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mc:AlternateContent xmlns:mc="http://schemas.openxmlformats.org/markup-compatibility/2006">
    <mc:Choice Requires="x15">
      <x15ac:absPath xmlns:x15ac="http://schemas.microsoft.com/office/spreadsheetml/2010/11/ac" url="https://uli.sharepoint.com/sites/awards/Awards 2019/00 -I Drive/2021/ULI Hines Student Competition/Team Submissions/2021-2381-The Junction/"/>
    </mc:Choice>
  </mc:AlternateContent>
  <xr:revisionPtr revIDLastSave="0" documentId="13_ncr:1_{DDD81747-42D9-47DB-8C4F-3D7830672A7C}" xr6:coauthVersionLast="46" xr6:coauthVersionMax="46" xr10:uidLastSave="{00000000-0000-0000-0000-000000000000}"/>
  <bookViews>
    <workbookView xWindow="0" yWindow="500" windowWidth="23260" windowHeight="12580" tabRatio="952" activeTab="2" xr2:uid="{00000000-000D-0000-FFFF-FFFF00000000}"/>
  </bookViews>
  <sheets>
    <sheet name="Building Source Data" sheetId="1" state="hidden" r:id="rId1"/>
    <sheet name="(L) Building Source Data" sheetId="2" state="hidden" r:id="rId2"/>
    <sheet name="Official Summary Board" sheetId="3" r:id="rId3"/>
    <sheet name="Development Summary" sheetId="4" r:id="rId4"/>
    <sheet name=" Building Summary" sheetId="5" r:id="rId5"/>
    <sheet name="Building Summary" sheetId="6" state="hidden" r:id="rId6"/>
    <sheet name="Infrastructure &amp; Misc Budget" sheetId="7" r:id="rId7"/>
    <sheet name="(L) Infrastructure Budget" sheetId="8" state="hidden" r:id="rId8"/>
    <sheet name="Area Matrix" sheetId="9" r:id="rId9"/>
    <sheet name=" Parcels" sheetId="10" r:id="rId10"/>
    <sheet name="Taxesold" sheetId="11" state="hidden" r:id="rId11"/>
    <sheet name="Taxes" sheetId="26" r:id="rId12"/>
    <sheet name="Phase I - Pro Forma" sheetId="12" r:id="rId13"/>
    <sheet name="Phase I - Summary" sheetId="13" r:id="rId14"/>
    <sheet name="Phase I - CF MF Market Rental" sheetId="14" r:id="rId15"/>
    <sheet name="Phase I - CF Affordable Rental" sheetId="15" r:id="rId16"/>
    <sheet name="Phase I - CF Hotel" sheetId="16" state="hidden" r:id="rId17"/>
    <sheet name="Phase I - CF Commercial" sheetId="17" r:id="rId18"/>
    <sheet name="Phase I - CF Retail" sheetId="18" r:id="rId19"/>
    <sheet name="Phase I - Parking Plaza" sheetId="19" r:id="rId20"/>
    <sheet name="Phase II - Summary" sheetId="20" r:id="rId21"/>
    <sheet name="Phase II - Pro Forma" sheetId="21" r:id="rId22"/>
    <sheet name="Phase II - CF MF Market Rental" sheetId="22" r:id="rId23"/>
    <sheet name="Phase II - CF Affordable Rental" sheetId="23" r:id="rId24"/>
    <sheet name="Phase II - CF Commercial" sheetId="24" r:id="rId25"/>
    <sheet name="Phase II - CF Retail" sheetId="25" r:id="rId26"/>
  </sheets>
  <definedNames>
    <definedName name="_xlnm._FilterDatabase" localSheetId="9" hidden="1">' Parcels'!$B$10:$T$47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0" roundtripDataSignature="AMtx7mi7SEAB0aNtZ5pgiXOZDTrMg9LcJQ=="/>
    </ext>
  </extLst>
</workbook>
</file>

<file path=xl/calcChain.xml><?xml version="1.0" encoding="utf-8"?>
<calcChain xmlns="http://schemas.openxmlformats.org/spreadsheetml/2006/main">
  <c r="P16" i="5" l="1"/>
  <c r="N16" i="5"/>
  <c r="M16" i="5"/>
  <c r="L16" i="5"/>
  <c r="J16" i="5"/>
  <c r="B33" i="21"/>
  <c r="L23" i="4"/>
  <c r="G51" i="4"/>
  <c r="B51" i="4"/>
  <c r="K79" i="3"/>
  <c r="L79" i="3"/>
  <c r="J79" i="3"/>
  <c r="H79" i="3"/>
  <c r="I79" i="3"/>
  <c r="G79" i="3"/>
  <c r="K71" i="3"/>
  <c r="L71" i="3"/>
  <c r="J71" i="3"/>
  <c r="H71" i="3"/>
  <c r="I71" i="3"/>
  <c r="G71" i="3"/>
  <c r="F71" i="3"/>
  <c r="E71" i="3"/>
  <c r="F43" i="3"/>
  <c r="J43" i="3"/>
  <c r="K43" i="3"/>
  <c r="L43" i="3"/>
  <c r="E43" i="3"/>
  <c r="K37" i="3"/>
  <c r="L37" i="3"/>
  <c r="J37" i="3"/>
  <c r="F63" i="21"/>
  <c r="G63" i="21"/>
  <c r="H63" i="21"/>
  <c r="I63" i="21"/>
  <c r="J63" i="21"/>
  <c r="K63" i="21"/>
  <c r="L63" i="21"/>
  <c r="M63" i="21"/>
  <c r="N63" i="21"/>
  <c r="O63" i="21"/>
  <c r="P63" i="21"/>
  <c r="F62" i="21"/>
  <c r="I71" i="22"/>
  <c r="F70" i="12"/>
  <c r="F71" i="12"/>
  <c r="G71" i="12"/>
  <c r="H71" i="12"/>
  <c r="I71" i="12"/>
  <c r="J71" i="12"/>
  <c r="L71" i="12"/>
  <c r="M71" i="12"/>
  <c r="N71" i="12"/>
  <c r="O71" i="12"/>
  <c r="P71" i="12"/>
  <c r="Q71" i="12"/>
  <c r="R71" i="12"/>
  <c r="S71" i="12"/>
  <c r="T71" i="12"/>
  <c r="U71" i="12"/>
  <c r="V71" i="12"/>
  <c r="W71" i="12"/>
  <c r="X71" i="12"/>
  <c r="Y71" i="12"/>
  <c r="Z71" i="12"/>
  <c r="AA71" i="12"/>
  <c r="AB71" i="12"/>
  <c r="AC71" i="12"/>
  <c r="AD71" i="12"/>
  <c r="AE71" i="12"/>
  <c r="AF71" i="12"/>
  <c r="AG71" i="12"/>
  <c r="AH71" i="12"/>
  <c r="AI71" i="12"/>
  <c r="AJ71" i="12"/>
  <c r="F72" i="12"/>
  <c r="G72" i="12"/>
  <c r="H72" i="12"/>
  <c r="I72" i="12"/>
  <c r="J72" i="12"/>
  <c r="K72" i="12"/>
  <c r="L72" i="12"/>
  <c r="M72" i="12"/>
  <c r="N72" i="12"/>
  <c r="O72" i="12"/>
  <c r="P72" i="12"/>
  <c r="R72" i="12"/>
  <c r="S72" i="12"/>
  <c r="T72" i="12"/>
  <c r="U72" i="12"/>
  <c r="V72" i="12"/>
  <c r="W72" i="12"/>
  <c r="X72" i="12"/>
  <c r="Y72" i="12"/>
  <c r="Z72" i="12"/>
  <c r="AA72" i="12"/>
  <c r="AB72" i="12"/>
  <c r="AC72" i="12"/>
  <c r="AD72" i="12"/>
  <c r="AE72" i="12"/>
  <c r="AF72" i="12"/>
  <c r="AG72" i="12"/>
  <c r="AH72" i="12"/>
  <c r="AI72" i="12"/>
  <c r="AJ72" i="12"/>
  <c r="F74" i="12"/>
  <c r="G74" i="12"/>
  <c r="H74" i="12"/>
  <c r="I74" i="12"/>
  <c r="J74" i="12"/>
  <c r="K74" i="12"/>
  <c r="L74" i="12"/>
  <c r="M74" i="12"/>
  <c r="N74" i="12"/>
  <c r="O74" i="12"/>
  <c r="P74" i="12"/>
  <c r="R74" i="12"/>
  <c r="S74" i="12"/>
  <c r="T74" i="12"/>
  <c r="U74" i="12"/>
  <c r="V74" i="12"/>
  <c r="W74" i="12"/>
  <c r="X74" i="12"/>
  <c r="Y74" i="12"/>
  <c r="Z74" i="12"/>
  <c r="AA74" i="12"/>
  <c r="AB74" i="12"/>
  <c r="AC74" i="12"/>
  <c r="AD74" i="12"/>
  <c r="AE74" i="12"/>
  <c r="AF74" i="12"/>
  <c r="AG74" i="12"/>
  <c r="AH74" i="12"/>
  <c r="AI74" i="12"/>
  <c r="AJ74" i="12"/>
  <c r="V125" i="2" l="1"/>
  <c r="W59" i="2"/>
  <c r="M96" i="3"/>
  <c r="J96" i="3"/>
  <c r="T52" i="4"/>
  <c r="T51" i="4"/>
  <c r="T50" i="4"/>
  <c r="C54" i="4" l="1"/>
  <c r="C53" i="4"/>
  <c r="B53" i="4"/>
  <c r="H53" i="4"/>
  <c r="G53" i="4"/>
  <c r="M52" i="4"/>
  <c r="L52" i="4"/>
  <c r="F28" i="20"/>
  <c r="L50" i="4"/>
  <c r="L53" i="4"/>
  <c r="L54" i="4"/>
  <c r="L55" i="4"/>
  <c r="L56" i="4"/>
  <c r="L49" i="4"/>
  <c r="W108" i="2" l="1"/>
  <c r="W132" i="2"/>
  <c r="W124" i="2"/>
  <c r="W116" i="2"/>
  <c r="W100" i="2"/>
  <c r="W91" i="2"/>
  <c r="W67" i="2"/>
  <c r="W43" i="2"/>
  <c r="W27" i="2"/>
  <c r="W19" i="2"/>
  <c r="I12" i="5"/>
  <c r="I16" i="5"/>
  <c r="I17" i="5"/>
  <c r="H18" i="5"/>
  <c r="H20" i="5" s="1"/>
  <c r="J12" i="5"/>
  <c r="J17" i="5"/>
  <c r="K17" i="5"/>
  <c r="K16" i="5"/>
  <c r="L17" i="5"/>
  <c r="M17" i="5"/>
  <c r="N12" i="5"/>
  <c r="N17" i="5"/>
  <c r="O17" i="5"/>
  <c r="O16" i="5"/>
  <c r="O18" i="5"/>
  <c r="O20" i="5" s="1"/>
  <c r="D12" i="5"/>
  <c r="D17" i="5"/>
  <c r="W11" i="2"/>
  <c r="W3" i="2"/>
  <c r="I13" i="7"/>
  <c r="H13" i="7"/>
  <c r="G13" i="7"/>
  <c r="F13" i="7"/>
  <c r="E13" i="7"/>
  <c r="D13" i="7"/>
  <c r="C13" i="7"/>
  <c r="E94" i="3"/>
  <c r="G94" i="3"/>
  <c r="M53" i="4"/>
  <c r="M54" i="4"/>
  <c r="G54" i="4"/>
  <c r="H54" i="4"/>
  <c r="G55" i="4"/>
  <c r="B55" i="4" s="1"/>
  <c r="J98" i="3" s="1"/>
  <c r="H55" i="4"/>
  <c r="C55" i="4" s="1"/>
  <c r="M98" i="3" s="1"/>
  <c r="H56" i="4"/>
  <c r="M55" i="4"/>
  <c r="K37" i="10"/>
  <c r="I37"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11" i="10"/>
  <c r="D14" i="20"/>
  <c r="L15" i="4"/>
  <c r="M13" i="23"/>
  <c r="G19" i="23"/>
  <c r="G18" i="23"/>
  <c r="G19" i="15"/>
  <c r="G18" i="15"/>
  <c r="G18" i="25"/>
  <c r="L16" i="4"/>
  <c r="L24" i="4" s="1"/>
  <c r="L17" i="4"/>
  <c r="L25" i="4" s="1"/>
  <c r="M14" i="22"/>
  <c r="M15" i="22"/>
  <c r="M13" i="22"/>
  <c r="N32" i="5" l="1"/>
  <c r="M32" i="5"/>
  <c r="M97" i="3"/>
  <c r="B54" i="4"/>
  <c r="J97" i="3" s="1"/>
  <c r="C56" i="4"/>
  <c r="M101" i="3" s="1"/>
  <c r="H12" i="11" l="1"/>
  <c r="H14" i="11" s="1"/>
  <c r="X12" i="11"/>
  <c r="X14" i="11" s="1"/>
  <c r="F23" i="11"/>
  <c r="H23" i="11"/>
  <c r="J23" i="11"/>
  <c r="M23" i="11"/>
  <c r="N23" i="11" s="1"/>
  <c r="O23" i="11"/>
  <c r="S23" i="11"/>
  <c r="V23" i="11"/>
  <c r="X23" i="11"/>
  <c r="Z23" i="11"/>
  <c r="AC23" i="11" s="1"/>
  <c r="AD23" i="11" s="1"/>
  <c r="AE23" i="11" s="1"/>
  <c r="AA23" i="11"/>
  <c r="AB23" i="11" s="1"/>
  <c r="A24" i="11"/>
  <c r="B24" i="11"/>
  <c r="D24" i="11"/>
  <c r="F24" i="11"/>
  <c r="H24" i="11"/>
  <c r="J24" i="11"/>
  <c r="M24" i="11" s="1"/>
  <c r="N24" i="11"/>
  <c r="O24" i="11" s="1"/>
  <c r="R24" i="11"/>
  <c r="T24" i="11"/>
  <c r="V24" i="11"/>
  <c r="X24" i="11"/>
  <c r="Z24" i="11"/>
  <c r="AC24" i="11"/>
  <c r="AD24" i="11" s="1"/>
  <c r="AE24" i="11"/>
  <c r="A25" i="11"/>
  <c r="D25" i="11" s="1"/>
  <c r="D26" i="11" s="1"/>
  <c r="B25" i="11"/>
  <c r="F25" i="11"/>
  <c r="H25" i="11"/>
  <c r="J25" i="11"/>
  <c r="M25" i="11"/>
  <c r="N25" i="11" s="1"/>
  <c r="O25" i="11"/>
  <c r="R25" i="11"/>
  <c r="R26" i="11" s="1"/>
  <c r="V25" i="11"/>
  <c r="X25" i="11"/>
  <c r="Z25" i="11"/>
  <c r="AC25" i="11"/>
  <c r="AD25" i="11" s="1"/>
  <c r="AE25" i="11" s="1"/>
  <c r="A26" i="11"/>
  <c r="A27" i="11" s="1"/>
  <c r="A28" i="11" s="1"/>
  <c r="A29" i="11" s="1"/>
  <c r="A30" i="11" s="1"/>
  <c r="A31" i="11" s="1"/>
  <c r="A32" i="11" s="1"/>
  <c r="A33" i="11" s="1"/>
  <c r="A34" i="11" s="1"/>
  <c r="A35" i="11" s="1"/>
  <c r="A36" i="11" s="1"/>
  <c r="A37" i="11" s="1"/>
  <c r="A38" i="11" s="1"/>
  <c r="B26" i="11"/>
  <c r="B27" i="11" s="1"/>
  <c r="B28" i="11" s="1"/>
  <c r="F26" i="11"/>
  <c r="H26" i="11"/>
  <c r="J26" i="11"/>
  <c r="V26" i="11"/>
  <c r="X26" i="11"/>
  <c r="Z26" i="11"/>
  <c r="F27" i="11"/>
  <c r="H27" i="11"/>
  <c r="J27" i="11"/>
  <c r="R27" i="11"/>
  <c r="V27" i="11"/>
  <c r="X27" i="11"/>
  <c r="Z27" i="11"/>
  <c r="F28" i="11"/>
  <c r="H28" i="11"/>
  <c r="J28" i="11"/>
  <c r="R28" i="11"/>
  <c r="R29" i="11" s="1"/>
  <c r="R30" i="11" s="1"/>
  <c r="R31" i="11" s="1"/>
  <c r="R32" i="11" s="1"/>
  <c r="R33" i="11" s="1"/>
  <c r="R34" i="11" s="1"/>
  <c r="R35" i="11" s="1"/>
  <c r="R36" i="11" s="1"/>
  <c r="R37" i="11" s="1"/>
  <c r="R38" i="11" s="1"/>
  <c r="V28" i="11"/>
  <c r="X28" i="11"/>
  <c r="Z28" i="11"/>
  <c r="B29" i="1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F29" i="11"/>
  <c r="H29" i="11"/>
  <c r="J29" i="11"/>
  <c r="V29" i="11"/>
  <c r="X29" i="11"/>
  <c r="Z29" i="11"/>
  <c r="F30" i="11"/>
  <c r="H30" i="11"/>
  <c r="J30" i="11"/>
  <c r="V30" i="11"/>
  <c r="X30" i="11"/>
  <c r="Z30" i="11"/>
  <c r="F31" i="11"/>
  <c r="H31" i="11"/>
  <c r="J31" i="11"/>
  <c r="V31" i="11"/>
  <c r="X31" i="11"/>
  <c r="Z31" i="11"/>
  <c r="F32" i="11"/>
  <c r="H32" i="11"/>
  <c r="J32" i="11"/>
  <c r="V32" i="11"/>
  <c r="X32" i="11"/>
  <c r="Z32" i="11"/>
  <c r="F33" i="11"/>
  <c r="H33" i="11"/>
  <c r="J33" i="11"/>
  <c r="V33" i="11"/>
  <c r="X33" i="11"/>
  <c r="Z33" i="11"/>
  <c r="F34" i="11"/>
  <c r="H34" i="11"/>
  <c r="J34" i="11"/>
  <c r="V34" i="11"/>
  <c r="X34" i="11"/>
  <c r="Z34" i="11"/>
  <c r="F35" i="11"/>
  <c r="H35" i="11"/>
  <c r="J35" i="11"/>
  <c r="V35" i="11"/>
  <c r="X35" i="11"/>
  <c r="Z35" i="11"/>
  <c r="F36" i="11"/>
  <c r="H36" i="11"/>
  <c r="J36" i="11"/>
  <c r="V36" i="11"/>
  <c r="X36" i="11"/>
  <c r="Z36" i="11"/>
  <c r="F37" i="11"/>
  <c r="H37" i="11"/>
  <c r="J37" i="11"/>
  <c r="V37" i="11"/>
  <c r="X37" i="11"/>
  <c r="Z37" i="11"/>
  <c r="F38" i="11"/>
  <c r="H38" i="11"/>
  <c r="J38" i="11"/>
  <c r="V38" i="11"/>
  <c r="X38" i="11"/>
  <c r="Z38" i="11"/>
  <c r="A39" i="11"/>
  <c r="A40" i="11" s="1"/>
  <c r="A41" i="11" s="1"/>
  <c r="A42" i="11" s="1"/>
  <c r="A43" i="11" s="1"/>
  <c r="F39" i="11"/>
  <c r="H39" i="11"/>
  <c r="J39" i="11"/>
  <c r="R39" i="11"/>
  <c r="R40" i="11" s="1"/>
  <c r="R41" i="11" s="1"/>
  <c r="R42" i="11" s="1"/>
  <c r="R43" i="11" s="1"/>
  <c r="R44" i="11" s="1"/>
  <c r="R45" i="11" s="1"/>
  <c r="R46" i="11" s="1"/>
  <c r="V39" i="11"/>
  <c r="X39" i="11"/>
  <c r="Z39" i="11"/>
  <c r="F40" i="11"/>
  <c r="H40" i="11"/>
  <c r="J40" i="11"/>
  <c r="V40" i="11"/>
  <c r="X40" i="11"/>
  <c r="Z40" i="11"/>
  <c r="F41" i="11"/>
  <c r="H41" i="11"/>
  <c r="J41" i="11"/>
  <c r="V41" i="11"/>
  <c r="X41" i="11"/>
  <c r="Z41" i="11"/>
  <c r="F42" i="11"/>
  <c r="H42" i="11"/>
  <c r="J42" i="11"/>
  <c r="V42" i="11"/>
  <c r="X42" i="11"/>
  <c r="Z42" i="11"/>
  <c r="F43" i="11"/>
  <c r="H43" i="11"/>
  <c r="J43" i="11"/>
  <c r="V43" i="11"/>
  <c r="X43" i="11"/>
  <c r="Z43" i="11"/>
  <c r="A44" i="11"/>
  <c r="A45" i="11" s="1"/>
  <c r="A46" i="11" s="1"/>
  <c r="A47" i="11" s="1"/>
  <c r="A48" i="11" s="1"/>
  <c r="A49" i="11" s="1"/>
  <c r="A50" i="11" s="1"/>
  <c r="A51" i="11" s="1"/>
  <c r="A52" i="11" s="1"/>
  <c r="A53" i="11" s="1"/>
  <c r="F44" i="11"/>
  <c r="H44" i="11"/>
  <c r="J44" i="11"/>
  <c r="V44" i="11"/>
  <c r="X44" i="11"/>
  <c r="Z44" i="11"/>
  <c r="F45" i="11"/>
  <c r="H45" i="11"/>
  <c r="J45" i="11"/>
  <c r="V45" i="11"/>
  <c r="X45" i="11"/>
  <c r="Z45" i="11"/>
  <c r="F46" i="11"/>
  <c r="H46" i="11"/>
  <c r="J46" i="11"/>
  <c r="V46" i="11"/>
  <c r="X46" i="11"/>
  <c r="Z46" i="11"/>
  <c r="F47" i="11"/>
  <c r="H47" i="11"/>
  <c r="J47" i="11"/>
  <c r="R47" i="11"/>
  <c r="V47" i="11"/>
  <c r="X47" i="11"/>
  <c r="Z47" i="11"/>
  <c r="F48" i="11"/>
  <c r="H48" i="11"/>
  <c r="J48" i="11"/>
  <c r="R48" i="11"/>
  <c r="R49" i="11" s="1"/>
  <c r="R50" i="11" s="1"/>
  <c r="R51" i="11" s="1"/>
  <c r="R52" i="11" s="1"/>
  <c r="R53" i="11" s="1"/>
  <c r="V48" i="11"/>
  <c r="X48" i="11"/>
  <c r="Z48" i="11"/>
  <c r="F49" i="11"/>
  <c r="H49" i="11"/>
  <c r="J49" i="11"/>
  <c r="V49" i="11"/>
  <c r="X49" i="11"/>
  <c r="Z49" i="11"/>
  <c r="F50" i="11"/>
  <c r="H50" i="11"/>
  <c r="J50" i="11"/>
  <c r="V50" i="11"/>
  <c r="X50" i="11"/>
  <c r="Z50" i="11"/>
  <c r="F51" i="11"/>
  <c r="H51" i="11"/>
  <c r="J51" i="11"/>
  <c r="V51" i="11"/>
  <c r="X51" i="11"/>
  <c r="Z51" i="11"/>
  <c r="F52" i="11"/>
  <c r="H52" i="11"/>
  <c r="J52" i="11"/>
  <c r="V52" i="11"/>
  <c r="X52" i="11"/>
  <c r="Z52" i="11"/>
  <c r="F53" i="11"/>
  <c r="H53" i="11"/>
  <c r="J53" i="11"/>
  <c r="V53" i="11"/>
  <c r="X53" i="11"/>
  <c r="Z53" i="11"/>
  <c r="I60" i="11"/>
  <c r="AC12" i="26"/>
  <c r="G28" i="13" s="1"/>
  <c r="K30" i="5" s="1"/>
  <c r="F27" i="20"/>
  <c r="L51" i="4" s="1"/>
  <c r="R28" i="26"/>
  <c r="R27" i="26"/>
  <c r="K27" i="26"/>
  <c r="K28" i="26" s="1"/>
  <c r="K29" i="26" s="1"/>
  <c r="K30" i="26" s="1"/>
  <c r="K31" i="26" s="1"/>
  <c r="K32" i="26" s="1"/>
  <c r="K33" i="26" s="1"/>
  <c r="K34" i="26" s="1"/>
  <c r="K35" i="26" s="1"/>
  <c r="K36" i="26" s="1"/>
  <c r="K37" i="26" s="1"/>
  <c r="K38" i="26" s="1"/>
  <c r="K39" i="26" s="1"/>
  <c r="K40" i="26" s="1"/>
  <c r="K41" i="26" s="1"/>
  <c r="K42" i="26" s="1"/>
  <c r="K43" i="26" s="1"/>
  <c r="K44" i="26" s="1"/>
  <c r="K45" i="26" s="1"/>
  <c r="K46" i="26" s="1"/>
  <c r="K47" i="26" s="1"/>
  <c r="K48" i="26" s="1"/>
  <c r="K49" i="26" s="1"/>
  <c r="K50" i="26" s="1"/>
  <c r="K51" i="26" s="1"/>
  <c r="K52" i="26" s="1"/>
  <c r="R26" i="26"/>
  <c r="I27" i="26"/>
  <c r="I28" i="26"/>
  <c r="I26" i="26"/>
  <c r="B27" i="26"/>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A27" i="26"/>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H12" i="26"/>
  <c r="H14" i="26" s="1"/>
  <c r="F42" i="3"/>
  <c r="D27" i="11" l="1"/>
  <c r="T25" i="11"/>
  <c r="T26" i="11" s="1"/>
  <c r="S24" i="11"/>
  <c r="AA24" i="11" s="1"/>
  <c r="AB24" i="11" s="1"/>
  <c r="M27" i="26"/>
  <c r="M28" i="26" s="1"/>
  <c r="M29" i="26" s="1"/>
  <c r="M30" i="26" s="1"/>
  <c r="D27" i="26"/>
  <c r="D28" i="26" s="1"/>
  <c r="D29" i="26" s="1"/>
  <c r="T27" i="11" l="1"/>
  <c r="D28" i="11"/>
  <c r="S25" i="11"/>
  <c r="M31" i="26"/>
  <c r="D30" i="26"/>
  <c r="S26" i="11" l="1"/>
  <c r="AA25" i="11"/>
  <c r="AB25" i="11" s="1"/>
  <c r="T28" i="11"/>
  <c r="D29" i="11"/>
  <c r="M32" i="26"/>
  <c r="D31" i="26"/>
  <c r="T29" i="11" l="1"/>
  <c r="D30" i="11"/>
  <c r="S27" i="11"/>
  <c r="AA26" i="11"/>
  <c r="M33" i="26"/>
  <c r="D32" i="26"/>
  <c r="D31" i="11" l="1"/>
  <c r="T30" i="11"/>
  <c r="S28" i="11"/>
  <c r="AA27" i="11"/>
  <c r="M34" i="26"/>
  <c r="D33" i="26"/>
  <c r="D32" i="11" l="1"/>
  <c r="S29" i="11"/>
  <c r="AA28" i="11"/>
  <c r="T31" i="11"/>
  <c r="M35" i="26"/>
  <c r="D34" i="26"/>
  <c r="D33" i="11" l="1"/>
  <c r="T32" i="11"/>
  <c r="S30" i="11"/>
  <c r="AA29" i="11"/>
  <c r="M36" i="26"/>
  <c r="D35" i="26"/>
  <c r="S31" i="11" l="1"/>
  <c r="AA30" i="11"/>
  <c r="T33" i="11"/>
  <c r="D34" i="11"/>
  <c r="M37" i="26"/>
  <c r="D36" i="26"/>
  <c r="D35" i="11" l="1"/>
  <c r="T34" i="11"/>
  <c r="S32" i="11"/>
  <c r="AA31" i="11"/>
  <c r="M38" i="26"/>
  <c r="D37" i="26"/>
  <c r="D36" i="11" l="1"/>
  <c r="T35" i="11"/>
  <c r="S33" i="11"/>
  <c r="AA32" i="11"/>
  <c r="M39" i="26"/>
  <c r="D38" i="26"/>
  <c r="D37" i="11" l="1"/>
  <c r="S34" i="11"/>
  <c r="AA33" i="11"/>
  <c r="T36" i="11"/>
  <c r="M40" i="26"/>
  <c r="D39" i="26"/>
  <c r="S35" i="11" l="1"/>
  <c r="AA34" i="11"/>
  <c r="D38" i="11"/>
  <c r="T37" i="11"/>
  <c r="M41" i="26"/>
  <c r="D40" i="26"/>
  <c r="AA35" i="11" l="1"/>
  <c r="S36" i="11"/>
  <c r="D39" i="11"/>
  <c r="T38" i="11"/>
  <c r="M42" i="26"/>
  <c r="D41" i="26"/>
  <c r="D40" i="11" l="1"/>
  <c r="T39" i="11"/>
  <c r="S37" i="11"/>
  <c r="AA36" i="11"/>
  <c r="M43" i="26"/>
  <c r="D42" i="26"/>
  <c r="S38" i="11" l="1"/>
  <c r="AA37" i="11"/>
  <c r="D41" i="11"/>
  <c r="T40" i="11"/>
  <c r="M44" i="26"/>
  <c r="D43" i="26"/>
  <c r="D42" i="11" l="1"/>
  <c r="S39" i="11"/>
  <c r="AA38" i="11"/>
  <c r="T41" i="11"/>
  <c r="M45" i="26"/>
  <c r="D44" i="26"/>
  <c r="S40" i="11" l="1"/>
  <c r="AA39" i="11"/>
  <c r="T42" i="11"/>
  <c r="D43" i="11"/>
  <c r="M46" i="26"/>
  <c r="D45" i="26"/>
  <c r="T43" i="11" l="1"/>
  <c r="D44" i="11"/>
  <c r="S41" i="11"/>
  <c r="AA40" i="11"/>
  <c r="M47" i="26"/>
  <c r="D46" i="26"/>
  <c r="T44" i="11" l="1"/>
  <c r="D45" i="11"/>
  <c r="S42" i="11"/>
  <c r="AA41" i="11"/>
  <c r="M48" i="26"/>
  <c r="D47" i="26"/>
  <c r="T45" i="11" l="1"/>
  <c r="D46" i="11"/>
  <c r="S43" i="11"/>
  <c r="AA42" i="11"/>
  <c r="M49" i="26"/>
  <c r="D48" i="26"/>
  <c r="S44" i="11" l="1"/>
  <c r="AA43" i="11"/>
  <c r="D47" i="11"/>
  <c r="T46" i="11"/>
  <c r="M50" i="26"/>
  <c r="D49" i="26"/>
  <c r="D48" i="11" l="1"/>
  <c r="AA44" i="11"/>
  <c r="S45" i="11"/>
  <c r="T47" i="11"/>
  <c r="M51" i="26"/>
  <c r="D50" i="26"/>
  <c r="S46" i="11" l="1"/>
  <c r="AA45" i="11"/>
  <c r="T48" i="11"/>
  <c r="D49" i="11"/>
  <c r="M52" i="26"/>
  <c r="D51" i="26"/>
  <c r="S47" i="11" l="1"/>
  <c r="AA46" i="11"/>
  <c r="D50" i="11"/>
  <c r="T49" i="11"/>
  <c r="D52" i="26"/>
  <c r="T50" i="11" l="1"/>
  <c r="S48" i="11"/>
  <c r="AA47" i="11"/>
  <c r="D51" i="11"/>
  <c r="D52" i="11" l="1"/>
  <c r="S49" i="11"/>
  <c r="AA48" i="11"/>
  <c r="T51" i="11"/>
  <c r="S50" i="11" l="1"/>
  <c r="AA49" i="11"/>
  <c r="T52" i="11"/>
  <c r="D53" i="11"/>
  <c r="AA50" i="11" l="1"/>
  <c r="S51" i="11"/>
  <c r="T53" i="11"/>
  <c r="H21" i="7"/>
  <c r="G21" i="7"/>
  <c r="F21" i="7"/>
  <c r="I21" i="7" s="1"/>
  <c r="E20" i="7"/>
  <c r="G20" i="7" s="1"/>
  <c r="H18" i="7"/>
  <c r="G18" i="7"/>
  <c r="F18" i="7"/>
  <c r="H12" i="7"/>
  <c r="G12" i="7"/>
  <c r="F12" i="7"/>
  <c r="I18" i="7" l="1"/>
  <c r="G96" i="3" s="1"/>
  <c r="S52" i="11"/>
  <c r="AA51" i="11"/>
  <c r="I12" i="7"/>
  <c r="G93" i="3" s="1"/>
  <c r="S53" i="11" l="1"/>
  <c r="AA53" i="11" s="1"/>
  <c r="AA52" i="11"/>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H63" i="25"/>
  <c r="H64" i="25" s="1"/>
  <c r="C52" i="25"/>
  <c r="C51" i="25"/>
  <c r="C50" i="25"/>
  <c r="C49" i="25"/>
  <c r="C4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J37" i="25"/>
  <c r="I37" i="25"/>
  <c r="H37" i="25"/>
  <c r="N20" i="25"/>
  <c r="G13" i="25"/>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C50" i="24"/>
  <c r="C49" i="24"/>
  <c r="C48" i="24"/>
  <c r="C47" i="24"/>
  <c r="C46"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M36" i="24"/>
  <c r="L36" i="24"/>
  <c r="K36" i="24"/>
  <c r="J36" i="24"/>
  <c r="I36" i="24"/>
  <c r="H36" i="24"/>
  <c r="J35" i="24"/>
  <c r="I35" i="24"/>
  <c r="H35" i="24"/>
  <c r="N20" i="24"/>
  <c r="B79" i="23"/>
  <c r="B77" i="23"/>
  <c r="B76" i="23"/>
  <c r="B75" i="23"/>
  <c r="AK40" i="23"/>
  <c r="AJ40" i="23"/>
  <c r="AI40" i="23"/>
  <c r="AH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H39" i="23"/>
  <c r="G33" i="23"/>
  <c r="H33" i="23" s="1"/>
  <c r="V23" i="23"/>
  <c r="M23" i="23"/>
  <c r="M21" i="23"/>
  <c r="V18" i="23"/>
  <c r="G16" i="23"/>
  <c r="M14" i="23"/>
  <c r="G14" i="23"/>
  <c r="B80" i="22"/>
  <c r="B78" i="22"/>
  <c r="B77" i="22"/>
  <c r="B76" i="22"/>
  <c r="H6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H39" i="22"/>
  <c r="G32" i="22"/>
  <c r="F59" i="21"/>
  <c r="B37" i="21"/>
  <c r="B36" i="21"/>
  <c r="B35" i="21"/>
  <c r="F13" i="21"/>
  <c r="I12" i="21"/>
  <c r="J12" i="21" s="1"/>
  <c r="K12" i="21" s="1"/>
  <c r="L12" i="21" s="1"/>
  <c r="M12" i="21" s="1"/>
  <c r="N12" i="21" s="1"/>
  <c r="O12" i="21" s="1"/>
  <c r="P12" i="21" s="1"/>
  <c r="Q12" i="21" s="1"/>
  <c r="R12" i="21" s="1"/>
  <c r="S12" i="21" s="1"/>
  <c r="T12" i="21" s="1"/>
  <c r="U12" i="21" s="1"/>
  <c r="V12" i="21" s="1"/>
  <c r="W12" i="21" s="1"/>
  <c r="X12" i="21" s="1"/>
  <c r="Y12" i="21" s="1"/>
  <c r="Z12" i="21" s="1"/>
  <c r="AA12" i="21" s="1"/>
  <c r="AB12" i="21" s="1"/>
  <c r="AC12" i="21" s="1"/>
  <c r="AD12" i="21" s="1"/>
  <c r="AE12" i="21" s="1"/>
  <c r="AF12" i="21" s="1"/>
  <c r="AG12" i="21" s="1"/>
  <c r="AH12" i="21" s="1"/>
  <c r="AI12" i="21" s="1"/>
  <c r="AJ12" i="21" s="1"/>
  <c r="G12" i="21"/>
  <c r="H12" i="21" s="1"/>
  <c r="I45" i="20"/>
  <c r="I38" i="20"/>
  <c r="D23" i="20"/>
  <c r="I59" i="19"/>
  <c r="I60" i="19" s="1"/>
  <c r="C51" i="19"/>
  <c r="C50" i="19"/>
  <c r="C49" i="19"/>
  <c r="C48" i="19"/>
  <c r="C47"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J37" i="19"/>
  <c r="I37" i="19"/>
  <c r="H37" i="19"/>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C52" i="18"/>
  <c r="C51" i="18"/>
  <c r="C50" i="18"/>
  <c r="C49" i="18"/>
  <c r="C4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H37" i="18"/>
  <c r="H85" i="18" s="1"/>
  <c r="N20" i="18"/>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C50" i="17"/>
  <c r="C49" i="17"/>
  <c r="C48" i="17"/>
  <c r="C47" i="17"/>
  <c r="C4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H35" i="17"/>
  <c r="N20" i="17"/>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H35" i="16"/>
  <c r="H37" i="16" s="1"/>
  <c r="H29" i="16"/>
  <c r="L6" i="16"/>
  <c r="B79" i="15"/>
  <c r="B77" i="15"/>
  <c r="B76" i="15"/>
  <c r="B75"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H39" i="15"/>
  <c r="G33" i="15"/>
  <c r="H33" i="15" s="1"/>
  <c r="M23" i="15"/>
  <c r="V22" i="15"/>
  <c r="M21" i="15"/>
  <c r="V17" i="15"/>
  <c r="G16" i="15"/>
  <c r="M14" i="15"/>
  <c r="T17" i="4" s="1"/>
  <c r="G14" i="15"/>
  <c r="M13" i="15"/>
  <c r="B80" i="14"/>
  <c r="B78" i="14"/>
  <c r="B77" i="14"/>
  <c r="B76" i="14"/>
  <c r="J6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J39" i="14"/>
  <c r="I39" i="14"/>
  <c r="H39" i="14"/>
  <c r="D38" i="14"/>
  <c r="J32" i="14"/>
  <c r="K32" i="14" s="1"/>
  <c r="I32" i="14"/>
  <c r="H32" i="14"/>
  <c r="G32" i="14"/>
  <c r="M22" i="14"/>
  <c r="I46" i="13"/>
  <c r="F73" i="12" s="1"/>
  <c r="F75" i="12" s="1"/>
  <c r="G70" i="12" s="1"/>
  <c r="I39" i="13"/>
  <c r="R13" i="14" s="1"/>
  <c r="D23" i="13"/>
  <c r="D24" i="13" s="1"/>
  <c r="D26" i="13" s="1"/>
  <c r="D28" i="13" s="1"/>
  <c r="I50" i="13" s="1"/>
  <c r="D14" i="13"/>
  <c r="F60" i="12"/>
  <c r="F63" i="12" s="1"/>
  <c r="B37" i="12"/>
  <c r="B36" i="12"/>
  <c r="B35" i="12"/>
  <c r="B34" i="12"/>
  <c r="B33" i="12"/>
  <c r="F13" i="12"/>
  <c r="G12" i="12"/>
  <c r="H12" i="12" s="1"/>
  <c r="I12" i="12" s="1"/>
  <c r="J12" i="12" s="1"/>
  <c r="K12" i="12" s="1"/>
  <c r="L12" i="12" s="1"/>
  <c r="M12" i="12" s="1"/>
  <c r="N12" i="12" s="1"/>
  <c r="O12" i="12" s="1"/>
  <c r="P12" i="12" s="1"/>
  <c r="Q12" i="12" s="1"/>
  <c r="R12" i="12" s="1"/>
  <c r="S12" i="12" s="1"/>
  <c r="T12" i="12" s="1"/>
  <c r="U12" i="12" s="1"/>
  <c r="V12" i="12" s="1"/>
  <c r="W12" i="12" s="1"/>
  <c r="X12" i="12" s="1"/>
  <c r="Y12" i="12" s="1"/>
  <c r="Z12" i="12" s="1"/>
  <c r="AA12" i="12" s="1"/>
  <c r="AB12" i="12" s="1"/>
  <c r="AC12" i="12" s="1"/>
  <c r="AD12" i="12" s="1"/>
  <c r="AE12" i="12" s="1"/>
  <c r="AF12" i="12" s="1"/>
  <c r="AG12" i="12" s="1"/>
  <c r="AH12" i="12" s="1"/>
  <c r="AI12" i="12" s="1"/>
  <c r="AJ12" i="12" s="1"/>
  <c r="M49" i="10"/>
  <c r="I49" i="10"/>
  <c r="M48" i="10"/>
  <c r="K48" i="10"/>
  <c r="I48" i="10"/>
  <c r="J46" i="10"/>
  <c r="E25" i="8" s="1"/>
  <c r="H25" i="8" s="1"/>
  <c r="J45" i="10"/>
  <c r="L45" i="10" s="1"/>
  <c r="J44" i="10"/>
  <c r="J43" i="10"/>
  <c r="L43" i="10" s="1"/>
  <c r="L42" i="10"/>
  <c r="J42" i="10"/>
  <c r="J41" i="10"/>
  <c r="K41" i="10" s="1"/>
  <c r="K49" i="10" s="1"/>
  <c r="J40" i="10"/>
  <c r="L40" i="10" s="1"/>
  <c r="J39" i="10"/>
  <c r="L39" i="10" s="1"/>
  <c r="J38" i="10"/>
  <c r="L38" i="10" s="1"/>
  <c r="J36" i="10"/>
  <c r="L36" i="10" s="1"/>
  <c r="C21" i="8" s="1"/>
  <c r="J35" i="10"/>
  <c r="D20" i="8" s="1"/>
  <c r="J34" i="10"/>
  <c r="L34" i="10" s="1"/>
  <c r="J33" i="10"/>
  <c r="L33" i="10" s="1"/>
  <c r="L32" i="10"/>
  <c r="J32" i="10"/>
  <c r="J31" i="10"/>
  <c r="J30" i="10"/>
  <c r="L30" i="10" s="1"/>
  <c r="J29" i="10"/>
  <c r="L29" i="10" s="1"/>
  <c r="J28" i="10"/>
  <c r="L28" i="10" s="1"/>
  <c r="J27" i="10"/>
  <c r="L27" i="10" s="1"/>
  <c r="J26" i="10"/>
  <c r="L26" i="10" s="1"/>
  <c r="J25" i="10"/>
  <c r="L25" i="10" s="1"/>
  <c r="J24" i="10"/>
  <c r="L24" i="10" s="1"/>
  <c r="J23" i="10"/>
  <c r="L23" i="10" s="1"/>
  <c r="J22" i="10"/>
  <c r="J21" i="10"/>
  <c r="L21" i="10" s="1"/>
  <c r="J20" i="10"/>
  <c r="L20" i="10" s="1"/>
  <c r="J19" i="10"/>
  <c r="J18" i="10"/>
  <c r="J17" i="10"/>
  <c r="L17" i="10" s="1"/>
  <c r="L16" i="10"/>
  <c r="J16" i="10"/>
  <c r="J15" i="10"/>
  <c r="L15" i="10" s="1"/>
  <c r="J14" i="10"/>
  <c r="L14" i="10" s="1"/>
  <c r="J13" i="10"/>
  <c r="L13" i="10" s="1"/>
  <c r="J12" i="10"/>
  <c r="L12" i="10" s="1"/>
  <c r="J11" i="10"/>
  <c r="H54" i="9"/>
  <c r="H53" i="9"/>
  <c r="D53" i="9"/>
  <c r="D52" i="9"/>
  <c r="H52" i="9" s="1"/>
  <c r="D51" i="9"/>
  <c r="H51" i="9" s="1"/>
  <c r="D50" i="9"/>
  <c r="H31" i="9"/>
  <c r="H30" i="9"/>
  <c r="H29" i="9"/>
  <c r="H28" i="9"/>
  <c r="H27" i="9"/>
  <c r="I42" i="8"/>
  <c r="H42" i="8"/>
  <c r="G42" i="8"/>
  <c r="F42" i="8"/>
  <c r="G40" i="8"/>
  <c r="I34" i="8"/>
  <c r="G34" i="8"/>
  <c r="F34" i="8"/>
  <c r="I32" i="8"/>
  <c r="H32" i="8"/>
  <c r="G32" i="8"/>
  <c r="F32" i="8"/>
  <c r="I30" i="8"/>
  <c r="H30" i="8"/>
  <c r="G30" i="8"/>
  <c r="F30" i="8"/>
  <c r="I28" i="8"/>
  <c r="H28" i="8"/>
  <c r="F28" i="8"/>
  <c r="H27" i="8"/>
  <c r="F27" i="8"/>
  <c r="I27" i="8" s="1"/>
  <c r="E22" i="8"/>
  <c r="H22" i="8" s="1"/>
  <c r="H17" i="8"/>
  <c r="D17" i="8"/>
  <c r="F17" i="8" s="1"/>
  <c r="I17" i="8" s="1"/>
  <c r="H14" i="8"/>
  <c r="F14" i="8"/>
  <c r="I14" i="8" s="1"/>
  <c r="D14" i="8"/>
  <c r="I22" i="7"/>
  <c r="G22" i="7"/>
  <c r="F22" i="7"/>
  <c r="H17" i="7"/>
  <c r="G17" i="7"/>
  <c r="F17" i="7"/>
  <c r="H16" i="7"/>
  <c r="G16" i="7"/>
  <c r="F16" i="7"/>
  <c r="E68" i="6"/>
  <c r="D68" i="6"/>
  <c r="E62" i="6"/>
  <c r="D62" i="6"/>
  <c r="H55" i="6"/>
  <c r="G55" i="6"/>
  <c r="F55" i="6"/>
  <c r="E55" i="6"/>
  <c r="D55" i="6"/>
  <c r="F51" i="6"/>
  <c r="E51" i="6"/>
  <c r="D51" i="6"/>
  <c r="H46" i="6"/>
  <c r="J62" i="6" s="1"/>
  <c r="D46" i="6"/>
  <c r="F62" i="6" s="1"/>
  <c r="H44" i="6"/>
  <c r="J68" i="6" s="1"/>
  <c r="G44" i="6"/>
  <c r="G46" i="6" s="1"/>
  <c r="F44" i="6"/>
  <c r="F46" i="6" s="1"/>
  <c r="E44" i="6"/>
  <c r="D44" i="6"/>
  <c r="F68" i="6" s="1"/>
  <c r="L40" i="6"/>
  <c r="H40" i="6"/>
  <c r="D40" i="6"/>
  <c r="N23" i="6"/>
  <c r="M23" i="6"/>
  <c r="L23" i="6"/>
  <c r="K23" i="6"/>
  <c r="J23" i="6"/>
  <c r="I23" i="6"/>
  <c r="H23" i="6"/>
  <c r="G23" i="6"/>
  <c r="F23" i="6"/>
  <c r="O23" i="6" s="1"/>
  <c r="E23" i="6"/>
  <c r="D23" i="6"/>
  <c r="N21" i="6"/>
  <c r="O20" i="6"/>
  <c r="M18" i="6"/>
  <c r="L18" i="6"/>
  <c r="K18" i="6"/>
  <c r="J18" i="6"/>
  <c r="I18" i="6"/>
  <c r="H18" i="6"/>
  <c r="L14" i="6"/>
  <c r="L34" i="6" s="1"/>
  <c r="K14" i="6"/>
  <c r="K15" i="6" s="1"/>
  <c r="H14" i="6"/>
  <c r="H34" i="6" s="1"/>
  <c r="G14" i="6"/>
  <c r="G34" i="6" s="1"/>
  <c r="D14" i="6"/>
  <c r="D34" i="6" s="1"/>
  <c r="N12" i="6"/>
  <c r="N14" i="6" s="1"/>
  <c r="M12" i="6"/>
  <c r="L12" i="6"/>
  <c r="K12" i="6"/>
  <c r="K40" i="6" s="1"/>
  <c r="J12" i="6"/>
  <c r="J14" i="6" s="1"/>
  <c r="I12" i="6"/>
  <c r="H12" i="6"/>
  <c r="G12" i="6"/>
  <c r="G40" i="6" s="1"/>
  <c r="F12" i="6"/>
  <c r="E12" i="6"/>
  <c r="D12" i="6"/>
  <c r="E53" i="5"/>
  <c r="G52" i="5"/>
  <c r="E47" i="5"/>
  <c r="J18" i="5"/>
  <c r="F18" i="5"/>
  <c r="F20" i="5" s="1"/>
  <c r="G17" i="5"/>
  <c r="H16" i="5"/>
  <c r="H12" i="5"/>
  <c r="H52" i="4"/>
  <c r="G52" i="4"/>
  <c r="C52" i="4"/>
  <c r="M95" i="3" s="1"/>
  <c r="B50" i="4"/>
  <c r="T49" i="4"/>
  <c r="T48" i="4"/>
  <c r="Q48" i="4"/>
  <c r="T47" i="4"/>
  <c r="T44" i="4"/>
  <c r="T43" i="4"/>
  <c r="Q43" i="4"/>
  <c r="T42" i="4"/>
  <c r="Q42" i="4"/>
  <c r="T41" i="4"/>
  <c r="Q41" i="4"/>
  <c r="T40" i="4"/>
  <c r="Q40" i="4"/>
  <c r="T39" i="4"/>
  <c r="Q39" i="4"/>
  <c r="T38" i="4"/>
  <c r="Q38" i="4"/>
  <c r="T35" i="4"/>
  <c r="Q35" i="4"/>
  <c r="T34" i="4"/>
  <c r="Q34" i="4"/>
  <c r="J34" i="4"/>
  <c r="G34" i="4"/>
  <c r="T33" i="4"/>
  <c r="Q33" i="4"/>
  <c r="J33" i="4"/>
  <c r="G33" i="4"/>
  <c r="T32" i="4"/>
  <c r="Q32" i="4"/>
  <c r="E32" i="4"/>
  <c r="T31" i="4"/>
  <c r="Q31" i="4"/>
  <c r="T30" i="4"/>
  <c r="Q30" i="4"/>
  <c r="T29" i="4"/>
  <c r="Q29" i="4"/>
  <c r="J29" i="4"/>
  <c r="E29" i="4"/>
  <c r="E31" i="4" s="1"/>
  <c r="E33" i="4" s="1"/>
  <c r="E35" i="4" s="1"/>
  <c r="J28" i="4"/>
  <c r="T26" i="4"/>
  <c r="T25" i="4"/>
  <c r="E25" i="4"/>
  <c r="E27" i="4" s="1"/>
  <c r="T24" i="4"/>
  <c r="T23" i="4"/>
  <c r="T22" i="4"/>
  <c r="Q22" i="4"/>
  <c r="T21" i="4"/>
  <c r="Q21" i="4"/>
  <c r="T20" i="4"/>
  <c r="Q20" i="4"/>
  <c r="T19" i="4"/>
  <c r="Q19" i="4"/>
  <c r="T18" i="4"/>
  <c r="Q18" i="4"/>
  <c r="T16" i="4"/>
  <c r="T15" i="4"/>
  <c r="T14" i="4"/>
  <c r="T13" i="4"/>
  <c r="J93" i="3"/>
  <c r="E58" i="3"/>
  <c r="H56" i="3"/>
  <c r="P42" i="3"/>
  <c r="O42" i="3"/>
  <c r="N42" i="3"/>
  <c r="M42" i="3"/>
  <c r="L42" i="3"/>
  <c r="K42" i="3"/>
  <c r="J42" i="3"/>
  <c r="I42" i="3"/>
  <c r="H42" i="3"/>
  <c r="G42" i="3"/>
  <c r="F45" i="3"/>
  <c r="F51" i="3" s="1"/>
  <c r="P40" i="3"/>
  <c r="O40" i="3"/>
  <c r="N40" i="3"/>
  <c r="M40" i="3"/>
  <c r="F16" i="3"/>
  <c r="G16" i="3" s="1"/>
  <c r="H16" i="3" s="1"/>
  <c r="I16" i="3" s="1"/>
  <c r="J16" i="3" s="1"/>
  <c r="K16" i="3" s="1"/>
  <c r="L16" i="3" s="1"/>
  <c r="M16" i="3" s="1"/>
  <c r="E15" i="3"/>
  <c r="V139" i="2"/>
  <c r="Q138" i="2"/>
  <c r="V137" i="2"/>
  <c r="V136" i="2"/>
  <c r="H53" i="5"/>
  <c r="V134" i="2"/>
  <c r="H52" i="5" s="1"/>
  <c r="H51" i="5"/>
  <c r="H47" i="5"/>
  <c r="V131" i="2"/>
  <c r="N130" i="2"/>
  <c r="V129" i="2"/>
  <c r="V128" i="2"/>
  <c r="G53" i="5"/>
  <c r="G51" i="5"/>
  <c r="G47" i="5"/>
  <c r="P123" i="2"/>
  <c r="V121" i="2"/>
  <c r="V120" i="2"/>
  <c r="V119" i="2"/>
  <c r="F53" i="5" s="1"/>
  <c r="F52" i="5"/>
  <c r="F51" i="5"/>
  <c r="V116" i="2"/>
  <c r="F47" i="5" s="1"/>
  <c r="O115" i="2"/>
  <c r="V115" i="2" s="1"/>
  <c r="V113" i="2"/>
  <c r="V112" i="2"/>
  <c r="V111" i="2"/>
  <c r="E52" i="5"/>
  <c r="E51" i="5"/>
  <c r="V107" i="2"/>
  <c r="E38" i="8"/>
  <c r="L106" i="2"/>
  <c r="V105" i="2"/>
  <c r="V104" i="2"/>
  <c r="V103" i="2"/>
  <c r="D53" i="5" s="1"/>
  <c r="D52" i="5"/>
  <c r="D51" i="5"/>
  <c r="D47" i="5"/>
  <c r="V96" i="2"/>
  <c r="V95" i="2"/>
  <c r="I94" i="2"/>
  <c r="J94" i="2" s="1"/>
  <c r="H94" i="2"/>
  <c r="V92" i="2"/>
  <c r="V91" i="2"/>
  <c r="O12" i="5" s="1"/>
  <c r="V90" i="2"/>
  <c r="L89" i="2"/>
  <c r="V87" i="2"/>
  <c r="V86" i="2"/>
  <c r="N18" i="5" s="1"/>
  <c r="G84" i="2"/>
  <c r="V83" i="2"/>
  <c r="V81" i="2"/>
  <c r="V80" i="2"/>
  <c r="V79" i="2"/>
  <c r="V78" i="2"/>
  <c r="M18" i="5" s="1"/>
  <c r="M20" i="5" s="1"/>
  <c r="G76" i="2"/>
  <c r="V75" i="2"/>
  <c r="M12" i="5" s="1"/>
  <c r="V74" i="2"/>
  <c r="H73" i="2"/>
  <c r="V72" i="2"/>
  <c r="V71" i="2"/>
  <c r="V70" i="2"/>
  <c r="L18" i="5" s="1"/>
  <c r="L20" i="5" s="1"/>
  <c r="V67" i="2"/>
  <c r="L12" i="5" s="1"/>
  <c r="V66" i="2"/>
  <c r="I65" i="2"/>
  <c r="V63" i="2"/>
  <c r="V62" i="2"/>
  <c r="K18" i="5" s="1"/>
  <c r="K20" i="5" s="1"/>
  <c r="K12" i="5"/>
  <c r="V57" i="2"/>
  <c r="V56" i="2"/>
  <c r="V55" i="2"/>
  <c r="V54" i="2"/>
  <c r="W51" i="2"/>
  <c r="I50" i="2"/>
  <c r="R49" i="2"/>
  <c r="V48" i="2"/>
  <c r="V47" i="2"/>
  <c r="V46" i="2"/>
  <c r="I18" i="5" s="1"/>
  <c r="V42" i="2"/>
  <c r="V41" i="2"/>
  <c r="V40" i="2"/>
  <c r="V39" i="2"/>
  <c r="H17" i="5"/>
  <c r="V36" i="2"/>
  <c r="W35" i="2"/>
  <c r="O33" i="2"/>
  <c r="V32" i="2"/>
  <c r="V31" i="2"/>
  <c r="G18" i="5"/>
  <c r="G20" i="5" s="1"/>
  <c r="V28" i="2"/>
  <c r="G16" i="5" s="1"/>
  <c r="G12" i="5"/>
  <c r="J26" i="2"/>
  <c r="V24" i="2"/>
  <c r="V23" i="2"/>
  <c r="F17" i="5"/>
  <c r="V20" i="2"/>
  <c r="F16" i="5" s="1"/>
  <c r="F12" i="5"/>
  <c r="V18" i="2"/>
  <c r="V16" i="2"/>
  <c r="V15" i="2"/>
  <c r="E18" i="5"/>
  <c r="E20" i="5" s="1"/>
  <c r="E17" i="5"/>
  <c r="V12" i="2"/>
  <c r="E16" i="5" s="1"/>
  <c r="B12" i="2"/>
  <c r="H11" i="2"/>
  <c r="G11" i="2"/>
  <c r="V10" i="2"/>
  <c r="M9" i="2"/>
  <c r="K8" i="2"/>
  <c r="V7" i="2"/>
  <c r="V6" i="2"/>
  <c r="D18" i="5" s="1"/>
  <c r="D20" i="5" s="1"/>
  <c r="V4" i="2"/>
  <c r="G2" i="2"/>
  <c r="H2" i="2" s="1"/>
  <c r="I2" i="2" s="1"/>
  <c r="J2" i="2" s="1"/>
  <c r="F2" i="2"/>
  <c r="S29" i="1"/>
  <c r="R29" i="1"/>
  <c r="Q29" i="1"/>
  <c r="P29" i="1"/>
  <c r="O29" i="1"/>
  <c r="N29" i="1"/>
  <c r="N32" i="1" s="1"/>
  <c r="L29" i="1"/>
  <c r="K29" i="1"/>
  <c r="J29" i="1"/>
  <c r="J33" i="1" s="1"/>
  <c r="I29" i="1"/>
  <c r="H33" i="1" s="1"/>
  <c r="H29" i="1"/>
  <c r="G29" i="1"/>
  <c r="F29" i="1"/>
  <c r="E29" i="1"/>
  <c r="E32" i="1" s="1"/>
  <c r="E34" i="1" s="1"/>
  <c r="D5" i="1"/>
  <c r="D6" i="1" s="1"/>
  <c r="D7" i="1" s="1"/>
  <c r="D8" i="1" s="1"/>
  <c r="D9" i="1" s="1"/>
  <c r="D10" i="1" s="1"/>
  <c r="D11" i="1" s="1"/>
  <c r="D12" i="1" s="1"/>
  <c r="D13" i="1" s="1"/>
  <c r="D14" i="1" s="1"/>
  <c r="D15" i="1" s="1"/>
  <c r="D16" i="1" s="1"/>
  <c r="D17" i="1" s="1"/>
  <c r="D18" i="1" s="1"/>
  <c r="D19" i="1" s="1"/>
  <c r="D20" i="1" s="1"/>
  <c r="D21" i="1" s="1"/>
  <c r="D22" i="1" s="1"/>
  <c r="D23" i="1" s="1"/>
  <c r="D24" i="1" s="1"/>
  <c r="D25" i="1" s="1"/>
  <c r="D26" i="1" s="1"/>
  <c r="D27" i="1" s="1"/>
  <c r="D28" i="1" s="1"/>
  <c r="D4" i="1"/>
  <c r="G75" i="12" l="1"/>
  <c r="H70" i="12" s="1"/>
  <c r="G73" i="12"/>
  <c r="N20" i="5"/>
  <c r="N25" i="5"/>
  <c r="N10" i="5"/>
  <c r="H25" i="5"/>
  <c r="H10" i="5"/>
  <c r="H34" i="5" s="1"/>
  <c r="G25" i="5"/>
  <c r="G10" i="5"/>
  <c r="G34" i="5" s="1"/>
  <c r="L25" i="5"/>
  <c r="L10" i="5"/>
  <c r="L34" i="5" s="1"/>
  <c r="F10" i="5"/>
  <c r="F34" i="5" s="1"/>
  <c r="F25" i="5"/>
  <c r="M10" i="5"/>
  <c r="M25" i="5"/>
  <c r="O25" i="5"/>
  <c r="O10" i="5"/>
  <c r="J20" i="5"/>
  <c r="J25" i="5"/>
  <c r="J10" i="5"/>
  <c r="J34" i="5" s="1"/>
  <c r="K10" i="5"/>
  <c r="K34" i="5" s="1"/>
  <c r="K25" i="5"/>
  <c r="I20" i="5"/>
  <c r="P20" i="5" s="1"/>
  <c r="I25" i="5"/>
  <c r="I10" i="5"/>
  <c r="I34" i="5" s="1"/>
  <c r="G45" i="5"/>
  <c r="B52" i="4"/>
  <c r="J95" i="3" s="1"/>
  <c r="H45" i="5"/>
  <c r="E45" i="5"/>
  <c r="F45" i="5"/>
  <c r="H63" i="18"/>
  <c r="H64" i="18" s="1"/>
  <c r="G38" i="8"/>
  <c r="E19" i="7"/>
  <c r="G19" i="7" s="1"/>
  <c r="D59" i="5"/>
  <c r="D45" i="5"/>
  <c r="P17" i="5"/>
  <c r="D22" i="9" s="1"/>
  <c r="J32" i="4"/>
  <c r="F25" i="21"/>
  <c r="P18" i="5"/>
  <c r="G12" i="19" s="1"/>
  <c r="G13" i="19" s="1"/>
  <c r="M12" i="19" s="1"/>
  <c r="I17" i="7"/>
  <c r="H39" i="3"/>
  <c r="I39" i="3"/>
  <c r="G39" i="3"/>
  <c r="K39" i="3"/>
  <c r="J39" i="3"/>
  <c r="L39" i="3"/>
  <c r="I52" i="5"/>
  <c r="D45" i="9" s="1"/>
  <c r="E65" i="3"/>
  <c r="E67" i="3" s="1"/>
  <c r="H18" i="11"/>
  <c r="G18" i="26"/>
  <c r="X18" i="11"/>
  <c r="P18" i="26"/>
  <c r="J94" i="3"/>
  <c r="I16" i="7"/>
  <c r="G98" i="3" s="1"/>
  <c r="D21" i="8"/>
  <c r="H21" i="8" s="1"/>
  <c r="J48" i="10"/>
  <c r="D13" i="13" s="1"/>
  <c r="L46" i="10"/>
  <c r="C25" i="8" s="1"/>
  <c r="G25" i="8" s="1"/>
  <c r="I25" i="8" s="1"/>
  <c r="D18" i="8"/>
  <c r="D16" i="8"/>
  <c r="E24" i="8"/>
  <c r="H24" i="8" s="1"/>
  <c r="D15" i="8"/>
  <c r="H15" i="8" s="1"/>
  <c r="D19" i="8"/>
  <c r="K50" i="10"/>
  <c r="M50" i="10"/>
  <c r="J15" i="6"/>
  <c r="J34" i="6"/>
  <c r="J22" i="6"/>
  <c r="N15" i="6"/>
  <c r="N34" i="6"/>
  <c r="N22" i="6"/>
  <c r="K16" i="6"/>
  <c r="K17" i="6" s="1"/>
  <c r="I62" i="6"/>
  <c r="G47" i="6"/>
  <c r="F59" i="5"/>
  <c r="F54" i="5"/>
  <c r="F48" i="5"/>
  <c r="K98" i="2"/>
  <c r="I53" i="5"/>
  <c r="M39" i="3"/>
  <c r="N16" i="3"/>
  <c r="D48" i="5"/>
  <c r="D54" i="5" s="1"/>
  <c r="I47" i="5"/>
  <c r="E35" i="8"/>
  <c r="G35" i="8" s="1"/>
  <c r="H59" i="5"/>
  <c r="H48" i="5"/>
  <c r="H54" i="5" s="1"/>
  <c r="H18" i="8"/>
  <c r="F18" i="8"/>
  <c r="I18" i="8" s="1"/>
  <c r="F16" i="8"/>
  <c r="I16" i="8" s="1"/>
  <c r="H16" i="8"/>
  <c r="C22" i="8"/>
  <c r="G22" i="8" s="1"/>
  <c r="B11" i="2"/>
  <c r="G59" i="5"/>
  <c r="G48" i="5"/>
  <c r="D38" i="8"/>
  <c r="D19" i="7" s="1"/>
  <c r="I51" i="5"/>
  <c r="D44" i="9" s="1"/>
  <c r="E59" i="5"/>
  <c r="H62" i="6"/>
  <c r="F54" i="6"/>
  <c r="F47" i="6"/>
  <c r="H19" i="8"/>
  <c r="F19" i="8"/>
  <c r="I19" i="8" s="1"/>
  <c r="F20" i="8"/>
  <c r="I20" i="8" s="1"/>
  <c r="H20" i="8"/>
  <c r="C23" i="8"/>
  <c r="G15" i="6"/>
  <c r="G22" i="6" s="1"/>
  <c r="B17" i="2"/>
  <c r="H76" i="2"/>
  <c r="I76" i="2" s="1"/>
  <c r="J76" i="2" s="1"/>
  <c r="K76" i="2" s="1"/>
  <c r="L76" i="2" s="1"/>
  <c r="M76" i="2" s="1"/>
  <c r="N76" i="2" s="1"/>
  <c r="O76" i="2" s="1"/>
  <c r="P76" i="2" s="1"/>
  <c r="Q76" i="2" s="1"/>
  <c r="R76" i="2" s="1"/>
  <c r="S76" i="2" s="1"/>
  <c r="T76" i="2" s="1"/>
  <c r="U81" i="2" s="1"/>
  <c r="D15" i="6"/>
  <c r="H15" i="6"/>
  <c r="L15" i="6"/>
  <c r="O18" i="6"/>
  <c r="K22" i="6"/>
  <c r="K34" i="6"/>
  <c r="I40" i="6"/>
  <c r="E46" i="6"/>
  <c r="H68" i="6"/>
  <c r="D35" i="8"/>
  <c r="L11" i="10"/>
  <c r="L19" i="10"/>
  <c r="L31" i="10"/>
  <c r="L35" i="10"/>
  <c r="O48" i="10"/>
  <c r="G14" i="13" s="1"/>
  <c r="L41" i="10"/>
  <c r="J49" i="10"/>
  <c r="D13" i="20" s="1"/>
  <c r="G68" i="6"/>
  <c r="B13" i="2"/>
  <c r="E50" i="3"/>
  <c r="E48" i="5"/>
  <c r="E54" i="5" s="1"/>
  <c r="E14" i="6"/>
  <c r="I14" i="6"/>
  <c r="M14" i="6"/>
  <c r="D22" i="6"/>
  <c r="H22" i="6"/>
  <c r="L22" i="6"/>
  <c r="J40" i="6"/>
  <c r="N40" i="6"/>
  <c r="D47" i="6"/>
  <c r="H47" i="6"/>
  <c r="H54" i="6" s="1"/>
  <c r="D54" i="6"/>
  <c r="I68" i="6"/>
  <c r="E23" i="8"/>
  <c r="H23" i="8" s="1"/>
  <c r="H50" i="9"/>
  <c r="L18" i="10"/>
  <c r="L22" i="10"/>
  <c r="L44" i="10"/>
  <c r="F64" i="12"/>
  <c r="F27" i="12"/>
  <c r="G13" i="12"/>
  <c r="F42" i="12"/>
  <c r="F25" i="12"/>
  <c r="F26" i="12"/>
  <c r="F61" i="12"/>
  <c r="F28" i="12"/>
  <c r="F44" i="12"/>
  <c r="F37" i="12"/>
  <c r="F36" i="12"/>
  <c r="F35" i="12"/>
  <c r="F34" i="12"/>
  <c r="F33" i="12"/>
  <c r="F29" i="12"/>
  <c r="D16" i="5"/>
  <c r="D10" i="5" s="1"/>
  <c r="I11" i="2"/>
  <c r="J11" i="2" s="1"/>
  <c r="K11" i="2" s="1"/>
  <c r="L11" i="2" s="1"/>
  <c r="M11" i="2" s="1"/>
  <c r="N11" i="2" s="1"/>
  <c r="O11" i="2" s="1"/>
  <c r="P11" i="2" s="1"/>
  <c r="Q11" i="2" s="1"/>
  <c r="R17" i="2" s="1"/>
  <c r="B16" i="2" s="1"/>
  <c r="H84" i="2"/>
  <c r="I88" i="2" s="1"/>
  <c r="D40" i="8" s="1"/>
  <c r="D20" i="7" s="1"/>
  <c r="F15" i="3"/>
  <c r="F14" i="6"/>
  <c r="F40" i="6" s="1"/>
  <c r="D13" i="8"/>
  <c r="I51" i="13"/>
  <c r="H83" i="17"/>
  <c r="H72" i="17"/>
  <c r="I35" i="17"/>
  <c r="I71" i="14"/>
  <c r="I60" i="14"/>
  <c r="L8" i="16"/>
  <c r="L7" i="16"/>
  <c r="I29" i="16"/>
  <c r="H74" i="16"/>
  <c r="H63" i="16"/>
  <c r="H64" i="16" s="1"/>
  <c r="H61" i="17"/>
  <c r="H62" i="17" s="1"/>
  <c r="L32" i="14"/>
  <c r="K39" i="14"/>
  <c r="J71" i="14"/>
  <c r="I33" i="15"/>
  <c r="I35" i="16"/>
  <c r="I37" i="16" s="1"/>
  <c r="H60" i="14"/>
  <c r="H71" i="14"/>
  <c r="H59" i="15"/>
  <c r="H70" i="15"/>
  <c r="I39" i="15"/>
  <c r="J70" i="19"/>
  <c r="J59" i="19"/>
  <c r="J60" i="19" s="1"/>
  <c r="I37" i="18"/>
  <c r="H74" i="18"/>
  <c r="K37" i="19"/>
  <c r="I33" i="23"/>
  <c r="D27" i="20"/>
  <c r="I49" i="20" s="1"/>
  <c r="D25" i="20"/>
  <c r="F35" i="21"/>
  <c r="F34" i="21"/>
  <c r="F60" i="21"/>
  <c r="F42" i="21"/>
  <c r="F43" i="21" s="1"/>
  <c r="F37" i="21"/>
  <c r="F26" i="21"/>
  <c r="F27" i="21"/>
  <c r="F33" i="21"/>
  <c r="G13" i="21"/>
  <c r="F29" i="21"/>
  <c r="H70" i="19"/>
  <c r="H32" i="22"/>
  <c r="I70" i="19"/>
  <c r="H59" i="19"/>
  <c r="H60" i="19" s="1"/>
  <c r="I39" i="22"/>
  <c r="H71" i="22"/>
  <c r="J72" i="24"/>
  <c r="J61" i="24"/>
  <c r="J62" i="24" s="1"/>
  <c r="K35" i="24"/>
  <c r="J83" i="24"/>
  <c r="H70" i="23"/>
  <c r="H59" i="23"/>
  <c r="I39" i="23"/>
  <c r="I83" i="24"/>
  <c r="I72" i="24"/>
  <c r="I61" i="24"/>
  <c r="I62" i="24" s="1"/>
  <c r="J85" i="25"/>
  <c r="J74" i="25"/>
  <c r="J63" i="25"/>
  <c r="J64" i="25" s="1"/>
  <c r="K37" i="25"/>
  <c r="H61" i="24"/>
  <c r="H62" i="24" s="1"/>
  <c r="H83" i="24"/>
  <c r="H72" i="24"/>
  <c r="I74" i="25"/>
  <c r="I85" i="25"/>
  <c r="I63" i="25"/>
  <c r="I64" i="25" s="1"/>
  <c r="H85" i="25"/>
  <c r="H74" i="25"/>
  <c r="F65" i="5" l="1"/>
  <c r="G65" i="5"/>
  <c r="H65" i="5"/>
  <c r="E65" i="5"/>
  <c r="H73" i="12"/>
  <c r="H75" i="12"/>
  <c r="I70" i="12" s="1"/>
  <c r="I45" i="5"/>
  <c r="L41" i="3"/>
  <c r="J41" i="3"/>
  <c r="K41" i="3"/>
  <c r="H19" i="7"/>
  <c r="F19" i="7"/>
  <c r="I19" i="7" s="1"/>
  <c r="F20" i="7"/>
  <c r="H20" i="7"/>
  <c r="E77" i="3"/>
  <c r="E76" i="3"/>
  <c r="F65" i="3"/>
  <c r="F67" i="3" s="1"/>
  <c r="E78" i="3"/>
  <c r="E69" i="3"/>
  <c r="E79" i="3"/>
  <c r="E70" i="3"/>
  <c r="E68" i="3"/>
  <c r="E74" i="3"/>
  <c r="E75" i="3"/>
  <c r="F44" i="21"/>
  <c r="D34" i="5"/>
  <c r="D25" i="5"/>
  <c r="D16" i="20"/>
  <c r="D15" i="20" s="1"/>
  <c r="D43" i="9"/>
  <c r="D42" i="9"/>
  <c r="O19" i="6"/>
  <c r="D37" i="9"/>
  <c r="G12" i="18"/>
  <c r="H37" i="9"/>
  <c r="F18" i="12"/>
  <c r="D18" i="12" s="1"/>
  <c r="C26" i="26"/>
  <c r="C23" i="11"/>
  <c r="G20" i="26"/>
  <c r="F30" i="21"/>
  <c r="F40" i="21"/>
  <c r="F15" i="8"/>
  <c r="I15" i="8" s="1"/>
  <c r="F21" i="8"/>
  <c r="I21" i="8" s="1"/>
  <c r="F40" i="8"/>
  <c r="I40" i="8" s="1"/>
  <c r="H40" i="8"/>
  <c r="F13" i="8"/>
  <c r="H13" i="8"/>
  <c r="E49" i="5"/>
  <c r="E50" i="5" s="1"/>
  <c r="N48" i="10"/>
  <c r="J39" i="22"/>
  <c r="I60" i="22"/>
  <c r="J33" i="23"/>
  <c r="H48" i="6"/>
  <c r="H49" i="6" s="1"/>
  <c r="I34" i="6"/>
  <c r="I15" i="6"/>
  <c r="I22" i="6" s="1"/>
  <c r="K61" i="24"/>
  <c r="K62" i="24" s="1"/>
  <c r="L35" i="24"/>
  <c r="K83" i="24"/>
  <c r="K72" i="24"/>
  <c r="L39" i="14"/>
  <c r="K71" i="14"/>
  <c r="K60" i="14"/>
  <c r="M32" i="14"/>
  <c r="F38" i="12"/>
  <c r="F40" i="12"/>
  <c r="F30" i="12"/>
  <c r="D48" i="6"/>
  <c r="D49" i="6" s="1"/>
  <c r="E34" i="6"/>
  <c r="O14" i="6"/>
  <c r="E15" i="6"/>
  <c r="E40" i="6"/>
  <c r="W75" i="2"/>
  <c r="D49" i="5"/>
  <c r="D50" i="5" s="1"/>
  <c r="I48" i="5"/>
  <c r="B15" i="2"/>
  <c r="J50" i="10"/>
  <c r="N16" i="6"/>
  <c r="N17" i="6" s="1"/>
  <c r="I74" i="16"/>
  <c r="J35" i="16"/>
  <c r="J37" i="16" s="1"/>
  <c r="J29" i="16"/>
  <c r="I63" i="16"/>
  <c r="I64" i="16" s="1"/>
  <c r="G42" i="12"/>
  <c r="G28" i="12"/>
  <c r="G61" i="12"/>
  <c r="G44" i="12"/>
  <c r="G64" i="12"/>
  <c r="G26" i="12"/>
  <c r="G27" i="12"/>
  <c r="G37" i="12"/>
  <c r="G36" i="12"/>
  <c r="G35" i="12"/>
  <c r="G34" i="12"/>
  <c r="G33" i="12"/>
  <c r="G29" i="12"/>
  <c r="H13" i="12"/>
  <c r="G25" i="12"/>
  <c r="M34" i="6"/>
  <c r="M22" i="6"/>
  <c r="M15" i="6"/>
  <c r="K85" i="25"/>
  <c r="K74" i="25"/>
  <c r="K63" i="25"/>
  <c r="K64" i="25" s="1"/>
  <c r="L37" i="25"/>
  <c r="I32" i="22"/>
  <c r="G60" i="21"/>
  <c r="G42" i="21"/>
  <c r="G43" i="21" s="1"/>
  <c r="G37" i="21"/>
  <c r="G33" i="21"/>
  <c r="G27" i="21"/>
  <c r="G44" i="21"/>
  <c r="H13" i="21"/>
  <c r="G35" i="21"/>
  <c r="G29" i="21"/>
  <c r="G25" i="21"/>
  <c r="G26" i="21"/>
  <c r="G34" i="21"/>
  <c r="I74" i="18"/>
  <c r="J37" i="18"/>
  <c r="I63" i="18"/>
  <c r="I64" i="18" s="1"/>
  <c r="I85" i="18"/>
  <c r="I70" i="15"/>
  <c r="I59" i="15"/>
  <c r="J39" i="15"/>
  <c r="J33" i="15"/>
  <c r="L13" i="16"/>
  <c r="G30" i="16"/>
  <c r="G61" i="16" s="1"/>
  <c r="G65" i="16" s="1"/>
  <c r="G26" i="16"/>
  <c r="I83" i="17"/>
  <c r="I72" i="17"/>
  <c r="J35" i="17"/>
  <c r="I61" i="17"/>
  <c r="I62" i="17" s="1"/>
  <c r="F15" i="6"/>
  <c r="F22" i="6"/>
  <c r="F34" i="6"/>
  <c r="F43" i="12"/>
  <c r="E49" i="3"/>
  <c r="C24" i="8"/>
  <c r="G24" i="8" s="1"/>
  <c r="I24" i="8" s="1"/>
  <c r="F35" i="8"/>
  <c r="I35" i="8" s="1"/>
  <c r="H35" i="8"/>
  <c r="G62" i="6"/>
  <c r="E54" i="6"/>
  <c r="E47" i="6"/>
  <c r="L16" i="6"/>
  <c r="L17" i="6" s="1"/>
  <c r="G16" i="6"/>
  <c r="G17" i="6" s="1"/>
  <c r="H38" i="8"/>
  <c r="F38" i="8"/>
  <c r="I38" i="8" s="1"/>
  <c r="I22" i="8"/>
  <c r="H49" i="5"/>
  <c r="H50" i="5" s="1"/>
  <c r="E13" i="4"/>
  <c r="N39" i="3"/>
  <c r="O16" i="3"/>
  <c r="F49" i="5"/>
  <c r="F50" i="5" s="1"/>
  <c r="G48" i="6"/>
  <c r="G49" i="6" s="1"/>
  <c r="H11" i="9"/>
  <c r="O34" i="5"/>
  <c r="G54" i="6"/>
  <c r="K59" i="19"/>
  <c r="K60" i="19" s="1"/>
  <c r="L37" i="19"/>
  <c r="K70" i="19"/>
  <c r="H38" i="4"/>
  <c r="H16" i="6"/>
  <c r="H17" i="6" s="1"/>
  <c r="M40" i="6"/>
  <c r="G49" i="5"/>
  <c r="G50" i="5" s="1"/>
  <c r="O49" i="10"/>
  <c r="G14" i="20" s="1"/>
  <c r="P20" i="26" s="1"/>
  <c r="L26" i="26" s="1"/>
  <c r="N49" i="10"/>
  <c r="I70" i="23"/>
  <c r="I59" i="23"/>
  <c r="J39" i="23"/>
  <c r="F38" i="21"/>
  <c r="F50" i="3"/>
  <c r="G15" i="3"/>
  <c r="D16" i="6"/>
  <c r="D17" i="6" s="1"/>
  <c r="G23" i="8"/>
  <c r="I23" i="8" s="1"/>
  <c r="F48" i="6"/>
  <c r="F49" i="6" s="1"/>
  <c r="W83" i="2"/>
  <c r="G54" i="5"/>
  <c r="I54" i="5" s="1"/>
  <c r="F78" i="3"/>
  <c r="G65" i="3"/>
  <c r="F75" i="3"/>
  <c r="F74" i="3"/>
  <c r="F70" i="3"/>
  <c r="J16" i="6"/>
  <c r="J17" i="6"/>
  <c r="E64" i="5" l="1"/>
  <c r="F64" i="5"/>
  <c r="H64" i="5"/>
  <c r="G64" i="5"/>
  <c r="D64" i="5"/>
  <c r="I73" i="12"/>
  <c r="I75" i="12"/>
  <c r="J70" i="12" s="1"/>
  <c r="D21" i="9"/>
  <c r="G12" i="17" s="1"/>
  <c r="L85" i="17" s="1"/>
  <c r="I20" i="7"/>
  <c r="G95" i="3" s="1"/>
  <c r="H41" i="3"/>
  <c r="G41" i="3"/>
  <c r="I41" i="3"/>
  <c r="E80" i="3"/>
  <c r="F68" i="3"/>
  <c r="F76" i="3"/>
  <c r="F69" i="3"/>
  <c r="F79" i="3"/>
  <c r="E25" i="3"/>
  <c r="D46" i="9"/>
  <c r="D47" i="9" s="1"/>
  <c r="AF87" i="18"/>
  <c r="AE87" i="18"/>
  <c r="O87" i="18"/>
  <c r="AD87" i="18"/>
  <c r="N87" i="18"/>
  <c r="U87" i="18"/>
  <c r="M17" i="18"/>
  <c r="AB87" i="18"/>
  <c r="L87" i="18"/>
  <c r="AA87" i="18"/>
  <c r="K87" i="18"/>
  <c r="Z87" i="18"/>
  <c r="J87" i="18"/>
  <c r="M19" i="18"/>
  <c r="AC87" i="18"/>
  <c r="H59" i="18"/>
  <c r="X87" i="18"/>
  <c r="H87" i="18"/>
  <c r="W87" i="18"/>
  <c r="M18" i="18"/>
  <c r="K49" i="18" s="1"/>
  <c r="V87" i="18"/>
  <c r="G14" i="18"/>
  <c r="G70" i="3" s="1"/>
  <c r="AG87" i="18"/>
  <c r="Y87" i="18"/>
  <c r="M12" i="18"/>
  <c r="AJ87" i="18"/>
  <c r="T87" i="18"/>
  <c r="AI87" i="18"/>
  <c r="S87" i="18"/>
  <c r="AH87" i="18"/>
  <c r="R87" i="18"/>
  <c r="AK87" i="18"/>
  <c r="Q87" i="18"/>
  <c r="M87" i="18"/>
  <c r="P87" i="18"/>
  <c r="I87" i="18"/>
  <c r="O26" i="26"/>
  <c r="L27" i="26"/>
  <c r="C24" i="11"/>
  <c r="K23" i="11"/>
  <c r="L23" i="11" s="1"/>
  <c r="F26" i="26"/>
  <c r="C27" i="26"/>
  <c r="O15" i="6"/>
  <c r="G38" i="12"/>
  <c r="G70" i="16"/>
  <c r="G67" i="16"/>
  <c r="G71" i="16" s="1"/>
  <c r="G77" i="16"/>
  <c r="J32" i="22"/>
  <c r="L71" i="14"/>
  <c r="L60" i="14"/>
  <c r="M39" i="14"/>
  <c r="G12" i="24"/>
  <c r="D59" i="9"/>
  <c r="H59" i="9"/>
  <c r="G13" i="22"/>
  <c r="G15" i="22" s="1"/>
  <c r="G12" i="22" s="1"/>
  <c r="M19" i="22" s="1"/>
  <c r="I34" i="22" s="1"/>
  <c r="D57" i="9"/>
  <c r="G78" i="3"/>
  <c r="H65" i="3"/>
  <c r="O39" i="3"/>
  <c r="P16" i="3"/>
  <c r="P39" i="3" s="1"/>
  <c r="F16" i="6"/>
  <c r="F17" i="6" s="1"/>
  <c r="L12" i="16"/>
  <c r="G40" i="21"/>
  <c r="G30" i="21"/>
  <c r="G40" i="12"/>
  <c r="G30" i="12"/>
  <c r="E18" i="3"/>
  <c r="E20" i="3"/>
  <c r="G43" i="12"/>
  <c r="F49" i="3"/>
  <c r="I50" i="5"/>
  <c r="P19" i="6"/>
  <c r="G12" i="25"/>
  <c r="D14" i="9"/>
  <c r="D60" i="9"/>
  <c r="I52" i="6"/>
  <c r="H60" i="9"/>
  <c r="I16" i="6"/>
  <c r="I17" i="6" s="1"/>
  <c r="F45" i="8"/>
  <c r="I13" i="8"/>
  <c r="I45" i="8" s="1"/>
  <c r="I14" i="20"/>
  <c r="O38" i="4" s="1"/>
  <c r="M38" i="4"/>
  <c r="L61" i="9"/>
  <c r="C38" i="4"/>
  <c r="F18" i="21"/>
  <c r="K59" i="3"/>
  <c r="B3" i="2"/>
  <c r="B4" i="2" s="1"/>
  <c r="E12" i="5"/>
  <c r="B7" i="2"/>
  <c r="E48" i="6"/>
  <c r="E49" i="6" s="1"/>
  <c r="K33" i="15"/>
  <c r="H60" i="21"/>
  <c r="H42" i="21"/>
  <c r="H43" i="21" s="1"/>
  <c r="H37" i="21"/>
  <c r="H44" i="21"/>
  <c r="H35" i="21"/>
  <c r="H34" i="21"/>
  <c r="I13" i="21"/>
  <c r="H33" i="21"/>
  <c r="H29" i="21"/>
  <c r="H25" i="21"/>
  <c r="H26" i="21"/>
  <c r="H27" i="21"/>
  <c r="E16" i="6"/>
  <c r="E17" i="6" s="1"/>
  <c r="L59" i="19"/>
  <c r="L60" i="19" s="1"/>
  <c r="M37" i="19"/>
  <c r="L70" i="19"/>
  <c r="H57" i="9"/>
  <c r="J61" i="17"/>
  <c r="J62" i="17" s="1"/>
  <c r="J72" i="17"/>
  <c r="K35" i="17"/>
  <c r="J83" i="17"/>
  <c r="G38" i="21"/>
  <c r="M16" i="6"/>
  <c r="M17" i="6" s="1"/>
  <c r="H37" i="12"/>
  <c r="H36" i="12"/>
  <c r="H35" i="12"/>
  <c r="H34" i="12"/>
  <c r="H33" i="12"/>
  <c r="H29" i="12"/>
  <c r="H25" i="12"/>
  <c r="H44" i="12"/>
  <c r="H64" i="12"/>
  <c r="H27" i="12"/>
  <c r="H28" i="12"/>
  <c r="I13" i="12"/>
  <c r="H42" i="12"/>
  <c r="H26" i="12"/>
  <c r="H16" i="12"/>
  <c r="E19" i="3"/>
  <c r="M34" i="5"/>
  <c r="E22" i="6"/>
  <c r="O22" i="6" s="1"/>
  <c r="O35" i="6" s="1"/>
  <c r="N32" i="14"/>
  <c r="L61" i="24"/>
  <c r="L62" i="24" s="1"/>
  <c r="L83" i="24"/>
  <c r="L72" i="24"/>
  <c r="M35" i="24"/>
  <c r="G13" i="23"/>
  <c r="G15" i="23" s="1"/>
  <c r="G12" i="23" s="1"/>
  <c r="M18" i="23" s="1"/>
  <c r="J36" i="23" s="1"/>
  <c r="H58" i="9"/>
  <c r="D58" i="9"/>
  <c r="K33" i="23"/>
  <c r="N50" i="10"/>
  <c r="N34" i="5"/>
  <c r="G38" i="3"/>
  <c r="H15" i="3"/>
  <c r="G50" i="3"/>
  <c r="J70" i="23"/>
  <c r="K39" i="23"/>
  <c r="J59" i="23"/>
  <c r="G45" i="8"/>
  <c r="L11" i="16"/>
  <c r="G73" i="16"/>
  <c r="G27" i="16"/>
  <c r="J59" i="15"/>
  <c r="K39" i="15"/>
  <c r="J70" i="15"/>
  <c r="J63" i="18"/>
  <c r="J64" i="18" s="1"/>
  <c r="J85" i="18"/>
  <c r="J74" i="18"/>
  <c r="K37" i="18"/>
  <c r="L85" i="25"/>
  <c r="L74" i="25"/>
  <c r="L63" i="25"/>
  <c r="L64" i="25" s="1"/>
  <c r="M37" i="25"/>
  <c r="E21" i="3"/>
  <c r="J75" i="16"/>
  <c r="J63" i="16"/>
  <c r="J64" i="16" s="1"/>
  <c r="K35" i="16"/>
  <c r="K37" i="16" s="1"/>
  <c r="K29" i="16"/>
  <c r="J74" i="16"/>
  <c r="I49" i="5"/>
  <c r="J71" i="22"/>
  <c r="J60" i="22"/>
  <c r="K39" i="22"/>
  <c r="D15" i="7" l="1"/>
  <c r="F15" i="7" s="1"/>
  <c r="I15" i="7" s="1"/>
  <c r="H36" i="9"/>
  <c r="D13" i="9"/>
  <c r="J15" i="4" s="1"/>
  <c r="D36" i="9"/>
  <c r="F87" i="3" s="1"/>
  <c r="J73" i="12"/>
  <c r="J75" i="12"/>
  <c r="K70" i="12" s="1"/>
  <c r="E10" i="5"/>
  <c r="E34" i="5" s="1"/>
  <c r="E25" i="5"/>
  <c r="D14" i="7"/>
  <c r="F14" i="7" s="1"/>
  <c r="H85" i="17"/>
  <c r="AB85" i="17"/>
  <c r="T85" i="17"/>
  <c r="R85" i="17"/>
  <c r="AH85" i="17"/>
  <c r="O85" i="17"/>
  <c r="W85" i="17"/>
  <c r="AI85" i="17"/>
  <c r="P85" i="17"/>
  <c r="M85" i="17"/>
  <c r="G69" i="3"/>
  <c r="AK85" i="17"/>
  <c r="J85" i="17"/>
  <c r="G76" i="3"/>
  <c r="I85" i="17"/>
  <c r="M18" i="17"/>
  <c r="J47" i="17" s="1"/>
  <c r="U85" i="17"/>
  <c r="S85" i="17"/>
  <c r="H57" i="17"/>
  <c r="M19" i="17"/>
  <c r="H48" i="17" s="1"/>
  <c r="AE85" i="17"/>
  <c r="Y85" i="17"/>
  <c r="X85" i="17"/>
  <c r="V85" i="17"/>
  <c r="AJ85" i="17"/>
  <c r="Z85" i="17"/>
  <c r="M12" i="17"/>
  <c r="K40" i="17" s="1"/>
  <c r="AA85" i="17"/>
  <c r="M17" i="17"/>
  <c r="H46" i="17" s="1"/>
  <c r="AD85" i="17"/>
  <c r="Q85" i="17"/>
  <c r="AC85" i="17"/>
  <c r="AF85" i="17"/>
  <c r="K85" i="17"/>
  <c r="N85" i="17"/>
  <c r="AG85" i="17"/>
  <c r="H61" i="9"/>
  <c r="D61" i="9"/>
  <c r="D62" i="9" s="1"/>
  <c r="G15" i="20" s="1"/>
  <c r="AB19" i="26" s="1"/>
  <c r="AB20" i="26" s="1"/>
  <c r="AB21" i="26" s="1"/>
  <c r="G27" i="20" s="1"/>
  <c r="F80" i="3"/>
  <c r="H69" i="3"/>
  <c r="P12" i="5"/>
  <c r="D16" i="13" s="1"/>
  <c r="J35" i="23"/>
  <c r="G35" i="22"/>
  <c r="G36" i="22"/>
  <c r="G34" i="22"/>
  <c r="H36" i="22"/>
  <c r="H35" i="22"/>
  <c r="H34" i="22"/>
  <c r="I35" i="22"/>
  <c r="H42" i="18"/>
  <c r="N12" i="18"/>
  <c r="M20" i="18"/>
  <c r="I42" i="18"/>
  <c r="J42" i="18"/>
  <c r="M13" i="18"/>
  <c r="M14" i="18" s="1"/>
  <c r="M21" i="18"/>
  <c r="K42" i="18"/>
  <c r="I50" i="18"/>
  <c r="H50" i="18"/>
  <c r="K50" i="18"/>
  <c r="J50" i="18"/>
  <c r="I36" i="22"/>
  <c r="J49" i="18"/>
  <c r="I49" i="18"/>
  <c r="H49" i="18"/>
  <c r="G36" i="23"/>
  <c r="H36" i="23"/>
  <c r="H35" i="23"/>
  <c r="G35" i="23"/>
  <c r="I35" i="23"/>
  <c r="I36" i="23"/>
  <c r="I48" i="18"/>
  <c r="H48" i="18"/>
  <c r="J48" i="18"/>
  <c r="K48" i="18"/>
  <c r="K24" i="11"/>
  <c r="L24" i="11" s="1"/>
  <c r="C25" i="11"/>
  <c r="F27" i="26"/>
  <c r="C28" i="26"/>
  <c r="L28" i="26"/>
  <c r="O27" i="26"/>
  <c r="J37" i="23"/>
  <c r="C42" i="9"/>
  <c r="C43" i="9"/>
  <c r="L58" i="9" s="1"/>
  <c r="C44" i="9"/>
  <c r="L59" i="9" s="1"/>
  <c r="C45" i="9"/>
  <c r="L60" i="9" s="1"/>
  <c r="L33" i="23"/>
  <c r="K36" i="23"/>
  <c r="K35" i="23"/>
  <c r="H40" i="21"/>
  <c r="H30" i="21"/>
  <c r="J36" i="22"/>
  <c r="J34" i="22"/>
  <c r="K32" i="22"/>
  <c r="J35" i="22"/>
  <c r="G19" i="3"/>
  <c r="F19" i="3"/>
  <c r="G25" i="3"/>
  <c r="F25" i="3"/>
  <c r="H30" i="12"/>
  <c r="H40" i="12"/>
  <c r="G18" i="3"/>
  <c r="F18" i="3"/>
  <c r="AJ87" i="25"/>
  <c r="AF87" i="25"/>
  <c r="AB87" i="25"/>
  <c r="X87" i="25"/>
  <c r="T87" i="25"/>
  <c r="P87" i="25"/>
  <c r="L87" i="25"/>
  <c r="H87" i="25"/>
  <c r="AI87" i="25"/>
  <c r="AE87" i="25"/>
  <c r="AA87" i="25"/>
  <c r="W87" i="25"/>
  <c r="S87" i="25"/>
  <c r="O87" i="25"/>
  <c r="K87" i="25"/>
  <c r="AH87" i="25"/>
  <c r="AD87" i="25"/>
  <c r="Z87" i="25"/>
  <c r="V87" i="25"/>
  <c r="R87" i="25"/>
  <c r="N87" i="25"/>
  <c r="J87" i="25"/>
  <c r="AK87" i="25"/>
  <c r="U87" i="25"/>
  <c r="AG87" i="25"/>
  <c r="Q87" i="25"/>
  <c r="AC87" i="25"/>
  <c r="M87" i="25"/>
  <c r="Y87" i="25"/>
  <c r="G14" i="25"/>
  <c r="I87" i="25"/>
  <c r="M19" i="25"/>
  <c r="M17" i="25"/>
  <c r="H59" i="25"/>
  <c r="M18" i="25"/>
  <c r="M12" i="25"/>
  <c r="E24" i="3"/>
  <c r="I47" i="22"/>
  <c r="K46" i="22"/>
  <c r="I45" i="22"/>
  <c r="L47" i="22"/>
  <c r="J46" i="22"/>
  <c r="L45" i="22"/>
  <c r="K47" i="22"/>
  <c r="I46" i="22"/>
  <c r="J47" i="22"/>
  <c r="K45" i="22"/>
  <c r="G20" i="22"/>
  <c r="J45" i="22"/>
  <c r="L46" i="22"/>
  <c r="G23" i="7"/>
  <c r="H62" i="9"/>
  <c r="G16" i="20" s="1"/>
  <c r="M71" i="14"/>
  <c r="M60" i="14"/>
  <c r="N39" i="14"/>
  <c r="G79" i="16"/>
  <c r="G83" i="16" s="1"/>
  <c r="G82" i="16"/>
  <c r="E87" i="16" s="1"/>
  <c r="H75" i="16"/>
  <c r="I75" i="16"/>
  <c r="M85" i="25"/>
  <c r="M63" i="25"/>
  <c r="M64" i="25" s="1"/>
  <c r="M74" i="25"/>
  <c r="N37" i="25"/>
  <c r="K63" i="18"/>
  <c r="K64" i="18" s="1"/>
  <c r="K85" i="18"/>
  <c r="K74" i="18"/>
  <c r="L37" i="18"/>
  <c r="L49" i="18"/>
  <c r="L42" i="18"/>
  <c r="L50" i="18"/>
  <c r="L48" i="18"/>
  <c r="L39" i="15"/>
  <c r="K59" i="15"/>
  <c r="K70" i="15"/>
  <c r="J46" i="23"/>
  <c r="L45" i="23"/>
  <c r="G20" i="23"/>
  <c r="I46" i="23"/>
  <c r="K45" i="23"/>
  <c r="L46" i="23"/>
  <c r="J45" i="23"/>
  <c r="K46" i="23"/>
  <c r="I45" i="23"/>
  <c r="O32" i="14"/>
  <c r="G20" i="3"/>
  <c r="F20" i="3"/>
  <c r="G21" i="3"/>
  <c r="F21" i="3"/>
  <c r="K61" i="17"/>
  <c r="K62" i="17" s="1"/>
  <c r="K83" i="17"/>
  <c r="L35" i="17"/>
  <c r="K72" i="17"/>
  <c r="M70" i="19"/>
  <c r="N37" i="19"/>
  <c r="M59" i="19"/>
  <c r="M60" i="19" s="1"/>
  <c r="H38" i="21"/>
  <c r="L33" i="15"/>
  <c r="D18" i="21"/>
  <c r="E42" i="3"/>
  <c r="F89" i="3"/>
  <c r="AK85" i="24"/>
  <c r="AG85" i="24"/>
  <c r="AC85" i="24"/>
  <c r="Y85" i="24"/>
  <c r="U85" i="24"/>
  <c r="Q85" i="24"/>
  <c r="M85" i="24"/>
  <c r="I85" i="24"/>
  <c r="H57" i="24"/>
  <c r="AJ85" i="24"/>
  <c r="AF85" i="24"/>
  <c r="AB85" i="24"/>
  <c r="X85" i="24"/>
  <c r="T85" i="24"/>
  <c r="P85" i="24"/>
  <c r="L85" i="24"/>
  <c r="H85" i="24"/>
  <c r="AI85" i="24"/>
  <c r="AA85" i="24"/>
  <c r="S85" i="24"/>
  <c r="K85" i="24"/>
  <c r="M18" i="24"/>
  <c r="AH85" i="24"/>
  <c r="Z85" i="24"/>
  <c r="R85" i="24"/>
  <c r="J85" i="24"/>
  <c r="M17" i="24"/>
  <c r="M12" i="24"/>
  <c r="V85" i="24"/>
  <c r="AE85" i="24"/>
  <c r="O85" i="24"/>
  <c r="AD85" i="24"/>
  <c r="N85" i="24"/>
  <c r="M19" i="24"/>
  <c r="W85" i="24"/>
  <c r="I61" i="12"/>
  <c r="I44" i="12"/>
  <c r="I26" i="12"/>
  <c r="I16" i="12"/>
  <c r="I64" i="12"/>
  <c r="I42" i="12"/>
  <c r="I28" i="12"/>
  <c r="I37" i="12"/>
  <c r="I36" i="12"/>
  <c r="I35" i="12"/>
  <c r="I34" i="12"/>
  <c r="I33" i="12"/>
  <c r="I29" i="12"/>
  <c r="I25" i="12"/>
  <c r="I27" i="12"/>
  <c r="J13" i="12"/>
  <c r="K71" i="22"/>
  <c r="K60" i="22"/>
  <c r="L39" i="22"/>
  <c r="M45" i="22" s="1"/>
  <c r="K75" i="16"/>
  <c r="K63" i="16"/>
  <c r="K64" i="16" s="1"/>
  <c r="L35" i="16"/>
  <c r="L37" i="16" s="1"/>
  <c r="K74" i="16"/>
  <c r="L29" i="16"/>
  <c r="H38" i="3"/>
  <c r="I15" i="3"/>
  <c r="H50" i="3"/>
  <c r="K70" i="23"/>
  <c r="K59" i="23"/>
  <c r="L39" i="23"/>
  <c r="M83" i="24"/>
  <c r="M72" i="24"/>
  <c r="N35" i="24"/>
  <c r="M61" i="24"/>
  <c r="M62" i="24" s="1"/>
  <c r="H43" i="12"/>
  <c r="G49" i="3"/>
  <c r="H38" i="12"/>
  <c r="I37" i="21"/>
  <c r="I44" i="21"/>
  <c r="I35" i="21"/>
  <c r="I34" i="21"/>
  <c r="I60" i="21"/>
  <c r="I42" i="21"/>
  <c r="I43" i="21" s="1"/>
  <c r="I33" i="21"/>
  <c r="I29" i="21"/>
  <c r="I25" i="21"/>
  <c r="I26" i="21"/>
  <c r="I27" i="21"/>
  <c r="J13" i="21"/>
  <c r="J16" i="4"/>
  <c r="H76" i="3"/>
  <c r="H70" i="3"/>
  <c r="I65" i="3"/>
  <c r="H78" i="3"/>
  <c r="H37" i="3" l="1"/>
  <c r="H43" i="3" s="1"/>
  <c r="I37" i="3"/>
  <c r="I43" i="3" s="1"/>
  <c r="G37" i="3"/>
  <c r="G43" i="3" s="1"/>
  <c r="P10" i="5"/>
  <c r="E31" i="5" s="1"/>
  <c r="K75" i="12"/>
  <c r="L70" i="12" s="1"/>
  <c r="K73" i="12"/>
  <c r="G56" i="5"/>
  <c r="F56" i="5"/>
  <c r="H56" i="5"/>
  <c r="D56" i="5"/>
  <c r="E56" i="5"/>
  <c r="L48" i="17"/>
  <c r="K47" i="17"/>
  <c r="J46" i="17"/>
  <c r="H47" i="17"/>
  <c r="I48" i="17"/>
  <c r="L40" i="17"/>
  <c r="L84" i="17" s="1"/>
  <c r="L86" i="17" s="1"/>
  <c r="L88" i="17" s="1"/>
  <c r="K41" i="17"/>
  <c r="K43" i="17" s="1"/>
  <c r="K84" i="17"/>
  <c r="K86" i="17" s="1"/>
  <c r="K88" i="17" s="1"/>
  <c r="K50" i="17"/>
  <c r="J40" i="17"/>
  <c r="N12" i="17"/>
  <c r="K46" i="17"/>
  <c r="L46" i="17"/>
  <c r="I46" i="17"/>
  <c r="J48" i="17"/>
  <c r="K48" i="17"/>
  <c r="I47" i="17"/>
  <c r="L47" i="17"/>
  <c r="I40" i="17"/>
  <c r="H40" i="17"/>
  <c r="M20" i="17"/>
  <c r="M49" i="17" s="1"/>
  <c r="M13" i="17"/>
  <c r="M14" i="17" s="1"/>
  <c r="M21" i="17"/>
  <c r="M22" i="18"/>
  <c r="M24" i="18" s="1"/>
  <c r="I69" i="3"/>
  <c r="O23" i="4" s="1"/>
  <c r="I14" i="7"/>
  <c r="G97" i="3" s="1"/>
  <c r="H15" i="7"/>
  <c r="I37" i="22"/>
  <c r="H14" i="7"/>
  <c r="G37" i="23"/>
  <c r="I37" i="23"/>
  <c r="K86" i="18"/>
  <c r="K88" i="18" s="1"/>
  <c r="K90" i="18" s="1"/>
  <c r="K52" i="18"/>
  <c r="K43" i="18"/>
  <c r="K45" i="18" s="1"/>
  <c r="I86" i="18"/>
  <c r="I88" i="18" s="1"/>
  <c r="I90" i="18" s="1"/>
  <c r="I43" i="18"/>
  <c r="I45" i="18" s="1"/>
  <c r="I52" i="18"/>
  <c r="G37" i="22"/>
  <c r="J52" i="18"/>
  <c r="J43" i="18"/>
  <c r="J45" i="18" s="1"/>
  <c r="J86" i="18"/>
  <c r="J88" i="18" s="1"/>
  <c r="J90" i="18" s="1"/>
  <c r="D19" i="9"/>
  <c r="D20" i="9"/>
  <c r="I51" i="18"/>
  <c r="J51" i="18"/>
  <c r="L51" i="18"/>
  <c r="K51" i="18"/>
  <c r="H51" i="18"/>
  <c r="H37" i="22"/>
  <c r="H43" i="18"/>
  <c r="H45" i="18" s="1"/>
  <c r="H86" i="18"/>
  <c r="H88" i="18" s="1"/>
  <c r="H90" i="18" s="1"/>
  <c r="H52" i="18"/>
  <c r="H37" i="23"/>
  <c r="F28" i="26"/>
  <c r="C29" i="26"/>
  <c r="C26" i="11"/>
  <c r="K25" i="11"/>
  <c r="L25" i="11" s="1"/>
  <c r="L29" i="26"/>
  <c r="O28" i="26"/>
  <c r="H25" i="3"/>
  <c r="C47" i="9"/>
  <c r="F47" i="9" s="1"/>
  <c r="L57" i="9"/>
  <c r="L62" i="9" s="1"/>
  <c r="N72" i="24"/>
  <c r="N83" i="24"/>
  <c r="O35" i="24"/>
  <c r="N61" i="24"/>
  <c r="N62" i="24" s="1"/>
  <c r="H21" i="3"/>
  <c r="P46" i="24"/>
  <c r="L46" i="24"/>
  <c r="H46" i="24"/>
  <c r="O46" i="24"/>
  <c r="K46" i="24"/>
  <c r="I46" i="24"/>
  <c r="N46" i="24"/>
  <c r="M46" i="24"/>
  <c r="J46" i="24"/>
  <c r="I52" i="22"/>
  <c r="M47" i="22"/>
  <c r="J44" i="21"/>
  <c r="J35" i="21"/>
  <c r="J34" i="21"/>
  <c r="J60" i="21"/>
  <c r="J42" i="21"/>
  <c r="J43" i="21" s="1"/>
  <c r="J26" i="21"/>
  <c r="J27" i="21"/>
  <c r="K13" i="21"/>
  <c r="J25" i="21"/>
  <c r="J33" i="21"/>
  <c r="J37" i="21"/>
  <c r="J29" i="21"/>
  <c r="I40" i="21"/>
  <c r="I30" i="21"/>
  <c r="L70" i="23"/>
  <c r="L59" i="23"/>
  <c r="M39" i="23"/>
  <c r="M29" i="16"/>
  <c r="L74" i="16"/>
  <c r="L75" i="16"/>
  <c r="L63" i="16"/>
  <c r="L64" i="16" s="1"/>
  <c r="M35" i="16"/>
  <c r="M37" i="16" s="1"/>
  <c r="H20" i="3"/>
  <c r="I38" i="12"/>
  <c r="M47" i="24"/>
  <c r="I47" i="24"/>
  <c r="P47" i="24"/>
  <c r="L47" i="24"/>
  <c r="H47" i="24"/>
  <c r="J47" i="24"/>
  <c r="O47" i="24"/>
  <c r="N47" i="24"/>
  <c r="K47" i="24"/>
  <c r="H19" i="21"/>
  <c r="G19" i="21"/>
  <c r="J19" i="21"/>
  <c r="F19" i="21"/>
  <c r="I19" i="21"/>
  <c r="I15" i="20"/>
  <c r="O39" i="4" s="1"/>
  <c r="M39" i="4"/>
  <c r="L83" i="17"/>
  <c r="L72" i="17"/>
  <c r="M35" i="17"/>
  <c r="L61" i="17"/>
  <c r="L62" i="17" s="1"/>
  <c r="M40" i="17"/>
  <c r="M46" i="17"/>
  <c r="M48" i="17"/>
  <c r="M47" i="17"/>
  <c r="P32" i="14"/>
  <c r="I51" i="23"/>
  <c r="J51" i="23"/>
  <c r="N85" i="25"/>
  <c r="N63" i="25"/>
  <c r="N64" i="25" s="1"/>
  <c r="N74" i="25"/>
  <c r="O37" i="25"/>
  <c r="H20" i="21"/>
  <c r="G20" i="21"/>
  <c r="J20" i="21"/>
  <c r="F20" i="21"/>
  <c r="I20" i="21"/>
  <c r="I16" i="20"/>
  <c r="O40" i="4" s="1"/>
  <c r="M40" i="4"/>
  <c r="J52" i="22"/>
  <c r="O42" i="25"/>
  <c r="K42" i="25"/>
  <c r="N42" i="25"/>
  <c r="J42" i="25"/>
  <c r="M21" i="25"/>
  <c r="N12" i="25"/>
  <c r="L42" i="25"/>
  <c r="I42" i="25"/>
  <c r="M13" i="25"/>
  <c r="M14" i="25" s="1"/>
  <c r="P42" i="25"/>
  <c r="M42" i="25"/>
  <c r="H42" i="25"/>
  <c r="M20" i="25"/>
  <c r="P50" i="25"/>
  <c r="L50" i="25"/>
  <c r="O50" i="25"/>
  <c r="K50" i="25"/>
  <c r="J50" i="25"/>
  <c r="I50" i="25"/>
  <c r="H50" i="25"/>
  <c r="M50" i="25"/>
  <c r="N50" i="25"/>
  <c r="G24" i="3"/>
  <c r="L32" i="22"/>
  <c r="K35" i="22"/>
  <c r="K34" i="22"/>
  <c r="K36" i="22"/>
  <c r="M39" i="22"/>
  <c r="L60" i="22"/>
  <c r="L71" i="22"/>
  <c r="J64" i="12"/>
  <c r="J61" i="12"/>
  <c r="J27" i="12"/>
  <c r="K13" i="12"/>
  <c r="J42" i="12"/>
  <c r="J37" i="12"/>
  <c r="J36" i="12"/>
  <c r="J35" i="12"/>
  <c r="J34" i="12"/>
  <c r="J33" i="12"/>
  <c r="J29" i="12"/>
  <c r="J25" i="12"/>
  <c r="J44" i="12"/>
  <c r="J26" i="12"/>
  <c r="J16" i="12"/>
  <c r="J28" i="12"/>
  <c r="L86" i="18"/>
  <c r="L88" i="18" s="1"/>
  <c r="L90" i="18" s="1"/>
  <c r="L52" i="18"/>
  <c r="L43" i="18"/>
  <c r="L45" i="18" s="1"/>
  <c r="P48" i="25"/>
  <c r="L48" i="25"/>
  <c r="H48" i="25"/>
  <c r="O48" i="25"/>
  <c r="K48" i="25"/>
  <c r="N48" i="25"/>
  <c r="M48" i="25"/>
  <c r="J48" i="25"/>
  <c r="I48" i="25"/>
  <c r="F24" i="3"/>
  <c r="K37" i="23"/>
  <c r="E45" i="3"/>
  <c r="E51" i="3" s="1"/>
  <c r="E101" i="3"/>
  <c r="L48" i="23"/>
  <c r="L49" i="23" s="1"/>
  <c r="H48" i="23"/>
  <c r="K48" i="23"/>
  <c r="K49" i="23" s="1"/>
  <c r="N48" i="23"/>
  <c r="J48" i="23"/>
  <c r="J49" i="23" s="1"/>
  <c r="M48" i="23"/>
  <c r="I48" i="23"/>
  <c r="I49" i="23" s="1"/>
  <c r="M39" i="15"/>
  <c r="L70" i="15"/>
  <c r="L59" i="15"/>
  <c r="L85" i="18"/>
  <c r="L74" i="18"/>
  <c r="M37" i="18"/>
  <c r="L63" i="18"/>
  <c r="L64" i="18" s="1"/>
  <c r="M42" i="18"/>
  <c r="M49" i="18"/>
  <c r="M50" i="18"/>
  <c r="M48" i="18"/>
  <c r="M51" i="18"/>
  <c r="O39" i="14"/>
  <c r="N60" i="14"/>
  <c r="N71" i="14"/>
  <c r="L40" i="3"/>
  <c r="K40" i="3"/>
  <c r="J40" i="3"/>
  <c r="G25" i="7"/>
  <c r="G26" i="7" s="1"/>
  <c r="K49" i="22"/>
  <c r="K50" i="22" s="1"/>
  <c r="N49" i="22"/>
  <c r="J49" i="22"/>
  <c r="J50" i="22" s="1"/>
  <c r="M49" i="22"/>
  <c r="L49" i="22"/>
  <c r="L50" i="22" s="1"/>
  <c r="I49" i="22"/>
  <c r="I50" i="22" s="1"/>
  <c r="H49" i="22"/>
  <c r="M49" i="25"/>
  <c r="I49" i="25"/>
  <c r="P49" i="25"/>
  <c r="L49" i="25"/>
  <c r="H49" i="25"/>
  <c r="O49" i="25"/>
  <c r="N49" i="25"/>
  <c r="K49" i="25"/>
  <c r="J49" i="25"/>
  <c r="J37" i="22"/>
  <c r="L36" i="23"/>
  <c r="L35" i="23"/>
  <c r="M33" i="23"/>
  <c r="M48" i="24"/>
  <c r="I48" i="24"/>
  <c r="P48" i="24"/>
  <c r="L48" i="24"/>
  <c r="H48" i="24"/>
  <c r="N48" i="24"/>
  <c r="K48" i="24"/>
  <c r="O48" i="24"/>
  <c r="J48" i="24"/>
  <c r="J65" i="3"/>
  <c r="J69" i="3" s="1"/>
  <c r="I78" i="3"/>
  <c r="I76" i="3"/>
  <c r="I70" i="3"/>
  <c r="O24" i="4" s="1"/>
  <c r="I38" i="21"/>
  <c r="J15" i="3"/>
  <c r="I38" i="3"/>
  <c r="I50" i="3"/>
  <c r="I40" i="12"/>
  <c r="I30" i="12"/>
  <c r="H18" i="3"/>
  <c r="I43" i="12"/>
  <c r="H49" i="3"/>
  <c r="H19" i="3"/>
  <c r="O40" i="24"/>
  <c r="K40" i="24"/>
  <c r="N12" i="24"/>
  <c r="N40" i="24"/>
  <c r="J40" i="24"/>
  <c r="M21" i="24"/>
  <c r="M40" i="24"/>
  <c r="L40" i="24"/>
  <c r="I40" i="24"/>
  <c r="M13" i="24"/>
  <c r="M14" i="24" s="1"/>
  <c r="P40" i="24"/>
  <c r="H40" i="24"/>
  <c r="M20" i="24"/>
  <c r="M33" i="15"/>
  <c r="N70" i="19"/>
  <c r="N59" i="19"/>
  <c r="N60" i="19" s="1"/>
  <c r="O37" i="19"/>
  <c r="M45" i="23"/>
  <c r="K51" i="23"/>
  <c r="M46" i="23"/>
  <c r="L51" i="23"/>
  <c r="K52" i="22"/>
  <c r="M46" i="22"/>
  <c r="L52" i="22"/>
  <c r="E26" i="3"/>
  <c r="E48" i="3"/>
  <c r="F31" i="5" l="1"/>
  <c r="J31" i="5"/>
  <c r="N31" i="5"/>
  <c r="I31" i="5"/>
  <c r="G31" i="5"/>
  <c r="K31" i="5"/>
  <c r="O31" i="5"/>
  <c r="H31" i="5"/>
  <c r="L31" i="5"/>
  <c r="D31" i="5"/>
  <c r="M31" i="5"/>
  <c r="L73" i="12"/>
  <c r="L75" i="12"/>
  <c r="M70" i="12" s="1"/>
  <c r="I56" i="5"/>
  <c r="I53" i="18"/>
  <c r="I55" i="18" s="1"/>
  <c r="I61" i="18" s="1"/>
  <c r="I65" i="18" s="1"/>
  <c r="L50" i="17"/>
  <c r="L41" i="17"/>
  <c r="L43" i="17" s="1"/>
  <c r="K49" i="17"/>
  <c r="K51" i="17" s="1"/>
  <c r="K53" i="17" s="1"/>
  <c r="K59" i="17" s="1"/>
  <c r="K63" i="17" s="1"/>
  <c r="I49" i="17"/>
  <c r="J49" i="17"/>
  <c r="M22" i="17"/>
  <c r="M24" i="17" s="1"/>
  <c r="L49" i="17"/>
  <c r="H49" i="17"/>
  <c r="J84" i="17"/>
  <c r="J86" i="17" s="1"/>
  <c r="J88" i="17" s="1"/>
  <c r="J50" i="17"/>
  <c r="J41" i="17"/>
  <c r="J43" i="17" s="1"/>
  <c r="H84" i="17"/>
  <c r="H86" i="17" s="1"/>
  <c r="H88" i="17" s="1"/>
  <c r="H50" i="17"/>
  <c r="H41" i="17"/>
  <c r="H43" i="17" s="1"/>
  <c r="K27" i="12" s="1"/>
  <c r="I84" i="17"/>
  <c r="I86" i="17" s="1"/>
  <c r="I88" i="17" s="1"/>
  <c r="I50" i="17"/>
  <c r="I51" i="17" s="1"/>
  <c r="I41" i="17"/>
  <c r="I43" i="17" s="1"/>
  <c r="J53" i="18"/>
  <c r="J55" i="18" s="1"/>
  <c r="J61" i="18" s="1"/>
  <c r="J65" i="18" s="1"/>
  <c r="L53" i="18"/>
  <c r="L55" i="18" s="1"/>
  <c r="L61" i="18" s="1"/>
  <c r="L65" i="18" s="1"/>
  <c r="H24" i="3"/>
  <c r="H26" i="3" s="1"/>
  <c r="K53" i="18"/>
  <c r="K55" i="18" s="1"/>
  <c r="K61" i="18" s="1"/>
  <c r="K65" i="18" s="1"/>
  <c r="D15" i="13"/>
  <c r="I14" i="13"/>
  <c r="J38" i="4" s="1"/>
  <c r="H53" i="18"/>
  <c r="H55" i="18" s="1"/>
  <c r="K26" i="11"/>
  <c r="C27" i="11"/>
  <c r="F29" i="26"/>
  <c r="C30" i="26"/>
  <c r="L30" i="26"/>
  <c r="O29" i="26"/>
  <c r="M52" i="22"/>
  <c r="I52" i="23"/>
  <c r="I54" i="23" s="1"/>
  <c r="K52" i="23"/>
  <c r="K56" i="23" s="1"/>
  <c r="J52" i="23"/>
  <c r="J56" i="23" s="1"/>
  <c r="L37" i="23"/>
  <c r="G19" i="26"/>
  <c r="H19" i="11"/>
  <c r="J38" i="21"/>
  <c r="M22" i="24"/>
  <c r="M24" i="24" s="1"/>
  <c r="M50" i="22"/>
  <c r="I25" i="3"/>
  <c r="H21" i="21"/>
  <c r="H22" i="21" s="1"/>
  <c r="G21" i="21"/>
  <c r="G22" i="21" s="1"/>
  <c r="J21" i="21"/>
  <c r="J22" i="21" s="1"/>
  <c r="F21" i="21"/>
  <c r="F22" i="21" s="1"/>
  <c r="I21" i="21"/>
  <c r="J53" i="22"/>
  <c r="J56" i="22"/>
  <c r="I53" i="22"/>
  <c r="I56" i="22"/>
  <c r="K53" i="22"/>
  <c r="K56" i="22"/>
  <c r="L53" i="22"/>
  <c r="L56" i="22"/>
  <c r="H84" i="24"/>
  <c r="H86" i="24" s="1"/>
  <c r="H88" i="24" s="1"/>
  <c r="H50" i="24"/>
  <c r="H41" i="24"/>
  <c r="H43" i="24" s="1"/>
  <c r="J84" i="24"/>
  <c r="J86" i="24" s="1"/>
  <c r="J88" i="24" s="1"/>
  <c r="J50" i="24"/>
  <c r="J41" i="24"/>
  <c r="J43" i="24" s="1"/>
  <c r="J68" i="3"/>
  <c r="J78" i="3"/>
  <c r="J70" i="3"/>
  <c r="K65" i="3"/>
  <c r="K69" i="3" s="1"/>
  <c r="J76" i="3"/>
  <c r="J75" i="3"/>
  <c r="J74" i="3"/>
  <c r="J67" i="3"/>
  <c r="M70" i="15"/>
  <c r="M59" i="15"/>
  <c r="N39" i="15"/>
  <c r="J40" i="12"/>
  <c r="J30" i="12"/>
  <c r="I18" i="3"/>
  <c r="K44" i="12"/>
  <c r="K61" i="12"/>
  <c r="K16" i="12"/>
  <c r="K29" i="12"/>
  <c r="L13" i="12"/>
  <c r="N39" i="22"/>
  <c r="M60" i="22"/>
  <c r="M71" i="22"/>
  <c r="N46" i="22"/>
  <c r="N45" i="22"/>
  <c r="N47" i="22"/>
  <c r="M32" i="22"/>
  <c r="L36" i="22"/>
  <c r="L35" i="22"/>
  <c r="L34" i="22"/>
  <c r="G26" i="3"/>
  <c r="G48" i="3"/>
  <c r="M86" i="25"/>
  <c r="M88" i="25" s="1"/>
  <c r="M90" i="25" s="1"/>
  <c r="M52" i="25"/>
  <c r="M43" i="25"/>
  <c r="M45" i="25" s="1"/>
  <c r="J86" i="25"/>
  <c r="J88" i="25" s="1"/>
  <c r="J90" i="25" s="1"/>
  <c r="J52" i="25"/>
  <c r="J43" i="25"/>
  <c r="J45" i="25" s="1"/>
  <c r="O86" i="25"/>
  <c r="O88" i="25" s="1"/>
  <c r="O90" i="25" s="1"/>
  <c r="O52" i="25"/>
  <c r="O43" i="25"/>
  <c r="O45" i="25" s="1"/>
  <c r="Q32" i="14"/>
  <c r="M84" i="17"/>
  <c r="M86" i="17" s="1"/>
  <c r="M88" i="17" s="1"/>
  <c r="M50" i="17"/>
  <c r="M51" i="17" s="1"/>
  <c r="M41" i="17"/>
  <c r="M43" i="17" s="1"/>
  <c r="M70" i="23"/>
  <c r="M59" i="23"/>
  <c r="N39" i="23"/>
  <c r="N46" i="23"/>
  <c r="N45" i="23"/>
  <c r="J40" i="21"/>
  <c r="J30" i="21"/>
  <c r="O84" i="24"/>
  <c r="O86" i="24" s="1"/>
  <c r="O88" i="24" s="1"/>
  <c r="O50" i="24"/>
  <c r="O41" i="24"/>
  <c r="O43" i="24" s="1"/>
  <c r="L52" i="23"/>
  <c r="M49" i="23"/>
  <c r="M51" i="23"/>
  <c r="I84" i="24"/>
  <c r="I86" i="24" s="1"/>
  <c r="I88" i="24" s="1"/>
  <c r="I50" i="24"/>
  <c r="I41" i="24"/>
  <c r="I43" i="24" s="1"/>
  <c r="L50" i="24"/>
  <c r="L84" i="24"/>
  <c r="L86" i="24" s="1"/>
  <c r="L88" i="24" s="1"/>
  <c r="L41" i="24"/>
  <c r="L43" i="24" s="1"/>
  <c r="M50" i="24"/>
  <c r="M84" i="24"/>
  <c r="M86" i="24" s="1"/>
  <c r="M88" i="24" s="1"/>
  <c r="M41" i="24"/>
  <c r="M43" i="24" s="1"/>
  <c r="J43" i="12"/>
  <c r="I49" i="3"/>
  <c r="Q51" i="25"/>
  <c r="M51" i="25"/>
  <c r="I51" i="25"/>
  <c r="P51" i="25"/>
  <c r="L51" i="25"/>
  <c r="H51" i="25"/>
  <c r="O51" i="25"/>
  <c r="K51" i="25"/>
  <c r="N51" i="25"/>
  <c r="J51" i="25"/>
  <c r="K86" i="25"/>
  <c r="K88" i="25" s="1"/>
  <c r="K90" i="25" s="1"/>
  <c r="K52" i="25"/>
  <c r="K43" i="25"/>
  <c r="K45" i="25" s="1"/>
  <c r="O59" i="19"/>
  <c r="O60" i="19" s="1"/>
  <c r="P37" i="19"/>
  <c r="O70" i="19"/>
  <c r="N33" i="15"/>
  <c r="N49" i="24"/>
  <c r="J49" i="24"/>
  <c r="M49" i="24"/>
  <c r="I49" i="24"/>
  <c r="O49" i="24"/>
  <c r="L49" i="24"/>
  <c r="P49" i="24"/>
  <c r="K49" i="24"/>
  <c r="H49" i="24"/>
  <c r="P84" i="24"/>
  <c r="P86" i="24" s="1"/>
  <c r="P88" i="24" s="1"/>
  <c r="P50" i="24"/>
  <c r="P41" i="24"/>
  <c r="P43" i="24" s="1"/>
  <c r="N84" i="24"/>
  <c r="N86" i="24" s="1"/>
  <c r="N88" i="24" s="1"/>
  <c r="N50" i="24"/>
  <c r="N41" i="24"/>
  <c r="N43" i="24" s="1"/>
  <c r="K84" i="24"/>
  <c r="K86" i="24" s="1"/>
  <c r="K88" i="24" s="1"/>
  <c r="K50" i="24"/>
  <c r="K41" i="24"/>
  <c r="K43" i="24" s="1"/>
  <c r="J38" i="3"/>
  <c r="K15" i="3"/>
  <c r="M74" i="18"/>
  <c r="N37" i="18"/>
  <c r="M63" i="18"/>
  <c r="M64" i="18" s="1"/>
  <c r="M85" i="18"/>
  <c r="N49" i="18"/>
  <c r="N42" i="18"/>
  <c r="N50" i="18"/>
  <c r="N48" i="18"/>
  <c r="N51" i="18"/>
  <c r="M22" i="25"/>
  <c r="M24" i="25" s="1"/>
  <c r="I19" i="3"/>
  <c r="I21" i="3"/>
  <c r="I20" i="3"/>
  <c r="H86" i="25"/>
  <c r="H88" i="25" s="1"/>
  <c r="H90" i="25" s="1"/>
  <c r="H52" i="25"/>
  <c r="H43" i="25"/>
  <c r="H45" i="25" s="1"/>
  <c r="I86" i="25"/>
  <c r="I88" i="25" s="1"/>
  <c r="I90" i="25" s="1"/>
  <c r="I52" i="25"/>
  <c r="I43" i="25"/>
  <c r="I45" i="25" s="1"/>
  <c r="N86" i="25"/>
  <c r="N88" i="25" s="1"/>
  <c r="N90" i="25" s="1"/>
  <c r="N52" i="25"/>
  <c r="N43" i="25"/>
  <c r="N45" i="25" s="1"/>
  <c r="O85" i="25"/>
  <c r="O74" i="25"/>
  <c r="O63" i="25"/>
  <c r="O64" i="25" s="1"/>
  <c r="P37" i="25"/>
  <c r="I22" i="21"/>
  <c r="M74" i="16"/>
  <c r="M75" i="16"/>
  <c r="M63" i="16"/>
  <c r="M64" i="16" s="1"/>
  <c r="N29" i="16"/>
  <c r="N35" i="16"/>
  <c r="N37" i="16" s="1"/>
  <c r="K42" i="21"/>
  <c r="K43" i="21" s="1"/>
  <c r="K37" i="21"/>
  <c r="K33" i="21"/>
  <c r="K44" i="21"/>
  <c r="K27" i="21"/>
  <c r="K35" i="21"/>
  <c r="L13" i="21"/>
  <c r="K34" i="21"/>
  <c r="K29" i="21"/>
  <c r="K25" i="21"/>
  <c r="K26" i="21"/>
  <c r="K16" i="21"/>
  <c r="N33" i="23"/>
  <c r="M35" i="23"/>
  <c r="M36" i="23"/>
  <c r="P39" i="14"/>
  <c r="O60" i="14"/>
  <c r="O71" i="14"/>
  <c r="M86" i="18"/>
  <c r="M88" i="18" s="1"/>
  <c r="M90" i="18" s="1"/>
  <c r="M52" i="18"/>
  <c r="M53" i="18" s="1"/>
  <c r="M43" i="18"/>
  <c r="M45" i="18" s="1"/>
  <c r="F48" i="3"/>
  <c r="F26" i="3"/>
  <c r="J38" i="12"/>
  <c r="K37" i="22"/>
  <c r="P86" i="25"/>
  <c r="P88" i="25" s="1"/>
  <c r="P90" i="25" s="1"/>
  <c r="P52" i="25"/>
  <c r="P43" i="25"/>
  <c r="P45" i="25" s="1"/>
  <c r="L86" i="25"/>
  <c r="L88" i="25" s="1"/>
  <c r="L90" i="25" s="1"/>
  <c r="L52" i="25"/>
  <c r="L43" i="25"/>
  <c r="L45" i="25" s="1"/>
  <c r="M83" i="17"/>
  <c r="M72" i="17"/>
  <c r="N35" i="17"/>
  <c r="M61" i="17"/>
  <c r="M62" i="17" s="1"/>
  <c r="N48" i="17"/>
  <c r="N46" i="17"/>
  <c r="N40" i="17"/>
  <c r="N47" i="17"/>
  <c r="N49" i="17"/>
  <c r="O61" i="24"/>
  <c r="O62" i="24" s="1"/>
  <c r="O83" i="24"/>
  <c r="P35" i="24"/>
  <c r="O72" i="24"/>
  <c r="M73" i="12" l="1"/>
  <c r="M75" i="12"/>
  <c r="N70" i="12" s="1"/>
  <c r="H48" i="3"/>
  <c r="O51" i="24"/>
  <c r="O53" i="24" s="1"/>
  <c r="O59" i="24" s="1"/>
  <c r="O63" i="24" s="1"/>
  <c r="L51" i="17"/>
  <c r="L53" i="17" s="1"/>
  <c r="L59" i="17" s="1"/>
  <c r="L63" i="17" s="1"/>
  <c r="I53" i="17"/>
  <c r="I59" i="17" s="1"/>
  <c r="I63" i="17" s="1"/>
  <c r="J51" i="17"/>
  <c r="J53" i="17" s="1"/>
  <c r="J59" i="17" s="1"/>
  <c r="J63" i="17" s="1"/>
  <c r="H51" i="17"/>
  <c r="H53" i="17" s="1"/>
  <c r="M51" i="24"/>
  <c r="M53" i="24" s="1"/>
  <c r="M59" i="24" s="1"/>
  <c r="M63" i="24" s="1"/>
  <c r="I51" i="24"/>
  <c r="I53" i="24" s="1"/>
  <c r="I59" i="24" s="1"/>
  <c r="I63" i="24" s="1"/>
  <c r="M53" i="22"/>
  <c r="M57" i="22" s="1"/>
  <c r="J51" i="24"/>
  <c r="J53" i="24" s="1"/>
  <c r="J59" i="24" s="1"/>
  <c r="J63" i="24" s="1"/>
  <c r="P53" i="25"/>
  <c r="P55" i="25" s="1"/>
  <c r="P61" i="25" s="1"/>
  <c r="L51" i="24"/>
  <c r="L53" i="24" s="1"/>
  <c r="L59" i="24" s="1"/>
  <c r="L63" i="24" s="1"/>
  <c r="H51" i="24"/>
  <c r="H53" i="24" s="1"/>
  <c r="K55" i="23"/>
  <c r="I55" i="23"/>
  <c r="I56" i="23"/>
  <c r="F30" i="26"/>
  <c r="C31" i="26"/>
  <c r="C28" i="11"/>
  <c r="K27" i="11"/>
  <c r="L31" i="26"/>
  <c r="O30" i="26"/>
  <c r="J53" i="25"/>
  <c r="J55" i="25" s="1"/>
  <c r="J61" i="25" s="1"/>
  <c r="J65" i="25" s="1"/>
  <c r="K53" i="25"/>
  <c r="K55" i="25" s="1"/>
  <c r="K61" i="25" s="1"/>
  <c r="K65" i="25" s="1"/>
  <c r="N53" i="25"/>
  <c r="N55" i="25" s="1"/>
  <c r="N61" i="25" s="1"/>
  <c r="N65" i="25" s="1"/>
  <c r="K54" i="23"/>
  <c r="J55" i="23"/>
  <c r="J54" i="23"/>
  <c r="M56" i="22"/>
  <c r="M37" i="23"/>
  <c r="M52" i="23"/>
  <c r="M54" i="23" s="1"/>
  <c r="N51" i="24"/>
  <c r="N53" i="24" s="1"/>
  <c r="N59" i="24" s="1"/>
  <c r="N63" i="24" s="1"/>
  <c r="L53" i="25"/>
  <c r="L55" i="25" s="1"/>
  <c r="L61" i="25" s="1"/>
  <c r="L65" i="25" s="1"/>
  <c r="O53" i="25"/>
  <c r="O55" i="25" s="1"/>
  <c r="O61" i="25" s="1"/>
  <c r="O65" i="25" s="1"/>
  <c r="I53" i="25"/>
  <c r="I55" i="25" s="1"/>
  <c r="I61" i="25" s="1"/>
  <c r="I65" i="25" s="1"/>
  <c r="H53" i="25"/>
  <c r="H55" i="25" s="1"/>
  <c r="M53" i="25"/>
  <c r="M55" i="25" s="1"/>
  <c r="M61" i="25" s="1"/>
  <c r="M65" i="25" s="1"/>
  <c r="K51" i="24"/>
  <c r="K53" i="24" s="1"/>
  <c r="K59" i="24" s="1"/>
  <c r="K63" i="24" s="1"/>
  <c r="P51" i="24"/>
  <c r="P53" i="24" s="1"/>
  <c r="P59" i="24" s="1"/>
  <c r="N84" i="17"/>
  <c r="N86" i="17" s="1"/>
  <c r="N88" i="17" s="1"/>
  <c r="N50" i="17"/>
  <c r="N51" i="17" s="1"/>
  <c r="N41" i="17"/>
  <c r="N43" i="17" s="1"/>
  <c r="O39" i="15"/>
  <c r="N70" i="15"/>
  <c r="N59" i="15"/>
  <c r="I46" i="21"/>
  <c r="I47" i="21" s="1"/>
  <c r="N72" i="17"/>
  <c r="N61" i="17"/>
  <c r="N62" i="17" s="1"/>
  <c r="N83" i="17"/>
  <c r="O35" i="17"/>
  <c r="O48" i="17"/>
  <c r="O40" i="17"/>
  <c r="O46" i="17"/>
  <c r="O47" i="17"/>
  <c r="O49" i="17"/>
  <c r="P71" i="14"/>
  <c r="P60" i="14"/>
  <c r="Q39" i="14"/>
  <c r="K40" i="21"/>
  <c r="K30" i="21"/>
  <c r="O33" i="15"/>
  <c r="N49" i="23"/>
  <c r="N51" i="23"/>
  <c r="R32" i="14"/>
  <c r="L37" i="12"/>
  <c r="L35" i="12"/>
  <c r="L29" i="12"/>
  <c r="L44" i="12"/>
  <c r="L61" i="12"/>
  <c r="L27" i="12"/>
  <c r="M13" i="12"/>
  <c r="L64" i="12"/>
  <c r="L16" i="12"/>
  <c r="K78" i="3"/>
  <c r="K76" i="3"/>
  <c r="K75" i="3"/>
  <c r="K74" i="3"/>
  <c r="K70" i="3"/>
  <c r="L65" i="3"/>
  <c r="L69" i="3" s="1"/>
  <c r="O31" i="4" s="1"/>
  <c r="K68" i="3"/>
  <c r="K67" i="3"/>
  <c r="I57" i="22"/>
  <c r="I55" i="22"/>
  <c r="N86" i="18"/>
  <c r="N88" i="18" s="1"/>
  <c r="N90" i="18" s="1"/>
  <c r="N52" i="18"/>
  <c r="N53" i="18" s="1"/>
  <c r="N43" i="18"/>
  <c r="N45" i="18" s="1"/>
  <c r="J46" i="21"/>
  <c r="J47" i="21" s="1"/>
  <c r="M53" i="17"/>
  <c r="M59" i="17" s="1"/>
  <c r="M63" i="17" s="1"/>
  <c r="P61" i="24"/>
  <c r="P62" i="24" s="1"/>
  <c r="P83" i="24"/>
  <c r="P72" i="24"/>
  <c r="Q35" i="24"/>
  <c r="Q46" i="24"/>
  <c r="Q48" i="24"/>
  <c r="Q47" i="24"/>
  <c r="Q40" i="24"/>
  <c r="H46" i="21"/>
  <c r="H47" i="21" s="1"/>
  <c r="M36" i="22"/>
  <c r="M35" i="22"/>
  <c r="M34" i="22"/>
  <c r="N32" i="22"/>
  <c r="J25" i="3"/>
  <c r="I24" i="3"/>
  <c r="J80" i="3"/>
  <c r="L55" i="22"/>
  <c r="L57" i="22"/>
  <c r="K57" i="22"/>
  <c r="K55" i="22"/>
  <c r="L60" i="21"/>
  <c r="L42" i="21"/>
  <c r="L43" i="21" s="1"/>
  <c r="L37" i="21"/>
  <c r="L44" i="21"/>
  <c r="L35" i="21"/>
  <c r="L34" i="21"/>
  <c r="M13" i="21"/>
  <c r="L29" i="21"/>
  <c r="L25" i="21"/>
  <c r="L33" i="21"/>
  <c r="L26" i="21"/>
  <c r="L16" i="21"/>
  <c r="L27" i="21"/>
  <c r="G46" i="21"/>
  <c r="G47" i="21" s="1"/>
  <c r="M55" i="18"/>
  <c r="M61" i="18" s="1"/>
  <c r="M65" i="18" s="1"/>
  <c r="N63" i="18"/>
  <c r="N64" i="18" s="1"/>
  <c r="N85" i="18"/>
  <c r="N74" i="18"/>
  <c r="O37" i="18"/>
  <c r="O50" i="18"/>
  <c r="O48" i="18"/>
  <c r="O42" i="18"/>
  <c r="O49" i="18"/>
  <c r="O51" i="18"/>
  <c r="F46" i="21"/>
  <c r="O33" i="23"/>
  <c r="N36" i="23"/>
  <c r="N35" i="23"/>
  <c r="K21" i="21"/>
  <c r="K20" i="21"/>
  <c r="K19" i="21"/>
  <c r="K38" i="21"/>
  <c r="N75" i="16"/>
  <c r="N63" i="16"/>
  <c r="N64" i="16" s="1"/>
  <c r="N74" i="16"/>
  <c r="O35" i="16"/>
  <c r="O37" i="16" s="1"/>
  <c r="O29" i="16"/>
  <c r="P85" i="25"/>
  <c r="P74" i="25"/>
  <c r="P63" i="25"/>
  <c r="P64" i="25" s="1"/>
  <c r="Q37" i="25"/>
  <c r="Q42" i="25"/>
  <c r="Q50" i="25"/>
  <c r="Q48" i="25"/>
  <c r="Q49" i="25"/>
  <c r="L15" i="3"/>
  <c r="K38" i="3"/>
  <c r="K50" i="3"/>
  <c r="Q49" i="24"/>
  <c r="P59" i="19"/>
  <c r="P60" i="19" s="1"/>
  <c r="Q37" i="19"/>
  <c r="P70" i="19"/>
  <c r="L56" i="23"/>
  <c r="L54" i="23"/>
  <c r="L55" i="23"/>
  <c r="N70" i="23"/>
  <c r="N59" i="23"/>
  <c r="O39" i="23"/>
  <c r="O46" i="23"/>
  <c r="O45" i="23"/>
  <c r="O48" i="23"/>
  <c r="L37" i="22"/>
  <c r="N50" i="22"/>
  <c r="N52" i="22"/>
  <c r="N71" i="22"/>
  <c r="N60" i="22"/>
  <c r="O39" i="22"/>
  <c r="O47" i="22"/>
  <c r="O46" i="22"/>
  <c r="O45" i="22"/>
  <c r="O49" i="22"/>
  <c r="J57" i="22"/>
  <c r="J55" i="22"/>
  <c r="F47" i="21" l="1"/>
  <c r="N75" i="12"/>
  <c r="O70" i="12" s="1"/>
  <c r="N73" i="12"/>
  <c r="M55" i="22"/>
  <c r="M56" i="23"/>
  <c r="K57" i="23"/>
  <c r="K61" i="23" s="1"/>
  <c r="I58" i="22"/>
  <c r="I62" i="22" s="1"/>
  <c r="I57" i="23"/>
  <c r="I61" i="23" s="1"/>
  <c r="M55" i="23"/>
  <c r="M57" i="23" s="1"/>
  <c r="M61" i="23" s="1"/>
  <c r="J57" i="23"/>
  <c r="J61" i="23" s="1"/>
  <c r="C29" i="11"/>
  <c r="K28" i="11"/>
  <c r="F31" i="26"/>
  <c r="C32" i="26"/>
  <c r="L32" i="26"/>
  <c r="O31" i="26"/>
  <c r="P65" i="25"/>
  <c r="K58" i="22"/>
  <c r="K62" i="22" s="1"/>
  <c r="L58" i="22"/>
  <c r="L62" i="22" s="1"/>
  <c r="M58" i="22"/>
  <c r="M62" i="22" s="1"/>
  <c r="P63" i="24"/>
  <c r="L57" i="23"/>
  <c r="L61" i="23" s="1"/>
  <c r="J58" i="22"/>
  <c r="J62" i="22" s="1"/>
  <c r="N53" i="17"/>
  <c r="N59" i="17" s="1"/>
  <c r="N63" i="17" s="1"/>
  <c r="O43" i="18"/>
  <c r="O45" i="18" s="1"/>
  <c r="O52" i="18"/>
  <c r="O53" i="18" s="1"/>
  <c r="O86" i="18"/>
  <c r="O88" i="18" s="1"/>
  <c r="O90" i="18" s="1"/>
  <c r="M37" i="21"/>
  <c r="M44" i="21"/>
  <c r="M35" i="21"/>
  <c r="M34" i="21"/>
  <c r="M29" i="21"/>
  <c r="M25" i="21"/>
  <c r="M33" i="21"/>
  <c r="M26" i="21"/>
  <c r="M16" i="21"/>
  <c r="M27" i="21"/>
  <c r="M42" i="21"/>
  <c r="M43" i="21" s="1"/>
  <c r="M60" i="21"/>
  <c r="N13" i="21"/>
  <c r="I48" i="3"/>
  <c r="I26" i="3"/>
  <c r="M37" i="22"/>
  <c r="N55" i="18"/>
  <c r="N61" i="18" s="1"/>
  <c r="N65" i="18" s="1"/>
  <c r="K25" i="3"/>
  <c r="K21" i="3"/>
  <c r="R39" i="14"/>
  <c r="O61" i="17"/>
  <c r="O62" i="17" s="1"/>
  <c r="O83" i="17"/>
  <c r="O72" i="17"/>
  <c r="P35" i="17"/>
  <c r="P48" i="17"/>
  <c r="P47" i="17"/>
  <c r="P46" i="17"/>
  <c r="P40" i="17"/>
  <c r="P49" i="17"/>
  <c r="P39" i="15"/>
  <c r="O70" i="15"/>
  <c r="O59" i="15"/>
  <c r="R37" i="19"/>
  <c r="L76" i="3"/>
  <c r="L75" i="3"/>
  <c r="L74" i="3"/>
  <c r="L70" i="3"/>
  <c r="O15" i="4" s="1"/>
  <c r="M65" i="3"/>
  <c r="M69" i="3" s="1"/>
  <c r="L78" i="3"/>
  <c r="L68" i="3"/>
  <c r="O30" i="4" s="1"/>
  <c r="L67" i="3"/>
  <c r="O29" i="4" s="1"/>
  <c r="O70" i="23"/>
  <c r="O59" i="23"/>
  <c r="P39" i="23"/>
  <c r="P45" i="23"/>
  <c r="P46" i="23"/>
  <c r="P48" i="23"/>
  <c r="L38" i="3"/>
  <c r="M15" i="3"/>
  <c r="X19" i="11" s="1"/>
  <c r="L50" i="3"/>
  <c r="Q86" i="25"/>
  <c r="Q88" i="25" s="1"/>
  <c r="Q90" i="25" s="1"/>
  <c r="Q52" i="25"/>
  <c r="Q53" i="25" s="1"/>
  <c r="Q43" i="25"/>
  <c r="Q45" i="25" s="1"/>
  <c r="O75" i="16"/>
  <c r="O63" i="16"/>
  <c r="O64" i="16" s="1"/>
  <c r="P35" i="16"/>
  <c r="P37" i="16" s="1"/>
  <c r="P29" i="16"/>
  <c r="O74" i="16"/>
  <c r="P33" i="23"/>
  <c r="O36" i="23"/>
  <c r="O35" i="23"/>
  <c r="L38" i="21"/>
  <c r="K80" i="3"/>
  <c r="K20" i="3"/>
  <c r="Q85" i="25"/>
  <c r="R37" i="25"/>
  <c r="R42" i="25"/>
  <c r="R50" i="25"/>
  <c r="R48" i="25"/>
  <c r="R49" i="25"/>
  <c r="R51" i="25"/>
  <c r="L30" i="21"/>
  <c r="L40" i="21"/>
  <c r="P33" i="15"/>
  <c r="O84" i="17"/>
  <c r="O86" i="17" s="1"/>
  <c r="O88" i="17" s="1"/>
  <c r="O50" i="17"/>
  <c r="O51" i="17" s="1"/>
  <c r="O41" i="17"/>
  <c r="O43" i="17" s="1"/>
  <c r="O50" i="22"/>
  <c r="O52" i="22"/>
  <c r="O71" i="22"/>
  <c r="O60" i="22"/>
  <c r="P39" i="22"/>
  <c r="P47" i="22"/>
  <c r="P46" i="22"/>
  <c r="P45" i="22"/>
  <c r="P49" i="22"/>
  <c r="N56" i="22"/>
  <c r="N53" i="22"/>
  <c r="O49" i="23"/>
  <c r="O51" i="23"/>
  <c r="K22" i="21"/>
  <c r="K46" i="21" s="1"/>
  <c r="N37" i="23"/>
  <c r="O63" i="18"/>
  <c r="O64" i="18" s="1"/>
  <c r="O85" i="18"/>
  <c r="O74" i="18"/>
  <c r="P37" i="18"/>
  <c r="P42" i="18"/>
  <c r="P50" i="18"/>
  <c r="P49" i="18"/>
  <c r="P48" i="18"/>
  <c r="P51" i="18"/>
  <c r="L21" i="21"/>
  <c r="L20" i="21"/>
  <c r="L19" i="21"/>
  <c r="N35" i="22"/>
  <c r="N36" i="22"/>
  <c r="N34" i="22"/>
  <c r="O32" i="22"/>
  <c r="Q84" i="24"/>
  <c r="Q86" i="24" s="1"/>
  <c r="Q88" i="24" s="1"/>
  <c r="Q50" i="24"/>
  <c r="Q51" i="24" s="1"/>
  <c r="Q41" i="24"/>
  <c r="Q43" i="24" s="1"/>
  <c r="Q83" i="24"/>
  <c r="R35" i="24"/>
  <c r="R46" i="24"/>
  <c r="R48" i="24"/>
  <c r="R40" i="24"/>
  <c r="R47" i="24"/>
  <c r="R49" i="24"/>
  <c r="M61" i="12"/>
  <c r="M44" i="12"/>
  <c r="M16" i="12"/>
  <c r="M64" i="12"/>
  <c r="M27" i="12"/>
  <c r="N13" i="12"/>
  <c r="M37" i="12"/>
  <c r="M35" i="12"/>
  <c r="M29" i="12"/>
  <c r="N52" i="23"/>
  <c r="O75" i="12" l="1"/>
  <c r="P70" i="12" s="1"/>
  <c r="O73" i="12"/>
  <c r="O32" i="4"/>
  <c r="N37" i="22"/>
  <c r="O32" i="26"/>
  <c r="L33" i="26"/>
  <c r="C30" i="11"/>
  <c r="K29" i="11"/>
  <c r="F32" i="26"/>
  <c r="C33" i="26"/>
  <c r="O53" i="17"/>
  <c r="O59" i="17" s="1"/>
  <c r="O63" i="17" s="1"/>
  <c r="L25" i="3"/>
  <c r="L21" i="3"/>
  <c r="O55" i="18"/>
  <c r="O61" i="18" s="1"/>
  <c r="O65" i="18" s="1"/>
  <c r="O52" i="23"/>
  <c r="O55" i="23" s="1"/>
  <c r="L22" i="21"/>
  <c r="L46" i="21" s="1"/>
  <c r="N54" i="23"/>
  <c r="N56" i="23"/>
  <c r="N55" i="23"/>
  <c r="R84" i="24"/>
  <c r="R86" i="24" s="1"/>
  <c r="R88" i="24" s="1"/>
  <c r="H56" i="24" s="1"/>
  <c r="H59" i="24" s="1"/>
  <c r="H63" i="24" s="1"/>
  <c r="R50" i="24"/>
  <c r="R51" i="24" s="1"/>
  <c r="R41" i="24"/>
  <c r="R43" i="24" s="1"/>
  <c r="P85" i="18"/>
  <c r="P74" i="18"/>
  <c r="Q37" i="18"/>
  <c r="P63" i="18"/>
  <c r="P64" i="18" s="1"/>
  <c r="Q50" i="18"/>
  <c r="Q48" i="18"/>
  <c r="Q42" i="18"/>
  <c r="Q49" i="18"/>
  <c r="Q51" i="18"/>
  <c r="Q39" i="22"/>
  <c r="P71" i="22"/>
  <c r="P60" i="22"/>
  <c r="Q45" i="22"/>
  <c r="Q46" i="22"/>
  <c r="Q47" i="22"/>
  <c r="Q49" i="22"/>
  <c r="Q55" i="25"/>
  <c r="Q61" i="25" s="1"/>
  <c r="L80" i="3"/>
  <c r="R70" i="19"/>
  <c r="R71" i="19"/>
  <c r="R59" i="19"/>
  <c r="R60" i="19" s="1"/>
  <c r="R73" i="19"/>
  <c r="S37" i="19"/>
  <c r="L20" i="3"/>
  <c r="R75" i="25"/>
  <c r="R63" i="25"/>
  <c r="R64" i="25" s="1"/>
  <c r="R85" i="25"/>
  <c r="R77" i="25"/>
  <c r="R74" i="25"/>
  <c r="S37" i="25"/>
  <c r="S49" i="25"/>
  <c r="S42" i="25"/>
  <c r="S48" i="25"/>
  <c r="S50" i="25"/>
  <c r="S51" i="25"/>
  <c r="P36" i="23"/>
  <c r="P35" i="23"/>
  <c r="Q33" i="23"/>
  <c r="P49" i="23"/>
  <c r="P51" i="23"/>
  <c r="P84" i="17"/>
  <c r="P86" i="17" s="1"/>
  <c r="P88" i="17" s="1"/>
  <c r="P41" i="17"/>
  <c r="P43" i="17" s="1"/>
  <c r="P50" i="17"/>
  <c r="P51" i="17" s="1"/>
  <c r="P83" i="17"/>
  <c r="P72" i="17"/>
  <c r="Q35" i="17"/>
  <c r="P61" i="17"/>
  <c r="P62" i="17" s="1"/>
  <c r="Q46" i="17"/>
  <c r="Q48" i="17"/>
  <c r="Q40" i="17"/>
  <c r="Q47" i="17"/>
  <c r="Q49" i="17"/>
  <c r="M38" i="21"/>
  <c r="P32" i="22"/>
  <c r="O36" i="22"/>
  <c r="O34" i="22"/>
  <c r="O35" i="22"/>
  <c r="M68" i="3"/>
  <c r="M67" i="3"/>
  <c r="M76" i="3"/>
  <c r="M70" i="3"/>
  <c r="M78" i="3"/>
  <c r="M75" i="3"/>
  <c r="M74" i="3"/>
  <c r="N65" i="3"/>
  <c r="N69" i="3" s="1"/>
  <c r="Q33" i="15"/>
  <c r="Q29" i="16"/>
  <c r="P74" i="16"/>
  <c r="P75" i="16"/>
  <c r="P63" i="16"/>
  <c r="P64" i="16" s="1"/>
  <c r="Q35" i="16"/>
  <c r="Q37" i="16" s="1"/>
  <c r="N15" i="3"/>
  <c r="M34" i="3"/>
  <c r="M50" i="3"/>
  <c r="M41" i="3"/>
  <c r="M43" i="3" s="1"/>
  <c r="M33" i="3"/>
  <c r="M31" i="3"/>
  <c r="M38" i="3"/>
  <c r="M36" i="3"/>
  <c r="M32" i="3"/>
  <c r="R86" i="14"/>
  <c r="R62" i="14"/>
  <c r="R72" i="14"/>
  <c r="S39" i="14"/>
  <c r="R87" i="14"/>
  <c r="R71" i="14"/>
  <c r="R60" i="14"/>
  <c r="N44" i="21"/>
  <c r="N35" i="21"/>
  <c r="N34" i="21"/>
  <c r="N60" i="21"/>
  <c r="N33" i="21"/>
  <c r="N26" i="21"/>
  <c r="N16" i="21"/>
  <c r="N27" i="21"/>
  <c r="N37" i="21"/>
  <c r="O13" i="21"/>
  <c r="N29" i="21"/>
  <c r="N25" i="21"/>
  <c r="M40" i="21"/>
  <c r="M30" i="21"/>
  <c r="Q53" i="24"/>
  <c r="Q59" i="24" s="1"/>
  <c r="N57" i="22"/>
  <c r="N55" i="22"/>
  <c r="R86" i="25"/>
  <c r="R88" i="25" s="1"/>
  <c r="R90" i="25" s="1"/>
  <c r="H58" i="25" s="1"/>
  <c r="H61" i="25" s="1"/>
  <c r="H65" i="25" s="1"/>
  <c r="R52" i="25"/>
  <c r="R53" i="25" s="1"/>
  <c r="R43" i="25"/>
  <c r="R45" i="25" s="1"/>
  <c r="N64" i="12"/>
  <c r="N27" i="12"/>
  <c r="O13" i="12"/>
  <c r="N61" i="12"/>
  <c r="N44" i="12"/>
  <c r="N37" i="12"/>
  <c r="N35" i="12"/>
  <c r="N29" i="12"/>
  <c r="N16" i="12"/>
  <c r="R72" i="24"/>
  <c r="R73" i="24"/>
  <c r="R61" i="24"/>
  <c r="R62" i="24" s="1"/>
  <c r="R75" i="24"/>
  <c r="S35" i="24"/>
  <c r="R83" i="24"/>
  <c r="S48" i="24"/>
  <c r="S40" i="24"/>
  <c r="S47" i="24"/>
  <c r="S46" i="24"/>
  <c r="S49" i="24"/>
  <c r="P86" i="18"/>
  <c r="P88" i="18" s="1"/>
  <c r="P90" i="18" s="1"/>
  <c r="P52" i="18"/>
  <c r="P53" i="18" s="1"/>
  <c r="P43" i="18"/>
  <c r="P45" i="18" s="1"/>
  <c r="P50" i="22"/>
  <c r="P52" i="22"/>
  <c r="O56" i="22"/>
  <c r="O53" i="22"/>
  <c r="O37" i="23"/>
  <c r="P70" i="23"/>
  <c r="P59" i="23"/>
  <c r="Q39" i="23"/>
  <c r="Q46" i="23"/>
  <c r="Q45" i="23"/>
  <c r="Q48" i="23"/>
  <c r="Q39" i="15"/>
  <c r="P70" i="15"/>
  <c r="P59" i="15"/>
  <c r="M21" i="21"/>
  <c r="M20" i="21"/>
  <c r="M19" i="21"/>
  <c r="P75" i="12" l="1"/>
  <c r="Q70" i="12" s="1"/>
  <c r="P73" i="12"/>
  <c r="F33" i="26"/>
  <c r="C34" i="26"/>
  <c r="O33" i="26"/>
  <c r="L34" i="26"/>
  <c r="C31" i="11"/>
  <c r="K30" i="11"/>
  <c r="O37" i="22"/>
  <c r="O54" i="23"/>
  <c r="O56" i="23"/>
  <c r="N57" i="23"/>
  <c r="N61" i="23" s="1"/>
  <c r="R55" i="25"/>
  <c r="R61" i="25" s="1"/>
  <c r="R65" i="25" s="1"/>
  <c r="M80" i="3"/>
  <c r="N38" i="21"/>
  <c r="M22" i="21"/>
  <c r="M46" i="21" s="1"/>
  <c r="N58" i="22"/>
  <c r="N62" i="22" s="1"/>
  <c r="P55" i="18"/>
  <c r="P61" i="18" s="1"/>
  <c r="P65" i="18" s="1"/>
  <c r="Q49" i="23"/>
  <c r="Q51" i="23"/>
  <c r="R74" i="14"/>
  <c r="N67" i="3"/>
  <c r="N78" i="3"/>
  <c r="N76" i="3"/>
  <c r="N75" i="3"/>
  <c r="N74" i="3"/>
  <c r="N70" i="3"/>
  <c r="O65" i="3"/>
  <c r="O69" i="3" s="1"/>
  <c r="N68" i="3"/>
  <c r="Q32" i="22"/>
  <c r="P36" i="22"/>
  <c r="P35" i="22"/>
  <c r="P34" i="22"/>
  <c r="Q84" i="17"/>
  <c r="Q86" i="17" s="1"/>
  <c r="Q88" i="17" s="1"/>
  <c r="Q50" i="17"/>
  <c r="Q51" i="17" s="1"/>
  <c r="Q41" i="17"/>
  <c r="Q43" i="17" s="1"/>
  <c r="Q83" i="17"/>
  <c r="R35" i="17"/>
  <c r="R46" i="17"/>
  <c r="R48" i="17"/>
  <c r="R47" i="17"/>
  <c r="R40" i="17"/>
  <c r="R49" i="17"/>
  <c r="R33" i="23"/>
  <c r="Q35" i="23"/>
  <c r="Q36" i="23"/>
  <c r="S85" i="25"/>
  <c r="S77" i="25"/>
  <c r="S74" i="25"/>
  <c r="S75" i="25"/>
  <c r="S63" i="25"/>
  <c r="S64" i="25" s="1"/>
  <c r="S61" i="25"/>
  <c r="T37" i="25"/>
  <c r="T50" i="25"/>
  <c r="T48" i="25"/>
  <c r="T42" i="25"/>
  <c r="T49" i="25"/>
  <c r="T51" i="25"/>
  <c r="R53" i="24"/>
  <c r="R59" i="24" s="1"/>
  <c r="R39" i="15"/>
  <c r="O57" i="22"/>
  <c r="O55" i="22"/>
  <c r="M20" i="3"/>
  <c r="M25" i="3"/>
  <c r="M45" i="3"/>
  <c r="M51" i="3" s="1"/>
  <c r="P53" i="17"/>
  <c r="P59" i="17" s="1"/>
  <c r="P63" i="17" s="1"/>
  <c r="P37" i="23"/>
  <c r="Q50" i="22"/>
  <c r="Q52" i="22"/>
  <c r="Q86" i="18"/>
  <c r="Q88" i="18" s="1"/>
  <c r="Q90" i="18" s="1"/>
  <c r="Q52" i="18"/>
  <c r="Q53" i="18" s="1"/>
  <c r="Q43" i="18"/>
  <c r="Q45" i="18" s="1"/>
  <c r="S73" i="24"/>
  <c r="S61" i="24"/>
  <c r="S62" i="24" s="1"/>
  <c r="S75" i="24"/>
  <c r="T35" i="24"/>
  <c r="S72" i="24"/>
  <c r="S59" i="24"/>
  <c r="S63" i="24" s="1"/>
  <c r="S83" i="24"/>
  <c r="T47" i="24"/>
  <c r="T46" i="24"/>
  <c r="T40" i="24"/>
  <c r="T48" i="24"/>
  <c r="T49" i="24"/>
  <c r="N21" i="21"/>
  <c r="N20" i="21"/>
  <c r="N19" i="21"/>
  <c r="N50" i="3"/>
  <c r="N41" i="3"/>
  <c r="N43" i="3" s="1"/>
  <c r="N33" i="3"/>
  <c r="N31" i="3"/>
  <c r="N36" i="3"/>
  <c r="O15" i="3"/>
  <c r="N38" i="3"/>
  <c r="N34" i="3"/>
  <c r="N32" i="3"/>
  <c r="Q74" i="16"/>
  <c r="Q75" i="16"/>
  <c r="R35" i="16"/>
  <c r="R37" i="16" s="1"/>
  <c r="R29" i="16"/>
  <c r="S86" i="25"/>
  <c r="S88" i="25" s="1"/>
  <c r="S90" i="25" s="1"/>
  <c r="S52" i="25"/>
  <c r="S53" i="25" s="1"/>
  <c r="S43" i="25"/>
  <c r="S45" i="25" s="1"/>
  <c r="S71" i="19"/>
  <c r="S59" i="19"/>
  <c r="S60" i="19" s="1"/>
  <c r="T37" i="19"/>
  <c r="S73" i="19"/>
  <c r="S70" i="19"/>
  <c r="S57" i="19"/>
  <c r="R39" i="22"/>
  <c r="R45" i="22"/>
  <c r="R47" i="22"/>
  <c r="R46" i="22"/>
  <c r="R49" i="22"/>
  <c r="R37" i="18"/>
  <c r="Q85" i="18"/>
  <c r="R42" i="18"/>
  <c r="R50" i="18"/>
  <c r="R48" i="18"/>
  <c r="R49" i="18"/>
  <c r="R51" i="18"/>
  <c r="N40" i="21"/>
  <c r="N30" i="21"/>
  <c r="O60" i="21"/>
  <c r="O37" i="21"/>
  <c r="O33" i="21"/>
  <c r="O35" i="21"/>
  <c r="O27" i="21"/>
  <c r="O34" i="21"/>
  <c r="P13" i="21"/>
  <c r="O29" i="21"/>
  <c r="O25" i="21"/>
  <c r="O44" i="21"/>
  <c r="O26" i="21"/>
  <c r="O16" i="21"/>
  <c r="S72" i="14"/>
  <c r="T39" i="14"/>
  <c r="S87" i="14"/>
  <c r="S71" i="14"/>
  <c r="S60" i="14"/>
  <c r="S86" i="14"/>
  <c r="S62" i="14"/>
  <c r="R39" i="23"/>
  <c r="R45" i="23"/>
  <c r="R46" i="23"/>
  <c r="R48" i="23"/>
  <c r="P53" i="22"/>
  <c r="P56" i="22"/>
  <c r="S84" i="24"/>
  <c r="S86" i="24" s="1"/>
  <c r="S88" i="24" s="1"/>
  <c r="S50" i="24"/>
  <c r="S51" i="24" s="1"/>
  <c r="S41" i="24"/>
  <c r="S43" i="24" s="1"/>
  <c r="M21" i="3"/>
  <c r="O61" i="12"/>
  <c r="O64" i="12"/>
  <c r="O44" i="12"/>
  <c r="O37" i="12"/>
  <c r="O35" i="12"/>
  <c r="O29" i="12"/>
  <c r="O16" i="12"/>
  <c r="O27" i="12"/>
  <c r="P13" i="12"/>
  <c r="R33" i="15"/>
  <c r="P52" i="23"/>
  <c r="Q73" i="12" l="1"/>
  <c r="Q74" i="12"/>
  <c r="O58" i="22"/>
  <c r="O62" i="22" s="1"/>
  <c r="O57" i="23"/>
  <c r="O61" i="23" s="1"/>
  <c r="P37" i="22"/>
  <c r="F34" i="26"/>
  <c r="C35" i="26"/>
  <c r="C32" i="11"/>
  <c r="K31" i="11"/>
  <c r="L35" i="26"/>
  <c r="O34" i="26"/>
  <c r="Q63" i="25"/>
  <c r="Q37" i="23"/>
  <c r="S55" i="25"/>
  <c r="S65" i="25"/>
  <c r="S53" i="24"/>
  <c r="N22" i="21"/>
  <c r="N46" i="21" s="1"/>
  <c r="N47" i="21" s="1"/>
  <c r="Q52" i="23"/>
  <c r="Q56" i="23" s="1"/>
  <c r="N25" i="3"/>
  <c r="S61" i="19"/>
  <c r="N21" i="3"/>
  <c r="Q55" i="18"/>
  <c r="Q61" i="18" s="1"/>
  <c r="N20" i="3"/>
  <c r="Q53" i="17"/>
  <c r="Q59" i="17" s="1"/>
  <c r="P64" i="12"/>
  <c r="P37" i="12"/>
  <c r="P35" i="12"/>
  <c r="P29" i="12"/>
  <c r="P44" i="12"/>
  <c r="P61" i="12"/>
  <c r="P16" i="12"/>
  <c r="P27" i="12"/>
  <c r="Q13" i="12"/>
  <c r="P57" i="22"/>
  <c r="P55" i="22"/>
  <c r="R86" i="23"/>
  <c r="R85" i="23"/>
  <c r="R61" i="23"/>
  <c r="R71" i="23"/>
  <c r="R70" i="23"/>
  <c r="R59" i="23"/>
  <c r="S39" i="23"/>
  <c r="S46" i="23"/>
  <c r="S45" i="23"/>
  <c r="S48" i="23"/>
  <c r="P60" i="21"/>
  <c r="P37" i="21"/>
  <c r="P44" i="21"/>
  <c r="P35" i="21"/>
  <c r="P34" i="21"/>
  <c r="Q13" i="21"/>
  <c r="P29" i="21"/>
  <c r="P25" i="21"/>
  <c r="P26" i="21"/>
  <c r="P16" i="21"/>
  <c r="P33" i="21"/>
  <c r="P27" i="21"/>
  <c r="O38" i="21"/>
  <c r="R86" i="18"/>
  <c r="R88" i="18" s="1"/>
  <c r="R90" i="18" s="1"/>
  <c r="H58" i="18" s="1"/>
  <c r="R52" i="18"/>
  <c r="R53" i="18" s="1"/>
  <c r="R43" i="18"/>
  <c r="R45" i="18" s="1"/>
  <c r="R87" i="22"/>
  <c r="R71" i="22"/>
  <c r="R60" i="22"/>
  <c r="R86" i="22"/>
  <c r="S39" i="22"/>
  <c r="R72" i="22"/>
  <c r="R62" i="22"/>
  <c r="S46" i="22"/>
  <c r="S47" i="22"/>
  <c r="S45" i="22"/>
  <c r="S49" i="22"/>
  <c r="O50" i="3"/>
  <c r="O41" i="3"/>
  <c r="O43" i="3" s="1"/>
  <c r="O33" i="3"/>
  <c r="O38" i="3"/>
  <c r="O36" i="3"/>
  <c r="O34" i="3"/>
  <c r="O32" i="3"/>
  <c r="P15" i="3"/>
  <c r="O31" i="3"/>
  <c r="T85" i="25"/>
  <c r="T74" i="25"/>
  <c r="T75" i="25"/>
  <c r="T63" i="25"/>
  <c r="T64" i="25" s="1"/>
  <c r="T77" i="25"/>
  <c r="T61" i="25"/>
  <c r="U37" i="25"/>
  <c r="U42" i="25"/>
  <c r="U50" i="25"/>
  <c r="U48" i="25"/>
  <c r="U49" i="25"/>
  <c r="U51" i="25"/>
  <c r="G68" i="25" a="1"/>
  <c r="S74" i="14"/>
  <c r="O21" i="21"/>
  <c r="O20" i="21"/>
  <c r="O19" i="21"/>
  <c r="R75" i="18"/>
  <c r="R63" i="18"/>
  <c r="R64" i="18" s="1"/>
  <c r="R85" i="18"/>
  <c r="R77" i="18"/>
  <c r="R74" i="18"/>
  <c r="S37" i="18"/>
  <c r="S42" i="18"/>
  <c r="S49" i="18"/>
  <c r="S48" i="18"/>
  <c r="S50" i="18"/>
  <c r="S51" i="18"/>
  <c r="R50" i="22"/>
  <c r="R52" i="22"/>
  <c r="T73" i="24"/>
  <c r="T61" i="24"/>
  <c r="T62" i="24" s="1"/>
  <c r="T83" i="24"/>
  <c r="T75" i="24"/>
  <c r="U35" i="24"/>
  <c r="T59" i="24"/>
  <c r="T63" i="24" s="1"/>
  <c r="T72" i="24"/>
  <c r="U47" i="24"/>
  <c r="U40" i="24"/>
  <c r="U46" i="24"/>
  <c r="U48" i="24"/>
  <c r="U49" i="24"/>
  <c r="T86" i="25"/>
  <c r="T88" i="25" s="1"/>
  <c r="T90" i="25" s="1"/>
  <c r="T52" i="25"/>
  <c r="T53" i="25" s="1"/>
  <c r="T43" i="25"/>
  <c r="T45" i="25" s="1"/>
  <c r="R36" i="23"/>
  <c r="H46" i="23" s="1"/>
  <c r="R35" i="23"/>
  <c r="R72" i="17"/>
  <c r="R73" i="17"/>
  <c r="R61" i="17"/>
  <c r="R62" i="17" s="1"/>
  <c r="R83" i="17"/>
  <c r="S35" i="17"/>
  <c r="R75" i="17"/>
  <c r="S46" i="17"/>
  <c r="S48" i="17"/>
  <c r="S47" i="17"/>
  <c r="S40" i="17"/>
  <c r="S49" i="17"/>
  <c r="Q36" i="22"/>
  <c r="Q35" i="22"/>
  <c r="Q34" i="22"/>
  <c r="R32" i="22"/>
  <c r="O40" i="21"/>
  <c r="O30" i="21"/>
  <c r="T71" i="19"/>
  <c r="T59" i="19"/>
  <c r="T60" i="19" s="1"/>
  <c r="U37" i="19"/>
  <c r="T73" i="19"/>
  <c r="T70" i="19"/>
  <c r="T57" i="19"/>
  <c r="R75" i="16"/>
  <c r="R63" i="16"/>
  <c r="R64" i="16" s="1"/>
  <c r="R77" i="16"/>
  <c r="S35" i="16"/>
  <c r="S37" i="16" s="1"/>
  <c r="S29" i="16"/>
  <c r="R74" i="16"/>
  <c r="N45" i="3"/>
  <c r="N51" i="3" s="1"/>
  <c r="N80" i="3"/>
  <c r="P56" i="23"/>
  <c r="P54" i="23"/>
  <c r="P55" i="23"/>
  <c r="R49" i="23"/>
  <c r="R51" i="23"/>
  <c r="T87" i="14"/>
  <c r="T71" i="14"/>
  <c r="T60" i="14"/>
  <c r="U39" i="14"/>
  <c r="T72" i="14"/>
  <c r="T86" i="14"/>
  <c r="T62" i="14"/>
  <c r="T50" i="24"/>
  <c r="T51" i="24" s="1"/>
  <c r="T84" i="24"/>
  <c r="T86" i="24" s="1"/>
  <c r="T88" i="24" s="1"/>
  <c r="T41" i="24"/>
  <c r="T43" i="24" s="1"/>
  <c r="Q53" i="22"/>
  <c r="Q56" i="22"/>
  <c r="R85" i="15"/>
  <c r="R61" i="15"/>
  <c r="R71" i="15"/>
  <c r="R59" i="15"/>
  <c r="R86" i="15"/>
  <c r="S39" i="15"/>
  <c r="R70" i="15"/>
  <c r="R63" i="24"/>
  <c r="Q61" i="24"/>
  <c r="R84" i="17"/>
  <c r="R86" i="17" s="1"/>
  <c r="R88" i="17" s="1"/>
  <c r="H56" i="17" s="1"/>
  <c r="R50" i="17"/>
  <c r="R51" i="17" s="1"/>
  <c r="R41" i="17"/>
  <c r="R43" i="17" s="1"/>
  <c r="O78" i="3"/>
  <c r="O76" i="3"/>
  <c r="O75" i="3"/>
  <c r="O74" i="3"/>
  <c r="O70" i="3"/>
  <c r="P65" i="3"/>
  <c r="P69" i="3" s="1"/>
  <c r="O68" i="3"/>
  <c r="O67" i="3"/>
  <c r="F35" i="26" l="1"/>
  <c r="C36" i="26"/>
  <c r="O35" i="26"/>
  <c r="L36" i="26"/>
  <c r="K32" i="11"/>
  <c r="C33" i="11"/>
  <c r="Q64" i="25"/>
  <c r="Q65" i="25" s="1"/>
  <c r="G68" i="25" s="1"/>
  <c r="T61" i="19"/>
  <c r="P58" i="22"/>
  <c r="P62" i="22" s="1"/>
  <c r="Q55" i="23"/>
  <c r="Q54" i="23"/>
  <c r="P38" i="21"/>
  <c r="T55" i="25"/>
  <c r="T65" i="25"/>
  <c r="P57" i="23"/>
  <c r="P61" i="23" s="1"/>
  <c r="O45" i="3"/>
  <c r="O51" i="3" s="1"/>
  <c r="O20" i="3"/>
  <c r="U73" i="19"/>
  <c r="U70" i="19"/>
  <c r="U57" i="19"/>
  <c r="V37" i="19"/>
  <c r="U71" i="19"/>
  <c r="U59" i="19"/>
  <c r="U60" i="19" s="1"/>
  <c r="U83" i="24"/>
  <c r="U75" i="24"/>
  <c r="U72" i="24"/>
  <c r="U59" i="24"/>
  <c r="U73" i="24"/>
  <c r="U61" i="24"/>
  <c r="U62" i="24" s="1"/>
  <c r="V35" i="24"/>
  <c r="V48" i="24"/>
  <c r="V40" i="24"/>
  <c r="V46" i="24"/>
  <c r="V47" i="24"/>
  <c r="V49" i="24"/>
  <c r="O80" i="3"/>
  <c r="Q62" i="24"/>
  <c r="Q63" i="24" s="1"/>
  <c r="R73" i="15"/>
  <c r="T53" i="24"/>
  <c r="Q37" i="22"/>
  <c r="S84" i="17"/>
  <c r="S86" i="17" s="1"/>
  <c r="S88" i="17" s="1"/>
  <c r="S50" i="17"/>
  <c r="S51" i="17" s="1"/>
  <c r="S41" i="17"/>
  <c r="S43" i="17" s="1"/>
  <c r="R53" i="22"/>
  <c r="R56" i="22"/>
  <c r="U75" i="25"/>
  <c r="U77" i="25"/>
  <c r="U61" i="25"/>
  <c r="U85" i="25"/>
  <c r="U63" i="25"/>
  <c r="U64" i="25" s="1"/>
  <c r="U74" i="25"/>
  <c r="V37" i="25"/>
  <c r="V50" i="25"/>
  <c r="V48" i="25"/>
  <c r="V49" i="25"/>
  <c r="V42" i="25"/>
  <c r="V51" i="25"/>
  <c r="R74" i="22"/>
  <c r="Q61" i="12"/>
  <c r="Q16" i="12"/>
  <c r="Q27" i="12"/>
  <c r="Q64" i="12"/>
  <c r="R13" i="12"/>
  <c r="Q37" i="12"/>
  <c r="Q35" i="12"/>
  <c r="Q29" i="12"/>
  <c r="O21" i="3"/>
  <c r="T74" i="14"/>
  <c r="P76" i="3"/>
  <c r="P75" i="3"/>
  <c r="P74" i="3"/>
  <c r="P70" i="3"/>
  <c r="P68" i="3"/>
  <c r="P67" i="3"/>
  <c r="P78" i="3"/>
  <c r="R53" i="17"/>
  <c r="U71" i="14"/>
  <c r="U60" i="14"/>
  <c r="U86" i="14"/>
  <c r="U62" i="14"/>
  <c r="U72" i="14"/>
  <c r="U87" i="14"/>
  <c r="V39" i="14"/>
  <c r="S75" i="16"/>
  <c r="S63" i="16"/>
  <c r="S64" i="16" s="1"/>
  <c r="T35" i="16"/>
  <c r="T37" i="16" s="1"/>
  <c r="S77" i="16"/>
  <c r="S74" i="16"/>
  <c r="S61" i="16"/>
  <c r="S65" i="16" s="1"/>
  <c r="T29" i="16"/>
  <c r="S73" i="17"/>
  <c r="S61" i="17"/>
  <c r="S62" i="17" s="1"/>
  <c r="S83" i="17"/>
  <c r="S75" i="17"/>
  <c r="T35" i="17"/>
  <c r="S72" i="17"/>
  <c r="S59" i="17"/>
  <c r="T46" i="17"/>
  <c r="T48" i="17"/>
  <c r="T47" i="17"/>
  <c r="T40" i="17"/>
  <c r="T49" i="17"/>
  <c r="S43" i="18"/>
  <c r="S45" i="18" s="1"/>
  <c r="S86" i="18"/>
  <c r="S88" i="18" s="1"/>
  <c r="S90" i="18" s="1"/>
  <c r="S52" i="18"/>
  <c r="S53" i="18" s="1"/>
  <c r="S50" i="22"/>
  <c r="S52" i="22"/>
  <c r="R55" i="18"/>
  <c r="R61" i="18" s="1"/>
  <c r="P40" i="21"/>
  <c r="P30" i="21"/>
  <c r="S49" i="23"/>
  <c r="S51" i="23"/>
  <c r="O25" i="3"/>
  <c r="Q57" i="22"/>
  <c r="Q55" i="22"/>
  <c r="U50" i="24"/>
  <c r="U51" i="24" s="1"/>
  <c r="U84" i="24"/>
  <c r="U86" i="24" s="1"/>
  <c r="U88" i="24" s="1"/>
  <c r="U41" i="24"/>
  <c r="U43" i="24" s="1"/>
  <c r="S75" i="18"/>
  <c r="S63" i="18"/>
  <c r="S64" i="18" s="1"/>
  <c r="S85" i="18"/>
  <c r="S77" i="18"/>
  <c r="S74" i="18"/>
  <c r="S61" i="18"/>
  <c r="T37" i="18"/>
  <c r="T48" i="18"/>
  <c r="T42" i="18"/>
  <c r="T49" i="18"/>
  <c r="T50" i="18"/>
  <c r="T51" i="18"/>
  <c r="S71" i="22"/>
  <c r="S60" i="22"/>
  <c r="S86" i="22"/>
  <c r="S62" i="22"/>
  <c r="S72" i="22"/>
  <c r="T39" i="22"/>
  <c r="S87" i="22"/>
  <c r="T47" i="22"/>
  <c r="T46" i="22"/>
  <c r="T45" i="22"/>
  <c r="T49" i="22"/>
  <c r="H59" i="17"/>
  <c r="H63" i="17" s="1"/>
  <c r="K35" i="12"/>
  <c r="J20" i="3" s="1"/>
  <c r="S71" i="15"/>
  <c r="S86" i="15"/>
  <c r="T39" i="15"/>
  <c r="S59" i="15"/>
  <c r="S85" i="15"/>
  <c r="S61" i="15"/>
  <c r="S70" i="15"/>
  <c r="R52" i="23"/>
  <c r="N42" i="21"/>
  <c r="N43" i="21" s="1"/>
  <c r="R36" i="22"/>
  <c r="H47" i="22" s="1"/>
  <c r="R34" i="22"/>
  <c r="R35" i="22"/>
  <c r="H46" i="22" s="1"/>
  <c r="R37" i="23"/>
  <c r="H45" i="23"/>
  <c r="O22" i="21"/>
  <c r="U86" i="25"/>
  <c r="U88" i="25" s="1"/>
  <c r="U90" i="25" s="1"/>
  <c r="U52" i="25"/>
  <c r="U53" i="25" s="1"/>
  <c r="U43" i="25"/>
  <c r="U45" i="25" s="1"/>
  <c r="P38" i="3"/>
  <c r="P36" i="3"/>
  <c r="P34" i="3"/>
  <c r="P32" i="3"/>
  <c r="P33" i="3"/>
  <c r="P31" i="3"/>
  <c r="P50" i="3"/>
  <c r="P41" i="3"/>
  <c r="P43" i="3" s="1"/>
  <c r="H61" i="18"/>
  <c r="H65" i="18" s="1"/>
  <c r="K37" i="12"/>
  <c r="J21" i="3" s="1"/>
  <c r="P21" i="21"/>
  <c r="P20" i="21"/>
  <c r="P19" i="21"/>
  <c r="Q37" i="21"/>
  <c r="Q35" i="21"/>
  <c r="Q34" i="21"/>
  <c r="Q29" i="21"/>
  <c r="Q25" i="21"/>
  <c r="Q26" i="21"/>
  <c r="Q16" i="21"/>
  <c r="Q60" i="21"/>
  <c r="Q33" i="21"/>
  <c r="Q27" i="21"/>
  <c r="R13" i="21"/>
  <c r="S85" i="23"/>
  <c r="S71" i="23"/>
  <c r="S86" i="23"/>
  <c r="S70" i="23"/>
  <c r="S59" i="23"/>
  <c r="S61" i="23"/>
  <c r="T39" i="23"/>
  <c r="T46" i="23"/>
  <c r="T45" i="23"/>
  <c r="T48" i="23"/>
  <c r="R73" i="23"/>
  <c r="Q57" i="23" l="1"/>
  <c r="Q58" i="22"/>
  <c r="C34" i="11"/>
  <c r="K33" i="11"/>
  <c r="F36" i="26"/>
  <c r="C37" i="26"/>
  <c r="L37" i="26"/>
  <c r="O36" i="26"/>
  <c r="S65" i="18"/>
  <c r="U65" i="25"/>
  <c r="U55" i="25"/>
  <c r="Q38" i="21"/>
  <c r="P45" i="3"/>
  <c r="P51" i="3" s="1"/>
  <c r="P22" i="21"/>
  <c r="P46" i="21" s="1"/>
  <c r="P47" i="21" s="1"/>
  <c r="U61" i="19"/>
  <c r="S55" i="18"/>
  <c r="S63" i="17"/>
  <c r="G66" i="24" a="1"/>
  <c r="G66" i="24" s="1"/>
  <c r="G64" i="19" a="1"/>
  <c r="T49" i="23"/>
  <c r="T51" i="23"/>
  <c r="T86" i="22"/>
  <c r="T62" i="22"/>
  <c r="T72" i="22"/>
  <c r="U39" i="22"/>
  <c r="T87" i="22"/>
  <c r="T60" i="22"/>
  <c r="T71" i="22"/>
  <c r="U45" i="22"/>
  <c r="U47" i="22"/>
  <c r="U46" i="22"/>
  <c r="U49" i="22"/>
  <c r="P20" i="3"/>
  <c r="U53" i="24"/>
  <c r="O42" i="21"/>
  <c r="O43" i="21" s="1"/>
  <c r="V86" i="14"/>
  <c r="V62" i="14"/>
  <c r="V72" i="14"/>
  <c r="W39" i="14"/>
  <c r="V60" i="14"/>
  <c r="V87" i="14"/>
  <c r="V71" i="14"/>
  <c r="U74" i="14"/>
  <c r="Q61" i="17"/>
  <c r="R59" i="17"/>
  <c r="R63" i="17" s="1"/>
  <c r="V86" i="25"/>
  <c r="V88" i="25" s="1"/>
  <c r="V90" i="25" s="1"/>
  <c r="V52" i="25"/>
  <c r="V53" i="25" s="1"/>
  <c r="V43" i="25"/>
  <c r="V45" i="25" s="1"/>
  <c r="V75" i="25"/>
  <c r="V63" i="25"/>
  <c r="V64" i="25" s="1"/>
  <c r="V85" i="25"/>
  <c r="V77" i="25"/>
  <c r="V74" i="25"/>
  <c r="W37" i="25"/>
  <c r="V61" i="25"/>
  <c r="W42" i="25"/>
  <c r="W48" i="25"/>
  <c r="W50" i="25"/>
  <c r="W49" i="25"/>
  <c r="W51" i="25"/>
  <c r="R57" i="22"/>
  <c r="R55" i="22"/>
  <c r="V84" i="24"/>
  <c r="V86" i="24" s="1"/>
  <c r="V88" i="24" s="1"/>
  <c r="V50" i="24"/>
  <c r="V51" i="24" s="1"/>
  <c r="V41" i="24"/>
  <c r="V43" i="24" s="1"/>
  <c r="S73" i="23"/>
  <c r="O46" i="21"/>
  <c r="O47" i="21" s="1"/>
  <c r="R77" i="12"/>
  <c r="R64" i="12"/>
  <c r="R27" i="12"/>
  <c r="S13" i="12"/>
  <c r="R61" i="12"/>
  <c r="R46" i="12"/>
  <c r="R47" i="12" s="1"/>
  <c r="R44" i="12"/>
  <c r="R37" i="12"/>
  <c r="R35" i="12"/>
  <c r="R29" i="12"/>
  <c r="R16" i="12"/>
  <c r="S53" i="17"/>
  <c r="Q40" i="21"/>
  <c r="Q30" i="21"/>
  <c r="T86" i="15"/>
  <c r="U39" i="15"/>
  <c r="T70" i="15"/>
  <c r="T59" i="15"/>
  <c r="T85" i="15"/>
  <c r="T61" i="15"/>
  <c r="T71" i="15"/>
  <c r="R46" i="21"/>
  <c r="R47" i="21" s="1"/>
  <c r="R44" i="21"/>
  <c r="R35" i="21"/>
  <c r="R34" i="21"/>
  <c r="R60" i="21"/>
  <c r="R26" i="21"/>
  <c r="R16" i="21"/>
  <c r="R37" i="21"/>
  <c r="R33" i="21"/>
  <c r="R27" i="21"/>
  <c r="R63" i="21"/>
  <c r="S13" i="21"/>
  <c r="R29" i="21"/>
  <c r="R25" i="21"/>
  <c r="H49" i="23"/>
  <c r="H51" i="23"/>
  <c r="R37" i="22"/>
  <c r="H45" i="22"/>
  <c r="R56" i="23"/>
  <c r="R54" i="23"/>
  <c r="R55" i="23"/>
  <c r="S73" i="15"/>
  <c r="T86" i="18"/>
  <c r="T88" i="18" s="1"/>
  <c r="T90" i="18" s="1"/>
  <c r="T52" i="18"/>
  <c r="T53" i="18" s="1"/>
  <c r="T43" i="18"/>
  <c r="T45" i="18" s="1"/>
  <c r="R65" i="18"/>
  <c r="Q63" i="18"/>
  <c r="T41" i="17"/>
  <c r="T43" i="17" s="1"/>
  <c r="T84" i="17"/>
  <c r="T86" i="17" s="1"/>
  <c r="T88" i="17" s="1"/>
  <c r="T50" i="17"/>
  <c r="T51" i="17" s="1"/>
  <c r="P21" i="3"/>
  <c r="U63" i="24"/>
  <c r="T50" i="22"/>
  <c r="T52" i="22"/>
  <c r="T85" i="18"/>
  <c r="T77" i="18"/>
  <c r="T74" i="18"/>
  <c r="T61" i="18"/>
  <c r="U37" i="18"/>
  <c r="T75" i="18"/>
  <c r="T63" i="18"/>
  <c r="T64" i="18" s="1"/>
  <c r="U48" i="18"/>
  <c r="U42" i="18"/>
  <c r="U49" i="18"/>
  <c r="U50" i="18"/>
  <c r="U51" i="18"/>
  <c r="S53" i="22"/>
  <c r="S56" i="22"/>
  <c r="T73" i="17"/>
  <c r="T83" i="17"/>
  <c r="T75" i="17"/>
  <c r="T72" i="17"/>
  <c r="T59" i="17"/>
  <c r="U35" i="17"/>
  <c r="T61" i="17"/>
  <c r="T62" i="17" s="1"/>
  <c r="U48" i="17"/>
  <c r="U47" i="17"/>
  <c r="U40" i="17"/>
  <c r="U46" i="17"/>
  <c r="U49" i="17"/>
  <c r="T85" i="23"/>
  <c r="T86" i="23"/>
  <c r="T70" i="23"/>
  <c r="T59" i="23"/>
  <c r="T61" i="23"/>
  <c r="T71" i="23"/>
  <c r="U39" i="23"/>
  <c r="U45" i="23"/>
  <c r="U46" i="23"/>
  <c r="U48" i="23"/>
  <c r="Q21" i="21"/>
  <c r="Q20" i="21"/>
  <c r="Q19" i="21"/>
  <c r="S74" i="22"/>
  <c r="S52" i="23"/>
  <c r="T77" i="16"/>
  <c r="U29" i="16"/>
  <c r="T74" i="16"/>
  <c r="T61" i="16"/>
  <c r="U35" i="16"/>
  <c r="U37" i="16" s="1"/>
  <c r="T75" i="16"/>
  <c r="T63" i="16"/>
  <c r="T64" i="16" s="1"/>
  <c r="P80" i="3"/>
  <c r="V72" i="24"/>
  <c r="V59" i="24"/>
  <c r="V83" i="24"/>
  <c r="W35" i="24"/>
  <c r="V75" i="24"/>
  <c r="V73" i="24"/>
  <c r="V61" i="24"/>
  <c r="V62" i="24" s="1"/>
  <c r="W47" i="24"/>
  <c r="W46" i="24"/>
  <c r="W48" i="24"/>
  <c r="W40" i="24"/>
  <c r="W49" i="24"/>
  <c r="V70" i="19"/>
  <c r="V57" i="19"/>
  <c r="V71" i="19"/>
  <c r="V59" i="19"/>
  <c r="V60" i="19" s="1"/>
  <c r="W37" i="19"/>
  <c r="V73" i="19"/>
  <c r="R58" i="22" l="1"/>
  <c r="Q60" i="22" s="1"/>
  <c r="Q62" i="22" s="1"/>
  <c r="L38" i="26"/>
  <c r="O37" i="26"/>
  <c r="C35" i="11"/>
  <c r="K34" i="11"/>
  <c r="F37" i="26"/>
  <c r="C38" i="26"/>
  <c r="T65" i="18"/>
  <c r="V55" i="25"/>
  <c r="R57" i="23"/>
  <c r="Q59" i="23" s="1"/>
  <c r="Q61" i="23" s="1"/>
  <c r="V53" i="24"/>
  <c r="Q22" i="21"/>
  <c r="T65" i="16"/>
  <c r="T63" i="17"/>
  <c r="T53" i="17"/>
  <c r="W71" i="19"/>
  <c r="W59" i="19"/>
  <c r="W60" i="19" s="1"/>
  <c r="X37" i="19"/>
  <c r="W73" i="19"/>
  <c r="W70" i="19"/>
  <c r="W57" i="19"/>
  <c r="W84" i="24"/>
  <c r="W86" i="24" s="1"/>
  <c r="W88" i="24" s="1"/>
  <c r="W50" i="24"/>
  <c r="W51" i="24" s="1"/>
  <c r="W41" i="24"/>
  <c r="W43" i="24" s="1"/>
  <c r="V63" i="24"/>
  <c r="S56" i="23"/>
  <c r="S54" i="23"/>
  <c r="S55" i="23"/>
  <c r="V61" i="19"/>
  <c r="W73" i="24"/>
  <c r="W61" i="24"/>
  <c r="W62" i="24" s="1"/>
  <c r="W83" i="24"/>
  <c r="X35" i="24"/>
  <c r="W72" i="24"/>
  <c r="W59" i="24"/>
  <c r="W75" i="24"/>
  <c r="X40" i="24"/>
  <c r="X46" i="24"/>
  <c r="X47" i="24"/>
  <c r="X48" i="24"/>
  <c r="X49" i="24"/>
  <c r="U74" i="16"/>
  <c r="U61" i="16"/>
  <c r="V35" i="16"/>
  <c r="V37" i="16" s="1"/>
  <c r="V29" i="16"/>
  <c r="U75" i="16"/>
  <c r="U63" i="16"/>
  <c r="U64" i="16" s="1"/>
  <c r="U77" i="16"/>
  <c r="S57" i="22"/>
  <c r="S55" i="22"/>
  <c r="U86" i="18"/>
  <c r="U88" i="18" s="1"/>
  <c r="U90" i="18" s="1"/>
  <c r="U52" i="18"/>
  <c r="U43" i="18"/>
  <c r="U45" i="18" s="1"/>
  <c r="U74" i="18"/>
  <c r="U61" i="18"/>
  <c r="V37" i="18"/>
  <c r="U75" i="18"/>
  <c r="U63" i="18"/>
  <c r="U64" i="18" s="1"/>
  <c r="U77" i="18"/>
  <c r="U85" i="18"/>
  <c r="V50" i="18"/>
  <c r="V48" i="18"/>
  <c r="V49" i="18"/>
  <c r="V42" i="18"/>
  <c r="V51" i="18"/>
  <c r="H50" i="22"/>
  <c r="H52" i="22"/>
  <c r="R40" i="21"/>
  <c r="R30" i="21"/>
  <c r="T73" i="15"/>
  <c r="U70" i="15"/>
  <c r="U59" i="15"/>
  <c r="U85" i="15"/>
  <c r="U61" i="15"/>
  <c r="U86" i="15"/>
  <c r="V39" i="15"/>
  <c r="U71" i="15"/>
  <c r="P42" i="21"/>
  <c r="P43" i="21" s="1"/>
  <c r="V65" i="25"/>
  <c r="Q62" i="17"/>
  <c r="Q63" i="17" s="1"/>
  <c r="W72" i="14"/>
  <c r="X39" i="14"/>
  <c r="W87" i="14"/>
  <c r="W60" i="14"/>
  <c r="W86" i="14"/>
  <c r="W62" i="14"/>
  <c r="W71" i="14"/>
  <c r="T73" i="23"/>
  <c r="U84" i="17"/>
  <c r="U86" i="17" s="1"/>
  <c r="U88" i="17" s="1"/>
  <c r="U50" i="17"/>
  <c r="U51" i="17" s="1"/>
  <c r="U41" i="17"/>
  <c r="U43" i="17" s="1"/>
  <c r="U83" i="17"/>
  <c r="U75" i="17"/>
  <c r="U72" i="17"/>
  <c r="U59" i="17"/>
  <c r="V35" i="17"/>
  <c r="U73" i="17"/>
  <c r="U61" i="17"/>
  <c r="U62" i="17" s="1"/>
  <c r="V47" i="17"/>
  <c r="V40" i="17"/>
  <c r="V48" i="17"/>
  <c r="V46" i="17"/>
  <c r="V49" i="17"/>
  <c r="U53" i="18"/>
  <c r="Q64" i="18"/>
  <c r="Q65" i="18" s="1"/>
  <c r="R21" i="21"/>
  <c r="R20" i="21"/>
  <c r="R19" i="21"/>
  <c r="S77" i="12"/>
  <c r="S61" i="12"/>
  <c r="S64" i="12"/>
  <c r="S46" i="12"/>
  <c r="S47" i="12" s="1"/>
  <c r="S44" i="12"/>
  <c r="S27" i="12"/>
  <c r="S37" i="12"/>
  <c r="S35" i="12"/>
  <c r="S29" i="12"/>
  <c r="T13" i="12"/>
  <c r="S16" i="12"/>
  <c r="W85" i="25"/>
  <c r="W77" i="25"/>
  <c r="W74" i="25"/>
  <c r="W63" i="25"/>
  <c r="W64" i="25" s="1"/>
  <c r="W61" i="25"/>
  <c r="X37" i="25"/>
  <c r="W75" i="25"/>
  <c r="X48" i="25"/>
  <c r="X49" i="25"/>
  <c r="X42" i="25"/>
  <c r="X50" i="25"/>
  <c r="X51" i="25"/>
  <c r="T74" i="22"/>
  <c r="U49" i="23"/>
  <c r="U51" i="23"/>
  <c r="T53" i="22"/>
  <c r="T56" i="22"/>
  <c r="T55" i="18"/>
  <c r="G68" i="16" a="1"/>
  <c r="S60" i="21"/>
  <c r="S63" i="21"/>
  <c r="S37" i="21"/>
  <c r="S33" i="21"/>
  <c r="S34" i="21"/>
  <c r="S27" i="21"/>
  <c r="T13" i="21"/>
  <c r="S46" i="21"/>
  <c r="S47" i="21" s="1"/>
  <c r="S44" i="21"/>
  <c r="S29" i="21"/>
  <c r="S25" i="21"/>
  <c r="S26" i="21"/>
  <c r="S16" i="21"/>
  <c r="S35" i="21"/>
  <c r="R38" i="21"/>
  <c r="V74" i="14"/>
  <c r="U50" i="22"/>
  <c r="U52" i="22"/>
  <c r="T52" i="23"/>
  <c r="G76" i="19" a="1"/>
  <c r="U86" i="23"/>
  <c r="U70" i="23"/>
  <c r="U59" i="23"/>
  <c r="U61" i="23"/>
  <c r="U71" i="23"/>
  <c r="U85" i="23"/>
  <c r="V39" i="23"/>
  <c r="V46" i="23"/>
  <c r="V45" i="23"/>
  <c r="V48" i="23"/>
  <c r="H52" i="23"/>
  <c r="W86" i="25"/>
  <c r="W88" i="25" s="1"/>
  <c r="W90" i="25" s="1"/>
  <c r="W43" i="25"/>
  <c r="W45" i="25" s="1"/>
  <c r="W52" i="25"/>
  <c r="W53" i="25" s="1"/>
  <c r="U72" i="22"/>
  <c r="V39" i="22"/>
  <c r="U87" i="22"/>
  <c r="U60" i="22"/>
  <c r="U62" i="22"/>
  <c r="U86" i="22"/>
  <c r="U71" i="22"/>
  <c r="V45" i="22"/>
  <c r="V46" i="22"/>
  <c r="V47" i="22"/>
  <c r="V49" i="22"/>
  <c r="W63" i="24" l="1"/>
  <c r="W61" i="19"/>
  <c r="F38" i="26"/>
  <c r="C39" i="26"/>
  <c r="O38" i="26"/>
  <c r="L39" i="26"/>
  <c r="C36" i="11"/>
  <c r="K35" i="11"/>
  <c r="S58" i="22"/>
  <c r="S57" i="23"/>
  <c r="W65" i="25"/>
  <c r="W53" i="24"/>
  <c r="R22" i="21"/>
  <c r="U65" i="18"/>
  <c r="V50" i="22"/>
  <c r="V52" i="22"/>
  <c r="W55" i="25"/>
  <c r="U74" i="22"/>
  <c r="V87" i="22"/>
  <c r="V71" i="22"/>
  <c r="V60" i="22"/>
  <c r="V86" i="22"/>
  <c r="V62" i="22"/>
  <c r="W39" i="22"/>
  <c r="V72" i="22"/>
  <c r="W46" i="22"/>
  <c r="W45" i="22"/>
  <c r="W47" i="22"/>
  <c r="W49" i="22"/>
  <c r="V86" i="23"/>
  <c r="V61" i="23"/>
  <c r="V71" i="23"/>
  <c r="V85" i="23"/>
  <c r="V59" i="23"/>
  <c r="W39" i="23"/>
  <c r="V70" i="23"/>
  <c r="W45" i="23"/>
  <c r="W46" i="23"/>
  <c r="W48" i="23"/>
  <c r="T56" i="23"/>
  <c r="T54" i="23"/>
  <c r="T55" i="23"/>
  <c r="X87" i="14"/>
  <c r="X71" i="14"/>
  <c r="X60" i="14"/>
  <c r="X86" i="14"/>
  <c r="X62" i="14"/>
  <c r="Y39" i="14"/>
  <c r="X72" i="14"/>
  <c r="V75" i="16"/>
  <c r="V63" i="16"/>
  <c r="V64" i="16" s="1"/>
  <c r="V74" i="16"/>
  <c r="V61" i="16"/>
  <c r="V77" i="16"/>
  <c r="W29" i="16"/>
  <c r="W35" i="16"/>
  <c r="W37" i="16" s="1"/>
  <c r="X84" i="24"/>
  <c r="X86" i="24" s="1"/>
  <c r="X88" i="24" s="1"/>
  <c r="X50" i="24"/>
  <c r="X51" i="24" s="1"/>
  <c r="X41" i="24"/>
  <c r="X43" i="24" s="1"/>
  <c r="X73" i="24"/>
  <c r="X61" i="24"/>
  <c r="X62" i="24" s="1"/>
  <c r="X83" i="24"/>
  <c r="X75" i="24"/>
  <c r="X72" i="24"/>
  <c r="X59" i="24"/>
  <c r="X63" i="24" s="1"/>
  <c r="Y35" i="24"/>
  <c r="Y47" i="24"/>
  <c r="Y40" i="24"/>
  <c r="Y48" i="24"/>
  <c r="Y46" i="24"/>
  <c r="Y49" i="24"/>
  <c r="S40" i="21"/>
  <c r="S30" i="21"/>
  <c r="T55" i="22"/>
  <c r="T57" i="22"/>
  <c r="V84" i="17"/>
  <c r="V86" i="17" s="1"/>
  <c r="V88" i="17" s="1"/>
  <c r="V50" i="17"/>
  <c r="V51" i="17" s="1"/>
  <c r="V41" i="17"/>
  <c r="V43" i="17" s="1"/>
  <c r="V72" i="17"/>
  <c r="V73" i="17"/>
  <c r="V61" i="17"/>
  <c r="V62" i="17" s="1"/>
  <c r="V83" i="17"/>
  <c r="V75" i="17"/>
  <c r="W35" i="17"/>
  <c r="V59" i="17"/>
  <c r="W46" i="17"/>
  <c r="W47" i="17"/>
  <c r="W48" i="17"/>
  <c r="W40" i="17"/>
  <c r="W49" i="17"/>
  <c r="U53" i="17"/>
  <c r="U73" i="15"/>
  <c r="H53" i="22"/>
  <c r="H56" i="22"/>
  <c r="V86" i="18"/>
  <c r="V88" i="18" s="1"/>
  <c r="V90" i="18" s="1"/>
  <c r="V52" i="18"/>
  <c r="V53" i="18" s="1"/>
  <c r="V43" i="18"/>
  <c r="V45" i="18" s="1"/>
  <c r="V75" i="18"/>
  <c r="V63" i="18"/>
  <c r="V64" i="18" s="1"/>
  <c r="V85" i="18"/>
  <c r="V77" i="18"/>
  <c r="W37" i="18"/>
  <c r="V74" i="18"/>
  <c r="V61" i="18"/>
  <c r="W50" i="18"/>
  <c r="W48" i="18"/>
  <c r="W42" i="18"/>
  <c r="W49" i="18"/>
  <c r="W51" i="18"/>
  <c r="X71" i="19"/>
  <c r="X59" i="19"/>
  <c r="X60" i="19" s="1"/>
  <c r="Y37" i="19"/>
  <c r="X73" i="19"/>
  <c r="X70" i="19"/>
  <c r="X57" i="19"/>
  <c r="X61" i="19" s="1"/>
  <c r="H56" i="23"/>
  <c r="H54" i="23"/>
  <c r="H55" i="23"/>
  <c r="V49" i="23"/>
  <c r="V51" i="23"/>
  <c r="U53" i="22"/>
  <c r="U56" i="22"/>
  <c r="T60" i="21"/>
  <c r="T63" i="21"/>
  <c r="T37" i="21"/>
  <c r="T33" i="21"/>
  <c r="T46" i="21"/>
  <c r="T47" i="21" s="1"/>
  <c r="T44" i="21"/>
  <c r="T35" i="21"/>
  <c r="T34" i="21"/>
  <c r="U13" i="21"/>
  <c r="T29" i="21"/>
  <c r="T25" i="21"/>
  <c r="T26" i="21"/>
  <c r="T16" i="21"/>
  <c r="T27" i="21"/>
  <c r="S38" i="21"/>
  <c r="X86" i="25"/>
  <c r="X88" i="25" s="1"/>
  <c r="X90" i="25" s="1"/>
  <c r="X52" i="25"/>
  <c r="X53" i="25" s="1"/>
  <c r="X43" i="25"/>
  <c r="X45" i="25" s="1"/>
  <c r="X85" i="25"/>
  <c r="X74" i="25"/>
  <c r="X63" i="25"/>
  <c r="X64" i="25" s="1"/>
  <c r="X61" i="25"/>
  <c r="X75" i="25"/>
  <c r="X77" i="25"/>
  <c r="Y37" i="25"/>
  <c r="Y48" i="25"/>
  <c r="Y49" i="25"/>
  <c r="Y42" i="25"/>
  <c r="Y50" i="25"/>
  <c r="Y51" i="25"/>
  <c r="U63" i="17"/>
  <c r="G66" i="17" a="1"/>
  <c r="G66" i="17" s="1"/>
  <c r="U65" i="16"/>
  <c r="U73" i="23"/>
  <c r="S21" i="21"/>
  <c r="S20" i="21"/>
  <c r="S19" i="21"/>
  <c r="U52" i="23"/>
  <c r="T61" i="12"/>
  <c r="T37" i="12"/>
  <c r="T35" i="12"/>
  <c r="T29" i="12"/>
  <c r="T64" i="12"/>
  <c r="T46" i="12"/>
  <c r="T47" i="12" s="1"/>
  <c r="T44" i="12"/>
  <c r="T77" i="12"/>
  <c r="T16" i="12"/>
  <c r="T27" i="12"/>
  <c r="U13" i="12"/>
  <c r="G68" i="18" a="1"/>
  <c r="G68" i="18" s="1"/>
  <c r="W74" i="14"/>
  <c r="V85" i="15"/>
  <c r="V61" i="15"/>
  <c r="V71" i="15"/>
  <c r="V86" i="15"/>
  <c r="W39" i="15"/>
  <c r="V70" i="15"/>
  <c r="V59" i="15"/>
  <c r="Q42" i="21"/>
  <c r="U55" i="18"/>
  <c r="V63" i="17" l="1"/>
  <c r="L40" i="26"/>
  <c r="O39" i="26"/>
  <c r="F39" i="26"/>
  <c r="C40" i="26"/>
  <c r="K36" i="11"/>
  <c r="C37" i="11"/>
  <c r="T58" i="22"/>
  <c r="H57" i="23"/>
  <c r="G24" i="23" s="1"/>
  <c r="X53" i="24"/>
  <c r="T38" i="21"/>
  <c r="T57" i="23"/>
  <c r="V52" i="23"/>
  <c r="V54" i="23" s="1"/>
  <c r="S22" i="21"/>
  <c r="V55" i="18"/>
  <c r="V53" i="17"/>
  <c r="U56" i="23"/>
  <c r="U54" i="23"/>
  <c r="U55" i="23"/>
  <c r="X65" i="25"/>
  <c r="T30" i="21"/>
  <c r="T40" i="21"/>
  <c r="Y73" i="19"/>
  <c r="Y70" i="19"/>
  <c r="Y57" i="19"/>
  <c r="Y71" i="19"/>
  <c r="Y59" i="19"/>
  <c r="Y60" i="19" s="1"/>
  <c r="Z37" i="19"/>
  <c r="V65" i="18"/>
  <c r="H57" i="22"/>
  <c r="H55" i="22"/>
  <c r="Y71" i="14"/>
  <c r="Y60" i="14"/>
  <c r="Y86" i="14"/>
  <c r="Y62" i="14"/>
  <c r="Y87" i="14"/>
  <c r="Z39" i="14"/>
  <c r="Y72" i="14"/>
  <c r="W50" i="22"/>
  <c r="W52" i="22"/>
  <c r="V74" i="22"/>
  <c r="V73" i="15"/>
  <c r="Y75" i="25"/>
  <c r="Y63" i="25"/>
  <c r="Y64" i="25" s="1"/>
  <c r="Y61" i="25"/>
  <c r="Y74" i="25"/>
  <c r="Y85" i="25"/>
  <c r="Y77" i="25"/>
  <c r="Z37" i="25"/>
  <c r="Z50" i="25"/>
  <c r="Z42" i="25"/>
  <c r="Z48" i="25"/>
  <c r="Z49" i="25"/>
  <c r="Z51" i="25"/>
  <c r="X55" i="25"/>
  <c r="U55" i="22"/>
  <c r="U57" i="22"/>
  <c r="W43" i="18"/>
  <c r="W45" i="18" s="1"/>
  <c r="W52" i="18"/>
  <c r="W53" i="18" s="1"/>
  <c r="W86" i="18"/>
  <c r="W88" i="18" s="1"/>
  <c r="W90" i="18" s="1"/>
  <c r="Y83" i="24"/>
  <c r="Y75" i="24"/>
  <c r="Y72" i="24"/>
  <c r="Y59" i="24"/>
  <c r="Y73" i="24"/>
  <c r="Y61" i="24"/>
  <c r="Y62" i="24" s="1"/>
  <c r="Z35" i="24"/>
  <c r="Z47" i="24"/>
  <c r="Z48" i="24"/>
  <c r="Z40" i="24"/>
  <c r="Z46" i="24"/>
  <c r="Z49" i="24"/>
  <c r="W75" i="16"/>
  <c r="W63" i="16"/>
  <c r="W64" i="16" s="1"/>
  <c r="X35" i="16"/>
  <c r="X37" i="16" s="1"/>
  <c r="W77" i="16"/>
  <c r="X29" i="16"/>
  <c r="W74" i="16"/>
  <c r="W61" i="16"/>
  <c r="X74" i="14"/>
  <c r="W49" i="23"/>
  <c r="W51" i="23"/>
  <c r="Q43" i="21"/>
  <c r="Q44" i="21" s="1"/>
  <c r="W71" i="15"/>
  <c r="W86" i="15"/>
  <c r="X39" i="15"/>
  <c r="W70" i="15"/>
  <c r="W59" i="15"/>
  <c r="W61" i="15"/>
  <c r="W85" i="15"/>
  <c r="G78" i="17" a="1"/>
  <c r="Y86" i="25"/>
  <c r="Y88" i="25" s="1"/>
  <c r="Y90" i="25" s="1"/>
  <c r="Y52" i="25"/>
  <c r="Y53" i="25" s="1"/>
  <c r="Y43" i="25"/>
  <c r="Y45" i="25" s="1"/>
  <c r="T21" i="21"/>
  <c r="T20" i="21"/>
  <c r="T19" i="21"/>
  <c r="U63" i="21"/>
  <c r="U37" i="21"/>
  <c r="U46" i="21"/>
  <c r="U47" i="21" s="1"/>
  <c r="U44" i="21"/>
  <c r="U35" i="21"/>
  <c r="U34" i="21"/>
  <c r="U33" i="21"/>
  <c r="U29" i="21"/>
  <c r="U25" i="21"/>
  <c r="U60" i="21"/>
  <c r="U26" i="21"/>
  <c r="U16" i="21"/>
  <c r="U27" i="21"/>
  <c r="V13" i="21"/>
  <c r="W75" i="18"/>
  <c r="W63" i="18"/>
  <c r="W64" i="18" s="1"/>
  <c r="W85" i="18"/>
  <c r="W77" i="18"/>
  <c r="W74" i="18"/>
  <c r="W61" i="18"/>
  <c r="X37" i="18"/>
  <c r="X48" i="18"/>
  <c r="X42" i="18"/>
  <c r="X50" i="18"/>
  <c r="X49" i="18"/>
  <c r="X51" i="18"/>
  <c r="W84" i="17"/>
  <c r="W86" i="17" s="1"/>
  <c r="W88" i="17" s="1"/>
  <c r="W50" i="17"/>
  <c r="W51" i="17" s="1"/>
  <c r="W41" i="17"/>
  <c r="W43" i="17" s="1"/>
  <c r="R42" i="21"/>
  <c r="R43" i="21" s="1"/>
  <c r="U61" i="12"/>
  <c r="U64" i="12"/>
  <c r="U46" i="12"/>
  <c r="U47" i="12" s="1"/>
  <c r="U44" i="12"/>
  <c r="U16" i="12"/>
  <c r="U77" i="12"/>
  <c r="U37" i="12"/>
  <c r="U35" i="12"/>
  <c r="U29" i="12"/>
  <c r="U27" i="12"/>
  <c r="V13" i="12"/>
  <c r="W73" i="17"/>
  <c r="W61" i="17"/>
  <c r="W62" i="17" s="1"/>
  <c r="W83" i="17"/>
  <c r="W75" i="17"/>
  <c r="W72" i="17"/>
  <c r="W59" i="17"/>
  <c r="X35" i="17"/>
  <c r="X47" i="17"/>
  <c r="X46" i="17"/>
  <c r="X40" i="17"/>
  <c r="X48" i="17"/>
  <c r="X49" i="17"/>
  <c r="Y84" i="24"/>
  <c r="Y86" i="24" s="1"/>
  <c r="Y88" i="24" s="1"/>
  <c r="Y50" i="24"/>
  <c r="Y51" i="24" s="1"/>
  <c r="Y41" i="24"/>
  <c r="Y43" i="24" s="1"/>
  <c r="V65" i="16"/>
  <c r="W85" i="23"/>
  <c r="W71" i="23"/>
  <c r="W70" i="23"/>
  <c r="W59" i="23"/>
  <c r="W61" i="23"/>
  <c r="X39" i="23"/>
  <c r="W86" i="23"/>
  <c r="X46" i="23"/>
  <c r="X45" i="23"/>
  <c r="X48" i="23"/>
  <c r="V73" i="23"/>
  <c r="W71" i="22"/>
  <c r="W60" i="22"/>
  <c r="W86" i="22"/>
  <c r="W62" i="22"/>
  <c r="X39" i="22"/>
  <c r="W87" i="22"/>
  <c r="W72" i="22"/>
  <c r="X45" i="22"/>
  <c r="X46" i="22"/>
  <c r="X47" i="22"/>
  <c r="X49" i="22"/>
  <c r="V56" i="22"/>
  <c r="V53" i="22"/>
  <c r="W63" i="17" l="1"/>
  <c r="V55" i="23"/>
  <c r="V56" i="23"/>
  <c r="G25" i="23"/>
  <c r="F40" i="26"/>
  <c r="C41" i="26"/>
  <c r="C38" i="11"/>
  <c r="K37" i="11"/>
  <c r="O40" i="26"/>
  <c r="L41" i="26"/>
  <c r="U58" i="22"/>
  <c r="H58" i="22"/>
  <c r="G29" i="22" s="1"/>
  <c r="H61" i="23"/>
  <c r="W65" i="18"/>
  <c r="U57" i="23"/>
  <c r="Y63" i="24"/>
  <c r="Y65" i="25"/>
  <c r="T22" i="21"/>
  <c r="W65" i="16"/>
  <c r="W55" i="18"/>
  <c r="Y53" i="24"/>
  <c r="X50" i="22"/>
  <c r="X52" i="22"/>
  <c r="V77" i="12"/>
  <c r="V64" i="12"/>
  <c r="V27" i="12"/>
  <c r="W13" i="12"/>
  <c r="V16" i="12"/>
  <c r="V61" i="12"/>
  <c r="V46" i="12"/>
  <c r="V47" i="12" s="1"/>
  <c r="V44" i="12"/>
  <c r="V37" i="12"/>
  <c r="V35" i="12"/>
  <c r="V29" i="12"/>
  <c r="Y55" i="25"/>
  <c r="V57" i="22"/>
  <c r="V55" i="22"/>
  <c r="X84" i="17"/>
  <c r="X86" i="17" s="1"/>
  <c r="X88" i="17" s="1"/>
  <c r="X50" i="17"/>
  <c r="X51" i="17" s="1"/>
  <c r="X41" i="17"/>
  <c r="X43" i="17" s="1"/>
  <c r="X77" i="16"/>
  <c r="Y29" i="16"/>
  <c r="X74" i="16"/>
  <c r="X61" i="16"/>
  <c r="X75" i="16"/>
  <c r="X63" i="16"/>
  <c r="X64" i="16" s="1"/>
  <c r="Y35" i="16"/>
  <c r="Y37" i="16" s="1"/>
  <c r="Z75" i="25"/>
  <c r="Z63" i="25"/>
  <c r="Z64" i="25" s="1"/>
  <c r="Z85" i="25"/>
  <c r="Z77" i="25"/>
  <c r="Z74" i="25"/>
  <c r="AA37" i="25"/>
  <c r="Z61" i="25"/>
  <c r="AA48" i="25"/>
  <c r="AA49" i="25"/>
  <c r="AA50" i="25"/>
  <c r="AA42" i="25"/>
  <c r="AA51" i="25"/>
  <c r="Y74" i="14"/>
  <c r="Y61" i="19"/>
  <c r="F64" i="23" a="1"/>
  <c r="X85" i="23"/>
  <c r="X70" i="23"/>
  <c r="X59" i="23"/>
  <c r="X86" i="23"/>
  <c r="X61" i="23"/>
  <c r="Y39" i="23"/>
  <c r="X71" i="23"/>
  <c r="Y46" i="23"/>
  <c r="Y45" i="23"/>
  <c r="Y48" i="23"/>
  <c r="X86" i="22"/>
  <c r="X62" i="22"/>
  <c r="X72" i="22"/>
  <c r="Y39" i="22"/>
  <c r="X87" i="22"/>
  <c r="X71" i="22"/>
  <c r="X60" i="22"/>
  <c r="Y47" i="22"/>
  <c r="Y46" i="22"/>
  <c r="Y45" i="22"/>
  <c r="Y49" i="22"/>
  <c r="X85" i="18"/>
  <c r="X77" i="18"/>
  <c r="X74" i="18"/>
  <c r="X61" i="18"/>
  <c r="Y37" i="18"/>
  <c r="X75" i="18"/>
  <c r="X63" i="18"/>
  <c r="X64" i="18" s="1"/>
  <c r="Y48" i="18"/>
  <c r="Y42" i="18"/>
  <c r="Y49" i="18"/>
  <c r="Y50" i="18"/>
  <c r="Y51" i="18"/>
  <c r="U21" i="21"/>
  <c r="U20" i="21"/>
  <c r="U19" i="21"/>
  <c r="U40" i="21"/>
  <c r="U30" i="21"/>
  <c r="W52" i="23"/>
  <c r="Z70" i="19"/>
  <c r="Z57" i="19"/>
  <c r="Z71" i="19"/>
  <c r="Z59" i="19"/>
  <c r="Z60" i="19" s="1"/>
  <c r="AA37" i="19"/>
  <c r="Z73" i="19"/>
  <c r="X86" i="15"/>
  <c r="Y39" i="15"/>
  <c r="X70" i="15"/>
  <c r="X59" i="15"/>
  <c r="X71" i="15"/>
  <c r="X85" i="15"/>
  <c r="X61" i="15"/>
  <c r="Q46" i="21"/>
  <c r="Q47" i="21" s="1"/>
  <c r="Z72" i="24"/>
  <c r="Z59" i="24"/>
  <c r="Z73" i="24"/>
  <c r="Z61" i="24"/>
  <c r="Z62" i="24" s="1"/>
  <c r="Z75" i="24"/>
  <c r="AA35" i="24"/>
  <c r="Z83" i="24"/>
  <c r="AA46" i="24"/>
  <c r="AA47" i="24"/>
  <c r="AA40" i="24"/>
  <c r="AA48" i="24"/>
  <c r="AA49" i="24"/>
  <c r="Z86" i="25"/>
  <c r="Z88" i="25" s="1"/>
  <c r="Z90" i="25" s="1"/>
  <c r="Z52" i="25"/>
  <c r="Z53" i="25" s="1"/>
  <c r="Z43" i="25"/>
  <c r="Z45" i="25" s="1"/>
  <c r="Z86" i="14"/>
  <c r="Z62" i="14"/>
  <c r="Z72" i="14"/>
  <c r="AA39" i="14"/>
  <c r="Z87" i="14"/>
  <c r="Z71" i="14"/>
  <c r="Z60" i="14"/>
  <c r="W53" i="17"/>
  <c r="W74" i="22"/>
  <c r="X49" i="23"/>
  <c r="X51" i="23"/>
  <c r="W73" i="23"/>
  <c r="X73" i="17"/>
  <c r="X83" i="17"/>
  <c r="X75" i="17"/>
  <c r="X72" i="17"/>
  <c r="X59" i="17"/>
  <c r="Y35" i="17"/>
  <c r="X61" i="17"/>
  <c r="X62" i="17" s="1"/>
  <c r="Y48" i="17"/>
  <c r="Y40" i="17"/>
  <c r="Y47" i="17"/>
  <c r="Y46" i="17"/>
  <c r="Y49" i="17"/>
  <c r="X86" i="18"/>
  <c r="X88" i="18" s="1"/>
  <c r="X90" i="18" s="1"/>
  <c r="X52" i="18"/>
  <c r="X53" i="18" s="1"/>
  <c r="X43" i="18"/>
  <c r="X45" i="18" s="1"/>
  <c r="V46" i="21"/>
  <c r="V47" i="21" s="1"/>
  <c r="V44" i="21"/>
  <c r="V35" i="21"/>
  <c r="V34" i="21"/>
  <c r="V60" i="21"/>
  <c r="V37" i="21"/>
  <c r="V26" i="21"/>
  <c r="V16" i="21"/>
  <c r="V63" i="21"/>
  <c r="V27" i="21"/>
  <c r="W13" i="21"/>
  <c r="V29" i="21"/>
  <c r="V25" i="21"/>
  <c r="V33" i="21"/>
  <c r="U38" i="21"/>
  <c r="W73" i="15"/>
  <c r="Z84" i="24"/>
  <c r="Z86" i="24" s="1"/>
  <c r="Z88" i="24" s="1"/>
  <c r="Z50" i="24"/>
  <c r="Z51" i="24" s="1"/>
  <c r="Z41" i="24"/>
  <c r="Z43" i="24" s="1"/>
  <c r="W56" i="22"/>
  <c r="W53" i="22"/>
  <c r="S42" i="21"/>
  <c r="S43" i="21" s="1"/>
  <c r="X65" i="16" l="1"/>
  <c r="H62" i="22"/>
  <c r="V57" i="23"/>
  <c r="F64" i="23"/>
  <c r="G28" i="22"/>
  <c r="C39" i="11"/>
  <c r="K38" i="11"/>
  <c r="L42" i="26"/>
  <c r="O41" i="26"/>
  <c r="F41" i="26"/>
  <c r="C42" i="26"/>
  <c r="X52" i="23"/>
  <c r="X56" i="23" s="1"/>
  <c r="X63" i="17"/>
  <c r="V38" i="21"/>
  <c r="Z65" i="25"/>
  <c r="Z53" i="24"/>
  <c r="Z55" i="25"/>
  <c r="U22" i="21"/>
  <c r="V58" i="22"/>
  <c r="X53" i="17"/>
  <c r="AA72" i="14"/>
  <c r="AB39" i="14"/>
  <c r="AA87" i="14"/>
  <c r="AA71" i="14"/>
  <c r="AA60" i="14"/>
  <c r="AA86" i="14"/>
  <c r="AA62" i="14"/>
  <c r="Y70" i="15"/>
  <c r="Y59" i="15"/>
  <c r="Y85" i="15"/>
  <c r="Y61" i="15"/>
  <c r="Y71" i="15"/>
  <c r="Y86" i="15"/>
  <c r="Z39" i="15"/>
  <c r="Y49" i="23"/>
  <c r="Y51" i="23"/>
  <c r="X73" i="23"/>
  <c r="W57" i="22"/>
  <c r="W55" i="22"/>
  <c r="V40" i="21"/>
  <c r="V30" i="21"/>
  <c r="F65" i="22" a="1"/>
  <c r="F65" i="22" s="1"/>
  <c r="W56" i="23"/>
  <c r="W54" i="23"/>
  <c r="W55" i="23"/>
  <c r="Y72" i="22"/>
  <c r="Z39" i="22"/>
  <c r="Y87" i="22"/>
  <c r="Y71" i="22"/>
  <c r="Y86" i="22"/>
  <c r="Y60" i="22"/>
  <c r="Y62" i="22"/>
  <c r="Z46" i="22"/>
  <c r="Z47" i="22"/>
  <c r="Z45" i="22"/>
  <c r="Z49" i="22"/>
  <c r="X55" i="18"/>
  <c r="Y83" i="17"/>
  <c r="Y75" i="17"/>
  <c r="Y72" i="17"/>
  <c r="Y59" i="17"/>
  <c r="Z35" i="17"/>
  <c r="Y73" i="17"/>
  <c r="Y61" i="17"/>
  <c r="Y62" i="17" s="1"/>
  <c r="Z48" i="17"/>
  <c r="Z46" i="17"/>
  <c r="Z40" i="17"/>
  <c r="Z47" i="17"/>
  <c r="Z49" i="17"/>
  <c r="Z74" i="14"/>
  <c r="AA84" i="24"/>
  <c r="AA86" i="24" s="1"/>
  <c r="AA88" i="24" s="1"/>
  <c r="AA50" i="24"/>
  <c r="AA51" i="24" s="1"/>
  <c r="AA41" i="24"/>
  <c r="AA43" i="24" s="1"/>
  <c r="AA73" i="24"/>
  <c r="AA61" i="24"/>
  <c r="AA62" i="24" s="1"/>
  <c r="AA75" i="24"/>
  <c r="AB35" i="24"/>
  <c r="AA83" i="24"/>
  <c r="AA72" i="24"/>
  <c r="AA59" i="24"/>
  <c r="AB46" i="24"/>
  <c r="AB48" i="24"/>
  <c r="AB40" i="24"/>
  <c r="AB47" i="24"/>
  <c r="AB49" i="24"/>
  <c r="Z63" i="24"/>
  <c r="Z61" i="19"/>
  <c r="Y86" i="18"/>
  <c r="Y88" i="18" s="1"/>
  <c r="Y90" i="18" s="1"/>
  <c r="Y52" i="18"/>
  <c r="Y53" i="18" s="1"/>
  <c r="Y43" i="18"/>
  <c r="Y45" i="18" s="1"/>
  <c r="Y74" i="18"/>
  <c r="Y61" i="18"/>
  <c r="Z37" i="18"/>
  <c r="Y75" i="18"/>
  <c r="Y63" i="18"/>
  <c r="Y64" i="18" s="1"/>
  <c r="Y85" i="18"/>
  <c r="Y77" i="18"/>
  <c r="Z50" i="18"/>
  <c r="Z48" i="18"/>
  <c r="Z49" i="18"/>
  <c r="Z42" i="18"/>
  <c r="Z51" i="18"/>
  <c r="Y50" i="22"/>
  <c r="Y52" i="22"/>
  <c r="AA86" i="25"/>
  <c r="AA88" i="25" s="1"/>
  <c r="AA90" i="25" s="1"/>
  <c r="AA52" i="25"/>
  <c r="AA53" i="25" s="1"/>
  <c r="AA43" i="25"/>
  <c r="AA45" i="25" s="1"/>
  <c r="Y74" i="16"/>
  <c r="Y61" i="16"/>
  <c r="Y77" i="16"/>
  <c r="Z35" i="16"/>
  <c r="Z37" i="16" s="1"/>
  <c r="Z29" i="16"/>
  <c r="Y75" i="16"/>
  <c r="Y63" i="16"/>
  <c r="Y64" i="16" s="1"/>
  <c r="X53" i="22"/>
  <c r="X56" i="22"/>
  <c r="W60" i="21"/>
  <c r="W63" i="21"/>
  <c r="W37" i="21"/>
  <c r="W33" i="21"/>
  <c r="W27" i="21"/>
  <c r="W46" i="21"/>
  <c r="W47" i="21" s="1"/>
  <c r="W44" i="21"/>
  <c r="X13" i="21"/>
  <c r="W35" i="21"/>
  <c r="W29" i="21"/>
  <c r="W25" i="21"/>
  <c r="W34" i="21"/>
  <c r="W26" i="21"/>
  <c r="W16" i="21"/>
  <c r="V21" i="21"/>
  <c r="V20" i="21"/>
  <c r="V19" i="21"/>
  <c r="Y84" i="17"/>
  <c r="Y86" i="17" s="1"/>
  <c r="Y88" i="17" s="1"/>
  <c r="Y50" i="17"/>
  <c r="Y51" i="17" s="1"/>
  <c r="Y41" i="17"/>
  <c r="Y43" i="17" s="1"/>
  <c r="X73" i="15"/>
  <c r="AA71" i="19"/>
  <c r="AA59" i="19"/>
  <c r="AA60" i="19" s="1"/>
  <c r="AB37" i="19"/>
  <c r="AA73" i="19"/>
  <c r="AA70" i="19"/>
  <c r="AA57" i="19"/>
  <c r="T42" i="21"/>
  <c r="T43" i="21" s="1"/>
  <c r="X65" i="18"/>
  <c r="X74" i="22"/>
  <c r="Y86" i="23"/>
  <c r="Y70" i="23"/>
  <c r="Y59" i="23"/>
  <c r="Y85" i="23"/>
  <c r="Y61" i="23"/>
  <c r="Y71" i="23"/>
  <c r="Z39" i="23"/>
  <c r="Z46" i="23"/>
  <c r="Z45" i="23"/>
  <c r="Z48" i="23"/>
  <c r="AA85" i="25"/>
  <c r="AA77" i="25"/>
  <c r="AA74" i="25"/>
  <c r="AA75" i="25"/>
  <c r="AA61" i="25"/>
  <c r="AB37" i="25"/>
  <c r="AA63" i="25"/>
  <c r="AA64" i="25" s="1"/>
  <c r="AB49" i="25"/>
  <c r="AB48" i="25"/>
  <c r="AB42" i="25"/>
  <c r="AB50" i="25"/>
  <c r="AB51" i="25"/>
  <c r="W77" i="12"/>
  <c r="W61" i="12"/>
  <c r="W46" i="12"/>
  <c r="W47" i="12" s="1"/>
  <c r="W44" i="12"/>
  <c r="W64" i="12"/>
  <c r="W27" i="12"/>
  <c r="W37" i="12"/>
  <c r="W35" i="12"/>
  <c r="W29" i="12"/>
  <c r="X13" i="12"/>
  <c r="W16" i="12"/>
  <c r="W58" i="22" l="1"/>
  <c r="O42" i="26"/>
  <c r="L43" i="26"/>
  <c r="F42" i="26"/>
  <c r="C43" i="26"/>
  <c r="K39" i="11"/>
  <c r="C40" i="11"/>
  <c r="Y65" i="18"/>
  <c r="AA61" i="19"/>
  <c r="X54" i="23"/>
  <c r="X55" i="23"/>
  <c r="AA65" i="25"/>
  <c r="W38" i="21"/>
  <c r="AA63" i="24"/>
  <c r="W57" i="23"/>
  <c r="Y65" i="16"/>
  <c r="Y55" i="18"/>
  <c r="AA53" i="24"/>
  <c r="Z49" i="23"/>
  <c r="Z51" i="23"/>
  <c r="Y73" i="23"/>
  <c r="X60" i="21"/>
  <c r="X63" i="21"/>
  <c r="X37" i="21"/>
  <c r="X33" i="21"/>
  <c r="X46" i="21"/>
  <c r="X47" i="21" s="1"/>
  <c r="X44" i="21"/>
  <c r="X35" i="21"/>
  <c r="X34" i="21"/>
  <c r="Y13" i="21"/>
  <c r="X29" i="21"/>
  <c r="X25" i="21"/>
  <c r="X26" i="21"/>
  <c r="X16" i="21"/>
  <c r="X27" i="21"/>
  <c r="Z72" i="17"/>
  <c r="Z73" i="17"/>
  <c r="Z61" i="17"/>
  <c r="Z62" i="17" s="1"/>
  <c r="Z75" i="17"/>
  <c r="Z59" i="17"/>
  <c r="AA35" i="17"/>
  <c r="Z83" i="17"/>
  <c r="AA47" i="17"/>
  <c r="AA48" i="17"/>
  <c r="AA46" i="17"/>
  <c r="AA40" i="17"/>
  <c r="AA49" i="17"/>
  <c r="Z50" i="22"/>
  <c r="Z52" i="22"/>
  <c r="AB87" i="14"/>
  <c r="AB71" i="14"/>
  <c r="AB60" i="14"/>
  <c r="AC39" i="14"/>
  <c r="AB72" i="14"/>
  <c r="AB86" i="14"/>
  <c r="AB62" i="14"/>
  <c r="AB86" i="25"/>
  <c r="AB88" i="25" s="1"/>
  <c r="AB90" i="25" s="1"/>
  <c r="AB52" i="25"/>
  <c r="AB53" i="25" s="1"/>
  <c r="AB43" i="25"/>
  <c r="AB45" i="25" s="1"/>
  <c r="AB85" i="25"/>
  <c r="AB74" i="25"/>
  <c r="AB75" i="25"/>
  <c r="AB77" i="25"/>
  <c r="AB61" i="25"/>
  <c r="AB63" i="25"/>
  <c r="AB64" i="25" s="1"/>
  <c r="AC37" i="25"/>
  <c r="AC49" i="25"/>
  <c r="AC42" i="25"/>
  <c r="AC50" i="25"/>
  <c r="AC48" i="25"/>
  <c r="AC51" i="25"/>
  <c r="AB71" i="19"/>
  <c r="AB59" i="19"/>
  <c r="AB60" i="19" s="1"/>
  <c r="AC37" i="19"/>
  <c r="AB73" i="19"/>
  <c r="AB70" i="19"/>
  <c r="AB57" i="19"/>
  <c r="AB61" i="19" s="1"/>
  <c r="W40" i="21"/>
  <c r="W30" i="21"/>
  <c r="AA55" i="25"/>
  <c r="Z86" i="18"/>
  <c r="Z88" i="18" s="1"/>
  <c r="Z90" i="18" s="1"/>
  <c r="Z52" i="18"/>
  <c r="Z43" i="18"/>
  <c r="Z45" i="18" s="1"/>
  <c r="Z75" i="18"/>
  <c r="Z63" i="18"/>
  <c r="Z64" i="18" s="1"/>
  <c r="Z85" i="18"/>
  <c r="Z77" i="18"/>
  <c r="Z74" i="18"/>
  <c r="Z61" i="18"/>
  <c r="AA37" i="18"/>
  <c r="AA50" i="18"/>
  <c r="AA48" i="18"/>
  <c r="AA42" i="18"/>
  <c r="AA49" i="18"/>
  <c r="AA51" i="18"/>
  <c r="AB73" i="24"/>
  <c r="AB61" i="24"/>
  <c r="AB62" i="24" s="1"/>
  <c r="AB83" i="24"/>
  <c r="AB75" i="24"/>
  <c r="AB72" i="24"/>
  <c r="AB59" i="24"/>
  <c r="AC35" i="24"/>
  <c r="AC48" i="24"/>
  <c r="AC40" i="24"/>
  <c r="AC47" i="24"/>
  <c r="AC46" i="24"/>
  <c r="AC49" i="24"/>
  <c r="Y63" i="17"/>
  <c r="Z87" i="22"/>
  <c r="Z71" i="22"/>
  <c r="Z60" i="22"/>
  <c r="Z86" i="22"/>
  <c r="AA39" i="22"/>
  <c r="Z72" i="22"/>
  <c r="Z62" i="22"/>
  <c r="AA46" i="22"/>
  <c r="AA47" i="22"/>
  <c r="AA45" i="22"/>
  <c r="AA49" i="22"/>
  <c r="Z86" i="23"/>
  <c r="Z85" i="23"/>
  <c r="Z61" i="23"/>
  <c r="Z71" i="23"/>
  <c r="Z70" i="23"/>
  <c r="AA39" i="23"/>
  <c r="Z59" i="23"/>
  <c r="AA45" i="23"/>
  <c r="AA46" i="23"/>
  <c r="AA48" i="23"/>
  <c r="Y53" i="17"/>
  <c r="W21" i="21"/>
  <c r="W20" i="21"/>
  <c r="W19" i="21"/>
  <c r="Z75" i="16"/>
  <c r="Z63" i="16"/>
  <c r="Z64" i="16" s="1"/>
  <c r="AA35" i="16"/>
  <c r="AA37" i="16" s="1"/>
  <c r="AA29" i="16"/>
  <c r="Z74" i="16"/>
  <c r="Z61" i="16"/>
  <c r="Z77" i="16"/>
  <c r="U42" i="21"/>
  <c r="U43" i="21" s="1"/>
  <c r="Z85" i="15"/>
  <c r="Z61" i="15"/>
  <c r="Z71" i="15"/>
  <c r="Z59" i="15"/>
  <c r="Z86" i="15"/>
  <c r="AA39" i="15"/>
  <c r="Z70" i="15"/>
  <c r="Y73" i="15"/>
  <c r="AA74" i="14"/>
  <c r="X77" i="12"/>
  <c r="X37" i="12"/>
  <c r="X35" i="12"/>
  <c r="X29" i="12"/>
  <c r="X61" i="12"/>
  <c r="X46" i="12"/>
  <c r="X47" i="12" s="1"/>
  <c r="X44" i="12"/>
  <c r="X64" i="12"/>
  <c r="X27" i="12"/>
  <c r="Y13" i="12"/>
  <c r="X16" i="12"/>
  <c r="V22" i="21"/>
  <c r="X57" i="22"/>
  <c r="X55" i="22"/>
  <c r="Y53" i="22"/>
  <c r="Y56" i="22"/>
  <c r="Z53" i="18"/>
  <c r="AB50" i="24"/>
  <c r="AB51" i="24" s="1"/>
  <c r="AB84" i="24"/>
  <c r="AB86" i="24" s="1"/>
  <c r="AB88" i="24" s="1"/>
  <c r="AB41" i="24"/>
  <c r="AB43" i="24" s="1"/>
  <c r="Z84" i="17"/>
  <c r="Z86" i="17" s="1"/>
  <c r="Z88" i="17" s="1"/>
  <c r="Z50" i="17"/>
  <c r="Z51" i="17" s="1"/>
  <c r="Z41" i="17"/>
  <c r="Z43" i="17" s="1"/>
  <c r="Y74" i="22"/>
  <c r="Y52" i="23"/>
  <c r="Z65" i="16" l="1"/>
  <c r="Z65" i="18"/>
  <c r="AB63" i="24"/>
  <c r="F43" i="26"/>
  <c r="C44" i="26"/>
  <c r="C41" i="11"/>
  <c r="K40" i="11"/>
  <c r="O43" i="26"/>
  <c r="L44" i="26"/>
  <c r="X58" i="22"/>
  <c r="X57" i="23"/>
  <c r="AB65" i="25"/>
  <c r="W22" i="21"/>
  <c r="Y56" i="23"/>
  <c r="Y54" i="23"/>
  <c r="Y55" i="23"/>
  <c r="AA85" i="23"/>
  <c r="AA71" i="23"/>
  <c r="AA86" i="23"/>
  <c r="AA70" i="23"/>
  <c r="AA59" i="23"/>
  <c r="AB39" i="23"/>
  <c r="AA61" i="23"/>
  <c r="AB45" i="23"/>
  <c r="AB46" i="23"/>
  <c r="AB48" i="23"/>
  <c r="AA50" i="22"/>
  <c r="AA52" i="22"/>
  <c r="AC50" i="24"/>
  <c r="AC51" i="24" s="1"/>
  <c r="AC84" i="24"/>
  <c r="AC86" i="24" s="1"/>
  <c r="AC88" i="24" s="1"/>
  <c r="AC41" i="24"/>
  <c r="AC43" i="24" s="1"/>
  <c r="AA43" i="18"/>
  <c r="AA45" i="18" s="1"/>
  <c r="AA52" i="18"/>
  <c r="AA53" i="18" s="1"/>
  <c r="AA86" i="18"/>
  <c r="AA88" i="18" s="1"/>
  <c r="AA90" i="18" s="1"/>
  <c r="AC73" i="19"/>
  <c r="AC70" i="19"/>
  <c r="AC57" i="19"/>
  <c r="AD37" i="19"/>
  <c r="AC71" i="19"/>
  <c r="AC59" i="19"/>
  <c r="AC60" i="19" s="1"/>
  <c r="AC71" i="14"/>
  <c r="AC60" i="14"/>
  <c r="AC86" i="14"/>
  <c r="AC62" i="14"/>
  <c r="AC72" i="14"/>
  <c r="AC87" i="14"/>
  <c r="AD39" i="14"/>
  <c r="Z53" i="22"/>
  <c r="Z56" i="22"/>
  <c r="Z63" i="17"/>
  <c r="X21" i="21"/>
  <c r="X20" i="21"/>
  <c r="X19" i="21"/>
  <c r="Y63" i="21"/>
  <c r="Y37" i="21"/>
  <c r="Y33" i="21"/>
  <c r="Y46" i="21"/>
  <c r="Y47" i="21" s="1"/>
  <c r="Y44" i="21"/>
  <c r="Y35" i="21"/>
  <c r="Y34" i="21"/>
  <c r="Y60" i="21"/>
  <c r="Y29" i="21"/>
  <c r="Y25" i="21"/>
  <c r="Y26" i="21"/>
  <c r="Y16" i="21"/>
  <c r="Y27" i="21"/>
  <c r="Z13" i="21"/>
  <c r="AB53" i="24"/>
  <c r="AA71" i="15"/>
  <c r="AA86" i="15"/>
  <c r="AB39" i="15"/>
  <c r="AA59" i="15"/>
  <c r="AA85" i="15"/>
  <c r="AA61" i="15"/>
  <c r="AA70" i="15"/>
  <c r="AA75" i="16"/>
  <c r="AA63" i="16"/>
  <c r="AA64" i="16" s="1"/>
  <c r="AB35" i="16"/>
  <c r="AB37" i="16" s="1"/>
  <c r="AA77" i="16"/>
  <c r="AA74" i="16"/>
  <c r="AA61" i="16"/>
  <c r="AB29" i="16"/>
  <c r="AA71" i="22"/>
  <c r="AA60" i="22"/>
  <c r="AA86" i="22"/>
  <c r="AA62" i="22"/>
  <c r="AA72" i="22"/>
  <c r="AA87" i="22"/>
  <c r="AB39" i="22"/>
  <c r="AB45" i="22"/>
  <c r="AB46" i="22"/>
  <c r="AB47" i="22"/>
  <c r="AB49" i="22"/>
  <c r="AC86" i="25"/>
  <c r="AC88" i="25" s="1"/>
  <c r="AC90" i="25" s="1"/>
  <c r="AC52" i="25"/>
  <c r="AC53" i="25" s="1"/>
  <c r="AC43" i="25"/>
  <c r="AC45" i="25" s="1"/>
  <c r="AB74" i="14"/>
  <c r="Y57" i="22"/>
  <c r="Y55" i="22"/>
  <c r="Y61" i="12"/>
  <c r="Y46" i="12"/>
  <c r="Y47" i="12" s="1"/>
  <c r="Y44" i="12"/>
  <c r="Y16" i="12"/>
  <c r="Y64" i="12"/>
  <c r="Y77" i="12"/>
  <c r="Y37" i="12"/>
  <c r="Y35" i="12"/>
  <c r="Y29" i="12"/>
  <c r="Y27" i="12"/>
  <c r="Z13" i="12"/>
  <c r="Z73" i="15"/>
  <c r="AA49" i="23"/>
  <c r="AA51" i="23"/>
  <c r="AC83" i="24"/>
  <c r="AC75" i="24"/>
  <c r="AC72" i="24"/>
  <c r="AC59" i="24"/>
  <c r="AD35" i="24"/>
  <c r="AC73" i="24"/>
  <c r="AC61" i="24"/>
  <c r="AC62" i="24" s="1"/>
  <c r="AD40" i="24"/>
  <c r="AD46" i="24"/>
  <c r="AD47" i="24"/>
  <c r="AD48" i="24"/>
  <c r="AD49" i="24"/>
  <c r="V42" i="21"/>
  <c r="V43" i="21" s="1"/>
  <c r="AA84" i="17"/>
  <c r="AA86" i="17" s="1"/>
  <c r="AA88" i="17" s="1"/>
  <c r="AA50" i="17"/>
  <c r="AA51" i="17" s="1"/>
  <c r="AA41" i="17"/>
  <c r="AA43" i="17" s="1"/>
  <c r="X40" i="21"/>
  <c r="X30" i="21"/>
  <c r="Z53" i="17"/>
  <c r="Z73" i="23"/>
  <c r="Z74" i="22"/>
  <c r="AA75" i="18"/>
  <c r="AA63" i="18"/>
  <c r="AA64" i="18" s="1"/>
  <c r="AA85" i="18"/>
  <c r="AA77" i="18"/>
  <c r="AA74" i="18"/>
  <c r="AA61" i="18"/>
  <c r="AB37" i="18"/>
  <c r="AB42" i="18"/>
  <c r="AB50" i="18"/>
  <c r="AB49" i="18"/>
  <c r="AB48" i="18"/>
  <c r="AB51" i="18"/>
  <c r="Z55" i="18"/>
  <c r="AC75" i="25"/>
  <c r="AC77" i="25"/>
  <c r="AC61" i="25"/>
  <c r="AC85" i="25"/>
  <c r="AC63" i="25"/>
  <c r="AC64" i="25" s="1"/>
  <c r="AD37" i="25"/>
  <c r="AC74" i="25"/>
  <c r="AD42" i="25"/>
  <c r="AD48" i="25"/>
  <c r="AD49" i="25"/>
  <c r="AD50" i="25"/>
  <c r="AD51" i="25"/>
  <c r="AB55" i="25"/>
  <c r="AA73" i="17"/>
  <c r="AA61" i="17"/>
  <c r="AA62" i="17" s="1"/>
  <c r="AA83" i="17"/>
  <c r="AA75" i="17"/>
  <c r="AB35" i="17"/>
  <c r="AA59" i="17"/>
  <c r="AA72" i="17"/>
  <c r="AB46" i="17"/>
  <c r="AB40" i="17"/>
  <c r="AB47" i="17"/>
  <c r="AB48" i="17"/>
  <c r="AB49" i="17"/>
  <c r="X38" i="21"/>
  <c r="Z52" i="23"/>
  <c r="AA65" i="16" l="1"/>
  <c r="AA63" i="17"/>
  <c r="C42" i="11"/>
  <c r="K41" i="11"/>
  <c r="L45" i="26"/>
  <c r="O44" i="26"/>
  <c r="F44" i="26"/>
  <c r="C45" i="26"/>
  <c r="Y58" i="22"/>
  <c r="AA65" i="18"/>
  <c r="AC65" i="25"/>
  <c r="Y57" i="23"/>
  <c r="X22" i="21"/>
  <c r="AA53" i="17"/>
  <c r="AD75" i="25"/>
  <c r="AD63" i="25"/>
  <c r="AD64" i="25" s="1"/>
  <c r="AD85" i="25"/>
  <c r="AD77" i="25"/>
  <c r="AD74" i="25"/>
  <c r="AD61" i="25"/>
  <c r="AE37" i="25"/>
  <c r="AE50" i="25"/>
  <c r="AE48" i="25"/>
  <c r="AE42" i="25"/>
  <c r="AE49" i="25"/>
  <c r="AE51" i="25"/>
  <c r="AB85" i="18"/>
  <c r="AB77" i="18"/>
  <c r="AB74" i="18"/>
  <c r="AB61" i="18"/>
  <c r="AC37" i="18"/>
  <c r="AB75" i="18"/>
  <c r="AB63" i="18"/>
  <c r="AB64" i="18" s="1"/>
  <c r="AC42" i="18"/>
  <c r="AC49" i="18"/>
  <c r="AC48" i="18"/>
  <c r="AC50" i="18"/>
  <c r="AC51" i="18"/>
  <c r="AB77" i="16"/>
  <c r="AC29" i="16"/>
  <c r="AB74" i="16"/>
  <c r="AB61" i="16"/>
  <c r="AB75" i="16"/>
  <c r="AB63" i="16"/>
  <c r="AB64" i="16" s="1"/>
  <c r="AC35" i="16"/>
  <c r="AC37" i="16" s="1"/>
  <c r="AA73" i="15"/>
  <c r="AB41" i="17"/>
  <c r="AB43" i="17" s="1"/>
  <c r="AB50" i="17"/>
  <c r="AB51" i="17" s="1"/>
  <c r="AB84" i="17"/>
  <c r="AB86" i="17" s="1"/>
  <c r="AB88" i="17" s="1"/>
  <c r="AB73" i="17"/>
  <c r="AB83" i="17"/>
  <c r="AB75" i="17"/>
  <c r="AB72" i="17"/>
  <c r="AB59" i="17"/>
  <c r="AC35" i="17"/>
  <c r="AB61" i="17"/>
  <c r="AB62" i="17" s="1"/>
  <c r="AC40" i="17"/>
  <c r="AC47" i="17"/>
  <c r="AC46" i="17"/>
  <c r="AC48" i="17"/>
  <c r="AC49" i="17"/>
  <c r="AA52" i="23"/>
  <c r="AB50" i="22"/>
  <c r="AB52" i="22"/>
  <c r="Z46" i="21"/>
  <c r="Z47" i="21" s="1"/>
  <c r="Z44" i="21"/>
  <c r="Z35" i="21"/>
  <c r="Z34" i="21"/>
  <c r="Z60" i="21"/>
  <c r="Z63" i="21"/>
  <c r="Z26" i="21"/>
  <c r="Z16" i="21"/>
  <c r="Z27" i="21"/>
  <c r="Z33" i="21"/>
  <c r="AA13" i="21"/>
  <c r="Z25" i="21"/>
  <c r="Z37" i="21"/>
  <c r="Z29" i="21"/>
  <c r="Y40" i="21"/>
  <c r="Y30" i="21"/>
  <c r="Z57" i="22"/>
  <c r="Z55" i="22"/>
  <c r="AD70" i="19"/>
  <c r="AD57" i="19"/>
  <c r="AD71" i="19"/>
  <c r="AD59" i="19"/>
  <c r="AD60" i="19" s="1"/>
  <c r="AD73" i="19"/>
  <c r="AE37" i="19"/>
  <c r="AB85" i="23"/>
  <c r="AB86" i="23"/>
  <c r="AB70" i="23"/>
  <c r="AB59" i="23"/>
  <c r="AB61" i="23"/>
  <c r="AC39" i="23"/>
  <c r="AB71" i="23"/>
  <c r="AC46" i="23"/>
  <c r="AC45" i="23"/>
  <c r="AC48" i="23"/>
  <c r="AD86" i="25"/>
  <c r="AD88" i="25" s="1"/>
  <c r="AD90" i="25" s="1"/>
  <c r="AD52" i="25"/>
  <c r="AD53" i="25" s="1"/>
  <c r="AD43" i="25"/>
  <c r="AD45" i="25" s="1"/>
  <c r="AD72" i="24"/>
  <c r="AD59" i="24"/>
  <c r="AD83" i="24"/>
  <c r="AE35" i="24"/>
  <c r="AD73" i="24"/>
  <c r="AD61" i="24"/>
  <c r="AD62" i="24" s="1"/>
  <c r="AD75" i="24"/>
  <c r="AE46" i="24"/>
  <c r="AE40" i="24"/>
  <c r="AE47" i="24"/>
  <c r="AE48" i="24"/>
  <c r="AE49" i="24"/>
  <c r="Z77" i="12"/>
  <c r="Z64" i="12"/>
  <c r="Z61" i="12"/>
  <c r="Z27" i="12"/>
  <c r="AA13" i="12"/>
  <c r="Z37" i="12"/>
  <c r="Z35" i="12"/>
  <c r="Z29" i="12"/>
  <c r="Z46" i="12"/>
  <c r="Z47" i="12" s="1"/>
  <c r="Z44" i="12"/>
  <c r="Z16" i="12"/>
  <c r="AB86" i="22"/>
  <c r="AB62" i="22"/>
  <c r="AB72" i="22"/>
  <c r="AC39" i="22"/>
  <c r="AB87" i="22"/>
  <c r="AB60" i="22"/>
  <c r="AB71" i="22"/>
  <c r="AC47" i="22"/>
  <c r="AC45" i="22"/>
  <c r="AC46" i="22"/>
  <c r="AC49" i="22"/>
  <c r="AA74" i="22"/>
  <c r="AD86" i="14"/>
  <c r="AD62" i="14"/>
  <c r="AD72" i="14"/>
  <c r="AE39" i="14"/>
  <c r="AD60" i="14"/>
  <c r="AD87" i="14"/>
  <c r="AD71" i="14"/>
  <c r="AC74" i="14"/>
  <c r="AC61" i="19"/>
  <c r="AC53" i="24"/>
  <c r="AA53" i="22"/>
  <c r="AA56" i="22"/>
  <c r="AB49" i="23"/>
  <c r="AB51" i="23"/>
  <c r="Z56" i="23"/>
  <c r="Z54" i="23"/>
  <c r="Z55" i="23"/>
  <c r="AB86" i="18"/>
  <c r="AB88" i="18" s="1"/>
  <c r="AB90" i="18" s="1"/>
  <c r="AB52" i="18"/>
  <c r="AB53" i="18" s="1"/>
  <c r="AB43" i="18"/>
  <c r="AB45" i="18" s="1"/>
  <c r="W42" i="21"/>
  <c r="W43" i="21" s="1"/>
  <c r="AD84" i="24"/>
  <c r="AD86" i="24" s="1"/>
  <c r="AD88" i="24" s="1"/>
  <c r="AD50" i="24"/>
  <c r="AD51" i="24" s="1"/>
  <c r="AD41" i="24"/>
  <c r="AD43" i="24" s="1"/>
  <c r="AC63" i="24"/>
  <c r="AC55" i="25"/>
  <c r="AB86" i="15"/>
  <c r="AC39" i="15"/>
  <c r="AB70" i="15"/>
  <c r="AB59" i="15"/>
  <c r="AB85" i="15"/>
  <c r="AB61" i="15"/>
  <c r="AB71" i="15"/>
  <c r="Y21" i="21"/>
  <c r="Y20" i="21"/>
  <c r="Y19" i="21"/>
  <c r="Y38" i="21"/>
  <c r="AA55" i="18"/>
  <c r="AA73" i="23"/>
  <c r="L46" i="26" l="1"/>
  <c r="O45" i="26"/>
  <c r="F45" i="26"/>
  <c r="C46" i="26"/>
  <c r="C43" i="11"/>
  <c r="K42" i="11"/>
  <c r="AD65" i="25"/>
  <c r="Z58" i="22"/>
  <c r="AB52" i="23"/>
  <c r="AB54" i="23" s="1"/>
  <c r="AD55" i="25"/>
  <c r="Z57" i="23"/>
  <c r="AD53" i="24"/>
  <c r="AB56" i="23"/>
  <c r="AA77" i="12"/>
  <c r="AA64" i="12"/>
  <c r="AA46" i="12"/>
  <c r="AA47" i="12" s="1"/>
  <c r="AA44" i="12"/>
  <c r="AA16" i="12"/>
  <c r="AA61" i="12"/>
  <c r="AA27" i="12"/>
  <c r="AA37" i="12"/>
  <c r="AA35" i="12"/>
  <c r="AA29" i="12"/>
  <c r="AB13" i="12"/>
  <c r="AE73" i="24"/>
  <c r="AE61" i="24"/>
  <c r="AE62" i="24" s="1"/>
  <c r="AE83" i="24"/>
  <c r="AF35" i="24"/>
  <c r="AE72" i="24"/>
  <c r="AE59" i="24"/>
  <c r="AE75" i="24"/>
  <c r="AF48" i="24"/>
  <c r="AF40" i="24"/>
  <c r="AF46" i="24"/>
  <c r="AF47" i="24"/>
  <c r="AF49" i="24"/>
  <c r="AC49" i="23"/>
  <c r="AC51" i="23"/>
  <c r="AB73" i="23"/>
  <c r="Z38" i="21"/>
  <c r="AB53" i="22"/>
  <c r="AB56" i="22"/>
  <c r="AB63" i="17"/>
  <c r="AB53" i="17"/>
  <c r="AC86" i="18"/>
  <c r="AC88" i="18" s="1"/>
  <c r="AC90" i="18" s="1"/>
  <c r="AC52" i="18"/>
  <c r="AC43" i="18"/>
  <c r="AC45" i="18" s="1"/>
  <c r="AB65" i="18"/>
  <c r="AE86" i="25"/>
  <c r="AE88" i="25" s="1"/>
  <c r="AE90" i="25" s="1"/>
  <c r="AE52" i="25"/>
  <c r="AE53" i="25" s="1"/>
  <c r="AE43" i="25"/>
  <c r="AE45" i="25" s="1"/>
  <c r="AD74" i="14"/>
  <c r="AC50" i="22"/>
  <c r="AC52" i="22"/>
  <c r="AB74" i="22"/>
  <c r="AA56" i="23"/>
  <c r="AA54" i="23"/>
  <c r="AA55" i="23"/>
  <c r="AC84" i="17"/>
  <c r="AC86" i="17" s="1"/>
  <c r="AC88" i="17" s="1"/>
  <c r="AC50" i="17"/>
  <c r="AC51" i="17" s="1"/>
  <c r="AC41" i="17"/>
  <c r="AC43" i="17" s="1"/>
  <c r="AC74" i="16"/>
  <c r="AC61" i="16"/>
  <c r="AC75" i="16"/>
  <c r="AC63" i="16"/>
  <c r="AC64" i="16" s="1"/>
  <c r="AD35" i="16"/>
  <c r="AD37" i="16" s="1"/>
  <c r="AC77" i="16"/>
  <c r="AD29" i="16"/>
  <c r="AB55" i="18"/>
  <c r="AA57" i="22"/>
  <c r="AA55" i="22"/>
  <c r="AD63" i="24"/>
  <c r="Z40" i="21"/>
  <c r="Z30" i="21"/>
  <c r="Z21" i="21"/>
  <c r="Z20" i="21"/>
  <c r="Z19" i="21"/>
  <c r="AC53" i="18"/>
  <c r="Y22" i="21"/>
  <c r="AB73" i="15"/>
  <c r="AC86" i="15"/>
  <c r="AC70" i="15"/>
  <c r="AC59" i="15"/>
  <c r="AC85" i="15"/>
  <c r="AC61" i="15"/>
  <c r="AD39" i="15"/>
  <c r="AC71" i="15"/>
  <c r="AE72" i="14"/>
  <c r="AF39" i="14"/>
  <c r="AE87" i="14"/>
  <c r="AE60" i="14"/>
  <c r="AE86" i="14"/>
  <c r="AE62" i="14"/>
  <c r="AE71" i="14"/>
  <c r="AC72" i="22"/>
  <c r="AD39" i="22"/>
  <c r="AC87" i="22"/>
  <c r="AC86" i="22"/>
  <c r="AC60" i="22"/>
  <c r="AC62" i="22"/>
  <c r="AC71" i="22"/>
  <c r="AD46" i="22"/>
  <c r="AD47" i="22"/>
  <c r="AD45" i="22"/>
  <c r="AD49" i="22"/>
  <c r="AE84" i="24"/>
  <c r="AE86" i="24" s="1"/>
  <c r="AE88" i="24" s="1"/>
  <c r="AE50" i="24"/>
  <c r="AE51" i="24" s="1"/>
  <c r="AE41" i="24"/>
  <c r="AE43" i="24" s="1"/>
  <c r="AC86" i="23"/>
  <c r="AC70" i="23"/>
  <c r="AC59" i="23"/>
  <c r="AC61" i="23"/>
  <c r="AC71" i="23"/>
  <c r="AC85" i="23"/>
  <c r="AD39" i="23"/>
  <c r="AD46" i="23"/>
  <c r="AD45" i="23"/>
  <c r="AD48" i="23"/>
  <c r="AE71" i="19"/>
  <c r="AE59" i="19"/>
  <c r="AE60" i="19" s="1"/>
  <c r="AF37" i="19"/>
  <c r="AE73" i="19"/>
  <c r="AE70" i="19"/>
  <c r="AE57" i="19"/>
  <c r="AE61" i="19" s="1"/>
  <c r="AD61" i="19"/>
  <c r="X42" i="21"/>
  <c r="X43" i="21" s="1"/>
  <c r="AA60" i="21"/>
  <c r="AA63" i="21"/>
  <c r="AA37" i="21"/>
  <c r="AA33" i="21"/>
  <c r="AA46" i="21"/>
  <c r="AA47" i="21" s="1"/>
  <c r="AA44" i="21"/>
  <c r="AA27" i="21"/>
  <c r="AA35" i="21"/>
  <c r="AB13" i="21"/>
  <c r="AA34" i="21"/>
  <c r="AA29" i="21"/>
  <c r="AA25" i="21"/>
  <c r="AA26" i="21"/>
  <c r="AA16" i="21"/>
  <c r="AC83" i="17"/>
  <c r="AC75" i="17"/>
  <c r="AC72" i="17"/>
  <c r="AC59" i="17"/>
  <c r="AD35" i="17"/>
  <c r="AC61" i="17"/>
  <c r="AC62" i="17" s="1"/>
  <c r="AC73" i="17"/>
  <c r="AD40" i="17"/>
  <c r="AD46" i="17"/>
  <c r="AD47" i="17"/>
  <c r="AD48" i="17"/>
  <c r="AD49" i="17"/>
  <c r="AB65" i="16"/>
  <c r="AC74" i="18"/>
  <c r="AC61" i="18"/>
  <c r="AD37" i="18"/>
  <c r="AC75" i="18"/>
  <c r="AC63" i="18"/>
  <c r="AC64" i="18" s="1"/>
  <c r="AC85" i="18"/>
  <c r="AC77" i="18"/>
  <c r="AD49" i="18"/>
  <c r="AD50" i="18"/>
  <c r="AD48" i="18"/>
  <c r="AD42" i="18"/>
  <c r="AD51" i="18"/>
  <c r="AE85" i="25"/>
  <c r="AE77" i="25"/>
  <c r="AE74" i="25"/>
  <c r="AE63" i="25"/>
  <c r="AE64" i="25" s="1"/>
  <c r="AE61" i="25"/>
  <c r="AF37" i="25"/>
  <c r="AE75" i="25"/>
  <c r="AF50" i="25"/>
  <c r="AF42" i="25"/>
  <c r="AF48" i="25"/>
  <c r="AF49" i="25"/>
  <c r="AF51" i="25"/>
  <c r="AE63" i="24" l="1"/>
  <c r="AC65" i="16"/>
  <c r="AA58" i="22"/>
  <c r="F46" i="26"/>
  <c r="C47" i="26"/>
  <c r="C44" i="11"/>
  <c r="K43" i="11"/>
  <c r="O46" i="26"/>
  <c r="L47" i="26"/>
  <c r="AB55" i="23"/>
  <c r="AB57" i="23" s="1"/>
  <c r="AC52" i="23"/>
  <c r="AC56" i="23" s="1"/>
  <c r="AE65" i="25"/>
  <c r="AE53" i="24"/>
  <c r="AA57" i="23"/>
  <c r="Z22" i="21"/>
  <c r="AC55" i="18"/>
  <c r="AC65" i="18"/>
  <c r="AC53" i="17"/>
  <c r="AD49" i="23"/>
  <c r="AD51" i="23"/>
  <c r="AD50" i="22"/>
  <c r="AD52" i="22"/>
  <c r="AC74" i="22"/>
  <c r="AE74" i="14"/>
  <c r="AC73" i="15"/>
  <c r="AD75" i="16"/>
  <c r="AD63" i="16"/>
  <c r="AD64" i="16" s="1"/>
  <c r="AD74" i="16"/>
  <c r="AD61" i="16"/>
  <c r="AD77" i="16"/>
  <c r="AE35" i="16"/>
  <c r="AE37" i="16" s="1"/>
  <c r="AE29" i="16"/>
  <c r="AE55" i="25"/>
  <c r="AA40" i="21"/>
  <c r="AA30" i="21"/>
  <c r="AF71" i="19"/>
  <c r="AF59" i="19"/>
  <c r="AF60" i="19" s="1"/>
  <c r="AG37" i="19"/>
  <c r="AF73" i="19"/>
  <c r="AF70" i="19"/>
  <c r="AF57" i="19"/>
  <c r="AF86" i="25"/>
  <c r="AF88" i="25" s="1"/>
  <c r="AF90" i="25" s="1"/>
  <c r="AF52" i="25"/>
  <c r="AF43" i="25"/>
  <c r="AF45" i="25" s="1"/>
  <c r="AA38" i="21"/>
  <c r="AC73" i="23"/>
  <c r="AD87" i="22"/>
  <c r="AD71" i="22"/>
  <c r="AD60" i="22"/>
  <c r="AD86" i="22"/>
  <c r="AD62" i="22"/>
  <c r="AE39" i="22"/>
  <c r="AD72" i="22"/>
  <c r="AE45" i="22"/>
  <c r="AE46" i="22"/>
  <c r="AE47" i="22"/>
  <c r="AE49" i="22"/>
  <c r="AF87" i="14"/>
  <c r="AF71" i="14"/>
  <c r="AF60" i="14"/>
  <c r="AF86" i="14"/>
  <c r="AF62" i="14"/>
  <c r="AG39" i="14"/>
  <c r="AF72" i="14"/>
  <c r="Y42" i="21"/>
  <c r="Y43" i="21" s="1"/>
  <c r="AC53" i="22"/>
  <c r="AC56" i="22"/>
  <c r="AF84" i="24"/>
  <c r="AF86" i="24" s="1"/>
  <c r="AF88" i="24" s="1"/>
  <c r="AF50" i="24"/>
  <c r="AF51" i="24" s="1"/>
  <c r="AF41" i="24"/>
  <c r="AF43" i="24" s="1"/>
  <c r="AF53" i="25"/>
  <c r="AD72" i="17"/>
  <c r="AD73" i="17"/>
  <c r="AD61" i="17"/>
  <c r="AD62" i="17" s="1"/>
  <c r="AD59" i="17"/>
  <c r="AD83" i="17"/>
  <c r="AE35" i="17"/>
  <c r="AD75" i="17"/>
  <c r="AE48" i="17"/>
  <c r="AE46" i="17"/>
  <c r="AE40" i="17"/>
  <c r="AE47" i="17"/>
  <c r="AE49" i="17"/>
  <c r="AA21" i="21"/>
  <c r="AA20" i="21"/>
  <c r="AA19" i="21"/>
  <c r="AD86" i="23"/>
  <c r="AD61" i="23"/>
  <c r="AD71" i="23"/>
  <c r="AD85" i="23"/>
  <c r="AD70" i="23"/>
  <c r="AD59" i="23"/>
  <c r="AE39" i="23"/>
  <c r="AE46" i="23"/>
  <c r="AE45" i="23"/>
  <c r="AE48" i="23"/>
  <c r="AF73" i="24"/>
  <c r="AF61" i="24"/>
  <c r="AF62" i="24" s="1"/>
  <c r="AF83" i="24"/>
  <c r="AF75" i="24"/>
  <c r="AF72" i="24"/>
  <c r="AF59" i="24"/>
  <c r="AF63" i="24" s="1"/>
  <c r="AG35" i="24"/>
  <c r="AG48" i="24"/>
  <c r="AG40" i="24"/>
  <c r="AG46" i="24"/>
  <c r="AG47" i="24"/>
  <c r="AG49" i="24"/>
  <c r="AF85" i="25"/>
  <c r="AF74" i="25"/>
  <c r="AF61" i="25"/>
  <c r="AF75" i="25"/>
  <c r="AF63" i="25"/>
  <c r="AF64" i="25" s="1"/>
  <c r="AG37" i="25"/>
  <c r="AF77" i="25"/>
  <c r="AG48" i="25"/>
  <c r="AG42" i="25"/>
  <c r="AG50" i="25"/>
  <c r="AG49" i="25"/>
  <c r="AG51" i="25"/>
  <c r="AD86" i="18"/>
  <c r="AD88" i="18" s="1"/>
  <c r="AD90" i="18" s="1"/>
  <c r="AD52" i="18"/>
  <c r="AD53" i="18" s="1"/>
  <c r="AD43" i="18"/>
  <c r="AD45" i="18" s="1"/>
  <c r="AD75" i="18"/>
  <c r="AD63" i="18"/>
  <c r="AD64" i="18" s="1"/>
  <c r="AD85" i="18"/>
  <c r="AD77" i="18"/>
  <c r="AD74" i="18"/>
  <c r="AD61" i="18"/>
  <c r="AE37" i="18"/>
  <c r="AE50" i="18"/>
  <c r="AE42" i="18"/>
  <c r="AE49" i="18"/>
  <c r="AE48" i="18"/>
  <c r="AE51" i="18"/>
  <c r="AD84" i="17"/>
  <c r="AD86" i="17" s="1"/>
  <c r="AD88" i="17" s="1"/>
  <c r="AD50" i="17"/>
  <c r="AD51" i="17" s="1"/>
  <c r="AD41" i="17"/>
  <c r="AD43" i="17" s="1"/>
  <c r="AC63" i="17"/>
  <c r="AB76" i="21"/>
  <c r="AB60" i="21"/>
  <c r="AB63" i="21"/>
  <c r="AB37" i="21"/>
  <c r="AB33" i="21"/>
  <c r="AB46" i="21"/>
  <c r="AB47" i="21" s="1"/>
  <c r="AB44" i="21"/>
  <c r="AB35" i="21"/>
  <c r="AB34" i="21"/>
  <c r="AC13" i="21"/>
  <c r="AB29" i="21"/>
  <c r="AB25" i="21"/>
  <c r="AB26" i="21"/>
  <c r="AB16" i="21"/>
  <c r="AB27" i="21"/>
  <c r="AD85" i="15"/>
  <c r="AD61" i="15"/>
  <c r="AD71" i="15"/>
  <c r="AE39" i="15"/>
  <c r="AD86" i="15"/>
  <c r="AD70" i="15"/>
  <c r="AD59" i="15"/>
  <c r="AB55" i="22"/>
  <c r="AB57" i="22"/>
  <c r="AB37" i="12"/>
  <c r="AB35" i="12"/>
  <c r="AB29" i="12"/>
  <c r="AB46" i="12"/>
  <c r="AB47" i="12" s="1"/>
  <c r="AB44" i="12"/>
  <c r="AB77" i="12"/>
  <c r="AB61" i="12"/>
  <c r="AB64" i="12"/>
  <c r="AB27" i="12"/>
  <c r="AC13" i="12"/>
  <c r="AB16" i="12"/>
  <c r="AF61" i="19" l="1"/>
  <c r="AD65" i="18"/>
  <c r="AB58" i="22"/>
  <c r="AC55" i="23"/>
  <c r="AC54" i="23"/>
  <c r="C45" i="11"/>
  <c r="K44" i="11"/>
  <c r="L48" i="26"/>
  <c r="O47" i="26"/>
  <c r="F47" i="26"/>
  <c r="C48" i="26"/>
  <c r="AD63" i="17"/>
  <c r="AF55" i="25"/>
  <c r="AF65" i="25"/>
  <c r="AF53" i="24"/>
  <c r="AD52" i="23"/>
  <c r="AD54" i="23" s="1"/>
  <c r="AD55" i="18"/>
  <c r="AD53" i="17"/>
  <c r="AB21" i="21"/>
  <c r="AB20" i="21"/>
  <c r="AB19" i="21"/>
  <c r="AD56" i="22"/>
  <c r="AD53" i="22"/>
  <c r="AC61" i="12"/>
  <c r="AC46" i="12"/>
  <c r="AC47" i="12" s="1"/>
  <c r="AC44" i="12"/>
  <c r="AC16" i="12"/>
  <c r="AC77" i="12"/>
  <c r="AC64" i="12"/>
  <c r="AC27" i="12"/>
  <c r="AD13" i="12"/>
  <c r="AC37" i="12"/>
  <c r="AC35" i="12"/>
  <c r="AC29" i="12"/>
  <c r="AG75" i="25"/>
  <c r="AG85" i="25"/>
  <c r="AG61" i="25"/>
  <c r="AG74" i="25"/>
  <c r="AG77" i="25"/>
  <c r="AG63" i="25"/>
  <c r="AG64" i="25" s="1"/>
  <c r="AH37" i="25"/>
  <c r="AH42" i="25"/>
  <c r="AH48" i="25"/>
  <c r="AH49" i="25"/>
  <c r="AH50" i="25"/>
  <c r="AH51" i="25"/>
  <c r="AE85" i="23"/>
  <c r="AE71" i="23"/>
  <c r="AE70" i="23"/>
  <c r="AE59" i="23"/>
  <c r="AF39" i="23"/>
  <c r="AE86" i="23"/>
  <c r="AE61" i="23"/>
  <c r="AF46" i="23"/>
  <c r="AF45" i="23"/>
  <c r="AF48" i="23"/>
  <c r="AA22" i="21"/>
  <c r="AE50" i="22"/>
  <c r="AE52" i="22"/>
  <c r="AE71" i="15"/>
  <c r="AF39" i="15"/>
  <c r="AE86" i="15"/>
  <c r="AE70" i="15"/>
  <c r="AE59" i="15"/>
  <c r="AE85" i="15"/>
  <c r="AE61" i="15"/>
  <c r="AC76" i="21"/>
  <c r="AC63" i="21"/>
  <c r="AC37" i="21"/>
  <c r="AC33" i="21"/>
  <c r="AC46" i="21"/>
  <c r="AC47" i="21" s="1"/>
  <c r="AC44" i="21"/>
  <c r="AC35" i="21"/>
  <c r="AC34" i="21"/>
  <c r="AC29" i="21"/>
  <c r="AC25" i="21"/>
  <c r="AC26" i="21"/>
  <c r="AC16" i="21"/>
  <c r="AC27" i="21"/>
  <c r="AC60" i="21"/>
  <c r="AD13" i="21"/>
  <c r="AE75" i="18"/>
  <c r="AE63" i="18"/>
  <c r="AE64" i="18" s="1"/>
  <c r="AE85" i="18"/>
  <c r="AE77" i="18"/>
  <c r="AE74" i="18"/>
  <c r="AE61" i="18"/>
  <c r="AF37" i="18"/>
  <c r="AF42" i="18"/>
  <c r="AF49" i="18"/>
  <c r="AF50" i="18"/>
  <c r="AF48" i="18"/>
  <c r="AF51" i="18"/>
  <c r="AG83" i="24"/>
  <c r="AG75" i="24"/>
  <c r="AG72" i="24"/>
  <c r="AG59" i="24"/>
  <c r="AG73" i="24"/>
  <c r="AG61" i="24"/>
  <c r="AG62" i="24" s="1"/>
  <c r="AH35" i="24"/>
  <c r="AH40" i="24"/>
  <c r="AH47" i="24"/>
  <c r="AH46" i="24"/>
  <c r="AH48" i="24"/>
  <c r="AH49" i="24"/>
  <c r="AF74" i="14"/>
  <c r="AD74" i="22"/>
  <c r="AD73" i="15"/>
  <c r="AB30" i="21"/>
  <c r="AB40" i="21"/>
  <c r="AB38" i="21"/>
  <c r="AE43" i="18"/>
  <c r="AE45" i="18" s="1"/>
  <c r="AE52" i="18"/>
  <c r="AE53" i="18" s="1"/>
  <c r="AE86" i="18"/>
  <c r="AE88" i="18" s="1"/>
  <c r="AE90" i="18" s="1"/>
  <c r="AG86" i="25"/>
  <c r="AG88" i="25" s="1"/>
  <c r="AG90" i="25" s="1"/>
  <c r="AG52" i="25"/>
  <c r="AG53" i="25" s="1"/>
  <c r="AG43" i="25"/>
  <c r="AG45" i="25" s="1"/>
  <c r="AG84" i="24"/>
  <c r="AG86" i="24" s="1"/>
  <c r="AG88" i="24" s="1"/>
  <c r="AG50" i="24"/>
  <c r="AG51" i="24" s="1"/>
  <c r="AG41" i="24"/>
  <c r="AG43" i="24" s="1"/>
  <c r="AD73" i="23"/>
  <c r="AE84" i="17"/>
  <c r="AE86" i="17" s="1"/>
  <c r="AE88" i="17" s="1"/>
  <c r="AE50" i="17"/>
  <c r="AE51" i="17" s="1"/>
  <c r="AE41" i="17"/>
  <c r="AE43" i="17" s="1"/>
  <c r="AE73" i="17"/>
  <c r="AE61" i="17"/>
  <c r="AE62" i="17" s="1"/>
  <c r="AE83" i="17"/>
  <c r="AE75" i="17"/>
  <c r="AE59" i="17"/>
  <c r="AF35" i="17"/>
  <c r="AE72" i="17"/>
  <c r="AF47" i="17"/>
  <c r="AF48" i="17"/>
  <c r="AF46" i="17"/>
  <c r="AF40" i="17"/>
  <c r="AF49" i="17"/>
  <c r="AC55" i="22"/>
  <c r="AC57" i="22"/>
  <c r="AD65" i="16"/>
  <c r="AE49" i="23"/>
  <c r="AE51" i="23"/>
  <c r="AG71" i="14"/>
  <c r="AG60" i="14"/>
  <c r="AG86" i="14"/>
  <c r="AG62" i="14"/>
  <c r="AG87" i="14"/>
  <c r="AH39" i="14"/>
  <c r="AG72" i="14"/>
  <c r="AE71" i="22"/>
  <c r="AE60" i="22"/>
  <c r="AE86" i="22"/>
  <c r="AE62" i="22"/>
  <c r="AE87" i="22"/>
  <c r="AF39" i="22"/>
  <c r="AE72" i="22"/>
  <c r="AF46" i="22"/>
  <c r="AF47" i="22"/>
  <c r="AF45" i="22"/>
  <c r="AF49" i="22"/>
  <c r="AG73" i="19"/>
  <c r="AG70" i="19"/>
  <c r="AG57" i="19"/>
  <c r="AG71" i="19"/>
  <c r="AG59" i="19"/>
  <c r="AG60" i="19" s="1"/>
  <c r="AH37" i="19"/>
  <c r="Z42" i="21"/>
  <c r="Z43" i="21" s="1"/>
  <c r="AE75" i="16"/>
  <c r="AE63" i="16"/>
  <c r="AE64" i="16" s="1"/>
  <c r="AF35" i="16"/>
  <c r="AF37" i="16" s="1"/>
  <c r="AE77" i="16"/>
  <c r="AF29" i="16"/>
  <c r="AE74" i="16"/>
  <c r="AE61" i="16"/>
  <c r="AD55" i="23" l="1"/>
  <c r="AD56" i="23"/>
  <c r="AE65" i="18"/>
  <c r="AC57" i="23"/>
  <c r="O48" i="26"/>
  <c r="L49" i="26"/>
  <c r="F48" i="26"/>
  <c r="C49" i="26"/>
  <c r="K45" i="11"/>
  <c r="C46" i="11"/>
  <c r="AC58" i="22"/>
  <c r="AG61" i="19"/>
  <c r="AE53" i="17"/>
  <c r="AG65" i="25"/>
  <c r="AG55" i="25"/>
  <c r="AG63" i="24"/>
  <c r="AB22" i="21"/>
  <c r="AE55" i="18"/>
  <c r="AG53" i="24"/>
  <c r="AH84" i="24"/>
  <c r="AH86" i="24" s="1"/>
  <c r="AH88" i="24" s="1"/>
  <c r="AH50" i="24"/>
  <c r="AH51" i="24" s="1"/>
  <c r="AH41" i="24"/>
  <c r="AH43" i="24" s="1"/>
  <c r="AF86" i="18"/>
  <c r="AF88" i="18" s="1"/>
  <c r="AF90" i="18" s="1"/>
  <c r="AF52" i="18"/>
  <c r="AF53" i="18" s="1"/>
  <c r="AF43" i="18"/>
  <c r="AF45" i="18" s="1"/>
  <c r="AC40" i="21"/>
  <c r="AC30" i="21"/>
  <c r="AE73" i="15"/>
  <c r="AH86" i="25"/>
  <c r="AH88" i="25" s="1"/>
  <c r="AH90" i="25" s="1"/>
  <c r="AH52" i="25"/>
  <c r="AH53" i="25" s="1"/>
  <c r="AH43" i="25"/>
  <c r="AH45" i="25" s="1"/>
  <c r="AG74" i="14"/>
  <c r="AF73" i="17"/>
  <c r="AF83" i="17"/>
  <c r="AF75" i="17"/>
  <c r="AF72" i="17"/>
  <c r="AF59" i="17"/>
  <c r="AG35" i="17"/>
  <c r="AF61" i="17"/>
  <c r="AF62" i="17" s="1"/>
  <c r="AG46" i="17"/>
  <c r="AG47" i="17"/>
  <c r="AG48" i="17"/>
  <c r="AG40" i="17"/>
  <c r="AG49" i="17"/>
  <c r="AH72" i="24"/>
  <c r="AH59" i="24"/>
  <c r="AH73" i="24"/>
  <c r="AH61" i="24"/>
  <c r="AH62" i="24" s="1"/>
  <c r="AH75" i="24"/>
  <c r="AI35" i="24"/>
  <c r="AH83" i="24"/>
  <c r="AI47" i="24"/>
  <c r="AI40" i="24"/>
  <c r="AI48" i="24"/>
  <c r="AI46" i="24"/>
  <c r="AI49" i="24"/>
  <c r="AF85" i="18"/>
  <c r="AF77" i="18"/>
  <c r="AF74" i="18"/>
  <c r="AF61" i="18"/>
  <c r="AG37" i="18"/>
  <c r="AF75" i="18"/>
  <c r="AF63" i="18"/>
  <c r="AF64" i="18" s="1"/>
  <c r="AG50" i="18"/>
  <c r="AG48" i="18"/>
  <c r="AG42" i="18"/>
  <c r="AG49" i="18"/>
  <c r="AG51" i="18"/>
  <c r="AD46" i="21"/>
  <c r="AD47" i="21" s="1"/>
  <c r="AD44" i="21"/>
  <c r="AD35" i="21"/>
  <c r="AD34" i="21"/>
  <c r="AD60" i="21"/>
  <c r="AD26" i="21"/>
  <c r="AD16" i="21"/>
  <c r="AD33" i="21"/>
  <c r="AD27" i="21"/>
  <c r="AD37" i="21"/>
  <c r="AE13" i="21"/>
  <c r="AD76" i="21"/>
  <c r="AD29" i="21"/>
  <c r="AD63" i="21"/>
  <c r="AD25" i="21"/>
  <c r="AF86" i="15"/>
  <c r="AG39" i="15"/>
  <c r="AF70" i="15"/>
  <c r="AF59" i="15"/>
  <c r="AF71" i="15"/>
  <c r="AF85" i="15"/>
  <c r="AF61" i="15"/>
  <c r="AF49" i="23"/>
  <c r="AF51" i="23"/>
  <c r="AF85" i="23"/>
  <c r="AF70" i="23"/>
  <c r="AF59" i="23"/>
  <c r="AF86" i="23"/>
  <c r="AF61" i="23"/>
  <c r="AG39" i="23"/>
  <c r="AF71" i="23"/>
  <c r="AG45" i="23"/>
  <c r="AG46" i="23"/>
  <c r="AG48" i="23"/>
  <c r="AH75" i="25"/>
  <c r="AH63" i="25"/>
  <c r="AH64" i="25" s="1"/>
  <c r="AH85" i="25"/>
  <c r="AH77" i="25"/>
  <c r="AH74" i="25"/>
  <c r="AH61" i="25"/>
  <c r="AH65" i="25" s="1"/>
  <c r="AI37" i="25"/>
  <c r="AI42" i="25"/>
  <c r="AI50" i="25"/>
  <c r="AI48" i="25"/>
  <c r="AI49" i="25"/>
  <c r="AI51" i="25"/>
  <c r="AD57" i="22"/>
  <c r="AD55" i="22"/>
  <c r="AF41" i="17"/>
  <c r="AF43" i="17" s="1"/>
  <c r="AF84" i="17"/>
  <c r="AF86" i="17" s="1"/>
  <c r="AF88" i="17" s="1"/>
  <c r="AF50" i="17"/>
  <c r="AF51" i="17" s="1"/>
  <c r="AE74" i="22"/>
  <c r="AF50" i="22"/>
  <c r="AF52" i="22"/>
  <c r="AE63" i="17"/>
  <c r="AC21" i="21"/>
  <c r="AC20" i="21"/>
  <c r="AC19" i="21"/>
  <c r="AE56" i="22"/>
  <c r="AE53" i="22"/>
  <c r="AF77" i="16"/>
  <c r="AG29" i="16"/>
  <c r="AF74" i="16"/>
  <c r="AF61" i="16"/>
  <c r="AF75" i="16"/>
  <c r="AF63" i="16"/>
  <c r="AF64" i="16" s="1"/>
  <c r="AG35" i="16"/>
  <c r="AG37" i="16" s="1"/>
  <c r="AH70" i="19"/>
  <c r="AH57" i="19"/>
  <c r="AH71" i="19"/>
  <c r="AH59" i="19"/>
  <c r="AH60" i="19" s="1"/>
  <c r="AH73" i="19"/>
  <c r="AI37" i="19"/>
  <c r="AE65" i="16"/>
  <c r="AF86" i="22"/>
  <c r="AF62" i="22"/>
  <c r="AF72" i="22"/>
  <c r="AG39" i="22"/>
  <c r="AF87" i="22"/>
  <c r="AF71" i="22"/>
  <c r="AF60" i="22"/>
  <c r="AG45" i="22"/>
  <c r="AG46" i="22"/>
  <c r="AG47" i="22"/>
  <c r="AG49" i="22"/>
  <c r="AH86" i="14"/>
  <c r="AH62" i="14"/>
  <c r="AH72" i="14"/>
  <c r="AI39" i="14"/>
  <c r="AH87" i="14"/>
  <c r="AH71" i="14"/>
  <c r="AH60" i="14"/>
  <c r="AE52" i="23"/>
  <c r="AA42" i="21"/>
  <c r="AA43" i="21" s="1"/>
  <c r="AC38" i="21"/>
  <c r="AE73" i="23"/>
  <c r="AD77" i="12"/>
  <c r="AD64" i="12"/>
  <c r="AD27" i="12"/>
  <c r="AE13" i="12"/>
  <c r="AD61" i="12"/>
  <c r="AD46" i="12"/>
  <c r="AD47" i="12" s="1"/>
  <c r="AD44" i="12"/>
  <c r="AD37" i="12"/>
  <c r="AD35" i="12"/>
  <c r="AD29" i="12"/>
  <c r="AD16" i="12"/>
  <c r="AD57" i="23" l="1"/>
  <c r="F49" i="26"/>
  <c r="C50" i="26"/>
  <c r="C47" i="11"/>
  <c r="K46" i="11"/>
  <c r="L50" i="26"/>
  <c r="O49" i="26"/>
  <c r="AD58" i="22"/>
  <c r="AF63" i="17"/>
  <c r="AF55" i="18"/>
  <c r="AH63" i="24"/>
  <c r="AH53" i="24"/>
  <c r="AH55" i="25"/>
  <c r="AH61" i="19"/>
  <c r="AF65" i="16"/>
  <c r="AF53" i="17"/>
  <c r="AE56" i="23"/>
  <c r="AE54" i="23"/>
  <c r="AE55" i="23"/>
  <c r="AG50" i="22"/>
  <c r="AG52" i="22"/>
  <c r="AE60" i="21"/>
  <c r="AE76" i="21"/>
  <c r="AE63" i="21"/>
  <c r="AE37" i="21"/>
  <c r="AE33" i="21"/>
  <c r="AE35" i="21"/>
  <c r="AE27" i="21"/>
  <c r="AE34" i="21"/>
  <c r="AF13" i="21"/>
  <c r="AE29" i="21"/>
  <c r="AE25" i="21"/>
  <c r="AE44" i="21"/>
  <c r="AE46" i="21"/>
  <c r="AE47" i="21" s="1"/>
  <c r="AE26" i="21"/>
  <c r="AE16" i="21"/>
  <c r="AD21" i="21"/>
  <c r="AD20" i="21"/>
  <c r="AD19" i="21"/>
  <c r="AG86" i="18"/>
  <c r="AG88" i="18" s="1"/>
  <c r="AG90" i="18" s="1"/>
  <c r="AG52" i="18"/>
  <c r="AG53" i="18" s="1"/>
  <c r="AG43" i="18"/>
  <c r="AG45" i="18" s="1"/>
  <c r="AG83" i="17"/>
  <c r="AG75" i="17"/>
  <c r="AG72" i="17"/>
  <c r="AG59" i="17"/>
  <c r="AH35" i="17"/>
  <c r="AG61" i="17"/>
  <c r="AG62" i="17" s="1"/>
  <c r="AG73" i="17"/>
  <c r="AH46" i="17"/>
  <c r="AH47" i="17"/>
  <c r="AH40" i="17"/>
  <c r="AH48" i="17"/>
  <c r="AH49" i="17"/>
  <c r="AE77" i="12"/>
  <c r="AE61" i="12"/>
  <c r="AE64" i="12"/>
  <c r="AE46" i="12"/>
  <c r="AE47" i="12" s="1"/>
  <c r="AE44" i="12"/>
  <c r="AE37" i="12"/>
  <c r="AE35" i="12"/>
  <c r="AE29" i="12"/>
  <c r="AE16" i="12"/>
  <c r="AE27" i="12"/>
  <c r="AF13" i="12"/>
  <c r="AI72" i="14"/>
  <c r="AJ39" i="14"/>
  <c r="AI87" i="14"/>
  <c r="AI71" i="14"/>
  <c r="AI60" i="14"/>
  <c r="AI86" i="14"/>
  <c r="AI62" i="14"/>
  <c r="AG72" i="22"/>
  <c r="AH39" i="22"/>
  <c r="AG87" i="22"/>
  <c r="AG71" i="22"/>
  <c r="AG60" i="22"/>
  <c r="AG86" i="22"/>
  <c r="AG62" i="22"/>
  <c r="AH47" i="22"/>
  <c r="AH46" i="22"/>
  <c r="AH45" i="22"/>
  <c r="AH49" i="22"/>
  <c r="AC22" i="21"/>
  <c r="AI86" i="25"/>
  <c r="AI88" i="25" s="1"/>
  <c r="AI90" i="25" s="1"/>
  <c r="AI52" i="25"/>
  <c r="AI53" i="25" s="1"/>
  <c r="AI43" i="25"/>
  <c r="AI45" i="25" s="1"/>
  <c r="AG86" i="23"/>
  <c r="AG70" i="23"/>
  <c r="AG59" i="23"/>
  <c r="AG85" i="23"/>
  <c r="AG61" i="23"/>
  <c r="AG71" i="23"/>
  <c r="AH39" i="23"/>
  <c r="AH45" i="23"/>
  <c r="AH46" i="23"/>
  <c r="AH48" i="23"/>
  <c r="AF52" i="23"/>
  <c r="AG74" i="18"/>
  <c r="AG61" i="18"/>
  <c r="AH37" i="18"/>
  <c r="AG75" i="18"/>
  <c r="AG63" i="18"/>
  <c r="AG64" i="18" s="1"/>
  <c r="AG85" i="18"/>
  <c r="AG77" i="18"/>
  <c r="AH42" i="18"/>
  <c r="AH50" i="18"/>
  <c r="AH48" i="18"/>
  <c r="AH49" i="18"/>
  <c r="AH51" i="18"/>
  <c r="AI73" i="24"/>
  <c r="AI61" i="24"/>
  <c r="AI62" i="24" s="1"/>
  <c r="AI75" i="24"/>
  <c r="AJ35" i="24"/>
  <c r="AI72" i="24"/>
  <c r="AI59" i="24"/>
  <c r="AI83" i="24"/>
  <c r="AJ40" i="24"/>
  <c r="AJ48" i="24"/>
  <c r="AJ46" i="24"/>
  <c r="AJ47" i="24"/>
  <c r="AJ49" i="24"/>
  <c r="AB42" i="21"/>
  <c r="AB43" i="21" s="1"/>
  <c r="AG74" i="16"/>
  <c r="AG61" i="16"/>
  <c r="AG77" i="16"/>
  <c r="AG75" i="16"/>
  <c r="AG63" i="16"/>
  <c r="AG64" i="16" s="1"/>
  <c r="AH29" i="16"/>
  <c r="AH35" i="16"/>
  <c r="AH37" i="16" s="1"/>
  <c r="AF53" i="22"/>
  <c r="AF56" i="22"/>
  <c r="AI85" i="25"/>
  <c r="AI77" i="25"/>
  <c r="AI74" i="25"/>
  <c r="AI75" i="25"/>
  <c r="AI63" i="25"/>
  <c r="AI64" i="25" s="1"/>
  <c r="AI61" i="25"/>
  <c r="AJ37" i="25"/>
  <c r="AJ50" i="25"/>
  <c r="AJ42" i="25"/>
  <c r="AJ48" i="25"/>
  <c r="AJ49" i="25"/>
  <c r="AJ51" i="25"/>
  <c r="AF73" i="23"/>
  <c r="AF73" i="15"/>
  <c r="AF65" i="18"/>
  <c r="AI84" i="24"/>
  <c r="AI86" i="24" s="1"/>
  <c r="AI88" i="24" s="1"/>
  <c r="AI50" i="24"/>
  <c r="AI51" i="24" s="1"/>
  <c r="AI41" i="24"/>
  <c r="AI43" i="24" s="1"/>
  <c r="AH74" i="14"/>
  <c r="AF74" i="22"/>
  <c r="AI71" i="19"/>
  <c r="AI59" i="19"/>
  <c r="AI60" i="19" s="1"/>
  <c r="AJ37" i="19"/>
  <c r="AI73" i="19"/>
  <c r="AI70" i="19"/>
  <c r="AI57" i="19"/>
  <c r="AE57" i="22"/>
  <c r="AE55" i="22"/>
  <c r="AG49" i="23"/>
  <c r="AG51" i="23"/>
  <c r="AG70" i="15"/>
  <c r="AG59" i="15"/>
  <c r="AG86" i="15"/>
  <c r="AG85" i="15"/>
  <c r="AG61" i="15"/>
  <c r="AG71" i="15"/>
  <c r="AH39" i="15"/>
  <c r="AD40" i="21"/>
  <c r="AD30" i="21"/>
  <c r="AD38" i="21"/>
  <c r="AG84" i="17"/>
  <c r="AG86" i="17" s="1"/>
  <c r="AG88" i="17" s="1"/>
  <c r="AG50" i="17"/>
  <c r="AG51" i="17" s="1"/>
  <c r="AG41" i="17"/>
  <c r="AG43" i="17" s="1"/>
  <c r="AI63" i="24" l="1"/>
  <c r="AI61" i="19"/>
  <c r="C48" i="11"/>
  <c r="K47" i="11"/>
  <c r="F50" i="26"/>
  <c r="C51" i="26"/>
  <c r="L51" i="26"/>
  <c r="O50" i="26"/>
  <c r="AI65" i="25"/>
  <c r="AI55" i="25"/>
  <c r="AG52" i="23"/>
  <c r="AG56" i="23" s="1"/>
  <c r="AE38" i="21"/>
  <c r="AE57" i="23"/>
  <c r="AE58" i="22"/>
  <c r="AG53" i="17"/>
  <c r="AH86" i="15"/>
  <c r="AH85" i="15"/>
  <c r="AH61" i="15"/>
  <c r="AH71" i="15"/>
  <c r="AH59" i="15"/>
  <c r="AI39" i="15"/>
  <c r="AH70" i="15"/>
  <c r="AJ85" i="25"/>
  <c r="AJ74" i="25"/>
  <c r="AJ75" i="25"/>
  <c r="AJ63" i="25"/>
  <c r="AJ64" i="25" s="1"/>
  <c r="AJ77" i="25"/>
  <c r="AJ61" i="25"/>
  <c r="AK37" i="25"/>
  <c r="AK50" i="25"/>
  <c r="AK48" i="25"/>
  <c r="AK42" i="25"/>
  <c r="AK49" i="25"/>
  <c r="AK51" i="25"/>
  <c r="AJ50" i="24"/>
  <c r="AJ51" i="24" s="1"/>
  <c r="AJ84" i="24"/>
  <c r="AJ86" i="24" s="1"/>
  <c r="AJ88" i="24" s="1"/>
  <c r="AJ41" i="24"/>
  <c r="AJ43" i="24" s="1"/>
  <c r="AJ73" i="24"/>
  <c r="AJ61" i="24"/>
  <c r="AJ62" i="24" s="1"/>
  <c r="AJ83" i="24"/>
  <c r="AJ75" i="24"/>
  <c r="AK35" i="24"/>
  <c r="AJ72" i="24"/>
  <c r="AJ59" i="24"/>
  <c r="AK46" i="24"/>
  <c r="AK47" i="24"/>
  <c r="AK48" i="24"/>
  <c r="AK40" i="24"/>
  <c r="AK49" i="24"/>
  <c r="AH86" i="18"/>
  <c r="AH88" i="18" s="1"/>
  <c r="AH90" i="18" s="1"/>
  <c r="AH52" i="18"/>
  <c r="AH53" i="18" s="1"/>
  <c r="AH43" i="18"/>
  <c r="AH45" i="18" s="1"/>
  <c r="AH49" i="23"/>
  <c r="AH51" i="23"/>
  <c r="AH87" i="22"/>
  <c r="AH71" i="22"/>
  <c r="AH60" i="22"/>
  <c r="AH86" i="22"/>
  <c r="AI39" i="22"/>
  <c r="AH72" i="22"/>
  <c r="AH62" i="22"/>
  <c r="AI46" i="22"/>
  <c r="AI47" i="22"/>
  <c r="AI45" i="22"/>
  <c r="AI49" i="22"/>
  <c r="AJ87" i="14"/>
  <c r="AJ71" i="14"/>
  <c r="AJ60" i="14"/>
  <c r="AK39" i="14"/>
  <c r="AJ72" i="14"/>
  <c r="AJ86" i="14"/>
  <c r="AJ62" i="14"/>
  <c r="AI53" i="24"/>
  <c r="AF57" i="22"/>
  <c r="AF55" i="22"/>
  <c r="AH75" i="18"/>
  <c r="AH63" i="18"/>
  <c r="AH64" i="18" s="1"/>
  <c r="AH85" i="18"/>
  <c r="AH77" i="18"/>
  <c r="AH74" i="18"/>
  <c r="AH61" i="18"/>
  <c r="AH65" i="18" s="1"/>
  <c r="AI37" i="18"/>
  <c r="AI42" i="18"/>
  <c r="AI49" i="18"/>
  <c r="AI50" i="18"/>
  <c r="AI48" i="18"/>
  <c r="AI51" i="18"/>
  <c r="AF56" i="23"/>
  <c r="AF54" i="23"/>
  <c r="AF55" i="23"/>
  <c r="AH86" i="23"/>
  <c r="AH85" i="23"/>
  <c r="AH61" i="23"/>
  <c r="AH71" i="23"/>
  <c r="AH70" i="23"/>
  <c r="AH59" i="23"/>
  <c r="AI39" i="23"/>
  <c r="AI45" i="23"/>
  <c r="AI46" i="23"/>
  <c r="AI48" i="23"/>
  <c r="AH84" i="17"/>
  <c r="AH86" i="17" s="1"/>
  <c r="AH88" i="17" s="1"/>
  <c r="AH50" i="17"/>
  <c r="AH51" i="17" s="1"/>
  <c r="AH41" i="17"/>
  <c r="AH43" i="17" s="1"/>
  <c r="AG55" i="18"/>
  <c r="AF60" i="21"/>
  <c r="AF76" i="21"/>
  <c r="AF63" i="21"/>
  <c r="AF37" i="21"/>
  <c r="AF33" i="21"/>
  <c r="AF46" i="21"/>
  <c r="AF47" i="21" s="1"/>
  <c r="AF44" i="21"/>
  <c r="AF35" i="21"/>
  <c r="AF34" i="21"/>
  <c r="AG13" i="21"/>
  <c r="AF29" i="21"/>
  <c r="AF25" i="21"/>
  <c r="AF26" i="21"/>
  <c r="AF16" i="21"/>
  <c r="AF27" i="21"/>
  <c r="AJ86" i="25"/>
  <c r="AJ88" i="25" s="1"/>
  <c r="AJ90" i="25" s="1"/>
  <c r="AJ52" i="25"/>
  <c r="AJ53" i="25" s="1"/>
  <c r="AJ43" i="25"/>
  <c r="AJ45" i="25" s="1"/>
  <c r="AG65" i="18"/>
  <c r="AG74" i="22"/>
  <c r="AI74" i="14"/>
  <c r="AH72" i="17"/>
  <c r="AH73" i="17"/>
  <c r="AH61" i="17"/>
  <c r="AH62" i="17" s="1"/>
  <c r="AH59" i="17"/>
  <c r="AH83" i="17"/>
  <c r="AI35" i="17"/>
  <c r="AH75" i="17"/>
  <c r="AI40" i="17"/>
  <c r="AI47" i="17"/>
  <c r="AI46" i="17"/>
  <c r="AI48" i="17"/>
  <c r="AI49" i="17"/>
  <c r="AE21" i="21"/>
  <c r="AE20" i="21"/>
  <c r="AE19" i="21"/>
  <c r="AG53" i="22"/>
  <c r="AG56" i="22"/>
  <c r="AC42" i="21"/>
  <c r="AC43" i="21" s="1"/>
  <c r="AG73" i="15"/>
  <c r="AJ71" i="19"/>
  <c r="AJ59" i="19"/>
  <c r="AJ60" i="19" s="1"/>
  <c r="AK37" i="19"/>
  <c r="AJ73" i="19"/>
  <c r="AJ70" i="19"/>
  <c r="AJ57" i="19"/>
  <c r="AH75" i="16"/>
  <c r="AH63" i="16"/>
  <c r="AH64" i="16" s="1"/>
  <c r="AH77" i="16"/>
  <c r="AI29" i="16"/>
  <c r="AI35" i="16"/>
  <c r="AI37" i="16" s="1"/>
  <c r="AH74" i="16"/>
  <c r="AH61" i="16"/>
  <c r="AG65" i="16"/>
  <c r="AG73" i="23"/>
  <c r="AH50" i="22"/>
  <c r="AH52" i="22"/>
  <c r="AF77" i="12"/>
  <c r="AF64" i="12"/>
  <c r="AF37" i="12"/>
  <c r="AF35" i="12"/>
  <c r="AF29" i="12"/>
  <c r="AF46" i="12"/>
  <c r="AF47" i="12" s="1"/>
  <c r="AF44" i="12"/>
  <c r="AF61" i="12"/>
  <c r="AF16" i="12"/>
  <c r="AF27" i="12"/>
  <c r="AG13" i="12"/>
  <c r="AG63" i="17"/>
  <c r="AD22" i="21"/>
  <c r="AE40" i="21"/>
  <c r="AE30" i="21"/>
  <c r="AF58" i="22" l="1"/>
  <c r="AG55" i="23"/>
  <c r="F51" i="26"/>
  <c r="C52" i="26"/>
  <c r="F52" i="26" s="1"/>
  <c r="L52" i="26"/>
  <c r="O52" i="26" s="1"/>
  <c r="O51" i="26"/>
  <c r="C49" i="11"/>
  <c r="K48" i="11"/>
  <c r="AG54" i="23"/>
  <c r="AJ61" i="19"/>
  <c r="AF57" i="23"/>
  <c r="AJ53" i="24"/>
  <c r="AJ65" i="25"/>
  <c r="AH52" i="23"/>
  <c r="AH54" i="23" s="1"/>
  <c r="AH65" i="16"/>
  <c r="AH55" i="18"/>
  <c r="AH63" i="17"/>
  <c r="AH53" i="17"/>
  <c r="AG61" i="12"/>
  <c r="AG46" i="12"/>
  <c r="AG47" i="12" s="1"/>
  <c r="AG44" i="12"/>
  <c r="AG16" i="12"/>
  <c r="AG77" i="12"/>
  <c r="AG27" i="12"/>
  <c r="AH13" i="12"/>
  <c r="AG64" i="12"/>
  <c r="AG37" i="12"/>
  <c r="AG35" i="12"/>
  <c r="AG29" i="12"/>
  <c r="AG57" i="22"/>
  <c r="AG55" i="22"/>
  <c r="AI73" i="17"/>
  <c r="AI61" i="17"/>
  <c r="AI62" i="17" s="1"/>
  <c r="AI83" i="17"/>
  <c r="AI75" i="17"/>
  <c r="AJ35" i="17"/>
  <c r="AI72" i="17"/>
  <c r="AI59" i="17"/>
  <c r="AJ47" i="17"/>
  <c r="AJ46" i="17"/>
  <c r="AJ40" i="17"/>
  <c r="AJ48" i="17"/>
  <c r="AJ49" i="17"/>
  <c r="AJ55" i="25"/>
  <c r="AF40" i="21"/>
  <c r="AF30" i="21"/>
  <c r="AF38" i="21"/>
  <c r="AI75" i="18"/>
  <c r="AI63" i="18"/>
  <c r="AI64" i="18" s="1"/>
  <c r="AI85" i="18"/>
  <c r="AI77" i="18"/>
  <c r="AI74" i="18"/>
  <c r="AI61" i="18"/>
  <c r="AJ37" i="18"/>
  <c r="AJ48" i="18"/>
  <c r="AJ49" i="18"/>
  <c r="AJ42" i="18"/>
  <c r="AJ50" i="18"/>
  <c r="AJ51" i="18"/>
  <c r="AK71" i="14"/>
  <c r="AK60" i="14"/>
  <c r="AK86" i="14"/>
  <c r="AK62" i="14"/>
  <c r="AK72" i="14"/>
  <c r="AK87" i="14"/>
  <c r="AK50" i="24"/>
  <c r="AK51" i="24" s="1"/>
  <c r="AK84" i="24"/>
  <c r="AK86" i="24" s="1"/>
  <c r="AK88" i="24" s="1"/>
  <c r="AK41" i="24"/>
  <c r="AK43" i="24" s="1"/>
  <c r="AJ63" i="24"/>
  <c r="AK75" i="25"/>
  <c r="AK77" i="25"/>
  <c r="AK61" i="25"/>
  <c r="AK74" i="25"/>
  <c r="AK63" i="25"/>
  <c r="AK64" i="25" s="1"/>
  <c r="AK85" i="25"/>
  <c r="AJ74" i="14"/>
  <c r="AH74" i="22"/>
  <c r="AK86" i="25"/>
  <c r="AK88" i="25" s="1"/>
  <c r="AK90" i="25" s="1"/>
  <c r="AK52" i="25"/>
  <c r="AK53" i="25" s="1"/>
  <c r="AK43" i="25"/>
  <c r="AK45" i="25" s="1"/>
  <c r="AI71" i="15"/>
  <c r="AJ39" i="15"/>
  <c r="AI59" i="15"/>
  <c r="AI85" i="15"/>
  <c r="AI61" i="15"/>
  <c r="AI70" i="15"/>
  <c r="AI86" i="15"/>
  <c r="AH73" i="15"/>
  <c r="AH53" i="22"/>
  <c r="AH56" i="22"/>
  <c r="AI75" i="16"/>
  <c r="AI63" i="16"/>
  <c r="AI64" i="16" s="1"/>
  <c r="AJ35" i="16"/>
  <c r="AJ37" i="16" s="1"/>
  <c r="AI77" i="16"/>
  <c r="AI74" i="16"/>
  <c r="AI61" i="16"/>
  <c r="AJ29" i="16"/>
  <c r="AK73" i="19"/>
  <c r="AK70" i="19"/>
  <c r="AK57" i="19"/>
  <c r="AK61" i="19" s="1"/>
  <c r="AK71" i="19"/>
  <c r="AK59" i="19"/>
  <c r="AK60" i="19" s="1"/>
  <c r="AI84" i="17"/>
  <c r="AI86" i="17" s="1"/>
  <c r="AI88" i="17" s="1"/>
  <c r="AI50" i="17"/>
  <c r="AI51" i="17" s="1"/>
  <c r="AI41" i="17"/>
  <c r="AI43" i="17" s="1"/>
  <c r="AF21" i="21"/>
  <c r="AF20" i="21"/>
  <c r="AF19" i="21"/>
  <c r="AG76" i="21"/>
  <c r="AG63" i="21"/>
  <c r="AG37" i="21"/>
  <c r="AG33" i="21"/>
  <c r="AG46" i="21"/>
  <c r="AG47" i="21" s="1"/>
  <c r="AG44" i="21"/>
  <c r="AG35" i="21"/>
  <c r="AG34" i="21"/>
  <c r="AG29" i="21"/>
  <c r="AG25" i="21"/>
  <c r="AG26" i="21"/>
  <c r="AG16" i="21"/>
  <c r="AG60" i="21"/>
  <c r="AG27" i="21"/>
  <c r="AH13" i="21"/>
  <c r="AI49" i="23"/>
  <c r="AI51" i="23"/>
  <c r="AI50" i="22"/>
  <c r="AI52" i="22"/>
  <c r="AH56" i="23"/>
  <c r="AK83" i="24"/>
  <c r="AK75" i="24"/>
  <c r="AK72" i="24"/>
  <c r="AK59" i="24"/>
  <c r="AK73" i="24"/>
  <c r="AK61" i="24"/>
  <c r="AK62" i="24" s="1"/>
  <c r="AD42" i="21"/>
  <c r="AD43" i="21" s="1"/>
  <c r="AE22" i="21"/>
  <c r="AI85" i="23"/>
  <c r="AI71" i="23"/>
  <c r="AI86" i="23"/>
  <c r="AI70" i="23"/>
  <c r="AI59" i="23"/>
  <c r="AI61" i="23"/>
  <c r="AJ39" i="23"/>
  <c r="AJ46" i="23"/>
  <c r="AJ45" i="23"/>
  <c r="AJ48" i="23"/>
  <c r="AH73" i="23"/>
  <c r="AI43" i="18"/>
  <c r="AI45" i="18" s="1"/>
  <c r="AI86" i="18"/>
  <c r="AI88" i="18" s="1"/>
  <c r="AI90" i="18" s="1"/>
  <c r="AI52" i="18"/>
  <c r="AI53" i="18" s="1"/>
  <c r="AI71" i="22"/>
  <c r="AI60" i="22"/>
  <c r="AI86" i="22"/>
  <c r="AI62" i="22"/>
  <c r="AI72" i="22"/>
  <c r="AI87" i="22"/>
  <c r="AJ39" i="22"/>
  <c r="AJ47" i="22"/>
  <c r="AJ45" i="22"/>
  <c r="AJ46" i="22"/>
  <c r="AJ49" i="22"/>
  <c r="AI65" i="16" l="1"/>
  <c r="AG57" i="23"/>
  <c r="K49" i="11"/>
  <c r="C50" i="11"/>
  <c r="AG58" i="22"/>
  <c r="AH55" i="23"/>
  <c r="AH57" i="23" s="1"/>
  <c r="AI65" i="18"/>
  <c r="AI52" i="23"/>
  <c r="AI55" i="23" s="1"/>
  <c r="AK55" i="25"/>
  <c r="AF22" i="21"/>
  <c r="AI63" i="17"/>
  <c r="AI55" i="18"/>
  <c r="AI53" i="17"/>
  <c r="AJ86" i="22"/>
  <c r="AJ62" i="22"/>
  <c r="AJ72" i="22"/>
  <c r="AK39" i="22"/>
  <c r="AJ87" i="22"/>
  <c r="AJ60" i="22"/>
  <c r="AJ71" i="22"/>
  <c r="AK45" i="22"/>
  <c r="AK47" i="22"/>
  <c r="AK46" i="22"/>
  <c r="AK49" i="22"/>
  <c r="AJ85" i="23"/>
  <c r="AJ86" i="23"/>
  <c r="AJ70" i="23"/>
  <c r="AJ59" i="23"/>
  <c r="AJ61" i="23"/>
  <c r="AJ71" i="23"/>
  <c r="AK39" i="23"/>
  <c r="AK45" i="23"/>
  <c r="AK46" i="23"/>
  <c r="AK48" i="23"/>
  <c r="AK63" i="24"/>
  <c r="AG38" i="21"/>
  <c r="AI73" i="15"/>
  <c r="AK65" i="25"/>
  <c r="AJ73" i="17"/>
  <c r="AJ83" i="17"/>
  <c r="AJ75" i="17"/>
  <c r="AJ72" i="17"/>
  <c r="AJ59" i="17"/>
  <c r="AK35" i="17"/>
  <c r="AJ61" i="17"/>
  <c r="AJ62" i="17" s="1"/>
  <c r="AK47" i="17"/>
  <c r="AK40" i="17"/>
  <c r="AK46" i="17"/>
  <c r="AK48" i="17"/>
  <c r="AK49" i="17"/>
  <c r="AI74" i="22"/>
  <c r="AI73" i="23"/>
  <c r="AI53" i="22"/>
  <c r="AI56" i="22"/>
  <c r="AG40" i="21"/>
  <c r="AG30" i="21"/>
  <c r="AJ77" i="16"/>
  <c r="AK29" i="16"/>
  <c r="AJ74" i="16"/>
  <c r="AJ61" i="16"/>
  <c r="AK35" i="16"/>
  <c r="AK37" i="16" s="1"/>
  <c r="AJ75" i="16"/>
  <c r="AJ63" i="16"/>
  <c r="AJ64" i="16" s="1"/>
  <c r="AH57" i="22"/>
  <c r="AH55" i="22"/>
  <c r="AJ85" i="18"/>
  <c r="AJ77" i="18"/>
  <c r="AJ74" i="18"/>
  <c r="AJ61" i="18"/>
  <c r="AK37" i="18"/>
  <c r="AJ75" i="18"/>
  <c r="AJ63" i="18"/>
  <c r="AJ64" i="18" s="1"/>
  <c r="AK50" i="18"/>
  <c r="AK48" i="18"/>
  <c r="AK42" i="18"/>
  <c r="AK49" i="18"/>
  <c r="AK51" i="18"/>
  <c r="AH77" i="12"/>
  <c r="AH64" i="12"/>
  <c r="AH27" i="12"/>
  <c r="AI13" i="12"/>
  <c r="AH61" i="12"/>
  <c r="AH46" i="12"/>
  <c r="AH47" i="12" s="1"/>
  <c r="AH44" i="12"/>
  <c r="AH37" i="12"/>
  <c r="AH35" i="12"/>
  <c r="AH29" i="12"/>
  <c r="AH16" i="12"/>
  <c r="AJ49" i="23"/>
  <c r="AJ51" i="23"/>
  <c r="AK53" i="24"/>
  <c r="AJ86" i="18"/>
  <c r="AJ88" i="18" s="1"/>
  <c r="AJ90" i="18" s="1"/>
  <c r="AJ52" i="18"/>
  <c r="AJ53" i="18" s="1"/>
  <c r="AJ43" i="18"/>
  <c r="AJ45" i="18" s="1"/>
  <c r="AJ50" i="22"/>
  <c r="AJ52" i="22"/>
  <c r="AH76" i="21"/>
  <c r="AH46" i="21"/>
  <c r="AH47" i="21" s="1"/>
  <c r="AH44" i="21"/>
  <c r="AH35" i="21"/>
  <c r="AH34" i="21"/>
  <c r="AH60" i="21"/>
  <c r="AH33" i="21"/>
  <c r="AH26" i="21"/>
  <c r="AH16" i="21"/>
  <c r="AH37" i="21"/>
  <c r="AH27" i="21"/>
  <c r="AH63" i="21"/>
  <c r="AI13" i="21"/>
  <c r="AH29" i="21"/>
  <c r="AH25" i="21"/>
  <c r="AG21" i="21"/>
  <c r="AG20" i="21"/>
  <c r="AG19" i="21"/>
  <c r="AJ86" i="15"/>
  <c r="AK39" i="15"/>
  <c r="AJ70" i="15"/>
  <c r="AJ59" i="15"/>
  <c r="AJ85" i="15"/>
  <c r="AJ61" i="15"/>
  <c r="AJ71" i="15"/>
  <c r="AK74" i="14"/>
  <c r="AE42" i="21"/>
  <c r="AE43" i="21" s="1"/>
  <c r="AJ41" i="17"/>
  <c r="AJ43" i="17" s="1"/>
  <c r="AJ84" i="17"/>
  <c r="AJ86" i="17" s="1"/>
  <c r="AJ88" i="17" s="1"/>
  <c r="AJ50" i="17"/>
  <c r="AJ51" i="17" s="1"/>
  <c r="AH58" i="22" l="1"/>
  <c r="AI56" i="23"/>
  <c r="K50" i="11"/>
  <c r="C51" i="11"/>
  <c r="AI54" i="23"/>
  <c r="AJ52" i="23"/>
  <c r="AJ56" i="23" s="1"/>
  <c r="AG22" i="21"/>
  <c r="AJ63" i="17"/>
  <c r="AJ53" i="17"/>
  <c r="AJ55" i="18"/>
  <c r="AJ53" i="22"/>
  <c r="AJ56" i="22"/>
  <c r="AF42" i="21"/>
  <c r="AF43" i="21" s="1"/>
  <c r="AI57" i="22"/>
  <c r="AI55" i="22"/>
  <c r="AK86" i="23"/>
  <c r="AK70" i="23"/>
  <c r="AK59" i="23"/>
  <c r="AK61" i="23"/>
  <c r="AK71" i="23"/>
  <c r="AK85" i="23"/>
  <c r="AK72" i="22"/>
  <c r="AK87" i="22"/>
  <c r="AK60" i="22"/>
  <c r="AK62" i="22"/>
  <c r="AK86" i="22"/>
  <c r="AK71" i="22"/>
  <c r="AJ73" i="15"/>
  <c r="AK70" i="15"/>
  <c r="AK59" i="15"/>
  <c r="AK85" i="15"/>
  <c r="AK61" i="15"/>
  <c r="AK86" i="15"/>
  <c r="AK71" i="15"/>
  <c r="AH40" i="21"/>
  <c r="AH30" i="21"/>
  <c r="AH21" i="21"/>
  <c r="AH20" i="21"/>
  <c r="AH19" i="21"/>
  <c r="AI77" i="12"/>
  <c r="AI61" i="12"/>
  <c r="AI64" i="12"/>
  <c r="AI46" i="12"/>
  <c r="AI47" i="12" s="1"/>
  <c r="AI44" i="12"/>
  <c r="AI27" i="12"/>
  <c r="AI37" i="12"/>
  <c r="AI35" i="12"/>
  <c r="AI29" i="12"/>
  <c r="AJ13" i="12"/>
  <c r="AI16" i="12"/>
  <c r="AK86" i="18"/>
  <c r="AK88" i="18" s="1"/>
  <c r="AK90" i="18" s="1"/>
  <c r="AK52" i="18"/>
  <c r="AK53" i="18" s="1"/>
  <c r="AK43" i="18"/>
  <c r="AK45" i="18" s="1"/>
  <c r="AJ65" i="16"/>
  <c r="AJ73" i="23"/>
  <c r="AJ74" i="22"/>
  <c r="AK74" i="18"/>
  <c r="AK61" i="18"/>
  <c r="AK75" i="18"/>
  <c r="AK63" i="18"/>
  <c r="AK64" i="18" s="1"/>
  <c r="AK77" i="18"/>
  <c r="AK85" i="18"/>
  <c r="AK83" i="17"/>
  <c r="AK75" i="17"/>
  <c r="AK72" i="17"/>
  <c r="AK59" i="17"/>
  <c r="AK73" i="17"/>
  <c r="AK61" i="17"/>
  <c r="AK62" i="17" s="1"/>
  <c r="AI60" i="21"/>
  <c r="AI63" i="21"/>
  <c r="AI37" i="21"/>
  <c r="AI33" i="21"/>
  <c r="AI34" i="21"/>
  <c r="AI27" i="21"/>
  <c r="AJ13" i="21"/>
  <c r="AI76" i="21"/>
  <c r="AI46" i="21"/>
  <c r="AI47" i="21" s="1"/>
  <c r="AI44" i="21"/>
  <c r="AI29" i="21"/>
  <c r="AI25" i="21"/>
  <c r="AI35" i="21"/>
  <c r="AI26" i="21"/>
  <c r="AI16" i="21"/>
  <c r="AH38" i="21"/>
  <c r="AJ65" i="18"/>
  <c r="AK74" i="16"/>
  <c r="AK61" i="16"/>
  <c r="AK75" i="16"/>
  <c r="AK63" i="16"/>
  <c r="AK64" i="16" s="1"/>
  <c r="AK77" i="16"/>
  <c r="AK84" i="17"/>
  <c r="AK86" i="17" s="1"/>
  <c r="AK88" i="17" s="1"/>
  <c r="AK50" i="17"/>
  <c r="AK51" i="17" s="1"/>
  <c r="AK41" i="17"/>
  <c r="AK43" i="17" s="1"/>
  <c r="AK49" i="23"/>
  <c r="AK51" i="23"/>
  <c r="AK50" i="22"/>
  <c r="AK52" i="22"/>
  <c r="AI58" i="22" l="1"/>
  <c r="AI57" i="23"/>
  <c r="K51" i="11"/>
  <c r="C52" i="11"/>
  <c r="AK65" i="18"/>
  <c r="AJ54" i="23"/>
  <c r="AJ55" i="23"/>
  <c r="AK63" i="17"/>
  <c r="AH22" i="21"/>
  <c r="AK53" i="17"/>
  <c r="AK55" i="18"/>
  <c r="AJ61" i="12"/>
  <c r="AJ37" i="12"/>
  <c r="AJ35" i="12"/>
  <c r="AJ29" i="12"/>
  <c r="AJ64" i="12"/>
  <c r="AJ46" i="12"/>
  <c r="AJ47" i="12" s="1"/>
  <c r="AJ44" i="12"/>
  <c r="AJ77" i="12"/>
  <c r="AJ16" i="12"/>
  <c r="AJ42" i="12"/>
  <c r="AJ43" i="12" s="1"/>
  <c r="AJ27" i="12"/>
  <c r="AG42" i="21"/>
  <c r="AG43" i="21" s="1"/>
  <c r="AK53" i="22"/>
  <c r="AK56" i="22"/>
  <c r="AJ60" i="21"/>
  <c r="AJ42" i="21"/>
  <c r="AJ43" i="21" s="1"/>
  <c r="AJ63" i="21"/>
  <c r="AJ37" i="21"/>
  <c r="AJ33" i="21"/>
  <c r="AJ76" i="21"/>
  <c r="AJ46" i="21"/>
  <c r="AJ44" i="21"/>
  <c r="AJ35" i="21"/>
  <c r="AJ34" i="21"/>
  <c r="AJ29" i="21"/>
  <c r="AJ25" i="21"/>
  <c r="AJ26" i="21"/>
  <c r="AJ16" i="21"/>
  <c r="AJ27" i="21"/>
  <c r="I51" i="20"/>
  <c r="I52" i="20" s="1"/>
  <c r="X20" i="11" s="1"/>
  <c r="AK52" i="23"/>
  <c r="AI40" i="21"/>
  <c r="AI30" i="21"/>
  <c r="AJ55" i="22"/>
  <c r="AJ57" i="22"/>
  <c r="AK74" i="22"/>
  <c r="AK65" i="16"/>
  <c r="AI21" i="21"/>
  <c r="AI20" i="21"/>
  <c r="AI19" i="21"/>
  <c r="AI38" i="21"/>
  <c r="AK73" i="15"/>
  <c r="AK73" i="23"/>
  <c r="AJ47" i="21" l="1"/>
  <c r="D48" i="21"/>
  <c r="AJ58" i="22"/>
  <c r="C53" i="11"/>
  <c r="K53" i="11" s="1"/>
  <c r="K52" i="11"/>
  <c r="AJ57" i="23"/>
  <c r="U26" i="11"/>
  <c r="W26" i="11" s="1"/>
  <c r="Y26" i="11" s="1"/>
  <c r="U27" i="11"/>
  <c r="W27" i="11" s="1"/>
  <c r="Y27" i="11" s="1"/>
  <c r="U28" i="11"/>
  <c r="W28" i="11" s="1"/>
  <c r="Y28" i="11" s="1"/>
  <c r="U29" i="11"/>
  <c r="W29" i="11" s="1"/>
  <c r="Y29" i="11" s="1"/>
  <c r="U30" i="11"/>
  <c r="W30" i="11" s="1"/>
  <c r="Y30" i="11" s="1"/>
  <c r="U31" i="11"/>
  <c r="W31" i="11" s="1"/>
  <c r="Y31" i="11" s="1"/>
  <c r="U32" i="11"/>
  <c r="W32" i="11" s="1"/>
  <c r="Y32" i="11" s="1"/>
  <c r="U33" i="11"/>
  <c r="W33" i="11" s="1"/>
  <c r="Y33" i="11" s="1"/>
  <c r="U34" i="11"/>
  <c r="W34" i="11" s="1"/>
  <c r="Y34" i="11" s="1"/>
  <c r="U35" i="11"/>
  <c r="W35" i="11" s="1"/>
  <c r="Y35" i="11" s="1"/>
  <c r="U36" i="11"/>
  <c r="W36" i="11" s="1"/>
  <c r="Y36" i="11" s="1"/>
  <c r="U37" i="11"/>
  <c r="W37" i="11" s="1"/>
  <c r="Y37" i="11" s="1"/>
  <c r="U38" i="11"/>
  <c r="W38" i="11" s="1"/>
  <c r="Y38" i="11" s="1"/>
  <c r="U39" i="11"/>
  <c r="W39" i="11" s="1"/>
  <c r="Y39" i="11" s="1"/>
  <c r="U40" i="11"/>
  <c r="W40" i="11" s="1"/>
  <c r="Y40" i="11" s="1"/>
  <c r="U41" i="11"/>
  <c r="W41" i="11" s="1"/>
  <c r="Y41" i="11" s="1"/>
  <c r="U42" i="11"/>
  <c r="W42" i="11" s="1"/>
  <c r="Y42" i="11" s="1"/>
  <c r="U43" i="11"/>
  <c r="W43" i="11" s="1"/>
  <c r="Y43" i="11" s="1"/>
  <c r="U44" i="11"/>
  <c r="W44" i="11" s="1"/>
  <c r="Y44" i="11" s="1"/>
  <c r="U45" i="11"/>
  <c r="W45" i="11" s="1"/>
  <c r="Y45" i="11" s="1"/>
  <c r="U46" i="11"/>
  <c r="W46" i="11" s="1"/>
  <c r="Y46" i="11" s="1"/>
  <c r="U47" i="11"/>
  <c r="W47" i="11" s="1"/>
  <c r="Y47" i="11" s="1"/>
  <c r="U48" i="11"/>
  <c r="W48" i="11" s="1"/>
  <c r="Y48" i="11" s="1"/>
  <c r="U49" i="11"/>
  <c r="W49" i="11" s="1"/>
  <c r="Y49" i="11" s="1"/>
  <c r="U50" i="11"/>
  <c r="W50" i="11" s="1"/>
  <c r="Y50" i="11" s="1"/>
  <c r="U51" i="11"/>
  <c r="W51" i="11" s="1"/>
  <c r="Y51" i="11" s="1"/>
  <c r="U52" i="11"/>
  <c r="W52" i="11" s="1"/>
  <c r="Y52" i="11" s="1"/>
  <c r="U53" i="11"/>
  <c r="W53" i="11" s="1"/>
  <c r="Y53" i="11" s="1"/>
  <c r="AK56" i="23"/>
  <c r="AK54" i="23"/>
  <c r="AK55" i="23"/>
  <c r="D16" i="12"/>
  <c r="AJ21" i="21"/>
  <c r="D21" i="21" s="1"/>
  <c r="G17" i="20" s="1"/>
  <c r="AJ20" i="21"/>
  <c r="D20" i="21" s="1"/>
  <c r="AJ19" i="21"/>
  <c r="D16" i="21"/>
  <c r="AI22" i="21"/>
  <c r="I53" i="20"/>
  <c r="AJ30" i="21"/>
  <c r="AJ40" i="21"/>
  <c r="AJ38" i="21"/>
  <c r="AK55" i="22"/>
  <c r="AK57" i="22"/>
  <c r="AH42" i="21"/>
  <c r="AH43" i="21" s="1"/>
  <c r="D49" i="21"/>
  <c r="D46" i="21"/>
  <c r="AC53" i="11" l="1"/>
  <c r="AD53" i="11" s="1"/>
  <c r="AE53" i="11" s="1"/>
  <c r="AB53" i="11"/>
  <c r="AC49" i="11"/>
  <c r="AD49" i="11" s="1"/>
  <c r="AE49" i="11" s="1"/>
  <c r="AB49" i="11"/>
  <c r="AC45" i="11"/>
  <c r="AD45" i="11" s="1"/>
  <c r="AE45" i="11" s="1"/>
  <c r="AB45" i="11"/>
  <c r="AC41" i="11"/>
  <c r="AD41" i="11" s="1"/>
  <c r="AE41" i="11" s="1"/>
  <c r="AB41" i="11"/>
  <c r="AC37" i="11"/>
  <c r="AD37" i="11" s="1"/>
  <c r="AE37" i="11" s="1"/>
  <c r="Y57" i="11"/>
  <c r="Y58" i="11" s="1"/>
  <c r="AB37" i="11"/>
  <c r="AC33" i="11"/>
  <c r="AD33" i="11" s="1"/>
  <c r="AE33" i="11" s="1"/>
  <c r="AB33" i="11"/>
  <c r="AC29" i="11"/>
  <c r="AD29" i="11" s="1"/>
  <c r="AE29" i="11" s="1"/>
  <c r="AB29" i="11"/>
  <c r="AC52" i="11"/>
  <c r="AD52" i="11" s="1"/>
  <c r="AE52" i="11" s="1"/>
  <c r="AB52" i="11"/>
  <c r="AC48" i="11"/>
  <c r="AD48" i="11" s="1"/>
  <c r="AE48" i="11" s="1"/>
  <c r="AB48" i="11"/>
  <c r="AC44" i="11"/>
  <c r="AD44" i="11" s="1"/>
  <c r="AE44" i="11" s="1"/>
  <c r="AB44" i="11"/>
  <c r="AC40" i="11"/>
  <c r="AD40" i="11" s="1"/>
  <c r="AE40" i="11" s="1"/>
  <c r="AB40" i="11"/>
  <c r="AC36" i="11"/>
  <c r="AD36" i="11" s="1"/>
  <c r="AE36" i="11" s="1"/>
  <c r="AB36" i="11"/>
  <c r="AC32" i="11"/>
  <c r="AD32" i="11" s="1"/>
  <c r="AE32" i="11" s="1"/>
  <c r="AB32" i="11"/>
  <c r="AC28" i="11"/>
  <c r="AD28" i="11" s="1"/>
  <c r="AE28" i="11" s="1"/>
  <c r="AB28" i="11"/>
  <c r="AC51" i="11"/>
  <c r="AD51" i="11" s="1"/>
  <c r="AE51" i="11" s="1"/>
  <c r="AB51" i="11"/>
  <c r="AC47" i="11"/>
  <c r="AD47" i="11" s="1"/>
  <c r="AE47" i="11" s="1"/>
  <c r="AB47" i="11"/>
  <c r="AC43" i="11"/>
  <c r="AD43" i="11" s="1"/>
  <c r="AE43" i="11" s="1"/>
  <c r="AB43" i="11"/>
  <c r="AC39" i="11"/>
  <c r="AD39" i="11" s="1"/>
  <c r="AE39" i="11" s="1"/>
  <c r="AB39" i="11"/>
  <c r="AC35" i="11"/>
  <c r="AD35" i="11" s="1"/>
  <c r="AE35" i="11" s="1"/>
  <c r="AB35" i="11"/>
  <c r="AC31" i="11"/>
  <c r="AD31" i="11" s="1"/>
  <c r="AE31" i="11" s="1"/>
  <c r="AB31" i="11"/>
  <c r="AC27" i="11"/>
  <c r="AD27" i="11" s="1"/>
  <c r="AE27" i="11" s="1"/>
  <c r="AB27" i="11"/>
  <c r="AC50" i="11"/>
  <c r="AD50" i="11" s="1"/>
  <c r="AE50" i="11" s="1"/>
  <c r="AB50" i="11"/>
  <c r="AC46" i="11"/>
  <c r="AD46" i="11" s="1"/>
  <c r="AE46" i="11" s="1"/>
  <c r="AB46" i="11"/>
  <c r="AC42" i="11"/>
  <c r="AD42" i="11" s="1"/>
  <c r="AE42" i="11" s="1"/>
  <c r="AB42" i="11"/>
  <c r="AC38" i="11"/>
  <c r="AD38" i="11" s="1"/>
  <c r="AE38" i="11" s="1"/>
  <c r="AB38" i="11"/>
  <c r="AC34" i="11"/>
  <c r="AD34" i="11" s="1"/>
  <c r="AE34" i="11" s="1"/>
  <c r="AB34" i="11"/>
  <c r="AC30" i="11"/>
  <c r="AD30" i="11" s="1"/>
  <c r="AE30" i="11" s="1"/>
  <c r="AB30" i="11"/>
  <c r="AC26" i="11"/>
  <c r="AD26" i="11" s="1"/>
  <c r="AE26" i="11" s="1"/>
  <c r="Y55" i="11"/>
  <c r="Y56" i="11" s="1"/>
  <c r="AB26" i="11"/>
  <c r="AK57" i="23"/>
  <c r="AK58" i="22"/>
  <c r="AJ22" i="21"/>
  <c r="D22" i="21" s="1"/>
  <c r="D19" i="21"/>
  <c r="AI42" i="21"/>
  <c r="AI43" i="21" s="1"/>
  <c r="I17" i="20"/>
  <c r="O41" i="4" s="1"/>
  <c r="M41" i="4"/>
  <c r="AD55" i="11" l="1"/>
  <c r="AD56" i="11" s="1"/>
  <c r="M51" i="4" l="1"/>
  <c r="F65" i="6"/>
  <c r="D65" i="6"/>
  <c r="D63" i="5" l="1"/>
  <c r="H63" i="5"/>
  <c r="F63" i="5"/>
  <c r="E63" i="5"/>
  <c r="G63" i="5"/>
  <c r="D11" i="9"/>
  <c r="J13" i="4" s="1"/>
  <c r="D34" i="9"/>
  <c r="H34" i="9"/>
  <c r="G13" i="14"/>
  <c r="G15" i="14" s="1"/>
  <c r="I74" i="3" l="1"/>
  <c r="G74" i="3"/>
  <c r="H74" i="3"/>
  <c r="G12" i="14"/>
  <c r="M19" i="14" l="1"/>
  <c r="G21" i="14"/>
  <c r="G67" i="3"/>
  <c r="H67" i="3"/>
  <c r="J45" i="14"/>
  <c r="N45" i="14"/>
  <c r="R45" i="14"/>
  <c r="V45" i="14"/>
  <c r="Z45" i="14"/>
  <c r="AD45" i="14"/>
  <c r="AH45" i="14"/>
  <c r="I46" i="14"/>
  <c r="M46" i="14"/>
  <c r="Q46" i="14"/>
  <c r="U46" i="14"/>
  <c r="Y46" i="14"/>
  <c r="AC46" i="14"/>
  <c r="AG46" i="14"/>
  <c r="AK46" i="14"/>
  <c r="L47" i="14"/>
  <c r="P47" i="14"/>
  <c r="T47" i="14"/>
  <c r="X47" i="14"/>
  <c r="AB47" i="14"/>
  <c r="AF47" i="14"/>
  <c r="AJ47" i="14"/>
  <c r="K45" i="14"/>
  <c r="O45" i="14"/>
  <c r="S45" i="14"/>
  <c r="W45" i="14"/>
  <c r="AA45" i="14"/>
  <c r="AE45" i="14"/>
  <c r="AI45" i="14"/>
  <c r="J46" i="14"/>
  <c r="N46" i="14"/>
  <c r="R46" i="14"/>
  <c r="V46" i="14"/>
  <c r="Z46" i="14"/>
  <c r="AD46" i="14"/>
  <c r="AH46" i="14"/>
  <c r="I47" i="14"/>
  <c r="M47" i="14"/>
  <c r="Q47" i="14"/>
  <c r="U47" i="14"/>
  <c r="Y47" i="14"/>
  <c r="AC47" i="14"/>
  <c r="AG47" i="14"/>
  <c r="AK47" i="14"/>
  <c r="L45" i="14"/>
  <c r="P45" i="14"/>
  <c r="T45" i="14"/>
  <c r="X45" i="14"/>
  <c r="AB45" i="14"/>
  <c r="AF45" i="14"/>
  <c r="AJ45" i="14"/>
  <c r="K46" i="14"/>
  <c r="O46" i="14"/>
  <c r="S46" i="14"/>
  <c r="W46" i="14"/>
  <c r="AA46" i="14"/>
  <c r="AE46" i="14"/>
  <c r="AI46" i="14"/>
  <c r="J47" i="14"/>
  <c r="N47" i="14"/>
  <c r="R47" i="14"/>
  <c r="V47" i="14"/>
  <c r="Z47" i="14"/>
  <c r="AD47" i="14"/>
  <c r="AH47" i="14"/>
  <c r="I45" i="14"/>
  <c r="Y45" i="14"/>
  <c r="L46" i="14"/>
  <c r="AB46" i="14"/>
  <c r="O47" i="14"/>
  <c r="AE47" i="14"/>
  <c r="I67" i="3"/>
  <c r="M45" i="14"/>
  <c r="AC45" i="14"/>
  <c r="P46" i="14"/>
  <c r="AF46" i="14"/>
  <c r="S47" i="14"/>
  <c r="AI47" i="14"/>
  <c r="F85" i="3"/>
  <c r="Q45" i="14"/>
  <c r="AG45" i="14"/>
  <c r="T46" i="14"/>
  <c r="AJ46" i="14"/>
  <c r="W47" i="14"/>
  <c r="U45" i="14"/>
  <c r="AK45" i="14"/>
  <c r="X46" i="14"/>
  <c r="K47" i="14"/>
  <c r="AA47" i="14"/>
  <c r="L34" i="14" l="1"/>
  <c r="J36" i="14"/>
  <c r="J34" i="14"/>
  <c r="I36" i="14"/>
  <c r="J35" i="14"/>
  <c r="G36" i="14"/>
  <c r="K36" i="14"/>
  <c r="G34" i="14"/>
  <c r="H34" i="14"/>
  <c r="H36" i="14"/>
  <c r="K35" i="14"/>
  <c r="I34" i="14"/>
  <c r="G35" i="14"/>
  <c r="H35" i="14"/>
  <c r="I35" i="14"/>
  <c r="K34" i="14"/>
  <c r="L35" i="14"/>
  <c r="L36" i="14"/>
  <c r="M35" i="14"/>
  <c r="M36" i="14"/>
  <c r="M34" i="14"/>
  <c r="N36" i="14"/>
  <c r="N34" i="14"/>
  <c r="N35" i="14"/>
  <c r="O36" i="14"/>
  <c r="O35" i="14"/>
  <c r="O34" i="14"/>
  <c r="P36" i="14"/>
  <c r="P35" i="14"/>
  <c r="P34" i="14"/>
  <c r="Q35" i="14"/>
  <c r="Q36" i="14"/>
  <c r="Q34" i="14"/>
  <c r="R34" i="14"/>
  <c r="R36" i="14"/>
  <c r="R35" i="14"/>
  <c r="AK52" i="14"/>
  <c r="AC52" i="14"/>
  <c r="AJ52" i="14"/>
  <c r="K52" i="14"/>
  <c r="AF52" i="14"/>
  <c r="P52" i="14"/>
  <c r="W52" i="14"/>
  <c r="AH52" i="14"/>
  <c r="R52" i="14"/>
  <c r="O21" i="4"/>
  <c r="O13" i="4" s="1"/>
  <c r="Y52" i="14"/>
  <c r="T52" i="14"/>
  <c r="AA52" i="14"/>
  <c r="AG52" i="14"/>
  <c r="M52" i="14"/>
  <c r="I52" i="14"/>
  <c r="Q52" i="14"/>
  <c r="J49" i="14"/>
  <c r="J50" i="14" s="1"/>
  <c r="N49" i="14"/>
  <c r="N50" i="14" s="1"/>
  <c r="R49" i="14"/>
  <c r="R50" i="14" s="1"/>
  <c r="V49" i="14"/>
  <c r="V50" i="14" s="1"/>
  <c r="Z49" i="14"/>
  <c r="Z50" i="14" s="1"/>
  <c r="AD49" i="14"/>
  <c r="AD50" i="14" s="1"/>
  <c r="AH49" i="14"/>
  <c r="AH50" i="14" s="1"/>
  <c r="K49" i="14"/>
  <c r="K50" i="14" s="1"/>
  <c r="O49" i="14"/>
  <c r="O50" i="14" s="1"/>
  <c r="S49" i="14"/>
  <c r="S50" i="14" s="1"/>
  <c r="W49" i="14"/>
  <c r="W50" i="14" s="1"/>
  <c r="AA49" i="14"/>
  <c r="AA50" i="14" s="1"/>
  <c r="AE49" i="14"/>
  <c r="AE50" i="14" s="1"/>
  <c r="AI49" i="14"/>
  <c r="AI50" i="14" s="1"/>
  <c r="H49" i="14"/>
  <c r="L49" i="14"/>
  <c r="L50" i="14" s="1"/>
  <c r="P49" i="14"/>
  <c r="P50" i="14" s="1"/>
  <c r="T49" i="14"/>
  <c r="T50" i="14" s="1"/>
  <c r="X49" i="14"/>
  <c r="X50" i="14" s="1"/>
  <c r="AB49" i="14"/>
  <c r="AB50" i="14" s="1"/>
  <c r="AF49" i="14"/>
  <c r="AF50" i="14" s="1"/>
  <c r="AJ49" i="14"/>
  <c r="AJ50" i="14" s="1"/>
  <c r="Q49" i="14"/>
  <c r="Q50" i="14" s="1"/>
  <c r="AG49" i="14"/>
  <c r="AG50" i="14" s="1"/>
  <c r="U49" i="14"/>
  <c r="U50" i="14" s="1"/>
  <c r="AK49" i="14"/>
  <c r="AK50" i="14" s="1"/>
  <c r="I49" i="14"/>
  <c r="I50" i="14" s="1"/>
  <c r="Y49" i="14"/>
  <c r="Y50" i="14" s="1"/>
  <c r="AC49" i="14"/>
  <c r="AC50" i="14" s="1"/>
  <c r="M49" i="14"/>
  <c r="M50" i="14" s="1"/>
  <c r="AB52" i="14"/>
  <c r="L52" i="14"/>
  <c r="AI52" i="14"/>
  <c r="S52" i="14"/>
  <c r="AD52" i="14"/>
  <c r="N52" i="14"/>
  <c r="V52" i="14"/>
  <c r="U52" i="14"/>
  <c r="X52" i="14"/>
  <c r="AE52" i="14"/>
  <c r="O52" i="14"/>
  <c r="Z52" i="14"/>
  <c r="J52" i="14"/>
  <c r="H37" i="14" l="1"/>
  <c r="K37" i="14"/>
  <c r="J37" i="14"/>
  <c r="Q37" i="14"/>
  <c r="M37" i="14"/>
  <c r="H46" i="14"/>
  <c r="I37" i="14"/>
  <c r="H45" i="14"/>
  <c r="G37" i="14"/>
  <c r="H47" i="14"/>
  <c r="O37" i="14"/>
  <c r="N37" i="14"/>
  <c r="R37" i="14"/>
  <c r="P37" i="14"/>
  <c r="L37" i="14"/>
  <c r="AG53" i="14"/>
  <c r="AG56" i="14"/>
  <c r="AA53" i="14"/>
  <c r="AA56" i="14"/>
  <c r="K53" i="14"/>
  <c r="K56" i="14"/>
  <c r="V53" i="14"/>
  <c r="V56" i="14"/>
  <c r="AC53" i="14"/>
  <c r="AC56" i="14"/>
  <c r="P56" i="14"/>
  <c r="P53" i="14"/>
  <c r="Y53" i="14"/>
  <c r="Y56" i="14"/>
  <c r="L56" i="14"/>
  <c r="L53" i="14"/>
  <c r="I53" i="14"/>
  <c r="I56" i="14"/>
  <c r="W53" i="14"/>
  <c r="W56" i="14"/>
  <c r="AH53" i="14"/>
  <c r="AH56" i="14"/>
  <c r="R53" i="14"/>
  <c r="R56" i="14"/>
  <c r="AF56" i="14"/>
  <c r="AF53" i="14"/>
  <c r="AB56" i="14"/>
  <c r="AB53" i="14"/>
  <c r="AK53" i="14"/>
  <c r="AK56" i="14"/>
  <c r="AJ56" i="14"/>
  <c r="AJ53" i="14"/>
  <c r="T56" i="14"/>
  <c r="T53" i="14"/>
  <c r="N53" i="14"/>
  <c r="N56" i="14"/>
  <c r="M53" i="14"/>
  <c r="M56" i="14"/>
  <c r="AD53" i="14"/>
  <c r="AD56" i="14"/>
  <c r="AE53" i="14"/>
  <c r="AE56" i="14"/>
  <c r="S53" i="14"/>
  <c r="S56" i="14"/>
  <c r="O53" i="14"/>
  <c r="O56" i="14"/>
  <c r="AI53" i="14"/>
  <c r="AI56" i="14"/>
  <c r="Q53" i="14"/>
  <c r="Q56" i="14"/>
  <c r="J53" i="14"/>
  <c r="J56" i="14"/>
  <c r="X53" i="14"/>
  <c r="X56" i="14"/>
  <c r="Z53" i="14"/>
  <c r="Z56" i="14"/>
  <c r="U53" i="14"/>
  <c r="U56" i="14"/>
  <c r="H52" i="14" l="1"/>
  <c r="H50" i="14"/>
  <c r="AJ55" i="14"/>
  <c r="AJ57" i="14"/>
  <c r="O25" i="12"/>
  <c r="L55" i="14"/>
  <c r="L57" i="14"/>
  <c r="S25" i="12"/>
  <c r="P55" i="14"/>
  <c r="P57" i="14"/>
  <c r="X25" i="12"/>
  <c r="U55" i="14"/>
  <c r="U57" i="14"/>
  <c r="AA25" i="12"/>
  <c r="X55" i="14"/>
  <c r="X57" i="14"/>
  <c r="T25" i="12"/>
  <c r="Q55" i="14"/>
  <c r="Q57" i="14"/>
  <c r="O55" i="14"/>
  <c r="O57" i="14"/>
  <c r="R25" i="12"/>
  <c r="AE55" i="14"/>
  <c r="AE57" i="14"/>
  <c r="AH25" i="12"/>
  <c r="AG25" i="12"/>
  <c r="AD57" i="14"/>
  <c r="AD55" i="14"/>
  <c r="Q25" i="12"/>
  <c r="N57" i="14"/>
  <c r="N55" i="14"/>
  <c r="U25" i="12"/>
  <c r="R57" i="14"/>
  <c r="R55" i="14"/>
  <c r="W55" i="14"/>
  <c r="W57" i="14"/>
  <c r="Z25" i="12"/>
  <c r="Y25" i="12"/>
  <c r="V57" i="14"/>
  <c r="V55" i="14"/>
  <c r="AA55" i="14"/>
  <c r="AA57" i="14"/>
  <c r="AD25" i="12"/>
  <c r="AE25" i="12"/>
  <c r="AB55" i="14"/>
  <c r="AB57" i="14"/>
  <c r="W25" i="12"/>
  <c r="T55" i="14"/>
  <c r="T57" i="14"/>
  <c r="AI25" i="12"/>
  <c r="AF55" i="14"/>
  <c r="AF57" i="14"/>
  <c r="AC25" i="12"/>
  <c r="Z55" i="14"/>
  <c r="Z57" i="14"/>
  <c r="M25" i="12"/>
  <c r="J55" i="14"/>
  <c r="J57" i="14"/>
  <c r="AI55" i="14"/>
  <c r="AI57" i="14"/>
  <c r="S55" i="14"/>
  <c r="S57" i="14"/>
  <c r="V25" i="12"/>
  <c r="P25" i="12"/>
  <c r="M55" i="14"/>
  <c r="M57" i="14"/>
  <c r="AK55" i="14"/>
  <c r="AK57" i="14"/>
  <c r="AH57" i="14"/>
  <c r="AH55" i="14"/>
  <c r="L25" i="12"/>
  <c r="I55" i="14"/>
  <c r="I57" i="14"/>
  <c r="AB25" i="12"/>
  <c r="Y55" i="14"/>
  <c r="Y57" i="14"/>
  <c r="AF25" i="12"/>
  <c r="AC55" i="14"/>
  <c r="AC57" i="14"/>
  <c r="K55" i="14"/>
  <c r="K57" i="14"/>
  <c r="N25" i="12"/>
  <c r="AJ25" i="12"/>
  <c r="AG55" i="14"/>
  <c r="AG57" i="14"/>
  <c r="O33" i="12" l="1"/>
  <c r="N18" i="3" s="1"/>
  <c r="H56" i="14"/>
  <c r="H53" i="14"/>
  <c r="R58" i="14"/>
  <c r="Q60" i="14" s="1"/>
  <c r="AJ58" i="14"/>
  <c r="AG58" i="14"/>
  <c r="I58" i="14"/>
  <c r="I62" i="14" s="1"/>
  <c r="J58" i="14"/>
  <c r="J62" i="14" s="1"/>
  <c r="AE33" i="12"/>
  <c r="AD33" i="12"/>
  <c r="S33" i="12"/>
  <c r="P33" i="12"/>
  <c r="O18" i="3" s="1"/>
  <c r="W33" i="12"/>
  <c r="Y33" i="12"/>
  <c r="R33" i="12"/>
  <c r="X33" i="12"/>
  <c r="N58" i="14"/>
  <c r="N62" i="14" s="1"/>
  <c r="AD58" i="14"/>
  <c r="N33" i="12"/>
  <c r="M18" i="3" s="1"/>
  <c r="AI58" i="14"/>
  <c r="AI33" i="12"/>
  <c r="AH33" i="12"/>
  <c r="AA33" i="12"/>
  <c r="L58" i="14"/>
  <c r="L62" i="14" s="1"/>
  <c r="AK58" i="14"/>
  <c r="Z58" i="14"/>
  <c r="Z33" i="12"/>
  <c r="T33" i="12"/>
  <c r="AH58" i="14"/>
  <c r="V58" i="14"/>
  <c r="U33" i="12"/>
  <c r="Q33" i="12"/>
  <c r="P18" i="3" s="1"/>
  <c r="AG33" i="12"/>
  <c r="U58" i="14"/>
  <c r="Y58" i="14"/>
  <c r="Q58" i="14"/>
  <c r="AF58" i="14"/>
  <c r="T58" i="14"/>
  <c r="AB58" i="14"/>
  <c r="AF33" i="12"/>
  <c r="L33" i="12"/>
  <c r="K18" i="3" s="1"/>
  <c r="M58" i="14"/>
  <c r="X58" i="14"/>
  <c r="P58" i="14"/>
  <c r="AJ33" i="12"/>
  <c r="K58" i="14"/>
  <c r="AB33" i="12"/>
  <c r="V33" i="12"/>
  <c r="M33" i="12"/>
  <c r="L18" i="3" s="1"/>
  <c r="AC33" i="12"/>
  <c r="AA58" i="14"/>
  <c r="W58" i="14"/>
  <c r="AE58" i="14"/>
  <c r="O58" i="14"/>
  <c r="AC58" i="14"/>
  <c r="S58" i="14"/>
  <c r="H55" i="14" l="1"/>
  <c r="H57" i="14"/>
  <c r="K25" i="12"/>
  <c r="Q62" i="14"/>
  <c r="M62" i="14"/>
  <c r="O62" i="14"/>
  <c r="K62" i="14"/>
  <c r="P62" i="14"/>
  <c r="H58" i="14" l="1"/>
  <c r="K33" i="12"/>
  <c r="J18" i="3" s="1"/>
  <c r="F65" i="14" a="1"/>
  <c r="D12" i="9"/>
  <c r="J14" i="4" s="1"/>
  <c r="D35" i="9"/>
  <c r="H35" i="9"/>
  <c r="G13" i="15"/>
  <c r="G15" i="15" s="1"/>
  <c r="I75" i="3" s="1"/>
  <c r="I80" i="3" s="1"/>
  <c r="H62" i="14" l="1"/>
  <c r="F65" i="14" s="1"/>
  <c r="G29" i="14"/>
  <c r="G28" i="14"/>
  <c r="G75" i="3"/>
  <c r="G80" i="3" s="1"/>
  <c r="G12" i="15"/>
  <c r="H75" i="3"/>
  <c r="H80" i="3" s="1"/>
  <c r="F13" i="5" l="1"/>
  <c r="F19" i="5" s="1"/>
  <c r="J13" i="5"/>
  <c r="J19" i="5" s="1"/>
  <c r="I13" i="5"/>
  <c r="I19" i="5" s="1"/>
  <c r="O13" i="5"/>
  <c r="N13" i="5"/>
  <c r="N19" i="5" s="1"/>
  <c r="N21" i="5" s="1"/>
  <c r="D13" i="5"/>
  <c r="D19" i="5" s="1"/>
  <c r="G13" i="5"/>
  <c r="G19" i="5" s="1"/>
  <c r="H13" i="5"/>
  <c r="H19" i="5" s="1"/>
  <c r="E13" i="5"/>
  <c r="E19" i="5" s="1"/>
  <c r="K13" i="5"/>
  <c r="K19" i="5" s="1"/>
  <c r="L13" i="5"/>
  <c r="M13" i="5"/>
  <c r="M19" i="5" s="1"/>
  <c r="M21" i="5" s="1"/>
  <c r="G20" i="15"/>
  <c r="M18" i="15"/>
  <c r="I68" i="3"/>
  <c r="I45" i="15"/>
  <c r="M45" i="15"/>
  <c r="Q45" i="15"/>
  <c r="U45" i="15"/>
  <c r="Y45" i="15"/>
  <c r="AC45" i="15"/>
  <c r="AG45" i="15"/>
  <c r="J45" i="15"/>
  <c r="N45" i="15"/>
  <c r="R45" i="15"/>
  <c r="V45" i="15"/>
  <c r="Z45" i="15"/>
  <c r="AD45" i="15"/>
  <c r="AH45" i="15"/>
  <c r="I46" i="15"/>
  <c r="H68" i="3"/>
  <c r="L45" i="15"/>
  <c r="T45" i="15"/>
  <c r="AB45" i="15"/>
  <c r="AJ45" i="15"/>
  <c r="L46" i="15"/>
  <c r="P46" i="15"/>
  <c r="T46" i="15"/>
  <c r="X46" i="15"/>
  <c r="AB46" i="15"/>
  <c r="AF46" i="15"/>
  <c r="AJ46" i="15"/>
  <c r="O45" i="15"/>
  <c r="W45" i="15"/>
  <c r="AE45" i="15"/>
  <c r="AK45" i="15"/>
  <c r="M46" i="15"/>
  <c r="Q46" i="15"/>
  <c r="U46" i="15"/>
  <c r="Y46" i="15"/>
  <c r="AC46" i="15"/>
  <c r="AG46" i="15"/>
  <c r="AK46" i="15"/>
  <c r="P45" i="15"/>
  <c r="X45" i="15"/>
  <c r="AF45" i="15"/>
  <c r="J46" i="15"/>
  <c r="N46" i="15"/>
  <c r="R46" i="15"/>
  <c r="V46" i="15"/>
  <c r="Z46" i="15"/>
  <c r="AD46" i="15"/>
  <c r="AH46" i="15"/>
  <c r="G68" i="3"/>
  <c r="AA45" i="15"/>
  <c r="S46" i="15"/>
  <c r="AI46" i="15"/>
  <c r="AI45" i="15"/>
  <c r="W46" i="15"/>
  <c r="F86" i="3"/>
  <c r="K45" i="15"/>
  <c r="K46" i="15"/>
  <c r="AA46" i="15"/>
  <c r="O46" i="15"/>
  <c r="AE46" i="15"/>
  <c r="S45" i="15"/>
  <c r="O14" i="5" l="1"/>
  <c r="O15" i="5" s="1"/>
  <c r="O19" i="5"/>
  <c r="L14" i="5"/>
  <c r="L15" i="5" s="1"/>
  <c r="L19" i="5"/>
  <c r="K14" i="5"/>
  <c r="K15" i="5" s="1"/>
  <c r="F14" i="5"/>
  <c r="F15" i="5" s="1"/>
  <c r="M14" i="5"/>
  <c r="M15" i="5" s="1"/>
  <c r="H14" i="5"/>
  <c r="H15" i="5" s="1"/>
  <c r="G14" i="5"/>
  <c r="G15" i="5" s="1"/>
  <c r="I14" i="5"/>
  <c r="I15" i="5" s="1"/>
  <c r="P13" i="5"/>
  <c r="D14" i="5"/>
  <c r="D15" i="5" s="1"/>
  <c r="J14" i="5"/>
  <c r="J15" i="5" s="1"/>
  <c r="F21" i="5"/>
  <c r="K21" i="5"/>
  <c r="D21" i="5"/>
  <c r="J21" i="5"/>
  <c r="O21" i="5"/>
  <c r="E21" i="5"/>
  <c r="H21" i="5"/>
  <c r="I21" i="5"/>
  <c r="G21" i="5"/>
  <c r="L21" i="5"/>
  <c r="E14" i="5"/>
  <c r="E15" i="5" s="1"/>
  <c r="N14" i="5"/>
  <c r="N15" i="5" s="1"/>
  <c r="G35" i="15"/>
  <c r="G36" i="15"/>
  <c r="H36" i="15"/>
  <c r="H35" i="15"/>
  <c r="I36" i="15"/>
  <c r="I35" i="15"/>
  <c r="J35" i="15"/>
  <c r="J36" i="15"/>
  <c r="K36" i="15"/>
  <c r="K35" i="15"/>
  <c r="L35" i="15"/>
  <c r="L36" i="15"/>
  <c r="M35" i="15"/>
  <c r="M36" i="15"/>
  <c r="N36" i="15"/>
  <c r="N35" i="15"/>
  <c r="O35" i="15"/>
  <c r="O36" i="15"/>
  <c r="P36" i="15"/>
  <c r="P35" i="15"/>
  <c r="Q35" i="15"/>
  <c r="Q36" i="15"/>
  <c r="R35" i="15"/>
  <c r="R36" i="15"/>
  <c r="P51" i="15"/>
  <c r="O51" i="15"/>
  <c r="AJ51" i="15"/>
  <c r="Z51" i="15"/>
  <c r="J51" i="15"/>
  <c r="Y51" i="15"/>
  <c r="I51" i="15"/>
  <c r="AA51" i="15"/>
  <c r="AK51" i="15"/>
  <c r="V51" i="15"/>
  <c r="S51" i="15"/>
  <c r="AI51" i="15"/>
  <c r="O22" i="4"/>
  <c r="AF51" i="15"/>
  <c r="AE51" i="15"/>
  <c r="T51" i="15"/>
  <c r="AH51" i="15"/>
  <c r="R51" i="15"/>
  <c r="AG51" i="15"/>
  <c r="Q51" i="15"/>
  <c r="H23" i="7"/>
  <c r="F23" i="7"/>
  <c r="AB51" i="15"/>
  <c r="J48" i="15"/>
  <c r="J49" i="15" s="1"/>
  <c r="N48" i="15"/>
  <c r="N49" i="15" s="1"/>
  <c r="R48" i="15"/>
  <c r="R49" i="15" s="1"/>
  <c r="V48" i="15"/>
  <c r="V49" i="15" s="1"/>
  <c r="Z48" i="15"/>
  <c r="Z49" i="15" s="1"/>
  <c r="AD48" i="15"/>
  <c r="AD49" i="15" s="1"/>
  <c r="AH48" i="15"/>
  <c r="AH49" i="15" s="1"/>
  <c r="K48" i="15"/>
  <c r="K49" i="15" s="1"/>
  <c r="O48" i="15"/>
  <c r="O49" i="15" s="1"/>
  <c r="S48" i="15"/>
  <c r="S49" i="15" s="1"/>
  <c r="W48" i="15"/>
  <c r="W49" i="15" s="1"/>
  <c r="AA48" i="15"/>
  <c r="AA49" i="15" s="1"/>
  <c r="AE48" i="15"/>
  <c r="AE49" i="15" s="1"/>
  <c r="AI48" i="15"/>
  <c r="AI49" i="15" s="1"/>
  <c r="H48" i="15"/>
  <c r="L48" i="15"/>
  <c r="L49" i="15" s="1"/>
  <c r="P48" i="15"/>
  <c r="P49" i="15" s="1"/>
  <c r="T48" i="15"/>
  <c r="T49" i="15" s="1"/>
  <c r="X48" i="15"/>
  <c r="X49" i="15" s="1"/>
  <c r="AB48" i="15"/>
  <c r="AB49" i="15" s="1"/>
  <c r="AF48" i="15"/>
  <c r="AF49" i="15" s="1"/>
  <c r="AJ48" i="15"/>
  <c r="AJ49" i="15" s="1"/>
  <c r="U48" i="15"/>
  <c r="AK48" i="15"/>
  <c r="AK49" i="15" s="1"/>
  <c r="I48" i="15"/>
  <c r="I49" i="15" s="1"/>
  <c r="Y48" i="15"/>
  <c r="Y49" i="15" s="1"/>
  <c r="M48" i="15"/>
  <c r="M49" i="15" s="1"/>
  <c r="AC48" i="15"/>
  <c r="AC49" i="15" s="1"/>
  <c r="Q48" i="15"/>
  <c r="Q49" i="15" s="1"/>
  <c r="AG48" i="15"/>
  <c r="AG49" i="15" s="1"/>
  <c r="U49" i="15"/>
  <c r="U51" i="15"/>
  <c r="K51" i="15"/>
  <c r="X51" i="15"/>
  <c r="W51" i="15"/>
  <c r="L51" i="15"/>
  <c r="AD51" i="15"/>
  <c r="N51" i="15"/>
  <c r="AC51" i="15"/>
  <c r="M51" i="15"/>
  <c r="P15" i="5" l="1"/>
  <c r="K37" i="15"/>
  <c r="P37" i="15"/>
  <c r="N37" i="15"/>
  <c r="H37" i="15"/>
  <c r="P14" i="5"/>
  <c r="P21" i="5"/>
  <c r="P19" i="5"/>
  <c r="I37" i="15"/>
  <c r="Q37" i="15"/>
  <c r="R37" i="15"/>
  <c r="L37" i="15"/>
  <c r="J37" i="15"/>
  <c r="O37" i="15"/>
  <c r="M37" i="15"/>
  <c r="G37" i="15"/>
  <c r="H46" i="15"/>
  <c r="H51" i="15" s="1"/>
  <c r="Q52" i="15"/>
  <c r="Q55" i="15"/>
  <c r="AF55" i="15"/>
  <c r="AF52" i="15"/>
  <c r="AI52" i="15"/>
  <c r="AI55" i="15"/>
  <c r="AH52" i="15"/>
  <c r="AH55" i="15"/>
  <c r="AB52" i="15"/>
  <c r="AB55" i="15"/>
  <c r="AE52" i="15"/>
  <c r="AE55" i="15"/>
  <c r="N52" i="15"/>
  <c r="N55" i="15"/>
  <c r="AA52" i="15"/>
  <c r="AA55" i="15"/>
  <c r="J52" i="15"/>
  <c r="J55" i="15"/>
  <c r="I52" i="15"/>
  <c r="I55" i="15"/>
  <c r="P55" i="15"/>
  <c r="P52" i="15"/>
  <c r="S52" i="15"/>
  <c r="S55" i="15"/>
  <c r="R52" i="15"/>
  <c r="R55" i="15"/>
  <c r="AK52" i="15"/>
  <c r="AK55" i="15"/>
  <c r="L52" i="15"/>
  <c r="L55" i="15"/>
  <c r="O52" i="15"/>
  <c r="O55" i="15"/>
  <c r="AG52" i="15"/>
  <c r="AG55" i="15"/>
  <c r="AJ55" i="15"/>
  <c r="AJ52" i="15"/>
  <c r="AC52" i="15"/>
  <c r="AC55" i="15"/>
  <c r="V52" i="15"/>
  <c r="V55" i="15"/>
  <c r="Z52" i="15"/>
  <c r="Z55" i="15"/>
  <c r="T55" i="15"/>
  <c r="T52" i="15"/>
  <c r="M52" i="15"/>
  <c r="M55" i="15"/>
  <c r="X55" i="15"/>
  <c r="X52" i="15"/>
  <c r="U52" i="15"/>
  <c r="U55" i="15"/>
  <c r="H40" i="3"/>
  <c r="I23" i="7"/>
  <c r="I40" i="3"/>
  <c r="G40" i="3"/>
  <c r="F25" i="7"/>
  <c r="F26" i="7" s="1"/>
  <c r="O14" i="4"/>
  <c r="AD52" i="15"/>
  <c r="AD55" i="15"/>
  <c r="Y52" i="15"/>
  <c r="Y55" i="15"/>
  <c r="W52" i="15"/>
  <c r="W55" i="15"/>
  <c r="K52" i="15"/>
  <c r="K55" i="15"/>
  <c r="O25" i="4"/>
  <c r="O17" i="4" s="1"/>
  <c r="H49" i="15" l="1"/>
  <c r="H21" i="12"/>
  <c r="L21" i="12"/>
  <c r="P21" i="12"/>
  <c r="T21" i="12"/>
  <c r="X21" i="12"/>
  <c r="AB21" i="12"/>
  <c r="AF21" i="12"/>
  <c r="AJ21" i="12"/>
  <c r="I21" i="12"/>
  <c r="M21" i="12"/>
  <c r="Q21" i="12"/>
  <c r="U21" i="12"/>
  <c r="Y21" i="12"/>
  <c r="AC21" i="12"/>
  <c r="AG21" i="12"/>
  <c r="F21" i="12"/>
  <c r="J21" i="12"/>
  <c r="N21" i="12"/>
  <c r="R21" i="12"/>
  <c r="V21" i="12"/>
  <c r="Z21" i="12"/>
  <c r="AD21" i="12"/>
  <c r="AH21" i="12"/>
  <c r="O21" i="12"/>
  <c r="AE21" i="12"/>
  <c r="S21" i="12"/>
  <c r="AI21" i="12"/>
  <c r="G21" i="12"/>
  <c r="W21" i="12"/>
  <c r="K21" i="12"/>
  <c r="AA21" i="12"/>
  <c r="I25" i="7"/>
  <c r="E100" i="3" s="1"/>
  <c r="E102" i="3" s="1"/>
  <c r="G99" i="3"/>
  <c r="AK54" i="15"/>
  <c r="AK56" i="15"/>
  <c r="I54" i="15"/>
  <c r="I56" i="15"/>
  <c r="L26" i="12"/>
  <c r="AE54" i="15"/>
  <c r="AE56" i="15"/>
  <c r="AH26" i="12"/>
  <c r="AH56" i="15"/>
  <c r="AH54" i="15"/>
  <c r="P54" i="15"/>
  <c r="P56" i="15"/>
  <c r="S26" i="12"/>
  <c r="X54" i="15"/>
  <c r="X56" i="15"/>
  <c r="AA26" i="12"/>
  <c r="T54" i="15"/>
  <c r="T56" i="15"/>
  <c r="W26" i="12"/>
  <c r="AJ54" i="15"/>
  <c r="AJ56" i="15"/>
  <c r="AF54" i="15"/>
  <c r="AF56" i="15"/>
  <c r="AI26" i="12"/>
  <c r="K54" i="15"/>
  <c r="K56" i="15"/>
  <c r="N26" i="12"/>
  <c r="Y54" i="15"/>
  <c r="Y56" i="15"/>
  <c r="AB26" i="12"/>
  <c r="V56" i="15"/>
  <c r="Y26" i="12"/>
  <c r="V54" i="15"/>
  <c r="O54" i="15"/>
  <c r="O56" i="15"/>
  <c r="R26" i="12"/>
  <c r="S54" i="15"/>
  <c r="S56" i="15"/>
  <c r="V26" i="12"/>
  <c r="AA54" i="15"/>
  <c r="AA56" i="15"/>
  <c r="AD26" i="12"/>
  <c r="W54" i="15"/>
  <c r="W56" i="15"/>
  <c r="Z26" i="12"/>
  <c r="AD54" i="15"/>
  <c r="AG26" i="12"/>
  <c r="AD56" i="15"/>
  <c r="U54" i="15"/>
  <c r="U56" i="15"/>
  <c r="X26" i="12"/>
  <c r="M54" i="15"/>
  <c r="M56" i="15"/>
  <c r="P26" i="12"/>
  <c r="Z56" i="15"/>
  <c r="AC26" i="12"/>
  <c r="Z54" i="15"/>
  <c r="AC54" i="15"/>
  <c r="AC56" i="15"/>
  <c r="AF26" i="12"/>
  <c r="AG54" i="15"/>
  <c r="AG56" i="15"/>
  <c r="AJ26" i="12"/>
  <c r="L54" i="15"/>
  <c r="L56" i="15"/>
  <c r="O26" i="12"/>
  <c r="R56" i="15"/>
  <c r="U26" i="12"/>
  <c r="R54" i="15"/>
  <c r="J56" i="15"/>
  <c r="M26" i="12"/>
  <c r="J54" i="15"/>
  <c r="N54" i="15"/>
  <c r="Q26" i="12"/>
  <c r="N56" i="15"/>
  <c r="AB54" i="15"/>
  <c r="AB56" i="15"/>
  <c r="AE26" i="12"/>
  <c r="AI54" i="15"/>
  <c r="AI56" i="15"/>
  <c r="Q54" i="15"/>
  <c r="Q56" i="15"/>
  <c r="T26" i="12"/>
  <c r="M34" i="12" l="1"/>
  <c r="H55" i="15"/>
  <c r="H52" i="15"/>
  <c r="Y57" i="15"/>
  <c r="AJ57" i="15"/>
  <c r="N57" i="15"/>
  <c r="P57" i="15"/>
  <c r="P61" i="15" s="1"/>
  <c r="AH57" i="15"/>
  <c r="U57" i="15"/>
  <c r="X57" i="15"/>
  <c r="V34" i="12"/>
  <c r="AI57" i="15"/>
  <c r="T57" i="15"/>
  <c r="AD57" i="15"/>
  <c r="AI34" i="12"/>
  <c r="U34" i="12"/>
  <c r="AC34" i="12"/>
  <c r="Y34" i="12"/>
  <c r="AE34" i="12"/>
  <c r="AD34" i="12"/>
  <c r="I26" i="7"/>
  <c r="AJ34" i="12"/>
  <c r="AF34" i="12"/>
  <c r="P34" i="12"/>
  <c r="O19" i="3" s="1"/>
  <c r="Z34" i="12"/>
  <c r="N34" i="12"/>
  <c r="M19" i="3" s="1"/>
  <c r="AK57" i="15"/>
  <c r="T34" i="12"/>
  <c r="O34" i="12"/>
  <c r="AG57" i="15"/>
  <c r="AC57" i="15"/>
  <c r="Z57" i="15"/>
  <c r="M57" i="15"/>
  <c r="M61" i="15" s="1"/>
  <c r="R34" i="12"/>
  <c r="V57" i="15"/>
  <c r="J57" i="15"/>
  <c r="J61" i="15" s="1"/>
  <c r="R57" i="15"/>
  <c r="Q59" i="15" s="1"/>
  <c r="N61" i="15"/>
  <c r="D21" i="12"/>
  <c r="G17" i="13" s="1"/>
  <c r="Q57" i="15"/>
  <c r="AB57" i="15"/>
  <c r="L57" i="15"/>
  <c r="K57" i="15"/>
  <c r="AF57" i="15"/>
  <c r="L34" i="12"/>
  <c r="L19" i="3"/>
  <c r="AH34" i="12"/>
  <c r="I57" i="15"/>
  <c r="W57" i="15"/>
  <c r="AA57" i="15"/>
  <c r="S57" i="15"/>
  <c r="O57" i="15"/>
  <c r="Q34" i="12"/>
  <c r="X34" i="12"/>
  <c r="AG34" i="12"/>
  <c r="AB34" i="12"/>
  <c r="W34" i="12"/>
  <c r="AA34" i="12"/>
  <c r="S34" i="12"/>
  <c r="AE57" i="15"/>
  <c r="H56" i="15" l="1"/>
  <c r="K26" i="12"/>
  <c r="H54" i="15"/>
  <c r="N19" i="3"/>
  <c r="K19" i="3"/>
  <c r="O61" i="15"/>
  <c r="I61" i="15"/>
  <c r="F64" i="15" s="1" a="1"/>
  <c r="Q61" i="15"/>
  <c r="P19" i="3"/>
  <c r="K61" i="15"/>
  <c r="L61" i="15"/>
  <c r="C41" i="4"/>
  <c r="H41" i="4"/>
  <c r="I17" i="13"/>
  <c r="J41" i="4" s="1"/>
  <c r="H57" i="15" l="1"/>
  <c r="K34" i="12"/>
  <c r="J19" i="3" s="1"/>
  <c r="G80" i="16" a="1"/>
  <c r="G24" i="15" l="1"/>
  <c r="H61" i="15"/>
  <c r="F64" i="15" s="1"/>
  <c r="G25" i="15"/>
  <c r="D23" i="9" l="1"/>
  <c r="H38" i="9" s="1"/>
  <c r="N12" i="19"/>
  <c r="M17" i="19"/>
  <c r="N47" i="19" s="1"/>
  <c r="M18" i="19"/>
  <c r="I48" i="19" s="1"/>
  <c r="M19" i="19"/>
  <c r="M49" i="19" s="1"/>
  <c r="K42" i="19"/>
  <c r="W42" i="19"/>
  <c r="AA42" i="19"/>
  <c r="AB42" i="19"/>
  <c r="AE42" i="19"/>
  <c r="AI42" i="19"/>
  <c r="AJ42" i="19"/>
  <c r="R49" i="19"/>
  <c r="V49" i="19"/>
  <c r="AH49" i="19"/>
  <c r="AK47" i="19" l="1"/>
  <c r="AC47" i="19"/>
  <c r="W48" i="19"/>
  <c r="AF48" i="19"/>
  <c r="AE48" i="19"/>
  <c r="O48" i="19"/>
  <c r="U47" i="19"/>
  <c r="P48" i="19"/>
  <c r="X48" i="19"/>
  <c r="H48" i="19"/>
  <c r="M47" i="19"/>
  <c r="AJ48" i="19"/>
  <c r="AB48" i="19"/>
  <c r="T48" i="19"/>
  <c r="L48" i="19"/>
  <c r="AI48" i="19"/>
  <c r="AA48" i="19"/>
  <c r="S48" i="19"/>
  <c r="K48" i="19"/>
  <c r="AH48" i="19"/>
  <c r="AD48" i="19"/>
  <c r="Z48" i="19"/>
  <c r="V48" i="19"/>
  <c r="R48" i="19"/>
  <c r="N48" i="19"/>
  <c r="J48" i="19"/>
  <c r="AK48" i="19"/>
  <c r="AG48" i="19"/>
  <c r="AC48" i="19"/>
  <c r="Y48" i="19"/>
  <c r="U48" i="19"/>
  <c r="Q48" i="19"/>
  <c r="M48" i="19"/>
  <c r="AD49" i="19"/>
  <c r="N49" i="19"/>
  <c r="Z49" i="19"/>
  <c r="J49" i="19"/>
  <c r="D38" i="9"/>
  <c r="D39" i="9" s="1"/>
  <c r="G15" i="13" s="1"/>
  <c r="I19" i="12" s="1"/>
  <c r="G6" i="16"/>
  <c r="G9" i="16" s="1"/>
  <c r="H32" i="16" s="1"/>
  <c r="AG49" i="19"/>
  <c r="Y49" i="19"/>
  <c r="Q49" i="19"/>
  <c r="I49" i="19"/>
  <c r="AH47" i="19"/>
  <c r="Z47" i="19"/>
  <c r="R47" i="19"/>
  <c r="J47" i="19"/>
  <c r="AG47" i="19"/>
  <c r="Y47" i="19"/>
  <c r="Q47" i="19"/>
  <c r="I47" i="19"/>
  <c r="AK49" i="19"/>
  <c r="AC49" i="19"/>
  <c r="U49" i="19"/>
  <c r="AD47" i="19"/>
  <c r="V47" i="19"/>
  <c r="T42" i="19"/>
  <c r="T43" i="19" s="1"/>
  <c r="T44" i="19" s="1"/>
  <c r="S42" i="19"/>
  <c r="S51" i="19" s="1"/>
  <c r="O42" i="19"/>
  <c r="O51" i="19" s="1"/>
  <c r="L42" i="19"/>
  <c r="L51" i="19" s="1"/>
  <c r="M13" i="19"/>
  <c r="M14" i="19" s="1"/>
  <c r="AI43" i="19"/>
  <c r="AI44" i="19" s="1"/>
  <c r="AI51" i="19"/>
  <c r="K43" i="19"/>
  <c r="K44" i="19" s="1"/>
  <c r="K51" i="19"/>
  <c r="AB43" i="19"/>
  <c r="AB44" i="19" s="1"/>
  <c r="AB51" i="19"/>
  <c r="AJ43" i="19"/>
  <c r="AJ44" i="19" s="1"/>
  <c r="AJ51" i="19"/>
  <c r="AA43" i="19"/>
  <c r="AA44" i="19" s="1"/>
  <c r="AA51" i="19"/>
  <c r="AF42" i="19"/>
  <c r="X42" i="19"/>
  <c r="P42" i="19"/>
  <c r="H42" i="19"/>
  <c r="K47" i="19"/>
  <c r="O47" i="19"/>
  <c r="S47" i="19"/>
  <c r="W47" i="19"/>
  <c r="AA47" i="19"/>
  <c r="AE47" i="19"/>
  <c r="AI47" i="19"/>
  <c r="H47" i="19"/>
  <c r="L47" i="19"/>
  <c r="P47" i="19"/>
  <c r="T47" i="19"/>
  <c r="X47" i="19"/>
  <c r="AB47" i="19"/>
  <c r="AF47" i="19"/>
  <c r="AJ47" i="19"/>
  <c r="AE43" i="19"/>
  <c r="AE44" i="19" s="1"/>
  <c r="AE51" i="19"/>
  <c r="W43" i="19"/>
  <c r="W44" i="19" s="1"/>
  <c r="W51" i="19"/>
  <c r="O43" i="19"/>
  <c r="O44" i="19" s="1"/>
  <c r="K49" i="19"/>
  <c r="O49" i="19"/>
  <c r="S49" i="19"/>
  <c r="W49" i="19"/>
  <c r="AA49" i="19"/>
  <c r="AE49" i="19"/>
  <c r="AI49" i="19"/>
  <c r="H49" i="19"/>
  <c r="L49" i="19"/>
  <c r="P49" i="19"/>
  <c r="T49" i="19"/>
  <c r="X49" i="19"/>
  <c r="AB49" i="19"/>
  <c r="AF49" i="19"/>
  <c r="AJ49" i="19"/>
  <c r="M20" i="19"/>
  <c r="I42" i="19"/>
  <c r="M42" i="19"/>
  <c r="Q42" i="19"/>
  <c r="U42" i="19"/>
  <c r="Y42" i="19"/>
  <c r="AC42" i="19"/>
  <c r="AG42" i="19"/>
  <c r="AK42" i="19"/>
  <c r="M21" i="19"/>
  <c r="J42" i="19"/>
  <c r="N42" i="19"/>
  <c r="R42" i="19"/>
  <c r="V42" i="19"/>
  <c r="Z42" i="19"/>
  <c r="AD42" i="19"/>
  <c r="AH42" i="19"/>
  <c r="O16" i="4"/>
  <c r="H39" i="9"/>
  <c r="G16" i="13" s="1"/>
  <c r="D15" i="9"/>
  <c r="D24" i="9"/>
  <c r="F90" i="3" l="1"/>
  <c r="AH32" i="16"/>
  <c r="AH34" i="16" s="1"/>
  <c r="AH39" i="16" s="1"/>
  <c r="L32" i="16"/>
  <c r="L34" i="16" s="1"/>
  <c r="L39" i="16" s="1"/>
  <c r="R32" i="16"/>
  <c r="R34" i="16" s="1"/>
  <c r="R39" i="16" s="1"/>
  <c r="W32" i="16"/>
  <c r="W34" i="16" s="1"/>
  <c r="W39" i="16" s="1"/>
  <c r="T32" i="16"/>
  <c r="T34" i="16" s="1"/>
  <c r="T39" i="16" s="1"/>
  <c r="AI32" i="16"/>
  <c r="AI34" i="16" s="1"/>
  <c r="AI39" i="16" s="1"/>
  <c r="S32" i="16"/>
  <c r="S34" i="16" s="1"/>
  <c r="S39" i="16" s="1"/>
  <c r="AD32" i="16"/>
  <c r="AD34" i="16" s="1"/>
  <c r="AD39" i="16" s="1"/>
  <c r="N32" i="16"/>
  <c r="N34" i="16" s="1"/>
  <c r="N39" i="16" s="1"/>
  <c r="X32" i="16"/>
  <c r="AB32" i="16"/>
  <c r="AB33" i="16" s="1"/>
  <c r="AE32" i="16"/>
  <c r="AE34" i="16" s="1"/>
  <c r="AE39" i="16" s="1"/>
  <c r="O32" i="16"/>
  <c r="O33" i="16" s="1"/>
  <c r="Z32" i="16"/>
  <c r="Z33" i="16" s="1"/>
  <c r="J32" i="16"/>
  <c r="J33" i="16" s="1"/>
  <c r="AJ32" i="16"/>
  <c r="AJ33" i="16" s="1"/>
  <c r="AA32" i="16"/>
  <c r="AA33" i="16" s="1"/>
  <c r="K32" i="16"/>
  <c r="K34" i="16" s="1"/>
  <c r="K39" i="16" s="1"/>
  <c r="V32" i="16"/>
  <c r="V34" i="16" s="1"/>
  <c r="V39" i="16" s="1"/>
  <c r="Q32" i="16"/>
  <c r="Q33" i="16" s="1"/>
  <c r="Q41" i="16" s="1"/>
  <c r="I15" i="13"/>
  <c r="J39" i="4" s="1"/>
  <c r="X19" i="12"/>
  <c r="G19" i="12"/>
  <c r="H19" i="12"/>
  <c r="F19" i="12"/>
  <c r="W19" i="12"/>
  <c r="N19" i="12"/>
  <c r="T19" i="12"/>
  <c r="S19" i="12"/>
  <c r="AJ19" i="12"/>
  <c r="AI19" i="12"/>
  <c r="C39" i="4"/>
  <c r="M19" i="12"/>
  <c r="AC19" i="12"/>
  <c r="V19" i="12"/>
  <c r="AF19" i="12"/>
  <c r="P19" i="12"/>
  <c r="AE19" i="12"/>
  <c r="O19" i="12"/>
  <c r="H39" i="4"/>
  <c r="Q19" i="12"/>
  <c r="R19" i="12"/>
  <c r="AD19" i="12"/>
  <c r="AB19" i="12"/>
  <c r="L19" i="12"/>
  <c r="AA19" i="12"/>
  <c r="K19" i="12"/>
  <c r="Y19" i="12"/>
  <c r="J19" i="12"/>
  <c r="AG19" i="12"/>
  <c r="AH19" i="12"/>
  <c r="W19" i="26"/>
  <c r="W20" i="26" s="1"/>
  <c r="W21" i="26" s="1"/>
  <c r="G27" i="13" s="1"/>
  <c r="M94" i="3" s="1"/>
  <c r="U19" i="12"/>
  <c r="Z19" i="12"/>
  <c r="H33" i="16"/>
  <c r="H46" i="16" s="1"/>
  <c r="H34" i="16"/>
  <c r="H39" i="16" s="1"/>
  <c r="M32" i="16"/>
  <c r="Y32" i="16"/>
  <c r="I32" i="16"/>
  <c r="AF32" i="16"/>
  <c r="P32" i="16"/>
  <c r="AK32" i="16"/>
  <c r="U32" i="16"/>
  <c r="AG32" i="16"/>
  <c r="AC32" i="16"/>
  <c r="AC33" i="16" s="1"/>
  <c r="S43" i="19"/>
  <c r="S44" i="19" s="1"/>
  <c r="V28" i="12" s="1"/>
  <c r="T51" i="19"/>
  <c r="L43" i="19"/>
  <c r="L44" i="19" s="1"/>
  <c r="O28" i="12" s="1"/>
  <c r="N28" i="12"/>
  <c r="W28" i="12"/>
  <c r="AE28" i="12"/>
  <c r="C19" i="9"/>
  <c r="C21" i="9"/>
  <c r="C22" i="9"/>
  <c r="C20" i="9"/>
  <c r="H14" i="9"/>
  <c r="H13" i="9" s="1"/>
  <c r="T33" i="16"/>
  <c r="C40" i="4"/>
  <c r="H40" i="4"/>
  <c r="G20" i="12"/>
  <c r="K20" i="12"/>
  <c r="O20" i="12"/>
  <c r="S20" i="12"/>
  <c r="W20" i="12"/>
  <c r="AA20" i="12"/>
  <c r="AE20" i="12"/>
  <c r="AI20" i="12"/>
  <c r="H20" i="12"/>
  <c r="L20" i="12"/>
  <c r="P20" i="12"/>
  <c r="T20" i="12"/>
  <c r="X20" i="12"/>
  <c r="AB20" i="12"/>
  <c r="AF20" i="12"/>
  <c r="AJ20" i="12"/>
  <c r="F20" i="12"/>
  <c r="N20" i="12"/>
  <c r="V20" i="12"/>
  <c r="AD20" i="12"/>
  <c r="I16" i="13"/>
  <c r="J40" i="4" s="1"/>
  <c r="I20" i="12"/>
  <c r="I22" i="12" s="1"/>
  <c r="Q20" i="12"/>
  <c r="Y20" i="12"/>
  <c r="AG20" i="12"/>
  <c r="U20" i="12"/>
  <c r="Z20" i="12"/>
  <c r="M20" i="12"/>
  <c r="J20" i="12"/>
  <c r="AC20" i="12"/>
  <c r="R20" i="12"/>
  <c r="AH20" i="12"/>
  <c r="Q50" i="16"/>
  <c r="V51" i="19"/>
  <c r="V43" i="19"/>
  <c r="V44" i="19" s="1"/>
  <c r="Y43" i="19"/>
  <c r="Y44" i="19" s="1"/>
  <c r="Y51" i="19"/>
  <c r="I43" i="19"/>
  <c r="I44" i="19" s="1"/>
  <c r="I51" i="19"/>
  <c r="X43" i="19"/>
  <c r="X44" i="19" s="1"/>
  <c r="X51" i="19"/>
  <c r="J17" i="4"/>
  <c r="D16" i="9"/>
  <c r="W33" i="16"/>
  <c r="AH33" i="16"/>
  <c r="AH43" i="19"/>
  <c r="AH44" i="19" s="1"/>
  <c r="AH51" i="19"/>
  <c r="R43" i="19"/>
  <c r="R44" i="19" s="1"/>
  <c r="R51" i="19"/>
  <c r="AK51" i="19"/>
  <c r="AK43" i="19"/>
  <c r="AK44" i="19" s="1"/>
  <c r="U51" i="19"/>
  <c r="U43" i="19"/>
  <c r="U44" i="19" s="1"/>
  <c r="I50" i="19"/>
  <c r="M50" i="19"/>
  <c r="Q50" i="19"/>
  <c r="U50" i="19"/>
  <c r="Y50" i="19"/>
  <c r="AC50" i="19"/>
  <c r="AG50" i="19"/>
  <c r="AK50" i="19"/>
  <c r="J50" i="19"/>
  <c r="N50" i="19"/>
  <c r="R50" i="19"/>
  <c r="V50" i="19"/>
  <c r="Z50" i="19"/>
  <c r="AD50" i="19"/>
  <c r="AH50" i="19"/>
  <c r="L50" i="19"/>
  <c r="L52" i="19" s="1"/>
  <c r="O36" i="12" s="1"/>
  <c r="O38" i="12" s="1"/>
  <c r="T50" i="19"/>
  <c r="AB50" i="19"/>
  <c r="AB52" i="19" s="1"/>
  <c r="AE36" i="12" s="1"/>
  <c r="AE38" i="12" s="1"/>
  <c r="AJ50" i="19"/>
  <c r="AJ52" i="19" s="1"/>
  <c r="AJ54" i="19" s="1"/>
  <c r="O50" i="19"/>
  <c r="O52" i="19" s="1"/>
  <c r="W50" i="19"/>
  <c r="W52" i="19" s="1"/>
  <c r="Z36" i="12" s="1"/>
  <c r="Z38" i="12" s="1"/>
  <c r="AE50" i="19"/>
  <c r="AE52" i="19" s="1"/>
  <c r="M22" i="19"/>
  <c r="M24" i="19" s="1"/>
  <c r="K50" i="19"/>
  <c r="K52" i="19" s="1"/>
  <c r="N36" i="12" s="1"/>
  <c r="N38" i="12" s="1"/>
  <c r="AA50" i="19"/>
  <c r="AA52" i="19" s="1"/>
  <c r="AD36" i="12" s="1"/>
  <c r="AD38" i="12" s="1"/>
  <c r="AF50" i="19"/>
  <c r="AI50" i="19"/>
  <c r="AI52" i="19" s="1"/>
  <c r="AI54" i="19" s="1"/>
  <c r="P50" i="19"/>
  <c r="S50" i="19"/>
  <c r="S52" i="19" s="1"/>
  <c r="V36" i="12" s="1"/>
  <c r="V38" i="12" s="1"/>
  <c r="X50" i="19"/>
  <c r="H50" i="19"/>
  <c r="Z28" i="12"/>
  <c r="AF43" i="19"/>
  <c r="AF44" i="19" s="1"/>
  <c r="AF51" i="19"/>
  <c r="AD28" i="12"/>
  <c r="AJ34" i="16"/>
  <c r="AJ39" i="16" s="1"/>
  <c r="AD51" i="19"/>
  <c r="AD43" i="19"/>
  <c r="AD44" i="19" s="1"/>
  <c r="N51" i="19"/>
  <c r="N43" i="19"/>
  <c r="N44" i="19" s="1"/>
  <c r="AG43" i="19"/>
  <c r="AG44" i="19" s="1"/>
  <c r="AG51" i="19"/>
  <c r="Q43" i="19"/>
  <c r="Q44" i="19" s="1"/>
  <c r="Q51" i="19"/>
  <c r="H43" i="19"/>
  <c r="H44" i="19" s="1"/>
  <c r="H51" i="19"/>
  <c r="C23" i="9"/>
  <c r="O34" i="16"/>
  <c r="O39" i="16" s="1"/>
  <c r="Z34" i="16"/>
  <c r="Z39" i="16" s="1"/>
  <c r="Z43" i="19"/>
  <c r="Z44" i="19" s="1"/>
  <c r="Z51" i="19"/>
  <c r="J43" i="19"/>
  <c r="J44" i="19" s="1"/>
  <c r="J51" i="19"/>
  <c r="AC51" i="19"/>
  <c r="AC43" i="19"/>
  <c r="AC44" i="19" s="1"/>
  <c r="M51" i="19"/>
  <c r="M43" i="19"/>
  <c r="M44" i="19" s="1"/>
  <c r="R28" i="12"/>
  <c r="AH28" i="12"/>
  <c r="P43" i="19"/>
  <c r="P44" i="19" s="1"/>
  <c r="P51" i="19"/>
  <c r="AA34" i="16" l="1"/>
  <c r="AA39" i="16" s="1"/>
  <c r="L33" i="16"/>
  <c r="N33" i="16"/>
  <c r="N51" i="16" s="1"/>
  <c r="H44" i="16"/>
  <c r="S33" i="16"/>
  <c r="S45" i="16" s="1"/>
  <c r="AG22" i="12"/>
  <c r="X22" i="12"/>
  <c r="H40" i="16"/>
  <c r="R33" i="16"/>
  <c r="R40" i="16" s="1"/>
  <c r="H55" i="16"/>
  <c r="H41" i="16"/>
  <c r="V33" i="16"/>
  <c r="V51" i="16" s="1"/>
  <c r="J34" i="16"/>
  <c r="J39" i="16" s="1"/>
  <c r="AI33" i="16"/>
  <c r="AI51" i="16" s="1"/>
  <c r="AJ22" i="12"/>
  <c r="H54" i="16"/>
  <c r="K33" i="16"/>
  <c r="K45" i="16" s="1"/>
  <c r="H52" i="16"/>
  <c r="Q22" i="12"/>
  <c r="P22" i="12"/>
  <c r="AC34" i="16"/>
  <c r="AC39" i="16" s="1"/>
  <c r="R6" i="16"/>
  <c r="H45" i="16"/>
  <c r="H50" i="16"/>
  <c r="AB34" i="16"/>
  <c r="AB39" i="16" s="1"/>
  <c r="G22" i="12"/>
  <c r="G46" i="12" s="1"/>
  <c r="H51" i="16"/>
  <c r="H53" i="16"/>
  <c r="T52" i="19"/>
  <c r="W36" i="12" s="1"/>
  <c r="W38" i="12" s="1"/>
  <c r="Q45" i="16"/>
  <c r="Q51" i="16"/>
  <c r="Q53" i="16"/>
  <c r="Q46" i="16"/>
  <c r="AE33" i="16"/>
  <c r="AE51" i="16" s="1"/>
  <c r="AD33" i="16"/>
  <c r="AD45" i="16" s="1"/>
  <c r="Q40" i="16"/>
  <c r="Q54" i="16"/>
  <c r="Q44" i="16"/>
  <c r="X34" i="16"/>
  <c r="X39" i="16" s="1"/>
  <c r="X33" i="16"/>
  <c r="Q55" i="16"/>
  <c r="Q52" i="16"/>
  <c r="Q34" i="16"/>
  <c r="Q39" i="16" s="1"/>
  <c r="W22" i="12"/>
  <c r="H22" i="12"/>
  <c r="H46" i="12" s="1"/>
  <c r="E39" i="4"/>
  <c r="T22" i="12"/>
  <c r="F22" i="12"/>
  <c r="F46" i="12" s="1"/>
  <c r="R22" i="12"/>
  <c r="AE22" i="12"/>
  <c r="AC22" i="12"/>
  <c r="AA22" i="12"/>
  <c r="V22" i="12"/>
  <c r="O22" i="12"/>
  <c r="M22" i="12"/>
  <c r="AI22" i="12"/>
  <c r="S22" i="12"/>
  <c r="N22" i="12"/>
  <c r="K22" i="12"/>
  <c r="AF22" i="12"/>
  <c r="U22" i="12"/>
  <c r="L22" i="12"/>
  <c r="J22" i="12"/>
  <c r="J46" i="12" s="1"/>
  <c r="H51" i="4"/>
  <c r="O29" i="5" s="1"/>
  <c r="AB22" i="12"/>
  <c r="H38" i="6"/>
  <c r="E38" i="6"/>
  <c r="D19" i="12"/>
  <c r="D38" i="6"/>
  <c r="Y22" i="12"/>
  <c r="AD22" i="12"/>
  <c r="C51" i="4"/>
  <c r="AH22" i="12"/>
  <c r="Z22" i="12"/>
  <c r="Y52" i="19"/>
  <c r="AB36" i="12" s="1"/>
  <c r="AB38" i="12" s="1"/>
  <c r="N29" i="5"/>
  <c r="H52" i="19"/>
  <c r="K36" i="12" s="1"/>
  <c r="K38" i="12" s="1"/>
  <c r="AK33" i="16"/>
  <c r="AK34" i="16"/>
  <c r="AK39" i="16" s="1"/>
  <c r="Y33" i="16"/>
  <c r="Y34" i="16"/>
  <c r="Y39" i="16" s="1"/>
  <c r="P33" i="16"/>
  <c r="P34" i="16"/>
  <c r="P39" i="16" s="1"/>
  <c r="M33" i="16"/>
  <c r="M34" i="16"/>
  <c r="M39" i="16" s="1"/>
  <c r="AG34" i="16"/>
  <c r="AG39" i="16" s="1"/>
  <c r="AG33" i="16"/>
  <c r="AF33" i="16"/>
  <c r="AF34" i="16"/>
  <c r="AF39" i="16" s="1"/>
  <c r="U33" i="16"/>
  <c r="U34" i="16"/>
  <c r="U39" i="16" s="1"/>
  <c r="I33" i="16"/>
  <c r="I34" i="16"/>
  <c r="I39" i="16" s="1"/>
  <c r="R52" i="19"/>
  <c r="U36" i="12" s="1"/>
  <c r="U38" i="12" s="1"/>
  <c r="AC40" i="16"/>
  <c r="AC45" i="16"/>
  <c r="AC51" i="16"/>
  <c r="AC53" i="16"/>
  <c r="AC55" i="16"/>
  <c r="AC46" i="16"/>
  <c r="AC50" i="16"/>
  <c r="AC44" i="16"/>
  <c r="AC41" i="16"/>
  <c r="AC52" i="16"/>
  <c r="AC54" i="16"/>
  <c r="V52" i="19"/>
  <c r="Y36" i="12" s="1"/>
  <c r="Y38" i="12" s="1"/>
  <c r="AK52" i="19"/>
  <c r="AK54" i="19" s="1"/>
  <c r="I52" i="19"/>
  <c r="L36" i="12" s="1"/>
  <c r="L38" i="12" s="1"/>
  <c r="P52" i="19"/>
  <c r="S36" i="12" s="1"/>
  <c r="S38" i="12" s="1"/>
  <c r="AH52" i="19"/>
  <c r="AH54" i="19" s="1"/>
  <c r="AG52" i="19"/>
  <c r="AJ36" i="12" s="1"/>
  <c r="AJ38" i="12" s="1"/>
  <c r="AF52" i="19"/>
  <c r="AI36" i="12" s="1"/>
  <c r="AI38" i="12" s="1"/>
  <c r="AD52" i="19"/>
  <c r="AG36" i="12" s="1"/>
  <c r="AG38" i="12" s="1"/>
  <c r="N52" i="19"/>
  <c r="Q36" i="12" s="1"/>
  <c r="Q38" i="12" s="1"/>
  <c r="AC52" i="19"/>
  <c r="AF36" i="12" s="1"/>
  <c r="AF38" i="12" s="1"/>
  <c r="M52" i="19"/>
  <c r="P36" i="12" s="1"/>
  <c r="P38" i="12" s="1"/>
  <c r="L54" i="19"/>
  <c r="L57" i="19" s="1"/>
  <c r="L61" i="19" s="1"/>
  <c r="X52" i="19"/>
  <c r="AA36" i="12" s="1"/>
  <c r="AA38" i="12" s="1"/>
  <c r="U28" i="12"/>
  <c r="AA28" i="12"/>
  <c r="L28" i="12"/>
  <c r="Y28" i="12"/>
  <c r="M28" i="12"/>
  <c r="AJ28" i="12"/>
  <c r="AG28" i="12"/>
  <c r="R36" i="12"/>
  <c r="R38" i="12" s="1"/>
  <c r="O54" i="19"/>
  <c r="O57" i="19" s="1"/>
  <c r="O61" i="19" s="1"/>
  <c r="AF28" i="12"/>
  <c r="AC28" i="12"/>
  <c r="T28" i="12"/>
  <c r="AI28" i="12"/>
  <c r="AH36" i="12"/>
  <c r="AH38" i="12" s="1"/>
  <c r="AE54" i="19"/>
  <c r="R30" i="12"/>
  <c r="P28" i="12"/>
  <c r="L41" i="16"/>
  <c r="L44" i="16"/>
  <c r="L46" i="16"/>
  <c r="L50" i="16"/>
  <c r="L52" i="16"/>
  <c r="L54" i="16"/>
  <c r="L40" i="16"/>
  <c r="L45" i="16"/>
  <c r="L51" i="16"/>
  <c r="L55" i="16"/>
  <c r="L53" i="16"/>
  <c r="K28" i="12"/>
  <c r="Q28" i="12"/>
  <c r="Q52" i="19"/>
  <c r="T36" i="12" s="1"/>
  <c r="T38" i="12" s="1"/>
  <c r="O30" i="12"/>
  <c r="N22" i="3"/>
  <c r="N24" i="3" s="1"/>
  <c r="O40" i="12"/>
  <c r="L34" i="9"/>
  <c r="C24" i="9"/>
  <c r="F24" i="9" s="1"/>
  <c r="N40" i="16"/>
  <c r="N45" i="16"/>
  <c r="N50" i="16"/>
  <c r="N44" i="16"/>
  <c r="L35" i="9"/>
  <c r="AH30" i="12"/>
  <c r="L38" i="9"/>
  <c r="AJ41" i="16"/>
  <c r="AJ44" i="16"/>
  <c r="AJ46" i="16"/>
  <c r="AJ50" i="16"/>
  <c r="AJ52" i="16"/>
  <c r="AJ54" i="16"/>
  <c r="AJ40" i="16"/>
  <c r="AJ45" i="16"/>
  <c r="AJ51" i="16"/>
  <c r="AJ55" i="16"/>
  <c r="AJ53" i="16"/>
  <c r="AD30" i="12"/>
  <c r="AD40" i="12"/>
  <c r="Z30" i="12"/>
  <c r="Z40" i="12"/>
  <c r="Z52" i="19"/>
  <c r="AC36" i="12" s="1"/>
  <c r="AC38" i="12" s="1"/>
  <c r="J52" i="19"/>
  <c r="M36" i="12" s="1"/>
  <c r="M38" i="12" s="1"/>
  <c r="J18" i="4"/>
  <c r="D20" i="12"/>
  <c r="T41" i="16"/>
  <c r="T44" i="16"/>
  <c r="T46" i="16"/>
  <c r="T50" i="16"/>
  <c r="T52" i="16"/>
  <c r="T54" i="16"/>
  <c r="T40" i="16"/>
  <c r="T45" i="16"/>
  <c r="T51" i="16"/>
  <c r="T55" i="16"/>
  <c r="T53" i="16"/>
  <c r="L37" i="9"/>
  <c r="AE30" i="12"/>
  <c r="AE40" i="12"/>
  <c r="W30" i="12"/>
  <c r="V30" i="12"/>
  <c r="V40" i="12"/>
  <c r="AB41" i="16"/>
  <c r="AB44" i="16"/>
  <c r="AB46" i="16"/>
  <c r="AB50" i="16"/>
  <c r="AB52" i="16"/>
  <c r="AB54" i="16"/>
  <c r="AB40" i="16"/>
  <c r="AB45" i="16"/>
  <c r="AB51" i="16"/>
  <c r="AB55" i="16"/>
  <c r="AB53" i="16"/>
  <c r="AB28" i="12"/>
  <c r="E40" i="4"/>
  <c r="N30" i="12"/>
  <c r="M22" i="3"/>
  <c r="M24" i="3" s="1"/>
  <c r="N40" i="12"/>
  <c r="S28" i="12"/>
  <c r="Z40" i="16"/>
  <c r="Z45" i="16"/>
  <c r="Z51" i="16"/>
  <c r="Z53" i="16"/>
  <c r="Z55" i="16"/>
  <c r="Z44" i="16"/>
  <c r="Z50" i="16"/>
  <c r="Z54" i="16"/>
  <c r="Z46" i="16"/>
  <c r="Z52" i="16"/>
  <c r="Z41" i="16"/>
  <c r="X28" i="12"/>
  <c r="W40" i="16"/>
  <c r="W45" i="16"/>
  <c r="W51" i="16"/>
  <c r="W53" i="16"/>
  <c r="W55" i="16"/>
  <c r="W41" i="16"/>
  <c r="W46" i="16"/>
  <c r="W52" i="16"/>
  <c r="W44" i="16"/>
  <c r="W54" i="16"/>
  <c r="W50" i="16"/>
  <c r="C13" i="9"/>
  <c r="E16" i="4"/>
  <c r="E15" i="4" s="1"/>
  <c r="E41" i="4"/>
  <c r="C11" i="9"/>
  <c r="C12" i="9"/>
  <c r="E38" i="4"/>
  <c r="C14" i="9"/>
  <c r="I46" i="12"/>
  <c r="K54" i="19"/>
  <c r="K57" i="19" s="1"/>
  <c r="K61" i="19" s="1"/>
  <c r="J40" i="16"/>
  <c r="J45" i="16"/>
  <c r="J51" i="16"/>
  <c r="J53" i="16"/>
  <c r="J55" i="16"/>
  <c r="J44" i="16"/>
  <c r="J50" i="16"/>
  <c r="J54" i="16"/>
  <c r="J46" i="16"/>
  <c r="J41" i="16"/>
  <c r="J52" i="16"/>
  <c r="O40" i="16"/>
  <c r="O45" i="16"/>
  <c r="O51" i="16"/>
  <c r="O53" i="16"/>
  <c r="O55" i="16"/>
  <c r="O41" i="16"/>
  <c r="O46" i="16"/>
  <c r="O52" i="16"/>
  <c r="O50" i="16"/>
  <c r="O44" i="16"/>
  <c r="O54" i="16"/>
  <c r="AD50" i="16"/>
  <c r="AI45" i="16"/>
  <c r="AI44" i="16"/>
  <c r="AI52" i="16"/>
  <c r="AA54" i="19"/>
  <c r="W54" i="19"/>
  <c r="U52" i="19"/>
  <c r="X36" i="12" s="1"/>
  <c r="X38" i="12" s="1"/>
  <c r="AH40" i="16"/>
  <c r="AH45" i="16"/>
  <c r="AH51" i="16"/>
  <c r="AH53" i="16"/>
  <c r="AH55" i="16"/>
  <c r="AH44" i="16"/>
  <c r="AH50" i="16"/>
  <c r="AH54" i="16"/>
  <c r="AH41" i="16"/>
  <c r="AH52" i="16"/>
  <c r="AH46" i="16"/>
  <c r="C15" i="9"/>
  <c r="AA40" i="16"/>
  <c r="AA45" i="16"/>
  <c r="AA51" i="16"/>
  <c r="AA53" i="16"/>
  <c r="AA55" i="16"/>
  <c r="AA44" i="16"/>
  <c r="AA50" i="16"/>
  <c r="AA54" i="16"/>
  <c r="AA46" i="16"/>
  <c r="AA41" i="16"/>
  <c r="AA52" i="16"/>
  <c r="L36" i="9"/>
  <c r="AB54" i="19"/>
  <c r="S54" i="19"/>
  <c r="N41" i="16" l="1"/>
  <c r="N55" i="16"/>
  <c r="N52" i="16"/>
  <c r="N53" i="16"/>
  <c r="N54" i="16"/>
  <c r="N46" i="16"/>
  <c r="D38" i="12"/>
  <c r="Q42" i="16"/>
  <c r="R54" i="16"/>
  <c r="R53" i="16"/>
  <c r="S41" i="16"/>
  <c r="S53" i="16"/>
  <c r="R46" i="16"/>
  <c r="R51" i="16"/>
  <c r="K55" i="16"/>
  <c r="S51" i="16"/>
  <c r="R52" i="16"/>
  <c r="R44" i="16"/>
  <c r="R45" i="16"/>
  <c r="K40" i="16"/>
  <c r="S50" i="16"/>
  <c r="S40" i="16"/>
  <c r="H47" i="16"/>
  <c r="R50" i="16"/>
  <c r="S54" i="16"/>
  <c r="V55" i="16"/>
  <c r="R41" i="16"/>
  <c r="R42" i="16" s="1"/>
  <c r="R55" i="16"/>
  <c r="W40" i="12"/>
  <c r="V42" i="12" s="1"/>
  <c r="V43" i="12" s="1"/>
  <c r="S46" i="16"/>
  <c r="S55" i="16"/>
  <c r="AE45" i="16"/>
  <c r="AI41" i="16"/>
  <c r="AI40" i="16"/>
  <c r="AI54" i="16"/>
  <c r="AI53" i="16"/>
  <c r="K46" i="16"/>
  <c r="S52" i="16"/>
  <c r="S44" i="16"/>
  <c r="AC42" i="16"/>
  <c r="AI55" i="16"/>
  <c r="AI46" i="16"/>
  <c r="AI47" i="16" s="1"/>
  <c r="AI50" i="16"/>
  <c r="H56" i="16"/>
  <c r="AD55" i="16"/>
  <c r="AD40" i="16"/>
  <c r="AD53" i="16"/>
  <c r="AD44" i="16"/>
  <c r="AD46" i="16"/>
  <c r="AD51" i="16"/>
  <c r="Y54" i="19"/>
  <c r="AD52" i="16"/>
  <c r="AD54" i="16"/>
  <c r="AD41" i="16"/>
  <c r="AD42" i="16" s="1"/>
  <c r="H42" i="16"/>
  <c r="V54" i="16"/>
  <c r="V45" i="16"/>
  <c r="V44" i="16"/>
  <c r="V40" i="16"/>
  <c r="R54" i="19"/>
  <c r="R57" i="19" s="1"/>
  <c r="R61" i="19" s="1"/>
  <c r="V41" i="16"/>
  <c r="K53" i="16"/>
  <c r="V52" i="16"/>
  <c r="V53" i="16"/>
  <c r="K41" i="16"/>
  <c r="K50" i="16"/>
  <c r="K51" i="16"/>
  <c r="K54" i="16"/>
  <c r="V50" i="16"/>
  <c r="V46" i="16"/>
  <c r="K52" i="16"/>
  <c r="K44" i="16"/>
  <c r="H54" i="19"/>
  <c r="H57" i="19" s="1"/>
  <c r="H61" i="19" s="1"/>
  <c r="Q56" i="16"/>
  <c r="Q47" i="16"/>
  <c r="AE44" i="16"/>
  <c r="T54" i="19"/>
  <c r="AE41" i="16"/>
  <c r="I54" i="19"/>
  <c r="I57" i="19" s="1"/>
  <c r="I61" i="19" s="1"/>
  <c r="AE50" i="16"/>
  <c r="AE55" i="16"/>
  <c r="AE40" i="16"/>
  <c r="AE42" i="16" s="1"/>
  <c r="AE52" i="16"/>
  <c r="AE53" i="16"/>
  <c r="X41" i="16"/>
  <c r="X52" i="16"/>
  <c r="X51" i="16"/>
  <c r="X50" i="16"/>
  <c r="X44" i="16"/>
  <c r="X54" i="16"/>
  <c r="X45" i="16"/>
  <c r="X53" i="16"/>
  <c r="X40" i="16"/>
  <c r="X42" i="16" s="1"/>
  <c r="X46" i="16"/>
  <c r="X55" i="16"/>
  <c r="AE54" i="16"/>
  <c r="AE46" i="16"/>
  <c r="D22" i="12"/>
  <c r="M29" i="5"/>
  <c r="G29" i="5"/>
  <c r="H29" i="5"/>
  <c r="J29" i="5"/>
  <c r="K29" i="5"/>
  <c r="D29" i="5"/>
  <c r="E29" i="5"/>
  <c r="L29" i="5"/>
  <c r="I29" i="5"/>
  <c r="F29" i="5"/>
  <c r="AC54" i="19"/>
  <c r="O42" i="16"/>
  <c r="Z42" i="16"/>
  <c r="AH42" i="16"/>
  <c r="AA47" i="16"/>
  <c r="AF41" i="16"/>
  <c r="AF52" i="16"/>
  <c r="AF55" i="16"/>
  <c r="AF44" i="16"/>
  <c r="AF54" i="16"/>
  <c r="AF51" i="16"/>
  <c r="AF46" i="16"/>
  <c r="AF40" i="16"/>
  <c r="AF50" i="16"/>
  <c r="AF45" i="16"/>
  <c r="AF53" i="16"/>
  <c r="M44" i="16"/>
  <c r="M46" i="16"/>
  <c r="M50" i="16"/>
  <c r="M54" i="16"/>
  <c r="M41" i="16"/>
  <c r="M52" i="16"/>
  <c r="M40" i="16"/>
  <c r="M55" i="16"/>
  <c r="M45" i="16"/>
  <c r="M51" i="16"/>
  <c r="M53" i="16"/>
  <c r="Y50" i="16"/>
  <c r="Y40" i="16"/>
  <c r="Y41" i="16"/>
  <c r="Y52" i="16"/>
  <c r="Y51" i="16"/>
  <c r="Y44" i="16"/>
  <c r="Y54" i="16"/>
  <c r="Y45" i="16"/>
  <c r="Y46" i="16"/>
  <c r="Y53" i="16"/>
  <c r="Y55" i="16"/>
  <c r="AJ42" i="16"/>
  <c r="AC47" i="16"/>
  <c r="U40" i="16"/>
  <c r="U51" i="16"/>
  <c r="U55" i="16"/>
  <c r="U45" i="16"/>
  <c r="U53" i="16"/>
  <c r="U41" i="16"/>
  <c r="U52" i="16"/>
  <c r="U44" i="16"/>
  <c r="U54" i="16"/>
  <c r="U46" i="16"/>
  <c r="U50" i="16"/>
  <c r="AG44" i="16"/>
  <c r="AG54" i="16"/>
  <c r="AG55" i="16"/>
  <c r="AG52" i="16"/>
  <c r="AG51" i="16"/>
  <c r="AG46" i="16"/>
  <c r="AG53" i="16"/>
  <c r="AG45" i="16"/>
  <c r="AG41" i="16"/>
  <c r="AG50" i="16"/>
  <c r="AG40" i="16"/>
  <c r="I41" i="16"/>
  <c r="I52" i="16"/>
  <c r="I55" i="16"/>
  <c r="I44" i="16"/>
  <c r="I54" i="16"/>
  <c r="I51" i="16"/>
  <c r="I46" i="16"/>
  <c r="I53" i="16"/>
  <c r="I40" i="16"/>
  <c r="I42" i="16" s="1"/>
  <c r="I50" i="16"/>
  <c r="I45" i="16"/>
  <c r="AB42" i="16"/>
  <c r="N42" i="16"/>
  <c r="M54" i="19"/>
  <c r="M57" i="19" s="1"/>
  <c r="M61" i="19" s="1"/>
  <c r="P50" i="16"/>
  <c r="P40" i="16"/>
  <c r="P54" i="16"/>
  <c r="P41" i="16"/>
  <c r="P52" i="16"/>
  <c r="P51" i="16"/>
  <c r="P45" i="16"/>
  <c r="P46" i="16"/>
  <c r="P55" i="16"/>
  <c r="P44" i="16"/>
  <c r="P53" i="16"/>
  <c r="AK45" i="16"/>
  <c r="AK53" i="16"/>
  <c r="AK40" i="16"/>
  <c r="AK51" i="16"/>
  <c r="AK55" i="16"/>
  <c r="AK54" i="16"/>
  <c r="AK46" i="16"/>
  <c r="AK50" i="16"/>
  <c r="AK41" i="16"/>
  <c r="AK52" i="16"/>
  <c r="AK44" i="16"/>
  <c r="V54" i="19"/>
  <c r="W42" i="16"/>
  <c r="AJ47" i="16"/>
  <c r="L56" i="16"/>
  <c r="AC56" i="16"/>
  <c r="AA42" i="16"/>
  <c r="J47" i="16"/>
  <c r="T42" i="16"/>
  <c r="L42" i="16"/>
  <c r="AH56" i="16"/>
  <c r="J42" i="16"/>
  <c r="W56" i="16"/>
  <c r="AF54" i="19"/>
  <c r="P54" i="19"/>
  <c r="P57" i="19" s="1"/>
  <c r="P61" i="19" s="1"/>
  <c r="C16" i="9"/>
  <c r="AG54" i="19"/>
  <c r="X54" i="19"/>
  <c r="N54" i="19"/>
  <c r="N57" i="19" s="1"/>
  <c r="N61" i="19" s="1"/>
  <c r="R40" i="12"/>
  <c r="Q42" i="12" s="1"/>
  <c r="AD54" i="19"/>
  <c r="S30" i="12"/>
  <c r="S40" i="12"/>
  <c r="I13" i="4"/>
  <c r="I14" i="4"/>
  <c r="I16" i="4"/>
  <c r="I15" i="4"/>
  <c r="AC42" i="12"/>
  <c r="AC43" i="12" s="1"/>
  <c r="N42" i="12"/>
  <c r="O46" i="12"/>
  <c r="T40" i="12"/>
  <c r="T30" i="12"/>
  <c r="AF40" i="12"/>
  <c r="AF30" i="12"/>
  <c r="J54" i="19"/>
  <c r="J57" i="19" s="1"/>
  <c r="J61" i="19" s="1"/>
  <c r="AH47" i="16"/>
  <c r="AB40" i="12"/>
  <c r="AB30" i="12"/>
  <c r="AB56" i="16"/>
  <c r="U42" i="12"/>
  <c r="U43" i="12" s="1"/>
  <c r="T56" i="16"/>
  <c r="I17" i="4"/>
  <c r="AI30" i="12"/>
  <c r="AI40" i="12"/>
  <c r="AG40" i="12"/>
  <c r="AG30" i="12"/>
  <c r="L22" i="3"/>
  <c r="L24" i="3" s="1"/>
  <c r="M40" i="12"/>
  <c r="M30" i="12"/>
  <c r="K22" i="3"/>
  <c r="K24" i="3" s="1"/>
  <c r="L40" i="12"/>
  <c r="K42" i="12" s="1"/>
  <c r="L30" i="12"/>
  <c r="G52" i="3"/>
  <c r="O56" i="16"/>
  <c r="W47" i="16"/>
  <c r="Z47" i="16"/>
  <c r="N46" i="12"/>
  <c r="M42" i="12"/>
  <c r="Y42" i="12"/>
  <c r="Y43" i="12" s="1"/>
  <c r="AJ56" i="16"/>
  <c r="N47" i="16"/>
  <c r="P22" i="3"/>
  <c r="P24" i="3" s="1"/>
  <c r="Q40" i="12"/>
  <c r="Q30" i="12"/>
  <c r="L47" i="16"/>
  <c r="O22" i="3"/>
  <c r="O24" i="3" s="1"/>
  <c r="P40" i="12"/>
  <c r="P30" i="12"/>
  <c r="Z54" i="19"/>
  <c r="AA30" i="12"/>
  <c r="AA40" i="12"/>
  <c r="O47" i="16"/>
  <c r="Z56" i="16"/>
  <c r="AD42" i="12"/>
  <c r="AD43" i="12" s="1"/>
  <c r="AH40" i="12"/>
  <c r="F52" i="3"/>
  <c r="G47" i="12"/>
  <c r="F53" i="3" s="1"/>
  <c r="N48" i="3"/>
  <c r="N26" i="3"/>
  <c r="U40" i="12"/>
  <c r="U30" i="12"/>
  <c r="X40" i="12"/>
  <c r="X30" i="12"/>
  <c r="AA56" i="16"/>
  <c r="J56" i="16"/>
  <c r="H52" i="3"/>
  <c r="U54" i="19"/>
  <c r="M48" i="3"/>
  <c r="M26" i="3"/>
  <c r="AB47" i="16"/>
  <c r="T47" i="16"/>
  <c r="I52" i="3"/>
  <c r="E52" i="3"/>
  <c r="F47" i="12"/>
  <c r="L39" i="9"/>
  <c r="J22" i="3"/>
  <c r="J24" i="3" s="1"/>
  <c r="K30" i="12"/>
  <c r="K40" i="12"/>
  <c r="Q54" i="19"/>
  <c r="Q57" i="19" s="1"/>
  <c r="AC40" i="12"/>
  <c r="AC30" i="12"/>
  <c r="AJ40" i="12"/>
  <c r="AJ30" i="12"/>
  <c r="Y40" i="12"/>
  <c r="Y30" i="12"/>
  <c r="AC58" i="16" l="1"/>
  <c r="AI42" i="16"/>
  <c r="R56" i="16"/>
  <c r="N56" i="16"/>
  <c r="N58" i="16" s="1"/>
  <c r="N61" i="16" s="1"/>
  <c r="N65" i="16" s="1"/>
  <c r="N77" i="16" s="1"/>
  <c r="K47" i="16"/>
  <c r="S47" i="16"/>
  <c r="S56" i="16"/>
  <c r="R47" i="16"/>
  <c r="S42" i="16"/>
  <c r="S58" i="16" s="1"/>
  <c r="V47" i="16"/>
  <c r="K42" i="16"/>
  <c r="H58" i="16"/>
  <c r="H61" i="16" s="1"/>
  <c r="H65" i="16" s="1"/>
  <c r="H77" i="16" s="1"/>
  <c r="G80" i="16" s="1"/>
  <c r="G81" i="16" s="1"/>
  <c r="AI56" i="16"/>
  <c r="J58" i="16"/>
  <c r="J61" i="16" s="1"/>
  <c r="J65" i="16" s="1"/>
  <c r="J77" i="16" s="1"/>
  <c r="AD47" i="16"/>
  <c r="Q59" i="19"/>
  <c r="Q60" i="19" s="1"/>
  <c r="AE47" i="16"/>
  <c r="AD56" i="16"/>
  <c r="Q58" i="16"/>
  <c r="Q61" i="16" s="1"/>
  <c r="K56" i="16"/>
  <c r="V42" i="16"/>
  <c r="V56" i="16"/>
  <c r="Y42" i="16"/>
  <c r="U47" i="16"/>
  <c r="AF42" i="16"/>
  <c r="T58" i="16"/>
  <c r="AA58" i="16"/>
  <c r="O58" i="16"/>
  <c r="O61" i="16" s="1"/>
  <c r="O65" i="16" s="1"/>
  <c r="O77" i="16" s="1"/>
  <c r="AK47" i="16"/>
  <c r="P42" i="16"/>
  <c r="U56" i="16"/>
  <c r="AE56" i="16"/>
  <c r="X47" i="16"/>
  <c r="AH58" i="16"/>
  <c r="X56" i="16"/>
  <c r="P47" i="16"/>
  <c r="AB58" i="16"/>
  <c r="AJ58" i="16"/>
  <c r="I47" i="16"/>
  <c r="U42" i="16"/>
  <c r="L58" i="16"/>
  <c r="L61" i="16" s="1"/>
  <c r="L65" i="16" s="1"/>
  <c r="L77" i="16" s="1"/>
  <c r="W58" i="16"/>
  <c r="P56" i="16"/>
  <c r="Y56" i="16"/>
  <c r="AK42" i="16"/>
  <c r="AG42" i="16"/>
  <c r="M56" i="16"/>
  <c r="M42" i="16"/>
  <c r="Z58" i="16"/>
  <c r="AK56" i="16"/>
  <c r="AG56" i="16"/>
  <c r="AF56" i="16"/>
  <c r="I56" i="16"/>
  <c r="AG47" i="16"/>
  <c r="Y47" i="16"/>
  <c r="M47" i="16"/>
  <c r="AF47" i="16"/>
  <c r="R58" i="16"/>
  <c r="R61" i="16" s="1"/>
  <c r="R65" i="16" s="1"/>
  <c r="AI58" i="16"/>
  <c r="D30" i="12"/>
  <c r="AB42" i="12"/>
  <c r="AB43" i="12" s="1"/>
  <c r="J48" i="3"/>
  <c r="J26" i="3"/>
  <c r="Z42" i="12"/>
  <c r="Z43" i="12" s="1"/>
  <c r="M46" i="12"/>
  <c r="L42" i="12"/>
  <c r="AH42" i="12"/>
  <c r="AH43" i="12" s="1"/>
  <c r="AE42" i="12"/>
  <c r="AE43" i="12" s="1"/>
  <c r="P49" i="3"/>
  <c r="K61" i="3" s="1"/>
  <c r="Q43" i="12"/>
  <c r="Q44" i="12" s="1"/>
  <c r="N43" i="12"/>
  <c r="M49" i="3"/>
  <c r="I18" i="4"/>
  <c r="AI42" i="12"/>
  <c r="AI43" i="12" s="1"/>
  <c r="E53" i="3"/>
  <c r="W42" i="12"/>
  <c r="W43" i="12" s="1"/>
  <c r="O42" i="12"/>
  <c r="P46" i="12"/>
  <c r="I52" i="13"/>
  <c r="I53" i="13" s="1"/>
  <c r="P42" i="12"/>
  <c r="J23" i="4"/>
  <c r="L46" i="12"/>
  <c r="L26" i="3"/>
  <c r="L48" i="3"/>
  <c r="AA42" i="12"/>
  <c r="AA43" i="12" s="1"/>
  <c r="X42" i="12"/>
  <c r="X43" i="12" s="1"/>
  <c r="T42" i="12"/>
  <c r="T43" i="12" s="1"/>
  <c r="M52" i="3"/>
  <c r="N47" i="12"/>
  <c r="M53" i="3" s="1"/>
  <c r="AF42" i="12"/>
  <c r="AF43" i="12" s="1"/>
  <c r="K46" i="12"/>
  <c r="AG42" i="12"/>
  <c r="AG43" i="12" s="1"/>
  <c r="O48" i="3"/>
  <c r="O26" i="3"/>
  <c r="P48" i="3"/>
  <c r="M43" i="12"/>
  <c r="L49" i="3"/>
  <c r="K26" i="3"/>
  <c r="K48" i="3"/>
  <c r="S42" i="12"/>
  <c r="S43" i="12" s="1"/>
  <c r="N52" i="3"/>
  <c r="O47" i="12"/>
  <c r="N53" i="3" s="1"/>
  <c r="R42" i="12"/>
  <c r="R43" i="12" s="1"/>
  <c r="K58" i="16" l="1"/>
  <c r="K61" i="16" s="1"/>
  <c r="K65" i="16" s="1"/>
  <c r="K77" i="16" s="1"/>
  <c r="AE58" i="16"/>
  <c r="AD58" i="16"/>
  <c r="Q61" i="19"/>
  <c r="G64" i="19" s="1"/>
  <c r="Q63" i="16"/>
  <c r="Q64" i="16" s="1"/>
  <c r="Q65" i="16" s="1"/>
  <c r="V58" i="16"/>
  <c r="U58" i="16"/>
  <c r="Y58" i="16"/>
  <c r="AK58" i="16"/>
  <c r="X58" i="16"/>
  <c r="AF58" i="16"/>
  <c r="P58" i="16"/>
  <c r="P61" i="16" s="1"/>
  <c r="P65" i="16" s="1"/>
  <c r="P77" i="16" s="1"/>
  <c r="I58" i="16"/>
  <c r="I61" i="16" s="1"/>
  <c r="I65" i="16" s="1"/>
  <c r="I77" i="16" s="1"/>
  <c r="M58" i="16"/>
  <c r="M61" i="16" s="1"/>
  <c r="M65" i="16" s="1"/>
  <c r="M77" i="16" s="1"/>
  <c r="AG58" i="16"/>
  <c r="P25" i="3"/>
  <c r="P26" i="3" s="1"/>
  <c r="Q46" i="12"/>
  <c r="D46" i="12" s="1"/>
  <c r="J22" i="4" s="1"/>
  <c r="I54" i="13"/>
  <c r="H20" i="11"/>
  <c r="N49" i="3"/>
  <c r="O43" i="12"/>
  <c r="L52" i="3"/>
  <c r="M47" i="12"/>
  <c r="J52" i="3"/>
  <c r="K47" i="12"/>
  <c r="K52" i="3"/>
  <c r="L47" i="12"/>
  <c r="O49" i="3"/>
  <c r="P43" i="12"/>
  <c r="O52" i="3"/>
  <c r="P47" i="12"/>
  <c r="O53" i="3" s="1"/>
  <c r="K49" i="3"/>
  <c r="L43" i="12"/>
  <c r="J49" i="3"/>
  <c r="K43" i="12"/>
  <c r="J50" i="3" s="1"/>
  <c r="K71" i="12" l="1"/>
  <c r="Q72" i="12"/>
  <c r="Q75" i="12" s="1"/>
  <c r="R70" i="12" s="1"/>
  <c r="D49" i="12"/>
  <c r="D48" i="12"/>
  <c r="P52" i="3"/>
  <c r="E59" i="3" s="1"/>
  <c r="J26" i="4" s="1"/>
  <c r="Q47" i="12"/>
  <c r="P53" i="3" s="1"/>
  <c r="Q77" i="16"/>
  <c r="G68" i="16"/>
  <c r="G69" i="16" s="1"/>
  <c r="E29" i="11"/>
  <c r="G29" i="11" s="1"/>
  <c r="I29" i="11" s="1"/>
  <c r="E33" i="11"/>
  <c r="G33" i="11" s="1"/>
  <c r="I33" i="11" s="1"/>
  <c r="E27" i="11"/>
  <c r="G27" i="11" s="1"/>
  <c r="I27" i="11" s="1"/>
  <c r="E30" i="11"/>
  <c r="G30" i="11" s="1"/>
  <c r="I30" i="11" s="1"/>
  <c r="E36" i="11"/>
  <c r="G36" i="11" s="1"/>
  <c r="I36" i="11" s="1"/>
  <c r="E40" i="11"/>
  <c r="G40" i="11" s="1"/>
  <c r="I40" i="11" s="1"/>
  <c r="E44" i="11"/>
  <c r="G44" i="11" s="1"/>
  <c r="I44" i="11" s="1"/>
  <c r="E48" i="11"/>
  <c r="G48" i="11" s="1"/>
  <c r="I48" i="11" s="1"/>
  <c r="E52" i="11"/>
  <c r="G52" i="11" s="1"/>
  <c r="I52" i="11" s="1"/>
  <c r="E28" i="11"/>
  <c r="G28" i="11" s="1"/>
  <c r="I28" i="11" s="1"/>
  <c r="E31" i="11"/>
  <c r="G31" i="11" s="1"/>
  <c r="I31" i="11" s="1"/>
  <c r="E34" i="11"/>
  <c r="G34" i="11" s="1"/>
  <c r="I34" i="11" s="1"/>
  <c r="E39" i="11"/>
  <c r="G39" i="11" s="1"/>
  <c r="I39" i="11" s="1"/>
  <c r="E43" i="11"/>
  <c r="G43" i="11" s="1"/>
  <c r="I43" i="11" s="1"/>
  <c r="E47" i="11"/>
  <c r="G47" i="11" s="1"/>
  <c r="I47" i="11" s="1"/>
  <c r="E51" i="11"/>
  <c r="G51" i="11" s="1"/>
  <c r="I51" i="11" s="1"/>
  <c r="E38" i="11"/>
  <c r="G38" i="11" s="1"/>
  <c r="I38" i="11" s="1"/>
  <c r="E46" i="11"/>
  <c r="G46" i="11" s="1"/>
  <c r="I46" i="11" s="1"/>
  <c r="E45" i="11"/>
  <c r="G45" i="11" s="1"/>
  <c r="I45" i="11" s="1"/>
  <c r="E53" i="11"/>
  <c r="G53" i="11" s="1"/>
  <c r="I53" i="11" s="1"/>
  <c r="E32" i="11"/>
  <c r="G32" i="11" s="1"/>
  <c r="I32" i="11" s="1"/>
  <c r="E42" i="11"/>
  <c r="G42" i="11" s="1"/>
  <c r="I42" i="11" s="1"/>
  <c r="E50" i="11"/>
  <c r="G50" i="11" s="1"/>
  <c r="I50" i="11" s="1"/>
  <c r="E37" i="11"/>
  <c r="G37" i="11" s="1"/>
  <c r="I37" i="11" s="1"/>
  <c r="E35" i="11"/>
  <c r="G35" i="11" s="1"/>
  <c r="I35" i="11" s="1"/>
  <c r="E41" i="11"/>
  <c r="G41" i="11" s="1"/>
  <c r="I41" i="11" s="1"/>
  <c r="E26" i="11"/>
  <c r="G26" i="11" s="1"/>
  <c r="I26" i="11" s="1"/>
  <c r="E49" i="11"/>
  <c r="G49" i="11" s="1"/>
  <c r="I49" i="11" s="1"/>
  <c r="R73" i="12" l="1"/>
  <c r="R75" i="12"/>
  <c r="S70" i="12" s="1"/>
  <c r="L37" i="11"/>
  <c r="I57" i="11"/>
  <c r="I58" i="11" s="1"/>
  <c r="M37" i="11"/>
  <c r="N37" i="11" s="1"/>
  <c r="O37" i="11" s="1"/>
  <c r="L51" i="11"/>
  <c r="M51" i="11"/>
  <c r="N51" i="11" s="1"/>
  <c r="O51" i="11" s="1"/>
  <c r="L30" i="11"/>
  <c r="M30" i="11"/>
  <c r="N30" i="11" s="1"/>
  <c r="O30" i="11" s="1"/>
  <c r="L41" i="11"/>
  <c r="M41" i="11"/>
  <c r="N41" i="11" s="1"/>
  <c r="O41" i="11" s="1"/>
  <c r="L42" i="11"/>
  <c r="M42" i="11"/>
  <c r="N42" i="11" s="1"/>
  <c r="O42" i="11" s="1"/>
  <c r="L46" i="11"/>
  <c r="M46" i="11"/>
  <c r="N46" i="11" s="1"/>
  <c r="O46" i="11" s="1"/>
  <c r="L43" i="11"/>
  <c r="M43" i="11"/>
  <c r="N43" i="11" s="1"/>
  <c r="O43" i="11" s="1"/>
  <c r="L28" i="11"/>
  <c r="M28" i="11"/>
  <c r="N28" i="11" s="1"/>
  <c r="O28" i="11" s="1"/>
  <c r="M40" i="11"/>
  <c r="N40" i="11" s="1"/>
  <c r="O40" i="11" s="1"/>
  <c r="L40" i="11"/>
  <c r="M33" i="11"/>
  <c r="N33" i="11" s="1"/>
  <c r="O33" i="11" s="1"/>
  <c r="L33" i="11"/>
  <c r="L49" i="11"/>
  <c r="M49" i="11"/>
  <c r="N49" i="11" s="1"/>
  <c r="O49" i="11" s="1"/>
  <c r="L53" i="11"/>
  <c r="M53" i="11"/>
  <c r="N53" i="11" s="1"/>
  <c r="O53" i="11" s="1"/>
  <c r="M34" i="11"/>
  <c r="N34" i="11" s="1"/>
  <c r="O34" i="11" s="1"/>
  <c r="L34" i="11"/>
  <c r="M48" i="11"/>
  <c r="N48" i="11" s="1"/>
  <c r="O48" i="11" s="1"/>
  <c r="L48" i="11"/>
  <c r="L26" i="11"/>
  <c r="M26" i="11"/>
  <c r="N26" i="11" s="1"/>
  <c r="O26" i="11" s="1"/>
  <c r="I55" i="11"/>
  <c r="I56" i="11" s="1"/>
  <c r="L50" i="11"/>
  <c r="M50" i="11"/>
  <c r="N50" i="11" s="1"/>
  <c r="O50" i="11" s="1"/>
  <c r="L45" i="11"/>
  <c r="M45" i="11"/>
  <c r="N45" i="11" s="1"/>
  <c r="O45" i="11" s="1"/>
  <c r="L47" i="11"/>
  <c r="M47" i="11"/>
  <c r="N47" i="11" s="1"/>
  <c r="O47" i="11" s="1"/>
  <c r="M31" i="11"/>
  <c r="N31" i="11" s="1"/>
  <c r="O31" i="11" s="1"/>
  <c r="L31" i="11"/>
  <c r="M44" i="11"/>
  <c r="N44" i="11" s="1"/>
  <c r="O44" i="11" s="1"/>
  <c r="L44" i="11"/>
  <c r="L27" i="11"/>
  <c r="M27" i="11"/>
  <c r="N27" i="11" s="1"/>
  <c r="O27" i="11" s="1"/>
  <c r="L35" i="11"/>
  <c r="M35" i="11"/>
  <c r="N35" i="11" s="1"/>
  <c r="O35" i="11" s="1"/>
  <c r="L32" i="11"/>
  <c r="M32" i="11"/>
  <c r="N32" i="11" s="1"/>
  <c r="O32" i="11" s="1"/>
  <c r="L38" i="11"/>
  <c r="M38" i="11"/>
  <c r="N38" i="11" s="1"/>
  <c r="O38" i="11" s="1"/>
  <c r="L39" i="11"/>
  <c r="M39" i="11"/>
  <c r="N39" i="11" s="1"/>
  <c r="O39" i="11" s="1"/>
  <c r="M52" i="11"/>
  <c r="N52" i="11" s="1"/>
  <c r="O52" i="11" s="1"/>
  <c r="L52" i="11"/>
  <c r="M36" i="11"/>
  <c r="N36" i="11" s="1"/>
  <c r="O36" i="11" s="1"/>
  <c r="L36" i="11"/>
  <c r="M29" i="11"/>
  <c r="N29" i="11" s="1"/>
  <c r="O29" i="11" s="1"/>
  <c r="L29" i="11"/>
  <c r="S75" i="12" l="1"/>
  <c r="T70" i="12" s="1"/>
  <c r="S73" i="12"/>
  <c r="N55" i="11"/>
  <c r="N56" i="11" s="1"/>
  <c r="F76" i="15" a="1"/>
  <c r="F77" i="14" a="1"/>
  <c r="T73" i="12" l="1"/>
  <c r="T75" i="12"/>
  <c r="U70" i="12" s="1"/>
  <c r="U73" i="12" l="1"/>
  <c r="U75" i="12"/>
  <c r="V70" i="12" s="1"/>
  <c r="V75" i="12" l="1"/>
  <c r="W70" i="12" s="1"/>
  <c r="V73" i="12"/>
  <c r="W75" i="12" l="1"/>
  <c r="X70" i="12" s="1"/>
  <c r="W73" i="12"/>
  <c r="X75" i="12" l="1"/>
  <c r="Y70" i="12" s="1"/>
  <c r="X73" i="12"/>
  <c r="Y73" i="12" l="1"/>
  <c r="Y75" i="12"/>
  <c r="Z70" i="12" s="1"/>
  <c r="Z73" i="12" l="1"/>
  <c r="Z75" i="12"/>
  <c r="AA70" i="12" s="1"/>
  <c r="AA75" i="12" l="1"/>
  <c r="AB70" i="12" s="1"/>
  <c r="AA73" i="12"/>
  <c r="AB75" i="12" l="1"/>
  <c r="AC70" i="12" s="1"/>
  <c r="AB73" i="12"/>
  <c r="AC73" i="12" l="1"/>
  <c r="AC75" i="12"/>
  <c r="AD70" i="12" s="1"/>
  <c r="AD75" i="12" l="1"/>
  <c r="AE70" i="12" s="1"/>
  <c r="AD73" i="12"/>
  <c r="AE75" i="12" l="1"/>
  <c r="AF70" i="12" s="1"/>
  <c r="AE73" i="12"/>
  <c r="AF73" i="12" l="1"/>
  <c r="AF75" i="12"/>
  <c r="AG70" i="12" s="1"/>
  <c r="AG73" i="12" l="1"/>
  <c r="AG75" i="12"/>
  <c r="AH70" i="12" s="1"/>
  <c r="AH73" i="12" l="1"/>
  <c r="AH75" i="12"/>
  <c r="AI70" i="12" s="1"/>
  <c r="AI75" i="12" l="1"/>
  <c r="AJ70" i="12" s="1"/>
  <c r="AI73" i="12"/>
  <c r="AJ75" i="12" l="1"/>
  <c r="AJ73" i="12"/>
  <c r="AA76" i="21" l="1"/>
  <c r="R35" i="26"/>
  <c r="Q35" i="26"/>
  <c r="P35" i="26"/>
  <c r="N35" i="26"/>
  <c r="N43" i="4"/>
  <c r="H19" i="20"/>
  <c r="L77" i="25"/>
  <c r="L75" i="25"/>
  <c r="R46" i="26"/>
  <c r="Q46" i="26"/>
  <c r="P46" i="26"/>
  <c r="N46" i="26"/>
  <c r="K64" i="12"/>
  <c r="K63" i="12"/>
  <c r="R47" i="26"/>
  <c r="Q47" i="26"/>
  <c r="P47" i="26"/>
  <c r="N47" i="26"/>
  <c r="AJ66" i="21"/>
  <c r="AJ53" i="21"/>
  <c r="AJ56" i="21"/>
  <c r="AJ61" i="21"/>
  <c r="R18" i="25"/>
  <c r="R19" i="25"/>
  <c r="N86" i="22"/>
  <c r="N85" i="22"/>
  <c r="G69" i="24"/>
  <c r="G65" i="24"/>
  <c r="H53" i="3"/>
  <c r="I47" i="12"/>
  <c r="N48" i="4"/>
  <c r="H24" i="20"/>
  <c r="R50" i="26"/>
  <c r="Q50" i="26"/>
  <c r="P50" i="26"/>
  <c r="N50" i="26"/>
  <c r="N52" i="4"/>
  <c r="H28" i="20"/>
  <c r="I84" i="22"/>
  <c r="I74" i="22"/>
  <c r="AG63" i="12"/>
  <c r="D58" i="4"/>
  <c r="D47" i="4"/>
  <c r="N41" i="4"/>
  <c r="H17" i="20"/>
  <c r="K76" i="21"/>
  <c r="K66" i="21"/>
  <c r="Q85" i="15"/>
  <c r="Q84" i="15"/>
  <c r="J75" i="17"/>
  <c r="J73" i="17"/>
  <c r="I83" i="15"/>
  <c r="I73" i="15"/>
  <c r="F79" i="15"/>
  <c r="F75" i="15"/>
  <c r="G69" i="17"/>
  <c r="G65" i="17"/>
  <c r="P86" i="22"/>
  <c r="P85" i="22"/>
  <c r="R36" i="26"/>
  <c r="Q36" i="26"/>
  <c r="P36" i="26"/>
  <c r="N36" i="26"/>
  <c r="K77" i="18"/>
  <c r="K75" i="18"/>
  <c r="K86" i="22"/>
  <c r="K85" i="22"/>
  <c r="P75" i="17"/>
  <c r="P73" i="17"/>
  <c r="K54" i="3"/>
  <c r="L77" i="12"/>
  <c r="N75" i="17"/>
  <c r="N73" i="17"/>
  <c r="T62" i="12"/>
  <c r="T54" i="12"/>
  <c r="T57" i="12"/>
  <c r="T67" i="12"/>
  <c r="Q83" i="23"/>
  <c r="Q73" i="23"/>
  <c r="Q70" i="23"/>
  <c r="I51" i="26"/>
  <c r="H51" i="26"/>
  <c r="G51" i="26"/>
  <c r="E51" i="26"/>
  <c r="I32" i="26"/>
  <c r="H32" i="26"/>
  <c r="G32" i="26"/>
  <c r="E32" i="26"/>
  <c r="L54" i="3"/>
  <c r="M77" i="12"/>
  <c r="I44" i="4"/>
  <c r="I38" i="4"/>
  <c r="V62" i="12"/>
  <c r="V54" i="12"/>
  <c r="V57" i="12"/>
  <c r="V67" i="12"/>
  <c r="I85" i="23"/>
  <c r="I84" i="23"/>
  <c r="H67" i="12"/>
  <c r="H57" i="12"/>
  <c r="H62" i="12"/>
  <c r="T61" i="21"/>
  <c r="T56" i="21"/>
  <c r="T66" i="21"/>
  <c r="R37" i="26"/>
  <c r="Q37" i="26"/>
  <c r="P37" i="26"/>
  <c r="N37" i="26"/>
  <c r="Y61" i="21"/>
  <c r="Y56" i="21"/>
  <c r="Y66" i="21"/>
  <c r="AC61" i="21"/>
  <c r="AC53" i="21"/>
  <c r="AC56" i="21"/>
  <c r="AC66" i="21"/>
  <c r="R51" i="26"/>
  <c r="Q51" i="26"/>
  <c r="P51" i="26"/>
  <c r="N51" i="26"/>
  <c r="O87" i="3"/>
  <c r="M87" i="3"/>
  <c r="R13" i="25"/>
  <c r="N83" i="23"/>
  <c r="N73" i="23"/>
  <c r="K75" i="24"/>
  <c r="K73" i="24"/>
  <c r="L61" i="21"/>
  <c r="Z67" i="12"/>
  <c r="Z54" i="12"/>
  <c r="Z57" i="12"/>
  <c r="Z62" i="12"/>
  <c r="F68" i="22"/>
  <c r="F64" i="22"/>
  <c r="P84" i="14"/>
  <c r="P74" i="14"/>
  <c r="G81" i="18"/>
  <c r="G80" i="18"/>
  <c r="G80" i="18" a="1"/>
  <c r="H77" i="18"/>
  <c r="H75" i="18"/>
  <c r="K85" i="23"/>
  <c r="K84" i="23"/>
  <c r="I35" i="26"/>
  <c r="H35" i="26"/>
  <c r="G35" i="26"/>
  <c r="E35" i="26"/>
  <c r="P112" i="3"/>
  <c r="P110" i="3"/>
  <c r="L85" i="15"/>
  <c r="L84" i="15"/>
  <c r="M76" i="21"/>
  <c r="M66" i="21"/>
  <c r="M56" i="21"/>
  <c r="M53" i="21"/>
  <c r="K84" i="22"/>
  <c r="K74" i="22"/>
  <c r="I84" i="14"/>
  <c r="I74" i="14"/>
  <c r="G61" i="21"/>
  <c r="D57" i="4"/>
  <c r="C57" i="4"/>
  <c r="Q24" i="15"/>
  <c r="O86" i="15"/>
  <c r="T53" i="21"/>
  <c r="T76" i="21"/>
  <c r="AF62" i="21"/>
  <c r="Q26" i="15"/>
  <c r="Q23" i="15"/>
  <c r="F78" i="14"/>
  <c r="F77" i="14"/>
  <c r="N51" i="4"/>
  <c r="H27" i="20"/>
  <c r="I49" i="26"/>
  <c r="E49" i="26"/>
  <c r="G49" i="26"/>
  <c r="H49" i="26"/>
  <c r="J61" i="21"/>
  <c r="S67" i="12"/>
  <c r="S54" i="12"/>
  <c r="S57" i="12"/>
  <c r="S62" i="12"/>
  <c r="P67" i="12"/>
  <c r="P57" i="12"/>
  <c r="P62" i="12"/>
  <c r="E50" i="26"/>
  <c r="G50" i="26"/>
  <c r="H50" i="26"/>
  <c r="I50" i="26"/>
  <c r="L75" i="24"/>
  <c r="L73" i="24"/>
  <c r="J25" i="4"/>
  <c r="E61" i="3"/>
  <c r="E54" i="3"/>
  <c r="P87" i="14"/>
  <c r="H85" i="23"/>
  <c r="H84" i="23"/>
  <c r="L53" i="21"/>
  <c r="L56" i="21"/>
  <c r="L66" i="21"/>
  <c r="L76" i="21"/>
  <c r="Q86" i="15"/>
  <c r="Q71" i="15"/>
  <c r="Q62" i="12"/>
  <c r="Q57" i="12"/>
  <c r="Q67" i="12"/>
  <c r="E43" i="26"/>
  <c r="G43" i="26"/>
  <c r="H43" i="26"/>
  <c r="I43" i="26"/>
  <c r="W62" i="21"/>
  <c r="O62" i="21"/>
  <c r="I75" i="17"/>
  <c r="I73" i="17"/>
  <c r="J84" i="14"/>
  <c r="J74" i="14"/>
  <c r="I55" i="4"/>
  <c r="H31" i="13"/>
  <c r="G71" i="25"/>
  <c r="G67" i="25"/>
  <c r="AE61" i="21"/>
  <c r="AE53" i="21"/>
  <c r="AE56" i="21"/>
  <c r="AE66" i="21"/>
  <c r="AH63" i="12"/>
  <c r="S61" i="21"/>
  <c r="S56" i="21"/>
  <c r="S66" i="21"/>
  <c r="G71" i="24"/>
  <c r="R18" i="24"/>
  <c r="Q84" i="14"/>
  <c r="Q74" i="14"/>
  <c r="Q71" i="14"/>
  <c r="F67" i="23"/>
  <c r="F63" i="23"/>
  <c r="I54" i="4"/>
  <c r="H30" i="13"/>
  <c r="AD62" i="21"/>
  <c r="V62" i="21"/>
  <c r="N62" i="21"/>
  <c r="Q87" i="22"/>
  <c r="Q72" i="22"/>
  <c r="R42" i="26"/>
  <c r="Q42" i="26"/>
  <c r="P42" i="26"/>
  <c r="N42" i="26"/>
  <c r="Q23" i="14"/>
  <c r="P73" i="19"/>
  <c r="P71" i="19"/>
  <c r="AE63" i="12"/>
  <c r="N83" i="15"/>
  <c r="N73" i="15"/>
  <c r="Q85" i="23"/>
  <c r="Q84" i="23"/>
  <c r="I73" i="19"/>
  <c r="I71" i="19"/>
  <c r="P83" i="23"/>
  <c r="P73" i="23"/>
  <c r="M54" i="3"/>
  <c r="N77" i="12"/>
  <c r="K53" i="3"/>
  <c r="L47" i="21"/>
  <c r="J85" i="15"/>
  <c r="J84" i="15"/>
  <c r="I86" i="14"/>
  <c r="I85" i="14"/>
  <c r="N85" i="15"/>
  <c r="N84" i="15"/>
  <c r="W76" i="21"/>
  <c r="H74" i="14"/>
  <c r="H84" i="14"/>
  <c r="X62" i="12"/>
  <c r="X54" i="12"/>
  <c r="X57" i="12"/>
  <c r="X67" i="12"/>
  <c r="Z76" i="21"/>
  <c r="E42" i="26"/>
  <c r="G42" i="26"/>
  <c r="H42" i="26"/>
  <c r="I42" i="26"/>
  <c r="O77" i="25"/>
  <c r="O75" i="25"/>
  <c r="S26" i="15"/>
  <c r="F78" i="22"/>
  <c r="F77" i="22"/>
  <c r="F77" i="22" a="1"/>
  <c r="N45" i="26"/>
  <c r="P45" i="26"/>
  <c r="Q45" i="26"/>
  <c r="R45" i="26"/>
  <c r="P75" i="24"/>
  <c r="P73" i="24"/>
  <c r="O93" i="3"/>
  <c r="M93" i="3"/>
  <c r="P76" i="21"/>
  <c r="P66" i="21"/>
  <c r="I62" i="21"/>
  <c r="N84" i="22"/>
  <c r="N74" i="22"/>
  <c r="N49" i="4"/>
  <c r="H25" i="20"/>
  <c r="H73" i="17"/>
  <c r="H75" i="17"/>
  <c r="G78" i="17"/>
  <c r="G79" i="17"/>
  <c r="AF61" i="21"/>
  <c r="AF53" i="21"/>
  <c r="AF56" i="21"/>
  <c r="AF66" i="21"/>
  <c r="W67" i="12"/>
  <c r="W54" i="12"/>
  <c r="W57" i="12"/>
  <c r="W62" i="12"/>
  <c r="R19" i="24"/>
  <c r="R20" i="24"/>
  <c r="O85" i="15"/>
  <c r="O84" i="15"/>
  <c r="R54" i="26"/>
  <c r="J53" i="21"/>
  <c r="J56" i="21"/>
  <c r="J66" i="21"/>
  <c r="J76" i="21"/>
  <c r="W61" i="21"/>
  <c r="W53" i="21"/>
  <c r="W56" i="21"/>
  <c r="W66" i="21"/>
  <c r="H54" i="3"/>
  <c r="I77" i="12"/>
  <c r="AB61" i="21"/>
  <c r="AB53" i="21"/>
  <c r="AB56" i="21"/>
  <c r="AB66" i="21"/>
  <c r="L83" i="15"/>
  <c r="L73" i="15"/>
  <c r="Q71" i="22"/>
  <c r="Q74" i="22"/>
  <c r="Q84" i="22"/>
  <c r="Z61" i="21"/>
  <c r="Z53" i="21"/>
  <c r="Z56" i="21"/>
  <c r="Z66" i="21"/>
  <c r="N112" i="3"/>
  <c r="N110" i="3"/>
  <c r="C50" i="4"/>
  <c r="D50" i="4"/>
  <c r="N77" i="18"/>
  <c r="N75" i="18"/>
  <c r="O73" i="19"/>
  <c r="O71" i="19"/>
  <c r="L83" i="23"/>
  <c r="L73" i="23"/>
  <c r="P71" i="23"/>
  <c r="P86" i="23"/>
  <c r="H87" i="22"/>
  <c r="J111" i="3"/>
  <c r="O86" i="23"/>
  <c r="J75" i="24"/>
  <c r="J73" i="24"/>
  <c r="H72" i="22"/>
  <c r="H74" i="22"/>
  <c r="H84" i="22"/>
  <c r="T62" i="9"/>
  <c r="T57" i="9"/>
  <c r="P83" i="15"/>
  <c r="P73" i="15"/>
  <c r="G51" i="3"/>
  <c r="G45" i="3"/>
  <c r="G31" i="3"/>
  <c r="H33" i="20"/>
  <c r="AE62" i="21"/>
  <c r="I40" i="4"/>
  <c r="H16" i="13"/>
  <c r="O71" i="15"/>
  <c r="O73" i="15"/>
  <c r="O83" i="15"/>
  <c r="Q63" i="12"/>
  <c r="I53" i="3"/>
  <c r="J47" i="12"/>
  <c r="AG66" i="21"/>
  <c r="AG53" i="21"/>
  <c r="AG56" i="21"/>
  <c r="AG61" i="21"/>
  <c r="R34" i="26"/>
  <c r="Q34" i="26"/>
  <c r="P34" i="26"/>
  <c r="N34" i="26"/>
  <c r="I71" i="15"/>
  <c r="I86" i="15"/>
  <c r="I57" i="4"/>
  <c r="H33" i="13"/>
  <c r="M86" i="14"/>
  <c r="M85" i="14"/>
  <c r="N62" i="12"/>
  <c r="N54" i="12"/>
  <c r="N57" i="12"/>
  <c r="N67" i="12"/>
  <c r="AG62" i="21"/>
  <c r="O71" i="23"/>
  <c r="O73" i="23"/>
  <c r="O83" i="23"/>
  <c r="G81" i="17"/>
  <c r="G77" i="17"/>
  <c r="Y62" i="21"/>
  <c r="S63" i="12"/>
  <c r="P71" i="15"/>
  <c r="P86" i="15"/>
  <c r="AF62" i="12"/>
  <c r="AF54" i="12"/>
  <c r="AF57" i="12"/>
  <c r="AF67" i="12"/>
  <c r="I30" i="26"/>
  <c r="H30" i="26"/>
  <c r="G30" i="26"/>
  <c r="E30" i="26"/>
  <c r="K84" i="14"/>
  <c r="K74" i="14"/>
  <c r="H23" i="20"/>
  <c r="N47" i="4"/>
  <c r="N58" i="4"/>
  <c r="AA63" i="12"/>
  <c r="N76" i="21"/>
  <c r="N66" i="21"/>
  <c r="L34" i="3"/>
  <c r="K34" i="3"/>
  <c r="J34" i="3"/>
  <c r="L71" i="23"/>
  <c r="L86" i="23"/>
  <c r="I39" i="26"/>
  <c r="H39" i="26"/>
  <c r="G39" i="26"/>
  <c r="E39" i="26"/>
  <c r="AD61" i="21"/>
  <c r="AD53" i="21"/>
  <c r="AD56" i="21"/>
  <c r="AD66" i="21"/>
  <c r="E34" i="26"/>
  <c r="G34" i="26"/>
  <c r="H34" i="26"/>
  <c r="I34" i="26"/>
  <c r="AF63" i="12"/>
  <c r="R18" i="17"/>
  <c r="R19" i="17"/>
  <c r="M112" i="3"/>
  <c r="M110" i="3"/>
  <c r="I48" i="4"/>
  <c r="H24" i="13"/>
  <c r="O84" i="14"/>
  <c r="O74" i="14"/>
  <c r="M77" i="18"/>
  <c r="M75" i="18"/>
  <c r="N33" i="26"/>
  <c r="P33" i="26"/>
  <c r="Q33" i="26"/>
  <c r="R33" i="26"/>
  <c r="AJ55" i="12"/>
  <c r="H62" i="21"/>
  <c r="R13" i="17"/>
  <c r="L63" i="12"/>
  <c r="AI54" i="21"/>
  <c r="AJ52" i="21"/>
  <c r="AJ54" i="21"/>
  <c r="P63" i="12"/>
  <c r="AD63" i="12"/>
  <c r="V63" i="12"/>
  <c r="K33" i="3"/>
  <c r="L33" i="3"/>
  <c r="J33" i="3"/>
  <c r="AA62" i="21"/>
  <c r="S62" i="21"/>
  <c r="K62" i="21"/>
  <c r="N53" i="21"/>
  <c r="N56" i="21"/>
  <c r="N61" i="21"/>
  <c r="G67" i="12"/>
  <c r="G57" i="12"/>
  <c r="G62" i="12"/>
  <c r="O77" i="18"/>
  <c r="O75" i="18"/>
  <c r="U67" i="12"/>
  <c r="U54" i="12"/>
  <c r="U57" i="12"/>
  <c r="U62" i="12"/>
  <c r="E103" i="3"/>
  <c r="H85" i="3"/>
  <c r="L62" i="21"/>
  <c r="Q24" i="22"/>
  <c r="I42" i="4"/>
  <c r="H18" i="13"/>
  <c r="K86" i="15"/>
  <c r="I52" i="4"/>
  <c r="H28" i="13"/>
  <c r="G67" i="17"/>
  <c r="G68" i="17"/>
  <c r="I40" i="26"/>
  <c r="H40" i="26"/>
  <c r="G40" i="26"/>
  <c r="E40" i="26"/>
  <c r="G77" i="19"/>
  <c r="G76" i="19"/>
  <c r="H73" i="19"/>
  <c r="H71" i="19"/>
  <c r="G38" i="17"/>
  <c r="G59" i="17"/>
  <c r="G63" i="17"/>
  <c r="G75" i="17"/>
  <c r="G80" i="17"/>
  <c r="T39" i="9"/>
  <c r="T34" i="9"/>
  <c r="N44" i="4"/>
  <c r="N38" i="4"/>
  <c r="E57" i="3"/>
  <c r="E56" i="3"/>
  <c r="E56" i="3" a="1"/>
  <c r="F54" i="3"/>
  <c r="G54" i="12"/>
  <c r="G77" i="12"/>
  <c r="L71" i="15"/>
  <c r="L86" i="15"/>
  <c r="N63" i="12"/>
  <c r="D44" i="4"/>
  <c r="D38" i="4"/>
  <c r="R17" i="25"/>
  <c r="G73" i="25"/>
  <c r="P53" i="21"/>
  <c r="P56" i="21"/>
  <c r="P61" i="21"/>
  <c r="Y63" i="12"/>
  <c r="AJ63" i="12"/>
  <c r="AI65" i="12"/>
  <c r="AJ60" i="12"/>
  <c r="AJ65" i="12"/>
  <c r="N71" i="15"/>
  <c r="N86" i="15"/>
  <c r="AD67" i="12"/>
  <c r="AD54" i="12"/>
  <c r="AD57" i="12"/>
  <c r="AD62" i="12"/>
  <c r="K71" i="15"/>
  <c r="K73" i="15"/>
  <c r="K83" i="15"/>
  <c r="X62" i="21"/>
  <c r="I50" i="4"/>
  <c r="H26" i="13"/>
  <c r="AI62" i="21"/>
  <c r="H14" i="20"/>
  <c r="H20" i="20"/>
  <c r="J77" i="25"/>
  <c r="J75" i="25"/>
  <c r="I58" i="4"/>
  <c r="I47" i="4"/>
  <c r="M77" i="25"/>
  <c r="M75" i="25"/>
  <c r="X88" i="22"/>
  <c r="AC88" i="22"/>
  <c r="R88" i="22"/>
  <c r="O88" i="22"/>
  <c r="M88" i="22"/>
  <c r="Q88" i="22"/>
  <c r="U88" i="22"/>
  <c r="L88" i="22"/>
  <c r="AJ88" i="22"/>
  <c r="AK88" i="22"/>
  <c r="AB88" i="22"/>
  <c r="AG88" i="22"/>
  <c r="AI88" i="22"/>
  <c r="AE88" i="22"/>
  <c r="N88" i="22"/>
  <c r="AF88" i="22"/>
  <c r="AD88" i="22"/>
  <c r="T88" i="22"/>
  <c r="Y88" i="22"/>
  <c r="AH88" i="22"/>
  <c r="S88" i="22"/>
  <c r="P88" i="22"/>
  <c r="I88" i="22"/>
  <c r="AA88" i="22"/>
  <c r="W88" i="22"/>
  <c r="K88" i="22"/>
  <c r="H88" i="22"/>
  <c r="Z88" i="22"/>
  <c r="V88" i="22"/>
  <c r="R24" i="22"/>
  <c r="G70" i="22"/>
  <c r="J88" i="22"/>
  <c r="AD83" i="22"/>
  <c r="X83" i="22"/>
  <c r="F67" i="22"/>
  <c r="H83" i="22"/>
  <c r="F66" i="22"/>
  <c r="V83" i="22"/>
  <c r="W83" i="22"/>
  <c r="AI83" i="22"/>
  <c r="AK83" i="22"/>
  <c r="Y83" i="22"/>
  <c r="P83" i="22"/>
  <c r="L83" i="22"/>
  <c r="AF83" i="22"/>
  <c r="T83" i="22"/>
  <c r="AH83" i="22"/>
  <c r="N83" i="22"/>
  <c r="AE83" i="22"/>
  <c r="J83" i="22"/>
  <c r="I83" i="22"/>
  <c r="S83" i="22"/>
  <c r="U83" i="22"/>
  <c r="AG83" i="22"/>
  <c r="AJ83" i="22"/>
  <c r="O83" i="22"/>
  <c r="M83" i="22"/>
  <c r="AC83" i="22"/>
  <c r="AA83" i="22"/>
  <c r="AB83" i="22"/>
  <c r="K83" i="22"/>
  <c r="R83" i="22"/>
  <c r="Z83" i="22"/>
  <c r="Q83" i="22"/>
  <c r="U63" i="12"/>
  <c r="G53" i="21"/>
  <c r="G56" i="21"/>
  <c r="G66" i="21"/>
  <c r="G76" i="21"/>
  <c r="I54" i="26"/>
  <c r="Q23" i="22"/>
  <c r="O42" i="4"/>
  <c r="I18" i="20"/>
  <c r="AB62" i="21"/>
  <c r="D61" i="5"/>
  <c r="H61" i="5"/>
  <c r="G61" i="5"/>
  <c r="F61" i="5"/>
  <c r="M49" i="4"/>
  <c r="E61" i="5"/>
  <c r="J85" i="23"/>
  <c r="J84" i="23"/>
  <c r="H14" i="13"/>
  <c r="H20" i="13"/>
  <c r="R17" i="18"/>
  <c r="G73" i="18"/>
  <c r="K53" i="21"/>
  <c r="K56" i="21"/>
  <c r="K61" i="21"/>
  <c r="R66" i="21"/>
  <c r="R56" i="21"/>
  <c r="R61" i="21"/>
  <c r="M62" i="21"/>
  <c r="AI66" i="21"/>
  <c r="AH54" i="21"/>
  <c r="AI52" i="21"/>
  <c r="AI53" i="21"/>
  <c r="AI56" i="21"/>
  <c r="AI61" i="21"/>
  <c r="Q77" i="25"/>
  <c r="Q74" i="25"/>
  <c r="R62" i="21"/>
  <c r="R23" i="15"/>
  <c r="R26" i="15"/>
  <c r="AG67" i="12"/>
  <c r="AG54" i="12"/>
  <c r="AG57" i="12"/>
  <c r="AG62" i="12"/>
  <c r="F79" i="23"/>
  <c r="F75" i="23"/>
  <c r="M83" i="23"/>
  <c r="M73" i="23"/>
  <c r="M84" i="22"/>
  <c r="M74" i="22"/>
  <c r="O61" i="21"/>
  <c r="N54" i="3"/>
  <c r="O77" i="12"/>
  <c r="Q75" i="24"/>
  <c r="Q72" i="24"/>
  <c r="I50" i="6"/>
  <c r="J64" i="6"/>
  <c r="K68" i="6"/>
  <c r="I46" i="6"/>
  <c r="O86" i="22"/>
  <c r="O85" i="22"/>
  <c r="E42" i="4"/>
  <c r="D42" i="4"/>
  <c r="G25" i="20"/>
  <c r="F63" i="6"/>
  <c r="N77" i="25"/>
  <c r="N75" i="25"/>
  <c r="M58" i="4"/>
  <c r="M47" i="4"/>
  <c r="K85" i="15"/>
  <c r="K84" i="15"/>
  <c r="N32" i="26"/>
  <c r="P32" i="26"/>
  <c r="Q32" i="26"/>
  <c r="R32" i="26"/>
  <c r="I31" i="3"/>
  <c r="I45" i="3"/>
  <c r="I51" i="3"/>
  <c r="H54" i="12"/>
  <c r="H77" i="12"/>
  <c r="G54" i="3"/>
  <c r="L75" i="17"/>
  <c r="L73" i="17"/>
  <c r="I44" i="26"/>
  <c r="H44" i="26"/>
  <c r="G44" i="26"/>
  <c r="E44" i="26"/>
  <c r="L86" i="22"/>
  <c r="L85" i="22"/>
  <c r="AB63" i="12"/>
  <c r="P54" i="12"/>
  <c r="P77" i="12"/>
  <c r="O54" i="3"/>
  <c r="O53" i="21"/>
  <c r="O56" i="21"/>
  <c r="O66" i="21"/>
  <c r="O76" i="21"/>
  <c r="H86" i="22"/>
  <c r="H85" i="22"/>
  <c r="K87" i="22"/>
  <c r="K72" i="22"/>
  <c r="M111" i="3"/>
  <c r="AC62" i="21"/>
  <c r="H29" i="20"/>
  <c r="N53" i="4"/>
  <c r="N87" i="22"/>
  <c r="N72" i="22"/>
  <c r="P111" i="3"/>
  <c r="N40" i="4"/>
  <c r="H16" i="20"/>
  <c r="AA67" i="12"/>
  <c r="AA54" i="12"/>
  <c r="AA57" i="12"/>
  <c r="AA62" i="12"/>
  <c r="H23" i="13"/>
  <c r="H34" i="13"/>
  <c r="H86" i="15"/>
  <c r="Z63" i="12"/>
  <c r="N73" i="19"/>
  <c r="N71" i="19"/>
  <c r="Q70" i="15"/>
  <c r="Q73" i="15"/>
  <c r="Q83" i="15"/>
  <c r="H51" i="3"/>
  <c r="H45" i="3"/>
  <c r="H31" i="3"/>
  <c r="M63" i="12"/>
  <c r="G71" i="18"/>
  <c r="G67" i="18"/>
  <c r="R38" i="26"/>
  <c r="Q38" i="26"/>
  <c r="P38" i="26"/>
  <c r="N38" i="26"/>
  <c r="J83" i="15"/>
  <c r="J73" i="15"/>
  <c r="M75" i="24"/>
  <c r="M73" i="24"/>
  <c r="P72" i="14"/>
  <c r="O110" i="3"/>
  <c r="O112" i="3"/>
  <c r="I53" i="4"/>
  <c r="H29" i="13"/>
  <c r="Q61" i="21"/>
  <c r="N111" i="3"/>
  <c r="L87" i="22"/>
  <c r="M75" i="17"/>
  <c r="M73" i="17"/>
  <c r="E43" i="4"/>
  <c r="C43" i="4"/>
  <c r="D43" i="4"/>
  <c r="G80" i="25"/>
  <c r="O75" i="24"/>
  <c r="O73" i="24"/>
  <c r="C62" i="4"/>
  <c r="H30" i="20"/>
  <c r="N54" i="4"/>
  <c r="D50" i="12"/>
  <c r="P39" i="9"/>
  <c r="G85" i="3"/>
  <c r="I56" i="4"/>
  <c r="H32" i="13"/>
  <c r="I75" i="24"/>
  <c r="I73" i="24"/>
  <c r="T36" i="9"/>
  <c r="T38" i="9"/>
  <c r="T37" i="9"/>
  <c r="T35" i="9"/>
  <c r="H43" i="4"/>
  <c r="I41" i="26"/>
  <c r="H41" i="26"/>
  <c r="G41" i="26"/>
  <c r="E41" i="26"/>
  <c r="E46" i="26"/>
  <c r="G46" i="26"/>
  <c r="H46" i="26"/>
  <c r="I46" i="26"/>
  <c r="J51" i="3"/>
  <c r="J45" i="3"/>
  <c r="J31" i="3"/>
  <c r="I47" i="26"/>
  <c r="H47" i="26"/>
  <c r="G47" i="26"/>
  <c r="E47" i="26"/>
  <c r="X63" i="12"/>
  <c r="Q53" i="21"/>
  <c r="Q56" i="21"/>
  <c r="Q66" i="21"/>
  <c r="Q76" i="21"/>
  <c r="J42" i="4"/>
  <c r="I18" i="13"/>
  <c r="L72" i="22"/>
  <c r="L74" i="22"/>
  <c r="L84" i="22"/>
  <c r="H87" i="3"/>
  <c r="G33" i="3"/>
  <c r="G87" i="3"/>
  <c r="I33" i="3"/>
  <c r="H33" i="3"/>
  <c r="J83" i="23"/>
  <c r="J73" i="23"/>
  <c r="K86" i="23"/>
  <c r="E36" i="26"/>
  <c r="G36" i="26"/>
  <c r="H36" i="26"/>
  <c r="I36" i="26"/>
  <c r="I77" i="25"/>
  <c r="I75" i="25"/>
  <c r="H75" i="25"/>
  <c r="H77" i="25"/>
  <c r="G80" i="25" a="1"/>
  <c r="G81" i="25"/>
  <c r="M44" i="4"/>
  <c r="M42" i="4"/>
  <c r="K77" i="25"/>
  <c r="K75" i="25"/>
  <c r="N42" i="4"/>
  <c r="H18" i="20"/>
  <c r="K112" i="3"/>
  <c r="K110" i="3"/>
  <c r="H47" i="12"/>
  <c r="G53" i="3"/>
  <c r="E60" i="3"/>
  <c r="M86" i="22"/>
  <c r="M85" i="22"/>
  <c r="AH85" i="22"/>
  <c r="AC85" i="22"/>
  <c r="AI85" i="22"/>
  <c r="T85" i="22"/>
  <c r="S85" i="22"/>
  <c r="AD85" i="22"/>
  <c r="AB85" i="22"/>
  <c r="AA85" i="22"/>
  <c r="AK85" i="22"/>
  <c r="Z85" i="22"/>
  <c r="V85" i="22"/>
  <c r="AE85" i="22"/>
  <c r="AJ85" i="22"/>
  <c r="Y85" i="22"/>
  <c r="X85" i="22"/>
  <c r="W85" i="22"/>
  <c r="AF85" i="22"/>
  <c r="AG85" i="22"/>
  <c r="U85" i="22"/>
  <c r="R85" i="22"/>
  <c r="G79" i="19"/>
  <c r="G75" i="19"/>
  <c r="E37" i="6"/>
  <c r="N37" i="6"/>
  <c r="D37" i="6"/>
  <c r="H37" i="6"/>
  <c r="M37" i="6"/>
  <c r="L37" i="6"/>
  <c r="K37" i="6"/>
  <c r="J37" i="6"/>
  <c r="I37" i="6"/>
  <c r="F37" i="6"/>
  <c r="G37" i="6"/>
  <c r="D49" i="4"/>
  <c r="C49" i="4"/>
  <c r="J85" i="22"/>
  <c r="J86" i="22"/>
  <c r="P62" i="21"/>
  <c r="AJ62" i="12"/>
  <c r="AI55" i="12"/>
  <c r="AJ53" i="12"/>
  <c r="AJ54" i="12"/>
  <c r="AJ57" i="12"/>
  <c r="AJ67" i="12"/>
  <c r="I19" i="13"/>
  <c r="J43" i="4"/>
  <c r="F79" i="22"/>
  <c r="AF84" i="22"/>
  <c r="AH84" i="22"/>
  <c r="AG84" i="22"/>
  <c r="R84" i="22"/>
  <c r="V84" i="22"/>
  <c r="AE84" i="22"/>
  <c r="AK84" i="22"/>
  <c r="AD84" i="22"/>
  <c r="X84" i="22"/>
  <c r="W84" i="22"/>
  <c r="U84" i="22"/>
  <c r="AJ84" i="22"/>
  <c r="T84" i="22"/>
  <c r="AC84" i="22"/>
  <c r="Y84" i="22"/>
  <c r="AA84" i="22"/>
  <c r="AI84" i="22"/>
  <c r="S84" i="22"/>
  <c r="AB84" i="22"/>
  <c r="Z84" i="22"/>
  <c r="G80" i="24"/>
  <c r="Q73" i="24"/>
  <c r="F67" i="12"/>
  <c r="M61" i="21"/>
  <c r="M56" i="4"/>
  <c r="J71" i="23"/>
  <c r="J86" i="23"/>
  <c r="K71" i="23"/>
  <c r="K73" i="23"/>
  <c r="K83" i="23"/>
  <c r="N85" i="23"/>
  <c r="N84" i="23"/>
  <c r="R44" i="26"/>
  <c r="Q44" i="26"/>
  <c r="P44" i="26"/>
  <c r="N44" i="26"/>
  <c r="R63" i="12"/>
  <c r="I77" i="18"/>
  <c r="I75" i="18"/>
  <c r="K87" i="14"/>
  <c r="J77" i="18"/>
  <c r="J75" i="18"/>
  <c r="O85" i="23"/>
  <c r="O84" i="23"/>
  <c r="H86" i="14"/>
  <c r="H85" i="14"/>
  <c r="T62" i="21"/>
  <c r="N31" i="26"/>
  <c r="P31" i="26"/>
  <c r="Q31" i="26"/>
  <c r="R31" i="26"/>
  <c r="O72" i="14"/>
  <c r="O87" i="14"/>
  <c r="G33" i="20"/>
  <c r="H31" i="20"/>
  <c r="N55" i="4"/>
  <c r="E31" i="26"/>
  <c r="G31" i="26"/>
  <c r="H31" i="26"/>
  <c r="I31" i="26"/>
  <c r="G75" i="24"/>
  <c r="G77" i="24"/>
  <c r="G81" i="24"/>
  <c r="U62" i="21"/>
  <c r="AH62" i="21"/>
  <c r="I39" i="4"/>
  <c r="H15" i="13"/>
  <c r="I85" i="22"/>
  <c r="I86" i="22"/>
  <c r="M83" i="15"/>
  <c r="M73" i="15"/>
  <c r="V12" i="23"/>
  <c r="V14" i="23"/>
  <c r="V17" i="23"/>
  <c r="V19" i="23"/>
  <c r="V21" i="23"/>
  <c r="V22" i="23"/>
  <c r="V24" i="23"/>
  <c r="R24" i="23"/>
  <c r="Q24" i="23"/>
  <c r="I54" i="3"/>
  <c r="J77" i="12"/>
  <c r="F68" i="14"/>
  <c r="F64" i="14"/>
  <c r="Q86" i="14"/>
  <c r="Q85" i="14"/>
  <c r="Z62" i="21"/>
  <c r="P54" i="3"/>
  <c r="Q54" i="12"/>
  <c r="Q77" i="12"/>
  <c r="F77" i="23"/>
  <c r="F76" i="23"/>
  <c r="F76" i="23" a="1"/>
  <c r="G42" i="22"/>
  <c r="G62" i="22"/>
  <c r="G74" i="22"/>
  <c r="F76" i="22"/>
  <c r="F80" i="22"/>
  <c r="N73" i="24"/>
  <c r="N75" i="24"/>
  <c r="J62" i="21"/>
  <c r="G32" i="20"/>
  <c r="H32" i="20"/>
  <c r="N56" i="4"/>
  <c r="J62" i="12"/>
  <c r="J54" i="12"/>
  <c r="J57" i="12"/>
  <c r="J67" i="12"/>
  <c r="I36" i="3"/>
  <c r="H36" i="3"/>
  <c r="G36" i="3"/>
  <c r="H90" i="3"/>
  <c r="G90" i="3"/>
  <c r="E62" i="5"/>
  <c r="D62" i="5"/>
  <c r="H62" i="5"/>
  <c r="F62" i="5"/>
  <c r="M50" i="4"/>
  <c r="G62" i="5"/>
  <c r="G69" i="19"/>
  <c r="R17" i="19"/>
  <c r="Y67" i="12"/>
  <c r="Y54" i="12"/>
  <c r="Y57" i="12"/>
  <c r="Y62" i="12"/>
  <c r="N86" i="14"/>
  <c r="N85" i="14"/>
  <c r="K72" i="14"/>
  <c r="J110" i="3"/>
  <c r="J112" i="3"/>
  <c r="K75" i="17"/>
  <c r="K73" i="17"/>
  <c r="M71" i="15"/>
  <c r="M86" i="15"/>
  <c r="M85" i="23"/>
  <c r="M84" i="23"/>
  <c r="R39" i="26"/>
  <c r="Q39" i="26"/>
  <c r="P39" i="26"/>
  <c r="N39" i="26"/>
  <c r="L51" i="3"/>
  <c r="L45" i="3"/>
  <c r="L31" i="3"/>
  <c r="D53" i="21"/>
  <c r="AI62" i="12"/>
  <c r="AH55" i="12"/>
  <c r="AI53" i="12"/>
  <c r="AI54" i="12"/>
  <c r="AI57" i="12"/>
  <c r="AI67" i="12"/>
  <c r="H73" i="23"/>
  <c r="H83" i="23"/>
  <c r="R30" i="26"/>
  <c r="Q30" i="26"/>
  <c r="P30" i="26"/>
  <c r="N30" i="26"/>
  <c r="O86" i="14"/>
  <c r="O85" i="14"/>
  <c r="X76" i="21"/>
  <c r="W63" i="12"/>
  <c r="H57" i="4"/>
  <c r="O63" i="12"/>
  <c r="P87" i="22"/>
  <c r="L86" i="14"/>
  <c r="L85" i="14"/>
  <c r="N40" i="26"/>
  <c r="P40" i="26"/>
  <c r="Q40" i="26"/>
  <c r="R40" i="26"/>
  <c r="R26" i="23"/>
  <c r="R23" i="23"/>
  <c r="Q23" i="23"/>
  <c r="AC63" i="12"/>
  <c r="L53" i="3"/>
  <c r="M47" i="21"/>
  <c r="L77" i="18"/>
  <c r="L75" i="18"/>
  <c r="D48" i="4"/>
  <c r="C48" i="4"/>
  <c r="G83" i="18"/>
  <c r="G79" i="18"/>
  <c r="G68" i="24"/>
  <c r="G38" i="24"/>
  <c r="G59" i="24"/>
  <c r="G63" i="24"/>
  <c r="G67" i="24"/>
  <c r="H85" i="15"/>
  <c r="H84" i="15"/>
  <c r="AH61" i="21"/>
  <c r="AA54" i="21"/>
  <c r="AB52" i="21"/>
  <c r="AB54" i="21"/>
  <c r="AC52" i="21"/>
  <c r="AC54" i="21"/>
  <c r="AD52" i="21"/>
  <c r="AD54" i="21"/>
  <c r="AE52" i="21"/>
  <c r="AE54" i="21"/>
  <c r="AF52" i="21"/>
  <c r="AF54" i="21"/>
  <c r="AG52" i="21"/>
  <c r="AG54" i="21"/>
  <c r="AH52" i="21"/>
  <c r="AH53" i="21"/>
  <c r="AH56" i="21"/>
  <c r="AH66" i="21"/>
  <c r="Q85" i="22"/>
  <c r="Q86" i="22"/>
  <c r="I48" i="26"/>
  <c r="H48" i="26"/>
  <c r="G48" i="26"/>
  <c r="E48" i="26"/>
  <c r="Q72" i="14"/>
  <c r="Q87" i="14"/>
  <c r="Q73" i="19"/>
  <c r="Q70" i="19"/>
  <c r="R13" i="24"/>
  <c r="Q75" i="18"/>
  <c r="O84" i="22"/>
  <c r="O74" i="22"/>
  <c r="E36" i="6"/>
  <c r="D36" i="6"/>
  <c r="H36" i="6"/>
  <c r="F67" i="15"/>
  <c r="F63" i="15"/>
  <c r="I45" i="26"/>
  <c r="H45" i="26"/>
  <c r="G45" i="26"/>
  <c r="E45" i="26"/>
  <c r="H71" i="23"/>
  <c r="H86" i="23"/>
  <c r="D50" i="21"/>
  <c r="K47" i="21"/>
  <c r="J53" i="3"/>
  <c r="T58" i="9"/>
  <c r="T61" i="9"/>
  <c r="M43" i="4"/>
  <c r="T60" i="9"/>
  <c r="T59" i="9"/>
  <c r="O62" i="12"/>
  <c r="O54" i="12"/>
  <c r="O57" i="12"/>
  <c r="O67" i="12"/>
  <c r="G83" i="25"/>
  <c r="G79" i="25"/>
  <c r="P61" i="9"/>
  <c r="H88" i="3"/>
  <c r="E38" i="26"/>
  <c r="G38" i="26"/>
  <c r="H38" i="26"/>
  <c r="I38" i="26"/>
  <c r="P75" i="18"/>
  <c r="P77" i="18"/>
  <c r="X66" i="21"/>
  <c r="X53" i="21"/>
  <c r="X56" i="21"/>
  <c r="X61" i="21"/>
  <c r="K73" i="19"/>
  <c r="K71" i="19"/>
  <c r="G33" i="13"/>
  <c r="M90" i="3"/>
  <c r="O90" i="3"/>
  <c r="I63" i="12"/>
  <c r="P72" i="22"/>
  <c r="P74" i="22"/>
  <c r="P84" i="22"/>
  <c r="P85" i="23"/>
  <c r="P84" i="23"/>
  <c r="K62" i="12"/>
  <c r="K57" i="12"/>
  <c r="K67" i="12"/>
  <c r="N48" i="26"/>
  <c r="P48" i="26"/>
  <c r="Q48" i="26"/>
  <c r="R48" i="26"/>
  <c r="I85" i="15"/>
  <c r="I84" i="15"/>
  <c r="D53" i="4"/>
  <c r="D55" i="4"/>
  <c r="D56" i="4"/>
  <c r="D52" i="4"/>
  <c r="D51" i="4"/>
  <c r="C47" i="4"/>
  <c r="C58" i="4"/>
  <c r="D54" i="4"/>
  <c r="P85" i="15"/>
  <c r="P84" i="15"/>
  <c r="I67" i="12"/>
  <c r="I54" i="12"/>
  <c r="I57" i="12"/>
  <c r="I62" i="12"/>
  <c r="H83" i="15"/>
  <c r="K86" i="14"/>
  <c r="K85" i="14"/>
  <c r="G66" i="19"/>
  <c r="G65" i="19"/>
  <c r="D62" i="12"/>
  <c r="E52" i="26"/>
  <c r="G52" i="26"/>
  <c r="H52" i="26"/>
  <c r="I52" i="26"/>
  <c r="N87" i="14"/>
  <c r="D79" i="12"/>
  <c r="D78" i="12"/>
  <c r="F77" i="12"/>
  <c r="D77" i="12"/>
  <c r="V76" i="21"/>
  <c r="G77" i="18"/>
  <c r="G82" i="18"/>
  <c r="F35" i="6"/>
  <c r="G35" i="6"/>
  <c r="E35" i="6"/>
  <c r="D35" i="6"/>
  <c r="H35" i="6"/>
  <c r="R19" i="19"/>
  <c r="R18" i="19"/>
  <c r="F80" i="14"/>
  <c r="F76" i="14"/>
  <c r="S53" i="21"/>
  <c r="S76" i="21"/>
  <c r="G34" i="18"/>
  <c r="G35" i="18"/>
  <c r="Q74" i="18"/>
  <c r="Q77" i="18"/>
  <c r="O72" i="22"/>
  <c r="O87" i="22"/>
  <c r="P62" i="9"/>
  <c r="H25" i="13"/>
  <c r="I49" i="4"/>
  <c r="G62" i="21"/>
  <c r="D62" i="21"/>
  <c r="G19" i="20"/>
  <c r="I19" i="20"/>
  <c r="O43" i="4"/>
  <c r="Q25" i="23"/>
  <c r="G77" i="25"/>
  <c r="G82" i="25"/>
  <c r="D77" i="21"/>
  <c r="D78" i="21"/>
  <c r="F66" i="21"/>
  <c r="F76" i="21"/>
  <c r="D76" i="21"/>
  <c r="L112" i="3"/>
  <c r="L110" i="3"/>
  <c r="L85" i="23"/>
  <c r="L84" i="23"/>
  <c r="K32" i="20"/>
  <c r="H61" i="21"/>
  <c r="Q71" i="23"/>
  <c r="Q86" i="23"/>
  <c r="O26" i="5"/>
  <c r="D26" i="5"/>
  <c r="H26" i="5"/>
  <c r="N26" i="5"/>
  <c r="M26" i="5"/>
  <c r="L26" i="5"/>
  <c r="K26" i="5"/>
  <c r="I26" i="5"/>
  <c r="F26" i="5"/>
  <c r="J26" i="5"/>
  <c r="E26" i="5"/>
  <c r="H48" i="4"/>
  <c r="G26" i="5"/>
  <c r="R52" i="26"/>
  <c r="Q52" i="26"/>
  <c r="P52" i="26"/>
  <c r="N52" i="26"/>
  <c r="AB67" i="12"/>
  <c r="AB54" i="12"/>
  <c r="AB57" i="12"/>
  <c r="AB62" i="12"/>
  <c r="J63" i="12"/>
  <c r="I61" i="21"/>
  <c r="H17" i="13"/>
  <c r="I41" i="4"/>
  <c r="R19" i="18"/>
  <c r="R18" i="18"/>
  <c r="H71" i="15"/>
  <c r="H73" i="15"/>
  <c r="F76" i="15"/>
  <c r="F77" i="15"/>
  <c r="H87" i="14"/>
  <c r="G63" i="19"/>
  <c r="G67" i="19"/>
  <c r="Q75" i="25"/>
  <c r="L73" i="19"/>
  <c r="L71" i="19"/>
  <c r="N72" i="14"/>
  <c r="N74" i="14"/>
  <c r="N84" i="14"/>
  <c r="T65" i="12"/>
  <c r="U60" i="12"/>
  <c r="U65" i="12"/>
  <c r="V60" i="12"/>
  <c r="V65" i="12"/>
  <c r="W60" i="12"/>
  <c r="W65" i="12"/>
  <c r="X60" i="12"/>
  <c r="X65" i="12"/>
  <c r="Y60" i="12"/>
  <c r="Y65" i="12"/>
  <c r="Z60" i="12"/>
  <c r="Z65" i="12"/>
  <c r="AA60" i="12"/>
  <c r="AA65" i="12"/>
  <c r="AB60" i="12"/>
  <c r="AB65" i="12"/>
  <c r="AC60" i="12"/>
  <c r="AC65" i="12"/>
  <c r="AD60" i="12"/>
  <c r="AD65" i="12"/>
  <c r="AE60" i="12"/>
  <c r="AE65" i="12"/>
  <c r="AF60" i="12"/>
  <c r="AF65" i="12"/>
  <c r="AG60" i="12"/>
  <c r="AG65" i="12"/>
  <c r="AH60" i="12"/>
  <c r="AH65" i="12"/>
  <c r="AI60" i="12"/>
  <c r="AI63" i="12"/>
  <c r="D39" i="4"/>
  <c r="J21" i="4"/>
  <c r="D41" i="4"/>
  <c r="C42" i="4"/>
  <c r="C44" i="4"/>
  <c r="D40" i="4"/>
  <c r="AH62" i="12"/>
  <c r="AE55" i="12"/>
  <c r="AF53" i="12"/>
  <c r="AF55" i="12"/>
  <c r="AG53" i="12"/>
  <c r="AG55" i="12"/>
  <c r="AH53" i="12"/>
  <c r="AH54" i="12"/>
  <c r="AH57" i="12"/>
  <c r="AH67" i="12"/>
  <c r="D60" i="5"/>
  <c r="F60" i="5"/>
  <c r="E60" i="5"/>
  <c r="G60" i="5"/>
  <c r="R30" i="22"/>
  <c r="R25" i="22"/>
  <c r="R23" i="22"/>
  <c r="G24" i="20"/>
  <c r="M48" i="4"/>
  <c r="H60" i="5"/>
  <c r="U66" i="21"/>
  <c r="U56" i="21"/>
  <c r="U61" i="21"/>
  <c r="G69" i="18"/>
  <c r="R14" i="18"/>
  <c r="G40" i="18"/>
  <c r="G61" i="18"/>
  <c r="G65" i="18"/>
  <c r="G70" i="18"/>
  <c r="D54" i="12"/>
  <c r="AE62" i="12"/>
  <c r="AC55" i="12"/>
  <c r="AD53" i="12"/>
  <c r="AD55" i="12"/>
  <c r="AE53" i="12"/>
  <c r="AE54" i="12"/>
  <c r="AE57" i="12"/>
  <c r="AE67" i="12"/>
  <c r="N49" i="26"/>
  <c r="P49" i="26"/>
  <c r="Q49" i="26"/>
  <c r="R49" i="26"/>
  <c r="V61" i="21"/>
  <c r="V53" i="21"/>
  <c r="V56" i="21"/>
  <c r="V66" i="21"/>
  <c r="AA66" i="21"/>
  <c r="Y54" i="21"/>
  <c r="Z52" i="21"/>
  <c r="Z54" i="21"/>
  <c r="AA52" i="21"/>
  <c r="AA53" i="21"/>
  <c r="AA56" i="21"/>
  <c r="AA61" i="21"/>
  <c r="R25" i="14"/>
  <c r="R23" i="14"/>
  <c r="G24" i="13"/>
  <c r="M86" i="3"/>
  <c r="O86" i="3"/>
  <c r="AE83" i="15"/>
  <c r="AD83" i="15"/>
  <c r="AC83" i="15"/>
  <c r="AB83" i="15"/>
  <c r="Z83" i="15"/>
  <c r="AI83" i="15"/>
  <c r="AA83" i="15"/>
  <c r="V83" i="15"/>
  <c r="X83" i="15"/>
  <c r="W83" i="15"/>
  <c r="AG83" i="15"/>
  <c r="AK83" i="15"/>
  <c r="AH83" i="15"/>
  <c r="T83" i="15"/>
  <c r="S83" i="15"/>
  <c r="U83" i="15"/>
  <c r="Y83" i="15"/>
  <c r="R83" i="15"/>
  <c r="F78" i="15"/>
  <c r="AF83" i="15"/>
  <c r="G73" i="15"/>
  <c r="AJ83" i="15"/>
  <c r="J73" i="19"/>
  <c r="J71" i="19"/>
  <c r="H42" i="4"/>
  <c r="H44" i="4"/>
  <c r="H65" i="12"/>
  <c r="I60" i="12"/>
  <c r="I65" i="12"/>
  <c r="J60" i="12"/>
  <c r="J65" i="12"/>
  <c r="K60" i="12"/>
  <c r="K65" i="12"/>
  <c r="L60" i="12"/>
  <c r="L65" i="12"/>
  <c r="M60" i="12"/>
  <c r="M65" i="12"/>
  <c r="N60" i="12"/>
  <c r="N65" i="12"/>
  <c r="O60" i="12"/>
  <c r="O65" i="12"/>
  <c r="P60" i="12"/>
  <c r="P65" i="12"/>
  <c r="Q60" i="12"/>
  <c r="Q65" i="12"/>
  <c r="R60" i="12"/>
  <c r="R65" i="12"/>
  <c r="S60" i="12"/>
  <c r="S65" i="12"/>
  <c r="T60" i="12"/>
  <c r="T63" i="12"/>
  <c r="M71" i="23"/>
  <c r="M86" i="23"/>
  <c r="R15" i="15"/>
  <c r="J71" i="15"/>
  <c r="J86" i="15"/>
  <c r="AK84" i="14"/>
  <c r="U84" i="14"/>
  <c r="R84" i="14"/>
  <c r="AE84" i="14"/>
  <c r="AH84" i="14"/>
  <c r="S84" i="14"/>
  <c r="AD84" i="14"/>
  <c r="Z84" i="14"/>
  <c r="Y84" i="14"/>
  <c r="X84" i="14"/>
  <c r="V84" i="14"/>
  <c r="F79" i="14"/>
  <c r="AC84" i="14"/>
  <c r="W84" i="14"/>
  <c r="AA84" i="14"/>
  <c r="AJ84" i="14"/>
  <c r="AB84" i="14"/>
  <c r="AG84" i="14"/>
  <c r="T84" i="14"/>
  <c r="AF84" i="14"/>
  <c r="G74" i="14"/>
  <c r="AI84" i="14"/>
  <c r="G63" i="12"/>
  <c r="D63" i="12"/>
  <c r="G19" i="13"/>
  <c r="H19" i="13"/>
  <c r="I43" i="4"/>
  <c r="AA83" i="23"/>
  <c r="X83" i="23"/>
  <c r="R83" i="23"/>
  <c r="AJ83" i="23"/>
  <c r="T83" i="23"/>
  <c r="AD83" i="23"/>
  <c r="Z83" i="23"/>
  <c r="Y83" i="23"/>
  <c r="AC83" i="23"/>
  <c r="AK83" i="23"/>
  <c r="F78" i="23"/>
  <c r="AB83" i="23"/>
  <c r="W83" i="23"/>
  <c r="AI83" i="23"/>
  <c r="V83" i="23"/>
  <c r="S83" i="23"/>
  <c r="U83" i="23"/>
  <c r="AG83" i="23"/>
  <c r="AF83" i="23"/>
  <c r="AE83" i="23"/>
  <c r="G73" i="23"/>
  <c r="AH83" i="23"/>
  <c r="G79" i="24"/>
  <c r="G78" i="24"/>
  <c r="P59" i="9"/>
  <c r="R12" i="24"/>
  <c r="R15" i="24"/>
  <c r="G32" i="24"/>
  <c r="G33" i="24"/>
  <c r="H73" i="24"/>
  <c r="H75" i="24"/>
  <c r="G78" i="24" a="1"/>
  <c r="G40" i="19"/>
  <c r="G57" i="19"/>
  <c r="G61" i="19"/>
  <c r="G73" i="19"/>
  <c r="G78" i="19"/>
  <c r="R67" i="12"/>
  <c r="R54" i="12"/>
  <c r="R57" i="12"/>
  <c r="R62" i="12"/>
  <c r="J54" i="3"/>
  <c r="K54" i="12"/>
  <c r="K77" i="12"/>
  <c r="G69" i="25"/>
  <c r="G40" i="25"/>
  <c r="G61" i="25"/>
  <c r="G65" i="25"/>
  <c r="G70" i="25"/>
  <c r="M87" i="14"/>
  <c r="R43" i="26"/>
  <c r="N43" i="26"/>
  <c r="P43" i="26"/>
  <c r="Q43" i="26"/>
  <c r="H53" i="21"/>
  <c r="H56" i="21"/>
  <c r="H66" i="21"/>
  <c r="H76" i="21"/>
  <c r="U54" i="21"/>
  <c r="V52" i="21"/>
  <c r="V54" i="21"/>
  <c r="W52" i="21"/>
  <c r="W54" i="21"/>
  <c r="X52" i="21"/>
  <c r="X54" i="21"/>
  <c r="Y52" i="21"/>
  <c r="Y53" i="21"/>
  <c r="Y76" i="21"/>
  <c r="J86" i="14"/>
  <c r="J85" i="14"/>
  <c r="Q24" i="14"/>
  <c r="O103" i="3"/>
  <c r="O85" i="3"/>
  <c r="K34" i="13"/>
  <c r="R13" i="19"/>
  <c r="M72" i="14"/>
  <c r="M74" i="14"/>
  <c r="M84" i="14"/>
  <c r="H15" i="20"/>
  <c r="N39" i="4"/>
  <c r="I53" i="21"/>
  <c r="I56" i="21"/>
  <c r="I66" i="21"/>
  <c r="I76" i="21"/>
  <c r="R12" i="18"/>
  <c r="R13" i="18"/>
  <c r="Q75" i="17"/>
  <c r="Q72" i="17"/>
  <c r="R17" i="17"/>
  <c r="G71" i="17"/>
  <c r="J87" i="22"/>
  <c r="L111" i="3"/>
  <c r="H72" i="14"/>
  <c r="G110" i="3"/>
  <c r="G112" i="3"/>
  <c r="P60" i="9"/>
  <c r="R12" i="25"/>
  <c r="R14" i="25"/>
  <c r="G34" i="25"/>
  <c r="G35" i="25"/>
  <c r="P75" i="25"/>
  <c r="P77" i="25"/>
  <c r="N50" i="4"/>
  <c r="H26" i="20"/>
  <c r="I86" i="23"/>
  <c r="R53" i="21"/>
  <c r="R76" i="21"/>
  <c r="K31" i="3"/>
  <c r="K45" i="3"/>
  <c r="K51" i="3"/>
  <c r="AF83" i="14"/>
  <c r="Y83" i="14"/>
  <c r="AJ83" i="14"/>
  <c r="AD83" i="14"/>
  <c r="AC83" i="14"/>
  <c r="Q83" i="14"/>
  <c r="I83" i="14"/>
  <c r="O83" i="14"/>
  <c r="P83" i="14"/>
  <c r="AB83" i="14"/>
  <c r="U83" i="14"/>
  <c r="K83" i="14"/>
  <c r="AE83" i="14"/>
  <c r="X83" i="14"/>
  <c r="T83" i="14"/>
  <c r="H83" i="14"/>
  <c r="AI83" i="14"/>
  <c r="L83" i="14"/>
  <c r="M83" i="14"/>
  <c r="S83" i="14"/>
  <c r="W83" i="14"/>
  <c r="Z83" i="14"/>
  <c r="AA83" i="14"/>
  <c r="AH83" i="14"/>
  <c r="V83" i="14"/>
  <c r="J83" i="14"/>
  <c r="N83" i="14"/>
  <c r="R83" i="14"/>
  <c r="AK83" i="14"/>
  <c r="F67" i="14"/>
  <c r="F66" i="14"/>
  <c r="R30" i="14"/>
  <c r="G42" i="14"/>
  <c r="G62" i="14"/>
  <c r="AG83" i="14"/>
  <c r="M87" i="22"/>
  <c r="M72" i="22"/>
  <c r="O111" i="3"/>
  <c r="I87" i="22"/>
  <c r="I72" i="22"/>
  <c r="K111" i="3"/>
  <c r="N82" i="15"/>
  <c r="AA82" i="15"/>
  <c r="H82" i="15"/>
  <c r="AI82" i="15"/>
  <c r="AG82" i="15"/>
  <c r="K82" i="15"/>
  <c r="S82" i="15"/>
  <c r="X82" i="15"/>
  <c r="AF82" i="15"/>
  <c r="P82" i="15"/>
  <c r="O82" i="15"/>
  <c r="AH82" i="15"/>
  <c r="W82" i="15"/>
  <c r="Z82" i="15"/>
  <c r="V82" i="15"/>
  <c r="J82" i="15"/>
  <c r="AC82" i="15"/>
  <c r="AE82" i="15"/>
  <c r="AK82" i="15"/>
  <c r="I82" i="15"/>
  <c r="M82" i="15"/>
  <c r="AD82" i="15"/>
  <c r="U82" i="15"/>
  <c r="Y82" i="15"/>
  <c r="R82" i="15"/>
  <c r="AB82" i="15"/>
  <c r="F65" i="15"/>
  <c r="AJ82" i="15"/>
  <c r="F66" i="15"/>
  <c r="L82" i="15"/>
  <c r="Q82" i="15"/>
  <c r="R31" i="15"/>
  <c r="G42" i="15"/>
  <c r="G61" i="15"/>
  <c r="T82" i="15"/>
  <c r="Q62" i="21"/>
  <c r="Q63" i="21"/>
  <c r="AJ62" i="21"/>
  <c r="F64" i="21"/>
  <c r="G59" i="21"/>
  <c r="G64" i="21"/>
  <c r="H59" i="21"/>
  <c r="H64" i="21"/>
  <c r="I59" i="21"/>
  <c r="I64" i="21"/>
  <c r="J59" i="21"/>
  <c r="J64" i="21"/>
  <c r="K59" i="21"/>
  <c r="K64" i="21"/>
  <c r="L59" i="21"/>
  <c r="L64" i="21"/>
  <c r="M59" i="21"/>
  <c r="M64" i="21"/>
  <c r="N59" i="21"/>
  <c r="N64" i="21"/>
  <c r="O59" i="21"/>
  <c r="O64" i="21"/>
  <c r="P59" i="21"/>
  <c r="P64" i="21"/>
  <c r="Q59" i="21"/>
  <c r="Q64" i="21"/>
  <c r="R59" i="21"/>
  <c r="R64" i="21"/>
  <c r="S59" i="21"/>
  <c r="S64" i="21"/>
  <c r="T59" i="21"/>
  <c r="T64" i="21"/>
  <c r="U59" i="21"/>
  <c r="U64" i="21"/>
  <c r="V59" i="21"/>
  <c r="V64" i="21"/>
  <c r="W59" i="21"/>
  <c r="W64" i="21"/>
  <c r="X59" i="21"/>
  <c r="X64" i="21"/>
  <c r="Y59" i="21"/>
  <c r="Y64" i="21"/>
  <c r="Z59" i="21"/>
  <c r="Z64" i="21"/>
  <c r="AA59" i="21"/>
  <c r="AA64" i="21"/>
  <c r="AB59" i="21"/>
  <c r="AB64" i="21"/>
  <c r="AC59" i="21"/>
  <c r="AC64" i="21"/>
  <c r="AD59" i="21"/>
  <c r="AD64" i="21"/>
  <c r="AE59" i="21"/>
  <c r="AE64" i="21"/>
  <c r="AF59" i="21"/>
  <c r="AF64" i="21"/>
  <c r="AG59" i="21"/>
  <c r="AG64" i="21"/>
  <c r="AH59" i="21"/>
  <c r="AH64" i="21"/>
  <c r="AI59" i="21"/>
  <c r="AI64" i="21"/>
  <c r="AJ59" i="21"/>
  <c r="AJ64" i="21"/>
  <c r="P86" i="14"/>
  <c r="P85" i="14"/>
  <c r="F54" i="21"/>
  <c r="G52" i="21"/>
  <c r="G54" i="21"/>
  <c r="H52" i="21"/>
  <c r="H54" i="21"/>
  <c r="I52" i="21"/>
  <c r="I54" i="21"/>
  <c r="J52" i="21"/>
  <c r="J54" i="21"/>
  <c r="K52" i="21"/>
  <c r="K54" i="21"/>
  <c r="L52" i="21"/>
  <c r="L54" i="21"/>
  <c r="M52" i="21"/>
  <c r="M54" i="21"/>
  <c r="N52" i="21"/>
  <c r="N54" i="21"/>
  <c r="O52" i="21"/>
  <c r="O54" i="21"/>
  <c r="P52" i="21"/>
  <c r="P54" i="21"/>
  <c r="Q52" i="21"/>
  <c r="Q54" i="21"/>
  <c r="R52" i="21"/>
  <c r="R54" i="21"/>
  <c r="S52" i="21"/>
  <c r="S54" i="21"/>
  <c r="T52" i="21"/>
  <c r="T54" i="21"/>
  <c r="U52" i="21"/>
  <c r="U53" i="21"/>
  <c r="U76" i="21"/>
  <c r="AF84" i="23"/>
  <c r="U84" i="23"/>
  <c r="AI84" i="23"/>
  <c r="S84" i="23"/>
  <c r="AH84" i="23"/>
  <c r="AG84" i="23"/>
  <c r="AJ84" i="23"/>
  <c r="AE84" i="23"/>
  <c r="AA84" i="23"/>
  <c r="AD84" i="23"/>
  <c r="Z84" i="23"/>
  <c r="AC84" i="23"/>
  <c r="Y84" i="23"/>
  <c r="AB84" i="23"/>
  <c r="X84" i="23"/>
  <c r="W84" i="23"/>
  <c r="T84" i="23"/>
  <c r="V84" i="23"/>
  <c r="R84" i="23"/>
  <c r="AK84" i="23"/>
  <c r="Q71" i="19"/>
  <c r="K107" i="3"/>
  <c r="O101" i="3"/>
  <c r="O95" i="3"/>
  <c r="O94" i="3"/>
  <c r="O98" i="3"/>
  <c r="O97" i="3"/>
  <c r="M85" i="3"/>
  <c r="M103" i="3"/>
  <c r="O96" i="3"/>
  <c r="P87" i="23"/>
  <c r="X87" i="23"/>
  <c r="Y87" i="23"/>
  <c r="AE87" i="23"/>
  <c r="AD87" i="23"/>
  <c r="H87" i="23"/>
  <c r="L87" i="23"/>
  <c r="AJ87" i="23"/>
  <c r="AA87" i="23"/>
  <c r="S87" i="23"/>
  <c r="O87" i="23"/>
  <c r="K87" i="23"/>
  <c r="W87" i="23"/>
  <c r="AI87" i="23"/>
  <c r="V87" i="23"/>
  <c r="Z87" i="23"/>
  <c r="N87" i="23"/>
  <c r="AG87" i="23"/>
  <c r="T87" i="23"/>
  <c r="U87" i="23"/>
  <c r="Q87" i="23"/>
  <c r="AC87" i="23"/>
  <c r="J87" i="23"/>
  <c r="R87" i="23"/>
  <c r="AK87" i="23"/>
  <c r="M87" i="23"/>
  <c r="AF87" i="23"/>
  <c r="I87" i="23"/>
  <c r="AH87" i="23"/>
  <c r="R25" i="23"/>
  <c r="G69" i="23"/>
  <c r="AB87" i="23"/>
  <c r="AB82" i="23"/>
  <c r="AE82" i="23"/>
  <c r="AK82" i="23"/>
  <c r="K82" i="23"/>
  <c r="O82" i="23"/>
  <c r="AJ82" i="23"/>
  <c r="L82" i="23"/>
  <c r="F66" i="23"/>
  <c r="P82" i="23"/>
  <c r="X82" i="23"/>
  <c r="H82" i="23"/>
  <c r="AI82" i="23"/>
  <c r="W82" i="23"/>
  <c r="AA82" i="23"/>
  <c r="V82" i="23"/>
  <c r="R82" i="23"/>
  <c r="AD82" i="23"/>
  <c r="Z82" i="23"/>
  <c r="U82" i="23"/>
  <c r="J82" i="23"/>
  <c r="N82" i="23"/>
  <c r="AH82" i="23"/>
  <c r="AG82" i="23"/>
  <c r="T82" i="23"/>
  <c r="Y82" i="23"/>
  <c r="AC82" i="23"/>
  <c r="Q82" i="23"/>
  <c r="S82" i="23"/>
  <c r="I82" i="23"/>
  <c r="M82" i="23"/>
  <c r="AF82" i="23"/>
  <c r="R31" i="23"/>
  <c r="G42" i="23"/>
  <c r="G61" i="23"/>
  <c r="F65" i="23"/>
  <c r="Q25" i="15"/>
  <c r="H47" i="4"/>
  <c r="H58" i="4"/>
  <c r="P38" i="9"/>
  <c r="R12" i="19"/>
  <c r="R14" i="19"/>
  <c r="G34" i="19"/>
  <c r="G35" i="19"/>
  <c r="M71" i="19"/>
  <c r="M73" i="19"/>
  <c r="I34" i="3"/>
  <c r="H34" i="3"/>
  <c r="G34" i="3"/>
  <c r="H89" i="3"/>
  <c r="P37" i="9"/>
  <c r="G89" i="3"/>
  <c r="M67" i="12"/>
  <c r="M54" i="12"/>
  <c r="M57" i="12"/>
  <c r="M62" i="12"/>
  <c r="G23" i="20"/>
  <c r="F52" i="21"/>
  <c r="F53" i="21"/>
  <c r="F56" i="21"/>
  <c r="F61" i="21"/>
  <c r="D61" i="21"/>
  <c r="L87" i="14"/>
  <c r="M85" i="15"/>
  <c r="M84" i="15"/>
  <c r="I87" i="14"/>
  <c r="N71" i="23"/>
  <c r="N86" i="23"/>
  <c r="P57" i="9"/>
  <c r="R28" i="22"/>
  <c r="G27" i="22"/>
  <c r="R12" i="22"/>
  <c r="R15" i="22"/>
  <c r="J72" i="22"/>
  <c r="J74" i="22"/>
  <c r="J84" i="22"/>
  <c r="AC67" i="12"/>
  <c r="L55" i="12"/>
  <c r="M53" i="12"/>
  <c r="M55" i="12"/>
  <c r="N53" i="12"/>
  <c r="N55" i="12"/>
  <c r="O53" i="12"/>
  <c r="O55" i="12"/>
  <c r="P53" i="12"/>
  <c r="P55" i="12"/>
  <c r="Q53" i="12"/>
  <c r="Q55" i="12"/>
  <c r="R53" i="12"/>
  <c r="R55" i="12"/>
  <c r="S53" i="12"/>
  <c r="S55" i="12"/>
  <c r="T53" i="12"/>
  <c r="T55" i="12"/>
  <c r="U53" i="12"/>
  <c r="U55" i="12"/>
  <c r="V53" i="12"/>
  <c r="V55" i="12"/>
  <c r="W53" i="12"/>
  <c r="W55" i="12"/>
  <c r="X53" i="12"/>
  <c r="X55" i="12"/>
  <c r="Y53" i="12"/>
  <c r="Y55" i="12"/>
  <c r="Z53" i="12"/>
  <c r="Z55" i="12"/>
  <c r="AA53" i="12"/>
  <c r="AA55" i="12"/>
  <c r="AB53" i="12"/>
  <c r="AB55" i="12"/>
  <c r="AC53" i="12"/>
  <c r="AC54" i="12"/>
  <c r="AC57" i="12"/>
  <c r="AC62" i="12"/>
  <c r="J87" i="14"/>
  <c r="R29" i="23"/>
  <c r="G23" i="23"/>
  <c r="R12" i="23"/>
  <c r="R15" i="23"/>
  <c r="I71" i="23"/>
  <c r="I73" i="23"/>
  <c r="I83" i="23"/>
  <c r="Z88" i="14"/>
  <c r="R88" i="14"/>
  <c r="J88" i="14"/>
  <c r="N88" i="14"/>
  <c r="AK88" i="14"/>
  <c r="AD88" i="14"/>
  <c r="U88" i="14"/>
  <c r="AJ88" i="14"/>
  <c r="O88" i="14"/>
  <c r="AB88" i="14"/>
  <c r="Y88" i="14"/>
  <c r="AC88" i="14"/>
  <c r="I88" i="14"/>
  <c r="Q88" i="14"/>
  <c r="M88" i="14"/>
  <c r="T88" i="14"/>
  <c r="X88" i="14"/>
  <c r="AH88" i="14"/>
  <c r="P88" i="14"/>
  <c r="S88" i="14"/>
  <c r="H88" i="14"/>
  <c r="L88" i="14"/>
  <c r="AG88" i="14"/>
  <c r="AA88" i="14"/>
  <c r="K88" i="14"/>
  <c r="W88" i="14"/>
  <c r="AF88" i="14"/>
  <c r="V88" i="14"/>
  <c r="AI88" i="14"/>
  <c r="R24" i="14"/>
  <c r="G70" i="14"/>
  <c r="AE88" i="14"/>
  <c r="AJ87" i="15"/>
  <c r="L87" i="15"/>
  <c r="AH87" i="15"/>
  <c r="X87" i="15"/>
  <c r="O87" i="15"/>
  <c r="P87" i="15"/>
  <c r="H87" i="15"/>
  <c r="AB87" i="15"/>
  <c r="AI87" i="15"/>
  <c r="AE87" i="15"/>
  <c r="AA87" i="15"/>
  <c r="W87" i="15"/>
  <c r="K87" i="15"/>
  <c r="V87" i="15"/>
  <c r="AG87" i="15"/>
  <c r="AD87" i="15"/>
  <c r="Z87" i="15"/>
  <c r="AK87" i="15"/>
  <c r="AF87" i="15"/>
  <c r="N87" i="15"/>
  <c r="J87" i="15"/>
  <c r="M87" i="15"/>
  <c r="S87" i="15"/>
  <c r="AC87" i="15"/>
  <c r="Y87" i="15"/>
  <c r="U87" i="15"/>
  <c r="T87" i="15"/>
  <c r="R87" i="15"/>
  <c r="I87" i="15"/>
  <c r="R25" i="15"/>
  <c r="G69" i="15"/>
  <c r="Q87" i="15"/>
  <c r="E64" i="6"/>
  <c r="D64" i="6"/>
  <c r="G64" i="6"/>
  <c r="H64" i="6"/>
  <c r="I64" i="6"/>
  <c r="N29" i="26"/>
  <c r="P29" i="26"/>
  <c r="Q29" i="26"/>
  <c r="R29" i="26"/>
  <c r="R55" i="26"/>
  <c r="R56" i="26"/>
  <c r="G26" i="20"/>
  <c r="F64" i="6"/>
  <c r="K27" i="5"/>
  <c r="L27" i="5"/>
  <c r="E27" i="5"/>
  <c r="O27" i="5"/>
  <c r="J27" i="5"/>
  <c r="I27" i="5"/>
  <c r="G27" i="5"/>
  <c r="F27" i="5"/>
  <c r="D27" i="5"/>
  <c r="H27" i="5"/>
  <c r="N27" i="5"/>
  <c r="V11" i="15"/>
  <c r="V13" i="15"/>
  <c r="V16" i="15"/>
  <c r="V18" i="15"/>
  <c r="V20" i="15"/>
  <c r="V21" i="15"/>
  <c r="V23" i="15"/>
  <c r="R24" i="15"/>
  <c r="G25" i="13"/>
  <c r="H49" i="4"/>
  <c r="M27" i="5"/>
  <c r="O28" i="5"/>
  <c r="D28" i="5"/>
  <c r="J28" i="5"/>
  <c r="I28" i="5"/>
  <c r="K28" i="5"/>
  <c r="L28" i="5"/>
  <c r="H28" i="5"/>
  <c r="G28" i="5"/>
  <c r="E28" i="5"/>
  <c r="M28" i="5"/>
  <c r="N28" i="5"/>
  <c r="E29" i="26"/>
  <c r="G29" i="26"/>
  <c r="H29" i="26"/>
  <c r="I29" i="26"/>
  <c r="I55" i="26"/>
  <c r="I56" i="26"/>
  <c r="G26" i="13"/>
  <c r="H50" i="4"/>
  <c r="F28" i="5"/>
  <c r="AA84" i="15"/>
  <c r="AJ84" i="15"/>
  <c r="X84" i="15"/>
  <c r="V84" i="15"/>
  <c r="Z84" i="15"/>
  <c r="W84" i="15"/>
  <c r="AF84" i="15"/>
  <c r="Y84" i="15"/>
  <c r="T84" i="15"/>
  <c r="AE84" i="15"/>
  <c r="AC84" i="15"/>
  <c r="U84" i="15"/>
  <c r="AI84" i="15"/>
  <c r="R84" i="15"/>
  <c r="AD84" i="15"/>
  <c r="S84" i="15"/>
  <c r="AB84" i="15"/>
  <c r="AG84" i="15"/>
  <c r="AH84" i="15"/>
  <c r="R29" i="15"/>
  <c r="G23" i="15"/>
  <c r="R12" i="15"/>
  <c r="AK84" i="15"/>
  <c r="V13" i="23"/>
  <c r="K32" i="3"/>
  <c r="L32" i="3"/>
  <c r="P58" i="9"/>
  <c r="J32" i="3"/>
  <c r="E37" i="26"/>
  <c r="G37" i="26"/>
  <c r="H37" i="26"/>
  <c r="I37" i="26"/>
  <c r="L67" i="12"/>
  <c r="F55" i="12"/>
  <c r="G53" i="12"/>
  <c r="G55" i="12"/>
  <c r="H53" i="12"/>
  <c r="H55" i="12"/>
  <c r="I53" i="12"/>
  <c r="I55" i="12"/>
  <c r="J53" i="12"/>
  <c r="J55" i="12"/>
  <c r="K53" i="12"/>
  <c r="K55" i="12"/>
  <c r="L53" i="12"/>
  <c r="L54" i="12"/>
  <c r="L57" i="12"/>
  <c r="L62" i="12"/>
  <c r="G32" i="3"/>
  <c r="V12" i="15"/>
  <c r="H86" i="3"/>
  <c r="G86" i="3"/>
  <c r="I32" i="3"/>
  <c r="P35" i="9"/>
  <c r="H32" i="3"/>
  <c r="O75" i="17"/>
  <c r="O73" i="17"/>
  <c r="G21" i="26"/>
  <c r="E33" i="26"/>
  <c r="G33" i="26"/>
  <c r="H33" i="26"/>
  <c r="I33" i="26"/>
  <c r="L72" i="14"/>
  <c r="L74" i="14"/>
  <c r="L84" i="14"/>
  <c r="AG85" i="14"/>
  <c r="AI85" i="14"/>
  <c r="AJ85" i="14"/>
  <c r="AF85" i="14"/>
  <c r="V85" i="14"/>
  <c r="AE85" i="14"/>
  <c r="AC85" i="14"/>
  <c r="Z85" i="14"/>
  <c r="AA85" i="14"/>
  <c r="U85" i="14"/>
  <c r="R85" i="14"/>
  <c r="X85" i="14"/>
  <c r="W85" i="14"/>
  <c r="AK85" i="14"/>
  <c r="AH85" i="14"/>
  <c r="AB85" i="14"/>
  <c r="Y85" i="14"/>
  <c r="T85" i="14"/>
  <c r="S85" i="14"/>
  <c r="AD85" i="14"/>
  <c r="I72" i="14"/>
  <c r="H110" i="3"/>
  <c r="H112" i="3"/>
  <c r="I40" i="20"/>
  <c r="K60" i="21"/>
  <c r="D60" i="21"/>
  <c r="G18" i="20"/>
  <c r="G20" i="20"/>
  <c r="P21" i="26"/>
  <c r="N41" i="26"/>
  <c r="P41" i="26"/>
  <c r="Q41" i="26"/>
  <c r="R41" i="26"/>
  <c r="P36" i="9"/>
  <c r="R12" i="17"/>
  <c r="R14" i="17"/>
  <c r="G32" i="17"/>
  <c r="G33" i="17"/>
  <c r="Q73" i="17"/>
  <c r="F53" i="12"/>
  <c r="F54" i="12"/>
  <c r="F57" i="12"/>
  <c r="F62" i="12"/>
  <c r="F65" i="12"/>
  <c r="G60" i="12"/>
  <c r="G65" i="12"/>
  <c r="H60" i="12"/>
  <c r="H63" i="12"/>
  <c r="G23" i="13"/>
  <c r="G34" i="13"/>
  <c r="H27" i="13"/>
  <c r="I51" i="4"/>
  <c r="G20" i="13"/>
  <c r="I41" i="13"/>
  <c r="H61" i="12"/>
  <c r="D61" i="12"/>
  <c r="G18" i="13"/>
  <c r="P34" i="9"/>
  <c r="R28" i="14"/>
  <c r="G27" i="14"/>
  <c r="R12" i="14"/>
  <c r="R15" i="14"/>
  <c r="J72" i="14"/>
  <c r="I110" i="3"/>
  <c r="I112" i="3"/>
</calcChain>
</file>

<file path=xl/sharedStrings.xml><?xml version="1.0" encoding="utf-8"?>
<sst xmlns="http://schemas.openxmlformats.org/spreadsheetml/2006/main" count="2544" uniqueCount="788">
  <si>
    <t>Total Building SF</t>
  </si>
  <si>
    <t>Phase I</t>
  </si>
  <si>
    <t>Phase II</t>
  </si>
  <si>
    <t>Total Net Rentable SF</t>
  </si>
  <si>
    <t>FLOOR</t>
  </si>
  <si>
    <t>BLDG 1</t>
  </si>
  <si>
    <t>BLDG 2</t>
  </si>
  <si>
    <t>BLDG 3</t>
  </si>
  <si>
    <t>BLDG 4 (L)</t>
  </si>
  <si>
    <t>BLDG 4.5</t>
  </si>
  <si>
    <t>BLDG 5(AG)</t>
  </si>
  <si>
    <t>BLDG 5 (M)</t>
  </si>
  <si>
    <t>Open Space/Plaza</t>
  </si>
  <si>
    <t>BLDG 4</t>
  </si>
  <si>
    <t>BLDG 5</t>
  </si>
  <si>
    <t xml:space="preserve">Efficiency </t>
  </si>
  <si>
    <t>Residential SF</t>
  </si>
  <si>
    <t>Total Unit Count</t>
  </si>
  <si>
    <t>Total Affordable Units</t>
  </si>
  <si>
    <t xml:space="preserve">Total Market Rate Units </t>
  </si>
  <si>
    <t>Office SF</t>
  </si>
  <si>
    <t>Retail SF</t>
  </si>
  <si>
    <t>Hotel SF</t>
  </si>
  <si>
    <t>Open Space SF</t>
  </si>
  <si>
    <t xml:space="preserve">Parking Spaces </t>
  </si>
  <si>
    <t xml:space="preserve">Highlights </t>
  </si>
  <si>
    <t>Tenants</t>
  </si>
  <si>
    <t xml:space="preserve">Green Aspect </t>
  </si>
  <si>
    <t xml:space="preserve">Community Aspect </t>
  </si>
  <si>
    <t xml:space="preserve">Resiliency Aspect </t>
  </si>
  <si>
    <t>Total Construction Cost</t>
  </si>
  <si>
    <t xml:space="preserve">Total Equity </t>
  </si>
  <si>
    <t xml:space="preserve">Opportunity Zone Funding </t>
  </si>
  <si>
    <t xml:space="preserve">LIHTC Equity </t>
  </si>
  <si>
    <t>TID SMART Plan</t>
  </si>
  <si>
    <t xml:space="preserve">Miami Forever Bond </t>
  </si>
  <si>
    <t>Unlevered IRR</t>
  </si>
  <si>
    <t>Levered IRR</t>
  </si>
  <si>
    <t>Total SF</t>
  </si>
  <si>
    <t xml:space="preserve">Equity Multiple </t>
  </si>
  <si>
    <t>Total Phase I</t>
  </si>
  <si>
    <t>Total Phase II</t>
  </si>
  <si>
    <t>Total Development SF</t>
  </si>
  <si>
    <t>TOTALS</t>
  </si>
  <si>
    <t>Phase 1</t>
  </si>
  <si>
    <t>BLDG1 (HOUSING)</t>
  </si>
  <si>
    <t>Commercial SF</t>
  </si>
  <si>
    <t>Efficiency</t>
  </si>
  <si>
    <t>Parking SF</t>
  </si>
  <si>
    <t>Sky Garden SF</t>
  </si>
  <si>
    <t>Green Roof SF</t>
  </si>
  <si>
    <t>Total Market Rate Units</t>
  </si>
  <si>
    <t>Solar Panel SF</t>
  </si>
  <si>
    <t>BLDG2 (HOUSING)</t>
  </si>
  <si>
    <t>Total Equity</t>
  </si>
  <si>
    <t>Opportunity Zone Funding</t>
  </si>
  <si>
    <t>LIHTC Equity</t>
  </si>
  <si>
    <t>TIF</t>
  </si>
  <si>
    <t>Chapter 353</t>
  </si>
  <si>
    <t>Equity Multiple</t>
  </si>
  <si>
    <t>BLDG7 (WHILTSHIRE)</t>
  </si>
  <si>
    <t>BLDG8 (FOOD HALL)</t>
  </si>
  <si>
    <t>BLDG9 (BAR ISLAND)</t>
  </si>
  <si>
    <t>BLDG10 (COWORK)</t>
  </si>
  <si>
    <t>BLDG11 (TEST KITCHEN)</t>
  </si>
  <si>
    <t>BLDG12 (PARKING)</t>
  </si>
  <si>
    <t>Phase 2</t>
  </si>
  <si>
    <t>BLDG15 (VENDORS) (R&amp;D)</t>
  </si>
  <si>
    <t>Team Number 2021-2381</t>
  </si>
  <si>
    <t>Acquisition</t>
  </si>
  <si>
    <t>Pre-Dev</t>
  </si>
  <si>
    <t>Construction</t>
  </si>
  <si>
    <t>Lease-Up</t>
  </si>
  <si>
    <t>Stabilization</t>
  </si>
  <si>
    <t>Sale</t>
  </si>
  <si>
    <t xml:space="preserve">Net Operating Income </t>
  </si>
  <si>
    <t>Parking Plaza</t>
  </si>
  <si>
    <t>Total Net Operating Income</t>
  </si>
  <si>
    <t>Income from Sales Proceeds</t>
  </si>
  <si>
    <t>Total Income</t>
  </si>
  <si>
    <t>Development Costs</t>
  </si>
  <si>
    <t>Market-Rate Housing</t>
  </si>
  <si>
    <t>Affordable Rental Housing</t>
  </si>
  <si>
    <t>Demolition</t>
  </si>
  <si>
    <t>Solar Panels</t>
  </si>
  <si>
    <t>Land Acquisition</t>
  </si>
  <si>
    <t>Total Infrastructure</t>
  </si>
  <si>
    <t>Total Development Costs</t>
  </si>
  <si>
    <t>Annual Cash Flow</t>
  </si>
  <si>
    <t>Net Operating Income</t>
  </si>
  <si>
    <t xml:space="preserve">Total Asset Value </t>
  </si>
  <si>
    <t>Total Costs of Sale</t>
  </si>
  <si>
    <t>Net Cash Flow</t>
  </si>
  <si>
    <t>Leveraged Net Cash Flow</t>
  </si>
  <si>
    <t>Present Value</t>
  </si>
  <si>
    <t>&lt;--Discount Rate</t>
  </si>
  <si>
    <t>Net Present Value</t>
  </si>
  <si>
    <t>Loan to Value Ratio (LVR)</t>
  </si>
  <si>
    <t>Unleveraged IRR Before Taxes</t>
  </si>
  <si>
    <t>Current Site Value (start of Year 0)</t>
  </si>
  <si>
    <t>Leveraged IRR Before Taxes</t>
  </si>
  <si>
    <t>Projected Site Value (end of Year 10)</t>
  </si>
  <si>
    <t>2. Multiyear Development Program</t>
  </si>
  <si>
    <t>Total Buildout</t>
  </si>
  <si>
    <t>Project Buildout by Development Units</t>
  </si>
  <si>
    <t>Retail (units)</t>
  </si>
  <si>
    <t>Project Buildout by Area (RSF)</t>
  </si>
  <si>
    <t>(s.f.)</t>
  </si>
  <si>
    <t>Hotel</t>
  </si>
  <si>
    <t>Retail</t>
  </si>
  <si>
    <t>Total</t>
  </si>
  <si>
    <t>3. Unit Development and Infrastructure Costs</t>
  </si>
  <si>
    <t>4. Equity and Financing Sources</t>
  </si>
  <si>
    <t>Unit Hard Cost</t>
  </si>
  <si>
    <t>Unit TDC</t>
  </si>
  <si>
    <t>TDC</t>
  </si>
  <si>
    <t>Equity Sources (total)</t>
  </si>
  <si>
    <t>Amount</t>
  </si>
  <si>
    <t>Percent of Total</t>
  </si>
  <si>
    <t>Developer Equity</t>
  </si>
  <si>
    <t>Opportunity Zone Fund Equity</t>
  </si>
  <si>
    <t>Financing Sources (total)</t>
  </si>
  <si>
    <t>($ per space)</t>
  </si>
  <si>
    <t>Construction Loan</t>
  </si>
  <si>
    <t>Infrastructure Costs</t>
  </si>
  <si>
    <t>Public</t>
  </si>
  <si>
    <t>Private</t>
  </si>
  <si>
    <t>Elevated Walkway</t>
  </si>
  <si>
    <t>Utilities</t>
  </si>
  <si>
    <t>Total Sources</t>
  </si>
  <si>
    <t>Contingency Cost</t>
  </si>
  <si>
    <t>Acquisition Taxes and Fees</t>
  </si>
  <si>
    <t>Total Infrastructure Costs</t>
  </si>
  <si>
    <t>Check --&gt;</t>
  </si>
  <si>
    <t>Team Number 2019-331</t>
  </si>
  <si>
    <t>Development Summary</t>
  </si>
  <si>
    <t>Project Information</t>
  </si>
  <si>
    <t>SF</t>
  </si>
  <si>
    <t>Area Matrix</t>
  </si>
  <si>
    <t>%</t>
  </si>
  <si>
    <t>Project Unit Matrix</t>
  </si>
  <si>
    <t>Units</t>
  </si>
  <si>
    <t>Multifamily Key Assumptions</t>
  </si>
  <si>
    <t>Land Size</t>
  </si>
  <si>
    <t>Multifamily Rental</t>
  </si>
  <si>
    <t>Market-Rate Rent Studio</t>
  </si>
  <si>
    <t>Zoning</t>
  </si>
  <si>
    <t>DR--DX--DC-15</t>
  </si>
  <si>
    <t>Affordable Rental</t>
  </si>
  <si>
    <t>Market-Rate Rent 1BR</t>
  </si>
  <si>
    <t>Project Average FAR</t>
  </si>
  <si>
    <t>Commerical</t>
  </si>
  <si>
    <t>Market-Rate Rent 2BR</t>
  </si>
  <si>
    <t>Affordable Rent 2BR</t>
  </si>
  <si>
    <t>Project Timeline</t>
  </si>
  <si>
    <t>Financial Summary</t>
  </si>
  <si>
    <t>Phase I - Unit Matrix</t>
  </si>
  <si>
    <t>Acquisition Date</t>
  </si>
  <si>
    <t>Development Cost</t>
  </si>
  <si>
    <t>Project Profit</t>
  </si>
  <si>
    <t>Phase I - Construction Start Date</t>
  </si>
  <si>
    <t>Stabilized Annual NOI</t>
  </si>
  <si>
    <t>Average Vacancy</t>
  </si>
  <si>
    <t>Phase I - Construction Period Years</t>
  </si>
  <si>
    <t>Average Rental Rate Increase</t>
  </si>
  <si>
    <t>Phase I - Construction End</t>
  </si>
  <si>
    <t>Management Fee</t>
  </si>
  <si>
    <t>Phase I - Stabilization Period (Years)</t>
  </si>
  <si>
    <t>Average Expense Inflation</t>
  </si>
  <si>
    <t>Stabilization Date</t>
  </si>
  <si>
    <t>Phase I - Exit Cap Rate</t>
  </si>
  <si>
    <t>Phase II - Unit Matrix</t>
  </si>
  <si>
    <t>Commercial/Office Key Assumptions</t>
  </si>
  <si>
    <t>Phase II - Construction Start Date</t>
  </si>
  <si>
    <t>Phase II - Exit Cap Rate</t>
  </si>
  <si>
    <t>Phase II - Construction Period Years</t>
  </si>
  <si>
    <t>Phase II - Construction End</t>
  </si>
  <si>
    <t>Construction Financing</t>
  </si>
  <si>
    <t>Phase II - Stabilization Period (Years)</t>
  </si>
  <si>
    <t>Hold Period after Stabilzation (Years)</t>
  </si>
  <si>
    <t>Project Refinance/Sale</t>
  </si>
  <si>
    <t>Total Project Uses</t>
  </si>
  <si>
    <t>$/BSF</t>
  </si>
  <si>
    <t>Phase I - Uses</t>
  </si>
  <si>
    <t>Phase II - Uses</t>
  </si>
  <si>
    <t>Retail Key Assumptions</t>
  </si>
  <si>
    <t>Land Costs</t>
  </si>
  <si>
    <t>Hard Costs</t>
  </si>
  <si>
    <t>Soft Costs</t>
  </si>
  <si>
    <t>Origination Fee</t>
  </si>
  <si>
    <t>Interest Reserve</t>
  </si>
  <si>
    <t>Total Uses</t>
  </si>
  <si>
    <t>Exit Cap Rate</t>
  </si>
  <si>
    <t>Sources</t>
  </si>
  <si>
    <t>Phase I - Sources</t>
  </si>
  <si>
    <t>Phase II - Sources</t>
  </si>
  <si>
    <t>Parking Plaza Key Assumptions</t>
  </si>
  <si>
    <t>Equity</t>
  </si>
  <si>
    <t>Daily Rent per unit</t>
  </si>
  <si>
    <t>Opportunity Zone Equity</t>
  </si>
  <si>
    <t>Expense Growth</t>
  </si>
  <si>
    <t>TIF Financing</t>
  </si>
  <si>
    <t>check --&gt;</t>
  </si>
  <si>
    <t>Phase I - Building GSF</t>
  </si>
  <si>
    <t>Residential SF:</t>
  </si>
  <si>
    <t>Total Unit Count:</t>
  </si>
  <si>
    <t>Total Affordable Units:</t>
  </si>
  <si>
    <t>Total Market Rate Units:</t>
  </si>
  <si>
    <t>Commercial SF:</t>
  </si>
  <si>
    <t>Retail SF:</t>
  </si>
  <si>
    <t>Parking SF:</t>
  </si>
  <si>
    <t>Parking Required:</t>
  </si>
  <si>
    <t>Parking Spaces Available:</t>
  </si>
  <si>
    <t>Highlights:</t>
  </si>
  <si>
    <t>Total Hard Costs:</t>
  </si>
  <si>
    <t>LIHTC Equity:</t>
  </si>
  <si>
    <t>Phase II - Building GSF</t>
  </si>
  <si>
    <t>Hotel SF:</t>
  </si>
  <si>
    <t>Tenants:</t>
  </si>
  <si>
    <t>Green Aspect:</t>
  </si>
  <si>
    <t>Community Aspect:</t>
  </si>
  <si>
    <t>Resiliency Aspect:</t>
  </si>
  <si>
    <t>Opportunity Zone Funds:</t>
  </si>
  <si>
    <t>TIID SMART Plan:</t>
  </si>
  <si>
    <t>Miami Forever Bond:</t>
  </si>
  <si>
    <t>&lt;--Check</t>
  </si>
  <si>
    <t>Infrastructure Budget</t>
  </si>
  <si>
    <t>Cost/SF</t>
  </si>
  <si>
    <t>Phase I ($)</t>
  </si>
  <si>
    <t>Phase II ($)</t>
  </si>
  <si>
    <t>Total Cost</t>
  </si>
  <si>
    <t>Block 1</t>
  </si>
  <si>
    <t>Block 2</t>
  </si>
  <si>
    <t>Block 3</t>
  </si>
  <si>
    <t>Block 4</t>
  </si>
  <si>
    <t>Block 5</t>
  </si>
  <si>
    <t>Block 6</t>
  </si>
  <si>
    <t>Block 7</t>
  </si>
  <si>
    <t>Block 8</t>
  </si>
  <si>
    <t>Block 9</t>
  </si>
  <si>
    <t>Block 10</t>
  </si>
  <si>
    <t>Block 11</t>
  </si>
  <si>
    <t>Block 12</t>
  </si>
  <si>
    <t>Block 13</t>
  </si>
  <si>
    <t>Cost/DU</t>
  </si>
  <si>
    <t>DU</t>
  </si>
  <si>
    <t>Total Spaces</t>
  </si>
  <si>
    <t>contingency</t>
  </si>
  <si>
    <t>Infrastructure Total</t>
  </si>
  <si>
    <t>Phase I (SF)</t>
  </si>
  <si>
    <t>Phase II (SF)</t>
  </si>
  <si>
    <t>Street Fill In</t>
  </si>
  <si>
    <t>Street Purchase</t>
  </si>
  <si>
    <t>Total Units</t>
  </si>
  <si>
    <t>Green Roof</t>
  </si>
  <si>
    <t>Sky Gardens</t>
  </si>
  <si>
    <t>Pocket Parks</t>
  </si>
  <si>
    <t>Project Use Mix</t>
  </si>
  <si>
    <t>Total Project Information</t>
  </si>
  <si>
    <t>Blended FAR</t>
  </si>
  <si>
    <t>Total Buildable</t>
  </si>
  <si>
    <t>Phase I - Use Mix</t>
  </si>
  <si>
    <t>Phase I:</t>
  </si>
  <si>
    <t>&lt;-- Percent Affordable</t>
  </si>
  <si>
    <t>&lt;-- Check</t>
  </si>
  <si>
    <t>Phase I - Hard Cost Estimate</t>
  </si>
  <si>
    <t>Per SF</t>
  </si>
  <si>
    <t>Phase I - Soft Cost Estimate</t>
  </si>
  <si>
    <t>of Hard Costs</t>
  </si>
  <si>
    <t>Phase I - Total Hard Costs</t>
  </si>
  <si>
    <t>Phase I - Total Soft Costs</t>
  </si>
  <si>
    <t>Phase I - Land Estimate Attributed</t>
  </si>
  <si>
    <t>Phase I - Origination Fee Attributed</t>
  </si>
  <si>
    <t>Phase I - Interest Reserve Attributed</t>
  </si>
  <si>
    <t>Total Hard Costs</t>
  </si>
  <si>
    <t>Total Soft Costs</t>
  </si>
  <si>
    <t xml:space="preserve">Total </t>
  </si>
  <si>
    <t>Phase II - Use Mix</t>
  </si>
  <si>
    <t>Phase II:</t>
  </si>
  <si>
    <t>Phase II - Hard Cost Estimate</t>
  </si>
  <si>
    <t>Phase II - Soft Cost Estimate</t>
  </si>
  <si>
    <t>Phase II - Total Hard Costs</t>
  </si>
  <si>
    <t>Phase II - Total Soft Costs</t>
  </si>
  <si>
    <t>Phase II - Land Estimate Attributed</t>
  </si>
  <si>
    <t>Phase II - Origination Fee Attributed</t>
  </si>
  <si>
    <t>Phase II - Interest Reserve Attributed</t>
  </si>
  <si>
    <t>Location</t>
  </si>
  <si>
    <t>Parcel on Map</t>
  </si>
  <si>
    <t>Parcel #</t>
  </si>
  <si>
    <t>Situs City</t>
  </si>
  <si>
    <t>Property Address</t>
  </si>
  <si>
    <t>Current Owner</t>
  </si>
  <si>
    <t>Phase</t>
  </si>
  <si>
    <t>Lot size acres</t>
  </si>
  <si>
    <t>Lot Size (sqft)</t>
  </si>
  <si>
    <t>Assessed Land</t>
  </si>
  <si>
    <t>Accessed Improvements</t>
  </si>
  <si>
    <t>2021 Market valuation bldg+land</t>
  </si>
  <si>
    <t>Land to be purchased</t>
  </si>
  <si>
    <t>Bld/Demo/Reno</t>
  </si>
  <si>
    <t>Zoning Code</t>
  </si>
  <si>
    <t>Proposed Zoning</t>
  </si>
  <si>
    <t>Existing Land Use</t>
  </si>
  <si>
    <t>Proposed Land Use</t>
  </si>
  <si>
    <t>EastVillage</t>
  </si>
  <si>
    <t>29-210-21-01-00-0-00-000</t>
  </si>
  <si>
    <t>Kansas City</t>
  </si>
  <si>
    <t>805 CHERRY ST / 807 CHERRY ST</t>
  </si>
  <si>
    <t>OWNER 2</t>
  </si>
  <si>
    <t>N</t>
  </si>
  <si>
    <t>Bld</t>
  </si>
  <si>
    <t>UR</t>
  </si>
  <si>
    <t>DR</t>
  </si>
  <si>
    <t>None</t>
  </si>
  <si>
    <t>Affordable Housing</t>
  </si>
  <si>
    <t>29-210-22-07-00-0-00-000</t>
  </si>
  <si>
    <t>701 E 8TH ST</t>
  </si>
  <si>
    <t>OWNER 3</t>
  </si>
  <si>
    <t>Surface parking</t>
  </si>
  <si>
    <t>Market-rate Housing / Parking garage</t>
  </si>
  <si>
    <t>29-210-21-06-00-0-00-000</t>
  </si>
  <si>
    <t>815 CHERRY ST</t>
  </si>
  <si>
    <t>Demo</t>
  </si>
  <si>
    <t>1 level building / garage</t>
  </si>
  <si>
    <t>29-210-21-07-00-0-00-000</t>
  </si>
  <si>
    <t>606 E 9th ST / 817 CHERRY ST</t>
  </si>
  <si>
    <t>OWNER 1</t>
  </si>
  <si>
    <t>Reno</t>
  </si>
  <si>
    <t>4 level building</t>
  </si>
  <si>
    <t>29-210-21-04-00-0-00-000</t>
  </si>
  <si>
    <t>610 E 9TH ST</t>
  </si>
  <si>
    <t>29-210-30-09-00-0-00-000</t>
  </si>
  <si>
    <t>901 CHERRY ST / 921 CHERRY ST</t>
  </si>
  <si>
    <t>OWNER 4</t>
  </si>
  <si>
    <t>DX</t>
  </si>
  <si>
    <t>Parking garage</t>
  </si>
  <si>
    <t>29-210-29-15-01-0-00-000</t>
  </si>
  <si>
    <t>929 HOLMES ST</t>
  </si>
  <si>
    <t>Market-rate Housing</t>
  </si>
  <si>
    <t>29-210-29-15-02-0-00-000</t>
  </si>
  <si>
    <t xml:space="preserve"> </t>
  </si>
  <si>
    <t>Food Co-op / Retail / Food Market</t>
  </si>
  <si>
    <t>29-210-37-02-01-0-00-000</t>
  </si>
  <si>
    <t>1009 CHERRY ST</t>
  </si>
  <si>
    <t>29-210-37-01-00-0-00-000</t>
  </si>
  <si>
    <t>621 E 10TH ST</t>
  </si>
  <si>
    <t>OWNER 5</t>
  </si>
  <si>
    <t>DC-15</t>
  </si>
  <si>
    <t>Restaurants / Urban Farming</t>
  </si>
  <si>
    <t>29-210-37-05-01-0-00-000</t>
  </si>
  <si>
    <t>1010 HOLMES ST</t>
  </si>
  <si>
    <t>29-210-38-03-00-0-00-000</t>
  </si>
  <si>
    <t>703 E 10TH ST</t>
  </si>
  <si>
    <t>3 to 4 level building - Wiltshire Apartments</t>
  </si>
  <si>
    <t>3 to 4 level building - Wiltshire Apartments / Restaurants</t>
  </si>
  <si>
    <t>29-210-38-04-00-0-00-000</t>
  </si>
  <si>
    <t>1005 HOLMES</t>
  </si>
  <si>
    <t>Restaurants / Retail</t>
  </si>
  <si>
    <t>29-210-38-07-00-0-00-000</t>
  </si>
  <si>
    <t>1000 CHARLOTTE ST</t>
  </si>
  <si>
    <t>2 story building - Della Lam Elementary (vacant)</t>
  </si>
  <si>
    <t xml:space="preserve">Food Hall / Retail </t>
  </si>
  <si>
    <t>29-210-38-08-01-0-00-000</t>
  </si>
  <si>
    <t>NO ADDRESS ASSIGNED</t>
  </si>
  <si>
    <t>29-210-37-02-02-0-00-000</t>
  </si>
  <si>
    <t>1015 CHERRY ST</t>
  </si>
  <si>
    <t>29-210-37-03-00-0-00-000</t>
  </si>
  <si>
    <t>1019 CHERRY ST</t>
  </si>
  <si>
    <t>29-210-37-08-00-0-00-000</t>
  </si>
  <si>
    <t>600 E 11th ST / 600 E 11th ST FL 1 / 1012 CHERRY ST</t>
  </si>
  <si>
    <t>29-210-37-05-02-0-00-000</t>
  </si>
  <si>
    <t>1030 HOLMES ST / 622 E 11TH ST</t>
  </si>
  <si>
    <t>Restaurants / Urban Farming / Vendor Pop-ups</t>
  </si>
  <si>
    <t>29-210-38-08-02-0-00-000</t>
  </si>
  <si>
    <t>714 E 11TH ST</t>
  </si>
  <si>
    <t>Restaurants / Retail / Bar</t>
  </si>
  <si>
    <t>29-210-47-02-00-0-00-000</t>
  </si>
  <si>
    <t>1109 CHERRY ST</t>
  </si>
  <si>
    <t>Parking Garage / Cowork Offices / Retail</t>
  </si>
  <si>
    <t>29-210-47-07-00-0-00-000</t>
  </si>
  <si>
    <t>1121 CHERRY ST</t>
  </si>
  <si>
    <t>Parking Garage / Cowork Offices</t>
  </si>
  <si>
    <t>29-210-47-06-00-0-00-000</t>
  </si>
  <si>
    <t>1119 CHERRY ST</t>
  </si>
  <si>
    <t>29-210-47-01-00-0-00-000</t>
  </si>
  <si>
    <t>1130 HOLMES ST</t>
  </si>
  <si>
    <t>Cowork Offices / Retail</t>
  </si>
  <si>
    <t>29-210-46-01-00-0-00-000</t>
  </si>
  <si>
    <t>700 E 12TH ST / 700 E 12TH ST ABC / 700 E 12TH ST FL 1 / 1100 CHARLOTTE ST UTILITY / 1111 HOLMES ST</t>
  </si>
  <si>
    <t xml:space="preserve">Test Kitchens / Cowork Offices / Incubators / Retail </t>
  </si>
  <si>
    <t>29-240-04-01-00-0-00-000</t>
  </si>
  <si>
    <t>701 E 12TH ST</t>
  </si>
  <si>
    <t>UNKNOWN</t>
  </si>
  <si>
    <t>Y</t>
  </si>
  <si>
    <t>Parking garage / Retail</t>
  </si>
  <si>
    <t>29-210-45-01-00-0-00-000</t>
  </si>
  <si>
    <t>804 E 12th St</t>
  </si>
  <si>
    <t>1 story building - Commercial Bank</t>
  </si>
  <si>
    <t>Bank / Training Center</t>
  </si>
  <si>
    <t>29-210-39-02-00-0-00-000</t>
  </si>
  <si>
    <t>1017 Charlotte St</t>
  </si>
  <si>
    <t>Breweries / R&amp;D Complex</t>
  </si>
  <si>
    <t>29-210-39-01-00-0-00-000</t>
  </si>
  <si>
    <t>801 E 10th St</t>
  </si>
  <si>
    <t>1 story building - Spectrum Church</t>
  </si>
  <si>
    <t>Breweries / R&amp;D Complex / Retail</t>
  </si>
  <si>
    <t>29-210-28-03-00-0-00-000</t>
  </si>
  <si>
    <t>816 E 10th St</t>
  </si>
  <si>
    <t>Vendor Pop-ups / R&amp;D Complex</t>
  </si>
  <si>
    <t>29-210-28-04-00-0-00-000</t>
  </si>
  <si>
    <t>800 E 10th St</t>
  </si>
  <si>
    <t>2 story building</t>
  </si>
  <si>
    <t>29-210-28-02-00-0-00-000</t>
  </si>
  <si>
    <t>1 story building - Cleaning Services</t>
  </si>
  <si>
    <t>Vendor Pop-ups / R&amp;D Complex / Retail</t>
  </si>
  <si>
    <t>29-210-28-05-00-0-00-000</t>
  </si>
  <si>
    <t>915 Charlotte St</t>
  </si>
  <si>
    <t>1 story building - Redefining Wellness Center</t>
  </si>
  <si>
    <t>Vendor Pop-up / Retail</t>
  </si>
  <si>
    <t>29-210-28-01-00-0-00-000</t>
  </si>
  <si>
    <t>901 Charlotte St</t>
  </si>
  <si>
    <t>2 story building - KCPD Headquarters Annex</t>
  </si>
  <si>
    <t>Vendor Pop-up / Market Value Housing</t>
  </si>
  <si>
    <t>29-210-23-04-01-0-00-000</t>
  </si>
  <si>
    <t>801 Charlotte St</t>
  </si>
  <si>
    <t>2 story building - Evergy Utility Co.</t>
  </si>
  <si>
    <t>Inflation Factor</t>
  </si>
  <si>
    <t>Millage Rate</t>
  </si>
  <si>
    <t>Increase Every (Year)</t>
  </si>
  <si>
    <t>Tax Assessment factor</t>
  </si>
  <si>
    <t>Tax Assessment Rate</t>
  </si>
  <si>
    <t>School Percentage</t>
  </si>
  <si>
    <t>Exit Capitalization Rate</t>
  </si>
  <si>
    <t>Minimum DSCR</t>
  </si>
  <si>
    <t>Actual Effective Tax Rate</t>
  </si>
  <si>
    <t>Amortization</t>
  </si>
  <si>
    <t>Tax Adjusted Capitalization Rate</t>
  </si>
  <si>
    <t>Interest Rate</t>
  </si>
  <si>
    <t>Construction Completion Date</t>
  </si>
  <si>
    <t>Project Value at Completion</t>
  </si>
  <si>
    <t>TIF Year</t>
  </si>
  <si>
    <t>Starting Value</t>
  </si>
  <si>
    <t>Project Value</t>
  </si>
  <si>
    <t>Tax Assessment Factor</t>
  </si>
  <si>
    <t>Assessed Value</t>
  </si>
  <si>
    <t>Incremental Taxes</t>
  </si>
  <si>
    <t>Existing Taxes</t>
  </si>
  <si>
    <t>Total PILOT and Taxes</t>
  </si>
  <si>
    <t>Available for Debt Service</t>
  </si>
  <si>
    <t>Maximum Projected Debt Service</t>
  </si>
  <si>
    <t>Incremental taxes for first 10 years after construction @ 1.7529/$100</t>
  </si>
  <si>
    <t>Minimum Debt Service</t>
  </si>
  <si>
    <t xml:space="preserve">Tax abatement at 100% abatement </t>
  </si>
  <si>
    <t>Maximum Loan Size</t>
  </si>
  <si>
    <t>Incremental taxes for subsequent 15 years</t>
  </si>
  <si>
    <t>Tax abatement at 50% tax abatement</t>
  </si>
  <si>
    <t>Historic Tax Credit</t>
  </si>
  <si>
    <t>Phase I Pro Forma</t>
  </si>
  <si>
    <t>Year</t>
  </si>
  <si>
    <t>Date</t>
  </si>
  <si>
    <t>Construction Timeline (Straight-Line)</t>
  </si>
  <si>
    <t>Revenues</t>
  </si>
  <si>
    <t>Commercial</t>
  </si>
  <si>
    <t>Total Phase I Revenues</t>
  </si>
  <si>
    <t>Operating Expenses</t>
  </si>
  <si>
    <t>Total Phase I Operating Expenses</t>
  </si>
  <si>
    <t>Phase I - Net Operating Income (NOI)</t>
  </si>
  <si>
    <t>Phase I - Asset Valuation</t>
  </si>
  <si>
    <t>Sales Commission</t>
  </si>
  <si>
    <t>Net Sales Proceeds</t>
  </si>
  <si>
    <t>Project Unlevered Cash Flows</t>
  </si>
  <si>
    <t>Project Unlevered IRR</t>
  </si>
  <si>
    <t>Project Unlevered Cash Multiple</t>
  </si>
  <si>
    <t>Levered Cash Flows</t>
  </si>
  <si>
    <t>Equity Available</t>
  </si>
  <si>
    <t>Equity Drawn</t>
  </si>
  <si>
    <t>Equity Remaining</t>
  </si>
  <si>
    <t>Cash Flows After Equity Draws</t>
  </si>
  <si>
    <t>Beginning Balance</t>
  </si>
  <si>
    <t>Loan Draws</t>
  </si>
  <si>
    <t>Interest</t>
  </si>
  <si>
    <t>Principal Repayment</t>
  </si>
  <si>
    <t>Ending Balance</t>
  </si>
  <si>
    <t>Cash Flows after Construction Loan</t>
  </si>
  <si>
    <t>Permanent Loan</t>
  </si>
  <si>
    <t>Cash Flows after Permanent Loan</t>
  </si>
  <si>
    <t>Project Levered IRR</t>
  </si>
  <si>
    <t>Project Levered Cash Multiple</t>
  </si>
  <si>
    <t>Phase I - Assumptions</t>
  </si>
  <si>
    <t>Phase I - Project Information</t>
  </si>
  <si>
    <t>Uses</t>
  </si>
  <si>
    <t>FAR</t>
  </si>
  <si>
    <t>Phase I - Timeline</t>
  </si>
  <si>
    <t>Construction Start Date</t>
  </si>
  <si>
    <t>Construction Period Years</t>
  </si>
  <si>
    <t>Construction End</t>
  </si>
  <si>
    <t>Project Refinance</t>
  </si>
  <si>
    <t>Stabilization Period (Years)</t>
  </si>
  <si>
    <t>Project Sale</t>
  </si>
  <si>
    <t>Historic Tax Credits</t>
  </si>
  <si>
    <t>Total Investment Period (Years)</t>
  </si>
  <si>
    <t>Phase I - Financing</t>
  </si>
  <si>
    <t>1 month Libor</t>
  </si>
  <si>
    <t>Spread</t>
  </si>
  <si>
    <t>Total Rate</t>
  </si>
  <si>
    <t>LTC</t>
  </si>
  <si>
    <t>Loan Amount</t>
  </si>
  <si>
    <t>Phase I - Permanent Loan</t>
  </si>
  <si>
    <t>LTV</t>
  </si>
  <si>
    <t>Refinance Cap Rate</t>
  </si>
  <si>
    <t>Hold Period</t>
  </si>
  <si>
    <t>Project Sale Date</t>
  </si>
  <si>
    <t>Permanent Loan Origination</t>
  </si>
  <si>
    <t>Refinance NOI</t>
  </si>
  <si>
    <t>Refinance Valuation</t>
  </si>
  <si>
    <t>Refinance Proceeds</t>
  </si>
  <si>
    <t>Market-Rate Rental Cash Flow</t>
  </si>
  <si>
    <t>x</t>
  </si>
  <si>
    <t>Property Information</t>
  </si>
  <si>
    <t>Operating Information</t>
  </si>
  <si>
    <t>Permanent Mortgage Conditions</t>
  </si>
  <si>
    <t>Number of Units</t>
  </si>
  <si>
    <t>Rent/Month</t>
  </si>
  <si>
    <t>Debt</t>
  </si>
  <si>
    <t>GSF</t>
  </si>
  <si>
    <t xml:space="preserve">   Studio Unit</t>
  </si>
  <si>
    <t xml:space="preserve">   1BR</t>
  </si>
  <si>
    <t>Term</t>
  </si>
  <si>
    <t>RSF</t>
  </si>
  <si>
    <t xml:space="preserve">   2BR</t>
  </si>
  <si>
    <t>Monthly Payment</t>
  </si>
  <si>
    <t>Average Unit Size</t>
  </si>
  <si>
    <t>% Studio</t>
  </si>
  <si>
    <t>% 1BR</t>
  </si>
  <si>
    <t>Lease-Up to Stabilization (Months)</t>
  </si>
  <si>
    <t>DSCR</t>
  </si>
  <si>
    <t>% 2BR</t>
  </si>
  <si>
    <t>Lease-Up Velocity (Units/Month)</t>
  </si>
  <si>
    <t>Debt Yield</t>
  </si>
  <si>
    <t>Total Parking Spaces</t>
  </si>
  <si>
    <t>Average Annual Operating Expense/Unit</t>
  </si>
  <si>
    <t>Real Estate Taxes</t>
  </si>
  <si>
    <t>Management Fee (% of Net Revenues)</t>
  </si>
  <si>
    <t xml:space="preserve">Parking Space rent/space/annum </t>
  </si>
  <si>
    <t xml:space="preserve">Cap Ex Reserve </t>
  </si>
  <si>
    <t>Loan Sizing</t>
  </si>
  <si>
    <t xml:space="preserve">Holding Period </t>
  </si>
  <si>
    <t xml:space="preserve">Discount Rate </t>
  </si>
  <si>
    <t>Reversionary Cap Rate</t>
  </si>
  <si>
    <t>Total Market rate apartment cost</t>
  </si>
  <si>
    <t>Closing Costs</t>
  </si>
  <si>
    <t>Lease Up</t>
  </si>
  <si>
    <t>PGI</t>
  </si>
  <si>
    <t>Studio</t>
  </si>
  <si>
    <t>1BR</t>
  </si>
  <si>
    <t>2BR</t>
  </si>
  <si>
    <t>Pro Forma</t>
  </si>
  <si>
    <t>Occupancy</t>
  </si>
  <si>
    <t>Project Cost</t>
  </si>
  <si>
    <t>Revenue</t>
  </si>
  <si>
    <t xml:space="preserve">     Studio</t>
  </si>
  <si>
    <t xml:space="preserve">     1BR</t>
  </si>
  <si>
    <t xml:space="preserve">     2BR</t>
  </si>
  <si>
    <t>Other Income</t>
  </si>
  <si>
    <t xml:space="preserve">     Parking</t>
  </si>
  <si>
    <t>Potential Gross Income</t>
  </si>
  <si>
    <t>Vacancy Loss</t>
  </si>
  <si>
    <t>EGI</t>
  </si>
  <si>
    <t>NOI</t>
  </si>
  <si>
    <t>Sales Costs</t>
  </si>
  <si>
    <t>Unleveraged Cash Flow</t>
  </si>
  <si>
    <t>Profit</t>
  </si>
  <si>
    <t>PV</t>
  </si>
  <si>
    <t>NPV</t>
  </si>
  <si>
    <t>Unleveraged IRR</t>
  </si>
  <si>
    <t>Loan Proceeds</t>
  </si>
  <si>
    <t>Loan Payback</t>
  </si>
  <si>
    <t>Debt Service Payment</t>
  </si>
  <si>
    <t>Leveraged Cash Flow</t>
  </si>
  <si>
    <t>Leveraged IRR</t>
  </si>
  <si>
    <t>Financial Metrics</t>
  </si>
  <si>
    <t>Yield on Cost</t>
  </si>
  <si>
    <t>Cash on Cash</t>
  </si>
  <si>
    <t>Return on Equity</t>
  </si>
  <si>
    <t>Affordable Rental Cash Flow</t>
  </si>
  <si>
    <t>Calculation of LIHTC</t>
  </si>
  <si>
    <t>Construction Budget</t>
  </si>
  <si>
    <t>Affordability</t>
  </si>
  <si>
    <t>Ineligible items</t>
  </si>
  <si>
    <t>Eligible basis</t>
  </si>
  <si>
    <t>Qualified Census track</t>
  </si>
  <si>
    <t>Basis boost</t>
  </si>
  <si>
    <t>Adjusted eligible basis</t>
  </si>
  <si>
    <t>Aplicable fraction</t>
  </si>
  <si>
    <t>Qualified basis</t>
  </si>
  <si>
    <t>%2BR</t>
  </si>
  <si>
    <t>Current 4% rate</t>
  </si>
  <si>
    <t>Credit amount per year</t>
  </si>
  <si>
    <t>No. of parking lot per unit desirable</t>
  </si>
  <si>
    <t>Credit over 10 years</t>
  </si>
  <si>
    <t>Cost per dollar of tax credit</t>
  </si>
  <si>
    <t>3BR</t>
  </si>
  <si>
    <t>Vacancy</t>
  </si>
  <si>
    <t>Hotel Cash Flow</t>
  </si>
  <si>
    <t>Revenue and Expense Assumptions P.O.R.</t>
  </si>
  <si>
    <t>Revenue Room</t>
  </si>
  <si>
    <t>Revenue F&amp;B</t>
  </si>
  <si>
    <t>Property Assumptions</t>
  </si>
  <si>
    <t>Revenue Other Operating Departments</t>
  </si>
  <si>
    <t>Rooms</t>
  </si>
  <si>
    <t>Average Daily Rate</t>
  </si>
  <si>
    <t>psf gross</t>
  </si>
  <si>
    <t>Expenses Room</t>
  </si>
  <si>
    <t>ADR Growth</t>
  </si>
  <si>
    <t>annual</t>
  </si>
  <si>
    <t>Expenses F&amp;B</t>
  </si>
  <si>
    <t>Average Occupancy</t>
  </si>
  <si>
    <t>Expenses Other Operating Departments</t>
  </si>
  <si>
    <t>Days</t>
  </si>
  <si>
    <t>Undistributed Operating Expenses P.O.R.</t>
  </si>
  <si>
    <t>Discount Rate</t>
  </si>
  <si>
    <t>Administrative &amp; General</t>
  </si>
  <si>
    <t>Entry Cap Rate</t>
  </si>
  <si>
    <t>Marketing</t>
  </si>
  <si>
    <t>Franchise Fee</t>
  </si>
  <si>
    <t>years</t>
  </si>
  <si>
    <t>Prop. Operations &amp; Maint.</t>
  </si>
  <si>
    <t>Information and Telecommunications</t>
  </si>
  <si>
    <t>Loan Terms</t>
  </si>
  <si>
    <t>Proceeds</t>
  </si>
  <si>
    <t>of total cost</t>
  </si>
  <si>
    <t xml:space="preserve">years </t>
  </si>
  <si>
    <t>Loan</t>
  </si>
  <si>
    <t>Monthly PMT</t>
  </si>
  <si>
    <t>Project Costs</t>
  </si>
  <si>
    <t>Number of Rooms</t>
  </si>
  <si>
    <t>Occupied Rooms</t>
  </si>
  <si>
    <t>Available Rooms</t>
  </si>
  <si>
    <t>ADR</t>
  </si>
  <si>
    <t>RevPar</t>
  </si>
  <si>
    <t>Revenues - Room</t>
  </si>
  <si>
    <t>Revenues - F&amp;B</t>
  </si>
  <si>
    <t>Revenues - Other Operating Departments</t>
  </si>
  <si>
    <t>Total Revenues</t>
  </si>
  <si>
    <t>OPEX - Room</t>
  </si>
  <si>
    <t>OPEX - F&amp;B</t>
  </si>
  <si>
    <t>OPEX - Other Operating Departments</t>
  </si>
  <si>
    <t>Total Operating Expenses</t>
  </si>
  <si>
    <t>Undistributed Operating Expenses</t>
  </si>
  <si>
    <t>Total Undistributed Operating Expenses</t>
  </si>
  <si>
    <t>Sensitivity Analysis</t>
  </si>
  <si>
    <t>Exit Year</t>
  </si>
  <si>
    <t>Financial Information</t>
  </si>
  <si>
    <t>PSF</t>
  </si>
  <si>
    <t>Lease Terms</t>
  </si>
  <si>
    <t>Lease Term</t>
  </si>
  <si>
    <t>Base Rent</t>
  </si>
  <si>
    <t>Expenses</t>
  </si>
  <si>
    <t>Rent Growth</t>
  </si>
  <si>
    <t>Repairs and Maintenance</t>
  </si>
  <si>
    <t>Administrative</t>
  </si>
  <si>
    <t>Vacancy Y1</t>
  </si>
  <si>
    <t>Given</t>
  </si>
  <si>
    <t>TI</t>
  </si>
  <si>
    <t>psf</t>
  </si>
  <si>
    <t>LC</t>
  </si>
  <si>
    <t>Property Management Fee (% gross revenue)</t>
  </si>
  <si>
    <t>Free Rent</t>
  </si>
  <si>
    <t>Months</t>
  </si>
  <si>
    <t>Y1 NOI</t>
  </si>
  <si>
    <t>Leasing Costs</t>
  </si>
  <si>
    <t>Leasing Commissions</t>
  </si>
  <si>
    <t>Tenant Improvements</t>
  </si>
  <si>
    <t>Commission Calculation (PSF)</t>
  </si>
  <si>
    <t>Rent</t>
  </si>
  <si>
    <t>Percentage</t>
  </si>
  <si>
    <t>Retail Cash Flow</t>
  </si>
  <si>
    <t>Average Retail Unit Size</t>
  </si>
  <si>
    <t>Retail Units</t>
  </si>
  <si>
    <t>Daily rent</t>
  </si>
  <si>
    <t>per day per parking</t>
  </si>
  <si>
    <t>Phase II - Assumptions</t>
  </si>
  <si>
    <t>Phase II - Project Information</t>
  </si>
  <si>
    <t>Phase II - Timeline</t>
  </si>
  <si>
    <t>Phase II - Financing</t>
  </si>
  <si>
    <t>Phase II - Permanent Loan</t>
  </si>
  <si>
    <t>Permenant Loan Origination</t>
  </si>
  <si>
    <t>Phase II Pro Forma</t>
  </si>
  <si>
    <t>Cap Rate</t>
  </si>
  <si>
    <t xml:space="preserve">     3BR</t>
  </si>
  <si>
    <t>Holmes Street</t>
  </si>
  <si>
    <t xml:space="preserve">Loading decks </t>
  </si>
  <si>
    <t>Loading  Decks</t>
  </si>
  <si>
    <t>Project Value at Start</t>
  </si>
  <si>
    <t>Redevelopment Costs</t>
  </si>
  <si>
    <t>Percentage of Redevelopment Cost included in FMV</t>
  </si>
  <si>
    <t>Initial FMV</t>
  </si>
  <si>
    <t>Final FMV</t>
  </si>
  <si>
    <t>Real Property Assessment Rate</t>
  </si>
  <si>
    <t>Initial Assessed Value</t>
  </si>
  <si>
    <t>Final Assessed Value</t>
  </si>
  <si>
    <t>Incremental Assessed Value</t>
  </si>
  <si>
    <t>Incremental Tax Revenue</t>
  </si>
  <si>
    <t>Total Incremental Tax Revenue</t>
  </si>
  <si>
    <t>TIF Redirection period</t>
  </si>
  <si>
    <t>NPV of projected revenue</t>
  </si>
  <si>
    <t>Total TIF Financing available in Phase I</t>
  </si>
  <si>
    <t>Total TIF Financing available in Phase II</t>
  </si>
  <si>
    <t>Real Property TIF Percent in KC</t>
  </si>
  <si>
    <t>Sales Tax Exemption as per PIEA</t>
  </si>
  <si>
    <t>Material cost Percentage to hard cost</t>
  </si>
  <si>
    <t>PIEA Tax Abatement</t>
  </si>
  <si>
    <t>Historic Tax Credit Percentage (20%+25%)</t>
  </si>
  <si>
    <t>Value of the renovation at the historic building - Willshire Apartments</t>
  </si>
  <si>
    <t>Total historic tax credits at 80% probability</t>
  </si>
  <si>
    <t>Project Unlevered Cash Flows with TIF Financing</t>
  </si>
  <si>
    <t>Project IRR with TIF Financing</t>
  </si>
  <si>
    <t>Project Cash Flow with TIF Financing</t>
  </si>
  <si>
    <t>Cash Flow with TIF Financing</t>
  </si>
  <si>
    <t>Unlevered IRR with TIF Financing</t>
  </si>
  <si>
    <t>No. of parking lots per unit</t>
  </si>
  <si>
    <t xml:space="preserve">Retail </t>
  </si>
  <si>
    <t>Public road</t>
  </si>
  <si>
    <t>Street area/apartments</t>
  </si>
  <si>
    <t>Total Building Sqft</t>
  </si>
  <si>
    <t>New Construction</t>
  </si>
  <si>
    <t>Commercial (Sf)</t>
  </si>
  <si>
    <t>WELL (Core and Shell)Certification fees</t>
  </si>
  <si>
    <t xml:space="preserve">Parking (Already considered seperately) </t>
  </si>
  <si>
    <t>Infrastructure and Miscellaneous Budget</t>
  </si>
  <si>
    <t>Infrastructure and Misc Total</t>
  </si>
  <si>
    <t>Utilities and certification</t>
  </si>
  <si>
    <t>LEED and WELL Certification fees</t>
  </si>
  <si>
    <t>PRIVATE OWNER</t>
  </si>
  <si>
    <t>KANSAS CITY</t>
  </si>
  <si>
    <t>Paid Parking Percentage</t>
  </si>
  <si>
    <t>Kauffman Foundation Funds</t>
  </si>
  <si>
    <t>Private Endowments</t>
  </si>
  <si>
    <t>Kauffman Foundation Grants</t>
  </si>
  <si>
    <t>Missouri Works Training Assistance Program</t>
  </si>
  <si>
    <t>Public Subsidies and Loans (total)</t>
  </si>
  <si>
    <t>LEED certification costs(Office)</t>
  </si>
  <si>
    <t>Total utilizable building area</t>
  </si>
  <si>
    <t>BLDG3(PARKING)</t>
  </si>
  <si>
    <t>BLDG4 (HOUSING)</t>
  </si>
  <si>
    <t>BLDG5 (RETAIL)</t>
  </si>
  <si>
    <t xml:space="preserve">BLDG6 (CO-LIVING) </t>
  </si>
  <si>
    <t>BLDG13 (RESIDENTIAL)</t>
  </si>
  <si>
    <t>BLDG14 (RESIDENTIAL)</t>
  </si>
  <si>
    <t>BLDG16 (INNOVATION</t>
  </si>
  <si>
    <t>BLDG17 (OFFICE)</t>
  </si>
  <si>
    <t>MHDC Low Income Housing Loans</t>
  </si>
  <si>
    <t>Paid parking percentage</t>
  </si>
  <si>
    <t>wilshire</t>
  </si>
  <si>
    <t>Parking Plazas SF:</t>
  </si>
  <si>
    <t>Parking Space in Parking Plaza</t>
  </si>
  <si>
    <t>LIHTC Equity and MHDC Loans</t>
  </si>
  <si>
    <t>Public Boards Loans &amp; assistance</t>
  </si>
  <si>
    <t>Non Profit Grants</t>
  </si>
  <si>
    <t>LIHTC Equity &amp; MHDC Loan</t>
  </si>
  <si>
    <t xml:space="preserve">Insite Parking Spaces </t>
  </si>
  <si>
    <t>Construction Cost</t>
  </si>
  <si>
    <t xml:space="preserve">Interest Rate </t>
  </si>
  <si>
    <t>Commercial Cash Flow (Office, Innovation campus etc.)</t>
  </si>
  <si>
    <t>Parking Space in Parking Plaza Phase I</t>
  </si>
  <si>
    <t xml:space="preserve">Insite and inbuilding Parking Spaces </t>
  </si>
  <si>
    <t>Allocated to Phase II</t>
  </si>
  <si>
    <t>debt service</t>
  </si>
  <si>
    <t>Affordable Rent 1BR</t>
  </si>
  <si>
    <t>Green Roof / Pocket Park / Sky Garden</t>
  </si>
  <si>
    <t>Office / Commercial</t>
  </si>
  <si>
    <t>Market-Rate Retail</t>
  </si>
  <si>
    <t>Market-Rate Rental Housing</t>
  </si>
  <si>
    <t>Market-Rate Rental</t>
  </si>
  <si>
    <t>PIEA Tax Abatement for Construction Materials</t>
  </si>
  <si>
    <t>Missouri Development Finance Board’s Build Program</t>
  </si>
  <si>
    <t>Hard Cost of Construction</t>
  </si>
  <si>
    <t>Material Cost of Construction</t>
  </si>
  <si>
    <t>Total Sales Tax on Construction Materials</t>
  </si>
  <si>
    <t>LEED-ND Certifcatiion for Neighborhood Development / Acre of Land</t>
  </si>
  <si>
    <t>Sales Tax rate on Construction Materials</t>
  </si>
  <si>
    <t>Construction Materials Exempted from Sales Tax</t>
  </si>
  <si>
    <t>Number of Parking Provided in Two Plazas</t>
  </si>
  <si>
    <t>Land Price Per sqft</t>
  </si>
  <si>
    <t>Summary Pro Forma</t>
  </si>
  <si>
    <t>*Parking on the development included in each building type separately</t>
  </si>
  <si>
    <t>Commerical and Office space (sqft)</t>
  </si>
  <si>
    <t>*Parking NOI included in Market-Rate Rental and Affordable Rental NOI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</si>
</sst>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Year&quot;\ General"/>
    <numFmt numFmtId="165" formatCode="_(&quot;$&quot;* #,##0_);_(&quot;$&quot;* \(#,##0\);_(&quot;$&quot;* &quot;-&quot;??_);_(@_)"/>
    <numFmt numFmtId="166" formatCode="0.0%"/>
    <numFmt numFmtId="167" formatCode="_(* #,##0_);_(* \(#,##0\);_(* &quot;-&quot;??_);_(@_)"/>
    <numFmt numFmtId="168" formatCode="General\ &quot;sf&quot;"/>
    <numFmt numFmtId="169" formatCode="&quot;$&quot;#,##0&quot;/unit&quot;"/>
    <numFmt numFmtId="170" formatCode="&quot;$&quot;#,##0&quot;/gsf&quot;"/>
    <numFmt numFmtId="171" formatCode="&quot;$&quot;#,##0&quot;/key&quot;"/>
    <numFmt numFmtId="172" formatCode="&quot;$&quot;#,##0.00"/>
    <numFmt numFmtId="173" formatCode="#,##0_);\(#,##0\);\–_);&quot;–&quot;_)"/>
    <numFmt numFmtId="174" formatCode="_(* #,##0_);_(* \(#,##0\);_(* &quot;-&quot;??_);_(@_)\ &quot;sf&quot;"/>
    <numFmt numFmtId="175" formatCode="0%\ &quot;of market rate&quot;"/>
    <numFmt numFmtId="176" formatCode="0.0"/>
    <numFmt numFmtId="177" formatCode="&quot;$&quot;#,##0.0_);[Red]\(&quot;$&quot;#,##0.0\)"/>
    <numFmt numFmtId="178" formatCode="0.0%_);\(0.0%\);&quot;–&quot;_)"/>
    <numFmt numFmtId="179" formatCode="&quot;$&quot;#,##0_);\(&quot;$&quot;#,##0\);\–_);&quot;–&quot;_)"/>
    <numFmt numFmtId="180" formatCode="&quot;$&quot;#,##0"/>
    <numFmt numFmtId="181" formatCode="#,##0\ &quot;gsf&quot;"/>
    <numFmt numFmtId="182" formatCode="#,##0\ &quot;sf&quot;"/>
    <numFmt numFmtId="183" formatCode="#,##0.000"/>
    <numFmt numFmtId="184" formatCode="_(* #,##0.0000_);_(* \(#,##0.0000\);_(* &quot;-&quot;??_);_(@_)"/>
    <numFmt numFmtId="185" formatCode="0&quot; years&quot;"/>
    <numFmt numFmtId="186" formatCode="0.00&quot;x&quot;"/>
    <numFmt numFmtId="187" formatCode="0%_);\(0%\);&quot;–&quot;_)"/>
    <numFmt numFmtId="188" formatCode="0.0\x_);\(0.0\x\);&quot;–&quot;_)"/>
    <numFmt numFmtId="189" formatCode="&quot;$&quot;#,##0.0_);\(&quot;$&quot;#,##0.0\)"/>
    <numFmt numFmtId="190" formatCode="0\ &quot;years&quot;"/>
    <numFmt numFmtId="191" formatCode="General\ &quot;months&quot;"/>
    <numFmt numFmtId="192" formatCode="General\ &quot;years&quot;"/>
    <numFmt numFmtId="193" formatCode="0%\ &quot;of EGI&quot;"/>
    <numFmt numFmtId="194" formatCode="_(* #,##0.0_);_(* \(#,##0.0\);_(* &quot;-&quot;??.0_);_(@_)"/>
    <numFmt numFmtId="195" formatCode="&quot;Month&quot;\ 0"/>
    <numFmt numFmtId="196" formatCode="&quot;Year&quot;\ 0"/>
    <numFmt numFmtId="197" formatCode="0.00\x"/>
    <numFmt numFmtId="198" formatCode="#,##0.0_);\(#,##0.0\);\–_);&quot;–&quot;_)"/>
    <numFmt numFmtId="199" formatCode="_(* #,##0.0_);_(* \(#,##0.0\);_(* &quot;-&quot;??_);_(@_)"/>
    <numFmt numFmtId="200" formatCode="_(* #,##0.000_);_(* \(#,##0.000\);_(* &quot;-&quot;??_);_(@_)"/>
  </numFmts>
  <fonts count="83">
    <font>
      <sz val="10"/>
      <color rgb="FF000000"/>
      <name val="Arial"/>
    </font>
    <font>
      <sz val="11"/>
      <color theme="1"/>
      <name val="Calibri"/>
      <family val="2"/>
    </font>
    <font>
      <sz val="10"/>
      <color rgb="FF000000"/>
      <name val="Arial"/>
      <family val="2"/>
    </font>
    <font>
      <sz val="11"/>
      <color rgb="FF000000"/>
      <name val="Calibri"/>
      <family val="2"/>
    </font>
    <font>
      <sz val="10"/>
      <name val="Arial"/>
      <family val="2"/>
    </font>
    <font>
      <sz val="10"/>
      <color theme="1"/>
      <name val="Calibri"/>
      <family val="2"/>
    </font>
    <font>
      <sz val="10"/>
      <color theme="1"/>
      <name val="Arial"/>
      <family val="2"/>
    </font>
    <font>
      <sz val="10"/>
      <name val="Arial"/>
      <family val="2"/>
    </font>
    <font>
      <b/>
      <sz val="10"/>
      <color theme="1"/>
      <name val="Arial"/>
      <family val="2"/>
    </font>
    <font>
      <b/>
      <sz val="10"/>
      <color theme="0"/>
      <name val="Arial"/>
      <family val="2"/>
    </font>
    <font>
      <sz val="10"/>
      <color theme="0"/>
      <name val="Arial"/>
      <family val="2"/>
    </font>
    <font>
      <b/>
      <sz val="10"/>
      <color rgb="FFFFFFFF"/>
      <name val="Arial"/>
      <family val="2"/>
    </font>
    <font>
      <b/>
      <sz val="10"/>
      <name val="Arial"/>
      <family val="2"/>
    </font>
    <font>
      <sz val="10"/>
      <color rgb="FF002060"/>
      <name val="Arial"/>
      <family val="2"/>
    </font>
    <font>
      <sz val="14"/>
      <color theme="0"/>
      <name val="Arial"/>
      <family val="2"/>
    </font>
    <font>
      <b/>
      <sz val="11"/>
      <color theme="1"/>
      <name val="Calibri"/>
      <family val="2"/>
    </font>
    <font>
      <b/>
      <sz val="11"/>
      <color theme="0"/>
      <name val="Calibri"/>
      <family val="2"/>
    </font>
    <font>
      <sz val="11"/>
      <color rgb="FF0070C0"/>
      <name val="Calibri"/>
      <family val="2"/>
    </font>
    <font>
      <b/>
      <u/>
      <sz val="10"/>
      <color theme="1"/>
      <name val="Arial"/>
      <family val="2"/>
    </font>
    <font>
      <u/>
      <sz val="10"/>
      <color theme="1"/>
      <name val="Arial"/>
      <family val="2"/>
    </font>
    <font>
      <sz val="10"/>
      <color rgb="FF0070C0"/>
      <name val="Arial"/>
      <family val="2"/>
    </font>
    <font>
      <sz val="10"/>
      <color rgb="FFFFFFFF"/>
      <name val="Arial"/>
      <family val="2"/>
    </font>
    <font>
      <b/>
      <sz val="10"/>
      <color rgb="FF000000"/>
      <name val="Arial"/>
      <family val="2"/>
    </font>
    <font>
      <b/>
      <sz val="10"/>
      <color rgb="FFFFFFFF"/>
      <name val="Arial"/>
      <family val="2"/>
    </font>
    <font>
      <b/>
      <sz val="10"/>
      <color rgb="FF000000"/>
      <name val="Arial"/>
      <family val="2"/>
    </font>
    <font>
      <u/>
      <sz val="10"/>
      <color theme="1"/>
      <name val="Arial"/>
      <family val="2"/>
    </font>
    <font>
      <u/>
      <sz val="10"/>
      <color theme="1"/>
      <name val="Arial"/>
      <family val="2"/>
    </font>
    <font>
      <u/>
      <sz val="10"/>
      <color rgb="FF000000"/>
      <name val="Arial"/>
      <family val="2"/>
    </font>
    <font>
      <u/>
      <sz val="10"/>
      <color rgb="FF002060"/>
      <name val="Arial"/>
      <family val="2"/>
    </font>
    <font>
      <u/>
      <sz val="10"/>
      <color rgb="FFFFC000"/>
      <name val="Arial"/>
      <family val="2"/>
    </font>
    <font>
      <u/>
      <sz val="10"/>
      <color rgb="FF002060"/>
      <name val="Arial"/>
      <family val="2"/>
    </font>
    <font>
      <u/>
      <sz val="10"/>
      <color rgb="FFFFC000"/>
      <name val="Arial"/>
      <family val="2"/>
    </font>
    <font>
      <u/>
      <sz val="10"/>
      <color rgb="FF000000"/>
      <name val="Arial"/>
      <family val="2"/>
    </font>
    <font>
      <sz val="10"/>
      <color rgb="FF0070C0"/>
      <name val="Arial"/>
      <family val="2"/>
    </font>
    <font>
      <u/>
      <sz val="10"/>
      <name val="Arial"/>
      <family val="2"/>
    </font>
    <font>
      <u/>
      <sz val="10"/>
      <name val="Arial"/>
      <family val="2"/>
    </font>
    <font>
      <u/>
      <sz val="10"/>
      <color rgb="FF000000"/>
      <name val="Arial"/>
      <family val="2"/>
    </font>
    <font>
      <u/>
      <sz val="10"/>
      <name val="Arial"/>
      <family val="2"/>
    </font>
    <font>
      <u/>
      <sz val="10"/>
      <color rgb="FF000000"/>
      <name val="Arial"/>
      <family val="2"/>
    </font>
    <font>
      <u/>
      <sz val="10"/>
      <color rgb="FF000000"/>
      <name val="Arial"/>
      <family val="2"/>
    </font>
    <font>
      <sz val="11"/>
      <color rgb="FFFF0000"/>
      <name val="Calibri"/>
      <family val="2"/>
    </font>
    <font>
      <sz val="11"/>
      <name val="Arial"/>
      <family val="2"/>
    </font>
    <font>
      <sz val="11"/>
      <color theme="0"/>
      <name val="Calibri"/>
      <family val="2"/>
    </font>
    <font>
      <sz val="12"/>
      <color theme="1"/>
      <name val="Arial"/>
      <family val="2"/>
    </font>
    <font>
      <sz val="12"/>
      <color rgb="FF0070C0"/>
      <name val="Arial"/>
      <family val="2"/>
    </font>
    <font>
      <sz val="12"/>
      <color rgb="FF0000FF"/>
      <name val="Arial"/>
      <family val="2"/>
    </font>
    <font>
      <sz val="12"/>
      <color rgb="FF00B050"/>
      <name val="Arial"/>
      <family val="2"/>
    </font>
    <font>
      <b/>
      <sz val="14"/>
      <color theme="0"/>
      <name val="Calibri"/>
      <family val="2"/>
    </font>
    <font>
      <b/>
      <sz val="14"/>
      <color theme="1"/>
      <name val="Calibri"/>
      <family val="2"/>
    </font>
    <font>
      <sz val="14"/>
      <color theme="1"/>
      <name val="Arial"/>
      <family val="2"/>
    </font>
    <font>
      <b/>
      <sz val="12"/>
      <color theme="1"/>
      <name val="Arial"/>
      <family val="2"/>
    </font>
    <font>
      <b/>
      <sz val="11"/>
      <name val="Arial"/>
      <family val="2"/>
    </font>
    <font>
      <sz val="12"/>
      <color theme="1"/>
      <name val="Calibri"/>
      <family val="2"/>
    </font>
    <font>
      <b/>
      <sz val="12"/>
      <color theme="1"/>
      <name val="Calibri"/>
      <family val="2"/>
    </font>
    <font>
      <sz val="12"/>
      <color theme="0"/>
      <name val="Calibri"/>
      <family val="2"/>
    </font>
    <font>
      <u/>
      <sz val="12"/>
      <color theme="1"/>
      <name val="Calibri"/>
      <family val="2"/>
    </font>
    <font>
      <sz val="12"/>
      <color theme="8"/>
      <name val="Calibri"/>
      <family val="2"/>
    </font>
    <font>
      <i/>
      <sz val="12"/>
      <color theme="1"/>
      <name val="Calibri"/>
      <family val="2"/>
    </font>
    <font>
      <b/>
      <sz val="12"/>
      <color theme="0"/>
      <name val="Calibri"/>
      <family val="2"/>
    </font>
    <font>
      <u/>
      <sz val="12"/>
      <color theme="1"/>
      <name val="Calibri"/>
      <family val="2"/>
    </font>
    <font>
      <sz val="12"/>
      <color rgb="FF4BACC6"/>
      <name val="Calibri"/>
      <family val="2"/>
    </font>
    <font>
      <sz val="11"/>
      <color rgb="FF008000"/>
      <name val="Calibri"/>
      <family val="2"/>
    </font>
    <font>
      <sz val="11"/>
      <color theme="4"/>
      <name val="Calibri"/>
      <family val="2"/>
    </font>
    <font>
      <b/>
      <sz val="8"/>
      <color theme="1"/>
      <name val="游ゴシック"/>
      <charset val="128"/>
    </font>
    <font>
      <sz val="11"/>
      <color rgb="FF4F81BD"/>
      <name val="Calibri"/>
      <family val="2"/>
    </font>
    <font>
      <u/>
      <sz val="11"/>
      <color theme="1"/>
      <name val="Calibri"/>
      <family val="2"/>
    </font>
    <font>
      <sz val="11"/>
      <color theme="4"/>
      <name val="Arial"/>
      <family val="2"/>
    </font>
    <font>
      <sz val="12"/>
      <color rgb="FF0070C0"/>
      <name val="Calibri"/>
      <family val="2"/>
    </font>
    <font>
      <sz val="10"/>
      <color rgb="FF000000"/>
      <name val="Arial"/>
      <family val="2"/>
    </font>
    <font>
      <b/>
      <u/>
      <sz val="10"/>
      <color rgb="FF000000"/>
      <name val="Arial"/>
      <family val="2"/>
    </font>
    <font>
      <b/>
      <sz val="10"/>
      <color theme="2"/>
      <name val="Arial"/>
      <family val="2"/>
    </font>
    <font>
      <sz val="10"/>
      <color theme="2"/>
      <name val="Arial"/>
      <family val="2"/>
    </font>
    <font>
      <sz val="10"/>
      <color rgb="FF333333"/>
      <name val="Arial"/>
      <family val="2"/>
    </font>
    <font>
      <i/>
      <sz val="10"/>
      <color theme="1"/>
      <name val="Arial"/>
      <family val="2"/>
    </font>
    <font>
      <b/>
      <sz val="10"/>
      <color rgb="FF0070C0"/>
      <name val="Arial"/>
      <family val="2"/>
    </font>
    <font>
      <sz val="10"/>
      <color rgb="FF0000FF"/>
      <name val="Arial"/>
      <family val="2"/>
    </font>
    <font>
      <sz val="10"/>
      <color rgb="FF00B050"/>
      <name val="Arial"/>
      <family val="2"/>
    </font>
    <font>
      <b/>
      <u/>
      <sz val="10"/>
      <color theme="0"/>
      <name val="Arial"/>
      <family val="2"/>
    </font>
    <font>
      <sz val="10"/>
      <color theme="8"/>
      <name val="Arial"/>
      <family val="2"/>
    </font>
    <font>
      <sz val="10"/>
      <color rgb="FF008000"/>
      <name val="Arial"/>
      <family val="2"/>
    </font>
    <font>
      <sz val="10"/>
      <color rgb="FFFF0000"/>
      <name val="Arial"/>
      <family val="2"/>
    </font>
    <font>
      <sz val="10"/>
      <color theme="4"/>
      <name val="Arial"/>
      <family val="2"/>
    </font>
    <font>
      <sz val="6"/>
      <color theme="1"/>
      <name val="Arial"/>
      <family val="2"/>
    </font>
  </fonts>
  <fills count="35">
    <fill>
      <patternFill patternType="none"/>
    </fill>
    <fill>
      <patternFill patternType="gray125"/>
    </fill>
    <fill>
      <patternFill patternType="solid">
        <fgColor rgb="FFF2F2F2"/>
        <bgColor rgb="FFF2F2F2"/>
      </patternFill>
    </fill>
    <fill>
      <patternFill patternType="solid">
        <fgColor rgb="FFF3F3F3"/>
        <bgColor rgb="FFF3F3F3"/>
      </patternFill>
    </fill>
    <fill>
      <patternFill patternType="solid">
        <fgColor rgb="FFD9D9D9"/>
        <bgColor rgb="FFD9D9D9"/>
      </patternFill>
    </fill>
    <fill>
      <patternFill patternType="solid">
        <fgColor rgb="FF000000"/>
        <bgColor rgb="FF000000"/>
      </patternFill>
    </fill>
    <fill>
      <patternFill patternType="solid">
        <fgColor theme="1"/>
        <bgColor theme="1"/>
      </patternFill>
    </fill>
    <fill>
      <patternFill patternType="solid">
        <fgColor rgb="FF002060"/>
        <bgColor rgb="FF002060"/>
      </patternFill>
    </fill>
    <fill>
      <patternFill patternType="solid">
        <fgColor rgb="FFFFC000"/>
        <bgColor rgb="FFFFC000"/>
      </patternFill>
    </fill>
    <fill>
      <patternFill patternType="solid">
        <fgColor rgb="FFFFFF00"/>
        <bgColor rgb="FFFFFF00"/>
      </patternFill>
    </fill>
    <fill>
      <patternFill patternType="solid">
        <fgColor rgb="FFFF0000"/>
        <bgColor rgb="FFFF0000"/>
      </patternFill>
    </fill>
    <fill>
      <patternFill patternType="solid">
        <fgColor rgb="FFD8D8D8"/>
        <bgColor rgb="FFD8D8D8"/>
      </patternFill>
    </fill>
    <fill>
      <patternFill patternType="solid">
        <fgColor theme="0"/>
        <bgColor theme="0"/>
      </patternFill>
    </fill>
    <fill>
      <patternFill patternType="solid">
        <fgColor rgb="FFF7EFD5"/>
        <bgColor rgb="FFF7EFD5"/>
      </patternFill>
    </fill>
    <fill>
      <patternFill patternType="solid">
        <fgColor rgb="FFFFFFFF"/>
        <bgColor rgb="FFFFFFFF"/>
      </patternFill>
    </fill>
    <fill>
      <patternFill patternType="solid">
        <fgColor rgb="FFFFFF00"/>
        <bgColor indexed="64"/>
      </patternFill>
    </fill>
    <fill>
      <patternFill patternType="solid">
        <fgColor rgb="FFFFFF00"/>
        <bgColor rgb="FF002060"/>
      </patternFill>
    </fill>
    <fill>
      <patternFill patternType="solid">
        <fgColor rgb="FF993300"/>
        <bgColor indexed="64"/>
      </patternFill>
    </fill>
    <fill>
      <patternFill patternType="solid">
        <fgColor rgb="FFFFC000"/>
        <bgColor indexed="64"/>
      </patternFill>
    </fill>
    <fill>
      <patternFill patternType="solid">
        <fgColor rgb="FF993300"/>
        <bgColor rgb="FF002060"/>
      </patternFill>
    </fill>
    <fill>
      <patternFill patternType="solid">
        <fgColor rgb="FFE8A123"/>
        <bgColor indexed="64"/>
      </patternFill>
    </fill>
    <fill>
      <patternFill patternType="solid">
        <fgColor rgb="FFE8A123"/>
        <bgColor rgb="FFFFC000"/>
      </patternFill>
    </fill>
    <fill>
      <patternFill patternType="solid">
        <fgColor theme="1"/>
        <bgColor indexed="64"/>
      </patternFill>
    </fill>
    <fill>
      <patternFill patternType="solid">
        <fgColor rgb="FFFF9900"/>
        <bgColor rgb="FFFFC000"/>
      </patternFill>
    </fill>
    <fill>
      <patternFill patternType="solid">
        <fgColor rgb="FFE8A123"/>
        <bgColor rgb="FF002060"/>
      </patternFill>
    </fill>
    <fill>
      <patternFill patternType="solid">
        <fgColor rgb="FF993300"/>
        <bgColor theme="0"/>
      </patternFill>
    </fill>
    <fill>
      <patternFill patternType="solid">
        <fgColor rgb="FFE8A123"/>
        <bgColor theme="0"/>
      </patternFill>
    </fill>
    <fill>
      <patternFill patternType="solid">
        <fgColor theme="0" tint="-0.14999847407452621"/>
        <bgColor indexed="64"/>
      </patternFill>
    </fill>
    <fill>
      <patternFill patternType="solid">
        <fgColor rgb="FF993300"/>
        <bgColor rgb="FFD8D8D8"/>
      </patternFill>
    </fill>
    <fill>
      <patternFill patternType="solid">
        <fgColor rgb="FF7E8843"/>
        <bgColor rgb="FF073763"/>
      </patternFill>
    </fill>
    <fill>
      <patternFill patternType="solid">
        <fgColor rgb="FF7E8843"/>
        <bgColor rgb="FFCCFFFF"/>
      </patternFill>
    </fill>
    <fill>
      <patternFill patternType="solid">
        <fgColor rgb="FFE8A123"/>
        <bgColor rgb="FFD8D8D8"/>
      </patternFill>
    </fill>
    <fill>
      <patternFill patternType="solid">
        <fgColor rgb="FF7E8843"/>
        <bgColor rgb="FF002060"/>
      </patternFill>
    </fill>
    <fill>
      <patternFill patternType="solid">
        <fgColor theme="1"/>
        <bgColor rgb="FF002060"/>
      </patternFill>
    </fill>
    <fill>
      <patternFill patternType="solid">
        <fgColor theme="1"/>
        <bgColor rgb="FFFFC000"/>
      </patternFill>
    </fill>
  </fills>
  <borders count="105">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theme="0"/>
      </top>
      <bottom/>
      <diagonal/>
    </border>
    <border>
      <left/>
      <right/>
      <top/>
      <bottom/>
      <diagonal/>
    </border>
    <border>
      <left/>
      <right/>
      <top style="thin">
        <color rgb="FF000000"/>
      </top>
      <bottom style="double">
        <color rgb="FF000000"/>
      </bottom>
      <diagonal/>
    </border>
    <border>
      <left/>
      <right/>
      <top style="double">
        <color rgb="FF000000"/>
      </top>
      <bottom/>
      <diagonal/>
    </border>
    <border>
      <left/>
      <right/>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indexed="64"/>
      </right>
      <top style="medium">
        <color indexed="64"/>
      </top>
      <bottom/>
      <diagonal/>
    </border>
    <border>
      <left style="medium">
        <color rgb="FF000000"/>
      </left>
      <right style="medium">
        <color indexed="64"/>
      </right>
      <top/>
      <bottom style="medium">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thin">
        <color theme="0"/>
      </top>
      <bottom/>
      <diagonal/>
    </border>
    <border>
      <left/>
      <right style="medium">
        <color indexed="64"/>
      </right>
      <top style="thin">
        <color theme="0"/>
      </top>
      <bottom/>
      <diagonal/>
    </border>
    <border>
      <left style="medium">
        <color indexed="64"/>
      </left>
      <right/>
      <top style="thin">
        <color rgb="FF000000"/>
      </top>
      <bottom style="double">
        <color rgb="FF000000"/>
      </bottom>
      <diagonal/>
    </border>
    <border>
      <left/>
      <right style="medium">
        <color indexed="64"/>
      </right>
      <top style="thin">
        <color rgb="FF000000"/>
      </top>
      <bottom style="double">
        <color rgb="FF000000"/>
      </bottom>
      <diagonal/>
    </border>
    <border>
      <left/>
      <right style="medium">
        <color indexed="64"/>
      </right>
      <top style="double">
        <color rgb="FF000000"/>
      </top>
      <bottom/>
      <diagonal/>
    </border>
    <border>
      <left/>
      <right style="medium">
        <color indexed="64"/>
      </right>
      <top style="medium">
        <color rgb="FF000000"/>
      </top>
      <bottom style="medium">
        <color rgb="FF000000"/>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s>
  <cellStyleXfs count="2">
    <xf numFmtId="0" fontId="0" fillId="0" borderId="0"/>
    <xf numFmtId="9" fontId="68" fillId="0" borderId="0" applyFont="0" applyFill="0" applyBorder="0" applyAlignment="0" applyProtection="0"/>
  </cellStyleXfs>
  <cellXfs count="1619">
    <xf numFmtId="0" fontId="0" fillId="0" borderId="0" xfId="0" applyFont="1" applyAlignment="1"/>
    <xf numFmtId="0" fontId="1" fillId="0" borderId="0" xfId="0" applyFont="1"/>
    <xf numFmtId="3" fontId="1" fillId="0" borderId="0" xfId="0" applyNumberFormat="1" applyFont="1"/>
    <xf numFmtId="0" fontId="1" fillId="0" borderId="0" xfId="0" applyFont="1" applyAlignment="1">
      <alignment horizontal="left"/>
    </xf>
    <xf numFmtId="0" fontId="1" fillId="0" borderId="1" xfId="0" applyFont="1" applyBorder="1"/>
    <xf numFmtId="3" fontId="1" fillId="0" borderId="2" xfId="0" applyNumberFormat="1" applyFont="1" applyBorder="1"/>
    <xf numFmtId="0" fontId="2" fillId="0" borderId="0" xfId="0" applyFont="1" applyAlignment="1"/>
    <xf numFmtId="0" fontId="2" fillId="0" borderId="0" xfId="0" applyFont="1" applyAlignment="1">
      <alignment horizontal="center"/>
    </xf>
    <xf numFmtId="0" fontId="3" fillId="0" borderId="0" xfId="0" applyFont="1" applyAlignment="1">
      <alignment horizontal="center"/>
    </xf>
    <xf numFmtId="0" fontId="3" fillId="0" borderId="0" xfId="0" applyFont="1" applyAlignment="1"/>
    <xf numFmtId="0" fontId="3" fillId="0" borderId="0" xfId="0" applyFont="1" applyAlignment="1"/>
    <xf numFmtId="0" fontId="3" fillId="0" borderId="0" xfId="0" applyFont="1" applyAlignment="1"/>
    <xf numFmtId="3" fontId="3" fillId="0" borderId="0" xfId="0" applyNumberFormat="1" applyFont="1" applyAlignment="1"/>
    <xf numFmtId="0" fontId="3" fillId="2" borderId="6" xfId="0" applyFont="1" applyFill="1" applyBorder="1" applyAlignment="1">
      <alignment horizontal="center"/>
    </xf>
    <xf numFmtId="3" fontId="3" fillId="2" borderId="6" xfId="0" applyNumberFormat="1" applyFont="1" applyFill="1" applyBorder="1" applyAlignment="1"/>
    <xf numFmtId="3" fontId="3" fillId="2" borderId="6" xfId="0" applyNumberFormat="1" applyFont="1" applyFill="1" applyBorder="1" applyAlignment="1"/>
    <xf numFmtId="0" fontId="2" fillId="0" borderId="6" xfId="0" applyFont="1" applyBorder="1" applyAlignment="1"/>
    <xf numFmtId="0" fontId="3" fillId="0" borderId="6" xfId="0" applyFont="1" applyBorder="1" applyAlignment="1"/>
    <xf numFmtId="3" fontId="2" fillId="0" borderId="0" xfId="0" applyNumberFormat="1" applyFont="1" applyAlignment="1"/>
    <xf numFmtId="3" fontId="2" fillId="0" borderId="7" xfId="0" applyNumberFormat="1" applyFont="1" applyBorder="1" applyAlignment="1"/>
    <xf numFmtId="0" fontId="3" fillId="2" borderId="0" xfId="0" applyFont="1" applyFill="1" applyAlignment="1">
      <alignment horizontal="center"/>
    </xf>
    <xf numFmtId="0" fontId="3" fillId="2" borderId="0" xfId="0" applyFont="1" applyFill="1" applyAlignment="1"/>
    <xf numFmtId="0" fontId="2" fillId="2" borderId="0" xfId="0" applyFont="1" applyFill="1" applyAlignment="1"/>
    <xf numFmtId="0" fontId="3" fillId="2" borderId="0" xfId="0" applyFont="1" applyFill="1" applyAlignment="1">
      <alignment horizontal="center"/>
    </xf>
    <xf numFmtId="0" fontId="3" fillId="0" borderId="0" xfId="0" applyFont="1" applyAlignment="1"/>
    <xf numFmtId="0" fontId="2" fillId="0" borderId="0" xfId="0" applyFont="1" applyAlignment="1"/>
    <xf numFmtId="0" fontId="2" fillId="0" borderId="7" xfId="0" applyFont="1" applyBorder="1" applyAlignment="1"/>
    <xf numFmtId="0" fontId="3" fillId="2" borderId="0" xfId="0" applyFont="1" applyFill="1" applyAlignment="1"/>
    <xf numFmtId="0" fontId="3" fillId="2" borderId="0" xfId="0" applyFont="1" applyFill="1" applyAlignment="1">
      <alignment horizontal="center"/>
    </xf>
    <xf numFmtId="0" fontId="3" fillId="2" borderId="0" xfId="0" applyFont="1" applyFill="1" applyAlignment="1">
      <alignment horizontal="center"/>
    </xf>
    <xf numFmtId="0" fontId="3" fillId="0" borderId="0" xfId="0" applyFont="1" applyAlignment="1">
      <alignment horizontal="left"/>
    </xf>
    <xf numFmtId="0" fontId="3" fillId="0" borderId="0" xfId="0" applyFont="1" applyAlignment="1">
      <alignment horizontal="left"/>
    </xf>
    <xf numFmtId="3" fontId="3" fillId="2" borderId="0" xfId="0" applyNumberFormat="1" applyFont="1" applyFill="1" applyAlignment="1"/>
    <xf numFmtId="3" fontId="3" fillId="0" borderId="0" xfId="0" applyNumberFormat="1" applyFont="1" applyAlignment="1"/>
    <xf numFmtId="0" fontId="3" fillId="2" borderId="3" xfId="0" applyFont="1" applyFill="1" applyBorder="1" applyAlignment="1">
      <alignment horizontal="center"/>
    </xf>
    <xf numFmtId="0" fontId="3" fillId="2" borderId="3" xfId="0" applyFont="1" applyFill="1" applyBorder="1" applyAlignment="1"/>
    <xf numFmtId="0" fontId="3" fillId="0" borderId="3" xfId="0" applyFont="1" applyBorder="1" applyAlignment="1"/>
    <xf numFmtId="0" fontId="2" fillId="0" borderId="3" xfId="0" applyFont="1" applyBorder="1" applyAlignment="1"/>
    <xf numFmtId="0" fontId="2" fillId="0" borderId="3" xfId="0" applyFont="1" applyBorder="1" applyAlignment="1"/>
    <xf numFmtId="0" fontId="2" fillId="0" borderId="11" xfId="0" applyFont="1" applyBorder="1" applyAlignment="1"/>
    <xf numFmtId="0" fontId="3" fillId="0" borderId="0" xfId="0" applyFont="1" applyAlignment="1"/>
    <xf numFmtId="3" fontId="3" fillId="0" borderId="0" xfId="0" applyNumberFormat="1" applyFont="1" applyAlignment="1"/>
    <xf numFmtId="0" fontId="3" fillId="4" borderId="0" xfId="0" applyFont="1" applyFill="1" applyAlignment="1">
      <alignment horizontal="center"/>
    </xf>
    <xf numFmtId="3" fontId="3" fillId="4" borderId="0" xfId="0" applyNumberFormat="1" applyFont="1" applyFill="1" applyAlignment="1"/>
    <xf numFmtId="3" fontId="3" fillId="4" borderId="0" xfId="0" applyNumberFormat="1" applyFont="1" applyFill="1" applyAlignment="1"/>
    <xf numFmtId="0" fontId="3" fillId="4" borderId="0" xfId="0" applyFont="1" applyFill="1" applyAlignment="1"/>
    <xf numFmtId="0" fontId="3" fillId="0" borderId="0" xfId="0" applyFont="1" applyAlignment="1">
      <alignment horizontal="left"/>
    </xf>
    <xf numFmtId="0" fontId="3" fillId="4" borderId="0" xfId="0" applyFont="1" applyFill="1" applyAlignment="1">
      <alignment horizontal="center"/>
    </xf>
    <xf numFmtId="0" fontId="3" fillId="4" borderId="0" xfId="0" applyFont="1" applyFill="1" applyAlignment="1">
      <alignment horizontal="center"/>
    </xf>
    <xf numFmtId="0" fontId="3" fillId="4" borderId="3" xfId="0" applyFont="1" applyFill="1" applyBorder="1" applyAlignment="1">
      <alignment horizontal="center"/>
    </xf>
    <xf numFmtId="0" fontId="3" fillId="4" borderId="3" xfId="0" applyFont="1" applyFill="1" applyBorder="1" applyAlignment="1"/>
    <xf numFmtId="3" fontId="3" fillId="2" borderId="0" xfId="0" applyNumberFormat="1" applyFont="1" applyFill="1" applyAlignment="1"/>
    <xf numFmtId="0" fontId="3" fillId="0" borderId="0" xfId="0" applyFont="1" applyAlignment="1">
      <alignment horizontal="left"/>
    </xf>
    <xf numFmtId="3" fontId="3" fillId="0" borderId="3" xfId="0" applyNumberFormat="1" applyFont="1" applyBorder="1" applyAlignment="1"/>
    <xf numFmtId="3" fontId="2" fillId="0" borderId="3" xfId="0" applyNumberFormat="1" applyFont="1" applyBorder="1" applyAlignment="1"/>
    <xf numFmtId="3" fontId="3" fillId="4" borderId="0" xfId="0" applyNumberFormat="1" applyFont="1" applyFill="1" applyAlignment="1"/>
    <xf numFmtId="0" fontId="3" fillId="0" borderId="12" xfId="0" applyFont="1" applyBorder="1" applyAlignment="1"/>
    <xf numFmtId="3" fontId="3" fillId="4" borderId="3" xfId="0" applyNumberFormat="1" applyFont="1" applyFill="1" applyBorder="1" applyAlignment="1"/>
    <xf numFmtId="0" fontId="2" fillId="2" borderId="0" xfId="0" applyFont="1" applyFill="1" applyAlignment="1"/>
    <xf numFmtId="0" fontId="3" fillId="4" borderId="6" xfId="0" applyFont="1" applyFill="1" applyBorder="1" applyAlignment="1"/>
    <xf numFmtId="0" fontId="2" fillId="5" borderId="0" xfId="0" applyFont="1" applyFill="1" applyAlignment="1"/>
    <xf numFmtId="0" fontId="3" fillId="5" borderId="8" xfId="0" applyFont="1" applyFill="1" applyBorder="1" applyAlignment="1">
      <alignment horizontal="center"/>
    </xf>
    <xf numFmtId="0" fontId="2" fillId="5" borderId="0" xfId="0" applyFont="1" applyFill="1" applyAlignment="1">
      <alignment horizontal="center"/>
    </xf>
    <xf numFmtId="0" fontId="3" fillId="5" borderId="0" xfId="0" applyFont="1" applyFill="1" applyAlignment="1">
      <alignment horizontal="center"/>
    </xf>
    <xf numFmtId="0" fontId="3" fillId="5" borderId="0" xfId="0" applyFont="1" applyFill="1" applyAlignment="1"/>
    <xf numFmtId="0" fontId="2" fillId="5" borderId="0" xfId="0" applyFont="1" applyFill="1" applyAlignment="1"/>
    <xf numFmtId="3" fontId="2" fillId="5" borderId="7" xfId="0" applyNumberFormat="1" applyFont="1" applyFill="1" applyBorder="1" applyAlignment="1"/>
    <xf numFmtId="0" fontId="2" fillId="2" borderId="6" xfId="0" applyFont="1" applyFill="1" applyBorder="1" applyAlignment="1"/>
    <xf numFmtId="0" fontId="3" fillId="2" borderId="6" xfId="0" applyFont="1" applyFill="1" applyBorder="1" applyAlignment="1"/>
    <xf numFmtId="0" fontId="2" fillId="0" borderId="6" xfId="0" applyFont="1" applyBorder="1" applyAlignment="1"/>
    <xf numFmtId="3" fontId="2" fillId="0" borderId="13" xfId="0" applyNumberFormat="1" applyFont="1" applyBorder="1" applyAlignment="1"/>
    <xf numFmtId="0" fontId="3" fillId="0" borderId="0" xfId="0" applyFont="1" applyAlignment="1">
      <alignment horizontal="center"/>
    </xf>
    <xf numFmtId="0" fontId="2" fillId="0" borderId="0" xfId="0" applyFont="1" applyAlignment="1"/>
    <xf numFmtId="0" fontId="3" fillId="0" borderId="0" xfId="0" applyFont="1" applyAlignment="1"/>
    <xf numFmtId="0" fontId="6" fillId="0" borderId="0" xfId="0" applyFont="1"/>
    <xf numFmtId="0" fontId="6" fillId="0" borderId="0" xfId="0" applyFont="1" applyAlignment="1">
      <alignment horizontal="center"/>
    </xf>
    <xf numFmtId="0" fontId="7" fillId="0" borderId="0" xfId="0" applyFont="1" applyAlignment="1"/>
    <xf numFmtId="0" fontId="8" fillId="0" borderId="0" xfId="0" applyFont="1" applyAlignment="1">
      <alignment horizontal="left" vertical="center"/>
    </xf>
    <xf numFmtId="0" fontId="6" fillId="0" borderId="0" xfId="0" applyFont="1" applyAlignment="1">
      <alignment vertical="center"/>
    </xf>
    <xf numFmtId="0" fontId="9" fillId="6" borderId="14" xfId="0" applyFont="1" applyFill="1" applyBorder="1" applyAlignment="1">
      <alignment vertical="center"/>
    </xf>
    <xf numFmtId="0" fontId="10" fillId="6" borderId="14" xfId="0" applyFont="1" applyFill="1" applyBorder="1" applyAlignment="1">
      <alignment vertical="center"/>
    </xf>
    <xf numFmtId="0" fontId="9" fillId="6" borderId="14" xfId="0" applyFont="1" applyFill="1" applyBorder="1" applyAlignment="1">
      <alignment horizontal="left" vertical="center"/>
    </xf>
    <xf numFmtId="0" fontId="9" fillId="0" borderId="0" xfId="0" applyFont="1" applyAlignment="1">
      <alignment vertical="center"/>
    </xf>
    <xf numFmtId="0" fontId="10"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left" vertical="center"/>
    </xf>
    <xf numFmtId="0" fontId="8" fillId="0" borderId="0" xfId="0" applyFont="1"/>
    <xf numFmtId="0" fontId="6" fillId="0" borderId="0" xfId="0" applyFont="1" applyAlignment="1">
      <alignment horizontal="left"/>
    </xf>
    <xf numFmtId="6" fontId="6" fillId="9" borderId="0" xfId="0" applyNumberFormat="1" applyFont="1" applyFill="1"/>
    <xf numFmtId="0" fontId="8" fillId="0" borderId="0" xfId="0" applyFont="1" applyAlignment="1">
      <alignment horizontal="left" vertical="center"/>
    </xf>
    <xf numFmtId="0" fontId="6" fillId="9" borderId="0" xfId="0" applyFont="1" applyFill="1" applyAlignment="1">
      <alignment horizontal="center"/>
    </xf>
    <xf numFmtId="167" fontId="6" fillId="0" borderId="0" xfId="0" applyNumberFormat="1" applyFont="1" applyAlignment="1">
      <alignment horizontal="center"/>
    </xf>
    <xf numFmtId="0" fontId="6" fillId="10" borderId="0" xfId="0" applyFont="1" applyFill="1"/>
    <xf numFmtId="0" fontId="6" fillId="10" borderId="0" xfId="0" applyFont="1" applyFill="1" applyAlignment="1">
      <alignment horizontal="center"/>
    </xf>
    <xf numFmtId="167" fontId="6" fillId="9" borderId="0" xfId="0" applyNumberFormat="1" applyFont="1" applyFill="1"/>
    <xf numFmtId="0" fontId="6" fillId="0" borderId="0" xfId="0" applyFont="1" applyAlignment="1">
      <alignment wrapText="1"/>
    </xf>
    <xf numFmtId="6" fontId="6" fillId="9" borderId="0" xfId="0" applyNumberFormat="1" applyFont="1" applyFill="1" applyAlignment="1">
      <alignment horizontal="center"/>
    </xf>
    <xf numFmtId="9" fontId="6" fillId="9" borderId="0" xfId="0" applyNumberFormat="1" applyFont="1" applyFill="1" applyAlignment="1">
      <alignment horizontal="center"/>
    </xf>
    <xf numFmtId="0" fontId="5" fillId="0" borderId="0" xfId="0" applyFont="1" applyAlignment="1"/>
    <xf numFmtId="0" fontId="7" fillId="9" borderId="0" xfId="0" applyFont="1" applyFill="1"/>
    <xf numFmtId="0" fontId="7" fillId="0" borderId="0" xfId="0" applyFont="1"/>
    <xf numFmtId="0" fontId="4" fillId="0" borderId="0" xfId="0" applyFont="1" applyAlignment="1"/>
    <xf numFmtId="0" fontId="10" fillId="6" borderId="14" xfId="0" applyFont="1" applyFill="1" applyBorder="1" applyAlignment="1">
      <alignment horizontal="center"/>
    </xf>
    <xf numFmtId="0" fontId="10" fillId="6" borderId="14" xfId="0" applyFont="1" applyFill="1" applyBorder="1"/>
    <xf numFmtId="0" fontId="5" fillId="0" borderId="0" xfId="0" applyFont="1"/>
    <xf numFmtId="173" fontId="1" fillId="0" borderId="0" xfId="0" applyNumberFormat="1" applyFont="1"/>
    <xf numFmtId="0" fontId="6" fillId="0" borderId="6" xfId="0" applyFont="1" applyBorder="1"/>
    <xf numFmtId="0" fontId="6" fillId="0" borderId="24" xfId="0" applyFont="1" applyBorder="1" applyAlignment="1">
      <alignment horizontal="right"/>
    </xf>
    <xf numFmtId="9" fontId="6" fillId="0" borderId="0" xfId="0" applyNumberFormat="1" applyFont="1" applyAlignment="1">
      <alignment horizontal="center"/>
    </xf>
    <xf numFmtId="167" fontId="6" fillId="0" borderId="0" xfId="0" applyNumberFormat="1" applyFont="1"/>
    <xf numFmtId="0" fontId="10" fillId="7" borderId="14" xfId="0" applyFont="1" applyFill="1" applyBorder="1" applyAlignment="1">
      <alignment horizontal="center"/>
    </xf>
    <xf numFmtId="9" fontId="1" fillId="0" borderId="0" xfId="0" applyNumberFormat="1" applyFont="1"/>
    <xf numFmtId="0" fontId="17" fillId="0" borderId="0" xfId="0" applyFont="1"/>
    <xf numFmtId="1" fontId="6" fillId="0" borderId="0" xfId="0" applyNumberFormat="1" applyFont="1"/>
    <xf numFmtId="0" fontId="19" fillId="0" borderId="0" xfId="0" applyFont="1"/>
    <xf numFmtId="10" fontId="6" fillId="9" borderId="0" xfId="0" applyNumberFormat="1" applyFont="1" applyFill="1" applyAlignment="1">
      <alignment horizontal="center"/>
    </xf>
    <xf numFmtId="0" fontId="6" fillId="0" borderId="0" xfId="0" applyFont="1" applyAlignment="1"/>
    <xf numFmtId="0" fontId="7" fillId="0" borderId="0" xfId="0" applyFont="1" applyAlignment="1">
      <alignment horizontal="center"/>
    </xf>
    <xf numFmtId="0" fontId="2" fillId="0" borderId="0" xfId="0" applyFont="1" applyAlignment="1">
      <alignment horizontal="center"/>
    </xf>
    <xf numFmtId="0" fontId="21" fillId="0" borderId="0" xfId="0" applyFont="1" applyAlignment="1"/>
    <xf numFmtId="0" fontId="21" fillId="0" borderId="0" xfId="0" applyFont="1" applyAlignment="1">
      <alignment horizontal="center"/>
    </xf>
    <xf numFmtId="0" fontId="22" fillId="0" borderId="0" xfId="0" applyFont="1" applyAlignment="1"/>
    <xf numFmtId="180" fontId="2" fillId="0" borderId="0" xfId="0" applyNumberFormat="1" applyFont="1" applyAlignment="1"/>
    <xf numFmtId="0" fontId="10" fillId="0" borderId="0" xfId="0" applyFont="1"/>
    <xf numFmtId="0" fontId="5" fillId="0" borderId="0" xfId="0" applyFont="1" applyAlignment="1">
      <alignment horizontal="center"/>
    </xf>
    <xf numFmtId="0" fontId="6" fillId="0" borderId="0" xfId="0" applyFont="1" applyAlignment="1">
      <alignment horizontal="center"/>
    </xf>
    <xf numFmtId="0" fontId="10" fillId="0" borderId="0" xfId="0" applyFont="1" applyAlignment="1">
      <alignment horizontal="center"/>
    </xf>
    <xf numFmtId="0" fontId="5" fillId="0" borderId="0" xfId="0" applyFont="1" applyAlignment="1">
      <alignment horizontal="center"/>
    </xf>
    <xf numFmtId="0" fontId="11" fillId="7" borderId="14" xfId="0" applyFont="1" applyFill="1" applyBorder="1" applyAlignment="1"/>
    <xf numFmtId="0" fontId="5" fillId="7" borderId="0" xfId="0" applyFont="1" applyFill="1"/>
    <xf numFmtId="181" fontId="24" fillId="6" borderId="14" xfId="0" applyNumberFormat="1" applyFont="1" applyFill="1" applyBorder="1" applyAlignment="1">
      <alignment horizontal="center"/>
    </xf>
    <xf numFmtId="181" fontId="24" fillId="0" borderId="14" xfId="0" applyNumberFormat="1" applyFont="1" applyBorder="1" applyAlignment="1">
      <alignment horizontal="center"/>
    </xf>
    <xf numFmtId="181" fontId="24" fillId="0" borderId="26" xfId="0" applyNumberFormat="1" applyFont="1" applyBorder="1" applyAlignment="1">
      <alignment horizontal="center"/>
    </xf>
    <xf numFmtId="3" fontId="8" fillId="0" borderId="0" xfId="0" applyNumberFormat="1" applyFont="1" applyAlignment="1"/>
    <xf numFmtId="0" fontId="10" fillId="0" borderId="6" xfId="0" applyFont="1" applyBorder="1"/>
    <xf numFmtId="182" fontId="10" fillId="0" borderId="6" xfId="0" applyNumberFormat="1" applyFont="1" applyBorder="1" applyAlignment="1">
      <alignment horizontal="center"/>
    </xf>
    <xf numFmtId="3" fontId="6" fillId="0" borderId="0" xfId="0" applyNumberFormat="1" applyFont="1"/>
    <xf numFmtId="3" fontId="6" fillId="0" borderId="0" xfId="0" applyNumberFormat="1" applyFont="1" applyAlignment="1">
      <alignment horizontal="center"/>
    </xf>
    <xf numFmtId="1" fontId="6" fillId="0" borderId="0" xfId="0" applyNumberFormat="1" applyFont="1" applyAlignment="1">
      <alignment horizontal="center"/>
    </xf>
    <xf numFmtId="3" fontId="6" fillId="0" borderId="0" xfId="0" applyNumberFormat="1" applyFont="1" applyAlignment="1">
      <alignment horizontal="center"/>
    </xf>
    <xf numFmtId="0" fontId="5" fillId="10" borderId="0" xfId="0" applyFont="1" applyFill="1"/>
    <xf numFmtId="167" fontId="6" fillId="10" borderId="0" xfId="0" applyNumberFormat="1" applyFont="1" applyFill="1"/>
    <xf numFmtId="3" fontId="6" fillId="10" borderId="0" xfId="0" applyNumberFormat="1" applyFont="1" applyFill="1"/>
    <xf numFmtId="167" fontId="6" fillId="0" borderId="0" xfId="0" applyNumberFormat="1" applyFont="1" applyAlignment="1">
      <alignment horizontal="center"/>
    </xf>
    <xf numFmtId="6" fontId="6" fillId="10" borderId="0" xfId="0" applyNumberFormat="1" applyFont="1" applyFill="1" applyAlignment="1">
      <alignment horizontal="center"/>
    </xf>
    <xf numFmtId="44" fontId="6" fillId="10" borderId="17" xfId="0" applyNumberFormat="1" applyFont="1" applyFill="1" applyBorder="1" applyAlignment="1">
      <alignment horizontal="center"/>
    </xf>
    <xf numFmtId="44" fontId="6" fillId="10" borderId="15" xfId="0" applyNumberFormat="1" applyFont="1" applyFill="1" applyBorder="1" applyAlignment="1">
      <alignment horizontal="center"/>
    </xf>
    <xf numFmtId="44" fontId="6" fillId="10" borderId="2" xfId="0" applyNumberFormat="1" applyFont="1" applyFill="1" applyBorder="1" applyAlignment="1">
      <alignment horizontal="center"/>
    </xf>
    <xf numFmtId="0" fontId="8" fillId="8" borderId="27" xfId="0" applyFont="1" applyFill="1" applyBorder="1" applyAlignment="1"/>
    <xf numFmtId="0" fontId="8" fillId="8" borderId="26" xfId="0" applyFont="1" applyFill="1" applyBorder="1"/>
    <xf numFmtId="181" fontId="24" fillId="0" borderId="28" xfId="0" applyNumberFormat="1" applyFont="1" applyBorder="1" applyAlignment="1">
      <alignment horizontal="center"/>
    </xf>
    <xf numFmtId="0" fontId="9" fillId="0" borderId="0" xfId="0" applyFont="1"/>
    <xf numFmtId="182" fontId="6" fillId="0" borderId="6" xfId="0" applyNumberFormat="1" applyFont="1" applyBorder="1" applyAlignment="1">
      <alignment horizontal="center"/>
    </xf>
    <xf numFmtId="3" fontId="6" fillId="9" borderId="0" xfId="0" applyNumberFormat="1" applyFont="1" applyFill="1"/>
    <xf numFmtId="44" fontId="6" fillId="9" borderId="17" xfId="0" applyNumberFormat="1" applyFont="1" applyFill="1" applyBorder="1" applyAlignment="1">
      <alignment horizontal="center"/>
    </xf>
    <xf numFmtId="44" fontId="6" fillId="9" borderId="15" xfId="0" applyNumberFormat="1" applyFont="1" applyFill="1" applyBorder="1" applyAlignment="1">
      <alignment horizontal="center"/>
    </xf>
    <xf numFmtId="44" fontId="6" fillId="9" borderId="2" xfId="0" applyNumberFormat="1" applyFont="1" applyFill="1" applyBorder="1" applyAlignment="1">
      <alignment horizontal="center"/>
    </xf>
    <xf numFmtId="6" fontId="7" fillId="0" borderId="0" xfId="0" applyNumberFormat="1" applyFont="1"/>
    <xf numFmtId="6" fontId="6" fillId="0" borderId="0" xfId="0" applyNumberFormat="1" applyFont="1"/>
    <xf numFmtId="9" fontId="20" fillId="0" borderId="0" xfId="0" applyNumberFormat="1" applyFont="1"/>
    <xf numFmtId="9" fontId="6" fillId="0" borderId="0" xfId="0" applyNumberFormat="1" applyFont="1"/>
    <xf numFmtId="0" fontId="2" fillId="0" borderId="0" xfId="0" applyFont="1" applyAlignment="1"/>
    <xf numFmtId="0" fontId="22" fillId="0" borderId="0" xfId="0" applyFont="1" applyAlignment="1">
      <alignment horizontal="left"/>
    </xf>
    <xf numFmtId="0" fontId="23" fillId="0" borderId="0" xfId="0" applyFont="1" applyAlignment="1">
      <alignment horizontal="left"/>
    </xf>
    <xf numFmtId="0" fontId="23" fillId="5" borderId="0" xfId="0" applyFont="1" applyFill="1" applyAlignment="1"/>
    <xf numFmtId="0" fontId="23" fillId="5" borderId="0" xfId="0" applyFont="1" applyFill="1" applyAlignment="1"/>
    <xf numFmtId="0" fontId="23" fillId="5" borderId="0" xfId="0" applyFont="1" applyFill="1" applyAlignment="1">
      <alignment horizontal="center"/>
    </xf>
    <xf numFmtId="0" fontId="2" fillId="14" borderId="0" xfId="0" applyFont="1" applyFill="1" applyAlignment="1">
      <alignment horizontal="left"/>
    </xf>
    <xf numFmtId="0" fontId="27" fillId="14" borderId="0" xfId="0" applyFont="1" applyFill="1" applyAlignment="1">
      <alignment horizontal="right"/>
    </xf>
    <xf numFmtId="0" fontId="28" fillId="14" borderId="0" xfId="0" applyFont="1" applyFill="1" applyAlignment="1">
      <alignment horizontal="right"/>
    </xf>
    <xf numFmtId="0" fontId="29" fillId="14" borderId="0" xfId="0" applyFont="1" applyFill="1" applyAlignment="1">
      <alignment horizontal="right"/>
    </xf>
    <xf numFmtId="0" fontId="30" fillId="14" borderId="0" xfId="0" applyFont="1" applyFill="1" applyAlignment="1">
      <alignment horizontal="right"/>
    </xf>
    <xf numFmtId="0" fontId="31" fillId="14" borderId="0" xfId="0" applyFont="1" applyFill="1" applyAlignment="1">
      <alignment horizontal="right"/>
    </xf>
    <xf numFmtId="0" fontId="32" fillId="0" borderId="0" xfId="0" applyFont="1" applyAlignment="1">
      <alignment horizontal="right"/>
    </xf>
    <xf numFmtId="0" fontId="2" fillId="0" borderId="0" xfId="0" applyFont="1" applyAlignment="1">
      <alignment horizontal="right"/>
    </xf>
    <xf numFmtId="0" fontId="22" fillId="0" borderId="0" xfId="0" applyFont="1" applyAlignment="1">
      <alignment horizontal="left"/>
    </xf>
    <xf numFmtId="180" fontId="33" fillId="0" borderId="0" xfId="0" applyNumberFormat="1" applyFont="1" applyAlignment="1">
      <alignment horizontal="right"/>
    </xf>
    <xf numFmtId="1" fontId="33" fillId="0" borderId="0" xfId="0" applyNumberFormat="1" applyFont="1" applyAlignment="1">
      <alignment horizontal="right"/>
    </xf>
    <xf numFmtId="180" fontId="2" fillId="0" borderId="0" xfId="0" applyNumberFormat="1" applyFont="1" applyAlignment="1">
      <alignment horizontal="right"/>
    </xf>
    <xf numFmtId="1" fontId="2" fillId="0" borderId="0" xfId="0" applyNumberFormat="1" applyFont="1" applyAlignment="1">
      <alignment horizontal="right"/>
    </xf>
    <xf numFmtId="180" fontId="33" fillId="0" borderId="0" xfId="0" applyNumberFormat="1" applyFont="1" applyAlignment="1">
      <alignment horizontal="right"/>
    </xf>
    <xf numFmtId="0" fontId="22" fillId="14" borderId="0" xfId="0" applyFont="1" applyFill="1" applyAlignment="1">
      <alignment horizontal="left"/>
    </xf>
    <xf numFmtId="0" fontId="33" fillId="0" borderId="0" xfId="0" applyFont="1" applyAlignment="1">
      <alignment horizontal="right"/>
    </xf>
    <xf numFmtId="0" fontId="22" fillId="14" borderId="0" xfId="0" applyFont="1" applyFill="1" applyAlignment="1">
      <alignment horizontal="left"/>
    </xf>
    <xf numFmtId="0" fontId="33" fillId="0" borderId="0" xfId="0" applyFont="1" applyAlignment="1">
      <alignment horizontal="right"/>
    </xf>
    <xf numFmtId="180" fontId="2" fillId="0" borderId="0" xfId="0" applyNumberFormat="1" applyFont="1" applyAlignment="1">
      <alignment horizontal="right"/>
    </xf>
    <xf numFmtId="180" fontId="33" fillId="0" borderId="0" xfId="0" applyNumberFormat="1" applyFont="1" applyAlignment="1">
      <alignment horizontal="right"/>
    </xf>
    <xf numFmtId="0" fontId="2" fillId="0" borderId="0" xfId="0" applyFont="1" applyAlignment="1">
      <alignment horizontal="right"/>
    </xf>
    <xf numFmtId="0" fontId="22" fillId="0" borderId="0" xfId="0" applyFont="1" applyAlignment="1">
      <alignment horizontal="left"/>
    </xf>
    <xf numFmtId="180" fontId="34" fillId="0" borderId="0" xfId="0" applyNumberFormat="1" applyFont="1" applyAlignment="1">
      <alignment horizontal="right"/>
    </xf>
    <xf numFmtId="0" fontId="35" fillId="0" borderId="0" xfId="0" applyFont="1" applyAlignment="1">
      <alignment horizontal="right"/>
    </xf>
    <xf numFmtId="180" fontId="36" fillId="0" borderId="0" xfId="0" applyNumberFormat="1" applyFont="1" applyAlignment="1">
      <alignment horizontal="right"/>
    </xf>
    <xf numFmtId="0" fontId="37" fillId="0" borderId="0" xfId="0" applyFont="1" applyAlignment="1">
      <alignment horizontal="right"/>
    </xf>
    <xf numFmtId="180" fontId="38" fillId="14" borderId="0" xfId="0" applyNumberFormat="1" applyFont="1" applyFill="1" applyAlignment="1">
      <alignment horizontal="right"/>
    </xf>
    <xf numFmtId="0" fontId="39" fillId="0" borderId="0" xfId="0" applyFont="1" applyAlignment="1">
      <alignment horizontal="right"/>
    </xf>
    <xf numFmtId="180" fontId="33" fillId="0" borderId="0" xfId="0" applyNumberFormat="1" applyFont="1" applyAlignment="1">
      <alignment horizontal="right"/>
    </xf>
    <xf numFmtId="1" fontId="2" fillId="0" borderId="0" xfId="0" applyNumberFormat="1" applyFont="1" applyAlignment="1">
      <alignment horizontal="right"/>
    </xf>
    <xf numFmtId="3" fontId="2" fillId="0" borderId="0" xfId="0" applyNumberFormat="1" applyFont="1" applyAlignment="1">
      <alignment horizontal="right"/>
    </xf>
    <xf numFmtId="180" fontId="2" fillId="0" borderId="0" xfId="0" applyNumberFormat="1" applyFont="1" applyAlignment="1">
      <alignment horizontal="right"/>
    </xf>
    <xf numFmtId="180" fontId="33" fillId="0" borderId="0" xfId="0" applyNumberFormat="1" applyFont="1" applyAlignment="1">
      <alignment horizontal="right"/>
    </xf>
    <xf numFmtId="0" fontId="2" fillId="0" borderId="0" xfId="0" applyFont="1" applyAlignment="1">
      <alignment horizontal="right"/>
    </xf>
    <xf numFmtId="0" fontId="2" fillId="0" borderId="0" xfId="0" applyFont="1" applyAlignment="1">
      <alignment horizontal="right"/>
    </xf>
    <xf numFmtId="0" fontId="33" fillId="0" borderId="0" xfId="0" applyFont="1" applyAlignment="1">
      <alignment horizontal="center"/>
    </xf>
    <xf numFmtId="0" fontId="2" fillId="14" borderId="6" xfId="0" applyFont="1" applyFill="1" applyBorder="1" applyAlignment="1">
      <alignment horizontal="left"/>
    </xf>
    <xf numFmtId="0" fontId="33" fillId="0" borderId="6" xfId="0" applyFont="1" applyBorder="1" applyAlignment="1">
      <alignment horizontal="center"/>
    </xf>
    <xf numFmtId="0" fontId="2" fillId="0" borderId="6" xfId="0" applyFont="1" applyBorder="1" applyAlignment="1">
      <alignment horizontal="center"/>
    </xf>
    <xf numFmtId="0" fontId="2" fillId="13" borderId="0" xfId="0" applyFont="1" applyFill="1" applyAlignment="1">
      <alignment horizontal="left"/>
    </xf>
    <xf numFmtId="0" fontId="2" fillId="13" borderId="0" xfId="0" applyFont="1" applyFill="1" applyAlignment="1"/>
    <xf numFmtId="180" fontId="2" fillId="13" borderId="0" xfId="0" applyNumberFormat="1" applyFont="1" applyFill="1" applyAlignment="1"/>
    <xf numFmtId="0" fontId="2" fillId="13" borderId="0" xfId="0" applyFont="1" applyFill="1" applyAlignment="1">
      <alignment horizontal="center"/>
    </xf>
    <xf numFmtId="0" fontId="33" fillId="14" borderId="6" xfId="0" applyFont="1" applyFill="1" applyBorder="1" applyAlignment="1">
      <alignment horizontal="center"/>
    </xf>
    <xf numFmtId="0" fontId="2" fillId="0" borderId="6" xfId="0" applyFont="1" applyBorder="1" applyAlignment="1">
      <alignment horizontal="center"/>
    </xf>
    <xf numFmtId="0" fontId="23" fillId="0" borderId="0" xfId="0" applyFont="1" applyAlignment="1"/>
    <xf numFmtId="0" fontId="33" fillId="0" borderId="0" xfId="0" applyFont="1" applyAlignment="1"/>
    <xf numFmtId="0" fontId="22" fillId="0" borderId="0" xfId="0" applyFont="1" applyAlignment="1">
      <alignment horizontal="center"/>
    </xf>
    <xf numFmtId="0" fontId="6" fillId="0" borderId="33" xfId="0" applyFont="1" applyBorder="1"/>
    <xf numFmtId="174" fontId="6" fillId="0" borderId="24" xfId="0" applyNumberFormat="1" applyFont="1" applyBorder="1" applyAlignment="1">
      <alignment horizontal="center"/>
    </xf>
    <xf numFmtId="0" fontId="6" fillId="0" borderId="34" xfId="0" applyFont="1" applyBorder="1"/>
    <xf numFmtId="0" fontId="6" fillId="0" borderId="35" xfId="0" applyFont="1" applyBorder="1"/>
    <xf numFmtId="0" fontId="6" fillId="0" borderId="33" xfId="0" applyFont="1" applyBorder="1" applyAlignment="1"/>
    <xf numFmtId="0" fontId="6" fillId="0" borderId="37" xfId="0" applyFont="1" applyBorder="1"/>
    <xf numFmtId="9" fontId="6" fillId="0" borderId="38" xfId="0" applyNumberFormat="1" applyFont="1" applyBorder="1"/>
    <xf numFmtId="167" fontId="6" fillId="0" borderId="39" xfId="0" applyNumberFormat="1" applyFont="1" applyBorder="1" applyAlignment="1">
      <alignment horizontal="center"/>
    </xf>
    <xf numFmtId="9" fontId="20" fillId="0" borderId="1" xfId="0" applyNumberFormat="1" applyFont="1" applyBorder="1"/>
    <xf numFmtId="9" fontId="6" fillId="0" borderId="1" xfId="0" applyNumberFormat="1" applyFont="1" applyBorder="1"/>
    <xf numFmtId="0" fontId="15" fillId="0" borderId="0" xfId="0" applyFont="1"/>
    <xf numFmtId="9" fontId="20" fillId="0" borderId="0" xfId="0" applyNumberFormat="1" applyFont="1" applyAlignment="1"/>
    <xf numFmtId="6" fontId="6" fillId="10" borderId="0" xfId="0" applyNumberFormat="1" applyFont="1" applyFill="1" applyAlignment="1">
      <alignment horizontal="center"/>
    </xf>
    <xf numFmtId="6" fontId="6" fillId="10" borderId="0" xfId="0" applyNumberFormat="1" applyFont="1" applyFill="1"/>
    <xf numFmtId="0" fontId="1" fillId="0" borderId="0" xfId="0" applyFont="1" applyAlignment="1">
      <alignment horizontal="center"/>
    </xf>
    <xf numFmtId="0" fontId="42" fillId="7" borderId="14" xfId="0" applyFont="1" applyFill="1" applyBorder="1" applyAlignment="1">
      <alignment horizontal="center"/>
    </xf>
    <xf numFmtId="0" fontId="1" fillId="8" borderId="14" xfId="0" applyFont="1" applyFill="1" applyBorder="1" applyAlignment="1">
      <alignment horizontal="center"/>
    </xf>
    <xf numFmtId="174" fontId="6" fillId="0" borderId="0" xfId="0" applyNumberFormat="1" applyFont="1"/>
    <xf numFmtId="0" fontId="43" fillId="0" borderId="0" xfId="0" applyFont="1"/>
    <xf numFmtId="9" fontId="44" fillId="0" borderId="0" xfId="0" applyNumberFormat="1" applyFont="1"/>
    <xf numFmtId="9" fontId="45" fillId="0" borderId="0" xfId="0" applyNumberFormat="1" applyFont="1" applyAlignment="1">
      <alignment horizontal="center"/>
    </xf>
    <xf numFmtId="184" fontId="44" fillId="9" borderId="0" xfId="0" applyNumberFormat="1" applyFont="1" applyFill="1"/>
    <xf numFmtId="184" fontId="44" fillId="0" borderId="0" xfId="0" applyNumberFormat="1" applyFont="1"/>
    <xf numFmtId="0" fontId="44" fillId="9" borderId="0" xfId="0" applyFont="1" applyFill="1" applyAlignment="1"/>
    <xf numFmtId="0" fontId="6" fillId="0" borderId="0" xfId="0" applyFont="1" applyAlignment="1">
      <alignment horizontal="left"/>
    </xf>
    <xf numFmtId="0" fontId="43" fillId="0" borderId="0" xfId="0" applyFont="1" applyAlignment="1"/>
    <xf numFmtId="10" fontId="44" fillId="9" borderId="0" xfId="0" applyNumberFormat="1" applyFont="1" applyFill="1" applyAlignment="1"/>
    <xf numFmtId="10" fontId="7" fillId="0" borderId="0" xfId="0" applyNumberFormat="1" applyFont="1"/>
    <xf numFmtId="0" fontId="44" fillId="0" borderId="0" xfId="0" applyFont="1"/>
    <xf numFmtId="9" fontId="44" fillId="9" borderId="0" xfId="0" applyNumberFormat="1" applyFont="1" applyFill="1"/>
    <xf numFmtId="185" fontId="45" fillId="0" borderId="0" xfId="0" applyNumberFormat="1" applyFont="1" applyAlignment="1">
      <alignment horizontal="center"/>
    </xf>
    <xf numFmtId="166" fontId="43" fillId="9" borderId="0" xfId="0" applyNumberFormat="1" applyFont="1" applyFill="1"/>
    <xf numFmtId="166" fontId="43" fillId="0" borderId="0" xfId="0" applyNumberFormat="1" applyFont="1"/>
    <xf numFmtId="186" fontId="44" fillId="9" borderId="0" xfId="0" applyNumberFormat="1" applyFont="1" applyFill="1"/>
    <xf numFmtId="186" fontId="46" fillId="0" borderId="0" xfId="0" applyNumberFormat="1" applyFont="1" applyAlignment="1">
      <alignment horizontal="center"/>
    </xf>
    <xf numFmtId="166" fontId="44" fillId="9" borderId="0" xfId="0" applyNumberFormat="1" applyFont="1" applyFill="1"/>
    <xf numFmtId="186" fontId="44" fillId="0" borderId="0" xfId="0" applyNumberFormat="1" applyFont="1"/>
    <xf numFmtId="166" fontId="44" fillId="0" borderId="0" xfId="0" applyNumberFormat="1" applyFont="1"/>
    <xf numFmtId="185" fontId="44" fillId="9" borderId="0" xfId="0" applyNumberFormat="1" applyFont="1" applyFill="1"/>
    <xf numFmtId="185" fontId="46" fillId="0" borderId="0" xfId="0" applyNumberFormat="1" applyFont="1" applyAlignment="1">
      <alignment horizontal="center"/>
    </xf>
    <xf numFmtId="185" fontId="44" fillId="0" borderId="0" xfId="0" applyNumberFormat="1" applyFont="1"/>
    <xf numFmtId="166" fontId="46" fillId="0" borderId="0" xfId="0" applyNumberFormat="1" applyFont="1" applyAlignment="1">
      <alignment horizontal="center"/>
    </xf>
    <xf numFmtId="0" fontId="47" fillId="7" borderId="14" xfId="0" applyFont="1" applyFill="1" applyBorder="1"/>
    <xf numFmtId="0" fontId="14" fillId="7" borderId="14" xfId="0" applyFont="1" applyFill="1" applyBorder="1"/>
    <xf numFmtId="0" fontId="14" fillId="7" borderId="14" xfId="0" applyFont="1" applyFill="1" applyBorder="1" applyAlignment="1">
      <alignment horizontal="center"/>
    </xf>
    <xf numFmtId="0" fontId="48" fillId="8" borderId="14" xfId="0" applyFont="1" applyFill="1" applyBorder="1"/>
    <xf numFmtId="0" fontId="49" fillId="8" borderId="14" xfId="0" applyFont="1" applyFill="1" applyBorder="1"/>
    <xf numFmtId="0" fontId="49" fillId="8" borderId="14" xfId="0" applyFont="1" applyFill="1" applyBorder="1" applyAlignment="1">
      <alignment horizontal="center"/>
    </xf>
    <xf numFmtId="0" fontId="50" fillId="0" borderId="35" xfId="0" applyFont="1" applyBorder="1" applyAlignment="1">
      <alignment horizontal="center" vertical="center" wrapText="1"/>
    </xf>
    <xf numFmtId="0" fontId="50" fillId="0" borderId="35" xfId="0" applyFont="1" applyBorder="1" applyAlignment="1">
      <alignment horizontal="center" vertical="center" wrapText="1"/>
    </xf>
    <xf numFmtId="0" fontId="10" fillId="0" borderId="0" xfId="0" applyFont="1" applyAlignment="1">
      <alignment wrapText="1"/>
    </xf>
    <xf numFmtId="9" fontId="20" fillId="9" borderId="0" xfId="0" applyNumberFormat="1" applyFont="1" applyFill="1" applyAlignment="1">
      <alignment horizontal="center"/>
    </xf>
    <xf numFmtId="6" fontId="1" fillId="9" borderId="0" xfId="0" applyNumberFormat="1" applyFont="1" applyFill="1" applyAlignment="1">
      <alignment horizontal="center"/>
    </xf>
    <xf numFmtId="184" fontId="6" fillId="9" borderId="0" xfId="0" applyNumberFormat="1" applyFont="1" applyFill="1" applyAlignment="1">
      <alignment horizontal="center"/>
    </xf>
    <xf numFmtId="6" fontId="10" fillId="0" borderId="0" xfId="0" applyNumberFormat="1" applyFont="1" applyAlignment="1">
      <alignment horizontal="center"/>
    </xf>
    <xf numFmtId="6" fontId="0" fillId="0" borderId="0" xfId="0" applyNumberFormat="1" applyFont="1" applyAlignment="1">
      <alignment horizontal="center"/>
    </xf>
    <xf numFmtId="0" fontId="15" fillId="0" borderId="0" xfId="0" applyFont="1" applyAlignment="1"/>
    <xf numFmtId="0" fontId="51" fillId="0" borderId="0" xfId="0" applyFont="1" applyAlignment="1"/>
    <xf numFmtId="0" fontId="6" fillId="0" borderId="0" xfId="0" applyFont="1" applyAlignment="1"/>
    <xf numFmtId="0" fontId="6" fillId="0" borderId="0" xfId="0" applyFont="1" applyAlignment="1">
      <alignment horizontal="center"/>
    </xf>
    <xf numFmtId="172" fontId="8" fillId="0" borderId="0" xfId="0" applyNumberFormat="1" applyFont="1"/>
    <xf numFmtId="172" fontId="15" fillId="0" borderId="0" xfId="0" applyNumberFormat="1" applyFont="1"/>
    <xf numFmtId="6" fontId="15" fillId="0" borderId="0" xfId="0" applyNumberFormat="1" applyFont="1" applyAlignment="1">
      <alignment horizontal="center"/>
    </xf>
    <xf numFmtId="0" fontId="7" fillId="0" borderId="0" xfId="0" applyFont="1" applyAlignment="1"/>
    <xf numFmtId="0" fontId="7" fillId="0" borderId="0" xfId="0" applyFont="1" applyAlignment="1">
      <alignment horizontal="center"/>
    </xf>
    <xf numFmtId="0" fontId="51" fillId="0" borderId="0" xfId="0" applyFont="1"/>
    <xf numFmtId="6" fontId="6" fillId="0" borderId="0" xfId="0" applyNumberFormat="1" applyFont="1" applyAlignment="1">
      <alignment horizontal="left"/>
    </xf>
    <xf numFmtId="0" fontId="7" fillId="9" borderId="0" xfId="0" applyFont="1" applyFill="1" applyAlignment="1"/>
    <xf numFmtId="6" fontId="7" fillId="9" borderId="0" xfId="0" applyNumberFormat="1" applyFont="1" applyFill="1"/>
    <xf numFmtId="172" fontId="6" fillId="9" borderId="0" xfId="0" applyNumberFormat="1" applyFont="1" applyFill="1"/>
    <xf numFmtId="172" fontId="7" fillId="0" borderId="0" xfId="0" applyNumberFormat="1" applyFont="1"/>
    <xf numFmtId="14" fontId="6" fillId="0" borderId="0" xfId="0" applyNumberFormat="1" applyFont="1"/>
    <xf numFmtId="0" fontId="10" fillId="7" borderId="14" xfId="0" applyFont="1" applyFill="1" applyBorder="1"/>
    <xf numFmtId="0" fontId="52" fillId="0" borderId="0" xfId="0" applyFont="1"/>
    <xf numFmtId="0" fontId="53" fillId="0" borderId="0" xfId="0" applyFont="1"/>
    <xf numFmtId="0" fontId="54" fillId="7" borderId="14" xfId="0" applyFont="1" applyFill="1" applyBorder="1"/>
    <xf numFmtId="6" fontId="52" fillId="0" borderId="0" xfId="0" applyNumberFormat="1" applyFont="1"/>
    <xf numFmtId="9" fontId="56" fillId="0" borderId="0" xfId="0" applyNumberFormat="1" applyFont="1"/>
    <xf numFmtId="8" fontId="52" fillId="0" borderId="0" xfId="0" applyNumberFormat="1" applyFont="1"/>
    <xf numFmtId="43" fontId="56" fillId="0" borderId="0" xfId="0" applyNumberFormat="1" applyFont="1"/>
    <xf numFmtId="6" fontId="56" fillId="0" borderId="0" xfId="0" applyNumberFormat="1" applyFont="1"/>
    <xf numFmtId="43" fontId="6" fillId="0" borderId="0" xfId="0" applyNumberFormat="1" applyFont="1"/>
    <xf numFmtId="10" fontId="56" fillId="0" borderId="0" xfId="0" applyNumberFormat="1" applyFont="1"/>
    <xf numFmtId="0" fontId="52" fillId="0" borderId="43" xfId="0" applyFont="1" applyBorder="1"/>
    <xf numFmtId="0" fontId="52" fillId="0" borderId="44" xfId="0" applyFont="1" applyBorder="1"/>
    <xf numFmtId="6" fontId="52" fillId="0" borderId="45" xfId="0" applyNumberFormat="1" applyFont="1" applyBorder="1"/>
    <xf numFmtId="0" fontId="52" fillId="0" borderId="33" xfId="0" applyFont="1" applyBorder="1"/>
    <xf numFmtId="8" fontId="52" fillId="0" borderId="24" xfId="0" applyNumberFormat="1" applyFont="1" applyBorder="1"/>
    <xf numFmtId="10" fontId="52" fillId="0" borderId="24" xfId="0" applyNumberFormat="1" applyFont="1" applyBorder="1"/>
    <xf numFmtId="0" fontId="52" fillId="0" borderId="34" xfId="0" applyFont="1" applyBorder="1"/>
    <xf numFmtId="0" fontId="52" fillId="0" borderId="35" xfId="0" applyFont="1" applyBorder="1"/>
    <xf numFmtId="197" fontId="52" fillId="0" borderId="36" xfId="0" applyNumberFormat="1" applyFont="1" applyBorder="1"/>
    <xf numFmtId="166" fontId="52" fillId="0" borderId="24" xfId="0" applyNumberFormat="1" applyFont="1" applyBorder="1"/>
    <xf numFmtId="10" fontId="52" fillId="0" borderId="0" xfId="0" applyNumberFormat="1" applyFont="1"/>
    <xf numFmtId="0" fontId="52" fillId="0" borderId="0" xfId="0" applyFont="1" applyAlignment="1">
      <alignment horizontal="right"/>
    </xf>
    <xf numFmtId="6" fontId="52" fillId="0" borderId="0" xfId="0" applyNumberFormat="1" applyFont="1" applyAlignment="1">
      <alignment horizontal="right"/>
    </xf>
    <xf numFmtId="0" fontId="54" fillId="7" borderId="14" xfId="0" applyFont="1" applyFill="1" applyBorder="1" applyAlignment="1">
      <alignment horizontal="right"/>
    </xf>
    <xf numFmtId="10" fontId="52" fillId="0" borderId="0" xfId="0" applyNumberFormat="1" applyFont="1" applyAlignment="1">
      <alignment horizontal="right"/>
    </xf>
    <xf numFmtId="43" fontId="6" fillId="0" borderId="0" xfId="0" applyNumberFormat="1" applyFont="1" applyAlignment="1">
      <alignment horizontal="right"/>
    </xf>
    <xf numFmtId="0" fontId="42" fillId="7" borderId="14" xfId="0" applyFont="1" applyFill="1" applyBorder="1"/>
    <xf numFmtId="0" fontId="42" fillId="0" borderId="0" xfId="0" applyFont="1"/>
    <xf numFmtId="167" fontId="1" fillId="0" borderId="0" xfId="0" applyNumberFormat="1" applyFont="1"/>
    <xf numFmtId="6" fontId="1" fillId="0" borderId="0" xfId="0" applyNumberFormat="1" applyFont="1"/>
    <xf numFmtId="6" fontId="17" fillId="9" borderId="14" xfId="0" applyNumberFormat="1" applyFont="1" applyFill="1" applyBorder="1"/>
    <xf numFmtId="8" fontId="1" fillId="0" borderId="0" xfId="0" applyNumberFormat="1" applyFont="1" applyAlignment="1">
      <alignment horizontal="left"/>
    </xf>
    <xf numFmtId="0" fontId="61" fillId="0" borderId="0" xfId="0" applyFont="1" applyAlignment="1">
      <alignment horizontal="left"/>
    </xf>
    <xf numFmtId="0" fontId="1" fillId="0" borderId="6" xfId="0" applyFont="1" applyBorder="1" applyAlignment="1">
      <alignment horizontal="left"/>
    </xf>
    <xf numFmtId="0" fontId="1" fillId="0" borderId="6" xfId="0" applyFont="1" applyBorder="1"/>
    <xf numFmtId="6" fontId="1" fillId="0" borderId="6" xfId="0" applyNumberFormat="1" applyFont="1" applyBorder="1"/>
    <xf numFmtId="0" fontId="40" fillId="0" borderId="0" xfId="0" applyFont="1"/>
    <xf numFmtId="9" fontId="62" fillId="0" borderId="0" xfId="0" applyNumberFormat="1" applyFont="1"/>
    <xf numFmtId="177" fontId="62" fillId="0" borderId="0" xfId="0" applyNumberFormat="1" applyFont="1" applyAlignment="1">
      <alignment horizontal="center"/>
    </xf>
    <xf numFmtId="166" fontId="62" fillId="9" borderId="14" xfId="0" applyNumberFormat="1" applyFont="1" applyFill="1" applyBorder="1"/>
    <xf numFmtId="167" fontId="62" fillId="0" borderId="0" xfId="0" applyNumberFormat="1" applyFont="1"/>
    <xf numFmtId="0" fontId="61" fillId="0" borderId="0" xfId="0" applyFont="1"/>
    <xf numFmtId="196" fontId="42" fillId="7" borderId="14" xfId="0" applyNumberFormat="1" applyFont="1" applyFill="1" applyBorder="1" applyAlignment="1">
      <alignment horizontal="center"/>
    </xf>
    <xf numFmtId="8" fontId="1" fillId="0" borderId="0" xfId="0" applyNumberFormat="1" applyFont="1"/>
    <xf numFmtId="37" fontId="63" fillId="12" borderId="14" xfId="0" applyNumberFormat="1" applyFont="1" applyFill="1" applyBorder="1" applyAlignment="1">
      <alignment vertical="center"/>
    </xf>
    <xf numFmtId="0" fontId="1" fillId="0" borderId="43" xfId="0" applyFont="1" applyBorder="1"/>
    <xf numFmtId="0" fontId="1" fillId="0" borderId="44" xfId="0" applyFont="1" applyBorder="1"/>
    <xf numFmtId="6" fontId="1" fillId="0" borderId="45" xfId="0" applyNumberFormat="1" applyFont="1" applyBorder="1"/>
    <xf numFmtId="0" fontId="1" fillId="0" borderId="33" xfId="0" applyFont="1" applyBorder="1"/>
    <xf numFmtId="6" fontId="1" fillId="0" borderId="24" xfId="0" applyNumberFormat="1" applyFont="1" applyBorder="1"/>
    <xf numFmtId="166" fontId="1" fillId="0" borderId="24" xfId="0" applyNumberFormat="1" applyFont="1" applyBorder="1"/>
    <xf numFmtId="0" fontId="1" fillId="0" borderId="34" xfId="0" applyFont="1" applyBorder="1"/>
    <xf numFmtId="0" fontId="1" fillId="0" borderId="35" xfId="0" applyFont="1" applyBorder="1"/>
    <xf numFmtId="197" fontId="1" fillId="0" borderId="36" xfId="0" applyNumberFormat="1" applyFont="1" applyBorder="1"/>
    <xf numFmtId="10" fontId="1" fillId="0" borderId="24" xfId="0" applyNumberFormat="1" applyFont="1" applyBorder="1"/>
    <xf numFmtId="10" fontId="42" fillId="0" borderId="0" xfId="0" applyNumberFormat="1" applyFont="1"/>
    <xf numFmtId="10" fontId="1" fillId="0" borderId="0" xfId="0" applyNumberFormat="1" applyFont="1"/>
    <xf numFmtId="10" fontId="1" fillId="0" borderId="5" xfId="0" applyNumberFormat="1" applyFont="1" applyBorder="1" applyAlignment="1">
      <alignment horizontal="center"/>
    </xf>
    <xf numFmtId="10" fontId="1" fillId="0" borderId="6" xfId="0" applyNumberFormat="1" applyFont="1" applyBorder="1" applyAlignment="1">
      <alignment horizontal="center"/>
    </xf>
    <xf numFmtId="10" fontId="1" fillId="0" borderId="4" xfId="0" applyNumberFormat="1" applyFont="1" applyBorder="1" applyAlignment="1">
      <alignment horizontal="center"/>
    </xf>
    <xf numFmtId="10" fontId="1" fillId="0" borderId="9" xfId="0" applyNumberFormat="1" applyFont="1" applyBorder="1" applyAlignment="1">
      <alignment horizontal="center"/>
    </xf>
    <xf numFmtId="10" fontId="1" fillId="0" borderId="8" xfId="0" applyNumberFormat="1" applyFont="1" applyBorder="1" applyAlignment="1">
      <alignment horizontal="center"/>
    </xf>
    <xf numFmtId="10" fontId="1" fillId="0" borderId="25" xfId="0" applyNumberFormat="1" applyFont="1" applyBorder="1" applyAlignment="1">
      <alignment horizontal="center"/>
    </xf>
    <xf numFmtId="10" fontId="1" fillId="0" borderId="10" xfId="0" applyNumberFormat="1" applyFont="1" applyBorder="1" applyAlignment="1">
      <alignment horizontal="center"/>
    </xf>
    <xf numFmtId="10" fontId="1" fillId="0" borderId="3" xfId="0" applyNumberFormat="1" applyFont="1" applyBorder="1" applyAlignment="1">
      <alignment horizontal="center"/>
    </xf>
    <xf numFmtId="10" fontId="1" fillId="0" borderId="46" xfId="0" applyNumberFormat="1" applyFont="1" applyBorder="1" applyAlignment="1">
      <alignment horizontal="center"/>
    </xf>
    <xf numFmtId="0" fontId="53" fillId="0" borderId="0" xfId="0" applyFont="1" applyAlignment="1"/>
    <xf numFmtId="167" fontId="56" fillId="0" borderId="0" xfId="0" applyNumberFormat="1" applyFont="1"/>
    <xf numFmtId="0" fontId="1" fillId="8" borderId="14" xfId="0" applyFont="1" applyFill="1" applyBorder="1"/>
    <xf numFmtId="0" fontId="6" fillId="0" borderId="0" xfId="0" applyFont="1" applyAlignment="1">
      <alignment horizontal="right"/>
    </xf>
    <xf numFmtId="0" fontId="6" fillId="0" borderId="0" xfId="0" applyFont="1"/>
    <xf numFmtId="0" fontId="0" fillId="0" borderId="0" xfId="0" applyFont="1" applyFill="1" applyAlignment="1"/>
    <xf numFmtId="0" fontId="6" fillId="0" borderId="0" xfId="0" applyFont="1" applyFill="1" applyAlignment="1">
      <alignment horizontal="center"/>
    </xf>
    <xf numFmtId="0" fontId="13" fillId="0" borderId="0" xfId="0" applyFont="1" applyFill="1" applyAlignment="1">
      <alignment vertical="center"/>
    </xf>
    <xf numFmtId="44" fontId="6" fillId="0" borderId="0" xfId="0" applyNumberFormat="1" applyFont="1" applyFill="1"/>
    <xf numFmtId="0" fontId="6" fillId="0" borderId="14" xfId="0" applyFont="1" applyFill="1" applyBorder="1"/>
    <xf numFmtId="0" fontId="6" fillId="0" borderId="0" xfId="0" applyFont="1" applyFill="1" applyAlignment="1">
      <alignment vertical="center"/>
    </xf>
    <xf numFmtId="165" fontId="6" fillId="0" borderId="19" xfId="0" applyNumberFormat="1" applyFont="1" applyFill="1" applyBorder="1"/>
    <xf numFmtId="0" fontId="8" fillId="0" borderId="19" xfId="0" applyFont="1" applyFill="1" applyBorder="1" applyAlignment="1">
      <alignment horizontal="right"/>
    </xf>
    <xf numFmtId="0" fontId="8" fillId="0" borderId="20" xfId="0" applyFont="1" applyFill="1" applyBorder="1" applyAlignment="1">
      <alignment horizontal="left"/>
    </xf>
    <xf numFmtId="0" fontId="8" fillId="0" borderId="20" xfId="0" applyFont="1" applyFill="1" applyBorder="1" applyAlignment="1">
      <alignment horizontal="right"/>
    </xf>
    <xf numFmtId="9" fontId="8" fillId="0" borderId="1" xfId="0" applyNumberFormat="1" applyFont="1" applyFill="1" applyBorder="1"/>
    <xf numFmtId="6" fontId="6" fillId="0" borderId="0" xfId="0" applyNumberFormat="1" applyFont="1" applyFill="1"/>
    <xf numFmtId="167" fontId="6" fillId="0" borderId="0" xfId="0" applyNumberFormat="1" applyFont="1" applyFill="1"/>
    <xf numFmtId="0" fontId="6" fillId="0" borderId="0" xfId="0" applyFont="1" applyFill="1" applyAlignment="1">
      <alignment wrapText="1"/>
    </xf>
    <xf numFmtId="0" fontId="6" fillId="0" borderId="21" xfId="0" applyFont="1" applyFill="1" applyBorder="1" applyAlignment="1">
      <alignment wrapText="1"/>
    </xf>
    <xf numFmtId="0" fontId="6" fillId="0" borderId="21" xfId="0" applyFont="1" applyFill="1" applyBorder="1"/>
    <xf numFmtId="0" fontId="12" fillId="0" borderId="17" xfId="0" applyFont="1" applyFill="1" applyBorder="1" applyAlignment="1">
      <alignment horizontal="right"/>
    </xf>
    <xf numFmtId="6" fontId="6" fillId="0" borderId="1" xfId="0" applyNumberFormat="1" applyFont="1" applyFill="1" applyBorder="1"/>
    <xf numFmtId="174" fontId="6" fillId="0" borderId="0" xfId="0" applyNumberFormat="1" applyFont="1" applyFill="1" applyAlignment="1">
      <alignment horizontal="center"/>
    </xf>
    <xf numFmtId="0" fontId="6" fillId="0" borderId="20" xfId="0" applyFont="1" applyBorder="1" applyAlignment="1">
      <alignment horizontal="right"/>
    </xf>
    <xf numFmtId="173" fontId="6" fillId="0" borderId="36" xfId="0" applyNumberFormat="1" applyFont="1" applyFill="1" applyBorder="1"/>
    <xf numFmtId="9" fontId="6" fillId="0" borderId="0" xfId="0" applyNumberFormat="1" applyFont="1" applyFill="1"/>
    <xf numFmtId="6" fontId="6" fillId="0" borderId="0" xfId="0" applyNumberFormat="1" applyFont="1" applyFill="1" applyAlignment="1"/>
    <xf numFmtId="172" fontId="8" fillId="0" borderId="0" xfId="0" applyNumberFormat="1" applyFont="1" applyFill="1"/>
    <xf numFmtId="172" fontId="6" fillId="0" borderId="0" xfId="0" applyNumberFormat="1" applyFont="1" applyFill="1"/>
    <xf numFmtId="0" fontId="2" fillId="0" borderId="20" xfId="0" applyFont="1" applyBorder="1" applyAlignment="1"/>
    <xf numFmtId="0" fontId="2" fillId="0" borderId="20" xfId="0" applyFont="1" applyBorder="1" applyAlignment="1">
      <alignment horizontal="center"/>
    </xf>
    <xf numFmtId="0" fontId="21" fillId="0" borderId="20" xfId="0" applyFont="1" applyBorder="1" applyAlignment="1"/>
    <xf numFmtId="0" fontId="22" fillId="0" borderId="20" xfId="0" applyFont="1" applyBorder="1" applyAlignment="1">
      <alignment horizontal="left"/>
    </xf>
    <xf numFmtId="0" fontId="21" fillId="0" borderId="20" xfId="0" applyFont="1" applyBorder="1" applyAlignment="1">
      <alignment horizontal="center"/>
    </xf>
    <xf numFmtId="0" fontId="22" fillId="0" borderId="20" xfId="0" applyFont="1" applyBorder="1" applyAlignment="1"/>
    <xf numFmtId="167" fontId="2" fillId="0" borderId="20" xfId="0" applyNumberFormat="1" applyFont="1" applyBorder="1" applyAlignment="1"/>
    <xf numFmtId="167" fontId="2" fillId="0" borderId="20" xfId="0" applyNumberFormat="1" applyFont="1" applyBorder="1" applyAlignment="1">
      <alignment horizontal="center"/>
    </xf>
    <xf numFmtId="167" fontId="2" fillId="0" borderId="20" xfId="0" applyNumberFormat="1" applyFont="1" applyFill="1" applyBorder="1" applyAlignment="1">
      <alignment horizontal="center"/>
    </xf>
    <xf numFmtId="167" fontId="21" fillId="0" borderId="20" xfId="0" applyNumberFormat="1" applyFont="1" applyBorder="1" applyAlignment="1"/>
    <xf numFmtId="167" fontId="8" fillId="0" borderId="20" xfId="0" applyNumberFormat="1" applyFont="1" applyBorder="1" applyAlignment="1"/>
    <xf numFmtId="167" fontId="22" fillId="0" borderId="20" xfId="0" applyNumberFormat="1" applyFont="1" applyBorder="1" applyAlignment="1"/>
    <xf numFmtId="167" fontId="6" fillId="0" borderId="20" xfId="0" applyNumberFormat="1" applyFont="1" applyBorder="1" applyAlignment="1"/>
    <xf numFmtId="0" fontId="4" fillId="0" borderId="0" xfId="0" applyFont="1" applyAlignment="1">
      <alignment horizontal="center"/>
    </xf>
    <xf numFmtId="0" fontId="4" fillId="0" borderId="0" xfId="0" applyFont="1" applyFill="1"/>
    <xf numFmtId="167" fontId="6" fillId="0" borderId="0" xfId="0" applyNumberFormat="1" applyFont="1" applyAlignment="1">
      <alignment wrapText="1"/>
    </xf>
    <xf numFmtId="167" fontId="0" fillId="0" borderId="0" xfId="0" applyNumberFormat="1" applyFont="1" applyAlignment="1"/>
    <xf numFmtId="167" fontId="8" fillId="0" borderId="0" xfId="0" applyNumberFormat="1" applyFont="1" applyAlignment="1">
      <alignment horizontal="left" vertical="center"/>
    </xf>
    <xf numFmtId="167" fontId="9" fillId="0" borderId="0" xfId="0" applyNumberFormat="1" applyFont="1" applyAlignment="1">
      <alignment horizontal="left" vertical="center"/>
    </xf>
    <xf numFmtId="167" fontId="6" fillId="0" borderId="20" xfId="0" applyNumberFormat="1" applyFont="1" applyFill="1" applyBorder="1" applyAlignment="1">
      <alignment horizontal="center"/>
    </xf>
    <xf numFmtId="167" fontId="6" fillId="0" borderId="0" xfId="0" applyNumberFormat="1" applyFont="1" applyAlignment="1"/>
    <xf numFmtId="167" fontId="9" fillId="0" borderId="0" xfId="0" applyNumberFormat="1" applyFont="1" applyFill="1"/>
    <xf numFmtId="167" fontId="10" fillId="0" borderId="0" xfId="0" applyNumberFormat="1" applyFont="1" applyFill="1"/>
    <xf numFmtId="167" fontId="10" fillId="0" borderId="0" xfId="0" applyNumberFormat="1" applyFont="1" applyFill="1" applyAlignment="1">
      <alignment horizontal="center"/>
    </xf>
    <xf numFmtId="167" fontId="0" fillId="0" borderId="0" xfId="0" applyNumberFormat="1" applyFont="1" applyFill="1" applyAlignment="1"/>
    <xf numFmtId="167" fontId="6" fillId="0" borderId="29" xfId="0" applyNumberFormat="1" applyFont="1" applyFill="1" applyBorder="1" applyAlignment="1">
      <alignment horizontal="center"/>
    </xf>
    <xf numFmtId="167" fontId="8" fillId="0" borderId="0" xfId="0" applyNumberFormat="1" applyFont="1"/>
    <xf numFmtId="167" fontId="20" fillId="0" borderId="0" xfId="0" applyNumberFormat="1" applyFont="1"/>
    <xf numFmtId="167" fontId="8" fillId="0" borderId="0" xfId="0" applyNumberFormat="1" applyFont="1" applyAlignment="1">
      <alignment horizontal="center"/>
    </xf>
    <xf numFmtId="167" fontId="71" fillId="0" borderId="20" xfId="0" applyNumberFormat="1" applyFont="1" applyBorder="1" applyAlignment="1"/>
    <xf numFmtId="167" fontId="71" fillId="0" borderId="20" xfId="0" applyNumberFormat="1" applyFont="1" applyBorder="1" applyAlignment="1">
      <alignment horizontal="center"/>
    </xf>
    <xf numFmtId="0" fontId="1" fillId="0" borderId="0" xfId="0" applyFont="1" applyFill="1" applyAlignment="1">
      <alignment horizontal="center"/>
    </xf>
    <xf numFmtId="174" fontId="6" fillId="0" borderId="0" xfId="0" applyNumberFormat="1" applyFont="1" applyFill="1"/>
    <xf numFmtId="8" fontId="22" fillId="0" borderId="0" xfId="0" applyNumberFormat="1" applyFont="1" applyFill="1" applyAlignment="1"/>
    <xf numFmtId="14" fontId="6" fillId="0" borderId="0" xfId="0" applyNumberFormat="1" applyFont="1" applyFill="1"/>
    <xf numFmtId="178" fontId="6" fillId="0" borderId="0" xfId="0" applyNumberFormat="1" applyFont="1" applyFill="1"/>
    <xf numFmtId="179" fontId="6" fillId="0" borderId="0" xfId="0" applyNumberFormat="1" applyFont="1" applyFill="1"/>
    <xf numFmtId="6" fontId="6" fillId="0" borderId="0" xfId="0" applyNumberFormat="1" applyFont="1" applyFill="1" applyAlignment="1">
      <alignment horizontal="right"/>
    </xf>
    <xf numFmtId="10" fontId="6" fillId="0" borderId="0" xfId="0" applyNumberFormat="1" applyFont="1" applyFill="1" applyAlignment="1">
      <alignment horizontal="right"/>
    </xf>
    <xf numFmtId="0" fontId="6" fillId="0" borderId="23" xfId="0" applyFont="1" applyFill="1" applyBorder="1"/>
    <xf numFmtId="0" fontId="52" fillId="0" borderId="0" xfId="0" applyFont="1" applyFill="1"/>
    <xf numFmtId="0" fontId="1" fillId="0" borderId="0" xfId="0" applyFont="1" applyFill="1"/>
    <xf numFmtId="6" fontId="1" fillId="0" borderId="0" xfId="0" applyNumberFormat="1" applyFont="1" applyFill="1"/>
    <xf numFmtId="0" fontId="1" fillId="0" borderId="43" xfId="0" applyFont="1" applyFill="1" applyBorder="1"/>
    <xf numFmtId="0" fontId="1" fillId="0" borderId="44" xfId="0" applyFont="1" applyFill="1" applyBorder="1"/>
    <xf numFmtId="6" fontId="1" fillId="0" borderId="45" xfId="0" applyNumberFormat="1" applyFont="1" applyFill="1" applyBorder="1"/>
    <xf numFmtId="0" fontId="1" fillId="0" borderId="33" xfId="0" applyFont="1" applyFill="1" applyBorder="1"/>
    <xf numFmtId="6" fontId="1" fillId="0" borderId="24" xfId="0" applyNumberFormat="1" applyFont="1" applyFill="1" applyBorder="1"/>
    <xf numFmtId="166" fontId="1" fillId="0" borderId="24" xfId="0" applyNumberFormat="1" applyFont="1" applyFill="1" applyBorder="1"/>
    <xf numFmtId="0" fontId="1" fillId="0" borderId="34" xfId="0" applyFont="1" applyFill="1" applyBorder="1"/>
    <xf numFmtId="0" fontId="1" fillId="0" borderId="35" xfId="0" applyFont="1" applyFill="1" applyBorder="1"/>
    <xf numFmtId="197" fontId="1" fillId="0" borderId="36" xfId="0" applyNumberFormat="1" applyFont="1" applyFill="1" applyBorder="1"/>
    <xf numFmtId="10" fontId="1" fillId="0" borderId="24" xfId="0" applyNumberFormat="1" applyFont="1" applyFill="1" applyBorder="1"/>
    <xf numFmtId="166" fontId="6" fillId="0" borderId="0" xfId="0" applyNumberFormat="1" applyFont="1" applyFill="1"/>
    <xf numFmtId="8" fontId="52" fillId="0" borderId="0" xfId="0" applyNumberFormat="1" applyFont="1" applyFill="1"/>
    <xf numFmtId="0" fontId="52" fillId="0" borderId="43" xfId="0" applyFont="1" applyFill="1" applyBorder="1"/>
    <xf numFmtId="0" fontId="52" fillId="0" borderId="44" xfId="0" applyFont="1" applyFill="1" applyBorder="1"/>
    <xf numFmtId="6" fontId="52" fillId="0" borderId="45" xfId="0" applyNumberFormat="1" applyFont="1" applyFill="1" applyBorder="1"/>
    <xf numFmtId="0" fontId="52" fillId="0" borderId="33" xfId="0" applyFont="1" applyFill="1" applyBorder="1"/>
    <xf numFmtId="8" fontId="52" fillId="0" borderId="24" xfId="0" applyNumberFormat="1" applyFont="1" applyFill="1" applyBorder="1"/>
    <xf numFmtId="10" fontId="52" fillId="0" borderId="24" xfId="0" applyNumberFormat="1" applyFont="1" applyFill="1" applyBorder="1"/>
    <xf numFmtId="0" fontId="52" fillId="0" borderId="34" xfId="0" applyFont="1" applyFill="1" applyBorder="1"/>
    <xf numFmtId="0" fontId="52" fillId="0" borderId="35" xfId="0" applyFont="1" applyFill="1" applyBorder="1"/>
    <xf numFmtId="197" fontId="52" fillId="0" borderId="36" xfId="0" applyNumberFormat="1" applyFont="1" applyFill="1" applyBorder="1"/>
    <xf numFmtId="166" fontId="52" fillId="0" borderId="24" xfId="0" applyNumberFormat="1" applyFont="1" applyFill="1" applyBorder="1"/>
    <xf numFmtId="43" fontId="6" fillId="0" borderId="0" xfId="0" applyNumberFormat="1" applyFont="1" applyFill="1"/>
    <xf numFmtId="43" fontId="6" fillId="0" borderId="0" xfId="0" applyNumberFormat="1" applyFont="1" applyFill="1" applyAlignment="1">
      <alignment horizontal="right"/>
    </xf>
    <xf numFmtId="0" fontId="8" fillId="0" borderId="0" xfId="0" applyFont="1" applyAlignment="1">
      <alignment horizontal="center" wrapText="1"/>
    </xf>
    <xf numFmtId="3" fontId="2" fillId="18" borderId="0" xfId="0" applyNumberFormat="1" applyFont="1" applyFill="1" applyAlignment="1"/>
    <xf numFmtId="0" fontId="2" fillId="0" borderId="0" xfId="0" applyFont="1" applyAlignment="1">
      <alignment vertical="center" wrapText="1"/>
    </xf>
    <xf numFmtId="0" fontId="6" fillId="0" borderId="0" xfId="0" applyFont="1" applyAlignment="1">
      <alignment vertical="center" wrapText="1"/>
    </xf>
    <xf numFmtId="166" fontId="6" fillId="0" borderId="0" xfId="0" applyNumberFormat="1" applyFont="1" applyFill="1" applyAlignment="1">
      <alignment horizontal="center" vertical="center" wrapText="1"/>
    </xf>
    <xf numFmtId="0" fontId="6" fillId="0" borderId="0" xfId="0" applyFont="1" applyFill="1" applyAlignment="1">
      <alignment horizontal="center" vertical="center" wrapText="1"/>
    </xf>
    <xf numFmtId="0" fontId="2" fillId="0" borderId="0" xfId="0" applyFont="1" applyFill="1" applyAlignment="1">
      <alignment vertical="center" wrapText="1"/>
    </xf>
    <xf numFmtId="167" fontId="6" fillId="0" borderId="0" xfId="0" applyNumberFormat="1" applyFont="1" applyAlignment="1">
      <alignment vertical="center"/>
    </xf>
    <xf numFmtId="167" fontId="0" fillId="0" borderId="0" xfId="0" applyNumberFormat="1" applyFont="1" applyAlignment="1">
      <alignment vertical="center"/>
    </xf>
    <xf numFmtId="0" fontId="2" fillId="0" borderId="0" xfId="0" applyFont="1" applyAlignment="1">
      <alignment vertical="center"/>
    </xf>
    <xf numFmtId="0" fontId="6" fillId="0" borderId="0" xfId="0" applyFont="1" applyAlignment="1">
      <alignment horizontal="center" vertical="center"/>
    </xf>
    <xf numFmtId="0" fontId="2" fillId="0" borderId="0" xfId="0" applyFont="1" applyFill="1" applyAlignment="1">
      <alignment vertical="center"/>
    </xf>
    <xf numFmtId="0" fontId="6" fillId="0" borderId="0" xfId="0" applyFont="1" applyFill="1" applyAlignment="1">
      <alignment horizontal="center" vertical="center"/>
    </xf>
    <xf numFmtId="0" fontId="6" fillId="0" borderId="20" xfId="0" applyFont="1" applyFill="1" applyBorder="1" applyAlignment="1">
      <alignment horizontal="right"/>
    </xf>
    <xf numFmtId="6" fontId="6" fillId="0" borderId="20" xfId="0" applyNumberFormat="1" applyFont="1" applyFill="1" applyBorder="1"/>
    <xf numFmtId="0" fontId="10" fillId="7" borderId="14" xfId="0" applyFont="1" applyFill="1" applyBorder="1" applyAlignment="1">
      <alignment horizontal="right"/>
    </xf>
    <xf numFmtId="0" fontId="2" fillId="0" borderId="0" xfId="0" applyFont="1" applyAlignment="1">
      <alignment horizontal="right" vertical="center" wrapText="1"/>
    </xf>
    <xf numFmtId="0" fontId="2" fillId="0" borderId="0" xfId="0" applyFont="1" applyAlignment="1">
      <alignment horizontal="right" vertical="center"/>
    </xf>
    <xf numFmtId="0" fontId="6" fillId="0" borderId="0" xfId="0" applyFont="1" applyAlignment="1">
      <alignment horizontal="right" vertical="center"/>
    </xf>
    <xf numFmtId="200" fontId="2" fillId="0" borderId="20" xfId="0" applyNumberFormat="1" applyFont="1" applyBorder="1" applyAlignment="1">
      <alignment horizontal="center"/>
    </xf>
    <xf numFmtId="167" fontId="6" fillId="0" borderId="20" xfId="0" applyNumberFormat="1" applyFont="1" applyBorder="1" applyAlignment="1">
      <alignment horizontal="center"/>
    </xf>
    <xf numFmtId="0" fontId="6" fillId="0" borderId="20" xfId="0" applyFont="1" applyFill="1" applyBorder="1" applyAlignment="1">
      <alignment horizontal="center"/>
    </xf>
    <xf numFmtId="0" fontId="6" fillId="0" borderId="20" xfId="0" applyFont="1" applyFill="1" applyBorder="1" applyAlignment="1"/>
    <xf numFmtId="0" fontId="6" fillId="0" borderId="20" xfId="0" applyFont="1" applyBorder="1" applyAlignment="1"/>
    <xf numFmtId="8" fontId="6" fillId="0" borderId="20" xfId="0" applyNumberFormat="1" applyFont="1" applyFill="1" applyBorder="1" applyAlignment="1">
      <alignment horizontal="center"/>
    </xf>
    <xf numFmtId="43" fontId="2" fillId="0" borderId="20" xfId="0" applyNumberFormat="1" applyFont="1" applyBorder="1" applyAlignment="1"/>
    <xf numFmtId="43" fontId="6" fillId="0" borderId="0" xfId="0" applyNumberFormat="1" applyFont="1" applyFill="1" applyAlignment="1">
      <alignment horizontal="center"/>
    </xf>
    <xf numFmtId="0" fontId="2" fillId="0" borderId="0" xfId="0" applyFont="1" applyFill="1" applyAlignment="1"/>
    <xf numFmtId="0" fontId="8" fillId="0" borderId="21" xfId="0" applyFont="1" applyFill="1" applyBorder="1" applyAlignment="1">
      <alignment horizontal="left" wrapText="1"/>
    </xf>
    <xf numFmtId="0" fontId="6" fillId="0" borderId="0" xfId="0" applyFont="1" applyFill="1" applyAlignment="1">
      <alignment horizontal="right"/>
    </xf>
    <xf numFmtId="166" fontId="6" fillId="0" borderId="0" xfId="0" applyNumberFormat="1" applyFont="1" applyFill="1" applyAlignment="1">
      <alignment horizontal="center"/>
    </xf>
    <xf numFmtId="0" fontId="8" fillId="0" borderId="21" xfId="0" applyFont="1" applyFill="1" applyBorder="1"/>
    <xf numFmtId="0" fontId="6" fillId="0" borderId="21" xfId="0" applyFont="1" applyFill="1" applyBorder="1" applyAlignment="1">
      <alignment horizontal="right"/>
    </xf>
    <xf numFmtId="166" fontId="6" fillId="0" borderId="21" xfId="0" applyNumberFormat="1" applyFont="1" applyFill="1" applyBorder="1" applyAlignment="1">
      <alignment horizontal="right"/>
    </xf>
    <xf numFmtId="0" fontId="8" fillId="0" borderId="19" xfId="0" applyFont="1" applyFill="1" applyBorder="1" applyAlignment="1">
      <alignment horizontal="left"/>
    </xf>
    <xf numFmtId="0" fontId="4" fillId="0" borderId="20" xfId="0" applyFont="1" applyFill="1" applyBorder="1"/>
    <xf numFmtId="0" fontId="8" fillId="0" borderId="21" xfId="0" applyFont="1" applyFill="1" applyBorder="1" applyAlignment="1">
      <alignment horizontal="center" wrapText="1"/>
    </xf>
    <xf numFmtId="0" fontId="6" fillId="0" borderId="0" xfId="0" applyFont="1" applyFill="1"/>
    <xf numFmtId="182" fontId="70" fillId="19" borderId="20" xfId="0" applyNumberFormat="1" applyFont="1" applyFill="1" applyBorder="1" applyAlignment="1">
      <alignment horizontal="center"/>
    </xf>
    <xf numFmtId="0" fontId="9" fillId="0" borderId="20" xfId="0" applyFont="1" applyBorder="1" applyAlignment="1">
      <alignment horizontal="center"/>
    </xf>
    <xf numFmtId="0" fontId="9" fillId="19" borderId="47" xfId="0" applyFont="1" applyFill="1" applyBorder="1"/>
    <xf numFmtId="0" fontId="9" fillId="19" borderId="48" xfId="0" applyFont="1" applyFill="1" applyBorder="1"/>
    <xf numFmtId="0" fontId="9" fillId="21" borderId="41" xfId="0" applyFont="1" applyFill="1" applyBorder="1" applyAlignment="1">
      <alignment horizontal="left"/>
    </xf>
    <xf numFmtId="0" fontId="9" fillId="19" borderId="50" xfId="0" applyFont="1" applyFill="1" applyBorder="1"/>
    <xf numFmtId="0" fontId="9" fillId="23" borderId="51" xfId="0" applyFont="1" applyFill="1" applyBorder="1"/>
    <xf numFmtId="0" fontId="52" fillId="21" borderId="14" xfId="0" applyFont="1" applyFill="1" applyBorder="1"/>
    <xf numFmtId="7" fontId="2" fillId="0" borderId="0" xfId="0" applyNumberFormat="1" applyFont="1" applyAlignment="1"/>
    <xf numFmtId="10" fontId="2" fillId="0" borderId="0" xfId="0" applyNumberFormat="1" applyFont="1" applyAlignment="1"/>
    <xf numFmtId="178" fontId="73" fillId="0" borderId="0" xfId="0" applyNumberFormat="1" applyFont="1" applyFill="1"/>
    <xf numFmtId="179" fontId="8" fillId="0" borderId="0" xfId="0" applyNumberFormat="1" applyFont="1" applyFill="1"/>
    <xf numFmtId="0" fontId="4" fillId="0" borderId="0" xfId="0" applyFont="1"/>
    <xf numFmtId="0" fontId="22" fillId="14" borderId="23" xfId="0" applyFont="1" applyFill="1" applyBorder="1" applyAlignment="1">
      <alignment horizontal="center"/>
    </xf>
    <xf numFmtId="10" fontId="20" fillId="0" borderId="0" xfId="0" applyNumberFormat="1" applyFont="1"/>
    <xf numFmtId="190" fontId="20" fillId="0" borderId="0" xfId="0" applyNumberFormat="1" applyFont="1"/>
    <xf numFmtId="14" fontId="20" fillId="0" borderId="0" xfId="0" applyNumberFormat="1" applyFont="1"/>
    <xf numFmtId="0" fontId="6" fillId="21" borderId="14" xfId="0" applyFont="1" applyFill="1" applyBorder="1"/>
    <xf numFmtId="6" fontId="4" fillId="0" borderId="0" xfId="0" applyNumberFormat="1" applyFont="1" applyFill="1"/>
    <xf numFmtId="0" fontId="22" fillId="0" borderId="0" xfId="0" applyFont="1" applyFill="1" applyAlignment="1"/>
    <xf numFmtId="0" fontId="2" fillId="0" borderId="0" xfId="0" applyFont="1" applyAlignment="1">
      <alignment wrapText="1"/>
    </xf>
    <xf numFmtId="173" fontId="6" fillId="0" borderId="24" xfId="0" applyNumberFormat="1" applyFont="1" applyBorder="1"/>
    <xf numFmtId="176" fontId="6" fillId="0" borderId="24" xfId="0" applyNumberFormat="1" applyFont="1" applyFill="1" applyBorder="1"/>
    <xf numFmtId="182" fontId="9" fillId="21" borderId="20" xfId="0" applyNumberFormat="1" applyFont="1" applyFill="1" applyBorder="1" applyAlignment="1">
      <alignment horizontal="center"/>
    </xf>
    <xf numFmtId="43" fontId="20" fillId="0" borderId="20" xfId="0" applyNumberFormat="1" applyFont="1" applyFill="1" applyBorder="1" applyAlignment="1">
      <alignment horizontal="right"/>
    </xf>
    <xf numFmtId="167" fontId="6" fillId="0" borderId="20" xfId="0" applyNumberFormat="1" applyFont="1" applyFill="1" applyBorder="1" applyAlignment="1">
      <alignment horizontal="right"/>
    </xf>
    <xf numFmtId="43" fontId="20" fillId="0" borderId="20" xfId="0" applyNumberFormat="1" applyFont="1" applyFill="1" applyBorder="1" applyAlignment="1">
      <alignment horizontal="right" vertical="center"/>
    </xf>
    <xf numFmtId="167" fontId="7" fillId="0" borderId="20" xfId="0" applyNumberFormat="1" applyFont="1" applyFill="1" applyBorder="1" applyAlignment="1">
      <alignment horizontal="right" vertical="center"/>
    </xf>
    <xf numFmtId="167" fontId="6" fillId="0" borderId="20" xfId="0" applyNumberFormat="1" applyFont="1" applyFill="1" applyBorder="1" applyAlignment="1">
      <alignment horizontal="right" vertical="center"/>
    </xf>
    <xf numFmtId="167" fontId="20" fillId="0" borderId="20" xfId="0" applyNumberFormat="1" applyFont="1" applyFill="1" applyBorder="1" applyAlignment="1">
      <alignment horizontal="right"/>
    </xf>
    <xf numFmtId="167" fontId="20" fillId="0" borderId="20" xfId="0" applyNumberFormat="1" applyFont="1" applyFill="1" applyBorder="1" applyAlignment="1">
      <alignment horizontal="right" vertical="center"/>
    </xf>
    <xf numFmtId="0" fontId="8" fillId="27" borderId="30" xfId="0" applyFont="1" applyFill="1" applyBorder="1"/>
    <xf numFmtId="0" fontId="6" fillId="27" borderId="31" xfId="0" applyFont="1" applyFill="1" applyBorder="1"/>
    <xf numFmtId="0" fontId="6" fillId="27" borderId="32" xfId="0" applyFont="1" applyFill="1" applyBorder="1" applyAlignment="1">
      <alignment horizontal="center"/>
    </xf>
    <xf numFmtId="9" fontId="6" fillId="0" borderId="20" xfId="0" applyNumberFormat="1" applyFont="1" applyFill="1" applyBorder="1"/>
    <xf numFmtId="0" fontId="6" fillId="0" borderId="20" xfId="0" applyFont="1" applyBorder="1"/>
    <xf numFmtId="0" fontId="9" fillId="19" borderId="55" xfId="0" applyFont="1" applyFill="1" applyBorder="1"/>
    <xf numFmtId="0" fontId="10" fillId="19" borderId="56" xfId="0" applyFont="1" applyFill="1" applyBorder="1"/>
    <xf numFmtId="0" fontId="10" fillId="19" borderId="57" xfId="0" applyFont="1" applyFill="1" applyBorder="1" applyAlignment="1">
      <alignment horizontal="center"/>
    </xf>
    <xf numFmtId="0" fontId="6" fillId="0" borderId="58" xfId="0" applyFont="1" applyBorder="1"/>
    <xf numFmtId="174" fontId="6" fillId="0" borderId="59" xfId="0" applyNumberFormat="1" applyFont="1" applyBorder="1" applyAlignment="1">
      <alignment horizontal="center"/>
    </xf>
    <xf numFmtId="0" fontId="6" fillId="0" borderId="58" xfId="0" applyFont="1" applyBorder="1" applyAlignment="1"/>
    <xf numFmtId="0" fontId="6" fillId="0" borderId="60" xfId="0" applyFont="1" applyBorder="1"/>
    <xf numFmtId="9" fontId="6" fillId="0" borderId="61" xfId="0" applyNumberFormat="1" applyFont="1" applyBorder="1"/>
    <xf numFmtId="167" fontId="6" fillId="0" borderId="62" xfId="0" applyNumberFormat="1" applyFont="1" applyBorder="1" applyAlignment="1">
      <alignment horizontal="center"/>
    </xf>
    <xf numFmtId="6" fontId="20" fillId="0" borderId="59" xfId="0" applyNumberFormat="1" applyFont="1" applyFill="1" applyBorder="1" applyAlignment="1">
      <alignment horizontal="center"/>
    </xf>
    <xf numFmtId="0" fontId="6" fillId="14" borderId="63" xfId="0" applyFont="1" applyFill="1" applyBorder="1" applyAlignment="1"/>
    <xf numFmtId="0" fontId="6" fillId="14" borderId="64" xfId="0" applyFont="1" applyFill="1" applyBorder="1"/>
    <xf numFmtId="6" fontId="20" fillId="0" borderId="65" xfId="0" applyNumberFormat="1" applyFont="1" applyFill="1" applyBorder="1" applyAlignment="1">
      <alignment horizontal="center"/>
    </xf>
    <xf numFmtId="6" fontId="6" fillId="0" borderId="59" xfId="0" applyNumberFormat="1" applyFont="1" applyFill="1" applyBorder="1" applyAlignment="1">
      <alignment horizontal="center"/>
    </xf>
    <xf numFmtId="0" fontId="6" fillId="0" borderId="61" xfId="0" applyFont="1" applyBorder="1"/>
    <xf numFmtId="6" fontId="6" fillId="0" borderId="62" xfId="0" applyNumberFormat="1" applyFont="1" applyBorder="1" applyAlignment="1">
      <alignment horizontal="center"/>
    </xf>
    <xf numFmtId="6" fontId="6" fillId="0" borderId="59" xfId="0" applyNumberFormat="1" applyFont="1" applyFill="1" applyBorder="1"/>
    <xf numFmtId="6" fontId="6" fillId="0" borderId="65" xfId="0" applyNumberFormat="1" applyFont="1" applyFill="1" applyBorder="1" applyAlignment="1"/>
    <xf numFmtId="6" fontId="6" fillId="0" borderId="62" xfId="0" applyNumberFormat="1" applyFont="1" applyBorder="1"/>
    <xf numFmtId="0" fontId="9" fillId="21" borderId="55" xfId="0" applyFont="1" applyFill="1" applyBorder="1"/>
    <xf numFmtId="0" fontId="6" fillId="21" borderId="56" xfId="0" applyFont="1" applyFill="1" applyBorder="1"/>
    <xf numFmtId="0" fontId="6" fillId="21" borderId="57" xfId="0" applyFont="1" applyFill="1" applyBorder="1" applyAlignment="1">
      <alignment horizontal="center"/>
    </xf>
    <xf numFmtId="174" fontId="6" fillId="0" borderId="59" xfId="0" applyNumberFormat="1" applyFont="1" applyFill="1" applyBorder="1" applyAlignment="1">
      <alignment horizontal="center"/>
    </xf>
    <xf numFmtId="0" fontId="6" fillId="10" borderId="58" xfId="0" applyFont="1" applyFill="1" applyBorder="1"/>
    <xf numFmtId="166" fontId="20" fillId="0" borderId="20" xfId="0" applyNumberFormat="1" applyFont="1" applyFill="1" applyBorder="1" applyAlignment="1"/>
    <xf numFmtId="9" fontId="6" fillId="0" borderId="61" xfId="0" applyNumberFormat="1" applyFont="1" applyFill="1" applyBorder="1" applyAlignment="1"/>
    <xf numFmtId="167" fontId="6" fillId="0" borderId="62" xfId="0" applyNumberFormat="1" applyFont="1" applyFill="1" applyBorder="1" applyAlignment="1">
      <alignment horizontal="center"/>
    </xf>
    <xf numFmtId="0" fontId="6" fillId="0" borderId="63" xfId="0" applyFont="1" applyBorder="1"/>
    <xf numFmtId="0" fontId="2" fillId="0" borderId="64" xfId="0" applyFont="1" applyBorder="1" applyAlignment="1"/>
    <xf numFmtId="6" fontId="6" fillId="0" borderId="65" xfId="0" applyNumberFormat="1" applyFont="1" applyFill="1" applyBorder="1" applyAlignment="1">
      <alignment horizontal="center"/>
    </xf>
    <xf numFmtId="0" fontId="6" fillId="10" borderId="20" xfId="0" applyFont="1" applyFill="1" applyBorder="1"/>
    <xf numFmtId="6" fontId="6" fillId="10" borderId="59" xfId="0" applyNumberFormat="1" applyFont="1" applyFill="1" applyBorder="1" applyAlignment="1">
      <alignment horizontal="center"/>
    </xf>
    <xf numFmtId="6" fontId="6" fillId="0" borderId="65" xfId="0" applyNumberFormat="1" applyFont="1" applyFill="1" applyBorder="1"/>
    <xf numFmtId="6" fontId="6" fillId="10" borderId="59" xfId="0" applyNumberFormat="1" applyFont="1" applyFill="1" applyBorder="1"/>
    <xf numFmtId="6" fontId="6" fillId="0" borderId="62" xfId="0" applyNumberFormat="1" applyFont="1" applyFill="1" applyBorder="1"/>
    <xf numFmtId="0" fontId="6" fillId="0" borderId="66" xfId="0" applyFont="1" applyBorder="1"/>
    <xf numFmtId="0" fontId="6" fillId="0" borderId="20" xfId="0" applyFont="1" applyBorder="1" applyAlignment="1">
      <alignment horizontal="center"/>
    </xf>
    <xf numFmtId="0" fontId="8" fillId="0" borderId="20" xfId="0" applyFont="1" applyBorder="1" applyAlignment="1">
      <alignment horizontal="center"/>
    </xf>
    <xf numFmtId="0" fontId="9" fillId="0" borderId="59" xfId="0" applyFont="1" applyBorder="1" applyAlignment="1">
      <alignment horizontal="center" vertical="center"/>
    </xf>
    <xf numFmtId="0" fontId="6" fillId="0" borderId="58" xfId="0" applyFont="1" applyBorder="1" applyAlignment="1">
      <alignment horizontal="center"/>
    </xf>
    <xf numFmtId="1" fontId="8" fillId="0" borderId="20" xfId="0" applyNumberFormat="1" applyFont="1" applyBorder="1" applyAlignment="1">
      <alignment horizontal="center"/>
    </xf>
    <xf numFmtId="1" fontId="8" fillId="0" borderId="59" xfId="0" applyNumberFormat="1" applyFont="1" applyBorder="1" applyAlignment="1">
      <alignment horizontal="center"/>
    </xf>
    <xf numFmtId="0" fontId="8" fillId="0" borderId="58" xfId="0" applyFont="1" applyFill="1" applyBorder="1"/>
    <xf numFmtId="0" fontId="8" fillId="0" borderId="20" xfId="0" applyFont="1" applyFill="1" applyBorder="1"/>
    <xf numFmtId="164" fontId="8" fillId="0" borderId="20" xfId="0" applyNumberFormat="1" applyFont="1" applyFill="1" applyBorder="1" applyAlignment="1">
      <alignment horizontal="center"/>
    </xf>
    <xf numFmtId="164" fontId="8" fillId="0" borderId="59" xfId="0" applyNumberFormat="1" applyFont="1" applyFill="1" applyBorder="1" applyAlignment="1">
      <alignment horizontal="center"/>
    </xf>
    <xf numFmtId="0" fontId="8" fillId="0" borderId="20" xfId="0" applyFont="1" applyFill="1" applyBorder="1" applyAlignment="1">
      <alignment horizontal="center"/>
    </xf>
    <xf numFmtId="0" fontId="6" fillId="0" borderId="20" xfId="0" applyFont="1" applyFill="1" applyBorder="1"/>
    <xf numFmtId="0" fontId="6" fillId="0" borderId="59" xfId="0" applyFont="1" applyFill="1" applyBorder="1"/>
    <xf numFmtId="165" fontId="6" fillId="0" borderId="20" xfId="0" applyNumberFormat="1" applyFont="1" applyFill="1" applyBorder="1"/>
    <xf numFmtId="165" fontId="6" fillId="0" borderId="59" xfId="0" applyNumberFormat="1" applyFont="1" applyFill="1" applyBorder="1"/>
    <xf numFmtId="0" fontId="6" fillId="0" borderId="58" xfId="0" applyFont="1" applyFill="1" applyBorder="1" applyAlignment="1">
      <alignment horizontal="right"/>
    </xf>
    <xf numFmtId="165" fontId="6" fillId="0" borderId="20" xfId="0" applyNumberFormat="1" applyFont="1" applyFill="1" applyBorder="1" applyAlignment="1">
      <alignment horizontal="center"/>
    </xf>
    <xf numFmtId="0" fontId="8" fillId="0" borderId="29" xfId="0" applyFont="1" applyFill="1" applyBorder="1" applyAlignment="1">
      <alignment horizontal="left"/>
    </xf>
    <xf numFmtId="165" fontId="6" fillId="0" borderId="29" xfId="0" applyNumberFormat="1" applyFont="1" applyFill="1" applyBorder="1"/>
    <xf numFmtId="165" fontId="6" fillId="0" borderId="72" xfId="0" applyNumberFormat="1" applyFont="1" applyFill="1" applyBorder="1"/>
    <xf numFmtId="0" fontId="8" fillId="0" borderId="58" xfId="0" applyFont="1" applyFill="1" applyBorder="1" applyAlignment="1">
      <alignment horizontal="left"/>
    </xf>
    <xf numFmtId="0" fontId="6" fillId="0" borderId="58" xfId="0" applyFont="1" applyFill="1" applyBorder="1" applyAlignment="1">
      <alignment horizontal="left"/>
    </xf>
    <xf numFmtId="165" fontId="8" fillId="0" borderId="20" xfId="0" applyNumberFormat="1" applyFont="1" applyFill="1" applyBorder="1" applyAlignment="1">
      <alignment horizontal="center"/>
    </xf>
    <xf numFmtId="0" fontId="6" fillId="0" borderId="58" xfId="0" applyFont="1" applyFill="1" applyBorder="1" applyAlignment="1">
      <alignment vertical="center"/>
    </xf>
    <xf numFmtId="0" fontId="6" fillId="0" borderId="58" xfId="0" applyFont="1" applyFill="1" applyBorder="1"/>
    <xf numFmtId="165" fontId="6" fillId="0" borderId="20" xfId="0" applyNumberFormat="1" applyFont="1" applyFill="1" applyBorder="1" applyAlignment="1"/>
    <xf numFmtId="0" fontId="6" fillId="0" borderId="29" xfId="0" applyFont="1" applyFill="1" applyBorder="1" applyAlignment="1">
      <alignment horizontal="right"/>
    </xf>
    <xf numFmtId="165" fontId="6" fillId="0" borderId="29" xfId="0" applyNumberFormat="1" applyFont="1" applyFill="1" applyBorder="1" applyAlignment="1">
      <alignment horizontal="center"/>
    </xf>
    <xf numFmtId="165" fontId="6" fillId="0" borderId="72" xfId="0" applyNumberFormat="1" applyFont="1" applyFill="1" applyBorder="1" applyAlignment="1">
      <alignment horizontal="center"/>
    </xf>
    <xf numFmtId="165" fontId="6" fillId="0" borderId="59" xfId="0" applyNumberFormat="1" applyFont="1" applyFill="1" applyBorder="1" applyAlignment="1">
      <alignment horizontal="center"/>
    </xf>
    <xf numFmtId="165" fontId="6" fillId="0" borderId="74" xfId="0" applyNumberFormat="1" applyFont="1" applyFill="1" applyBorder="1"/>
    <xf numFmtId="0" fontId="8" fillId="0" borderId="73" xfId="0" applyFont="1" applyFill="1" applyBorder="1" applyAlignment="1">
      <alignment horizontal="left"/>
    </xf>
    <xf numFmtId="9" fontId="8" fillId="0" borderId="20" xfId="0" applyNumberFormat="1" applyFont="1" applyFill="1" applyBorder="1"/>
    <xf numFmtId="166" fontId="6" fillId="0" borderId="20" xfId="0" applyNumberFormat="1" applyFont="1" applyFill="1" applyBorder="1" applyAlignment="1">
      <alignment horizontal="center"/>
    </xf>
    <xf numFmtId="0" fontId="2" fillId="0" borderId="20" xfId="0" applyFont="1" applyFill="1" applyBorder="1" applyAlignment="1"/>
    <xf numFmtId="0" fontId="8" fillId="0" borderId="20" xfId="0" applyFont="1" applyFill="1" applyBorder="1" applyAlignment="1">
      <alignment horizontal="right" vertical="center"/>
    </xf>
    <xf numFmtId="0" fontId="8" fillId="0" borderId="59" xfId="0" applyFont="1" applyFill="1" applyBorder="1" applyAlignment="1">
      <alignment horizontal="left" vertical="center"/>
    </xf>
    <xf numFmtId="0" fontId="6" fillId="0" borderId="58" xfId="0" applyFont="1" applyFill="1" applyBorder="1" applyAlignment="1">
      <alignment horizontal="center"/>
    </xf>
    <xf numFmtId="1" fontId="8" fillId="0" borderId="20" xfId="0" applyNumberFormat="1" applyFont="1" applyFill="1" applyBorder="1" applyAlignment="1">
      <alignment horizontal="center"/>
    </xf>
    <xf numFmtId="1" fontId="8" fillId="0" borderId="59" xfId="0" applyNumberFormat="1" applyFont="1" applyFill="1" applyBorder="1" applyAlignment="1">
      <alignment horizontal="center"/>
    </xf>
    <xf numFmtId="1" fontId="6" fillId="0" borderId="20" xfId="0" applyNumberFormat="1" applyFont="1" applyFill="1" applyBorder="1" applyAlignment="1">
      <alignment horizontal="center"/>
    </xf>
    <xf numFmtId="0" fontId="6" fillId="0" borderId="59" xfId="0" applyFont="1" applyFill="1" applyBorder="1" applyAlignment="1">
      <alignment horizontal="center"/>
    </xf>
    <xf numFmtId="1" fontId="6" fillId="0" borderId="20" xfId="0" applyNumberFormat="1" applyFont="1" applyFill="1" applyBorder="1"/>
    <xf numFmtId="167" fontId="6" fillId="0" borderId="59" xfId="0" applyNumberFormat="1" applyFont="1" applyFill="1" applyBorder="1" applyAlignment="1">
      <alignment horizontal="center"/>
    </xf>
    <xf numFmtId="168" fontId="6" fillId="0" borderId="20" xfId="0" applyNumberFormat="1" applyFont="1" applyFill="1" applyBorder="1" applyAlignment="1">
      <alignment horizontal="right"/>
    </xf>
    <xf numFmtId="0" fontId="6" fillId="0" borderId="29" xfId="0" applyFont="1" applyFill="1" applyBorder="1" applyAlignment="1">
      <alignment horizontal="center"/>
    </xf>
    <xf numFmtId="167" fontId="6" fillId="0" borderId="72" xfId="0" applyNumberFormat="1" applyFont="1" applyFill="1" applyBorder="1" applyAlignment="1">
      <alignment horizontal="center"/>
    </xf>
    <xf numFmtId="0" fontId="6" fillId="0" borderId="20" xfId="0" applyFont="1" applyFill="1" applyBorder="1" applyAlignment="1">
      <alignment vertical="center"/>
    </xf>
    <xf numFmtId="0" fontId="9" fillId="0" borderId="58" xfId="0" applyFont="1" applyFill="1" applyBorder="1" applyAlignment="1">
      <alignment horizontal="left" vertical="center"/>
    </xf>
    <xf numFmtId="0" fontId="9" fillId="0" borderId="20" xfId="0" applyFont="1" applyFill="1" applyBorder="1" applyAlignment="1">
      <alignment horizontal="left" vertical="center"/>
    </xf>
    <xf numFmtId="0" fontId="10" fillId="0" borderId="20" xfId="0" applyFont="1" applyFill="1" applyBorder="1" applyAlignment="1">
      <alignment vertical="center"/>
    </xf>
    <xf numFmtId="0" fontId="9" fillId="0" borderId="20" xfId="0" applyFont="1" applyFill="1" applyBorder="1" applyAlignment="1">
      <alignment vertical="center"/>
    </xf>
    <xf numFmtId="0" fontId="10" fillId="0" borderId="59" xfId="0" applyFont="1" applyFill="1" applyBorder="1" applyAlignment="1">
      <alignment vertical="center"/>
    </xf>
    <xf numFmtId="0" fontId="6" fillId="0" borderId="20" xfId="0" applyFont="1" applyFill="1" applyBorder="1" applyAlignment="1">
      <alignment wrapText="1"/>
    </xf>
    <xf numFmtId="169" fontId="6" fillId="0" borderId="20" xfId="0" applyNumberFormat="1" applyFont="1" applyFill="1" applyBorder="1" applyAlignment="1">
      <alignment horizontal="center"/>
    </xf>
    <xf numFmtId="5" fontId="6" fillId="0" borderId="20" xfId="0" applyNumberFormat="1" applyFont="1" applyFill="1" applyBorder="1" applyAlignment="1">
      <alignment horizontal="center"/>
    </xf>
    <xf numFmtId="170" fontId="6" fillId="0" borderId="20" xfId="0" applyNumberFormat="1" applyFont="1" applyFill="1" applyBorder="1" applyAlignment="1">
      <alignment horizontal="center"/>
    </xf>
    <xf numFmtId="171" fontId="6" fillId="0" borderId="20" xfId="0" applyNumberFormat="1" applyFont="1" applyFill="1" applyBorder="1" applyAlignment="1">
      <alignment horizontal="center"/>
    </xf>
    <xf numFmtId="166" fontId="6" fillId="0" borderId="20" xfId="0" applyNumberFormat="1" applyFont="1" applyFill="1" applyBorder="1"/>
    <xf numFmtId="166" fontId="6" fillId="0" borderId="59" xfId="0" applyNumberFormat="1" applyFont="1" applyFill="1" applyBorder="1"/>
    <xf numFmtId="5" fontId="6" fillId="0" borderId="20" xfId="0" applyNumberFormat="1" applyFont="1" applyFill="1" applyBorder="1"/>
    <xf numFmtId="166" fontId="6" fillId="0" borderId="76" xfId="0" applyNumberFormat="1" applyFont="1" applyFill="1" applyBorder="1" applyAlignment="1">
      <alignment horizontal="right"/>
    </xf>
    <xf numFmtId="0" fontId="6" fillId="0" borderId="20" xfId="0" applyFont="1" applyFill="1" applyBorder="1" applyAlignment="1">
      <alignment horizontal="left"/>
    </xf>
    <xf numFmtId="0" fontId="4" fillId="0" borderId="20" xfId="0" applyFont="1" applyFill="1" applyBorder="1" applyAlignment="1">
      <alignment horizontal="right"/>
    </xf>
    <xf numFmtId="166" fontId="4" fillId="0" borderId="20" xfId="0" applyNumberFormat="1" applyFont="1" applyFill="1" applyBorder="1"/>
    <xf numFmtId="166" fontId="4" fillId="0" borderId="59" xfId="0" applyNumberFormat="1" applyFont="1" applyFill="1" applyBorder="1"/>
    <xf numFmtId="0" fontId="12" fillId="0" borderId="20" xfId="0" applyFont="1" applyFill="1" applyBorder="1" applyAlignment="1">
      <alignment horizontal="right"/>
    </xf>
    <xf numFmtId="0" fontId="12" fillId="0" borderId="18" xfId="0" applyFont="1" applyFill="1" applyBorder="1" applyAlignment="1">
      <alignment horizontal="right"/>
    </xf>
    <xf numFmtId="0" fontId="6" fillId="0" borderId="63" xfId="0" applyFont="1" applyFill="1" applyBorder="1"/>
    <xf numFmtId="0" fontId="6" fillId="0" borderId="64" xfId="0" applyFont="1" applyFill="1" applyBorder="1"/>
    <xf numFmtId="0" fontId="6" fillId="0" borderId="64" xfId="0" applyFont="1" applyFill="1" applyBorder="1" applyAlignment="1">
      <alignment horizontal="center"/>
    </xf>
    <xf numFmtId="0" fontId="6" fillId="0" borderId="65" xfId="0" applyFont="1" applyFill="1" applyBorder="1"/>
    <xf numFmtId="0" fontId="8" fillId="11" borderId="55" xfId="0" applyFont="1" applyFill="1" applyBorder="1"/>
    <xf numFmtId="0" fontId="6" fillId="11" borderId="56" xfId="0" applyFont="1" applyFill="1" applyBorder="1"/>
    <xf numFmtId="0" fontId="6" fillId="11" borderId="56" xfId="0" applyFont="1" applyFill="1" applyBorder="1" applyAlignment="1">
      <alignment horizontal="center"/>
    </xf>
    <xf numFmtId="0" fontId="6" fillId="11" borderId="57" xfId="0" applyFont="1" applyFill="1" applyBorder="1" applyAlignment="1">
      <alignment horizontal="center"/>
    </xf>
    <xf numFmtId="173" fontId="6" fillId="0" borderId="20" xfId="0" applyNumberFormat="1" applyFont="1" applyBorder="1"/>
    <xf numFmtId="173" fontId="6" fillId="0" borderId="59" xfId="0" applyNumberFormat="1" applyFont="1" applyBorder="1"/>
    <xf numFmtId="0" fontId="6" fillId="0" borderId="59" xfId="0" applyFont="1" applyBorder="1" applyAlignment="1">
      <alignment horizontal="right"/>
    </xf>
    <xf numFmtId="176" fontId="6" fillId="0" borderId="20" xfId="0" applyNumberFormat="1" applyFont="1" applyBorder="1"/>
    <xf numFmtId="176" fontId="6" fillId="0" borderId="59" xfId="0" applyNumberFormat="1" applyFont="1" applyBorder="1" applyAlignment="1"/>
    <xf numFmtId="0" fontId="6" fillId="0" borderId="64" xfId="0" applyFont="1" applyBorder="1" applyAlignment="1">
      <alignment horizontal="center"/>
    </xf>
    <xf numFmtId="167" fontId="6" fillId="0" borderId="64" xfId="0" applyNumberFormat="1" applyFont="1" applyBorder="1"/>
    <xf numFmtId="167" fontId="6" fillId="0" borderId="65" xfId="0" applyNumberFormat="1" applyFont="1" applyBorder="1"/>
    <xf numFmtId="9" fontId="6" fillId="0" borderId="20" xfId="0" applyNumberFormat="1" applyFont="1" applyBorder="1" applyAlignment="1">
      <alignment horizontal="center"/>
    </xf>
    <xf numFmtId="174" fontId="6" fillId="0" borderId="20" xfId="0" applyNumberFormat="1" applyFont="1" applyBorder="1" applyAlignment="1">
      <alignment horizontal="center"/>
    </xf>
    <xf numFmtId="174" fontId="6" fillId="0" borderId="20" xfId="0" applyNumberFormat="1" applyFont="1" applyFill="1" applyBorder="1" applyAlignment="1">
      <alignment horizontal="center"/>
    </xf>
    <xf numFmtId="0" fontId="2" fillId="0" borderId="20" xfId="0" applyFont="1" applyFill="1" applyBorder="1" applyAlignment="1">
      <alignment horizontal="right"/>
    </xf>
    <xf numFmtId="0" fontId="2" fillId="0" borderId="20" xfId="0" applyFont="1" applyBorder="1" applyAlignment="1">
      <alignment horizontal="right"/>
    </xf>
    <xf numFmtId="0" fontId="8" fillId="11" borderId="79" xfId="0" applyFont="1" applyFill="1" applyBorder="1"/>
    <xf numFmtId="0" fontId="6" fillId="11" borderId="66" xfId="0" applyFont="1" applyFill="1" applyBorder="1" applyAlignment="1">
      <alignment horizontal="center"/>
    </xf>
    <xf numFmtId="0" fontId="6" fillId="11" borderId="69" xfId="0" applyFont="1" applyFill="1" applyBorder="1" applyAlignment="1">
      <alignment horizontal="center"/>
    </xf>
    <xf numFmtId="0" fontId="6" fillId="0" borderId="71" xfId="0" applyFont="1" applyBorder="1"/>
    <xf numFmtId="9" fontId="6" fillId="0" borderId="29" xfId="0" applyNumberFormat="1" applyFont="1" applyBorder="1" applyAlignment="1">
      <alignment horizontal="center"/>
    </xf>
    <xf numFmtId="9" fontId="6" fillId="0" borderId="29" xfId="0" applyNumberFormat="1" applyFont="1" applyFill="1" applyBorder="1" applyAlignment="1">
      <alignment horizontal="center"/>
    </xf>
    <xf numFmtId="174" fontId="6" fillId="0" borderId="72" xfId="0" applyNumberFormat="1" applyFont="1" applyFill="1" applyBorder="1" applyAlignment="1">
      <alignment horizontal="center"/>
    </xf>
    <xf numFmtId="9" fontId="6" fillId="0" borderId="20" xfId="0" applyNumberFormat="1" applyFont="1" applyFill="1" applyBorder="1" applyAlignment="1">
      <alignment horizontal="center"/>
    </xf>
    <xf numFmtId="9" fontId="6" fillId="0" borderId="61" xfId="0" applyNumberFormat="1" applyFont="1" applyBorder="1" applyAlignment="1">
      <alignment horizontal="center"/>
    </xf>
    <xf numFmtId="9" fontId="6" fillId="0" borderId="61" xfId="0" applyNumberFormat="1" applyFont="1" applyFill="1" applyBorder="1" applyAlignment="1">
      <alignment horizontal="center"/>
    </xf>
    <xf numFmtId="174" fontId="6" fillId="0" borderId="29" xfId="0" applyNumberFormat="1" applyFont="1" applyBorder="1" applyAlignment="1">
      <alignment horizontal="center"/>
    </xf>
    <xf numFmtId="174" fontId="6" fillId="0" borderId="72" xfId="0" applyNumberFormat="1" applyFont="1" applyBorder="1" applyAlignment="1">
      <alignment horizontal="center"/>
    </xf>
    <xf numFmtId="175" fontId="6" fillId="0" borderId="20" xfId="0" applyNumberFormat="1" applyFont="1" applyBorder="1" applyAlignment="1">
      <alignment horizontal="center"/>
    </xf>
    <xf numFmtId="9" fontId="6" fillId="0" borderId="64" xfId="0" applyNumberFormat="1" applyFont="1" applyBorder="1" applyAlignment="1">
      <alignment horizontal="center"/>
    </xf>
    <xf numFmtId="174" fontId="6" fillId="0" borderId="64" xfId="0" applyNumberFormat="1" applyFont="1" applyBorder="1" applyAlignment="1">
      <alignment horizontal="center"/>
    </xf>
    <xf numFmtId="174" fontId="6" fillId="0" borderId="65" xfId="0" applyNumberFormat="1" applyFont="1" applyBorder="1" applyAlignment="1">
      <alignment horizontal="center"/>
    </xf>
    <xf numFmtId="0" fontId="9" fillId="19" borderId="79" xfId="0" applyFont="1" applyFill="1" applyBorder="1"/>
    <xf numFmtId="0" fontId="10" fillId="19" borderId="66" xfId="0" applyFont="1" applyFill="1" applyBorder="1" applyAlignment="1">
      <alignment horizontal="center"/>
    </xf>
    <xf numFmtId="0" fontId="10" fillId="19" borderId="69" xfId="0" applyFont="1" applyFill="1" applyBorder="1" applyAlignment="1">
      <alignment horizontal="center"/>
    </xf>
    <xf numFmtId="174" fontId="6" fillId="0" borderId="65" xfId="0" applyNumberFormat="1" applyFont="1" applyFill="1" applyBorder="1" applyAlignment="1">
      <alignment horizontal="center"/>
    </xf>
    <xf numFmtId="0" fontId="9" fillId="21" borderId="79" xfId="0" applyFont="1" applyFill="1" applyBorder="1"/>
    <xf numFmtId="0" fontId="8" fillId="21" borderId="66" xfId="0" applyFont="1" applyFill="1" applyBorder="1" applyAlignment="1">
      <alignment horizontal="center"/>
    </xf>
    <xf numFmtId="0" fontId="8" fillId="21" borderId="69" xfId="0" applyFont="1" applyFill="1" applyBorder="1" applyAlignment="1">
      <alignment horizontal="center"/>
    </xf>
    <xf numFmtId="9" fontId="6" fillId="0" borderId="58" xfId="0" applyNumberFormat="1" applyFont="1" applyBorder="1"/>
    <xf numFmtId="6" fontId="6" fillId="0" borderId="20" xfId="0" applyNumberFormat="1" applyFont="1" applyBorder="1" applyAlignment="1">
      <alignment horizontal="center"/>
    </xf>
    <xf numFmtId="0" fontId="2" fillId="0" borderId="58" xfId="0" applyFont="1" applyBorder="1" applyAlignment="1"/>
    <xf numFmtId="166" fontId="6" fillId="0" borderId="20" xfId="0" applyNumberFormat="1" applyFont="1" applyBorder="1" applyAlignment="1">
      <alignment horizontal="center"/>
    </xf>
    <xf numFmtId="166" fontId="6" fillId="0" borderId="59" xfId="0" applyNumberFormat="1" applyFont="1" applyFill="1" applyBorder="1" applyAlignment="1">
      <alignment horizontal="center"/>
    </xf>
    <xf numFmtId="0" fontId="2" fillId="0" borderId="59" xfId="0" applyFont="1" applyFill="1" applyBorder="1" applyAlignment="1"/>
    <xf numFmtId="0" fontId="19" fillId="0" borderId="58" xfId="0" applyFont="1" applyBorder="1"/>
    <xf numFmtId="166" fontId="6" fillId="0" borderId="65" xfId="0" applyNumberFormat="1" applyFont="1" applyFill="1" applyBorder="1" applyAlignment="1">
      <alignment horizontal="center"/>
    </xf>
    <xf numFmtId="0" fontId="6" fillId="11" borderId="57" xfId="0" applyFont="1" applyFill="1" applyBorder="1"/>
    <xf numFmtId="1" fontId="20" fillId="0" borderId="20" xfId="0" applyNumberFormat="1" applyFont="1" applyBorder="1"/>
    <xf numFmtId="1" fontId="20" fillId="0" borderId="59" xfId="0" applyNumberFormat="1" applyFont="1" applyBorder="1" applyAlignment="1"/>
    <xf numFmtId="0" fontId="18" fillId="0" borderId="58" xfId="0" applyFont="1" applyBorder="1"/>
    <xf numFmtId="0" fontId="2" fillId="0" borderId="59" xfId="0" applyFont="1" applyBorder="1" applyAlignment="1"/>
    <xf numFmtId="0" fontId="20" fillId="0" borderId="20" xfId="0" applyFont="1" applyBorder="1"/>
    <xf numFmtId="0" fontId="20" fillId="0" borderId="59" xfId="0" applyFont="1" applyBorder="1" applyAlignment="1"/>
    <xf numFmtId="1" fontId="6" fillId="0" borderId="20" xfId="0" applyNumberFormat="1" applyFont="1" applyBorder="1"/>
    <xf numFmtId="1" fontId="6" fillId="0" borderId="59" xfId="0" applyNumberFormat="1" applyFont="1" applyBorder="1"/>
    <xf numFmtId="0" fontId="20" fillId="0" borderId="59" xfId="0" applyFont="1" applyBorder="1"/>
    <xf numFmtId="1" fontId="4" fillId="0" borderId="59" xfId="0" applyNumberFormat="1" applyFont="1" applyBorder="1" applyAlignment="1"/>
    <xf numFmtId="0" fontId="6" fillId="0" borderId="59" xfId="0" applyFont="1" applyBorder="1"/>
    <xf numFmtId="1" fontId="6" fillId="0" borderId="64" xfId="0" applyNumberFormat="1" applyFont="1" applyBorder="1"/>
    <xf numFmtId="1" fontId="6" fillId="0" borderId="65" xfId="0" applyNumberFormat="1" applyFont="1" applyBorder="1"/>
    <xf numFmtId="0" fontId="8" fillId="11" borderId="56" xfId="0" applyFont="1" applyFill="1" applyBorder="1" applyAlignment="1">
      <alignment horizontal="right"/>
    </xf>
    <xf numFmtId="0" fontId="8" fillId="11" borderId="57" xfId="0" applyFont="1" applyFill="1" applyBorder="1" applyAlignment="1">
      <alignment horizontal="right"/>
    </xf>
    <xf numFmtId="6" fontId="6" fillId="0" borderId="20" xfId="0" applyNumberFormat="1" applyFont="1" applyFill="1" applyBorder="1" applyAlignment="1">
      <alignment horizontal="right"/>
    </xf>
    <xf numFmtId="178" fontId="6" fillId="0" borderId="20" xfId="0" applyNumberFormat="1" applyFont="1" applyFill="1" applyBorder="1" applyAlignment="1">
      <alignment horizontal="right"/>
    </xf>
    <xf numFmtId="189" fontId="6" fillId="0" borderId="59" xfId="0" applyNumberFormat="1" applyFont="1" applyFill="1" applyBorder="1" applyAlignment="1">
      <alignment horizontal="right"/>
    </xf>
    <xf numFmtId="0" fontId="8" fillId="0" borderId="60" xfId="0" applyFont="1" applyBorder="1"/>
    <xf numFmtId="179" fontId="8" fillId="0" borderId="61" xfId="0" applyNumberFormat="1" applyFont="1" applyFill="1" applyBorder="1" applyAlignment="1">
      <alignment horizontal="right"/>
    </xf>
    <xf numFmtId="9" fontId="8" fillId="0" borderId="61" xfId="0" applyNumberFormat="1" applyFont="1" applyFill="1" applyBorder="1" applyAlignment="1">
      <alignment horizontal="right"/>
    </xf>
    <xf numFmtId="5" fontId="8" fillId="0" borderId="62" xfId="0" applyNumberFormat="1" applyFont="1" applyFill="1" applyBorder="1" applyAlignment="1">
      <alignment horizontal="right"/>
    </xf>
    <xf numFmtId="0" fontId="9" fillId="19" borderId="56" xfId="0" applyFont="1" applyFill="1" applyBorder="1" applyAlignment="1">
      <alignment horizontal="center"/>
    </xf>
    <xf numFmtId="0" fontId="9" fillId="19" borderId="56" xfId="0" applyFont="1" applyFill="1" applyBorder="1" applyAlignment="1">
      <alignment horizontal="right"/>
    </xf>
    <xf numFmtId="0" fontId="9" fillId="19" borderId="57" xfId="0" applyFont="1" applyFill="1" applyBorder="1" applyAlignment="1">
      <alignment horizontal="right"/>
    </xf>
    <xf numFmtId="166" fontId="6" fillId="0" borderId="20" xfId="0" applyNumberFormat="1" applyFont="1" applyFill="1" applyBorder="1" applyAlignment="1">
      <alignment horizontal="right"/>
    </xf>
    <xf numFmtId="177" fontId="6" fillId="0" borderId="59" xfId="0" applyNumberFormat="1" applyFont="1" applyFill="1" applyBorder="1" applyAlignment="1">
      <alignment horizontal="right"/>
    </xf>
    <xf numFmtId="0" fontId="9" fillId="21" borderId="55" xfId="0" applyFont="1" applyFill="1" applyBorder="1" applyAlignment="1">
      <alignment horizontal="left"/>
    </xf>
    <xf numFmtId="0" fontId="9" fillId="21" borderId="56" xfId="0" applyFont="1" applyFill="1" applyBorder="1" applyAlignment="1">
      <alignment horizontal="center"/>
    </xf>
    <xf numFmtId="0" fontId="9" fillId="21" borderId="56" xfId="0" applyFont="1" applyFill="1" applyBorder="1" applyAlignment="1">
      <alignment horizontal="right"/>
    </xf>
    <xf numFmtId="0" fontId="9" fillId="21" borderId="57" xfId="0" applyFont="1" applyFill="1" applyBorder="1" applyAlignment="1">
      <alignment horizontal="center"/>
    </xf>
    <xf numFmtId="0" fontId="6" fillId="0" borderId="58" xfId="0" applyFont="1" applyBorder="1" applyAlignment="1">
      <alignment horizontal="left"/>
    </xf>
    <xf numFmtId="5" fontId="8" fillId="0" borderId="62" xfId="0" applyNumberFormat="1" applyFont="1" applyFill="1" applyBorder="1" applyAlignment="1">
      <alignment horizontal="center"/>
    </xf>
    <xf numFmtId="0" fontId="9" fillId="19" borderId="69" xfId="0" applyFont="1" applyFill="1" applyBorder="1" applyAlignment="1">
      <alignment horizontal="center"/>
    </xf>
    <xf numFmtId="0" fontId="10" fillId="19" borderId="69" xfId="0" applyFont="1" applyFill="1" applyBorder="1" applyAlignment="1">
      <alignment horizontal="right"/>
    </xf>
    <xf numFmtId="6" fontId="6" fillId="0" borderId="59" xfId="0" applyNumberFormat="1" applyFont="1" applyBorder="1" applyAlignment="1">
      <alignment horizontal="right"/>
    </xf>
    <xf numFmtId="0" fontId="6" fillId="0" borderId="58" xfId="0" applyFont="1" applyBorder="1" applyAlignment="1">
      <alignment wrapText="1"/>
    </xf>
    <xf numFmtId="6" fontId="6" fillId="0" borderId="20" xfId="0" applyNumberFormat="1" applyFont="1" applyFill="1" applyBorder="1" applyAlignment="1">
      <alignment horizontal="right" vertical="center"/>
    </xf>
    <xf numFmtId="166" fontId="6" fillId="0" borderId="20" xfId="0" applyNumberFormat="1" applyFont="1" applyFill="1" applyBorder="1" applyAlignment="1">
      <alignment horizontal="right" vertical="center"/>
    </xf>
    <xf numFmtId="0" fontId="6" fillId="0" borderId="58" xfId="0" applyFont="1" applyBorder="1" applyAlignment="1">
      <alignment vertical="center" wrapText="1"/>
    </xf>
    <xf numFmtId="6" fontId="6" fillId="0" borderId="20" xfId="0" applyNumberFormat="1" applyFont="1" applyFill="1" applyBorder="1" applyAlignment="1">
      <alignment horizontal="right" vertical="center" wrapText="1"/>
    </xf>
    <xf numFmtId="166" fontId="6" fillId="0" borderId="20" xfId="0" applyNumberFormat="1" applyFont="1" applyFill="1" applyBorder="1" applyAlignment="1">
      <alignment horizontal="right" vertical="center" wrapText="1"/>
    </xf>
    <xf numFmtId="0" fontId="2" fillId="0" borderId="59" xfId="0" applyFont="1" applyBorder="1" applyAlignment="1">
      <alignment horizontal="right" vertical="center" wrapText="1"/>
    </xf>
    <xf numFmtId="0" fontId="2" fillId="0" borderId="59" xfId="0" applyFont="1" applyBorder="1" applyAlignment="1">
      <alignment horizontal="right" vertical="center"/>
    </xf>
    <xf numFmtId="0" fontId="6" fillId="0" borderId="59" xfId="0" applyFont="1" applyBorder="1" applyAlignment="1">
      <alignment horizontal="right" vertical="center"/>
    </xf>
    <xf numFmtId="0" fontId="6" fillId="0" borderId="58" xfId="0" applyFont="1" applyBorder="1" applyAlignment="1">
      <alignment vertical="center"/>
    </xf>
    <xf numFmtId="0" fontId="8" fillId="0" borderId="60" xfId="0" applyFont="1" applyBorder="1" applyAlignment="1">
      <alignment horizontal="right" vertical="center"/>
    </xf>
    <xf numFmtId="6" fontId="8" fillId="0" borderId="61" xfId="0" applyNumberFormat="1" applyFont="1" applyFill="1" applyBorder="1" applyAlignment="1">
      <alignment horizontal="right" vertical="center"/>
    </xf>
    <xf numFmtId="178" fontId="8" fillId="0" borderId="61" xfId="0" applyNumberFormat="1" applyFont="1" applyFill="1" applyBorder="1" applyAlignment="1">
      <alignment horizontal="right" vertical="center"/>
    </xf>
    <xf numFmtId="0" fontId="6" fillId="0" borderId="62" xfId="0" applyFont="1" applyBorder="1" applyAlignment="1">
      <alignment horizontal="right" vertical="center"/>
    </xf>
    <xf numFmtId="0" fontId="10" fillId="21" borderId="57" xfId="0" applyFont="1" applyFill="1" applyBorder="1" applyAlignment="1">
      <alignment horizontal="center"/>
    </xf>
    <xf numFmtId="0" fontId="6" fillId="0" borderId="59" xfId="0" applyFont="1" applyBorder="1" applyAlignment="1">
      <alignment horizontal="center"/>
    </xf>
    <xf numFmtId="0" fontId="6" fillId="0" borderId="58" xfId="0" applyFont="1" applyBorder="1" applyAlignment="1">
      <alignment horizontal="left" wrapText="1"/>
    </xf>
    <xf numFmtId="0" fontId="6" fillId="0" borderId="59" xfId="0" applyFont="1" applyBorder="1" applyAlignment="1">
      <alignment horizontal="center" vertical="center" wrapText="1"/>
    </xf>
    <xf numFmtId="0" fontId="6" fillId="0" borderId="58" xfId="0" applyFont="1" applyBorder="1" applyAlignment="1">
      <alignment horizontal="left" vertical="center" wrapText="1"/>
    </xf>
    <xf numFmtId="0" fontId="2" fillId="0" borderId="59" xfId="0" applyFont="1" applyBorder="1" applyAlignment="1">
      <alignment vertical="center" wrapText="1"/>
    </xf>
    <xf numFmtId="0" fontId="2" fillId="0" borderId="59" xfId="0" applyFont="1" applyBorder="1" applyAlignment="1">
      <alignment vertical="center"/>
    </xf>
    <xf numFmtId="0" fontId="6" fillId="0" borderId="58" xfId="0" applyFont="1" applyBorder="1" applyAlignment="1">
      <alignment horizontal="left" vertical="center"/>
    </xf>
    <xf numFmtId="0" fontId="2" fillId="0" borderId="58" xfId="0" applyFont="1" applyBorder="1" applyAlignment="1">
      <alignment horizontal="right" vertical="center"/>
    </xf>
    <xf numFmtId="0" fontId="2" fillId="0" borderId="20" xfId="0" applyFont="1" applyBorder="1" applyAlignment="1">
      <alignment horizontal="right" vertical="center"/>
    </xf>
    <xf numFmtId="0" fontId="2" fillId="0" borderId="65" xfId="0" applyFont="1" applyBorder="1" applyAlignment="1">
      <alignment horizontal="right" vertical="center"/>
    </xf>
    <xf numFmtId="0" fontId="8" fillId="11" borderId="66" xfId="0" applyFont="1" applyFill="1" applyBorder="1" applyAlignment="1">
      <alignment horizontal="right"/>
    </xf>
    <xf numFmtId="0" fontId="8" fillId="11" borderId="69" xfId="0" applyFont="1" applyFill="1" applyBorder="1" applyAlignment="1">
      <alignment horizontal="right"/>
    </xf>
    <xf numFmtId="0" fontId="6" fillId="0" borderId="71" xfId="0" applyFont="1" applyFill="1" applyBorder="1"/>
    <xf numFmtId="6" fontId="6" fillId="0" borderId="29" xfId="0" applyNumberFormat="1" applyFont="1" applyFill="1" applyBorder="1" applyAlignment="1">
      <alignment horizontal="right"/>
    </xf>
    <xf numFmtId="178" fontId="6" fillId="0" borderId="29" xfId="0" applyNumberFormat="1" applyFont="1" applyFill="1" applyBorder="1" applyAlignment="1">
      <alignment horizontal="right"/>
    </xf>
    <xf numFmtId="178" fontId="6" fillId="0" borderId="72" xfId="0" applyNumberFormat="1" applyFont="1" applyBorder="1" applyAlignment="1">
      <alignment horizontal="center"/>
    </xf>
    <xf numFmtId="6" fontId="6" fillId="0" borderId="59" xfId="0" applyNumberFormat="1" applyFont="1" applyBorder="1" applyAlignment="1">
      <alignment horizontal="center"/>
    </xf>
    <xf numFmtId="0" fontId="6" fillId="0" borderId="58" xfId="0" applyFont="1" applyFill="1" applyBorder="1" applyAlignment="1">
      <alignment wrapText="1"/>
    </xf>
    <xf numFmtId="0" fontId="6" fillId="0" borderId="58" xfId="0" applyFont="1" applyFill="1" applyBorder="1" applyAlignment="1">
      <alignment vertical="center" wrapText="1"/>
    </xf>
    <xf numFmtId="178" fontId="6" fillId="0" borderId="20" xfId="0" applyNumberFormat="1" applyFont="1" applyFill="1" applyBorder="1" applyAlignment="1">
      <alignment horizontal="right" vertical="center" wrapText="1"/>
    </xf>
    <xf numFmtId="6" fontId="6" fillId="0" borderId="59" xfId="0" applyNumberFormat="1" applyFont="1" applyBorder="1" applyAlignment="1">
      <alignment horizontal="center" vertical="center" wrapText="1"/>
    </xf>
    <xf numFmtId="178" fontId="6" fillId="0" borderId="20" xfId="0" applyNumberFormat="1" applyFont="1" applyFill="1" applyBorder="1" applyAlignment="1">
      <alignment horizontal="right" vertical="center"/>
    </xf>
    <xf numFmtId="0" fontId="2" fillId="0" borderId="58" xfId="0" applyFont="1" applyBorder="1" applyAlignment="1">
      <alignment vertical="center" wrapText="1"/>
    </xf>
    <xf numFmtId="0" fontId="2" fillId="0" borderId="58" xfId="0" applyFont="1" applyBorder="1" applyAlignment="1">
      <alignment vertical="center"/>
    </xf>
    <xf numFmtId="0" fontId="8" fillId="0" borderId="60" xfId="0" applyFont="1" applyFill="1" applyBorder="1" applyAlignment="1">
      <alignment horizontal="right" vertical="center"/>
    </xf>
    <xf numFmtId="178" fontId="8" fillId="0" borderId="62" xfId="0" applyNumberFormat="1" applyFont="1" applyBorder="1" applyAlignment="1">
      <alignment horizontal="right" vertical="center"/>
    </xf>
    <xf numFmtId="0" fontId="8" fillId="11" borderId="79" xfId="0" applyFont="1" applyFill="1" applyBorder="1" applyAlignment="1"/>
    <xf numFmtId="0" fontId="4" fillId="0" borderId="71" xfId="0" applyFont="1" applyBorder="1" applyAlignment="1"/>
    <xf numFmtId="172" fontId="6" fillId="0" borderId="72" xfId="0" applyNumberFormat="1" applyFont="1" applyFill="1" applyBorder="1" applyAlignment="1">
      <alignment horizontal="center"/>
    </xf>
    <xf numFmtId="10" fontId="6" fillId="0" borderId="59" xfId="0" applyNumberFormat="1" applyFont="1" applyFill="1" applyBorder="1" applyAlignment="1">
      <alignment horizontal="center"/>
    </xf>
    <xf numFmtId="0" fontId="4" fillId="0" borderId="58" xfId="0" applyFont="1" applyBorder="1" applyAlignment="1"/>
    <xf numFmtId="9" fontId="6" fillId="0" borderId="20" xfId="0" applyNumberFormat="1" applyFont="1" applyBorder="1" applyAlignment="1">
      <alignment horizontal="center" vertical="top"/>
    </xf>
    <xf numFmtId="174" fontId="6" fillId="0" borderId="20" xfId="0" applyNumberFormat="1" applyFont="1" applyBorder="1" applyAlignment="1">
      <alignment horizontal="center" vertical="top"/>
    </xf>
    <xf numFmtId="166" fontId="6" fillId="0" borderId="59" xfId="0" applyNumberFormat="1" applyFont="1" applyFill="1" applyBorder="1" applyAlignment="1">
      <alignment horizontal="center" vertical="top"/>
    </xf>
    <xf numFmtId="0" fontId="6" fillId="0" borderId="63" xfId="0" applyFont="1" applyBorder="1" applyAlignment="1">
      <alignment vertical="top"/>
    </xf>
    <xf numFmtId="0" fontId="6" fillId="0" borderId="64" xfId="0" applyFont="1" applyBorder="1" applyAlignment="1">
      <alignment vertical="center" wrapText="1"/>
    </xf>
    <xf numFmtId="166" fontId="6" fillId="0" borderId="65" xfId="0" applyNumberFormat="1" applyFont="1" applyFill="1" applyBorder="1" applyAlignment="1">
      <alignment horizontal="center" vertical="top" wrapText="1"/>
    </xf>
    <xf numFmtId="177" fontId="6" fillId="0" borderId="72" xfId="0" applyNumberFormat="1" applyFont="1" applyFill="1" applyBorder="1" applyAlignment="1">
      <alignment horizontal="center"/>
    </xf>
    <xf numFmtId="9" fontId="6" fillId="0" borderId="59" xfId="0" applyNumberFormat="1" applyFont="1" applyFill="1" applyBorder="1" applyAlignment="1">
      <alignment horizontal="center"/>
    </xf>
    <xf numFmtId="168" fontId="6" fillId="0" borderId="59" xfId="0" applyNumberFormat="1" applyFont="1" applyFill="1" applyBorder="1" applyAlignment="1">
      <alignment horizontal="center"/>
    </xf>
    <xf numFmtId="9" fontId="6" fillId="0" borderId="65" xfId="0" applyNumberFormat="1" applyFont="1" applyFill="1" applyBorder="1" applyAlignment="1">
      <alignment horizontal="center"/>
    </xf>
    <xf numFmtId="0" fontId="8" fillId="11" borderId="80" xfId="0" applyFont="1" applyFill="1" applyBorder="1"/>
    <xf numFmtId="0" fontId="6" fillId="11" borderId="81" xfId="0" applyFont="1" applyFill="1" applyBorder="1" applyAlignment="1">
      <alignment horizontal="center"/>
    </xf>
    <xf numFmtId="0" fontId="6" fillId="11" borderId="82" xfId="0" applyFont="1" applyFill="1" applyBorder="1" applyAlignment="1">
      <alignment horizontal="center"/>
    </xf>
    <xf numFmtId="167" fontId="0" fillId="0" borderId="20" xfId="0" applyNumberFormat="1" applyFont="1" applyFill="1" applyBorder="1" applyAlignment="1">
      <alignment horizontal="left"/>
    </xf>
    <xf numFmtId="167" fontId="20" fillId="0" borderId="20" xfId="0" applyNumberFormat="1" applyFont="1" applyFill="1" applyBorder="1" applyAlignment="1">
      <alignment horizontal="center"/>
    </xf>
    <xf numFmtId="167" fontId="6" fillId="0" borderId="20" xfId="0" applyNumberFormat="1" applyFont="1" applyFill="1" applyBorder="1"/>
    <xf numFmtId="167" fontId="9" fillId="6" borderId="79" xfId="0" applyNumberFormat="1" applyFont="1" applyFill="1" applyBorder="1"/>
    <xf numFmtId="167" fontId="9" fillId="6" borderId="66" xfId="0" applyNumberFormat="1" applyFont="1" applyFill="1" applyBorder="1" applyAlignment="1">
      <alignment wrapText="1"/>
    </xf>
    <xf numFmtId="167" fontId="9" fillId="6" borderId="66" xfId="0" applyNumberFormat="1" applyFont="1" applyFill="1" applyBorder="1" applyAlignment="1">
      <alignment horizontal="center" wrapText="1"/>
    </xf>
    <xf numFmtId="167" fontId="9" fillId="6" borderId="69" xfId="0" applyNumberFormat="1" applyFont="1" applyFill="1" applyBorder="1" applyAlignment="1">
      <alignment horizontal="center" wrapText="1"/>
    </xf>
    <xf numFmtId="167" fontId="18" fillId="12" borderId="20" xfId="0" applyNumberFormat="1" applyFont="1" applyFill="1" applyBorder="1" applyAlignment="1">
      <alignment horizontal="right" vertical="center"/>
    </xf>
    <xf numFmtId="167" fontId="77" fillId="25" borderId="20" xfId="0" applyNumberFormat="1" applyFont="1" applyFill="1" applyBorder="1" applyAlignment="1">
      <alignment horizontal="right" vertical="center"/>
    </xf>
    <xf numFmtId="167" fontId="77" fillId="26" borderId="20" xfId="0" applyNumberFormat="1" applyFont="1" applyFill="1" applyBorder="1" applyAlignment="1">
      <alignment horizontal="right" vertical="center"/>
    </xf>
    <xf numFmtId="167" fontId="18" fillId="12" borderId="59" xfId="0" applyNumberFormat="1" applyFont="1" applyFill="1" applyBorder="1" applyAlignment="1">
      <alignment horizontal="right" vertical="center"/>
    </xf>
    <xf numFmtId="167" fontId="7" fillId="0" borderId="20" xfId="0" applyNumberFormat="1" applyFont="1" applyFill="1" applyBorder="1" applyAlignment="1">
      <alignment horizontal="right"/>
    </xf>
    <xf numFmtId="167" fontId="6" fillId="0" borderId="59" xfId="0" applyNumberFormat="1" applyFont="1" applyFill="1" applyBorder="1" applyAlignment="1">
      <alignment horizontal="right" vertical="center"/>
    </xf>
    <xf numFmtId="167" fontId="6" fillId="0" borderId="59" xfId="0" applyNumberFormat="1" applyFont="1" applyFill="1" applyBorder="1" applyAlignment="1">
      <alignment horizontal="right"/>
    </xf>
    <xf numFmtId="43" fontId="33" fillId="0" borderId="20" xfId="0" applyNumberFormat="1" applyFont="1" applyFill="1" applyBorder="1" applyAlignment="1">
      <alignment horizontal="right"/>
    </xf>
    <xf numFmtId="167" fontId="2" fillId="0" borderId="20" xfId="0" applyNumberFormat="1" applyFont="1" applyFill="1" applyBorder="1" applyAlignment="1">
      <alignment horizontal="right"/>
    </xf>
    <xf numFmtId="167" fontId="2" fillId="0" borderId="59" xfId="0" applyNumberFormat="1" applyFont="1" applyFill="1" applyBorder="1" applyAlignment="1">
      <alignment horizontal="right"/>
    </xf>
    <xf numFmtId="167" fontId="18" fillId="0" borderId="20" xfId="0" applyNumberFormat="1" applyFont="1" applyFill="1" applyBorder="1" applyAlignment="1">
      <alignment horizontal="right"/>
    </xf>
    <xf numFmtId="167" fontId="18" fillId="0" borderId="59" xfId="0" applyNumberFormat="1" applyFont="1" applyFill="1" applyBorder="1" applyAlignment="1">
      <alignment horizontal="right"/>
    </xf>
    <xf numFmtId="167" fontId="25" fillId="0" borderId="20" xfId="0" applyNumberFormat="1" applyFont="1" applyFill="1" applyBorder="1" applyAlignment="1">
      <alignment horizontal="right"/>
    </xf>
    <xf numFmtId="167" fontId="26" fillId="0" borderId="20" xfId="0" applyNumberFormat="1" applyFont="1" applyFill="1" applyBorder="1" applyAlignment="1">
      <alignment horizontal="right"/>
    </xf>
    <xf numFmtId="167" fontId="26" fillId="0" borderId="59" xfId="0" applyNumberFormat="1" applyFont="1" applyFill="1" applyBorder="1" applyAlignment="1">
      <alignment horizontal="right"/>
    </xf>
    <xf numFmtId="9" fontId="20" fillId="0" borderId="20" xfId="1" applyFont="1" applyFill="1" applyBorder="1" applyAlignment="1">
      <alignment horizontal="right"/>
    </xf>
    <xf numFmtId="0" fontId="9" fillId="0" borderId="14" xfId="0" applyFont="1" applyFill="1" applyBorder="1" applyAlignment="1">
      <alignment horizontal="center"/>
    </xf>
    <xf numFmtId="0" fontId="8" fillId="0" borderId="14" xfId="0" applyFont="1" applyFill="1" applyBorder="1" applyAlignment="1">
      <alignment horizontal="center"/>
    </xf>
    <xf numFmtId="1" fontId="6" fillId="0" borderId="58" xfId="0" applyNumberFormat="1" applyFont="1" applyFill="1" applyBorder="1" applyAlignment="1">
      <alignment horizontal="center"/>
    </xf>
    <xf numFmtId="9" fontId="20" fillId="0" borderId="20" xfId="0" applyNumberFormat="1" applyFont="1" applyFill="1" applyBorder="1" applyAlignment="1">
      <alignment horizontal="center"/>
    </xf>
    <xf numFmtId="6" fontId="6" fillId="0" borderId="20" xfId="0" applyNumberFormat="1" applyFont="1" applyFill="1" applyBorder="1" applyAlignment="1">
      <alignment horizontal="center"/>
    </xf>
    <xf numFmtId="184" fontId="6" fillId="0" borderId="20" xfId="0" applyNumberFormat="1" applyFont="1" applyFill="1" applyBorder="1" applyAlignment="1">
      <alignment horizontal="center"/>
    </xf>
    <xf numFmtId="10" fontId="6" fillId="0" borderId="20" xfId="0" applyNumberFormat="1" applyFont="1" applyFill="1" applyBorder="1" applyAlignment="1">
      <alignment horizontal="center"/>
    </xf>
    <xf numFmtId="6" fontId="8" fillId="0" borderId="20" xfId="0" applyNumberFormat="1" applyFont="1" applyFill="1" applyBorder="1" applyAlignment="1">
      <alignment horizontal="center"/>
    </xf>
    <xf numFmtId="6" fontId="8" fillId="0" borderId="59" xfId="0" applyNumberFormat="1" applyFont="1" applyFill="1" applyBorder="1" applyAlignment="1">
      <alignment horizontal="center"/>
    </xf>
    <xf numFmtId="1" fontId="6" fillId="0" borderId="64" xfId="0" applyNumberFormat="1" applyFont="1" applyFill="1" applyBorder="1" applyAlignment="1">
      <alignment horizontal="center"/>
    </xf>
    <xf numFmtId="0" fontId="2" fillId="0" borderId="64" xfId="0" applyFont="1" applyFill="1" applyBorder="1" applyAlignment="1"/>
    <xf numFmtId="0" fontId="2" fillId="0" borderId="65" xfId="0" applyFont="1" applyFill="1" applyBorder="1" applyAlignment="1"/>
    <xf numFmtId="0" fontId="10" fillId="19" borderId="66" xfId="0" applyFont="1" applyFill="1" applyBorder="1"/>
    <xf numFmtId="0" fontId="10" fillId="19" borderId="69" xfId="0" applyFont="1" applyFill="1" applyBorder="1"/>
    <xf numFmtId="9" fontId="6" fillId="0" borderId="20" xfId="0" applyNumberFormat="1" applyFont="1" applyBorder="1"/>
    <xf numFmtId="174" fontId="6" fillId="0" borderId="20" xfId="0" applyNumberFormat="1" applyFont="1" applyBorder="1"/>
    <xf numFmtId="1" fontId="6" fillId="0" borderId="20" xfId="0" applyNumberFormat="1" applyFont="1" applyBorder="1" applyAlignment="1">
      <alignment horizontal="center"/>
    </xf>
    <xf numFmtId="6" fontId="2" fillId="0" borderId="20" xfId="0" applyNumberFormat="1" applyFont="1" applyBorder="1" applyAlignment="1"/>
    <xf numFmtId="9" fontId="20" fillId="0" borderId="64" xfId="0" applyNumberFormat="1" applyFont="1" applyBorder="1"/>
    <xf numFmtId="174" fontId="6" fillId="0" borderId="64" xfId="0" applyNumberFormat="1" applyFont="1" applyBorder="1"/>
    <xf numFmtId="0" fontId="6" fillId="0" borderId="64" xfId="0" applyFont="1" applyBorder="1"/>
    <xf numFmtId="6" fontId="6" fillId="0" borderId="64" xfId="0" applyNumberFormat="1" applyFont="1" applyBorder="1"/>
    <xf numFmtId="0" fontId="6" fillId="0" borderId="65" xfId="0" applyFont="1" applyBorder="1"/>
    <xf numFmtId="0" fontId="9" fillId="24" borderId="79" xfId="0" applyFont="1" applyFill="1" applyBorder="1"/>
    <xf numFmtId="0" fontId="10" fillId="24" borderId="66" xfId="0" applyFont="1" applyFill="1" applyBorder="1"/>
    <xf numFmtId="0" fontId="10" fillId="24" borderId="66" xfId="0" applyFont="1" applyFill="1" applyBorder="1" applyAlignment="1">
      <alignment horizontal="center"/>
    </xf>
    <xf numFmtId="0" fontId="10" fillId="24" borderId="69" xfId="0" applyFont="1" applyFill="1" applyBorder="1"/>
    <xf numFmtId="0" fontId="6" fillId="0" borderId="79" xfId="0" applyFont="1" applyBorder="1"/>
    <xf numFmtId="9" fontId="20" fillId="0" borderId="66" xfId="0" applyNumberFormat="1" applyFont="1" applyFill="1" applyBorder="1"/>
    <xf numFmtId="9" fontId="75" fillId="0" borderId="66" xfId="0" applyNumberFormat="1" applyFont="1" applyFill="1" applyBorder="1" applyAlignment="1">
      <alignment horizontal="center"/>
    </xf>
    <xf numFmtId="9" fontId="20" fillId="0" borderId="66" xfId="1" applyFont="1" applyFill="1" applyBorder="1"/>
    <xf numFmtId="0" fontId="6" fillId="0" borderId="69" xfId="0" applyFont="1" applyFill="1" applyBorder="1"/>
    <xf numFmtId="0" fontId="20" fillId="0" borderId="20" xfId="0" applyFont="1" applyFill="1" applyBorder="1" applyAlignment="1"/>
    <xf numFmtId="10" fontId="20" fillId="0" borderId="20" xfId="0" applyNumberFormat="1" applyFont="1" applyFill="1" applyBorder="1" applyAlignment="1"/>
    <xf numFmtId="185" fontId="20" fillId="0" borderId="20" xfId="0" applyNumberFormat="1" applyFont="1" applyFill="1" applyBorder="1"/>
    <xf numFmtId="185" fontId="75" fillId="0" borderId="20" xfId="0" applyNumberFormat="1" applyFont="1" applyFill="1" applyBorder="1" applyAlignment="1">
      <alignment horizontal="center"/>
    </xf>
    <xf numFmtId="167" fontId="6" fillId="0" borderId="59" xfId="0" applyNumberFormat="1" applyFont="1" applyFill="1" applyBorder="1"/>
    <xf numFmtId="166" fontId="20" fillId="0" borderId="20" xfId="0" applyNumberFormat="1" applyFont="1" applyFill="1" applyBorder="1"/>
    <xf numFmtId="186" fontId="76" fillId="0" borderId="20" xfId="0" applyNumberFormat="1" applyFont="1" applyFill="1" applyBorder="1" applyAlignment="1">
      <alignment horizontal="center"/>
    </xf>
    <xf numFmtId="185" fontId="76" fillId="0" borderId="20" xfId="0" applyNumberFormat="1" applyFont="1" applyFill="1" applyBorder="1" applyAlignment="1">
      <alignment horizontal="center"/>
    </xf>
    <xf numFmtId="0" fontId="2" fillId="0" borderId="63" xfId="0" applyFont="1" applyBorder="1" applyAlignment="1"/>
    <xf numFmtId="166" fontId="76" fillId="0" borderId="64" xfId="0" applyNumberFormat="1" applyFont="1" applyBorder="1" applyAlignment="1">
      <alignment horizontal="center"/>
    </xf>
    <xf numFmtId="0" fontId="6" fillId="0" borderId="64" xfId="0" applyFont="1" applyBorder="1" applyAlignment="1"/>
    <xf numFmtId="10" fontId="6" fillId="0" borderId="64" xfId="0" applyNumberFormat="1" applyFont="1" applyBorder="1"/>
    <xf numFmtId="10" fontId="2" fillId="0" borderId="59" xfId="0" applyNumberFormat="1" applyFont="1" applyBorder="1" applyAlignment="1"/>
    <xf numFmtId="9" fontId="2" fillId="0" borderId="59" xfId="1" applyFont="1" applyBorder="1" applyAlignment="1"/>
    <xf numFmtId="9" fontId="2" fillId="0" borderId="65" xfId="0" applyNumberFormat="1" applyFont="1" applyBorder="1" applyAlignment="1"/>
    <xf numFmtId="0" fontId="8" fillId="27" borderId="80" xfId="0" applyFont="1" applyFill="1" applyBorder="1"/>
    <xf numFmtId="0" fontId="2" fillId="27" borderId="81" xfId="0" applyFont="1" applyFill="1" applyBorder="1" applyAlignment="1"/>
    <xf numFmtId="0" fontId="2" fillId="27" borderId="82" xfId="0" applyFont="1" applyFill="1" applyBorder="1" applyAlignment="1"/>
    <xf numFmtId="0" fontId="2" fillId="0" borderId="0" xfId="0" applyFont="1" applyFill="1" applyAlignment="1">
      <alignment horizontal="left"/>
    </xf>
    <xf numFmtId="0" fontId="22" fillId="27" borderId="80" xfId="0" applyFont="1" applyFill="1" applyBorder="1" applyAlignment="1"/>
    <xf numFmtId="0" fontId="2" fillId="0" borderId="58" xfId="0" applyFont="1" applyFill="1" applyBorder="1" applyAlignment="1"/>
    <xf numFmtId="0" fontId="2" fillId="0" borderId="63" xfId="0" applyFont="1" applyFill="1" applyBorder="1" applyAlignment="1"/>
    <xf numFmtId="9" fontId="20" fillId="0" borderId="20" xfId="0" applyNumberFormat="1" applyFont="1" applyBorder="1"/>
    <xf numFmtId="6" fontId="6" fillId="0" borderId="59" xfId="0" applyNumberFormat="1" applyFont="1" applyBorder="1"/>
    <xf numFmtId="8" fontId="22" fillId="0" borderId="65" xfId="0" applyNumberFormat="1" applyFont="1" applyBorder="1" applyAlignment="1"/>
    <xf numFmtId="0" fontId="10" fillId="24" borderId="69" xfId="0" applyFont="1" applyFill="1" applyBorder="1" applyAlignment="1">
      <alignment horizontal="center"/>
    </xf>
    <xf numFmtId="0" fontId="6" fillId="0" borderId="86" xfId="0" applyFont="1" applyBorder="1"/>
    <xf numFmtId="9" fontId="20" fillId="0" borderId="54" xfId="0" applyNumberFormat="1" applyFont="1" applyBorder="1"/>
    <xf numFmtId="174" fontId="6" fillId="0" borderId="54" xfId="0" applyNumberFormat="1" applyFont="1" applyBorder="1"/>
    <xf numFmtId="6" fontId="6" fillId="0" borderId="87" xfId="0" applyNumberFormat="1" applyFont="1" applyBorder="1"/>
    <xf numFmtId="0" fontId="2" fillId="0" borderId="88" xfId="0" applyFont="1" applyFill="1" applyBorder="1" applyAlignment="1"/>
    <xf numFmtId="0" fontId="2" fillId="0" borderId="89" xfId="0" applyFont="1" applyFill="1" applyBorder="1" applyAlignment="1"/>
    <xf numFmtId="6" fontId="6" fillId="0" borderId="90" xfId="0" applyNumberFormat="1" applyFont="1" applyFill="1" applyBorder="1" applyAlignment="1">
      <alignment horizontal="left"/>
    </xf>
    <xf numFmtId="0" fontId="2" fillId="0" borderId="86" xfId="0" applyFont="1" applyFill="1" applyBorder="1" applyAlignment="1"/>
    <xf numFmtId="0" fontId="2" fillId="0" borderId="54" xfId="0" applyFont="1" applyFill="1" applyBorder="1" applyAlignment="1"/>
    <xf numFmtId="9" fontId="2" fillId="0" borderId="87" xfId="0" applyNumberFormat="1" applyFont="1" applyFill="1" applyBorder="1" applyAlignment="1">
      <alignment horizontal="left"/>
    </xf>
    <xf numFmtId="8" fontId="22" fillId="0" borderId="65" xfId="0" applyNumberFormat="1" applyFont="1" applyFill="1" applyBorder="1" applyAlignment="1"/>
    <xf numFmtId="0" fontId="0" fillId="0" borderId="20" xfId="0" applyFont="1" applyFill="1" applyBorder="1" applyAlignment="1"/>
    <xf numFmtId="164" fontId="6" fillId="0" borderId="20" xfId="0" applyNumberFormat="1" applyFont="1" applyFill="1" applyBorder="1" applyAlignment="1">
      <alignment horizontal="center"/>
    </xf>
    <xf numFmtId="164" fontId="6" fillId="0" borderId="59" xfId="0" applyNumberFormat="1" applyFont="1" applyFill="1" applyBorder="1" applyAlignment="1">
      <alignment horizontal="center"/>
    </xf>
    <xf numFmtId="1" fontId="6" fillId="0" borderId="59" xfId="0" applyNumberFormat="1" applyFont="1" applyFill="1" applyBorder="1" applyAlignment="1">
      <alignment horizontal="center"/>
    </xf>
    <xf numFmtId="14" fontId="6" fillId="0" borderId="20" xfId="0" applyNumberFormat="1" applyFont="1" applyFill="1" applyBorder="1"/>
    <xf numFmtId="187" fontId="6" fillId="0" borderId="20" xfId="0" applyNumberFormat="1" applyFont="1" applyFill="1" applyBorder="1" applyAlignment="1">
      <alignment horizontal="center"/>
    </xf>
    <xf numFmtId="178" fontId="6" fillId="0" borderId="20" xfId="0" applyNumberFormat="1" applyFont="1" applyFill="1" applyBorder="1"/>
    <xf numFmtId="178" fontId="6" fillId="0" borderId="59" xfId="0" applyNumberFormat="1" applyFont="1" applyFill="1" applyBorder="1"/>
    <xf numFmtId="187" fontId="6" fillId="0" borderId="20" xfId="0" applyNumberFormat="1" applyFont="1" applyFill="1" applyBorder="1"/>
    <xf numFmtId="179" fontId="6" fillId="0" borderId="20" xfId="0" applyNumberFormat="1" applyFont="1" applyFill="1" applyBorder="1" applyAlignment="1">
      <alignment horizontal="center"/>
    </xf>
    <xf numFmtId="179" fontId="6" fillId="0" borderId="20" xfId="0" applyNumberFormat="1" applyFont="1" applyFill="1" applyBorder="1"/>
    <xf numFmtId="179" fontId="6" fillId="0" borderId="20" xfId="0" applyNumberFormat="1" applyFont="1" applyFill="1" applyBorder="1" applyAlignment="1"/>
    <xf numFmtId="179" fontId="6" fillId="0" borderId="59" xfId="0" applyNumberFormat="1" applyFont="1" applyFill="1" applyBorder="1" applyAlignment="1"/>
    <xf numFmtId="179" fontId="6" fillId="0" borderId="59" xfId="0" applyNumberFormat="1" applyFont="1" applyFill="1" applyBorder="1"/>
    <xf numFmtId="0" fontId="6" fillId="0" borderId="29" xfId="0" applyFont="1" applyFill="1" applyBorder="1"/>
    <xf numFmtId="179" fontId="6" fillId="0" borderId="29" xfId="0" applyNumberFormat="1" applyFont="1" applyFill="1" applyBorder="1" applyAlignment="1">
      <alignment horizontal="center"/>
    </xf>
    <xf numFmtId="179" fontId="6" fillId="0" borderId="29" xfId="0" applyNumberFormat="1" applyFont="1" applyFill="1" applyBorder="1"/>
    <xf numFmtId="179" fontId="6" fillId="0" borderId="72" xfId="0" applyNumberFormat="1" applyFont="1" applyFill="1" applyBorder="1"/>
    <xf numFmtId="0" fontId="0" fillId="0" borderId="20" xfId="0" applyFont="1" applyBorder="1" applyAlignment="1"/>
    <xf numFmtId="0" fontId="6" fillId="0" borderId="58" xfId="0" applyFont="1" applyFill="1" applyBorder="1" applyAlignment="1"/>
    <xf numFmtId="179" fontId="2" fillId="0" borderId="20" xfId="0" applyNumberFormat="1" applyFont="1" applyFill="1" applyBorder="1" applyAlignment="1"/>
    <xf numFmtId="179" fontId="2" fillId="0" borderId="20" xfId="0" applyNumberFormat="1" applyFont="1" applyBorder="1" applyAlignment="1"/>
    <xf numFmtId="5" fontId="2" fillId="0" borderId="20" xfId="0" applyNumberFormat="1" applyFont="1" applyBorder="1" applyAlignment="1"/>
    <xf numFmtId="179" fontId="2" fillId="0" borderId="59" xfId="0" applyNumberFormat="1" applyFont="1" applyBorder="1" applyAlignment="1"/>
    <xf numFmtId="0" fontId="2" fillId="0" borderId="65" xfId="0" applyFont="1" applyBorder="1" applyAlignment="1"/>
    <xf numFmtId="0" fontId="18" fillId="0" borderId="20" xfId="0" applyFont="1" applyFill="1" applyBorder="1" applyAlignment="1">
      <alignment horizontal="center"/>
    </xf>
    <xf numFmtId="0" fontId="73" fillId="0" borderId="20" xfId="0" applyFont="1" applyFill="1" applyBorder="1"/>
    <xf numFmtId="179" fontId="8" fillId="0" borderId="20" xfId="0" applyNumberFormat="1" applyFont="1" applyFill="1" applyBorder="1"/>
    <xf numFmtId="179" fontId="8" fillId="0" borderId="59" xfId="0" applyNumberFormat="1" applyFont="1" applyFill="1" applyBorder="1"/>
    <xf numFmtId="176" fontId="20" fillId="0" borderId="59" xfId="0" applyNumberFormat="1" applyFont="1" applyBorder="1" applyAlignment="1"/>
    <xf numFmtId="0" fontId="20" fillId="0" borderId="59" xfId="0" applyFont="1" applyFill="1" applyBorder="1"/>
    <xf numFmtId="1" fontId="6" fillId="0" borderId="59" xfId="0" applyNumberFormat="1" applyFont="1" applyFill="1" applyBorder="1"/>
    <xf numFmtId="10" fontId="20" fillId="0" borderId="59" xfId="0" applyNumberFormat="1" applyFont="1" applyFill="1" applyBorder="1"/>
    <xf numFmtId="166" fontId="20" fillId="0" borderId="59" xfId="0" applyNumberFormat="1" applyFont="1" applyFill="1" applyBorder="1"/>
    <xf numFmtId="0" fontId="8" fillId="0" borderId="61" xfId="0" applyFont="1" applyBorder="1"/>
    <xf numFmtId="173" fontId="8" fillId="0" borderId="62" xfId="0" applyNumberFormat="1" applyFont="1" applyBorder="1"/>
    <xf numFmtId="0" fontId="22" fillId="14" borderId="93" xfId="0" applyFont="1" applyFill="1" applyBorder="1"/>
    <xf numFmtId="0" fontId="22" fillId="14" borderId="94" xfId="0" applyFont="1" applyFill="1" applyBorder="1" applyAlignment="1">
      <alignment horizontal="center"/>
    </xf>
    <xf numFmtId="10" fontId="6" fillId="0" borderId="20" xfId="0" applyNumberFormat="1" applyFont="1" applyFill="1" applyBorder="1" applyAlignment="1">
      <alignment horizontal="right"/>
    </xf>
    <xf numFmtId="180" fontId="6" fillId="0" borderId="20" xfId="0" applyNumberFormat="1" applyFont="1" applyFill="1" applyBorder="1" applyAlignment="1">
      <alignment horizontal="right"/>
    </xf>
    <xf numFmtId="0" fontId="8" fillId="0" borderId="60" xfId="0" applyFont="1" applyFill="1" applyBorder="1"/>
    <xf numFmtId="8" fontId="2" fillId="0" borderId="59" xfId="0" applyNumberFormat="1" applyFont="1" applyFill="1" applyBorder="1" applyAlignment="1"/>
    <xf numFmtId="6" fontId="8" fillId="0" borderId="61" xfId="0" applyNumberFormat="1" applyFont="1" applyFill="1" applyBorder="1" applyAlignment="1">
      <alignment horizontal="right"/>
    </xf>
    <xf numFmtId="178" fontId="6" fillId="0" borderId="61" xfId="0" applyNumberFormat="1" applyFont="1" applyFill="1" applyBorder="1" applyAlignment="1">
      <alignment horizontal="right"/>
    </xf>
    <xf numFmtId="0" fontId="6" fillId="0" borderId="62" xfId="0" applyFont="1" applyFill="1" applyBorder="1" applyAlignment="1">
      <alignment horizontal="center"/>
    </xf>
    <xf numFmtId="0" fontId="6" fillId="0" borderId="72" xfId="0" applyFont="1" applyFill="1" applyBorder="1" applyAlignment="1">
      <alignment horizontal="center"/>
    </xf>
    <xf numFmtId="10" fontId="20" fillId="0" borderId="20" xfId="0" applyNumberFormat="1" applyFont="1" applyFill="1" applyBorder="1" applyAlignment="1">
      <alignment horizontal="center"/>
    </xf>
    <xf numFmtId="0" fontId="20" fillId="0" borderId="20" xfId="0" applyFont="1" applyFill="1" applyBorder="1" applyAlignment="1">
      <alignment horizontal="center"/>
    </xf>
    <xf numFmtId="9" fontId="20" fillId="0" borderId="59" xfId="0" applyNumberFormat="1" applyFont="1" applyFill="1" applyBorder="1" applyAlignment="1">
      <alignment horizontal="center"/>
    </xf>
    <xf numFmtId="5" fontId="6" fillId="0" borderId="59" xfId="0" applyNumberFormat="1" applyFont="1" applyFill="1" applyBorder="1" applyAlignment="1">
      <alignment horizontal="center"/>
    </xf>
    <xf numFmtId="9" fontId="20" fillId="0" borderId="65" xfId="0" applyNumberFormat="1" applyFont="1" applyFill="1" applyBorder="1" applyAlignment="1">
      <alignment horizontal="center"/>
    </xf>
    <xf numFmtId="166" fontId="20" fillId="0" borderId="20" xfId="0" applyNumberFormat="1" applyFont="1" applyFill="1" applyBorder="1" applyAlignment="1">
      <alignment horizontal="center"/>
    </xf>
    <xf numFmtId="166" fontId="20" fillId="0" borderId="59" xfId="0" applyNumberFormat="1" applyFont="1" applyFill="1" applyBorder="1" applyAlignment="1">
      <alignment horizontal="center"/>
    </xf>
    <xf numFmtId="191" fontId="20" fillId="0" borderId="20" xfId="0" applyNumberFormat="1" applyFont="1" applyFill="1" applyBorder="1" applyAlignment="1">
      <alignment horizontal="center"/>
    </xf>
    <xf numFmtId="0" fontId="20" fillId="0" borderId="59" xfId="0" applyFont="1" applyFill="1" applyBorder="1" applyAlignment="1">
      <alignment horizontal="center"/>
    </xf>
    <xf numFmtId="0" fontId="9" fillId="28" borderId="55" xfId="0" applyFont="1" applyFill="1" applyBorder="1"/>
    <xf numFmtId="0" fontId="10" fillId="28" borderId="56" xfId="0" applyFont="1" applyFill="1" applyBorder="1"/>
    <xf numFmtId="0" fontId="10" fillId="28" borderId="57" xfId="0" applyFont="1" applyFill="1" applyBorder="1" applyAlignment="1">
      <alignment horizontal="center"/>
    </xf>
    <xf numFmtId="0" fontId="10" fillId="28" borderId="57" xfId="0" applyFont="1" applyFill="1" applyBorder="1"/>
    <xf numFmtId="0" fontId="10" fillId="28" borderId="56" xfId="0" applyFont="1" applyFill="1" applyBorder="1" applyAlignment="1">
      <alignment horizontal="center"/>
    </xf>
    <xf numFmtId="0" fontId="9" fillId="17" borderId="55" xfId="0" applyFont="1" applyFill="1" applyBorder="1"/>
    <xf numFmtId="0" fontId="10" fillId="17" borderId="56" xfId="0" applyFont="1" applyFill="1" applyBorder="1" applyAlignment="1">
      <alignment horizontal="center"/>
    </xf>
    <xf numFmtId="0" fontId="10" fillId="17" borderId="56" xfId="0" applyFont="1" applyFill="1" applyBorder="1"/>
    <xf numFmtId="0" fontId="10" fillId="17" borderId="57" xfId="0" applyFont="1" applyFill="1" applyBorder="1" applyAlignment="1">
      <alignment horizontal="center"/>
    </xf>
    <xf numFmtId="9" fontId="78" fillId="0" borderId="0" xfId="0" applyNumberFormat="1" applyFont="1"/>
    <xf numFmtId="8" fontId="6" fillId="0" borderId="0" xfId="0" applyNumberFormat="1" applyFont="1"/>
    <xf numFmtId="6" fontId="78" fillId="0" borderId="0" xfId="0" applyNumberFormat="1" applyFont="1"/>
    <xf numFmtId="10" fontId="78" fillId="0" borderId="0" xfId="0" applyNumberFormat="1" applyFont="1"/>
    <xf numFmtId="0" fontId="6" fillId="0" borderId="43" xfId="0" applyFont="1" applyBorder="1"/>
    <xf numFmtId="0" fontId="6" fillId="0" borderId="44" xfId="0" applyFont="1" applyBorder="1"/>
    <xf numFmtId="6" fontId="6" fillId="0" borderId="45" xfId="0" applyNumberFormat="1" applyFont="1" applyBorder="1"/>
    <xf numFmtId="8" fontId="6" fillId="0" borderId="24" xfId="0" applyNumberFormat="1" applyFont="1" applyBorder="1"/>
    <xf numFmtId="10" fontId="6" fillId="0" borderId="24" xfId="0" applyNumberFormat="1" applyFont="1" applyBorder="1"/>
    <xf numFmtId="197" fontId="6" fillId="0" borderId="36" xfId="0" applyNumberFormat="1" applyFont="1" applyBorder="1"/>
    <xf numFmtId="166" fontId="6" fillId="0" borderId="24" xfId="0" applyNumberFormat="1" applyFont="1" applyBorder="1"/>
    <xf numFmtId="0" fontId="9" fillId="19" borderId="66" xfId="0" applyFont="1" applyFill="1" applyBorder="1"/>
    <xf numFmtId="196" fontId="9" fillId="19" borderId="66" xfId="0" applyNumberFormat="1" applyFont="1" applyFill="1" applyBorder="1" applyAlignment="1">
      <alignment horizontal="center"/>
    </xf>
    <xf numFmtId="196" fontId="9" fillId="19" borderId="69" xfId="0" applyNumberFormat="1" applyFont="1" applyFill="1" applyBorder="1" applyAlignment="1">
      <alignment horizontal="center"/>
    </xf>
    <xf numFmtId="0" fontId="73" fillId="0" borderId="58" xfId="0" applyFont="1" applyBorder="1"/>
    <xf numFmtId="0" fontId="73" fillId="0" borderId="20" xfId="0" applyFont="1" applyBorder="1"/>
    <xf numFmtId="9" fontId="73" fillId="0" borderId="20" xfId="0" applyNumberFormat="1" applyFont="1" applyBorder="1" applyAlignment="1">
      <alignment horizontal="center"/>
    </xf>
    <xf numFmtId="9" fontId="73" fillId="0" borderId="59" xfId="0" applyNumberFormat="1" applyFont="1" applyBorder="1" applyAlignment="1">
      <alignment horizontal="center"/>
    </xf>
    <xf numFmtId="9" fontId="6" fillId="0" borderId="59" xfId="0" applyNumberFormat="1" applyFont="1" applyBorder="1"/>
    <xf numFmtId="6" fontId="6" fillId="0" borderId="20" xfId="0" applyNumberFormat="1" applyFont="1" applyBorder="1"/>
    <xf numFmtId="8" fontId="6" fillId="0" borderId="20" xfId="0" applyNumberFormat="1" applyFont="1" applyBorder="1"/>
    <xf numFmtId="0" fontId="6" fillId="0" borderId="29" xfId="0" applyFont="1" applyBorder="1"/>
    <xf numFmtId="6" fontId="6" fillId="0" borderId="29" xfId="0" applyNumberFormat="1" applyFont="1" applyBorder="1"/>
    <xf numFmtId="6" fontId="6" fillId="0" borderId="72" xfId="0" applyNumberFormat="1" applyFont="1" applyBorder="1"/>
    <xf numFmtId="0" fontId="6" fillId="0" borderId="93" xfId="0" applyFont="1" applyBorder="1" applyAlignment="1"/>
    <xf numFmtId="0" fontId="6" fillId="0" borderId="23" xfId="0" applyFont="1" applyBorder="1"/>
    <xf numFmtId="6" fontId="6" fillId="0" borderId="23" xfId="0" applyNumberFormat="1" applyFont="1" applyBorder="1"/>
    <xf numFmtId="6" fontId="6" fillId="0" borderId="94" xfId="0" applyNumberFormat="1" applyFont="1" applyBorder="1"/>
    <xf numFmtId="0" fontId="6" fillId="0" borderId="93" xfId="0" applyFont="1" applyBorder="1"/>
    <xf numFmtId="0" fontId="6" fillId="13" borderId="63" xfId="0" applyFont="1" applyFill="1" applyBorder="1"/>
    <xf numFmtId="0" fontId="6" fillId="13" borderId="64" xfId="0" applyFont="1" applyFill="1" applyBorder="1"/>
    <xf numFmtId="6" fontId="6" fillId="13" borderId="64" xfId="0" applyNumberFormat="1" applyFont="1" applyFill="1" applyBorder="1"/>
    <xf numFmtId="6" fontId="6" fillId="13" borderId="65" xfId="0" applyNumberFormat="1" applyFont="1" applyFill="1" applyBorder="1"/>
    <xf numFmtId="195" fontId="9" fillId="19" borderId="66" xfId="0" applyNumberFormat="1" applyFont="1" applyFill="1" applyBorder="1" applyAlignment="1">
      <alignment horizontal="center"/>
    </xf>
    <xf numFmtId="195" fontId="9" fillId="19" borderId="69" xfId="0" applyNumberFormat="1" applyFont="1" applyFill="1" applyBorder="1" applyAlignment="1">
      <alignment horizontal="center"/>
    </xf>
    <xf numFmtId="6" fontId="6" fillId="0" borderId="61" xfId="0" applyNumberFormat="1" applyFont="1" applyBorder="1"/>
    <xf numFmtId="0" fontId="9" fillId="19" borderId="69" xfId="0" applyFont="1" applyFill="1" applyBorder="1"/>
    <xf numFmtId="0" fontId="6" fillId="0" borderId="63" xfId="0" applyFont="1" applyBorder="1" applyAlignment="1"/>
    <xf numFmtId="6" fontId="6" fillId="0" borderId="65" xfId="0" applyNumberFormat="1" applyFont="1" applyBorder="1"/>
    <xf numFmtId="167" fontId="6" fillId="0" borderId="59" xfId="0" applyNumberFormat="1" applyFont="1" applyBorder="1"/>
    <xf numFmtId="9" fontId="78" fillId="0" borderId="20" xfId="0" applyNumberFormat="1" applyFont="1" applyBorder="1"/>
    <xf numFmtId="0" fontId="10" fillId="0" borderId="20" xfId="0" applyFont="1" applyBorder="1"/>
    <xf numFmtId="9" fontId="6" fillId="0" borderId="59" xfId="0" applyNumberFormat="1" applyFont="1" applyBorder="1" applyAlignment="1"/>
    <xf numFmtId="194" fontId="6" fillId="0" borderId="59" xfId="0" applyNumberFormat="1" applyFont="1" applyBorder="1" applyAlignment="1"/>
    <xf numFmtId="6" fontId="6" fillId="0" borderId="59" xfId="0" applyNumberFormat="1" applyFont="1" applyBorder="1" applyAlignment="1"/>
    <xf numFmtId="167" fontId="6" fillId="0" borderId="59" xfId="0" applyNumberFormat="1" applyFont="1" applyFill="1" applyBorder="1" applyAlignment="1"/>
    <xf numFmtId="193" fontId="6" fillId="12" borderId="59" xfId="0" applyNumberFormat="1" applyFont="1" applyFill="1" applyBorder="1"/>
    <xf numFmtId="166" fontId="6" fillId="0" borderId="59" xfId="0" applyNumberFormat="1" applyFont="1" applyBorder="1"/>
    <xf numFmtId="43" fontId="6" fillId="0" borderId="20" xfId="0" applyNumberFormat="1" applyFont="1" applyBorder="1"/>
    <xf numFmtId="192" fontId="6" fillId="0" borderId="59" xfId="0" applyNumberFormat="1" applyFont="1" applyBorder="1"/>
    <xf numFmtId="10" fontId="6" fillId="0" borderId="65" xfId="0" applyNumberFormat="1" applyFont="1" applyBorder="1" applyAlignment="1"/>
    <xf numFmtId="166" fontId="78" fillId="0" borderId="59" xfId="0" applyNumberFormat="1" applyFont="1" applyFill="1" applyBorder="1"/>
    <xf numFmtId="192" fontId="78" fillId="0" borderId="59" xfId="0" applyNumberFormat="1" applyFont="1" applyBorder="1"/>
    <xf numFmtId="9" fontId="78" fillId="0" borderId="59" xfId="0" applyNumberFormat="1" applyFont="1" applyBorder="1"/>
    <xf numFmtId="43" fontId="78" fillId="0" borderId="59" xfId="0" applyNumberFormat="1" applyFont="1" applyBorder="1"/>
    <xf numFmtId="9" fontId="78" fillId="0" borderId="65" xfId="0" applyNumberFormat="1" applyFont="1" applyBorder="1"/>
    <xf numFmtId="9" fontId="6" fillId="0" borderId="23" xfId="0" applyNumberFormat="1" applyFont="1" applyBorder="1"/>
    <xf numFmtId="10" fontId="6" fillId="0" borderId="66" xfId="0" applyNumberFormat="1" applyFont="1" applyBorder="1"/>
    <xf numFmtId="10" fontId="6" fillId="0" borderId="69" xfId="0" applyNumberFormat="1" applyFont="1" applyBorder="1"/>
    <xf numFmtId="10" fontId="6" fillId="0" borderId="20" xfId="0" applyNumberFormat="1" applyFont="1" applyBorder="1"/>
    <xf numFmtId="10" fontId="6" fillId="0" borderId="59" xfId="0" applyNumberFormat="1" applyFont="1" applyBorder="1"/>
    <xf numFmtId="43" fontId="6" fillId="0" borderId="59" xfId="0" applyNumberFormat="1" applyFont="1" applyBorder="1"/>
    <xf numFmtId="10" fontId="6" fillId="0" borderId="65" xfId="0" applyNumberFormat="1" applyFont="1" applyBorder="1"/>
    <xf numFmtId="0" fontId="58" fillId="19" borderId="79" xfId="0" applyFont="1" applyFill="1" applyBorder="1"/>
    <xf numFmtId="0" fontId="58" fillId="19" borderId="66" xfId="0" applyFont="1" applyFill="1" applyBorder="1"/>
    <xf numFmtId="0" fontId="58" fillId="19" borderId="69" xfId="0" applyFont="1" applyFill="1" applyBorder="1"/>
    <xf numFmtId="0" fontId="52" fillId="0" borderId="58" xfId="0" applyFont="1" applyBorder="1"/>
    <xf numFmtId="0" fontId="52" fillId="0" borderId="20" xfId="0" applyFont="1" applyBorder="1"/>
    <xf numFmtId="167" fontId="52" fillId="0" borderId="59" xfId="0" applyNumberFormat="1" applyFont="1" applyBorder="1"/>
    <xf numFmtId="9" fontId="56" fillId="0" borderId="20" xfId="0" applyNumberFormat="1" applyFont="1" applyBorder="1"/>
    <xf numFmtId="9" fontId="52" fillId="0" borderId="59" xfId="0" applyNumberFormat="1" applyFont="1" applyBorder="1"/>
    <xf numFmtId="0" fontId="54" fillId="0" borderId="20" xfId="0" applyFont="1" applyBorder="1"/>
    <xf numFmtId="0" fontId="52" fillId="0" borderId="58" xfId="0" applyFont="1" applyBorder="1" applyAlignment="1"/>
    <xf numFmtId="199" fontId="60" fillId="0" borderId="59" xfId="0" applyNumberFormat="1" applyFont="1" applyBorder="1" applyAlignment="1"/>
    <xf numFmtId="0" fontId="58" fillId="19" borderId="58" xfId="0" applyFont="1" applyFill="1" applyBorder="1"/>
    <xf numFmtId="0" fontId="58" fillId="19" borderId="20" xfId="0" applyFont="1" applyFill="1" applyBorder="1"/>
    <xf numFmtId="0" fontId="58" fillId="19" borderId="59" xfId="0" applyFont="1" applyFill="1" applyBorder="1"/>
    <xf numFmtId="6" fontId="52" fillId="0" borderId="59" xfId="0" applyNumberFormat="1" applyFont="1" applyBorder="1"/>
    <xf numFmtId="0" fontId="52" fillId="0" borderId="63" xfId="0" applyFont="1" applyBorder="1"/>
    <xf numFmtId="0" fontId="52" fillId="0" borderId="64" xfId="0" applyFont="1" applyBorder="1"/>
    <xf numFmtId="6" fontId="52" fillId="0" borderId="65" xfId="0" applyNumberFormat="1" applyFont="1" applyBorder="1"/>
    <xf numFmtId="8" fontId="52" fillId="0" borderId="20" xfId="0" applyNumberFormat="1" applyFont="1" applyBorder="1"/>
    <xf numFmtId="6" fontId="52" fillId="0" borderId="2" xfId="0" applyNumberFormat="1" applyFont="1" applyBorder="1"/>
    <xf numFmtId="0" fontId="55" fillId="0" borderId="58" xfId="0" applyFont="1" applyBorder="1"/>
    <xf numFmtId="0" fontId="59" fillId="0" borderId="20" xfId="0" applyFont="1" applyBorder="1" applyAlignment="1">
      <alignment horizontal="center"/>
    </xf>
    <xf numFmtId="0" fontId="52" fillId="0" borderId="59" xfId="0" applyFont="1" applyBorder="1"/>
    <xf numFmtId="0" fontId="52" fillId="0" borderId="59" xfId="0" applyFont="1" applyFill="1" applyBorder="1"/>
    <xf numFmtId="167" fontId="52" fillId="0" borderId="59" xfId="0" applyNumberFormat="1" applyFont="1" applyFill="1" applyBorder="1"/>
    <xf numFmtId="193" fontId="52" fillId="0" borderId="59" xfId="0" applyNumberFormat="1" applyFont="1" applyFill="1" applyBorder="1"/>
    <xf numFmtId="9" fontId="52" fillId="0" borderId="59" xfId="0" applyNumberFormat="1" applyFont="1" applyFill="1" applyBorder="1"/>
    <xf numFmtId="166" fontId="52" fillId="0" borderId="59" xfId="0" applyNumberFormat="1" applyFont="1" applyBorder="1"/>
    <xf numFmtId="9" fontId="52" fillId="0" borderId="20" xfId="0" applyNumberFormat="1" applyFont="1" applyBorder="1" applyAlignment="1">
      <alignment horizontal="center"/>
    </xf>
    <xf numFmtId="9" fontId="52" fillId="0" borderId="59" xfId="0" applyNumberFormat="1" applyFont="1" applyBorder="1" applyAlignment="1"/>
    <xf numFmtId="192" fontId="52" fillId="0" borderId="59" xfId="0" applyNumberFormat="1" applyFont="1" applyBorder="1"/>
    <xf numFmtId="10" fontId="52" fillId="0" borderId="65" xfId="0" applyNumberFormat="1" applyFont="1" applyBorder="1" applyAlignment="1"/>
    <xf numFmtId="166" fontId="56" fillId="0" borderId="59" xfId="0" applyNumberFormat="1" applyFont="1" applyFill="1" applyBorder="1"/>
    <xf numFmtId="192" fontId="56" fillId="0" borderId="59" xfId="0" applyNumberFormat="1" applyFont="1" applyBorder="1"/>
    <xf numFmtId="9" fontId="56" fillId="0" borderId="59" xfId="0" applyNumberFormat="1" applyFont="1" applyBorder="1"/>
    <xf numFmtId="43" fontId="56" fillId="0" borderId="59" xfId="0" applyNumberFormat="1" applyFont="1" applyBorder="1"/>
    <xf numFmtId="9" fontId="56" fillId="0" borderId="65" xfId="0" applyNumberFormat="1" applyFont="1" applyBorder="1"/>
    <xf numFmtId="9" fontId="52" fillId="0" borderId="20" xfId="0" applyNumberFormat="1" applyFont="1" applyBorder="1"/>
    <xf numFmtId="0" fontId="52" fillId="0" borderId="93" xfId="0" applyFont="1" applyBorder="1"/>
    <xf numFmtId="0" fontId="52" fillId="0" borderId="23" xfId="0" applyFont="1" applyBorder="1"/>
    <xf numFmtId="6" fontId="52" fillId="0" borderId="94" xfId="0" applyNumberFormat="1" applyFont="1" applyBorder="1"/>
    <xf numFmtId="9" fontId="52" fillId="0" borderId="61" xfId="0" applyNumberFormat="1" applyFont="1" applyBorder="1"/>
    <xf numFmtId="195" fontId="58" fillId="19" borderId="66" xfId="0" applyNumberFormat="1" applyFont="1" applyFill="1" applyBorder="1" applyAlignment="1">
      <alignment horizontal="center"/>
    </xf>
    <xf numFmtId="195" fontId="58" fillId="19" borderId="69" xfId="0" applyNumberFormat="1" applyFont="1" applyFill="1" applyBorder="1" applyAlignment="1">
      <alignment horizontal="center"/>
    </xf>
    <xf numFmtId="6" fontId="52" fillId="0" borderId="20" xfId="0" applyNumberFormat="1" applyFont="1" applyBorder="1"/>
    <xf numFmtId="0" fontId="52" fillId="0" borderId="60" xfId="0" applyFont="1" applyBorder="1"/>
    <xf numFmtId="0" fontId="52" fillId="0" borderId="61" xfId="0" applyFont="1" applyBorder="1"/>
    <xf numFmtId="6" fontId="52" fillId="0" borderId="61" xfId="0" applyNumberFormat="1" applyFont="1" applyBorder="1"/>
    <xf numFmtId="6" fontId="52" fillId="0" borderId="62" xfId="0" applyNumberFormat="1" applyFont="1" applyBorder="1"/>
    <xf numFmtId="196" fontId="58" fillId="19" borderId="66" xfId="0" applyNumberFormat="1" applyFont="1" applyFill="1" applyBorder="1" applyAlignment="1">
      <alignment horizontal="center"/>
    </xf>
    <xf numFmtId="196" fontId="58" fillId="19" borderId="69" xfId="0" applyNumberFormat="1" applyFont="1" applyFill="1" applyBorder="1" applyAlignment="1">
      <alignment horizontal="center"/>
    </xf>
    <xf numFmtId="0" fontId="57" fillId="0" borderId="58" xfId="0" applyFont="1" applyBorder="1"/>
    <xf numFmtId="0" fontId="57" fillId="0" borderId="20" xfId="0" applyFont="1" applyBorder="1"/>
    <xf numFmtId="9" fontId="57" fillId="0" borderId="20" xfId="0" applyNumberFormat="1" applyFont="1" applyBorder="1" applyAlignment="1">
      <alignment horizontal="center"/>
    </xf>
    <xf numFmtId="9" fontId="57" fillId="0" borderId="59" xfId="0" applyNumberFormat="1" applyFont="1" applyBorder="1" applyAlignment="1">
      <alignment horizontal="center"/>
    </xf>
    <xf numFmtId="0" fontId="52" fillId="0" borderId="71" xfId="0" applyFont="1" applyBorder="1"/>
    <xf numFmtId="0" fontId="52" fillId="0" borderId="29" xfId="0" applyFont="1" applyBorder="1"/>
    <xf numFmtId="6" fontId="52" fillId="0" borderId="29" xfId="0" applyNumberFormat="1" applyFont="1" applyBorder="1"/>
    <xf numFmtId="6" fontId="52" fillId="0" borderId="72" xfId="0" applyNumberFormat="1" applyFont="1" applyBorder="1"/>
    <xf numFmtId="6" fontId="52" fillId="0" borderId="23" xfId="0" applyNumberFormat="1" applyFont="1" applyBorder="1"/>
    <xf numFmtId="0" fontId="52" fillId="13" borderId="63" xfId="0" applyFont="1" applyFill="1" applyBorder="1"/>
    <xf numFmtId="0" fontId="52" fillId="13" borderId="64" xfId="0" applyFont="1" applyFill="1" applyBorder="1"/>
    <xf numFmtId="6" fontId="52" fillId="13" borderId="64" xfId="0" applyNumberFormat="1" applyFont="1" applyFill="1" applyBorder="1"/>
    <xf numFmtId="6" fontId="52" fillId="13" borderId="65" xfId="0" applyNumberFormat="1" applyFont="1" applyFill="1" applyBorder="1"/>
    <xf numFmtId="0" fontId="52" fillId="0" borderId="79" xfId="0" applyFont="1" applyBorder="1" applyAlignment="1"/>
    <xf numFmtId="0" fontId="52" fillId="0" borderId="66" xfId="0" applyFont="1" applyBorder="1"/>
    <xf numFmtId="6" fontId="52" fillId="0" borderId="66" xfId="0" applyNumberFormat="1" applyFont="1" applyFill="1" applyBorder="1"/>
    <xf numFmtId="0" fontId="52" fillId="0" borderId="69" xfId="0" applyFont="1" applyBorder="1"/>
    <xf numFmtId="8" fontId="52" fillId="0" borderId="59" xfId="0" applyNumberFormat="1" applyFont="1" applyBorder="1"/>
    <xf numFmtId="0" fontId="52" fillId="0" borderId="14" xfId="0" applyFont="1" applyFill="1" applyBorder="1"/>
    <xf numFmtId="196" fontId="58" fillId="19" borderId="66" xfId="0" applyNumberFormat="1" applyFont="1" applyFill="1" applyBorder="1" applyAlignment="1">
      <alignment horizontal="right"/>
    </xf>
    <xf numFmtId="9" fontId="57" fillId="0" borderId="20" xfId="0" applyNumberFormat="1" applyFont="1" applyBorder="1" applyAlignment="1">
      <alignment horizontal="right"/>
    </xf>
    <xf numFmtId="9" fontId="52" fillId="0" borderId="20" xfId="0" applyNumberFormat="1" applyFont="1" applyBorder="1" applyAlignment="1">
      <alignment horizontal="right"/>
    </xf>
    <xf numFmtId="0" fontId="52" fillId="0" borderId="20" xfId="0" applyFont="1" applyBorder="1" applyAlignment="1">
      <alignment horizontal="right"/>
    </xf>
    <xf numFmtId="6" fontId="52" fillId="0" borderId="20" xfId="0" applyNumberFormat="1" applyFont="1" applyBorder="1" applyAlignment="1">
      <alignment horizontal="right"/>
    </xf>
    <xf numFmtId="6" fontId="52" fillId="0" borderId="29" xfId="0" applyNumberFormat="1" applyFont="1" applyBorder="1" applyAlignment="1">
      <alignment horizontal="right"/>
    </xf>
    <xf numFmtId="6" fontId="52" fillId="0" borderId="23" xfId="0" applyNumberFormat="1" applyFont="1" applyBorder="1" applyAlignment="1">
      <alignment horizontal="right"/>
    </xf>
    <xf numFmtId="6" fontId="52" fillId="13" borderId="64" xfId="0" applyNumberFormat="1" applyFont="1" applyFill="1" applyBorder="1" applyAlignment="1">
      <alignment horizontal="right"/>
    </xf>
    <xf numFmtId="0" fontId="52" fillId="0" borderId="66" xfId="0" applyFont="1" applyBorder="1" applyAlignment="1">
      <alignment horizontal="right"/>
    </xf>
    <xf numFmtId="8" fontId="52" fillId="0" borderId="20" xfId="0" applyNumberFormat="1" applyFont="1" applyBorder="1" applyAlignment="1">
      <alignment horizontal="right"/>
    </xf>
    <xf numFmtId="0" fontId="58" fillId="29" borderId="79" xfId="0" applyFont="1" applyFill="1" applyBorder="1" applyAlignment="1">
      <alignment horizontal="left"/>
    </xf>
    <xf numFmtId="0" fontId="52" fillId="29" borderId="66" xfId="0" applyFont="1" applyFill="1" applyBorder="1"/>
    <xf numFmtId="0" fontId="52" fillId="29" borderId="69" xfId="0" applyFont="1" applyFill="1" applyBorder="1"/>
    <xf numFmtId="0" fontId="52" fillId="0" borderId="59" xfId="0" applyFont="1" applyBorder="1" applyAlignment="1"/>
    <xf numFmtId="172" fontId="52" fillId="0" borderId="59" xfId="0" applyNumberFormat="1" applyFont="1" applyBorder="1"/>
    <xf numFmtId="10" fontId="52" fillId="0" borderId="59" xfId="0" applyNumberFormat="1" applyFont="1" applyBorder="1" applyAlignment="1"/>
    <xf numFmtId="0" fontId="54" fillId="29" borderId="63" xfId="0" applyFont="1" applyFill="1" applyBorder="1" applyAlignment="1"/>
    <xf numFmtId="0" fontId="54" fillId="29" borderId="64" xfId="0" applyFont="1" applyFill="1" applyBorder="1"/>
    <xf numFmtId="180" fontId="54" fillId="29" borderId="65" xfId="0" applyNumberFormat="1" applyFont="1" applyFill="1" applyBorder="1"/>
    <xf numFmtId="6" fontId="6" fillId="0" borderId="66" xfId="0" applyNumberFormat="1" applyFont="1" applyBorder="1"/>
    <xf numFmtId="0" fontId="6" fillId="0" borderId="69" xfId="0" applyFont="1" applyBorder="1"/>
    <xf numFmtId="8" fontId="6" fillId="0" borderId="59" xfId="0" applyNumberFormat="1" applyFont="1" applyBorder="1"/>
    <xf numFmtId="0" fontId="79" fillId="0" borderId="0" xfId="0" applyFont="1" applyAlignment="1">
      <alignment horizontal="left"/>
    </xf>
    <xf numFmtId="0" fontId="80" fillId="0" borderId="0" xfId="0" applyFont="1"/>
    <xf numFmtId="0" fontId="79" fillId="0" borderId="0" xfId="0" applyFont="1"/>
    <xf numFmtId="8" fontId="6" fillId="0" borderId="0" xfId="0" applyNumberFormat="1" applyFont="1" applyFill="1"/>
    <xf numFmtId="0" fontId="6" fillId="0" borderId="43" xfId="0" applyFont="1" applyFill="1" applyBorder="1"/>
    <xf numFmtId="0" fontId="6" fillId="0" borderId="44" xfId="0" applyFont="1" applyFill="1" applyBorder="1"/>
    <xf numFmtId="6" fontId="6" fillId="0" borderId="45" xfId="0" applyNumberFormat="1" applyFont="1" applyFill="1" applyBorder="1"/>
    <xf numFmtId="0" fontId="6" fillId="0" borderId="33" xfId="0" applyFont="1" applyFill="1" applyBorder="1"/>
    <xf numFmtId="6" fontId="6" fillId="0" borderId="24" xfId="0" applyNumberFormat="1" applyFont="1" applyFill="1" applyBorder="1"/>
    <xf numFmtId="166" fontId="6" fillId="0" borderId="24" xfId="0" applyNumberFormat="1" applyFont="1" applyFill="1" applyBorder="1"/>
    <xf numFmtId="0" fontId="6" fillId="0" borderId="34" xfId="0" applyFont="1" applyFill="1" applyBorder="1"/>
    <xf numFmtId="0" fontId="6" fillId="0" borderId="35" xfId="0" applyFont="1" applyFill="1" applyBorder="1"/>
    <xf numFmtId="197" fontId="6" fillId="0" borderId="36" xfId="0" applyNumberFormat="1" applyFont="1" applyFill="1" applyBorder="1"/>
    <xf numFmtId="10" fontId="6" fillId="0" borderId="24" xfId="0" applyNumberFormat="1" applyFont="1" applyFill="1" applyBorder="1"/>
    <xf numFmtId="0" fontId="6" fillId="15" borderId="0" xfId="0" applyFont="1" applyFill="1"/>
    <xf numFmtId="0" fontId="10" fillId="16" borderId="14" xfId="0" applyFont="1" applyFill="1" applyBorder="1"/>
    <xf numFmtId="10" fontId="10" fillId="15" borderId="0" xfId="0" applyNumberFormat="1" applyFont="1" applyFill="1"/>
    <xf numFmtId="0" fontId="6" fillId="15" borderId="0" xfId="0" applyFont="1" applyFill="1" applyAlignment="1">
      <alignment horizontal="center"/>
    </xf>
    <xf numFmtId="10" fontId="6" fillId="15" borderId="0" xfId="0" applyNumberFormat="1" applyFont="1" applyFill="1"/>
    <xf numFmtId="10" fontId="6" fillId="15" borderId="5" xfId="0" applyNumberFormat="1" applyFont="1" applyFill="1" applyBorder="1" applyAlignment="1">
      <alignment horizontal="center"/>
    </xf>
    <xf numFmtId="10" fontId="6" fillId="15" borderId="6" xfId="0" applyNumberFormat="1" applyFont="1" applyFill="1" applyBorder="1" applyAlignment="1">
      <alignment horizontal="center"/>
    </xf>
    <xf numFmtId="10" fontId="6" fillId="15" borderId="4" xfId="0" applyNumberFormat="1" applyFont="1" applyFill="1" applyBorder="1" applyAlignment="1">
      <alignment horizontal="center"/>
    </xf>
    <xf numFmtId="10" fontId="6" fillId="15" borderId="9" xfId="0" applyNumberFormat="1" applyFont="1" applyFill="1" applyBorder="1" applyAlignment="1">
      <alignment horizontal="center"/>
    </xf>
    <xf numFmtId="10" fontId="6" fillId="15" borderId="8" xfId="0" applyNumberFormat="1" applyFont="1" applyFill="1" applyBorder="1" applyAlignment="1">
      <alignment horizontal="center"/>
    </xf>
    <xf numFmtId="10" fontId="6" fillId="15" borderId="25" xfId="0" applyNumberFormat="1" applyFont="1" applyFill="1" applyBorder="1" applyAlignment="1">
      <alignment horizontal="center"/>
    </xf>
    <xf numFmtId="0" fontId="79" fillId="15" borderId="0" xfId="0" applyFont="1" applyFill="1"/>
    <xf numFmtId="10" fontId="6" fillId="15" borderId="10" xfId="0" applyNumberFormat="1" applyFont="1" applyFill="1" applyBorder="1" applyAlignment="1">
      <alignment horizontal="center"/>
    </xf>
    <xf numFmtId="10" fontId="6" fillId="15" borderId="3" xfId="0" applyNumberFormat="1" applyFont="1" applyFill="1" applyBorder="1" applyAlignment="1">
      <alignment horizontal="center"/>
    </xf>
    <xf numFmtId="10" fontId="6" fillId="15" borderId="46" xfId="0" applyNumberFormat="1" applyFont="1" applyFill="1" applyBorder="1" applyAlignment="1">
      <alignment horizontal="center"/>
    </xf>
    <xf numFmtId="167" fontId="6" fillId="0" borderId="64" xfId="0" applyNumberFormat="1" applyFont="1" applyFill="1" applyBorder="1"/>
    <xf numFmtId="0" fontId="81" fillId="0" borderId="20" xfId="0" applyFont="1" applyFill="1" applyBorder="1"/>
    <xf numFmtId="9" fontId="81" fillId="0" borderId="20" xfId="0" applyNumberFormat="1" applyFont="1" applyFill="1" applyBorder="1"/>
    <xf numFmtId="166" fontId="81" fillId="0" borderId="20" xfId="0" applyNumberFormat="1" applyFont="1" applyFill="1" applyBorder="1"/>
    <xf numFmtId="43" fontId="81" fillId="0" borderId="20" xfId="0" applyNumberFormat="1" applyFont="1" applyFill="1" applyBorder="1"/>
    <xf numFmtId="167" fontId="81" fillId="0" borderId="20" xfId="0" applyNumberFormat="1" applyFont="1" applyFill="1" applyBorder="1"/>
    <xf numFmtId="9" fontId="81" fillId="0" borderId="64" xfId="0" applyNumberFormat="1" applyFont="1" applyFill="1" applyBorder="1"/>
    <xf numFmtId="6" fontId="6" fillId="0" borderId="64" xfId="0" applyNumberFormat="1" applyFont="1" applyFill="1" applyBorder="1"/>
    <xf numFmtId="8" fontId="6" fillId="0" borderId="59" xfId="0" applyNumberFormat="1" applyFont="1" applyBorder="1" applyAlignment="1">
      <alignment horizontal="center"/>
    </xf>
    <xf numFmtId="0" fontId="6" fillId="0" borderId="72" xfId="0" applyFont="1" applyBorder="1" applyAlignment="1">
      <alignment horizontal="center"/>
    </xf>
    <xf numFmtId="177" fontId="81" fillId="0" borderId="59" xfId="0" applyNumberFormat="1" applyFont="1" applyFill="1" applyBorder="1" applyAlignment="1">
      <alignment horizontal="center"/>
    </xf>
    <xf numFmtId="9" fontId="81" fillId="0" borderId="59" xfId="0" applyNumberFormat="1" applyFont="1" applyFill="1" applyBorder="1" applyAlignment="1">
      <alignment horizontal="center"/>
    </xf>
    <xf numFmtId="6" fontId="6" fillId="0" borderId="29" xfId="0" applyNumberFormat="1" applyFont="1" applyFill="1" applyBorder="1"/>
    <xf numFmtId="177" fontId="81" fillId="0" borderId="72" xfId="0" applyNumberFormat="1" applyFont="1" applyFill="1" applyBorder="1" applyAlignment="1">
      <alignment horizontal="center"/>
    </xf>
    <xf numFmtId="0" fontId="6" fillId="0" borderId="65" xfId="0" applyFont="1" applyFill="1" applyBorder="1" applyAlignment="1">
      <alignment horizontal="center"/>
    </xf>
    <xf numFmtId="0" fontId="6" fillId="0" borderId="60" xfId="0" applyFont="1" applyBorder="1" applyAlignment="1">
      <alignment horizontal="left"/>
    </xf>
    <xf numFmtId="0" fontId="6" fillId="0" borderId="71" xfId="0" applyFont="1" applyBorder="1" applyAlignment="1">
      <alignment horizontal="left"/>
    </xf>
    <xf numFmtId="9" fontId="81" fillId="0" borderId="65" xfId="0" applyNumberFormat="1" applyFont="1" applyFill="1" applyBorder="1"/>
    <xf numFmtId="8" fontId="6" fillId="0" borderId="20" xfId="0" applyNumberFormat="1" applyFont="1" applyFill="1" applyBorder="1"/>
    <xf numFmtId="6" fontId="6" fillId="0" borderId="72" xfId="0" applyNumberFormat="1" applyFont="1" applyFill="1" applyBorder="1"/>
    <xf numFmtId="0" fontId="6" fillId="0" borderId="60" xfId="0" applyFont="1" applyFill="1" applyBorder="1"/>
    <xf numFmtId="0" fontId="6" fillId="0" borderId="61" xfId="0" applyFont="1" applyFill="1" applyBorder="1"/>
    <xf numFmtId="6" fontId="6" fillId="0" borderId="61" xfId="0" applyNumberFormat="1" applyFont="1" applyFill="1" applyBorder="1"/>
    <xf numFmtId="0" fontId="6" fillId="0" borderId="79" xfId="0" applyFont="1" applyFill="1" applyBorder="1"/>
    <xf numFmtId="0" fontId="6" fillId="0" borderId="66" xfId="0" applyFont="1" applyFill="1" applyBorder="1"/>
    <xf numFmtId="6" fontId="6" fillId="0" borderId="66" xfId="0" applyNumberFormat="1" applyFont="1" applyFill="1" applyBorder="1"/>
    <xf numFmtId="0" fontId="6" fillId="0" borderId="66" xfId="0" applyFont="1" applyFill="1" applyBorder="1" applyAlignment="1">
      <alignment horizontal="center"/>
    </xf>
    <xf numFmtId="8" fontId="6" fillId="0" borderId="59" xfId="0" applyNumberFormat="1" applyFont="1" applyFill="1" applyBorder="1" applyAlignment="1">
      <alignment horizontal="center"/>
    </xf>
    <xf numFmtId="8" fontId="6" fillId="0" borderId="64" xfId="0" applyNumberFormat="1" applyFont="1" applyFill="1" applyBorder="1" applyAlignment="1">
      <alignment horizontal="center"/>
    </xf>
    <xf numFmtId="8" fontId="6" fillId="0" borderId="65" xfId="0" applyNumberFormat="1" applyFont="1" applyFill="1" applyBorder="1" applyAlignment="1">
      <alignment horizontal="center"/>
    </xf>
    <xf numFmtId="0" fontId="1" fillId="0" borderId="14" xfId="0" applyFont="1" applyFill="1" applyBorder="1"/>
    <xf numFmtId="0" fontId="16" fillId="19" borderId="79" xfId="0" applyFont="1" applyFill="1" applyBorder="1"/>
    <xf numFmtId="0" fontId="16" fillId="19" borderId="66" xfId="0" applyFont="1" applyFill="1" applyBorder="1"/>
    <xf numFmtId="0" fontId="16" fillId="19" borderId="69" xfId="0" applyFont="1" applyFill="1" applyBorder="1"/>
    <xf numFmtId="0" fontId="1" fillId="0" borderId="58" xfId="0" applyFont="1" applyBorder="1"/>
    <xf numFmtId="0" fontId="1" fillId="0" borderId="20" xfId="0" applyFont="1" applyBorder="1"/>
    <xf numFmtId="167" fontId="1" fillId="0" borderId="20" xfId="0" applyNumberFormat="1" applyFont="1" applyFill="1" applyBorder="1"/>
    <xf numFmtId="0" fontId="1" fillId="0" borderId="59" xfId="0" applyFont="1" applyBorder="1"/>
    <xf numFmtId="167" fontId="17" fillId="0" borderId="20" xfId="0" applyNumberFormat="1" applyFont="1" applyFill="1" applyBorder="1"/>
    <xf numFmtId="0" fontId="1" fillId="0" borderId="63" xfId="0" applyFont="1" applyBorder="1"/>
    <xf numFmtId="0" fontId="1" fillId="0" borderId="64" xfId="0" applyFont="1" applyBorder="1"/>
    <xf numFmtId="167" fontId="1" fillId="0" borderId="64" xfId="0" applyNumberFormat="1" applyFont="1" applyFill="1" applyBorder="1"/>
    <xf numFmtId="0" fontId="1" fillId="0" borderId="65" xfId="0" applyFont="1" applyBorder="1"/>
    <xf numFmtId="0" fontId="62" fillId="0" borderId="20" xfId="0" applyFont="1" applyFill="1" applyBorder="1"/>
    <xf numFmtId="0" fontId="1" fillId="0" borderId="59" xfId="0" applyFont="1" applyFill="1" applyBorder="1"/>
    <xf numFmtId="9" fontId="62" fillId="0" borderId="20" xfId="0" applyNumberFormat="1" applyFont="1" applyFill="1" applyBorder="1"/>
    <xf numFmtId="166" fontId="62" fillId="0" borderId="20" xfId="0" applyNumberFormat="1" applyFont="1" applyFill="1" applyBorder="1"/>
    <xf numFmtId="43" fontId="62" fillId="0" borderId="20" xfId="0" applyNumberFormat="1" applyFont="1" applyFill="1" applyBorder="1"/>
    <xf numFmtId="167" fontId="62" fillId="0" borderId="20" xfId="0" applyNumberFormat="1" applyFont="1" applyFill="1" applyBorder="1"/>
    <xf numFmtId="9" fontId="62" fillId="0" borderId="64" xfId="0" applyNumberFormat="1" applyFont="1" applyFill="1" applyBorder="1"/>
    <xf numFmtId="0" fontId="1" fillId="0" borderId="65" xfId="0" applyFont="1" applyFill="1" applyBorder="1"/>
    <xf numFmtId="0" fontId="1" fillId="0" borderId="20" xfId="0" applyFont="1" applyFill="1" applyBorder="1"/>
    <xf numFmtId="6" fontId="1" fillId="0" borderId="20" xfId="0" applyNumberFormat="1" applyFont="1" applyFill="1" applyBorder="1"/>
    <xf numFmtId="6" fontId="1" fillId="0" borderId="64" xfId="0" applyNumberFormat="1" applyFont="1" applyFill="1" applyBorder="1"/>
    <xf numFmtId="0" fontId="16" fillId="19" borderId="69" xfId="0" applyFont="1" applyFill="1" applyBorder="1" applyAlignment="1">
      <alignment horizontal="center"/>
    </xf>
    <xf numFmtId="8" fontId="1" fillId="0" borderId="59" xfId="0" applyNumberFormat="1" applyFont="1" applyFill="1" applyBorder="1" applyAlignment="1">
      <alignment horizontal="center"/>
    </xf>
    <xf numFmtId="0" fontId="1" fillId="0" borderId="59" xfId="0" applyFont="1" applyFill="1" applyBorder="1" applyAlignment="1">
      <alignment horizontal="center"/>
    </xf>
    <xf numFmtId="0" fontId="1" fillId="0" borderId="71" xfId="0" applyFont="1" applyBorder="1"/>
    <xf numFmtId="0" fontId="1" fillId="0" borderId="29" xfId="0" applyFont="1" applyBorder="1"/>
    <xf numFmtId="6" fontId="1" fillId="0" borderId="29" xfId="0" applyNumberFormat="1" applyFont="1" applyFill="1" applyBorder="1"/>
    <xf numFmtId="0" fontId="1" fillId="0" borderId="72" xfId="0" applyFont="1" applyFill="1" applyBorder="1" applyAlignment="1">
      <alignment horizontal="center"/>
    </xf>
    <xf numFmtId="0" fontId="65" fillId="0" borderId="58" xfId="0" applyFont="1" applyBorder="1"/>
    <xf numFmtId="177" fontId="62" fillId="0" borderId="59" xfId="0" applyNumberFormat="1" applyFont="1" applyFill="1" applyBorder="1" applyAlignment="1">
      <alignment horizontal="center"/>
    </xf>
    <xf numFmtId="9" fontId="1" fillId="0" borderId="59" xfId="0" applyNumberFormat="1" applyFont="1" applyFill="1" applyBorder="1" applyAlignment="1">
      <alignment horizontal="center"/>
    </xf>
    <xf numFmtId="9" fontId="62" fillId="0" borderId="59" xfId="0" applyNumberFormat="1" applyFont="1" applyFill="1" applyBorder="1" applyAlignment="1">
      <alignment horizontal="center"/>
    </xf>
    <xf numFmtId="177" fontId="62" fillId="0" borderId="72" xfId="0" applyNumberFormat="1" applyFont="1" applyFill="1" applyBorder="1" applyAlignment="1">
      <alignment horizontal="center"/>
    </xf>
    <xf numFmtId="0" fontId="1" fillId="0" borderId="65" xfId="0" applyFont="1" applyFill="1" applyBorder="1" applyAlignment="1">
      <alignment horizontal="center"/>
    </xf>
    <xf numFmtId="6" fontId="1" fillId="0" borderId="59" xfId="0" applyNumberFormat="1" applyFont="1" applyFill="1" applyBorder="1"/>
    <xf numFmtId="0" fontId="1" fillId="0" borderId="58" xfId="0" applyFont="1" applyBorder="1" applyAlignment="1">
      <alignment horizontal="left"/>
    </xf>
    <xf numFmtId="0" fontId="1" fillId="0" borderId="60" xfId="0" applyFont="1" applyBorder="1" applyAlignment="1">
      <alignment horizontal="left"/>
    </xf>
    <xf numFmtId="0" fontId="1" fillId="0" borderId="61" xfId="0" applyFont="1" applyBorder="1"/>
    <xf numFmtId="6" fontId="1" fillId="0" borderId="62" xfId="0" applyNumberFormat="1" applyFont="1" applyFill="1" applyBorder="1"/>
    <xf numFmtId="0" fontId="1" fillId="0" borderId="71" xfId="0" applyFont="1" applyBorder="1" applyAlignment="1">
      <alignment horizontal="left"/>
    </xf>
    <xf numFmtId="6" fontId="1" fillId="0" borderId="72" xfId="0" applyNumberFormat="1" applyFont="1" applyFill="1" applyBorder="1"/>
    <xf numFmtId="0" fontId="1" fillId="0" borderId="58" xfId="0" applyFont="1" applyBorder="1" applyAlignment="1">
      <alignment horizontal="center"/>
    </xf>
    <xf numFmtId="9" fontId="62" fillId="0" borderId="65" xfId="0" applyNumberFormat="1" applyFont="1" applyFill="1" applyBorder="1"/>
    <xf numFmtId="196" fontId="16" fillId="19" borderId="66" xfId="0" applyNumberFormat="1" applyFont="1" applyFill="1" applyBorder="1" applyAlignment="1">
      <alignment horizontal="center"/>
    </xf>
    <xf numFmtId="196" fontId="16" fillId="19" borderId="69" xfId="0" applyNumberFormat="1" applyFont="1" applyFill="1" applyBorder="1" applyAlignment="1">
      <alignment horizontal="center"/>
    </xf>
    <xf numFmtId="9" fontId="1" fillId="0" borderId="20" xfId="0" applyNumberFormat="1" applyFont="1" applyBorder="1" applyAlignment="1">
      <alignment horizontal="center"/>
    </xf>
    <xf numFmtId="9" fontId="1" fillId="0" borderId="59" xfId="0" applyNumberFormat="1" applyFont="1" applyBorder="1" applyAlignment="1">
      <alignment horizontal="center"/>
    </xf>
    <xf numFmtId="0" fontId="1" fillId="0" borderId="20" xfId="0" applyFont="1" applyBorder="1" applyAlignment="1">
      <alignment horizontal="center"/>
    </xf>
    <xf numFmtId="6" fontId="1" fillId="0" borderId="20" xfId="0" applyNumberFormat="1" applyFont="1" applyBorder="1"/>
    <xf numFmtId="0" fontId="1" fillId="0" borderId="58" xfId="0" applyFont="1" applyFill="1" applyBorder="1"/>
    <xf numFmtId="8" fontId="1" fillId="0" borderId="20" xfId="0" applyNumberFormat="1" applyFont="1" applyFill="1" applyBorder="1"/>
    <xf numFmtId="0" fontId="1" fillId="0" borderId="20" xfId="0" applyFont="1" applyFill="1" applyBorder="1" applyAlignment="1">
      <alignment horizontal="center"/>
    </xf>
    <xf numFmtId="0" fontId="1" fillId="0" borderId="71" xfId="0" applyFont="1" applyFill="1" applyBorder="1"/>
    <xf numFmtId="0" fontId="1" fillId="0" borderId="29" xfId="0" applyFont="1" applyFill="1" applyBorder="1"/>
    <xf numFmtId="0" fontId="1" fillId="0" borderId="60" xfId="0" applyFont="1" applyFill="1" applyBorder="1"/>
    <xf numFmtId="0" fontId="1" fillId="0" borderId="61" xfId="0" applyFont="1" applyFill="1" applyBorder="1"/>
    <xf numFmtId="6" fontId="1" fillId="0" borderId="61" xfId="0" applyNumberFormat="1" applyFont="1" applyFill="1" applyBorder="1"/>
    <xf numFmtId="0" fontId="1" fillId="0" borderId="79" xfId="0" applyFont="1" applyFill="1" applyBorder="1"/>
    <xf numFmtId="0" fontId="1" fillId="0" borderId="66" xfId="0" applyFont="1" applyFill="1" applyBorder="1"/>
    <xf numFmtId="6" fontId="1" fillId="0" borderId="66" xfId="0" applyNumberFormat="1" applyFont="1" applyFill="1" applyBorder="1"/>
    <xf numFmtId="0" fontId="1" fillId="0" borderId="66" xfId="0" applyFont="1" applyFill="1" applyBorder="1" applyAlignment="1">
      <alignment horizontal="center"/>
    </xf>
    <xf numFmtId="0" fontId="1" fillId="0" borderId="69" xfId="0" applyFont="1" applyFill="1" applyBorder="1"/>
    <xf numFmtId="0" fontId="1" fillId="0" borderId="63" xfId="0" applyFont="1" applyFill="1" applyBorder="1"/>
    <xf numFmtId="0" fontId="1" fillId="0" borderId="64" xfId="0" applyFont="1" applyFill="1" applyBorder="1"/>
    <xf numFmtId="6" fontId="1" fillId="0" borderId="65" xfId="0" applyNumberFormat="1" applyFont="1" applyFill="1" applyBorder="1"/>
    <xf numFmtId="8" fontId="1" fillId="0" borderId="20" xfId="0" applyNumberFormat="1" applyFont="1" applyFill="1" applyBorder="1" applyAlignment="1">
      <alignment horizontal="center"/>
    </xf>
    <xf numFmtId="9" fontId="1" fillId="0" borderId="20" xfId="0" applyNumberFormat="1" applyFont="1" applyFill="1" applyBorder="1" applyAlignment="1">
      <alignment horizontal="center"/>
    </xf>
    <xf numFmtId="8" fontId="1" fillId="0" borderId="64" xfId="0" applyNumberFormat="1" applyFont="1" applyFill="1" applyBorder="1" applyAlignment="1">
      <alignment horizontal="center"/>
    </xf>
    <xf numFmtId="8" fontId="1" fillId="0" borderId="65" xfId="0" applyNumberFormat="1" applyFont="1" applyFill="1" applyBorder="1" applyAlignment="1">
      <alignment horizontal="center"/>
    </xf>
    <xf numFmtId="0" fontId="16" fillId="21" borderId="79" xfId="0" applyFont="1" applyFill="1" applyBorder="1"/>
    <xf numFmtId="0" fontId="16" fillId="21" borderId="66" xfId="0" applyFont="1" applyFill="1" applyBorder="1"/>
    <xf numFmtId="0" fontId="15" fillId="21" borderId="66" xfId="0" applyFont="1" applyFill="1" applyBorder="1"/>
    <xf numFmtId="0" fontId="15" fillId="21" borderId="69" xfId="0" applyFont="1" applyFill="1" applyBorder="1"/>
    <xf numFmtId="176" fontId="62" fillId="0" borderId="20" xfId="0" applyNumberFormat="1" applyFont="1" applyFill="1" applyBorder="1"/>
    <xf numFmtId="0" fontId="16" fillId="21" borderId="69" xfId="0" applyFont="1" applyFill="1" applyBorder="1" applyAlignment="1">
      <alignment horizontal="center"/>
    </xf>
    <xf numFmtId="6" fontId="1" fillId="0" borderId="29" xfId="0" applyNumberFormat="1" applyFont="1" applyBorder="1"/>
    <xf numFmtId="0" fontId="1" fillId="0" borderId="59" xfId="0" applyFont="1" applyBorder="1" applyAlignment="1">
      <alignment horizontal="center"/>
    </xf>
    <xf numFmtId="6" fontId="1" fillId="0" borderId="64" xfId="0" applyNumberFormat="1" applyFont="1" applyBorder="1"/>
    <xf numFmtId="0" fontId="1" fillId="0" borderId="65" xfId="0" applyFont="1" applyBorder="1" applyAlignment="1">
      <alignment horizontal="center"/>
    </xf>
    <xf numFmtId="0" fontId="16" fillId="21" borderId="69" xfId="0" applyFont="1" applyFill="1" applyBorder="1"/>
    <xf numFmtId="6" fontId="1" fillId="0" borderId="59" xfId="0" applyNumberFormat="1" applyFont="1" applyBorder="1"/>
    <xf numFmtId="6" fontId="1" fillId="0" borderId="62" xfId="0" applyNumberFormat="1" applyFont="1" applyBorder="1"/>
    <xf numFmtId="6" fontId="1" fillId="0" borderId="72" xfId="0" applyNumberFormat="1" applyFont="1" applyBorder="1"/>
    <xf numFmtId="196" fontId="16" fillId="21" borderId="66" xfId="0" applyNumberFormat="1" applyFont="1" applyFill="1" applyBorder="1" applyAlignment="1">
      <alignment horizontal="center"/>
    </xf>
    <xf numFmtId="196" fontId="16" fillId="24" borderId="66" xfId="0" applyNumberFormat="1" applyFont="1" applyFill="1" applyBorder="1" applyAlignment="1">
      <alignment horizontal="center"/>
    </xf>
    <xf numFmtId="196" fontId="16" fillId="24" borderId="69" xfId="0" applyNumberFormat="1" applyFont="1" applyFill="1" applyBorder="1" applyAlignment="1">
      <alignment horizontal="center"/>
    </xf>
    <xf numFmtId="8" fontId="1" fillId="0" borderId="20" xfId="0" applyNumberFormat="1" applyFont="1" applyBorder="1"/>
    <xf numFmtId="0" fontId="1" fillId="0" borderId="60" xfId="0" applyFont="1" applyBorder="1"/>
    <xf numFmtId="6" fontId="1" fillId="0" borderId="61" xfId="0" applyNumberFormat="1" applyFont="1" applyBorder="1"/>
    <xf numFmtId="8" fontId="1" fillId="0" borderId="20" xfId="0" applyNumberFormat="1" applyFont="1" applyBorder="1" applyAlignment="1">
      <alignment horizontal="center"/>
    </xf>
    <xf numFmtId="8" fontId="1" fillId="0" borderId="59" xfId="0" applyNumberFormat="1" applyFont="1" applyBorder="1" applyAlignment="1">
      <alignment horizontal="center"/>
    </xf>
    <xf numFmtId="8" fontId="1" fillId="0" borderId="64" xfId="0" applyNumberFormat="1" applyFont="1" applyBorder="1" applyAlignment="1">
      <alignment horizontal="center"/>
    </xf>
    <xf numFmtId="8" fontId="1" fillId="0" borderId="65" xfId="0" applyNumberFormat="1" applyFont="1" applyBorder="1" applyAlignment="1">
      <alignment horizontal="center"/>
    </xf>
    <xf numFmtId="0" fontId="1" fillId="0" borderId="79" xfId="0" applyFont="1" applyBorder="1"/>
    <xf numFmtId="0" fontId="1" fillId="0" borderId="66" xfId="0" applyFont="1" applyBorder="1"/>
    <xf numFmtId="6" fontId="1" fillId="0" borderId="66" xfId="0" applyNumberFormat="1" applyFont="1" applyBorder="1"/>
    <xf numFmtId="0" fontId="1" fillId="0" borderId="66" xfId="0" applyFont="1" applyBorder="1" applyAlignment="1">
      <alignment horizontal="center"/>
    </xf>
    <xf numFmtId="0" fontId="1" fillId="0" borderId="69" xfId="0" applyFont="1" applyBorder="1"/>
    <xf numFmtId="6" fontId="1" fillId="0" borderId="65" xfId="0" applyNumberFormat="1" applyFont="1" applyBorder="1"/>
    <xf numFmtId="167" fontId="1" fillId="0" borderId="64" xfId="0" applyNumberFormat="1" applyFont="1" applyBorder="1"/>
    <xf numFmtId="0" fontId="1" fillId="0" borderId="58" xfId="0" applyFont="1" applyFill="1" applyBorder="1" applyAlignment="1">
      <alignment horizontal="left"/>
    </xf>
    <xf numFmtId="0" fontId="1" fillId="0" borderId="58" xfId="0" applyFont="1" applyFill="1" applyBorder="1" applyAlignment="1"/>
    <xf numFmtId="180" fontId="1" fillId="0" borderId="59" xfId="0" applyNumberFormat="1" applyFont="1" applyFill="1" applyBorder="1"/>
    <xf numFmtId="0" fontId="1" fillId="0" borderId="60" xfId="0" applyFont="1" applyFill="1" applyBorder="1" applyAlignment="1">
      <alignment horizontal="left"/>
    </xf>
    <xf numFmtId="0" fontId="10" fillId="0" borderId="0" xfId="0" applyFont="1" applyAlignment="1"/>
    <xf numFmtId="0" fontId="42" fillId="0" borderId="14" xfId="0" applyFont="1" applyFill="1" applyBorder="1"/>
    <xf numFmtId="0" fontId="16" fillId="20" borderId="79" xfId="0" applyFont="1" applyFill="1" applyBorder="1"/>
    <xf numFmtId="0" fontId="16" fillId="20" borderId="66" xfId="0" applyFont="1" applyFill="1" applyBorder="1"/>
    <xf numFmtId="196" fontId="16" fillId="20" borderId="66" xfId="0" applyNumberFormat="1" applyFont="1" applyFill="1" applyBorder="1" applyAlignment="1">
      <alignment horizontal="center"/>
    </xf>
    <xf numFmtId="196" fontId="16" fillId="20" borderId="69" xfId="0" applyNumberFormat="1" applyFont="1" applyFill="1" applyBorder="1" applyAlignment="1">
      <alignment horizontal="center"/>
    </xf>
    <xf numFmtId="167" fontId="78" fillId="0" borderId="0" xfId="0" applyNumberFormat="1" applyFont="1"/>
    <xf numFmtId="10" fontId="78" fillId="0" borderId="0" xfId="0" applyNumberFormat="1" applyFont="1" applyFill="1"/>
    <xf numFmtId="8" fontId="6" fillId="0" borderId="24" xfId="0" applyNumberFormat="1" applyFont="1" applyFill="1" applyBorder="1"/>
    <xf numFmtId="10" fontId="6" fillId="0" borderId="0" xfId="0" applyNumberFormat="1" applyFont="1" applyFill="1"/>
    <xf numFmtId="0" fontId="9" fillId="21" borderId="66" xfId="0" applyFont="1" applyFill="1" applyBorder="1"/>
    <xf numFmtId="0" fontId="9" fillId="21" borderId="69" xfId="0" applyFont="1" applyFill="1" applyBorder="1"/>
    <xf numFmtId="192" fontId="78" fillId="0" borderId="59" xfId="0" applyNumberFormat="1" applyFont="1" applyFill="1" applyBorder="1"/>
    <xf numFmtId="9" fontId="78" fillId="0" borderId="59" xfId="0" applyNumberFormat="1" applyFont="1" applyFill="1" applyBorder="1"/>
    <xf numFmtId="43" fontId="78" fillId="0" borderId="59" xfId="0" applyNumberFormat="1" applyFont="1" applyFill="1" applyBorder="1"/>
    <xf numFmtId="9" fontId="78" fillId="0" borderId="65" xfId="0" applyNumberFormat="1" applyFont="1" applyFill="1" applyBorder="1"/>
    <xf numFmtId="9" fontId="6" fillId="0" borderId="59" xfId="0" applyNumberFormat="1" applyFont="1" applyFill="1" applyBorder="1"/>
    <xf numFmtId="0" fontId="19" fillId="0" borderId="20" xfId="0" applyFont="1" applyBorder="1" applyAlignment="1">
      <alignment horizontal="center"/>
    </xf>
    <xf numFmtId="9" fontId="20" fillId="0" borderId="59" xfId="0" applyNumberFormat="1" applyFont="1" applyFill="1" applyBorder="1"/>
    <xf numFmtId="167" fontId="20" fillId="0" borderId="59" xfId="0" applyNumberFormat="1" applyFont="1" applyFill="1" applyBorder="1"/>
    <xf numFmtId="193" fontId="20" fillId="0" borderId="59" xfId="0" applyNumberFormat="1" applyFont="1" applyFill="1" applyBorder="1"/>
    <xf numFmtId="192" fontId="20" fillId="0" borderId="59" xfId="0" applyNumberFormat="1" applyFont="1" applyFill="1" applyBorder="1"/>
    <xf numFmtId="166" fontId="20" fillId="0" borderId="65" xfId="0" applyNumberFormat="1" applyFont="1" applyFill="1" applyBorder="1"/>
    <xf numFmtId="6" fontId="6" fillId="0" borderId="94" xfId="0" applyNumberFormat="1" applyFont="1" applyFill="1" applyBorder="1"/>
    <xf numFmtId="0" fontId="19" fillId="0" borderId="58" xfId="0" applyFont="1" applyFill="1" applyBorder="1"/>
    <xf numFmtId="0" fontId="73" fillId="0" borderId="58" xfId="0" applyFont="1" applyFill="1" applyBorder="1"/>
    <xf numFmtId="9" fontId="73" fillId="0" borderId="20" xfId="0" applyNumberFormat="1" applyFont="1" applyFill="1" applyBorder="1" applyAlignment="1">
      <alignment horizontal="center"/>
    </xf>
    <xf numFmtId="9" fontId="73" fillId="0" borderId="20" xfId="0" applyNumberFormat="1" applyFont="1" applyFill="1" applyBorder="1" applyAlignment="1">
      <alignment horizontal="right"/>
    </xf>
    <xf numFmtId="9" fontId="73" fillId="0" borderId="59" xfId="0" applyNumberFormat="1" applyFont="1" applyFill="1" applyBorder="1" applyAlignment="1">
      <alignment horizontal="center"/>
    </xf>
    <xf numFmtId="9" fontId="6" fillId="0" borderId="20" xfId="0" applyNumberFormat="1" applyFont="1" applyFill="1" applyBorder="1" applyAlignment="1">
      <alignment horizontal="right"/>
    </xf>
    <xf numFmtId="0" fontId="6" fillId="0" borderId="93" xfId="0" applyFont="1" applyFill="1" applyBorder="1"/>
    <xf numFmtId="6" fontId="6" fillId="0" borderId="23" xfId="0" applyNumberFormat="1" applyFont="1" applyFill="1" applyBorder="1"/>
    <xf numFmtId="6" fontId="6" fillId="0" borderId="23" xfId="0" applyNumberFormat="1" applyFont="1" applyFill="1" applyBorder="1" applyAlignment="1">
      <alignment horizontal="right"/>
    </xf>
    <xf numFmtId="6" fontId="6" fillId="0" borderId="20" xfId="0" applyNumberFormat="1" applyFont="1" applyBorder="1" applyAlignment="1">
      <alignment horizontal="right"/>
    </xf>
    <xf numFmtId="6" fontId="6" fillId="0" borderId="23" xfId="0" applyNumberFormat="1" applyFont="1" applyBorder="1" applyAlignment="1">
      <alignment horizontal="right"/>
    </xf>
    <xf numFmtId="6" fontId="6" fillId="13" borderId="64" xfId="0" applyNumberFormat="1" applyFont="1" applyFill="1" applyBorder="1" applyAlignment="1">
      <alignment horizontal="right"/>
    </xf>
    <xf numFmtId="195" fontId="9" fillId="21" borderId="66" xfId="0" applyNumberFormat="1" applyFont="1" applyFill="1" applyBorder="1" applyAlignment="1">
      <alignment horizontal="center"/>
    </xf>
    <xf numFmtId="195" fontId="9" fillId="21" borderId="69" xfId="0" applyNumberFormat="1" applyFont="1" applyFill="1" applyBorder="1" applyAlignment="1">
      <alignment horizontal="center"/>
    </xf>
    <xf numFmtId="196" fontId="9" fillId="21" borderId="66" xfId="0" applyNumberFormat="1" applyFont="1" applyFill="1" applyBorder="1" applyAlignment="1">
      <alignment horizontal="center"/>
    </xf>
    <xf numFmtId="196" fontId="9" fillId="24" borderId="66" xfId="0" applyNumberFormat="1" applyFont="1" applyFill="1" applyBorder="1" applyAlignment="1">
      <alignment horizontal="center"/>
    </xf>
    <xf numFmtId="196" fontId="9" fillId="24" borderId="66" xfId="0" applyNumberFormat="1" applyFont="1" applyFill="1" applyBorder="1" applyAlignment="1">
      <alignment horizontal="right"/>
    </xf>
    <xf numFmtId="196" fontId="9" fillId="24" borderId="69" xfId="0" applyNumberFormat="1" applyFont="1" applyFill="1" applyBorder="1" applyAlignment="1">
      <alignment horizontal="center"/>
    </xf>
    <xf numFmtId="0" fontId="6" fillId="0" borderId="66" xfId="0" applyFont="1" applyFill="1" applyBorder="1" applyAlignment="1">
      <alignment horizontal="right"/>
    </xf>
    <xf numFmtId="8" fontId="6" fillId="0" borderId="20" xfId="0" applyNumberFormat="1" applyFont="1" applyFill="1" applyBorder="1" applyAlignment="1">
      <alignment horizontal="right"/>
    </xf>
    <xf numFmtId="8" fontId="6" fillId="0" borderId="59" xfId="0" applyNumberFormat="1" applyFont="1" applyFill="1" applyBorder="1"/>
    <xf numFmtId="0" fontId="6" fillId="0" borderId="59" xfId="0" applyFont="1" applyBorder="1" applyAlignment="1"/>
    <xf numFmtId="172" fontId="6" fillId="0" borderId="59" xfId="0" applyNumberFormat="1" applyFont="1" applyBorder="1"/>
    <xf numFmtId="10" fontId="6" fillId="0" borderId="59" xfId="0" applyNumberFormat="1" applyFont="1" applyBorder="1" applyAlignment="1"/>
    <xf numFmtId="0" fontId="9" fillId="29" borderId="79" xfId="0" applyFont="1" applyFill="1" applyBorder="1" applyAlignment="1">
      <alignment horizontal="left"/>
    </xf>
    <xf numFmtId="0" fontId="6" fillId="29" borderId="66" xfId="0" applyFont="1" applyFill="1" applyBorder="1"/>
    <xf numFmtId="0" fontId="6" fillId="29" borderId="69" xfId="0" applyFont="1" applyFill="1" applyBorder="1"/>
    <xf numFmtId="0" fontId="10" fillId="29" borderId="63" xfId="0" applyFont="1" applyFill="1" applyBorder="1" applyAlignment="1"/>
    <xf numFmtId="0" fontId="10" fillId="29" borderId="64" xfId="0" applyFont="1" applyFill="1" applyBorder="1"/>
    <xf numFmtId="172" fontId="10" fillId="29" borderId="65" xfId="0" applyNumberFormat="1" applyFont="1" applyFill="1" applyBorder="1"/>
    <xf numFmtId="0" fontId="58" fillId="21" borderId="79" xfId="0" applyFont="1" applyFill="1" applyBorder="1"/>
    <xf numFmtId="0" fontId="58" fillId="21" borderId="66" xfId="0" applyFont="1" applyFill="1" applyBorder="1"/>
    <xf numFmtId="0" fontId="58" fillId="21" borderId="69" xfId="0" applyFont="1" applyFill="1" applyBorder="1"/>
    <xf numFmtId="9" fontId="67" fillId="0" borderId="59" xfId="0" applyNumberFormat="1" applyFont="1" applyFill="1" applyBorder="1"/>
    <xf numFmtId="167" fontId="56" fillId="0" borderId="59" xfId="0" applyNumberFormat="1" applyFont="1" applyFill="1" applyBorder="1"/>
    <xf numFmtId="9" fontId="56" fillId="0" borderId="59" xfId="0" applyNumberFormat="1" applyFont="1" applyFill="1" applyBorder="1"/>
    <xf numFmtId="167" fontId="52" fillId="0" borderId="65" xfId="0" applyNumberFormat="1" applyFont="1" applyFill="1" applyBorder="1"/>
    <xf numFmtId="6" fontId="56" fillId="0" borderId="59" xfId="0" applyNumberFormat="1" applyFont="1" applyFill="1" applyBorder="1"/>
    <xf numFmtId="0" fontId="56" fillId="0" borderId="59" xfId="0" applyFont="1" applyFill="1" applyBorder="1"/>
    <xf numFmtId="193" fontId="56" fillId="0" borderId="59" xfId="0" applyNumberFormat="1" applyFont="1" applyFill="1" applyBorder="1"/>
    <xf numFmtId="192" fontId="56" fillId="0" borderId="59" xfId="0" applyNumberFormat="1" applyFont="1" applyFill="1" applyBorder="1"/>
    <xf numFmtId="166" fontId="56" fillId="0" borderId="65" xfId="0" applyNumberFormat="1" applyFont="1" applyFill="1" applyBorder="1"/>
    <xf numFmtId="6" fontId="52" fillId="0" borderId="59" xfId="0" applyNumberFormat="1" applyFont="1" applyFill="1" applyBorder="1"/>
    <xf numFmtId="43" fontId="56" fillId="0" borderId="59" xfId="0" applyNumberFormat="1" applyFont="1" applyFill="1" applyBorder="1"/>
    <xf numFmtId="9" fontId="56" fillId="0" borderId="65" xfId="0" applyNumberFormat="1" applyFont="1" applyFill="1" applyBorder="1"/>
    <xf numFmtId="9" fontId="52" fillId="0" borderId="20" xfId="0" applyNumberFormat="1" applyFont="1" applyFill="1" applyBorder="1"/>
    <xf numFmtId="9" fontId="52" fillId="0" borderId="23" xfId="0" applyNumberFormat="1" applyFont="1" applyFill="1" applyBorder="1"/>
    <xf numFmtId="6" fontId="52" fillId="0" borderId="94" xfId="0" applyNumberFormat="1" applyFont="1" applyFill="1" applyBorder="1"/>
    <xf numFmtId="0" fontId="52" fillId="0" borderId="64" xfId="0" applyFont="1" applyFill="1" applyBorder="1"/>
    <xf numFmtId="6" fontId="52" fillId="0" borderId="65" xfId="0" applyNumberFormat="1" applyFont="1" applyFill="1" applyBorder="1"/>
    <xf numFmtId="196" fontId="58" fillId="21" borderId="66" xfId="0" applyNumberFormat="1" applyFont="1" applyFill="1" applyBorder="1" applyAlignment="1">
      <alignment horizontal="center"/>
    </xf>
    <xf numFmtId="196" fontId="58" fillId="21" borderId="69" xfId="0" applyNumberFormat="1" applyFont="1" applyFill="1" applyBorder="1" applyAlignment="1">
      <alignment horizontal="center"/>
    </xf>
    <xf numFmtId="0" fontId="52" fillId="0" borderId="58" xfId="0" applyFont="1" applyFill="1" applyBorder="1"/>
    <xf numFmtId="0" fontId="52" fillId="0" borderId="20" xfId="0" applyFont="1" applyFill="1" applyBorder="1"/>
    <xf numFmtId="6" fontId="52" fillId="0" borderId="20" xfId="0" applyNumberFormat="1" applyFont="1" applyFill="1" applyBorder="1"/>
    <xf numFmtId="0" fontId="52" fillId="0" borderId="60" xfId="0" applyFont="1" applyFill="1" applyBorder="1"/>
    <xf numFmtId="0" fontId="52" fillId="0" borderId="61" xfId="0" applyFont="1" applyFill="1" applyBorder="1"/>
    <xf numFmtId="6" fontId="52" fillId="0" borderId="61" xfId="0" applyNumberFormat="1" applyFont="1" applyFill="1" applyBorder="1"/>
    <xf numFmtId="6" fontId="52" fillId="0" borderId="62" xfId="0" applyNumberFormat="1" applyFont="1" applyFill="1" applyBorder="1"/>
    <xf numFmtId="196" fontId="58" fillId="24" borderId="66" xfId="0" applyNumberFormat="1" applyFont="1" applyFill="1" applyBorder="1" applyAlignment="1">
      <alignment horizontal="center"/>
    </xf>
    <xf numFmtId="196" fontId="58" fillId="24" borderId="69" xfId="0" applyNumberFormat="1" applyFont="1" applyFill="1" applyBorder="1" applyAlignment="1">
      <alignment horizontal="center"/>
    </xf>
    <xf numFmtId="0" fontId="57" fillId="0" borderId="58" xfId="0" applyFont="1" applyFill="1" applyBorder="1"/>
    <xf numFmtId="0" fontId="52" fillId="0" borderId="71" xfId="0" applyFont="1" applyFill="1" applyBorder="1"/>
    <xf numFmtId="0" fontId="52" fillId="0" borderId="29" xfId="0" applyFont="1" applyFill="1" applyBorder="1"/>
    <xf numFmtId="6" fontId="52" fillId="0" borderId="29" xfId="0" applyNumberFormat="1" applyFont="1" applyFill="1" applyBorder="1"/>
    <xf numFmtId="6" fontId="52" fillId="0" borderId="72" xfId="0" applyNumberFormat="1" applyFont="1" applyFill="1" applyBorder="1"/>
    <xf numFmtId="0" fontId="52" fillId="0" borderId="93" xfId="0" applyFont="1" applyFill="1" applyBorder="1"/>
    <xf numFmtId="0" fontId="52" fillId="0" borderId="23" xfId="0" applyFont="1" applyFill="1" applyBorder="1"/>
    <xf numFmtId="6" fontId="52" fillId="0" borderId="23" xfId="0" applyNumberFormat="1" applyFont="1" applyFill="1" applyBorder="1"/>
    <xf numFmtId="8" fontId="52" fillId="0" borderId="20" xfId="0" applyNumberFormat="1" applyFont="1" applyFill="1" applyBorder="1"/>
    <xf numFmtId="8" fontId="52" fillId="0" borderId="59" xfId="0" applyNumberFormat="1" applyFont="1" applyFill="1" applyBorder="1"/>
    <xf numFmtId="0" fontId="52" fillId="0" borderId="79" xfId="0" applyFont="1" applyFill="1" applyBorder="1"/>
    <xf numFmtId="0" fontId="52" fillId="0" borderId="66" xfId="0" applyFont="1" applyFill="1" applyBorder="1"/>
    <xf numFmtId="0" fontId="52" fillId="0" borderId="69" xfId="0" applyFont="1" applyFill="1" applyBorder="1"/>
    <xf numFmtId="0" fontId="8" fillId="30" borderId="40" xfId="0" applyFont="1" applyFill="1" applyBorder="1"/>
    <xf numFmtId="188" fontId="8" fillId="30" borderId="42" xfId="0" applyNumberFormat="1" applyFont="1" applyFill="1" applyBorder="1" applyAlignment="1">
      <alignment horizontal="center"/>
    </xf>
    <xf numFmtId="0" fontId="9" fillId="30" borderId="40" xfId="0" applyFont="1" applyFill="1" applyBorder="1"/>
    <xf numFmtId="188" fontId="9" fillId="30" borderId="42" xfId="0" applyNumberFormat="1" applyFont="1" applyFill="1" applyBorder="1" applyAlignment="1">
      <alignment horizontal="center"/>
    </xf>
    <xf numFmtId="0" fontId="1" fillId="0" borderId="59" xfId="0" applyFont="1" applyBorder="1" applyAlignment="1"/>
    <xf numFmtId="167" fontId="41" fillId="0" borderId="64" xfId="0" applyNumberFormat="1" applyFont="1" applyFill="1" applyBorder="1"/>
    <xf numFmtId="0" fontId="66" fillId="0" borderId="20" xfId="0" applyFont="1" applyFill="1" applyBorder="1"/>
    <xf numFmtId="0" fontId="1" fillId="0" borderId="58" xfId="0" applyFont="1" applyBorder="1" applyAlignment="1"/>
    <xf numFmtId="177" fontId="64" fillId="0" borderId="20" xfId="0" applyNumberFormat="1" applyFont="1" applyFill="1" applyBorder="1" applyAlignment="1">
      <alignment horizontal="right"/>
    </xf>
    <xf numFmtId="43" fontId="66" fillId="0" borderId="20" xfId="0" applyNumberFormat="1" applyFont="1" applyFill="1" applyBorder="1"/>
    <xf numFmtId="177" fontId="64" fillId="0" borderId="59" xfId="0" applyNumberFormat="1" applyFont="1" applyFill="1" applyBorder="1" applyAlignment="1">
      <alignment horizontal="center"/>
    </xf>
    <xf numFmtId="0" fontId="9" fillId="31" borderId="55" xfId="0" applyFont="1" applyFill="1" applyBorder="1"/>
    <xf numFmtId="0" fontId="10" fillId="31" borderId="56" xfId="0" applyFont="1" applyFill="1" applyBorder="1"/>
    <xf numFmtId="0" fontId="10" fillId="31" borderId="57" xfId="0" applyFont="1" applyFill="1" applyBorder="1" applyAlignment="1">
      <alignment horizontal="center"/>
    </xf>
    <xf numFmtId="173" fontId="6" fillId="0" borderId="59" xfId="0" applyNumberFormat="1" applyFont="1" applyFill="1" applyBorder="1"/>
    <xf numFmtId="0" fontId="6" fillId="0" borderId="59" xfId="0" applyFont="1" applyFill="1" applyBorder="1" applyAlignment="1">
      <alignment horizontal="right"/>
    </xf>
    <xf numFmtId="176" fontId="20" fillId="0" borderId="59" xfId="0" applyNumberFormat="1" applyFont="1" applyFill="1" applyBorder="1" applyAlignment="1"/>
    <xf numFmtId="167" fontId="6" fillId="0" borderId="65" xfId="0" applyNumberFormat="1" applyFont="1" applyFill="1" applyBorder="1"/>
    <xf numFmtId="0" fontId="10" fillId="31" borderId="57" xfId="0" applyFont="1" applyFill="1" applyBorder="1"/>
    <xf numFmtId="1" fontId="20" fillId="0" borderId="59" xfId="0" applyNumberFormat="1" applyFont="1" applyFill="1" applyBorder="1" applyAlignment="1"/>
    <xf numFmtId="10" fontId="2" fillId="0" borderId="59" xfId="0" applyNumberFormat="1" applyFont="1" applyFill="1" applyBorder="1"/>
    <xf numFmtId="198" fontId="74" fillId="0" borderId="62" xfId="0" applyNumberFormat="1" applyFont="1" applyFill="1" applyBorder="1"/>
    <xf numFmtId="0" fontId="10" fillId="31" borderId="56" xfId="0" applyFont="1" applyFill="1" applyBorder="1" applyAlignment="1">
      <alignment horizontal="center"/>
    </xf>
    <xf numFmtId="178" fontId="6" fillId="0" borderId="20" xfId="0" applyNumberFormat="1" applyFont="1" applyFill="1" applyBorder="1" applyAlignment="1">
      <alignment horizontal="center"/>
    </xf>
    <xf numFmtId="179" fontId="8" fillId="0" borderId="61" xfId="0" applyNumberFormat="1" applyFont="1" applyFill="1" applyBorder="1" applyAlignment="1">
      <alignment horizontal="center"/>
    </xf>
    <xf numFmtId="9" fontId="8" fillId="0" borderId="61" xfId="0" applyNumberFormat="1" applyFont="1" applyFill="1" applyBorder="1" applyAlignment="1">
      <alignment horizontal="center"/>
    </xf>
    <xf numFmtId="0" fontId="4" fillId="0" borderId="58" xfId="0" applyFont="1" applyBorder="1"/>
    <xf numFmtId="8" fontId="2" fillId="0" borderId="59" xfId="0" applyNumberFormat="1" applyFont="1" applyBorder="1" applyAlignment="1"/>
    <xf numFmtId="6" fontId="8" fillId="0" borderId="61" xfId="0" applyNumberFormat="1" applyFont="1" applyFill="1" applyBorder="1" applyAlignment="1">
      <alignment horizontal="center"/>
    </xf>
    <xf numFmtId="178" fontId="8" fillId="0" borderId="61" xfId="0" applyNumberFormat="1" applyFont="1" applyFill="1" applyBorder="1" applyAlignment="1">
      <alignment horizontal="center"/>
    </xf>
    <xf numFmtId="0" fontId="6" fillId="0" borderId="62" xfId="0" applyFont="1" applyBorder="1" applyAlignment="1">
      <alignment horizontal="center"/>
    </xf>
    <xf numFmtId="0" fontId="6" fillId="0" borderId="29" xfId="0" applyFont="1" applyBorder="1" applyAlignment="1">
      <alignment horizontal="center"/>
    </xf>
    <xf numFmtId="0" fontId="6" fillId="0" borderId="72" xfId="0" applyFont="1" applyBorder="1"/>
    <xf numFmtId="5" fontId="6" fillId="0" borderId="59" xfId="0" applyNumberFormat="1" applyFont="1" applyFill="1" applyBorder="1"/>
    <xf numFmtId="9" fontId="20" fillId="0" borderId="65" xfId="0" applyNumberFormat="1" applyFont="1" applyFill="1" applyBorder="1"/>
    <xf numFmtId="0" fontId="71" fillId="17" borderId="79" xfId="0" applyFont="1" applyFill="1" applyBorder="1" applyAlignment="1"/>
    <xf numFmtId="0" fontId="71" fillId="17" borderId="66" xfId="0" applyFont="1" applyFill="1" applyBorder="1" applyAlignment="1">
      <alignment horizontal="center"/>
    </xf>
    <xf numFmtId="0" fontId="70" fillId="19" borderId="58" xfId="0" applyFont="1" applyFill="1" applyBorder="1" applyAlignment="1"/>
    <xf numFmtId="0" fontId="21" fillId="0" borderId="58" xfId="0" applyFont="1" applyBorder="1" applyAlignment="1"/>
    <xf numFmtId="167" fontId="2" fillId="0" borderId="58" xfId="0" applyNumberFormat="1" applyFont="1" applyBorder="1" applyAlignment="1"/>
    <xf numFmtId="167" fontId="2" fillId="0" borderId="59" xfId="0" applyNumberFormat="1" applyFont="1" applyBorder="1" applyAlignment="1"/>
    <xf numFmtId="0" fontId="2" fillId="0" borderId="59" xfId="0" applyFont="1" applyBorder="1" applyAlignment="1">
      <alignment horizontal="left"/>
    </xf>
    <xf numFmtId="167" fontId="69" fillId="0" borderId="58" xfId="0" applyNumberFormat="1" applyFont="1" applyBorder="1" applyAlignment="1"/>
    <xf numFmtId="167" fontId="2" fillId="0" borderId="59" xfId="0" applyNumberFormat="1" applyFont="1" applyBorder="1" applyAlignment="1">
      <alignment horizontal="center"/>
    </xf>
    <xf numFmtId="167" fontId="2" fillId="0" borderId="58" xfId="0" applyNumberFormat="1" applyFont="1" applyBorder="1" applyAlignment="1">
      <alignment horizontal="left"/>
    </xf>
    <xf numFmtId="167" fontId="2" fillId="0" borderId="63" xfId="0" applyNumberFormat="1" applyFont="1" applyBorder="1" applyAlignment="1"/>
    <xf numFmtId="167" fontId="2" fillId="0" borderId="64" xfId="0" applyNumberFormat="1" applyFont="1" applyBorder="1" applyAlignment="1">
      <alignment horizontal="center"/>
    </xf>
    <xf numFmtId="167" fontId="2" fillId="0" borderId="65" xfId="0" applyNumberFormat="1" applyFont="1" applyBorder="1" applyAlignment="1">
      <alignment horizontal="center"/>
    </xf>
    <xf numFmtId="167" fontId="10" fillId="20" borderId="79" xfId="0" applyNumberFormat="1" applyFont="1" applyFill="1" applyBorder="1" applyAlignment="1">
      <alignment horizontal="left"/>
    </xf>
    <xf numFmtId="0" fontId="10" fillId="20" borderId="66" xfId="0" applyNumberFormat="1" applyFont="1" applyFill="1" applyBorder="1" applyAlignment="1">
      <alignment horizontal="center" vertical="center"/>
    </xf>
    <xf numFmtId="167" fontId="9" fillId="21" borderId="58" xfId="0" applyNumberFormat="1" applyFont="1" applyFill="1" applyBorder="1" applyAlignment="1"/>
    <xf numFmtId="0" fontId="6" fillId="12" borderId="20" xfId="0" applyFont="1" applyFill="1" applyBorder="1" applyAlignment="1">
      <alignment horizontal="center"/>
    </xf>
    <xf numFmtId="183" fontId="2" fillId="0" borderId="20" xfId="0" applyNumberFormat="1" applyFont="1" applyBorder="1" applyAlignment="1">
      <alignment horizontal="center"/>
    </xf>
    <xf numFmtId="4" fontId="2" fillId="0" borderId="20" xfId="0" applyNumberFormat="1" applyFont="1" applyBorder="1" applyAlignment="1">
      <alignment horizontal="center"/>
    </xf>
    <xf numFmtId="8" fontId="2" fillId="0" borderId="20" xfId="0" applyNumberFormat="1" applyFont="1" applyBorder="1" applyAlignment="1">
      <alignment horizontal="center"/>
    </xf>
    <xf numFmtId="172" fontId="2" fillId="0" borderId="20" xfId="0" applyNumberFormat="1" applyFont="1" applyBorder="1" applyAlignment="1">
      <alignment horizontal="center"/>
    </xf>
    <xf numFmtId="0" fontId="2" fillId="0" borderId="59" xfId="0" applyFont="1" applyBorder="1" applyAlignment="1">
      <alignment horizontal="center"/>
    </xf>
    <xf numFmtId="1" fontId="2" fillId="0" borderId="20" xfId="0" applyNumberFormat="1" applyFont="1" applyBorder="1" applyAlignment="1">
      <alignment horizontal="center"/>
    </xf>
    <xf numFmtId="0" fontId="2" fillId="14" borderId="20" xfId="0" applyFont="1" applyFill="1" applyBorder="1" applyAlignment="1">
      <alignment horizontal="center"/>
    </xf>
    <xf numFmtId="183" fontId="6" fillId="0" borderId="20" xfId="0" applyNumberFormat="1" applyFont="1" applyBorder="1" applyAlignment="1">
      <alignment horizontal="center"/>
    </xf>
    <xf numFmtId="172" fontId="6" fillId="0" borderId="20" xfId="0" applyNumberFormat="1" applyFont="1" applyBorder="1" applyAlignment="1">
      <alignment horizontal="center"/>
    </xf>
    <xf numFmtId="0" fontId="2" fillId="0" borderId="20" xfId="0" applyFont="1" applyBorder="1" applyAlignment="1">
      <alignment horizontal="center" vertical="top"/>
    </xf>
    <xf numFmtId="0" fontId="72" fillId="0" borderId="20" xfId="0" applyFont="1" applyBorder="1" applyAlignment="1">
      <alignment horizontal="center"/>
    </xf>
    <xf numFmtId="8" fontId="6" fillId="0" borderId="20" xfId="0" applyNumberFormat="1" applyFont="1" applyBorder="1" applyAlignment="1">
      <alignment horizontal="center"/>
    </xf>
    <xf numFmtId="8" fontId="6" fillId="14" borderId="20" xfId="0" applyNumberFormat="1" applyFont="1" applyFill="1" applyBorder="1" applyAlignment="1">
      <alignment horizontal="center"/>
    </xf>
    <xf numFmtId="0" fontId="9" fillId="17" borderId="58" xfId="0" applyFont="1" applyFill="1" applyBorder="1" applyAlignment="1">
      <alignment horizontal="center"/>
    </xf>
    <xf numFmtId="0" fontId="9" fillId="17" borderId="20" xfId="0" applyFont="1" applyFill="1" applyBorder="1" applyAlignment="1">
      <alignment horizontal="center"/>
    </xf>
    <xf numFmtId="0" fontId="11" fillId="17" borderId="20" xfId="0" applyFont="1" applyFill="1" applyBorder="1" applyAlignment="1">
      <alignment horizontal="center"/>
    </xf>
    <xf numFmtId="183" fontId="9" fillId="17" borderId="20" xfId="0" applyNumberFormat="1" applyFont="1" applyFill="1" applyBorder="1" applyAlignment="1">
      <alignment horizontal="center"/>
    </xf>
    <xf numFmtId="4" fontId="9" fillId="17" borderId="20" xfId="0" applyNumberFormat="1" applyFont="1" applyFill="1" applyBorder="1" applyAlignment="1">
      <alignment horizontal="center"/>
    </xf>
    <xf numFmtId="172" fontId="9" fillId="17" borderId="20" xfId="0" applyNumberFormat="1" applyFont="1" applyFill="1" applyBorder="1" applyAlignment="1">
      <alignment horizontal="center"/>
    </xf>
    <xf numFmtId="0" fontId="9" fillId="17" borderId="59" xfId="0" applyFont="1" applyFill="1" applyBorder="1" applyAlignment="1">
      <alignment horizontal="center"/>
    </xf>
    <xf numFmtId="0" fontId="9" fillId="20" borderId="58" xfId="0" applyFont="1" applyFill="1" applyBorder="1" applyAlignment="1">
      <alignment horizontal="center"/>
    </xf>
    <xf numFmtId="0" fontId="9" fillId="20" borderId="20" xfId="0" applyFont="1" applyFill="1" applyBorder="1" applyAlignment="1">
      <alignment horizontal="center"/>
    </xf>
    <xf numFmtId="183" fontId="9" fillId="20" borderId="20" xfId="0" applyNumberFormat="1" applyFont="1" applyFill="1" applyBorder="1" applyAlignment="1">
      <alignment horizontal="center"/>
    </xf>
    <xf numFmtId="4" fontId="9" fillId="20" borderId="20" xfId="0" applyNumberFormat="1" applyFont="1" applyFill="1" applyBorder="1" applyAlignment="1">
      <alignment horizontal="center"/>
    </xf>
    <xf numFmtId="172" fontId="9" fillId="20" borderId="20" xfId="0" applyNumberFormat="1" applyFont="1" applyFill="1" applyBorder="1" applyAlignment="1">
      <alignment horizontal="center"/>
    </xf>
    <xf numFmtId="0" fontId="9" fillId="20" borderId="59" xfId="0" applyFont="1" applyFill="1" applyBorder="1" applyAlignment="1">
      <alignment horizontal="center"/>
    </xf>
    <xf numFmtId="0" fontId="6" fillId="0" borderId="63" xfId="0" applyFont="1" applyBorder="1" applyAlignment="1">
      <alignment horizontal="center"/>
    </xf>
    <xf numFmtId="183" fontId="6" fillId="0" borderId="64" xfId="0" applyNumberFormat="1" applyFont="1" applyBorder="1" applyAlignment="1">
      <alignment horizontal="center"/>
    </xf>
    <xf numFmtId="4" fontId="6" fillId="0" borderId="64" xfId="0" applyNumberFormat="1" applyFont="1" applyBorder="1" applyAlignment="1">
      <alignment horizontal="center"/>
    </xf>
    <xf numFmtId="172" fontId="6" fillId="0" borderId="64" xfId="0" applyNumberFormat="1" applyFont="1" applyBorder="1" applyAlignment="1">
      <alignment horizontal="center"/>
    </xf>
    <xf numFmtId="0" fontId="6" fillId="0" borderId="65" xfId="0" applyFont="1" applyBorder="1" applyAlignment="1">
      <alignment horizontal="center"/>
    </xf>
    <xf numFmtId="0" fontId="11" fillId="32" borderId="79" xfId="0" applyFont="1" applyFill="1" applyBorder="1" applyAlignment="1">
      <alignment horizontal="center" wrapText="1"/>
    </xf>
    <xf numFmtId="0" fontId="11" fillId="32" borderId="66" xfId="0" applyFont="1" applyFill="1" applyBorder="1" applyAlignment="1">
      <alignment horizontal="center" wrapText="1"/>
    </xf>
    <xf numFmtId="0" fontId="9" fillId="32" borderId="66" xfId="0" applyFont="1" applyFill="1" applyBorder="1" applyAlignment="1">
      <alignment horizontal="center" wrapText="1"/>
    </xf>
    <xf numFmtId="167" fontId="11" fillId="32" borderId="66" xfId="0" applyNumberFormat="1" applyFont="1" applyFill="1" applyBorder="1" applyAlignment="1">
      <alignment horizontal="center" wrapText="1"/>
    </xf>
    <xf numFmtId="165" fontId="11" fillId="32" borderId="66" xfId="0" applyNumberFormat="1" applyFont="1" applyFill="1" applyBorder="1" applyAlignment="1">
      <alignment horizontal="center" wrapText="1"/>
    </xf>
    <xf numFmtId="0" fontId="11" fillId="32" borderId="69" xfId="0" applyFont="1" applyFill="1" applyBorder="1" applyAlignment="1">
      <alignment horizontal="center" wrapText="1"/>
    </xf>
    <xf numFmtId="0" fontId="9" fillId="6" borderId="14" xfId="0" applyFont="1" applyFill="1" applyBorder="1"/>
    <xf numFmtId="0" fontId="9" fillId="19" borderId="83" xfId="0" applyFont="1" applyFill="1" applyBorder="1"/>
    <xf numFmtId="0" fontId="10" fillId="19" borderId="84" xfId="0" applyFont="1" applyFill="1" applyBorder="1"/>
    <xf numFmtId="0" fontId="10" fillId="19" borderId="84" xfId="0" applyFont="1" applyFill="1" applyBorder="1" applyAlignment="1">
      <alignment horizontal="center"/>
    </xf>
    <xf numFmtId="0" fontId="10" fillId="19" borderId="85" xfId="0" applyFont="1" applyFill="1" applyBorder="1"/>
    <xf numFmtId="0" fontId="9" fillId="30" borderId="91" xfId="0" applyFont="1" applyFill="1" applyBorder="1"/>
    <xf numFmtId="0" fontId="9" fillId="30" borderId="44" xfId="0" applyFont="1" applyFill="1" applyBorder="1"/>
    <xf numFmtId="178" fontId="9" fillId="30" borderId="45" xfId="0" applyNumberFormat="1" applyFont="1" applyFill="1" applyBorder="1" applyAlignment="1">
      <alignment horizontal="center"/>
    </xf>
    <xf numFmtId="0" fontId="9" fillId="30" borderId="92" xfId="0" applyFont="1" applyFill="1" applyBorder="1"/>
    <xf numFmtId="0" fontId="9" fillId="30" borderId="58" xfId="0" applyFont="1" applyFill="1" applyBorder="1"/>
    <xf numFmtId="0" fontId="9" fillId="30" borderId="20" xfId="0" applyFont="1" applyFill="1" applyBorder="1"/>
    <xf numFmtId="178" fontId="9" fillId="30" borderId="24" xfId="0" applyNumberFormat="1" applyFont="1" applyFill="1" applyBorder="1" applyAlignment="1">
      <alignment horizontal="center"/>
    </xf>
    <xf numFmtId="0" fontId="8" fillId="30" borderId="91" xfId="0" applyFont="1" applyFill="1" applyBorder="1"/>
    <xf numFmtId="0" fontId="8" fillId="30" borderId="44" xfId="0" applyFont="1" applyFill="1" applyBorder="1"/>
    <xf numFmtId="178" fontId="8" fillId="30" borderId="45" xfId="0" applyNumberFormat="1" applyFont="1" applyFill="1" applyBorder="1" applyAlignment="1">
      <alignment horizontal="center"/>
    </xf>
    <xf numFmtId="0" fontId="8" fillId="30" borderId="92" xfId="0" applyFont="1" applyFill="1" applyBorder="1"/>
    <xf numFmtId="0" fontId="9" fillId="33" borderId="14" xfId="0" applyFont="1" applyFill="1" applyBorder="1"/>
    <xf numFmtId="0" fontId="9" fillId="33" borderId="14" xfId="0" applyFont="1" applyFill="1" applyBorder="1" applyAlignment="1">
      <alignment horizontal="center"/>
    </xf>
    <xf numFmtId="0" fontId="9" fillId="34" borderId="14" xfId="0" applyFont="1" applyFill="1" applyBorder="1"/>
    <xf numFmtId="0" fontId="10" fillId="34" borderId="14" xfId="0" applyFont="1" applyFill="1" applyBorder="1" applyAlignment="1">
      <alignment horizontal="center"/>
    </xf>
    <xf numFmtId="0" fontId="10" fillId="34" borderId="14" xfId="0" applyFont="1" applyFill="1" applyBorder="1"/>
    <xf numFmtId="0" fontId="9" fillId="20" borderId="83" xfId="0" applyFont="1" applyFill="1" applyBorder="1"/>
    <xf numFmtId="0" fontId="6" fillId="20" borderId="84" xfId="0" applyFont="1" applyFill="1" applyBorder="1"/>
    <xf numFmtId="0" fontId="6" fillId="20" borderId="84" xfId="0" applyFont="1" applyFill="1" applyBorder="1" applyAlignment="1">
      <alignment horizontal="center"/>
    </xf>
    <xf numFmtId="0" fontId="6" fillId="20" borderId="85" xfId="0" applyFont="1" applyFill="1" applyBorder="1"/>
    <xf numFmtId="164" fontId="6" fillId="0" borderId="20" xfId="0" applyNumberFormat="1" applyFont="1" applyBorder="1" applyAlignment="1">
      <alignment horizontal="center"/>
    </xf>
    <xf numFmtId="164" fontId="6" fillId="0" borderId="59" xfId="0" applyNumberFormat="1" applyFont="1" applyBorder="1" applyAlignment="1">
      <alignment horizontal="center"/>
    </xf>
    <xf numFmtId="1" fontId="6" fillId="0" borderId="59" xfId="0" applyNumberFormat="1" applyFont="1" applyBorder="1" applyAlignment="1">
      <alignment horizontal="center"/>
    </xf>
    <xf numFmtId="14" fontId="6" fillId="0" borderId="20" xfId="0" applyNumberFormat="1" applyFont="1" applyBorder="1"/>
    <xf numFmtId="0" fontId="18" fillId="0" borderId="20" xfId="0" applyFont="1" applyBorder="1" applyAlignment="1">
      <alignment horizontal="center"/>
    </xf>
    <xf numFmtId="0" fontId="8" fillId="0" borderId="58" xfId="0" applyFont="1" applyBorder="1"/>
    <xf numFmtId="0" fontId="71" fillId="17" borderId="95" xfId="0" applyFont="1" applyFill="1" applyBorder="1" applyAlignment="1"/>
    <xf numFmtId="0" fontId="71" fillId="19" borderId="53" xfId="0" applyFont="1" applyFill="1" applyBorder="1" applyAlignment="1"/>
    <xf numFmtId="0" fontId="2" fillId="0" borderId="53" xfId="0" applyFont="1" applyBorder="1" applyAlignment="1"/>
    <xf numFmtId="167" fontId="2" fillId="0" borderId="53" xfId="0" applyNumberFormat="1" applyFont="1" applyBorder="1" applyAlignment="1"/>
    <xf numFmtId="167" fontId="2" fillId="0" borderId="96" xfId="0" applyNumberFormat="1" applyFont="1" applyBorder="1" applyAlignment="1"/>
    <xf numFmtId="167" fontId="10" fillId="20" borderId="95" xfId="0" applyNumberFormat="1" applyFont="1" applyFill="1" applyBorder="1" applyAlignment="1">
      <alignment horizontal="center"/>
    </xf>
    <xf numFmtId="167" fontId="9" fillId="21" borderId="53" xfId="0" applyNumberFormat="1" applyFont="1" applyFill="1" applyBorder="1" applyAlignment="1"/>
    <xf numFmtId="167" fontId="71" fillId="0" borderId="53" xfId="0" applyNumberFormat="1" applyFont="1" applyBorder="1" applyAlignment="1"/>
    <xf numFmtId="0" fontId="2" fillId="0" borderId="96" xfId="0" applyFont="1" applyBorder="1" applyAlignment="1"/>
    <xf numFmtId="167" fontId="8" fillId="0" borderId="64" xfId="0" applyNumberFormat="1" applyFont="1" applyFill="1" applyBorder="1" applyAlignment="1">
      <alignment horizontal="right"/>
    </xf>
    <xf numFmtId="167" fontId="8" fillId="0" borderId="65" xfId="0" applyNumberFormat="1" applyFont="1" applyFill="1" applyBorder="1" applyAlignment="1">
      <alignment horizontal="right"/>
    </xf>
    <xf numFmtId="0" fontId="8" fillId="0" borderId="47" xfId="0" applyFont="1" applyFill="1" applyBorder="1" applyAlignment="1">
      <alignment horizontal="center" vertical="center" wrapText="1"/>
    </xf>
    <xf numFmtId="0" fontId="8" fillId="0" borderId="48" xfId="0" applyFont="1" applyFill="1" applyBorder="1" applyAlignment="1">
      <alignment horizontal="center" vertical="center" wrapText="1"/>
    </xf>
    <xf numFmtId="0" fontId="6" fillId="0" borderId="48" xfId="0" applyFont="1" applyFill="1" applyBorder="1" applyAlignment="1">
      <alignment wrapText="1"/>
    </xf>
    <xf numFmtId="0" fontId="8" fillId="0" borderId="49" xfId="0" applyFont="1" applyFill="1" applyBorder="1" applyAlignment="1">
      <alignment horizontal="center" vertical="center" wrapText="1"/>
    </xf>
    <xf numFmtId="9" fontId="20" fillId="0" borderId="20" xfId="0" applyNumberFormat="1" applyFont="1" applyBorder="1" applyAlignment="1">
      <alignment horizontal="center"/>
    </xf>
    <xf numFmtId="0" fontId="70" fillId="17" borderId="97" xfId="0" applyFont="1" applyFill="1" applyBorder="1" applyAlignment="1"/>
    <xf numFmtId="182" fontId="70" fillId="17" borderId="52" xfId="0" applyNumberFormat="1" applyFont="1" applyFill="1" applyBorder="1" applyAlignment="1"/>
    <xf numFmtId="0" fontId="2" fillId="0" borderId="52" xfId="0" applyFont="1" applyBorder="1" applyAlignment="1"/>
    <xf numFmtId="167" fontId="2" fillId="0" borderId="52" xfId="0" applyNumberFormat="1" applyFont="1" applyBorder="1" applyAlignment="1"/>
    <xf numFmtId="167" fontId="22" fillId="0" borderId="52" xfId="0" applyNumberFormat="1" applyFont="1" applyBorder="1" applyAlignment="1"/>
    <xf numFmtId="167" fontId="2" fillId="0" borderId="52" xfId="0" applyNumberFormat="1" applyFont="1" applyFill="1" applyBorder="1" applyAlignment="1">
      <alignment horizontal="center"/>
    </xf>
    <xf numFmtId="167" fontId="2" fillId="0" borderId="52" xfId="0" applyNumberFormat="1" applyFont="1" applyBorder="1" applyAlignment="1">
      <alignment horizontal="center"/>
    </xf>
    <xf numFmtId="167" fontId="2" fillId="0" borderId="98" xfId="0" applyNumberFormat="1" applyFont="1" applyBorder="1" applyAlignment="1">
      <alignment horizontal="center"/>
    </xf>
    <xf numFmtId="167" fontId="9" fillId="20" borderId="99" xfId="0" applyNumberFormat="1" applyFont="1" applyFill="1" applyBorder="1" applyAlignment="1"/>
    <xf numFmtId="167" fontId="9" fillId="21" borderId="100" xfId="0" applyNumberFormat="1" applyFont="1" applyFill="1" applyBorder="1" applyAlignment="1">
      <alignment horizontal="center"/>
    </xf>
    <xf numFmtId="167" fontId="6" fillId="0" borderId="100" xfId="0" applyNumberFormat="1" applyFont="1" applyBorder="1" applyAlignment="1"/>
    <xf numFmtId="167" fontId="2" fillId="0" borderId="100" xfId="0" applyNumberFormat="1" applyFont="1" applyBorder="1" applyAlignment="1"/>
    <xf numFmtId="167" fontId="2" fillId="0" borderId="100" xfId="0" applyNumberFormat="1" applyFont="1" applyBorder="1" applyAlignment="1">
      <alignment horizontal="center"/>
    </xf>
    <xf numFmtId="167" fontId="2" fillId="0" borderId="100" xfId="0" applyNumberFormat="1" applyFont="1" applyFill="1" applyBorder="1" applyAlignment="1">
      <alignment horizontal="center"/>
    </xf>
    <xf numFmtId="167" fontId="6" fillId="0" borderId="100" xfId="0" applyNumberFormat="1" applyFont="1" applyFill="1" applyBorder="1" applyAlignment="1">
      <alignment horizontal="center"/>
    </xf>
    <xf numFmtId="0" fontId="6" fillId="0" borderId="101" xfId="0" applyFont="1" applyFill="1" applyBorder="1" applyAlignment="1"/>
    <xf numFmtId="167" fontId="0" fillId="12" borderId="103" xfId="0" applyNumberFormat="1" applyFont="1" applyFill="1" applyBorder="1" applyAlignment="1">
      <alignment horizontal="left"/>
    </xf>
    <xf numFmtId="167" fontId="2" fillId="0" borderId="103" xfId="0" applyNumberFormat="1" applyFont="1" applyFill="1" applyBorder="1" applyAlignment="1">
      <alignment horizontal="left"/>
    </xf>
    <xf numFmtId="167" fontId="2" fillId="0" borderId="103" xfId="0" applyNumberFormat="1" applyFont="1" applyFill="1" applyBorder="1" applyAlignment="1">
      <alignment horizontal="left" vertical="center" wrapText="1"/>
    </xf>
    <xf numFmtId="167" fontId="0" fillId="0" borderId="103" xfId="0" applyNumberFormat="1" applyFont="1" applyFill="1" applyBorder="1" applyAlignment="1">
      <alignment horizontal="left"/>
    </xf>
    <xf numFmtId="167" fontId="6" fillId="0" borderId="103" xfId="0" applyNumberFormat="1" applyFont="1" applyFill="1" applyBorder="1" applyAlignment="1">
      <alignment horizontal="left"/>
    </xf>
    <xf numFmtId="167" fontId="22" fillId="0" borderId="102" xfId="0" applyNumberFormat="1" applyFont="1" applyFill="1" applyBorder="1" applyAlignment="1">
      <alignment horizontal="left"/>
    </xf>
    <xf numFmtId="167" fontId="18" fillId="12" borderId="52" xfId="0" applyNumberFormat="1" applyFont="1" applyFill="1" applyBorder="1" applyAlignment="1">
      <alignment horizontal="right" vertical="center"/>
    </xf>
    <xf numFmtId="167" fontId="6" fillId="0" borderId="52" xfId="0" applyNumberFormat="1" applyFont="1" applyFill="1" applyBorder="1" applyAlignment="1">
      <alignment horizontal="right"/>
    </xf>
    <xf numFmtId="167" fontId="6" fillId="0" borderId="52" xfId="0" applyNumberFormat="1" applyFont="1" applyFill="1" applyBorder="1" applyAlignment="1">
      <alignment horizontal="right" vertical="center"/>
    </xf>
    <xf numFmtId="167" fontId="2" fillId="0" borderId="52" xfId="0" applyNumberFormat="1" applyFont="1" applyFill="1" applyBorder="1" applyAlignment="1">
      <alignment horizontal="right"/>
    </xf>
    <xf numFmtId="167" fontId="18" fillId="0" borderId="52" xfId="0" applyNumberFormat="1" applyFont="1" applyFill="1" applyBorder="1" applyAlignment="1">
      <alignment horizontal="right"/>
    </xf>
    <xf numFmtId="167" fontId="26" fillId="0" borderId="52" xfId="0" applyNumberFormat="1" applyFont="1" applyFill="1" applyBorder="1" applyAlignment="1">
      <alignment horizontal="right"/>
    </xf>
    <xf numFmtId="167" fontId="8" fillId="0" borderId="98" xfId="0" applyNumberFormat="1" applyFont="1" applyFill="1" applyBorder="1" applyAlignment="1">
      <alignment horizontal="right"/>
    </xf>
    <xf numFmtId="1" fontId="6" fillId="0" borderId="88" xfId="0" applyNumberFormat="1" applyFont="1" applyFill="1" applyBorder="1" applyAlignment="1">
      <alignment horizontal="center"/>
    </xf>
    <xf numFmtId="6" fontId="6" fillId="0" borderId="89" xfId="0" applyNumberFormat="1" applyFont="1" applyFill="1" applyBorder="1"/>
    <xf numFmtId="10" fontId="6" fillId="0" borderId="89" xfId="0" applyNumberFormat="1" applyFont="1" applyFill="1" applyBorder="1" applyAlignment="1">
      <alignment horizontal="center"/>
    </xf>
    <xf numFmtId="6" fontId="6" fillId="0" borderId="89" xfId="0" applyNumberFormat="1" applyFont="1" applyFill="1" applyBorder="1" applyAlignment="1">
      <alignment horizontal="center"/>
    </xf>
    <xf numFmtId="0" fontId="6" fillId="0" borderId="89" xfId="0" applyFont="1" applyFill="1" applyBorder="1"/>
    <xf numFmtId="1" fontId="6" fillId="0" borderId="89" xfId="0" applyNumberFormat="1" applyFont="1" applyFill="1" applyBorder="1" applyAlignment="1">
      <alignment horizontal="center"/>
    </xf>
    <xf numFmtId="6" fontId="6" fillId="0" borderId="90" xfId="0" applyNumberFormat="1" applyFont="1" applyFill="1" applyBorder="1" applyAlignment="1">
      <alignment horizontal="center"/>
    </xf>
    <xf numFmtId="0" fontId="82" fillId="0" borderId="58" xfId="0" applyFont="1" applyFill="1" applyBorder="1" applyAlignment="1">
      <alignment horizontal="left"/>
    </xf>
    <xf numFmtId="0" fontId="10" fillId="20" borderId="40" xfId="0" applyFont="1" applyFill="1" applyBorder="1"/>
    <xf numFmtId="0" fontId="9" fillId="21" borderId="40" xfId="0" applyFont="1" applyFill="1" applyBorder="1" applyAlignment="1">
      <alignment horizontal="left"/>
    </xf>
    <xf numFmtId="0" fontId="11" fillId="19" borderId="104" xfId="0" applyFont="1" applyFill="1" applyBorder="1" applyAlignment="1">
      <alignment horizontal="left"/>
    </xf>
    <xf numFmtId="0" fontId="9" fillId="21" borderId="47" xfId="0" applyFont="1" applyFill="1" applyBorder="1" applyAlignment="1">
      <alignment horizontal="left"/>
    </xf>
    <xf numFmtId="0" fontId="9" fillId="21" borderId="48" xfId="0" applyFont="1" applyFill="1" applyBorder="1" applyAlignment="1">
      <alignment horizontal="left"/>
    </xf>
    <xf numFmtId="0" fontId="9" fillId="21" borderId="49" xfId="0" applyFont="1" applyFill="1" applyBorder="1" applyAlignment="1">
      <alignment horizontal="left"/>
    </xf>
    <xf numFmtId="0" fontId="82" fillId="0" borderId="20" xfId="0" applyFont="1" applyFill="1" applyBorder="1" applyAlignment="1">
      <alignment horizontal="right"/>
    </xf>
    <xf numFmtId="0" fontId="1" fillId="0" borderId="0" xfId="0" applyFont="1" applyAlignment="1">
      <alignment horizontal="center" vertical="center"/>
    </xf>
    <xf numFmtId="0" fontId="0" fillId="0" borderId="0" xfId="0" applyFont="1" applyAlignment="1"/>
    <xf numFmtId="0" fontId="5" fillId="3" borderId="0" xfId="0" applyFont="1" applyFill="1"/>
    <xf numFmtId="0" fontId="2" fillId="4" borderId="9" xfId="0" applyFont="1" applyFill="1" applyBorder="1" applyAlignment="1">
      <alignment horizontal="center"/>
    </xf>
    <xf numFmtId="0" fontId="4" fillId="0" borderId="9" xfId="0" applyFont="1" applyBorder="1"/>
    <xf numFmtId="0" fontId="4" fillId="0" borderId="10" xfId="0" applyFont="1" applyBorder="1"/>
    <xf numFmtId="0" fontId="3" fillId="0" borderId="0" xfId="0" applyFont="1" applyAlignment="1">
      <alignment horizontal="center"/>
    </xf>
    <xf numFmtId="0" fontId="2" fillId="0" borderId="0" xfId="0" applyFont="1" applyAlignment="1">
      <alignment horizontal="center"/>
    </xf>
    <xf numFmtId="0" fontId="4" fillId="0" borderId="3" xfId="0" applyFont="1" applyBorder="1"/>
    <xf numFmtId="0" fontId="2" fillId="0" borderId="0" xfId="0" applyFont="1" applyAlignment="1">
      <alignment horizontal="center" wrapText="1"/>
    </xf>
    <xf numFmtId="0" fontId="4" fillId="0" borderId="3" xfId="0" applyFont="1" applyBorder="1" applyAlignment="1">
      <alignment wrapText="1"/>
    </xf>
    <xf numFmtId="0" fontId="2" fillId="2" borderId="9" xfId="0" applyFont="1" applyFill="1" applyBorder="1" applyAlignment="1">
      <alignment horizontal="center"/>
    </xf>
    <xf numFmtId="0" fontId="3" fillId="0" borderId="4" xfId="0" applyFont="1" applyBorder="1" applyAlignment="1">
      <alignment horizontal="center"/>
    </xf>
    <xf numFmtId="0" fontId="4" fillId="0" borderId="8" xfId="0" applyFont="1" applyBorder="1"/>
    <xf numFmtId="0" fontId="2" fillId="2" borderId="5" xfId="0" applyFont="1" applyFill="1" applyBorder="1" applyAlignment="1">
      <alignment horizontal="center"/>
    </xf>
    <xf numFmtId="0" fontId="2" fillId="0" borderId="8" xfId="0" applyFont="1" applyBorder="1" applyAlignment="1">
      <alignment horizontal="center"/>
    </xf>
    <xf numFmtId="5" fontId="6" fillId="0" borderId="20" xfId="0" applyNumberFormat="1" applyFont="1" applyFill="1" applyBorder="1" applyAlignment="1">
      <alignment horizontal="center"/>
    </xf>
    <xf numFmtId="0" fontId="2" fillId="0" borderId="20" xfId="0" applyFont="1" applyFill="1" applyBorder="1" applyAlignment="1"/>
    <xf numFmtId="166" fontId="6" fillId="0" borderId="20" xfId="0" applyNumberFormat="1" applyFont="1" applyFill="1" applyBorder="1" applyAlignment="1">
      <alignment horizontal="center"/>
    </xf>
    <xf numFmtId="166" fontId="2" fillId="0" borderId="59" xfId="0" applyNumberFormat="1" applyFont="1" applyFill="1" applyBorder="1" applyAlignment="1"/>
    <xf numFmtId="166" fontId="6" fillId="0" borderId="21" xfId="0" applyNumberFormat="1" applyFont="1" applyFill="1" applyBorder="1" applyAlignment="1">
      <alignment horizontal="center"/>
    </xf>
    <xf numFmtId="166" fontId="6" fillId="0" borderId="76" xfId="0" applyNumberFormat="1" applyFont="1" applyFill="1" applyBorder="1" applyAlignment="1">
      <alignment horizontal="center"/>
    </xf>
    <xf numFmtId="172" fontId="6" fillId="0" borderId="20" xfId="0" applyNumberFormat="1" applyFont="1" applyFill="1" applyBorder="1" applyAlignment="1">
      <alignment horizontal="center"/>
    </xf>
    <xf numFmtId="0" fontId="6" fillId="0" borderId="20" xfId="0" applyFont="1" applyFill="1" applyBorder="1" applyAlignment="1">
      <alignment horizontal="left" vertical="center"/>
    </xf>
    <xf numFmtId="6" fontId="6" fillId="0" borderId="20" xfId="0" applyNumberFormat="1" applyFont="1" applyFill="1" applyBorder="1" applyAlignment="1">
      <alignment horizontal="center"/>
    </xf>
    <xf numFmtId="0" fontId="8" fillId="0" borderId="71" xfId="0" applyFont="1" applyFill="1" applyBorder="1" applyAlignment="1">
      <alignment horizontal="right"/>
    </xf>
    <xf numFmtId="0" fontId="4" fillId="0" borderId="29" xfId="0" applyFont="1" applyFill="1" applyBorder="1"/>
    <xf numFmtId="0" fontId="9" fillId="0" borderId="58" xfId="0" applyFont="1" applyFill="1" applyBorder="1" applyAlignment="1">
      <alignment horizontal="left" vertical="center"/>
    </xf>
    <xf numFmtId="0" fontId="4" fillId="0" borderId="20" xfId="0" applyFont="1" applyFill="1" applyBorder="1"/>
    <xf numFmtId="0" fontId="9" fillId="0" borderId="20" xfId="0" applyFont="1" applyFill="1" applyBorder="1" applyAlignment="1">
      <alignment vertical="center"/>
    </xf>
    <xf numFmtId="0" fontId="4" fillId="0" borderId="59" xfId="0" applyFont="1" applyFill="1" applyBorder="1"/>
    <xf numFmtId="0" fontId="8" fillId="0" borderId="73" xfId="0" applyFont="1" applyFill="1" applyBorder="1" applyAlignment="1">
      <alignment horizontal="left"/>
    </xf>
    <xf numFmtId="0" fontId="4" fillId="0" borderId="19" xfId="0" applyFont="1" applyFill="1" applyBorder="1"/>
    <xf numFmtId="0" fontId="6" fillId="0" borderId="58" xfId="0" applyFont="1" applyFill="1" applyBorder="1" applyAlignment="1">
      <alignment horizontal="right"/>
    </xf>
    <xf numFmtId="0" fontId="9" fillId="0" borderId="58" xfId="0" applyFont="1" applyFill="1" applyBorder="1" applyAlignment="1">
      <alignment vertical="center"/>
    </xf>
    <xf numFmtId="0" fontId="8" fillId="0" borderId="21" xfId="0" applyFont="1" applyFill="1" applyBorder="1" applyAlignment="1">
      <alignment vertical="center"/>
    </xf>
    <xf numFmtId="0" fontId="4" fillId="0" borderId="21" xfId="0" applyFont="1" applyFill="1" applyBorder="1"/>
    <xf numFmtId="0" fontId="8" fillId="0" borderId="21" xfId="0" applyFont="1" applyFill="1" applyBorder="1" applyAlignment="1">
      <alignment horizontal="center" wrapText="1"/>
    </xf>
    <xf numFmtId="0" fontId="4" fillId="0" borderId="76" xfId="0" applyFont="1" applyFill="1" applyBorder="1"/>
    <xf numFmtId="0" fontId="6" fillId="0" borderId="20" xfId="0" applyFont="1" applyFill="1" applyBorder="1"/>
    <xf numFmtId="0" fontId="6" fillId="0" borderId="71" xfId="0" applyFont="1" applyFill="1" applyBorder="1" applyAlignment="1">
      <alignment horizontal="right"/>
    </xf>
    <xf numFmtId="0" fontId="8" fillId="0" borderId="71" xfId="0" applyFont="1" applyFill="1" applyBorder="1" applyAlignment="1">
      <alignment horizontal="left"/>
    </xf>
    <xf numFmtId="0" fontId="9" fillId="6" borderId="67" xfId="0" applyFont="1" applyFill="1" applyBorder="1" applyAlignment="1">
      <alignment horizontal="center" vertical="center"/>
    </xf>
    <xf numFmtId="0" fontId="4" fillId="22" borderId="16" xfId="0" applyFont="1" applyFill="1" applyBorder="1"/>
    <xf numFmtId="0" fontId="9" fillId="6" borderId="68" xfId="0" applyFont="1" applyFill="1" applyBorder="1" applyAlignment="1">
      <alignment horizontal="center" vertical="center"/>
    </xf>
    <xf numFmtId="0" fontId="8" fillId="0" borderId="58" xfId="0" applyFont="1" applyFill="1" applyBorder="1" applyAlignment="1">
      <alignment horizontal="left"/>
    </xf>
    <xf numFmtId="0" fontId="9" fillId="6" borderId="69" xfId="0" applyFont="1" applyFill="1" applyBorder="1" applyAlignment="1">
      <alignment horizontal="center" vertical="center"/>
    </xf>
    <xf numFmtId="0" fontId="4" fillId="0" borderId="70" xfId="0" applyFont="1" applyBorder="1"/>
    <xf numFmtId="0" fontId="8" fillId="0" borderId="21" xfId="0" applyFont="1" applyFill="1" applyBorder="1"/>
    <xf numFmtId="0" fontId="6" fillId="0" borderId="21" xfId="0" applyFont="1" applyFill="1" applyBorder="1" applyAlignment="1">
      <alignment horizontal="right"/>
    </xf>
    <xf numFmtId="166" fontId="6" fillId="0" borderId="21" xfId="1" applyNumberFormat="1" applyFont="1" applyFill="1" applyBorder="1" applyAlignment="1">
      <alignment horizontal="center"/>
    </xf>
    <xf numFmtId="166" fontId="4" fillId="0" borderId="76" xfId="1" applyNumberFormat="1" applyFont="1" applyFill="1" applyBorder="1" applyAlignment="1">
      <alignment horizontal="center"/>
    </xf>
    <xf numFmtId="5" fontId="6" fillId="0" borderId="22" xfId="0" applyNumberFormat="1" applyFont="1" applyFill="1" applyBorder="1" applyAlignment="1">
      <alignment horizontal="center"/>
    </xf>
    <xf numFmtId="0" fontId="4" fillId="0" borderId="22" xfId="0" applyFont="1" applyFill="1" applyBorder="1"/>
    <xf numFmtId="166" fontId="6" fillId="0" borderId="22" xfId="0" applyNumberFormat="1" applyFont="1" applyFill="1" applyBorder="1" applyAlignment="1">
      <alignment horizontal="center"/>
    </xf>
    <xf numFmtId="166" fontId="4" fillId="0" borderId="77" xfId="0" applyNumberFormat="1" applyFont="1" applyFill="1" applyBorder="1"/>
    <xf numFmtId="0" fontId="8" fillId="0" borderId="20" xfId="0" applyFont="1" applyFill="1" applyBorder="1" applyAlignment="1">
      <alignment horizontal="center"/>
    </xf>
    <xf numFmtId="0" fontId="11" fillId="19" borderId="66" xfId="0" applyFont="1" applyFill="1" applyBorder="1" applyAlignment="1">
      <alignment horizontal="left"/>
    </xf>
    <xf numFmtId="0" fontId="4" fillId="17" borderId="66" xfId="0" applyFont="1" applyFill="1" applyBorder="1"/>
    <xf numFmtId="0" fontId="4" fillId="17" borderId="48" xfId="0" applyFont="1" applyFill="1" applyBorder="1"/>
    <xf numFmtId="0" fontId="4" fillId="17" borderId="49" xfId="0" applyFont="1" applyFill="1" applyBorder="1"/>
    <xf numFmtId="0" fontId="8" fillId="0" borderId="17" xfId="0" applyFont="1" applyFill="1" applyBorder="1" applyAlignment="1">
      <alignment horizontal="left"/>
    </xf>
    <xf numFmtId="0" fontId="4" fillId="0" borderId="18" xfId="0" applyFont="1" applyFill="1" applyBorder="1"/>
    <xf numFmtId="6" fontId="6" fillId="0" borderId="18" xfId="0" applyNumberFormat="1" applyFont="1" applyFill="1" applyBorder="1" applyAlignment="1">
      <alignment horizontal="center"/>
    </xf>
    <xf numFmtId="9" fontId="6" fillId="0" borderId="18" xfId="0" applyNumberFormat="1" applyFont="1" applyFill="1" applyBorder="1" applyAlignment="1">
      <alignment horizontal="center"/>
    </xf>
    <xf numFmtId="0" fontId="4" fillId="0" borderId="78" xfId="0" applyFont="1" applyFill="1" applyBorder="1"/>
    <xf numFmtId="0" fontId="6" fillId="0" borderId="20" xfId="0" applyFont="1" applyFill="1" applyBorder="1" applyAlignment="1">
      <alignment horizontal="right"/>
    </xf>
    <xf numFmtId="0" fontId="2" fillId="0" borderId="59" xfId="0" applyFont="1" applyFill="1" applyBorder="1" applyAlignment="1"/>
    <xf numFmtId="5" fontId="6" fillId="0" borderId="18" xfId="0" applyNumberFormat="1" applyFont="1" applyFill="1" applyBorder="1" applyAlignment="1">
      <alignment horizontal="center"/>
    </xf>
    <xf numFmtId="0" fontId="4" fillId="0" borderId="2" xfId="0" applyFont="1" applyFill="1" applyBorder="1"/>
    <xf numFmtId="0" fontId="8" fillId="0" borderId="75" xfId="0" applyFont="1" applyFill="1" applyBorder="1" applyAlignment="1">
      <alignment horizontal="left" wrapText="1"/>
    </xf>
    <xf numFmtId="0" fontId="6" fillId="0" borderId="58" xfId="0" applyFont="1" applyFill="1" applyBorder="1" applyAlignment="1">
      <alignment horizontal="center"/>
    </xf>
    <xf numFmtId="0" fontId="6" fillId="0" borderId="20" xfId="0" applyFont="1" applyFill="1" applyBorder="1" applyAlignment="1">
      <alignment horizontal="center"/>
    </xf>
    <xf numFmtId="0" fontId="70" fillId="17" borderId="69" xfId="0" applyFont="1" applyFill="1" applyBorder="1" applyAlignment="1">
      <alignment horizontal="center" wrapText="1"/>
    </xf>
    <xf numFmtId="0" fontId="70" fillId="17" borderId="59" xfId="0" applyFont="1" applyFill="1" applyBorder="1" applyAlignment="1">
      <alignment horizontal="center" wrapText="1"/>
    </xf>
    <xf numFmtId="0" fontId="6" fillId="0" borderId="66" xfId="0" applyFont="1" applyFill="1" applyBorder="1" applyAlignment="1">
      <alignment horizontal="left" wrapText="1"/>
    </xf>
    <xf numFmtId="0" fontId="6" fillId="0" borderId="58" xfId="0" applyFont="1" applyBorder="1" applyAlignment="1">
      <alignment horizontal="left" wrapText="1"/>
    </xf>
    <xf numFmtId="0" fontId="6" fillId="0" borderId="20" xfId="0" applyFont="1" applyBorder="1" applyAlignment="1">
      <alignment horizontal="left" wrapText="1"/>
    </xf>
    <xf numFmtId="0" fontId="1" fillId="0" borderId="0" xfId="0" applyFont="1" applyAlignment="1">
      <alignment horizontal="center" vertical="center" textRotation="90"/>
    </xf>
    <xf numFmtId="0" fontId="6" fillId="15" borderId="0" xfId="0" applyFont="1" applyFill="1" applyAlignment="1">
      <alignment horizontal="center"/>
    </xf>
    <xf numFmtId="0" fontId="2" fillId="15" borderId="0" xfId="0" applyFont="1" applyFill="1" applyAlignment="1"/>
    <xf numFmtId="0" fontId="6" fillId="15" borderId="0" xfId="0" applyFont="1" applyFill="1" applyAlignment="1">
      <alignment horizontal="center" vertical="center" textRotation="90"/>
    </xf>
    <xf numFmtId="0" fontId="1" fillId="0" borderId="58" xfId="0" applyFont="1" applyBorder="1" applyAlignment="1">
      <alignment horizontal="left" wrapText="1"/>
    </xf>
    <xf numFmtId="0" fontId="1" fillId="0" borderId="20" xfId="0" applyFont="1" applyBorder="1" applyAlignment="1">
      <alignment horizontal="left" wrapText="1"/>
    </xf>
    <xf numFmtId="0" fontId="1" fillId="0" borderId="63" xfId="0" applyFont="1" applyBorder="1" applyAlignment="1">
      <alignment horizontal="left" wrapText="1"/>
    </xf>
    <xf numFmtId="0" fontId="1" fillId="0" borderId="64" xfId="0" applyFont="1" applyBorder="1" applyAlignment="1">
      <alignment horizontal="left" wrapText="1"/>
    </xf>
    <xf numFmtId="0" fontId="1" fillId="0" borderId="0" xfId="0" applyFont="1" applyAlignment="1">
      <alignment horizontal="center"/>
    </xf>
  </cellXfs>
  <cellStyles count="2">
    <cellStyle name="Normal" xfId="0" builtinId="0"/>
    <cellStyle name="Percent" xfId="1" builtinId="5"/>
  </cellStyles>
  <dxfs count="2">
    <dxf>
      <fill>
        <patternFill patternType="solid">
          <fgColor rgb="FFFFC000"/>
          <bgColor rgb="FFFFC000"/>
        </patternFill>
      </fill>
    </dxf>
    <dxf>
      <font>
        <color rgb="FFFFFFFF"/>
      </font>
      <fill>
        <patternFill patternType="solid">
          <fgColor rgb="FF002060"/>
          <bgColor rgb="FF002060"/>
        </patternFill>
      </fill>
    </dxf>
  </dxfs>
  <tableStyles count="0" defaultTableStyle="TableStyleMedium2" defaultPivotStyle="PivotStyleLight16"/>
  <colors>
    <mruColors>
      <color rgb="FF7E8843"/>
      <color rgb="FF993300"/>
      <color rgb="FFE8A123"/>
      <color rgb="FFFF9900"/>
      <color rgb="FF4EA2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 Id="rId35"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1402080</xdr:colOff>
      <xdr:row>5</xdr:row>
      <xdr:rowOff>115715</xdr:rowOff>
    </xdr:to>
    <xdr:pic>
      <xdr:nvPicPr>
        <xdr:cNvPr id="2" name="Picture 1">
          <a:extLst>
            <a:ext uri="{FF2B5EF4-FFF2-40B4-BE49-F238E27FC236}">
              <a16:creationId xmlns:a16="http://schemas.microsoft.com/office/drawing/2014/main" id="{56671B37-E8BD-4383-B75C-2C3E3CD07CB5}"/>
            </a:ext>
          </a:extLst>
        </xdr:cNvPr>
        <xdr:cNvPicPr>
          <a:picLocks noChangeAspect="1"/>
        </xdr:cNvPicPr>
      </xdr:nvPicPr>
      <xdr:blipFill>
        <a:blip xmlns:r="http://schemas.openxmlformats.org/officeDocument/2006/relationships" r:embed="rId1"/>
        <a:stretch>
          <a:fillRect/>
        </a:stretch>
      </xdr:blipFill>
      <xdr:spPr>
        <a:xfrm>
          <a:off x="0" y="0"/>
          <a:ext cx="2254568" cy="9682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568643</xdr:colOff>
      <xdr:row>4</xdr:row>
      <xdr:rowOff>189058</xdr:rowOff>
    </xdr:to>
    <xdr:pic>
      <xdr:nvPicPr>
        <xdr:cNvPr id="2" name="Picture 1">
          <a:extLst>
            <a:ext uri="{FF2B5EF4-FFF2-40B4-BE49-F238E27FC236}">
              <a16:creationId xmlns:a16="http://schemas.microsoft.com/office/drawing/2014/main" id="{42A5294C-6A75-43CA-85C9-917C99B9CA27}"/>
            </a:ext>
          </a:extLst>
        </xdr:cNvPr>
        <xdr:cNvPicPr>
          <a:picLocks noChangeAspect="1"/>
        </xdr:cNvPicPr>
      </xdr:nvPicPr>
      <xdr:blipFill>
        <a:blip xmlns:r="http://schemas.openxmlformats.org/officeDocument/2006/relationships" r:embed="rId1"/>
        <a:stretch>
          <a:fillRect/>
        </a:stretch>
      </xdr:blipFill>
      <xdr:spPr>
        <a:xfrm>
          <a:off x="0" y="0"/>
          <a:ext cx="2311718" cy="9510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573405</xdr:colOff>
      <xdr:row>4</xdr:row>
      <xdr:rowOff>189058</xdr:rowOff>
    </xdr:to>
    <xdr:pic>
      <xdr:nvPicPr>
        <xdr:cNvPr id="2" name="Picture 1">
          <a:extLst>
            <a:ext uri="{FF2B5EF4-FFF2-40B4-BE49-F238E27FC236}">
              <a16:creationId xmlns:a16="http://schemas.microsoft.com/office/drawing/2014/main" id="{EFC2E829-BC83-4BBD-82AD-BC5CB82D729C}"/>
            </a:ext>
          </a:extLst>
        </xdr:cNvPr>
        <xdr:cNvPicPr>
          <a:picLocks noChangeAspect="1"/>
        </xdr:cNvPicPr>
      </xdr:nvPicPr>
      <xdr:blipFill>
        <a:blip xmlns:r="http://schemas.openxmlformats.org/officeDocument/2006/relationships" r:embed="rId1"/>
        <a:stretch>
          <a:fillRect/>
        </a:stretch>
      </xdr:blipFill>
      <xdr:spPr>
        <a:xfrm>
          <a:off x="0" y="0"/>
          <a:ext cx="2316480" cy="9510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549593</xdr:colOff>
      <xdr:row>5</xdr:row>
      <xdr:rowOff>44278</xdr:rowOff>
    </xdr:to>
    <xdr:pic>
      <xdr:nvPicPr>
        <xdr:cNvPr id="2" name="Picture 1">
          <a:extLst>
            <a:ext uri="{FF2B5EF4-FFF2-40B4-BE49-F238E27FC236}">
              <a16:creationId xmlns:a16="http://schemas.microsoft.com/office/drawing/2014/main" id="{CCA8EF86-6C36-4FF3-9D03-ABD86EB7E9F3}"/>
            </a:ext>
          </a:extLst>
        </xdr:cNvPr>
        <xdr:cNvPicPr>
          <a:picLocks noChangeAspect="1"/>
        </xdr:cNvPicPr>
      </xdr:nvPicPr>
      <xdr:blipFill>
        <a:blip xmlns:r="http://schemas.openxmlformats.org/officeDocument/2006/relationships" r:embed="rId1"/>
        <a:stretch>
          <a:fillRect/>
        </a:stretch>
      </xdr:blipFill>
      <xdr:spPr>
        <a:xfrm>
          <a:off x="0" y="0"/>
          <a:ext cx="2311718" cy="9491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549593</xdr:colOff>
      <xdr:row>5</xdr:row>
      <xdr:rowOff>46183</xdr:rowOff>
    </xdr:to>
    <xdr:pic>
      <xdr:nvPicPr>
        <xdr:cNvPr id="2" name="Picture 1">
          <a:extLst>
            <a:ext uri="{FF2B5EF4-FFF2-40B4-BE49-F238E27FC236}">
              <a16:creationId xmlns:a16="http://schemas.microsoft.com/office/drawing/2014/main" id="{A979ADB1-759F-432E-8A09-09C5B64C40DB}"/>
            </a:ext>
          </a:extLst>
        </xdr:cNvPr>
        <xdr:cNvPicPr>
          <a:picLocks noChangeAspect="1"/>
        </xdr:cNvPicPr>
      </xdr:nvPicPr>
      <xdr:blipFill>
        <a:blip xmlns:r="http://schemas.openxmlformats.org/officeDocument/2006/relationships" r:embed="rId1"/>
        <a:stretch>
          <a:fillRect/>
        </a:stretch>
      </xdr:blipFill>
      <xdr:spPr>
        <a:xfrm>
          <a:off x="0" y="0"/>
          <a:ext cx="2311718" cy="9510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1244918</xdr:colOff>
      <xdr:row>5</xdr:row>
      <xdr:rowOff>46183</xdr:rowOff>
    </xdr:to>
    <xdr:pic>
      <xdr:nvPicPr>
        <xdr:cNvPr id="2" name="Picture 1">
          <a:extLst>
            <a:ext uri="{FF2B5EF4-FFF2-40B4-BE49-F238E27FC236}">
              <a16:creationId xmlns:a16="http://schemas.microsoft.com/office/drawing/2014/main" id="{A78A34E2-90C2-408B-B5A4-6876C2B505AF}"/>
            </a:ext>
          </a:extLst>
        </xdr:cNvPr>
        <xdr:cNvPicPr>
          <a:picLocks noChangeAspect="1"/>
        </xdr:cNvPicPr>
      </xdr:nvPicPr>
      <xdr:blipFill>
        <a:blip xmlns:r="http://schemas.openxmlformats.org/officeDocument/2006/relationships" r:embed="rId1"/>
        <a:stretch>
          <a:fillRect/>
        </a:stretch>
      </xdr:blipFill>
      <xdr:spPr>
        <a:xfrm>
          <a:off x="0" y="0"/>
          <a:ext cx="2373631" cy="9510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25718</xdr:colOff>
      <xdr:row>5</xdr:row>
      <xdr:rowOff>141433</xdr:rowOff>
    </xdr:to>
    <xdr:pic>
      <xdr:nvPicPr>
        <xdr:cNvPr id="2" name="Picture 1">
          <a:extLst>
            <a:ext uri="{FF2B5EF4-FFF2-40B4-BE49-F238E27FC236}">
              <a16:creationId xmlns:a16="http://schemas.microsoft.com/office/drawing/2014/main" id="{1709CEBC-175C-4191-9315-0F0FAE9540BD}"/>
            </a:ext>
          </a:extLst>
        </xdr:cNvPr>
        <xdr:cNvPicPr>
          <a:picLocks noChangeAspect="1"/>
        </xdr:cNvPicPr>
      </xdr:nvPicPr>
      <xdr:blipFill>
        <a:blip xmlns:r="http://schemas.openxmlformats.org/officeDocument/2006/relationships" r:embed="rId1"/>
        <a:stretch>
          <a:fillRect/>
        </a:stretch>
      </xdr:blipFill>
      <xdr:spPr>
        <a:xfrm>
          <a:off x="0" y="0"/>
          <a:ext cx="2354581" cy="9510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1616393</xdr:colOff>
      <xdr:row>5</xdr:row>
      <xdr:rowOff>141433</xdr:rowOff>
    </xdr:to>
    <xdr:pic>
      <xdr:nvPicPr>
        <xdr:cNvPr id="2" name="Picture 1">
          <a:extLst>
            <a:ext uri="{FF2B5EF4-FFF2-40B4-BE49-F238E27FC236}">
              <a16:creationId xmlns:a16="http://schemas.microsoft.com/office/drawing/2014/main" id="{25C1D209-E4DC-40EA-9F72-5C962590F161}"/>
            </a:ext>
          </a:extLst>
        </xdr:cNvPr>
        <xdr:cNvPicPr>
          <a:picLocks noChangeAspect="1"/>
        </xdr:cNvPicPr>
      </xdr:nvPicPr>
      <xdr:blipFill>
        <a:blip xmlns:r="http://schemas.openxmlformats.org/officeDocument/2006/relationships" r:embed="rId1"/>
        <a:stretch>
          <a:fillRect/>
        </a:stretch>
      </xdr:blipFill>
      <xdr:spPr>
        <a:xfrm>
          <a:off x="0" y="0"/>
          <a:ext cx="2364106" cy="9510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568643</xdr:colOff>
      <xdr:row>5</xdr:row>
      <xdr:rowOff>2368</xdr:rowOff>
    </xdr:to>
    <xdr:pic>
      <xdr:nvPicPr>
        <xdr:cNvPr id="2" name="Picture 1">
          <a:extLst>
            <a:ext uri="{FF2B5EF4-FFF2-40B4-BE49-F238E27FC236}">
              <a16:creationId xmlns:a16="http://schemas.microsoft.com/office/drawing/2014/main" id="{A0C75F86-8C70-4BE7-A53B-C4BB90297EFE}"/>
            </a:ext>
          </a:extLst>
        </xdr:cNvPr>
        <xdr:cNvPicPr>
          <a:picLocks noChangeAspect="1"/>
        </xdr:cNvPicPr>
      </xdr:nvPicPr>
      <xdr:blipFill>
        <a:blip xmlns:r="http://schemas.openxmlformats.org/officeDocument/2006/relationships" r:embed="rId1"/>
        <a:stretch>
          <a:fillRect/>
        </a:stretch>
      </xdr:blipFill>
      <xdr:spPr>
        <a:xfrm>
          <a:off x="0" y="0"/>
          <a:ext cx="2311718" cy="9548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587693</xdr:colOff>
      <xdr:row>4</xdr:row>
      <xdr:rowOff>189058</xdr:rowOff>
    </xdr:to>
    <xdr:pic>
      <xdr:nvPicPr>
        <xdr:cNvPr id="2" name="Picture 1">
          <a:extLst>
            <a:ext uri="{FF2B5EF4-FFF2-40B4-BE49-F238E27FC236}">
              <a16:creationId xmlns:a16="http://schemas.microsoft.com/office/drawing/2014/main" id="{C3205219-7F9D-46D8-AA42-0A815DAF2836}"/>
            </a:ext>
          </a:extLst>
        </xdr:cNvPr>
        <xdr:cNvPicPr>
          <a:picLocks noChangeAspect="1"/>
        </xdr:cNvPicPr>
      </xdr:nvPicPr>
      <xdr:blipFill>
        <a:blip xmlns:r="http://schemas.openxmlformats.org/officeDocument/2006/relationships" r:embed="rId1"/>
        <a:stretch>
          <a:fillRect/>
        </a:stretch>
      </xdr:blipFill>
      <xdr:spPr>
        <a:xfrm>
          <a:off x="0" y="0"/>
          <a:ext cx="2321243" cy="95105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561023</xdr:colOff>
      <xdr:row>5</xdr:row>
      <xdr:rowOff>44278</xdr:rowOff>
    </xdr:to>
    <xdr:pic>
      <xdr:nvPicPr>
        <xdr:cNvPr id="2" name="Picture 1">
          <a:extLst>
            <a:ext uri="{FF2B5EF4-FFF2-40B4-BE49-F238E27FC236}">
              <a16:creationId xmlns:a16="http://schemas.microsoft.com/office/drawing/2014/main" id="{2F48A0CB-01DE-4440-B1E8-70E4DE68AA72}"/>
            </a:ext>
          </a:extLst>
        </xdr:cNvPr>
        <xdr:cNvPicPr>
          <a:picLocks noChangeAspect="1"/>
        </xdr:cNvPicPr>
      </xdr:nvPicPr>
      <xdr:blipFill>
        <a:blip xmlns:r="http://schemas.openxmlformats.org/officeDocument/2006/relationships" r:embed="rId1"/>
        <a:stretch>
          <a:fillRect/>
        </a:stretch>
      </xdr:blipFill>
      <xdr:spPr>
        <a:xfrm>
          <a:off x="0" y="0"/>
          <a:ext cx="2323148" cy="949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14288</xdr:colOff>
      <xdr:row>0</xdr:row>
      <xdr:rowOff>0</xdr:rowOff>
    </xdr:from>
    <xdr:to>
      <xdr:col>2</xdr:col>
      <xdr:colOff>533401</xdr:colOff>
      <xdr:row>5</xdr:row>
      <xdr:rowOff>145243</xdr:rowOff>
    </xdr:to>
    <xdr:pic>
      <xdr:nvPicPr>
        <xdr:cNvPr id="2" name="Picture 1">
          <a:extLst>
            <a:ext uri="{FF2B5EF4-FFF2-40B4-BE49-F238E27FC236}">
              <a16:creationId xmlns:a16="http://schemas.microsoft.com/office/drawing/2014/main" id="{A3813D68-2E4F-4ACD-A7E8-4445C8544332}"/>
            </a:ext>
          </a:extLst>
        </xdr:cNvPr>
        <xdr:cNvPicPr>
          <a:picLocks noChangeAspect="1"/>
        </xdr:cNvPicPr>
      </xdr:nvPicPr>
      <xdr:blipFill>
        <a:blip xmlns:r="http://schemas.openxmlformats.org/officeDocument/2006/relationships" r:embed="rId1"/>
        <a:stretch>
          <a:fillRect/>
        </a:stretch>
      </xdr:blipFill>
      <xdr:spPr>
        <a:xfrm>
          <a:off x="14288" y="0"/>
          <a:ext cx="2338388" cy="9548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14288</xdr:colOff>
      <xdr:row>0</xdr:row>
      <xdr:rowOff>14287</xdr:rowOff>
    </xdr:from>
    <xdr:to>
      <xdr:col>6</xdr:col>
      <xdr:colOff>582931</xdr:colOff>
      <xdr:row>5</xdr:row>
      <xdr:rowOff>58565</xdr:rowOff>
    </xdr:to>
    <xdr:pic>
      <xdr:nvPicPr>
        <xdr:cNvPr id="2" name="Picture 1">
          <a:extLst>
            <a:ext uri="{FF2B5EF4-FFF2-40B4-BE49-F238E27FC236}">
              <a16:creationId xmlns:a16="http://schemas.microsoft.com/office/drawing/2014/main" id="{88053A1F-6AB2-4D37-AA1C-A2814A2311CC}"/>
            </a:ext>
          </a:extLst>
        </xdr:cNvPr>
        <xdr:cNvPicPr>
          <a:picLocks noChangeAspect="1"/>
        </xdr:cNvPicPr>
      </xdr:nvPicPr>
      <xdr:blipFill>
        <a:blip xmlns:r="http://schemas.openxmlformats.org/officeDocument/2006/relationships" r:embed="rId1"/>
        <a:stretch>
          <a:fillRect/>
        </a:stretch>
      </xdr:blipFill>
      <xdr:spPr>
        <a:xfrm>
          <a:off x="14288" y="14287"/>
          <a:ext cx="2330768" cy="9491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1092503</xdr:colOff>
      <xdr:row>3</xdr:row>
      <xdr:rowOff>152400</xdr:rowOff>
    </xdr:from>
    <xdr:to>
      <xdr:col>3</xdr:col>
      <xdr:colOff>575323</xdr:colOff>
      <xdr:row>7</xdr:row>
      <xdr:rowOff>80010</xdr:rowOff>
    </xdr:to>
    <xdr:pic>
      <xdr:nvPicPr>
        <xdr:cNvPr id="8" name="Picture 7">
          <a:extLst>
            <a:ext uri="{FF2B5EF4-FFF2-40B4-BE49-F238E27FC236}">
              <a16:creationId xmlns:a16="http://schemas.microsoft.com/office/drawing/2014/main" id="{4E52879E-6358-4E55-B244-5DBE35905DF2}"/>
            </a:ext>
          </a:extLst>
        </xdr:cNvPr>
        <xdr:cNvPicPr>
          <a:picLocks noChangeAspect="1"/>
        </xdr:cNvPicPr>
      </xdr:nvPicPr>
      <xdr:blipFill>
        <a:blip xmlns:r="http://schemas.openxmlformats.org/officeDocument/2006/relationships" r:embed="rId1"/>
        <a:stretch>
          <a:fillRect/>
        </a:stretch>
      </xdr:blipFill>
      <xdr:spPr>
        <a:xfrm>
          <a:off x="2273603" y="1462088"/>
          <a:ext cx="911570" cy="695325"/>
        </a:xfrm>
        <a:prstGeom prst="rect">
          <a:avLst/>
        </a:prstGeom>
      </xdr:spPr>
    </xdr:pic>
    <xdr:clientData/>
  </xdr:twoCellAnchor>
  <xdr:twoCellAnchor editAs="oneCell">
    <xdr:from>
      <xdr:col>3</xdr:col>
      <xdr:colOff>809627</xdr:colOff>
      <xdr:row>3</xdr:row>
      <xdr:rowOff>128583</xdr:rowOff>
    </xdr:from>
    <xdr:to>
      <xdr:col>5</xdr:col>
      <xdr:colOff>34290</xdr:colOff>
      <xdr:row>7</xdr:row>
      <xdr:rowOff>80962</xdr:rowOff>
    </xdr:to>
    <xdr:pic>
      <xdr:nvPicPr>
        <xdr:cNvPr id="9" name="Picture 8">
          <a:extLst>
            <a:ext uri="{FF2B5EF4-FFF2-40B4-BE49-F238E27FC236}">
              <a16:creationId xmlns:a16="http://schemas.microsoft.com/office/drawing/2014/main" id="{2D8858C1-167E-4B66-96E6-052899D36ACE}"/>
            </a:ext>
          </a:extLst>
        </xdr:cNvPr>
        <xdr:cNvPicPr>
          <a:picLocks noChangeAspect="1"/>
        </xdr:cNvPicPr>
      </xdr:nvPicPr>
      <xdr:blipFill>
        <a:blip xmlns:r="http://schemas.openxmlformats.org/officeDocument/2006/relationships" r:embed="rId2"/>
        <a:stretch>
          <a:fillRect/>
        </a:stretch>
      </xdr:blipFill>
      <xdr:spPr>
        <a:xfrm>
          <a:off x="3133727" y="1438271"/>
          <a:ext cx="976311" cy="721999"/>
        </a:xfrm>
        <a:prstGeom prst="rect">
          <a:avLst/>
        </a:prstGeom>
      </xdr:spPr>
    </xdr:pic>
    <xdr:clientData/>
  </xdr:twoCellAnchor>
  <xdr:twoCellAnchor editAs="oneCell">
    <xdr:from>
      <xdr:col>4</xdr:col>
      <xdr:colOff>891171</xdr:colOff>
      <xdr:row>3</xdr:row>
      <xdr:rowOff>133350</xdr:rowOff>
    </xdr:from>
    <xdr:to>
      <xdr:col>5</xdr:col>
      <xdr:colOff>766762</xdr:colOff>
      <xdr:row>7</xdr:row>
      <xdr:rowOff>118271</xdr:rowOff>
    </xdr:to>
    <xdr:pic>
      <xdr:nvPicPr>
        <xdr:cNvPr id="22" name="Picture 21">
          <a:extLst>
            <a:ext uri="{FF2B5EF4-FFF2-40B4-BE49-F238E27FC236}">
              <a16:creationId xmlns:a16="http://schemas.microsoft.com/office/drawing/2014/main" id="{A68F4DC6-EF7D-4ABD-B012-CA80E71F0051}"/>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5320" t="1205" r="5533" b="83237"/>
        <a:stretch/>
      </xdr:blipFill>
      <xdr:spPr bwMode="auto">
        <a:xfrm>
          <a:off x="4062996" y="1443038"/>
          <a:ext cx="794754" cy="748826"/>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9525</xdr:colOff>
      <xdr:row>3</xdr:row>
      <xdr:rowOff>138112</xdr:rowOff>
    </xdr:from>
    <xdr:to>
      <xdr:col>7</xdr:col>
      <xdr:colOff>0</xdr:colOff>
      <xdr:row>7</xdr:row>
      <xdr:rowOff>42862</xdr:rowOff>
    </xdr:to>
    <xdr:pic>
      <xdr:nvPicPr>
        <xdr:cNvPr id="23" name="Picture 22">
          <a:extLst>
            <a:ext uri="{FF2B5EF4-FFF2-40B4-BE49-F238E27FC236}">
              <a16:creationId xmlns:a16="http://schemas.microsoft.com/office/drawing/2014/main" id="{A040E21D-2833-48B4-ACE6-A907D1044C55}"/>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231" t="1447" r="32436" b="84084"/>
        <a:stretch/>
      </xdr:blipFill>
      <xdr:spPr bwMode="auto">
        <a:xfrm>
          <a:off x="4938713" y="1447800"/>
          <a:ext cx="796290" cy="67246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42864</xdr:colOff>
      <xdr:row>3</xdr:row>
      <xdr:rowOff>166688</xdr:rowOff>
    </xdr:from>
    <xdr:to>
      <xdr:col>7</xdr:col>
      <xdr:colOff>690562</xdr:colOff>
      <xdr:row>6</xdr:row>
      <xdr:rowOff>155363</xdr:rowOff>
    </xdr:to>
    <xdr:pic>
      <xdr:nvPicPr>
        <xdr:cNvPr id="24" name="Picture 23">
          <a:extLst>
            <a:ext uri="{FF2B5EF4-FFF2-40B4-BE49-F238E27FC236}">
              <a16:creationId xmlns:a16="http://schemas.microsoft.com/office/drawing/2014/main" id="{DF47FB96-C780-480F-AA8F-92BF24F01A01}"/>
            </a:ext>
          </a:extLst>
        </xdr:cNvPr>
        <xdr:cNvPicPr>
          <a:picLocks noChangeAspect="1"/>
        </xdr:cNvPicPr>
      </xdr:nvPicPr>
      <xdr:blipFill>
        <a:blip xmlns:r="http://schemas.openxmlformats.org/officeDocument/2006/relationships" r:embed="rId4"/>
        <a:stretch>
          <a:fillRect/>
        </a:stretch>
      </xdr:blipFill>
      <xdr:spPr>
        <a:xfrm>
          <a:off x="5819777" y="1476376"/>
          <a:ext cx="647698" cy="567795"/>
        </a:xfrm>
        <a:prstGeom prst="rect">
          <a:avLst/>
        </a:prstGeom>
      </xdr:spPr>
    </xdr:pic>
    <xdr:clientData/>
  </xdr:twoCellAnchor>
  <xdr:twoCellAnchor editAs="oneCell">
    <xdr:from>
      <xdr:col>7</xdr:col>
      <xdr:colOff>781049</xdr:colOff>
      <xdr:row>3</xdr:row>
      <xdr:rowOff>147638</xdr:rowOff>
    </xdr:from>
    <xdr:to>
      <xdr:col>8</xdr:col>
      <xdr:colOff>682942</xdr:colOff>
      <xdr:row>6</xdr:row>
      <xdr:rowOff>182828</xdr:rowOff>
    </xdr:to>
    <xdr:pic>
      <xdr:nvPicPr>
        <xdr:cNvPr id="25" name="Picture 24">
          <a:extLst>
            <a:ext uri="{FF2B5EF4-FFF2-40B4-BE49-F238E27FC236}">
              <a16:creationId xmlns:a16="http://schemas.microsoft.com/office/drawing/2014/main" id="{18E9A731-D03D-4BA4-9CF0-F9369A157BA3}"/>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1" t="24352" r="82474" b="61307"/>
        <a:stretch/>
      </xdr:blipFill>
      <xdr:spPr bwMode="auto">
        <a:xfrm>
          <a:off x="6557962" y="1457326"/>
          <a:ext cx="738188" cy="59335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881063</xdr:colOff>
      <xdr:row>3</xdr:row>
      <xdr:rowOff>152400</xdr:rowOff>
    </xdr:from>
    <xdr:to>
      <xdr:col>9</xdr:col>
      <xdr:colOff>644430</xdr:colOff>
      <xdr:row>6</xdr:row>
      <xdr:rowOff>187642</xdr:rowOff>
    </xdr:to>
    <xdr:pic>
      <xdr:nvPicPr>
        <xdr:cNvPr id="26" name="Picture 25">
          <a:extLst>
            <a:ext uri="{FF2B5EF4-FFF2-40B4-BE49-F238E27FC236}">
              <a16:creationId xmlns:a16="http://schemas.microsoft.com/office/drawing/2014/main" id="{6C8F6440-648E-4BF0-AC49-B214862C801F}"/>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940" t="24711" r="59592" b="62749"/>
        <a:stretch/>
      </xdr:blipFill>
      <xdr:spPr bwMode="auto">
        <a:xfrm>
          <a:off x="7505701" y="1462088"/>
          <a:ext cx="756824" cy="59531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10</xdr:col>
      <xdr:colOff>71439</xdr:colOff>
      <xdr:row>3</xdr:row>
      <xdr:rowOff>155529</xdr:rowOff>
    </xdr:from>
    <xdr:to>
      <xdr:col>11</xdr:col>
      <xdr:colOff>1</xdr:colOff>
      <xdr:row>6</xdr:row>
      <xdr:rowOff>157162</xdr:rowOff>
    </xdr:to>
    <xdr:pic>
      <xdr:nvPicPr>
        <xdr:cNvPr id="27" name="Picture 26">
          <a:extLst>
            <a:ext uri="{FF2B5EF4-FFF2-40B4-BE49-F238E27FC236}">
              <a16:creationId xmlns:a16="http://schemas.microsoft.com/office/drawing/2014/main" id="{CF7409F1-6998-44F9-AECD-E68F2360DDC7}"/>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10" t="24711" r="39798" b="61547"/>
        <a:stretch/>
      </xdr:blipFill>
      <xdr:spPr bwMode="auto">
        <a:xfrm>
          <a:off x="8443914" y="1465217"/>
          <a:ext cx="728662" cy="57313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42863</xdr:colOff>
      <xdr:row>3</xdr:row>
      <xdr:rowOff>104775</xdr:rowOff>
    </xdr:from>
    <xdr:to>
      <xdr:col>11</xdr:col>
      <xdr:colOff>689639</xdr:colOff>
      <xdr:row>6</xdr:row>
      <xdr:rowOff>119062</xdr:rowOff>
    </xdr:to>
    <xdr:pic>
      <xdr:nvPicPr>
        <xdr:cNvPr id="28" name="Picture 27">
          <a:extLst>
            <a:ext uri="{FF2B5EF4-FFF2-40B4-BE49-F238E27FC236}">
              <a16:creationId xmlns:a16="http://schemas.microsoft.com/office/drawing/2014/main" id="{986F0088-8A8D-4181-9586-B01D00F07E32}"/>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0736" t="23988" r="23879" b="62993"/>
        <a:stretch/>
      </xdr:blipFill>
      <xdr:spPr bwMode="auto">
        <a:xfrm>
          <a:off x="9263063" y="1414463"/>
          <a:ext cx="646776" cy="59531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23814</xdr:colOff>
      <xdr:row>3</xdr:row>
      <xdr:rowOff>138113</xdr:rowOff>
    </xdr:from>
    <xdr:to>
      <xdr:col>12</xdr:col>
      <xdr:colOff>795760</xdr:colOff>
      <xdr:row>7</xdr:row>
      <xdr:rowOff>149542</xdr:rowOff>
    </xdr:to>
    <xdr:pic>
      <xdr:nvPicPr>
        <xdr:cNvPr id="29" name="Picture 28">
          <a:extLst>
            <a:ext uri="{FF2B5EF4-FFF2-40B4-BE49-F238E27FC236}">
              <a16:creationId xmlns:a16="http://schemas.microsoft.com/office/drawing/2014/main" id="{71035103-A139-4F9B-8736-DF06FF92179C}"/>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38" t="46998" r="79758" b="36354"/>
        <a:stretch/>
      </xdr:blipFill>
      <xdr:spPr bwMode="auto">
        <a:xfrm>
          <a:off x="10091739" y="1447801"/>
          <a:ext cx="771946" cy="76199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819151</xdr:colOff>
      <xdr:row>3</xdr:row>
      <xdr:rowOff>119063</xdr:rowOff>
    </xdr:from>
    <xdr:to>
      <xdr:col>13</xdr:col>
      <xdr:colOff>719453</xdr:colOff>
      <xdr:row>7</xdr:row>
      <xdr:rowOff>76200</xdr:rowOff>
    </xdr:to>
    <xdr:pic>
      <xdr:nvPicPr>
        <xdr:cNvPr id="30" name="Picture 29">
          <a:extLst>
            <a:ext uri="{FF2B5EF4-FFF2-40B4-BE49-F238E27FC236}">
              <a16:creationId xmlns:a16="http://schemas.microsoft.com/office/drawing/2014/main" id="{745E2203-8845-4D0D-8442-31D72EA868E5}"/>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3144" t="46529" r="56252" b="37437"/>
        <a:stretch/>
      </xdr:blipFill>
      <xdr:spPr bwMode="auto">
        <a:xfrm>
          <a:off x="10887076" y="1428751"/>
          <a:ext cx="776602" cy="71913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138114</xdr:colOff>
      <xdr:row>36</xdr:row>
      <xdr:rowOff>142875</xdr:rowOff>
    </xdr:from>
    <xdr:to>
      <xdr:col>4</xdr:col>
      <xdr:colOff>155258</xdr:colOff>
      <xdr:row>42</xdr:row>
      <xdr:rowOff>34454</xdr:rowOff>
    </xdr:to>
    <xdr:pic>
      <xdr:nvPicPr>
        <xdr:cNvPr id="32" name="Picture 31">
          <a:extLst>
            <a:ext uri="{FF2B5EF4-FFF2-40B4-BE49-F238E27FC236}">
              <a16:creationId xmlns:a16="http://schemas.microsoft.com/office/drawing/2014/main" id="{A1F98F26-4C59-44A9-A63C-E341064D819E}"/>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7" t="74616" r="83410" b="10316"/>
        <a:stretch/>
      </xdr:blipFill>
      <xdr:spPr bwMode="auto">
        <a:xfrm>
          <a:off x="2462214" y="7058025"/>
          <a:ext cx="866774" cy="85741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381000</xdr:colOff>
      <xdr:row>36</xdr:row>
      <xdr:rowOff>138113</xdr:rowOff>
    </xdr:from>
    <xdr:to>
      <xdr:col>5</xdr:col>
      <xdr:colOff>108585</xdr:colOff>
      <xdr:row>41</xdr:row>
      <xdr:rowOff>42310</xdr:rowOff>
    </xdr:to>
    <xdr:pic>
      <xdr:nvPicPr>
        <xdr:cNvPr id="33" name="Picture 32">
          <a:extLst>
            <a:ext uri="{FF2B5EF4-FFF2-40B4-BE49-F238E27FC236}">
              <a16:creationId xmlns:a16="http://schemas.microsoft.com/office/drawing/2014/main" id="{0DAE370F-74CB-4E31-BEFC-CA9E291EE1CA}"/>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933" t="74375" r="67620" b="11396"/>
        <a:stretch/>
      </xdr:blipFill>
      <xdr:spPr bwMode="auto">
        <a:xfrm>
          <a:off x="3552825" y="7053263"/>
          <a:ext cx="623888" cy="723347"/>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257175</xdr:colOff>
      <xdr:row>36</xdr:row>
      <xdr:rowOff>123826</xdr:rowOff>
    </xdr:from>
    <xdr:to>
      <xdr:col>6</xdr:col>
      <xdr:colOff>73342</xdr:colOff>
      <xdr:row>40</xdr:row>
      <xdr:rowOff>149714</xdr:rowOff>
    </xdr:to>
    <xdr:pic>
      <xdr:nvPicPr>
        <xdr:cNvPr id="34" name="Picture 33">
          <a:extLst>
            <a:ext uri="{FF2B5EF4-FFF2-40B4-BE49-F238E27FC236}">
              <a16:creationId xmlns:a16="http://schemas.microsoft.com/office/drawing/2014/main" id="{60D2D43E-2EF8-49CD-AAA0-66EDB6585A94}"/>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9331" t="74132" r="47692" b="12608"/>
        <a:stretch/>
      </xdr:blipFill>
      <xdr:spPr bwMode="auto">
        <a:xfrm>
          <a:off x="4338638" y="7038976"/>
          <a:ext cx="652462" cy="67358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176212</xdr:colOff>
      <xdr:row>36</xdr:row>
      <xdr:rowOff>128588</xdr:rowOff>
    </xdr:from>
    <xdr:to>
      <xdr:col>7</xdr:col>
      <xdr:colOff>79974</xdr:colOff>
      <xdr:row>41</xdr:row>
      <xdr:rowOff>38101</xdr:rowOff>
    </xdr:to>
    <xdr:pic>
      <xdr:nvPicPr>
        <xdr:cNvPr id="35" name="Picture 34">
          <a:extLst>
            <a:ext uri="{FF2B5EF4-FFF2-40B4-BE49-F238E27FC236}">
              <a16:creationId xmlns:a16="http://schemas.microsoft.com/office/drawing/2014/main" id="{7DDF3D69-C1B1-4631-9348-A54B4F9B3E73}"/>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7794" t="74012" r="26551" b="11881"/>
        <a:stretch/>
      </xdr:blipFill>
      <xdr:spPr bwMode="auto">
        <a:xfrm>
          <a:off x="5105400" y="7043738"/>
          <a:ext cx="761012" cy="71913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161925</xdr:colOff>
      <xdr:row>36</xdr:row>
      <xdr:rowOff>138112</xdr:rowOff>
    </xdr:from>
    <xdr:to>
      <xdr:col>8</xdr:col>
      <xdr:colOff>270510</xdr:colOff>
      <xdr:row>41</xdr:row>
      <xdr:rowOff>111442</xdr:rowOff>
    </xdr:to>
    <xdr:pic>
      <xdr:nvPicPr>
        <xdr:cNvPr id="36" name="Picture 35">
          <a:extLst>
            <a:ext uri="{FF2B5EF4-FFF2-40B4-BE49-F238E27FC236}">
              <a16:creationId xmlns:a16="http://schemas.microsoft.com/office/drawing/2014/main" id="{E57B7FD4-8E50-47BC-9432-7418E8A54723}"/>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8543" t="74375" r="1508" b="10432"/>
        <a:stretch/>
      </xdr:blipFill>
      <xdr:spPr bwMode="auto">
        <a:xfrm>
          <a:off x="5938838" y="7053262"/>
          <a:ext cx="962025" cy="7715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0</xdr:rowOff>
    </xdr:from>
    <xdr:to>
      <xdr:col>2</xdr:col>
      <xdr:colOff>1180148</xdr:colOff>
      <xdr:row>2</xdr:row>
      <xdr:rowOff>118573</xdr:rowOff>
    </xdr:to>
    <xdr:pic>
      <xdr:nvPicPr>
        <xdr:cNvPr id="19" name="Picture 18">
          <a:extLst>
            <a:ext uri="{FF2B5EF4-FFF2-40B4-BE49-F238E27FC236}">
              <a16:creationId xmlns:a16="http://schemas.microsoft.com/office/drawing/2014/main" id="{D5158067-EFCF-40B0-A2B8-4F655656812A}"/>
            </a:ext>
          </a:extLst>
        </xdr:cNvPr>
        <xdr:cNvPicPr>
          <a:picLocks noChangeAspect="1"/>
        </xdr:cNvPicPr>
      </xdr:nvPicPr>
      <xdr:blipFill>
        <a:blip xmlns:r="http://schemas.openxmlformats.org/officeDocument/2006/relationships" r:embed="rId5"/>
        <a:stretch>
          <a:fillRect/>
        </a:stretch>
      </xdr:blipFill>
      <xdr:spPr>
        <a:xfrm>
          <a:off x="0" y="0"/>
          <a:ext cx="2361248" cy="968203"/>
        </a:xfrm>
        <a:prstGeom prst="rect">
          <a:avLst/>
        </a:prstGeom>
      </xdr:spPr>
    </xdr:pic>
    <xdr:clientData/>
  </xdr:twoCellAnchor>
  <xdr:twoCellAnchor editAs="oneCell">
    <xdr:from>
      <xdr:col>14</xdr:col>
      <xdr:colOff>33335</xdr:colOff>
      <xdr:row>3</xdr:row>
      <xdr:rowOff>166684</xdr:rowOff>
    </xdr:from>
    <xdr:to>
      <xdr:col>15</xdr:col>
      <xdr:colOff>2180</xdr:colOff>
      <xdr:row>7</xdr:row>
      <xdr:rowOff>118110</xdr:rowOff>
    </xdr:to>
    <xdr:pic>
      <xdr:nvPicPr>
        <xdr:cNvPr id="2" name="Picture 1">
          <a:extLst>
            <a:ext uri="{FF2B5EF4-FFF2-40B4-BE49-F238E27FC236}">
              <a16:creationId xmlns:a16="http://schemas.microsoft.com/office/drawing/2014/main" id="{F2B26A5E-0175-4E1B-ACF2-D11929E6667A}"/>
            </a:ext>
          </a:extLst>
        </xdr:cNvPr>
        <xdr:cNvPicPr>
          <a:picLocks noChangeAspect="1"/>
        </xdr:cNvPicPr>
      </xdr:nvPicPr>
      <xdr:blipFill>
        <a:blip xmlns:r="http://schemas.openxmlformats.org/officeDocument/2006/relationships" r:embed="rId6"/>
        <a:stretch>
          <a:fillRect/>
        </a:stretch>
      </xdr:blipFill>
      <xdr:spPr>
        <a:xfrm>
          <a:off x="11825285" y="1476372"/>
          <a:ext cx="787995" cy="7191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2206943</xdr:colOff>
      <xdr:row>6</xdr:row>
      <xdr:rowOff>141433</xdr:rowOff>
    </xdr:to>
    <xdr:pic>
      <xdr:nvPicPr>
        <xdr:cNvPr id="2" name="Picture 1">
          <a:extLst>
            <a:ext uri="{FF2B5EF4-FFF2-40B4-BE49-F238E27FC236}">
              <a16:creationId xmlns:a16="http://schemas.microsoft.com/office/drawing/2014/main" id="{303EDDE3-E87C-4642-8EBE-1CD6E8C88AA0}"/>
            </a:ext>
          </a:extLst>
        </xdr:cNvPr>
        <xdr:cNvPicPr>
          <a:picLocks noChangeAspect="1"/>
        </xdr:cNvPicPr>
      </xdr:nvPicPr>
      <xdr:blipFill>
        <a:blip xmlns:r="http://schemas.openxmlformats.org/officeDocument/2006/relationships" r:embed="rId1"/>
        <a:stretch>
          <a:fillRect/>
        </a:stretch>
      </xdr:blipFill>
      <xdr:spPr>
        <a:xfrm>
          <a:off x="114300" y="161925"/>
          <a:ext cx="2206943" cy="951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273368</xdr:colOff>
      <xdr:row>5</xdr:row>
      <xdr:rowOff>141433</xdr:rowOff>
    </xdr:to>
    <xdr:pic>
      <xdr:nvPicPr>
        <xdr:cNvPr id="2" name="Picture 1">
          <a:extLst>
            <a:ext uri="{FF2B5EF4-FFF2-40B4-BE49-F238E27FC236}">
              <a16:creationId xmlns:a16="http://schemas.microsoft.com/office/drawing/2014/main" id="{317AD775-457D-4FFA-AAA1-4FC5CC985838}"/>
            </a:ext>
          </a:extLst>
        </xdr:cNvPr>
        <xdr:cNvPicPr>
          <a:picLocks noChangeAspect="1"/>
        </xdr:cNvPicPr>
      </xdr:nvPicPr>
      <xdr:blipFill>
        <a:blip xmlns:r="http://schemas.openxmlformats.org/officeDocument/2006/relationships" r:embed="rId1"/>
        <a:stretch>
          <a:fillRect/>
        </a:stretch>
      </xdr:blipFill>
      <xdr:spPr>
        <a:xfrm>
          <a:off x="0" y="0"/>
          <a:ext cx="2345056" cy="9510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1054418</xdr:colOff>
      <xdr:row>5</xdr:row>
      <xdr:rowOff>141433</xdr:rowOff>
    </xdr:to>
    <xdr:pic>
      <xdr:nvPicPr>
        <xdr:cNvPr id="2" name="Picture 1">
          <a:extLst>
            <a:ext uri="{FF2B5EF4-FFF2-40B4-BE49-F238E27FC236}">
              <a16:creationId xmlns:a16="http://schemas.microsoft.com/office/drawing/2014/main" id="{E2778F3A-B20A-40C6-A70D-BF3559176536}"/>
            </a:ext>
          </a:extLst>
        </xdr:cNvPr>
        <xdr:cNvPicPr>
          <a:picLocks noChangeAspect="1"/>
        </xdr:cNvPicPr>
      </xdr:nvPicPr>
      <xdr:blipFill>
        <a:blip xmlns:r="http://schemas.openxmlformats.org/officeDocument/2006/relationships" r:embed="rId1"/>
        <a:stretch>
          <a:fillRect/>
        </a:stretch>
      </xdr:blipFill>
      <xdr:spPr>
        <a:xfrm>
          <a:off x="0" y="0"/>
          <a:ext cx="2292668" cy="9510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12383</xdr:colOff>
      <xdr:row>1</xdr:row>
      <xdr:rowOff>271463</xdr:rowOff>
    </xdr:from>
    <xdr:to>
      <xdr:col>15</xdr:col>
      <xdr:colOff>587038</xdr:colOff>
      <xdr:row>14</xdr:row>
      <xdr:rowOff>62596</xdr:rowOff>
    </xdr:to>
    <xdr:pic>
      <xdr:nvPicPr>
        <xdr:cNvPr id="2" name="Picture 1">
          <a:extLst>
            <a:ext uri="{FF2B5EF4-FFF2-40B4-BE49-F238E27FC236}">
              <a16:creationId xmlns:a16="http://schemas.microsoft.com/office/drawing/2014/main" id="{58C4D94D-7F45-45F3-A426-7182819D1840}"/>
            </a:ext>
          </a:extLst>
        </xdr:cNvPr>
        <xdr:cNvPicPr>
          <a:picLocks noChangeAspect="1"/>
        </xdr:cNvPicPr>
      </xdr:nvPicPr>
      <xdr:blipFill>
        <a:blip xmlns:r="http://schemas.openxmlformats.org/officeDocument/2006/relationships" r:embed="rId1"/>
        <a:stretch>
          <a:fillRect/>
        </a:stretch>
      </xdr:blipFill>
      <xdr:spPr>
        <a:xfrm>
          <a:off x="8770621" y="433388"/>
          <a:ext cx="5422880" cy="2162859"/>
        </a:xfrm>
        <a:prstGeom prst="rect">
          <a:avLst/>
        </a:prstGeom>
      </xdr:spPr>
    </xdr:pic>
    <xdr:clientData/>
  </xdr:twoCellAnchor>
  <xdr:twoCellAnchor editAs="oneCell">
    <xdr:from>
      <xdr:col>0</xdr:col>
      <xdr:colOff>0</xdr:colOff>
      <xdr:row>0</xdr:row>
      <xdr:rowOff>0</xdr:rowOff>
    </xdr:from>
    <xdr:to>
      <xdr:col>3</xdr:col>
      <xdr:colOff>522923</xdr:colOff>
      <xdr:row>5</xdr:row>
      <xdr:rowOff>136671</xdr:rowOff>
    </xdr:to>
    <xdr:pic>
      <xdr:nvPicPr>
        <xdr:cNvPr id="3" name="Picture 2">
          <a:extLst>
            <a:ext uri="{FF2B5EF4-FFF2-40B4-BE49-F238E27FC236}">
              <a16:creationId xmlns:a16="http://schemas.microsoft.com/office/drawing/2014/main" id="{CA09A608-BC1E-4A4B-8E6E-5318459EC3CF}"/>
            </a:ext>
          </a:extLst>
        </xdr:cNvPr>
        <xdr:cNvPicPr>
          <a:picLocks noChangeAspect="1"/>
        </xdr:cNvPicPr>
      </xdr:nvPicPr>
      <xdr:blipFill>
        <a:blip xmlns:r="http://schemas.openxmlformats.org/officeDocument/2006/relationships" r:embed="rId2"/>
        <a:stretch>
          <a:fillRect/>
        </a:stretch>
      </xdr:blipFill>
      <xdr:spPr>
        <a:xfrm>
          <a:off x="0" y="0"/>
          <a:ext cx="2332673" cy="9558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1616393</xdr:colOff>
      <xdr:row>5</xdr:row>
      <xdr:rowOff>141433</xdr:rowOff>
    </xdr:to>
    <xdr:pic>
      <xdr:nvPicPr>
        <xdr:cNvPr id="2" name="Picture 1">
          <a:extLst>
            <a:ext uri="{FF2B5EF4-FFF2-40B4-BE49-F238E27FC236}">
              <a16:creationId xmlns:a16="http://schemas.microsoft.com/office/drawing/2014/main" id="{8BE9BAC3-8DA6-457F-96A0-043AC30136D2}"/>
            </a:ext>
          </a:extLst>
        </xdr:cNvPr>
        <xdr:cNvPicPr>
          <a:picLocks noChangeAspect="1"/>
        </xdr:cNvPicPr>
      </xdr:nvPicPr>
      <xdr:blipFill>
        <a:blip xmlns:r="http://schemas.openxmlformats.org/officeDocument/2006/relationships" r:embed="rId1"/>
        <a:stretch>
          <a:fillRect/>
        </a:stretch>
      </xdr:blipFill>
      <xdr:spPr>
        <a:xfrm>
          <a:off x="0" y="0"/>
          <a:ext cx="2364106" cy="9510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25718</xdr:colOff>
      <xdr:row>5</xdr:row>
      <xdr:rowOff>141433</xdr:rowOff>
    </xdr:to>
    <xdr:pic>
      <xdr:nvPicPr>
        <xdr:cNvPr id="2" name="Picture 1">
          <a:extLst>
            <a:ext uri="{FF2B5EF4-FFF2-40B4-BE49-F238E27FC236}">
              <a16:creationId xmlns:a16="http://schemas.microsoft.com/office/drawing/2014/main" id="{3C59DEAA-58FA-47A7-A56D-58F8E9F1B058}"/>
            </a:ext>
          </a:extLst>
        </xdr:cNvPr>
        <xdr:cNvPicPr>
          <a:picLocks noChangeAspect="1"/>
        </xdr:cNvPicPr>
      </xdr:nvPicPr>
      <xdr:blipFill>
        <a:blip xmlns:r="http://schemas.openxmlformats.org/officeDocument/2006/relationships" r:embed="rId1"/>
        <a:stretch>
          <a:fillRect/>
        </a:stretch>
      </xdr:blipFill>
      <xdr:spPr>
        <a:xfrm>
          <a:off x="0" y="0"/>
          <a:ext cx="2354581" cy="95105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5" defaultRowHeight="15" customHeight="1"/>
  <cols>
    <col min="1" max="1" width="26.1640625" customWidth="1"/>
    <col min="2" max="2" width="2.6640625" customWidth="1"/>
    <col min="3" max="3" width="2.5" customWidth="1"/>
    <col min="4" max="4" width="19" customWidth="1"/>
    <col min="5" max="9" width="8.83203125" customWidth="1"/>
    <col min="10" max="10" width="10.33203125" customWidth="1"/>
    <col min="11" max="11" width="10.1640625" customWidth="1"/>
    <col min="12" max="12" width="15.6640625" customWidth="1"/>
    <col min="13" max="13" width="12" customWidth="1"/>
    <col min="14" max="18" width="8.83203125" customWidth="1"/>
    <col min="19" max="19" width="15.6640625" customWidth="1"/>
    <col min="20" max="26" width="8.6640625" customWidth="1"/>
  </cols>
  <sheetData>
    <row r="1" spans="1:26" ht="14.25" customHeight="1">
      <c r="A1" s="1" t="s">
        <v>0</v>
      </c>
      <c r="B1" s="1"/>
      <c r="C1" s="1"/>
      <c r="D1" s="1"/>
      <c r="E1" s="1532" t="s">
        <v>1</v>
      </c>
      <c r="F1" s="1533"/>
      <c r="G1" s="1533"/>
      <c r="H1" s="1533"/>
      <c r="I1" s="1533"/>
      <c r="J1" s="1533"/>
      <c r="K1" s="1533"/>
      <c r="L1" s="1533"/>
      <c r="M1" s="1"/>
      <c r="N1" s="1532" t="s">
        <v>2</v>
      </c>
      <c r="O1" s="1533"/>
      <c r="P1" s="1533"/>
      <c r="Q1" s="1533"/>
      <c r="R1" s="1533"/>
      <c r="S1" s="1533"/>
      <c r="T1" s="1"/>
      <c r="U1" s="1"/>
      <c r="V1" s="1"/>
      <c r="W1" s="1"/>
      <c r="X1" s="1"/>
      <c r="Y1" s="1"/>
      <c r="Z1" s="1"/>
    </row>
    <row r="2" spans="1:26" ht="14.25" customHeight="1">
      <c r="A2" s="1" t="s">
        <v>3</v>
      </c>
      <c r="B2" s="1"/>
      <c r="C2" s="1"/>
      <c r="D2" s="1" t="s">
        <v>4</v>
      </c>
      <c r="E2" s="1" t="s">
        <v>5</v>
      </c>
      <c r="F2" s="1" t="s">
        <v>6</v>
      </c>
      <c r="G2" s="1" t="s">
        <v>7</v>
      </c>
      <c r="H2" s="1" t="s">
        <v>8</v>
      </c>
      <c r="I2" s="1" t="s">
        <v>9</v>
      </c>
      <c r="J2" s="1" t="s">
        <v>10</v>
      </c>
      <c r="K2" s="1" t="s">
        <v>11</v>
      </c>
      <c r="L2" s="1" t="s">
        <v>12</v>
      </c>
      <c r="M2" s="1"/>
      <c r="N2" s="1" t="s">
        <v>5</v>
      </c>
      <c r="O2" s="1" t="s">
        <v>6</v>
      </c>
      <c r="P2" s="1" t="s">
        <v>7</v>
      </c>
      <c r="Q2" s="1" t="s">
        <v>13</v>
      </c>
      <c r="R2" s="1" t="s">
        <v>14</v>
      </c>
      <c r="S2" s="1" t="s">
        <v>12</v>
      </c>
      <c r="T2" s="1"/>
      <c r="U2" s="1"/>
      <c r="V2" s="1"/>
      <c r="W2" s="1"/>
      <c r="X2" s="1"/>
      <c r="Y2" s="1"/>
      <c r="Z2" s="1"/>
    </row>
    <row r="3" spans="1:26" ht="14.25" customHeight="1">
      <c r="A3" s="1" t="s">
        <v>15</v>
      </c>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1"/>
      <c r="D4" s="1">
        <f t="shared" ref="D4:D28" si="0">D3+1</f>
        <v>1</v>
      </c>
      <c r="E4" s="2">
        <v>22450</v>
      </c>
      <c r="F4" s="2">
        <v>23917</v>
      </c>
      <c r="G4" s="2">
        <v>18235</v>
      </c>
      <c r="H4" s="2">
        <v>16290</v>
      </c>
      <c r="I4" s="2">
        <v>13422</v>
      </c>
      <c r="J4" s="2">
        <v>44261</v>
      </c>
      <c r="K4" s="2">
        <v>17532</v>
      </c>
      <c r="L4" s="2">
        <v>30090</v>
      </c>
      <c r="M4" s="1"/>
      <c r="N4" s="2">
        <v>54048</v>
      </c>
      <c r="O4" s="2">
        <v>22978</v>
      </c>
      <c r="P4" s="2">
        <v>25929</v>
      </c>
      <c r="Q4" s="2">
        <v>63537</v>
      </c>
      <c r="R4" s="2">
        <v>42605</v>
      </c>
      <c r="S4" s="2">
        <v>18464</v>
      </c>
      <c r="T4" s="1"/>
      <c r="U4" s="1"/>
      <c r="V4" s="1"/>
      <c r="W4" s="1"/>
      <c r="X4" s="1"/>
      <c r="Y4" s="1"/>
      <c r="Z4" s="1"/>
    </row>
    <row r="5" spans="1:26" ht="14.25" customHeight="1">
      <c r="A5" s="1" t="s">
        <v>16</v>
      </c>
      <c r="B5" s="1"/>
      <c r="C5" s="1"/>
      <c r="D5" s="1">
        <f t="shared" si="0"/>
        <v>2</v>
      </c>
      <c r="E5" s="2">
        <v>22450</v>
      </c>
      <c r="F5" s="2">
        <v>23917</v>
      </c>
      <c r="G5" s="2">
        <v>18235</v>
      </c>
      <c r="H5" s="2">
        <v>16290</v>
      </c>
      <c r="I5" s="2">
        <v>13422</v>
      </c>
      <c r="J5" s="2">
        <v>32450</v>
      </c>
      <c r="K5" s="2">
        <v>15686</v>
      </c>
      <c r="L5" s="2">
        <v>15960</v>
      </c>
      <c r="M5" s="1"/>
      <c r="N5" s="2">
        <v>55628</v>
      </c>
      <c r="O5" s="2">
        <v>22545</v>
      </c>
      <c r="P5" s="2">
        <v>25252</v>
      </c>
      <c r="Q5" s="2">
        <v>63537</v>
      </c>
      <c r="R5" s="2">
        <v>41986</v>
      </c>
      <c r="S5" s="2">
        <v>30891</v>
      </c>
      <c r="T5" s="1"/>
      <c r="U5" s="1"/>
      <c r="V5" s="1"/>
      <c r="W5" s="1"/>
      <c r="X5" s="1"/>
      <c r="Y5" s="1"/>
      <c r="Z5" s="1"/>
    </row>
    <row r="6" spans="1:26" ht="14.25" customHeight="1">
      <c r="A6" s="3" t="s">
        <v>17</v>
      </c>
      <c r="B6" s="1"/>
      <c r="C6" s="1"/>
      <c r="D6" s="1">
        <f t="shared" si="0"/>
        <v>3</v>
      </c>
      <c r="E6" s="2">
        <v>21592</v>
      </c>
      <c r="F6" s="2">
        <v>23917</v>
      </c>
      <c r="G6" s="2">
        <v>18235</v>
      </c>
      <c r="H6" s="2">
        <v>16290</v>
      </c>
      <c r="I6" s="2">
        <v>13422</v>
      </c>
      <c r="J6" s="2">
        <v>32450</v>
      </c>
      <c r="K6" s="2">
        <v>31891</v>
      </c>
      <c r="L6" s="2">
        <v>18065</v>
      </c>
      <c r="M6" s="1"/>
      <c r="N6" s="2">
        <v>55595</v>
      </c>
      <c r="O6" s="2">
        <v>18017</v>
      </c>
      <c r="P6" s="2">
        <v>21610</v>
      </c>
      <c r="Q6" s="2">
        <v>29175</v>
      </c>
      <c r="R6" s="2">
        <v>34386</v>
      </c>
      <c r="S6" s="2">
        <v>14950</v>
      </c>
      <c r="T6" s="1"/>
      <c r="U6" s="1"/>
      <c r="V6" s="1"/>
      <c r="W6" s="1"/>
      <c r="X6" s="1"/>
      <c r="Y6" s="1"/>
      <c r="Z6" s="1"/>
    </row>
    <row r="7" spans="1:26" ht="14.25" customHeight="1">
      <c r="A7" s="3" t="s">
        <v>18</v>
      </c>
      <c r="B7" s="1"/>
      <c r="C7" s="1"/>
      <c r="D7" s="1">
        <f t="shared" si="0"/>
        <v>4</v>
      </c>
      <c r="E7" s="2">
        <v>20902</v>
      </c>
      <c r="F7" s="2">
        <v>23917</v>
      </c>
      <c r="G7" s="2">
        <v>18235</v>
      </c>
      <c r="H7" s="2">
        <v>16290</v>
      </c>
      <c r="I7" s="2">
        <v>13422</v>
      </c>
      <c r="J7" s="2"/>
      <c r="K7" s="1"/>
      <c r="L7" s="2">
        <v>48060</v>
      </c>
      <c r="M7" s="1"/>
      <c r="N7" s="2">
        <v>55595</v>
      </c>
      <c r="O7" s="2">
        <v>17943</v>
      </c>
      <c r="P7" s="2">
        <v>21876</v>
      </c>
      <c r="Q7" s="2">
        <v>29175</v>
      </c>
      <c r="R7" s="2">
        <v>34265</v>
      </c>
      <c r="S7" s="2">
        <v>19818</v>
      </c>
      <c r="T7" s="1"/>
      <c r="U7" s="1"/>
      <c r="V7" s="1"/>
      <c r="W7" s="1"/>
      <c r="X7" s="1"/>
      <c r="Y7" s="1"/>
      <c r="Z7" s="1"/>
    </row>
    <row r="8" spans="1:26" ht="14.25" customHeight="1">
      <c r="A8" s="3" t="s">
        <v>19</v>
      </c>
      <c r="B8" s="1"/>
      <c r="C8" s="1"/>
      <c r="D8" s="1">
        <f t="shared" si="0"/>
        <v>5</v>
      </c>
      <c r="E8" s="2">
        <v>20428</v>
      </c>
      <c r="F8" s="2">
        <v>23917</v>
      </c>
      <c r="G8" s="2">
        <v>18235</v>
      </c>
      <c r="H8" s="2">
        <v>16290</v>
      </c>
      <c r="I8" s="2">
        <v>13422</v>
      </c>
      <c r="J8" s="2"/>
      <c r="K8" s="1"/>
      <c r="L8" s="1"/>
      <c r="M8" s="1"/>
      <c r="N8" s="2">
        <v>55595</v>
      </c>
      <c r="O8" s="2">
        <v>17943</v>
      </c>
      <c r="P8" s="2">
        <v>20885</v>
      </c>
      <c r="Q8" s="2">
        <v>29175</v>
      </c>
      <c r="R8" s="2">
        <v>34386</v>
      </c>
      <c r="S8" s="1"/>
      <c r="T8" s="1"/>
      <c r="U8" s="1"/>
      <c r="V8" s="1"/>
      <c r="W8" s="1"/>
      <c r="X8" s="1"/>
      <c r="Y8" s="1"/>
      <c r="Z8" s="1"/>
    </row>
    <row r="9" spans="1:26" ht="14.25" customHeight="1">
      <c r="A9" s="1" t="s">
        <v>20</v>
      </c>
      <c r="B9" s="1"/>
      <c r="C9" s="1"/>
      <c r="D9" s="1">
        <f t="shared" si="0"/>
        <v>6</v>
      </c>
      <c r="E9" s="2">
        <v>20121</v>
      </c>
      <c r="F9" s="2">
        <v>23917</v>
      </c>
      <c r="G9" s="2">
        <v>18235</v>
      </c>
      <c r="H9" s="2">
        <v>16290</v>
      </c>
      <c r="I9" s="2">
        <v>13422</v>
      </c>
      <c r="J9" s="2"/>
      <c r="K9" s="1"/>
      <c r="L9" s="1"/>
      <c r="M9" s="1"/>
      <c r="N9" s="2">
        <v>28762</v>
      </c>
      <c r="O9" s="2">
        <v>17943</v>
      </c>
      <c r="P9" s="2">
        <v>13883</v>
      </c>
      <c r="Q9" s="2">
        <v>29175</v>
      </c>
      <c r="R9" s="2">
        <v>28600</v>
      </c>
      <c r="S9" s="1"/>
      <c r="T9" s="1"/>
      <c r="U9" s="1"/>
      <c r="V9" s="1"/>
      <c r="W9" s="1"/>
      <c r="X9" s="1"/>
      <c r="Y9" s="1"/>
      <c r="Z9" s="1"/>
    </row>
    <row r="10" spans="1:26" ht="14.25" customHeight="1">
      <c r="A10" s="1" t="s">
        <v>21</v>
      </c>
      <c r="B10" s="1"/>
      <c r="C10" s="1"/>
      <c r="D10" s="1">
        <f t="shared" si="0"/>
        <v>7</v>
      </c>
      <c r="E10" s="2">
        <v>20121</v>
      </c>
      <c r="F10" s="1"/>
      <c r="G10" s="1"/>
      <c r="H10" s="2">
        <v>31036</v>
      </c>
      <c r="I10" s="2">
        <v>9466</v>
      </c>
      <c r="J10" s="2"/>
      <c r="K10" s="1"/>
      <c r="L10" s="1"/>
      <c r="M10" s="1"/>
      <c r="N10" s="2">
        <v>19611</v>
      </c>
      <c r="O10" s="2">
        <v>17943</v>
      </c>
      <c r="P10" s="2">
        <v>12401</v>
      </c>
      <c r="Q10" s="2">
        <v>29175</v>
      </c>
      <c r="R10" s="2">
        <v>28468</v>
      </c>
      <c r="S10" s="1"/>
      <c r="T10" s="1"/>
      <c r="U10" s="1"/>
      <c r="V10" s="1"/>
      <c r="W10" s="1"/>
      <c r="X10" s="1"/>
      <c r="Y10" s="1"/>
      <c r="Z10" s="1"/>
    </row>
    <row r="11" spans="1:26" ht="14.25" customHeight="1">
      <c r="A11" s="3" t="s">
        <v>22</v>
      </c>
      <c r="B11" s="1"/>
      <c r="C11" s="1"/>
      <c r="D11" s="1">
        <f t="shared" si="0"/>
        <v>8</v>
      </c>
      <c r="E11" s="2">
        <v>20121</v>
      </c>
      <c r="F11" s="1"/>
      <c r="G11" s="1"/>
      <c r="H11" s="2">
        <v>16290</v>
      </c>
      <c r="I11" s="2">
        <v>9159</v>
      </c>
      <c r="J11" s="2"/>
      <c r="K11" s="1"/>
      <c r="L11" s="1"/>
      <c r="M11" s="1"/>
      <c r="N11" s="2">
        <v>19611</v>
      </c>
      <c r="O11" s="2">
        <v>15458</v>
      </c>
      <c r="P11" s="2">
        <v>11745</v>
      </c>
      <c r="Q11" s="2">
        <v>29175</v>
      </c>
      <c r="R11" s="1"/>
      <c r="S11" s="1"/>
      <c r="T11" s="1"/>
      <c r="U11" s="1"/>
      <c r="V11" s="1"/>
      <c r="W11" s="1"/>
      <c r="X11" s="1"/>
      <c r="Y11" s="1"/>
      <c r="Z11" s="1"/>
    </row>
    <row r="12" spans="1:26" ht="14.25" customHeight="1">
      <c r="A12" s="1" t="s">
        <v>23</v>
      </c>
      <c r="B12" s="1"/>
      <c r="C12" s="1"/>
      <c r="D12" s="1">
        <f t="shared" si="0"/>
        <v>9</v>
      </c>
      <c r="E12" s="2">
        <v>20121</v>
      </c>
      <c r="F12" s="1"/>
      <c r="G12" s="1"/>
      <c r="H12" s="2">
        <v>16290</v>
      </c>
      <c r="I12" s="2">
        <v>8971</v>
      </c>
      <c r="J12" s="2"/>
      <c r="K12" s="1"/>
      <c r="L12" s="1"/>
      <c r="M12" s="1"/>
      <c r="N12" s="2">
        <v>19611</v>
      </c>
      <c r="O12" s="2">
        <v>15458</v>
      </c>
      <c r="P12" s="2">
        <v>10073</v>
      </c>
      <c r="Q12" s="2">
        <v>19917</v>
      </c>
      <c r="R12" s="1"/>
      <c r="S12" s="1"/>
      <c r="T12" s="1"/>
      <c r="U12" s="1"/>
      <c r="V12" s="1"/>
      <c r="W12" s="1"/>
      <c r="X12" s="1"/>
      <c r="Y12" s="1"/>
      <c r="Z12" s="1"/>
    </row>
    <row r="13" spans="1:26" ht="14.25" customHeight="1">
      <c r="A13" s="1" t="s">
        <v>24</v>
      </c>
      <c r="B13" s="1"/>
      <c r="C13" s="1"/>
      <c r="D13" s="1">
        <f t="shared" si="0"/>
        <v>10</v>
      </c>
      <c r="E13" s="2">
        <v>20121</v>
      </c>
      <c r="F13" s="1"/>
      <c r="G13" s="1"/>
      <c r="H13" s="2">
        <v>16290</v>
      </c>
      <c r="I13" s="2">
        <v>8940</v>
      </c>
      <c r="J13" s="2"/>
      <c r="K13" s="1"/>
      <c r="L13" s="1"/>
      <c r="M13" s="1"/>
      <c r="N13" s="2">
        <v>16416</v>
      </c>
      <c r="O13" s="2">
        <v>15458</v>
      </c>
      <c r="P13" s="1"/>
      <c r="Q13" s="2">
        <v>19917</v>
      </c>
      <c r="R13" s="1"/>
      <c r="S13" s="1"/>
      <c r="T13" s="1"/>
      <c r="U13" s="1"/>
      <c r="V13" s="1"/>
      <c r="W13" s="1"/>
      <c r="X13" s="1"/>
      <c r="Y13" s="1"/>
      <c r="Z13" s="1"/>
    </row>
    <row r="14" spans="1:26" ht="14.25" customHeight="1">
      <c r="A14" s="1"/>
      <c r="B14" s="1"/>
      <c r="C14" s="1"/>
      <c r="D14" s="1">
        <f t="shared" si="0"/>
        <v>11</v>
      </c>
      <c r="E14" s="2">
        <v>20121</v>
      </c>
      <c r="F14" s="1"/>
      <c r="G14" s="1"/>
      <c r="H14" s="2">
        <v>7080</v>
      </c>
      <c r="I14" s="2">
        <v>8903</v>
      </c>
      <c r="J14" s="2"/>
      <c r="K14" s="1"/>
      <c r="L14" s="1"/>
      <c r="M14" s="1"/>
      <c r="N14" s="2">
        <v>16416</v>
      </c>
      <c r="O14" s="1"/>
      <c r="P14" s="1"/>
      <c r="Q14" s="2">
        <v>19917</v>
      </c>
      <c r="R14" s="1"/>
      <c r="S14" s="1"/>
      <c r="T14" s="1"/>
      <c r="U14" s="1"/>
      <c r="V14" s="1"/>
      <c r="W14" s="1"/>
      <c r="X14" s="1"/>
      <c r="Y14" s="1"/>
      <c r="Z14" s="1"/>
    </row>
    <row r="15" spans="1:26" ht="14.25" customHeight="1">
      <c r="A15" s="1" t="s">
        <v>25</v>
      </c>
      <c r="B15" s="1"/>
      <c r="C15" s="1"/>
      <c r="D15" s="1">
        <f t="shared" si="0"/>
        <v>12</v>
      </c>
      <c r="E15" s="2">
        <v>20121</v>
      </c>
      <c r="F15" s="1"/>
      <c r="G15" s="1"/>
      <c r="H15" s="2">
        <v>7292</v>
      </c>
      <c r="I15" s="2">
        <v>8903</v>
      </c>
      <c r="J15" s="2"/>
      <c r="K15" s="1"/>
      <c r="L15" s="1"/>
      <c r="M15" s="1"/>
      <c r="N15" s="2">
        <v>16416</v>
      </c>
      <c r="O15" s="1"/>
      <c r="P15" s="1"/>
      <c r="Q15" s="2">
        <v>19917</v>
      </c>
      <c r="R15" s="1"/>
      <c r="S15" s="1"/>
      <c r="T15" s="1"/>
      <c r="U15" s="1"/>
      <c r="V15" s="1"/>
      <c r="W15" s="1"/>
      <c r="X15" s="1"/>
      <c r="Y15" s="1"/>
      <c r="Z15" s="1"/>
    </row>
    <row r="16" spans="1:26" ht="14.25" customHeight="1">
      <c r="A16" s="3" t="s">
        <v>26</v>
      </c>
      <c r="B16" s="1"/>
      <c r="C16" s="1"/>
      <c r="D16" s="1">
        <f t="shared" si="0"/>
        <v>13</v>
      </c>
      <c r="E16" s="2">
        <v>20121</v>
      </c>
      <c r="F16" s="1"/>
      <c r="G16" s="1"/>
      <c r="H16" s="2">
        <v>6966</v>
      </c>
      <c r="I16" s="1"/>
      <c r="J16" s="1"/>
      <c r="K16" s="1"/>
      <c r="L16" s="1"/>
      <c r="M16" s="1"/>
      <c r="N16" s="2">
        <v>16416</v>
      </c>
      <c r="O16" s="1"/>
      <c r="P16" s="1"/>
      <c r="Q16" s="2">
        <v>19917</v>
      </c>
      <c r="R16" s="1"/>
      <c r="S16" s="1"/>
      <c r="T16" s="1"/>
      <c r="U16" s="1"/>
      <c r="V16" s="1"/>
      <c r="W16" s="1"/>
      <c r="X16" s="1"/>
      <c r="Y16" s="1"/>
      <c r="Z16" s="1"/>
    </row>
    <row r="17" spans="1:26" ht="14.25" customHeight="1">
      <c r="A17" s="3" t="s">
        <v>27</v>
      </c>
      <c r="B17" s="1"/>
      <c r="C17" s="1"/>
      <c r="D17" s="1">
        <f t="shared" si="0"/>
        <v>14</v>
      </c>
      <c r="E17" s="2">
        <v>20121</v>
      </c>
      <c r="F17" s="1"/>
      <c r="G17" s="1"/>
      <c r="H17" s="2">
        <v>7164</v>
      </c>
      <c r="I17" s="1"/>
      <c r="J17" s="1"/>
      <c r="K17" s="1"/>
      <c r="L17" s="1"/>
      <c r="M17" s="1"/>
      <c r="N17" s="2">
        <v>19611</v>
      </c>
      <c r="O17" s="1"/>
      <c r="P17" s="1"/>
      <c r="Q17" s="2">
        <v>19917</v>
      </c>
      <c r="R17" s="1"/>
      <c r="S17" s="1"/>
      <c r="T17" s="1"/>
      <c r="U17" s="1"/>
      <c r="V17" s="1"/>
      <c r="W17" s="1"/>
      <c r="X17" s="1"/>
      <c r="Y17" s="1"/>
      <c r="Z17" s="1"/>
    </row>
    <row r="18" spans="1:26" ht="14.25" customHeight="1">
      <c r="A18" s="3" t="s">
        <v>28</v>
      </c>
      <c r="B18" s="1"/>
      <c r="C18" s="1"/>
      <c r="D18" s="1">
        <f t="shared" si="0"/>
        <v>15</v>
      </c>
      <c r="E18" s="1"/>
      <c r="F18" s="1"/>
      <c r="G18" s="1"/>
      <c r="H18" s="2">
        <v>6974</v>
      </c>
      <c r="I18" s="1"/>
      <c r="J18" s="1"/>
      <c r="K18" s="1"/>
      <c r="L18" s="1"/>
      <c r="M18" s="1"/>
      <c r="N18" s="2">
        <v>19611</v>
      </c>
      <c r="O18" s="1"/>
      <c r="P18" s="1"/>
      <c r="Q18" s="2">
        <v>19917</v>
      </c>
      <c r="R18" s="1"/>
      <c r="S18" s="1"/>
      <c r="T18" s="1"/>
      <c r="U18" s="1"/>
      <c r="V18" s="1"/>
      <c r="W18" s="1"/>
      <c r="X18" s="1"/>
      <c r="Y18" s="1"/>
      <c r="Z18" s="1"/>
    </row>
    <row r="19" spans="1:26" ht="14.25" customHeight="1">
      <c r="A19" s="3" t="s">
        <v>29</v>
      </c>
      <c r="B19" s="1"/>
      <c r="C19" s="1"/>
      <c r="D19" s="1">
        <f t="shared" si="0"/>
        <v>16</v>
      </c>
      <c r="E19" s="1"/>
      <c r="F19" s="1"/>
      <c r="G19" s="1"/>
      <c r="H19" s="2">
        <v>7179</v>
      </c>
      <c r="I19" s="1"/>
      <c r="J19" s="1"/>
      <c r="K19" s="1"/>
      <c r="L19" s="1"/>
      <c r="M19" s="1"/>
      <c r="N19" s="2">
        <v>19611</v>
      </c>
      <c r="O19" s="1"/>
      <c r="P19" s="1"/>
      <c r="Q19" s="2">
        <v>19917</v>
      </c>
      <c r="R19" s="1"/>
      <c r="S19" s="1"/>
      <c r="T19" s="1"/>
      <c r="U19" s="1"/>
      <c r="V19" s="1"/>
      <c r="W19" s="1"/>
      <c r="X19" s="1"/>
      <c r="Y19" s="1"/>
      <c r="Z19" s="1"/>
    </row>
    <row r="20" spans="1:26" ht="14.25" customHeight="1">
      <c r="A20" s="1"/>
      <c r="B20" s="1"/>
      <c r="C20" s="1"/>
      <c r="D20" s="1">
        <f t="shared" si="0"/>
        <v>17</v>
      </c>
      <c r="E20" s="1"/>
      <c r="F20" s="1"/>
      <c r="G20" s="1"/>
      <c r="H20" s="1"/>
      <c r="I20" s="1"/>
      <c r="J20" s="1"/>
      <c r="K20" s="1"/>
      <c r="L20" s="1"/>
      <c r="M20" s="1"/>
      <c r="N20" s="2">
        <v>19611</v>
      </c>
      <c r="O20" s="1"/>
      <c r="P20" s="1"/>
      <c r="Q20" s="2">
        <v>19917</v>
      </c>
      <c r="R20" s="1"/>
      <c r="S20" s="1"/>
      <c r="T20" s="1"/>
      <c r="U20" s="1"/>
      <c r="V20" s="1"/>
      <c r="W20" s="1"/>
      <c r="X20" s="1"/>
      <c r="Y20" s="1"/>
      <c r="Z20" s="1"/>
    </row>
    <row r="21" spans="1:26" ht="14.25" customHeight="1">
      <c r="A21" s="1" t="s">
        <v>30</v>
      </c>
      <c r="B21" s="1"/>
      <c r="C21" s="1"/>
      <c r="D21" s="1">
        <f t="shared" si="0"/>
        <v>18</v>
      </c>
      <c r="E21" s="1"/>
      <c r="F21" s="1"/>
      <c r="G21" s="1"/>
      <c r="H21" s="1"/>
      <c r="I21" s="1"/>
      <c r="J21" s="1"/>
      <c r="K21" s="1"/>
      <c r="L21" s="1"/>
      <c r="M21" s="1"/>
      <c r="N21" s="2">
        <v>19611</v>
      </c>
      <c r="O21" s="1"/>
      <c r="P21" s="1"/>
      <c r="Q21" s="2">
        <v>19917</v>
      </c>
      <c r="R21" s="1"/>
      <c r="S21" s="1"/>
      <c r="T21" s="1"/>
      <c r="U21" s="1"/>
      <c r="V21" s="1"/>
      <c r="W21" s="1"/>
      <c r="X21" s="1"/>
      <c r="Y21" s="1"/>
      <c r="Z21" s="1"/>
    </row>
    <row r="22" spans="1:26" ht="14.25" customHeight="1">
      <c r="A22" s="3" t="s">
        <v>31</v>
      </c>
      <c r="B22" s="1"/>
      <c r="C22" s="1"/>
      <c r="D22" s="1">
        <f t="shared" si="0"/>
        <v>19</v>
      </c>
      <c r="E22" s="1"/>
      <c r="F22" s="1"/>
      <c r="G22" s="1"/>
      <c r="H22" s="1"/>
      <c r="I22" s="1"/>
      <c r="J22" s="1"/>
      <c r="K22" s="1"/>
      <c r="L22" s="1"/>
      <c r="M22" s="1"/>
      <c r="N22" s="1"/>
      <c r="O22" s="1"/>
      <c r="P22" s="1"/>
      <c r="Q22" s="2">
        <v>19917</v>
      </c>
      <c r="R22" s="1"/>
      <c r="S22" s="1"/>
      <c r="T22" s="1"/>
      <c r="U22" s="1"/>
      <c r="V22" s="1"/>
      <c r="W22" s="1"/>
      <c r="X22" s="1"/>
      <c r="Y22" s="1"/>
      <c r="Z22" s="1"/>
    </row>
    <row r="23" spans="1:26" ht="14.25" customHeight="1">
      <c r="A23" s="3" t="s">
        <v>32</v>
      </c>
      <c r="B23" s="1"/>
      <c r="C23" s="1"/>
      <c r="D23" s="1">
        <f t="shared" si="0"/>
        <v>20</v>
      </c>
      <c r="E23" s="1"/>
      <c r="F23" s="1"/>
      <c r="G23" s="1"/>
      <c r="H23" s="1"/>
      <c r="I23" s="1"/>
      <c r="J23" s="1"/>
      <c r="K23" s="1"/>
      <c r="L23" s="1"/>
      <c r="M23" s="1"/>
      <c r="N23" s="1"/>
      <c r="O23" s="1"/>
      <c r="P23" s="1"/>
      <c r="Q23" s="2">
        <v>19917</v>
      </c>
      <c r="R23" s="1"/>
      <c r="S23" s="1"/>
      <c r="T23" s="1"/>
      <c r="U23" s="1"/>
      <c r="V23" s="1"/>
      <c r="W23" s="1"/>
      <c r="X23" s="1"/>
      <c r="Y23" s="1"/>
      <c r="Z23" s="1"/>
    </row>
    <row r="24" spans="1:26" ht="14.25" customHeight="1">
      <c r="A24" s="3" t="s">
        <v>33</v>
      </c>
      <c r="B24" s="1"/>
      <c r="C24" s="1"/>
      <c r="D24" s="1">
        <f t="shared" si="0"/>
        <v>21</v>
      </c>
      <c r="E24" s="1"/>
      <c r="F24" s="1"/>
      <c r="G24" s="1"/>
      <c r="H24" s="1"/>
      <c r="I24" s="1"/>
      <c r="J24" s="1"/>
      <c r="K24" s="1"/>
      <c r="L24" s="1"/>
      <c r="M24" s="1"/>
      <c r="N24" s="1"/>
      <c r="O24" s="1"/>
      <c r="P24" s="1"/>
      <c r="Q24" s="2">
        <v>19917</v>
      </c>
      <c r="R24" s="1"/>
      <c r="S24" s="1"/>
      <c r="T24" s="1"/>
      <c r="U24" s="1"/>
      <c r="V24" s="1"/>
      <c r="W24" s="1"/>
      <c r="X24" s="1"/>
      <c r="Y24" s="1"/>
      <c r="Z24" s="1"/>
    </row>
    <row r="25" spans="1:26" ht="14.25" customHeight="1">
      <c r="A25" s="3" t="s">
        <v>34</v>
      </c>
      <c r="B25" s="1"/>
      <c r="C25" s="1"/>
      <c r="D25" s="1">
        <f t="shared" si="0"/>
        <v>22</v>
      </c>
      <c r="E25" s="1"/>
      <c r="F25" s="1"/>
      <c r="G25" s="1"/>
      <c r="H25" s="1"/>
      <c r="I25" s="1"/>
      <c r="J25" s="1"/>
      <c r="K25" s="1"/>
      <c r="L25" s="1"/>
      <c r="M25" s="1"/>
      <c r="N25" s="1"/>
      <c r="O25" s="1"/>
      <c r="P25" s="1"/>
      <c r="Q25" s="2">
        <v>19917</v>
      </c>
      <c r="R25" s="1"/>
      <c r="S25" s="1"/>
      <c r="T25" s="1"/>
      <c r="U25" s="1"/>
      <c r="V25" s="1"/>
      <c r="W25" s="1"/>
      <c r="X25" s="1"/>
      <c r="Y25" s="1"/>
      <c r="Z25" s="1"/>
    </row>
    <row r="26" spans="1:26" ht="14.25" customHeight="1">
      <c r="A26" s="3" t="s">
        <v>35</v>
      </c>
      <c r="B26" s="1"/>
      <c r="C26" s="1"/>
      <c r="D26" s="1">
        <f t="shared" si="0"/>
        <v>23</v>
      </c>
      <c r="E26" s="1"/>
      <c r="F26" s="1"/>
      <c r="G26" s="1"/>
      <c r="H26" s="1"/>
      <c r="I26" s="1"/>
      <c r="J26" s="1"/>
      <c r="K26" s="1"/>
      <c r="L26" s="1"/>
      <c r="M26" s="1"/>
      <c r="N26" s="1"/>
      <c r="O26" s="1"/>
      <c r="P26" s="1"/>
      <c r="Q26" s="2">
        <v>19917</v>
      </c>
      <c r="R26" s="1"/>
      <c r="S26" s="1"/>
      <c r="T26" s="1"/>
      <c r="U26" s="1"/>
      <c r="V26" s="1"/>
      <c r="W26" s="1"/>
      <c r="X26" s="1"/>
      <c r="Y26" s="1"/>
      <c r="Z26" s="1"/>
    </row>
    <row r="27" spans="1:26" ht="14.25" customHeight="1">
      <c r="A27" s="1"/>
      <c r="B27" s="1"/>
      <c r="C27" s="1"/>
      <c r="D27" s="1">
        <f t="shared" si="0"/>
        <v>24</v>
      </c>
      <c r="E27" s="1"/>
      <c r="F27" s="1"/>
      <c r="G27" s="1"/>
      <c r="H27" s="1"/>
      <c r="I27" s="1"/>
      <c r="J27" s="1"/>
      <c r="K27" s="1"/>
      <c r="L27" s="1"/>
      <c r="M27" s="1"/>
      <c r="N27" s="1"/>
      <c r="O27" s="1"/>
      <c r="P27" s="1"/>
      <c r="Q27" s="2">
        <v>19917</v>
      </c>
      <c r="R27" s="1"/>
      <c r="S27" s="1"/>
      <c r="T27" s="1"/>
      <c r="U27" s="1"/>
      <c r="V27" s="1"/>
      <c r="W27" s="1"/>
      <c r="X27" s="1"/>
      <c r="Y27" s="1"/>
      <c r="Z27" s="1"/>
    </row>
    <row r="28" spans="1:26" ht="14.25" customHeight="1">
      <c r="A28" s="1" t="s">
        <v>36</v>
      </c>
      <c r="B28" s="1"/>
      <c r="C28" s="1"/>
      <c r="D28" s="1">
        <f t="shared" si="0"/>
        <v>25</v>
      </c>
      <c r="E28" s="1"/>
      <c r="F28" s="1"/>
      <c r="G28" s="1"/>
      <c r="H28" s="1"/>
      <c r="I28" s="1"/>
      <c r="J28" s="1"/>
      <c r="K28" s="1"/>
      <c r="L28" s="1"/>
      <c r="M28" s="1"/>
      <c r="N28" s="1"/>
      <c r="O28" s="1"/>
      <c r="P28" s="1"/>
      <c r="Q28" s="1"/>
      <c r="R28" s="1"/>
      <c r="S28" s="1"/>
      <c r="T28" s="1"/>
      <c r="U28" s="1"/>
      <c r="V28" s="1"/>
      <c r="W28" s="1"/>
      <c r="X28" s="1"/>
      <c r="Y28" s="1"/>
      <c r="Z28" s="1"/>
    </row>
    <row r="29" spans="1:26" ht="14.25" customHeight="1">
      <c r="A29" s="1" t="s">
        <v>37</v>
      </c>
      <c r="B29" s="1"/>
      <c r="C29" s="1"/>
      <c r="D29" s="1" t="s">
        <v>38</v>
      </c>
      <c r="E29" s="2">
        <f t="shared" ref="E29:L29" si="1">SUM(E4:E28)</f>
        <v>288911</v>
      </c>
      <c r="F29" s="2">
        <f t="shared" si="1"/>
        <v>143502</v>
      </c>
      <c r="G29" s="2">
        <f t="shared" si="1"/>
        <v>109410</v>
      </c>
      <c r="H29" s="2">
        <f t="shared" si="1"/>
        <v>220301</v>
      </c>
      <c r="I29" s="2">
        <f t="shared" si="1"/>
        <v>134874</v>
      </c>
      <c r="J29" s="2">
        <f t="shared" si="1"/>
        <v>109161</v>
      </c>
      <c r="K29" s="2">
        <f t="shared" si="1"/>
        <v>65109</v>
      </c>
      <c r="L29" s="2">
        <f t="shared" si="1"/>
        <v>112175</v>
      </c>
      <c r="M29" s="2"/>
      <c r="N29" s="2">
        <f t="shared" ref="N29:S29" si="2">SUM(N4:N28)</f>
        <v>527775</v>
      </c>
      <c r="O29" s="2">
        <f t="shared" si="2"/>
        <v>181686</v>
      </c>
      <c r="P29" s="2">
        <f t="shared" si="2"/>
        <v>163654</v>
      </c>
      <c r="Q29" s="2">
        <f t="shared" si="2"/>
        <v>620796</v>
      </c>
      <c r="R29" s="2">
        <f t="shared" si="2"/>
        <v>244696</v>
      </c>
      <c r="S29" s="2">
        <f t="shared" si="2"/>
        <v>84123</v>
      </c>
      <c r="T29" s="1"/>
      <c r="U29" s="1"/>
      <c r="V29" s="1"/>
      <c r="W29" s="1"/>
      <c r="X29" s="1"/>
      <c r="Y29" s="1"/>
      <c r="Z29" s="1"/>
    </row>
    <row r="30" spans="1:26" ht="14.25" customHeight="1">
      <c r="A30" s="1" t="s">
        <v>39</v>
      </c>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4" t="s">
        <v>40</v>
      </c>
      <c r="E32" s="5">
        <f>SUM(E29:L29)</f>
        <v>1183443</v>
      </c>
      <c r="F32" s="1"/>
      <c r="G32" s="1"/>
      <c r="H32" s="1"/>
      <c r="I32" s="1"/>
      <c r="J32" s="1"/>
      <c r="K32" s="1"/>
      <c r="L32" s="1"/>
      <c r="M32" s="4" t="s">
        <v>41</v>
      </c>
      <c r="N32" s="5">
        <f>SUM(N29:S29)</f>
        <v>1822730</v>
      </c>
      <c r="O32" s="1"/>
      <c r="P32" s="1"/>
      <c r="Q32" s="1"/>
      <c r="R32" s="1"/>
      <c r="S32" s="1"/>
      <c r="T32" s="1"/>
      <c r="U32" s="1"/>
      <c r="V32" s="1"/>
      <c r="W32" s="1"/>
      <c r="X32" s="1"/>
      <c r="Y32" s="1"/>
      <c r="Z32" s="1"/>
    </row>
    <row r="33" spans="1:26" ht="14.25" customHeight="1">
      <c r="A33" s="1"/>
      <c r="B33" s="1"/>
      <c r="C33" s="1"/>
      <c r="D33" s="1"/>
      <c r="E33" s="1"/>
      <c r="F33" s="1"/>
      <c r="G33" s="1"/>
      <c r="H33" s="2">
        <f>SUM(H29:I29)</f>
        <v>355175</v>
      </c>
      <c r="I33" s="1"/>
      <c r="J33" s="2">
        <f>SUM(J29:K29)</f>
        <v>174270</v>
      </c>
      <c r="K33" s="1"/>
      <c r="L33" s="1"/>
      <c r="M33" s="1"/>
      <c r="N33" s="1"/>
      <c r="O33" s="1"/>
      <c r="P33" s="1"/>
      <c r="Q33" s="1"/>
      <c r="R33" s="1"/>
      <c r="S33" s="1"/>
      <c r="T33" s="1"/>
      <c r="U33" s="1"/>
      <c r="V33" s="1"/>
      <c r="W33" s="1"/>
      <c r="X33" s="1"/>
      <c r="Y33" s="1"/>
      <c r="Z33" s="1"/>
    </row>
    <row r="34" spans="1:26" ht="14.25" customHeight="1">
      <c r="A34" s="1"/>
      <c r="B34" s="1"/>
      <c r="C34" s="1"/>
      <c r="D34" s="4" t="s">
        <v>42</v>
      </c>
      <c r="E34" s="5">
        <f>E32+N32</f>
        <v>3006173</v>
      </c>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E1:L1"/>
    <mergeCell ref="N1:S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EA2A2"/>
    <pageSetUpPr fitToPage="1"/>
  </sheetPr>
  <dimension ref="A1:T952"/>
  <sheetViews>
    <sheetView showGridLines="0" workbookViewId="0">
      <pane xSplit="3" ySplit="10" topLeftCell="D20" activePane="bottomRight" state="frozen"/>
      <selection pane="topRight" activeCell="D1" sqref="D1"/>
      <selection pane="bottomLeft" activeCell="A11" sqref="A11"/>
      <selection pane="bottomRight" activeCell="I6" sqref="I6"/>
    </sheetView>
  </sheetViews>
  <sheetFormatPr baseColWidth="10" defaultColWidth="14.5" defaultRowHeight="15" customHeight="1"/>
  <cols>
    <col min="1" max="1" width="1.6640625" style="161" customWidth="1"/>
    <col min="2" max="2" width="15.5" style="161" customWidth="1"/>
    <col min="3" max="3" width="16.83203125" style="161" customWidth="1"/>
    <col min="4" max="4" width="23.6640625" style="161" customWidth="1"/>
    <col min="5" max="5" width="19.33203125" style="161" customWidth="1"/>
    <col min="6" max="6" width="35.33203125" style="161" customWidth="1"/>
    <col min="7" max="7" width="35.83203125" style="161" customWidth="1"/>
    <col min="8" max="8" width="10.6640625" style="161" customWidth="1"/>
    <col min="9" max="10" width="16.5" style="161" customWidth="1"/>
    <col min="11" max="11" width="23" style="161" customWidth="1"/>
    <col min="12" max="13" width="15.33203125" style="161" customWidth="1"/>
    <col min="14" max="14" width="25" style="161" customWidth="1"/>
    <col min="15" max="15" width="12.83203125" style="161" customWidth="1"/>
    <col min="16" max="18" width="10.5" style="161" customWidth="1"/>
    <col min="19" max="19" width="43" style="161" customWidth="1"/>
    <col min="20" max="20" width="49.33203125" style="161" customWidth="1"/>
    <col min="21" max="16384" width="14.5" style="161"/>
  </cols>
  <sheetData>
    <row r="1" spans="1:20" ht="12.75" customHeight="1">
      <c r="A1" s="274"/>
      <c r="B1" s="274"/>
      <c r="C1" s="274"/>
      <c r="D1" s="274"/>
      <c r="E1" s="274"/>
      <c r="F1" s="274"/>
      <c r="G1" s="274"/>
      <c r="H1" s="274"/>
      <c r="I1" s="143"/>
      <c r="J1" s="143"/>
      <c r="K1" s="274"/>
      <c r="L1" s="274"/>
      <c r="M1" s="274"/>
      <c r="N1" s="274"/>
      <c r="O1" s="274"/>
      <c r="P1" s="274"/>
      <c r="Q1" s="274"/>
      <c r="R1" s="274"/>
      <c r="S1" s="274"/>
      <c r="T1" s="274"/>
    </row>
    <row r="2" spans="1:20" ht="12.75" customHeight="1">
      <c r="A2" s="274"/>
      <c r="B2" s="274"/>
      <c r="C2" s="274"/>
      <c r="D2" s="274"/>
      <c r="E2" s="274"/>
      <c r="F2" s="274"/>
      <c r="G2" s="274"/>
      <c r="H2" s="274"/>
      <c r="I2" s="143"/>
      <c r="J2" s="143"/>
      <c r="K2" s="274"/>
      <c r="L2" s="274"/>
      <c r="M2" s="274"/>
      <c r="N2" s="274"/>
      <c r="O2" s="274"/>
      <c r="P2" s="274"/>
      <c r="Q2" s="274"/>
      <c r="R2" s="274"/>
      <c r="S2" s="274"/>
      <c r="T2" s="274"/>
    </row>
    <row r="3" spans="1:20" ht="12.75" customHeight="1">
      <c r="A3" s="274"/>
      <c r="B3" s="274"/>
      <c r="C3" s="274"/>
      <c r="D3" s="274"/>
      <c r="E3" s="274"/>
      <c r="F3" s="274"/>
      <c r="G3" s="274"/>
      <c r="H3" s="274"/>
      <c r="I3" s="143"/>
      <c r="J3" s="143"/>
      <c r="K3" s="274"/>
      <c r="L3" s="274"/>
      <c r="M3" s="274"/>
      <c r="N3" s="274"/>
      <c r="O3" s="274"/>
      <c r="P3" s="274"/>
      <c r="Q3" s="274"/>
      <c r="R3" s="274"/>
      <c r="S3" s="274"/>
      <c r="T3" s="274"/>
    </row>
    <row r="4" spans="1:20" ht="12.75" customHeight="1">
      <c r="A4" s="274"/>
      <c r="B4" s="274"/>
      <c r="C4" s="274"/>
      <c r="D4" s="274"/>
      <c r="E4" s="274"/>
      <c r="F4" s="274"/>
      <c r="G4" s="274"/>
      <c r="H4" s="274"/>
      <c r="I4" s="143"/>
      <c r="J4" s="143"/>
      <c r="K4" s="274"/>
      <c r="L4" s="274"/>
      <c r="M4" s="274"/>
      <c r="N4" s="274"/>
      <c r="O4" s="274"/>
      <c r="P4" s="274"/>
      <c r="Q4" s="274"/>
      <c r="R4" s="274"/>
      <c r="S4" s="274"/>
      <c r="T4" s="274"/>
    </row>
    <row r="5" spans="1:20" ht="12.75" customHeight="1">
      <c r="A5" s="274"/>
      <c r="B5" s="274"/>
      <c r="C5" s="274"/>
      <c r="D5" s="274"/>
      <c r="E5" s="274"/>
      <c r="F5" s="274"/>
      <c r="G5" s="274"/>
      <c r="H5" s="274"/>
      <c r="I5" s="143"/>
      <c r="J5" s="143"/>
      <c r="K5" s="274"/>
      <c r="L5" s="274"/>
      <c r="M5" s="274"/>
      <c r="N5" s="274"/>
      <c r="O5" s="274"/>
      <c r="P5" s="274"/>
      <c r="Q5" s="274"/>
      <c r="R5" s="274"/>
      <c r="S5" s="274"/>
      <c r="T5" s="274"/>
    </row>
    <row r="6" spans="1:20" ht="12.75" customHeight="1">
      <c r="A6" s="274"/>
      <c r="B6" s="274"/>
      <c r="C6" s="274"/>
      <c r="D6" s="274"/>
      <c r="E6" s="274"/>
      <c r="F6" s="274"/>
      <c r="G6" s="274"/>
      <c r="H6" s="274"/>
      <c r="I6" s="143"/>
      <c r="J6" s="143"/>
      <c r="K6" s="274"/>
      <c r="L6" s="274"/>
      <c r="M6" s="274"/>
      <c r="N6" s="274"/>
      <c r="O6" s="274"/>
      <c r="P6" s="274"/>
      <c r="Q6" s="274"/>
      <c r="R6" s="274"/>
      <c r="S6" s="274"/>
      <c r="T6" s="274"/>
    </row>
    <row r="7" spans="1:20" ht="12.75" customHeight="1">
      <c r="A7" s="274"/>
      <c r="B7" s="274"/>
      <c r="C7" s="274"/>
      <c r="D7" s="274"/>
      <c r="E7" s="274"/>
      <c r="F7" s="274"/>
      <c r="G7" s="274"/>
      <c r="H7" s="274"/>
      <c r="I7" s="143"/>
      <c r="J7" s="143"/>
      <c r="K7" s="274"/>
      <c r="L7" s="274"/>
      <c r="M7" s="274"/>
      <c r="N7" s="274"/>
      <c r="O7" s="274"/>
      <c r="P7" s="274"/>
      <c r="Q7" s="274"/>
      <c r="R7" s="274"/>
      <c r="S7" s="274"/>
      <c r="T7" s="274"/>
    </row>
    <row r="8" spans="1:20" ht="12.75" customHeight="1">
      <c r="A8" s="274"/>
      <c r="B8" s="89" t="s">
        <v>68</v>
      </c>
      <c r="C8" s="274"/>
      <c r="D8" s="274"/>
      <c r="E8" s="274"/>
      <c r="F8" s="274"/>
      <c r="G8" s="274"/>
      <c r="H8" s="274"/>
      <c r="I8" s="143"/>
      <c r="J8" s="143"/>
      <c r="K8" s="274"/>
      <c r="L8" s="274"/>
      <c r="M8" s="274"/>
      <c r="N8" s="274"/>
      <c r="O8" s="274"/>
      <c r="P8" s="274"/>
      <c r="Q8" s="274"/>
      <c r="R8" s="274"/>
      <c r="S8" s="274"/>
      <c r="T8" s="274"/>
    </row>
    <row r="9" spans="1:20" ht="12.75" customHeight="1" thickBot="1">
      <c r="A9" s="274"/>
      <c r="B9" s="274"/>
      <c r="C9" s="274"/>
      <c r="D9" s="274"/>
      <c r="E9" s="274"/>
      <c r="F9" s="274"/>
      <c r="G9" s="274"/>
      <c r="H9" s="274"/>
      <c r="I9" s="143"/>
      <c r="J9" s="143"/>
      <c r="K9" s="274"/>
      <c r="L9" s="274"/>
      <c r="M9" s="274"/>
      <c r="N9" s="274"/>
      <c r="O9" s="274"/>
      <c r="P9" s="274"/>
      <c r="Q9" s="274"/>
      <c r="R9" s="274"/>
      <c r="S9" s="274"/>
      <c r="T9" s="274"/>
    </row>
    <row r="10" spans="1:20" s="509" customFormat="1" ht="30.75" customHeight="1">
      <c r="A10" s="451"/>
      <c r="B10" s="1435" t="s">
        <v>286</v>
      </c>
      <c r="C10" s="1436" t="s">
        <v>287</v>
      </c>
      <c r="D10" s="1436" t="s">
        <v>288</v>
      </c>
      <c r="E10" s="1436" t="s">
        <v>289</v>
      </c>
      <c r="F10" s="1437" t="s">
        <v>290</v>
      </c>
      <c r="G10" s="1436" t="s">
        <v>291</v>
      </c>
      <c r="H10" s="1437" t="s">
        <v>292</v>
      </c>
      <c r="I10" s="1438" t="s">
        <v>293</v>
      </c>
      <c r="J10" s="1438" t="s">
        <v>294</v>
      </c>
      <c r="K10" s="1439" t="s">
        <v>295</v>
      </c>
      <c r="L10" s="1439" t="s">
        <v>783</v>
      </c>
      <c r="M10" s="1439" t="s">
        <v>296</v>
      </c>
      <c r="N10" s="1436" t="s">
        <v>297</v>
      </c>
      <c r="O10" s="1436" t="s">
        <v>298</v>
      </c>
      <c r="P10" s="1436" t="s">
        <v>299</v>
      </c>
      <c r="Q10" s="1437" t="s">
        <v>300</v>
      </c>
      <c r="R10" s="1436" t="s">
        <v>301</v>
      </c>
      <c r="S10" s="1437" t="s">
        <v>302</v>
      </c>
      <c r="T10" s="1440" t="s">
        <v>303</v>
      </c>
    </row>
    <row r="11" spans="1:20" ht="12.75" customHeight="1">
      <c r="A11" s="274"/>
      <c r="B11" s="564" t="s">
        <v>304</v>
      </c>
      <c r="C11" s="1403">
        <v>1</v>
      </c>
      <c r="D11" s="385" t="s">
        <v>305</v>
      </c>
      <c r="E11" s="561" t="s">
        <v>306</v>
      </c>
      <c r="F11" s="385" t="s">
        <v>307</v>
      </c>
      <c r="G11" s="385" t="s">
        <v>308</v>
      </c>
      <c r="H11" s="561" t="s">
        <v>1</v>
      </c>
      <c r="I11" s="1404">
        <v>0.3</v>
      </c>
      <c r="J11" s="1405">
        <f t="shared" ref="J11:J46" si="0">I11*43560</f>
        <v>13068</v>
      </c>
      <c r="K11" s="1406">
        <v>129152</v>
      </c>
      <c r="L11" s="1407">
        <f t="shared" ref="L11:L46" si="1">K11/J11</f>
        <v>9.8830731558004281</v>
      </c>
      <c r="M11" s="391">
        <v>0</v>
      </c>
      <c r="N11" s="1407">
        <f>K11+M11</f>
        <v>129152</v>
      </c>
      <c r="O11" s="385" t="s">
        <v>309</v>
      </c>
      <c r="P11" s="385" t="s">
        <v>310</v>
      </c>
      <c r="Q11" s="385" t="s">
        <v>311</v>
      </c>
      <c r="R11" s="385" t="s">
        <v>312</v>
      </c>
      <c r="S11" s="385" t="s">
        <v>313</v>
      </c>
      <c r="T11" s="1408" t="s">
        <v>314</v>
      </c>
    </row>
    <row r="12" spans="1:20" ht="12.75" customHeight="1">
      <c r="A12" s="274"/>
      <c r="B12" s="564" t="s">
        <v>304</v>
      </c>
      <c r="C12" s="1403">
        <v>2</v>
      </c>
      <c r="D12" s="385" t="s">
        <v>315</v>
      </c>
      <c r="E12" s="561" t="s">
        <v>306</v>
      </c>
      <c r="F12" s="385" t="s">
        <v>316</v>
      </c>
      <c r="G12" s="385" t="s">
        <v>317</v>
      </c>
      <c r="H12" s="561" t="s">
        <v>1</v>
      </c>
      <c r="I12" s="1404">
        <v>2.2999999999999998</v>
      </c>
      <c r="J12" s="1405">
        <f t="shared" si="0"/>
        <v>100187.99999999999</v>
      </c>
      <c r="K12" s="1406">
        <v>589757</v>
      </c>
      <c r="L12" s="1407">
        <f t="shared" si="1"/>
        <v>5.8865033736575247</v>
      </c>
      <c r="M12" s="391">
        <v>368</v>
      </c>
      <c r="N12" s="1407">
        <f t="shared" ref="N12:N46" si="2">K12+M12</f>
        <v>590125</v>
      </c>
      <c r="O12" s="385" t="s">
        <v>309</v>
      </c>
      <c r="P12" s="385" t="s">
        <v>310</v>
      </c>
      <c r="Q12" s="385" t="s">
        <v>311</v>
      </c>
      <c r="R12" s="385" t="s">
        <v>312</v>
      </c>
      <c r="S12" s="385" t="s">
        <v>318</v>
      </c>
      <c r="T12" s="1408" t="s">
        <v>319</v>
      </c>
    </row>
    <row r="13" spans="1:20" ht="12.75" customHeight="1">
      <c r="A13" s="274"/>
      <c r="B13" s="564" t="s">
        <v>304</v>
      </c>
      <c r="C13" s="1403">
        <v>3</v>
      </c>
      <c r="D13" s="385" t="s">
        <v>320</v>
      </c>
      <c r="E13" s="561" t="s">
        <v>306</v>
      </c>
      <c r="F13" s="385" t="s">
        <v>321</v>
      </c>
      <c r="G13" s="385" t="s">
        <v>317</v>
      </c>
      <c r="H13" s="561" t="s">
        <v>1</v>
      </c>
      <c r="I13" s="1404">
        <v>0.31</v>
      </c>
      <c r="J13" s="1405">
        <f t="shared" si="0"/>
        <v>13503.6</v>
      </c>
      <c r="K13" s="1406">
        <v>83200</v>
      </c>
      <c r="L13" s="1407">
        <f t="shared" si="1"/>
        <v>6.1613199443111464</v>
      </c>
      <c r="M13" s="391">
        <v>43098</v>
      </c>
      <c r="N13" s="1407">
        <f t="shared" si="2"/>
        <v>126298</v>
      </c>
      <c r="O13" s="385" t="s">
        <v>309</v>
      </c>
      <c r="P13" s="385" t="s">
        <v>322</v>
      </c>
      <c r="Q13" s="385" t="s">
        <v>311</v>
      </c>
      <c r="R13" s="385" t="s">
        <v>312</v>
      </c>
      <c r="S13" s="385" t="s">
        <v>323</v>
      </c>
      <c r="T13" s="1408" t="s">
        <v>314</v>
      </c>
    </row>
    <row r="14" spans="1:20" ht="12.75" customHeight="1">
      <c r="A14" s="274"/>
      <c r="B14" s="564" t="s">
        <v>304</v>
      </c>
      <c r="C14" s="1403">
        <v>4</v>
      </c>
      <c r="D14" s="385" t="s">
        <v>324</v>
      </c>
      <c r="E14" s="561" t="s">
        <v>306</v>
      </c>
      <c r="F14" s="385" t="s">
        <v>325</v>
      </c>
      <c r="G14" s="561" t="s">
        <v>326</v>
      </c>
      <c r="H14" s="561" t="s">
        <v>1</v>
      </c>
      <c r="I14" s="1404">
        <v>0.09</v>
      </c>
      <c r="J14" s="1405">
        <f t="shared" si="0"/>
        <v>3920.3999999999996</v>
      </c>
      <c r="K14" s="1406">
        <v>14108</v>
      </c>
      <c r="L14" s="1407">
        <f t="shared" si="1"/>
        <v>3.5986123864911748</v>
      </c>
      <c r="M14" s="391">
        <v>56091</v>
      </c>
      <c r="N14" s="1407">
        <f t="shared" si="2"/>
        <v>70199</v>
      </c>
      <c r="O14" s="385" t="s">
        <v>309</v>
      </c>
      <c r="P14" s="385" t="s">
        <v>327</v>
      </c>
      <c r="Q14" s="385" t="s">
        <v>311</v>
      </c>
      <c r="R14" s="385" t="s">
        <v>312</v>
      </c>
      <c r="S14" s="385" t="s">
        <v>328</v>
      </c>
      <c r="T14" s="1408" t="s">
        <v>314</v>
      </c>
    </row>
    <row r="15" spans="1:20" ht="12.75" customHeight="1">
      <c r="A15" s="274"/>
      <c r="B15" s="564" t="s">
        <v>304</v>
      </c>
      <c r="C15" s="1403">
        <v>5</v>
      </c>
      <c r="D15" s="385" t="s">
        <v>329</v>
      </c>
      <c r="E15" s="561" t="s">
        <v>306</v>
      </c>
      <c r="F15" s="385" t="s">
        <v>330</v>
      </c>
      <c r="G15" s="385" t="s">
        <v>734</v>
      </c>
      <c r="H15" s="561" t="s">
        <v>1</v>
      </c>
      <c r="I15" s="1404">
        <v>0.16</v>
      </c>
      <c r="J15" s="1405">
        <f t="shared" si="0"/>
        <v>6969.6</v>
      </c>
      <c r="K15" s="1406">
        <v>73216</v>
      </c>
      <c r="L15" s="1407">
        <f t="shared" si="1"/>
        <v>10.505050505050505</v>
      </c>
      <c r="M15" s="391">
        <v>0</v>
      </c>
      <c r="N15" s="1407">
        <f t="shared" si="2"/>
        <v>73216</v>
      </c>
      <c r="O15" s="385" t="s">
        <v>309</v>
      </c>
      <c r="P15" s="385" t="s">
        <v>310</v>
      </c>
      <c r="Q15" s="385" t="s">
        <v>311</v>
      </c>
      <c r="R15" s="385" t="s">
        <v>312</v>
      </c>
      <c r="S15" s="385" t="s">
        <v>313</v>
      </c>
      <c r="T15" s="1408" t="s">
        <v>314</v>
      </c>
    </row>
    <row r="16" spans="1:20" ht="12.75" customHeight="1">
      <c r="A16" s="274"/>
      <c r="B16" s="564" t="s">
        <v>304</v>
      </c>
      <c r="C16" s="1403">
        <v>6</v>
      </c>
      <c r="D16" s="385" t="s">
        <v>331</v>
      </c>
      <c r="E16" s="561" t="s">
        <v>306</v>
      </c>
      <c r="F16" s="385" t="s">
        <v>332</v>
      </c>
      <c r="G16" s="385" t="s">
        <v>333</v>
      </c>
      <c r="H16" s="561" t="s">
        <v>1</v>
      </c>
      <c r="I16" s="1404">
        <v>1.1499999999999999</v>
      </c>
      <c r="J16" s="1405">
        <f t="shared" si="0"/>
        <v>50093.999999999993</v>
      </c>
      <c r="K16" s="1406">
        <v>998400</v>
      </c>
      <c r="L16" s="1407">
        <f t="shared" si="1"/>
        <v>19.930530602467364</v>
      </c>
      <c r="M16" s="391">
        <v>1106560</v>
      </c>
      <c r="N16" s="1407">
        <f t="shared" si="2"/>
        <v>2104960</v>
      </c>
      <c r="O16" s="385" t="s">
        <v>309</v>
      </c>
      <c r="P16" s="385" t="s">
        <v>310</v>
      </c>
      <c r="Q16" s="385" t="s">
        <v>311</v>
      </c>
      <c r="R16" s="385" t="s">
        <v>334</v>
      </c>
      <c r="S16" s="385" t="s">
        <v>335</v>
      </c>
      <c r="T16" s="1408" t="s">
        <v>335</v>
      </c>
    </row>
    <row r="17" spans="1:20" ht="12.75" customHeight="1">
      <c r="A17" s="274"/>
      <c r="B17" s="564" t="s">
        <v>304</v>
      </c>
      <c r="C17" s="1403">
        <v>7</v>
      </c>
      <c r="D17" s="385" t="s">
        <v>336</v>
      </c>
      <c r="E17" s="561" t="s">
        <v>306</v>
      </c>
      <c r="F17" s="385" t="s">
        <v>337</v>
      </c>
      <c r="G17" s="385" t="s">
        <v>734</v>
      </c>
      <c r="H17" s="561" t="s">
        <v>1</v>
      </c>
      <c r="I17" s="1404">
        <v>1.43</v>
      </c>
      <c r="J17" s="1405">
        <f t="shared" si="0"/>
        <v>62290.799999999996</v>
      </c>
      <c r="K17" s="1406">
        <v>864000</v>
      </c>
      <c r="L17" s="1407">
        <f t="shared" si="1"/>
        <v>13.87042709356759</v>
      </c>
      <c r="M17" s="391">
        <v>19936</v>
      </c>
      <c r="N17" s="1407">
        <f t="shared" si="2"/>
        <v>883936</v>
      </c>
      <c r="O17" s="385" t="s">
        <v>309</v>
      </c>
      <c r="P17" s="385" t="s">
        <v>310</v>
      </c>
      <c r="Q17" s="385" t="s">
        <v>311</v>
      </c>
      <c r="R17" s="385" t="s">
        <v>334</v>
      </c>
      <c r="S17" s="385" t="s">
        <v>318</v>
      </c>
      <c r="T17" s="1408" t="s">
        <v>338</v>
      </c>
    </row>
    <row r="18" spans="1:20" ht="12.75" customHeight="1">
      <c r="A18" s="274"/>
      <c r="B18" s="564" t="s">
        <v>304</v>
      </c>
      <c r="C18" s="1403">
        <v>8</v>
      </c>
      <c r="D18" s="385" t="s">
        <v>339</v>
      </c>
      <c r="E18" s="561" t="s">
        <v>306</v>
      </c>
      <c r="F18" s="385" t="s">
        <v>337</v>
      </c>
      <c r="G18" s="385" t="s">
        <v>734</v>
      </c>
      <c r="H18" s="561" t="s">
        <v>1</v>
      </c>
      <c r="I18" s="1404">
        <v>0.87</v>
      </c>
      <c r="J18" s="1405">
        <f t="shared" si="0"/>
        <v>37897.199999999997</v>
      </c>
      <c r="K18" s="1406">
        <v>290867</v>
      </c>
      <c r="L18" s="1407">
        <f t="shared" si="1"/>
        <v>7.6751580591705988</v>
      </c>
      <c r="M18" s="391">
        <v>210496</v>
      </c>
      <c r="N18" s="1407">
        <f t="shared" si="2"/>
        <v>501363</v>
      </c>
      <c r="O18" s="385" t="s">
        <v>309</v>
      </c>
      <c r="P18" s="385" t="s">
        <v>310</v>
      </c>
      <c r="Q18" s="385" t="s">
        <v>311</v>
      </c>
      <c r="R18" s="385" t="s">
        <v>334</v>
      </c>
      <c r="S18" s="385" t="s">
        <v>340</v>
      </c>
      <c r="T18" s="1408" t="s">
        <v>341</v>
      </c>
    </row>
    <row r="19" spans="1:20" ht="12.75" customHeight="1">
      <c r="A19" s="274"/>
      <c r="B19" s="564" t="s">
        <v>304</v>
      </c>
      <c r="C19" s="1403">
        <v>9</v>
      </c>
      <c r="D19" s="385" t="s">
        <v>342</v>
      </c>
      <c r="E19" s="561" t="s">
        <v>306</v>
      </c>
      <c r="F19" s="385" t="s">
        <v>343</v>
      </c>
      <c r="G19" s="561" t="s">
        <v>326</v>
      </c>
      <c r="H19" s="561" t="s">
        <v>1</v>
      </c>
      <c r="I19" s="1404">
        <v>0.59</v>
      </c>
      <c r="J19" s="1405">
        <f t="shared" si="0"/>
        <v>25700.399999999998</v>
      </c>
      <c r="K19" s="1406">
        <v>147168</v>
      </c>
      <c r="L19" s="1407">
        <f t="shared" si="1"/>
        <v>5.7262921977868055</v>
      </c>
      <c r="M19" s="391">
        <v>0</v>
      </c>
      <c r="N19" s="1407">
        <f t="shared" si="2"/>
        <v>147168</v>
      </c>
      <c r="O19" s="385" t="s">
        <v>309</v>
      </c>
      <c r="P19" s="385" t="s">
        <v>310</v>
      </c>
      <c r="Q19" s="385" t="s">
        <v>311</v>
      </c>
      <c r="R19" s="385" t="s">
        <v>334</v>
      </c>
      <c r="S19" s="385" t="s">
        <v>313</v>
      </c>
      <c r="T19" s="1408" t="s">
        <v>314</v>
      </c>
    </row>
    <row r="20" spans="1:20" ht="15" customHeight="1">
      <c r="A20" s="274"/>
      <c r="B20" s="564" t="s">
        <v>304</v>
      </c>
      <c r="C20" s="1403">
        <v>10</v>
      </c>
      <c r="D20" s="385" t="s">
        <v>344</v>
      </c>
      <c r="E20" s="561" t="s">
        <v>306</v>
      </c>
      <c r="F20" s="385" t="s">
        <v>345</v>
      </c>
      <c r="G20" s="385" t="s">
        <v>346</v>
      </c>
      <c r="H20" s="561" t="s">
        <v>1</v>
      </c>
      <c r="I20" s="1404">
        <v>0.35</v>
      </c>
      <c r="J20" s="1405">
        <f t="shared" si="0"/>
        <v>15245.999999999998</v>
      </c>
      <c r="K20" s="1406">
        <v>56194</v>
      </c>
      <c r="L20" s="1407">
        <f t="shared" si="1"/>
        <v>3.685819231273777</v>
      </c>
      <c r="M20" s="391">
        <v>331</v>
      </c>
      <c r="N20" s="1407">
        <f t="shared" si="2"/>
        <v>56525</v>
      </c>
      <c r="O20" s="385" t="s">
        <v>309</v>
      </c>
      <c r="P20" s="385" t="s">
        <v>310</v>
      </c>
      <c r="Q20" s="385" t="s">
        <v>311</v>
      </c>
      <c r="R20" s="385" t="s">
        <v>347</v>
      </c>
      <c r="S20" s="385" t="s">
        <v>318</v>
      </c>
      <c r="T20" s="1408" t="s">
        <v>348</v>
      </c>
    </row>
    <row r="21" spans="1:20" ht="12.75" customHeight="1">
      <c r="A21" s="274"/>
      <c r="B21" s="564" t="s">
        <v>304</v>
      </c>
      <c r="C21" s="1403">
        <v>11</v>
      </c>
      <c r="D21" s="385" t="s">
        <v>349</v>
      </c>
      <c r="E21" s="561" t="s">
        <v>306</v>
      </c>
      <c r="F21" s="385" t="s">
        <v>350</v>
      </c>
      <c r="G21" s="561" t="s">
        <v>326</v>
      </c>
      <c r="H21" s="561" t="s">
        <v>1</v>
      </c>
      <c r="I21" s="1404">
        <v>0.6</v>
      </c>
      <c r="J21" s="1405">
        <f t="shared" si="0"/>
        <v>26136</v>
      </c>
      <c r="K21" s="1406">
        <v>78715</v>
      </c>
      <c r="L21" s="1407">
        <f t="shared" si="1"/>
        <v>3.0117462503826142</v>
      </c>
      <c r="M21" s="391">
        <v>552</v>
      </c>
      <c r="N21" s="1407">
        <f t="shared" si="2"/>
        <v>79267</v>
      </c>
      <c r="O21" s="385" t="s">
        <v>309</v>
      </c>
      <c r="P21" s="385" t="s">
        <v>310</v>
      </c>
      <c r="Q21" s="385" t="s">
        <v>311</v>
      </c>
      <c r="R21" s="385" t="s">
        <v>347</v>
      </c>
      <c r="S21" s="385" t="s">
        <v>318</v>
      </c>
      <c r="T21" s="1408" t="s">
        <v>348</v>
      </c>
    </row>
    <row r="22" spans="1:20" ht="12.75" customHeight="1">
      <c r="A22" s="274"/>
      <c r="B22" s="564" t="s">
        <v>304</v>
      </c>
      <c r="C22" s="1403">
        <v>12</v>
      </c>
      <c r="D22" s="385" t="s">
        <v>351</v>
      </c>
      <c r="E22" s="561" t="s">
        <v>306</v>
      </c>
      <c r="F22" s="385" t="s">
        <v>352</v>
      </c>
      <c r="G22" s="561" t="s">
        <v>326</v>
      </c>
      <c r="H22" s="561" t="s">
        <v>1</v>
      </c>
      <c r="I22" s="1404">
        <v>0.14000000000000001</v>
      </c>
      <c r="J22" s="1405">
        <f t="shared" si="0"/>
        <v>6098.4000000000005</v>
      </c>
      <c r="K22" s="1406">
        <v>27693</v>
      </c>
      <c r="L22" s="1407">
        <f t="shared" si="1"/>
        <v>4.5410271546635181</v>
      </c>
      <c r="M22" s="391">
        <v>105833</v>
      </c>
      <c r="N22" s="1407">
        <f t="shared" si="2"/>
        <v>133526</v>
      </c>
      <c r="O22" s="385" t="s">
        <v>309</v>
      </c>
      <c r="P22" s="385" t="s">
        <v>313</v>
      </c>
      <c r="Q22" s="385" t="s">
        <v>311</v>
      </c>
      <c r="R22" s="385" t="s">
        <v>347</v>
      </c>
      <c r="S22" s="385" t="s">
        <v>353</v>
      </c>
      <c r="T22" s="1408" t="s">
        <v>354</v>
      </c>
    </row>
    <row r="23" spans="1:20" ht="12.75" customHeight="1">
      <c r="A23" s="274"/>
      <c r="B23" s="564" t="s">
        <v>304</v>
      </c>
      <c r="C23" s="1403">
        <v>13</v>
      </c>
      <c r="D23" s="385" t="s">
        <v>355</v>
      </c>
      <c r="E23" s="561" t="s">
        <v>306</v>
      </c>
      <c r="F23" s="385" t="s">
        <v>356</v>
      </c>
      <c r="G23" s="385" t="s">
        <v>346</v>
      </c>
      <c r="H23" s="561" t="s">
        <v>1</v>
      </c>
      <c r="I23" s="1404">
        <v>0.42</v>
      </c>
      <c r="J23" s="1405">
        <f t="shared" si="0"/>
        <v>18295.2</v>
      </c>
      <c r="K23" s="1406">
        <v>55605</v>
      </c>
      <c r="L23" s="1407">
        <f t="shared" si="1"/>
        <v>3.039321789321789</v>
      </c>
      <c r="M23" s="391">
        <v>331</v>
      </c>
      <c r="N23" s="1407">
        <f t="shared" si="2"/>
        <v>55936</v>
      </c>
      <c r="O23" s="385" t="s">
        <v>309</v>
      </c>
      <c r="P23" s="385" t="s">
        <v>310</v>
      </c>
      <c r="Q23" s="385" t="s">
        <v>311</v>
      </c>
      <c r="R23" s="385" t="s">
        <v>347</v>
      </c>
      <c r="S23" s="385" t="s">
        <v>318</v>
      </c>
      <c r="T23" s="1408" t="s">
        <v>357</v>
      </c>
    </row>
    <row r="24" spans="1:20" ht="12.75" customHeight="1">
      <c r="A24" s="274"/>
      <c r="B24" s="564" t="s">
        <v>304</v>
      </c>
      <c r="C24" s="1403">
        <v>14</v>
      </c>
      <c r="D24" s="385" t="s">
        <v>358</v>
      </c>
      <c r="E24" s="561" t="s">
        <v>306</v>
      </c>
      <c r="F24" s="385" t="s">
        <v>359</v>
      </c>
      <c r="G24" s="561" t="s">
        <v>326</v>
      </c>
      <c r="H24" s="561" t="s">
        <v>1</v>
      </c>
      <c r="I24" s="1404">
        <v>0.43</v>
      </c>
      <c r="J24" s="1405">
        <f t="shared" si="0"/>
        <v>18730.8</v>
      </c>
      <c r="K24" s="1406">
        <v>133952</v>
      </c>
      <c r="L24" s="1407">
        <f t="shared" si="1"/>
        <v>7.1514297307109151</v>
      </c>
      <c r="M24" s="391">
        <v>36488</v>
      </c>
      <c r="N24" s="1407">
        <f t="shared" si="2"/>
        <v>170440</v>
      </c>
      <c r="O24" s="385" t="s">
        <v>309</v>
      </c>
      <c r="P24" s="385" t="s">
        <v>322</v>
      </c>
      <c r="Q24" s="385" t="s">
        <v>311</v>
      </c>
      <c r="R24" s="385" t="s">
        <v>347</v>
      </c>
      <c r="S24" s="385" t="s">
        <v>360</v>
      </c>
      <c r="T24" s="1408" t="s">
        <v>361</v>
      </c>
    </row>
    <row r="25" spans="1:20" ht="12.75" customHeight="1">
      <c r="A25" s="274"/>
      <c r="B25" s="564" t="s">
        <v>304</v>
      </c>
      <c r="C25" s="1403">
        <v>15</v>
      </c>
      <c r="D25" s="385" t="s">
        <v>362</v>
      </c>
      <c r="E25" s="561" t="s">
        <v>306</v>
      </c>
      <c r="F25" s="561" t="s">
        <v>363</v>
      </c>
      <c r="G25" s="385" t="s">
        <v>346</v>
      </c>
      <c r="H25" s="561" t="s">
        <v>1</v>
      </c>
      <c r="I25" s="1404">
        <v>0.16</v>
      </c>
      <c r="J25" s="1405">
        <f t="shared" si="0"/>
        <v>6969.6</v>
      </c>
      <c r="K25" s="1406">
        <v>19578</v>
      </c>
      <c r="L25" s="1407">
        <f t="shared" si="1"/>
        <v>2.8090564738292008</v>
      </c>
      <c r="M25" s="391"/>
      <c r="N25" s="1407">
        <f t="shared" si="2"/>
        <v>19578</v>
      </c>
      <c r="O25" s="385" t="s">
        <v>309</v>
      </c>
      <c r="P25" s="385" t="s">
        <v>310</v>
      </c>
      <c r="Q25" s="385" t="s">
        <v>311</v>
      </c>
      <c r="R25" s="385" t="s">
        <v>347</v>
      </c>
      <c r="S25" s="385" t="s">
        <v>318</v>
      </c>
      <c r="T25" s="1408" t="s">
        <v>361</v>
      </c>
    </row>
    <row r="26" spans="1:20" ht="12.75" customHeight="1">
      <c r="A26" s="274"/>
      <c r="B26" s="564" t="s">
        <v>304</v>
      </c>
      <c r="C26" s="1403">
        <v>16</v>
      </c>
      <c r="D26" s="385" t="s">
        <v>364</v>
      </c>
      <c r="E26" s="561" t="s">
        <v>306</v>
      </c>
      <c r="F26" s="561" t="s">
        <v>365</v>
      </c>
      <c r="G26" s="561" t="s">
        <v>326</v>
      </c>
      <c r="H26" s="561" t="s">
        <v>1</v>
      </c>
      <c r="I26" s="1404">
        <v>0.08</v>
      </c>
      <c r="J26" s="1405">
        <f t="shared" si="0"/>
        <v>3484.8</v>
      </c>
      <c r="K26" s="1406">
        <v>18336</v>
      </c>
      <c r="L26" s="1407">
        <f t="shared" si="1"/>
        <v>5.2617079889807163</v>
      </c>
      <c r="M26" s="391"/>
      <c r="N26" s="1407">
        <f t="shared" si="2"/>
        <v>18336</v>
      </c>
      <c r="O26" s="385" t="s">
        <v>309</v>
      </c>
      <c r="P26" s="385" t="s">
        <v>310</v>
      </c>
      <c r="Q26" s="385" t="s">
        <v>311</v>
      </c>
      <c r="R26" s="385" t="s">
        <v>334</v>
      </c>
      <c r="S26" s="385" t="s">
        <v>313</v>
      </c>
      <c r="T26" s="1408" t="s">
        <v>314</v>
      </c>
    </row>
    <row r="27" spans="1:20" ht="12.75" customHeight="1">
      <c r="A27" s="274"/>
      <c r="B27" s="564" t="s">
        <v>304</v>
      </c>
      <c r="C27" s="1403">
        <v>17</v>
      </c>
      <c r="D27" s="385" t="s">
        <v>366</v>
      </c>
      <c r="E27" s="561" t="s">
        <v>306</v>
      </c>
      <c r="F27" s="385" t="s">
        <v>367</v>
      </c>
      <c r="G27" s="385" t="s">
        <v>734</v>
      </c>
      <c r="H27" s="561" t="s">
        <v>1</v>
      </c>
      <c r="I27" s="1404">
        <v>0.15</v>
      </c>
      <c r="J27" s="1405">
        <f t="shared" si="0"/>
        <v>6534</v>
      </c>
      <c r="K27" s="1406">
        <v>93184</v>
      </c>
      <c r="L27" s="1407">
        <f t="shared" si="1"/>
        <v>14.261401897765534</v>
      </c>
      <c r="M27" s="391"/>
      <c r="N27" s="1407">
        <f t="shared" si="2"/>
        <v>93184</v>
      </c>
      <c r="O27" s="385" t="s">
        <v>309</v>
      </c>
      <c r="P27" s="385" t="s">
        <v>310</v>
      </c>
      <c r="Q27" s="385" t="s">
        <v>311</v>
      </c>
      <c r="R27" s="385" t="s">
        <v>334</v>
      </c>
      <c r="S27" s="385" t="s">
        <v>313</v>
      </c>
      <c r="T27" s="1408" t="s">
        <v>314</v>
      </c>
    </row>
    <row r="28" spans="1:20" ht="12.75" customHeight="1">
      <c r="A28" s="274"/>
      <c r="B28" s="564" t="s">
        <v>304</v>
      </c>
      <c r="C28" s="1403">
        <v>18</v>
      </c>
      <c r="D28" s="385" t="s">
        <v>368</v>
      </c>
      <c r="E28" s="561" t="s">
        <v>306</v>
      </c>
      <c r="F28" s="385" t="s">
        <v>369</v>
      </c>
      <c r="G28" s="385" t="s">
        <v>734</v>
      </c>
      <c r="H28" s="561" t="s">
        <v>1</v>
      </c>
      <c r="I28" s="1404">
        <v>0.37</v>
      </c>
      <c r="J28" s="1405">
        <f t="shared" si="0"/>
        <v>16117.199999999999</v>
      </c>
      <c r="K28" s="1406">
        <v>133952</v>
      </c>
      <c r="L28" s="1407">
        <f t="shared" si="1"/>
        <v>8.3111210383937664</v>
      </c>
      <c r="M28" s="391"/>
      <c r="N28" s="1407">
        <f t="shared" si="2"/>
        <v>133952</v>
      </c>
      <c r="O28" s="385" t="s">
        <v>309</v>
      </c>
      <c r="P28" s="385" t="s">
        <v>310</v>
      </c>
      <c r="Q28" s="385" t="s">
        <v>311</v>
      </c>
      <c r="R28" s="385" t="s">
        <v>334</v>
      </c>
      <c r="S28" s="385" t="s">
        <v>313</v>
      </c>
      <c r="T28" s="1408" t="s">
        <v>314</v>
      </c>
    </row>
    <row r="29" spans="1:20" ht="12.75" customHeight="1">
      <c r="A29" s="274"/>
      <c r="B29" s="564" t="s">
        <v>304</v>
      </c>
      <c r="C29" s="1403">
        <v>19</v>
      </c>
      <c r="D29" s="385" t="s">
        <v>370</v>
      </c>
      <c r="E29" s="561" t="s">
        <v>306</v>
      </c>
      <c r="F29" s="385" t="s">
        <v>371</v>
      </c>
      <c r="G29" s="561" t="s">
        <v>326</v>
      </c>
      <c r="H29" s="561" t="s">
        <v>1</v>
      </c>
      <c r="I29" s="1404">
        <v>0.6</v>
      </c>
      <c r="J29" s="1405">
        <f t="shared" si="0"/>
        <v>26136</v>
      </c>
      <c r="K29" s="1406">
        <v>78715</v>
      </c>
      <c r="L29" s="1407">
        <f t="shared" si="1"/>
        <v>3.0117462503826142</v>
      </c>
      <c r="M29" s="391">
        <v>552</v>
      </c>
      <c r="N29" s="1407">
        <f t="shared" si="2"/>
        <v>79267</v>
      </c>
      <c r="O29" s="385" t="s">
        <v>309</v>
      </c>
      <c r="P29" s="385" t="s">
        <v>310</v>
      </c>
      <c r="Q29" s="385" t="s">
        <v>311</v>
      </c>
      <c r="R29" s="385" t="s">
        <v>347</v>
      </c>
      <c r="S29" s="385" t="s">
        <v>318</v>
      </c>
      <c r="T29" s="1408" t="s">
        <v>372</v>
      </c>
    </row>
    <row r="30" spans="1:20" ht="12.75" customHeight="1">
      <c r="A30" s="274"/>
      <c r="B30" s="564" t="s">
        <v>304</v>
      </c>
      <c r="C30" s="1403">
        <v>20</v>
      </c>
      <c r="D30" s="385" t="s">
        <v>373</v>
      </c>
      <c r="E30" s="561" t="s">
        <v>306</v>
      </c>
      <c r="F30" s="385" t="s">
        <v>374</v>
      </c>
      <c r="G30" s="385" t="s">
        <v>346</v>
      </c>
      <c r="H30" s="561" t="s">
        <v>1</v>
      </c>
      <c r="I30" s="1404">
        <v>1.17</v>
      </c>
      <c r="J30" s="1405">
        <f t="shared" si="0"/>
        <v>50965.2</v>
      </c>
      <c r="K30" s="1406">
        <v>158461</v>
      </c>
      <c r="L30" s="1407">
        <f t="shared" si="1"/>
        <v>3.1092000031393972</v>
      </c>
      <c r="M30" s="391"/>
      <c r="N30" s="1407">
        <f t="shared" si="2"/>
        <v>158461</v>
      </c>
      <c r="O30" s="385" t="s">
        <v>309</v>
      </c>
      <c r="P30" s="385" t="s">
        <v>310</v>
      </c>
      <c r="Q30" s="385" t="s">
        <v>311</v>
      </c>
      <c r="R30" s="385" t="s">
        <v>347</v>
      </c>
      <c r="S30" s="385" t="s">
        <v>318</v>
      </c>
      <c r="T30" s="1408" t="s">
        <v>375</v>
      </c>
    </row>
    <row r="31" spans="1:20" ht="12.75" customHeight="1">
      <c r="A31" s="274"/>
      <c r="B31" s="564" t="s">
        <v>304</v>
      </c>
      <c r="C31" s="1403">
        <v>21</v>
      </c>
      <c r="D31" s="1409" t="s">
        <v>376</v>
      </c>
      <c r="E31" s="561" t="s">
        <v>306</v>
      </c>
      <c r="F31" s="385" t="s">
        <v>377</v>
      </c>
      <c r="G31" s="561" t="s">
        <v>326</v>
      </c>
      <c r="H31" s="561" t="s">
        <v>1</v>
      </c>
      <c r="I31" s="1404">
        <v>0.6</v>
      </c>
      <c r="J31" s="1405">
        <f t="shared" si="0"/>
        <v>26136</v>
      </c>
      <c r="K31" s="1406">
        <v>204939</v>
      </c>
      <c r="L31" s="1407">
        <f t="shared" si="1"/>
        <v>7.8412534435261705</v>
      </c>
      <c r="M31" s="391">
        <v>331</v>
      </c>
      <c r="N31" s="1407">
        <f t="shared" si="2"/>
        <v>205270</v>
      </c>
      <c r="O31" s="385" t="s">
        <v>309</v>
      </c>
      <c r="P31" s="385" t="s">
        <v>310</v>
      </c>
      <c r="Q31" s="385" t="s">
        <v>311</v>
      </c>
      <c r="R31" s="385" t="s">
        <v>347</v>
      </c>
      <c r="S31" s="385" t="s">
        <v>318</v>
      </c>
      <c r="T31" s="1408" t="s">
        <v>378</v>
      </c>
    </row>
    <row r="32" spans="1:20" ht="12.75" customHeight="1">
      <c r="A32" s="274"/>
      <c r="B32" s="564" t="s">
        <v>304</v>
      </c>
      <c r="C32" s="1403">
        <v>22</v>
      </c>
      <c r="D32" s="1409" t="s">
        <v>379</v>
      </c>
      <c r="E32" s="561" t="s">
        <v>306</v>
      </c>
      <c r="F32" s="385" t="s">
        <v>380</v>
      </c>
      <c r="G32" s="385" t="s">
        <v>734</v>
      </c>
      <c r="H32" s="561" t="s">
        <v>1</v>
      </c>
      <c r="I32" s="1404">
        <v>0.23</v>
      </c>
      <c r="J32" s="1405">
        <f t="shared" si="0"/>
        <v>10018.800000000001</v>
      </c>
      <c r="K32" s="1406">
        <v>95312</v>
      </c>
      <c r="L32" s="1407">
        <f t="shared" si="1"/>
        <v>9.5133149678604205</v>
      </c>
      <c r="M32" s="391">
        <v>331</v>
      </c>
      <c r="N32" s="1407">
        <f t="shared" si="2"/>
        <v>95643</v>
      </c>
      <c r="O32" s="385" t="s">
        <v>309</v>
      </c>
      <c r="P32" s="385" t="s">
        <v>310</v>
      </c>
      <c r="Q32" s="385" t="s">
        <v>311</v>
      </c>
      <c r="R32" s="385" t="s">
        <v>347</v>
      </c>
      <c r="S32" s="385" t="s">
        <v>318</v>
      </c>
      <c r="T32" s="1408" t="s">
        <v>381</v>
      </c>
    </row>
    <row r="33" spans="1:20" ht="12.75" customHeight="1">
      <c r="A33" s="274"/>
      <c r="B33" s="564" t="s">
        <v>304</v>
      </c>
      <c r="C33" s="1403">
        <v>23</v>
      </c>
      <c r="D33" s="1409" t="s">
        <v>382</v>
      </c>
      <c r="E33" s="561" t="s">
        <v>306</v>
      </c>
      <c r="F33" s="385" t="s">
        <v>383</v>
      </c>
      <c r="G33" s="385" t="s">
        <v>734</v>
      </c>
      <c r="H33" s="561" t="s">
        <v>1</v>
      </c>
      <c r="I33" s="1404">
        <v>0.31</v>
      </c>
      <c r="J33" s="1405">
        <f t="shared" si="0"/>
        <v>13503.6</v>
      </c>
      <c r="K33" s="1406">
        <v>146979</v>
      </c>
      <c r="L33" s="1407">
        <f t="shared" si="1"/>
        <v>10.884430818448413</v>
      </c>
      <c r="M33" s="391">
        <v>331</v>
      </c>
      <c r="N33" s="1407">
        <f t="shared" si="2"/>
        <v>147310</v>
      </c>
      <c r="O33" s="385" t="s">
        <v>309</v>
      </c>
      <c r="P33" s="385" t="s">
        <v>310</v>
      </c>
      <c r="Q33" s="385" t="s">
        <v>311</v>
      </c>
      <c r="R33" s="385" t="s">
        <v>347</v>
      </c>
      <c r="S33" s="385" t="s">
        <v>318</v>
      </c>
      <c r="T33" s="1408" t="s">
        <v>378</v>
      </c>
    </row>
    <row r="34" spans="1:20" ht="12.75" customHeight="1">
      <c r="A34" s="274"/>
      <c r="B34" s="564" t="s">
        <v>304</v>
      </c>
      <c r="C34" s="1403">
        <v>24</v>
      </c>
      <c r="D34" s="385" t="s">
        <v>384</v>
      </c>
      <c r="E34" s="561" t="s">
        <v>306</v>
      </c>
      <c r="F34" s="385" t="s">
        <v>385</v>
      </c>
      <c r="G34" s="561" t="s">
        <v>326</v>
      </c>
      <c r="H34" s="561" t="s">
        <v>1</v>
      </c>
      <c r="I34" s="1404">
        <v>1.1599999999999999</v>
      </c>
      <c r="J34" s="1405">
        <f t="shared" si="0"/>
        <v>50529.599999999999</v>
      </c>
      <c r="K34" s="1406">
        <v>43192</v>
      </c>
      <c r="L34" s="1407">
        <f t="shared" si="1"/>
        <v>0.85478610556980461</v>
      </c>
      <c r="M34" s="391">
        <v>331</v>
      </c>
      <c r="N34" s="1407">
        <f t="shared" si="2"/>
        <v>43523</v>
      </c>
      <c r="O34" s="385" t="s">
        <v>309</v>
      </c>
      <c r="P34" s="385" t="s">
        <v>310</v>
      </c>
      <c r="Q34" s="385" t="s">
        <v>311</v>
      </c>
      <c r="R34" s="385" t="s">
        <v>347</v>
      </c>
      <c r="S34" s="385" t="s">
        <v>318</v>
      </c>
      <c r="T34" s="1408" t="s">
        <v>386</v>
      </c>
    </row>
    <row r="35" spans="1:20" ht="12.75" customHeight="1">
      <c r="A35" s="274"/>
      <c r="B35" s="564" t="s">
        <v>304</v>
      </c>
      <c r="C35" s="1403">
        <v>25</v>
      </c>
      <c r="D35" s="385" t="s">
        <v>387</v>
      </c>
      <c r="E35" s="561" t="s">
        <v>306</v>
      </c>
      <c r="F35" s="385" t="s">
        <v>388</v>
      </c>
      <c r="G35" s="385" t="s">
        <v>734</v>
      </c>
      <c r="H35" s="561" t="s">
        <v>1</v>
      </c>
      <c r="I35" s="1404">
        <v>2.2000000000000002</v>
      </c>
      <c r="J35" s="1405">
        <f t="shared" si="0"/>
        <v>95832.000000000015</v>
      </c>
      <c r="K35" s="1406">
        <v>1331200</v>
      </c>
      <c r="L35" s="1407">
        <f t="shared" si="1"/>
        <v>13.890975874446946</v>
      </c>
      <c r="M35" s="391"/>
      <c r="N35" s="1407">
        <f t="shared" si="2"/>
        <v>1331200</v>
      </c>
      <c r="O35" s="385" t="s">
        <v>309</v>
      </c>
      <c r="P35" s="385" t="s">
        <v>310</v>
      </c>
      <c r="Q35" s="385" t="s">
        <v>311</v>
      </c>
      <c r="R35" s="385" t="s">
        <v>347</v>
      </c>
      <c r="S35" s="385" t="s">
        <v>313</v>
      </c>
      <c r="T35" s="1408" t="s">
        <v>389</v>
      </c>
    </row>
    <row r="36" spans="1:20" ht="12.75" customHeight="1">
      <c r="A36" s="274"/>
      <c r="B36" s="564" t="s">
        <v>304</v>
      </c>
      <c r="C36" s="1403">
        <v>26</v>
      </c>
      <c r="D36" s="561" t="s">
        <v>390</v>
      </c>
      <c r="E36" s="561" t="s">
        <v>306</v>
      </c>
      <c r="F36" s="1410" t="s">
        <v>391</v>
      </c>
      <c r="G36" s="472" t="s">
        <v>392</v>
      </c>
      <c r="H36" s="561" t="s">
        <v>1</v>
      </c>
      <c r="I36" s="1411">
        <v>2.5099999999999998</v>
      </c>
      <c r="J36" s="1405">
        <f t="shared" si="0"/>
        <v>109335.59999999999</v>
      </c>
      <c r="K36" s="1406">
        <v>994704</v>
      </c>
      <c r="L36" s="1412">
        <f t="shared" si="1"/>
        <v>9.097713827884057</v>
      </c>
      <c r="M36" s="471">
        <v>331</v>
      </c>
      <c r="N36" s="1407">
        <f t="shared" si="2"/>
        <v>995035</v>
      </c>
      <c r="O36" s="561" t="s">
        <v>393</v>
      </c>
      <c r="P36" s="561" t="s">
        <v>310</v>
      </c>
      <c r="Q36" s="561" t="s">
        <v>347</v>
      </c>
      <c r="R36" s="385" t="s">
        <v>347</v>
      </c>
      <c r="S36" s="385" t="s">
        <v>318</v>
      </c>
      <c r="T36" s="1408" t="s">
        <v>394</v>
      </c>
    </row>
    <row r="37" spans="1:20" ht="12.75" customHeight="1">
      <c r="A37" s="274"/>
      <c r="B37" s="564" t="s">
        <v>304</v>
      </c>
      <c r="C37" s="1403" t="s">
        <v>690</v>
      </c>
      <c r="D37" s="561"/>
      <c r="E37" s="561" t="s">
        <v>306</v>
      </c>
      <c r="F37" s="1403" t="s">
        <v>690</v>
      </c>
      <c r="G37" s="385" t="s">
        <v>734</v>
      </c>
      <c r="H37" s="561" t="s">
        <v>1</v>
      </c>
      <c r="I37" s="1411">
        <f>J37/43560</f>
        <v>1.1478420569329659</v>
      </c>
      <c r="J37" s="1405">
        <v>50000</v>
      </c>
      <c r="K37" s="1406">
        <f>L37*J37</f>
        <v>409999.99999999994</v>
      </c>
      <c r="L37" s="1412">
        <v>8.1999999999999993</v>
      </c>
      <c r="M37" s="471"/>
      <c r="N37" s="1407">
        <f t="shared" si="2"/>
        <v>409999.99999999994</v>
      </c>
      <c r="O37" s="561" t="s">
        <v>393</v>
      </c>
      <c r="P37" s="561"/>
      <c r="Q37" s="561"/>
      <c r="R37" s="385" t="s">
        <v>347</v>
      </c>
      <c r="S37" s="385" t="s">
        <v>722</v>
      </c>
      <c r="T37" s="1408" t="s">
        <v>723</v>
      </c>
    </row>
    <row r="38" spans="1:20" ht="12.75" customHeight="1">
      <c r="A38" s="274"/>
      <c r="B38" s="564" t="s">
        <v>304</v>
      </c>
      <c r="C38" s="1403">
        <v>27</v>
      </c>
      <c r="D38" s="561" t="s">
        <v>395</v>
      </c>
      <c r="E38" s="561" t="s">
        <v>306</v>
      </c>
      <c r="F38" s="1413" t="s">
        <v>396</v>
      </c>
      <c r="G38" s="561" t="s">
        <v>733</v>
      </c>
      <c r="H38" s="561" t="s">
        <v>2</v>
      </c>
      <c r="I38" s="1411">
        <v>1.3160000000000001</v>
      </c>
      <c r="J38" s="1405">
        <f t="shared" si="0"/>
        <v>57324.959999999999</v>
      </c>
      <c r="K38" s="1406">
        <v>350240</v>
      </c>
      <c r="L38" s="1407">
        <f t="shared" si="1"/>
        <v>6.1097295139848331</v>
      </c>
      <c r="M38" s="391">
        <v>49760</v>
      </c>
      <c r="N38" s="1407">
        <f t="shared" si="2"/>
        <v>400000</v>
      </c>
      <c r="O38" s="561" t="s">
        <v>393</v>
      </c>
      <c r="P38" s="561" t="s">
        <v>310</v>
      </c>
      <c r="Q38" s="561" t="s">
        <v>347</v>
      </c>
      <c r="R38" s="385" t="s">
        <v>347</v>
      </c>
      <c r="S38" s="561" t="s">
        <v>397</v>
      </c>
      <c r="T38" s="733" t="s">
        <v>398</v>
      </c>
    </row>
    <row r="39" spans="1:20" ht="12.75" customHeight="1">
      <c r="A39" s="274"/>
      <c r="B39" s="564" t="s">
        <v>304</v>
      </c>
      <c r="C39" s="1403">
        <v>28</v>
      </c>
      <c r="D39" s="1414" t="s">
        <v>399</v>
      </c>
      <c r="E39" s="561" t="s">
        <v>306</v>
      </c>
      <c r="F39" s="561" t="s">
        <v>400</v>
      </c>
      <c r="G39" s="561" t="s">
        <v>733</v>
      </c>
      <c r="H39" s="561" t="s">
        <v>2</v>
      </c>
      <c r="I39" s="1411">
        <v>0.64</v>
      </c>
      <c r="J39" s="1405">
        <f t="shared" si="0"/>
        <v>27878.400000000001</v>
      </c>
      <c r="K39" s="1415">
        <v>183669</v>
      </c>
      <c r="L39" s="1412">
        <f t="shared" si="1"/>
        <v>6.5882188360881537</v>
      </c>
      <c r="M39" s="471">
        <v>331</v>
      </c>
      <c r="N39" s="1407">
        <f t="shared" si="2"/>
        <v>184000</v>
      </c>
      <c r="O39" s="561" t="s">
        <v>393</v>
      </c>
      <c r="P39" s="561" t="s">
        <v>310</v>
      </c>
      <c r="Q39" s="561" t="s">
        <v>347</v>
      </c>
      <c r="R39" s="385" t="s">
        <v>347</v>
      </c>
      <c r="S39" s="385" t="s">
        <v>313</v>
      </c>
      <c r="T39" s="733" t="s">
        <v>401</v>
      </c>
    </row>
    <row r="40" spans="1:20" ht="12.75" customHeight="1">
      <c r="A40" s="274"/>
      <c r="B40" s="564" t="s">
        <v>304</v>
      </c>
      <c r="C40" s="1403">
        <v>29</v>
      </c>
      <c r="D40" s="1414" t="s">
        <v>402</v>
      </c>
      <c r="E40" s="561" t="s">
        <v>306</v>
      </c>
      <c r="F40" s="561" t="s">
        <v>403</v>
      </c>
      <c r="G40" s="561" t="s">
        <v>733</v>
      </c>
      <c r="H40" s="561" t="s">
        <v>2</v>
      </c>
      <c r="I40" s="1411">
        <v>0.57799999999999996</v>
      </c>
      <c r="J40" s="1405">
        <f t="shared" si="0"/>
        <v>25177.679999999997</v>
      </c>
      <c r="K40" s="1415">
        <v>345600</v>
      </c>
      <c r="L40" s="1412">
        <f t="shared" si="1"/>
        <v>13.726443421316025</v>
      </c>
      <c r="M40" s="471">
        <v>10816</v>
      </c>
      <c r="N40" s="1407">
        <f t="shared" si="2"/>
        <v>356416</v>
      </c>
      <c r="O40" s="561" t="s">
        <v>393</v>
      </c>
      <c r="P40" s="561" t="s">
        <v>322</v>
      </c>
      <c r="Q40" s="561" t="s">
        <v>347</v>
      </c>
      <c r="R40" s="385" t="s">
        <v>347</v>
      </c>
      <c r="S40" s="561" t="s">
        <v>404</v>
      </c>
      <c r="T40" s="733" t="s">
        <v>405</v>
      </c>
    </row>
    <row r="41" spans="1:20" ht="12.75" customHeight="1">
      <c r="A41" s="274"/>
      <c r="B41" s="564" t="s">
        <v>304</v>
      </c>
      <c r="C41" s="1403">
        <v>30</v>
      </c>
      <c r="D41" s="816" t="s">
        <v>406</v>
      </c>
      <c r="E41" s="561" t="s">
        <v>306</v>
      </c>
      <c r="F41" s="561" t="s">
        <v>407</v>
      </c>
      <c r="G41" s="561" t="s">
        <v>733</v>
      </c>
      <c r="H41" s="561" t="s">
        <v>2</v>
      </c>
      <c r="I41" s="1404">
        <v>6.8000000000000005E-2</v>
      </c>
      <c r="J41" s="1405">
        <f t="shared" si="0"/>
        <v>2962.0800000000004</v>
      </c>
      <c r="K41" s="1416">
        <f>J41*10</f>
        <v>29620.800000000003</v>
      </c>
      <c r="L41" s="1412">
        <f t="shared" si="1"/>
        <v>10</v>
      </c>
      <c r="M41" s="471">
        <v>0</v>
      </c>
      <c r="N41" s="1407">
        <f t="shared" si="2"/>
        <v>29620.800000000003</v>
      </c>
      <c r="O41" s="561" t="s">
        <v>393</v>
      </c>
      <c r="P41" s="561" t="s">
        <v>310</v>
      </c>
      <c r="Q41" s="561" t="s">
        <v>347</v>
      </c>
      <c r="R41" s="385" t="s">
        <v>347</v>
      </c>
      <c r="S41" s="385" t="s">
        <v>313</v>
      </c>
      <c r="T41" s="733" t="s">
        <v>408</v>
      </c>
    </row>
    <row r="42" spans="1:20" ht="12.75" customHeight="1">
      <c r="A42" s="274"/>
      <c r="B42" s="564" t="s">
        <v>304</v>
      </c>
      <c r="C42" s="1403">
        <v>31</v>
      </c>
      <c r="D42" s="816" t="s">
        <v>409</v>
      </c>
      <c r="E42" s="561" t="s">
        <v>306</v>
      </c>
      <c r="F42" s="561" t="s">
        <v>410</v>
      </c>
      <c r="G42" s="561" t="s">
        <v>733</v>
      </c>
      <c r="H42" s="561" t="s">
        <v>2</v>
      </c>
      <c r="I42" s="1411">
        <v>0.111</v>
      </c>
      <c r="J42" s="1405">
        <f t="shared" si="0"/>
        <v>4835.16</v>
      </c>
      <c r="K42" s="1415">
        <v>41406</v>
      </c>
      <c r="L42" s="1412">
        <f t="shared" si="1"/>
        <v>8.5635221998858366</v>
      </c>
      <c r="M42" s="471">
        <v>4785</v>
      </c>
      <c r="N42" s="1407">
        <f t="shared" si="2"/>
        <v>46191</v>
      </c>
      <c r="O42" s="561" t="s">
        <v>393</v>
      </c>
      <c r="P42" s="561" t="s">
        <v>322</v>
      </c>
      <c r="Q42" s="561" t="s">
        <v>347</v>
      </c>
      <c r="R42" s="385" t="s">
        <v>347</v>
      </c>
      <c r="S42" s="561" t="s">
        <v>411</v>
      </c>
      <c r="T42" s="733" t="s">
        <v>408</v>
      </c>
    </row>
    <row r="43" spans="1:20" ht="12.75" customHeight="1">
      <c r="A43" s="274"/>
      <c r="B43" s="564" t="s">
        <v>304</v>
      </c>
      <c r="C43" s="1403">
        <v>32</v>
      </c>
      <c r="D43" s="561" t="s">
        <v>412</v>
      </c>
      <c r="E43" s="561" t="s">
        <v>306</v>
      </c>
      <c r="F43" s="561" t="s">
        <v>410</v>
      </c>
      <c r="G43" s="561" t="s">
        <v>733</v>
      </c>
      <c r="H43" s="561" t="s">
        <v>2</v>
      </c>
      <c r="I43" s="1411">
        <v>0.17499999999999999</v>
      </c>
      <c r="J43" s="1405">
        <f t="shared" si="0"/>
        <v>7622.9999999999991</v>
      </c>
      <c r="K43" s="1415">
        <v>102528</v>
      </c>
      <c r="L43" s="1412">
        <f t="shared" si="1"/>
        <v>13.449822904368361</v>
      </c>
      <c r="M43" s="471">
        <v>18400</v>
      </c>
      <c r="N43" s="1407">
        <f t="shared" si="2"/>
        <v>120928</v>
      </c>
      <c r="O43" s="561" t="s">
        <v>393</v>
      </c>
      <c r="P43" s="561" t="s">
        <v>322</v>
      </c>
      <c r="Q43" s="561" t="s">
        <v>347</v>
      </c>
      <c r="R43" s="385" t="s">
        <v>347</v>
      </c>
      <c r="S43" s="561" t="s">
        <v>413</v>
      </c>
      <c r="T43" s="733" t="s">
        <v>414</v>
      </c>
    </row>
    <row r="44" spans="1:20" ht="12.75" customHeight="1">
      <c r="A44" s="274"/>
      <c r="B44" s="564" t="s">
        <v>304</v>
      </c>
      <c r="C44" s="1403">
        <v>33</v>
      </c>
      <c r="D44" s="561" t="s">
        <v>415</v>
      </c>
      <c r="E44" s="561" t="s">
        <v>306</v>
      </c>
      <c r="F44" s="561" t="s">
        <v>416</v>
      </c>
      <c r="G44" s="561" t="s">
        <v>733</v>
      </c>
      <c r="H44" s="561" t="s">
        <v>2</v>
      </c>
      <c r="I44" s="1411">
        <v>0.372</v>
      </c>
      <c r="J44" s="1405">
        <f t="shared" si="0"/>
        <v>16204.32</v>
      </c>
      <c r="K44" s="1415">
        <v>206336</v>
      </c>
      <c r="L44" s="1412">
        <f t="shared" si="1"/>
        <v>12.733394551576369</v>
      </c>
      <c r="M44" s="471">
        <v>11936</v>
      </c>
      <c r="N44" s="1407">
        <f t="shared" si="2"/>
        <v>218272</v>
      </c>
      <c r="O44" s="561" t="s">
        <v>393</v>
      </c>
      <c r="P44" s="561" t="s">
        <v>322</v>
      </c>
      <c r="Q44" s="561" t="s">
        <v>347</v>
      </c>
      <c r="R44" s="385" t="s">
        <v>347</v>
      </c>
      <c r="S44" s="561" t="s">
        <v>417</v>
      </c>
      <c r="T44" s="733" t="s">
        <v>418</v>
      </c>
    </row>
    <row r="45" spans="1:20" ht="12.75" customHeight="1">
      <c r="A45" s="274"/>
      <c r="B45" s="564" t="s">
        <v>304</v>
      </c>
      <c r="C45" s="1403">
        <v>34</v>
      </c>
      <c r="D45" s="561" t="s">
        <v>419</v>
      </c>
      <c r="E45" s="561" t="s">
        <v>306</v>
      </c>
      <c r="F45" s="561" t="s">
        <v>420</v>
      </c>
      <c r="G45" s="385" t="s">
        <v>734</v>
      </c>
      <c r="H45" s="561" t="s">
        <v>2</v>
      </c>
      <c r="I45" s="1411">
        <v>0.67</v>
      </c>
      <c r="J45" s="1405">
        <f t="shared" si="0"/>
        <v>29185.200000000001</v>
      </c>
      <c r="K45" s="1415">
        <v>407808</v>
      </c>
      <c r="L45" s="1412">
        <f t="shared" si="1"/>
        <v>13.97310965831997</v>
      </c>
      <c r="M45" s="471">
        <v>333536</v>
      </c>
      <c r="N45" s="1407">
        <f t="shared" si="2"/>
        <v>741344</v>
      </c>
      <c r="O45" s="561" t="s">
        <v>393</v>
      </c>
      <c r="P45" s="561" t="s">
        <v>322</v>
      </c>
      <c r="Q45" s="561" t="s">
        <v>347</v>
      </c>
      <c r="R45" s="385" t="s">
        <v>312</v>
      </c>
      <c r="S45" s="561" t="s">
        <v>421</v>
      </c>
      <c r="T45" s="733" t="s">
        <v>422</v>
      </c>
    </row>
    <row r="46" spans="1:20" ht="12.75" customHeight="1">
      <c r="A46" s="274"/>
      <c r="B46" s="564" t="s">
        <v>304</v>
      </c>
      <c r="C46" s="1403">
        <v>35</v>
      </c>
      <c r="D46" s="561" t="s">
        <v>423</v>
      </c>
      <c r="E46" s="561" t="s">
        <v>306</v>
      </c>
      <c r="F46" s="561" t="s">
        <v>424</v>
      </c>
      <c r="G46" s="561" t="s">
        <v>733</v>
      </c>
      <c r="H46" s="561" t="s">
        <v>2</v>
      </c>
      <c r="I46" s="1411">
        <v>1.585</v>
      </c>
      <c r="J46" s="1405">
        <f t="shared" si="0"/>
        <v>69042.599999999991</v>
      </c>
      <c r="K46" s="1415">
        <v>364928</v>
      </c>
      <c r="L46" s="1412">
        <f t="shared" si="1"/>
        <v>5.2855483426174574</v>
      </c>
      <c r="M46" s="471">
        <v>1421981</v>
      </c>
      <c r="N46" s="1407">
        <f t="shared" si="2"/>
        <v>1786909</v>
      </c>
      <c r="O46" s="561" t="s">
        <v>393</v>
      </c>
      <c r="P46" s="561" t="s">
        <v>322</v>
      </c>
      <c r="Q46" s="561" t="s">
        <v>347</v>
      </c>
      <c r="R46" s="385" t="s">
        <v>312</v>
      </c>
      <c r="S46" s="561" t="s">
        <v>425</v>
      </c>
      <c r="T46" s="1408" t="s">
        <v>319</v>
      </c>
    </row>
    <row r="47" spans="1:20" ht="12.75" customHeight="1">
      <c r="A47" s="274"/>
      <c r="B47" s="564"/>
      <c r="C47" s="561"/>
      <c r="D47" s="561"/>
      <c r="E47" s="561"/>
      <c r="F47" s="561"/>
      <c r="G47" s="561"/>
      <c r="H47" s="561"/>
      <c r="I47" s="471"/>
      <c r="J47" s="471"/>
      <c r="K47" s="561"/>
      <c r="L47" s="562"/>
      <c r="M47" s="561"/>
      <c r="N47" s="561"/>
      <c r="O47" s="561"/>
      <c r="P47" s="561"/>
      <c r="Q47" s="561"/>
      <c r="R47" s="561"/>
      <c r="S47" s="561"/>
      <c r="T47" s="733"/>
    </row>
    <row r="48" spans="1:20" s="508" customFormat="1" ht="12.75" customHeight="1">
      <c r="A48" s="800"/>
      <c r="B48" s="1417" t="s">
        <v>1</v>
      </c>
      <c r="C48" s="1418"/>
      <c r="D48" s="1418"/>
      <c r="E48" s="1418"/>
      <c r="F48" s="1418"/>
      <c r="G48" s="1418"/>
      <c r="H48" s="1419"/>
      <c r="I48" s="1420">
        <f>SUMIF($H:$H,"Phase I",I:I)</f>
        <v>19.827842056932965</v>
      </c>
      <c r="J48" s="1421">
        <f>SUMIF($H:$H,"Phase I",J:J)</f>
        <v>863700.79999999993</v>
      </c>
      <c r="K48" s="1422">
        <f>SUMIF($H:$H,"Phase I",K:K)</f>
        <v>7270579</v>
      </c>
      <c r="L48" s="1422"/>
      <c r="M48" s="1422">
        <f>SUMIF($H:$H,"Phase I",M:M)</f>
        <v>1582291</v>
      </c>
      <c r="N48" s="1422">
        <f>SUMIF($H:$H,"Phase I",N:N)</f>
        <v>8852870</v>
      </c>
      <c r="O48" s="1422">
        <f>SUMIFS($N:$N,$O:$O,"Y",$H:$H,"Phase I")</f>
        <v>1405035</v>
      </c>
      <c r="P48" s="1418"/>
      <c r="Q48" s="1418"/>
      <c r="R48" s="1418"/>
      <c r="S48" s="1418"/>
      <c r="T48" s="1423"/>
    </row>
    <row r="49" spans="1:20" s="508" customFormat="1" ht="12.75" customHeight="1">
      <c r="A49" s="801"/>
      <c r="B49" s="1424" t="s">
        <v>2</v>
      </c>
      <c r="C49" s="1425"/>
      <c r="D49" s="1425"/>
      <c r="E49" s="1425"/>
      <c r="F49" s="1425"/>
      <c r="G49" s="1425"/>
      <c r="H49" s="1425"/>
      <c r="I49" s="1426">
        <f>SUMIF($H:$H,"Phase II",I:I)</f>
        <v>5.5149999999999997</v>
      </c>
      <c r="J49" s="1427">
        <f>SUMIF($H:$H,"Phase II",J:J)</f>
        <v>240233.40000000002</v>
      </c>
      <c r="K49" s="1428">
        <f>SUMIF($H:$H,"Phase II",K:K)</f>
        <v>2032135.8</v>
      </c>
      <c r="L49" s="1428"/>
      <c r="M49" s="1428">
        <f>SUMIF($H:$H,"Phase II",M:M)</f>
        <v>1851545</v>
      </c>
      <c r="N49" s="1428">
        <f>SUMIF($H:$H,"Phase II",N:N)</f>
        <v>3883680.8</v>
      </c>
      <c r="O49" s="1428">
        <f>SUMIFS($N:$N,$O:$O,"Y",$H:$H,"Phase II")</f>
        <v>3883680.8</v>
      </c>
      <c r="P49" s="1425"/>
      <c r="Q49" s="1425"/>
      <c r="R49" s="1425"/>
      <c r="S49" s="1425"/>
      <c r="T49" s="1429"/>
    </row>
    <row r="50" spans="1:20" ht="12.75" customHeight="1" thickBot="1">
      <c r="A50" s="274"/>
      <c r="B50" s="1430"/>
      <c r="C50" s="642"/>
      <c r="D50" s="642"/>
      <c r="E50" s="642"/>
      <c r="F50" s="642"/>
      <c r="G50" s="642"/>
      <c r="H50" s="642"/>
      <c r="I50" s="1431"/>
      <c r="J50" s="1432">
        <f t="shared" ref="J50:K50" si="3">SUM(J48:J49)</f>
        <v>1103934.2</v>
      </c>
      <c r="K50" s="1433">
        <f t="shared" si="3"/>
        <v>9302714.8000000007</v>
      </c>
      <c r="L50" s="642"/>
      <c r="M50" s="1433">
        <f t="shared" ref="M50:N50" si="4">SUM(M48:M49)</f>
        <v>3433836</v>
      </c>
      <c r="N50" s="1433">
        <f t="shared" si="4"/>
        <v>12736550.800000001</v>
      </c>
      <c r="O50" s="642"/>
      <c r="P50" s="642"/>
      <c r="Q50" s="642"/>
      <c r="R50" s="642"/>
      <c r="S50" s="642"/>
      <c r="T50" s="1434"/>
    </row>
    <row r="51" spans="1:20" ht="12.75" customHeight="1">
      <c r="A51" s="274"/>
      <c r="B51" s="274"/>
      <c r="C51" s="274"/>
      <c r="D51" s="274"/>
      <c r="E51" s="274"/>
      <c r="F51" s="274"/>
      <c r="G51" s="274"/>
      <c r="H51" s="274"/>
      <c r="I51" s="143"/>
      <c r="J51" s="143"/>
      <c r="K51" s="274"/>
      <c r="L51" s="274"/>
      <c r="M51" s="274"/>
      <c r="N51" s="274"/>
      <c r="O51" s="274"/>
      <c r="P51" s="274"/>
      <c r="Q51" s="274"/>
      <c r="R51" s="274"/>
      <c r="S51" s="274"/>
      <c r="T51" s="274"/>
    </row>
    <row r="52" spans="1:20" ht="12.75" customHeight="1">
      <c r="A52" s="274"/>
      <c r="B52" s="274"/>
      <c r="C52" s="274"/>
      <c r="D52" s="274"/>
      <c r="E52" s="274"/>
      <c r="F52" s="274"/>
      <c r="G52" s="274"/>
      <c r="H52" s="274"/>
      <c r="I52" s="143"/>
      <c r="J52" s="143"/>
      <c r="K52" s="274"/>
      <c r="L52" s="274"/>
      <c r="M52" s="274"/>
      <c r="N52" s="274"/>
      <c r="O52" s="274"/>
      <c r="P52" s="274"/>
      <c r="Q52" s="274"/>
      <c r="R52" s="274"/>
      <c r="S52" s="274"/>
      <c r="T52" s="274"/>
    </row>
    <row r="53" spans="1:20" ht="12.75" customHeight="1">
      <c r="A53" s="274"/>
      <c r="B53" s="274"/>
      <c r="C53" s="274"/>
      <c r="D53" s="274"/>
      <c r="E53" s="274"/>
      <c r="F53" s="274"/>
      <c r="G53" s="274"/>
      <c r="H53" s="274"/>
      <c r="I53" s="143"/>
      <c r="J53" s="143"/>
      <c r="K53" s="274"/>
      <c r="L53" s="274"/>
      <c r="M53" s="274"/>
      <c r="N53" s="274"/>
      <c r="O53" s="274"/>
      <c r="P53" s="274"/>
      <c r="Q53" s="274"/>
      <c r="R53" s="274"/>
      <c r="S53" s="274"/>
      <c r="T53" s="274"/>
    </row>
    <row r="54" spans="1:20" ht="12.75" customHeight="1">
      <c r="A54" s="274"/>
      <c r="B54" s="274"/>
      <c r="C54" s="274"/>
      <c r="D54" s="274"/>
      <c r="E54" s="274"/>
      <c r="F54" s="274"/>
      <c r="G54" s="274"/>
      <c r="H54" s="274"/>
      <c r="I54" s="143"/>
      <c r="J54" s="143"/>
      <c r="K54" s="274"/>
      <c r="L54" s="274"/>
      <c r="M54" s="274"/>
      <c r="N54" s="274"/>
      <c r="O54" s="274"/>
      <c r="P54" s="274"/>
      <c r="Q54" s="274"/>
      <c r="R54" s="274"/>
      <c r="S54" s="274"/>
      <c r="T54" s="274"/>
    </row>
    <row r="55" spans="1:20" ht="12.75" customHeight="1">
      <c r="A55" s="274"/>
      <c r="B55" s="274"/>
      <c r="C55" s="274"/>
      <c r="D55" s="274"/>
      <c r="E55" s="274"/>
      <c r="F55" s="274"/>
      <c r="G55" s="274"/>
      <c r="H55" s="274"/>
      <c r="I55" s="143"/>
      <c r="J55" s="143"/>
      <c r="K55" s="274"/>
      <c r="L55" s="274"/>
      <c r="M55" s="274"/>
      <c r="N55" s="274"/>
      <c r="O55" s="274"/>
      <c r="P55" s="274"/>
      <c r="Q55" s="274"/>
      <c r="R55" s="274"/>
      <c r="S55" s="274"/>
      <c r="T55" s="274"/>
    </row>
    <row r="56" spans="1:20" ht="12.75" customHeight="1">
      <c r="A56" s="274"/>
      <c r="B56" s="274"/>
      <c r="C56" s="274"/>
      <c r="D56" s="274"/>
      <c r="E56" s="274"/>
      <c r="F56" s="274"/>
      <c r="G56" s="274"/>
      <c r="H56" s="274"/>
      <c r="I56" s="143"/>
      <c r="J56" s="143"/>
      <c r="K56" s="274"/>
      <c r="L56" s="274"/>
      <c r="M56" s="274"/>
      <c r="N56" s="274"/>
      <c r="O56" s="274"/>
      <c r="P56" s="274"/>
      <c r="Q56" s="274"/>
      <c r="R56" s="274"/>
      <c r="S56" s="274"/>
      <c r="T56" s="274"/>
    </row>
    <row r="57" spans="1:20" ht="12.75" customHeight="1">
      <c r="A57" s="274"/>
      <c r="B57" s="274"/>
      <c r="C57" s="274"/>
      <c r="D57" s="274"/>
      <c r="E57" s="274"/>
      <c r="F57" s="274"/>
      <c r="G57" s="274"/>
      <c r="H57" s="274"/>
      <c r="I57" s="143"/>
      <c r="J57" s="143"/>
      <c r="K57" s="274"/>
      <c r="L57" s="274"/>
      <c r="M57" s="274"/>
      <c r="N57" s="274"/>
      <c r="O57" s="274"/>
      <c r="P57" s="274"/>
      <c r="Q57" s="274"/>
      <c r="R57" s="274"/>
      <c r="S57" s="274"/>
      <c r="T57" s="274"/>
    </row>
    <row r="58" spans="1:20" ht="12.75" customHeight="1">
      <c r="A58" s="274"/>
      <c r="B58" s="274"/>
      <c r="C58" s="274"/>
      <c r="D58" s="274"/>
      <c r="E58" s="274"/>
      <c r="F58" s="274"/>
      <c r="G58" s="274"/>
      <c r="H58" s="274"/>
      <c r="I58" s="143"/>
      <c r="J58" s="143"/>
      <c r="K58" s="274"/>
      <c r="L58" s="274"/>
      <c r="M58" s="274"/>
      <c r="N58" s="274"/>
      <c r="O58" s="274"/>
      <c r="P58" s="274"/>
      <c r="Q58" s="274"/>
      <c r="R58" s="274"/>
      <c r="S58" s="274"/>
      <c r="T58" s="274"/>
    </row>
    <row r="59" spans="1:20" ht="12.75" customHeight="1">
      <c r="A59" s="274"/>
      <c r="B59" s="274"/>
      <c r="C59" s="274"/>
      <c r="D59" s="274"/>
      <c r="E59" s="274"/>
      <c r="F59" s="274"/>
      <c r="G59" s="274"/>
      <c r="H59" s="274"/>
      <c r="I59" s="143"/>
      <c r="J59" s="143"/>
      <c r="K59" s="274"/>
      <c r="L59" s="274"/>
      <c r="M59" s="274"/>
      <c r="N59" s="274"/>
      <c r="O59" s="274"/>
      <c r="P59" s="274"/>
      <c r="Q59" s="274"/>
      <c r="R59" s="274"/>
      <c r="S59" s="274"/>
      <c r="T59" s="274"/>
    </row>
    <row r="60" spans="1:20" ht="12.75" customHeight="1">
      <c r="A60" s="274"/>
      <c r="B60" s="274"/>
      <c r="C60" s="274"/>
      <c r="D60" s="274"/>
      <c r="E60" s="274"/>
      <c r="F60" s="274"/>
      <c r="G60" s="274"/>
      <c r="H60" s="274"/>
      <c r="I60" s="143"/>
      <c r="J60" s="143"/>
      <c r="K60" s="274"/>
      <c r="L60" s="274"/>
      <c r="M60" s="274"/>
      <c r="N60" s="274"/>
      <c r="O60" s="274"/>
      <c r="P60" s="274"/>
      <c r="Q60" s="274"/>
      <c r="R60" s="274"/>
      <c r="S60" s="274"/>
      <c r="T60" s="274"/>
    </row>
    <row r="61" spans="1:20" ht="12.75" customHeight="1">
      <c r="A61" s="274"/>
      <c r="B61" s="274"/>
      <c r="C61" s="274"/>
      <c r="D61" s="274"/>
      <c r="E61" s="274"/>
      <c r="F61" s="274"/>
      <c r="G61" s="274"/>
      <c r="H61" s="274"/>
      <c r="I61" s="143"/>
      <c r="J61" s="143"/>
      <c r="K61" s="274"/>
      <c r="L61" s="274"/>
      <c r="M61" s="274"/>
      <c r="N61" s="274"/>
      <c r="O61" s="274"/>
      <c r="P61" s="274"/>
      <c r="Q61" s="274"/>
      <c r="R61" s="274"/>
      <c r="S61" s="274"/>
      <c r="T61" s="274"/>
    </row>
    <row r="62" spans="1:20" ht="12.75" customHeight="1">
      <c r="A62" s="274"/>
      <c r="B62" s="274"/>
      <c r="C62" s="274"/>
      <c r="D62" s="274"/>
      <c r="E62" s="274"/>
      <c r="F62" s="274"/>
      <c r="G62" s="274"/>
      <c r="H62" s="274"/>
      <c r="I62" s="143"/>
      <c r="J62" s="143"/>
      <c r="K62" s="274"/>
      <c r="L62" s="274"/>
      <c r="M62" s="274"/>
      <c r="N62" s="274"/>
      <c r="O62" s="274"/>
      <c r="P62" s="274"/>
      <c r="Q62" s="274"/>
      <c r="R62" s="274"/>
      <c r="S62" s="274"/>
      <c r="T62" s="274"/>
    </row>
    <row r="63" spans="1:20" ht="12.75" customHeight="1">
      <c r="A63" s="274"/>
      <c r="B63" s="274"/>
      <c r="C63" s="274"/>
      <c r="D63" s="274"/>
      <c r="E63" s="274"/>
      <c r="F63" s="274"/>
      <c r="G63" s="274"/>
      <c r="H63" s="274"/>
      <c r="I63" s="143"/>
      <c r="J63" s="143"/>
      <c r="K63" s="274"/>
      <c r="L63" s="274"/>
      <c r="M63" s="274"/>
      <c r="N63" s="274"/>
      <c r="O63" s="274"/>
      <c r="P63" s="274"/>
      <c r="Q63" s="274"/>
      <c r="R63" s="274"/>
      <c r="S63" s="274"/>
      <c r="T63" s="274"/>
    </row>
    <row r="64" spans="1:20" ht="12.75" customHeight="1">
      <c r="A64" s="274"/>
      <c r="B64" s="274"/>
      <c r="C64" s="274"/>
      <c r="D64" s="274"/>
      <c r="E64" s="274"/>
      <c r="F64" s="274"/>
      <c r="G64" s="274"/>
      <c r="H64" s="274"/>
      <c r="I64" s="143"/>
      <c r="J64" s="143"/>
      <c r="K64" s="274"/>
      <c r="L64" s="274"/>
      <c r="M64" s="274"/>
      <c r="N64" s="274"/>
      <c r="O64" s="274"/>
      <c r="P64" s="274"/>
      <c r="Q64" s="274"/>
      <c r="R64" s="274"/>
      <c r="S64" s="274"/>
      <c r="T64" s="274"/>
    </row>
    <row r="65" spans="1:20" ht="12.75" customHeight="1">
      <c r="A65" s="274"/>
      <c r="B65" s="274"/>
      <c r="C65" s="274"/>
      <c r="D65" s="274"/>
      <c r="E65" s="274"/>
      <c r="F65" s="274"/>
      <c r="G65" s="274"/>
      <c r="H65" s="274"/>
      <c r="I65" s="143"/>
      <c r="J65" s="143"/>
      <c r="K65" s="274"/>
      <c r="L65" s="274"/>
      <c r="M65" s="274"/>
      <c r="N65" s="274"/>
      <c r="O65" s="274"/>
      <c r="P65" s="274"/>
      <c r="Q65" s="274"/>
      <c r="R65" s="274"/>
      <c r="S65" s="274"/>
      <c r="T65" s="274"/>
    </row>
    <row r="66" spans="1:20" ht="12.75" customHeight="1">
      <c r="A66" s="274"/>
      <c r="B66" s="274"/>
      <c r="C66" s="274"/>
      <c r="D66" s="274"/>
      <c r="E66" s="274"/>
      <c r="F66" s="274"/>
      <c r="G66" s="274"/>
      <c r="H66" s="274"/>
      <c r="I66" s="143"/>
      <c r="J66" s="143"/>
      <c r="K66" s="274"/>
      <c r="L66" s="274"/>
      <c r="M66" s="274"/>
      <c r="N66" s="274"/>
      <c r="O66" s="274"/>
      <c r="P66" s="274"/>
      <c r="Q66" s="274"/>
      <c r="R66" s="274"/>
      <c r="S66" s="274"/>
      <c r="T66" s="274"/>
    </row>
    <row r="67" spans="1:20" ht="12.75" customHeight="1">
      <c r="A67" s="274"/>
      <c r="B67" s="274"/>
      <c r="C67" s="274"/>
      <c r="D67" s="274"/>
      <c r="E67" s="274"/>
      <c r="F67" s="274"/>
      <c r="G67" s="274"/>
      <c r="H67" s="274"/>
      <c r="I67" s="143"/>
      <c r="J67" s="143"/>
      <c r="K67" s="274"/>
      <c r="L67" s="274"/>
      <c r="M67" s="274"/>
      <c r="N67" s="274"/>
      <c r="O67" s="274"/>
      <c r="P67" s="274"/>
      <c r="Q67" s="274"/>
      <c r="R67" s="274"/>
      <c r="S67" s="274"/>
      <c r="T67" s="274"/>
    </row>
    <row r="68" spans="1:20" ht="12.75" customHeight="1">
      <c r="A68" s="274"/>
      <c r="B68" s="274"/>
      <c r="C68" s="274"/>
      <c r="D68" s="274"/>
      <c r="E68" s="274"/>
      <c r="F68" s="274"/>
      <c r="G68" s="274"/>
      <c r="H68" s="274"/>
      <c r="I68" s="143"/>
      <c r="J68" s="143"/>
      <c r="K68" s="274"/>
      <c r="L68" s="274"/>
      <c r="M68" s="274"/>
      <c r="N68" s="274"/>
      <c r="O68" s="274"/>
      <c r="P68" s="274"/>
      <c r="Q68" s="274"/>
      <c r="R68" s="274"/>
      <c r="S68" s="274"/>
      <c r="T68" s="274"/>
    </row>
    <row r="69" spans="1:20" ht="12.75" customHeight="1">
      <c r="A69" s="274"/>
      <c r="B69" s="274"/>
      <c r="C69" s="274"/>
      <c r="D69" s="274"/>
      <c r="E69" s="274"/>
      <c r="F69" s="274"/>
      <c r="G69" s="274"/>
      <c r="H69" s="274"/>
      <c r="I69" s="143"/>
      <c r="J69" s="143"/>
      <c r="K69" s="274"/>
      <c r="L69" s="274"/>
      <c r="M69" s="274"/>
      <c r="N69" s="274"/>
      <c r="O69" s="274"/>
      <c r="P69" s="274"/>
      <c r="Q69" s="274"/>
      <c r="R69" s="274"/>
      <c r="S69" s="274"/>
      <c r="T69" s="274"/>
    </row>
    <row r="70" spans="1:20" ht="12.75" customHeight="1">
      <c r="A70" s="274"/>
      <c r="B70" s="274"/>
      <c r="C70" s="274"/>
      <c r="D70" s="274"/>
      <c r="E70" s="274"/>
      <c r="F70" s="274"/>
      <c r="G70" s="274"/>
      <c r="H70" s="274"/>
      <c r="I70" s="143"/>
      <c r="J70" s="143"/>
      <c r="K70" s="274"/>
      <c r="L70" s="274"/>
      <c r="M70" s="274"/>
      <c r="N70" s="274"/>
      <c r="O70" s="274"/>
      <c r="P70" s="274"/>
      <c r="Q70" s="274"/>
      <c r="R70" s="274"/>
      <c r="S70" s="274"/>
      <c r="T70" s="274"/>
    </row>
    <row r="71" spans="1:20" ht="12.75" customHeight="1">
      <c r="A71" s="274"/>
      <c r="B71" s="274"/>
      <c r="C71" s="274"/>
      <c r="D71" s="274"/>
      <c r="E71" s="274"/>
      <c r="F71" s="274"/>
      <c r="G71" s="274"/>
      <c r="H71" s="274"/>
      <c r="I71" s="143"/>
      <c r="J71" s="143"/>
      <c r="K71" s="274"/>
      <c r="L71" s="274"/>
      <c r="M71" s="274"/>
      <c r="N71" s="274"/>
      <c r="O71" s="274"/>
      <c r="P71" s="274"/>
      <c r="Q71" s="274"/>
      <c r="R71" s="274"/>
      <c r="S71" s="274"/>
      <c r="T71" s="274"/>
    </row>
    <row r="72" spans="1:20" ht="12.75" customHeight="1">
      <c r="A72" s="274"/>
      <c r="B72" s="274"/>
      <c r="C72" s="274"/>
      <c r="D72" s="274"/>
      <c r="E72" s="274"/>
      <c r="F72" s="274"/>
      <c r="G72" s="274"/>
      <c r="H72" s="274"/>
      <c r="I72" s="143"/>
      <c r="J72" s="143"/>
      <c r="K72" s="274"/>
      <c r="L72" s="274"/>
      <c r="M72" s="274"/>
      <c r="N72" s="274"/>
      <c r="O72" s="274"/>
      <c r="P72" s="274"/>
      <c r="Q72" s="274"/>
      <c r="R72" s="274"/>
      <c r="S72" s="274"/>
      <c r="T72" s="274"/>
    </row>
    <row r="73" spans="1:20" ht="12.75" customHeight="1">
      <c r="A73" s="274"/>
      <c r="B73" s="274"/>
      <c r="C73" s="274"/>
      <c r="D73" s="274"/>
      <c r="E73" s="274"/>
      <c r="F73" s="274"/>
      <c r="G73" s="274"/>
      <c r="H73" s="274"/>
      <c r="I73" s="143"/>
      <c r="J73" s="143"/>
      <c r="K73" s="274"/>
      <c r="L73" s="274"/>
      <c r="M73" s="274"/>
      <c r="N73" s="274"/>
      <c r="O73" s="274"/>
      <c r="P73" s="274"/>
      <c r="Q73" s="274"/>
      <c r="R73" s="274"/>
      <c r="S73" s="274"/>
      <c r="T73" s="274"/>
    </row>
    <row r="74" spans="1:20" ht="12.75" customHeight="1">
      <c r="A74" s="274"/>
      <c r="B74" s="274"/>
      <c r="C74" s="274"/>
      <c r="D74" s="274"/>
      <c r="E74" s="274"/>
      <c r="F74" s="274"/>
      <c r="G74" s="274"/>
      <c r="H74" s="274"/>
      <c r="I74" s="143"/>
      <c r="J74" s="143"/>
      <c r="K74" s="274"/>
      <c r="L74" s="274"/>
      <c r="M74" s="274"/>
      <c r="N74" s="274"/>
      <c r="O74" s="274"/>
      <c r="P74" s="274"/>
      <c r="Q74" s="274"/>
      <c r="R74" s="274"/>
      <c r="S74" s="274"/>
      <c r="T74" s="274"/>
    </row>
    <row r="75" spans="1:20" ht="12.75" customHeight="1">
      <c r="A75" s="274"/>
      <c r="B75" s="274"/>
      <c r="C75" s="274"/>
      <c r="D75" s="274"/>
      <c r="E75" s="274"/>
      <c r="F75" s="274"/>
      <c r="G75" s="274"/>
      <c r="H75" s="274"/>
      <c r="I75" s="143"/>
      <c r="J75" s="143"/>
      <c r="K75" s="274"/>
      <c r="L75" s="274"/>
      <c r="M75" s="274"/>
      <c r="N75" s="274"/>
      <c r="O75" s="274"/>
      <c r="P75" s="274"/>
      <c r="Q75" s="274"/>
      <c r="R75" s="274"/>
      <c r="S75" s="274"/>
      <c r="T75" s="274"/>
    </row>
    <row r="76" spans="1:20" ht="12.75" customHeight="1">
      <c r="A76" s="274"/>
      <c r="B76" s="274"/>
      <c r="C76" s="274"/>
      <c r="D76" s="274"/>
      <c r="E76" s="274"/>
      <c r="F76" s="274"/>
      <c r="G76" s="274"/>
      <c r="H76" s="274"/>
      <c r="I76" s="143"/>
      <c r="J76" s="143"/>
      <c r="K76" s="274"/>
      <c r="L76" s="274"/>
      <c r="M76" s="274"/>
      <c r="N76" s="274"/>
      <c r="O76" s="274"/>
      <c r="P76" s="274"/>
      <c r="Q76" s="274"/>
      <c r="R76" s="274"/>
      <c r="S76" s="274"/>
      <c r="T76" s="274"/>
    </row>
    <row r="77" spans="1:20" ht="12.75" customHeight="1">
      <c r="A77" s="274"/>
      <c r="B77" s="274"/>
      <c r="C77" s="274"/>
      <c r="D77" s="274"/>
      <c r="E77" s="274"/>
      <c r="F77" s="274"/>
      <c r="G77" s="274"/>
      <c r="H77" s="274"/>
      <c r="I77" s="143"/>
      <c r="J77" s="143"/>
      <c r="K77" s="274"/>
      <c r="L77" s="274"/>
      <c r="M77" s="274"/>
      <c r="N77" s="274"/>
      <c r="O77" s="274"/>
      <c r="P77" s="274"/>
      <c r="Q77" s="274"/>
      <c r="R77" s="274"/>
      <c r="S77" s="274"/>
      <c r="T77" s="274"/>
    </row>
    <row r="78" spans="1:20" ht="12.75" customHeight="1">
      <c r="A78" s="274"/>
      <c r="B78" s="274"/>
      <c r="C78" s="274"/>
      <c r="D78" s="274"/>
      <c r="E78" s="274"/>
      <c r="F78" s="274"/>
      <c r="G78" s="274"/>
      <c r="H78" s="274"/>
      <c r="I78" s="143"/>
      <c r="J78" s="143"/>
      <c r="K78" s="274"/>
      <c r="L78" s="274"/>
      <c r="M78" s="274"/>
      <c r="N78" s="274"/>
      <c r="O78" s="274"/>
      <c r="P78" s="274"/>
      <c r="Q78" s="274"/>
      <c r="R78" s="274"/>
      <c r="S78" s="274"/>
      <c r="T78" s="274"/>
    </row>
    <row r="79" spans="1:20" ht="12.75" customHeight="1">
      <c r="A79" s="274"/>
      <c r="B79" s="274"/>
      <c r="C79" s="274"/>
      <c r="D79" s="274"/>
      <c r="E79" s="274"/>
      <c r="F79" s="274"/>
      <c r="G79" s="274"/>
      <c r="H79" s="274"/>
      <c r="I79" s="143"/>
      <c r="J79" s="143"/>
      <c r="K79" s="274"/>
      <c r="L79" s="274"/>
      <c r="M79" s="274"/>
      <c r="N79" s="274"/>
      <c r="O79" s="274"/>
      <c r="P79" s="274"/>
      <c r="Q79" s="274"/>
      <c r="R79" s="274"/>
      <c r="S79" s="274"/>
      <c r="T79" s="274"/>
    </row>
    <row r="80" spans="1:20" ht="12.75" customHeight="1">
      <c r="A80" s="274"/>
      <c r="B80" s="274"/>
      <c r="C80" s="274"/>
      <c r="D80" s="274"/>
      <c r="E80" s="274"/>
      <c r="F80" s="274"/>
      <c r="G80" s="274"/>
      <c r="H80" s="274"/>
      <c r="I80" s="143"/>
      <c r="J80" s="143"/>
      <c r="K80" s="274"/>
      <c r="L80" s="274"/>
      <c r="M80" s="274"/>
      <c r="N80" s="274"/>
      <c r="O80" s="274"/>
      <c r="P80" s="274"/>
      <c r="Q80" s="274"/>
      <c r="R80" s="274"/>
      <c r="S80" s="274"/>
      <c r="T80" s="274"/>
    </row>
    <row r="81" spans="1:20" ht="12.75" customHeight="1">
      <c r="A81" s="274"/>
      <c r="B81" s="274"/>
      <c r="C81" s="274"/>
      <c r="D81" s="274"/>
      <c r="E81" s="274"/>
      <c r="F81" s="274"/>
      <c r="G81" s="274"/>
      <c r="H81" s="274"/>
      <c r="I81" s="143"/>
      <c r="J81" s="143"/>
      <c r="K81" s="274"/>
      <c r="L81" s="274"/>
      <c r="M81" s="274"/>
      <c r="N81" s="274"/>
      <c r="O81" s="274"/>
      <c r="P81" s="274"/>
      <c r="Q81" s="274"/>
      <c r="R81" s="274"/>
      <c r="S81" s="274"/>
      <c r="T81" s="274"/>
    </row>
    <row r="82" spans="1:20" ht="12.75" customHeight="1">
      <c r="A82" s="274"/>
      <c r="B82" s="274"/>
      <c r="C82" s="274"/>
      <c r="D82" s="274"/>
      <c r="E82" s="274"/>
      <c r="F82" s="274"/>
      <c r="G82" s="274"/>
      <c r="H82" s="274"/>
      <c r="I82" s="143"/>
      <c r="J82" s="143"/>
      <c r="K82" s="274"/>
      <c r="L82" s="274"/>
      <c r="M82" s="274"/>
      <c r="N82" s="274"/>
      <c r="O82" s="274"/>
      <c r="P82" s="274"/>
      <c r="Q82" s="274"/>
      <c r="R82" s="274"/>
      <c r="S82" s="274"/>
      <c r="T82" s="274"/>
    </row>
    <row r="83" spans="1:20" ht="12.75" customHeight="1">
      <c r="A83" s="274"/>
      <c r="B83" s="274"/>
      <c r="C83" s="274"/>
      <c r="D83" s="274"/>
      <c r="E83" s="274"/>
      <c r="F83" s="274"/>
      <c r="G83" s="274"/>
      <c r="H83" s="274"/>
      <c r="I83" s="143"/>
      <c r="J83" s="143"/>
      <c r="K83" s="274"/>
      <c r="L83" s="274"/>
      <c r="M83" s="274"/>
      <c r="N83" s="274"/>
      <c r="O83" s="274"/>
      <c r="P83" s="274"/>
      <c r="Q83" s="274"/>
      <c r="R83" s="274"/>
      <c r="S83" s="274"/>
      <c r="T83" s="274"/>
    </row>
    <row r="84" spans="1:20" ht="12.75" customHeight="1">
      <c r="A84" s="274"/>
      <c r="B84" s="274"/>
      <c r="C84" s="274"/>
      <c r="D84" s="274"/>
      <c r="E84" s="274"/>
      <c r="F84" s="274"/>
      <c r="G84" s="274"/>
      <c r="H84" s="274"/>
      <c r="I84" s="143"/>
      <c r="J84" s="143"/>
      <c r="K84" s="274"/>
      <c r="L84" s="274"/>
      <c r="M84" s="274"/>
      <c r="N84" s="274"/>
      <c r="O84" s="274"/>
      <c r="P84" s="274"/>
      <c r="Q84" s="274"/>
      <c r="R84" s="274"/>
      <c r="S84" s="274"/>
      <c r="T84" s="274"/>
    </row>
    <row r="85" spans="1:20" ht="12.75" customHeight="1">
      <c r="A85" s="274"/>
      <c r="B85" s="274"/>
      <c r="C85" s="274"/>
      <c r="D85" s="274"/>
      <c r="E85" s="274"/>
      <c r="F85" s="274"/>
      <c r="G85" s="274"/>
      <c r="H85" s="274"/>
      <c r="I85" s="143"/>
      <c r="J85" s="143"/>
      <c r="K85" s="274"/>
      <c r="L85" s="274"/>
      <c r="M85" s="274"/>
      <c r="N85" s="274"/>
      <c r="O85" s="274"/>
      <c r="P85" s="274"/>
      <c r="Q85" s="274"/>
      <c r="R85" s="274"/>
      <c r="S85" s="274"/>
      <c r="T85" s="274"/>
    </row>
    <row r="86" spans="1:20" ht="12.75" customHeight="1">
      <c r="A86" s="274"/>
      <c r="B86" s="274"/>
      <c r="C86" s="274"/>
      <c r="D86" s="274"/>
      <c r="E86" s="274"/>
      <c r="F86" s="274"/>
      <c r="G86" s="274"/>
      <c r="H86" s="274"/>
      <c r="I86" s="143"/>
      <c r="J86" s="143"/>
      <c r="K86" s="274"/>
      <c r="L86" s="274"/>
      <c r="M86" s="274"/>
      <c r="N86" s="274"/>
      <c r="O86" s="274"/>
      <c r="P86" s="274"/>
      <c r="Q86" s="274"/>
      <c r="R86" s="274"/>
      <c r="S86" s="274"/>
      <c r="T86" s="274"/>
    </row>
    <row r="87" spans="1:20" ht="12.75" customHeight="1">
      <c r="A87" s="274"/>
      <c r="B87" s="274"/>
      <c r="C87" s="274"/>
      <c r="D87" s="274"/>
      <c r="E87" s="274"/>
      <c r="F87" s="274"/>
      <c r="G87" s="274"/>
      <c r="H87" s="274"/>
      <c r="I87" s="143"/>
      <c r="J87" s="143"/>
      <c r="K87" s="274"/>
      <c r="L87" s="274"/>
      <c r="M87" s="274"/>
      <c r="N87" s="274"/>
      <c r="O87" s="274"/>
      <c r="P87" s="274"/>
      <c r="Q87" s="274"/>
      <c r="R87" s="274"/>
      <c r="S87" s="274"/>
      <c r="T87" s="274"/>
    </row>
    <row r="88" spans="1:20" ht="12.75" customHeight="1">
      <c r="A88" s="274"/>
      <c r="B88" s="274"/>
      <c r="C88" s="274"/>
      <c r="D88" s="274"/>
      <c r="E88" s="274"/>
      <c r="F88" s="274"/>
      <c r="G88" s="274"/>
      <c r="H88" s="274"/>
      <c r="I88" s="143"/>
      <c r="J88" s="143"/>
      <c r="K88" s="274"/>
      <c r="L88" s="274"/>
      <c r="M88" s="274"/>
      <c r="N88" s="274"/>
      <c r="O88" s="274"/>
      <c r="P88" s="274"/>
      <c r="Q88" s="274"/>
      <c r="R88" s="274"/>
      <c r="S88" s="274"/>
      <c r="T88" s="274"/>
    </row>
    <row r="89" spans="1:20" ht="12.75" customHeight="1">
      <c r="A89" s="274"/>
      <c r="B89" s="274"/>
      <c r="C89" s="274"/>
      <c r="D89" s="274"/>
      <c r="E89" s="274"/>
      <c r="F89" s="274"/>
      <c r="G89" s="274"/>
      <c r="H89" s="274"/>
      <c r="I89" s="143"/>
      <c r="J89" s="143"/>
      <c r="K89" s="274"/>
      <c r="L89" s="274"/>
      <c r="M89" s="274"/>
      <c r="N89" s="274"/>
      <c r="O89" s="274"/>
      <c r="P89" s="274"/>
      <c r="Q89" s="274"/>
      <c r="R89" s="274"/>
      <c r="S89" s="274"/>
      <c r="T89" s="274"/>
    </row>
    <row r="90" spans="1:20" ht="12.75" customHeight="1">
      <c r="A90" s="274"/>
      <c r="B90" s="274"/>
      <c r="C90" s="274"/>
      <c r="D90" s="274"/>
      <c r="E90" s="274"/>
      <c r="F90" s="274"/>
      <c r="G90" s="274"/>
      <c r="H90" s="274"/>
      <c r="I90" s="143"/>
      <c r="J90" s="143"/>
      <c r="K90" s="274"/>
      <c r="L90" s="274"/>
      <c r="M90" s="274"/>
      <c r="N90" s="274"/>
      <c r="O90" s="274"/>
      <c r="P90" s="274"/>
      <c r="Q90" s="274"/>
      <c r="R90" s="274"/>
      <c r="S90" s="274"/>
      <c r="T90" s="274"/>
    </row>
    <row r="91" spans="1:20" ht="12.75" customHeight="1">
      <c r="A91" s="274"/>
      <c r="B91" s="274"/>
      <c r="C91" s="274"/>
      <c r="D91" s="274"/>
      <c r="E91" s="274"/>
      <c r="F91" s="274"/>
      <c r="G91" s="274"/>
      <c r="H91" s="274"/>
      <c r="I91" s="143"/>
      <c r="J91" s="143"/>
      <c r="K91" s="274"/>
      <c r="L91" s="274"/>
      <c r="M91" s="274"/>
      <c r="N91" s="274"/>
      <c r="O91" s="274"/>
      <c r="P91" s="274"/>
      <c r="Q91" s="274"/>
      <c r="R91" s="274"/>
      <c r="S91" s="274"/>
      <c r="T91" s="274"/>
    </row>
    <row r="92" spans="1:20" ht="12.75" customHeight="1">
      <c r="A92" s="274"/>
      <c r="B92" s="274"/>
      <c r="C92" s="274"/>
      <c r="D92" s="274"/>
      <c r="E92" s="274"/>
      <c r="F92" s="274"/>
      <c r="G92" s="274"/>
      <c r="H92" s="274"/>
      <c r="I92" s="143"/>
      <c r="J92" s="143"/>
      <c r="K92" s="274"/>
      <c r="L92" s="274"/>
      <c r="M92" s="274"/>
      <c r="N92" s="274"/>
      <c r="O92" s="274"/>
      <c r="P92" s="274"/>
      <c r="Q92" s="274"/>
      <c r="R92" s="274"/>
      <c r="S92" s="274"/>
      <c r="T92" s="274"/>
    </row>
    <row r="93" spans="1:20" ht="12.75" customHeight="1">
      <c r="A93" s="274"/>
      <c r="B93" s="274"/>
      <c r="C93" s="274"/>
      <c r="D93" s="274"/>
      <c r="E93" s="274"/>
      <c r="F93" s="274"/>
      <c r="G93" s="274"/>
      <c r="H93" s="274"/>
      <c r="I93" s="143"/>
      <c r="J93" s="143"/>
      <c r="K93" s="274"/>
      <c r="L93" s="274"/>
      <c r="M93" s="274"/>
      <c r="N93" s="274"/>
      <c r="O93" s="274"/>
      <c r="P93" s="274"/>
      <c r="Q93" s="274"/>
      <c r="R93" s="274"/>
      <c r="S93" s="274"/>
      <c r="T93" s="274"/>
    </row>
    <row r="94" spans="1:20" ht="12.75" customHeight="1">
      <c r="A94" s="274"/>
      <c r="B94" s="274"/>
      <c r="C94" s="274"/>
      <c r="D94" s="274"/>
      <c r="E94" s="274"/>
      <c r="F94" s="274"/>
      <c r="G94" s="274"/>
      <c r="H94" s="274"/>
      <c r="I94" s="143"/>
      <c r="J94" s="143"/>
      <c r="K94" s="274"/>
      <c r="L94" s="274"/>
      <c r="M94" s="274"/>
      <c r="N94" s="274"/>
      <c r="O94" s="274"/>
      <c r="P94" s="274"/>
      <c r="Q94" s="274"/>
      <c r="R94" s="274"/>
      <c r="S94" s="274"/>
      <c r="T94" s="274"/>
    </row>
    <row r="95" spans="1:20" ht="12.75" customHeight="1">
      <c r="A95" s="274"/>
      <c r="B95" s="274"/>
      <c r="C95" s="274"/>
      <c r="D95" s="274"/>
      <c r="E95" s="274"/>
      <c r="F95" s="274"/>
      <c r="G95" s="274"/>
      <c r="H95" s="274"/>
      <c r="I95" s="143"/>
      <c r="J95" s="143"/>
      <c r="K95" s="274"/>
      <c r="L95" s="274"/>
      <c r="M95" s="274"/>
      <c r="N95" s="274"/>
      <c r="O95" s="274"/>
      <c r="P95" s="274"/>
      <c r="Q95" s="274"/>
      <c r="R95" s="274"/>
      <c r="S95" s="274"/>
      <c r="T95" s="274"/>
    </row>
    <row r="96" spans="1:20" ht="12.75" customHeight="1">
      <c r="A96" s="274"/>
      <c r="B96" s="274"/>
      <c r="C96" s="274"/>
      <c r="D96" s="274"/>
      <c r="E96" s="274"/>
      <c r="F96" s="274"/>
      <c r="G96" s="274"/>
      <c r="H96" s="274"/>
      <c r="I96" s="143"/>
      <c r="J96" s="143"/>
      <c r="K96" s="274"/>
      <c r="L96" s="274"/>
      <c r="M96" s="274"/>
      <c r="N96" s="274"/>
      <c r="O96" s="274"/>
      <c r="P96" s="274"/>
      <c r="Q96" s="274"/>
      <c r="R96" s="274"/>
      <c r="S96" s="274"/>
      <c r="T96" s="274"/>
    </row>
    <row r="97" spans="1:20" ht="12.75" customHeight="1">
      <c r="A97" s="274"/>
      <c r="B97" s="274"/>
      <c r="C97" s="274"/>
      <c r="D97" s="274"/>
      <c r="E97" s="274"/>
      <c r="F97" s="274"/>
      <c r="G97" s="274"/>
      <c r="H97" s="274"/>
      <c r="I97" s="143"/>
      <c r="J97" s="143"/>
      <c r="K97" s="274"/>
      <c r="L97" s="274"/>
      <c r="M97" s="274"/>
      <c r="N97" s="274"/>
      <c r="O97" s="274"/>
      <c r="P97" s="274"/>
      <c r="Q97" s="274"/>
      <c r="R97" s="274"/>
      <c r="S97" s="274"/>
      <c r="T97" s="274"/>
    </row>
    <row r="98" spans="1:20" ht="12.75" customHeight="1">
      <c r="A98" s="274"/>
      <c r="B98" s="274"/>
      <c r="C98" s="274"/>
      <c r="D98" s="274"/>
      <c r="E98" s="274"/>
      <c r="F98" s="274"/>
      <c r="G98" s="274"/>
      <c r="H98" s="274"/>
      <c r="I98" s="143"/>
      <c r="J98" s="143"/>
      <c r="K98" s="274"/>
      <c r="L98" s="274"/>
      <c r="M98" s="274"/>
      <c r="N98" s="274"/>
      <c r="O98" s="274"/>
      <c r="P98" s="274"/>
      <c r="Q98" s="274"/>
      <c r="R98" s="274"/>
      <c r="S98" s="274"/>
      <c r="T98" s="274"/>
    </row>
    <row r="99" spans="1:20" ht="12.75" customHeight="1">
      <c r="A99" s="274"/>
      <c r="B99" s="274"/>
      <c r="C99" s="274"/>
      <c r="D99" s="274"/>
      <c r="E99" s="274"/>
      <c r="F99" s="274"/>
      <c r="G99" s="274"/>
      <c r="H99" s="274"/>
      <c r="I99" s="143"/>
      <c r="J99" s="143"/>
      <c r="K99" s="274"/>
      <c r="L99" s="274"/>
      <c r="M99" s="274"/>
      <c r="N99" s="274"/>
      <c r="O99" s="274"/>
      <c r="P99" s="274"/>
      <c r="Q99" s="274"/>
      <c r="R99" s="274"/>
      <c r="S99" s="274"/>
      <c r="T99" s="274"/>
    </row>
    <row r="100" spans="1:20" ht="12.75" customHeight="1">
      <c r="A100" s="274"/>
      <c r="B100" s="274"/>
      <c r="C100" s="274"/>
      <c r="D100" s="274"/>
      <c r="E100" s="274"/>
      <c r="F100" s="274"/>
      <c r="G100" s="274"/>
      <c r="H100" s="274"/>
      <c r="I100" s="143"/>
      <c r="J100" s="143"/>
      <c r="K100" s="274"/>
      <c r="L100" s="274"/>
      <c r="M100" s="274"/>
      <c r="N100" s="274"/>
      <c r="O100" s="274"/>
      <c r="P100" s="274"/>
      <c r="Q100" s="274"/>
      <c r="R100" s="274"/>
      <c r="S100" s="274"/>
      <c r="T100" s="274"/>
    </row>
    <row r="101" spans="1:20" ht="12.75" customHeight="1">
      <c r="A101" s="274"/>
      <c r="B101" s="274"/>
      <c r="C101" s="274"/>
      <c r="D101" s="274"/>
      <c r="E101" s="274"/>
      <c r="F101" s="274"/>
      <c r="G101" s="274"/>
      <c r="H101" s="274"/>
      <c r="I101" s="143"/>
      <c r="J101" s="143"/>
      <c r="K101" s="274"/>
      <c r="L101" s="274"/>
      <c r="M101" s="274"/>
      <c r="N101" s="274"/>
      <c r="O101" s="274"/>
      <c r="P101" s="274"/>
      <c r="Q101" s="274"/>
      <c r="R101" s="274"/>
      <c r="S101" s="274"/>
      <c r="T101" s="274"/>
    </row>
    <row r="102" spans="1:20" ht="12.75" customHeight="1">
      <c r="A102" s="274"/>
      <c r="B102" s="274"/>
      <c r="C102" s="274"/>
      <c r="D102" s="274"/>
      <c r="E102" s="274"/>
      <c r="F102" s="274"/>
      <c r="G102" s="274"/>
      <c r="H102" s="274"/>
      <c r="I102" s="143"/>
      <c r="J102" s="143"/>
      <c r="K102" s="274"/>
      <c r="L102" s="274"/>
      <c r="M102" s="274"/>
      <c r="N102" s="274"/>
      <c r="O102" s="274"/>
      <c r="P102" s="274"/>
      <c r="Q102" s="274"/>
      <c r="R102" s="274"/>
      <c r="S102" s="274"/>
      <c r="T102" s="274"/>
    </row>
    <row r="103" spans="1:20" ht="12.75" customHeight="1">
      <c r="A103" s="274"/>
      <c r="B103" s="274"/>
      <c r="C103" s="274"/>
      <c r="D103" s="274"/>
      <c r="E103" s="274"/>
      <c r="F103" s="274"/>
      <c r="G103" s="274"/>
      <c r="H103" s="274"/>
      <c r="I103" s="143"/>
      <c r="J103" s="143"/>
      <c r="K103" s="274"/>
      <c r="L103" s="274"/>
      <c r="M103" s="274"/>
      <c r="N103" s="274"/>
      <c r="O103" s="274"/>
      <c r="P103" s="274"/>
      <c r="Q103" s="274"/>
      <c r="R103" s="274"/>
      <c r="S103" s="274"/>
      <c r="T103" s="274"/>
    </row>
    <row r="104" spans="1:20" ht="12.75" customHeight="1">
      <c r="A104" s="274"/>
      <c r="B104" s="274"/>
      <c r="C104" s="274"/>
      <c r="D104" s="274"/>
      <c r="E104" s="274"/>
      <c r="F104" s="274"/>
      <c r="G104" s="274"/>
      <c r="H104" s="274"/>
      <c r="I104" s="143"/>
      <c r="J104" s="143"/>
      <c r="K104" s="274"/>
      <c r="L104" s="274"/>
      <c r="M104" s="274"/>
      <c r="N104" s="274"/>
      <c r="O104" s="274"/>
      <c r="P104" s="274"/>
      <c r="Q104" s="274"/>
      <c r="R104" s="274"/>
      <c r="S104" s="274"/>
      <c r="T104" s="274"/>
    </row>
    <row r="105" spans="1:20" ht="12.75" customHeight="1">
      <c r="A105" s="274"/>
      <c r="B105" s="274"/>
      <c r="C105" s="274"/>
      <c r="D105" s="274"/>
      <c r="E105" s="274"/>
      <c r="F105" s="274"/>
      <c r="G105" s="274"/>
      <c r="H105" s="274"/>
      <c r="I105" s="143"/>
      <c r="J105" s="143"/>
      <c r="K105" s="274"/>
      <c r="L105" s="274"/>
      <c r="M105" s="274"/>
      <c r="N105" s="274"/>
      <c r="O105" s="274"/>
      <c r="P105" s="274"/>
      <c r="Q105" s="274"/>
      <c r="R105" s="274"/>
      <c r="S105" s="274"/>
      <c r="T105" s="274"/>
    </row>
    <row r="106" spans="1:20" ht="12.75" customHeight="1">
      <c r="A106" s="274"/>
      <c r="B106" s="274"/>
      <c r="C106" s="274"/>
      <c r="D106" s="274"/>
      <c r="E106" s="274"/>
      <c r="F106" s="274"/>
      <c r="G106" s="274"/>
      <c r="H106" s="274"/>
      <c r="I106" s="143"/>
      <c r="J106" s="143"/>
      <c r="K106" s="274"/>
      <c r="L106" s="274"/>
      <c r="M106" s="274"/>
      <c r="N106" s="274"/>
      <c r="O106" s="274"/>
      <c r="P106" s="274"/>
      <c r="Q106" s="274"/>
      <c r="R106" s="274"/>
      <c r="S106" s="274"/>
      <c r="T106" s="274"/>
    </row>
    <row r="107" spans="1:20" ht="12.75" customHeight="1">
      <c r="A107" s="274"/>
      <c r="B107" s="274"/>
      <c r="C107" s="274"/>
      <c r="D107" s="274"/>
      <c r="E107" s="274"/>
      <c r="F107" s="274"/>
      <c r="G107" s="274"/>
      <c r="H107" s="274"/>
      <c r="I107" s="143"/>
      <c r="J107" s="143"/>
      <c r="K107" s="274"/>
      <c r="L107" s="274"/>
      <c r="M107" s="274"/>
      <c r="N107" s="274"/>
      <c r="O107" s="274"/>
      <c r="P107" s="274"/>
      <c r="Q107" s="274"/>
      <c r="R107" s="274"/>
      <c r="S107" s="274"/>
      <c r="T107" s="274"/>
    </row>
    <row r="108" spans="1:20" ht="12.75" customHeight="1">
      <c r="A108" s="274"/>
      <c r="B108" s="274"/>
      <c r="C108" s="274"/>
      <c r="D108" s="274"/>
      <c r="E108" s="274"/>
      <c r="F108" s="274"/>
      <c r="G108" s="274"/>
      <c r="H108" s="274"/>
      <c r="I108" s="143"/>
      <c r="J108" s="143"/>
      <c r="K108" s="274"/>
      <c r="L108" s="274"/>
      <c r="M108" s="274"/>
      <c r="N108" s="274"/>
      <c r="O108" s="274"/>
      <c r="P108" s="274"/>
      <c r="Q108" s="274"/>
      <c r="R108" s="274"/>
      <c r="S108" s="274"/>
      <c r="T108" s="274"/>
    </row>
    <row r="109" spans="1:20" ht="12.75" customHeight="1">
      <c r="A109" s="274"/>
      <c r="B109" s="274"/>
      <c r="C109" s="274"/>
      <c r="D109" s="274"/>
      <c r="E109" s="274"/>
      <c r="F109" s="274"/>
      <c r="G109" s="274"/>
      <c r="H109" s="274"/>
      <c r="I109" s="143"/>
      <c r="J109" s="143"/>
      <c r="K109" s="274"/>
      <c r="L109" s="274"/>
      <c r="M109" s="274"/>
      <c r="N109" s="274"/>
      <c r="O109" s="274"/>
      <c r="P109" s="274"/>
      <c r="Q109" s="274"/>
      <c r="R109" s="274"/>
      <c r="S109" s="274"/>
      <c r="T109" s="274"/>
    </row>
    <row r="110" spans="1:20" ht="12.75" customHeight="1">
      <c r="A110" s="274"/>
      <c r="B110" s="274"/>
      <c r="C110" s="274"/>
      <c r="D110" s="274"/>
      <c r="E110" s="274"/>
      <c r="F110" s="274"/>
      <c r="G110" s="274"/>
      <c r="H110" s="274"/>
      <c r="I110" s="143"/>
      <c r="J110" s="143"/>
      <c r="K110" s="274"/>
      <c r="L110" s="274"/>
      <c r="M110" s="274"/>
      <c r="N110" s="274"/>
      <c r="O110" s="274"/>
      <c r="P110" s="274"/>
      <c r="Q110" s="274"/>
      <c r="R110" s="274"/>
      <c r="S110" s="274"/>
      <c r="T110" s="274"/>
    </row>
    <row r="111" spans="1:20" ht="12.75" customHeight="1">
      <c r="A111" s="274"/>
      <c r="B111" s="274"/>
      <c r="C111" s="274"/>
      <c r="D111" s="274"/>
      <c r="E111" s="274"/>
      <c r="F111" s="274"/>
      <c r="G111" s="274"/>
      <c r="H111" s="274"/>
      <c r="I111" s="143"/>
      <c r="J111" s="143"/>
      <c r="K111" s="274"/>
      <c r="L111" s="274"/>
      <c r="M111" s="274"/>
      <c r="N111" s="274"/>
      <c r="O111" s="274"/>
      <c r="P111" s="274"/>
      <c r="Q111" s="274"/>
      <c r="R111" s="274"/>
      <c r="S111" s="274"/>
      <c r="T111" s="274"/>
    </row>
    <row r="112" spans="1:20" ht="12.75" customHeight="1">
      <c r="A112" s="274"/>
      <c r="B112" s="274"/>
      <c r="C112" s="274"/>
      <c r="D112" s="274"/>
      <c r="E112" s="274"/>
      <c r="F112" s="274"/>
      <c r="G112" s="274"/>
      <c r="H112" s="274"/>
      <c r="I112" s="143"/>
      <c r="J112" s="143"/>
      <c r="K112" s="274"/>
      <c r="L112" s="274"/>
      <c r="M112" s="274"/>
      <c r="N112" s="274"/>
      <c r="O112" s="274"/>
      <c r="P112" s="274"/>
      <c r="Q112" s="274"/>
      <c r="R112" s="274"/>
      <c r="S112" s="274"/>
      <c r="T112" s="274"/>
    </row>
    <row r="113" spans="1:20" ht="12.75" customHeight="1">
      <c r="A113" s="274"/>
      <c r="B113" s="274"/>
      <c r="C113" s="274"/>
      <c r="D113" s="274"/>
      <c r="E113" s="274"/>
      <c r="F113" s="274"/>
      <c r="G113" s="274"/>
      <c r="H113" s="274"/>
      <c r="I113" s="143"/>
      <c r="J113" s="143"/>
      <c r="K113" s="274"/>
      <c r="L113" s="274"/>
      <c r="M113" s="274"/>
      <c r="N113" s="274"/>
      <c r="O113" s="274"/>
      <c r="P113" s="274"/>
      <c r="Q113" s="274"/>
      <c r="R113" s="274"/>
      <c r="S113" s="274"/>
      <c r="T113" s="274"/>
    </row>
    <row r="114" spans="1:20" ht="12.75" customHeight="1">
      <c r="A114" s="274"/>
      <c r="B114" s="274"/>
      <c r="C114" s="274"/>
      <c r="D114" s="274"/>
      <c r="E114" s="274"/>
      <c r="F114" s="274"/>
      <c r="G114" s="274"/>
      <c r="H114" s="274"/>
      <c r="I114" s="143"/>
      <c r="J114" s="143"/>
      <c r="K114" s="274"/>
      <c r="L114" s="274"/>
      <c r="M114" s="274"/>
      <c r="N114" s="274"/>
      <c r="O114" s="274"/>
      <c r="P114" s="274"/>
      <c r="Q114" s="274"/>
      <c r="R114" s="274"/>
      <c r="S114" s="274"/>
      <c r="T114" s="274"/>
    </row>
    <row r="115" spans="1:20" ht="12.75" customHeight="1">
      <c r="A115" s="274"/>
      <c r="B115" s="274"/>
      <c r="C115" s="274"/>
      <c r="D115" s="274"/>
      <c r="E115" s="274"/>
      <c r="F115" s="274"/>
      <c r="G115" s="274"/>
      <c r="H115" s="274"/>
      <c r="I115" s="143"/>
      <c r="J115" s="143"/>
      <c r="K115" s="274"/>
      <c r="L115" s="274"/>
      <c r="M115" s="274"/>
      <c r="N115" s="274"/>
      <c r="O115" s="274"/>
      <c r="P115" s="274"/>
      <c r="Q115" s="274"/>
      <c r="R115" s="274"/>
      <c r="S115" s="274"/>
      <c r="T115" s="274"/>
    </row>
    <row r="116" spans="1:20" ht="12.75" customHeight="1">
      <c r="A116" s="274"/>
      <c r="B116" s="274"/>
      <c r="C116" s="274"/>
      <c r="D116" s="274"/>
      <c r="E116" s="274"/>
      <c r="F116" s="274"/>
      <c r="G116" s="274"/>
      <c r="H116" s="274"/>
      <c r="I116" s="143"/>
      <c r="J116" s="143"/>
      <c r="K116" s="274"/>
      <c r="L116" s="274"/>
      <c r="M116" s="274"/>
      <c r="N116" s="274"/>
      <c r="O116" s="274"/>
      <c r="P116" s="274"/>
      <c r="Q116" s="274"/>
      <c r="R116" s="274"/>
      <c r="S116" s="274"/>
      <c r="T116" s="274"/>
    </row>
    <row r="117" spans="1:20" ht="12.75" customHeight="1">
      <c r="A117" s="274"/>
      <c r="B117" s="274"/>
      <c r="C117" s="274"/>
      <c r="D117" s="274"/>
      <c r="E117" s="274"/>
      <c r="F117" s="274"/>
      <c r="G117" s="274"/>
      <c r="H117" s="274"/>
      <c r="I117" s="143"/>
      <c r="J117" s="143"/>
      <c r="K117" s="274"/>
      <c r="L117" s="274"/>
      <c r="M117" s="274"/>
      <c r="N117" s="274"/>
      <c r="O117" s="274"/>
      <c r="P117" s="274"/>
      <c r="Q117" s="274"/>
      <c r="R117" s="274"/>
      <c r="S117" s="274"/>
      <c r="T117" s="274"/>
    </row>
    <row r="118" spans="1:20" ht="12.75" customHeight="1">
      <c r="A118" s="274"/>
      <c r="B118" s="274"/>
      <c r="C118" s="274"/>
      <c r="D118" s="274"/>
      <c r="E118" s="274"/>
      <c r="F118" s="274"/>
      <c r="G118" s="274"/>
      <c r="H118" s="274"/>
      <c r="I118" s="143"/>
      <c r="J118" s="143"/>
      <c r="K118" s="274"/>
      <c r="L118" s="274"/>
      <c r="M118" s="274"/>
      <c r="N118" s="274"/>
      <c r="O118" s="274"/>
      <c r="P118" s="274"/>
      <c r="Q118" s="274"/>
      <c r="R118" s="274"/>
      <c r="S118" s="274"/>
      <c r="T118" s="274"/>
    </row>
    <row r="119" spans="1:20" ht="12.75" customHeight="1">
      <c r="A119" s="274"/>
      <c r="B119" s="274"/>
      <c r="C119" s="274"/>
      <c r="D119" s="274"/>
      <c r="E119" s="274"/>
      <c r="F119" s="274"/>
      <c r="G119" s="274"/>
      <c r="H119" s="274"/>
      <c r="I119" s="143"/>
      <c r="J119" s="143"/>
      <c r="K119" s="274"/>
      <c r="L119" s="274"/>
      <c r="M119" s="274"/>
      <c r="N119" s="274"/>
      <c r="O119" s="274"/>
      <c r="P119" s="274"/>
      <c r="Q119" s="274"/>
      <c r="R119" s="274"/>
      <c r="S119" s="274"/>
      <c r="T119" s="274"/>
    </row>
    <row r="120" spans="1:20" ht="12.75" customHeight="1">
      <c r="A120" s="274"/>
      <c r="B120" s="274"/>
      <c r="C120" s="274"/>
      <c r="D120" s="274"/>
      <c r="E120" s="274"/>
      <c r="F120" s="274"/>
      <c r="G120" s="274"/>
      <c r="H120" s="274"/>
      <c r="I120" s="143"/>
      <c r="J120" s="143"/>
      <c r="K120" s="274"/>
      <c r="L120" s="274"/>
      <c r="M120" s="274"/>
      <c r="N120" s="274"/>
      <c r="O120" s="274"/>
      <c r="P120" s="274"/>
      <c r="Q120" s="274"/>
      <c r="R120" s="274"/>
      <c r="S120" s="274"/>
      <c r="T120" s="274"/>
    </row>
    <row r="121" spans="1:20" ht="12.75" customHeight="1">
      <c r="A121" s="274"/>
      <c r="B121" s="274"/>
      <c r="C121" s="274"/>
      <c r="D121" s="274"/>
      <c r="E121" s="274"/>
      <c r="F121" s="274"/>
      <c r="G121" s="274"/>
      <c r="H121" s="274"/>
      <c r="I121" s="143"/>
      <c r="J121" s="143"/>
      <c r="K121" s="274"/>
      <c r="L121" s="274"/>
      <c r="M121" s="274"/>
      <c r="N121" s="274"/>
      <c r="O121" s="274"/>
      <c r="P121" s="274"/>
      <c r="Q121" s="274"/>
      <c r="R121" s="274"/>
      <c r="S121" s="274"/>
      <c r="T121" s="274"/>
    </row>
    <row r="122" spans="1:20" ht="12.75" customHeight="1">
      <c r="A122" s="274"/>
      <c r="B122" s="274"/>
      <c r="C122" s="274"/>
      <c r="D122" s="274"/>
      <c r="E122" s="274"/>
      <c r="F122" s="274"/>
      <c r="G122" s="274"/>
      <c r="H122" s="274"/>
      <c r="I122" s="143"/>
      <c r="J122" s="143"/>
      <c r="K122" s="274"/>
      <c r="L122" s="274"/>
      <c r="M122" s="274"/>
      <c r="N122" s="274"/>
      <c r="O122" s="274"/>
      <c r="P122" s="274"/>
      <c r="Q122" s="274"/>
      <c r="R122" s="274"/>
      <c r="S122" s="274"/>
      <c r="T122" s="274"/>
    </row>
    <row r="123" spans="1:20" ht="12.75" customHeight="1">
      <c r="A123" s="274"/>
      <c r="B123" s="274"/>
      <c r="C123" s="274"/>
      <c r="D123" s="274"/>
      <c r="E123" s="274"/>
      <c r="F123" s="274"/>
      <c r="G123" s="274"/>
      <c r="H123" s="274"/>
      <c r="I123" s="143"/>
      <c r="J123" s="143"/>
      <c r="K123" s="274"/>
      <c r="L123" s="274"/>
      <c r="M123" s="274"/>
      <c r="N123" s="274"/>
      <c r="O123" s="274"/>
      <c r="P123" s="274"/>
      <c r="Q123" s="274"/>
      <c r="R123" s="274"/>
      <c r="S123" s="274"/>
      <c r="T123" s="274"/>
    </row>
    <row r="124" spans="1:20" ht="12.75" customHeight="1">
      <c r="A124" s="274"/>
      <c r="B124" s="274"/>
      <c r="C124" s="274"/>
      <c r="D124" s="274"/>
      <c r="E124" s="274"/>
      <c r="F124" s="274"/>
      <c r="G124" s="274"/>
      <c r="H124" s="274"/>
      <c r="I124" s="143"/>
      <c r="J124" s="143"/>
      <c r="K124" s="274"/>
      <c r="L124" s="274"/>
      <c r="M124" s="274"/>
      <c r="N124" s="274"/>
      <c r="O124" s="274"/>
      <c r="P124" s="274"/>
      <c r="Q124" s="274"/>
      <c r="R124" s="274"/>
      <c r="S124" s="274"/>
      <c r="T124" s="274"/>
    </row>
    <row r="125" spans="1:20" ht="12.75" customHeight="1">
      <c r="A125" s="274"/>
      <c r="B125" s="274"/>
      <c r="C125" s="274"/>
      <c r="D125" s="274"/>
      <c r="E125" s="274"/>
      <c r="F125" s="274"/>
      <c r="G125" s="274"/>
      <c r="H125" s="274"/>
      <c r="I125" s="143"/>
      <c r="J125" s="143"/>
      <c r="K125" s="274"/>
      <c r="L125" s="274"/>
      <c r="M125" s="274"/>
      <c r="N125" s="274"/>
      <c r="O125" s="274"/>
      <c r="P125" s="274"/>
      <c r="Q125" s="274"/>
      <c r="R125" s="274"/>
      <c r="S125" s="274"/>
      <c r="T125" s="274"/>
    </row>
    <row r="126" spans="1:20" ht="12.75" customHeight="1">
      <c r="A126" s="274"/>
      <c r="B126" s="274"/>
      <c r="C126" s="274"/>
      <c r="D126" s="274"/>
      <c r="E126" s="274"/>
      <c r="F126" s="274"/>
      <c r="G126" s="274"/>
      <c r="H126" s="274"/>
      <c r="I126" s="143"/>
      <c r="J126" s="143"/>
      <c r="K126" s="274"/>
      <c r="L126" s="274"/>
      <c r="M126" s="274"/>
      <c r="N126" s="274"/>
      <c r="O126" s="274"/>
      <c r="P126" s="274"/>
      <c r="Q126" s="274"/>
      <c r="R126" s="274"/>
      <c r="S126" s="274"/>
      <c r="T126" s="274"/>
    </row>
    <row r="127" spans="1:20" ht="12.75" customHeight="1">
      <c r="A127" s="274"/>
      <c r="B127" s="274"/>
      <c r="C127" s="274"/>
      <c r="D127" s="274"/>
      <c r="E127" s="274"/>
      <c r="F127" s="274"/>
      <c r="G127" s="274"/>
      <c r="H127" s="274"/>
      <c r="I127" s="143"/>
      <c r="J127" s="143"/>
      <c r="K127" s="274"/>
      <c r="L127" s="274"/>
      <c r="M127" s="274"/>
      <c r="N127" s="274"/>
      <c r="O127" s="274"/>
      <c r="P127" s="274"/>
      <c r="Q127" s="274"/>
      <c r="R127" s="274"/>
      <c r="S127" s="274"/>
      <c r="T127" s="274"/>
    </row>
    <row r="128" spans="1:20" ht="12.75" customHeight="1">
      <c r="A128" s="274"/>
      <c r="B128" s="274"/>
      <c r="C128" s="274"/>
      <c r="D128" s="274"/>
      <c r="E128" s="274"/>
      <c r="F128" s="274"/>
      <c r="G128" s="274"/>
      <c r="H128" s="274"/>
      <c r="I128" s="143"/>
      <c r="J128" s="143"/>
      <c r="K128" s="274"/>
      <c r="L128" s="274"/>
      <c r="M128" s="274"/>
      <c r="N128" s="274"/>
      <c r="O128" s="274"/>
      <c r="P128" s="274"/>
      <c r="Q128" s="274"/>
      <c r="R128" s="274"/>
      <c r="S128" s="274"/>
      <c r="T128" s="274"/>
    </row>
    <row r="129" spans="1:20" ht="12.75" customHeight="1">
      <c r="A129" s="274"/>
      <c r="B129" s="274"/>
      <c r="C129" s="274"/>
      <c r="D129" s="274"/>
      <c r="E129" s="274"/>
      <c r="F129" s="274"/>
      <c r="G129" s="274"/>
      <c r="H129" s="274"/>
      <c r="I129" s="143"/>
      <c r="J129" s="143"/>
      <c r="K129" s="274"/>
      <c r="L129" s="274"/>
      <c r="M129" s="274"/>
      <c r="N129" s="274"/>
      <c r="O129" s="274"/>
      <c r="P129" s="274"/>
      <c r="Q129" s="274"/>
      <c r="R129" s="274"/>
      <c r="S129" s="274"/>
      <c r="T129" s="274"/>
    </row>
    <row r="130" spans="1:20" ht="12.75" customHeight="1">
      <c r="A130" s="274"/>
      <c r="B130" s="274"/>
      <c r="C130" s="274"/>
      <c r="D130" s="274"/>
      <c r="E130" s="274"/>
      <c r="F130" s="274"/>
      <c r="G130" s="274"/>
      <c r="H130" s="274"/>
      <c r="I130" s="143"/>
      <c r="J130" s="143"/>
      <c r="K130" s="274"/>
      <c r="L130" s="274"/>
      <c r="M130" s="274"/>
      <c r="N130" s="274"/>
      <c r="O130" s="274"/>
      <c r="P130" s="274"/>
      <c r="Q130" s="274"/>
      <c r="R130" s="274"/>
      <c r="S130" s="274"/>
      <c r="T130" s="274"/>
    </row>
    <row r="131" spans="1:20" ht="12.75" customHeight="1">
      <c r="A131" s="274"/>
      <c r="B131" s="274"/>
      <c r="C131" s="274"/>
      <c r="D131" s="274"/>
      <c r="E131" s="274"/>
      <c r="F131" s="274"/>
      <c r="G131" s="274"/>
      <c r="H131" s="274"/>
      <c r="I131" s="143"/>
      <c r="J131" s="143"/>
      <c r="K131" s="274"/>
      <c r="L131" s="274"/>
      <c r="M131" s="274"/>
      <c r="N131" s="274"/>
      <c r="O131" s="274"/>
      <c r="P131" s="274"/>
      <c r="Q131" s="274"/>
      <c r="R131" s="274"/>
      <c r="S131" s="274"/>
      <c r="T131" s="274"/>
    </row>
    <row r="132" spans="1:20" ht="12.75" customHeight="1">
      <c r="A132" s="274"/>
      <c r="B132" s="274"/>
      <c r="C132" s="274"/>
      <c r="D132" s="274"/>
      <c r="E132" s="274"/>
      <c r="F132" s="274"/>
      <c r="G132" s="274"/>
      <c r="H132" s="274"/>
      <c r="I132" s="143"/>
      <c r="J132" s="143"/>
      <c r="K132" s="274"/>
      <c r="L132" s="274"/>
      <c r="M132" s="274"/>
      <c r="N132" s="274"/>
      <c r="O132" s="274"/>
      <c r="P132" s="274"/>
      <c r="Q132" s="274"/>
      <c r="R132" s="274"/>
      <c r="S132" s="274"/>
      <c r="T132" s="274"/>
    </row>
    <row r="133" spans="1:20" ht="12.75" customHeight="1">
      <c r="A133" s="274"/>
      <c r="B133" s="274"/>
      <c r="C133" s="274"/>
      <c r="D133" s="274"/>
      <c r="E133" s="274"/>
      <c r="F133" s="274"/>
      <c r="G133" s="274"/>
      <c r="H133" s="274"/>
      <c r="I133" s="143"/>
      <c r="J133" s="143"/>
      <c r="K133" s="274"/>
      <c r="L133" s="274"/>
      <c r="M133" s="274"/>
      <c r="N133" s="274"/>
      <c r="O133" s="274"/>
      <c r="P133" s="274"/>
      <c r="Q133" s="274"/>
      <c r="R133" s="274"/>
      <c r="S133" s="274"/>
      <c r="T133" s="274"/>
    </row>
    <row r="134" spans="1:20" ht="12.75" customHeight="1">
      <c r="A134" s="274"/>
      <c r="B134" s="274"/>
      <c r="C134" s="274"/>
      <c r="D134" s="274"/>
      <c r="E134" s="274"/>
      <c r="F134" s="274"/>
      <c r="G134" s="274"/>
      <c r="H134" s="274"/>
      <c r="I134" s="143"/>
      <c r="J134" s="143"/>
      <c r="K134" s="274"/>
      <c r="L134" s="274"/>
      <c r="M134" s="274"/>
      <c r="N134" s="274"/>
      <c r="O134" s="274"/>
      <c r="P134" s="274"/>
      <c r="Q134" s="274"/>
      <c r="R134" s="274"/>
      <c r="S134" s="274"/>
      <c r="T134" s="274"/>
    </row>
    <row r="135" spans="1:20" ht="12.75" customHeight="1">
      <c r="A135" s="274"/>
      <c r="B135" s="274"/>
      <c r="C135" s="274"/>
      <c r="D135" s="274"/>
      <c r="E135" s="274"/>
      <c r="F135" s="274"/>
      <c r="G135" s="274"/>
      <c r="H135" s="274"/>
      <c r="I135" s="143"/>
      <c r="J135" s="143"/>
      <c r="K135" s="274"/>
      <c r="L135" s="274"/>
      <c r="M135" s="274"/>
      <c r="N135" s="274"/>
      <c r="O135" s="274"/>
      <c r="P135" s="274"/>
      <c r="Q135" s="274"/>
      <c r="R135" s="274"/>
      <c r="S135" s="274"/>
      <c r="T135" s="274"/>
    </row>
    <row r="136" spans="1:20" ht="12.75" customHeight="1">
      <c r="A136" s="274"/>
      <c r="B136" s="274"/>
      <c r="C136" s="274"/>
      <c r="D136" s="274"/>
      <c r="E136" s="274"/>
      <c r="F136" s="274"/>
      <c r="G136" s="274"/>
      <c r="H136" s="274"/>
      <c r="I136" s="143"/>
      <c r="J136" s="143"/>
      <c r="K136" s="274"/>
      <c r="L136" s="274"/>
      <c r="M136" s="274"/>
      <c r="N136" s="274"/>
      <c r="O136" s="274"/>
      <c r="P136" s="274"/>
      <c r="Q136" s="274"/>
      <c r="R136" s="274"/>
      <c r="S136" s="274"/>
      <c r="T136" s="274"/>
    </row>
    <row r="137" spans="1:20" ht="12.75" customHeight="1">
      <c r="A137" s="274"/>
      <c r="B137" s="274"/>
      <c r="C137" s="274"/>
      <c r="D137" s="274"/>
      <c r="E137" s="274"/>
      <c r="F137" s="274"/>
      <c r="G137" s="274"/>
      <c r="H137" s="274"/>
      <c r="I137" s="143"/>
      <c r="J137" s="143"/>
      <c r="K137" s="274"/>
      <c r="L137" s="274"/>
      <c r="M137" s="274"/>
      <c r="N137" s="274"/>
      <c r="O137" s="274"/>
      <c r="P137" s="274"/>
      <c r="Q137" s="274"/>
      <c r="R137" s="274"/>
      <c r="S137" s="274"/>
      <c r="T137" s="274"/>
    </row>
    <row r="138" spans="1:20" ht="12.75" customHeight="1">
      <c r="A138" s="274"/>
      <c r="B138" s="274"/>
      <c r="C138" s="274"/>
      <c r="D138" s="274"/>
      <c r="E138" s="274"/>
      <c r="F138" s="274"/>
      <c r="G138" s="274"/>
      <c r="H138" s="274"/>
      <c r="I138" s="143"/>
      <c r="J138" s="143"/>
      <c r="K138" s="274"/>
      <c r="L138" s="274"/>
      <c r="M138" s="274"/>
      <c r="N138" s="274"/>
      <c r="O138" s="274"/>
      <c r="P138" s="274"/>
      <c r="Q138" s="274"/>
      <c r="R138" s="274"/>
      <c r="S138" s="274"/>
      <c r="T138" s="274"/>
    </row>
    <row r="139" spans="1:20" ht="12.75" customHeight="1">
      <c r="A139" s="274"/>
      <c r="B139" s="274"/>
      <c r="C139" s="274"/>
      <c r="D139" s="274"/>
      <c r="E139" s="274"/>
      <c r="F139" s="274"/>
      <c r="G139" s="274"/>
      <c r="H139" s="274"/>
      <c r="I139" s="143"/>
      <c r="J139" s="143"/>
      <c r="K139" s="274"/>
      <c r="L139" s="274"/>
      <c r="M139" s="274"/>
      <c r="N139" s="274"/>
      <c r="O139" s="274"/>
      <c r="P139" s="274"/>
      <c r="Q139" s="274"/>
      <c r="R139" s="274"/>
      <c r="S139" s="274"/>
      <c r="T139" s="274"/>
    </row>
    <row r="140" spans="1:20" ht="12.75" customHeight="1">
      <c r="A140" s="274"/>
      <c r="B140" s="274"/>
      <c r="C140" s="274"/>
      <c r="D140" s="274"/>
      <c r="E140" s="274"/>
      <c r="F140" s="274"/>
      <c r="G140" s="274"/>
      <c r="H140" s="274"/>
      <c r="I140" s="143"/>
      <c r="J140" s="143"/>
      <c r="K140" s="274"/>
      <c r="L140" s="274"/>
      <c r="M140" s="274"/>
      <c r="N140" s="274"/>
      <c r="O140" s="274"/>
      <c r="P140" s="274"/>
      <c r="Q140" s="274"/>
      <c r="R140" s="274"/>
      <c r="S140" s="274"/>
      <c r="T140" s="274"/>
    </row>
    <row r="141" spans="1:20" ht="12.75" customHeight="1">
      <c r="A141" s="274"/>
      <c r="B141" s="274"/>
      <c r="C141" s="274"/>
      <c r="D141" s="274"/>
      <c r="E141" s="274"/>
      <c r="F141" s="274"/>
      <c r="G141" s="274"/>
      <c r="H141" s="274"/>
      <c r="I141" s="143"/>
      <c r="J141" s="143"/>
      <c r="K141" s="274"/>
      <c r="L141" s="274"/>
      <c r="M141" s="274"/>
      <c r="N141" s="274"/>
      <c r="O141" s="274"/>
      <c r="P141" s="274"/>
      <c r="Q141" s="274"/>
      <c r="R141" s="274"/>
      <c r="S141" s="274"/>
      <c r="T141" s="274"/>
    </row>
    <row r="142" spans="1:20" ht="12.75" customHeight="1">
      <c r="A142" s="274"/>
      <c r="B142" s="274"/>
      <c r="C142" s="274"/>
      <c r="D142" s="274"/>
      <c r="E142" s="274"/>
      <c r="F142" s="274"/>
      <c r="G142" s="274"/>
      <c r="H142" s="274"/>
      <c r="I142" s="143"/>
      <c r="J142" s="143"/>
      <c r="K142" s="274"/>
      <c r="L142" s="274"/>
      <c r="M142" s="274"/>
      <c r="N142" s="274"/>
      <c r="O142" s="274"/>
      <c r="P142" s="274"/>
      <c r="Q142" s="274"/>
      <c r="R142" s="274"/>
      <c r="S142" s="274"/>
      <c r="T142" s="274"/>
    </row>
    <row r="143" spans="1:20" ht="12.75" customHeight="1">
      <c r="A143" s="274"/>
      <c r="B143" s="274"/>
      <c r="C143" s="274"/>
      <c r="D143" s="274"/>
      <c r="E143" s="274"/>
      <c r="F143" s="274"/>
      <c r="G143" s="274"/>
      <c r="H143" s="274"/>
      <c r="I143" s="143"/>
      <c r="J143" s="143"/>
      <c r="K143" s="274"/>
      <c r="L143" s="274"/>
      <c r="M143" s="274"/>
      <c r="N143" s="274"/>
      <c r="O143" s="274"/>
      <c r="P143" s="274"/>
      <c r="Q143" s="274"/>
      <c r="R143" s="274"/>
      <c r="S143" s="274"/>
      <c r="T143" s="274"/>
    </row>
    <row r="144" spans="1:20" ht="12.75" customHeight="1">
      <c r="A144" s="274"/>
      <c r="B144" s="274"/>
      <c r="C144" s="274"/>
      <c r="D144" s="274"/>
      <c r="E144" s="274"/>
      <c r="F144" s="274"/>
      <c r="G144" s="274"/>
      <c r="H144" s="274"/>
      <c r="I144" s="143"/>
      <c r="J144" s="143"/>
      <c r="K144" s="274"/>
      <c r="L144" s="274"/>
      <c r="M144" s="274"/>
      <c r="N144" s="274"/>
      <c r="O144" s="274"/>
      <c r="P144" s="274"/>
      <c r="Q144" s="274"/>
      <c r="R144" s="274"/>
      <c r="S144" s="274"/>
      <c r="T144" s="274"/>
    </row>
    <row r="145" spans="1:20" ht="12.75" customHeight="1">
      <c r="A145" s="274"/>
      <c r="B145" s="274"/>
      <c r="C145" s="274"/>
      <c r="D145" s="274"/>
      <c r="E145" s="274"/>
      <c r="F145" s="274"/>
      <c r="G145" s="274"/>
      <c r="H145" s="274"/>
      <c r="I145" s="143"/>
      <c r="J145" s="143"/>
      <c r="K145" s="274"/>
      <c r="L145" s="274"/>
      <c r="M145" s="274"/>
      <c r="N145" s="274"/>
      <c r="O145" s="274"/>
      <c r="P145" s="274"/>
      <c r="Q145" s="274"/>
      <c r="R145" s="274"/>
      <c r="S145" s="274"/>
      <c r="T145" s="274"/>
    </row>
    <row r="146" spans="1:20" ht="12.75" customHeight="1">
      <c r="A146" s="274"/>
      <c r="B146" s="274"/>
      <c r="C146" s="274"/>
      <c r="D146" s="274"/>
      <c r="E146" s="274"/>
      <c r="F146" s="274"/>
      <c r="G146" s="274"/>
      <c r="H146" s="274"/>
      <c r="I146" s="143"/>
      <c r="J146" s="143"/>
      <c r="K146" s="274"/>
      <c r="L146" s="274"/>
      <c r="M146" s="274"/>
      <c r="N146" s="274"/>
      <c r="O146" s="274"/>
      <c r="P146" s="274"/>
      <c r="Q146" s="274"/>
      <c r="R146" s="274"/>
      <c r="S146" s="274"/>
      <c r="T146" s="274"/>
    </row>
    <row r="147" spans="1:20" ht="12.75" customHeight="1">
      <c r="A147" s="274"/>
      <c r="B147" s="274"/>
      <c r="C147" s="274"/>
      <c r="D147" s="274"/>
      <c r="E147" s="274"/>
      <c r="F147" s="274"/>
      <c r="G147" s="274"/>
      <c r="H147" s="274"/>
      <c r="I147" s="143"/>
      <c r="J147" s="143"/>
      <c r="K147" s="274"/>
      <c r="L147" s="274"/>
      <c r="M147" s="274"/>
      <c r="N147" s="274"/>
      <c r="O147" s="274"/>
      <c r="P147" s="274"/>
      <c r="Q147" s="274"/>
      <c r="R147" s="274"/>
      <c r="S147" s="274"/>
      <c r="T147" s="274"/>
    </row>
    <row r="148" spans="1:20" ht="12.75" customHeight="1">
      <c r="A148" s="274"/>
      <c r="B148" s="274"/>
      <c r="C148" s="274"/>
      <c r="D148" s="274"/>
      <c r="E148" s="274"/>
      <c r="F148" s="274"/>
      <c r="G148" s="274"/>
      <c r="H148" s="274"/>
      <c r="I148" s="143"/>
      <c r="J148" s="143"/>
      <c r="K148" s="274"/>
      <c r="L148" s="274"/>
      <c r="M148" s="274"/>
      <c r="N148" s="274"/>
      <c r="O148" s="274"/>
      <c r="P148" s="274"/>
      <c r="Q148" s="274"/>
      <c r="R148" s="274"/>
      <c r="S148" s="274"/>
      <c r="T148" s="274"/>
    </row>
    <row r="149" spans="1:20" ht="12.75" customHeight="1">
      <c r="A149" s="274"/>
      <c r="B149" s="274"/>
      <c r="C149" s="274"/>
      <c r="D149" s="274"/>
      <c r="E149" s="274"/>
      <c r="F149" s="274"/>
      <c r="G149" s="274"/>
      <c r="H149" s="274"/>
      <c r="I149" s="143"/>
      <c r="J149" s="143"/>
      <c r="K149" s="274"/>
      <c r="L149" s="274"/>
      <c r="M149" s="274"/>
      <c r="N149" s="274"/>
      <c r="O149" s="274"/>
      <c r="P149" s="274"/>
      <c r="Q149" s="274"/>
      <c r="R149" s="274"/>
      <c r="S149" s="274"/>
      <c r="T149" s="274"/>
    </row>
    <row r="150" spans="1:20" ht="12.75" customHeight="1">
      <c r="A150" s="274"/>
      <c r="B150" s="274"/>
      <c r="C150" s="274"/>
      <c r="D150" s="274"/>
      <c r="E150" s="274"/>
      <c r="F150" s="274"/>
      <c r="G150" s="274"/>
      <c r="H150" s="274"/>
      <c r="I150" s="143"/>
      <c r="J150" s="143"/>
      <c r="K150" s="274"/>
      <c r="L150" s="274"/>
      <c r="M150" s="274"/>
      <c r="N150" s="274"/>
      <c r="O150" s="274"/>
      <c r="P150" s="274"/>
      <c r="Q150" s="274"/>
      <c r="R150" s="274"/>
      <c r="S150" s="274"/>
      <c r="T150" s="274"/>
    </row>
    <row r="151" spans="1:20" ht="12.75" customHeight="1">
      <c r="A151" s="274"/>
      <c r="B151" s="274"/>
      <c r="C151" s="274"/>
      <c r="D151" s="274"/>
      <c r="E151" s="274"/>
      <c r="F151" s="274"/>
      <c r="G151" s="274"/>
      <c r="H151" s="274"/>
      <c r="I151" s="143"/>
      <c r="J151" s="143"/>
      <c r="K151" s="274"/>
      <c r="L151" s="274"/>
      <c r="M151" s="274"/>
      <c r="N151" s="274"/>
      <c r="O151" s="274"/>
      <c r="P151" s="274"/>
      <c r="Q151" s="274"/>
      <c r="R151" s="274"/>
      <c r="S151" s="274"/>
      <c r="T151" s="274"/>
    </row>
    <row r="152" spans="1:20" ht="12.75" customHeight="1">
      <c r="A152" s="274"/>
      <c r="B152" s="274"/>
      <c r="C152" s="274"/>
      <c r="D152" s="274"/>
      <c r="E152" s="274"/>
      <c r="F152" s="274"/>
      <c r="G152" s="274"/>
      <c r="H152" s="274"/>
      <c r="I152" s="143"/>
      <c r="J152" s="143"/>
      <c r="K152" s="274"/>
      <c r="L152" s="274"/>
      <c r="M152" s="274"/>
      <c r="N152" s="274"/>
      <c r="O152" s="274"/>
      <c r="P152" s="274"/>
      <c r="Q152" s="274"/>
      <c r="R152" s="274"/>
      <c r="S152" s="274"/>
      <c r="T152" s="274"/>
    </row>
    <row r="153" spans="1:20" ht="12.75" customHeight="1">
      <c r="A153" s="274"/>
      <c r="B153" s="274"/>
      <c r="C153" s="274"/>
      <c r="D153" s="274"/>
      <c r="E153" s="274"/>
      <c r="F153" s="274"/>
      <c r="G153" s="274"/>
      <c r="H153" s="274"/>
      <c r="I153" s="143"/>
      <c r="J153" s="143"/>
      <c r="K153" s="274"/>
      <c r="L153" s="274"/>
      <c r="M153" s="274"/>
      <c r="N153" s="274"/>
      <c r="O153" s="274"/>
      <c r="P153" s="274"/>
      <c r="Q153" s="274"/>
      <c r="R153" s="274"/>
      <c r="S153" s="274"/>
      <c r="T153" s="274"/>
    </row>
    <row r="154" spans="1:20" ht="12.75" customHeight="1">
      <c r="A154" s="274"/>
      <c r="B154" s="274"/>
      <c r="C154" s="274"/>
      <c r="D154" s="274"/>
      <c r="E154" s="274"/>
      <c r="F154" s="274"/>
      <c r="G154" s="274"/>
      <c r="H154" s="274"/>
      <c r="I154" s="143"/>
      <c r="J154" s="143"/>
      <c r="K154" s="274"/>
      <c r="L154" s="274"/>
      <c r="M154" s="274"/>
      <c r="N154" s="274"/>
      <c r="O154" s="274"/>
      <c r="P154" s="274"/>
      <c r="Q154" s="274"/>
      <c r="R154" s="274"/>
      <c r="S154" s="274"/>
      <c r="T154" s="274"/>
    </row>
    <row r="155" spans="1:20" ht="12.75" customHeight="1">
      <c r="A155" s="274"/>
      <c r="B155" s="274"/>
      <c r="C155" s="274"/>
      <c r="D155" s="274"/>
      <c r="E155" s="274"/>
      <c r="F155" s="274"/>
      <c r="G155" s="274"/>
      <c r="H155" s="274"/>
      <c r="I155" s="143"/>
      <c r="J155" s="143"/>
      <c r="K155" s="274"/>
      <c r="L155" s="274"/>
      <c r="M155" s="274"/>
      <c r="N155" s="274"/>
      <c r="O155" s="274"/>
      <c r="P155" s="274"/>
      <c r="Q155" s="274"/>
      <c r="R155" s="274"/>
      <c r="S155" s="274"/>
      <c r="T155" s="274"/>
    </row>
    <row r="156" spans="1:20" ht="12.75" customHeight="1">
      <c r="A156" s="274"/>
      <c r="B156" s="274"/>
      <c r="C156" s="274"/>
      <c r="D156" s="274"/>
      <c r="E156" s="274"/>
      <c r="F156" s="274"/>
      <c r="G156" s="274"/>
      <c r="H156" s="274"/>
      <c r="I156" s="143"/>
      <c r="J156" s="143"/>
      <c r="K156" s="274"/>
      <c r="L156" s="274"/>
      <c r="M156" s="274"/>
      <c r="N156" s="274"/>
      <c r="O156" s="274"/>
      <c r="P156" s="274"/>
      <c r="Q156" s="274"/>
      <c r="R156" s="274"/>
      <c r="S156" s="274"/>
      <c r="T156" s="274"/>
    </row>
    <row r="157" spans="1:20" ht="12.75" customHeight="1">
      <c r="A157" s="274"/>
      <c r="B157" s="274"/>
      <c r="C157" s="274"/>
      <c r="D157" s="274"/>
      <c r="E157" s="274"/>
      <c r="F157" s="274"/>
      <c r="G157" s="274"/>
      <c r="H157" s="274"/>
      <c r="I157" s="143"/>
      <c r="J157" s="143"/>
      <c r="K157" s="274"/>
      <c r="L157" s="274"/>
      <c r="M157" s="274"/>
      <c r="N157" s="274"/>
      <c r="O157" s="274"/>
      <c r="P157" s="274"/>
      <c r="Q157" s="274"/>
      <c r="R157" s="274"/>
      <c r="S157" s="274"/>
      <c r="T157" s="274"/>
    </row>
    <row r="158" spans="1:20" ht="12.75" customHeight="1">
      <c r="A158" s="274"/>
      <c r="B158" s="274"/>
      <c r="C158" s="274"/>
      <c r="D158" s="274"/>
      <c r="E158" s="274"/>
      <c r="F158" s="274"/>
      <c r="G158" s="274"/>
      <c r="H158" s="274"/>
      <c r="I158" s="143"/>
      <c r="J158" s="143"/>
      <c r="K158" s="274"/>
      <c r="L158" s="274"/>
      <c r="M158" s="274"/>
      <c r="N158" s="274"/>
      <c r="O158" s="274"/>
      <c r="P158" s="274"/>
      <c r="Q158" s="274"/>
      <c r="R158" s="274"/>
      <c r="S158" s="274"/>
      <c r="T158" s="274"/>
    </row>
    <row r="159" spans="1:20" ht="12.75" customHeight="1">
      <c r="A159" s="274"/>
      <c r="B159" s="274"/>
      <c r="C159" s="274"/>
      <c r="D159" s="274"/>
      <c r="E159" s="274"/>
      <c r="F159" s="274"/>
      <c r="G159" s="274"/>
      <c r="H159" s="274"/>
      <c r="I159" s="143"/>
      <c r="J159" s="143"/>
      <c r="K159" s="274"/>
      <c r="L159" s="274"/>
      <c r="M159" s="274"/>
      <c r="N159" s="274"/>
      <c r="O159" s="274"/>
      <c r="P159" s="274"/>
      <c r="Q159" s="274"/>
      <c r="R159" s="274"/>
      <c r="S159" s="274"/>
      <c r="T159" s="274"/>
    </row>
    <row r="160" spans="1:20" ht="12.75" customHeight="1">
      <c r="A160" s="274"/>
      <c r="B160" s="274"/>
      <c r="C160" s="274"/>
      <c r="D160" s="274"/>
      <c r="E160" s="274"/>
      <c r="F160" s="274"/>
      <c r="G160" s="274"/>
      <c r="H160" s="274"/>
      <c r="I160" s="143"/>
      <c r="J160" s="143"/>
      <c r="K160" s="274"/>
      <c r="L160" s="274"/>
      <c r="M160" s="274"/>
      <c r="N160" s="274"/>
      <c r="O160" s="274"/>
      <c r="P160" s="274"/>
      <c r="Q160" s="274"/>
      <c r="R160" s="274"/>
      <c r="S160" s="274"/>
      <c r="T160" s="274"/>
    </row>
    <row r="161" spans="1:20" ht="12.75" customHeight="1">
      <c r="A161" s="274"/>
      <c r="B161" s="274"/>
      <c r="C161" s="274"/>
      <c r="D161" s="274"/>
      <c r="E161" s="274"/>
      <c r="F161" s="274"/>
      <c r="G161" s="274"/>
      <c r="H161" s="274"/>
      <c r="I161" s="143"/>
      <c r="J161" s="143"/>
      <c r="K161" s="274"/>
      <c r="L161" s="274"/>
      <c r="M161" s="274"/>
      <c r="N161" s="274"/>
      <c r="O161" s="274"/>
      <c r="P161" s="274"/>
      <c r="Q161" s="274"/>
      <c r="R161" s="274"/>
      <c r="S161" s="274"/>
      <c r="T161" s="274"/>
    </row>
    <row r="162" spans="1:20" ht="12.75" customHeight="1">
      <c r="A162" s="274"/>
      <c r="B162" s="274"/>
      <c r="C162" s="274"/>
      <c r="D162" s="274"/>
      <c r="E162" s="274"/>
      <c r="F162" s="274"/>
      <c r="G162" s="274"/>
      <c r="H162" s="274"/>
      <c r="I162" s="143"/>
      <c r="J162" s="143"/>
      <c r="K162" s="274"/>
      <c r="L162" s="274"/>
      <c r="M162" s="274"/>
      <c r="N162" s="274"/>
      <c r="O162" s="274"/>
      <c r="P162" s="274"/>
      <c r="Q162" s="274"/>
      <c r="R162" s="274"/>
      <c r="S162" s="274"/>
      <c r="T162" s="274"/>
    </row>
    <row r="163" spans="1:20" ht="12.75" customHeight="1">
      <c r="A163" s="274"/>
      <c r="B163" s="274"/>
      <c r="C163" s="274"/>
      <c r="D163" s="274"/>
      <c r="E163" s="274"/>
      <c r="F163" s="274"/>
      <c r="G163" s="274"/>
      <c r="H163" s="274"/>
      <c r="I163" s="143"/>
      <c r="J163" s="143"/>
      <c r="K163" s="274"/>
      <c r="L163" s="274"/>
      <c r="M163" s="274"/>
      <c r="N163" s="274"/>
      <c r="O163" s="274"/>
      <c r="P163" s="274"/>
      <c r="Q163" s="274"/>
      <c r="R163" s="274"/>
      <c r="S163" s="274"/>
      <c r="T163" s="274"/>
    </row>
    <row r="164" spans="1:20" ht="12.75" customHeight="1">
      <c r="A164" s="274"/>
      <c r="B164" s="274"/>
      <c r="C164" s="274"/>
      <c r="D164" s="274"/>
      <c r="E164" s="274"/>
      <c r="F164" s="274"/>
      <c r="G164" s="274"/>
      <c r="H164" s="274"/>
      <c r="I164" s="143"/>
      <c r="J164" s="143"/>
      <c r="K164" s="274"/>
      <c r="L164" s="274"/>
      <c r="M164" s="274"/>
      <c r="N164" s="274"/>
      <c r="O164" s="274"/>
      <c r="P164" s="274"/>
      <c r="Q164" s="274"/>
      <c r="R164" s="274"/>
      <c r="S164" s="274"/>
      <c r="T164" s="274"/>
    </row>
    <row r="165" spans="1:20" ht="12.75" customHeight="1">
      <c r="A165" s="274"/>
      <c r="B165" s="274"/>
      <c r="C165" s="274"/>
      <c r="D165" s="274"/>
      <c r="E165" s="274"/>
      <c r="F165" s="274"/>
      <c r="G165" s="274"/>
      <c r="H165" s="274"/>
      <c r="I165" s="143"/>
      <c r="J165" s="143"/>
      <c r="K165" s="274"/>
      <c r="L165" s="274"/>
      <c r="M165" s="274"/>
      <c r="N165" s="274"/>
      <c r="O165" s="274"/>
      <c r="P165" s="274"/>
      <c r="Q165" s="274"/>
      <c r="R165" s="274"/>
      <c r="S165" s="274"/>
      <c r="T165" s="274"/>
    </row>
    <row r="166" spans="1:20" ht="12.75" customHeight="1">
      <c r="A166" s="274"/>
      <c r="B166" s="274"/>
      <c r="C166" s="274"/>
      <c r="D166" s="274"/>
      <c r="E166" s="274"/>
      <c r="F166" s="274"/>
      <c r="G166" s="274"/>
      <c r="H166" s="274"/>
      <c r="I166" s="143"/>
      <c r="J166" s="143"/>
      <c r="K166" s="274"/>
      <c r="L166" s="274"/>
      <c r="M166" s="274"/>
      <c r="N166" s="274"/>
      <c r="O166" s="274"/>
      <c r="P166" s="274"/>
      <c r="Q166" s="274"/>
      <c r="R166" s="274"/>
      <c r="S166" s="274"/>
      <c r="T166" s="274"/>
    </row>
    <row r="167" spans="1:20" ht="12.75" customHeight="1">
      <c r="A167" s="274"/>
      <c r="B167" s="274"/>
      <c r="C167" s="274"/>
      <c r="D167" s="274"/>
      <c r="E167" s="274"/>
      <c r="F167" s="274"/>
      <c r="G167" s="274"/>
      <c r="H167" s="274"/>
      <c r="I167" s="143"/>
      <c r="J167" s="143"/>
      <c r="K167" s="274"/>
      <c r="L167" s="274"/>
      <c r="M167" s="274"/>
      <c r="N167" s="274"/>
      <c r="O167" s="274"/>
      <c r="P167" s="274"/>
      <c r="Q167" s="274"/>
      <c r="R167" s="274"/>
      <c r="S167" s="274"/>
      <c r="T167" s="274"/>
    </row>
    <row r="168" spans="1:20" ht="12.75" customHeight="1">
      <c r="A168" s="274"/>
      <c r="B168" s="274"/>
      <c r="C168" s="274"/>
      <c r="D168" s="274"/>
      <c r="E168" s="274"/>
      <c r="F168" s="274"/>
      <c r="G168" s="274"/>
      <c r="H168" s="274"/>
      <c r="I168" s="143"/>
      <c r="J168" s="143"/>
      <c r="K168" s="274"/>
      <c r="L168" s="274"/>
      <c r="M168" s="274"/>
      <c r="N168" s="274"/>
      <c r="O168" s="274"/>
      <c r="P168" s="274"/>
      <c r="Q168" s="274"/>
      <c r="R168" s="274"/>
      <c r="S168" s="274"/>
      <c r="T168" s="274"/>
    </row>
    <row r="169" spans="1:20" ht="12.75" customHeight="1">
      <c r="A169" s="274"/>
      <c r="B169" s="274"/>
      <c r="C169" s="274"/>
      <c r="D169" s="274"/>
      <c r="E169" s="274"/>
      <c r="F169" s="274"/>
      <c r="G169" s="274"/>
      <c r="H169" s="274"/>
      <c r="I169" s="143"/>
      <c r="J169" s="143"/>
      <c r="K169" s="274"/>
      <c r="L169" s="274"/>
      <c r="M169" s="274"/>
      <c r="N169" s="274"/>
      <c r="O169" s="274"/>
      <c r="P169" s="274"/>
      <c r="Q169" s="274"/>
      <c r="R169" s="274"/>
      <c r="S169" s="274"/>
      <c r="T169" s="274"/>
    </row>
    <row r="170" spans="1:20" ht="12.75" customHeight="1">
      <c r="A170" s="274"/>
      <c r="B170" s="274"/>
      <c r="C170" s="274"/>
      <c r="D170" s="274"/>
      <c r="E170" s="274"/>
      <c r="F170" s="274"/>
      <c r="G170" s="274"/>
      <c r="H170" s="274"/>
      <c r="I170" s="143"/>
      <c r="J170" s="143"/>
      <c r="K170" s="274"/>
      <c r="L170" s="274"/>
      <c r="M170" s="274"/>
      <c r="N170" s="274"/>
      <c r="O170" s="274"/>
      <c r="P170" s="274"/>
      <c r="Q170" s="274"/>
      <c r="R170" s="274"/>
      <c r="S170" s="274"/>
      <c r="T170" s="274"/>
    </row>
    <row r="171" spans="1:20" ht="12.75" customHeight="1">
      <c r="A171" s="274"/>
      <c r="B171" s="274"/>
      <c r="C171" s="274"/>
      <c r="D171" s="274"/>
      <c r="E171" s="274"/>
      <c r="F171" s="274"/>
      <c r="G171" s="274"/>
      <c r="H171" s="274"/>
      <c r="I171" s="143"/>
      <c r="J171" s="143"/>
      <c r="K171" s="274"/>
      <c r="L171" s="274"/>
      <c r="M171" s="274"/>
      <c r="N171" s="274"/>
      <c r="O171" s="274"/>
      <c r="P171" s="274"/>
      <c r="Q171" s="274"/>
      <c r="R171" s="274"/>
      <c r="S171" s="274"/>
      <c r="T171" s="274"/>
    </row>
    <row r="172" spans="1:20" ht="12.75" customHeight="1">
      <c r="A172" s="274"/>
      <c r="B172" s="274"/>
      <c r="C172" s="274"/>
      <c r="D172" s="274"/>
      <c r="E172" s="274"/>
      <c r="F172" s="274"/>
      <c r="G172" s="274"/>
      <c r="H172" s="274"/>
      <c r="I172" s="143"/>
      <c r="J172" s="143"/>
      <c r="K172" s="274"/>
      <c r="L172" s="274"/>
      <c r="M172" s="274"/>
      <c r="N172" s="274"/>
      <c r="O172" s="274"/>
      <c r="P172" s="274"/>
      <c r="Q172" s="274"/>
      <c r="R172" s="274"/>
      <c r="S172" s="274"/>
      <c r="T172" s="274"/>
    </row>
    <row r="173" spans="1:20" ht="12.75" customHeight="1">
      <c r="A173" s="274"/>
      <c r="B173" s="274"/>
      <c r="C173" s="274"/>
      <c r="D173" s="274"/>
      <c r="E173" s="274"/>
      <c r="F173" s="274"/>
      <c r="G173" s="274"/>
      <c r="H173" s="274"/>
      <c r="I173" s="143"/>
      <c r="J173" s="143"/>
      <c r="K173" s="274"/>
      <c r="L173" s="274"/>
      <c r="M173" s="274"/>
      <c r="N173" s="274"/>
      <c r="O173" s="274"/>
      <c r="P173" s="274"/>
      <c r="Q173" s="274"/>
      <c r="R173" s="274"/>
      <c r="S173" s="274"/>
      <c r="T173" s="274"/>
    </row>
    <row r="174" spans="1:20" ht="12.75" customHeight="1">
      <c r="A174" s="274"/>
      <c r="B174" s="274"/>
      <c r="C174" s="274"/>
      <c r="D174" s="274"/>
      <c r="E174" s="274"/>
      <c r="F174" s="274"/>
      <c r="G174" s="274"/>
      <c r="H174" s="274"/>
      <c r="I174" s="143"/>
      <c r="J174" s="143"/>
      <c r="K174" s="274"/>
      <c r="L174" s="274"/>
      <c r="M174" s="274"/>
      <c r="N174" s="274"/>
      <c r="O174" s="274"/>
      <c r="P174" s="274"/>
      <c r="Q174" s="274"/>
      <c r="R174" s="274"/>
      <c r="S174" s="274"/>
      <c r="T174" s="274"/>
    </row>
    <row r="175" spans="1:20" ht="12.75" customHeight="1">
      <c r="A175" s="274"/>
      <c r="B175" s="274"/>
      <c r="C175" s="274"/>
      <c r="D175" s="274"/>
      <c r="E175" s="274"/>
      <c r="F175" s="274"/>
      <c r="G175" s="274"/>
      <c r="H175" s="274"/>
      <c r="I175" s="143"/>
      <c r="J175" s="143"/>
      <c r="K175" s="274"/>
      <c r="L175" s="274"/>
      <c r="M175" s="274"/>
      <c r="N175" s="274"/>
      <c r="O175" s="274"/>
      <c r="P175" s="274"/>
      <c r="Q175" s="274"/>
      <c r="R175" s="274"/>
      <c r="S175" s="274"/>
      <c r="T175" s="274"/>
    </row>
    <row r="176" spans="1:20" ht="12.75" customHeight="1">
      <c r="A176" s="274"/>
      <c r="B176" s="274"/>
      <c r="C176" s="274"/>
      <c r="D176" s="274"/>
      <c r="E176" s="274"/>
      <c r="F176" s="274"/>
      <c r="G176" s="274"/>
      <c r="H176" s="274"/>
      <c r="I176" s="143"/>
      <c r="J176" s="143"/>
      <c r="K176" s="274"/>
      <c r="L176" s="274"/>
      <c r="M176" s="274"/>
      <c r="N176" s="274"/>
      <c r="O176" s="274"/>
      <c r="P176" s="274"/>
      <c r="Q176" s="274"/>
      <c r="R176" s="274"/>
      <c r="S176" s="274"/>
      <c r="T176" s="274"/>
    </row>
    <row r="177" spans="1:20" ht="12.75" customHeight="1">
      <c r="A177" s="274"/>
      <c r="B177" s="274"/>
      <c r="C177" s="274"/>
      <c r="D177" s="274"/>
      <c r="E177" s="274"/>
      <c r="F177" s="274"/>
      <c r="G177" s="274"/>
      <c r="H177" s="274"/>
      <c r="I177" s="143"/>
      <c r="J177" s="143"/>
      <c r="K177" s="274"/>
      <c r="L177" s="274"/>
      <c r="M177" s="274"/>
      <c r="N177" s="274"/>
      <c r="O177" s="274"/>
      <c r="P177" s="274"/>
      <c r="Q177" s="274"/>
      <c r="R177" s="274"/>
      <c r="S177" s="274"/>
      <c r="T177" s="274"/>
    </row>
    <row r="178" spans="1:20" ht="12.75" customHeight="1">
      <c r="A178" s="274"/>
      <c r="B178" s="274"/>
      <c r="C178" s="274"/>
      <c r="D178" s="274"/>
      <c r="E178" s="274"/>
      <c r="F178" s="274"/>
      <c r="G178" s="274"/>
      <c r="H178" s="274"/>
      <c r="I178" s="143"/>
      <c r="J178" s="143"/>
      <c r="K178" s="274"/>
      <c r="L178" s="274"/>
      <c r="M178" s="274"/>
      <c r="N178" s="274"/>
      <c r="O178" s="274"/>
      <c r="P178" s="274"/>
      <c r="Q178" s="274"/>
      <c r="R178" s="274"/>
      <c r="S178" s="274"/>
      <c r="T178" s="274"/>
    </row>
    <row r="179" spans="1:20" ht="12.75" customHeight="1">
      <c r="A179" s="274"/>
      <c r="B179" s="274"/>
      <c r="C179" s="274"/>
      <c r="D179" s="274"/>
      <c r="E179" s="274"/>
      <c r="F179" s="274"/>
      <c r="G179" s="274"/>
      <c r="H179" s="274"/>
      <c r="I179" s="143"/>
      <c r="J179" s="143"/>
      <c r="K179" s="274"/>
      <c r="L179" s="274"/>
      <c r="M179" s="274"/>
      <c r="N179" s="274"/>
      <c r="O179" s="274"/>
      <c r="P179" s="274"/>
      <c r="Q179" s="274"/>
      <c r="R179" s="274"/>
      <c r="S179" s="274"/>
      <c r="T179" s="274"/>
    </row>
    <row r="180" spans="1:20" ht="12.75" customHeight="1">
      <c r="A180" s="274"/>
      <c r="B180" s="274"/>
      <c r="C180" s="274"/>
      <c r="D180" s="274"/>
      <c r="E180" s="274"/>
      <c r="F180" s="274"/>
      <c r="G180" s="274"/>
      <c r="H180" s="274"/>
      <c r="I180" s="143"/>
      <c r="J180" s="143"/>
      <c r="K180" s="274"/>
      <c r="L180" s="274"/>
      <c r="M180" s="274"/>
      <c r="N180" s="274"/>
      <c r="O180" s="274"/>
      <c r="P180" s="274"/>
      <c r="Q180" s="274"/>
      <c r="R180" s="274"/>
      <c r="S180" s="274"/>
      <c r="T180" s="274"/>
    </row>
    <row r="181" spans="1:20" ht="12.75" customHeight="1">
      <c r="A181" s="274"/>
      <c r="B181" s="274"/>
      <c r="C181" s="274"/>
      <c r="D181" s="274"/>
      <c r="E181" s="274"/>
      <c r="F181" s="274"/>
      <c r="G181" s="274"/>
      <c r="H181" s="274"/>
      <c r="I181" s="143"/>
      <c r="J181" s="143"/>
      <c r="K181" s="274"/>
      <c r="L181" s="274"/>
      <c r="M181" s="274"/>
      <c r="N181" s="274"/>
      <c r="O181" s="274"/>
      <c r="P181" s="274"/>
      <c r="Q181" s="274"/>
      <c r="R181" s="274"/>
      <c r="S181" s="274"/>
      <c r="T181" s="274"/>
    </row>
    <row r="182" spans="1:20" ht="12.75" customHeight="1">
      <c r="A182" s="274"/>
      <c r="B182" s="274"/>
      <c r="C182" s="274"/>
      <c r="D182" s="274"/>
      <c r="E182" s="274"/>
      <c r="F182" s="274"/>
      <c r="G182" s="274"/>
      <c r="H182" s="274"/>
      <c r="I182" s="143"/>
      <c r="J182" s="143"/>
      <c r="K182" s="274"/>
      <c r="L182" s="274"/>
      <c r="M182" s="274"/>
      <c r="N182" s="274"/>
      <c r="O182" s="274"/>
      <c r="P182" s="274"/>
      <c r="Q182" s="274"/>
      <c r="R182" s="274"/>
      <c r="S182" s="274"/>
      <c r="T182" s="274"/>
    </row>
    <row r="183" spans="1:20" ht="12.75" customHeight="1">
      <c r="A183" s="274"/>
      <c r="B183" s="274"/>
      <c r="C183" s="274"/>
      <c r="D183" s="274"/>
      <c r="E183" s="274"/>
      <c r="F183" s="274"/>
      <c r="G183" s="274"/>
      <c r="H183" s="274"/>
      <c r="I183" s="143"/>
      <c r="J183" s="143"/>
      <c r="K183" s="274"/>
      <c r="L183" s="274"/>
      <c r="M183" s="274"/>
      <c r="N183" s="274"/>
      <c r="O183" s="274"/>
      <c r="P183" s="274"/>
      <c r="Q183" s="274"/>
      <c r="R183" s="274"/>
      <c r="S183" s="274"/>
      <c r="T183" s="274"/>
    </row>
    <row r="184" spans="1:20" ht="12.75" customHeight="1">
      <c r="A184" s="274"/>
      <c r="B184" s="274"/>
      <c r="C184" s="274"/>
      <c r="D184" s="274"/>
      <c r="E184" s="274"/>
      <c r="F184" s="274"/>
      <c r="G184" s="274"/>
      <c r="H184" s="274"/>
      <c r="I184" s="143"/>
      <c r="J184" s="143"/>
      <c r="K184" s="274"/>
      <c r="L184" s="274"/>
      <c r="M184" s="274"/>
      <c r="N184" s="274"/>
      <c r="O184" s="274"/>
      <c r="P184" s="274"/>
      <c r="Q184" s="274"/>
      <c r="R184" s="274"/>
      <c r="S184" s="274"/>
      <c r="T184" s="274"/>
    </row>
    <row r="185" spans="1:20" ht="12.75" customHeight="1">
      <c r="A185" s="274"/>
      <c r="B185" s="274"/>
      <c r="C185" s="274"/>
      <c r="D185" s="274"/>
      <c r="E185" s="274"/>
      <c r="F185" s="274"/>
      <c r="G185" s="274"/>
      <c r="H185" s="274"/>
      <c r="I185" s="143"/>
      <c r="J185" s="143"/>
      <c r="K185" s="274"/>
      <c r="L185" s="274"/>
      <c r="M185" s="274"/>
      <c r="N185" s="274"/>
      <c r="O185" s="274"/>
      <c r="P185" s="274"/>
      <c r="Q185" s="274"/>
      <c r="R185" s="274"/>
      <c r="S185" s="274"/>
      <c r="T185" s="274"/>
    </row>
    <row r="186" spans="1:20" ht="12.75" customHeight="1">
      <c r="A186" s="274"/>
      <c r="B186" s="274"/>
      <c r="C186" s="274"/>
      <c r="D186" s="274"/>
      <c r="E186" s="274"/>
      <c r="F186" s="274"/>
      <c r="G186" s="274"/>
      <c r="H186" s="274"/>
      <c r="I186" s="143"/>
      <c r="J186" s="143"/>
      <c r="K186" s="274"/>
      <c r="L186" s="274"/>
      <c r="M186" s="274"/>
      <c r="N186" s="274"/>
      <c r="O186" s="274"/>
      <c r="P186" s="274"/>
      <c r="Q186" s="274"/>
      <c r="R186" s="274"/>
      <c r="S186" s="274"/>
      <c r="T186" s="274"/>
    </row>
    <row r="187" spans="1:20" ht="12.75" customHeight="1">
      <c r="A187" s="274"/>
      <c r="B187" s="274"/>
      <c r="C187" s="274"/>
      <c r="D187" s="274"/>
      <c r="E187" s="274"/>
      <c r="F187" s="274"/>
      <c r="G187" s="274"/>
      <c r="H187" s="274"/>
      <c r="I187" s="143"/>
      <c r="J187" s="143"/>
      <c r="K187" s="274"/>
      <c r="L187" s="274"/>
      <c r="M187" s="274"/>
      <c r="N187" s="274"/>
      <c r="O187" s="274"/>
      <c r="P187" s="274"/>
      <c r="Q187" s="274"/>
      <c r="R187" s="274"/>
      <c r="S187" s="274"/>
      <c r="T187" s="274"/>
    </row>
    <row r="188" spans="1:20" ht="12.75" customHeight="1">
      <c r="A188" s="274"/>
      <c r="B188" s="274"/>
      <c r="C188" s="274"/>
      <c r="D188" s="274"/>
      <c r="E188" s="274"/>
      <c r="F188" s="274"/>
      <c r="G188" s="274"/>
      <c r="H188" s="274"/>
      <c r="I188" s="143"/>
      <c r="J188" s="143"/>
      <c r="K188" s="274"/>
      <c r="L188" s="274"/>
      <c r="M188" s="274"/>
      <c r="N188" s="274"/>
      <c r="O188" s="274"/>
      <c r="P188" s="274"/>
      <c r="Q188" s="274"/>
      <c r="R188" s="274"/>
      <c r="S188" s="274"/>
      <c r="T188" s="274"/>
    </row>
    <row r="189" spans="1:20" ht="12.75" customHeight="1">
      <c r="A189" s="274"/>
      <c r="B189" s="274"/>
      <c r="C189" s="274"/>
      <c r="D189" s="274"/>
      <c r="E189" s="274"/>
      <c r="F189" s="274"/>
      <c r="G189" s="274"/>
      <c r="H189" s="274"/>
      <c r="I189" s="143"/>
      <c r="J189" s="143"/>
      <c r="K189" s="274"/>
      <c r="L189" s="274"/>
      <c r="M189" s="274"/>
      <c r="N189" s="274"/>
      <c r="O189" s="274"/>
      <c r="P189" s="274"/>
      <c r="Q189" s="274"/>
      <c r="R189" s="274"/>
      <c r="S189" s="274"/>
      <c r="T189" s="274"/>
    </row>
    <row r="190" spans="1:20" ht="12.75" customHeight="1">
      <c r="A190" s="274"/>
      <c r="B190" s="274"/>
      <c r="C190" s="274"/>
      <c r="D190" s="274"/>
      <c r="E190" s="274"/>
      <c r="F190" s="274"/>
      <c r="G190" s="274"/>
      <c r="H190" s="274"/>
      <c r="I190" s="143"/>
      <c r="J190" s="143"/>
      <c r="K190" s="274"/>
      <c r="L190" s="274"/>
      <c r="M190" s="274"/>
      <c r="N190" s="274"/>
      <c r="O190" s="274"/>
      <c r="P190" s="274"/>
      <c r="Q190" s="274"/>
      <c r="R190" s="274"/>
      <c r="S190" s="274"/>
      <c r="T190" s="274"/>
    </row>
    <row r="191" spans="1:20" ht="12.75" customHeight="1">
      <c r="A191" s="274"/>
      <c r="B191" s="274"/>
      <c r="C191" s="274"/>
      <c r="D191" s="274"/>
      <c r="E191" s="274"/>
      <c r="F191" s="274"/>
      <c r="G191" s="274"/>
      <c r="H191" s="274"/>
      <c r="I191" s="143"/>
      <c r="J191" s="143"/>
      <c r="K191" s="274"/>
      <c r="L191" s="274"/>
      <c r="M191" s="274"/>
      <c r="N191" s="274"/>
      <c r="O191" s="274"/>
      <c r="P191" s="274"/>
      <c r="Q191" s="274"/>
      <c r="R191" s="274"/>
      <c r="S191" s="274"/>
      <c r="T191" s="274"/>
    </row>
    <row r="192" spans="1:20" ht="12.75" customHeight="1">
      <c r="A192" s="274"/>
      <c r="B192" s="274"/>
      <c r="C192" s="274"/>
      <c r="D192" s="274"/>
      <c r="E192" s="274"/>
      <c r="F192" s="274"/>
      <c r="G192" s="274"/>
      <c r="H192" s="274"/>
      <c r="I192" s="143"/>
      <c r="J192" s="143"/>
      <c r="K192" s="274"/>
      <c r="L192" s="274"/>
      <c r="M192" s="274"/>
      <c r="N192" s="274"/>
      <c r="O192" s="274"/>
      <c r="P192" s="274"/>
      <c r="Q192" s="274"/>
      <c r="R192" s="274"/>
      <c r="S192" s="274"/>
      <c r="T192" s="274"/>
    </row>
    <row r="193" spans="1:20" ht="12.75" customHeight="1">
      <c r="A193" s="274"/>
      <c r="B193" s="274"/>
      <c r="C193" s="274"/>
      <c r="D193" s="274"/>
      <c r="E193" s="274"/>
      <c r="F193" s="274"/>
      <c r="G193" s="274"/>
      <c r="H193" s="274"/>
      <c r="I193" s="143"/>
      <c r="J193" s="143"/>
      <c r="K193" s="274"/>
      <c r="L193" s="274"/>
      <c r="M193" s="274"/>
      <c r="N193" s="274"/>
      <c r="O193" s="274"/>
      <c r="P193" s="274"/>
      <c r="Q193" s="274"/>
      <c r="R193" s="274"/>
      <c r="S193" s="274"/>
      <c r="T193" s="274"/>
    </row>
    <row r="194" spans="1:20" ht="12.75" customHeight="1">
      <c r="A194" s="274"/>
      <c r="B194" s="274"/>
      <c r="C194" s="274"/>
      <c r="D194" s="274"/>
      <c r="E194" s="274"/>
      <c r="F194" s="274"/>
      <c r="G194" s="274"/>
      <c r="H194" s="274"/>
      <c r="I194" s="143"/>
      <c r="J194" s="143"/>
      <c r="K194" s="274"/>
      <c r="L194" s="274"/>
      <c r="M194" s="274"/>
      <c r="N194" s="274"/>
      <c r="O194" s="274"/>
      <c r="P194" s="274"/>
      <c r="Q194" s="274"/>
      <c r="R194" s="274"/>
      <c r="S194" s="274"/>
      <c r="T194" s="274"/>
    </row>
    <row r="195" spans="1:20" ht="12.75" customHeight="1">
      <c r="A195" s="274"/>
      <c r="B195" s="274"/>
      <c r="C195" s="274"/>
      <c r="D195" s="274"/>
      <c r="E195" s="274"/>
      <c r="F195" s="274"/>
      <c r="G195" s="274"/>
      <c r="H195" s="274"/>
      <c r="I195" s="143"/>
      <c r="J195" s="143"/>
      <c r="K195" s="274"/>
      <c r="L195" s="274"/>
      <c r="M195" s="274"/>
      <c r="N195" s="274"/>
      <c r="O195" s="274"/>
      <c r="P195" s="274"/>
      <c r="Q195" s="274"/>
      <c r="R195" s="274"/>
      <c r="S195" s="274"/>
      <c r="T195" s="274"/>
    </row>
    <row r="196" spans="1:20" ht="12.75" customHeight="1">
      <c r="A196" s="274"/>
      <c r="B196" s="274"/>
      <c r="C196" s="274"/>
      <c r="D196" s="274"/>
      <c r="E196" s="274"/>
      <c r="F196" s="274"/>
      <c r="G196" s="274"/>
      <c r="H196" s="274"/>
      <c r="I196" s="143"/>
      <c r="J196" s="143"/>
      <c r="K196" s="274"/>
      <c r="L196" s="274"/>
      <c r="M196" s="274"/>
      <c r="N196" s="274"/>
      <c r="O196" s="274"/>
      <c r="P196" s="274"/>
      <c r="Q196" s="274"/>
      <c r="R196" s="274"/>
      <c r="S196" s="274"/>
      <c r="T196" s="274"/>
    </row>
    <row r="197" spans="1:20" ht="12.75" customHeight="1">
      <c r="A197" s="274"/>
      <c r="B197" s="274"/>
      <c r="C197" s="274"/>
      <c r="D197" s="274"/>
      <c r="E197" s="274"/>
      <c r="F197" s="274"/>
      <c r="G197" s="274"/>
      <c r="H197" s="274"/>
      <c r="I197" s="143"/>
      <c r="J197" s="143"/>
      <c r="K197" s="274"/>
      <c r="L197" s="274"/>
      <c r="M197" s="274"/>
      <c r="N197" s="274"/>
      <c r="O197" s="274"/>
      <c r="P197" s="274"/>
      <c r="Q197" s="274"/>
      <c r="R197" s="274"/>
      <c r="S197" s="274"/>
      <c r="T197" s="274"/>
    </row>
    <row r="198" spans="1:20" ht="12.75" customHeight="1">
      <c r="A198" s="274"/>
      <c r="B198" s="274"/>
      <c r="C198" s="274"/>
      <c r="D198" s="274"/>
      <c r="E198" s="274"/>
      <c r="F198" s="274"/>
      <c r="G198" s="274"/>
      <c r="H198" s="274"/>
      <c r="I198" s="143"/>
      <c r="J198" s="143"/>
      <c r="K198" s="274"/>
      <c r="L198" s="274"/>
      <c r="M198" s="274"/>
      <c r="N198" s="274"/>
      <c r="O198" s="274"/>
      <c r="P198" s="274"/>
      <c r="Q198" s="274"/>
      <c r="R198" s="274"/>
      <c r="S198" s="274"/>
      <c r="T198" s="274"/>
    </row>
    <row r="199" spans="1:20" ht="12.75" customHeight="1">
      <c r="A199" s="274"/>
      <c r="B199" s="274"/>
      <c r="C199" s="274"/>
      <c r="D199" s="274"/>
      <c r="E199" s="274"/>
      <c r="F199" s="274"/>
      <c r="G199" s="274"/>
      <c r="H199" s="274"/>
      <c r="I199" s="143"/>
      <c r="J199" s="143"/>
      <c r="K199" s="274"/>
      <c r="L199" s="274"/>
      <c r="M199" s="274"/>
      <c r="N199" s="274"/>
      <c r="O199" s="274"/>
      <c r="P199" s="274"/>
      <c r="Q199" s="274"/>
      <c r="R199" s="274"/>
      <c r="S199" s="274"/>
      <c r="T199" s="274"/>
    </row>
    <row r="200" spans="1:20" ht="12.75" customHeight="1">
      <c r="A200" s="274"/>
      <c r="B200" s="274"/>
      <c r="C200" s="274"/>
      <c r="D200" s="274"/>
      <c r="E200" s="274"/>
      <c r="F200" s="274"/>
      <c r="G200" s="274"/>
      <c r="H200" s="274"/>
      <c r="I200" s="143"/>
      <c r="J200" s="143"/>
      <c r="K200" s="274"/>
      <c r="L200" s="274"/>
      <c r="M200" s="274"/>
      <c r="N200" s="274"/>
      <c r="O200" s="274"/>
      <c r="P200" s="274"/>
      <c r="Q200" s="274"/>
      <c r="R200" s="274"/>
      <c r="S200" s="274"/>
      <c r="T200" s="274"/>
    </row>
    <row r="201" spans="1:20" ht="12.75" customHeight="1">
      <c r="A201" s="274"/>
      <c r="B201" s="274"/>
      <c r="C201" s="274"/>
      <c r="D201" s="274"/>
      <c r="E201" s="274"/>
      <c r="F201" s="274"/>
      <c r="G201" s="274"/>
      <c r="H201" s="274"/>
      <c r="I201" s="143"/>
      <c r="J201" s="143"/>
      <c r="K201" s="274"/>
      <c r="L201" s="274"/>
      <c r="M201" s="274"/>
      <c r="N201" s="274"/>
      <c r="O201" s="274"/>
      <c r="P201" s="274"/>
      <c r="Q201" s="274"/>
      <c r="R201" s="274"/>
      <c r="S201" s="274"/>
      <c r="T201" s="274"/>
    </row>
    <row r="202" spans="1:20" ht="12.75" customHeight="1">
      <c r="A202" s="274"/>
      <c r="B202" s="274"/>
      <c r="C202" s="274"/>
      <c r="D202" s="274"/>
      <c r="E202" s="274"/>
      <c r="F202" s="274"/>
      <c r="G202" s="274"/>
      <c r="H202" s="274"/>
      <c r="I202" s="143"/>
      <c r="J202" s="143"/>
      <c r="K202" s="274"/>
      <c r="L202" s="274"/>
      <c r="M202" s="274"/>
      <c r="N202" s="274"/>
      <c r="O202" s="274"/>
      <c r="P202" s="274"/>
      <c r="Q202" s="274"/>
      <c r="R202" s="274"/>
      <c r="S202" s="274"/>
      <c r="T202" s="274"/>
    </row>
    <row r="203" spans="1:20" ht="12.75" customHeight="1">
      <c r="A203" s="274"/>
      <c r="B203" s="274"/>
      <c r="C203" s="274"/>
      <c r="D203" s="274"/>
      <c r="E203" s="274"/>
      <c r="F203" s="274"/>
      <c r="G203" s="274"/>
      <c r="H203" s="274"/>
      <c r="I203" s="143"/>
      <c r="J203" s="143"/>
      <c r="K203" s="274"/>
      <c r="L203" s="274"/>
      <c r="M203" s="274"/>
      <c r="N203" s="274"/>
      <c r="O203" s="274"/>
      <c r="P203" s="274"/>
      <c r="Q203" s="274"/>
      <c r="R203" s="274"/>
      <c r="S203" s="274"/>
      <c r="T203" s="274"/>
    </row>
    <row r="204" spans="1:20" ht="12.75" customHeight="1">
      <c r="A204" s="274"/>
      <c r="B204" s="274"/>
      <c r="C204" s="274"/>
      <c r="D204" s="274"/>
      <c r="E204" s="274"/>
      <c r="F204" s="274"/>
      <c r="G204" s="274"/>
      <c r="H204" s="274"/>
      <c r="I204" s="143"/>
      <c r="J204" s="143"/>
      <c r="K204" s="274"/>
      <c r="L204" s="274"/>
      <c r="M204" s="274"/>
      <c r="N204" s="274"/>
      <c r="O204" s="274"/>
      <c r="P204" s="274"/>
      <c r="Q204" s="274"/>
      <c r="R204" s="274"/>
      <c r="S204" s="274"/>
      <c r="T204" s="274"/>
    </row>
    <row r="205" spans="1:20" ht="12.75" customHeight="1">
      <c r="A205" s="274"/>
      <c r="B205" s="274"/>
      <c r="C205" s="274"/>
      <c r="D205" s="274"/>
      <c r="E205" s="274"/>
      <c r="F205" s="274"/>
      <c r="G205" s="274"/>
      <c r="H205" s="274"/>
      <c r="I205" s="143"/>
      <c r="J205" s="143"/>
      <c r="K205" s="274"/>
      <c r="L205" s="274"/>
      <c r="M205" s="274"/>
      <c r="N205" s="274"/>
      <c r="O205" s="274"/>
      <c r="P205" s="274"/>
      <c r="Q205" s="274"/>
      <c r="R205" s="274"/>
      <c r="S205" s="274"/>
      <c r="T205" s="274"/>
    </row>
    <row r="206" spans="1:20" ht="12.75" customHeight="1">
      <c r="A206" s="274"/>
      <c r="B206" s="274"/>
      <c r="C206" s="274"/>
      <c r="D206" s="274"/>
      <c r="E206" s="274"/>
      <c r="F206" s="274"/>
      <c r="G206" s="274"/>
      <c r="H206" s="274"/>
      <c r="I206" s="143"/>
      <c r="J206" s="143"/>
      <c r="K206" s="274"/>
      <c r="L206" s="274"/>
      <c r="M206" s="274"/>
      <c r="N206" s="274"/>
      <c r="O206" s="274"/>
      <c r="P206" s="274"/>
      <c r="Q206" s="274"/>
      <c r="R206" s="274"/>
      <c r="S206" s="274"/>
      <c r="T206" s="274"/>
    </row>
    <row r="207" spans="1:20" ht="12.75" customHeight="1">
      <c r="A207" s="274"/>
      <c r="B207" s="274"/>
      <c r="C207" s="274"/>
      <c r="D207" s="274"/>
      <c r="E207" s="274"/>
      <c r="F207" s="274"/>
      <c r="G207" s="274"/>
      <c r="H207" s="274"/>
      <c r="I207" s="143"/>
      <c r="J207" s="143"/>
      <c r="K207" s="274"/>
      <c r="L207" s="274"/>
      <c r="M207" s="274"/>
      <c r="N207" s="274"/>
      <c r="O207" s="274"/>
      <c r="P207" s="274"/>
      <c r="Q207" s="274"/>
      <c r="R207" s="274"/>
      <c r="S207" s="274"/>
      <c r="T207" s="274"/>
    </row>
    <row r="208" spans="1:20" ht="12.75" customHeight="1">
      <c r="A208" s="274"/>
      <c r="B208" s="274"/>
      <c r="C208" s="274"/>
      <c r="D208" s="274"/>
      <c r="E208" s="274"/>
      <c r="F208" s="274"/>
      <c r="G208" s="274"/>
      <c r="H208" s="274"/>
      <c r="I208" s="143"/>
      <c r="J208" s="143"/>
      <c r="K208" s="274"/>
      <c r="L208" s="274"/>
      <c r="M208" s="274"/>
      <c r="N208" s="274"/>
      <c r="O208" s="274"/>
      <c r="P208" s="274"/>
      <c r="Q208" s="274"/>
      <c r="R208" s="274"/>
      <c r="S208" s="274"/>
      <c r="T208" s="274"/>
    </row>
    <row r="209" spans="1:20" ht="12.75" customHeight="1">
      <c r="A209" s="274"/>
      <c r="B209" s="274"/>
      <c r="C209" s="274"/>
      <c r="D209" s="274"/>
      <c r="E209" s="274"/>
      <c r="F209" s="274"/>
      <c r="G209" s="274"/>
      <c r="H209" s="274"/>
      <c r="I209" s="143"/>
      <c r="J209" s="143"/>
      <c r="K209" s="274"/>
      <c r="L209" s="274"/>
      <c r="M209" s="274"/>
      <c r="N209" s="274"/>
      <c r="O209" s="274"/>
      <c r="P209" s="274"/>
      <c r="Q209" s="274"/>
      <c r="R209" s="274"/>
      <c r="S209" s="274"/>
      <c r="T209" s="274"/>
    </row>
    <row r="210" spans="1:20" ht="12.75" customHeight="1">
      <c r="A210" s="274"/>
      <c r="B210" s="274"/>
      <c r="C210" s="274"/>
      <c r="D210" s="274"/>
      <c r="E210" s="274"/>
      <c r="F210" s="274"/>
      <c r="G210" s="274"/>
      <c r="H210" s="274"/>
      <c r="I210" s="143"/>
      <c r="J210" s="143"/>
      <c r="K210" s="274"/>
      <c r="L210" s="274"/>
      <c r="M210" s="274"/>
      <c r="N210" s="274"/>
      <c r="O210" s="274"/>
      <c r="P210" s="274"/>
      <c r="Q210" s="274"/>
      <c r="R210" s="274"/>
      <c r="S210" s="274"/>
      <c r="T210" s="274"/>
    </row>
    <row r="211" spans="1:20" ht="12.75" customHeight="1">
      <c r="A211" s="274"/>
      <c r="B211" s="274"/>
      <c r="C211" s="274"/>
      <c r="D211" s="274"/>
      <c r="E211" s="274"/>
      <c r="F211" s="274"/>
      <c r="G211" s="274"/>
      <c r="H211" s="274"/>
      <c r="I211" s="143"/>
      <c r="J211" s="143"/>
      <c r="K211" s="274"/>
      <c r="L211" s="274"/>
      <c r="M211" s="274"/>
      <c r="N211" s="274"/>
      <c r="O211" s="274"/>
      <c r="P211" s="274"/>
      <c r="Q211" s="274"/>
      <c r="R211" s="274"/>
      <c r="S211" s="274"/>
      <c r="T211" s="274"/>
    </row>
    <row r="212" spans="1:20" ht="12.75" customHeight="1">
      <c r="A212" s="274"/>
      <c r="B212" s="274"/>
      <c r="C212" s="274"/>
      <c r="D212" s="274"/>
      <c r="E212" s="274"/>
      <c r="F212" s="274"/>
      <c r="G212" s="274"/>
      <c r="H212" s="274"/>
      <c r="I212" s="143"/>
      <c r="J212" s="143"/>
      <c r="K212" s="274"/>
      <c r="L212" s="274"/>
      <c r="M212" s="274"/>
      <c r="N212" s="274"/>
      <c r="O212" s="274"/>
      <c r="P212" s="274"/>
      <c r="Q212" s="274"/>
      <c r="R212" s="274"/>
      <c r="S212" s="274"/>
      <c r="T212" s="274"/>
    </row>
    <row r="213" spans="1:20" ht="12.75" customHeight="1">
      <c r="A213" s="274"/>
      <c r="B213" s="274"/>
      <c r="C213" s="274"/>
      <c r="D213" s="274"/>
      <c r="E213" s="274"/>
      <c r="F213" s="274"/>
      <c r="G213" s="274"/>
      <c r="H213" s="274"/>
      <c r="I213" s="143"/>
      <c r="J213" s="143"/>
      <c r="K213" s="274"/>
      <c r="L213" s="274"/>
      <c r="M213" s="274"/>
      <c r="N213" s="274"/>
      <c r="O213" s="274"/>
      <c r="P213" s="274"/>
      <c r="Q213" s="274"/>
      <c r="R213" s="274"/>
      <c r="S213" s="274"/>
      <c r="T213" s="274"/>
    </row>
    <row r="214" spans="1:20" ht="12.75" customHeight="1">
      <c r="A214" s="274"/>
      <c r="B214" s="274"/>
      <c r="C214" s="274"/>
      <c r="D214" s="274"/>
      <c r="E214" s="274"/>
      <c r="F214" s="274"/>
      <c r="G214" s="274"/>
      <c r="H214" s="274"/>
      <c r="I214" s="143"/>
      <c r="J214" s="143"/>
      <c r="K214" s="274"/>
      <c r="L214" s="274"/>
      <c r="M214" s="274"/>
      <c r="N214" s="274"/>
      <c r="O214" s="274"/>
      <c r="P214" s="274"/>
      <c r="Q214" s="274"/>
      <c r="R214" s="274"/>
      <c r="S214" s="274"/>
      <c r="T214" s="274"/>
    </row>
    <row r="215" spans="1:20" ht="12.75" customHeight="1">
      <c r="A215" s="274"/>
      <c r="B215" s="274"/>
      <c r="C215" s="274"/>
      <c r="D215" s="274"/>
      <c r="E215" s="274"/>
      <c r="F215" s="274"/>
      <c r="G215" s="274"/>
      <c r="H215" s="274"/>
      <c r="I215" s="143"/>
      <c r="J215" s="143"/>
      <c r="K215" s="274"/>
      <c r="L215" s="274"/>
      <c r="M215" s="274"/>
      <c r="N215" s="274"/>
      <c r="O215" s="274"/>
      <c r="P215" s="274"/>
      <c r="Q215" s="274"/>
      <c r="R215" s="274"/>
      <c r="S215" s="274"/>
      <c r="T215" s="274"/>
    </row>
    <row r="216" spans="1:20" ht="12.75" customHeight="1">
      <c r="A216" s="274"/>
      <c r="B216" s="274"/>
      <c r="C216" s="274"/>
      <c r="D216" s="274"/>
      <c r="E216" s="274"/>
      <c r="F216" s="274"/>
      <c r="G216" s="274"/>
      <c r="H216" s="274"/>
      <c r="I216" s="143"/>
      <c r="J216" s="143"/>
      <c r="K216" s="274"/>
      <c r="L216" s="274"/>
      <c r="M216" s="274"/>
      <c r="N216" s="274"/>
      <c r="O216" s="274"/>
      <c r="P216" s="274"/>
      <c r="Q216" s="274"/>
      <c r="R216" s="274"/>
      <c r="S216" s="274"/>
      <c r="T216" s="274"/>
    </row>
    <row r="217" spans="1:20" ht="12.75" customHeight="1">
      <c r="A217" s="274"/>
      <c r="B217" s="274"/>
      <c r="C217" s="274"/>
      <c r="D217" s="274"/>
      <c r="E217" s="274"/>
      <c r="F217" s="274"/>
      <c r="G217" s="274"/>
      <c r="H217" s="274"/>
      <c r="I217" s="143"/>
      <c r="J217" s="143"/>
      <c r="K217" s="274"/>
      <c r="L217" s="274"/>
      <c r="M217" s="274"/>
      <c r="N217" s="274"/>
      <c r="O217" s="274"/>
      <c r="P217" s="274"/>
      <c r="Q217" s="274"/>
      <c r="R217" s="274"/>
      <c r="S217" s="274"/>
      <c r="T217" s="274"/>
    </row>
    <row r="218" spans="1:20" ht="12.75" customHeight="1">
      <c r="A218" s="274"/>
      <c r="B218" s="274"/>
      <c r="C218" s="274"/>
      <c r="D218" s="274"/>
      <c r="E218" s="274"/>
      <c r="F218" s="274"/>
      <c r="G218" s="274"/>
      <c r="H218" s="274"/>
      <c r="I218" s="143"/>
      <c r="J218" s="143"/>
      <c r="K218" s="274"/>
      <c r="L218" s="274"/>
      <c r="M218" s="274"/>
      <c r="N218" s="274"/>
      <c r="O218" s="274"/>
      <c r="P218" s="274"/>
      <c r="Q218" s="274"/>
      <c r="R218" s="274"/>
      <c r="S218" s="274"/>
      <c r="T218" s="274"/>
    </row>
    <row r="219" spans="1:20" ht="12.75" customHeight="1">
      <c r="A219" s="274"/>
      <c r="B219" s="274"/>
      <c r="C219" s="274"/>
      <c r="D219" s="274"/>
      <c r="E219" s="274"/>
      <c r="F219" s="274"/>
      <c r="G219" s="274"/>
      <c r="H219" s="274"/>
      <c r="I219" s="143"/>
      <c r="J219" s="143"/>
      <c r="K219" s="274"/>
      <c r="L219" s="274"/>
      <c r="M219" s="274"/>
      <c r="N219" s="274"/>
      <c r="O219" s="274"/>
      <c r="P219" s="274"/>
      <c r="Q219" s="274"/>
      <c r="R219" s="274"/>
      <c r="S219" s="274"/>
      <c r="T219" s="274"/>
    </row>
    <row r="220" spans="1:20" ht="12.75" customHeight="1">
      <c r="A220" s="274"/>
      <c r="B220" s="274"/>
      <c r="C220" s="274"/>
      <c r="D220" s="274"/>
      <c r="E220" s="274"/>
      <c r="F220" s="274"/>
      <c r="G220" s="274"/>
      <c r="H220" s="274"/>
      <c r="I220" s="143"/>
      <c r="J220" s="143"/>
      <c r="K220" s="274"/>
      <c r="L220" s="274"/>
      <c r="M220" s="274"/>
      <c r="N220" s="274"/>
      <c r="O220" s="274"/>
      <c r="P220" s="274"/>
      <c r="Q220" s="274"/>
      <c r="R220" s="274"/>
      <c r="S220" s="274"/>
      <c r="T220" s="274"/>
    </row>
    <row r="221" spans="1:20" ht="12.75" customHeight="1">
      <c r="A221" s="274"/>
      <c r="B221" s="274"/>
      <c r="C221" s="274"/>
      <c r="D221" s="274"/>
      <c r="E221" s="274"/>
      <c r="F221" s="274"/>
      <c r="G221" s="274"/>
      <c r="H221" s="274"/>
      <c r="I221" s="143"/>
      <c r="J221" s="143"/>
      <c r="K221" s="274"/>
      <c r="L221" s="274"/>
      <c r="M221" s="274"/>
      <c r="N221" s="274"/>
      <c r="O221" s="274"/>
      <c r="P221" s="274"/>
      <c r="Q221" s="274"/>
      <c r="R221" s="274"/>
      <c r="S221" s="274"/>
      <c r="T221" s="274"/>
    </row>
    <row r="222" spans="1:20" ht="12.75" customHeight="1">
      <c r="A222" s="274"/>
      <c r="B222" s="274"/>
      <c r="C222" s="274"/>
      <c r="D222" s="274"/>
      <c r="E222" s="274"/>
      <c r="F222" s="274"/>
      <c r="G222" s="274"/>
      <c r="H222" s="274"/>
      <c r="I222" s="143"/>
      <c r="J222" s="143"/>
      <c r="K222" s="274"/>
      <c r="L222" s="274"/>
      <c r="M222" s="274"/>
      <c r="N222" s="274"/>
      <c r="O222" s="274"/>
      <c r="P222" s="274"/>
      <c r="Q222" s="274"/>
      <c r="R222" s="274"/>
      <c r="S222" s="274"/>
      <c r="T222" s="274"/>
    </row>
    <row r="223" spans="1:20" ht="12.75" customHeight="1">
      <c r="A223" s="274"/>
      <c r="B223" s="274"/>
      <c r="C223" s="274"/>
      <c r="D223" s="274"/>
      <c r="E223" s="274"/>
      <c r="F223" s="274"/>
      <c r="G223" s="274"/>
      <c r="H223" s="274"/>
      <c r="I223" s="143"/>
      <c r="J223" s="143"/>
      <c r="K223" s="274"/>
      <c r="L223" s="274"/>
      <c r="M223" s="274"/>
      <c r="N223" s="274"/>
      <c r="O223" s="274"/>
      <c r="P223" s="274"/>
      <c r="Q223" s="274"/>
      <c r="R223" s="274"/>
      <c r="S223" s="274"/>
      <c r="T223" s="274"/>
    </row>
    <row r="224" spans="1:20" ht="12.75" customHeight="1">
      <c r="A224" s="274"/>
      <c r="B224" s="274"/>
      <c r="C224" s="274"/>
      <c r="D224" s="274"/>
      <c r="E224" s="274"/>
      <c r="F224" s="274"/>
      <c r="G224" s="274"/>
      <c r="H224" s="274"/>
      <c r="I224" s="143"/>
      <c r="J224" s="143"/>
      <c r="K224" s="274"/>
      <c r="L224" s="274"/>
      <c r="M224" s="274"/>
      <c r="N224" s="274"/>
      <c r="O224" s="274"/>
      <c r="P224" s="274"/>
      <c r="Q224" s="274"/>
      <c r="R224" s="274"/>
      <c r="S224" s="274"/>
      <c r="T224" s="274"/>
    </row>
    <row r="225" spans="1:20" ht="12.75" customHeight="1">
      <c r="A225" s="274"/>
      <c r="B225" s="274"/>
      <c r="C225" s="274"/>
      <c r="D225" s="274"/>
      <c r="E225" s="274"/>
      <c r="F225" s="274"/>
      <c r="G225" s="274"/>
      <c r="H225" s="274"/>
      <c r="I225" s="143"/>
      <c r="J225" s="143"/>
      <c r="K225" s="274"/>
      <c r="L225" s="274"/>
      <c r="M225" s="274"/>
      <c r="N225" s="274"/>
      <c r="O225" s="274"/>
      <c r="P225" s="274"/>
      <c r="Q225" s="274"/>
      <c r="R225" s="274"/>
      <c r="S225" s="274"/>
      <c r="T225" s="274"/>
    </row>
    <row r="226" spans="1:20" ht="12.75" customHeight="1">
      <c r="A226" s="274"/>
      <c r="B226" s="274"/>
      <c r="C226" s="274"/>
      <c r="D226" s="274"/>
      <c r="E226" s="274"/>
      <c r="F226" s="274"/>
      <c r="G226" s="274"/>
      <c r="H226" s="274"/>
      <c r="I226" s="143"/>
      <c r="J226" s="143"/>
      <c r="K226" s="274"/>
      <c r="L226" s="274"/>
      <c r="M226" s="274"/>
      <c r="N226" s="274"/>
      <c r="O226" s="274"/>
      <c r="P226" s="274"/>
      <c r="Q226" s="274"/>
      <c r="R226" s="274"/>
      <c r="S226" s="274"/>
      <c r="T226" s="274"/>
    </row>
    <row r="227" spans="1:20" ht="12.75" customHeight="1">
      <c r="A227" s="274"/>
      <c r="B227" s="274"/>
      <c r="C227" s="274"/>
      <c r="D227" s="274"/>
      <c r="E227" s="274"/>
      <c r="F227" s="274"/>
      <c r="G227" s="274"/>
      <c r="H227" s="274"/>
      <c r="I227" s="143"/>
      <c r="J227" s="143"/>
      <c r="K227" s="274"/>
      <c r="L227" s="274"/>
      <c r="M227" s="274"/>
      <c r="N227" s="274"/>
      <c r="O227" s="274"/>
      <c r="P227" s="274"/>
      <c r="Q227" s="274"/>
      <c r="R227" s="274"/>
      <c r="S227" s="274"/>
      <c r="T227" s="274"/>
    </row>
    <row r="228" spans="1:20" ht="12.75" customHeight="1">
      <c r="A228" s="274"/>
      <c r="B228" s="274"/>
      <c r="C228" s="274"/>
      <c r="D228" s="274"/>
      <c r="E228" s="274"/>
      <c r="F228" s="274"/>
      <c r="G228" s="274"/>
      <c r="H228" s="274"/>
      <c r="I228" s="143"/>
      <c r="J228" s="143"/>
      <c r="K228" s="274"/>
      <c r="L228" s="274"/>
      <c r="M228" s="274"/>
      <c r="N228" s="274"/>
      <c r="O228" s="274"/>
      <c r="P228" s="274"/>
      <c r="Q228" s="274"/>
      <c r="R228" s="274"/>
      <c r="S228" s="274"/>
      <c r="T228" s="274"/>
    </row>
    <row r="229" spans="1:20" ht="12.75" customHeight="1">
      <c r="A229" s="274"/>
      <c r="B229" s="274"/>
      <c r="C229" s="274"/>
      <c r="D229" s="274"/>
      <c r="E229" s="274"/>
      <c r="F229" s="274"/>
      <c r="G229" s="274"/>
      <c r="H229" s="274"/>
      <c r="I229" s="143"/>
      <c r="J229" s="143"/>
      <c r="K229" s="274"/>
      <c r="L229" s="274"/>
      <c r="M229" s="274"/>
      <c r="N229" s="274"/>
      <c r="O229" s="274"/>
      <c r="P229" s="274"/>
      <c r="Q229" s="274"/>
      <c r="R229" s="274"/>
      <c r="S229" s="274"/>
      <c r="T229" s="274"/>
    </row>
    <row r="230" spans="1:20" ht="12.75" customHeight="1">
      <c r="A230" s="274"/>
      <c r="B230" s="274"/>
      <c r="C230" s="274"/>
      <c r="D230" s="274"/>
      <c r="E230" s="274"/>
      <c r="F230" s="274"/>
      <c r="G230" s="274"/>
      <c r="H230" s="274"/>
      <c r="I230" s="143"/>
      <c r="J230" s="143"/>
      <c r="K230" s="274"/>
      <c r="L230" s="274"/>
      <c r="M230" s="274"/>
      <c r="N230" s="274"/>
      <c r="O230" s="274"/>
      <c r="P230" s="274"/>
      <c r="Q230" s="274"/>
      <c r="R230" s="274"/>
      <c r="S230" s="274"/>
      <c r="T230" s="274"/>
    </row>
    <row r="231" spans="1:20" ht="12.75" customHeight="1">
      <c r="A231" s="274"/>
      <c r="B231" s="274"/>
      <c r="C231" s="274"/>
      <c r="D231" s="274"/>
      <c r="E231" s="274"/>
      <c r="F231" s="274"/>
      <c r="G231" s="274"/>
      <c r="H231" s="274"/>
      <c r="I231" s="143"/>
      <c r="J231" s="143"/>
      <c r="K231" s="274"/>
      <c r="L231" s="274"/>
      <c r="M231" s="274"/>
      <c r="N231" s="274"/>
      <c r="O231" s="274"/>
      <c r="P231" s="274"/>
      <c r="Q231" s="274"/>
      <c r="R231" s="274"/>
      <c r="S231" s="274"/>
      <c r="T231" s="274"/>
    </row>
    <row r="232" spans="1:20" ht="12.75" customHeight="1">
      <c r="A232" s="274"/>
      <c r="B232" s="274"/>
      <c r="C232" s="274"/>
      <c r="D232" s="274"/>
      <c r="E232" s="274"/>
      <c r="F232" s="274"/>
      <c r="G232" s="274"/>
      <c r="H232" s="274"/>
      <c r="I232" s="143"/>
      <c r="J232" s="143"/>
      <c r="K232" s="274"/>
      <c r="L232" s="274"/>
      <c r="M232" s="274"/>
      <c r="N232" s="274"/>
      <c r="O232" s="274"/>
      <c r="P232" s="274"/>
      <c r="Q232" s="274"/>
      <c r="R232" s="274"/>
      <c r="S232" s="274"/>
      <c r="T232" s="274"/>
    </row>
    <row r="233" spans="1:20" ht="12.75" customHeight="1">
      <c r="A233" s="274"/>
      <c r="B233" s="274"/>
      <c r="C233" s="274"/>
      <c r="D233" s="274"/>
      <c r="E233" s="274"/>
      <c r="F233" s="274"/>
      <c r="G233" s="274"/>
      <c r="H233" s="274"/>
      <c r="I233" s="143"/>
      <c r="J233" s="143"/>
      <c r="K233" s="274"/>
      <c r="L233" s="274"/>
      <c r="M233" s="274"/>
      <c r="N233" s="274"/>
      <c r="O233" s="274"/>
      <c r="P233" s="274"/>
      <c r="Q233" s="274"/>
      <c r="R233" s="274"/>
      <c r="S233" s="274"/>
      <c r="T233" s="274"/>
    </row>
    <row r="234" spans="1:20" ht="12.75" customHeight="1">
      <c r="A234" s="274"/>
      <c r="B234" s="274"/>
      <c r="C234" s="274"/>
      <c r="D234" s="274"/>
      <c r="E234" s="274"/>
      <c r="F234" s="274"/>
      <c r="G234" s="274"/>
      <c r="H234" s="274"/>
      <c r="I234" s="143"/>
      <c r="J234" s="143"/>
      <c r="K234" s="274"/>
      <c r="L234" s="274"/>
      <c r="M234" s="274"/>
      <c r="N234" s="274"/>
      <c r="O234" s="274"/>
      <c r="P234" s="274"/>
      <c r="Q234" s="274"/>
      <c r="R234" s="274"/>
      <c r="S234" s="274"/>
      <c r="T234" s="274"/>
    </row>
    <row r="235" spans="1:20" ht="12.75" customHeight="1">
      <c r="A235" s="274"/>
      <c r="B235" s="274"/>
      <c r="C235" s="274"/>
      <c r="D235" s="274"/>
      <c r="E235" s="274"/>
      <c r="F235" s="274"/>
      <c r="G235" s="274"/>
      <c r="H235" s="274"/>
      <c r="I235" s="143"/>
      <c r="J235" s="143"/>
      <c r="K235" s="274"/>
      <c r="L235" s="274"/>
      <c r="M235" s="274"/>
      <c r="N235" s="274"/>
      <c r="O235" s="274"/>
      <c r="P235" s="274"/>
      <c r="Q235" s="274"/>
      <c r="R235" s="274"/>
      <c r="S235" s="274"/>
      <c r="T235" s="274"/>
    </row>
    <row r="236" spans="1:20" ht="12.75" customHeight="1">
      <c r="A236" s="274"/>
      <c r="B236" s="274"/>
      <c r="C236" s="274"/>
      <c r="D236" s="274"/>
      <c r="E236" s="274"/>
      <c r="F236" s="274"/>
      <c r="G236" s="274"/>
      <c r="H236" s="274"/>
      <c r="I236" s="143"/>
      <c r="J236" s="143"/>
      <c r="K236" s="274"/>
      <c r="L236" s="274"/>
      <c r="M236" s="274"/>
      <c r="N236" s="274"/>
      <c r="O236" s="274"/>
      <c r="P236" s="274"/>
      <c r="Q236" s="274"/>
      <c r="R236" s="274"/>
      <c r="S236" s="274"/>
      <c r="T236" s="274"/>
    </row>
    <row r="237" spans="1:20" ht="12.75" customHeight="1">
      <c r="A237" s="274"/>
      <c r="B237" s="274"/>
      <c r="C237" s="274"/>
      <c r="D237" s="274"/>
      <c r="E237" s="274"/>
      <c r="F237" s="274"/>
      <c r="G237" s="274"/>
      <c r="H237" s="274"/>
      <c r="I237" s="143"/>
      <c r="J237" s="143"/>
      <c r="K237" s="274"/>
      <c r="L237" s="274"/>
      <c r="M237" s="274"/>
      <c r="N237" s="274"/>
      <c r="O237" s="274"/>
      <c r="P237" s="274"/>
      <c r="Q237" s="274"/>
      <c r="R237" s="274"/>
      <c r="S237" s="274"/>
      <c r="T237" s="274"/>
    </row>
    <row r="238" spans="1:20" ht="12.75" customHeight="1">
      <c r="A238" s="274"/>
      <c r="B238" s="274"/>
      <c r="C238" s="274"/>
      <c r="D238" s="274"/>
      <c r="E238" s="274"/>
      <c r="F238" s="274"/>
      <c r="G238" s="274"/>
      <c r="H238" s="274"/>
      <c r="I238" s="143"/>
      <c r="J238" s="143"/>
      <c r="K238" s="274"/>
      <c r="L238" s="274"/>
      <c r="M238" s="274"/>
      <c r="N238" s="274"/>
      <c r="O238" s="274"/>
      <c r="P238" s="274"/>
      <c r="Q238" s="274"/>
      <c r="R238" s="274"/>
      <c r="S238" s="274"/>
      <c r="T238" s="274"/>
    </row>
    <row r="239" spans="1:20" ht="12.75" customHeight="1">
      <c r="A239" s="274"/>
      <c r="B239" s="274"/>
      <c r="C239" s="274"/>
      <c r="D239" s="274"/>
      <c r="E239" s="274"/>
      <c r="F239" s="274"/>
      <c r="G239" s="274"/>
      <c r="H239" s="274"/>
      <c r="I239" s="143"/>
      <c r="J239" s="143"/>
      <c r="K239" s="274"/>
      <c r="L239" s="274"/>
      <c r="M239" s="274"/>
      <c r="N239" s="274"/>
      <c r="O239" s="274"/>
      <c r="P239" s="274"/>
      <c r="Q239" s="274"/>
      <c r="R239" s="274"/>
      <c r="S239" s="274"/>
      <c r="T239" s="274"/>
    </row>
    <row r="240" spans="1:20" ht="12.75" customHeight="1">
      <c r="A240" s="274"/>
      <c r="B240" s="274"/>
      <c r="C240" s="274"/>
      <c r="D240" s="274"/>
      <c r="E240" s="274"/>
      <c r="F240" s="274"/>
      <c r="G240" s="274"/>
      <c r="H240" s="274"/>
      <c r="I240" s="143"/>
      <c r="J240" s="143"/>
      <c r="K240" s="274"/>
      <c r="L240" s="274"/>
      <c r="M240" s="274"/>
      <c r="N240" s="274"/>
      <c r="O240" s="274"/>
      <c r="P240" s="274"/>
      <c r="Q240" s="274"/>
      <c r="R240" s="274"/>
      <c r="S240" s="274"/>
      <c r="T240" s="274"/>
    </row>
    <row r="241" spans="1:20" ht="12.75" customHeight="1">
      <c r="A241" s="274"/>
      <c r="B241" s="274"/>
      <c r="C241" s="274"/>
      <c r="D241" s="274"/>
      <c r="E241" s="274"/>
      <c r="F241" s="274"/>
      <c r="G241" s="274"/>
      <c r="H241" s="274"/>
      <c r="I241" s="143"/>
      <c r="J241" s="143"/>
      <c r="K241" s="274"/>
      <c r="L241" s="274"/>
      <c r="M241" s="274"/>
      <c r="N241" s="274"/>
      <c r="O241" s="274"/>
      <c r="P241" s="274"/>
      <c r="Q241" s="274"/>
      <c r="R241" s="274"/>
      <c r="S241" s="274"/>
      <c r="T241" s="274"/>
    </row>
    <row r="242" spans="1:20" ht="12.75" customHeight="1">
      <c r="A242" s="274"/>
      <c r="B242" s="274"/>
      <c r="C242" s="274"/>
      <c r="D242" s="274"/>
      <c r="E242" s="274"/>
      <c r="F242" s="274"/>
      <c r="G242" s="274"/>
      <c r="H242" s="274"/>
      <c r="I242" s="143"/>
      <c r="J242" s="143"/>
      <c r="K242" s="274"/>
      <c r="L242" s="274"/>
      <c r="M242" s="274"/>
      <c r="N242" s="274"/>
      <c r="O242" s="274"/>
      <c r="P242" s="274"/>
      <c r="Q242" s="274"/>
      <c r="R242" s="274"/>
      <c r="S242" s="274"/>
      <c r="T242" s="274"/>
    </row>
    <row r="243" spans="1:20" ht="12.75" customHeight="1">
      <c r="A243" s="274"/>
      <c r="B243" s="274"/>
      <c r="C243" s="274"/>
      <c r="D243" s="274"/>
      <c r="E243" s="274"/>
      <c r="F243" s="274"/>
      <c r="G243" s="274"/>
      <c r="H243" s="274"/>
      <c r="I243" s="143"/>
      <c r="J243" s="143"/>
      <c r="K243" s="274"/>
      <c r="L243" s="274"/>
      <c r="M243" s="274"/>
      <c r="N243" s="274"/>
      <c r="O243" s="274"/>
      <c r="P243" s="274"/>
      <c r="Q243" s="274"/>
      <c r="R243" s="274"/>
      <c r="S243" s="274"/>
      <c r="T243" s="274"/>
    </row>
    <row r="244" spans="1:20" ht="12.75" customHeight="1">
      <c r="A244" s="274"/>
      <c r="B244" s="274"/>
      <c r="C244" s="274"/>
      <c r="D244" s="274"/>
      <c r="E244" s="274"/>
      <c r="F244" s="274"/>
      <c r="G244" s="274"/>
      <c r="H244" s="274"/>
      <c r="I244" s="143"/>
      <c r="J244" s="143"/>
      <c r="K244" s="274"/>
      <c r="L244" s="274"/>
      <c r="M244" s="274"/>
      <c r="N244" s="274"/>
      <c r="O244" s="274"/>
      <c r="P244" s="274"/>
      <c r="Q244" s="274"/>
      <c r="R244" s="274"/>
      <c r="S244" s="274"/>
      <c r="T244" s="274"/>
    </row>
    <row r="245" spans="1:20" ht="12.75" customHeight="1">
      <c r="A245" s="274"/>
      <c r="B245" s="274"/>
      <c r="C245" s="274"/>
      <c r="D245" s="274"/>
      <c r="E245" s="274"/>
      <c r="F245" s="274"/>
      <c r="G245" s="274"/>
      <c r="H245" s="274"/>
      <c r="I245" s="143"/>
      <c r="J245" s="143"/>
      <c r="K245" s="274"/>
      <c r="L245" s="274"/>
      <c r="M245" s="274"/>
      <c r="N245" s="274"/>
      <c r="O245" s="274"/>
      <c r="P245" s="274"/>
      <c r="Q245" s="274"/>
      <c r="R245" s="274"/>
      <c r="S245" s="274"/>
      <c r="T245" s="274"/>
    </row>
    <row r="246" spans="1:20" ht="12.75" customHeight="1">
      <c r="A246" s="274"/>
      <c r="B246" s="274"/>
      <c r="C246" s="274"/>
      <c r="D246" s="274"/>
      <c r="E246" s="274"/>
      <c r="F246" s="274"/>
      <c r="G246" s="274"/>
      <c r="H246" s="274"/>
      <c r="I246" s="143"/>
      <c r="J246" s="143"/>
      <c r="K246" s="274"/>
      <c r="L246" s="274"/>
      <c r="M246" s="274"/>
      <c r="N246" s="274"/>
      <c r="O246" s="274"/>
      <c r="P246" s="274"/>
      <c r="Q246" s="274"/>
      <c r="R246" s="274"/>
      <c r="S246" s="274"/>
      <c r="T246" s="274"/>
    </row>
    <row r="247" spans="1:20" ht="12.75" customHeight="1">
      <c r="A247" s="274"/>
      <c r="B247" s="274"/>
      <c r="C247" s="274"/>
      <c r="D247" s="274"/>
      <c r="E247" s="274"/>
      <c r="F247" s="274"/>
      <c r="G247" s="274"/>
      <c r="H247" s="274"/>
      <c r="I247" s="143"/>
      <c r="J247" s="143"/>
      <c r="K247" s="274"/>
      <c r="L247" s="274"/>
      <c r="M247" s="274"/>
      <c r="N247" s="274"/>
      <c r="O247" s="274"/>
      <c r="P247" s="274"/>
      <c r="Q247" s="274"/>
      <c r="R247" s="274"/>
      <c r="S247" s="274"/>
      <c r="T247" s="274"/>
    </row>
    <row r="248" spans="1:20" ht="12.75" customHeight="1">
      <c r="A248" s="274"/>
      <c r="B248" s="274"/>
      <c r="C248" s="274"/>
      <c r="D248" s="274"/>
      <c r="E248" s="274"/>
      <c r="F248" s="274"/>
      <c r="G248" s="274"/>
      <c r="H248" s="274"/>
      <c r="I248" s="143"/>
      <c r="J248" s="143"/>
      <c r="K248" s="274"/>
      <c r="L248" s="274"/>
      <c r="M248" s="274"/>
      <c r="N248" s="274"/>
      <c r="O248" s="274"/>
      <c r="P248" s="274"/>
      <c r="Q248" s="274"/>
      <c r="R248" s="274"/>
      <c r="S248" s="274"/>
      <c r="T248" s="274"/>
    </row>
    <row r="249" spans="1:20" ht="12.75" customHeight="1">
      <c r="A249" s="274"/>
      <c r="B249" s="274"/>
      <c r="C249" s="274"/>
      <c r="D249" s="274"/>
      <c r="E249" s="274"/>
      <c r="F249" s="274"/>
      <c r="G249" s="274"/>
      <c r="H249" s="274"/>
      <c r="I249" s="143"/>
      <c r="J249" s="143"/>
      <c r="K249" s="274"/>
      <c r="L249" s="274"/>
      <c r="M249" s="274"/>
      <c r="N249" s="274"/>
      <c r="O249" s="274"/>
      <c r="P249" s="274"/>
      <c r="Q249" s="274"/>
      <c r="R249" s="274"/>
      <c r="S249" s="274"/>
      <c r="T249" s="274"/>
    </row>
    <row r="250" spans="1:20" ht="12.75" customHeight="1">
      <c r="A250" s="274"/>
      <c r="B250" s="274"/>
      <c r="C250" s="274"/>
      <c r="D250" s="274"/>
      <c r="E250" s="274"/>
      <c r="F250" s="274"/>
      <c r="G250" s="274"/>
      <c r="H250" s="274"/>
      <c r="I250" s="143"/>
      <c r="J250" s="143"/>
      <c r="K250" s="274"/>
      <c r="L250" s="274"/>
      <c r="M250" s="274"/>
      <c r="N250" s="274"/>
      <c r="O250" s="274"/>
      <c r="P250" s="274"/>
      <c r="Q250" s="274"/>
      <c r="R250" s="274"/>
      <c r="S250" s="274"/>
      <c r="T250" s="274"/>
    </row>
    <row r="251" spans="1:20" ht="12.75" customHeight="1">
      <c r="A251" s="274"/>
      <c r="B251" s="274"/>
      <c r="C251" s="274"/>
      <c r="D251" s="274"/>
      <c r="E251" s="274"/>
      <c r="F251" s="274"/>
      <c r="G251" s="274"/>
      <c r="H251" s="274"/>
      <c r="I251" s="143"/>
      <c r="J251" s="143"/>
      <c r="K251" s="274"/>
      <c r="L251" s="274"/>
      <c r="M251" s="274"/>
      <c r="N251" s="274"/>
      <c r="O251" s="274"/>
      <c r="P251" s="274"/>
      <c r="Q251" s="274"/>
      <c r="R251" s="274"/>
      <c r="S251" s="274"/>
      <c r="T251" s="274"/>
    </row>
    <row r="252" spans="1:20" ht="12.75" customHeight="1">
      <c r="A252" s="274"/>
      <c r="B252" s="274"/>
      <c r="C252" s="274"/>
      <c r="D252" s="274"/>
      <c r="E252" s="274"/>
      <c r="F252" s="274"/>
      <c r="G252" s="274"/>
      <c r="H252" s="274"/>
      <c r="I252" s="143"/>
      <c r="J252" s="143"/>
      <c r="K252" s="274"/>
      <c r="L252" s="274"/>
      <c r="M252" s="274"/>
      <c r="N252" s="274"/>
      <c r="O252" s="274"/>
      <c r="P252" s="274"/>
      <c r="Q252" s="274"/>
      <c r="R252" s="274"/>
      <c r="S252" s="274"/>
      <c r="T252" s="274"/>
    </row>
    <row r="253" spans="1:20" ht="12.75" customHeight="1">
      <c r="A253" s="274"/>
      <c r="B253" s="274"/>
      <c r="C253" s="274"/>
      <c r="D253" s="274"/>
      <c r="E253" s="274"/>
      <c r="F253" s="274"/>
      <c r="G253" s="274"/>
      <c r="H253" s="274"/>
      <c r="I253" s="143"/>
      <c r="J253" s="143"/>
      <c r="K253" s="274"/>
      <c r="L253" s="274"/>
      <c r="M253" s="274"/>
      <c r="N253" s="274"/>
      <c r="O253" s="274"/>
      <c r="P253" s="274"/>
      <c r="Q253" s="274"/>
      <c r="R253" s="274"/>
      <c r="S253" s="274"/>
      <c r="T253" s="274"/>
    </row>
    <row r="254" spans="1:20" ht="12.75" customHeight="1">
      <c r="A254" s="274"/>
      <c r="B254" s="274"/>
      <c r="C254" s="274"/>
      <c r="D254" s="274"/>
      <c r="E254" s="274"/>
      <c r="F254" s="274"/>
      <c r="G254" s="274"/>
      <c r="H254" s="274"/>
      <c r="I254" s="143"/>
      <c r="J254" s="143"/>
      <c r="K254" s="274"/>
      <c r="L254" s="274"/>
      <c r="M254" s="274"/>
      <c r="N254" s="274"/>
      <c r="O254" s="274"/>
      <c r="P254" s="274"/>
      <c r="Q254" s="274"/>
      <c r="R254" s="274"/>
      <c r="S254" s="274"/>
      <c r="T254" s="274"/>
    </row>
    <row r="255" spans="1:20" ht="12.75" customHeight="1">
      <c r="A255" s="274"/>
      <c r="B255" s="274"/>
      <c r="C255" s="274"/>
      <c r="D255" s="274"/>
      <c r="E255" s="274"/>
      <c r="F255" s="274"/>
      <c r="G255" s="274"/>
      <c r="H255" s="274"/>
      <c r="I255" s="143"/>
      <c r="J255" s="143"/>
      <c r="K255" s="274"/>
      <c r="L255" s="274"/>
      <c r="M255" s="274"/>
      <c r="N255" s="274"/>
      <c r="O255" s="274"/>
      <c r="P255" s="274"/>
      <c r="Q255" s="274"/>
      <c r="R255" s="274"/>
      <c r="S255" s="274"/>
      <c r="T255" s="274"/>
    </row>
    <row r="256" spans="1:20" ht="12.75" customHeight="1">
      <c r="A256" s="274"/>
      <c r="B256" s="274"/>
      <c r="C256" s="274"/>
      <c r="D256" s="274"/>
      <c r="E256" s="274"/>
      <c r="F256" s="274"/>
      <c r="G256" s="274"/>
      <c r="H256" s="274"/>
      <c r="I256" s="143"/>
      <c r="J256" s="143"/>
      <c r="K256" s="274"/>
      <c r="L256" s="274"/>
      <c r="M256" s="274"/>
      <c r="N256" s="274"/>
      <c r="O256" s="274"/>
      <c r="P256" s="274"/>
      <c r="Q256" s="274"/>
      <c r="R256" s="274"/>
      <c r="S256" s="274"/>
      <c r="T256" s="274"/>
    </row>
    <row r="257" spans="1:20" ht="12.75" customHeight="1">
      <c r="A257" s="274"/>
      <c r="B257" s="274"/>
      <c r="C257" s="274"/>
      <c r="D257" s="274"/>
      <c r="E257" s="274"/>
      <c r="F257" s="274"/>
      <c r="G257" s="274"/>
      <c r="H257" s="274"/>
      <c r="I257" s="143"/>
      <c r="J257" s="143"/>
      <c r="K257" s="274"/>
      <c r="L257" s="274"/>
      <c r="M257" s="274"/>
      <c r="N257" s="274"/>
      <c r="O257" s="274"/>
      <c r="P257" s="274"/>
      <c r="Q257" s="274"/>
      <c r="R257" s="274"/>
      <c r="S257" s="274"/>
      <c r="T257" s="274"/>
    </row>
    <row r="258" spans="1:20" ht="12.75" customHeight="1">
      <c r="A258" s="274"/>
      <c r="B258" s="274"/>
      <c r="C258" s="274"/>
      <c r="D258" s="274"/>
      <c r="E258" s="274"/>
      <c r="F258" s="274"/>
      <c r="G258" s="274"/>
      <c r="H258" s="274"/>
      <c r="I258" s="143"/>
      <c r="J258" s="143"/>
      <c r="K258" s="274"/>
      <c r="L258" s="274"/>
      <c r="M258" s="274"/>
      <c r="N258" s="274"/>
      <c r="O258" s="274"/>
      <c r="P258" s="274"/>
      <c r="Q258" s="274"/>
      <c r="R258" s="274"/>
      <c r="S258" s="274"/>
      <c r="T258" s="274"/>
    </row>
    <row r="259" spans="1:20" ht="12.75" customHeight="1">
      <c r="A259" s="274"/>
      <c r="B259" s="274"/>
      <c r="C259" s="274"/>
      <c r="D259" s="274"/>
      <c r="E259" s="274"/>
      <c r="F259" s="274"/>
      <c r="G259" s="274"/>
      <c r="H259" s="274"/>
      <c r="I259" s="143"/>
      <c r="J259" s="143"/>
      <c r="K259" s="274"/>
      <c r="L259" s="274"/>
      <c r="M259" s="274"/>
      <c r="N259" s="274"/>
      <c r="O259" s="274"/>
      <c r="P259" s="274"/>
      <c r="Q259" s="274"/>
      <c r="R259" s="274"/>
      <c r="S259" s="274"/>
      <c r="T259" s="274"/>
    </row>
    <row r="260" spans="1:20" ht="12.75" customHeight="1">
      <c r="A260" s="274"/>
      <c r="B260" s="274"/>
      <c r="C260" s="274"/>
      <c r="D260" s="274"/>
      <c r="E260" s="274"/>
      <c r="F260" s="274"/>
      <c r="G260" s="274"/>
      <c r="H260" s="274"/>
      <c r="I260" s="143"/>
      <c r="J260" s="143"/>
      <c r="K260" s="274"/>
      <c r="L260" s="274"/>
      <c r="M260" s="274"/>
      <c r="N260" s="274"/>
      <c r="O260" s="274"/>
      <c r="P260" s="274"/>
      <c r="Q260" s="274"/>
      <c r="R260" s="274"/>
      <c r="S260" s="274"/>
      <c r="T260" s="274"/>
    </row>
    <row r="261" spans="1:20" ht="12.75" customHeight="1">
      <c r="A261" s="274"/>
      <c r="B261" s="274"/>
      <c r="C261" s="274"/>
      <c r="D261" s="274"/>
      <c r="E261" s="274"/>
      <c r="F261" s="274"/>
      <c r="G261" s="274"/>
      <c r="H261" s="274"/>
      <c r="I261" s="143"/>
      <c r="J261" s="143"/>
      <c r="K261" s="274"/>
      <c r="L261" s="274"/>
      <c r="M261" s="274"/>
      <c r="N261" s="274"/>
      <c r="O261" s="274"/>
      <c r="P261" s="274"/>
      <c r="Q261" s="274"/>
      <c r="R261" s="274"/>
      <c r="S261" s="274"/>
      <c r="T261" s="274"/>
    </row>
    <row r="262" spans="1:20" ht="12.75" customHeight="1">
      <c r="A262" s="274"/>
      <c r="B262" s="274"/>
      <c r="C262" s="274"/>
      <c r="D262" s="274"/>
      <c r="E262" s="274"/>
      <c r="F262" s="274"/>
      <c r="G262" s="274"/>
      <c r="H262" s="274"/>
      <c r="I262" s="143"/>
      <c r="J262" s="143"/>
      <c r="K262" s="274"/>
      <c r="L262" s="274"/>
      <c r="M262" s="274"/>
      <c r="N262" s="274"/>
      <c r="O262" s="274"/>
      <c r="P262" s="274"/>
      <c r="Q262" s="274"/>
      <c r="R262" s="274"/>
      <c r="S262" s="274"/>
      <c r="T262" s="274"/>
    </row>
    <row r="263" spans="1:20" ht="12.75" customHeight="1">
      <c r="A263" s="274"/>
      <c r="B263" s="274"/>
      <c r="C263" s="274"/>
      <c r="D263" s="274"/>
      <c r="E263" s="274"/>
      <c r="F263" s="274"/>
      <c r="G263" s="274"/>
      <c r="H263" s="274"/>
      <c r="I263" s="143"/>
      <c r="J263" s="143"/>
      <c r="K263" s="274"/>
      <c r="L263" s="274"/>
      <c r="M263" s="274"/>
      <c r="N263" s="274"/>
      <c r="O263" s="274"/>
      <c r="P263" s="274"/>
      <c r="Q263" s="274"/>
      <c r="R263" s="274"/>
      <c r="S263" s="274"/>
      <c r="T263" s="274"/>
    </row>
    <row r="264" spans="1:20" ht="12.75" customHeight="1">
      <c r="A264" s="274"/>
      <c r="B264" s="274"/>
      <c r="C264" s="274"/>
      <c r="D264" s="274"/>
      <c r="E264" s="274"/>
      <c r="F264" s="274"/>
      <c r="G264" s="274"/>
      <c r="H264" s="274"/>
      <c r="I264" s="143"/>
      <c r="J264" s="143"/>
      <c r="K264" s="274"/>
      <c r="L264" s="274"/>
      <c r="M264" s="274"/>
      <c r="N264" s="274"/>
      <c r="O264" s="274"/>
      <c r="P264" s="274"/>
      <c r="Q264" s="274"/>
      <c r="R264" s="274"/>
      <c r="S264" s="274"/>
      <c r="T264" s="274"/>
    </row>
    <row r="265" spans="1:20" ht="12.75" customHeight="1">
      <c r="A265" s="274"/>
      <c r="B265" s="274"/>
      <c r="C265" s="274"/>
      <c r="D265" s="274"/>
      <c r="E265" s="274"/>
      <c r="F265" s="274"/>
      <c r="G265" s="274"/>
      <c r="H265" s="274"/>
      <c r="I265" s="143"/>
      <c r="J265" s="143"/>
      <c r="K265" s="274"/>
      <c r="L265" s="274"/>
      <c r="M265" s="274"/>
      <c r="N265" s="274"/>
      <c r="O265" s="274"/>
      <c r="P265" s="274"/>
      <c r="Q265" s="274"/>
      <c r="R265" s="274"/>
      <c r="S265" s="274"/>
      <c r="T265" s="274"/>
    </row>
    <row r="266" spans="1:20" ht="12.75" customHeight="1">
      <c r="A266" s="274"/>
      <c r="B266" s="274"/>
      <c r="C266" s="274"/>
      <c r="D266" s="274"/>
      <c r="E266" s="274"/>
      <c r="F266" s="274"/>
      <c r="G266" s="274"/>
      <c r="H266" s="274"/>
      <c r="I266" s="143"/>
      <c r="J266" s="143"/>
      <c r="K266" s="274"/>
      <c r="L266" s="274"/>
      <c r="M266" s="274"/>
      <c r="N266" s="274"/>
      <c r="O266" s="274"/>
      <c r="P266" s="274"/>
      <c r="Q266" s="274"/>
      <c r="R266" s="274"/>
      <c r="S266" s="274"/>
      <c r="T266" s="274"/>
    </row>
    <row r="267" spans="1:20" ht="12.75" customHeight="1">
      <c r="A267" s="274"/>
      <c r="B267" s="274"/>
      <c r="C267" s="274"/>
      <c r="D267" s="274"/>
      <c r="E267" s="274"/>
      <c r="F267" s="274"/>
      <c r="G267" s="274"/>
      <c r="H267" s="274"/>
      <c r="I267" s="143"/>
      <c r="J267" s="143"/>
      <c r="K267" s="274"/>
      <c r="L267" s="274"/>
      <c r="M267" s="274"/>
      <c r="N267" s="274"/>
      <c r="O267" s="274"/>
      <c r="P267" s="274"/>
      <c r="Q267" s="274"/>
      <c r="R267" s="274"/>
      <c r="S267" s="274"/>
      <c r="T267" s="274"/>
    </row>
    <row r="268" spans="1:20" ht="12.75" customHeight="1">
      <c r="A268" s="274"/>
      <c r="B268" s="274"/>
      <c r="C268" s="274"/>
      <c r="D268" s="274"/>
      <c r="E268" s="274"/>
      <c r="F268" s="274"/>
      <c r="G268" s="274"/>
      <c r="H268" s="274"/>
      <c r="I268" s="143"/>
      <c r="J268" s="143"/>
      <c r="K268" s="274"/>
      <c r="L268" s="274"/>
      <c r="M268" s="274"/>
      <c r="N268" s="274"/>
      <c r="O268" s="274"/>
      <c r="P268" s="274"/>
      <c r="Q268" s="274"/>
      <c r="R268" s="274"/>
      <c r="S268" s="274"/>
      <c r="T268" s="274"/>
    </row>
    <row r="269" spans="1:20" ht="12.75" customHeight="1">
      <c r="A269" s="274"/>
      <c r="B269" s="274"/>
      <c r="C269" s="274"/>
      <c r="D269" s="274"/>
      <c r="E269" s="274"/>
      <c r="F269" s="274"/>
      <c r="G269" s="274"/>
      <c r="H269" s="274"/>
      <c r="I269" s="143"/>
      <c r="J269" s="143"/>
      <c r="K269" s="274"/>
      <c r="L269" s="274"/>
      <c r="M269" s="274"/>
      <c r="N269" s="274"/>
      <c r="O269" s="274"/>
      <c r="P269" s="274"/>
      <c r="Q269" s="274"/>
      <c r="R269" s="274"/>
      <c r="S269" s="274"/>
      <c r="T269" s="274"/>
    </row>
    <row r="270" spans="1:20" ht="12.75" customHeight="1">
      <c r="A270" s="274"/>
      <c r="B270" s="274"/>
      <c r="C270" s="274"/>
      <c r="D270" s="274"/>
      <c r="E270" s="274"/>
      <c r="F270" s="274"/>
      <c r="G270" s="274"/>
      <c r="H270" s="274"/>
      <c r="I270" s="143"/>
      <c r="J270" s="143"/>
      <c r="K270" s="274"/>
      <c r="L270" s="274"/>
      <c r="M270" s="274"/>
      <c r="N270" s="274"/>
      <c r="O270" s="274"/>
      <c r="P270" s="274"/>
      <c r="Q270" s="274"/>
      <c r="R270" s="274"/>
      <c r="S270" s="274"/>
      <c r="T270" s="274"/>
    </row>
    <row r="271" spans="1:20" ht="12.75" customHeight="1">
      <c r="A271" s="274"/>
      <c r="B271" s="274"/>
      <c r="C271" s="274"/>
      <c r="D271" s="274"/>
      <c r="E271" s="274"/>
      <c r="F271" s="274"/>
      <c r="G271" s="274"/>
      <c r="H271" s="274"/>
      <c r="I271" s="143"/>
      <c r="J271" s="143"/>
      <c r="K271" s="274"/>
      <c r="L271" s="274"/>
      <c r="M271" s="274"/>
      <c r="N271" s="274"/>
      <c r="O271" s="274"/>
      <c r="P271" s="274"/>
      <c r="Q271" s="274"/>
      <c r="R271" s="274"/>
      <c r="S271" s="274"/>
      <c r="T271" s="274"/>
    </row>
    <row r="272" spans="1:20" ht="12.75" customHeight="1">
      <c r="A272" s="274"/>
      <c r="B272" s="274"/>
      <c r="C272" s="274"/>
      <c r="D272" s="274"/>
      <c r="E272" s="274"/>
      <c r="F272" s="274"/>
      <c r="G272" s="274"/>
      <c r="H272" s="274"/>
      <c r="I272" s="143"/>
      <c r="J272" s="143"/>
      <c r="K272" s="274"/>
      <c r="L272" s="274"/>
      <c r="M272" s="274"/>
      <c r="N272" s="274"/>
      <c r="O272" s="274"/>
      <c r="P272" s="274"/>
      <c r="Q272" s="274"/>
      <c r="R272" s="274"/>
      <c r="S272" s="274"/>
      <c r="T272" s="274"/>
    </row>
    <row r="273" spans="1:20" ht="12.75" customHeight="1">
      <c r="A273" s="274"/>
      <c r="B273" s="274"/>
      <c r="C273" s="274"/>
      <c r="D273" s="274"/>
      <c r="E273" s="274"/>
      <c r="F273" s="274"/>
      <c r="G273" s="274"/>
      <c r="H273" s="274"/>
      <c r="I273" s="143"/>
      <c r="J273" s="143"/>
      <c r="K273" s="274"/>
      <c r="L273" s="274"/>
      <c r="M273" s="274"/>
      <c r="N273" s="274"/>
      <c r="O273" s="274"/>
      <c r="P273" s="274"/>
      <c r="Q273" s="274"/>
      <c r="R273" s="274"/>
      <c r="S273" s="274"/>
      <c r="T273" s="274"/>
    </row>
    <row r="274" spans="1:20" ht="12.75" customHeight="1">
      <c r="A274" s="274"/>
      <c r="B274" s="274"/>
      <c r="C274" s="274"/>
      <c r="D274" s="274"/>
      <c r="E274" s="274"/>
      <c r="F274" s="274"/>
      <c r="G274" s="274"/>
      <c r="H274" s="274"/>
      <c r="I274" s="143"/>
      <c r="J274" s="143"/>
      <c r="K274" s="274"/>
      <c r="L274" s="274"/>
      <c r="M274" s="274"/>
      <c r="N274" s="274"/>
      <c r="O274" s="274"/>
      <c r="P274" s="274"/>
      <c r="Q274" s="274"/>
      <c r="R274" s="274"/>
      <c r="S274" s="274"/>
      <c r="T274" s="274"/>
    </row>
    <row r="275" spans="1:20" ht="12.75" customHeight="1">
      <c r="A275" s="274"/>
      <c r="B275" s="274"/>
      <c r="C275" s="274"/>
      <c r="D275" s="274"/>
      <c r="E275" s="274"/>
      <c r="F275" s="274"/>
      <c r="G275" s="274"/>
      <c r="H275" s="274"/>
      <c r="I275" s="143"/>
      <c r="J275" s="143"/>
      <c r="K275" s="274"/>
      <c r="L275" s="274"/>
      <c r="M275" s="274"/>
      <c r="N275" s="274"/>
      <c r="O275" s="274"/>
      <c r="P275" s="274"/>
      <c r="Q275" s="274"/>
      <c r="R275" s="274"/>
      <c r="S275" s="274"/>
      <c r="T275" s="274"/>
    </row>
    <row r="276" spans="1:20" ht="12.75" customHeight="1">
      <c r="A276" s="274"/>
      <c r="B276" s="274"/>
      <c r="C276" s="274"/>
      <c r="D276" s="274"/>
      <c r="E276" s="274"/>
      <c r="F276" s="274"/>
      <c r="G276" s="274"/>
      <c r="H276" s="274"/>
      <c r="I276" s="143"/>
      <c r="J276" s="143"/>
      <c r="K276" s="274"/>
      <c r="L276" s="274"/>
      <c r="M276" s="274"/>
      <c r="N276" s="274"/>
      <c r="O276" s="274"/>
      <c r="P276" s="274"/>
      <c r="Q276" s="274"/>
      <c r="R276" s="274"/>
      <c r="S276" s="274"/>
      <c r="T276" s="274"/>
    </row>
    <row r="277" spans="1:20" ht="12.75" customHeight="1">
      <c r="A277" s="274"/>
      <c r="B277" s="274"/>
      <c r="C277" s="274"/>
      <c r="D277" s="274"/>
      <c r="E277" s="274"/>
      <c r="F277" s="274"/>
      <c r="G277" s="274"/>
      <c r="H277" s="274"/>
      <c r="I277" s="143"/>
      <c r="J277" s="143"/>
      <c r="K277" s="274"/>
      <c r="L277" s="274"/>
      <c r="M277" s="274"/>
      <c r="N277" s="274"/>
      <c r="O277" s="274"/>
      <c r="P277" s="274"/>
      <c r="Q277" s="274"/>
      <c r="R277" s="274"/>
      <c r="S277" s="274"/>
      <c r="T277" s="274"/>
    </row>
    <row r="278" spans="1:20" ht="12.75" customHeight="1">
      <c r="A278" s="274"/>
      <c r="B278" s="274"/>
      <c r="C278" s="274"/>
      <c r="D278" s="274"/>
      <c r="E278" s="274"/>
      <c r="F278" s="274"/>
      <c r="G278" s="274"/>
      <c r="H278" s="274"/>
      <c r="I278" s="143"/>
      <c r="J278" s="143"/>
      <c r="K278" s="274"/>
      <c r="L278" s="274"/>
      <c r="M278" s="274"/>
      <c r="N278" s="274"/>
      <c r="O278" s="274"/>
      <c r="P278" s="274"/>
      <c r="Q278" s="274"/>
      <c r="R278" s="274"/>
      <c r="S278" s="274"/>
      <c r="T278" s="274"/>
    </row>
    <row r="279" spans="1:20" ht="12.75" customHeight="1">
      <c r="A279" s="274"/>
      <c r="B279" s="274"/>
      <c r="C279" s="274"/>
      <c r="D279" s="274"/>
      <c r="E279" s="274"/>
      <c r="F279" s="274"/>
      <c r="G279" s="274"/>
      <c r="H279" s="274"/>
      <c r="I279" s="143"/>
      <c r="J279" s="143"/>
      <c r="K279" s="274"/>
      <c r="L279" s="274"/>
      <c r="M279" s="274"/>
      <c r="N279" s="274"/>
      <c r="O279" s="274"/>
      <c r="P279" s="274"/>
      <c r="Q279" s="274"/>
      <c r="R279" s="274"/>
      <c r="S279" s="274"/>
      <c r="T279" s="274"/>
    </row>
    <row r="280" spans="1:20" ht="12.75" customHeight="1">
      <c r="A280" s="274"/>
      <c r="B280" s="274"/>
      <c r="C280" s="274"/>
      <c r="D280" s="274"/>
      <c r="E280" s="274"/>
      <c r="F280" s="274"/>
      <c r="G280" s="274"/>
      <c r="H280" s="274"/>
      <c r="I280" s="143"/>
      <c r="J280" s="143"/>
      <c r="K280" s="274"/>
      <c r="L280" s="274"/>
      <c r="M280" s="274"/>
      <c r="N280" s="274"/>
      <c r="O280" s="274"/>
      <c r="P280" s="274"/>
      <c r="Q280" s="274"/>
      <c r="R280" s="274"/>
      <c r="S280" s="274"/>
      <c r="T280" s="274"/>
    </row>
    <row r="281" spans="1:20" ht="12.75" customHeight="1">
      <c r="A281" s="274"/>
      <c r="B281" s="274"/>
      <c r="C281" s="274"/>
      <c r="D281" s="274"/>
      <c r="E281" s="274"/>
      <c r="F281" s="274"/>
      <c r="G281" s="274"/>
      <c r="H281" s="274"/>
      <c r="I281" s="143"/>
      <c r="J281" s="143"/>
      <c r="K281" s="274"/>
      <c r="L281" s="274"/>
      <c r="M281" s="274"/>
      <c r="N281" s="274"/>
      <c r="O281" s="274"/>
      <c r="P281" s="274"/>
      <c r="Q281" s="274"/>
      <c r="R281" s="274"/>
      <c r="S281" s="274"/>
      <c r="T281" s="274"/>
    </row>
    <row r="282" spans="1:20" ht="12.75" customHeight="1">
      <c r="A282" s="274"/>
      <c r="B282" s="274"/>
      <c r="C282" s="274"/>
      <c r="D282" s="274"/>
      <c r="E282" s="274"/>
      <c r="F282" s="274"/>
      <c r="G282" s="274"/>
      <c r="H282" s="274"/>
      <c r="I282" s="143"/>
      <c r="J282" s="143"/>
      <c r="K282" s="274"/>
      <c r="L282" s="274"/>
      <c r="M282" s="274"/>
      <c r="N282" s="274"/>
      <c r="O282" s="274"/>
      <c r="P282" s="274"/>
      <c r="Q282" s="274"/>
      <c r="R282" s="274"/>
      <c r="S282" s="274"/>
      <c r="T282" s="274"/>
    </row>
    <row r="283" spans="1:20" ht="12.75" customHeight="1">
      <c r="A283" s="274"/>
      <c r="B283" s="274"/>
      <c r="C283" s="274"/>
      <c r="D283" s="274"/>
      <c r="E283" s="274"/>
      <c r="F283" s="274"/>
      <c r="G283" s="274"/>
      <c r="H283" s="274"/>
      <c r="I283" s="143"/>
      <c r="J283" s="143"/>
      <c r="K283" s="274"/>
      <c r="L283" s="274"/>
      <c r="M283" s="274"/>
      <c r="N283" s="274"/>
      <c r="O283" s="274"/>
      <c r="P283" s="274"/>
      <c r="Q283" s="274"/>
      <c r="R283" s="274"/>
      <c r="S283" s="274"/>
      <c r="T283" s="274"/>
    </row>
    <row r="284" spans="1:20" ht="12.75" customHeight="1">
      <c r="A284" s="274"/>
      <c r="B284" s="274"/>
      <c r="C284" s="274"/>
      <c r="D284" s="274"/>
      <c r="E284" s="274"/>
      <c r="F284" s="274"/>
      <c r="G284" s="274"/>
      <c r="H284" s="274"/>
      <c r="I284" s="143"/>
      <c r="J284" s="143"/>
      <c r="K284" s="274"/>
      <c r="L284" s="274"/>
      <c r="M284" s="274"/>
      <c r="N284" s="274"/>
      <c r="O284" s="274"/>
      <c r="P284" s="274"/>
      <c r="Q284" s="274"/>
      <c r="R284" s="274"/>
      <c r="S284" s="274"/>
      <c r="T284" s="274"/>
    </row>
    <row r="285" spans="1:20" ht="12.75" customHeight="1">
      <c r="A285" s="274"/>
      <c r="B285" s="274"/>
      <c r="C285" s="274"/>
      <c r="D285" s="274"/>
      <c r="E285" s="274"/>
      <c r="F285" s="274"/>
      <c r="G285" s="274"/>
      <c r="H285" s="274"/>
      <c r="I285" s="143"/>
      <c r="J285" s="143"/>
      <c r="K285" s="274"/>
      <c r="L285" s="274"/>
      <c r="M285" s="274"/>
      <c r="N285" s="274"/>
      <c r="O285" s="274"/>
      <c r="P285" s="274"/>
      <c r="Q285" s="274"/>
      <c r="R285" s="274"/>
      <c r="S285" s="274"/>
      <c r="T285" s="274"/>
    </row>
    <row r="286" spans="1:20" ht="12.75" customHeight="1">
      <c r="A286" s="274"/>
      <c r="B286" s="274"/>
      <c r="C286" s="274"/>
      <c r="D286" s="274"/>
      <c r="E286" s="274"/>
      <c r="F286" s="274"/>
      <c r="G286" s="274"/>
      <c r="H286" s="274"/>
      <c r="I286" s="143"/>
      <c r="J286" s="143"/>
      <c r="K286" s="274"/>
      <c r="L286" s="274"/>
      <c r="M286" s="274"/>
      <c r="N286" s="274"/>
      <c r="O286" s="274"/>
      <c r="P286" s="274"/>
      <c r="Q286" s="274"/>
      <c r="R286" s="274"/>
      <c r="S286" s="274"/>
      <c r="T286" s="274"/>
    </row>
    <row r="287" spans="1:20" ht="12.75" customHeight="1">
      <c r="A287" s="274"/>
      <c r="B287" s="274"/>
      <c r="C287" s="274"/>
      <c r="D287" s="274"/>
      <c r="E287" s="274"/>
      <c r="F287" s="274"/>
      <c r="G287" s="274"/>
      <c r="H287" s="274"/>
      <c r="I287" s="143"/>
      <c r="J287" s="143"/>
      <c r="K287" s="274"/>
      <c r="L287" s="274"/>
      <c r="M287" s="274"/>
      <c r="N287" s="274"/>
      <c r="O287" s="274"/>
      <c r="P287" s="274"/>
      <c r="Q287" s="274"/>
      <c r="R287" s="274"/>
      <c r="S287" s="274"/>
      <c r="T287" s="274"/>
    </row>
    <row r="288" spans="1:20" ht="12.75" customHeight="1">
      <c r="A288" s="274"/>
      <c r="B288" s="274"/>
      <c r="C288" s="274"/>
      <c r="D288" s="274"/>
      <c r="E288" s="274"/>
      <c r="F288" s="274"/>
      <c r="G288" s="274"/>
      <c r="H288" s="274"/>
      <c r="I288" s="143"/>
      <c r="J288" s="143"/>
      <c r="K288" s="274"/>
      <c r="L288" s="274"/>
      <c r="M288" s="274"/>
      <c r="N288" s="274"/>
      <c r="O288" s="274"/>
      <c r="P288" s="274"/>
      <c r="Q288" s="274"/>
      <c r="R288" s="274"/>
      <c r="S288" s="274"/>
      <c r="T288" s="274"/>
    </row>
    <row r="289" spans="1:20" ht="12.75" customHeight="1">
      <c r="A289" s="274"/>
      <c r="B289" s="274"/>
      <c r="C289" s="274"/>
      <c r="D289" s="274"/>
      <c r="E289" s="274"/>
      <c r="F289" s="274"/>
      <c r="G289" s="274"/>
      <c r="H289" s="274"/>
      <c r="I289" s="143"/>
      <c r="J289" s="143"/>
      <c r="K289" s="274"/>
      <c r="L289" s="274"/>
      <c r="M289" s="274"/>
      <c r="N289" s="274"/>
      <c r="O289" s="274"/>
      <c r="P289" s="274"/>
      <c r="Q289" s="274"/>
      <c r="R289" s="274"/>
      <c r="S289" s="274"/>
      <c r="T289" s="274"/>
    </row>
    <row r="290" spans="1:20" ht="12.75" customHeight="1">
      <c r="A290" s="274"/>
      <c r="B290" s="274"/>
      <c r="C290" s="274"/>
      <c r="D290" s="274"/>
      <c r="E290" s="274"/>
      <c r="F290" s="274"/>
      <c r="G290" s="274"/>
      <c r="H290" s="274"/>
      <c r="I290" s="143"/>
      <c r="J290" s="143"/>
      <c r="K290" s="274"/>
      <c r="L290" s="274"/>
      <c r="M290" s="274"/>
      <c r="N290" s="274"/>
      <c r="O290" s="274"/>
      <c r="P290" s="274"/>
      <c r="Q290" s="274"/>
      <c r="R290" s="274"/>
      <c r="S290" s="274"/>
      <c r="T290" s="274"/>
    </row>
    <row r="291" spans="1:20" ht="12.75" customHeight="1">
      <c r="A291" s="274"/>
      <c r="B291" s="274"/>
      <c r="C291" s="274"/>
      <c r="D291" s="274"/>
      <c r="E291" s="274"/>
      <c r="F291" s="274"/>
      <c r="G291" s="274"/>
      <c r="H291" s="274"/>
      <c r="I291" s="143"/>
      <c r="J291" s="143"/>
      <c r="K291" s="274"/>
      <c r="L291" s="274"/>
      <c r="M291" s="274"/>
      <c r="N291" s="274"/>
      <c r="O291" s="274"/>
      <c r="P291" s="274"/>
      <c r="Q291" s="274"/>
      <c r="R291" s="274"/>
      <c r="S291" s="274"/>
      <c r="T291" s="274"/>
    </row>
    <row r="292" spans="1:20" ht="12.75" customHeight="1">
      <c r="A292" s="274"/>
      <c r="B292" s="274"/>
      <c r="C292" s="274"/>
      <c r="D292" s="274"/>
      <c r="E292" s="274"/>
      <c r="F292" s="274"/>
      <c r="G292" s="274"/>
      <c r="H292" s="274"/>
      <c r="I292" s="143"/>
      <c r="J292" s="143"/>
      <c r="K292" s="274"/>
      <c r="L292" s="274"/>
      <c r="M292" s="274"/>
      <c r="N292" s="274"/>
      <c r="O292" s="274"/>
      <c r="P292" s="274"/>
      <c r="Q292" s="274"/>
      <c r="R292" s="274"/>
      <c r="S292" s="274"/>
      <c r="T292" s="274"/>
    </row>
    <row r="293" spans="1:20" ht="12.75" customHeight="1">
      <c r="A293" s="274"/>
      <c r="B293" s="274"/>
      <c r="C293" s="274"/>
      <c r="D293" s="274"/>
      <c r="E293" s="274"/>
      <c r="F293" s="274"/>
      <c r="G293" s="274"/>
      <c r="H293" s="274"/>
      <c r="I293" s="143"/>
      <c r="J293" s="143"/>
      <c r="K293" s="274"/>
      <c r="L293" s="274"/>
      <c r="M293" s="274"/>
      <c r="N293" s="274"/>
      <c r="O293" s="274"/>
      <c r="P293" s="274"/>
      <c r="Q293" s="274"/>
      <c r="R293" s="274"/>
      <c r="S293" s="274"/>
      <c r="T293" s="274"/>
    </row>
    <row r="294" spans="1:20" ht="12.75" customHeight="1">
      <c r="A294" s="274"/>
      <c r="B294" s="274"/>
      <c r="C294" s="274"/>
      <c r="D294" s="274"/>
      <c r="E294" s="274"/>
      <c r="F294" s="274"/>
      <c r="G294" s="274"/>
      <c r="H294" s="274"/>
      <c r="I294" s="143"/>
      <c r="J294" s="143"/>
      <c r="K294" s="274"/>
      <c r="L294" s="274"/>
      <c r="M294" s="274"/>
      <c r="N294" s="274"/>
      <c r="O294" s="274"/>
      <c r="P294" s="274"/>
      <c r="Q294" s="274"/>
      <c r="R294" s="274"/>
      <c r="S294" s="274"/>
      <c r="T294" s="274"/>
    </row>
    <row r="295" spans="1:20" ht="12.75" customHeight="1">
      <c r="A295" s="274"/>
      <c r="B295" s="274"/>
      <c r="C295" s="274"/>
      <c r="D295" s="274"/>
      <c r="E295" s="274"/>
      <c r="F295" s="274"/>
      <c r="G295" s="274"/>
      <c r="H295" s="274"/>
      <c r="I295" s="143"/>
      <c r="J295" s="143"/>
      <c r="K295" s="274"/>
      <c r="L295" s="274"/>
      <c r="M295" s="274"/>
      <c r="N295" s="274"/>
      <c r="O295" s="274"/>
      <c r="P295" s="274"/>
      <c r="Q295" s="274"/>
      <c r="R295" s="274"/>
      <c r="S295" s="274"/>
      <c r="T295" s="274"/>
    </row>
    <row r="296" spans="1:20" ht="12.75" customHeight="1">
      <c r="A296" s="274"/>
      <c r="B296" s="274"/>
      <c r="C296" s="274"/>
      <c r="D296" s="274"/>
      <c r="E296" s="274"/>
      <c r="F296" s="274"/>
      <c r="G296" s="274"/>
      <c r="H296" s="274"/>
      <c r="I296" s="143"/>
      <c r="J296" s="143"/>
      <c r="K296" s="274"/>
      <c r="L296" s="274"/>
      <c r="M296" s="274"/>
      <c r="N296" s="274"/>
      <c r="O296" s="274"/>
      <c r="P296" s="274"/>
      <c r="Q296" s="274"/>
      <c r="R296" s="274"/>
      <c r="S296" s="274"/>
      <c r="T296" s="274"/>
    </row>
    <row r="297" spans="1:20" ht="12.75" customHeight="1">
      <c r="A297" s="274"/>
      <c r="B297" s="274"/>
      <c r="C297" s="274"/>
      <c r="D297" s="274"/>
      <c r="E297" s="274"/>
      <c r="F297" s="274"/>
      <c r="G297" s="274"/>
      <c r="H297" s="274"/>
      <c r="I297" s="143"/>
      <c r="J297" s="143"/>
      <c r="K297" s="274"/>
      <c r="L297" s="274"/>
      <c r="M297" s="274"/>
      <c r="N297" s="274"/>
      <c r="O297" s="274"/>
      <c r="P297" s="274"/>
      <c r="Q297" s="274"/>
      <c r="R297" s="274"/>
      <c r="S297" s="274"/>
      <c r="T297" s="274"/>
    </row>
    <row r="298" spans="1:20" ht="12.75" customHeight="1">
      <c r="A298" s="274"/>
      <c r="B298" s="274"/>
      <c r="C298" s="274"/>
      <c r="D298" s="274"/>
      <c r="E298" s="274"/>
      <c r="F298" s="274"/>
      <c r="G298" s="274"/>
      <c r="H298" s="274"/>
      <c r="I298" s="143"/>
      <c r="J298" s="143"/>
      <c r="K298" s="274"/>
      <c r="L298" s="274"/>
      <c r="M298" s="274"/>
      <c r="N298" s="274"/>
      <c r="O298" s="274"/>
      <c r="P298" s="274"/>
      <c r="Q298" s="274"/>
      <c r="R298" s="274"/>
      <c r="S298" s="274"/>
      <c r="T298" s="274"/>
    </row>
    <row r="299" spans="1:20" ht="12.75" customHeight="1">
      <c r="A299" s="274"/>
      <c r="B299" s="274"/>
      <c r="C299" s="274"/>
      <c r="D299" s="274"/>
      <c r="E299" s="274"/>
      <c r="F299" s="274"/>
      <c r="G299" s="274"/>
      <c r="H299" s="274"/>
      <c r="I299" s="143"/>
      <c r="J299" s="143"/>
      <c r="K299" s="274"/>
      <c r="L299" s="274"/>
      <c r="M299" s="274"/>
      <c r="N299" s="274"/>
      <c r="O299" s="274"/>
      <c r="P299" s="274"/>
      <c r="Q299" s="274"/>
      <c r="R299" s="274"/>
      <c r="S299" s="274"/>
      <c r="T299" s="274"/>
    </row>
    <row r="300" spans="1:20" ht="12.75" customHeight="1">
      <c r="A300" s="274"/>
      <c r="B300" s="274"/>
      <c r="C300" s="274"/>
      <c r="D300" s="274"/>
      <c r="E300" s="274"/>
      <c r="F300" s="274"/>
      <c r="G300" s="274"/>
      <c r="H300" s="274"/>
      <c r="I300" s="143"/>
      <c r="J300" s="143"/>
      <c r="K300" s="274"/>
      <c r="L300" s="274"/>
      <c r="M300" s="274"/>
      <c r="N300" s="274"/>
      <c r="O300" s="274"/>
      <c r="P300" s="274"/>
      <c r="Q300" s="274"/>
      <c r="R300" s="274"/>
      <c r="S300" s="274"/>
      <c r="T300" s="274"/>
    </row>
    <row r="301" spans="1:20" ht="12.75" customHeight="1">
      <c r="A301" s="274"/>
      <c r="B301" s="274"/>
      <c r="C301" s="274"/>
      <c r="D301" s="274"/>
      <c r="E301" s="274"/>
      <c r="F301" s="274"/>
      <c r="G301" s="274"/>
      <c r="H301" s="274"/>
      <c r="I301" s="143"/>
      <c r="J301" s="143"/>
      <c r="K301" s="274"/>
      <c r="L301" s="274"/>
      <c r="M301" s="274"/>
      <c r="N301" s="274"/>
      <c r="O301" s="274"/>
      <c r="P301" s="274"/>
      <c r="Q301" s="274"/>
      <c r="R301" s="274"/>
      <c r="S301" s="274"/>
      <c r="T301" s="274"/>
    </row>
    <row r="302" spans="1:20" ht="12.75" customHeight="1">
      <c r="A302" s="274"/>
      <c r="B302" s="274"/>
      <c r="C302" s="274"/>
      <c r="D302" s="274"/>
      <c r="E302" s="274"/>
      <c r="F302" s="274"/>
      <c r="G302" s="274"/>
      <c r="H302" s="274"/>
      <c r="I302" s="143"/>
      <c r="J302" s="143"/>
      <c r="K302" s="274"/>
      <c r="L302" s="274"/>
      <c r="M302" s="274"/>
      <c r="N302" s="274"/>
      <c r="O302" s="274"/>
      <c r="P302" s="274"/>
      <c r="Q302" s="274"/>
      <c r="R302" s="274"/>
      <c r="S302" s="274"/>
      <c r="T302" s="274"/>
    </row>
    <row r="303" spans="1:20" ht="12.75" customHeight="1">
      <c r="A303" s="274"/>
      <c r="B303" s="274"/>
      <c r="C303" s="274"/>
      <c r="D303" s="274"/>
      <c r="E303" s="274"/>
      <c r="F303" s="274"/>
      <c r="G303" s="274"/>
      <c r="H303" s="274"/>
      <c r="I303" s="143"/>
      <c r="J303" s="143"/>
      <c r="K303" s="274"/>
      <c r="L303" s="274"/>
      <c r="M303" s="274"/>
      <c r="N303" s="274"/>
      <c r="O303" s="274"/>
      <c r="P303" s="274"/>
      <c r="Q303" s="274"/>
      <c r="R303" s="274"/>
      <c r="S303" s="274"/>
      <c r="T303" s="274"/>
    </row>
    <row r="304" spans="1:20" ht="12.75" customHeight="1">
      <c r="A304" s="274"/>
      <c r="B304" s="274"/>
      <c r="C304" s="274"/>
      <c r="D304" s="274"/>
      <c r="E304" s="274"/>
      <c r="F304" s="274"/>
      <c r="G304" s="274"/>
      <c r="H304" s="274"/>
      <c r="I304" s="143"/>
      <c r="J304" s="143"/>
      <c r="K304" s="274"/>
      <c r="L304" s="274"/>
      <c r="M304" s="274"/>
      <c r="N304" s="274"/>
      <c r="O304" s="274"/>
      <c r="P304" s="274"/>
      <c r="Q304" s="274"/>
      <c r="R304" s="274"/>
      <c r="S304" s="274"/>
      <c r="T304" s="274"/>
    </row>
    <row r="305" spans="1:20" ht="12.75" customHeight="1">
      <c r="A305" s="274"/>
      <c r="B305" s="274"/>
      <c r="C305" s="274"/>
      <c r="D305" s="274"/>
      <c r="E305" s="274"/>
      <c r="F305" s="274"/>
      <c r="G305" s="274"/>
      <c r="H305" s="274"/>
      <c r="I305" s="143"/>
      <c r="J305" s="143"/>
      <c r="K305" s="274"/>
      <c r="L305" s="274"/>
      <c r="M305" s="274"/>
      <c r="N305" s="274"/>
      <c r="O305" s="274"/>
      <c r="P305" s="274"/>
      <c r="Q305" s="274"/>
      <c r="R305" s="274"/>
      <c r="S305" s="274"/>
      <c r="T305" s="274"/>
    </row>
    <row r="306" spans="1:20" ht="12.75" customHeight="1">
      <c r="A306" s="274"/>
      <c r="B306" s="274"/>
      <c r="C306" s="274"/>
      <c r="D306" s="274"/>
      <c r="E306" s="274"/>
      <c r="F306" s="274"/>
      <c r="G306" s="274"/>
      <c r="H306" s="274"/>
      <c r="I306" s="143"/>
      <c r="J306" s="143"/>
      <c r="K306" s="274"/>
      <c r="L306" s="274"/>
      <c r="M306" s="274"/>
      <c r="N306" s="274"/>
      <c r="O306" s="274"/>
      <c r="P306" s="274"/>
      <c r="Q306" s="274"/>
      <c r="R306" s="274"/>
      <c r="S306" s="274"/>
      <c r="T306" s="274"/>
    </row>
    <row r="307" spans="1:20" ht="12.75" customHeight="1">
      <c r="A307" s="274"/>
      <c r="B307" s="274"/>
      <c r="C307" s="274"/>
      <c r="D307" s="274"/>
      <c r="E307" s="274"/>
      <c r="F307" s="274"/>
      <c r="G307" s="274"/>
      <c r="H307" s="274"/>
      <c r="I307" s="143"/>
      <c r="J307" s="143"/>
      <c r="K307" s="274"/>
      <c r="L307" s="274"/>
      <c r="M307" s="274"/>
      <c r="N307" s="274"/>
      <c r="O307" s="274"/>
      <c r="P307" s="274"/>
      <c r="Q307" s="274"/>
      <c r="R307" s="274"/>
      <c r="S307" s="274"/>
      <c r="T307" s="274"/>
    </row>
    <row r="308" spans="1:20" ht="12.75" customHeight="1">
      <c r="A308" s="274"/>
      <c r="B308" s="274"/>
      <c r="C308" s="274"/>
      <c r="D308" s="274"/>
      <c r="E308" s="274"/>
      <c r="F308" s="274"/>
      <c r="G308" s="274"/>
      <c r="H308" s="274"/>
      <c r="I308" s="143"/>
      <c r="J308" s="143"/>
      <c r="K308" s="274"/>
      <c r="L308" s="274"/>
      <c r="M308" s="274"/>
      <c r="N308" s="274"/>
      <c r="O308" s="274"/>
      <c r="P308" s="274"/>
      <c r="Q308" s="274"/>
      <c r="R308" s="274"/>
      <c r="S308" s="274"/>
      <c r="T308" s="274"/>
    </row>
    <row r="309" spans="1:20" ht="12.75" customHeight="1">
      <c r="A309" s="274"/>
      <c r="B309" s="274"/>
      <c r="C309" s="274"/>
      <c r="D309" s="274"/>
      <c r="E309" s="274"/>
      <c r="F309" s="274"/>
      <c r="G309" s="274"/>
      <c r="H309" s="274"/>
      <c r="I309" s="143"/>
      <c r="J309" s="143"/>
      <c r="K309" s="274"/>
      <c r="L309" s="274"/>
      <c r="M309" s="274"/>
      <c r="N309" s="274"/>
      <c r="O309" s="274"/>
      <c r="P309" s="274"/>
      <c r="Q309" s="274"/>
      <c r="R309" s="274"/>
      <c r="S309" s="274"/>
      <c r="T309" s="274"/>
    </row>
    <row r="310" spans="1:20" ht="12.75" customHeight="1">
      <c r="A310" s="274"/>
      <c r="B310" s="274"/>
      <c r="C310" s="274"/>
      <c r="D310" s="274"/>
      <c r="E310" s="274"/>
      <c r="F310" s="274"/>
      <c r="G310" s="274"/>
      <c r="H310" s="274"/>
      <c r="I310" s="143"/>
      <c r="J310" s="143"/>
      <c r="K310" s="274"/>
      <c r="L310" s="274"/>
      <c r="M310" s="274"/>
      <c r="N310" s="274"/>
      <c r="O310" s="274"/>
      <c r="P310" s="274"/>
      <c r="Q310" s="274"/>
      <c r="R310" s="274"/>
      <c r="S310" s="274"/>
      <c r="T310" s="274"/>
    </row>
    <row r="311" spans="1:20" ht="12.75" customHeight="1">
      <c r="A311" s="274"/>
      <c r="B311" s="274"/>
      <c r="C311" s="274"/>
      <c r="D311" s="274"/>
      <c r="E311" s="274"/>
      <c r="F311" s="274"/>
      <c r="G311" s="274"/>
      <c r="H311" s="274"/>
      <c r="I311" s="143"/>
      <c r="J311" s="143"/>
      <c r="K311" s="274"/>
      <c r="L311" s="274"/>
      <c r="M311" s="274"/>
      <c r="N311" s="274"/>
      <c r="O311" s="274"/>
      <c r="P311" s="274"/>
      <c r="Q311" s="274"/>
      <c r="R311" s="274"/>
      <c r="S311" s="274"/>
      <c r="T311" s="274"/>
    </row>
    <row r="312" spans="1:20" ht="12.75" customHeight="1">
      <c r="A312" s="274"/>
      <c r="B312" s="274"/>
      <c r="C312" s="274"/>
      <c r="D312" s="274"/>
      <c r="E312" s="274"/>
      <c r="F312" s="274"/>
      <c r="G312" s="274"/>
      <c r="H312" s="274"/>
      <c r="I312" s="143"/>
      <c r="J312" s="143"/>
      <c r="K312" s="274"/>
      <c r="L312" s="274"/>
      <c r="M312" s="274"/>
      <c r="N312" s="274"/>
      <c r="O312" s="274"/>
      <c r="P312" s="274"/>
      <c r="Q312" s="274"/>
      <c r="R312" s="274"/>
      <c r="S312" s="274"/>
      <c r="T312" s="274"/>
    </row>
    <row r="313" spans="1:20" ht="12.75" customHeight="1">
      <c r="A313" s="274"/>
      <c r="B313" s="274"/>
      <c r="C313" s="274"/>
      <c r="D313" s="274"/>
      <c r="E313" s="274"/>
      <c r="F313" s="274"/>
      <c r="G313" s="274"/>
      <c r="H313" s="274"/>
      <c r="I313" s="143"/>
      <c r="J313" s="143"/>
      <c r="K313" s="274"/>
      <c r="L313" s="274"/>
      <c r="M313" s="274"/>
      <c r="N313" s="274"/>
      <c r="O313" s="274"/>
      <c r="P313" s="274"/>
      <c r="Q313" s="274"/>
      <c r="R313" s="274"/>
      <c r="S313" s="274"/>
      <c r="T313" s="274"/>
    </row>
    <row r="314" spans="1:20" ht="12.75" customHeight="1">
      <c r="A314" s="274"/>
      <c r="B314" s="274"/>
      <c r="C314" s="274"/>
      <c r="D314" s="274"/>
      <c r="E314" s="274"/>
      <c r="F314" s="274"/>
      <c r="G314" s="274"/>
      <c r="H314" s="274"/>
      <c r="I314" s="143"/>
      <c r="J314" s="143"/>
      <c r="K314" s="274"/>
      <c r="L314" s="274"/>
      <c r="M314" s="274"/>
      <c r="N314" s="274"/>
      <c r="O314" s="274"/>
      <c r="P314" s="274"/>
      <c r="Q314" s="274"/>
      <c r="R314" s="274"/>
      <c r="S314" s="274"/>
      <c r="T314" s="274"/>
    </row>
    <row r="315" spans="1:20" ht="12.75" customHeight="1">
      <c r="A315" s="274"/>
      <c r="B315" s="274"/>
      <c r="C315" s="274"/>
      <c r="D315" s="274"/>
      <c r="E315" s="274"/>
      <c r="F315" s="274"/>
      <c r="G315" s="274"/>
      <c r="H315" s="274"/>
      <c r="I315" s="143"/>
      <c r="J315" s="143"/>
      <c r="K315" s="274"/>
      <c r="L315" s="274"/>
      <c r="M315" s="274"/>
      <c r="N315" s="274"/>
      <c r="O315" s="274"/>
      <c r="P315" s="274"/>
      <c r="Q315" s="274"/>
      <c r="R315" s="274"/>
      <c r="S315" s="274"/>
      <c r="T315" s="274"/>
    </row>
    <row r="316" spans="1:20" ht="12.75" customHeight="1">
      <c r="A316" s="274"/>
      <c r="B316" s="274"/>
      <c r="C316" s="274"/>
      <c r="D316" s="274"/>
      <c r="E316" s="274"/>
      <c r="F316" s="274"/>
      <c r="G316" s="274"/>
      <c r="H316" s="274"/>
      <c r="I316" s="143"/>
      <c r="J316" s="143"/>
      <c r="K316" s="274"/>
      <c r="L316" s="274"/>
      <c r="M316" s="274"/>
      <c r="N316" s="274"/>
      <c r="O316" s="274"/>
      <c r="P316" s="274"/>
      <c r="Q316" s="274"/>
      <c r="R316" s="274"/>
      <c r="S316" s="274"/>
      <c r="T316" s="274"/>
    </row>
    <row r="317" spans="1:20" ht="12.75" customHeight="1">
      <c r="A317" s="274"/>
      <c r="B317" s="274"/>
      <c r="C317" s="274"/>
      <c r="D317" s="274"/>
      <c r="E317" s="274"/>
      <c r="F317" s="274"/>
      <c r="G317" s="274"/>
      <c r="H317" s="274"/>
      <c r="I317" s="143"/>
      <c r="J317" s="143"/>
      <c r="K317" s="274"/>
      <c r="L317" s="274"/>
      <c r="M317" s="274"/>
      <c r="N317" s="274"/>
      <c r="O317" s="274"/>
      <c r="P317" s="274"/>
      <c r="Q317" s="274"/>
      <c r="R317" s="274"/>
      <c r="S317" s="274"/>
      <c r="T317" s="274"/>
    </row>
    <row r="318" spans="1:20" ht="12.75" customHeight="1">
      <c r="A318" s="274"/>
      <c r="B318" s="274"/>
      <c r="C318" s="274"/>
      <c r="D318" s="274"/>
      <c r="E318" s="274"/>
      <c r="F318" s="274"/>
      <c r="G318" s="274"/>
      <c r="H318" s="274"/>
      <c r="I318" s="143"/>
      <c r="J318" s="143"/>
      <c r="K318" s="274"/>
      <c r="L318" s="274"/>
      <c r="M318" s="274"/>
      <c r="N318" s="274"/>
      <c r="O318" s="274"/>
      <c r="P318" s="274"/>
      <c r="Q318" s="274"/>
      <c r="R318" s="274"/>
      <c r="S318" s="274"/>
      <c r="T318" s="274"/>
    </row>
    <row r="319" spans="1:20" ht="12.75" customHeight="1">
      <c r="A319" s="274"/>
      <c r="B319" s="274"/>
      <c r="C319" s="274"/>
      <c r="D319" s="274"/>
      <c r="E319" s="274"/>
      <c r="F319" s="274"/>
      <c r="G319" s="274"/>
      <c r="H319" s="274"/>
      <c r="I319" s="143"/>
      <c r="J319" s="143"/>
      <c r="K319" s="274"/>
      <c r="L319" s="274"/>
      <c r="M319" s="274"/>
      <c r="N319" s="274"/>
      <c r="O319" s="274"/>
      <c r="P319" s="274"/>
      <c r="Q319" s="274"/>
      <c r="R319" s="274"/>
      <c r="S319" s="274"/>
      <c r="T319" s="274"/>
    </row>
    <row r="320" spans="1:20" ht="12.75" customHeight="1">
      <c r="A320" s="274"/>
      <c r="B320" s="274"/>
      <c r="C320" s="274"/>
      <c r="D320" s="274"/>
      <c r="E320" s="274"/>
      <c r="F320" s="274"/>
      <c r="G320" s="274"/>
      <c r="H320" s="274"/>
      <c r="I320" s="143"/>
      <c r="J320" s="143"/>
      <c r="K320" s="274"/>
      <c r="L320" s="274"/>
      <c r="M320" s="274"/>
      <c r="N320" s="274"/>
      <c r="O320" s="274"/>
      <c r="P320" s="274"/>
      <c r="Q320" s="274"/>
      <c r="R320" s="274"/>
      <c r="S320" s="274"/>
      <c r="T320" s="274"/>
    </row>
    <row r="321" spans="1:20" ht="12.75" customHeight="1">
      <c r="A321" s="274"/>
      <c r="B321" s="274"/>
      <c r="C321" s="274"/>
      <c r="D321" s="274"/>
      <c r="E321" s="274"/>
      <c r="F321" s="274"/>
      <c r="G321" s="274"/>
      <c r="H321" s="274"/>
      <c r="I321" s="143"/>
      <c r="J321" s="143"/>
      <c r="K321" s="274"/>
      <c r="L321" s="274"/>
      <c r="M321" s="274"/>
      <c r="N321" s="274"/>
      <c r="O321" s="274"/>
      <c r="P321" s="274"/>
      <c r="Q321" s="274"/>
      <c r="R321" s="274"/>
      <c r="S321" s="274"/>
      <c r="T321" s="274"/>
    </row>
    <row r="322" spans="1:20" ht="12.75" customHeight="1">
      <c r="A322" s="274"/>
      <c r="B322" s="274"/>
      <c r="C322" s="274"/>
      <c r="D322" s="274"/>
      <c r="E322" s="274"/>
      <c r="F322" s="274"/>
      <c r="G322" s="274"/>
      <c r="H322" s="274"/>
      <c r="I322" s="143"/>
      <c r="J322" s="143"/>
      <c r="K322" s="274"/>
      <c r="L322" s="274"/>
      <c r="M322" s="274"/>
      <c r="N322" s="274"/>
      <c r="O322" s="274"/>
      <c r="P322" s="274"/>
      <c r="Q322" s="274"/>
      <c r="R322" s="274"/>
      <c r="S322" s="274"/>
      <c r="T322" s="274"/>
    </row>
    <row r="323" spans="1:20" ht="12.75" customHeight="1">
      <c r="A323" s="274"/>
      <c r="B323" s="274"/>
      <c r="C323" s="274"/>
      <c r="D323" s="274"/>
      <c r="E323" s="274"/>
      <c r="F323" s="274"/>
      <c r="G323" s="274"/>
      <c r="H323" s="274"/>
      <c r="I323" s="143"/>
      <c r="J323" s="143"/>
      <c r="K323" s="274"/>
      <c r="L323" s="274"/>
      <c r="M323" s="274"/>
      <c r="N323" s="274"/>
      <c r="O323" s="274"/>
      <c r="P323" s="274"/>
      <c r="Q323" s="274"/>
      <c r="R323" s="274"/>
      <c r="S323" s="274"/>
      <c r="T323" s="274"/>
    </row>
    <row r="324" spans="1:20" ht="12.75" customHeight="1">
      <c r="A324" s="274"/>
      <c r="B324" s="274"/>
      <c r="C324" s="274"/>
      <c r="D324" s="274"/>
      <c r="E324" s="274"/>
      <c r="F324" s="274"/>
      <c r="G324" s="274"/>
      <c r="H324" s="274"/>
      <c r="I324" s="143"/>
      <c r="J324" s="143"/>
      <c r="K324" s="274"/>
      <c r="L324" s="274"/>
      <c r="M324" s="274"/>
      <c r="N324" s="274"/>
      <c r="O324" s="274"/>
      <c r="P324" s="274"/>
      <c r="Q324" s="274"/>
      <c r="R324" s="274"/>
      <c r="S324" s="274"/>
      <c r="T324" s="274"/>
    </row>
    <row r="325" spans="1:20" ht="12.75" customHeight="1">
      <c r="A325" s="274"/>
      <c r="B325" s="274"/>
      <c r="C325" s="274"/>
      <c r="D325" s="274"/>
      <c r="E325" s="274"/>
      <c r="F325" s="274"/>
      <c r="G325" s="274"/>
      <c r="H325" s="274"/>
      <c r="I325" s="143"/>
      <c r="J325" s="143"/>
      <c r="K325" s="274"/>
      <c r="L325" s="274"/>
      <c r="M325" s="274"/>
      <c r="N325" s="274"/>
      <c r="O325" s="274"/>
      <c r="P325" s="274"/>
      <c r="Q325" s="274"/>
      <c r="R325" s="274"/>
      <c r="S325" s="274"/>
      <c r="T325" s="274"/>
    </row>
    <row r="326" spans="1:20" ht="12.75" customHeight="1">
      <c r="A326" s="274"/>
      <c r="B326" s="274"/>
      <c r="C326" s="274"/>
      <c r="D326" s="274"/>
      <c r="E326" s="274"/>
      <c r="F326" s="274"/>
      <c r="G326" s="274"/>
      <c r="H326" s="274"/>
      <c r="I326" s="143"/>
      <c r="J326" s="143"/>
      <c r="K326" s="274"/>
      <c r="L326" s="274"/>
      <c r="M326" s="274"/>
      <c r="N326" s="274"/>
      <c r="O326" s="274"/>
      <c r="P326" s="274"/>
      <c r="Q326" s="274"/>
      <c r="R326" s="274"/>
      <c r="S326" s="274"/>
      <c r="T326" s="274"/>
    </row>
    <row r="327" spans="1:20" ht="12.75" customHeight="1">
      <c r="A327" s="274"/>
      <c r="B327" s="274"/>
      <c r="C327" s="274"/>
      <c r="D327" s="274"/>
      <c r="E327" s="274"/>
      <c r="F327" s="274"/>
      <c r="G327" s="274"/>
      <c r="H327" s="274"/>
      <c r="I327" s="143"/>
      <c r="J327" s="143"/>
      <c r="K327" s="274"/>
      <c r="L327" s="274"/>
      <c r="M327" s="274"/>
      <c r="N327" s="274"/>
      <c r="O327" s="274"/>
      <c r="P327" s="274"/>
      <c r="Q327" s="274"/>
      <c r="R327" s="274"/>
      <c r="S327" s="274"/>
      <c r="T327" s="274"/>
    </row>
    <row r="328" spans="1:20" ht="12.75" customHeight="1">
      <c r="A328" s="274"/>
      <c r="B328" s="274"/>
      <c r="C328" s="274"/>
      <c r="D328" s="274"/>
      <c r="E328" s="274"/>
      <c r="F328" s="274"/>
      <c r="G328" s="274"/>
      <c r="H328" s="274"/>
      <c r="I328" s="143"/>
      <c r="J328" s="143"/>
      <c r="K328" s="274"/>
      <c r="L328" s="274"/>
      <c r="M328" s="274"/>
      <c r="N328" s="274"/>
      <c r="O328" s="274"/>
      <c r="P328" s="274"/>
      <c r="Q328" s="274"/>
      <c r="R328" s="274"/>
      <c r="S328" s="274"/>
      <c r="T328" s="274"/>
    </row>
    <row r="329" spans="1:20" ht="12.75" customHeight="1">
      <c r="A329" s="274"/>
      <c r="B329" s="274"/>
      <c r="C329" s="274"/>
      <c r="D329" s="274"/>
      <c r="E329" s="274"/>
      <c r="F329" s="274"/>
      <c r="G329" s="274"/>
      <c r="H329" s="274"/>
      <c r="I329" s="143"/>
      <c r="J329" s="143"/>
      <c r="K329" s="274"/>
      <c r="L329" s="274"/>
      <c r="M329" s="274"/>
      <c r="N329" s="274"/>
      <c r="O329" s="274"/>
      <c r="P329" s="274"/>
      <c r="Q329" s="274"/>
      <c r="R329" s="274"/>
      <c r="S329" s="274"/>
      <c r="T329" s="274"/>
    </row>
    <row r="330" spans="1:20" ht="12.75" customHeight="1">
      <c r="A330" s="274"/>
      <c r="B330" s="274"/>
      <c r="C330" s="274"/>
      <c r="D330" s="274"/>
      <c r="E330" s="274"/>
      <c r="F330" s="274"/>
      <c r="G330" s="274"/>
      <c r="H330" s="274"/>
      <c r="I330" s="143"/>
      <c r="J330" s="143"/>
      <c r="K330" s="274"/>
      <c r="L330" s="274"/>
      <c r="M330" s="274"/>
      <c r="N330" s="274"/>
      <c r="O330" s="274"/>
      <c r="P330" s="274"/>
      <c r="Q330" s="274"/>
      <c r="R330" s="274"/>
      <c r="S330" s="274"/>
      <c r="T330" s="274"/>
    </row>
    <row r="331" spans="1:20" ht="12.75" customHeight="1">
      <c r="A331" s="274"/>
      <c r="B331" s="274"/>
      <c r="C331" s="274"/>
      <c r="D331" s="274"/>
      <c r="E331" s="274"/>
      <c r="F331" s="274"/>
      <c r="G331" s="274"/>
      <c r="H331" s="274"/>
      <c r="I331" s="143"/>
      <c r="J331" s="143"/>
      <c r="K331" s="274"/>
      <c r="L331" s="274"/>
      <c r="M331" s="274"/>
      <c r="N331" s="274"/>
      <c r="O331" s="274"/>
      <c r="P331" s="274"/>
      <c r="Q331" s="274"/>
      <c r="R331" s="274"/>
      <c r="S331" s="274"/>
      <c r="T331" s="274"/>
    </row>
    <row r="332" spans="1:20" ht="12.75" customHeight="1">
      <c r="A332" s="274"/>
      <c r="B332" s="274"/>
      <c r="C332" s="274"/>
      <c r="D332" s="274"/>
      <c r="E332" s="274"/>
      <c r="F332" s="274"/>
      <c r="G332" s="274"/>
      <c r="H332" s="274"/>
      <c r="I332" s="143"/>
      <c r="J332" s="143"/>
      <c r="K332" s="274"/>
      <c r="L332" s="274"/>
      <c r="M332" s="274"/>
      <c r="N332" s="274"/>
      <c r="O332" s="274"/>
      <c r="P332" s="274"/>
      <c r="Q332" s="274"/>
      <c r="R332" s="274"/>
      <c r="S332" s="274"/>
      <c r="T332" s="274"/>
    </row>
    <row r="333" spans="1:20" ht="12.75" customHeight="1">
      <c r="A333" s="274"/>
      <c r="B333" s="274"/>
      <c r="C333" s="274"/>
      <c r="D333" s="274"/>
      <c r="E333" s="274"/>
      <c r="F333" s="274"/>
      <c r="G333" s="274"/>
      <c r="H333" s="274"/>
      <c r="I333" s="143"/>
      <c r="J333" s="143"/>
      <c r="K333" s="274"/>
      <c r="L333" s="274"/>
      <c r="M333" s="274"/>
      <c r="N333" s="274"/>
      <c r="O333" s="274"/>
      <c r="P333" s="274"/>
      <c r="Q333" s="274"/>
      <c r="R333" s="274"/>
      <c r="S333" s="274"/>
      <c r="T333" s="274"/>
    </row>
    <row r="334" spans="1:20" ht="12.75" customHeight="1">
      <c r="A334" s="274"/>
      <c r="B334" s="274"/>
      <c r="C334" s="274"/>
      <c r="D334" s="274"/>
      <c r="E334" s="274"/>
      <c r="F334" s="274"/>
      <c r="G334" s="274"/>
      <c r="H334" s="274"/>
      <c r="I334" s="143"/>
      <c r="J334" s="143"/>
      <c r="K334" s="274"/>
      <c r="L334" s="274"/>
      <c r="M334" s="274"/>
      <c r="N334" s="274"/>
      <c r="O334" s="274"/>
      <c r="P334" s="274"/>
      <c r="Q334" s="274"/>
      <c r="R334" s="274"/>
      <c r="S334" s="274"/>
      <c r="T334" s="274"/>
    </row>
    <row r="335" spans="1:20" ht="12.75" customHeight="1">
      <c r="A335" s="274"/>
      <c r="B335" s="274"/>
      <c r="C335" s="274"/>
      <c r="D335" s="274"/>
      <c r="E335" s="274"/>
      <c r="F335" s="274"/>
      <c r="G335" s="274"/>
      <c r="H335" s="274"/>
      <c r="I335" s="143"/>
      <c r="J335" s="143"/>
      <c r="K335" s="274"/>
      <c r="L335" s="274"/>
      <c r="M335" s="274"/>
      <c r="N335" s="274"/>
      <c r="O335" s="274"/>
      <c r="P335" s="274"/>
      <c r="Q335" s="274"/>
      <c r="R335" s="274"/>
      <c r="S335" s="274"/>
      <c r="T335" s="274"/>
    </row>
    <row r="336" spans="1:20" ht="12.75" customHeight="1">
      <c r="A336" s="274"/>
      <c r="B336" s="274"/>
      <c r="C336" s="274"/>
      <c r="D336" s="274"/>
      <c r="E336" s="274"/>
      <c r="F336" s="274"/>
      <c r="G336" s="274"/>
      <c r="H336" s="274"/>
      <c r="I336" s="143"/>
      <c r="J336" s="143"/>
      <c r="K336" s="274"/>
      <c r="L336" s="274"/>
      <c r="M336" s="274"/>
      <c r="N336" s="274"/>
      <c r="O336" s="274"/>
      <c r="P336" s="274"/>
      <c r="Q336" s="274"/>
      <c r="R336" s="274"/>
      <c r="S336" s="274"/>
      <c r="T336" s="274"/>
    </row>
    <row r="337" spans="1:20" ht="12.75" customHeight="1">
      <c r="A337" s="274"/>
      <c r="B337" s="274"/>
      <c r="C337" s="274"/>
      <c r="D337" s="274"/>
      <c r="E337" s="274"/>
      <c r="F337" s="274"/>
      <c r="G337" s="274"/>
      <c r="H337" s="274"/>
      <c r="I337" s="143"/>
      <c r="J337" s="143"/>
      <c r="K337" s="274"/>
      <c r="L337" s="274"/>
      <c r="M337" s="274"/>
      <c r="N337" s="274"/>
      <c r="O337" s="274"/>
      <c r="P337" s="274"/>
      <c r="Q337" s="274"/>
      <c r="R337" s="274"/>
      <c r="S337" s="274"/>
      <c r="T337" s="274"/>
    </row>
    <row r="338" spans="1:20" ht="12.75" customHeight="1">
      <c r="A338" s="274"/>
      <c r="B338" s="274"/>
      <c r="C338" s="274"/>
      <c r="D338" s="274"/>
      <c r="E338" s="274"/>
      <c r="F338" s="274"/>
      <c r="G338" s="274"/>
      <c r="H338" s="274"/>
      <c r="I338" s="143"/>
      <c r="J338" s="143"/>
      <c r="K338" s="274"/>
      <c r="L338" s="274"/>
      <c r="M338" s="274"/>
      <c r="N338" s="274"/>
      <c r="O338" s="274"/>
      <c r="P338" s="274"/>
      <c r="Q338" s="274"/>
      <c r="R338" s="274"/>
      <c r="S338" s="274"/>
      <c r="T338" s="274"/>
    </row>
    <row r="339" spans="1:20" ht="12.75" customHeight="1">
      <c r="A339" s="274"/>
      <c r="B339" s="274"/>
      <c r="C339" s="274"/>
      <c r="D339" s="274"/>
      <c r="E339" s="274"/>
      <c r="F339" s="274"/>
      <c r="G339" s="274"/>
      <c r="H339" s="274"/>
      <c r="I339" s="143"/>
      <c r="J339" s="143"/>
      <c r="K339" s="274"/>
      <c r="L339" s="274"/>
      <c r="M339" s="274"/>
      <c r="N339" s="274"/>
      <c r="O339" s="274"/>
      <c r="P339" s="274"/>
      <c r="Q339" s="274"/>
      <c r="R339" s="274"/>
      <c r="S339" s="274"/>
      <c r="T339" s="274"/>
    </row>
    <row r="340" spans="1:20" ht="12.75" customHeight="1">
      <c r="A340" s="274"/>
      <c r="B340" s="274"/>
      <c r="C340" s="274"/>
      <c r="D340" s="274"/>
      <c r="E340" s="274"/>
      <c r="F340" s="274"/>
      <c r="G340" s="274"/>
      <c r="H340" s="274"/>
      <c r="I340" s="143"/>
      <c r="J340" s="143"/>
      <c r="K340" s="274"/>
      <c r="L340" s="274"/>
      <c r="M340" s="274"/>
      <c r="N340" s="274"/>
      <c r="O340" s="274"/>
      <c r="P340" s="274"/>
      <c r="Q340" s="274"/>
      <c r="R340" s="274"/>
      <c r="S340" s="274"/>
      <c r="T340" s="274"/>
    </row>
    <row r="341" spans="1:20" ht="12.75" customHeight="1">
      <c r="A341" s="274"/>
      <c r="B341" s="274"/>
      <c r="C341" s="274"/>
      <c r="D341" s="274"/>
      <c r="E341" s="274"/>
      <c r="F341" s="274"/>
      <c r="G341" s="274"/>
      <c r="H341" s="274"/>
      <c r="I341" s="143"/>
      <c r="J341" s="143"/>
      <c r="K341" s="274"/>
      <c r="L341" s="274"/>
      <c r="M341" s="274"/>
      <c r="N341" s="274"/>
      <c r="O341" s="274"/>
      <c r="P341" s="274"/>
      <c r="Q341" s="274"/>
      <c r="R341" s="274"/>
      <c r="S341" s="274"/>
      <c r="T341" s="274"/>
    </row>
    <row r="342" spans="1:20" ht="12.75" customHeight="1">
      <c r="A342" s="274"/>
      <c r="B342" s="274"/>
      <c r="C342" s="274"/>
      <c r="D342" s="274"/>
      <c r="E342" s="274"/>
      <c r="F342" s="274"/>
      <c r="G342" s="274"/>
      <c r="H342" s="274"/>
      <c r="I342" s="143"/>
      <c r="J342" s="143"/>
      <c r="K342" s="274"/>
      <c r="L342" s="274"/>
      <c r="M342" s="274"/>
      <c r="N342" s="274"/>
      <c r="O342" s="274"/>
      <c r="P342" s="274"/>
      <c r="Q342" s="274"/>
      <c r="R342" s="274"/>
      <c r="S342" s="274"/>
      <c r="T342" s="274"/>
    </row>
    <row r="343" spans="1:20" ht="12.75" customHeight="1">
      <c r="A343" s="274"/>
      <c r="B343" s="274"/>
      <c r="C343" s="274"/>
      <c r="D343" s="274"/>
      <c r="E343" s="274"/>
      <c r="F343" s="274"/>
      <c r="G343" s="274"/>
      <c r="H343" s="274"/>
      <c r="I343" s="143"/>
      <c r="J343" s="143"/>
      <c r="K343" s="274"/>
      <c r="L343" s="274"/>
      <c r="M343" s="274"/>
      <c r="N343" s="274"/>
      <c r="O343" s="274"/>
      <c r="P343" s="274"/>
      <c r="Q343" s="274"/>
      <c r="R343" s="274"/>
      <c r="S343" s="274"/>
      <c r="T343" s="274"/>
    </row>
    <row r="344" spans="1:20" ht="12.75" customHeight="1">
      <c r="A344" s="274"/>
      <c r="B344" s="274"/>
      <c r="C344" s="274"/>
      <c r="D344" s="274"/>
      <c r="E344" s="274"/>
      <c r="F344" s="274"/>
      <c r="G344" s="274"/>
      <c r="H344" s="274"/>
      <c r="I344" s="143"/>
      <c r="J344" s="143"/>
      <c r="K344" s="274"/>
      <c r="L344" s="274"/>
      <c r="M344" s="274"/>
      <c r="N344" s="274"/>
      <c r="O344" s="274"/>
      <c r="P344" s="274"/>
      <c r="Q344" s="274"/>
      <c r="R344" s="274"/>
      <c r="S344" s="274"/>
      <c r="T344" s="274"/>
    </row>
    <row r="345" spans="1:20" ht="12.75" customHeight="1">
      <c r="A345" s="274"/>
      <c r="B345" s="274"/>
      <c r="C345" s="274"/>
      <c r="D345" s="274"/>
      <c r="E345" s="274"/>
      <c r="F345" s="274"/>
      <c r="G345" s="274"/>
      <c r="H345" s="274"/>
      <c r="I345" s="143"/>
      <c r="J345" s="143"/>
      <c r="K345" s="274"/>
      <c r="L345" s="274"/>
      <c r="M345" s="274"/>
      <c r="N345" s="274"/>
      <c r="O345" s="274"/>
      <c r="P345" s="274"/>
      <c r="Q345" s="274"/>
      <c r="R345" s="274"/>
      <c r="S345" s="274"/>
      <c r="T345" s="274"/>
    </row>
    <row r="346" spans="1:20" ht="12.75" customHeight="1">
      <c r="A346" s="274"/>
      <c r="B346" s="274"/>
      <c r="C346" s="274"/>
      <c r="D346" s="274"/>
      <c r="E346" s="274"/>
      <c r="F346" s="274"/>
      <c r="G346" s="274"/>
      <c r="H346" s="274"/>
      <c r="I346" s="143"/>
      <c r="J346" s="143"/>
      <c r="K346" s="274"/>
      <c r="L346" s="274"/>
      <c r="M346" s="274"/>
      <c r="N346" s="274"/>
      <c r="O346" s="274"/>
      <c r="P346" s="274"/>
      <c r="Q346" s="274"/>
      <c r="R346" s="274"/>
      <c r="S346" s="274"/>
      <c r="T346" s="274"/>
    </row>
    <row r="347" spans="1:20" ht="12.75" customHeight="1">
      <c r="A347" s="274"/>
      <c r="B347" s="274"/>
      <c r="C347" s="274"/>
      <c r="D347" s="274"/>
      <c r="E347" s="274"/>
      <c r="F347" s="274"/>
      <c r="G347" s="274"/>
      <c r="H347" s="274"/>
      <c r="I347" s="143"/>
      <c r="J347" s="143"/>
      <c r="K347" s="274"/>
      <c r="L347" s="274"/>
      <c r="M347" s="274"/>
      <c r="N347" s="274"/>
      <c r="O347" s="274"/>
      <c r="P347" s="274"/>
      <c r="Q347" s="274"/>
      <c r="R347" s="274"/>
      <c r="S347" s="274"/>
      <c r="T347" s="274"/>
    </row>
    <row r="348" spans="1:20" ht="12.75" customHeight="1">
      <c r="A348" s="274"/>
      <c r="B348" s="274"/>
      <c r="C348" s="274"/>
      <c r="D348" s="274"/>
      <c r="E348" s="274"/>
      <c r="F348" s="274"/>
      <c r="G348" s="274"/>
      <c r="H348" s="274"/>
      <c r="I348" s="143"/>
      <c r="J348" s="143"/>
      <c r="K348" s="274"/>
      <c r="L348" s="274"/>
      <c r="M348" s="274"/>
      <c r="N348" s="274"/>
      <c r="O348" s="274"/>
      <c r="P348" s="274"/>
      <c r="Q348" s="274"/>
      <c r="R348" s="274"/>
      <c r="S348" s="274"/>
      <c r="T348" s="274"/>
    </row>
    <row r="349" spans="1:20" ht="12.75" customHeight="1">
      <c r="A349" s="274"/>
      <c r="B349" s="274"/>
      <c r="C349" s="274"/>
      <c r="D349" s="274"/>
      <c r="E349" s="274"/>
      <c r="F349" s="274"/>
      <c r="G349" s="274"/>
      <c r="H349" s="274"/>
      <c r="I349" s="143"/>
      <c r="J349" s="143"/>
      <c r="K349" s="274"/>
      <c r="L349" s="274"/>
      <c r="M349" s="274"/>
      <c r="N349" s="274"/>
      <c r="O349" s="274"/>
      <c r="P349" s="274"/>
      <c r="Q349" s="274"/>
      <c r="R349" s="274"/>
      <c r="S349" s="274"/>
      <c r="T349" s="274"/>
    </row>
    <row r="350" spans="1:20" ht="12.75" customHeight="1">
      <c r="A350" s="274"/>
      <c r="B350" s="274"/>
      <c r="C350" s="274"/>
      <c r="D350" s="274"/>
      <c r="E350" s="274"/>
      <c r="F350" s="274"/>
      <c r="G350" s="274"/>
      <c r="H350" s="274"/>
      <c r="I350" s="143"/>
      <c r="J350" s="143"/>
      <c r="K350" s="274"/>
      <c r="L350" s="274"/>
      <c r="M350" s="274"/>
      <c r="N350" s="274"/>
      <c r="O350" s="274"/>
      <c r="P350" s="274"/>
      <c r="Q350" s="274"/>
      <c r="R350" s="274"/>
      <c r="S350" s="274"/>
      <c r="T350" s="274"/>
    </row>
    <row r="351" spans="1:20" ht="12.75" customHeight="1">
      <c r="A351" s="274"/>
      <c r="B351" s="274"/>
      <c r="C351" s="274"/>
      <c r="D351" s="274"/>
      <c r="E351" s="274"/>
      <c r="F351" s="274"/>
      <c r="G351" s="274"/>
      <c r="H351" s="274"/>
      <c r="I351" s="143"/>
      <c r="J351" s="143"/>
      <c r="K351" s="274"/>
      <c r="L351" s="274"/>
      <c r="M351" s="274"/>
      <c r="N351" s="274"/>
      <c r="O351" s="274"/>
      <c r="P351" s="274"/>
      <c r="Q351" s="274"/>
      <c r="R351" s="274"/>
      <c r="S351" s="274"/>
      <c r="T351" s="274"/>
    </row>
    <row r="352" spans="1:20" ht="12.75" customHeight="1">
      <c r="A352" s="274"/>
      <c r="B352" s="274"/>
      <c r="C352" s="274"/>
      <c r="D352" s="274"/>
      <c r="E352" s="274"/>
      <c r="F352" s="274"/>
      <c r="G352" s="274"/>
      <c r="H352" s="274"/>
      <c r="I352" s="143"/>
      <c r="J352" s="143"/>
      <c r="K352" s="274"/>
      <c r="L352" s="274"/>
      <c r="M352" s="274"/>
      <c r="N352" s="274"/>
      <c r="O352" s="274"/>
      <c r="P352" s="274"/>
      <c r="Q352" s="274"/>
      <c r="R352" s="274"/>
      <c r="S352" s="274"/>
      <c r="T352" s="274"/>
    </row>
    <row r="353" spans="1:20" ht="12.75" customHeight="1">
      <c r="A353" s="274"/>
      <c r="B353" s="274"/>
      <c r="C353" s="274"/>
      <c r="D353" s="274"/>
      <c r="E353" s="274"/>
      <c r="F353" s="274"/>
      <c r="G353" s="274"/>
      <c r="H353" s="274"/>
      <c r="I353" s="143"/>
      <c r="J353" s="143"/>
      <c r="K353" s="274"/>
      <c r="L353" s="274"/>
      <c r="M353" s="274"/>
      <c r="N353" s="274"/>
      <c r="O353" s="274"/>
      <c r="P353" s="274"/>
      <c r="Q353" s="274"/>
      <c r="R353" s="274"/>
      <c r="S353" s="274"/>
      <c r="T353" s="274"/>
    </row>
    <row r="354" spans="1:20" ht="12.75" customHeight="1">
      <c r="A354" s="274"/>
      <c r="B354" s="274"/>
      <c r="C354" s="274"/>
      <c r="D354" s="274"/>
      <c r="E354" s="274"/>
      <c r="F354" s="274"/>
      <c r="G354" s="274"/>
      <c r="H354" s="274"/>
      <c r="I354" s="143"/>
      <c r="J354" s="143"/>
      <c r="K354" s="274"/>
      <c r="L354" s="274"/>
      <c r="M354" s="274"/>
      <c r="N354" s="274"/>
      <c r="O354" s="274"/>
      <c r="P354" s="274"/>
      <c r="Q354" s="274"/>
      <c r="R354" s="274"/>
      <c r="S354" s="274"/>
      <c r="T354" s="274"/>
    </row>
    <row r="355" spans="1:20" ht="12.75" customHeight="1">
      <c r="A355" s="274"/>
      <c r="B355" s="274"/>
      <c r="C355" s="274"/>
      <c r="D355" s="274"/>
      <c r="E355" s="274"/>
      <c r="F355" s="274"/>
      <c r="G355" s="274"/>
      <c r="H355" s="274"/>
      <c r="I355" s="143"/>
      <c r="J355" s="143"/>
      <c r="K355" s="274"/>
      <c r="L355" s="274"/>
      <c r="M355" s="274"/>
      <c r="N355" s="274"/>
      <c r="O355" s="274"/>
      <c r="P355" s="274"/>
      <c r="Q355" s="274"/>
      <c r="R355" s="274"/>
      <c r="S355" s="274"/>
      <c r="T355" s="274"/>
    </row>
    <row r="356" spans="1:20" ht="12.75" customHeight="1">
      <c r="A356" s="274"/>
      <c r="B356" s="274"/>
      <c r="C356" s="274"/>
      <c r="D356" s="274"/>
      <c r="E356" s="274"/>
      <c r="F356" s="274"/>
      <c r="G356" s="274"/>
      <c r="H356" s="274"/>
      <c r="I356" s="143"/>
      <c r="J356" s="143"/>
      <c r="K356" s="274"/>
      <c r="L356" s="274"/>
      <c r="M356" s="274"/>
      <c r="N356" s="274"/>
      <c r="O356" s="274"/>
      <c r="P356" s="274"/>
      <c r="Q356" s="274"/>
      <c r="R356" s="274"/>
      <c r="S356" s="274"/>
      <c r="T356" s="274"/>
    </row>
    <row r="357" spans="1:20" ht="12.75" customHeight="1">
      <c r="A357" s="274"/>
      <c r="B357" s="274"/>
      <c r="C357" s="274"/>
      <c r="D357" s="274"/>
      <c r="E357" s="274"/>
      <c r="F357" s="274"/>
      <c r="G357" s="274"/>
      <c r="H357" s="274"/>
      <c r="I357" s="143"/>
      <c r="J357" s="143"/>
      <c r="K357" s="274"/>
      <c r="L357" s="274"/>
      <c r="M357" s="274"/>
      <c r="N357" s="274"/>
      <c r="O357" s="274"/>
      <c r="P357" s="274"/>
      <c r="Q357" s="274"/>
      <c r="R357" s="274"/>
      <c r="S357" s="274"/>
      <c r="T357" s="274"/>
    </row>
    <row r="358" spans="1:20" ht="12.75" customHeight="1">
      <c r="A358" s="274"/>
      <c r="B358" s="274"/>
      <c r="C358" s="274"/>
      <c r="D358" s="274"/>
      <c r="E358" s="274"/>
      <c r="F358" s="274"/>
      <c r="G358" s="274"/>
      <c r="H358" s="274"/>
      <c r="I358" s="143"/>
      <c r="J358" s="143"/>
      <c r="K358" s="274"/>
      <c r="L358" s="274"/>
      <c r="M358" s="274"/>
      <c r="N358" s="274"/>
      <c r="O358" s="274"/>
      <c r="P358" s="274"/>
      <c r="Q358" s="274"/>
      <c r="R358" s="274"/>
      <c r="S358" s="274"/>
      <c r="T358" s="274"/>
    </row>
    <row r="359" spans="1:20" ht="12.75" customHeight="1">
      <c r="A359" s="274"/>
      <c r="B359" s="274"/>
      <c r="C359" s="274"/>
      <c r="D359" s="274"/>
      <c r="E359" s="274"/>
      <c r="F359" s="274"/>
      <c r="G359" s="274"/>
      <c r="H359" s="274"/>
      <c r="I359" s="143"/>
      <c r="J359" s="143"/>
      <c r="K359" s="274"/>
      <c r="L359" s="274"/>
      <c r="M359" s="274"/>
      <c r="N359" s="274"/>
      <c r="O359" s="274"/>
      <c r="P359" s="274"/>
      <c r="Q359" s="274"/>
      <c r="R359" s="274"/>
      <c r="S359" s="274"/>
      <c r="T359" s="274"/>
    </row>
    <row r="360" spans="1:20" ht="12.75" customHeight="1">
      <c r="A360" s="274"/>
      <c r="B360" s="274"/>
      <c r="C360" s="274"/>
      <c r="D360" s="274"/>
      <c r="E360" s="274"/>
      <c r="F360" s="274"/>
      <c r="G360" s="274"/>
      <c r="H360" s="274"/>
      <c r="I360" s="143"/>
      <c r="J360" s="143"/>
      <c r="K360" s="274"/>
      <c r="L360" s="274"/>
      <c r="M360" s="274"/>
      <c r="N360" s="274"/>
      <c r="O360" s="274"/>
      <c r="P360" s="274"/>
      <c r="Q360" s="274"/>
      <c r="R360" s="274"/>
      <c r="S360" s="274"/>
      <c r="T360" s="274"/>
    </row>
    <row r="361" spans="1:20" ht="12.75" customHeight="1">
      <c r="A361" s="274"/>
      <c r="B361" s="274"/>
      <c r="C361" s="274"/>
      <c r="D361" s="274"/>
      <c r="E361" s="274"/>
      <c r="F361" s="274"/>
      <c r="G361" s="274"/>
      <c r="H361" s="274"/>
      <c r="I361" s="143"/>
      <c r="J361" s="143"/>
      <c r="K361" s="274"/>
      <c r="L361" s="274"/>
      <c r="M361" s="274"/>
      <c r="N361" s="274"/>
      <c r="O361" s="274"/>
      <c r="P361" s="274"/>
      <c r="Q361" s="274"/>
      <c r="R361" s="274"/>
      <c r="S361" s="274"/>
      <c r="T361" s="274"/>
    </row>
    <row r="362" spans="1:20" ht="12.75" customHeight="1">
      <c r="A362" s="274"/>
      <c r="B362" s="274"/>
      <c r="C362" s="274"/>
      <c r="D362" s="274"/>
      <c r="E362" s="274"/>
      <c r="F362" s="274"/>
      <c r="G362" s="274"/>
      <c r="H362" s="274"/>
      <c r="I362" s="143"/>
      <c r="J362" s="143"/>
      <c r="K362" s="274"/>
      <c r="L362" s="274"/>
      <c r="M362" s="274"/>
      <c r="N362" s="274"/>
      <c r="O362" s="274"/>
      <c r="P362" s="274"/>
      <c r="Q362" s="274"/>
      <c r="R362" s="274"/>
      <c r="S362" s="274"/>
      <c r="T362" s="274"/>
    </row>
    <row r="363" spans="1:20" ht="12.75" customHeight="1">
      <c r="A363" s="274"/>
      <c r="B363" s="274"/>
      <c r="C363" s="274"/>
      <c r="D363" s="274"/>
      <c r="E363" s="274"/>
      <c r="F363" s="274"/>
      <c r="G363" s="274"/>
      <c r="H363" s="274"/>
      <c r="I363" s="143"/>
      <c r="J363" s="143"/>
      <c r="K363" s="274"/>
      <c r="L363" s="274"/>
      <c r="M363" s="274"/>
      <c r="N363" s="274"/>
      <c r="O363" s="274"/>
      <c r="P363" s="274"/>
      <c r="Q363" s="274"/>
      <c r="R363" s="274"/>
      <c r="S363" s="274"/>
      <c r="T363" s="274"/>
    </row>
    <row r="364" spans="1:20" ht="12.75" customHeight="1">
      <c r="A364" s="274"/>
      <c r="B364" s="274"/>
      <c r="C364" s="274"/>
      <c r="D364" s="274"/>
      <c r="E364" s="274"/>
      <c r="F364" s="274"/>
      <c r="G364" s="274"/>
      <c r="H364" s="274"/>
      <c r="I364" s="143"/>
      <c r="J364" s="143"/>
      <c r="K364" s="274"/>
      <c r="L364" s="274"/>
      <c r="M364" s="274"/>
      <c r="N364" s="274"/>
      <c r="O364" s="274"/>
      <c r="P364" s="274"/>
      <c r="Q364" s="274"/>
      <c r="R364" s="274"/>
      <c r="S364" s="274"/>
      <c r="T364" s="274"/>
    </row>
    <row r="365" spans="1:20" ht="12.75" customHeight="1">
      <c r="A365" s="274"/>
      <c r="B365" s="274"/>
      <c r="C365" s="274"/>
      <c r="D365" s="274"/>
      <c r="E365" s="274"/>
      <c r="F365" s="274"/>
      <c r="G365" s="274"/>
      <c r="H365" s="274"/>
      <c r="I365" s="143"/>
      <c r="J365" s="143"/>
      <c r="K365" s="274"/>
      <c r="L365" s="274"/>
      <c r="M365" s="274"/>
      <c r="N365" s="274"/>
      <c r="O365" s="274"/>
      <c r="P365" s="274"/>
      <c r="Q365" s="274"/>
      <c r="R365" s="274"/>
      <c r="S365" s="274"/>
      <c r="T365" s="274"/>
    </row>
    <row r="366" spans="1:20" ht="12.75" customHeight="1">
      <c r="A366" s="274"/>
      <c r="B366" s="274"/>
      <c r="C366" s="274"/>
      <c r="D366" s="274"/>
      <c r="E366" s="274"/>
      <c r="F366" s="274"/>
      <c r="G366" s="274"/>
      <c r="H366" s="274"/>
      <c r="I366" s="143"/>
      <c r="J366" s="143"/>
      <c r="K366" s="274"/>
      <c r="L366" s="274"/>
      <c r="M366" s="274"/>
      <c r="N366" s="274"/>
      <c r="O366" s="274"/>
      <c r="P366" s="274"/>
      <c r="Q366" s="274"/>
      <c r="R366" s="274"/>
      <c r="S366" s="274"/>
      <c r="T366" s="274"/>
    </row>
    <row r="367" spans="1:20" ht="12.75" customHeight="1">
      <c r="A367" s="274"/>
      <c r="B367" s="274"/>
      <c r="C367" s="274"/>
      <c r="D367" s="274"/>
      <c r="E367" s="274"/>
      <c r="F367" s="274"/>
      <c r="G367" s="274"/>
      <c r="H367" s="274"/>
      <c r="I367" s="143"/>
      <c r="J367" s="143"/>
      <c r="K367" s="274"/>
      <c r="L367" s="274"/>
      <c r="M367" s="274"/>
      <c r="N367" s="274"/>
      <c r="O367" s="274"/>
      <c r="P367" s="274"/>
      <c r="Q367" s="274"/>
      <c r="R367" s="274"/>
      <c r="S367" s="274"/>
      <c r="T367" s="274"/>
    </row>
    <row r="368" spans="1:20" ht="12.75" customHeight="1">
      <c r="A368" s="274"/>
      <c r="B368" s="274"/>
      <c r="C368" s="274"/>
      <c r="D368" s="274"/>
      <c r="E368" s="274"/>
      <c r="F368" s="274"/>
      <c r="G368" s="274"/>
      <c r="H368" s="274"/>
      <c r="I368" s="143"/>
      <c r="J368" s="143"/>
      <c r="K368" s="274"/>
      <c r="L368" s="274"/>
      <c r="M368" s="274"/>
      <c r="N368" s="274"/>
      <c r="O368" s="274"/>
      <c r="P368" s="274"/>
      <c r="Q368" s="274"/>
      <c r="R368" s="274"/>
      <c r="S368" s="274"/>
      <c r="T368" s="274"/>
    </row>
    <row r="369" spans="1:20" ht="12.75" customHeight="1">
      <c r="A369" s="274"/>
      <c r="B369" s="274"/>
      <c r="C369" s="274"/>
      <c r="D369" s="274"/>
      <c r="E369" s="274"/>
      <c r="F369" s="274"/>
      <c r="G369" s="274"/>
      <c r="H369" s="274"/>
      <c r="I369" s="143"/>
      <c r="J369" s="143"/>
      <c r="K369" s="274"/>
      <c r="L369" s="274"/>
      <c r="M369" s="274"/>
      <c r="N369" s="274"/>
      <c r="O369" s="274"/>
      <c r="P369" s="274"/>
      <c r="Q369" s="274"/>
      <c r="R369" s="274"/>
      <c r="S369" s="274"/>
      <c r="T369" s="274"/>
    </row>
    <row r="370" spans="1:20" ht="12.75" customHeight="1">
      <c r="A370" s="274"/>
      <c r="B370" s="274"/>
      <c r="C370" s="274"/>
      <c r="D370" s="274"/>
      <c r="E370" s="274"/>
      <c r="F370" s="274"/>
      <c r="G370" s="274"/>
      <c r="H370" s="274"/>
      <c r="I370" s="143"/>
      <c r="J370" s="143"/>
      <c r="K370" s="274"/>
      <c r="L370" s="274"/>
      <c r="M370" s="274"/>
      <c r="N370" s="274"/>
      <c r="O370" s="274"/>
      <c r="P370" s="274"/>
      <c r="Q370" s="274"/>
      <c r="R370" s="274"/>
      <c r="S370" s="274"/>
      <c r="T370" s="274"/>
    </row>
    <row r="371" spans="1:20" ht="12.75" customHeight="1">
      <c r="A371" s="274"/>
      <c r="B371" s="274"/>
      <c r="C371" s="274"/>
      <c r="D371" s="274"/>
      <c r="E371" s="274"/>
      <c r="F371" s="274"/>
      <c r="G371" s="274"/>
      <c r="H371" s="274"/>
      <c r="I371" s="143"/>
      <c r="J371" s="143"/>
      <c r="K371" s="274"/>
      <c r="L371" s="274"/>
      <c r="M371" s="274"/>
      <c r="N371" s="274"/>
      <c r="O371" s="274"/>
      <c r="P371" s="274"/>
      <c r="Q371" s="274"/>
      <c r="R371" s="274"/>
      <c r="S371" s="274"/>
      <c r="T371" s="274"/>
    </row>
    <row r="372" spans="1:20" ht="12.75" customHeight="1">
      <c r="A372" s="274"/>
      <c r="B372" s="274"/>
      <c r="C372" s="274"/>
      <c r="D372" s="274"/>
      <c r="E372" s="274"/>
      <c r="F372" s="274"/>
      <c r="G372" s="274"/>
      <c r="H372" s="274"/>
      <c r="I372" s="143"/>
      <c r="J372" s="143"/>
      <c r="K372" s="274"/>
      <c r="L372" s="274"/>
      <c r="M372" s="274"/>
      <c r="N372" s="274"/>
      <c r="O372" s="274"/>
      <c r="P372" s="274"/>
      <c r="Q372" s="274"/>
      <c r="R372" s="274"/>
      <c r="S372" s="274"/>
      <c r="T372" s="274"/>
    </row>
    <row r="373" spans="1:20" ht="12.75" customHeight="1">
      <c r="A373" s="274"/>
      <c r="B373" s="274"/>
      <c r="C373" s="274"/>
      <c r="D373" s="274"/>
      <c r="E373" s="274"/>
      <c r="F373" s="274"/>
      <c r="G373" s="274"/>
      <c r="H373" s="274"/>
      <c r="I373" s="143"/>
      <c r="J373" s="143"/>
      <c r="K373" s="274"/>
      <c r="L373" s="274"/>
      <c r="M373" s="274"/>
      <c r="N373" s="274"/>
      <c r="O373" s="274"/>
      <c r="P373" s="274"/>
      <c r="Q373" s="274"/>
      <c r="R373" s="274"/>
      <c r="S373" s="274"/>
      <c r="T373" s="274"/>
    </row>
    <row r="374" spans="1:20" ht="12.75" customHeight="1">
      <c r="A374" s="274"/>
      <c r="B374" s="274"/>
      <c r="C374" s="274"/>
      <c r="D374" s="274"/>
      <c r="E374" s="274"/>
      <c r="F374" s="274"/>
      <c r="G374" s="274"/>
      <c r="H374" s="274"/>
      <c r="I374" s="143"/>
      <c r="J374" s="143"/>
      <c r="K374" s="274"/>
      <c r="L374" s="274"/>
      <c r="M374" s="274"/>
      <c r="N374" s="274"/>
      <c r="O374" s="274"/>
      <c r="P374" s="274"/>
      <c r="Q374" s="274"/>
      <c r="R374" s="274"/>
      <c r="S374" s="274"/>
      <c r="T374" s="274"/>
    </row>
    <row r="375" spans="1:20" ht="12.75" customHeight="1">
      <c r="A375" s="274"/>
      <c r="B375" s="274"/>
      <c r="C375" s="274"/>
      <c r="D375" s="274"/>
      <c r="E375" s="274"/>
      <c r="F375" s="274"/>
      <c r="G375" s="274"/>
      <c r="H375" s="274"/>
      <c r="I375" s="143"/>
      <c r="J375" s="143"/>
      <c r="K375" s="274"/>
      <c r="L375" s="274"/>
      <c r="M375" s="274"/>
      <c r="N375" s="274"/>
      <c r="O375" s="274"/>
      <c r="P375" s="274"/>
      <c r="Q375" s="274"/>
      <c r="R375" s="274"/>
      <c r="S375" s="274"/>
      <c r="T375" s="274"/>
    </row>
    <row r="376" spans="1:20" ht="12.75" customHeight="1">
      <c r="A376" s="274"/>
      <c r="B376" s="274"/>
      <c r="C376" s="274"/>
      <c r="D376" s="274"/>
      <c r="E376" s="274"/>
      <c r="F376" s="274"/>
      <c r="G376" s="274"/>
      <c r="H376" s="274"/>
      <c r="I376" s="143"/>
      <c r="J376" s="143"/>
      <c r="K376" s="274"/>
      <c r="L376" s="274"/>
      <c r="M376" s="274"/>
      <c r="N376" s="274"/>
      <c r="O376" s="274"/>
      <c r="P376" s="274"/>
      <c r="Q376" s="274"/>
      <c r="R376" s="274"/>
      <c r="S376" s="274"/>
      <c r="T376" s="274"/>
    </row>
    <row r="377" spans="1:20" ht="12.75" customHeight="1">
      <c r="A377" s="274"/>
      <c r="B377" s="274"/>
      <c r="C377" s="274"/>
      <c r="D377" s="274"/>
      <c r="E377" s="274"/>
      <c r="F377" s="274"/>
      <c r="G377" s="274"/>
      <c r="H377" s="274"/>
      <c r="I377" s="143"/>
      <c r="J377" s="143"/>
      <c r="K377" s="274"/>
      <c r="L377" s="274"/>
      <c r="M377" s="274"/>
      <c r="N377" s="274"/>
      <c r="O377" s="274"/>
      <c r="P377" s="274"/>
      <c r="Q377" s="274"/>
      <c r="R377" s="274"/>
      <c r="S377" s="274"/>
      <c r="T377" s="274"/>
    </row>
    <row r="378" spans="1:20" ht="12.75" customHeight="1">
      <c r="A378" s="274"/>
      <c r="B378" s="274"/>
      <c r="C378" s="274"/>
      <c r="D378" s="274"/>
      <c r="E378" s="274"/>
      <c r="F378" s="274"/>
      <c r="G378" s="274"/>
      <c r="H378" s="274"/>
      <c r="I378" s="143"/>
      <c r="J378" s="143"/>
      <c r="K378" s="274"/>
      <c r="L378" s="274"/>
      <c r="M378" s="274"/>
      <c r="N378" s="274"/>
      <c r="O378" s="274"/>
      <c r="P378" s="274"/>
      <c r="Q378" s="274"/>
      <c r="R378" s="274"/>
      <c r="S378" s="274"/>
      <c r="T378" s="274"/>
    </row>
    <row r="379" spans="1:20" ht="12.75" customHeight="1">
      <c r="A379" s="274"/>
      <c r="B379" s="274"/>
      <c r="C379" s="274"/>
      <c r="D379" s="274"/>
      <c r="E379" s="274"/>
      <c r="F379" s="274"/>
      <c r="G379" s="274"/>
      <c r="H379" s="274"/>
      <c r="I379" s="143"/>
      <c r="J379" s="143"/>
      <c r="K379" s="274"/>
      <c r="L379" s="274"/>
      <c r="M379" s="274"/>
      <c r="N379" s="274"/>
      <c r="O379" s="274"/>
      <c r="P379" s="274"/>
      <c r="Q379" s="274"/>
      <c r="R379" s="274"/>
      <c r="S379" s="274"/>
      <c r="T379" s="274"/>
    </row>
    <row r="380" spans="1:20" ht="12.75" customHeight="1">
      <c r="A380" s="274"/>
      <c r="B380" s="274"/>
      <c r="C380" s="274"/>
      <c r="D380" s="274"/>
      <c r="E380" s="274"/>
      <c r="F380" s="274"/>
      <c r="G380" s="274"/>
      <c r="H380" s="274"/>
      <c r="I380" s="143"/>
      <c r="J380" s="143"/>
      <c r="K380" s="274"/>
      <c r="L380" s="274"/>
      <c r="M380" s="274"/>
      <c r="N380" s="274"/>
      <c r="O380" s="274"/>
      <c r="P380" s="274"/>
      <c r="Q380" s="274"/>
      <c r="R380" s="274"/>
      <c r="S380" s="274"/>
      <c r="T380" s="274"/>
    </row>
    <row r="381" spans="1:20" ht="12.75" customHeight="1">
      <c r="A381" s="274"/>
      <c r="B381" s="274"/>
      <c r="C381" s="274"/>
      <c r="D381" s="274"/>
      <c r="E381" s="274"/>
      <c r="F381" s="274"/>
      <c r="G381" s="274"/>
      <c r="H381" s="274"/>
      <c r="I381" s="143"/>
      <c r="J381" s="143"/>
      <c r="K381" s="274"/>
      <c r="L381" s="274"/>
      <c r="M381" s="274"/>
      <c r="N381" s="274"/>
      <c r="O381" s="274"/>
      <c r="P381" s="274"/>
      <c r="Q381" s="274"/>
      <c r="R381" s="274"/>
      <c r="S381" s="274"/>
      <c r="T381" s="274"/>
    </row>
    <row r="382" spans="1:20" ht="12.75" customHeight="1">
      <c r="A382" s="274"/>
      <c r="B382" s="274"/>
      <c r="C382" s="274"/>
      <c r="D382" s="274"/>
      <c r="E382" s="274"/>
      <c r="F382" s="274"/>
      <c r="G382" s="274"/>
      <c r="H382" s="274"/>
      <c r="I382" s="143"/>
      <c r="J382" s="143"/>
      <c r="K382" s="274"/>
      <c r="L382" s="274"/>
      <c r="M382" s="274"/>
      <c r="N382" s="274"/>
      <c r="O382" s="274"/>
      <c r="P382" s="274"/>
      <c r="Q382" s="274"/>
      <c r="R382" s="274"/>
      <c r="S382" s="274"/>
      <c r="T382" s="274"/>
    </row>
    <row r="383" spans="1:20" ht="12.75" customHeight="1">
      <c r="A383" s="274"/>
      <c r="B383" s="274"/>
      <c r="C383" s="274"/>
      <c r="D383" s="274"/>
      <c r="E383" s="274"/>
      <c r="F383" s="274"/>
      <c r="G383" s="274"/>
      <c r="H383" s="274"/>
      <c r="I383" s="143"/>
      <c r="J383" s="143"/>
      <c r="K383" s="274"/>
      <c r="L383" s="274"/>
      <c r="M383" s="274"/>
      <c r="N383" s="274"/>
      <c r="O383" s="274"/>
      <c r="P383" s="274"/>
      <c r="Q383" s="274"/>
      <c r="R383" s="274"/>
      <c r="S383" s="274"/>
      <c r="T383" s="274"/>
    </row>
    <row r="384" spans="1:20" ht="12.75" customHeight="1">
      <c r="A384" s="274"/>
      <c r="B384" s="274"/>
      <c r="C384" s="274"/>
      <c r="D384" s="274"/>
      <c r="E384" s="274"/>
      <c r="F384" s="274"/>
      <c r="G384" s="274"/>
      <c r="H384" s="274"/>
      <c r="I384" s="143"/>
      <c r="J384" s="143"/>
      <c r="K384" s="274"/>
      <c r="L384" s="274"/>
      <c r="M384" s="274"/>
      <c r="N384" s="274"/>
      <c r="O384" s="274"/>
      <c r="P384" s="274"/>
      <c r="Q384" s="274"/>
      <c r="R384" s="274"/>
      <c r="S384" s="274"/>
      <c r="T384" s="274"/>
    </row>
    <row r="385" spans="1:20" ht="12.75" customHeight="1">
      <c r="A385" s="274"/>
      <c r="B385" s="274"/>
      <c r="C385" s="274"/>
      <c r="D385" s="274"/>
      <c r="E385" s="274"/>
      <c r="F385" s="274"/>
      <c r="G385" s="274"/>
      <c r="H385" s="274"/>
      <c r="I385" s="143"/>
      <c r="J385" s="143"/>
      <c r="K385" s="274"/>
      <c r="L385" s="274"/>
      <c r="M385" s="274"/>
      <c r="N385" s="274"/>
      <c r="O385" s="274"/>
      <c r="P385" s="274"/>
      <c r="Q385" s="274"/>
      <c r="R385" s="274"/>
      <c r="S385" s="274"/>
      <c r="T385" s="274"/>
    </row>
    <row r="386" spans="1:20" ht="12.75" customHeight="1">
      <c r="A386" s="274"/>
      <c r="B386" s="274"/>
      <c r="C386" s="274"/>
      <c r="D386" s="274"/>
      <c r="E386" s="274"/>
      <c r="F386" s="274"/>
      <c r="G386" s="274"/>
      <c r="H386" s="274"/>
      <c r="I386" s="143"/>
      <c r="J386" s="143"/>
      <c r="K386" s="274"/>
      <c r="L386" s="274"/>
      <c r="M386" s="274"/>
      <c r="N386" s="274"/>
      <c r="O386" s="274"/>
      <c r="P386" s="274"/>
      <c r="Q386" s="274"/>
      <c r="R386" s="274"/>
      <c r="S386" s="274"/>
      <c r="T386" s="274"/>
    </row>
    <row r="387" spans="1:20" ht="12.75" customHeight="1">
      <c r="A387" s="274"/>
      <c r="B387" s="274"/>
      <c r="C387" s="274"/>
      <c r="D387" s="274"/>
      <c r="E387" s="274"/>
      <c r="F387" s="274"/>
      <c r="G387" s="274"/>
      <c r="H387" s="274"/>
      <c r="I387" s="143"/>
      <c r="J387" s="143"/>
      <c r="K387" s="274"/>
      <c r="L387" s="274"/>
      <c r="M387" s="274"/>
      <c r="N387" s="274"/>
      <c r="O387" s="274"/>
      <c r="P387" s="274"/>
      <c r="Q387" s="274"/>
      <c r="R387" s="274"/>
      <c r="S387" s="274"/>
      <c r="T387" s="274"/>
    </row>
    <row r="388" spans="1:20" ht="12.75" customHeight="1">
      <c r="A388" s="274"/>
      <c r="B388" s="274"/>
      <c r="C388" s="274"/>
      <c r="D388" s="274"/>
      <c r="E388" s="274"/>
      <c r="F388" s="274"/>
      <c r="G388" s="274"/>
      <c r="H388" s="274"/>
      <c r="I388" s="143"/>
      <c r="J388" s="143"/>
      <c r="K388" s="274"/>
      <c r="L388" s="274"/>
      <c r="M388" s="274"/>
      <c r="N388" s="274"/>
      <c r="O388" s="274"/>
      <c r="P388" s="274"/>
      <c r="Q388" s="274"/>
      <c r="R388" s="274"/>
      <c r="S388" s="274"/>
      <c r="T388" s="274"/>
    </row>
    <row r="389" spans="1:20" ht="12.75" customHeight="1">
      <c r="A389" s="274"/>
      <c r="B389" s="274"/>
      <c r="C389" s="274"/>
      <c r="D389" s="274"/>
      <c r="E389" s="274"/>
      <c r="F389" s="274"/>
      <c r="G389" s="274"/>
      <c r="H389" s="274"/>
      <c r="I389" s="143"/>
      <c r="J389" s="143"/>
      <c r="K389" s="274"/>
      <c r="L389" s="274"/>
      <c r="M389" s="274"/>
      <c r="N389" s="274"/>
      <c r="O389" s="274"/>
      <c r="P389" s="274"/>
      <c r="Q389" s="274"/>
      <c r="R389" s="274"/>
      <c r="S389" s="274"/>
      <c r="T389" s="274"/>
    </row>
    <row r="390" spans="1:20" ht="12.75" customHeight="1">
      <c r="A390" s="274"/>
      <c r="B390" s="274"/>
      <c r="C390" s="274"/>
      <c r="D390" s="274"/>
      <c r="E390" s="274"/>
      <c r="F390" s="274"/>
      <c r="G390" s="274"/>
      <c r="H390" s="274"/>
      <c r="I390" s="143"/>
      <c r="J390" s="143"/>
      <c r="K390" s="274"/>
      <c r="L390" s="274"/>
      <c r="M390" s="274"/>
      <c r="N390" s="274"/>
      <c r="O390" s="274"/>
      <c r="P390" s="274"/>
      <c r="Q390" s="274"/>
      <c r="R390" s="274"/>
      <c r="S390" s="274"/>
      <c r="T390" s="274"/>
    </row>
    <row r="391" spans="1:20" ht="12.75" customHeight="1">
      <c r="A391" s="274"/>
      <c r="B391" s="274"/>
      <c r="C391" s="274"/>
      <c r="D391" s="274"/>
      <c r="E391" s="274"/>
      <c r="F391" s="274"/>
      <c r="G391" s="274"/>
      <c r="H391" s="274"/>
      <c r="I391" s="143"/>
      <c r="J391" s="143"/>
      <c r="K391" s="274"/>
      <c r="L391" s="274"/>
      <c r="M391" s="274"/>
      <c r="N391" s="274"/>
      <c r="O391" s="274"/>
      <c r="P391" s="274"/>
      <c r="Q391" s="274"/>
      <c r="R391" s="274"/>
      <c r="S391" s="274"/>
      <c r="T391" s="274"/>
    </row>
    <row r="392" spans="1:20" ht="12.75" customHeight="1">
      <c r="A392" s="274"/>
      <c r="B392" s="274"/>
      <c r="C392" s="274"/>
      <c r="D392" s="274"/>
      <c r="E392" s="274"/>
      <c r="F392" s="274"/>
      <c r="G392" s="274"/>
      <c r="H392" s="274"/>
      <c r="I392" s="143"/>
      <c r="J392" s="143"/>
      <c r="K392" s="274"/>
      <c r="L392" s="274"/>
      <c r="M392" s="274"/>
      <c r="N392" s="274"/>
      <c r="O392" s="274"/>
      <c r="P392" s="274"/>
      <c r="Q392" s="274"/>
      <c r="R392" s="274"/>
      <c r="S392" s="274"/>
      <c r="T392" s="274"/>
    </row>
    <row r="393" spans="1:20" ht="12.75" customHeight="1">
      <c r="A393" s="274"/>
      <c r="B393" s="274"/>
      <c r="C393" s="274"/>
      <c r="D393" s="274"/>
      <c r="E393" s="274"/>
      <c r="F393" s="274"/>
      <c r="G393" s="274"/>
      <c r="H393" s="274"/>
      <c r="I393" s="143"/>
      <c r="J393" s="143"/>
      <c r="K393" s="274"/>
      <c r="L393" s="274"/>
      <c r="M393" s="274"/>
      <c r="N393" s="274"/>
      <c r="O393" s="274"/>
      <c r="P393" s="274"/>
      <c r="Q393" s="274"/>
      <c r="R393" s="274"/>
      <c r="S393" s="274"/>
      <c r="T393" s="274"/>
    </row>
    <row r="394" spans="1:20" ht="12.75" customHeight="1">
      <c r="A394" s="274"/>
      <c r="B394" s="274"/>
      <c r="C394" s="274"/>
      <c r="D394" s="274"/>
      <c r="E394" s="274"/>
      <c r="F394" s="274"/>
      <c r="G394" s="274"/>
      <c r="H394" s="274"/>
      <c r="I394" s="143"/>
      <c r="J394" s="143"/>
      <c r="K394" s="274"/>
      <c r="L394" s="274"/>
      <c r="M394" s="274"/>
      <c r="N394" s="274"/>
      <c r="O394" s="274"/>
      <c r="P394" s="274"/>
      <c r="Q394" s="274"/>
      <c r="R394" s="274"/>
      <c r="S394" s="274"/>
      <c r="T394" s="274"/>
    </row>
    <row r="395" spans="1:20" ht="12.75" customHeight="1">
      <c r="A395" s="274"/>
      <c r="B395" s="274"/>
      <c r="C395" s="274"/>
      <c r="D395" s="274"/>
      <c r="E395" s="274"/>
      <c r="F395" s="274"/>
      <c r="G395" s="274"/>
      <c r="H395" s="274"/>
      <c r="I395" s="143"/>
      <c r="J395" s="143"/>
      <c r="K395" s="274"/>
      <c r="L395" s="274"/>
      <c r="M395" s="274"/>
      <c r="N395" s="274"/>
      <c r="O395" s="274"/>
      <c r="P395" s="274"/>
      <c r="Q395" s="274"/>
      <c r="R395" s="274"/>
      <c r="S395" s="274"/>
      <c r="T395" s="274"/>
    </row>
    <row r="396" spans="1:20" ht="12.75" customHeight="1">
      <c r="A396" s="274"/>
      <c r="B396" s="274"/>
      <c r="C396" s="274"/>
      <c r="D396" s="274"/>
      <c r="E396" s="274"/>
      <c r="F396" s="274"/>
      <c r="G396" s="274"/>
      <c r="H396" s="274"/>
      <c r="I396" s="143"/>
      <c r="J396" s="143"/>
      <c r="K396" s="274"/>
      <c r="L396" s="274"/>
      <c r="M396" s="274"/>
      <c r="N396" s="274"/>
      <c r="O396" s="274"/>
      <c r="P396" s="274"/>
      <c r="Q396" s="274"/>
      <c r="R396" s="274"/>
      <c r="S396" s="274"/>
      <c r="T396" s="274"/>
    </row>
    <row r="397" spans="1:20" ht="12.75" customHeight="1">
      <c r="A397" s="274"/>
      <c r="B397" s="274"/>
      <c r="C397" s="274"/>
      <c r="D397" s="274"/>
      <c r="E397" s="274"/>
      <c r="F397" s="274"/>
      <c r="G397" s="274"/>
      <c r="H397" s="274"/>
      <c r="I397" s="143"/>
      <c r="J397" s="143"/>
      <c r="K397" s="274"/>
      <c r="L397" s="274"/>
      <c r="M397" s="274"/>
      <c r="N397" s="274"/>
      <c r="O397" s="274"/>
      <c r="P397" s="274"/>
      <c r="Q397" s="274"/>
      <c r="R397" s="274"/>
      <c r="S397" s="274"/>
      <c r="T397" s="274"/>
    </row>
    <row r="398" spans="1:20" ht="12.75" customHeight="1">
      <c r="A398" s="274"/>
      <c r="B398" s="274"/>
      <c r="C398" s="274"/>
      <c r="D398" s="274"/>
      <c r="E398" s="274"/>
      <c r="F398" s="274"/>
      <c r="G398" s="274"/>
      <c r="H398" s="274"/>
      <c r="I398" s="143"/>
      <c r="J398" s="143"/>
      <c r="K398" s="274"/>
      <c r="L398" s="274"/>
      <c r="M398" s="274"/>
      <c r="N398" s="274"/>
      <c r="O398" s="274"/>
      <c r="P398" s="274"/>
      <c r="Q398" s="274"/>
      <c r="R398" s="274"/>
      <c r="S398" s="274"/>
      <c r="T398" s="274"/>
    </row>
    <row r="399" spans="1:20" ht="12.75" customHeight="1">
      <c r="A399" s="274"/>
      <c r="B399" s="274"/>
      <c r="C399" s="274"/>
      <c r="D399" s="274"/>
      <c r="E399" s="274"/>
      <c r="F399" s="274"/>
      <c r="G399" s="274"/>
      <c r="H399" s="274"/>
      <c r="I399" s="143"/>
      <c r="J399" s="143"/>
      <c r="K399" s="274"/>
      <c r="L399" s="274"/>
      <c r="M399" s="274"/>
      <c r="N399" s="274"/>
      <c r="O399" s="274"/>
      <c r="P399" s="274"/>
      <c r="Q399" s="274"/>
      <c r="R399" s="274"/>
      <c r="S399" s="274"/>
      <c r="T399" s="274"/>
    </row>
    <row r="400" spans="1:20" ht="12.75" customHeight="1">
      <c r="A400" s="274"/>
      <c r="B400" s="274"/>
      <c r="C400" s="274"/>
      <c r="D400" s="274"/>
      <c r="E400" s="274"/>
      <c r="F400" s="274"/>
      <c r="G400" s="274"/>
      <c r="H400" s="274"/>
      <c r="I400" s="143"/>
      <c r="J400" s="143"/>
      <c r="K400" s="274"/>
      <c r="L400" s="274"/>
      <c r="M400" s="274"/>
      <c r="N400" s="274"/>
      <c r="O400" s="274"/>
      <c r="P400" s="274"/>
      <c r="Q400" s="274"/>
      <c r="R400" s="274"/>
      <c r="S400" s="274"/>
      <c r="T400" s="274"/>
    </row>
    <row r="401" spans="1:20" ht="12.75" customHeight="1">
      <c r="A401" s="274"/>
      <c r="B401" s="274"/>
      <c r="C401" s="274"/>
      <c r="D401" s="274"/>
      <c r="E401" s="274"/>
      <c r="F401" s="274"/>
      <c r="G401" s="274"/>
      <c r="H401" s="274"/>
      <c r="I401" s="143"/>
      <c r="J401" s="143"/>
      <c r="K401" s="274"/>
      <c r="L401" s="274"/>
      <c r="M401" s="274"/>
      <c r="N401" s="274"/>
      <c r="O401" s="274"/>
      <c r="P401" s="274"/>
      <c r="Q401" s="274"/>
      <c r="R401" s="274"/>
      <c r="S401" s="274"/>
      <c r="T401" s="274"/>
    </row>
    <row r="402" spans="1:20" ht="12.75" customHeight="1">
      <c r="A402" s="274"/>
      <c r="B402" s="274"/>
      <c r="C402" s="274"/>
      <c r="D402" s="274"/>
      <c r="E402" s="274"/>
      <c r="F402" s="274"/>
      <c r="G402" s="274"/>
      <c r="H402" s="274"/>
      <c r="I402" s="143"/>
      <c r="J402" s="143"/>
      <c r="K402" s="274"/>
      <c r="L402" s="274"/>
      <c r="M402" s="274"/>
      <c r="N402" s="274"/>
      <c r="O402" s="274"/>
      <c r="P402" s="274"/>
      <c r="Q402" s="274"/>
      <c r="R402" s="274"/>
      <c r="S402" s="274"/>
      <c r="T402" s="274"/>
    </row>
    <row r="403" spans="1:20" ht="12.75" customHeight="1">
      <c r="A403" s="274"/>
      <c r="B403" s="274"/>
      <c r="C403" s="274"/>
      <c r="D403" s="274"/>
      <c r="E403" s="274"/>
      <c r="F403" s="274"/>
      <c r="G403" s="274"/>
      <c r="H403" s="274"/>
      <c r="I403" s="143"/>
      <c r="J403" s="143"/>
      <c r="K403" s="274"/>
      <c r="L403" s="274"/>
      <c r="M403" s="274"/>
      <c r="N403" s="274"/>
      <c r="O403" s="274"/>
      <c r="P403" s="274"/>
      <c r="Q403" s="274"/>
      <c r="R403" s="274"/>
      <c r="S403" s="274"/>
      <c r="T403" s="274"/>
    </row>
    <row r="404" spans="1:20" ht="12.75" customHeight="1">
      <c r="A404" s="274"/>
      <c r="B404" s="274"/>
      <c r="C404" s="274"/>
      <c r="D404" s="274"/>
      <c r="E404" s="274"/>
      <c r="F404" s="274"/>
      <c r="G404" s="274"/>
      <c r="H404" s="274"/>
      <c r="I404" s="143"/>
      <c r="J404" s="143"/>
      <c r="K404" s="274"/>
      <c r="L404" s="274"/>
      <c r="M404" s="274"/>
      <c r="N404" s="274"/>
      <c r="O404" s="274"/>
      <c r="P404" s="274"/>
      <c r="Q404" s="274"/>
      <c r="R404" s="274"/>
      <c r="S404" s="274"/>
      <c r="T404" s="274"/>
    </row>
    <row r="405" spans="1:20" ht="12.75" customHeight="1">
      <c r="A405" s="274"/>
      <c r="B405" s="274"/>
      <c r="C405" s="274"/>
      <c r="D405" s="274"/>
      <c r="E405" s="274"/>
      <c r="F405" s="274"/>
      <c r="G405" s="274"/>
      <c r="H405" s="274"/>
      <c r="I405" s="143"/>
      <c r="J405" s="143"/>
      <c r="K405" s="274"/>
      <c r="L405" s="274"/>
      <c r="M405" s="274"/>
      <c r="N405" s="274"/>
      <c r="O405" s="274"/>
      <c r="P405" s="274"/>
      <c r="Q405" s="274"/>
      <c r="R405" s="274"/>
      <c r="S405" s="274"/>
      <c r="T405" s="274"/>
    </row>
    <row r="406" spans="1:20" ht="12.75" customHeight="1">
      <c r="A406" s="274"/>
      <c r="B406" s="274"/>
      <c r="C406" s="274"/>
      <c r="D406" s="274"/>
      <c r="E406" s="274"/>
      <c r="F406" s="274"/>
      <c r="G406" s="274"/>
      <c r="H406" s="274"/>
      <c r="I406" s="143"/>
      <c r="J406" s="143"/>
      <c r="K406" s="274"/>
      <c r="L406" s="274"/>
      <c r="M406" s="274"/>
      <c r="N406" s="274"/>
      <c r="O406" s="274"/>
      <c r="P406" s="274"/>
      <c r="Q406" s="274"/>
      <c r="R406" s="274"/>
      <c r="S406" s="274"/>
      <c r="T406" s="274"/>
    </row>
    <row r="407" spans="1:20" ht="12.75" customHeight="1">
      <c r="A407" s="274"/>
      <c r="B407" s="274"/>
      <c r="C407" s="274"/>
      <c r="D407" s="274"/>
      <c r="E407" s="274"/>
      <c r="F407" s="274"/>
      <c r="G407" s="274"/>
      <c r="H407" s="274"/>
      <c r="I407" s="143"/>
      <c r="J407" s="143"/>
      <c r="K407" s="274"/>
      <c r="L407" s="274"/>
      <c r="M407" s="274"/>
      <c r="N407" s="274"/>
      <c r="O407" s="274"/>
      <c r="P407" s="274"/>
      <c r="Q407" s="274"/>
      <c r="R407" s="274"/>
      <c r="S407" s="274"/>
      <c r="T407" s="274"/>
    </row>
    <row r="408" spans="1:20" ht="12.75" customHeight="1">
      <c r="A408" s="274"/>
      <c r="B408" s="274"/>
      <c r="C408" s="274"/>
      <c r="D408" s="274"/>
      <c r="E408" s="274"/>
      <c r="F408" s="274"/>
      <c r="G408" s="274"/>
      <c r="H408" s="274"/>
      <c r="I408" s="143"/>
      <c r="J408" s="143"/>
      <c r="K408" s="274"/>
      <c r="L408" s="274"/>
      <c r="M408" s="274"/>
      <c r="N408" s="274"/>
      <c r="O408" s="274"/>
      <c r="P408" s="274"/>
      <c r="Q408" s="274"/>
      <c r="R408" s="274"/>
      <c r="S408" s="274"/>
      <c r="T408" s="274"/>
    </row>
    <row r="409" spans="1:20" ht="12.75" customHeight="1">
      <c r="A409" s="274"/>
      <c r="B409" s="274"/>
      <c r="C409" s="274"/>
      <c r="D409" s="274"/>
      <c r="E409" s="274"/>
      <c r="F409" s="274"/>
      <c r="G409" s="274"/>
      <c r="H409" s="274"/>
      <c r="I409" s="143"/>
      <c r="J409" s="143"/>
      <c r="K409" s="274"/>
      <c r="L409" s="274"/>
      <c r="M409" s="274"/>
      <c r="N409" s="274"/>
      <c r="O409" s="274"/>
      <c r="P409" s="274"/>
      <c r="Q409" s="274"/>
      <c r="R409" s="274"/>
      <c r="S409" s="274"/>
      <c r="T409" s="274"/>
    </row>
    <row r="410" spans="1:20" ht="12.75" customHeight="1">
      <c r="A410" s="274"/>
      <c r="B410" s="274"/>
      <c r="C410" s="274"/>
      <c r="D410" s="274"/>
      <c r="E410" s="274"/>
      <c r="F410" s="274"/>
      <c r="G410" s="274"/>
      <c r="H410" s="274"/>
      <c r="I410" s="143"/>
      <c r="J410" s="143"/>
      <c r="K410" s="274"/>
      <c r="L410" s="274"/>
      <c r="M410" s="274"/>
      <c r="N410" s="274"/>
      <c r="O410" s="274"/>
      <c r="P410" s="274"/>
      <c r="Q410" s="274"/>
      <c r="R410" s="274"/>
      <c r="S410" s="274"/>
      <c r="T410" s="274"/>
    </row>
    <row r="411" spans="1:20" ht="12.75" customHeight="1">
      <c r="A411" s="274"/>
      <c r="B411" s="274"/>
      <c r="C411" s="274"/>
      <c r="D411" s="274"/>
      <c r="E411" s="274"/>
      <c r="F411" s="274"/>
      <c r="G411" s="274"/>
      <c r="H411" s="274"/>
      <c r="I411" s="143"/>
      <c r="J411" s="143"/>
      <c r="K411" s="274"/>
      <c r="L411" s="274"/>
      <c r="M411" s="274"/>
      <c r="N411" s="274"/>
      <c r="O411" s="274"/>
      <c r="P411" s="274"/>
      <c r="Q411" s="274"/>
      <c r="R411" s="274"/>
      <c r="S411" s="274"/>
      <c r="T411" s="274"/>
    </row>
    <row r="412" spans="1:20" ht="12.75" customHeight="1">
      <c r="A412" s="274"/>
      <c r="B412" s="274"/>
      <c r="C412" s="274"/>
      <c r="D412" s="274"/>
      <c r="E412" s="274"/>
      <c r="F412" s="274"/>
      <c r="G412" s="274"/>
      <c r="H412" s="274"/>
      <c r="I412" s="143"/>
      <c r="J412" s="143"/>
      <c r="K412" s="274"/>
      <c r="L412" s="274"/>
      <c r="M412" s="274"/>
      <c r="N412" s="274"/>
      <c r="O412" s="274"/>
      <c r="P412" s="274"/>
      <c r="Q412" s="274"/>
      <c r="R412" s="274"/>
      <c r="S412" s="274"/>
      <c r="T412" s="274"/>
    </row>
    <row r="413" spans="1:20" ht="12.75" customHeight="1">
      <c r="A413" s="274"/>
      <c r="B413" s="274"/>
      <c r="C413" s="274"/>
      <c r="D413" s="274"/>
      <c r="E413" s="274"/>
      <c r="F413" s="274"/>
      <c r="G413" s="274"/>
      <c r="H413" s="274"/>
      <c r="I413" s="143"/>
      <c r="J413" s="143"/>
      <c r="K413" s="274"/>
      <c r="L413" s="274"/>
      <c r="M413" s="274"/>
      <c r="N413" s="274"/>
      <c r="O413" s="274"/>
      <c r="P413" s="274"/>
      <c r="Q413" s="274"/>
      <c r="R413" s="274"/>
      <c r="S413" s="274"/>
      <c r="T413" s="274"/>
    </row>
    <row r="414" spans="1:20" ht="12.75" customHeight="1">
      <c r="A414" s="274"/>
      <c r="B414" s="274"/>
      <c r="C414" s="274"/>
      <c r="D414" s="274"/>
      <c r="E414" s="274"/>
      <c r="F414" s="274"/>
      <c r="G414" s="274"/>
      <c r="H414" s="274"/>
      <c r="I414" s="143"/>
      <c r="J414" s="143"/>
      <c r="K414" s="274"/>
      <c r="L414" s="274"/>
      <c r="M414" s="274"/>
      <c r="N414" s="274"/>
      <c r="O414" s="274"/>
      <c r="P414" s="274"/>
      <c r="Q414" s="274"/>
      <c r="R414" s="274"/>
      <c r="S414" s="274"/>
      <c r="T414" s="274"/>
    </row>
    <row r="415" spans="1:20" ht="12.75" customHeight="1">
      <c r="A415" s="274"/>
      <c r="B415" s="274"/>
      <c r="C415" s="274"/>
      <c r="D415" s="274"/>
      <c r="E415" s="274"/>
      <c r="F415" s="274"/>
      <c r="G415" s="274"/>
      <c r="H415" s="274"/>
      <c r="I415" s="143"/>
      <c r="J415" s="143"/>
      <c r="K415" s="274"/>
      <c r="L415" s="274"/>
      <c r="M415" s="274"/>
      <c r="N415" s="274"/>
      <c r="O415" s="274"/>
      <c r="P415" s="274"/>
      <c r="Q415" s="274"/>
      <c r="R415" s="274"/>
      <c r="S415" s="274"/>
      <c r="T415" s="274"/>
    </row>
    <row r="416" spans="1:20" ht="12.75" customHeight="1">
      <c r="A416" s="274"/>
      <c r="B416" s="274"/>
      <c r="C416" s="274"/>
      <c r="D416" s="274"/>
      <c r="E416" s="274"/>
      <c r="F416" s="274"/>
      <c r="G416" s="274"/>
      <c r="H416" s="274"/>
      <c r="I416" s="143"/>
      <c r="J416" s="143"/>
      <c r="K416" s="274"/>
      <c r="L416" s="274"/>
      <c r="M416" s="274"/>
      <c r="N416" s="274"/>
      <c r="O416" s="274"/>
      <c r="P416" s="274"/>
      <c r="Q416" s="274"/>
      <c r="R416" s="274"/>
      <c r="S416" s="274"/>
      <c r="T416" s="274"/>
    </row>
    <row r="417" spans="1:20" ht="12.75" customHeight="1">
      <c r="A417" s="274"/>
      <c r="B417" s="274"/>
      <c r="C417" s="274"/>
      <c r="D417" s="274"/>
      <c r="E417" s="274"/>
      <c r="F417" s="274"/>
      <c r="G417" s="274"/>
      <c r="H417" s="274"/>
      <c r="I417" s="143"/>
      <c r="J417" s="143"/>
      <c r="K417" s="274"/>
      <c r="L417" s="274"/>
      <c r="M417" s="274"/>
      <c r="N417" s="274"/>
      <c r="O417" s="274"/>
      <c r="P417" s="274"/>
      <c r="Q417" s="274"/>
      <c r="R417" s="274"/>
      <c r="S417" s="274"/>
      <c r="T417" s="274"/>
    </row>
    <row r="418" spans="1:20" ht="12.75" customHeight="1">
      <c r="A418" s="274"/>
      <c r="B418" s="274"/>
      <c r="C418" s="274"/>
      <c r="D418" s="274"/>
      <c r="E418" s="274"/>
      <c r="F418" s="274"/>
      <c r="G418" s="274"/>
      <c r="H418" s="274"/>
      <c r="I418" s="143"/>
      <c r="J418" s="143"/>
      <c r="K418" s="274"/>
      <c r="L418" s="274"/>
      <c r="M418" s="274"/>
      <c r="N418" s="274"/>
      <c r="O418" s="274"/>
      <c r="P418" s="274"/>
      <c r="Q418" s="274"/>
      <c r="R418" s="274"/>
      <c r="S418" s="274"/>
      <c r="T418" s="274"/>
    </row>
    <row r="419" spans="1:20" ht="12.75" customHeight="1">
      <c r="A419" s="274"/>
      <c r="B419" s="274"/>
      <c r="C419" s="274"/>
      <c r="D419" s="274"/>
      <c r="E419" s="274"/>
      <c r="F419" s="274"/>
      <c r="G419" s="274"/>
      <c r="H419" s="274"/>
      <c r="I419" s="143"/>
      <c r="J419" s="143"/>
      <c r="K419" s="274"/>
      <c r="L419" s="274"/>
      <c r="M419" s="274"/>
      <c r="N419" s="274"/>
      <c r="O419" s="274"/>
      <c r="P419" s="274"/>
      <c r="Q419" s="274"/>
      <c r="R419" s="274"/>
      <c r="S419" s="274"/>
      <c r="T419" s="274"/>
    </row>
    <row r="420" spans="1:20" ht="12.75" customHeight="1">
      <c r="A420" s="274"/>
      <c r="B420" s="274"/>
      <c r="C420" s="274"/>
      <c r="D420" s="274"/>
      <c r="E420" s="274"/>
      <c r="F420" s="274"/>
      <c r="G420" s="274"/>
      <c r="H420" s="274"/>
      <c r="I420" s="143"/>
      <c r="J420" s="143"/>
      <c r="K420" s="274"/>
      <c r="L420" s="274"/>
      <c r="M420" s="274"/>
      <c r="N420" s="274"/>
      <c r="O420" s="274"/>
      <c r="P420" s="274"/>
      <c r="Q420" s="274"/>
      <c r="R420" s="274"/>
      <c r="S420" s="274"/>
      <c r="T420" s="274"/>
    </row>
    <row r="421" spans="1:20" ht="12.75" customHeight="1">
      <c r="A421" s="274"/>
      <c r="B421" s="274"/>
      <c r="C421" s="274"/>
      <c r="D421" s="274"/>
      <c r="E421" s="274"/>
      <c r="F421" s="274"/>
      <c r="G421" s="274"/>
      <c r="H421" s="274"/>
      <c r="I421" s="143"/>
      <c r="J421" s="143"/>
      <c r="K421" s="274"/>
      <c r="L421" s="274"/>
      <c r="M421" s="274"/>
      <c r="N421" s="274"/>
      <c r="O421" s="274"/>
      <c r="P421" s="274"/>
      <c r="Q421" s="274"/>
      <c r="R421" s="274"/>
      <c r="S421" s="274"/>
      <c r="T421" s="274"/>
    </row>
    <row r="422" spans="1:20" ht="12.75" customHeight="1">
      <c r="A422" s="274"/>
      <c r="B422" s="274"/>
      <c r="C422" s="274"/>
      <c r="D422" s="274"/>
      <c r="E422" s="274"/>
      <c r="F422" s="274"/>
      <c r="G422" s="274"/>
      <c r="H422" s="274"/>
      <c r="I422" s="143"/>
      <c r="J422" s="143"/>
      <c r="K422" s="274"/>
      <c r="L422" s="274"/>
      <c r="M422" s="274"/>
      <c r="N422" s="274"/>
      <c r="O422" s="274"/>
      <c r="P422" s="274"/>
      <c r="Q422" s="274"/>
      <c r="R422" s="274"/>
      <c r="S422" s="274"/>
      <c r="T422" s="274"/>
    </row>
    <row r="423" spans="1:20" ht="12.75" customHeight="1">
      <c r="A423" s="274"/>
      <c r="B423" s="274"/>
      <c r="C423" s="274"/>
      <c r="D423" s="274"/>
      <c r="E423" s="274"/>
      <c r="F423" s="274"/>
      <c r="G423" s="274"/>
      <c r="H423" s="274"/>
      <c r="I423" s="143"/>
      <c r="J423" s="143"/>
      <c r="K423" s="274"/>
      <c r="L423" s="274"/>
      <c r="M423" s="274"/>
      <c r="N423" s="274"/>
      <c r="O423" s="274"/>
      <c r="P423" s="274"/>
      <c r="Q423" s="274"/>
      <c r="R423" s="274"/>
      <c r="S423" s="274"/>
      <c r="T423" s="274"/>
    </row>
    <row r="424" spans="1:20" ht="12.75" customHeight="1">
      <c r="A424" s="274"/>
      <c r="B424" s="274"/>
      <c r="C424" s="274"/>
      <c r="D424" s="274"/>
      <c r="E424" s="274"/>
      <c r="F424" s="274"/>
      <c r="G424" s="274"/>
      <c r="H424" s="274"/>
      <c r="I424" s="143"/>
      <c r="J424" s="143"/>
      <c r="K424" s="274"/>
      <c r="L424" s="274"/>
      <c r="M424" s="274"/>
      <c r="N424" s="274"/>
      <c r="O424" s="274"/>
      <c r="P424" s="274"/>
      <c r="Q424" s="274"/>
      <c r="R424" s="274"/>
      <c r="S424" s="274"/>
      <c r="T424" s="274"/>
    </row>
    <row r="425" spans="1:20" ht="12.75" customHeight="1">
      <c r="A425" s="274"/>
      <c r="B425" s="274"/>
      <c r="C425" s="274"/>
      <c r="D425" s="274"/>
      <c r="E425" s="274"/>
      <c r="F425" s="274"/>
      <c r="G425" s="274"/>
      <c r="H425" s="274"/>
      <c r="I425" s="143"/>
      <c r="J425" s="143"/>
      <c r="K425" s="274"/>
      <c r="L425" s="274"/>
      <c r="M425" s="274"/>
      <c r="N425" s="274"/>
      <c r="O425" s="274"/>
      <c r="P425" s="274"/>
      <c r="Q425" s="274"/>
      <c r="R425" s="274"/>
      <c r="S425" s="274"/>
      <c r="T425" s="274"/>
    </row>
    <row r="426" spans="1:20" ht="12.75" customHeight="1">
      <c r="A426" s="274"/>
      <c r="B426" s="274"/>
      <c r="C426" s="274"/>
      <c r="D426" s="274"/>
      <c r="E426" s="274"/>
      <c r="F426" s="274"/>
      <c r="G426" s="274"/>
      <c r="H426" s="274"/>
      <c r="I426" s="143"/>
      <c r="J426" s="143"/>
      <c r="K426" s="274"/>
      <c r="L426" s="274"/>
      <c r="M426" s="274"/>
      <c r="N426" s="274"/>
      <c r="O426" s="274"/>
      <c r="P426" s="274"/>
      <c r="Q426" s="274"/>
      <c r="R426" s="274"/>
      <c r="S426" s="274"/>
      <c r="T426" s="274"/>
    </row>
    <row r="427" spans="1:20" ht="12.75" customHeight="1">
      <c r="A427" s="274"/>
      <c r="B427" s="274"/>
      <c r="C427" s="274"/>
      <c r="D427" s="274"/>
      <c r="E427" s="274"/>
      <c r="F427" s="274"/>
      <c r="G427" s="274"/>
      <c r="H427" s="274"/>
      <c r="I427" s="143"/>
      <c r="J427" s="143"/>
      <c r="K427" s="274"/>
      <c r="L427" s="274"/>
      <c r="M427" s="274"/>
      <c r="N427" s="274"/>
      <c r="O427" s="274"/>
      <c r="P427" s="274"/>
      <c r="Q427" s="274"/>
      <c r="R427" s="274"/>
      <c r="S427" s="274"/>
      <c r="T427" s="274"/>
    </row>
    <row r="428" spans="1:20" ht="12.75" customHeight="1">
      <c r="A428" s="274"/>
      <c r="B428" s="274"/>
      <c r="C428" s="274"/>
      <c r="D428" s="274"/>
      <c r="E428" s="274"/>
      <c r="F428" s="274"/>
      <c r="G428" s="274"/>
      <c r="H428" s="274"/>
      <c r="I428" s="143"/>
      <c r="J428" s="143"/>
      <c r="K428" s="274"/>
      <c r="L428" s="274"/>
      <c r="M428" s="274"/>
      <c r="N428" s="274"/>
      <c r="O428" s="274"/>
      <c r="P428" s="274"/>
      <c r="Q428" s="274"/>
      <c r="R428" s="274"/>
      <c r="S428" s="274"/>
      <c r="T428" s="274"/>
    </row>
    <row r="429" spans="1:20" ht="12.75" customHeight="1">
      <c r="A429" s="274"/>
      <c r="B429" s="274"/>
      <c r="C429" s="274"/>
      <c r="D429" s="274"/>
      <c r="E429" s="274"/>
      <c r="F429" s="274"/>
      <c r="G429" s="274"/>
      <c r="H429" s="274"/>
      <c r="I429" s="143"/>
      <c r="J429" s="143"/>
      <c r="K429" s="274"/>
      <c r="L429" s="274"/>
      <c r="M429" s="274"/>
      <c r="N429" s="274"/>
      <c r="O429" s="274"/>
      <c r="P429" s="274"/>
      <c r="Q429" s="274"/>
      <c r="R429" s="274"/>
      <c r="S429" s="274"/>
      <c r="T429" s="274"/>
    </row>
    <row r="430" spans="1:20" ht="12.75" customHeight="1">
      <c r="A430" s="274"/>
      <c r="B430" s="274"/>
      <c r="C430" s="274"/>
      <c r="D430" s="274"/>
      <c r="E430" s="274"/>
      <c r="F430" s="274"/>
      <c r="G430" s="274"/>
      <c r="H430" s="274"/>
      <c r="I430" s="143"/>
      <c r="J430" s="143"/>
      <c r="K430" s="274"/>
      <c r="L430" s="274"/>
      <c r="M430" s="274"/>
      <c r="N430" s="274"/>
      <c r="O430" s="274"/>
      <c r="P430" s="274"/>
      <c r="Q430" s="274"/>
      <c r="R430" s="274"/>
      <c r="S430" s="274"/>
      <c r="T430" s="274"/>
    </row>
    <row r="431" spans="1:20" ht="12.75" customHeight="1">
      <c r="A431" s="274"/>
      <c r="B431" s="274"/>
      <c r="C431" s="274"/>
      <c r="D431" s="274"/>
      <c r="E431" s="274"/>
      <c r="F431" s="274"/>
      <c r="G431" s="274"/>
      <c r="H431" s="274"/>
      <c r="I431" s="143"/>
      <c r="J431" s="143"/>
      <c r="K431" s="274"/>
      <c r="L431" s="274"/>
      <c r="M431" s="274"/>
      <c r="N431" s="274"/>
      <c r="O431" s="274"/>
      <c r="P431" s="274"/>
      <c r="Q431" s="274"/>
      <c r="R431" s="274"/>
      <c r="S431" s="274"/>
      <c r="T431" s="274"/>
    </row>
    <row r="432" spans="1:20" ht="12.75" customHeight="1">
      <c r="A432" s="274"/>
      <c r="B432" s="274"/>
      <c r="C432" s="274"/>
      <c r="D432" s="274"/>
      <c r="E432" s="274"/>
      <c r="F432" s="274"/>
      <c r="G432" s="274"/>
      <c r="H432" s="274"/>
      <c r="I432" s="143"/>
      <c r="J432" s="143"/>
      <c r="K432" s="274"/>
      <c r="L432" s="274"/>
      <c r="M432" s="274"/>
      <c r="N432" s="274"/>
      <c r="O432" s="274"/>
      <c r="P432" s="274"/>
      <c r="Q432" s="274"/>
      <c r="R432" s="274"/>
      <c r="S432" s="274"/>
      <c r="T432" s="274"/>
    </row>
    <row r="433" spans="1:20" ht="12.75" customHeight="1">
      <c r="A433" s="274"/>
      <c r="B433" s="274"/>
      <c r="C433" s="274"/>
      <c r="D433" s="274"/>
      <c r="E433" s="274"/>
      <c r="F433" s="274"/>
      <c r="G433" s="274"/>
      <c r="H433" s="274"/>
      <c r="I433" s="143"/>
      <c r="J433" s="143"/>
      <c r="K433" s="274"/>
      <c r="L433" s="274"/>
      <c r="M433" s="274"/>
      <c r="N433" s="274"/>
      <c r="O433" s="274"/>
      <c r="P433" s="274"/>
      <c r="Q433" s="274"/>
      <c r="R433" s="274"/>
      <c r="S433" s="274"/>
      <c r="T433" s="274"/>
    </row>
    <row r="434" spans="1:20" ht="12.75" customHeight="1">
      <c r="A434" s="274"/>
      <c r="B434" s="274"/>
      <c r="C434" s="274"/>
      <c r="D434" s="274"/>
      <c r="E434" s="274"/>
      <c r="F434" s="274"/>
      <c r="G434" s="274"/>
      <c r="H434" s="274"/>
      <c r="I434" s="143"/>
      <c r="J434" s="143"/>
      <c r="K434" s="274"/>
      <c r="L434" s="274"/>
      <c r="M434" s="274"/>
      <c r="N434" s="274"/>
      <c r="O434" s="274"/>
      <c r="P434" s="274"/>
      <c r="Q434" s="274"/>
      <c r="R434" s="274"/>
      <c r="S434" s="274"/>
      <c r="T434" s="274"/>
    </row>
    <row r="435" spans="1:20" ht="12.75" customHeight="1">
      <c r="A435" s="274"/>
      <c r="B435" s="274"/>
      <c r="C435" s="274"/>
      <c r="D435" s="274"/>
      <c r="E435" s="274"/>
      <c r="F435" s="274"/>
      <c r="G435" s="274"/>
      <c r="H435" s="274"/>
      <c r="I435" s="143"/>
      <c r="J435" s="143"/>
      <c r="K435" s="274"/>
      <c r="L435" s="274"/>
      <c r="M435" s="274"/>
      <c r="N435" s="274"/>
      <c r="O435" s="274"/>
      <c r="P435" s="274"/>
      <c r="Q435" s="274"/>
      <c r="R435" s="274"/>
      <c r="S435" s="274"/>
      <c r="T435" s="274"/>
    </row>
    <row r="436" spans="1:20" ht="12.75" customHeight="1">
      <c r="A436" s="274"/>
      <c r="B436" s="274"/>
      <c r="C436" s="274"/>
      <c r="D436" s="274"/>
      <c r="E436" s="274"/>
      <c r="F436" s="274"/>
      <c r="G436" s="274"/>
      <c r="H436" s="274"/>
      <c r="I436" s="143"/>
      <c r="J436" s="143"/>
      <c r="K436" s="274"/>
      <c r="L436" s="274"/>
      <c r="M436" s="274"/>
      <c r="N436" s="274"/>
      <c r="O436" s="274"/>
      <c r="P436" s="274"/>
      <c r="Q436" s="274"/>
      <c r="R436" s="274"/>
      <c r="S436" s="274"/>
      <c r="T436" s="274"/>
    </row>
    <row r="437" spans="1:20" ht="12.75" customHeight="1">
      <c r="A437" s="274"/>
      <c r="B437" s="274"/>
      <c r="C437" s="274"/>
      <c r="D437" s="274"/>
      <c r="E437" s="274"/>
      <c r="F437" s="274"/>
      <c r="G437" s="274"/>
      <c r="H437" s="274"/>
      <c r="I437" s="143"/>
      <c r="J437" s="143"/>
      <c r="K437" s="274"/>
      <c r="L437" s="274"/>
      <c r="M437" s="274"/>
      <c r="N437" s="274"/>
      <c r="O437" s="274"/>
      <c r="P437" s="274"/>
      <c r="Q437" s="274"/>
      <c r="R437" s="274"/>
      <c r="S437" s="274"/>
      <c r="T437" s="274"/>
    </row>
    <row r="438" spans="1:20" ht="12.75" customHeight="1">
      <c r="A438" s="274"/>
      <c r="B438" s="274"/>
      <c r="C438" s="274"/>
      <c r="D438" s="274"/>
      <c r="E438" s="274"/>
      <c r="F438" s="274"/>
      <c r="G438" s="274"/>
      <c r="H438" s="274"/>
      <c r="I438" s="143"/>
      <c r="J438" s="143"/>
      <c r="K438" s="274"/>
      <c r="L438" s="274"/>
      <c r="M438" s="274"/>
      <c r="N438" s="274"/>
      <c r="O438" s="274"/>
      <c r="P438" s="274"/>
      <c r="Q438" s="274"/>
      <c r="R438" s="274"/>
      <c r="S438" s="274"/>
      <c r="T438" s="274"/>
    </row>
    <row r="439" spans="1:20" ht="12.75" customHeight="1">
      <c r="A439" s="274"/>
      <c r="B439" s="274"/>
      <c r="C439" s="274"/>
      <c r="D439" s="274"/>
      <c r="E439" s="274"/>
      <c r="F439" s="274"/>
      <c r="G439" s="274"/>
      <c r="H439" s="274"/>
      <c r="I439" s="143"/>
      <c r="J439" s="143"/>
      <c r="K439" s="274"/>
      <c r="L439" s="274"/>
      <c r="M439" s="274"/>
      <c r="N439" s="274"/>
      <c r="O439" s="274"/>
      <c r="P439" s="274"/>
      <c r="Q439" s="274"/>
      <c r="R439" s="274"/>
      <c r="S439" s="274"/>
      <c r="T439" s="274"/>
    </row>
    <row r="440" spans="1:20" ht="12.75" customHeight="1">
      <c r="A440" s="274"/>
      <c r="B440" s="274"/>
      <c r="C440" s="274"/>
      <c r="D440" s="274"/>
      <c r="E440" s="274"/>
      <c r="F440" s="274"/>
      <c r="G440" s="274"/>
      <c r="H440" s="274"/>
      <c r="I440" s="143"/>
      <c r="J440" s="143"/>
      <c r="K440" s="274"/>
      <c r="L440" s="274"/>
      <c r="M440" s="274"/>
      <c r="N440" s="274"/>
      <c r="O440" s="274"/>
      <c r="P440" s="274"/>
      <c r="Q440" s="274"/>
      <c r="R440" s="274"/>
      <c r="S440" s="274"/>
      <c r="T440" s="274"/>
    </row>
    <row r="441" spans="1:20" ht="12.75" customHeight="1">
      <c r="A441" s="274"/>
      <c r="B441" s="274"/>
      <c r="C441" s="274"/>
      <c r="D441" s="274"/>
      <c r="E441" s="274"/>
      <c r="F441" s="274"/>
      <c r="G441" s="274"/>
      <c r="H441" s="274"/>
      <c r="I441" s="143"/>
      <c r="J441" s="143"/>
      <c r="K441" s="274"/>
      <c r="L441" s="274"/>
      <c r="M441" s="274"/>
      <c r="N441" s="274"/>
      <c r="O441" s="274"/>
      <c r="P441" s="274"/>
      <c r="Q441" s="274"/>
      <c r="R441" s="274"/>
      <c r="S441" s="274"/>
      <c r="T441" s="274"/>
    </row>
    <row r="442" spans="1:20" ht="12.75" customHeight="1">
      <c r="A442" s="274"/>
      <c r="B442" s="274"/>
      <c r="C442" s="274"/>
      <c r="D442" s="274"/>
      <c r="E442" s="274"/>
      <c r="F442" s="274"/>
      <c r="G442" s="274"/>
      <c r="H442" s="274"/>
      <c r="I442" s="143"/>
      <c r="J442" s="143"/>
      <c r="K442" s="274"/>
      <c r="L442" s="274"/>
      <c r="M442" s="274"/>
      <c r="N442" s="274"/>
      <c r="O442" s="274"/>
      <c r="P442" s="274"/>
      <c r="Q442" s="274"/>
      <c r="R442" s="274"/>
      <c r="S442" s="274"/>
      <c r="T442" s="274"/>
    </row>
    <row r="443" spans="1:20" ht="12.75" customHeight="1">
      <c r="A443" s="274"/>
      <c r="B443" s="274"/>
      <c r="C443" s="274"/>
      <c r="D443" s="274"/>
      <c r="E443" s="274"/>
      <c r="F443" s="274"/>
      <c r="G443" s="274"/>
      <c r="H443" s="274"/>
      <c r="I443" s="143"/>
      <c r="J443" s="143"/>
      <c r="K443" s="274"/>
      <c r="L443" s="274"/>
      <c r="M443" s="274"/>
      <c r="N443" s="274"/>
      <c r="O443" s="274"/>
      <c r="P443" s="274"/>
      <c r="Q443" s="274"/>
      <c r="R443" s="274"/>
      <c r="S443" s="274"/>
      <c r="T443" s="274"/>
    </row>
    <row r="444" spans="1:20" ht="12.75" customHeight="1">
      <c r="A444" s="274"/>
      <c r="B444" s="274"/>
      <c r="C444" s="274"/>
      <c r="D444" s="274"/>
      <c r="E444" s="274"/>
      <c r="F444" s="274"/>
      <c r="G444" s="274"/>
      <c r="H444" s="274"/>
      <c r="I444" s="143"/>
      <c r="J444" s="143"/>
      <c r="K444" s="274"/>
      <c r="L444" s="274"/>
      <c r="M444" s="274"/>
      <c r="N444" s="274"/>
      <c r="O444" s="274"/>
      <c r="P444" s="274"/>
      <c r="Q444" s="274"/>
      <c r="R444" s="274"/>
      <c r="S444" s="274"/>
      <c r="T444" s="274"/>
    </row>
    <row r="445" spans="1:20" ht="12.75" customHeight="1">
      <c r="A445" s="274"/>
      <c r="B445" s="274"/>
      <c r="C445" s="274"/>
      <c r="D445" s="274"/>
      <c r="E445" s="274"/>
      <c r="F445" s="274"/>
      <c r="G445" s="274"/>
      <c r="H445" s="274"/>
      <c r="I445" s="143"/>
      <c r="J445" s="143"/>
      <c r="K445" s="274"/>
      <c r="L445" s="274"/>
      <c r="M445" s="274"/>
      <c r="N445" s="274"/>
      <c r="O445" s="274"/>
      <c r="P445" s="274"/>
      <c r="Q445" s="274"/>
      <c r="R445" s="274"/>
      <c r="S445" s="274"/>
      <c r="T445" s="274"/>
    </row>
    <row r="446" spans="1:20" ht="12.75" customHeight="1">
      <c r="A446" s="274"/>
      <c r="B446" s="274"/>
      <c r="C446" s="274"/>
      <c r="D446" s="274"/>
      <c r="E446" s="274"/>
      <c r="F446" s="274"/>
      <c r="G446" s="274"/>
      <c r="H446" s="274"/>
      <c r="I446" s="143"/>
      <c r="J446" s="143"/>
      <c r="K446" s="274"/>
      <c r="L446" s="274"/>
      <c r="M446" s="274"/>
      <c r="N446" s="274"/>
      <c r="O446" s="274"/>
      <c r="P446" s="274"/>
      <c r="Q446" s="274"/>
      <c r="R446" s="274"/>
      <c r="S446" s="274"/>
      <c r="T446" s="274"/>
    </row>
    <row r="447" spans="1:20" ht="12.75" customHeight="1">
      <c r="A447" s="274"/>
      <c r="B447" s="274"/>
      <c r="C447" s="274"/>
      <c r="D447" s="274"/>
      <c r="E447" s="274"/>
      <c r="F447" s="274"/>
      <c r="G447" s="274"/>
      <c r="H447" s="274"/>
      <c r="I447" s="143"/>
      <c r="J447" s="143"/>
      <c r="K447" s="274"/>
      <c r="L447" s="274"/>
      <c r="M447" s="274"/>
      <c r="N447" s="274"/>
      <c r="O447" s="274"/>
      <c r="P447" s="274"/>
      <c r="Q447" s="274"/>
      <c r="R447" s="274"/>
      <c r="S447" s="274"/>
      <c r="T447" s="274"/>
    </row>
    <row r="448" spans="1:20" ht="12.75" customHeight="1">
      <c r="A448" s="274"/>
      <c r="B448" s="274"/>
      <c r="C448" s="274"/>
      <c r="D448" s="274"/>
      <c r="E448" s="274"/>
      <c r="F448" s="274"/>
      <c r="G448" s="274"/>
      <c r="H448" s="274"/>
      <c r="I448" s="143"/>
      <c r="J448" s="143"/>
      <c r="K448" s="274"/>
      <c r="L448" s="274"/>
      <c r="M448" s="274"/>
      <c r="N448" s="274"/>
      <c r="O448" s="274"/>
      <c r="P448" s="274"/>
      <c r="Q448" s="274"/>
      <c r="R448" s="274"/>
      <c r="S448" s="274"/>
      <c r="T448" s="274"/>
    </row>
    <row r="449" spans="1:20" ht="12.75" customHeight="1">
      <c r="A449" s="274"/>
      <c r="B449" s="274"/>
      <c r="C449" s="274"/>
      <c r="D449" s="274"/>
      <c r="E449" s="274"/>
      <c r="F449" s="274"/>
      <c r="G449" s="274"/>
      <c r="H449" s="274"/>
      <c r="I449" s="143"/>
      <c r="J449" s="143"/>
      <c r="K449" s="274"/>
      <c r="L449" s="274"/>
      <c r="M449" s="274"/>
      <c r="N449" s="274"/>
      <c r="O449" s="274"/>
      <c r="P449" s="274"/>
      <c r="Q449" s="274"/>
      <c r="R449" s="274"/>
      <c r="S449" s="274"/>
      <c r="T449" s="274"/>
    </row>
    <row r="450" spans="1:20" ht="12.75" customHeight="1">
      <c r="A450" s="274"/>
      <c r="B450" s="274"/>
      <c r="C450" s="274"/>
      <c r="D450" s="274"/>
      <c r="E450" s="274"/>
      <c r="F450" s="274"/>
      <c r="G450" s="274"/>
      <c r="H450" s="274"/>
      <c r="I450" s="143"/>
      <c r="J450" s="143"/>
      <c r="K450" s="274"/>
      <c r="L450" s="274"/>
      <c r="M450" s="274"/>
      <c r="N450" s="274"/>
      <c r="O450" s="274"/>
      <c r="P450" s="274"/>
      <c r="Q450" s="274"/>
      <c r="R450" s="274"/>
      <c r="S450" s="274"/>
      <c r="T450" s="274"/>
    </row>
    <row r="451" spans="1:20" ht="12.75" customHeight="1">
      <c r="A451" s="274"/>
      <c r="B451" s="274"/>
      <c r="C451" s="274"/>
      <c r="D451" s="274"/>
      <c r="E451" s="274"/>
      <c r="F451" s="274"/>
      <c r="G451" s="274"/>
      <c r="H451" s="274"/>
      <c r="I451" s="143"/>
      <c r="J451" s="143"/>
      <c r="K451" s="274"/>
      <c r="L451" s="274"/>
      <c r="M451" s="274"/>
      <c r="N451" s="274"/>
      <c r="O451" s="274"/>
      <c r="P451" s="274"/>
      <c r="Q451" s="274"/>
      <c r="R451" s="274"/>
      <c r="S451" s="274"/>
      <c r="T451" s="274"/>
    </row>
    <row r="452" spans="1:20" ht="12.75" customHeight="1">
      <c r="A452" s="274"/>
      <c r="B452" s="274"/>
      <c r="C452" s="274"/>
      <c r="D452" s="274"/>
      <c r="E452" s="274"/>
      <c r="F452" s="274"/>
      <c r="G452" s="274"/>
      <c r="H452" s="274"/>
      <c r="I452" s="143"/>
      <c r="J452" s="143"/>
      <c r="K452" s="274"/>
      <c r="L452" s="274"/>
      <c r="M452" s="274"/>
      <c r="N452" s="274"/>
      <c r="O452" s="274"/>
      <c r="P452" s="274"/>
      <c r="Q452" s="274"/>
      <c r="R452" s="274"/>
      <c r="S452" s="274"/>
      <c r="T452" s="274"/>
    </row>
    <row r="453" spans="1:20" ht="12.75" customHeight="1">
      <c r="A453" s="274"/>
      <c r="B453" s="274"/>
      <c r="C453" s="274"/>
      <c r="D453" s="274"/>
      <c r="E453" s="274"/>
      <c r="F453" s="274"/>
      <c r="G453" s="274"/>
      <c r="H453" s="274"/>
      <c r="I453" s="143"/>
      <c r="J453" s="143"/>
      <c r="K453" s="274"/>
      <c r="L453" s="274"/>
      <c r="M453" s="274"/>
      <c r="N453" s="274"/>
      <c r="O453" s="274"/>
      <c r="P453" s="274"/>
      <c r="Q453" s="274"/>
      <c r="R453" s="274"/>
      <c r="S453" s="274"/>
      <c r="T453" s="274"/>
    </row>
    <row r="454" spans="1:20" ht="12.75" customHeight="1">
      <c r="A454" s="274"/>
      <c r="B454" s="274"/>
      <c r="C454" s="274"/>
      <c r="D454" s="274"/>
      <c r="E454" s="274"/>
      <c r="F454" s="274"/>
      <c r="G454" s="274"/>
      <c r="H454" s="274"/>
      <c r="I454" s="143"/>
      <c r="J454" s="143"/>
      <c r="K454" s="274"/>
      <c r="L454" s="274"/>
      <c r="M454" s="274"/>
      <c r="N454" s="274"/>
      <c r="O454" s="274"/>
      <c r="P454" s="274"/>
      <c r="Q454" s="274"/>
      <c r="R454" s="274"/>
      <c r="S454" s="274"/>
      <c r="T454" s="274"/>
    </row>
    <row r="455" spans="1:20" ht="12.75" customHeight="1">
      <c r="A455" s="274"/>
      <c r="B455" s="274"/>
      <c r="C455" s="274"/>
      <c r="D455" s="274"/>
      <c r="E455" s="274"/>
      <c r="F455" s="274"/>
      <c r="G455" s="274"/>
      <c r="H455" s="274"/>
      <c r="I455" s="143"/>
      <c r="J455" s="143"/>
      <c r="K455" s="274"/>
      <c r="L455" s="274"/>
      <c r="M455" s="274"/>
      <c r="N455" s="274"/>
      <c r="O455" s="274"/>
      <c r="P455" s="274"/>
      <c r="Q455" s="274"/>
      <c r="R455" s="274"/>
      <c r="S455" s="274"/>
      <c r="T455" s="274"/>
    </row>
    <row r="456" spans="1:20" ht="12.75" customHeight="1">
      <c r="A456" s="274"/>
      <c r="B456" s="274"/>
      <c r="C456" s="274"/>
      <c r="D456" s="274"/>
      <c r="E456" s="274"/>
      <c r="F456" s="274"/>
      <c r="G456" s="274"/>
      <c r="H456" s="274"/>
      <c r="I456" s="143"/>
      <c r="J456" s="143"/>
      <c r="K456" s="274"/>
      <c r="L456" s="274"/>
      <c r="M456" s="274"/>
      <c r="N456" s="274"/>
      <c r="O456" s="274"/>
      <c r="P456" s="274"/>
      <c r="Q456" s="274"/>
      <c r="R456" s="274"/>
      <c r="S456" s="274"/>
      <c r="T456" s="274"/>
    </row>
    <row r="457" spans="1:20" ht="12.75" customHeight="1">
      <c r="A457" s="274"/>
      <c r="B457" s="274"/>
      <c r="C457" s="274"/>
      <c r="D457" s="274"/>
      <c r="E457" s="274"/>
      <c r="F457" s="274"/>
      <c r="G457" s="274"/>
      <c r="H457" s="274"/>
      <c r="I457" s="143"/>
      <c r="J457" s="143"/>
      <c r="K457" s="274"/>
      <c r="L457" s="274"/>
      <c r="M457" s="274"/>
      <c r="N457" s="274"/>
      <c r="O457" s="274"/>
      <c r="P457" s="274"/>
      <c r="Q457" s="274"/>
      <c r="R457" s="274"/>
      <c r="S457" s="274"/>
      <c r="T457" s="274"/>
    </row>
    <row r="458" spans="1:20" ht="12.75" customHeight="1">
      <c r="A458" s="274"/>
      <c r="B458" s="274"/>
      <c r="C458" s="274"/>
      <c r="D458" s="274"/>
      <c r="E458" s="274"/>
      <c r="F458" s="274"/>
      <c r="G458" s="274"/>
      <c r="H458" s="274"/>
      <c r="I458" s="143"/>
      <c r="J458" s="143"/>
      <c r="K458" s="274"/>
      <c r="L458" s="274"/>
      <c r="M458" s="274"/>
      <c r="N458" s="274"/>
      <c r="O458" s="274"/>
      <c r="P458" s="274"/>
      <c r="Q458" s="274"/>
      <c r="R458" s="274"/>
      <c r="S458" s="274"/>
      <c r="T458" s="274"/>
    </row>
    <row r="459" spans="1:20" ht="12.75" customHeight="1">
      <c r="A459" s="274"/>
      <c r="B459" s="274"/>
      <c r="C459" s="274"/>
      <c r="D459" s="274"/>
      <c r="E459" s="274"/>
      <c r="F459" s="274"/>
      <c r="G459" s="274"/>
      <c r="H459" s="274"/>
      <c r="I459" s="143"/>
      <c r="J459" s="143"/>
      <c r="K459" s="274"/>
      <c r="L459" s="274"/>
      <c r="M459" s="274"/>
      <c r="N459" s="274"/>
      <c r="O459" s="274"/>
      <c r="P459" s="274"/>
      <c r="Q459" s="274"/>
      <c r="R459" s="274"/>
      <c r="S459" s="274"/>
      <c r="T459" s="274"/>
    </row>
    <row r="460" spans="1:20" ht="12.75" customHeight="1">
      <c r="A460" s="274"/>
      <c r="B460" s="274"/>
      <c r="C460" s="274"/>
      <c r="D460" s="274"/>
      <c r="E460" s="274"/>
      <c r="F460" s="274"/>
      <c r="G460" s="274"/>
      <c r="H460" s="274"/>
      <c r="I460" s="143"/>
      <c r="J460" s="143"/>
      <c r="K460" s="274"/>
      <c r="L460" s="274"/>
      <c r="M460" s="274"/>
      <c r="N460" s="274"/>
      <c r="O460" s="274"/>
      <c r="P460" s="274"/>
      <c r="Q460" s="274"/>
      <c r="R460" s="274"/>
      <c r="S460" s="274"/>
      <c r="T460" s="274"/>
    </row>
    <row r="461" spans="1:20" ht="12.75" customHeight="1">
      <c r="A461" s="274"/>
      <c r="B461" s="274"/>
      <c r="C461" s="274"/>
      <c r="D461" s="274"/>
      <c r="E461" s="274"/>
      <c r="F461" s="274"/>
      <c r="G461" s="274"/>
      <c r="H461" s="274"/>
      <c r="I461" s="143"/>
      <c r="J461" s="143"/>
      <c r="K461" s="274"/>
      <c r="L461" s="274"/>
      <c r="M461" s="274"/>
      <c r="N461" s="274"/>
      <c r="O461" s="274"/>
      <c r="P461" s="274"/>
      <c r="Q461" s="274"/>
      <c r="R461" s="274"/>
      <c r="S461" s="274"/>
      <c r="T461" s="274"/>
    </row>
    <row r="462" spans="1:20" ht="12.75" customHeight="1">
      <c r="A462" s="274"/>
      <c r="B462" s="274"/>
      <c r="C462" s="274"/>
      <c r="D462" s="274"/>
      <c r="E462" s="274"/>
      <c r="F462" s="274"/>
      <c r="G462" s="274"/>
      <c r="H462" s="274"/>
      <c r="I462" s="143"/>
      <c r="J462" s="143"/>
      <c r="K462" s="274"/>
      <c r="L462" s="274"/>
      <c r="M462" s="274"/>
      <c r="N462" s="274"/>
      <c r="O462" s="274"/>
      <c r="P462" s="274"/>
      <c r="Q462" s="274"/>
      <c r="R462" s="274"/>
      <c r="S462" s="274"/>
      <c r="T462" s="274"/>
    </row>
    <row r="463" spans="1:20" ht="12.75" customHeight="1">
      <c r="A463" s="274"/>
      <c r="B463" s="274"/>
      <c r="C463" s="274"/>
      <c r="D463" s="274"/>
      <c r="E463" s="274"/>
      <c r="F463" s="274"/>
      <c r="G463" s="274"/>
      <c r="H463" s="274"/>
      <c r="I463" s="143"/>
      <c r="J463" s="143"/>
      <c r="K463" s="274"/>
      <c r="L463" s="274"/>
      <c r="M463" s="274"/>
      <c r="N463" s="274"/>
      <c r="O463" s="274"/>
      <c r="P463" s="274"/>
      <c r="Q463" s="274"/>
      <c r="R463" s="274"/>
      <c r="S463" s="274"/>
      <c r="T463" s="274"/>
    </row>
    <row r="464" spans="1:20" ht="12.75" customHeight="1">
      <c r="A464" s="274"/>
      <c r="B464" s="274"/>
      <c r="C464" s="274"/>
      <c r="D464" s="274"/>
      <c r="E464" s="274"/>
      <c r="F464" s="274"/>
      <c r="G464" s="274"/>
      <c r="H464" s="274"/>
      <c r="I464" s="143"/>
      <c r="J464" s="143"/>
      <c r="K464" s="274"/>
      <c r="L464" s="274"/>
      <c r="M464" s="274"/>
      <c r="N464" s="274"/>
      <c r="O464" s="274"/>
      <c r="P464" s="274"/>
      <c r="Q464" s="274"/>
      <c r="R464" s="274"/>
      <c r="S464" s="274"/>
      <c r="T464" s="274"/>
    </row>
    <row r="465" spans="1:20" ht="12.75" customHeight="1">
      <c r="A465" s="274"/>
      <c r="B465" s="274"/>
      <c r="C465" s="274"/>
      <c r="D465" s="274"/>
      <c r="E465" s="274"/>
      <c r="F465" s="274"/>
      <c r="G465" s="274"/>
      <c r="H465" s="274"/>
      <c r="I465" s="143"/>
      <c r="J465" s="143"/>
      <c r="K465" s="274"/>
      <c r="L465" s="274"/>
      <c r="M465" s="274"/>
      <c r="N465" s="274"/>
      <c r="O465" s="274"/>
      <c r="P465" s="274"/>
      <c r="Q465" s="274"/>
      <c r="R465" s="274"/>
      <c r="S465" s="274"/>
      <c r="T465" s="274"/>
    </row>
    <row r="466" spans="1:20" ht="12.75" customHeight="1">
      <c r="A466" s="274"/>
      <c r="B466" s="274"/>
      <c r="C466" s="274"/>
      <c r="D466" s="274"/>
      <c r="E466" s="274"/>
      <c r="F466" s="274"/>
      <c r="G466" s="274"/>
      <c r="H466" s="274"/>
      <c r="I466" s="143"/>
      <c r="J466" s="143"/>
      <c r="K466" s="274"/>
      <c r="L466" s="274"/>
      <c r="M466" s="274"/>
      <c r="N466" s="274"/>
      <c r="O466" s="274"/>
      <c r="P466" s="274"/>
      <c r="Q466" s="274"/>
      <c r="R466" s="274"/>
      <c r="S466" s="274"/>
      <c r="T466" s="274"/>
    </row>
    <row r="467" spans="1:20" ht="12.75" customHeight="1">
      <c r="A467" s="274"/>
      <c r="B467" s="274"/>
      <c r="C467" s="274"/>
      <c r="D467" s="274"/>
      <c r="E467" s="274"/>
      <c r="F467" s="274"/>
      <c r="G467" s="274"/>
      <c r="H467" s="274"/>
      <c r="I467" s="143"/>
      <c r="J467" s="143"/>
      <c r="K467" s="274"/>
      <c r="L467" s="274"/>
      <c r="M467" s="274"/>
      <c r="N467" s="274"/>
      <c r="O467" s="274"/>
      <c r="P467" s="274"/>
      <c r="Q467" s="274"/>
      <c r="R467" s="274"/>
      <c r="S467" s="274"/>
      <c r="T467" s="274"/>
    </row>
    <row r="468" spans="1:20" ht="12.75" customHeight="1">
      <c r="A468" s="274"/>
      <c r="B468" s="274"/>
      <c r="C468" s="274"/>
      <c r="D468" s="274"/>
      <c r="E468" s="274"/>
      <c r="F468" s="274"/>
      <c r="G468" s="274"/>
      <c r="H468" s="274"/>
      <c r="I468" s="143"/>
      <c r="J468" s="143"/>
      <c r="K468" s="274"/>
      <c r="L468" s="274"/>
      <c r="M468" s="274"/>
      <c r="N468" s="274"/>
      <c r="O468" s="274"/>
      <c r="P468" s="274"/>
      <c r="Q468" s="274"/>
      <c r="R468" s="274"/>
      <c r="S468" s="274"/>
      <c r="T468" s="274"/>
    </row>
    <row r="469" spans="1:20" ht="12.75" customHeight="1">
      <c r="A469" s="274"/>
      <c r="B469" s="274"/>
      <c r="C469" s="274"/>
      <c r="D469" s="274"/>
      <c r="E469" s="274"/>
      <c r="F469" s="274"/>
      <c r="G469" s="274"/>
      <c r="H469" s="274"/>
      <c r="I469" s="143"/>
      <c r="J469" s="143"/>
      <c r="K469" s="274"/>
      <c r="L469" s="274"/>
      <c r="M469" s="274"/>
      <c r="N469" s="274"/>
      <c r="O469" s="274"/>
      <c r="P469" s="274"/>
      <c r="Q469" s="274"/>
      <c r="R469" s="274"/>
      <c r="S469" s="274"/>
      <c r="T469" s="274"/>
    </row>
    <row r="470" spans="1:20" ht="12.75" customHeight="1">
      <c r="A470" s="274"/>
      <c r="B470" s="274"/>
      <c r="C470" s="274"/>
      <c r="D470" s="274"/>
      <c r="E470" s="274"/>
      <c r="F470" s="274"/>
      <c r="G470" s="274"/>
      <c r="H470" s="274"/>
      <c r="I470" s="143"/>
      <c r="J470" s="143"/>
      <c r="K470" s="274"/>
      <c r="L470" s="274"/>
      <c r="M470" s="274"/>
      <c r="N470" s="274"/>
      <c r="O470" s="274"/>
      <c r="P470" s="274"/>
      <c r="Q470" s="274"/>
      <c r="R470" s="274"/>
      <c r="S470" s="274"/>
      <c r="T470" s="274"/>
    </row>
    <row r="471" spans="1:20" ht="12.75" customHeight="1">
      <c r="A471" s="274"/>
      <c r="B471" s="274"/>
      <c r="C471" s="274"/>
      <c r="D471" s="274"/>
      <c r="E471" s="274"/>
      <c r="F471" s="274"/>
      <c r="G471" s="274"/>
      <c r="H471" s="274"/>
      <c r="I471" s="143"/>
      <c r="J471" s="143"/>
      <c r="K471" s="274"/>
      <c r="L471" s="274"/>
      <c r="M471" s="274"/>
      <c r="N471" s="274"/>
      <c r="O471" s="274"/>
      <c r="P471" s="274"/>
      <c r="Q471" s="274"/>
      <c r="R471" s="274"/>
      <c r="S471" s="274"/>
      <c r="T471" s="274"/>
    </row>
    <row r="472" spans="1:20" ht="12.75" customHeight="1">
      <c r="A472" s="274"/>
      <c r="B472" s="274"/>
      <c r="C472" s="274"/>
      <c r="D472" s="274"/>
      <c r="E472" s="274"/>
      <c r="F472" s="274"/>
      <c r="G472" s="274"/>
      <c r="H472" s="274"/>
      <c r="I472" s="143"/>
      <c r="J472" s="143"/>
      <c r="K472" s="274"/>
      <c r="L472" s="274"/>
      <c r="M472" s="274"/>
      <c r="N472" s="274"/>
      <c r="O472" s="274"/>
      <c r="P472" s="274"/>
      <c r="Q472" s="274"/>
      <c r="R472" s="274"/>
      <c r="S472" s="274"/>
      <c r="T472" s="274"/>
    </row>
    <row r="473" spans="1:20" ht="12.75" customHeight="1">
      <c r="A473" s="274"/>
      <c r="B473" s="274"/>
      <c r="C473" s="274"/>
      <c r="D473" s="274"/>
      <c r="E473" s="274"/>
      <c r="F473" s="274"/>
      <c r="G473" s="274"/>
      <c r="H473" s="274"/>
      <c r="I473" s="143"/>
      <c r="J473" s="143"/>
      <c r="K473" s="274"/>
      <c r="L473" s="274"/>
      <c r="M473" s="274"/>
      <c r="N473" s="274"/>
      <c r="O473" s="274"/>
      <c r="P473" s="274"/>
      <c r="Q473" s="274"/>
      <c r="R473" s="274"/>
      <c r="S473" s="274"/>
      <c r="T473" s="274"/>
    </row>
    <row r="474" spans="1:20" ht="12.75" customHeight="1">
      <c r="A474" s="274"/>
      <c r="B474" s="274"/>
      <c r="C474" s="274"/>
      <c r="D474" s="274"/>
      <c r="E474" s="274"/>
      <c r="F474" s="274"/>
      <c r="G474" s="274"/>
      <c r="H474" s="274"/>
      <c r="I474" s="143"/>
      <c r="J474" s="143"/>
      <c r="K474" s="274"/>
      <c r="L474" s="274"/>
      <c r="M474" s="274"/>
      <c r="N474" s="274"/>
      <c r="O474" s="274"/>
      <c r="P474" s="274"/>
      <c r="Q474" s="274"/>
      <c r="R474" s="274"/>
      <c r="S474" s="274"/>
      <c r="T474" s="274"/>
    </row>
    <row r="475" spans="1:20" ht="12.75" customHeight="1">
      <c r="A475" s="274"/>
      <c r="B475" s="274"/>
      <c r="C475" s="274"/>
      <c r="D475" s="274"/>
      <c r="E475" s="274"/>
      <c r="F475" s="274"/>
      <c r="G475" s="274"/>
      <c r="H475" s="274"/>
      <c r="I475" s="143"/>
      <c r="J475" s="143"/>
      <c r="K475" s="274"/>
      <c r="L475" s="274"/>
      <c r="M475" s="274"/>
      <c r="N475" s="274"/>
      <c r="O475" s="274"/>
      <c r="P475" s="274"/>
      <c r="Q475" s="274"/>
      <c r="R475" s="274"/>
      <c r="S475" s="274"/>
      <c r="T475" s="274"/>
    </row>
    <row r="476" spans="1:20" ht="12.75" customHeight="1">
      <c r="A476" s="274"/>
      <c r="B476" s="274"/>
      <c r="C476" s="274"/>
      <c r="D476" s="274"/>
      <c r="E476" s="274"/>
      <c r="F476" s="274"/>
      <c r="G476" s="274"/>
      <c r="H476" s="274"/>
      <c r="I476" s="143"/>
      <c r="J476" s="143"/>
      <c r="K476" s="274"/>
      <c r="L476" s="274"/>
      <c r="M476" s="274"/>
      <c r="N476" s="274"/>
      <c r="O476" s="274"/>
      <c r="P476" s="274"/>
      <c r="Q476" s="274"/>
      <c r="R476" s="274"/>
      <c r="S476" s="274"/>
      <c r="T476" s="274"/>
    </row>
    <row r="477" spans="1:20" ht="12.75" customHeight="1">
      <c r="A477" s="274"/>
      <c r="B477" s="274"/>
      <c r="C477" s="274"/>
      <c r="D477" s="274"/>
      <c r="E477" s="274"/>
      <c r="F477" s="274"/>
      <c r="G477" s="274"/>
      <c r="H477" s="274"/>
      <c r="I477" s="143"/>
      <c r="J477" s="143"/>
      <c r="K477" s="274"/>
      <c r="L477" s="274"/>
      <c r="M477" s="274"/>
      <c r="N477" s="274"/>
      <c r="O477" s="274"/>
      <c r="P477" s="274"/>
      <c r="Q477" s="274"/>
      <c r="R477" s="274"/>
      <c r="S477" s="274"/>
      <c r="T477" s="274"/>
    </row>
    <row r="478" spans="1:20" ht="12.75" customHeight="1">
      <c r="A478" s="274"/>
      <c r="B478" s="274"/>
      <c r="C478" s="274"/>
      <c r="D478" s="274"/>
      <c r="E478" s="274"/>
      <c r="F478" s="274"/>
      <c r="G478" s="274"/>
      <c r="H478" s="274"/>
      <c r="I478" s="143"/>
      <c r="J478" s="143"/>
      <c r="K478" s="274"/>
      <c r="L478" s="274"/>
      <c r="M478" s="274"/>
      <c r="N478" s="274"/>
      <c r="O478" s="274"/>
      <c r="P478" s="274"/>
      <c r="Q478" s="274"/>
      <c r="R478" s="274"/>
      <c r="S478" s="274"/>
      <c r="T478" s="274"/>
    </row>
    <row r="479" spans="1:20" ht="12.75" customHeight="1">
      <c r="A479" s="274"/>
      <c r="B479" s="274"/>
      <c r="C479" s="274"/>
      <c r="D479" s="274"/>
      <c r="E479" s="274"/>
      <c r="F479" s="274"/>
      <c r="G479" s="274"/>
      <c r="H479" s="274"/>
      <c r="I479" s="143"/>
      <c r="J479" s="143"/>
      <c r="K479" s="274"/>
      <c r="L479" s="274"/>
      <c r="M479" s="274"/>
      <c r="N479" s="274"/>
      <c r="O479" s="274"/>
      <c r="P479" s="274"/>
      <c r="Q479" s="274"/>
      <c r="R479" s="274"/>
      <c r="S479" s="274"/>
      <c r="T479" s="274"/>
    </row>
    <row r="480" spans="1:20" ht="12.75" customHeight="1">
      <c r="A480" s="274"/>
      <c r="B480" s="274"/>
      <c r="C480" s="274"/>
      <c r="D480" s="274"/>
      <c r="E480" s="274"/>
      <c r="F480" s="274"/>
      <c r="G480" s="274"/>
      <c r="H480" s="274"/>
      <c r="I480" s="143"/>
      <c r="J480" s="143"/>
      <c r="K480" s="274"/>
      <c r="L480" s="274"/>
      <c r="M480" s="274"/>
      <c r="N480" s="274"/>
      <c r="O480" s="274"/>
      <c r="P480" s="274"/>
      <c r="Q480" s="274"/>
      <c r="R480" s="274"/>
      <c r="S480" s="274"/>
      <c r="T480" s="274"/>
    </row>
    <row r="481" spans="1:20" ht="12.75" customHeight="1">
      <c r="A481" s="274"/>
      <c r="B481" s="274"/>
      <c r="C481" s="274"/>
      <c r="D481" s="274"/>
      <c r="E481" s="274"/>
      <c r="F481" s="274"/>
      <c r="G481" s="274"/>
      <c r="H481" s="274"/>
      <c r="I481" s="143"/>
      <c r="J481" s="143"/>
      <c r="K481" s="274"/>
      <c r="L481" s="274"/>
      <c r="M481" s="274"/>
      <c r="N481" s="274"/>
      <c r="O481" s="274"/>
      <c r="P481" s="274"/>
      <c r="Q481" s="274"/>
      <c r="R481" s="274"/>
      <c r="S481" s="274"/>
      <c r="T481" s="274"/>
    </row>
    <row r="482" spans="1:20" ht="12.75" customHeight="1">
      <c r="A482" s="274"/>
      <c r="B482" s="274"/>
      <c r="C482" s="274"/>
      <c r="D482" s="274"/>
      <c r="E482" s="274"/>
      <c r="F482" s="274"/>
      <c r="G482" s="274"/>
      <c r="H482" s="274"/>
      <c r="I482" s="143"/>
      <c r="J482" s="143"/>
      <c r="K482" s="274"/>
      <c r="L482" s="274"/>
      <c r="M482" s="274"/>
      <c r="N482" s="274"/>
      <c r="O482" s="274"/>
      <c r="P482" s="274"/>
      <c r="Q482" s="274"/>
      <c r="R482" s="274"/>
      <c r="S482" s="274"/>
      <c r="T482" s="274"/>
    </row>
    <row r="483" spans="1:20" ht="12.75" customHeight="1">
      <c r="A483" s="274"/>
      <c r="B483" s="274"/>
      <c r="C483" s="274"/>
      <c r="D483" s="274"/>
      <c r="E483" s="274"/>
      <c r="F483" s="274"/>
      <c r="G483" s="274"/>
      <c r="H483" s="274"/>
      <c r="I483" s="143"/>
      <c r="J483" s="143"/>
      <c r="K483" s="274"/>
      <c r="L483" s="274"/>
      <c r="M483" s="274"/>
      <c r="N483" s="274"/>
      <c r="O483" s="274"/>
      <c r="P483" s="274"/>
      <c r="Q483" s="274"/>
      <c r="R483" s="274"/>
      <c r="S483" s="274"/>
      <c r="T483" s="274"/>
    </row>
    <row r="484" spans="1:20" ht="12.75" customHeight="1">
      <c r="A484" s="274"/>
      <c r="B484" s="274"/>
      <c r="C484" s="274"/>
      <c r="D484" s="274"/>
      <c r="E484" s="274"/>
      <c r="F484" s="274"/>
      <c r="G484" s="274"/>
      <c r="H484" s="274"/>
      <c r="I484" s="143"/>
      <c r="J484" s="143"/>
      <c r="K484" s="274"/>
      <c r="L484" s="274"/>
      <c r="M484" s="274"/>
      <c r="N484" s="274"/>
      <c r="O484" s="274"/>
      <c r="P484" s="274"/>
      <c r="Q484" s="274"/>
      <c r="R484" s="274"/>
      <c r="S484" s="274"/>
      <c r="T484" s="274"/>
    </row>
    <row r="485" spans="1:20" ht="12.75" customHeight="1">
      <c r="A485" s="274"/>
      <c r="B485" s="274"/>
      <c r="C485" s="274"/>
      <c r="D485" s="274"/>
      <c r="E485" s="274"/>
      <c r="F485" s="274"/>
      <c r="G485" s="274"/>
      <c r="H485" s="274"/>
      <c r="I485" s="143"/>
      <c r="J485" s="143"/>
      <c r="K485" s="274"/>
      <c r="L485" s="274"/>
      <c r="M485" s="274"/>
      <c r="N485" s="274"/>
      <c r="O485" s="274"/>
      <c r="P485" s="274"/>
      <c r="Q485" s="274"/>
      <c r="R485" s="274"/>
      <c r="S485" s="274"/>
      <c r="T485" s="274"/>
    </row>
    <row r="486" spans="1:20" ht="12.75" customHeight="1">
      <c r="A486" s="274"/>
      <c r="B486" s="274"/>
      <c r="C486" s="274"/>
      <c r="D486" s="274"/>
      <c r="E486" s="274"/>
      <c r="F486" s="274"/>
      <c r="G486" s="274"/>
      <c r="H486" s="274"/>
      <c r="I486" s="143"/>
      <c r="J486" s="143"/>
      <c r="K486" s="274"/>
      <c r="L486" s="274"/>
      <c r="M486" s="274"/>
      <c r="N486" s="274"/>
      <c r="O486" s="274"/>
      <c r="P486" s="274"/>
      <c r="Q486" s="274"/>
      <c r="R486" s="274"/>
      <c r="S486" s="274"/>
      <c r="T486" s="274"/>
    </row>
    <row r="487" spans="1:20" ht="12.75" customHeight="1">
      <c r="A487" s="274"/>
      <c r="B487" s="274"/>
      <c r="C487" s="274"/>
      <c r="D487" s="274"/>
      <c r="E487" s="274"/>
      <c r="F487" s="274"/>
      <c r="G487" s="274"/>
      <c r="H487" s="274"/>
      <c r="I487" s="143"/>
      <c r="J487" s="143"/>
      <c r="K487" s="274"/>
      <c r="L487" s="274"/>
      <c r="M487" s="274"/>
      <c r="N487" s="274"/>
      <c r="O487" s="274"/>
      <c r="P487" s="274"/>
      <c r="Q487" s="274"/>
      <c r="R487" s="274"/>
      <c r="S487" s="274"/>
      <c r="T487" s="274"/>
    </row>
    <row r="488" spans="1:20" ht="12.75" customHeight="1">
      <c r="A488" s="274"/>
      <c r="B488" s="274"/>
      <c r="C488" s="274"/>
      <c r="D488" s="274"/>
      <c r="E488" s="274"/>
      <c r="F488" s="274"/>
      <c r="G488" s="274"/>
      <c r="H488" s="274"/>
      <c r="I488" s="143"/>
      <c r="J488" s="143"/>
      <c r="K488" s="274"/>
      <c r="L488" s="274"/>
      <c r="M488" s="274"/>
      <c r="N488" s="274"/>
      <c r="O488" s="274"/>
      <c r="P488" s="274"/>
      <c r="Q488" s="274"/>
      <c r="R488" s="274"/>
      <c r="S488" s="274"/>
      <c r="T488" s="274"/>
    </row>
    <row r="489" spans="1:20" ht="12.75" customHeight="1">
      <c r="A489" s="274"/>
      <c r="B489" s="274"/>
      <c r="C489" s="274"/>
      <c r="D489" s="274"/>
      <c r="E489" s="274"/>
      <c r="F489" s="274"/>
      <c r="G489" s="274"/>
      <c r="H489" s="274"/>
      <c r="I489" s="143"/>
      <c r="J489" s="143"/>
      <c r="K489" s="274"/>
      <c r="L489" s="274"/>
      <c r="M489" s="274"/>
      <c r="N489" s="274"/>
      <c r="O489" s="274"/>
      <c r="P489" s="274"/>
      <c r="Q489" s="274"/>
      <c r="R489" s="274"/>
      <c r="S489" s="274"/>
      <c r="T489" s="274"/>
    </row>
    <row r="490" spans="1:20" ht="12.75" customHeight="1">
      <c r="A490" s="274"/>
      <c r="B490" s="274"/>
      <c r="C490" s="274"/>
      <c r="D490" s="274"/>
      <c r="E490" s="274"/>
      <c r="F490" s="274"/>
      <c r="G490" s="274"/>
      <c r="H490" s="274"/>
      <c r="I490" s="143"/>
      <c r="J490" s="143"/>
      <c r="K490" s="274"/>
      <c r="L490" s="274"/>
      <c r="M490" s="274"/>
      <c r="N490" s="274"/>
      <c r="O490" s="274"/>
      <c r="P490" s="274"/>
      <c r="Q490" s="274"/>
      <c r="R490" s="274"/>
      <c r="S490" s="274"/>
      <c r="T490" s="274"/>
    </row>
    <row r="491" spans="1:20" ht="12.75" customHeight="1">
      <c r="A491" s="274"/>
      <c r="B491" s="274"/>
      <c r="C491" s="274"/>
      <c r="D491" s="274"/>
      <c r="E491" s="274"/>
      <c r="F491" s="274"/>
      <c r="G491" s="274"/>
      <c r="H491" s="274"/>
      <c r="I491" s="143"/>
      <c r="J491" s="143"/>
      <c r="K491" s="274"/>
      <c r="L491" s="274"/>
      <c r="M491" s="274"/>
      <c r="N491" s="274"/>
      <c r="O491" s="274"/>
      <c r="P491" s="274"/>
      <c r="Q491" s="274"/>
      <c r="R491" s="274"/>
      <c r="S491" s="274"/>
      <c r="T491" s="274"/>
    </row>
    <row r="492" spans="1:20" ht="12.75" customHeight="1">
      <c r="A492" s="274"/>
      <c r="B492" s="274"/>
      <c r="C492" s="274"/>
      <c r="D492" s="274"/>
      <c r="E492" s="274"/>
      <c r="F492" s="274"/>
      <c r="G492" s="274"/>
      <c r="H492" s="274"/>
      <c r="I492" s="143"/>
      <c r="J492" s="143"/>
      <c r="K492" s="274"/>
      <c r="L492" s="274"/>
      <c r="M492" s="274"/>
      <c r="N492" s="274"/>
      <c r="O492" s="274"/>
      <c r="P492" s="274"/>
      <c r="Q492" s="274"/>
      <c r="R492" s="274"/>
      <c r="S492" s="274"/>
      <c r="T492" s="274"/>
    </row>
    <row r="493" spans="1:20" ht="12.75" customHeight="1">
      <c r="A493" s="274"/>
      <c r="B493" s="274"/>
      <c r="C493" s="274"/>
      <c r="D493" s="274"/>
      <c r="E493" s="274"/>
      <c r="F493" s="274"/>
      <c r="G493" s="274"/>
      <c r="H493" s="274"/>
      <c r="I493" s="143"/>
      <c r="J493" s="143"/>
      <c r="K493" s="274"/>
      <c r="L493" s="274"/>
      <c r="M493" s="274"/>
      <c r="N493" s="274"/>
      <c r="O493" s="274"/>
      <c r="P493" s="274"/>
      <c r="Q493" s="274"/>
      <c r="R493" s="274"/>
      <c r="S493" s="274"/>
      <c r="T493" s="274"/>
    </row>
    <row r="494" spans="1:20" ht="12.75" customHeight="1">
      <c r="A494" s="274"/>
      <c r="B494" s="274"/>
      <c r="C494" s="274"/>
      <c r="D494" s="274"/>
      <c r="E494" s="274"/>
      <c r="F494" s="274"/>
      <c r="G494" s="274"/>
      <c r="H494" s="274"/>
      <c r="I494" s="143"/>
      <c r="J494" s="143"/>
      <c r="K494" s="274"/>
      <c r="L494" s="274"/>
      <c r="M494" s="274"/>
      <c r="N494" s="274"/>
      <c r="O494" s="274"/>
      <c r="P494" s="274"/>
      <c r="Q494" s="274"/>
      <c r="R494" s="274"/>
      <c r="S494" s="274"/>
      <c r="T494" s="274"/>
    </row>
    <row r="495" spans="1:20" ht="12.75" customHeight="1">
      <c r="A495" s="274"/>
      <c r="B495" s="274"/>
      <c r="C495" s="274"/>
      <c r="D495" s="274"/>
      <c r="E495" s="274"/>
      <c r="F495" s="274"/>
      <c r="G495" s="274"/>
      <c r="H495" s="274"/>
      <c r="I495" s="143"/>
      <c r="J495" s="143"/>
      <c r="K495" s="274"/>
      <c r="L495" s="274"/>
      <c r="M495" s="274"/>
      <c r="N495" s="274"/>
      <c r="O495" s="274"/>
      <c r="P495" s="274"/>
      <c r="Q495" s="274"/>
      <c r="R495" s="274"/>
      <c r="S495" s="274"/>
      <c r="T495" s="274"/>
    </row>
    <row r="496" spans="1:20" ht="12.75" customHeight="1">
      <c r="A496" s="274"/>
      <c r="B496" s="274"/>
      <c r="C496" s="274"/>
      <c r="D496" s="274"/>
      <c r="E496" s="274"/>
      <c r="F496" s="274"/>
      <c r="G496" s="274"/>
      <c r="H496" s="274"/>
      <c r="I496" s="143"/>
      <c r="J496" s="143"/>
      <c r="K496" s="274"/>
      <c r="L496" s="274"/>
      <c r="M496" s="274"/>
      <c r="N496" s="274"/>
      <c r="O496" s="274"/>
      <c r="P496" s="274"/>
      <c r="Q496" s="274"/>
      <c r="R496" s="274"/>
      <c r="S496" s="274"/>
      <c r="T496" s="274"/>
    </row>
    <row r="497" spans="1:20" ht="12.75" customHeight="1">
      <c r="A497" s="274"/>
      <c r="B497" s="274"/>
      <c r="C497" s="274"/>
      <c r="D497" s="274"/>
      <c r="E497" s="274"/>
      <c r="F497" s="274"/>
      <c r="G497" s="274"/>
      <c r="H497" s="274"/>
      <c r="I497" s="143"/>
      <c r="J497" s="143"/>
      <c r="K497" s="274"/>
      <c r="L497" s="274"/>
      <c r="M497" s="274"/>
      <c r="N497" s="274"/>
      <c r="O497" s="274"/>
      <c r="P497" s="274"/>
      <c r="Q497" s="274"/>
      <c r="R497" s="274"/>
      <c r="S497" s="274"/>
      <c r="T497" s="274"/>
    </row>
    <row r="498" spans="1:20" ht="12.75" customHeight="1">
      <c r="A498" s="274"/>
      <c r="B498" s="274"/>
      <c r="C498" s="274"/>
      <c r="D498" s="274"/>
      <c r="E498" s="274"/>
      <c r="F498" s="274"/>
      <c r="G498" s="274"/>
      <c r="H498" s="274"/>
      <c r="I498" s="143"/>
      <c r="J498" s="143"/>
      <c r="K498" s="274"/>
      <c r="L498" s="274"/>
      <c r="M498" s="274"/>
      <c r="N498" s="274"/>
      <c r="O498" s="274"/>
      <c r="P498" s="274"/>
      <c r="Q498" s="274"/>
      <c r="R498" s="274"/>
      <c r="S498" s="274"/>
      <c r="T498" s="274"/>
    </row>
    <row r="499" spans="1:20" ht="12.75" customHeight="1">
      <c r="A499" s="274"/>
      <c r="B499" s="274"/>
      <c r="C499" s="274"/>
      <c r="D499" s="274"/>
      <c r="E499" s="274"/>
      <c r="F499" s="274"/>
      <c r="G499" s="274"/>
      <c r="H499" s="274"/>
      <c r="I499" s="143"/>
      <c r="J499" s="143"/>
      <c r="K499" s="274"/>
      <c r="L499" s="274"/>
      <c r="M499" s="274"/>
      <c r="N499" s="274"/>
      <c r="O499" s="274"/>
      <c r="P499" s="274"/>
      <c r="Q499" s="274"/>
      <c r="R499" s="274"/>
      <c r="S499" s="274"/>
      <c r="T499" s="274"/>
    </row>
    <row r="500" spans="1:20" ht="12.75" customHeight="1">
      <c r="A500" s="274"/>
      <c r="B500" s="274"/>
      <c r="C500" s="274"/>
      <c r="D500" s="274"/>
      <c r="E500" s="274"/>
      <c r="F500" s="274"/>
      <c r="G500" s="274"/>
      <c r="H500" s="274"/>
      <c r="I500" s="143"/>
      <c r="J500" s="143"/>
      <c r="K500" s="274"/>
      <c r="L500" s="274"/>
      <c r="M500" s="274"/>
      <c r="N500" s="274"/>
      <c r="O500" s="274"/>
      <c r="P500" s="274"/>
      <c r="Q500" s="274"/>
      <c r="R500" s="274"/>
      <c r="S500" s="274"/>
      <c r="T500" s="274"/>
    </row>
    <row r="501" spans="1:20" ht="12.75" customHeight="1">
      <c r="A501" s="274"/>
      <c r="B501" s="274"/>
      <c r="C501" s="274"/>
      <c r="D501" s="274"/>
      <c r="E501" s="274"/>
      <c r="F501" s="274"/>
      <c r="G501" s="274"/>
      <c r="H501" s="274"/>
      <c r="I501" s="143"/>
      <c r="J501" s="143"/>
      <c r="K501" s="274"/>
      <c r="L501" s="274"/>
      <c r="M501" s="274"/>
      <c r="N501" s="274"/>
      <c r="O501" s="274"/>
      <c r="P501" s="274"/>
      <c r="Q501" s="274"/>
      <c r="R501" s="274"/>
      <c r="S501" s="274"/>
      <c r="T501" s="274"/>
    </row>
    <row r="502" spans="1:20" ht="12.75" customHeight="1">
      <c r="A502" s="274"/>
      <c r="B502" s="274"/>
      <c r="C502" s="274"/>
      <c r="D502" s="274"/>
      <c r="E502" s="274"/>
      <c r="F502" s="274"/>
      <c r="G502" s="274"/>
      <c r="H502" s="274"/>
      <c r="I502" s="143"/>
      <c r="J502" s="143"/>
      <c r="K502" s="274"/>
      <c r="L502" s="274"/>
      <c r="M502" s="274"/>
      <c r="N502" s="274"/>
      <c r="O502" s="274"/>
      <c r="P502" s="274"/>
      <c r="Q502" s="274"/>
      <c r="R502" s="274"/>
      <c r="S502" s="274"/>
      <c r="T502" s="274"/>
    </row>
    <row r="503" spans="1:20" ht="12.75" customHeight="1">
      <c r="A503" s="274"/>
      <c r="B503" s="274"/>
      <c r="C503" s="274"/>
      <c r="D503" s="274"/>
      <c r="E503" s="274"/>
      <c r="F503" s="274"/>
      <c r="G503" s="274"/>
      <c r="H503" s="274"/>
      <c r="I503" s="143"/>
      <c r="J503" s="143"/>
      <c r="K503" s="274"/>
      <c r="L503" s="274"/>
      <c r="M503" s="274"/>
      <c r="N503" s="274"/>
      <c r="O503" s="274"/>
      <c r="P503" s="274"/>
      <c r="Q503" s="274"/>
      <c r="R503" s="274"/>
      <c r="S503" s="274"/>
      <c r="T503" s="274"/>
    </row>
    <row r="504" spans="1:20" ht="12.75" customHeight="1">
      <c r="A504" s="274"/>
      <c r="B504" s="274"/>
      <c r="C504" s="274"/>
      <c r="D504" s="274"/>
      <c r="E504" s="274"/>
      <c r="F504" s="274"/>
      <c r="G504" s="274"/>
      <c r="H504" s="274"/>
      <c r="I504" s="143"/>
      <c r="J504" s="143"/>
      <c r="K504" s="274"/>
      <c r="L504" s="274"/>
      <c r="M504" s="274"/>
      <c r="N504" s="274"/>
      <c r="O504" s="274"/>
      <c r="P504" s="274"/>
      <c r="Q504" s="274"/>
      <c r="R504" s="274"/>
      <c r="S504" s="274"/>
      <c r="T504" s="274"/>
    </row>
    <row r="505" spans="1:20" ht="12.75" customHeight="1">
      <c r="A505" s="274"/>
      <c r="B505" s="274"/>
      <c r="C505" s="274"/>
      <c r="D505" s="274"/>
      <c r="E505" s="274"/>
      <c r="F505" s="274"/>
      <c r="G505" s="274"/>
      <c r="H505" s="274"/>
      <c r="I505" s="143"/>
      <c r="J505" s="143"/>
      <c r="K505" s="274"/>
      <c r="L505" s="274"/>
      <c r="M505" s="274"/>
      <c r="N505" s="274"/>
      <c r="O505" s="274"/>
      <c r="P505" s="274"/>
      <c r="Q505" s="274"/>
      <c r="R505" s="274"/>
      <c r="S505" s="274"/>
      <c r="T505" s="274"/>
    </row>
    <row r="506" spans="1:20" ht="12.75" customHeight="1">
      <c r="A506" s="274"/>
      <c r="B506" s="274"/>
      <c r="C506" s="274"/>
      <c r="D506" s="274"/>
      <c r="E506" s="274"/>
      <c r="F506" s="274"/>
      <c r="G506" s="274"/>
      <c r="H506" s="274"/>
      <c r="I506" s="143"/>
      <c r="J506" s="143"/>
      <c r="K506" s="274"/>
      <c r="L506" s="274"/>
      <c r="M506" s="274"/>
      <c r="N506" s="274"/>
      <c r="O506" s="274"/>
      <c r="P506" s="274"/>
      <c r="Q506" s="274"/>
      <c r="R506" s="274"/>
      <c r="S506" s="274"/>
      <c r="T506" s="274"/>
    </row>
    <row r="507" spans="1:20" ht="12.75" customHeight="1">
      <c r="A507" s="274"/>
      <c r="B507" s="274"/>
      <c r="C507" s="274"/>
      <c r="D507" s="274"/>
      <c r="E507" s="274"/>
      <c r="F507" s="274"/>
      <c r="G507" s="274"/>
      <c r="H507" s="274"/>
      <c r="I507" s="143"/>
      <c r="J507" s="143"/>
      <c r="K507" s="274"/>
      <c r="L507" s="274"/>
      <c r="M507" s="274"/>
      <c r="N507" s="274"/>
      <c r="O507" s="274"/>
      <c r="P507" s="274"/>
      <c r="Q507" s="274"/>
      <c r="R507" s="274"/>
      <c r="S507" s="274"/>
      <c r="T507" s="274"/>
    </row>
    <row r="508" spans="1:20" ht="12.75" customHeight="1">
      <c r="A508" s="274"/>
      <c r="B508" s="274"/>
      <c r="C508" s="274"/>
      <c r="D508" s="274"/>
      <c r="E508" s="274"/>
      <c r="F508" s="274"/>
      <c r="G508" s="274"/>
      <c r="H508" s="274"/>
      <c r="I508" s="143"/>
      <c r="J508" s="143"/>
      <c r="K508" s="274"/>
      <c r="L508" s="274"/>
      <c r="M508" s="274"/>
      <c r="N508" s="274"/>
      <c r="O508" s="274"/>
      <c r="P508" s="274"/>
      <c r="Q508" s="274"/>
      <c r="R508" s="274"/>
      <c r="S508" s="274"/>
      <c r="T508" s="274"/>
    </row>
    <row r="509" spans="1:20" ht="12.75" customHeight="1">
      <c r="A509" s="274"/>
      <c r="B509" s="274"/>
      <c r="C509" s="274"/>
      <c r="D509" s="274"/>
      <c r="E509" s="274"/>
      <c r="F509" s="274"/>
      <c r="G509" s="274"/>
      <c r="H509" s="274"/>
      <c r="I509" s="143"/>
      <c r="J509" s="143"/>
      <c r="K509" s="274"/>
      <c r="L509" s="274"/>
      <c r="M509" s="274"/>
      <c r="N509" s="274"/>
      <c r="O509" s="274"/>
      <c r="P509" s="274"/>
      <c r="Q509" s="274"/>
      <c r="R509" s="274"/>
      <c r="S509" s="274"/>
      <c r="T509" s="274"/>
    </row>
    <row r="510" spans="1:20" ht="12.75" customHeight="1">
      <c r="A510" s="274"/>
      <c r="B510" s="274"/>
      <c r="C510" s="274"/>
      <c r="D510" s="274"/>
      <c r="E510" s="274"/>
      <c r="F510" s="274"/>
      <c r="G510" s="274"/>
      <c r="H510" s="274"/>
      <c r="I510" s="143"/>
      <c r="J510" s="143"/>
      <c r="K510" s="274"/>
      <c r="L510" s="274"/>
      <c r="M510" s="274"/>
      <c r="N510" s="274"/>
      <c r="O510" s="274"/>
      <c r="P510" s="274"/>
      <c r="Q510" s="274"/>
      <c r="R510" s="274"/>
      <c r="S510" s="274"/>
      <c r="T510" s="274"/>
    </row>
    <row r="511" spans="1:20" ht="12.75" customHeight="1">
      <c r="A511" s="274"/>
      <c r="B511" s="274"/>
      <c r="C511" s="274"/>
      <c r="D511" s="274"/>
      <c r="E511" s="274"/>
      <c r="F511" s="274"/>
      <c r="G511" s="274"/>
      <c r="H511" s="274"/>
      <c r="I511" s="143"/>
      <c r="J511" s="143"/>
      <c r="K511" s="274"/>
      <c r="L511" s="274"/>
      <c r="M511" s="274"/>
      <c r="N511" s="274"/>
      <c r="O511" s="274"/>
      <c r="P511" s="274"/>
      <c r="Q511" s="274"/>
      <c r="R511" s="274"/>
      <c r="S511" s="274"/>
      <c r="T511" s="274"/>
    </row>
    <row r="512" spans="1:20" ht="12.75" customHeight="1">
      <c r="A512" s="274"/>
      <c r="B512" s="274"/>
      <c r="C512" s="274"/>
      <c r="D512" s="274"/>
      <c r="E512" s="274"/>
      <c r="F512" s="274"/>
      <c r="G512" s="274"/>
      <c r="H512" s="274"/>
      <c r="I512" s="143"/>
      <c r="J512" s="143"/>
      <c r="K512" s="274"/>
      <c r="L512" s="274"/>
      <c r="M512" s="274"/>
      <c r="N512" s="274"/>
      <c r="O512" s="274"/>
      <c r="P512" s="274"/>
      <c r="Q512" s="274"/>
      <c r="R512" s="274"/>
      <c r="S512" s="274"/>
      <c r="T512" s="274"/>
    </row>
    <row r="513" spans="1:20" ht="12.75" customHeight="1">
      <c r="A513" s="274"/>
      <c r="B513" s="274"/>
      <c r="C513" s="274"/>
      <c r="D513" s="274"/>
      <c r="E513" s="274"/>
      <c r="F513" s="274"/>
      <c r="G513" s="274"/>
      <c r="H513" s="274"/>
      <c r="I513" s="143"/>
      <c r="J513" s="143"/>
      <c r="K513" s="274"/>
      <c r="L513" s="274"/>
      <c r="M513" s="274"/>
      <c r="N513" s="274"/>
      <c r="O513" s="274"/>
      <c r="P513" s="274"/>
      <c r="Q513" s="274"/>
      <c r="R513" s="274"/>
      <c r="S513" s="274"/>
      <c r="T513" s="274"/>
    </row>
    <row r="514" spans="1:20" ht="12.75" customHeight="1">
      <c r="A514" s="274"/>
      <c r="B514" s="274"/>
      <c r="C514" s="274"/>
      <c r="D514" s="274"/>
      <c r="E514" s="274"/>
      <c r="F514" s="274"/>
      <c r="G514" s="274"/>
      <c r="H514" s="274"/>
      <c r="I514" s="143"/>
      <c r="J514" s="143"/>
      <c r="K514" s="274"/>
      <c r="L514" s="274"/>
      <c r="M514" s="274"/>
      <c r="N514" s="274"/>
      <c r="O514" s="274"/>
      <c r="P514" s="274"/>
      <c r="Q514" s="274"/>
      <c r="R514" s="274"/>
      <c r="S514" s="274"/>
      <c r="T514" s="274"/>
    </row>
    <row r="515" spans="1:20" ht="12.75" customHeight="1">
      <c r="A515" s="274"/>
      <c r="B515" s="274"/>
      <c r="C515" s="274"/>
      <c r="D515" s="274"/>
      <c r="E515" s="274"/>
      <c r="F515" s="274"/>
      <c r="G515" s="274"/>
      <c r="H515" s="274"/>
      <c r="I515" s="143"/>
      <c r="J515" s="143"/>
      <c r="K515" s="274"/>
      <c r="L515" s="274"/>
      <c r="M515" s="274"/>
      <c r="N515" s="274"/>
      <c r="O515" s="274"/>
      <c r="P515" s="274"/>
      <c r="Q515" s="274"/>
      <c r="R515" s="274"/>
      <c r="S515" s="274"/>
      <c r="T515" s="274"/>
    </row>
    <row r="516" spans="1:20" ht="12.75" customHeight="1">
      <c r="A516" s="274"/>
      <c r="B516" s="274"/>
      <c r="C516" s="274"/>
      <c r="D516" s="274"/>
      <c r="E516" s="274"/>
      <c r="F516" s="274"/>
      <c r="G516" s="274"/>
      <c r="H516" s="274"/>
      <c r="I516" s="143"/>
      <c r="J516" s="143"/>
      <c r="K516" s="274"/>
      <c r="L516" s="274"/>
      <c r="M516" s="274"/>
      <c r="N516" s="274"/>
      <c r="O516" s="274"/>
      <c r="P516" s="274"/>
      <c r="Q516" s="274"/>
      <c r="R516" s="274"/>
      <c r="S516" s="274"/>
      <c r="T516" s="274"/>
    </row>
    <row r="517" spans="1:20" ht="12.75" customHeight="1">
      <c r="A517" s="274"/>
      <c r="B517" s="274"/>
      <c r="C517" s="274"/>
      <c r="D517" s="274"/>
      <c r="E517" s="274"/>
      <c r="F517" s="274"/>
      <c r="G517" s="274"/>
      <c r="H517" s="274"/>
      <c r="I517" s="143"/>
      <c r="J517" s="143"/>
      <c r="K517" s="274"/>
      <c r="L517" s="274"/>
      <c r="M517" s="274"/>
      <c r="N517" s="274"/>
      <c r="O517" s="274"/>
      <c r="P517" s="274"/>
      <c r="Q517" s="274"/>
      <c r="R517" s="274"/>
      <c r="S517" s="274"/>
      <c r="T517" s="274"/>
    </row>
    <row r="518" spans="1:20" ht="12.75" customHeight="1">
      <c r="A518" s="274"/>
      <c r="B518" s="274"/>
      <c r="C518" s="274"/>
      <c r="D518" s="274"/>
      <c r="E518" s="274"/>
      <c r="F518" s="274"/>
      <c r="G518" s="274"/>
      <c r="H518" s="274"/>
      <c r="I518" s="143"/>
      <c r="J518" s="143"/>
      <c r="K518" s="274"/>
      <c r="L518" s="274"/>
      <c r="M518" s="274"/>
      <c r="N518" s="274"/>
      <c r="O518" s="274"/>
      <c r="P518" s="274"/>
      <c r="Q518" s="274"/>
      <c r="R518" s="274"/>
      <c r="S518" s="274"/>
      <c r="T518" s="274"/>
    </row>
    <row r="519" spans="1:20" ht="12.75" customHeight="1">
      <c r="A519" s="274"/>
      <c r="B519" s="274"/>
      <c r="C519" s="274"/>
      <c r="D519" s="274"/>
      <c r="E519" s="274"/>
      <c r="F519" s="274"/>
      <c r="G519" s="274"/>
      <c r="H519" s="274"/>
      <c r="I519" s="143"/>
      <c r="J519" s="143"/>
      <c r="K519" s="274"/>
      <c r="L519" s="274"/>
      <c r="M519" s="274"/>
      <c r="N519" s="274"/>
      <c r="O519" s="274"/>
      <c r="P519" s="274"/>
      <c r="Q519" s="274"/>
      <c r="R519" s="274"/>
      <c r="S519" s="274"/>
      <c r="T519" s="274"/>
    </row>
    <row r="520" spans="1:20" ht="12.75" customHeight="1">
      <c r="A520" s="274"/>
      <c r="B520" s="274"/>
      <c r="C520" s="274"/>
      <c r="D520" s="274"/>
      <c r="E520" s="274"/>
      <c r="F520" s="274"/>
      <c r="G520" s="274"/>
      <c r="H520" s="274"/>
      <c r="I520" s="143"/>
      <c r="J520" s="143"/>
      <c r="K520" s="274"/>
      <c r="L520" s="274"/>
      <c r="M520" s="274"/>
      <c r="N520" s="274"/>
      <c r="O520" s="274"/>
      <c r="P520" s="274"/>
      <c r="Q520" s="274"/>
      <c r="R520" s="274"/>
      <c r="S520" s="274"/>
      <c r="T520" s="274"/>
    </row>
    <row r="521" spans="1:20" ht="12.75" customHeight="1">
      <c r="A521" s="274"/>
      <c r="B521" s="274"/>
      <c r="C521" s="274"/>
      <c r="D521" s="274"/>
      <c r="E521" s="274"/>
      <c r="F521" s="274"/>
      <c r="G521" s="274"/>
      <c r="H521" s="274"/>
      <c r="I521" s="143"/>
      <c r="J521" s="143"/>
      <c r="K521" s="274"/>
      <c r="L521" s="274"/>
      <c r="M521" s="274"/>
      <c r="N521" s="274"/>
      <c r="O521" s="274"/>
      <c r="P521" s="274"/>
      <c r="Q521" s="274"/>
      <c r="R521" s="274"/>
      <c r="S521" s="274"/>
      <c r="T521" s="274"/>
    </row>
    <row r="522" spans="1:20" ht="12.75" customHeight="1">
      <c r="A522" s="274"/>
      <c r="B522" s="274"/>
      <c r="C522" s="274"/>
      <c r="D522" s="274"/>
      <c r="E522" s="274"/>
      <c r="F522" s="274"/>
      <c r="G522" s="274"/>
      <c r="H522" s="274"/>
      <c r="I522" s="143"/>
      <c r="J522" s="143"/>
      <c r="K522" s="274"/>
      <c r="L522" s="274"/>
      <c r="M522" s="274"/>
      <c r="N522" s="274"/>
      <c r="O522" s="274"/>
      <c r="P522" s="274"/>
      <c r="Q522" s="274"/>
      <c r="R522" s="274"/>
      <c r="S522" s="274"/>
      <c r="T522" s="274"/>
    </row>
    <row r="523" spans="1:20" ht="12.75" customHeight="1">
      <c r="A523" s="274"/>
      <c r="B523" s="274"/>
      <c r="C523" s="274"/>
      <c r="D523" s="274"/>
      <c r="E523" s="274"/>
      <c r="F523" s="274"/>
      <c r="G523" s="274"/>
      <c r="H523" s="274"/>
      <c r="I523" s="143"/>
      <c r="J523" s="143"/>
      <c r="K523" s="274"/>
      <c r="L523" s="274"/>
      <c r="M523" s="274"/>
      <c r="N523" s="274"/>
      <c r="O523" s="274"/>
      <c r="P523" s="274"/>
      <c r="Q523" s="274"/>
      <c r="R523" s="274"/>
      <c r="S523" s="274"/>
      <c r="T523" s="274"/>
    </row>
    <row r="524" spans="1:20" ht="12.75" customHeight="1">
      <c r="A524" s="274"/>
      <c r="B524" s="274"/>
      <c r="C524" s="274"/>
      <c r="D524" s="274"/>
      <c r="E524" s="274"/>
      <c r="F524" s="274"/>
      <c r="G524" s="274"/>
      <c r="H524" s="274"/>
      <c r="I524" s="143"/>
      <c r="J524" s="143"/>
      <c r="K524" s="274"/>
      <c r="L524" s="274"/>
      <c r="M524" s="274"/>
      <c r="N524" s="274"/>
      <c r="O524" s="274"/>
      <c r="P524" s="274"/>
      <c r="Q524" s="274"/>
      <c r="R524" s="274"/>
      <c r="S524" s="274"/>
      <c r="T524" s="274"/>
    </row>
    <row r="525" spans="1:20" ht="12.75" customHeight="1">
      <c r="A525" s="274"/>
      <c r="B525" s="274"/>
      <c r="C525" s="274"/>
      <c r="D525" s="274"/>
      <c r="E525" s="274"/>
      <c r="F525" s="274"/>
      <c r="G525" s="274"/>
      <c r="H525" s="274"/>
      <c r="I525" s="143"/>
      <c r="J525" s="143"/>
      <c r="K525" s="274"/>
      <c r="L525" s="274"/>
      <c r="M525" s="274"/>
      <c r="N525" s="274"/>
      <c r="O525" s="274"/>
      <c r="P525" s="274"/>
      <c r="Q525" s="274"/>
      <c r="R525" s="274"/>
      <c r="S525" s="274"/>
      <c r="T525" s="274"/>
    </row>
    <row r="526" spans="1:20" ht="12.75" customHeight="1">
      <c r="A526" s="274"/>
      <c r="B526" s="274"/>
      <c r="C526" s="274"/>
      <c r="D526" s="274"/>
      <c r="E526" s="274"/>
      <c r="F526" s="274"/>
      <c r="G526" s="274"/>
      <c r="H526" s="274"/>
      <c r="I526" s="143"/>
      <c r="J526" s="143"/>
      <c r="K526" s="274"/>
      <c r="L526" s="274"/>
      <c r="M526" s="274"/>
      <c r="N526" s="274"/>
      <c r="O526" s="274"/>
      <c r="P526" s="274"/>
      <c r="Q526" s="274"/>
      <c r="R526" s="274"/>
      <c r="S526" s="274"/>
      <c r="T526" s="274"/>
    </row>
    <row r="527" spans="1:20" ht="12.75" customHeight="1">
      <c r="A527" s="274"/>
      <c r="B527" s="274"/>
      <c r="C527" s="274"/>
      <c r="D527" s="274"/>
      <c r="E527" s="274"/>
      <c r="F527" s="274"/>
      <c r="G527" s="274"/>
      <c r="H527" s="274"/>
      <c r="I527" s="143"/>
      <c r="J527" s="143"/>
      <c r="K527" s="274"/>
      <c r="L527" s="274"/>
      <c r="M527" s="274"/>
      <c r="N527" s="274"/>
      <c r="O527" s="274"/>
      <c r="P527" s="274"/>
      <c r="Q527" s="274"/>
      <c r="R527" s="274"/>
      <c r="S527" s="274"/>
      <c r="T527" s="274"/>
    </row>
    <row r="528" spans="1:20" ht="12.75" customHeight="1">
      <c r="A528" s="274"/>
      <c r="B528" s="274"/>
      <c r="C528" s="274"/>
      <c r="D528" s="274"/>
      <c r="E528" s="274"/>
      <c r="F528" s="274"/>
      <c r="G528" s="274"/>
      <c r="H528" s="274"/>
      <c r="I528" s="143"/>
      <c r="J528" s="143"/>
      <c r="K528" s="274"/>
      <c r="L528" s="274"/>
      <c r="M528" s="274"/>
      <c r="N528" s="274"/>
      <c r="O528" s="274"/>
      <c r="P528" s="274"/>
      <c r="Q528" s="274"/>
      <c r="R528" s="274"/>
      <c r="S528" s="274"/>
      <c r="T528" s="274"/>
    </row>
    <row r="529" spans="1:20" ht="12.75" customHeight="1">
      <c r="A529" s="274"/>
      <c r="B529" s="274"/>
      <c r="C529" s="274"/>
      <c r="D529" s="274"/>
      <c r="E529" s="274"/>
      <c r="F529" s="274"/>
      <c r="G529" s="274"/>
      <c r="H529" s="274"/>
      <c r="I529" s="143"/>
      <c r="J529" s="143"/>
      <c r="K529" s="274"/>
      <c r="L529" s="274"/>
      <c r="M529" s="274"/>
      <c r="N529" s="274"/>
      <c r="O529" s="274"/>
      <c r="P529" s="274"/>
      <c r="Q529" s="274"/>
      <c r="R529" s="274"/>
      <c r="S529" s="274"/>
      <c r="T529" s="274"/>
    </row>
    <row r="530" spans="1:20" ht="12.75" customHeight="1">
      <c r="A530" s="274"/>
      <c r="B530" s="274"/>
      <c r="C530" s="274"/>
      <c r="D530" s="274"/>
      <c r="E530" s="274"/>
      <c r="F530" s="274"/>
      <c r="G530" s="274"/>
      <c r="H530" s="274"/>
      <c r="I530" s="143"/>
      <c r="J530" s="143"/>
      <c r="K530" s="274"/>
      <c r="L530" s="274"/>
      <c r="M530" s="274"/>
      <c r="N530" s="274"/>
      <c r="O530" s="274"/>
      <c r="P530" s="274"/>
      <c r="Q530" s="274"/>
      <c r="R530" s="274"/>
      <c r="S530" s="274"/>
      <c r="T530" s="274"/>
    </row>
    <row r="531" spans="1:20" ht="12.75" customHeight="1">
      <c r="A531" s="274"/>
      <c r="B531" s="274"/>
      <c r="C531" s="274"/>
      <c r="D531" s="274"/>
      <c r="E531" s="274"/>
      <c r="F531" s="274"/>
      <c r="G531" s="274"/>
      <c r="H531" s="274"/>
      <c r="I531" s="143"/>
      <c r="J531" s="143"/>
      <c r="K531" s="274"/>
      <c r="L531" s="274"/>
      <c r="M531" s="274"/>
      <c r="N531" s="274"/>
      <c r="O531" s="274"/>
      <c r="P531" s="274"/>
      <c r="Q531" s="274"/>
      <c r="R531" s="274"/>
      <c r="S531" s="274"/>
      <c r="T531" s="274"/>
    </row>
    <row r="532" spans="1:20" ht="12.75" customHeight="1">
      <c r="A532" s="274"/>
      <c r="B532" s="274"/>
      <c r="C532" s="274"/>
      <c r="D532" s="274"/>
      <c r="E532" s="274"/>
      <c r="F532" s="274"/>
      <c r="G532" s="274"/>
      <c r="H532" s="274"/>
      <c r="I532" s="143"/>
      <c r="J532" s="143"/>
      <c r="K532" s="274"/>
      <c r="L532" s="274"/>
      <c r="M532" s="274"/>
      <c r="N532" s="274"/>
      <c r="O532" s="274"/>
      <c r="P532" s="274"/>
      <c r="Q532" s="274"/>
      <c r="R532" s="274"/>
      <c r="S532" s="274"/>
      <c r="T532" s="274"/>
    </row>
    <row r="533" spans="1:20" ht="12.75" customHeight="1">
      <c r="A533" s="274"/>
      <c r="B533" s="274"/>
      <c r="C533" s="274"/>
      <c r="D533" s="274"/>
      <c r="E533" s="274"/>
      <c r="F533" s="274"/>
      <c r="G533" s="274"/>
      <c r="H533" s="274"/>
      <c r="I533" s="143"/>
      <c r="J533" s="143"/>
      <c r="K533" s="274"/>
      <c r="L533" s="274"/>
      <c r="M533" s="274"/>
      <c r="N533" s="274"/>
      <c r="O533" s="274"/>
      <c r="P533" s="274"/>
      <c r="Q533" s="274"/>
      <c r="R533" s="274"/>
      <c r="S533" s="274"/>
      <c r="T533" s="274"/>
    </row>
    <row r="534" spans="1:20" ht="12.75" customHeight="1">
      <c r="A534" s="274"/>
      <c r="B534" s="274"/>
      <c r="C534" s="274"/>
      <c r="D534" s="274"/>
      <c r="E534" s="274"/>
      <c r="F534" s="274"/>
      <c r="G534" s="274"/>
      <c r="H534" s="274"/>
      <c r="I534" s="143"/>
      <c r="J534" s="143"/>
      <c r="K534" s="274"/>
      <c r="L534" s="274"/>
      <c r="M534" s="274"/>
      <c r="N534" s="274"/>
      <c r="O534" s="274"/>
      <c r="P534" s="274"/>
      <c r="Q534" s="274"/>
      <c r="R534" s="274"/>
      <c r="S534" s="274"/>
      <c r="T534" s="274"/>
    </row>
    <row r="535" spans="1:20" ht="12.75" customHeight="1">
      <c r="A535" s="274"/>
      <c r="B535" s="274"/>
      <c r="C535" s="274"/>
      <c r="D535" s="274"/>
      <c r="E535" s="274"/>
      <c r="F535" s="274"/>
      <c r="G535" s="274"/>
      <c r="H535" s="274"/>
      <c r="I535" s="143"/>
      <c r="J535" s="143"/>
      <c r="K535" s="274"/>
      <c r="L535" s="274"/>
      <c r="M535" s="274"/>
      <c r="N535" s="274"/>
      <c r="O535" s="274"/>
      <c r="P535" s="274"/>
      <c r="Q535" s="274"/>
      <c r="R535" s="274"/>
      <c r="S535" s="274"/>
      <c r="T535" s="274"/>
    </row>
    <row r="536" spans="1:20" ht="12.75" customHeight="1">
      <c r="A536" s="274"/>
      <c r="B536" s="274"/>
      <c r="C536" s="274"/>
      <c r="D536" s="274"/>
      <c r="E536" s="274"/>
      <c r="F536" s="274"/>
      <c r="G536" s="274"/>
      <c r="H536" s="274"/>
      <c r="I536" s="143"/>
      <c r="J536" s="143"/>
      <c r="K536" s="274"/>
      <c r="L536" s="274"/>
      <c r="M536" s="274"/>
      <c r="N536" s="274"/>
      <c r="O536" s="274"/>
      <c r="P536" s="274"/>
      <c r="Q536" s="274"/>
      <c r="R536" s="274"/>
      <c r="S536" s="274"/>
      <c r="T536" s="274"/>
    </row>
    <row r="537" spans="1:20" ht="12.75" customHeight="1">
      <c r="A537" s="274"/>
      <c r="B537" s="274"/>
      <c r="C537" s="274"/>
      <c r="D537" s="274"/>
      <c r="E537" s="274"/>
      <c r="F537" s="274"/>
      <c r="G537" s="274"/>
      <c r="H537" s="274"/>
      <c r="I537" s="143"/>
      <c r="J537" s="143"/>
      <c r="K537" s="274"/>
      <c r="L537" s="274"/>
      <c r="M537" s="274"/>
      <c r="N537" s="274"/>
      <c r="O537" s="274"/>
      <c r="P537" s="274"/>
      <c r="Q537" s="274"/>
      <c r="R537" s="274"/>
      <c r="S537" s="274"/>
      <c r="T537" s="274"/>
    </row>
    <row r="538" spans="1:20" ht="12.75" customHeight="1">
      <c r="A538" s="274"/>
      <c r="B538" s="274"/>
      <c r="C538" s="274"/>
      <c r="D538" s="274"/>
      <c r="E538" s="274"/>
      <c r="F538" s="274"/>
      <c r="G538" s="274"/>
      <c r="H538" s="274"/>
      <c r="I538" s="143"/>
      <c r="J538" s="143"/>
      <c r="K538" s="274"/>
      <c r="L538" s="274"/>
      <c r="M538" s="274"/>
      <c r="N538" s="274"/>
      <c r="O538" s="274"/>
      <c r="P538" s="274"/>
      <c r="Q538" s="274"/>
      <c r="R538" s="274"/>
      <c r="S538" s="274"/>
      <c r="T538" s="274"/>
    </row>
    <row r="539" spans="1:20" ht="12.75" customHeight="1">
      <c r="A539" s="274"/>
      <c r="B539" s="274"/>
      <c r="C539" s="274"/>
      <c r="D539" s="274"/>
      <c r="E539" s="274"/>
      <c r="F539" s="274"/>
      <c r="G539" s="274"/>
      <c r="H539" s="274"/>
      <c r="I539" s="143"/>
      <c r="J539" s="143"/>
      <c r="K539" s="274"/>
      <c r="L539" s="274"/>
      <c r="M539" s="274"/>
      <c r="N539" s="274"/>
      <c r="O539" s="274"/>
      <c r="P539" s="274"/>
      <c r="Q539" s="274"/>
      <c r="R539" s="274"/>
      <c r="S539" s="274"/>
      <c r="T539" s="274"/>
    </row>
    <row r="540" spans="1:20" ht="12.75" customHeight="1">
      <c r="A540" s="274"/>
      <c r="B540" s="274"/>
      <c r="C540" s="274"/>
      <c r="D540" s="274"/>
      <c r="E540" s="274"/>
      <c r="F540" s="274"/>
      <c r="G540" s="274"/>
      <c r="H540" s="274"/>
      <c r="I540" s="143"/>
      <c r="J540" s="143"/>
      <c r="K540" s="274"/>
      <c r="L540" s="274"/>
      <c r="M540" s="274"/>
      <c r="N540" s="274"/>
      <c r="O540" s="274"/>
      <c r="P540" s="274"/>
      <c r="Q540" s="274"/>
      <c r="R540" s="274"/>
      <c r="S540" s="274"/>
      <c r="T540" s="274"/>
    </row>
    <row r="541" spans="1:20" ht="12.75" customHeight="1">
      <c r="A541" s="274"/>
      <c r="B541" s="274"/>
      <c r="C541" s="274"/>
      <c r="D541" s="274"/>
      <c r="E541" s="274"/>
      <c r="F541" s="274"/>
      <c r="G541" s="274"/>
      <c r="H541" s="274"/>
      <c r="I541" s="143"/>
      <c r="J541" s="143"/>
      <c r="K541" s="274"/>
      <c r="L541" s="274"/>
      <c r="M541" s="274"/>
      <c r="N541" s="274"/>
      <c r="O541" s="274"/>
      <c r="P541" s="274"/>
      <c r="Q541" s="274"/>
      <c r="R541" s="274"/>
      <c r="S541" s="274"/>
      <c r="T541" s="274"/>
    </row>
    <row r="542" spans="1:20" ht="12.75" customHeight="1">
      <c r="A542" s="274"/>
      <c r="B542" s="274"/>
      <c r="C542" s="274"/>
      <c r="D542" s="274"/>
      <c r="E542" s="274"/>
      <c r="F542" s="274"/>
      <c r="G542" s="274"/>
      <c r="H542" s="274"/>
      <c r="I542" s="143"/>
      <c r="J542" s="143"/>
      <c r="K542" s="274"/>
      <c r="L542" s="274"/>
      <c r="M542" s="274"/>
      <c r="N542" s="274"/>
      <c r="O542" s="274"/>
      <c r="P542" s="274"/>
      <c r="Q542" s="274"/>
      <c r="R542" s="274"/>
      <c r="S542" s="274"/>
      <c r="T542" s="274"/>
    </row>
    <row r="543" spans="1:20" ht="12.75" customHeight="1">
      <c r="A543" s="274"/>
      <c r="B543" s="274"/>
      <c r="C543" s="274"/>
      <c r="D543" s="274"/>
      <c r="E543" s="274"/>
      <c r="F543" s="274"/>
      <c r="G543" s="274"/>
      <c r="H543" s="274"/>
      <c r="I543" s="143"/>
      <c r="J543" s="143"/>
      <c r="K543" s="274"/>
      <c r="L543" s="274"/>
      <c r="M543" s="274"/>
      <c r="N543" s="274"/>
      <c r="O543" s="274"/>
      <c r="P543" s="274"/>
      <c r="Q543" s="274"/>
      <c r="R543" s="274"/>
      <c r="S543" s="274"/>
      <c r="T543" s="274"/>
    </row>
    <row r="544" spans="1:20" ht="12.75" customHeight="1">
      <c r="A544" s="274"/>
      <c r="B544" s="274"/>
      <c r="C544" s="274"/>
      <c r="D544" s="274"/>
      <c r="E544" s="274"/>
      <c r="F544" s="274"/>
      <c r="G544" s="274"/>
      <c r="H544" s="274"/>
      <c r="I544" s="143"/>
      <c r="J544" s="143"/>
      <c r="K544" s="274"/>
      <c r="L544" s="274"/>
      <c r="M544" s="274"/>
      <c r="N544" s="274"/>
      <c r="O544" s="274"/>
      <c r="P544" s="274"/>
      <c r="Q544" s="274"/>
      <c r="R544" s="274"/>
      <c r="S544" s="274"/>
      <c r="T544" s="274"/>
    </row>
    <row r="545" spans="1:20" ht="12.75" customHeight="1">
      <c r="A545" s="274"/>
      <c r="B545" s="274"/>
      <c r="C545" s="274"/>
      <c r="D545" s="274"/>
      <c r="E545" s="274"/>
      <c r="F545" s="274"/>
      <c r="G545" s="274"/>
      <c r="H545" s="274"/>
      <c r="I545" s="143"/>
      <c r="J545" s="143"/>
      <c r="K545" s="274"/>
      <c r="L545" s="274"/>
      <c r="M545" s="274"/>
      <c r="N545" s="274"/>
      <c r="O545" s="274"/>
      <c r="P545" s="274"/>
      <c r="Q545" s="274"/>
      <c r="R545" s="274"/>
      <c r="S545" s="274"/>
      <c r="T545" s="274"/>
    </row>
    <row r="546" spans="1:20" ht="12.75" customHeight="1">
      <c r="A546" s="274"/>
      <c r="B546" s="274"/>
      <c r="C546" s="274"/>
      <c r="D546" s="274"/>
      <c r="E546" s="274"/>
      <c r="F546" s="274"/>
      <c r="G546" s="274"/>
      <c r="H546" s="274"/>
      <c r="I546" s="143"/>
      <c r="J546" s="143"/>
      <c r="K546" s="274"/>
      <c r="L546" s="274"/>
      <c r="M546" s="274"/>
      <c r="N546" s="274"/>
      <c r="O546" s="274"/>
      <c r="P546" s="274"/>
      <c r="Q546" s="274"/>
      <c r="R546" s="274"/>
      <c r="S546" s="274"/>
      <c r="T546" s="274"/>
    </row>
    <row r="547" spans="1:20" ht="12.75" customHeight="1">
      <c r="A547" s="274"/>
      <c r="B547" s="274"/>
      <c r="C547" s="274"/>
      <c r="D547" s="274"/>
      <c r="E547" s="274"/>
      <c r="F547" s="274"/>
      <c r="G547" s="274"/>
      <c r="H547" s="274"/>
      <c r="I547" s="143"/>
      <c r="J547" s="143"/>
      <c r="K547" s="274"/>
      <c r="L547" s="274"/>
      <c r="M547" s="274"/>
      <c r="N547" s="274"/>
      <c r="O547" s="274"/>
      <c r="P547" s="274"/>
      <c r="Q547" s="274"/>
      <c r="R547" s="274"/>
      <c r="S547" s="274"/>
      <c r="T547" s="274"/>
    </row>
    <row r="548" spans="1:20" ht="12.75" customHeight="1">
      <c r="A548" s="274"/>
      <c r="B548" s="274"/>
      <c r="C548" s="274"/>
      <c r="D548" s="274"/>
      <c r="E548" s="274"/>
      <c r="F548" s="274"/>
      <c r="G548" s="274"/>
      <c r="H548" s="274"/>
      <c r="I548" s="143"/>
      <c r="J548" s="143"/>
      <c r="K548" s="274"/>
      <c r="L548" s="274"/>
      <c r="M548" s="274"/>
      <c r="N548" s="274"/>
      <c r="O548" s="274"/>
      <c r="P548" s="274"/>
      <c r="Q548" s="274"/>
      <c r="R548" s="274"/>
      <c r="S548" s="274"/>
      <c r="T548" s="274"/>
    </row>
    <row r="549" spans="1:20" ht="12.75" customHeight="1">
      <c r="A549" s="274"/>
      <c r="B549" s="274"/>
      <c r="C549" s="274"/>
      <c r="D549" s="274"/>
      <c r="E549" s="274"/>
      <c r="F549" s="274"/>
      <c r="G549" s="274"/>
      <c r="H549" s="274"/>
      <c r="I549" s="143"/>
      <c r="J549" s="143"/>
      <c r="K549" s="274"/>
      <c r="L549" s="274"/>
      <c r="M549" s="274"/>
      <c r="N549" s="274"/>
      <c r="O549" s="274"/>
      <c r="P549" s="274"/>
      <c r="Q549" s="274"/>
      <c r="R549" s="274"/>
      <c r="S549" s="274"/>
      <c r="T549" s="274"/>
    </row>
    <row r="550" spans="1:20" ht="12.75" customHeight="1">
      <c r="A550" s="274"/>
      <c r="B550" s="274"/>
      <c r="C550" s="274"/>
      <c r="D550" s="274"/>
      <c r="E550" s="274"/>
      <c r="F550" s="274"/>
      <c r="G550" s="274"/>
      <c r="H550" s="274"/>
      <c r="I550" s="143"/>
      <c r="J550" s="143"/>
      <c r="K550" s="274"/>
      <c r="L550" s="274"/>
      <c r="M550" s="274"/>
      <c r="N550" s="274"/>
      <c r="O550" s="274"/>
      <c r="P550" s="274"/>
      <c r="Q550" s="274"/>
      <c r="R550" s="274"/>
      <c r="S550" s="274"/>
      <c r="T550" s="274"/>
    </row>
    <row r="551" spans="1:20" ht="12.75" customHeight="1">
      <c r="A551" s="274"/>
      <c r="B551" s="274"/>
      <c r="C551" s="274"/>
      <c r="D551" s="274"/>
      <c r="E551" s="274"/>
      <c r="F551" s="274"/>
      <c r="G551" s="274"/>
      <c r="H551" s="274"/>
      <c r="I551" s="143"/>
      <c r="J551" s="143"/>
      <c r="K551" s="274"/>
      <c r="L551" s="274"/>
      <c r="M551" s="274"/>
      <c r="N551" s="274"/>
      <c r="O551" s="274"/>
      <c r="P551" s="274"/>
      <c r="Q551" s="274"/>
      <c r="R551" s="274"/>
      <c r="S551" s="274"/>
      <c r="T551" s="274"/>
    </row>
    <row r="552" spans="1:20" ht="12.75" customHeight="1">
      <c r="A552" s="274"/>
      <c r="B552" s="274"/>
      <c r="C552" s="274"/>
      <c r="D552" s="274"/>
      <c r="E552" s="274"/>
      <c r="F552" s="274"/>
      <c r="G552" s="274"/>
      <c r="H552" s="274"/>
      <c r="I552" s="143"/>
      <c r="J552" s="143"/>
      <c r="K552" s="274"/>
      <c r="L552" s="274"/>
      <c r="M552" s="274"/>
      <c r="N552" s="274"/>
      <c r="O552" s="274"/>
      <c r="P552" s="274"/>
      <c r="Q552" s="274"/>
      <c r="R552" s="274"/>
      <c r="S552" s="274"/>
      <c r="T552" s="274"/>
    </row>
    <row r="553" spans="1:20" ht="12.75" customHeight="1">
      <c r="A553" s="274"/>
      <c r="B553" s="274"/>
      <c r="C553" s="274"/>
      <c r="D553" s="274"/>
      <c r="E553" s="274"/>
      <c r="F553" s="274"/>
      <c r="G553" s="274"/>
      <c r="H553" s="274"/>
      <c r="I553" s="143"/>
      <c r="J553" s="143"/>
      <c r="K553" s="274"/>
      <c r="L553" s="274"/>
      <c r="M553" s="274"/>
      <c r="N553" s="274"/>
      <c r="O553" s="274"/>
      <c r="P553" s="274"/>
      <c r="Q553" s="274"/>
      <c r="R553" s="274"/>
      <c r="S553" s="274"/>
      <c r="T553" s="274"/>
    </row>
    <row r="554" spans="1:20" ht="12.75" customHeight="1">
      <c r="A554" s="274"/>
      <c r="B554" s="274"/>
      <c r="C554" s="274"/>
      <c r="D554" s="274"/>
      <c r="E554" s="274"/>
      <c r="F554" s="274"/>
      <c r="G554" s="274"/>
      <c r="H554" s="274"/>
      <c r="I554" s="143"/>
      <c r="J554" s="143"/>
      <c r="K554" s="274"/>
      <c r="L554" s="274"/>
      <c r="M554" s="274"/>
      <c r="N554" s="274"/>
      <c r="O554" s="274"/>
      <c r="P554" s="274"/>
      <c r="Q554" s="274"/>
      <c r="R554" s="274"/>
      <c r="S554" s="274"/>
      <c r="T554" s="274"/>
    </row>
    <row r="555" spans="1:20" ht="12.75" customHeight="1">
      <c r="A555" s="274"/>
      <c r="B555" s="274"/>
      <c r="C555" s="274"/>
      <c r="D555" s="274"/>
      <c r="E555" s="274"/>
      <c r="F555" s="274"/>
      <c r="G555" s="274"/>
      <c r="H555" s="274"/>
      <c r="I555" s="143"/>
      <c r="J555" s="143"/>
      <c r="K555" s="274"/>
      <c r="L555" s="274"/>
      <c r="M555" s="274"/>
      <c r="N555" s="274"/>
      <c r="O555" s="274"/>
      <c r="P555" s="274"/>
      <c r="Q555" s="274"/>
      <c r="R555" s="274"/>
      <c r="S555" s="274"/>
      <c r="T555" s="274"/>
    </row>
    <row r="556" spans="1:20" ht="12.75" customHeight="1">
      <c r="A556" s="274"/>
      <c r="B556" s="274"/>
      <c r="C556" s="274"/>
      <c r="D556" s="274"/>
      <c r="E556" s="274"/>
      <c r="F556" s="274"/>
      <c r="G556" s="274"/>
      <c r="H556" s="274"/>
      <c r="I556" s="143"/>
      <c r="J556" s="143"/>
      <c r="K556" s="274"/>
      <c r="L556" s="274"/>
      <c r="M556" s="274"/>
      <c r="N556" s="274"/>
      <c r="O556" s="274"/>
      <c r="P556" s="274"/>
      <c r="Q556" s="274"/>
      <c r="R556" s="274"/>
      <c r="S556" s="274"/>
      <c r="T556" s="274"/>
    </row>
    <row r="557" spans="1:20" ht="12.75" customHeight="1">
      <c r="A557" s="274"/>
      <c r="B557" s="274"/>
      <c r="C557" s="274"/>
      <c r="D557" s="274"/>
      <c r="E557" s="274"/>
      <c r="F557" s="274"/>
      <c r="G557" s="274"/>
      <c r="H557" s="274"/>
      <c r="I557" s="143"/>
      <c r="J557" s="143"/>
      <c r="K557" s="274"/>
      <c r="L557" s="274"/>
      <c r="M557" s="274"/>
      <c r="N557" s="274"/>
      <c r="O557" s="274"/>
      <c r="P557" s="274"/>
      <c r="Q557" s="274"/>
      <c r="R557" s="274"/>
      <c r="S557" s="274"/>
      <c r="T557" s="274"/>
    </row>
    <row r="558" spans="1:20" ht="12.75" customHeight="1">
      <c r="A558" s="274"/>
      <c r="B558" s="274"/>
      <c r="C558" s="274"/>
      <c r="D558" s="274"/>
      <c r="E558" s="274"/>
      <c r="F558" s="274"/>
      <c r="G558" s="274"/>
      <c r="H558" s="274"/>
      <c r="I558" s="143"/>
      <c r="J558" s="143"/>
      <c r="K558" s="274"/>
      <c r="L558" s="274"/>
      <c r="M558" s="274"/>
      <c r="N558" s="274"/>
      <c r="O558" s="274"/>
      <c r="P558" s="274"/>
      <c r="Q558" s="274"/>
      <c r="R558" s="274"/>
      <c r="S558" s="274"/>
      <c r="T558" s="274"/>
    </row>
    <row r="559" spans="1:20" ht="12.75" customHeight="1">
      <c r="A559" s="274"/>
      <c r="B559" s="274"/>
      <c r="C559" s="274"/>
      <c r="D559" s="274"/>
      <c r="E559" s="274"/>
      <c r="F559" s="274"/>
      <c r="G559" s="274"/>
      <c r="H559" s="274"/>
      <c r="I559" s="143"/>
      <c r="J559" s="143"/>
      <c r="K559" s="274"/>
      <c r="L559" s="274"/>
      <c r="M559" s="274"/>
      <c r="N559" s="274"/>
      <c r="O559" s="274"/>
      <c r="P559" s="274"/>
      <c r="Q559" s="274"/>
      <c r="R559" s="274"/>
      <c r="S559" s="274"/>
      <c r="T559" s="274"/>
    </row>
    <row r="560" spans="1:20" ht="12.75" customHeight="1">
      <c r="A560" s="274"/>
      <c r="B560" s="274"/>
      <c r="C560" s="274"/>
      <c r="D560" s="274"/>
      <c r="E560" s="274"/>
      <c r="F560" s="274"/>
      <c r="G560" s="274"/>
      <c r="H560" s="274"/>
      <c r="I560" s="143"/>
      <c r="J560" s="143"/>
      <c r="K560" s="274"/>
      <c r="L560" s="274"/>
      <c r="M560" s="274"/>
      <c r="N560" s="274"/>
      <c r="O560" s="274"/>
      <c r="P560" s="274"/>
      <c r="Q560" s="274"/>
      <c r="R560" s="274"/>
      <c r="S560" s="274"/>
      <c r="T560" s="274"/>
    </row>
    <row r="561" spans="1:20" ht="12.75" customHeight="1">
      <c r="A561" s="274"/>
      <c r="B561" s="274"/>
      <c r="C561" s="274"/>
      <c r="D561" s="274"/>
      <c r="E561" s="274"/>
      <c r="F561" s="274"/>
      <c r="G561" s="274"/>
      <c r="H561" s="274"/>
      <c r="I561" s="143"/>
      <c r="J561" s="143"/>
      <c r="K561" s="274"/>
      <c r="L561" s="274"/>
      <c r="M561" s="274"/>
      <c r="N561" s="274"/>
      <c r="O561" s="274"/>
      <c r="P561" s="274"/>
      <c r="Q561" s="274"/>
      <c r="R561" s="274"/>
      <c r="S561" s="274"/>
      <c r="T561" s="274"/>
    </row>
    <row r="562" spans="1:20" ht="12.75" customHeight="1">
      <c r="A562" s="274"/>
      <c r="B562" s="274"/>
      <c r="C562" s="274"/>
      <c r="D562" s="274"/>
      <c r="E562" s="274"/>
      <c r="F562" s="274"/>
      <c r="G562" s="274"/>
      <c r="H562" s="274"/>
      <c r="I562" s="143"/>
      <c r="J562" s="143"/>
      <c r="K562" s="274"/>
      <c r="L562" s="274"/>
      <c r="M562" s="274"/>
      <c r="N562" s="274"/>
      <c r="O562" s="274"/>
      <c r="P562" s="274"/>
      <c r="Q562" s="274"/>
      <c r="R562" s="274"/>
      <c r="S562" s="274"/>
      <c r="T562" s="274"/>
    </row>
    <row r="563" spans="1:20" ht="12.75" customHeight="1">
      <c r="A563" s="274"/>
      <c r="B563" s="274"/>
      <c r="C563" s="274"/>
      <c r="D563" s="274"/>
      <c r="E563" s="274"/>
      <c r="F563" s="274"/>
      <c r="G563" s="274"/>
      <c r="H563" s="274"/>
      <c r="I563" s="143"/>
      <c r="J563" s="143"/>
      <c r="K563" s="274"/>
      <c r="L563" s="274"/>
      <c r="M563" s="274"/>
      <c r="N563" s="274"/>
      <c r="O563" s="274"/>
      <c r="P563" s="274"/>
      <c r="Q563" s="274"/>
      <c r="R563" s="274"/>
      <c r="S563" s="274"/>
      <c r="T563" s="274"/>
    </row>
    <row r="564" spans="1:20" ht="12.75" customHeight="1">
      <c r="A564" s="274"/>
      <c r="B564" s="274"/>
      <c r="C564" s="274"/>
      <c r="D564" s="274"/>
      <c r="E564" s="274"/>
      <c r="F564" s="274"/>
      <c r="G564" s="274"/>
      <c r="H564" s="274"/>
      <c r="I564" s="143"/>
      <c r="J564" s="143"/>
      <c r="K564" s="274"/>
      <c r="L564" s="274"/>
      <c r="M564" s="274"/>
      <c r="N564" s="274"/>
      <c r="O564" s="274"/>
      <c r="P564" s="274"/>
      <c r="Q564" s="274"/>
      <c r="R564" s="274"/>
      <c r="S564" s="274"/>
      <c r="T564" s="274"/>
    </row>
    <row r="565" spans="1:20" ht="12.75" customHeight="1">
      <c r="A565" s="274"/>
      <c r="B565" s="274"/>
      <c r="C565" s="274"/>
      <c r="D565" s="274"/>
      <c r="E565" s="274"/>
      <c r="F565" s="274"/>
      <c r="G565" s="274"/>
      <c r="H565" s="274"/>
      <c r="I565" s="143"/>
      <c r="J565" s="143"/>
      <c r="K565" s="274"/>
      <c r="L565" s="274"/>
      <c r="M565" s="274"/>
      <c r="N565" s="274"/>
      <c r="O565" s="274"/>
      <c r="P565" s="274"/>
      <c r="Q565" s="274"/>
      <c r="R565" s="274"/>
      <c r="S565" s="274"/>
      <c r="T565" s="274"/>
    </row>
    <row r="566" spans="1:20" ht="12.75" customHeight="1">
      <c r="A566" s="274"/>
      <c r="B566" s="274"/>
      <c r="C566" s="274"/>
      <c r="D566" s="274"/>
      <c r="E566" s="274"/>
      <c r="F566" s="274"/>
      <c r="G566" s="274"/>
      <c r="H566" s="274"/>
      <c r="I566" s="143"/>
      <c r="J566" s="143"/>
      <c r="K566" s="274"/>
      <c r="L566" s="274"/>
      <c r="M566" s="274"/>
      <c r="N566" s="274"/>
      <c r="O566" s="274"/>
      <c r="P566" s="274"/>
      <c r="Q566" s="274"/>
      <c r="R566" s="274"/>
      <c r="S566" s="274"/>
      <c r="T566" s="274"/>
    </row>
    <row r="567" spans="1:20" ht="12.75" customHeight="1">
      <c r="A567" s="274"/>
      <c r="B567" s="274"/>
      <c r="C567" s="274"/>
      <c r="D567" s="274"/>
      <c r="E567" s="274"/>
      <c r="F567" s="274"/>
      <c r="G567" s="274"/>
      <c r="H567" s="274"/>
      <c r="I567" s="143"/>
      <c r="J567" s="143"/>
      <c r="K567" s="274"/>
      <c r="L567" s="274"/>
      <c r="M567" s="274"/>
      <c r="N567" s="274"/>
      <c r="O567" s="274"/>
      <c r="P567" s="274"/>
      <c r="Q567" s="274"/>
      <c r="R567" s="274"/>
      <c r="S567" s="274"/>
      <c r="T567" s="274"/>
    </row>
    <row r="568" spans="1:20" ht="12.75" customHeight="1">
      <c r="A568" s="274"/>
      <c r="B568" s="274"/>
      <c r="C568" s="274"/>
      <c r="D568" s="274"/>
      <c r="E568" s="274"/>
      <c r="F568" s="274"/>
      <c r="G568" s="274"/>
      <c r="H568" s="274"/>
      <c r="I568" s="143"/>
      <c r="J568" s="143"/>
      <c r="K568" s="274"/>
      <c r="L568" s="274"/>
      <c r="M568" s="274"/>
      <c r="N568" s="274"/>
      <c r="O568" s="274"/>
      <c r="P568" s="274"/>
      <c r="Q568" s="274"/>
      <c r="R568" s="274"/>
      <c r="S568" s="274"/>
      <c r="T568" s="274"/>
    </row>
    <row r="569" spans="1:20" ht="12.75" customHeight="1">
      <c r="A569" s="274"/>
      <c r="B569" s="274"/>
      <c r="C569" s="274"/>
      <c r="D569" s="274"/>
      <c r="E569" s="274"/>
      <c r="F569" s="274"/>
      <c r="G569" s="274"/>
      <c r="H569" s="274"/>
      <c r="I569" s="143"/>
      <c r="J569" s="143"/>
      <c r="K569" s="274"/>
      <c r="L569" s="274"/>
      <c r="M569" s="274"/>
      <c r="N569" s="274"/>
      <c r="O569" s="274"/>
      <c r="P569" s="274"/>
      <c r="Q569" s="274"/>
      <c r="R569" s="274"/>
      <c r="S569" s="274"/>
      <c r="T569" s="274"/>
    </row>
    <row r="570" spans="1:20" ht="12.75" customHeight="1">
      <c r="A570" s="274"/>
      <c r="B570" s="274"/>
      <c r="C570" s="274"/>
      <c r="D570" s="274"/>
      <c r="E570" s="274"/>
      <c r="F570" s="274"/>
      <c r="G570" s="274"/>
      <c r="H570" s="274"/>
      <c r="I570" s="143"/>
      <c r="J570" s="143"/>
      <c r="K570" s="274"/>
      <c r="L570" s="274"/>
      <c r="M570" s="274"/>
      <c r="N570" s="274"/>
      <c r="O570" s="274"/>
      <c r="P570" s="274"/>
      <c r="Q570" s="274"/>
      <c r="R570" s="274"/>
      <c r="S570" s="274"/>
      <c r="T570" s="274"/>
    </row>
    <row r="571" spans="1:20" ht="12.75" customHeight="1">
      <c r="A571" s="274"/>
      <c r="B571" s="274"/>
      <c r="C571" s="274"/>
      <c r="D571" s="274"/>
      <c r="E571" s="274"/>
      <c r="F571" s="274"/>
      <c r="G571" s="274"/>
      <c r="H571" s="274"/>
      <c r="I571" s="143"/>
      <c r="J571" s="143"/>
      <c r="K571" s="274"/>
      <c r="L571" s="274"/>
      <c r="M571" s="274"/>
      <c r="N571" s="274"/>
      <c r="O571" s="274"/>
      <c r="P571" s="274"/>
      <c r="Q571" s="274"/>
      <c r="R571" s="274"/>
      <c r="S571" s="274"/>
      <c r="T571" s="274"/>
    </row>
    <row r="572" spans="1:20" ht="12.75" customHeight="1">
      <c r="A572" s="274"/>
      <c r="B572" s="274"/>
      <c r="C572" s="274"/>
      <c r="D572" s="274"/>
      <c r="E572" s="274"/>
      <c r="F572" s="274"/>
      <c r="G572" s="274"/>
      <c r="H572" s="274"/>
      <c r="I572" s="143"/>
      <c r="J572" s="143"/>
      <c r="K572" s="274"/>
      <c r="L572" s="274"/>
      <c r="M572" s="274"/>
      <c r="N572" s="274"/>
      <c r="O572" s="274"/>
      <c r="P572" s="274"/>
      <c r="Q572" s="274"/>
      <c r="R572" s="274"/>
      <c r="S572" s="274"/>
      <c r="T572" s="274"/>
    </row>
    <row r="573" spans="1:20" ht="12.75" customHeight="1">
      <c r="A573" s="274"/>
      <c r="B573" s="274"/>
      <c r="C573" s="274"/>
      <c r="D573" s="274"/>
      <c r="E573" s="274"/>
      <c r="F573" s="274"/>
      <c r="G573" s="274"/>
      <c r="H573" s="274"/>
      <c r="I573" s="143"/>
      <c r="J573" s="143"/>
      <c r="K573" s="274"/>
      <c r="L573" s="274"/>
      <c r="M573" s="274"/>
      <c r="N573" s="274"/>
      <c r="O573" s="274"/>
      <c r="P573" s="274"/>
      <c r="Q573" s="274"/>
      <c r="R573" s="274"/>
      <c r="S573" s="274"/>
      <c r="T573" s="274"/>
    </row>
    <row r="574" spans="1:20" ht="12.75" customHeight="1">
      <c r="A574" s="274"/>
      <c r="B574" s="274"/>
      <c r="C574" s="274"/>
      <c r="D574" s="274"/>
      <c r="E574" s="274"/>
      <c r="F574" s="274"/>
      <c r="G574" s="274"/>
      <c r="H574" s="274"/>
      <c r="I574" s="143"/>
      <c r="J574" s="143"/>
      <c r="K574" s="274"/>
      <c r="L574" s="274"/>
      <c r="M574" s="274"/>
      <c r="N574" s="274"/>
      <c r="O574" s="274"/>
      <c r="P574" s="274"/>
      <c r="Q574" s="274"/>
      <c r="R574" s="274"/>
      <c r="S574" s="274"/>
      <c r="T574" s="274"/>
    </row>
    <row r="575" spans="1:20" ht="12.75" customHeight="1">
      <c r="A575" s="274"/>
      <c r="B575" s="274"/>
      <c r="C575" s="274"/>
      <c r="D575" s="274"/>
      <c r="E575" s="274"/>
      <c r="F575" s="274"/>
      <c r="G575" s="274"/>
      <c r="H575" s="274"/>
      <c r="I575" s="143"/>
      <c r="J575" s="143"/>
      <c r="K575" s="274"/>
      <c r="L575" s="274"/>
      <c r="M575" s="274"/>
      <c r="N575" s="274"/>
      <c r="O575" s="274"/>
      <c r="P575" s="274"/>
      <c r="Q575" s="274"/>
      <c r="R575" s="274"/>
      <c r="S575" s="274"/>
      <c r="T575" s="274"/>
    </row>
    <row r="576" spans="1:20" ht="12.75" customHeight="1">
      <c r="A576" s="274"/>
      <c r="B576" s="274"/>
      <c r="C576" s="274"/>
      <c r="D576" s="274"/>
      <c r="E576" s="274"/>
      <c r="F576" s="274"/>
      <c r="G576" s="274"/>
      <c r="H576" s="274"/>
      <c r="I576" s="143"/>
      <c r="J576" s="143"/>
      <c r="K576" s="274"/>
      <c r="L576" s="274"/>
      <c r="M576" s="274"/>
      <c r="N576" s="274"/>
      <c r="O576" s="274"/>
      <c r="P576" s="274"/>
      <c r="Q576" s="274"/>
      <c r="R576" s="274"/>
      <c r="S576" s="274"/>
      <c r="T576" s="274"/>
    </row>
    <row r="577" spans="1:20" ht="12.75" customHeight="1">
      <c r="A577" s="274"/>
      <c r="B577" s="274"/>
      <c r="C577" s="274"/>
      <c r="D577" s="274"/>
      <c r="E577" s="274"/>
      <c r="F577" s="274"/>
      <c r="G577" s="274"/>
      <c r="H577" s="274"/>
      <c r="I577" s="143"/>
      <c r="J577" s="143"/>
      <c r="K577" s="274"/>
      <c r="L577" s="274"/>
      <c r="M577" s="274"/>
      <c r="N577" s="274"/>
      <c r="O577" s="274"/>
      <c r="P577" s="274"/>
      <c r="Q577" s="274"/>
      <c r="R577" s="274"/>
      <c r="S577" s="274"/>
      <c r="T577" s="274"/>
    </row>
    <row r="578" spans="1:20" ht="12.75" customHeight="1">
      <c r="A578" s="274"/>
      <c r="B578" s="274"/>
      <c r="C578" s="274"/>
      <c r="D578" s="274"/>
      <c r="E578" s="274"/>
      <c r="F578" s="274"/>
      <c r="G578" s="274"/>
      <c r="H578" s="274"/>
      <c r="I578" s="143"/>
      <c r="J578" s="143"/>
      <c r="K578" s="274"/>
      <c r="L578" s="274"/>
      <c r="M578" s="274"/>
      <c r="N578" s="274"/>
      <c r="O578" s="274"/>
      <c r="P578" s="274"/>
      <c r="Q578" s="274"/>
      <c r="R578" s="274"/>
      <c r="S578" s="274"/>
      <c r="T578" s="274"/>
    </row>
    <row r="579" spans="1:20" ht="12.75" customHeight="1">
      <c r="A579" s="274"/>
      <c r="B579" s="274"/>
      <c r="C579" s="274"/>
      <c r="D579" s="274"/>
      <c r="E579" s="274"/>
      <c r="F579" s="274"/>
      <c r="G579" s="274"/>
      <c r="H579" s="274"/>
      <c r="I579" s="143"/>
      <c r="J579" s="143"/>
      <c r="K579" s="274"/>
      <c r="L579" s="274"/>
      <c r="M579" s="274"/>
      <c r="N579" s="274"/>
      <c r="O579" s="274"/>
      <c r="P579" s="274"/>
      <c r="Q579" s="274"/>
      <c r="R579" s="274"/>
      <c r="S579" s="274"/>
      <c r="T579" s="274"/>
    </row>
    <row r="580" spans="1:20" ht="12.75" customHeight="1">
      <c r="A580" s="274"/>
      <c r="B580" s="274"/>
      <c r="C580" s="274"/>
      <c r="D580" s="274"/>
      <c r="E580" s="274"/>
      <c r="F580" s="274"/>
      <c r="G580" s="274"/>
      <c r="H580" s="274"/>
      <c r="I580" s="143"/>
      <c r="J580" s="143"/>
      <c r="K580" s="274"/>
      <c r="L580" s="274"/>
      <c r="M580" s="274"/>
      <c r="N580" s="274"/>
      <c r="O580" s="274"/>
      <c r="P580" s="274"/>
      <c r="Q580" s="274"/>
      <c r="R580" s="274"/>
      <c r="S580" s="274"/>
      <c r="T580" s="274"/>
    </row>
    <row r="581" spans="1:20" ht="12.75" customHeight="1">
      <c r="A581" s="274"/>
      <c r="B581" s="274"/>
      <c r="C581" s="274"/>
      <c r="D581" s="274"/>
      <c r="E581" s="274"/>
      <c r="F581" s="274"/>
      <c r="G581" s="274"/>
      <c r="H581" s="274"/>
      <c r="I581" s="143"/>
      <c r="J581" s="143"/>
      <c r="K581" s="274"/>
      <c r="L581" s="274"/>
      <c r="M581" s="274"/>
      <c r="N581" s="274"/>
      <c r="O581" s="274"/>
      <c r="P581" s="274"/>
      <c r="Q581" s="274"/>
      <c r="R581" s="274"/>
      <c r="S581" s="274"/>
      <c r="T581" s="274"/>
    </row>
    <row r="582" spans="1:20" ht="12.75" customHeight="1">
      <c r="A582" s="274"/>
      <c r="B582" s="274"/>
      <c r="C582" s="274"/>
      <c r="D582" s="274"/>
      <c r="E582" s="274"/>
      <c r="F582" s="274"/>
      <c r="G582" s="274"/>
      <c r="H582" s="274"/>
      <c r="I582" s="143"/>
      <c r="J582" s="143"/>
      <c r="K582" s="274"/>
      <c r="L582" s="274"/>
      <c r="M582" s="274"/>
      <c r="N582" s="274"/>
      <c r="O582" s="274"/>
      <c r="P582" s="274"/>
      <c r="Q582" s="274"/>
      <c r="R582" s="274"/>
      <c r="S582" s="274"/>
      <c r="T582" s="274"/>
    </row>
    <row r="583" spans="1:20" ht="12.75" customHeight="1">
      <c r="A583" s="274"/>
      <c r="B583" s="274"/>
      <c r="C583" s="274"/>
      <c r="D583" s="274"/>
      <c r="E583" s="274"/>
      <c r="F583" s="274"/>
      <c r="G583" s="274"/>
      <c r="H583" s="274"/>
      <c r="I583" s="143"/>
      <c r="J583" s="143"/>
      <c r="K583" s="274"/>
      <c r="L583" s="274"/>
      <c r="M583" s="274"/>
      <c r="N583" s="274"/>
      <c r="O583" s="274"/>
      <c r="P583" s="274"/>
      <c r="Q583" s="274"/>
      <c r="R583" s="274"/>
      <c r="S583" s="274"/>
      <c r="T583" s="274"/>
    </row>
    <row r="584" spans="1:20" ht="12.75" customHeight="1">
      <c r="A584" s="274"/>
      <c r="B584" s="274"/>
      <c r="C584" s="274"/>
      <c r="D584" s="274"/>
      <c r="E584" s="274"/>
      <c r="F584" s="274"/>
      <c r="G584" s="274"/>
      <c r="H584" s="274"/>
      <c r="I584" s="143"/>
      <c r="J584" s="143"/>
      <c r="K584" s="274"/>
      <c r="L584" s="274"/>
      <c r="M584" s="274"/>
      <c r="N584" s="274"/>
      <c r="O584" s="274"/>
      <c r="P584" s="274"/>
      <c r="Q584" s="274"/>
      <c r="R584" s="274"/>
      <c r="S584" s="274"/>
      <c r="T584" s="274"/>
    </row>
    <row r="585" spans="1:20" ht="12.75" customHeight="1">
      <c r="A585" s="274"/>
      <c r="B585" s="274"/>
      <c r="C585" s="274"/>
      <c r="D585" s="274"/>
      <c r="E585" s="274"/>
      <c r="F585" s="274"/>
      <c r="G585" s="274"/>
      <c r="H585" s="274"/>
      <c r="I585" s="143"/>
      <c r="J585" s="143"/>
      <c r="K585" s="274"/>
      <c r="L585" s="274"/>
      <c r="M585" s="274"/>
      <c r="N585" s="274"/>
      <c r="O585" s="274"/>
      <c r="P585" s="274"/>
      <c r="Q585" s="274"/>
      <c r="R585" s="274"/>
      <c r="S585" s="274"/>
      <c r="T585" s="274"/>
    </row>
    <row r="586" spans="1:20" ht="12.75" customHeight="1">
      <c r="A586" s="274"/>
      <c r="B586" s="274"/>
      <c r="C586" s="274"/>
      <c r="D586" s="274"/>
      <c r="E586" s="274"/>
      <c r="F586" s="274"/>
      <c r="G586" s="274"/>
      <c r="H586" s="274"/>
      <c r="I586" s="143"/>
      <c r="J586" s="143"/>
      <c r="K586" s="274"/>
      <c r="L586" s="274"/>
      <c r="M586" s="274"/>
      <c r="N586" s="274"/>
      <c r="O586" s="274"/>
      <c r="P586" s="274"/>
      <c r="Q586" s="274"/>
      <c r="R586" s="274"/>
      <c r="S586" s="274"/>
      <c r="T586" s="274"/>
    </row>
    <row r="587" spans="1:20" ht="12.75" customHeight="1">
      <c r="A587" s="274"/>
      <c r="B587" s="274"/>
      <c r="C587" s="274"/>
      <c r="D587" s="274"/>
      <c r="E587" s="274"/>
      <c r="F587" s="274"/>
      <c r="G587" s="274"/>
      <c r="H587" s="274"/>
      <c r="I587" s="143"/>
      <c r="J587" s="143"/>
      <c r="K587" s="274"/>
      <c r="L587" s="274"/>
      <c r="M587" s="274"/>
      <c r="N587" s="274"/>
      <c r="O587" s="274"/>
      <c r="P587" s="274"/>
      <c r="Q587" s="274"/>
      <c r="R587" s="274"/>
      <c r="S587" s="274"/>
      <c r="T587" s="274"/>
    </row>
    <row r="588" spans="1:20" ht="12.75" customHeight="1">
      <c r="A588" s="274"/>
      <c r="B588" s="274"/>
      <c r="C588" s="274"/>
      <c r="D588" s="274"/>
      <c r="E588" s="274"/>
      <c r="F588" s="274"/>
      <c r="G588" s="274"/>
      <c r="H588" s="274"/>
      <c r="I588" s="143"/>
      <c r="J588" s="143"/>
      <c r="K588" s="274"/>
      <c r="L588" s="274"/>
      <c r="M588" s="274"/>
      <c r="N588" s="274"/>
      <c r="O588" s="274"/>
      <c r="P588" s="274"/>
      <c r="Q588" s="274"/>
      <c r="R588" s="274"/>
      <c r="S588" s="274"/>
      <c r="T588" s="274"/>
    </row>
    <row r="589" spans="1:20" ht="12.75" customHeight="1">
      <c r="A589" s="274"/>
      <c r="B589" s="274"/>
      <c r="C589" s="274"/>
      <c r="D589" s="274"/>
      <c r="E589" s="274"/>
      <c r="F589" s="274"/>
      <c r="G589" s="274"/>
      <c r="H589" s="274"/>
      <c r="I589" s="143"/>
      <c r="J589" s="143"/>
      <c r="K589" s="274"/>
      <c r="L589" s="274"/>
      <c r="M589" s="274"/>
      <c r="N589" s="274"/>
      <c r="O589" s="274"/>
      <c r="P589" s="274"/>
      <c r="Q589" s="274"/>
      <c r="R589" s="274"/>
      <c r="S589" s="274"/>
      <c r="T589" s="274"/>
    </row>
    <row r="590" spans="1:20" ht="12.75" customHeight="1">
      <c r="A590" s="274"/>
      <c r="B590" s="274"/>
      <c r="C590" s="274"/>
      <c r="D590" s="274"/>
      <c r="E590" s="274"/>
      <c r="F590" s="274"/>
      <c r="G590" s="274"/>
      <c r="H590" s="274"/>
      <c r="I590" s="143"/>
      <c r="J590" s="143"/>
      <c r="K590" s="274"/>
      <c r="L590" s="274"/>
      <c r="M590" s="274"/>
      <c r="N590" s="274"/>
      <c r="O590" s="274"/>
      <c r="P590" s="274"/>
      <c r="Q590" s="274"/>
      <c r="R590" s="274"/>
      <c r="S590" s="274"/>
      <c r="T590" s="274"/>
    </row>
    <row r="591" spans="1:20" ht="12.75" customHeight="1">
      <c r="A591" s="274"/>
      <c r="B591" s="274"/>
      <c r="C591" s="274"/>
      <c r="D591" s="274"/>
      <c r="E591" s="274"/>
      <c r="F591" s="274"/>
      <c r="G591" s="274"/>
      <c r="H591" s="274"/>
      <c r="I591" s="143"/>
      <c r="J591" s="143"/>
      <c r="K591" s="274"/>
      <c r="L591" s="274"/>
      <c r="M591" s="274"/>
      <c r="N591" s="274"/>
      <c r="O591" s="274"/>
      <c r="P591" s="274"/>
      <c r="Q591" s="274"/>
      <c r="R591" s="274"/>
      <c r="S591" s="274"/>
      <c r="T591" s="274"/>
    </row>
    <row r="592" spans="1:20" ht="12.75" customHeight="1">
      <c r="A592" s="274"/>
      <c r="B592" s="274"/>
      <c r="C592" s="274"/>
      <c r="D592" s="274"/>
      <c r="E592" s="274"/>
      <c r="F592" s="274"/>
      <c r="G592" s="274"/>
      <c r="H592" s="274"/>
      <c r="I592" s="143"/>
      <c r="J592" s="143"/>
      <c r="K592" s="274"/>
      <c r="L592" s="274"/>
      <c r="M592" s="274"/>
      <c r="N592" s="274"/>
      <c r="O592" s="274"/>
      <c r="P592" s="274"/>
      <c r="Q592" s="274"/>
      <c r="R592" s="274"/>
      <c r="S592" s="274"/>
      <c r="T592" s="274"/>
    </row>
    <row r="593" spans="1:20" ht="12.75" customHeight="1">
      <c r="A593" s="274"/>
      <c r="B593" s="274"/>
      <c r="C593" s="274"/>
      <c r="D593" s="274"/>
      <c r="E593" s="274"/>
      <c r="F593" s="274"/>
      <c r="G593" s="274"/>
      <c r="H593" s="274"/>
      <c r="I593" s="143"/>
      <c r="J593" s="143"/>
      <c r="K593" s="274"/>
      <c r="L593" s="274"/>
      <c r="M593" s="274"/>
      <c r="N593" s="274"/>
      <c r="O593" s="274"/>
      <c r="P593" s="274"/>
      <c r="Q593" s="274"/>
      <c r="R593" s="274"/>
      <c r="S593" s="274"/>
      <c r="T593" s="274"/>
    </row>
    <row r="594" spans="1:20" ht="12.75" customHeight="1">
      <c r="A594" s="274"/>
      <c r="B594" s="274"/>
      <c r="C594" s="274"/>
      <c r="D594" s="274"/>
      <c r="E594" s="274"/>
      <c r="F594" s="274"/>
      <c r="G594" s="274"/>
      <c r="H594" s="274"/>
      <c r="I594" s="143"/>
      <c r="J594" s="143"/>
      <c r="K594" s="274"/>
      <c r="L594" s="274"/>
      <c r="M594" s="274"/>
      <c r="N594" s="274"/>
      <c r="O594" s="274"/>
      <c r="P594" s="274"/>
      <c r="Q594" s="274"/>
      <c r="R594" s="274"/>
      <c r="S594" s="274"/>
      <c r="T594" s="274"/>
    </row>
    <row r="595" spans="1:20" ht="12.75" customHeight="1">
      <c r="A595" s="274"/>
      <c r="B595" s="274"/>
      <c r="C595" s="274"/>
      <c r="D595" s="274"/>
      <c r="E595" s="274"/>
      <c r="F595" s="274"/>
      <c r="G595" s="274"/>
      <c r="H595" s="274"/>
      <c r="I595" s="143"/>
      <c r="J595" s="143"/>
      <c r="K595" s="274"/>
      <c r="L595" s="274"/>
      <c r="M595" s="274"/>
      <c r="N595" s="274"/>
      <c r="O595" s="274"/>
      <c r="P595" s="274"/>
      <c r="Q595" s="274"/>
      <c r="R595" s="274"/>
      <c r="S595" s="274"/>
      <c r="T595" s="274"/>
    </row>
    <row r="596" spans="1:20" ht="12.75" customHeight="1">
      <c r="A596" s="274"/>
      <c r="B596" s="274"/>
      <c r="C596" s="274"/>
      <c r="D596" s="274"/>
      <c r="E596" s="274"/>
      <c r="F596" s="274"/>
      <c r="G596" s="274"/>
      <c r="H596" s="274"/>
      <c r="I596" s="143"/>
      <c r="J596" s="143"/>
      <c r="K596" s="274"/>
      <c r="L596" s="274"/>
      <c r="M596" s="274"/>
      <c r="N596" s="274"/>
      <c r="O596" s="274"/>
      <c r="P596" s="274"/>
      <c r="Q596" s="274"/>
      <c r="R596" s="274"/>
      <c r="S596" s="274"/>
      <c r="T596" s="274"/>
    </row>
    <row r="597" spans="1:20" ht="12.75" customHeight="1">
      <c r="A597" s="274"/>
      <c r="B597" s="274"/>
      <c r="C597" s="274"/>
      <c r="D597" s="274"/>
      <c r="E597" s="274"/>
      <c r="F597" s="274"/>
      <c r="G597" s="274"/>
      <c r="H597" s="274"/>
      <c r="I597" s="143"/>
      <c r="J597" s="143"/>
      <c r="K597" s="274"/>
      <c r="L597" s="274"/>
      <c r="M597" s="274"/>
      <c r="N597" s="274"/>
      <c r="O597" s="274"/>
      <c r="P597" s="274"/>
      <c r="Q597" s="274"/>
      <c r="R597" s="274"/>
      <c r="S597" s="274"/>
      <c r="T597" s="274"/>
    </row>
    <row r="598" spans="1:20" ht="12.75" customHeight="1">
      <c r="A598" s="274"/>
      <c r="B598" s="274"/>
      <c r="C598" s="274"/>
      <c r="D598" s="274"/>
      <c r="E598" s="274"/>
      <c r="F598" s="274"/>
      <c r="G598" s="274"/>
      <c r="H598" s="274"/>
      <c r="I598" s="143"/>
      <c r="J598" s="143"/>
      <c r="K598" s="274"/>
      <c r="L598" s="274"/>
      <c r="M598" s="274"/>
      <c r="N598" s="274"/>
      <c r="O598" s="274"/>
      <c r="P598" s="274"/>
      <c r="Q598" s="274"/>
      <c r="R598" s="274"/>
      <c r="S598" s="274"/>
      <c r="T598" s="274"/>
    </row>
    <row r="599" spans="1:20" ht="12.75" customHeight="1">
      <c r="A599" s="274"/>
      <c r="B599" s="274"/>
      <c r="C599" s="274"/>
      <c r="D599" s="274"/>
      <c r="E599" s="274"/>
      <c r="F599" s="274"/>
      <c r="G599" s="274"/>
      <c r="H599" s="274"/>
      <c r="I599" s="143"/>
      <c r="J599" s="143"/>
      <c r="K599" s="274"/>
      <c r="L599" s="274"/>
      <c r="M599" s="274"/>
      <c r="N599" s="274"/>
      <c r="O599" s="274"/>
      <c r="P599" s="274"/>
      <c r="Q599" s="274"/>
      <c r="R599" s="274"/>
      <c r="S599" s="274"/>
      <c r="T599" s="274"/>
    </row>
    <row r="600" spans="1:20" ht="12.75" customHeight="1">
      <c r="A600" s="274"/>
      <c r="B600" s="274"/>
      <c r="C600" s="274"/>
      <c r="D600" s="274"/>
      <c r="E600" s="274"/>
      <c r="F600" s="274"/>
      <c r="G600" s="274"/>
      <c r="H600" s="274"/>
      <c r="I600" s="143"/>
      <c r="J600" s="143"/>
      <c r="K600" s="274"/>
      <c r="L600" s="274"/>
      <c r="M600" s="274"/>
      <c r="N600" s="274"/>
      <c r="O600" s="274"/>
      <c r="P600" s="274"/>
      <c r="Q600" s="274"/>
      <c r="R600" s="274"/>
      <c r="S600" s="274"/>
      <c r="T600" s="274"/>
    </row>
    <row r="601" spans="1:20" ht="12.75" customHeight="1">
      <c r="A601" s="274"/>
      <c r="B601" s="274"/>
      <c r="C601" s="274"/>
      <c r="D601" s="274"/>
      <c r="E601" s="274"/>
      <c r="F601" s="274"/>
      <c r="G601" s="274"/>
      <c r="H601" s="274"/>
      <c r="I601" s="143"/>
      <c r="J601" s="143"/>
      <c r="K601" s="274"/>
      <c r="L601" s="274"/>
      <c r="M601" s="274"/>
      <c r="N601" s="274"/>
      <c r="O601" s="274"/>
      <c r="P601" s="274"/>
      <c r="Q601" s="274"/>
      <c r="R601" s="274"/>
      <c r="S601" s="274"/>
      <c r="T601" s="274"/>
    </row>
    <row r="602" spans="1:20" ht="12.75" customHeight="1">
      <c r="A602" s="274"/>
      <c r="B602" s="274"/>
      <c r="C602" s="274"/>
      <c r="D602" s="274"/>
      <c r="E602" s="274"/>
      <c r="F602" s="274"/>
      <c r="G602" s="274"/>
      <c r="H602" s="274"/>
      <c r="I602" s="143"/>
      <c r="J602" s="143"/>
      <c r="K602" s="274"/>
      <c r="L602" s="274"/>
      <c r="M602" s="274"/>
      <c r="N602" s="274"/>
      <c r="O602" s="274"/>
      <c r="P602" s="274"/>
      <c r="Q602" s="274"/>
      <c r="R602" s="274"/>
      <c r="S602" s="274"/>
      <c r="T602" s="274"/>
    </row>
    <row r="603" spans="1:20" ht="12.75" customHeight="1">
      <c r="A603" s="274"/>
      <c r="B603" s="274"/>
      <c r="C603" s="274"/>
      <c r="D603" s="274"/>
      <c r="E603" s="274"/>
      <c r="F603" s="274"/>
      <c r="G603" s="274"/>
      <c r="H603" s="274"/>
      <c r="I603" s="143"/>
      <c r="J603" s="143"/>
      <c r="K603" s="274"/>
      <c r="L603" s="274"/>
      <c r="M603" s="274"/>
      <c r="N603" s="274"/>
      <c r="O603" s="274"/>
      <c r="P603" s="274"/>
      <c r="Q603" s="274"/>
      <c r="R603" s="274"/>
      <c r="S603" s="274"/>
      <c r="T603" s="274"/>
    </row>
    <row r="604" spans="1:20" ht="12.75" customHeight="1">
      <c r="A604" s="274"/>
      <c r="B604" s="274"/>
      <c r="C604" s="274"/>
      <c r="D604" s="274"/>
      <c r="E604" s="274"/>
      <c r="F604" s="274"/>
      <c r="G604" s="274"/>
      <c r="H604" s="274"/>
      <c r="I604" s="143"/>
      <c r="J604" s="143"/>
      <c r="K604" s="274"/>
      <c r="L604" s="274"/>
      <c r="M604" s="274"/>
      <c r="N604" s="274"/>
      <c r="O604" s="274"/>
      <c r="P604" s="274"/>
      <c r="Q604" s="274"/>
      <c r="R604" s="274"/>
      <c r="S604" s="274"/>
      <c r="T604" s="274"/>
    </row>
    <row r="605" spans="1:20" ht="12.75" customHeight="1">
      <c r="A605" s="274"/>
      <c r="B605" s="274"/>
      <c r="C605" s="274"/>
      <c r="D605" s="274"/>
      <c r="E605" s="274"/>
      <c r="F605" s="274"/>
      <c r="G605" s="274"/>
      <c r="H605" s="274"/>
      <c r="I605" s="143"/>
      <c r="J605" s="143"/>
      <c r="K605" s="274"/>
      <c r="L605" s="274"/>
      <c r="M605" s="274"/>
      <c r="N605" s="274"/>
      <c r="O605" s="274"/>
      <c r="P605" s="274"/>
      <c r="Q605" s="274"/>
      <c r="R605" s="274"/>
      <c r="S605" s="274"/>
      <c r="T605" s="274"/>
    </row>
    <row r="606" spans="1:20" ht="12.75" customHeight="1">
      <c r="A606" s="274"/>
      <c r="B606" s="274"/>
      <c r="C606" s="274"/>
      <c r="D606" s="274"/>
      <c r="E606" s="274"/>
      <c r="F606" s="274"/>
      <c r="G606" s="274"/>
      <c r="H606" s="274"/>
      <c r="I606" s="143"/>
      <c r="J606" s="143"/>
      <c r="K606" s="274"/>
      <c r="L606" s="274"/>
      <c r="M606" s="274"/>
      <c r="N606" s="274"/>
      <c r="O606" s="274"/>
      <c r="P606" s="274"/>
      <c r="Q606" s="274"/>
      <c r="R606" s="274"/>
      <c r="S606" s="274"/>
      <c r="T606" s="274"/>
    </row>
    <row r="607" spans="1:20" ht="12.75" customHeight="1">
      <c r="A607" s="274"/>
      <c r="B607" s="274"/>
      <c r="C607" s="274"/>
      <c r="D607" s="274"/>
      <c r="E607" s="274"/>
      <c r="F607" s="274"/>
      <c r="G607" s="274"/>
      <c r="H607" s="274"/>
      <c r="I607" s="143"/>
      <c r="J607" s="143"/>
      <c r="K607" s="274"/>
      <c r="L607" s="274"/>
      <c r="M607" s="274"/>
      <c r="N607" s="274"/>
      <c r="O607" s="274"/>
      <c r="P607" s="274"/>
      <c r="Q607" s="274"/>
      <c r="R607" s="274"/>
      <c r="S607" s="274"/>
      <c r="T607" s="274"/>
    </row>
    <row r="608" spans="1:20" ht="12.75" customHeight="1">
      <c r="A608" s="274"/>
      <c r="B608" s="274"/>
      <c r="C608" s="274"/>
      <c r="D608" s="274"/>
      <c r="E608" s="274"/>
      <c r="F608" s="274"/>
      <c r="G608" s="274"/>
      <c r="H608" s="274"/>
      <c r="I608" s="143"/>
      <c r="J608" s="143"/>
      <c r="K608" s="274"/>
      <c r="L608" s="274"/>
      <c r="M608" s="274"/>
      <c r="N608" s="274"/>
      <c r="O608" s="274"/>
      <c r="P608" s="274"/>
      <c r="Q608" s="274"/>
      <c r="R608" s="274"/>
      <c r="S608" s="274"/>
      <c r="T608" s="274"/>
    </row>
    <row r="609" spans="1:20" ht="12.75" customHeight="1">
      <c r="A609" s="274"/>
      <c r="B609" s="274"/>
      <c r="C609" s="274"/>
      <c r="D609" s="274"/>
      <c r="E609" s="274"/>
      <c r="F609" s="274"/>
      <c r="G609" s="274"/>
      <c r="H609" s="274"/>
      <c r="I609" s="143"/>
      <c r="J609" s="143"/>
      <c r="K609" s="274"/>
      <c r="L609" s="274"/>
      <c r="M609" s="274"/>
      <c r="N609" s="274"/>
      <c r="O609" s="274"/>
      <c r="P609" s="274"/>
      <c r="Q609" s="274"/>
      <c r="R609" s="274"/>
      <c r="S609" s="274"/>
      <c r="T609" s="274"/>
    </row>
    <row r="610" spans="1:20" ht="12.75" customHeight="1">
      <c r="A610" s="274"/>
      <c r="B610" s="274"/>
      <c r="C610" s="274"/>
      <c r="D610" s="274"/>
      <c r="E610" s="274"/>
      <c r="F610" s="274"/>
      <c r="G610" s="274"/>
      <c r="H610" s="274"/>
      <c r="I610" s="143"/>
      <c r="J610" s="143"/>
      <c r="K610" s="274"/>
      <c r="L610" s="274"/>
      <c r="M610" s="274"/>
      <c r="N610" s="274"/>
      <c r="O610" s="274"/>
      <c r="P610" s="274"/>
      <c r="Q610" s="274"/>
      <c r="R610" s="274"/>
      <c r="S610" s="274"/>
      <c r="T610" s="274"/>
    </row>
    <row r="611" spans="1:20" ht="12.75" customHeight="1">
      <c r="A611" s="274"/>
      <c r="B611" s="274"/>
      <c r="C611" s="274"/>
      <c r="D611" s="274"/>
      <c r="E611" s="274"/>
      <c r="F611" s="274"/>
      <c r="G611" s="274"/>
      <c r="H611" s="274"/>
      <c r="I611" s="143"/>
      <c r="J611" s="143"/>
      <c r="K611" s="274"/>
      <c r="L611" s="274"/>
      <c r="M611" s="274"/>
      <c r="N611" s="274"/>
      <c r="O611" s="274"/>
      <c r="P611" s="274"/>
      <c r="Q611" s="274"/>
      <c r="R611" s="274"/>
      <c r="S611" s="274"/>
      <c r="T611" s="274"/>
    </row>
    <row r="612" spans="1:20" ht="12.75" customHeight="1">
      <c r="A612" s="274"/>
      <c r="B612" s="274"/>
      <c r="C612" s="274"/>
      <c r="D612" s="274"/>
      <c r="E612" s="274"/>
      <c r="F612" s="274"/>
      <c r="G612" s="274"/>
      <c r="H612" s="274"/>
      <c r="I612" s="143"/>
      <c r="J612" s="143"/>
      <c r="K612" s="274"/>
      <c r="L612" s="274"/>
      <c r="M612" s="274"/>
      <c r="N612" s="274"/>
      <c r="O612" s="274"/>
      <c r="P612" s="274"/>
      <c r="Q612" s="274"/>
      <c r="R612" s="274"/>
      <c r="S612" s="274"/>
      <c r="T612" s="274"/>
    </row>
    <row r="613" spans="1:20" ht="12.75" customHeight="1">
      <c r="A613" s="274"/>
      <c r="B613" s="274"/>
      <c r="C613" s="274"/>
      <c r="D613" s="274"/>
      <c r="E613" s="274"/>
      <c r="F613" s="274"/>
      <c r="G613" s="274"/>
      <c r="H613" s="274"/>
      <c r="I613" s="143"/>
      <c r="J613" s="143"/>
      <c r="K613" s="274"/>
      <c r="L613" s="274"/>
      <c r="M613" s="274"/>
      <c r="N613" s="274"/>
      <c r="O613" s="274"/>
      <c r="P613" s="274"/>
      <c r="Q613" s="274"/>
      <c r="R613" s="274"/>
      <c r="S613" s="274"/>
      <c r="T613" s="274"/>
    </row>
    <row r="614" spans="1:20" ht="12.75" customHeight="1">
      <c r="A614" s="274"/>
      <c r="B614" s="274"/>
      <c r="C614" s="274"/>
      <c r="D614" s="274"/>
      <c r="E614" s="274"/>
      <c r="F614" s="274"/>
      <c r="G614" s="274"/>
      <c r="H614" s="274"/>
      <c r="I614" s="143"/>
      <c r="J614" s="143"/>
      <c r="K614" s="274"/>
      <c r="L614" s="274"/>
      <c r="M614" s="274"/>
      <c r="N614" s="274"/>
      <c r="O614" s="274"/>
      <c r="P614" s="274"/>
      <c r="Q614" s="274"/>
      <c r="R614" s="274"/>
      <c r="S614" s="274"/>
      <c r="T614" s="274"/>
    </row>
    <row r="615" spans="1:20" ht="12.75" customHeight="1">
      <c r="A615" s="274"/>
      <c r="B615" s="274"/>
      <c r="C615" s="274"/>
      <c r="D615" s="274"/>
      <c r="E615" s="274"/>
      <c r="F615" s="274"/>
      <c r="G615" s="274"/>
      <c r="H615" s="274"/>
      <c r="I615" s="143"/>
      <c r="J615" s="143"/>
      <c r="K615" s="274"/>
      <c r="L615" s="274"/>
      <c r="M615" s="274"/>
      <c r="N615" s="274"/>
      <c r="O615" s="274"/>
      <c r="P615" s="274"/>
      <c r="Q615" s="274"/>
      <c r="R615" s="274"/>
      <c r="S615" s="274"/>
      <c r="T615" s="274"/>
    </row>
    <row r="616" spans="1:20" ht="12.75" customHeight="1">
      <c r="A616" s="274"/>
      <c r="B616" s="274"/>
      <c r="C616" s="274"/>
      <c r="D616" s="274"/>
      <c r="E616" s="274"/>
      <c r="F616" s="274"/>
      <c r="G616" s="274"/>
      <c r="H616" s="274"/>
      <c r="I616" s="143"/>
      <c r="J616" s="143"/>
      <c r="K616" s="274"/>
      <c r="L616" s="274"/>
      <c r="M616" s="274"/>
      <c r="N616" s="274"/>
      <c r="O616" s="274"/>
      <c r="P616" s="274"/>
      <c r="Q616" s="274"/>
      <c r="R616" s="274"/>
      <c r="S616" s="274"/>
      <c r="T616" s="274"/>
    </row>
    <row r="617" spans="1:20" ht="12.75" customHeight="1">
      <c r="A617" s="274"/>
      <c r="B617" s="274"/>
      <c r="C617" s="274"/>
      <c r="D617" s="274"/>
      <c r="E617" s="274"/>
      <c r="F617" s="274"/>
      <c r="G617" s="274"/>
      <c r="H617" s="274"/>
      <c r="I617" s="143"/>
      <c r="J617" s="143"/>
      <c r="K617" s="274"/>
      <c r="L617" s="274"/>
      <c r="M617" s="274"/>
      <c r="N617" s="274"/>
      <c r="O617" s="274"/>
      <c r="P617" s="274"/>
      <c r="Q617" s="274"/>
      <c r="R617" s="274"/>
      <c r="S617" s="274"/>
      <c r="T617" s="274"/>
    </row>
    <row r="618" spans="1:20" ht="12.75" customHeight="1">
      <c r="A618" s="274"/>
      <c r="B618" s="274"/>
      <c r="C618" s="274"/>
      <c r="D618" s="274"/>
      <c r="E618" s="274"/>
      <c r="F618" s="274"/>
      <c r="G618" s="274"/>
      <c r="H618" s="274"/>
      <c r="I618" s="143"/>
      <c r="J618" s="143"/>
      <c r="K618" s="274"/>
      <c r="L618" s="274"/>
      <c r="M618" s="274"/>
      <c r="N618" s="274"/>
      <c r="O618" s="274"/>
      <c r="P618" s="274"/>
      <c r="Q618" s="274"/>
      <c r="R618" s="274"/>
      <c r="S618" s="274"/>
      <c r="T618" s="274"/>
    </row>
    <row r="619" spans="1:20" ht="12.75" customHeight="1">
      <c r="A619" s="274"/>
      <c r="B619" s="274"/>
      <c r="C619" s="274"/>
      <c r="D619" s="274"/>
      <c r="E619" s="274"/>
      <c r="F619" s="274"/>
      <c r="G619" s="274"/>
      <c r="H619" s="274"/>
      <c r="I619" s="143"/>
      <c r="J619" s="143"/>
      <c r="K619" s="274"/>
      <c r="L619" s="274"/>
      <c r="M619" s="274"/>
      <c r="N619" s="274"/>
      <c r="O619" s="274"/>
      <c r="P619" s="274"/>
      <c r="Q619" s="274"/>
      <c r="R619" s="274"/>
      <c r="S619" s="274"/>
      <c r="T619" s="274"/>
    </row>
    <row r="620" spans="1:20" ht="12.75" customHeight="1">
      <c r="A620" s="274"/>
      <c r="B620" s="274"/>
      <c r="C620" s="274"/>
      <c r="D620" s="274"/>
      <c r="E620" s="274"/>
      <c r="F620" s="274"/>
      <c r="G620" s="274"/>
      <c r="H620" s="274"/>
      <c r="I620" s="143"/>
      <c r="J620" s="143"/>
      <c r="K620" s="274"/>
      <c r="L620" s="274"/>
      <c r="M620" s="274"/>
      <c r="N620" s="274"/>
      <c r="O620" s="274"/>
      <c r="P620" s="274"/>
      <c r="Q620" s="274"/>
      <c r="R620" s="274"/>
      <c r="S620" s="274"/>
      <c r="T620" s="274"/>
    </row>
    <row r="621" spans="1:20" ht="12.75" customHeight="1">
      <c r="A621" s="274"/>
      <c r="B621" s="274"/>
      <c r="C621" s="274"/>
      <c r="D621" s="274"/>
      <c r="E621" s="274"/>
      <c r="F621" s="274"/>
      <c r="G621" s="274"/>
      <c r="H621" s="274"/>
      <c r="I621" s="143"/>
      <c r="J621" s="143"/>
      <c r="K621" s="274"/>
      <c r="L621" s="274"/>
      <c r="M621" s="274"/>
      <c r="N621" s="274"/>
      <c r="O621" s="274"/>
      <c r="P621" s="274"/>
      <c r="Q621" s="274"/>
      <c r="R621" s="274"/>
      <c r="S621" s="274"/>
      <c r="T621" s="274"/>
    </row>
    <row r="622" spans="1:20" ht="12.75" customHeight="1">
      <c r="A622" s="274"/>
      <c r="B622" s="274"/>
      <c r="C622" s="274"/>
      <c r="D622" s="274"/>
      <c r="E622" s="274"/>
      <c r="F622" s="274"/>
      <c r="G622" s="274"/>
      <c r="H622" s="274"/>
      <c r="I622" s="143"/>
      <c r="J622" s="143"/>
      <c r="K622" s="274"/>
      <c r="L622" s="274"/>
      <c r="M622" s="274"/>
      <c r="N622" s="274"/>
      <c r="O622" s="274"/>
      <c r="P622" s="274"/>
      <c r="Q622" s="274"/>
      <c r="R622" s="274"/>
      <c r="S622" s="274"/>
      <c r="T622" s="274"/>
    </row>
    <row r="623" spans="1:20" ht="12.75" customHeight="1">
      <c r="A623" s="274"/>
      <c r="B623" s="274"/>
      <c r="C623" s="274"/>
      <c r="D623" s="274"/>
      <c r="E623" s="274"/>
      <c r="F623" s="274"/>
      <c r="G623" s="274"/>
      <c r="H623" s="274"/>
      <c r="I623" s="143"/>
      <c r="J623" s="143"/>
      <c r="K623" s="274"/>
      <c r="L623" s="274"/>
      <c r="M623" s="274"/>
      <c r="N623" s="274"/>
      <c r="O623" s="274"/>
      <c r="P623" s="274"/>
      <c r="Q623" s="274"/>
      <c r="R623" s="274"/>
      <c r="S623" s="274"/>
      <c r="T623" s="274"/>
    </row>
    <row r="624" spans="1:20" ht="12.75" customHeight="1">
      <c r="A624" s="274"/>
      <c r="B624" s="274"/>
      <c r="C624" s="274"/>
      <c r="D624" s="274"/>
      <c r="E624" s="274"/>
      <c r="F624" s="274"/>
      <c r="G624" s="274"/>
      <c r="H624" s="274"/>
      <c r="I624" s="143"/>
      <c r="J624" s="143"/>
      <c r="K624" s="274"/>
      <c r="L624" s="274"/>
      <c r="M624" s="274"/>
      <c r="N624" s="274"/>
      <c r="O624" s="274"/>
      <c r="P624" s="274"/>
      <c r="Q624" s="274"/>
      <c r="R624" s="274"/>
      <c r="S624" s="274"/>
      <c r="T624" s="274"/>
    </row>
    <row r="625" spans="1:20" ht="12.75" customHeight="1">
      <c r="A625" s="274"/>
      <c r="B625" s="274"/>
      <c r="C625" s="274"/>
      <c r="D625" s="274"/>
      <c r="E625" s="274"/>
      <c r="F625" s="274"/>
      <c r="G625" s="274"/>
      <c r="H625" s="274"/>
      <c r="I625" s="143"/>
      <c r="J625" s="143"/>
      <c r="K625" s="274"/>
      <c r="L625" s="274"/>
      <c r="M625" s="274"/>
      <c r="N625" s="274"/>
      <c r="O625" s="274"/>
      <c r="P625" s="274"/>
      <c r="Q625" s="274"/>
      <c r="R625" s="274"/>
      <c r="S625" s="274"/>
      <c r="T625" s="274"/>
    </row>
    <row r="626" spans="1:20" ht="12.75" customHeight="1">
      <c r="A626" s="274"/>
      <c r="B626" s="274"/>
      <c r="C626" s="274"/>
      <c r="D626" s="274"/>
      <c r="E626" s="274"/>
      <c r="F626" s="274"/>
      <c r="G626" s="274"/>
      <c r="H626" s="274"/>
      <c r="I626" s="143"/>
      <c r="J626" s="143"/>
      <c r="K626" s="274"/>
      <c r="L626" s="274"/>
      <c r="M626" s="274"/>
      <c r="N626" s="274"/>
      <c r="O626" s="274"/>
      <c r="P626" s="274"/>
      <c r="Q626" s="274"/>
      <c r="R626" s="274"/>
      <c r="S626" s="274"/>
      <c r="T626" s="274"/>
    </row>
    <row r="627" spans="1:20" ht="12.75" customHeight="1">
      <c r="A627" s="274"/>
      <c r="B627" s="274"/>
      <c r="C627" s="274"/>
      <c r="D627" s="274"/>
      <c r="E627" s="274"/>
      <c r="F627" s="274"/>
      <c r="G627" s="274"/>
      <c r="H627" s="274"/>
      <c r="I627" s="143"/>
      <c r="J627" s="143"/>
      <c r="K627" s="274"/>
      <c r="L627" s="274"/>
      <c r="M627" s="274"/>
      <c r="N627" s="274"/>
      <c r="O627" s="274"/>
      <c r="P627" s="274"/>
      <c r="Q627" s="274"/>
      <c r="R627" s="274"/>
      <c r="S627" s="274"/>
      <c r="T627" s="274"/>
    </row>
    <row r="628" spans="1:20" ht="12.75" customHeight="1">
      <c r="A628" s="274"/>
      <c r="B628" s="274"/>
      <c r="C628" s="274"/>
      <c r="D628" s="274"/>
      <c r="E628" s="274"/>
      <c r="F628" s="274"/>
      <c r="G628" s="274"/>
      <c r="H628" s="274"/>
      <c r="I628" s="143"/>
      <c r="J628" s="143"/>
      <c r="K628" s="274"/>
      <c r="L628" s="274"/>
      <c r="M628" s="274"/>
      <c r="N628" s="274"/>
      <c r="O628" s="274"/>
      <c r="P628" s="274"/>
      <c r="Q628" s="274"/>
      <c r="R628" s="274"/>
      <c r="S628" s="274"/>
      <c r="T628" s="274"/>
    </row>
    <row r="629" spans="1:20" ht="12.75" customHeight="1">
      <c r="A629" s="274"/>
      <c r="B629" s="274"/>
      <c r="C629" s="274"/>
      <c r="D629" s="274"/>
      <c r="E629" s="274"/>
      <c r="F629" s="274"/>
      <c r="G629" s="274"/>
      <c r="H629" s="274"/>
      <c r="I629" s="143"/>
      <c r="J629" s="143"/>
      <c r="K629" s="274"/>
      <c r="L629" s="274"/>
      <c r="M629" s="274"/>
      <c r="N629" s="274"/>
      <c r="O629" s="274"/>
      <c r="P629" s="274"/>
      <c r="Q629" s="274"/>
      <c r="R629" s="274"/>
      <c r="S629" s="274"/>
      <c r="T629" s="274"/>
    </row>
    <row r="630" spans="1:20" ht="12.75" customHeight="1">
      <c r="A630" s="274"/>
      <c r="B630" s="274"/>
      <c r="C630" s="274"/>
      <c r="D630" s="274"/>
      <c r="E630" s="274"/>
      <c r="F630" s="274"/>
      <c r="G630" s="274"/>
      <c r="H630" s="274"/>
      <c r="I630" s="143"/>
      <c r="J630" s="143"/>
      <c r="K630" s="274"/>
      <c r="L630" s="274"/>
      <c r="M630" s="274"/>
      <c r="N630" s="274"/>
      <c r="O630" s="274"/>
      <c r="P630" s="274"/>
      <c r="Q630" s="274"/>
      <c r="R630" s="274"/>
      <c r="S630" s="274"/>
      <c r="T630" s="274"/>
    </row>
    <row r="631" spans="1:20" ht="12.75" customHeight="1">
      <c r="A631" s="274"/>
      <c r="B631" s="274"/>
      <c r="C631" s="274"/>
      <c r="D631" s="274"/>
      <c r="E631" s="274"/>
      <c r="F631" s="274"/>
      <c r="G631" s="274"/>
      <c r="H631" s="274"/>
      <c r="I631" s="143"/>
      <c r="J631" s="143"/>
      <c r="K631" s="274"/>
      <c r="L631" s="274"/>
      <c r="M631" s="274"/>
      <c r="N631" s="274"/>
      <c r="O631" s="274"/>
      <c r="P631" s="274"/>
      <c r="Q631" s="274"/>
      <c r="R631" s="274"/>
      <c r="S631" s="274"/>
      <c r="T631" s="274"/>
    </row>
    <row r="632" spans="1:20" ht="12.75" customHeight="1">
      <c r="A632" s="274"/>
      <c r="B632" s="274"/>
      <c r="C632" s="274"/>
      <c r="D632" s="274"/>
      <c r="E632" s="274"/>
      <c r="F632" s="274"/>
      <c r="G632" s="274"/>
      <c r="H632" s="274"/>
      <c r="I632" s="143"/>
      <c r="J632" s="143"/>
      <c r="K632" s="274"/>
      <c r="L632" s="274"/>
      <c r="M632" s="274"/>
      <c r="N632" s="274"/>
      <c r="O632" s="274"/>
      <c r="P632" s="274"/>
      <c r="Q632" s="274"/>
      <c r="R632" s="274"/>
      <c r="S632" s="274"/>
      <c r="T632" s="274"/>
    </row>
    <row r="633" spans="1:20" ht="12.75" customHeight="1">
      <c r="A633" s="274"/>
      <c r="B633" s="274"/>
      <c r="C633" s="274"/>
      <c r="D633" s="274"/>
      <c r="E633" s="274"/>
      <c r="F633" s="274"/>
      <c r="G633" s="274"/>
      <c r="H633" s="274"/>
      <c r="I633" s="143"/>
      <c r="J633" s="143"/>
      <c r="K633" s="274"/>
      <c r="L633" s="274"/>
      <c r="M633" s="274"/>
      <c r="N633" s="274"/>
      <c r="O633" s="274"/>
      <c r="P633" s="274"/>
      <c r="Q633" s="274"/>
      <c r="R633" s="274"/>
      <c r="S633" s="274"/>
      <c r="T633" s="274"/>
    </row>
    <row r="634" spans="1:20" ht="12.75" customHeight="1">
      <c r="A634" s="274"/>
      <c r="B634" s="274"/>
      <c r="C634" s="274"/>
      <c r="D634" s="274"/>
      <c r="E634" s="274"/>
      <c r="F634" s="274"/>
      <c r="G634" s="274"/>
      <c r="H634" s="274"/>
      <c r="I634" s="143"/>
      <c r="J634" s="143"/>
      <c r="K634" s="274"/>
      <c r="L634" s="274"/>
      <c r="M634" s="274"/>
      <c r="N634" s="274"/>
      <c r="O634" s="274"/>
      <c r="P634" s="274"/>
      <c r="Q634" s="274"/>
      <c r="R634" s="274"/>
      <c r="S634" s="274"/>
      <c r="T634" s="274"/>
    </row>
    <row r="635" spans="1:20" ht="12.75" customHeight="1">
      <c r="A635" s="274"/>
      <c r="B635" s="274"/>
      <c r="C635" s="274"/>
      <c r="D635" s="274"/>
      <c r="E635" s="274"/>
      <c r="F635" s="274"/>
      <c r="G635" s="274"/>
      <c r="H635" s="274"/>
      <c r="I635" s="143"/>
      <c r="J635" s="143"/>
      <c r="K635" s="274"/>
      <c r="L635" s="274"/>
      <c r="M635" s="274"/>
      <c r="N635" s="274"/>
      <c r="O635" s="274"/>
      <c r="P635" s="274"/>
      <c r="Q635" s="274"/>
      <c r="R635" s="274"/>
      <c r="S635" s="274"/>
      <c r="T635" s="274"/>
    </row>
    <row r="636" spans="1:20" ht="12.75" customHeight="1">
      <c r="A636" s="274"/>
      <c r="B636" s="274"/>
      <c r="C636" s="274"/>
      <c r="D636" s="274"/>
      <c r="E636" s="274"/>
      <c r="F636" s="274"/>
      <c r="G636" s="274"/>
      <c r="H636" s="274"/>
      <c r="I636" s="143"/>
      <c r="J636" s="143"/>
      <c r="K636" s="274"/>
      <c r="L636" s="274"/>
      <c r="M636" s="274"/>
      <c r="N636" s="274"/>
      <c r="O636" s="274"/>
      <c r="P636" s="274"/>
      <c r="Q636" s="274"/>
      <c r="R636" s="274"/>
      <c r="S636" s="274"/>
      <c r="T636" s="274"/>
    </row>
    <row r="637" spans="1:20" ht="12.75" customHeight="1">
      <c r="A637" s="274"/>
      <c r="B637" s="274"/>
      <c r="C637" s="274"/>
      <c r="D637" s="274"/>
      <c r="E637" s="274"/>
      <c r="F637" s="274"/>
      <c r="G637" s="274"/>
      <c r="H637" s="274"/>
      <c r="I637" s="143"/>
      <c r="J637" s="143"/>
      <c r="K637" s="274"/>
      <c r="L637" s="274"/>
      <c r="M637" s="274"/>
      <c r="N637" s="274"/>
      <c r="O637" s="274"/>
      <c r="P637" s="274"/>
      <c r="Q637" s="274"/>
      <c r="R637" s="274"/>
      <c r="S637" s="274"/>
      <c r="T637" s="274"/>
    </row>
    <row r="638" spans="1:20" ht="12.75" customHeight="1">
      <c r="A638" s="274"/>
      <c r="B638" s="274"/>
      <c r="C638" s="274"/>
      <c r="D638" s="274"/>
      <c r="E638" s="274"/>
      <c r="F638" s="274"/>
      <c r="G638" s="274"/>
      <c r="H638" s="274"/>
      <c r="I638" s="143"/>
      <c r="J638" s="143"/>
      <c r="K638" s="274"/>
      <c r="L638" s="274"/>
      <c r="M638" s="274"/>
      <c r="N638" s="274"/>
      <c r="O638" s="274"/>
      <c r="P638" s="274"/>
      <c r="Q638" s="274"/>
      <c r="R638" s="274"/>
      <c r="S638" s="274"/>
      <c r="T638" s="274"/>
    </row>
    <row r="639" spans="1:20" ht="12.75" customHeight="1">
      <c r="A639" s="274"/>
      <c r="B639" s="274"/>
      <c r="C639" s="274"/>
      <c r="D639" s="274"/>
      <c r="E639" s="274"/>
      <c r="F639" s="274"/>
      <c r="G639" s="274"/>
      <c r="H639" s="274"/>
      <c r="I639" s="143"/>
      <c r="J639" s="143"/>
      <c r="K639" s="274"/>
      <c r="L639" s="274"/>
      <c r="M639" s="274"/>
      <c r="N639" s="274"/>
      <c r="O639" s="274"/>
      <c r="P639" s="274"/>
      <c r="Q639" s="274"/>
      <c r="R639" s="274"/>
      <c r="S639" s="274"/>
      <c r="T639" s="274"/>
    </row>
    <row r="640" spans="1:20" ht="12.75" customHeight="1">
      <c r="A640" s="274"/>
      <c r="B640" s="274"/>
      <c r="C640" s="274"/>
      <c r="D640" s="274"/>
      <c r="E640" s="274"/>
      <c r="F640" s="274"/>
      <c r="G640" s="274"/>
      <c r="H640" s="274"/>
      <c r="I640" s="143"/>
      <c r="J640" s="143"/>
      <c r="K640" s="274"/>
      <c r="L640" s="274"/>
      <c r="M640" s="274"/>
      <c r="N640" s="274"/>
      <c r="O640" s="274"/>
      <c r="P640" s="274"/>
      <c r="Q640" s="274"/>
      <c r="R640" s="274"/>
      <c r="S640" s="274"/>
      <c r="T640" s="274"/>
    </row>
    <row r="641" spans="1:20" ht="12.75" customHeight="1">
      <c r="A641" s="274"/>
      <c r="B641" s="274"/>
      <c r="C641" s="274"/>
      <c r="D641" s="274"/>
      <c r="E641" s="274"/>
      <c r="F641" s="274"/>
      <c r="G641" s="274"/>
      <c r="H641" s="274"/>
      <c r="I641" s="143"/>
      <c r="J641" s="143"/>
      <c r="K641" s="274"/>
      <c r="L641" s="274"/>
      <c r="M641" s="274"/>
      <c r="N641" s="274"/>
      <c r="O641" s="274"/>
      <c r="P641" s="274"/>
      <c r="Q641" s="274"/>
      <c r="R641" s="274"/>
      <c r="S641" s="274"/>
      <c r="T641" s="274"/>
    </row>
    <row r="642" spans="1:20" ht="12.75" customHeight="1">
      <c r="A642" s="274"/>
      <c r="B642" s="274"/>
      <c r="C642" s="274"/>
      <c r="D642" s="274"/>
      <c r="E642" s="274"/>
      <c r="F642" s="274"/>
      <c r="G642" s="274"/>
      <c r="H642" s="274"/>
      <c r="I642" s="143"/>
      <c r="J642" s="143"/>
      <c r="K642" s="274"/>
      <c r="L642" s="274"/>
      <c r="M642" s="274"/>
      <c r="N642" s="274"/>
      <c r="O642" s="274"/>
      <c r="P642" s="274"/>
      <c r="Q642" s="274"/>
      <c r="R642" s="274"/>
      <c r="S642" s="274"/>
      <c r="T642" s="274"/>
    </row>
    <row r="643" spans="1:20" ht="12.75" customHeight="1">
      <c r="A643" s="274"/>
      <c r="B643" s="274"/>
      <c r="C643" s="274"/>
      <c r="D643" s="274"/>
      <c r="E643" s="274"/>
      <c r="F643" s="274"/>
      <c r="G643" s="274"/>
      <c r="H643" s="274"/>
      <c r="I643" s="143"/>
      <c r="J643" s="143"/>
      <c r="K643" s="274"/>
      <c r="L643" s="274"/>
      <c r="M643" s="274"/>
      <c r="N643" s="274"/>
      <c r="O643" s="274"/>
      <c r="P643" s="274"/>
      <c r="Q643" s="274"/>
      <c r="R643" s="274"/>
      <c r="S643" s="274"/>
      <c r="T643" s="274"/>
    </row>
    <row r="644" spans="1:20" ht="12.75" customHeight="1">
      <c r="A644" s="274"/>
      <c r="B644" s="274"/>
      <c r="C644" s="274"/>
      <c r="D644" s="274"/>
      <c r="E644" s="274"/>
      <c r="F644" s="274"/>
      <c r="G644" s="274"/>
      <c r="H644" s="274"/>
      <c r="I644" s="143"/>
      <c r="J644" s="143"/>
      <c r="K644" s="274"/>
      <c r="L644" s="274"/>
      <c r="M644" s="274"/>
      <c r="N644" s="274"/>
      <c r="O644" s="274"/>
      <c r="P644" s="274"/>
      <c r="Q644" s="274"/>
      <c r="R644" s="274"/>
      <c r="S644" s="274"/>
      <c r="T644" s="274"/>
    </row>
    <row r="645" spans="1:20" ht="12.75" customHeight="1">
      <c r="A645" s="274"/>
      <c r="B645" s="274"/>
      <c r="C645" s="274"/>
      <c r="D645" s="274"/>
      <c r="E645" s="274"/>
      <c r="F645" s="274"/>
      <c r="G645" s="274"/>
      <c r="H645" s="274"/>
      <c r="I645" s="143"/>
      <c r="J645" s="143"/>
      <c r="K645" s="274"/>
      <c r="L645" s="274"/>
      <c r="M645" s="274"/>
      <c r="N645" s="274"/>
      <c r="O645" s="274"/>
      <c r="P645" s="274"/>
      <c r="Q645" s="274"/>
      <c r="R645" s="274"/>
      <c r="S645" s="274"/>
      <c r="T645" s="274"/>
    </row>
    <row r="646" spans="1:20" ht="12.75" customHeight="1">
      <c r="A646" s="274"/>
      <c r="B646" s="274"/>
      <c r="C646" s="274"/>
      <c r="D646" s="274"/>
      <c r="E646" s="274"/>
      <c r="F646" s="274"/>
      <c r="G646" s="274"/>
      <c r="H646" s="274"/>
      <c r="I646" s="143"/>
      <c r="J646" s="143"/>
      <c r="K646" s="274"/>
      <c r="L646" s="274"/>
      <c r="M646" s="274"/>
      <c r="N646" s="274"/>
      <c r="O646" s="274"/>
      <c r="P646" s="274"/>
      <c r="Q646" s="274"/>
      <c r="R646" s="274"/>
      <c r="S646" s="274"/>
      <c r="T646" s="274"/>
    </row>
    <row r="647" spans="1:20" ht="12.75" customHeight="1">
      <c r="A647" s="274"/>
      <c r="B647" s="274"/>
      <c r="C647" s="274"/>
      <c r="D647" s="274"/>
      <c r="E647" s="274"/>
      <c r="F647" s="274"/>
      <c r="G647" s="274"/>
      <c r="H647" s="274"/>
      <c r="I647" s="143"/>
      <c r="J647" s="143"/>
      <c r="K647" s="274"/>
      <c r="L647" s="274"/>
      <c r="M647" s="274"/>
      <c r="N647" s="274"/>
      <c r="O647" s="274"/>
      <c r="P647" s="274"/>
      <c r="Q647" s="274"/>
      <c r="R647" s="274"/>
      <c r="S647" s="274"/>
      <c r="T647" s="274"/>
    </row>
    <row r="648" spans="1:20" ht="12.75" customHeight="1">
      <c r="A648" s="274"/>
      <c r="B648" s="274"/>
      <c r="C648" s="274"/>
      <c r="D648" s="274"/>
      <c r="E648" s="274"/>
      <c r="F648" s="274"/>
      <c r="G648" s="274"/>
      <c r="H648" s="274"/>
      <c r="I648" s="143"/>
      <c r="J648" s="143"/>
      <c r="K648" s="274"/>
      <c r="L648" s="274"/>
      <c r="M648" s="274"/>
      <c r="N648" s="274"/>
      <c r="O648" s="274"/>
      <c r="P648" s="274"/>
      <c r="Q648" s="274"/>
      <c r="R648" s="274"/>
      <c r="S648" s="274"/>
      <c r="T648" s="274"/>
    </row>
    <row r="649" spans="1:20" ht="12.75" customHeight="1">
      <c r="A649" s="274"/>
      <c r="B649" s="274"/>
      <c r="C649" s="274"/>
      <c r="D649" s="274"/>
      <c r="E649" s="274"/>
      <c r="F649" s="274"/>
      <c r="G649" s="274"/>
      <c r="H649" s="274"/>
      <c r="I649" s="143"/>
      <c r="J649" s="143"/>
      <c r="K649" s="274"/>
      <c r="L649" s="274"/>
      <c r="M649" s="274"/>
      <c r="N649" s="274"/>
      <c r="O649" s="274"/>
      <c r="P649" s="274"/>
      <c r="Q649" s="274"/>
      <c r="R649" s="274"/>
      <c r="S649" s="274"/>
      <c r="T649" s="274"/>
    </row>
    <row r="650" spans="1:20" ht="12.75" customHeight="1">
      <c r="A650" s="274"/>
      <c r="B650" s="274"/>
      <c r="C650" s="274"/>
      <c r="D650" s="274"/>
      <c r="E650" s="274"/>
      <c r="F650" s="274"/>
      <c r="G650" s="274"/>
      <c r="H650" s="274"/>
      <c r="I650" s="143"/>
      <c r="J650" s="143"/>
      <c r="K650" s="274"/>
      <c r="L650" s="274"/>
      <c r="M650" s="274"/>
      <c r="N650" s="274"/>
      <c r="O650" s="274"/>
      <c r="P650" s="274"/>
      <c r="Q650" s="274"/>
      <c r="R650" s="274"/>
      <c r="S650" s="274"/>
      <c r="T650" s="274"/>
    </row>
    <row r="651" spans="1:20" ht="12.75" customHeight="1">
      <c r="A651" s="274"/>
      <c r="B651" s="274"/>
      <c r="C651" s="274"/>
      <c r="D651" s="274"/>
      <c r="E651" s="274"/>
      <c r="F651" s="274"/>
      <c r="G651" s="274"/>
      <c r="H651" s="274"/>
      <c r="I651" s="143"/>
      <c r="J651" s="143"/>
      <c r="K651" s="274"/>
      <c r="L651" s="274"/>
      <c r="M651" s="274"/>
      <c r="N651" s="274"/>
      <c r="O651" s="274"/>
      <c r="P651" s="274"/>
      <c r="Q651" s="274"/>
      <c r="R651" s="274"/>
      <c r="S651" s="274"/>
      <c r="T651" s="274"/>
    </row>
    <row r="652" spans="1:20" ht="12.75" customHeight="1">
      <c r="A652" s="274"/>
      <c r="B652" s="274"/>
      <c r="C652" s="274"/>
      <c r="D652" s="274"/>
      <c r="E652" s="274"/>
      <c r="F652" s="274"/>
      <c r="G652" s="274"/>
      <c r="H652" s="274"/>
      <c r="I652" s="143"/>
      <c r="J652" s="143"/>
      <c r="K652" s="274"/>
      <c r="L652" s="274"/>
      <c r="M652" s="274"/>
      <c r="N652" s="274"/>
      <c r="O652" s="274"/>
      <c r="P652" s="274"/>
      <c r="Q652" s="274"/>
      <c r="R652" s="274"/>
      <c r="S652" s="274"/>
      <c r="T652" s="274"/>
    </row>
    <row r="653" spans="1:20" ht="12.75" customHeight="1">
      <c r="A653" s="274"/>
      <c r="B653" s="274"/>
      <c r="C653" s="274"/>
      <c r="D653" s="274"/>
      <c r="E653" s="274"/>
      <c r="F653" s="274"/>
      <c r="G653" s="274"/>
      <c r="H653" s="274"/>
      <c r="I653" s="143"/>
      <c r="J653" s="143"/>
      <c r="K653" s="274"/>
      <c r="L653" s="274"/>
      <c r="M653" s="274"/>
      <c r="N653" s="274"/>
      <c r="O653" s="274"/>
      <c r="P653" s="274"/>
      <c r="Q653" s="274"/>
      <c r="R653" s="274"/>
      <c r="S653" s="274"/>
      <c r="T653" s="274"/>
    </row>
    <row r="654" spans="1:20" ht="12.75" customHeight="1">
      <c r="A654" s="274"/>
      <c r="B654" s="274"/>
      <c r="C654" s="274"/>
      <c r="D654" s="274"/>
      <c r="E654" s="274"/>
      <c r="F654" s="274"/>
      <c r="G654" s="274"/>
      <c r="H654" s="274"/>
      <c r="I654" s="143"/>
      <c r="J654" s="143"/>
      <c r="K654" s="274"/>
      <c r="L654" s="274"/>
      <c r="M654" s="274"/>
      <c r="N654" s="274"/>
      <c r="O654" s="274"/>
      <c r="P654" s="274"/>
      <c r="Q654" s="274"/>
      <c r="R654" s="274"/>
      <c r="S654" s="274"/>
      <c r="T654" s="274"/>
    </row>
    <row r="655" spans="1:20" ht="12.75" customHeight="1">
      <c r="A655" s="274"/>
      <c r="B655" s="274"/>
      <c r="C655" s="274"/>
      <c r="D655" s="274"/>
      <c r="E655" s="274"/>
      <c r="F655" s="274"/>
      <c r="G655" s="274"/>
      <c r="H655" s="274"/>
      <c r="I655" s="143"/>
      <c r="J655" s="143"/>
      <c r="K655" s="274"/>
      <c r="L655" s="274"/>
      <c r="M655" s="274"/>
      <c r="N655" s="274"/>
      <c r="O655" s="274"/>
      <c r="P655" s="274"/>
      <c r="Q655" s="274"/>
      <c r="R655" s="274"/>
      <c r="S655" s="274"/>
      <c r="T655" s="274"/>
    </row>
    <row r="656" spans="1:20" ht="12.75" customHeight="1">
      <c r="A656" s="274"/>
      <c r="B656" s="274"/>
      <c r="C656" s="274"/>
      <c r="D656" s="274"/>
      <c r="E656" s="274"/>
      <c r="F656" s="274"/>
      <c r="G656" s="274"/>
      <c r="H656" s="274"/>
      <c r="I656" s="143"/>
      <c r="J656" s="143"/>
      <c r="K656" s="274"/>
      <c r="L656" s="274"/>
      <c r="M656" s="274"/>
      <c r="N656" s="274"/>
      <c r="O656" s="274"/>
      <c r="P656" s="274"/>
      <c r="Q656" s="274"/>
      <c r="R656" s="274"/>
      <c r="S656" s="274"/>
      <c r="T656" s="274"/>
    </row>
    <row r="657" spans="1:20" ht="12.75" customHeight="1">
      <c r="A657" s="274"/>
      <c r="B657" s="274"/>
      <c r="C657" s="274"/>
      <c r="D657" s="274"/>
      <c r="E657" s="274"/>
      <c r="F657" s="274"/>
      <c r="G657" s="274"/>
      <c r="H657" s="274"/>
      <c r="I657" s="143"/>
      <c r="J657" s="143"/>
      <c r="K657" s="274"/>
      <c r="L657" s="274"/>
      <c r="M657" s="274"/>
      <c r="N657" s="274"/>
      <c r="O657" s="274"/>
      <c r="P657" s="274"/>
      <c r="Q657" s="274"/>
      <c r="R657" s="274"/>
      <c r="S657" s="274"/>
      <c r="T657" s="274"/>
    </row>
    <row r="658" spans="1:20" ht="12.75" customHeight="1">
      <c r="A658" s="274"/>
      <c r="B658" s="274"/>
      <c r="C658" s="274"/>
      <c r="D658" s="274"/>
      <c r="E658" s="274"/>
      <c r="F658" s="274"/>
      <c r="G658" s="274"/>
      <c r="H658" s="274"/>
      <c r="I658" s="143"/>
      <c r="J658" s="143"/>
      <c r="K658" s="274"/>
      <c r="L658" s="274"/>
      <c r="M658" s="274"/>
      <c r="N658" s="274"/>
      <c r="O658" s="274"/>
      <c r="P658" s="274"/>
      <c r="Q658" s="274"/>
      <c r="R658" s="274"/>
      <c r="S658" s="274"/>
      <c r="T658" s="274"/>
    </row>
    <row r="659" spans="1:20" ht="12.75" customHeight="1">
      <c r="A659" s="274"/>
      <c r="B659" s="274"/>
      <c r="C659" s="274"/>
      <c r="D659" s="274"/>
      <c r="E659" s="274"/>
      <c r="F659" s="274"/>
      <c r="G659" s="274"/>
      <c r="H659" s="274"/>
      <c r="I659" s="143"/>
      <c r="J659" s="143"/>
      <c r="K659" s="274"/>
      <c r="L659" s="274"/>
      <c r="M659" s="274"/>
      <c r="N659" s="274"/>
      <c r="O659" s="274"/>
      <c r="P659" s="274"/>
      <c r="Q659" s="274"/>
      <c r="R659" s="274"/>
      <c r="S659" s="274"/>
      <c r="T659" s="274"/>
    </row>
    <row r="660" spans="1:20" ht="12.75" customHeight="1">
      <c r="A660" s="274"/>
      <c r="B660" s="274"/>
      <c r="C660" s="274"/>
      <c r="D660" s="274"/>
      <c r="E660" s="274"/>
      <c r="F660" s="274"/>
      <c r="G660" s="274"/>
      <c r="H660" s="274"/>
      <c r="I660" s="143"/>
      <c r="J660" s="143"/>
      <c r="K660" s="274"/>
      <c r="L660" s="274"/>
      <c r="M660" s="274"/>
      <c r="N660" s="274"/>
      <c r="O660" s="274"/>
      <c r="P660" s="274"/>
      <c r="Q660" s="274"/>
      <c r="R660" s="274"/>
      <c r="S660" s="274"/>
      <c r="T660" s="274"/>
    </row>
    <row r="661" spans="1:20" ht="12.75" customHeight="1">
      <c r="A661" s="274"/>
      <c r="B661" s="274"/>
      <c r="C661" s="274"/>
      <c r="D661" s="274"/>
      <c r="E661" s="274"/>
      <c r="F661" s="274"/>
      <c r="G661" s="274"/>
      <c r="H661" s="274"/>
      <c r="I661" s="143"/>
      <c r="J661" s="143"/>
      <c r="K661" s="274"/>
      <c r="L661" s="274"/>
      <c r="M661" s="274"/>
      <c r="N661" s="274"/>
      <c r="O661" s="274"/>
      <c r="P661" s="274"/>
      <c r="Q661" s="274"/>
      <c r="R661" s="274"/>
      <c r="S661" s="274"/>
      <c r="T661" s="274"/>
    </row>
    <row r="662" spans="1:20" ht="12.75" customHeight="1">
      <c r="A662" s="274"/>
      <c r="B662" s="274"/>
      <c r="C662" s="274"/>
      <c r="D662" s="274"/>
      <c r="E662" s="274"/>
      <c r="F662" s="274"/>
      <c r="G662" s="274"/>
      <c r="H662" s="274"/>
      <c r="I662" s="143"/>
      <c r="J662" s="143"/>
      <c r="K662" s="274"/>
      <c r="L662" s="274"/>
      <c r="M662" s="274"/>
      <c r="N662" s="274"/>
      <c r="O662" s="274"/>
      <c r="P662" s="274"/>
      <c r="Q662" s="274"/>
      <c r="R662" s="274"/>
      <c r="S662" s="274"/>
      <c r="T662" s="274"/>
    </row>
    <row r="663" spans="1:20" ht="12.75" customHeight="1">
      <c r="A663" s="274"/>
      <c r="B663" s="274"/>
      <c r="C663" s="274"/>
      <c r="D663" s="274"/>
      <c r="E663" s="274"/>
      <c r="F663" s="274"/>
      <c r="G663" s="274"/>
      <c r="H663" s="274"/>
      <c r="I663" s="143"/>
      <c r="J663" s="143"/>
      <c r="K663" s="274"/>
      <c r="L663" s="274"/>
      <c r="M663" s="274"/>
      <c r="N663" s="274"/>
      <c r="O663" s="274"/>
      <c r="P663" s="274"/>
      <c r="Q663" s="274"/>
      <c r="R663" s="274"/>
      <c r="S663" s="274"/>
      <c r="T663" s="274"/>
    </row>
    <row r="664" spans="1:20" ht="12.75" customHeight="1">
      <c r="A664" s="274"/>
      <c r="B664" s="274"/>
      <c r="C664" s="274"/>
      <c r="D664" s="274"/>
      <c r="E664" s="274"/>
      <c r="F664" s="274"/>
      <c r="G664" s="274"/>
      <c r="H664" s="274"/>
      <c r="I664" s="143"/>
      <c r="J664" s="143"/>
      <c r="K664" s="274"/>
      <c r="L664" s="274"/>
      <c r="M664" s="274"/>
      <c r="N664" s="274"/>
      <c r="O664" s="274"/>
      <c r="P664" s="274"/>
      <c r="Q664" s="274"/>
      <c r="R664" s="274"/>
      <c r="S664" s="274"/>
      <c r="T664" s="274"/>
    </row>
    <row r="665" spans="1:20" ht="12.75" customHeight="1">
      <c r="A665" s="274"/>
      <c r="B665" s="274"/>
      <c r="C665" s="274"/>
      <c r="D665" s="274"/>
      <c r="E665" s="274"/>
      <c r="F665" s="274"/>
      <c r="G665" s="274"/>
      <c r="H665" s="274"/>
      <c r="I665" s="143"/>
      <c r="J665" s="143"/>
      <c r="K665" s="274"/>
      <c r="L665" s="274"/>
      <c r="M665" s="274"/>
      <c r="N665" s="274"/>
      <c r="O665" s="274"/>
      <c r="P665" s="274"/>
      <c r="Q665" s="274"/>
      <c r="R665" s="274"/>
      <c r="S665" s="274"/>
      <c r="T665" s="274"/>
    </row>
    <row r="666" spans="1:20" ht="12.75" customHeight="1">
      <c r="A666" s="274"/>
      <c r="B666" s="274"/>
      <c r="C666" s="274"/>
      <c r="D666" s="274"/>
      <c r="E666" s="274"/>
      <c r="F666" s="274"/>
      <c r="G666" s="274"/>
      <c r="H666" s="274"/>
      <c r="I666" s="143"/>
      <c r="J666" s="143"/>
      <c r="K666" s="274"/>
      <c r="L666" s="274"/>
      <c r="M666" s="274"/>
      <c r="N666" s="274"/>
      <c r="O666" s="274"/>
      <c r="P666" s="274"/>
      <c r="Q666" s="274"/>
      <c r="R666" s="274"/>
      <c r="S666" s="274"/>
      <c r="T666" s="274"/>
    </row>
    <row r="667" spans="1:20" ht="12.75" customHeight="1">
      <c r="A667" s="274"/>
      <c r="B667" s="274"/>
      <c r="C667" s="274"/>
      <c r="D667" s="274"/>
      <c r="E667" s="274"/>
      <c r="F667" s="274"/>
      <c r="G667" s="274"/>
      <c r="H667" s="274"/>
      <c r="I667" s="143"/>
      <c r="J667" s="143"/>
      <c r="K667" s="274"/>
      <c r="L667" s="274"/>
      <c r="M667" s="274"/>
      <c r="N667" s="274"/>
      <c r="O667" s="274"/>
      <c r="P667" s="274"/>
      <c r="Q667" s="274"/>
      <c r="R667" s="274"/>
      <c r="S667" s="274"/>
      <c r="T667" s="274"/>
    </row>
    <row r="668" spans="1:20" ht="12.75" customHeight="1">
      <c r="A668" s="274"/>
      <c r="B668" s="274"/>
      <c r="C668" s="274"/>
      <c r="D668" s="274"/>
      <c r="E668" s="274"/>
      <c r="F668" s="274"/>
      <c r="G668" s="274"/>
      <c r="H668" s="274"/>
      <c r="I668" s="143"/>
      <c r="J668" s="143"/>
      <c r="K668" s="274"/>
      <c r="L668" s="274"/>
      <c r="M668" s="274"/>
      <c r="N668" s="274"/>
      <c r="O668" s="274"/>
      <c r="P668" s="274"/>
      <c r="Q668" s="274"/>
      <c r="R668" s="274"/>
      <c r="S668" s="274"/>
      <c r="T668" s="274"/>
    </row>
    <row r="669" spans="1:20" ht="12.75" customHeight="1">
      <c r="A669" s="274"/>
      <c r="B669" s="274"/>
      <c r="C669" s="274"/>
      <c r="D669" s="274"/>
      <c r="E669" s="274"/>
      <c r="F669" s="274"/>
      <c r="G669" s="274"/>
      <c r="H669" s="274"/>
      <c r="I669" s="143"/>
      <c r="J669" s="143"/>
      <c r="K669" s="274"/>
      <c r="L669" s="274"/>
      <c r="M669" s="274"/>
      <c r="N669" s="274"/>
      <c r="O669" s="274"/>
      <c r="P669" s="274"/>
      <c r="Q669" s="274"/>
      <c r="R669" s="274"/>
      <c r="S669" s="274"/>
      <c r="T669" s="274"/>
    </row>
    <row r="670" spans="1:20" ht="12.75" customHeight="1">
      <c r="A670" s="274"/>
      <c r="B670" s="274"/>
      <c r="C670" s="274"/>
      <c r="D670" s="274"/>
      <c r="E670" s="274"/>
      <c r="F670" s="274"/>
      <c r="G670" s="274"/>
      <c r="H670" s="274"/>
      <c r="I670" s="143"/>
      <c r="J670" s="143"/>
      <c r="K670" s="274"/>
      <c r="L670" s="274"/>
      <c r="M670" s="274"/>
      <c r="N670" s="274"/>
      <c r="O670" s="274"/>
      <c r="P670" s="274"/>
      <c r="Q670" s="274"/>
      <c r="R670" s="274"/>
      <c r="S670" s="274"/>
      <c r="T670" s="274"/>
    </row>
    <row r="671" spans="1:20" ht="12.75" customHeight="1">
      <c r="A671" s="274"/>
      <c r="B671" s="274"/>
      <c r="C671" s="274"/>
      <c r="D671" s="274"/>
      <c r="E671" s="274"/>
      <c r="F671" s="274"/>
      <c r="G671" s="274"/>
      <c r="H671" s="274"/>
      <c r="I671" s="143"/>
      <c r="J671" s="143"/>
      <c r="K671" s="274"/>
      <c r="L671" s="274"/>
      <c r="M671" s="274"/>
      <c r="N671" s="274"/>
      <c r="O671" s="274"/>
      <c r="P671" s="274"/>
      <c r="Q671" s="274"/>
      <c r="R671" s="274"/>
      <c r="S671" s="274"/>
      <c r="T671" s="274"/>
    </row>
    <row r="672" spans="1:20" ht="12.75" customHeight="1">
      <c r="A672" s="274"/>
      <c r="B672" s="274"/>
      <c r="C672" s="274"/>
      <c r="D672" s="274"/>
      <c r="E672" s="274"/>
      <c r="F672" s="274"/>
      <c r="G672" s="274"/>
      <c r="H672" s="274"/>
      <c r="I672" s="143"/>
      <c r="J672" s="143"/>
      <c r="K672" s="274"/>
      <c r="L672" s="274"/>
      <c r="M672" s="274"/>
      <c r="N672" s="274"/>
      <c r="O672" s="274"/>
      <c r="P672" s="274"/>
      <c r="Q672" s="274"/>
      <c r="R672" s="274"/>
      <c r="S672" s="274"/>
      <c r="T672" s="274"/>
    </row>
    <row r="673" spans="1:20" ht="12.75" customHeight="1">
      <c r="A673" s="274"/>
      <c r="B673" s="274"/>
      <c r="C673" s="274"/>
      <c r="D673" s="274"/>
      <c r="E673" s="274"/>
      <c r="F673" s="274"/>
      <c r="G673" s="274"/>
      <c r="H673" s="274"/>
      <c r="I673" s="143"/>
      <c r="J673" s="143"/>
      <c r="K673" s="274"/>
      <c r="L673" s="274"/>
      <c r="M673" s="274"/>
      <c r="N673" s="274"/>
      <c r="O673" s="274"/>
      <c r="P673" s="274"/>
      <c r="Q673" s="274"/>
      <c r="R673" s="274"/>
      <c r="S673" s="274"/>
      <c r="T673" s="274"/>
    </row>
    <row r="674" spans="1:20" ht="12.75" customHeight="1">
      <c r="A674" s="274"/>
      <c r="B674" s="274"/>
      <c r="C674" s="274"/>
      <c r="D674" s="274"/>
      <c r="E674" s="274"/>
      <c r="F674" s="274"/>
      <c r="G674" s="274"/>
      <c r="H674" s="274"/>
      <c r="I674" s="143"/>
      <c r="J674" s="143"/>
      <c r="K674" s="274"/>
      <c r="L674" s="274"/>
      <c r="M674" s="274"/>
      <c r="N674" s="274"/>
      <c r="O674" s="274"/>
      <c r="P674" s="274"/>
      <c r="Q674" s="274"/>
      <c r="R674" s="274"/>
      <c r="S674" s="274"/>
      <c r="T674" s="274"/>
    </row>
    <row r="675" spans="1:20" ht="12.75" customHeight="1">
      <c r="A675" s="274"/>
      <c r="B675" s="274"/>
      <c r="C675" s="274"/>
      <c r="D675" s="274"/>
      <c r="E675" s="274"/>
      <c r="F675" s="274"/>
      <c r="G675" s="274"/>
      <c r="H675" s="274"/>
      <c r="I675" s="143"/>
      <c r="J675" s="143"/>
      <c r="K675" s="274"/>
      <c r="L675" s="274"/>
      <c r="M675" s="274"/>
      <c r="N675" s="274"/>
      <c r="O675" s="274"/>
      <c r="P675" s="274"/>
      <c r="Q675" s="274"/>
      <c r="R675" s="274"/>
      <c r="S675" s="274"/>
      <c r="T675" s="274"/>
    </row>
    <row r="676" spans="1:20" ht="12.75" customHeight="1">
      <c r="A676" s="274"/>
      <c r="B676" s="274"/>
      <c r="C676" s="274"/>
      <c r="D676" s="274"/>
      <c r="E676" s="274"/>
      <c r="F676" s="274"/>
      <c r="G676" s="274"/>
      <c r="H676" s="274"/>
      <c r="I676" s="143"/>
      <c r="J676" s="143"/>
      <c r="K676" s="274"/>
      <c r="L676" s="274"/>
      <c r="M676" s="274"/>
      <c r="N676" s="274"/>
      <c r="O676" s="274"/>
      <c r="P676" s="274"/>
      <c r="Q676" s="274"/>
      <c r="R676" s="274"/>
      <c r="S676" s="274"/>
      <c r="T676" s="274"/>
    </row>
    <row r="677" spans="1:20" ht="12.75" customHeight="1">
      <c r="A677" s="274"/>
      <c r="B677" s="274"/>
      <c r="C677" s="274"/>
      <c r="D677" s="274"/>
      <c r="E677" s="274"/>
      <c r="F677" s="274"/>
      <c r="G677" s="274"/>
      <c r="H677" s="274"/>
      <c r="I677" s="143"/>
      <c r="J677" s="143"/>
      <c r="K677" s="274"/>
      <c r="L677" s="274"/>
      <c r="M677" s="274"/>
      <c r="N677" s="274"/>
      <c r="O677" s="274"/>
      <c r="P677" s="274"/>
      <c r="Q677" s="274"/>
      <c r="R677" s="274"/>
      <c r="S677" s="274"/>
      <c r="T677" s="274"/>
    </row>
    <row r="678" spans="1:20" ht="12.75" customHeight="1">
      <c r="A678" s="274"/>
      <c r="B678" s="274"/>
      <c r="C678" s="274"/>
      <c r="D678" s="274"/>
      <c r="E678" s="274"/>
      <c r="F678" s="274"/>
      <c r="G678" s="274"/>
      <c r="H678" s="274"/>
      <c r="I678" s="143"/>
      <c r="J678" s="143"/>
      <c r="K678" s="274"/>
      <c r="L678" s="274"/>
      <c r="M678" s="274"/>
      <c r="N678" s="274"/>
      <c r="O678" s="274"/>
      <c r="P678" s="274"/>
      <c r="Q678" s="274"/>
      <c r="R678" s="274"/>
      <c r="S678" s="274"/>
      <c r="T678" s="274"/>
    </row>
    <row r="679" spans="1:20" ht="12.75" customHeight="1">
      <c r="A679" s="274"/>
      <c r="B679" s="274"/>
      <c r="C679" s="274"/>
      <c r="D679" s="274"/>
      <c r="E679" s="274"/>
      <c r="F679" s="274"/>
      <c r="G679" s="274"/>
      <c r="H679" s="274"/>
      <c r="I679" s="143"/>
      <c r="J679" s="143"/>
      <c r="K679" s="274"/>
      <c r="L679" s="274"/>
      <c r="M679" s="274"/>
      <c r="N679" s="274"/>
      <c r="O679" s="274"/>
      <c r="P679" s="274"/>
      <c r="Q679" s="274"/>
      <c r="R679" s="274"/>
      <c r="S679" s="274"/>
      <c r="T679" s="274"/>
    </row>
    <row r="680" spans="1:20" ht="12.75" customHeight="1">
      <c r="A680" s="274"/>
      <c r="B680" s="274"/>
      <c r="C680" s="274"/>
      <c r="D680" s="274"/>
      <c r="E680" s="274"/>
      <c r="F680" s="274"/>
      <c r="G680" s="274"/>
      <c r="H680" s="274"/>
      <c r="I680" s="143"/>
      <c r="J680" s="143"/>
      <c r="K680" s="274"/>
      <c r="L680" s="274"/>
      <c r="M680" s="274"/>
      <c r="N680" s="274"/>
      <c r="O680" s="274"/>
      <c r="P680" s="274"/>
      <c r="Q680" s="274"/>
      <c r="R680" s="274"/>
      <c r="S680" s="274"/>
      <c r="T680" s="274"/>
    </row>
    <row r="681" spans="1:20" ht="12.75" customHeight="1">
      <c r="A681" s="274"/>
      <c r="B681" s="274"/>
      <c r="C681" s="274"/>
      <c r="D681" s="274"/>
      <c r="E681" s="274"/>
      <c r="F681" s="274"/>
      <c r="G681" s="274"/>
      <c r="H681" s="274"/>
      <c r="I681" s="143"/>
      <c r="J681" s="143"/>
      <c r="K681" s="274"/>
      <c r="L681" s="274"/>
      <c r="M681" s="274"/>
      <c r="N681" s="274"/>
      <c r="O681" s="274"/>
      <c r="P681" s="274"/>
      <c r="Q681" s="274"/>
      <c r="R681" s="274"/>
      <c r="S681" s="274"/>
      <c r="T681" s="274"/>
    </row>
    <row r="682" spans="1:20" ht="12.75" customHeight="1">
      <c r="A682" s="274"/>
      <c r="B682" s="274"/>
      <c r="C682" s="274"/>
      <c r="D682" s="274"/>
      <c r="E682" s="274"/>
      <c r="F682" s="274"/>
      <c r="G682" s="274"/>
      <c r="H682" s="274"/>
      <c r="I682" s="143"/>
      <c r="J682" s="143"/>
      <c r="K682" s="274"/>
      <c r="L682" s="274"/>
      <c r="M682" s="274"/>
      <c r="N682" s="274"/>
      <c r="O682" s="274"/>
      <c r="P682" s="274"/>
      <c r="Q682" s="274"/>
      <c r="R682" s="274"/>
      <c r="S682" s="274"/>
      <c r="T682" s="274"/>
    </row>
    <row r="683" spans="1:20" ht="12.75" customHeight="1">
      <c r="A683" s="274"/>
      <c r="B683" s="274"/>
      <c r="C683" s="274"/>
      <c r="D683" s="274"/>
      <c r="E683" s="274"/>
      <c r="F683" s="274"/>
      <c r="G683" s="274"/>
      <c r="H683" s="274"/>
      <c r="I683" s="143"/>
      <c r="J683" s="143"/>
      <c r="K683" s="274"/>
      <c r="L683" s="274"/>
      <c r="M683" s="274"/>
      <c r="N683" s="274"/>
      <c r="O683" s="274"/>
      <c r="P683" s="274"/>
      <c r="Q683" s="274"/>
      <c r="R683" s="274"/>
      <c r="S683" s="274"/>
      <c r="T683" s="274"/>
    </row>
    <row r="684" spans="1:20" ht="12.75" customHeight="1">
      <c r="A684" s="274"/>
      <c r="B684" s="274"/>
      <c r="C684" s="274"/>
      <c r="D684" s="274"/>
      <c r="E684" s="274"/>
      <c r="F684" s="274"/>
      <c r="G684" s="274"/>
      <c r="H684" s="274"/>
      <c r="I684" s="143"/>
      <c r="J684" s="143"/>
      <c r="K684" s="274"/>
      <c r="L684" s="274"/>
      <c r="M684" s="274"/>
      <c r="N684" s="274"/>
      <c r="O684" s="274"/>
      <c r="P684" s="274"/>
      <c r="Q684" s="274"/>
      <c r="R684" s="274"/>
      <c r="S684" s="274"/>
      <c r="T684" s="274"/>
    </row>
    <row r="685" spans="1:20" ht="12.75" customHeight="1">
      <c r="A685" s="274"/>
      <c r="B685" s="274"/>
      <c r="C685" s="274"/>
      <c r="D685" s="274"/>
      <c r="E685" s="274"/>
      <c r="F685" s="274"/>
      <c r="G685" s="274"/>
      <c r="H685" s="274"/>
      <c r="I685" s="143"/>
      <c r="J685" s="143"/>
      <c r="K685" s="274"/>
      <c r="L685" s="274"/>
      <c r="M685" s="274"/>
      <c r="N685" s="274"/>
      <c r="O685" s="274"/>
      <c r="P685" s="274"/>
      <c r="Q685" s="274"/>
      <c r="R685" s="274"/>
      <c r="S685" s="274"/>
      <c r="T685" s="274"/>
    </row>
    <row r="686" spans="1:20" ht="12.75" customHeight="1">
      <c r="A686" s="274"/>
      <c r="B686" s="274"/>
      <c r="C686" s="274"/>
      <c r="D686" s="274"/>
      <c r="E686" s="274"/>
      <c r="F686" s="274"/>
      <c r="G686" s="274"/>
      <c r="H686" s="274"/>
      <c r="I686" s="143"/>
      <c r="J686" s="143"/>
      <c r="K686" s="274"/>
      <c r="L686" s="274"/>
      <c r="M686" s="274"/>
      <c r="N686" s="274"/>
      <c r="O686" s="274"/>
      <c r="P686" s="274"/>
      <c r="Q686" s="274"/>
      <c r="R686" s="274"/>
      <c r="S686" s="274"/>
      <c r="T686" s="274"/>
    </row>
    <row r="687" spans="1:20" ht="12.75" customHeight="1">
      <c r="A687" s="274"/>
      <c r="B687" s="274"/>
      <c r="C687" s="274"/>
      <c r="D687" s="274"/>
      <c r="E687" s="274"/>
      <c r="F687" s="274"/>
      <c r="G687" s="274"/>
      <c r="H687" s="274"/>
      <c r="I687" s="143"/>
      <c r="J687" s="143"/>
      <c r="K687" s="274"/>
      <c r="L687" s="274"/>
      <c r="M687" s="274"/>
      <c r="N687" s="274"/>
      <c r="O687" s="274"/>
      <c r="P687" s="274"/>
      <c r="Q687" s="274"/>
      <c r="R687" s="274"/>
      <c r="S687" s="274"/>
      <c r="T687" s="274"/>
    </row>
    <row r="688" spans="1:20" ht="12.75" customHeight="1">
      <c r="A688" s="274"/>
      <c r="B688" s="274"/>
      <c r="C688" s="274"/>
      <c r="D688" s="274"/>
      <c r="E688" s="274"/>
      <c r="F688" s="274"/>
      <c r="G688" s="274"/>
      <c r="H688" s="274"/>
      <c r="I688" s="143"/>
      <c r="J688" s="143"/>
      <c r="K688" s="274"/>
      <c r="L688" s="274"/>
      <c r="M688" s="274"/>
      <c r="N688" s="274"/>
      <c r="O688" s="274"/>
      <c r="P688" s="274"/>
      <c r="Q688" s="274"/>
      <c r="R688" s="274"/>
      <c r="S688" s="274"/>
      <c r="T688" s="274"/>
    </row>
    <row r="689" spans="1:20" ht="12.75" customHeight="1">
      <c r="A689" s="274"/>
      <c r="B689" s="274"/>
      <c r="C689" s="274"/>
      <c r="D689" s="274"/>
      <c r="E689" s="274"/>
      <c r="F689" s="274"/>
      <c r="G689" s="274"/>
      <c r="H689" s="274"/>
      <c r="I689" s="143"/>
      <c r="J689" s="143"/>
      <c r="K689" s="274"/>
      <c r="L689" s="274"/>
      <c r="M689" s="274"/>
      <c r="N689" s="274"/>
      <c r="O689" s="274"/>
      <c r="P689" s="274"/>
      <c r="Q689" s="274"/>
      <c r="R689" s="274"/>
      <c r="S689" s="274"/>
      <c r="T689" s="274"/>
    </row>
    <row r="690" spans="1:20" ht="12.75" customHeight="1">
      <c r="A690" s="274"/>
      <c r="B690" s="274"/>
      <c r="C690" s="274"/>
      <c r="D690" s="274"/>
      <c r="E690" s="274"/>
      <c r="F690" s="274"/>
      <c r="G690" s="274"/>
      <c r="H690" s="274"/>
      <c r="I690" s="143"/>
      <c r="J690" s="143"/>
      <c r="K690" s="274"/>
      <c r="L690" s="274"/>
      <c r="M690" s="274"/>
      <c r="N690" s="274"/>
      <c r="O690" s="274"/>
      <c r="P690" s="274"/>
      <c r="Q690" s="274"/>
      <c r="R690" s="274"/>
      <c r="S690" s="274"/>
      <c r="T690" s="274"/>
    </row>
    <row r="691" spans="1:20" ht="12.75" customHeight="1">
      <c r="A691" s="274"/>
      <c r="B691" s="274"/>
      <c r="C691" s="274"/>
      <c r="D691" s="274"/>
      <c r="E691" s="274"/>
      <c r="F691" s="274"/>
      <c r="G691" s="274"/>
      <c r="H691" s="274"/>
      <c r="I691" s="143"/>
      <c r="J691" s="143"/>
      <c r="K691" s="274"/>
      <c r="L691" s="274"/>
      <c r="M691" s="274"/>
      <c r="N691" s="274"/>
      <c r="O691" s="274"/>
      <c r="P691" s="274"/>
      <c r="Q691" s="274"/>
      <c r="R691" s="274"/>
      <c r="S691" s="274"/>
      <c r="T691" s="274"/>
    </row>
    <row r="692" spans="1:20" ht="12.75" customHeight="1">
      <c r="A692" s="274"/>
      <c r="B692" s="274"/>
      <c r="C692" s="274"/>
      <c r="D692" s="274"/>
      <c r="E692" s="274"/>
      <c r="F692" s="274"/>
      <c r="G692" s="274"/>
      <c r="H692" s="274"/>
      <c r="I692" s="143"/>
      <c r="J692" s="143"/>
      <c r="K692" s="274"/>
      <c r="L692" s="274"/>
      <c r="M692" s="274"/>
      <c r="N692" s="274"/>
      <c r="O692" s="274"/>
      <c r="P692" s="274"/>
      <c r="Q692" s="274"/>
      <c r="R692" s="274"/>
      <c r="S692" s="274"/>
      <c r="T692" s="274"/>
    </row>
    <row r="693" spans="1:20" ht="12.75" customHeight="1">
      <c r="A693" s="274"/>
      <c r="B693" s="274"/>
      <c r="C693" s="274"/>
      <c r="D693" s="274"/>
      <c r="E693" s="274"/>
      <c r="F693" s="274"/>
      <c r="G693" s="274"/>
      <c r="H693" s="274"/>
      <c r="I693" s="143"/>
      <c r="J693" s="143"/>
      <c r="K693" s="274"/>
      <c r="L693" s="274"/>
      <c r="M693" s="274"/>
      <c r="N693" s="274"/>
      <c r="O693" s="274"/>
      <c r="P693" s="274"/>
      <c r="Q693" s="274"/>
      <c r="R693" s="274"/>
      <c r="S693" s="274"/>
      <c r="T693" s="274"/>
    </row>
    <row r="694" spans="1:20" ht="12.75" customHeight="1">
      <c r="A694" s="274"/>
      <c r="B694" s="274"/>
      <c r="C694" s="274"/>
      <c r="D694" s="274"/>
      <c r="E694" s="274"/>
      <c r="F694" s="274"/>
      <c r="G694" s="274"/>
      <c r="H694" s="274"/>
      <c r="I694" s="143"/>
      <c r="J694" s="143"/>
      <c r="K694" s="274"/>
      <c r="L694" s="274"/>
      <c r="M694" s="274"/>
      <c r="N694" s="274"/>
      <c r="O694" s="274"/>
      <c r="P694" s="274"/>
      <c r="Q694" s="274"/>
      <c r="R694" s="274"/>
      <c r="S694" s="274"/>
      <c r="T694" s="274"/>
    </row>
    <row r="695" spans="1:20" ht="12.75" customHeight="1">
      <c r="A695" s="274"/>
      <c r="B695" s="274"/>
      <c r="C695" s="274"/>
      <c r="D695" s="274"/>
      <c r="E695" s="274"/>
      <c r="F695" s="274"/>
      <c r="G695" s="274"/>
      <c r="H695" s="274"/>
      <c r="I695" s="143"/>
      <c r="J695" s="143"/>
      <c r="K695" s="274"/>
      <c r="L695" s="274"/>
      <c r="M695" s="274"/>
      <c r="N695" s="274"/>
      <c r="O695" s="274"/>
      <c r="P695" s="274"/>
      <c r="Q695" s="274"/>
      <c r="R695" s="274"/>
      <c r="S695" s="274"/>
      <c r="T695" s="274"/>
    </row>
    <row r="696" spans="1:20" ht="12.75" customHeight="1">
      <c r="A696" s="274"/>
      <c r="B696" s="274"/>
      <c r="C696" s="274"/>
      <c r="D696" s="274"/>
      <c r="E696" s="274"/>
      <c r="F696" s="274"/>
      <c r="G696" s="274"/>
      <c r="H696" s="274"/>
      <c r="I696" s="143"/>
      <c r="J696" s="143"/>
      <c r="K696" s="274"/>
      <c r="L696" s="274"/>
      <c r="M696" s="274"/>
      <c r="N696" s="274"/>
      <c r="O696" s="274"/>
      <c r="P696" s="274"/>
      <c r="Q696" s="274"/>
      <c r="R696" s="274"/>
      <c r="S696" s="274"/>
      <c r="T696" s="274"/>
    </row>
    <row r="697" spans="1:20" ht="12.75" customHeight="1">
      <c r="A697" s="274"/>
      <c r="B697" s="274"/>
      <c r="C697" s="274"/>
      <c r="D697" s="274"/>
      <c r="E697" s="274"/>
      <c r="F697" s="274"/>
      <c r="G697" s="274"/>
      <c r="H697" s="274"/>
      <c r="I697" s="143"/>
      <c r="J697" s="143"/>
      <c r="K697" s="274"/>
      <c r="L697" s="274"/>
      <c r="M697" s="274"/>
      <c r="N697" s="274"/>
      <c r="O697" s="274"/>
      <c r="P697" s="274"/>
      <c r="Q697" s="274"/>
      <c r="R697" s="274"/>
      <c r="S697" s="274"/>
      <c r="T697" s="274"/>
    </row>
    <row r="698" spans="1:20" ht="12.75" customHeight="1">
      <c r="A698" s="274"/>
      <c r="B698" s="274"/>
      <c r="C698" s="274"/>
      <c r="D698" s="274"/>
      <c r="E698" s="274"/>
      <c r="F698" s="274"/>
      <c r="G698" s="274"/>
      <c r="H698" s="274"/>
      <c r="I698" s="143"/>
      <c r="J698" s="143"/>
      <c r="K698" s="274"/>
      <c r="L698" s="274"/>
      <c r="M698" s="274"/>
      <c r="N698" s="274"/>
      <c r="O698" s="274"/>
      <c r="P698" s="274"/>
      <c r="Q698" s="274"/>
      <c r="R698" s="274"/>
      <c r="S698" s="274"/>
      <c r="T698" s="274"/>
    </row>
    <row r="699" spans="1:20" ht="12.75" customHeight="1">
      <c r="A699" s="274"/>
      <c r="B699" s="274"/>
      <c r="C699" s="274"/>
      <c r="D699" s="274"/>
      <c r="E699" s="274"/>
      <c r="F699" s="274"/>
      <c r="G699" s="274"/>
      <c r="H699" s="274"/>
      <c r="I699" s="143"/>
      <c r="J699" s="143"/>
      <c r="K699" s="274"/>
      <c r="L699" s="274"/>
      <c r="M699" s="274"/>
      <c r="N699" s="274"/>
      <c r="O699" s="274"/>
      <c r="P699" s="274"/>
      <c r="Q699" s="274"/>
      <c r="R699" s="274"/>
      <c r="S699" s="274"/>
      <c r="T699" s="274"/>
    </row>
    <row r="700" spans="1:20" ht="12.75" customHeight="1">
      <c r="A700" s="274"/>
      <c r="B700" s="274"/>
      <c r="C700" s="274"/>
      <c r="D700" s="274"/>
      <c r="E700" s="274"/>
      <c r="F700" s="274"/>
      <c r="G700" s="274"/>
      <c r="H700" s="274"/>
      <c r="I700" s="143"/>
      <c r="J700" s="143"/>
      <c r="K700" s="274"/>
      <c r="L700" s="274"/>
      <c r="M700" s="274"/>
      <c r="N700" s="274"/>
      <c r="O700" s="274"/>
      <c r="P700" s="274"/>
      <c r="Q700" s="274"/>
      <c r="R700" s="274"/>
      <c r="S700" s="274"/>
      <c r="T700" s="274"/>
    </row>
    <row r="701" spans="1:20" ht="12.75" customHeight="1">
      <c r="A701" s="274"/>
      <c r="B701" s="274"/>
      <c r="C701" s="274"/>
      <c r="D701" s="274"/>
      <c r="E701" s="274"/>
      <c r="F701" s="274"/>
      <c r="G701" s="274"/>
      <c r="H701" s="274"/>
      <c r="I701" s="143"/>
      <c r="J701" s="143"/>
      <c r="K701" s="274"/>
      <c r="L701" s="274"/>
      <c r="M701" s="274"/>
      <c r="N701" s="274"/>
      <c r="O701" s="274"/>
      <c r="P701" s="274"/>
      <c r="Q701" s="274"/>
      <c r="R701" s="274"/>
      <c r="S701" s="274"/>
      <c r="T701" s="274"/>
    </row>
    <row r="702" spans="1:20" ht="12.75" customHeight="1">
      <c r="A702" s="274"/>
      <c r="B702" s="274"/>
      <c r="C702" s="274"/>
      <c r="D702" s="274"/>
      <c r="E702" s="274"/>
      <c r="F702" s="274"/>
      <c r="G702" s="274"/>
      <c r="H702" s="274"/>
      <c r="I702" s="143"/>
      <c r="J702" s="143"/>
      <c r="K702" s="274"/>
      <c r="L702" s="274"/>
      <c r="M702" s="274"/>
      <c r="N702" s="274"/>
      <c r="O702" s="274"/>
      <c r="P702" s="274"/>
      <c r="Q702" s="274"/>
      <c r="R702" s="274"/>
      <c r="S702" s="274"/>
      <c r="T702" s="274"/>
    </row>
    <row r="703" spans="1:20" ht="12.75" customHeight="1">
      <c r="A703" s="274"/>
      <c r="B703" s="274"/>
      <c r="C703" s="274"/>
      <c r="D703" s="274"/>
      <c r="E703" s="274"/>
      <c r="F703" s="274"/>
      <c r="G703" s="274"/>
      <c r="H703" s="274"/>
      <c r="I703" s="143"/>
      <c r="J703" s="143"/>
      <c r="K703" s="274"/>
      <c r="L703" s="274"/>
      <c r="M703" s="274"/>
      <c r="N703" s="274"/>
      <c r="O703" s="274"/>
      <c r="P703" s="274"/>
      <c r="Q703" s="274"/>
      <c r="R703" s="274"/>
      <c r="S703" s="274"/>
      <c r="T703" s="274"/>
    </row>
    <row r="704" spans="1:20" ht="12.75" customHeight="1">
      <c r="A704" s="274"/>
      <c r="B704" s="274"/>
      <c r="C704" s="274"/>
      <c r="D704" s="274"/>
      <c r="E704" s="274"/>
      <c r="F704" s="274"/>
      <c r="G704" s="274"/>
      <c r="H704" s="274"/>
      <c r="I704" s="143"/>
      <c r="J704" s="143"/>
      <c r="K704" s="274"/>
      <c r="L704" s="274"/>
      <c r="M704" s="274"/>
      <c r="N704" s="274"/>
      <c r="O704" s="274"/>
      <c r="P704" s="274"/>
      <c r="Q704" s="274"/>
      <c r="R704" s="274"/>
      <c r="S704" s="274"/>
      <c r="T704" s="274"/>
    </row>
    <row r="705" spans="1:20" ht="12.75" customHeight="1">
      <c r="A705" s="274"/>
      <c r="B705" s="274"/>
      <c r="C705" s="274"/>
      <c r="D705" s="274"/>
      <c r="E705" s="274"/>
      <c r="F705" s="274"/>
      <c r="G705" s="274"/>
      <c r="H705" s="274"/>
      <c r="I705" s="143"/>
      <c r="J705" s="143"/>
      <c r="K705" s="274"/>
      <c r="L705" s="274"/>
      <c r="M705" s="274"/>
      <c r="N705" s="274"/>
      <c r="O705" s="274"/>
      <c r="P705" s="274"/>
      <c r="Q705" s="274"/>
      <c r="R705" s="274"/>
      <c r="S705" s="274"/>
      <c r="T705" s="274"/>
    </row>
    <row r="706" spans="1:20" ht="12.75" customHeight="1">
      <c r="A706" s="274"/>
      <c r="B706" s="274"/>
      <c r="C706" s="274"/>
      <c r="D706" s="274"/>
      <c r="E706" s="274"/>
      <c r="F706" s="274"/>
      <c r="G706" s="274"/>
      <c r="H706" s="274"/>
      <c r="I706" s="143"/>
      <c r="J706" s="143"/>
      <c r="K706" s="274"/>
      <c r="L706" s="274"/>
      <c r="M706" s="274"/>
      <c r="N706" s="274"/>
      <c r="O706" s="274"/>
      <c r="P706" s="274"/>
      <c r="Q706" s="274"/>
      <c r="R706" s="274"/>
      <c r="S706" s="274"/>
      <c r="T706" s="274"/>
    </row>
    <row r="707" spans="1:20" ht="12.75" customHeight="1">
      <c r="A707" s="274"/>
      <c r="B707" s="274"/>
      <c r="C707" s="274"/>
      <c r="D707" s="274"/>
      <c r="E707" s="274"/>
      <c r="F707" s="274"/>
      <c r="G707" s="274"/>
      <c r="H707" s="274"/>
      <c r="I707" s="143"/>
      <c r="J707" s="143"/>
      <c r="K707" s="274"/>
      <c r="L707" s="274"/>
      <c r="M707" s="274"/>
      <c r="N707" s="274"/>
      <c r="O707" s="274"/>
      <c r="P707" s="274"/>
      <c r="Q707" s="274"/>
      <c r="R707" s="274"/>
      <c r="S707" s="274"/>
      <c r="T707" s="274"/>
    </row>
    <row r="708" spans="1:20" ht="12.75" customHeight="1">
      <c r="A708" s="274"/>
      <c r="B708" s="274"/>
      <c r="C708" s="274"/>
      <c r="D708" s="274"/>
      <c r="E708" s="274"/>
      <c r="F708" s="274"/>
      <c r="G708" s="274"/>
      <c r="H708" s="274"/>
      <c r="I708" s="143"/>
      <c r="J708" s="143"/>
      <c r="K708" s="274"/>
      <c r="L708" s="274"/>
      <c r="M708" s="274"/>
      <c r="N708" s="274"/>
      <c r="O708" s="274"/>
      <c r="P708" s="274"/>
      <c r="Q708" s="274"/>
      <c r="R708" s="274"/>
      <c r="S708" s="274"/>
      <c r="T708" s="274"/>
    </row>
    <row r="709" spans="1:20" ht="12.75" customHeight="1">
      <c r="A709" s="274"/>
      <c r="B709" s="274"/>
      <c r="C709" s="274"/>
      <c r="D709" s="274"/>
      <c r="E709" s="274"/>
      <c r="F709" s="274"/>
      <c r="G709" s="274"/>
      <c r="H709" s="274"/>
      <c r="I709" s="143"/>
      <c r="J709" s="143"/>
      <c r="K709" s="274"/>
      <c r="L709" s="274"/>
      <c r="M709" s="274"/>
      <c r="N709" s="274"/>
      <c r="O709" s="274"/>
      <c r="P709" s="274"/>
      <c r="Q709" s="274"/>
      <c r="R709" s="274"/>
      <c r="S709" s="274"/>
      <c r="T709" s="274"/>
    </row>
    <row r="710" spans="1:20" ht="12.75" customHeight="1">
      <c r="A710" s="274"/>
      <c r="B710" s="274"/>
      <c r="C710" s="274"/>
      <c r="D710" s="274"/>
      <c r="E710" s="274"/>
      <c r="F710" s="274"/>
      <c r="G710" s="274"/>
      <c r="H710" s="274"/>
      <c r="I710" s="143"/>
      <c r="J710" s="143"/>
      <c r="K710" s="274"/>
      <c r="L710" s="274"/>
      <c r="M710" s="274"/>
      <c r="N710" s="274"/>
      <c r="O710" s="274"/>
      <c r="P710" s="274"/>
      <c r="Q710" s="274"/>
      <c r="R710" s="274"/>
      <c r="S710" s="274"/>
      <c r="T710" s="274"/>
    </row>
    <row r="711" spans="1:20" ht="12.75" customHeight="1">
      <c r="A711" s="274"/>
      <c r="B711" s="274"/>
      <c r="C711" s="274"/>
      <c r="D711" s="274"/>
      <c r="E711" s="274"/>
      <c r="F711" s="274"/>
      <c r="G711" s="274"/>
      <c r="H711" s="274"/>
      <c r="I711" s="143"/>
      <c r="J711" s="143"/>
      <c r="K711" s="274"/>
      <c r="L711" s="274"/>
      <c r="M711" s="274"/>
      <c r="N711" s="274"/>
      <c r="O711" s="274"/>
      <c r="P711" s="274"/>
      <c r="Q711" s="274"/>
      <c r="R711" s="274"/>
      <c r="S711" s="274"/>
      <c r="T711" s="274"/>
    </row>
    <row r="712" spans="1:20" ht="12.75" customHeight="1">
      <c r="A712" s="274"/>
      <c r="B712" s="274"/>
      <c r="C712" s="274"/>
      <c r="D712" s="274"/>
      <c r="E712" s="274"/>
      <c r="F712" s="274"/>
      <c r="G712" s="274"/>
      <c r="H712" s="274"/>
      <c r="I712" s="143"/>
      <c r="J712" s="143"/>
      <c r="K712" s="274"/>
      <c r="L712" s="274"/>
      <c r="M712" s="274"/>
      <c r="N712" s="274"/>
      <c r="O712" s="274"/>
      <c r="P712" s="274"/>
      <c r="Q712" s="274"/>
      <c r="R712" s="274"/>
      <c r="S712" s="274"/>
      <c r="T712" s="274"/>
    </row>
    <row r="713" spans="1:20" ht="12.75" customHeight="1">
      <c r="A713" s="274"/>
      <c r="B713" s="274"/>
      <c r="C713" s="274"/>
      <c r="D713" s="274"/>
      <c r="E713" s="274"/>
      <c r="F713" s="274"/>
      <c r="G713" s="274"/>
      <c r="H713" s="274"/>
      <c r="I713" s="143"/>
      <c r="J713" s="143"/>
      <c r="K713" s="274"/>
      <c r="L713" s="274"/>
      <c r="M713" s="274"/>
      <c r="N713" s="274"/>
      <c r="O713" s="274"/>
      <c r="P713" s="274"/>
      <c r="Q713" s="274"/>
      <c r="R713" s="274"/>
      <c r="S713" s="274"/>
      <c r="T713" s="274"/>
    </row>
    <row r="714" spans="1:20" ht="12.75" customHeight="1">
      <c r="A714" s="274"/>
      <c r="B714" s="274"/>
      <c r="C714" s="274"/>
      <c r="D714" s="274"/>
      <c r="E714" s="274"/>
      <c r="F714" s="274"/>
      <c r="G714" s="274"/>
      <c r="H714" s="274"/>
      <c r="I714" s="143"/>
      <c r="J714" s="143"/>
      <c r="K714" s="274"/>
      <c r="L714" s="274"/>
      <c r="M714" s="274"/>
      <c r="N714" s="274"/>
      <c r="O714" s="274"/>
      <c r="P714" s="274"/>
      <c r="Q714" s="274"/>
      <c r="R714" s="274"/>
      <c r="S714" s="274"/>
      <c r="T714" s="274"/>
    </row>
    <row r="715" spans="1:20" ht="12.75" customHeight="1">
      <c r="A715" s="274"/>
      <c r="B715" s="274"/>
      <c r="C715" s="274"/>
      <c r="D715" s="274"/>
      <c r="E715" s="274"/>
      <c r="F715" s="274"/>
      <c r="G715" s="274"/>
      <c r="H715" s="274"/>
      <c r="I715" s="143"/>
      <c r="J715" s="143"/>
      <c r="K715" s="274"/>
      <c r="L715" s="274"/>
      <c r="M715" s="274"/>
      <c r="N715" s="274"/>
      <c r="O715" s="274"/>
      <c r="P715" s="274"/>
      <c r="Q715" s="274"/>
      <c r="R715" s="274"/>
      <c r="S715" s="274"/>
      <c r="T715" s="274"/>
    </row>
    <row r="716" spans="1:20" ht="12.75" customHeight="1">
      <c r="A716" s="274"/>
      <c r="B716" s="274"/>
      <c r="C716" s="274"/>
      <c r="D716" s="274"/>
      <c r="E716" s="274"/>
      <c r="F716" s="274"/>
      <c r="G716" s="274"/>
      <c r="H716" s="274"/>
      <c r="I716" s="143"/>
      <c r="J716" s="143"/>
      <c r="K716" s="274"/>
      <c r="L716" s="274"/>
      <c r="M716" s="274"/>
      <c r="N716" s="274"/>
      <c r="O716" s="274"/>
      <c r="P716" s="274"/>
      <c r="Q716" s="274"/>
      <c r="R716" s="274"/>
      <c r="S716" s="274"/>
      <c r="T716" s="274"/>
    </row>
    <row r="717" spans="1:20" ht="12.75" customHeight="1">
      <c r="A717" s="274"/>
      <c r="B717" s="274"/>
      <c r="C717" s="274"/>
      <c r="D717" s="274"/>
      <c r="E717" s="274"/>
      <c r="F717" s="274"/>
      <c r="G717" s="274"/>
      <c r="H717" s="274"/>
      <c r="I717" s="143"/>
      <c r="J717" s="143"/>
      <c r="K717" s="274"/>
      <c r="L717" s="274"/>
      <c r="M717" s="274"/>
      <c r="N717" s="274"/>
      <c r="O717" s="274"/>
      <c r="P717" s="274"/>
      <c r="Q717" s="274"/>
      <c r="R717" s="274"/>
      <c r="S717" s="274"/>
      <c r="T717" s="274"/>
    </row>
    <row r="718" spans="1:20" ht="12.75" customHeight="1">
      <c r="A718" s="274"/>
      <c r="B718" s="274"/>
      <c r="C718" s="274"/>
      <c r="D718" s="274"/>
      <c r="E718" s="274"/>
      <c r="F718" s="274"/>
      <c r="G718" s="274"/>
      <c r="H718" s="274"/>
      <c r="I718" s="143"/>
      <c r="J718" s="143"/>
      <c r="K718" s="274"/>
      <c r="L718" s="274"/>
      <c r="M718" s="274"/>
      <c r="N718" s="274"/>
      <c r="O718" s="274"/>
      <c r="P718" s="274"/>
      <c r="Q718" s="274"/>
      <c r="R718" s="274"/>
      <c r="S718" s="274"/>
      <c r="T718" s="274"/>
    </row>
    <row r="719" spans="1:20" ht="12.75" customHeight="1">
      <c r="A719" s="274"/>
      <c r="B719" s="274"/>
      <c r="C719" s="274"/>
      <c r="D719" s="274"/>
      <c r="E719" s="274"/>
      <c r="F719" s="274"/>
      <c r="G719" s="274"/>
      <c r="H719" s="274"/>
      <c r="I719" s="143"/>
      <c r="J719" s="143"/>
      <c r="K719" s="274"/>
      <c r="L719" s="274"/>
      <c r="M719" s="274"/>
      <c r="N719" s="274"/>
      <c r="O719" s="274"/>
      <c r="P719" s="274"/>
      <c r="Q719" s="274"/>
      <c r="R719" s="274"/>
      <c r="S719" s="274"/>
      <c r="T719" s="274"/>
    </row>
    <row r="720" spans="1:20" ht="12.75" customHeight="1">
      <c r="A720" s="274"/>
      <c r="B720" s="274"/>
      <c r="C720" s="274"/>
      <c r="D720" s="274"/>
      <c r="E720" s="274"/>
      <c r="F720" s="274"/>
      <c r="G720" s="274"/>
      <c r="H720" s="274"/>
      <c r="I720" s="143"/>
      <c r="J720" s="143"/>
      <c r="K720" s="274"/>
      <c r="L720" s="274"/>
      <c r="M720" s="274"/>
      <c r="N720" s="274"/>
      <c r="O720" s="274"/>
      <c r="P720" s="274"/>
      <c r="Q720" s="274"/>
      <c r="R720" s="274"/>
      <c r="S720" s="274"/>
      <c r="T720" s="274"/>
    </row>
    <row r="721" spans="1:20" ht="12.75" customHeight="1">
      <c r="A721" s="274"/>
      <c r="B721" s="274"/>
      <c r="C721" s="274"/>
      <c r="D721" s="274"/>
      <c r="E721" s="274"/>
      <c r="F721" s="274"/>
      <c r="G721" s="274"/>
      <c r="H721" s="274"/>
      <c r="I721" s="143"/>
      <c r="J721" s="143"/>
      <c r="K721" s="274"/>
      <c r="L721" s="274"/>
      <c r="M721" s="274"/>
      <c r="N721" s="274"/>
      <c r="O721" s="274"/>
      <c r="P721" s="274"/>
      <c r="Q721" s="274"/>
      <c r="R721" s="274"/>
      <c r="S721" s="274"/>
      <c r="T721" s="274"/>
    </row>
    <row r="722" spans="1:20" ht="12.75" customHeight="1">
      <c r="A722" s="274"/>
      <c r="B722" s="274"/>
      <c r="C722" s="274"/>
      <c r="D722" s="274"/>
      <c r="E722" s="274"/>
      <c r="F722" s="274"/>
      <c r="G722" s="274"/>
      <c r="H722" s="274"/>
      <c r="I722" s="143"/>
      <c r="J722" s="143"/>
      <c r="K722" s="274"/>
      <c r="L722" s="274"/>
      <c r="M722" s="274"/>
      <c r="N722" s="274"/>
      <c r="O722" s="274"/>
      <c r="P722" s="274"/>
      <c r="Q722" s="274"/>
      <c r="R722" s="274"/>
      <c r="S722" s="274"/>
      <c r="T722" s="274"/>
    </row>
    <row r="723" spans="1:20" ht="12.75" customHeight="1">
      <c r="A723" s="274"/>
      <c r="B723" s="274"/>
      <c r="C723" s="274"/>
      <c r="D723" s="274"/>
      <c r="E723" s="274"/>
      <c r="F723" s="274"/>
      <c r="G723" s="274"/>
      <c r="H723" s="274"/>
      <c r="I723" s="143"/>
      <c r="J723" s="143"/>
      <c r="K723" s="274"/>
      <c r="L723" s="274"/>
      <c r="M723" s="274"/>
      <c r="N723" s="274"/>
      <c r="O723" s="274"/>
      <c r="P723" s="274"/>
      <c r="Q723" s="274"/>
      <c r="R723" s="274"/>
      <c r="S723" s="274"/>
      <c r="T723" s="274"/>
    </row>
    <row r="724" spans="1:20" ht="12.75" customHeight="1">
      <c r="A724" s="274"/>
      <c r="B724" s="274"/>
      <c r="C724" s="274"/>
      <c r="D724" s="274"/>
      <c r="E724" s="274"/>
      <c r="F724" s="274"/>
      <c r="G724" s="274"/>
      <c r="H724" s="274"/>
      <c r="I724" s="143"/>
      <c r="J724" s="143"/>
      <c r="K724" s="274"/>
      <c r="L724" s="274"/>
      <c r="M724" s="274"/>
      <c r="N724" s="274"/>
      <c r="O724" s="274"/>
      <c r="P724" s="274"/>
      <c r="Q724" s="274"/>
      <c r="R724" s="274"/>
      <c r="S724" s="274"/>
      <c r="T724" s="274"/>
    </row>
    <row r="725" spans="1:20" ht="12.75" customHeight="1">
      <c r="A725" s="274"/>
      <c r="B725" s="274"/>
      <c r="C725" s="274"/>
      <c r="D725" s="274"/>
      <c r="E725" s="274"/>
      <c r="F725" s="274"/>
      <c r="G725" s="274"/>
      <c r="H725" s="274"/>
      <c r="I725" s="143"/>
      <c r="J725" s="143"/>
      <c r="K725" s="274"/>
      <c r="L725" s="274"/>
      <c r="M725" s="274"/>
      <c r="N725" s="274"/>
      <c r="O725" s="274"/>
      <c r="P725" s="274"/>
      <c r="Q725" s="274"/>
      <c r="R725" s="274"/>
      <c r="S725" s="274"/>
      <c r="T725" s="274"/>
    </row>
    <row r="726" spans="1:20" ht="12.75" customHeight="1">
      <c r="A726" s="274"/>
      <c r="B726" s="274"/>
      <c r="C726" s="274"/>
      <c r="D726" s="274"/>
      <c r="E726" s="274"/>
      <c r="F726" s="274"/>
      <c r="G726" s="274"/>
      <c r="H726" s="274"/>
      <c r="I726" s="143"/>
      <c r="J726" s="143"/>
      <c r="K726" s="274"/>
      <c r="L726" s="274"/>
      <c r="M726" s="274"/>
      <c r="N726" s="274"/>
      <c r="O726" s="274"/>
      <c r="P726" s="274"/>
      <c r="Q726" s="274"/>
      <c r="R726" s="274"/>
      <c r="S726" s="274"/>
      <c r="T726" s="274"/>
    </row>
    <row r="727" spans="1:20" ht="12.75" customHeight="1">
      <c r="A727" s="274"/>
      <c r="B727" s="274"/>
      <c r="C727" s="274"/>
      <c r="D727" s="274"/>
      <c r="E727" s="274"/>
      <c r="F727" s="274"/>
      <c r="G727" s="274"/>
      <c r="H727" s="274"/>
      <c r="I727" s="143"/>
      <c r="J727" s="143"/>
      <c r="K727" s="274"/>
      <c r="L727" s="274"/>
      <c r="M727" s="274"/>
      <c r="N727" s="274"/>
      <c r="O727" s="274"/>
      <c r="P727" s="274"/>
      <c r="Q727" s="274"/>
      <c r="R727" s="274"/>
      <c r="S727" s="274"/>
      <c r="T727" s="274"/>
    </row>
    <row r="728" spans="1:20" ht="12.75" customHeight="1">
      <c r="A728" s="274"/>
      <c r="B728" s="274"/>
      <c r="C728" s="274"/>
      <c r="D728" s="274"/>
      <c r="E728" s="274"/>
      <c r="F728" s="274"/>
      <c r="G728" s="274"/>
      <c r="H728" s="274"/>
      <c r="I728" s="143"/>
      <c r="J728" s="143"/>
      <c r="K728" s="274"/>
      <c r="L728" s="274"/>
      <c r="M728" s="274"/>
      <c r="N728" s="274"/>
      <c r="O728" s="274"/>
      <c r="P728" s="274"/>
      <c r="Q728" s="274"/>
      <c r="R728" s="274"/>
      <c r="S728" s="274"/>
      <c r="T728" s="274"/>
    </row>
    <row r="729" spans="1:20" ht="12.75" customHeight="1">
      <c r="A729" s="274"/>
      <c r="B729" s="274"/>
      <c r="C729" s="274"/>
      <c r="D729" s="274"/>
      <c r="E729" s="274"/>
      <c r="F729" s="274"/>
      <c r="G729" s="274"/>
      <c r="H729" s="274"/>
      <c r="I729" s="143"/>
      <c r="J729" s="143"/>
      <c r="K729" s="274"/>
      <c r="L729" s="274"/>
      <c r="M729" s="274"/>
      <c r="N729" s="274"/>
      <c r="O729" s="274"/>
      <c r="P729" s="274"/>
      <c r="Q729" s="274"/>
      <c r="R729" s="274"/>
      <c r="S729" s="274"/>
      <c r="T729" s="274"/>
    </row>
    <row r="730" spans="1:20" ht="12.75" customHeight="1">
      <c r="A730" s="274"/>
      <c r="B730" s="274"/>
      <c r="C730" s="274"/>
      <c r="D730" s="274"/>
      <c r="E730" s="274"/>
      <c r="F730" s="274"/>
      <c r="G730" s="274"/>
      <c r="H730" s="274"/>
      <c r="I730" s="143"/>
      <c r="J730" s="143"/>
      <c r="K730" s="274"/>
      <c r="L730" s="274"/>
      <c r="M730" s="274"/>
      <c r="N730" s="274"/>
      <c r="O730" s="274"/>
      <c r="P730" s="274"/>
      <c r="Q730" s="274"/>
      <c r="R730" s="274"/>
      <c r="S730" s="274"/>
      <c r="T730" s="274"/>
    </row>
    <row r="731" spans="1:20" ht="12.75" customHeight="1">
      <c r="A731" s="274"/>
      <c r="B731" s="274"/>
      <c r="C731" s="274"/>
      <c r="D731" s="274"/>
      <c r="E731" s="274"/>
      <c r="F731" s="274"/>
      <c r="G731" s="274"/>
      <c r="H731" s="274"/>
      <c r="I731" s="143"/>
      <c r="J731" s="143"/>
      <c r="K731" s="274"/>
      <c r="L731" s="274"/>
      <c r="M731" s="274"/>
      <c r="N731" s="274"/>
      <c r="O731" s="274"/>
      <c r="P731" s="274"/>
      <c r="Q731" s="274"/>
      <c r="R731" s="274"/>
      <c r="S731" s="274"/>
      <c r="T731" s="274"/>
    </row>
    <row r="732" spans="1:20" ht="12.75" customHeight="1">
      <c r="A732" s="274"/>
      <c r="B732" s="274"/>
      <c r="C732" s="274"/>
      <c r="D732" s="274"/>
      <c r="E732" s="274"/>
      <c r="F732" s="274"/>
      <c r="G732" s="274"/>
      <c r="H732" s="274"/>
      <c r="I732" s="143"/>
      <c r="J732" s="143"/>
      <c r="K732" s="274"/>
      <c r="L732" s="274"/>
      <c r="M732" s="274"/>
      <c r="N732" s="274"/>
      <c r="O732" s="274"/>
      <c r="P732" s="274"/>
      <c r="Q732" s="274"/>
      <c r="R732" s="274"/>
      <c r="S732" s="274"/>
      <c r="T732" s="274"/>
    </row>
    <row r="733" spans="1:20" ht="12.75" customHeight="1">
      <c r="A733" s="274"/>
      <c r="B733" s="274"/>
      <c r="C733" s="274"/>
      <c r="D733" s="274"/>
      <c r="E733" s="274"/>
      <c r="F733" s="274"/>
      <c r="G733" s="274"/>
      <c r="H733" s="274"/>
      <c r="I733" s="143"/>
      <c r="J733" s="143"/>
      <c r="K733" s="274"/>
      <c r="L733" s="274"/>
      <c r="M733" s="274"/>
      <c r="N733" s="274"/>
      <c r="O733" s="274"/>
      <c r="P733" s="274"/>
      <c r="Q733" s="274"/>
      <c r="R733" s="274"/>
      <c r="S733" s="274"/>
      <c r="T733" s="274"/>
    </row>
    <row r="734" spans="1:20" ht="12.75" customHeight="1">
      <c r="A734" s="274"/>
      <c r="B734" s="274"/>
      <c r="C734" s="274"/>
      <c r="D734" s="274"/>
      <c r="E734" s="274"/>
      <c r="F734" s="274"/>
      <c r="G734" s="274"/>
      <c r="H734" s="274"/>
      <c r="I734" s="143"/>
      <c r="J734" s="143"/>
      <c r="K734" s="274"/>
      <c r="L734" s="274"/>
      <c r="M734" s="274"/>
      <c r="N734" s="274"/>
      <c r="O734" s="274"/>
      <c r="P734" s="274"/>
      <c r="Q734" s="274"/>
      <c r="R734" s="274"/>
      <c r="S734" s="274"/>
      <c r="T734" s="274"/>
    </row>
    <row r="735" spans="1:20" ht="12.75" customHeight="1">
      <c r="A735" s="274"/>
      <c r="B735" s="274"/>
      <c r="C735" s="274"/>
      <c r="D735" s="274"/>
      <c r="E735" s="274"/>
      <c r="F735" s="274"/>
      <c r="G735" s="274"/>
      <c r="H735" s="274"/>
      <c r="I735" s="143"/>
      <c r="J735" s="143"/>
      <c r="K735" s="274"/>
      <c r="L735" s="274"/>
      <c r="M735" s="274"/>
      <c r="N735" s="274"/>
      <c r="O735" s="274"/>
      <c r="P735" s="274"/>
      <c r="Q735" s="274"/>
      <c r="R735" s="274"/>
      <c r="S735" s="274"/>
      <c r="T735" s="274"/>
    </row>
    <row r="736" spans="1:20" ht="12.75" customHeight="1">
      <c r="A736" s="274"/>
      <c r="B736" s="274"/>
      <c r="C736" s="274"/>
      <c r="D736" s="274"/>
      <c r="E736" s="274"/>
      <c r="F736" s="274"/>
      <c r="G736" s="274"/>
      <c r="H736" s="274"/>
      <c r="I736" s="143"/>
      <c r="J736" s="143"/>
      <c r="K736" s="274"/>
      <c r="L736" s="274"/>
      <c r="M736" s="274"/>
      <c r="N736" s="274"/>
      <c r="O736" s="274"/>
      <c r="P736" s="274"/>
      <c r="Q736" s="274"/>
      <c r="R736" s="274"/>
      <c r="S736" s="274"/>
      <c r="T736" s="274"/>
    </row>
    <row r="737" spans="1:20" ht="12.75" customHeight="1">
      <c r="A737" s="274"/>
      <c r="B737" s="274"/>
      <c r="C737" s="274"/>
      <c r="D737" s="274"/>
      <c r="E737" s="274"/>
      <c r="F737" s="274"/>
      <c r="G737" s="274"/>
      <c r="H737" s="274"/>
      <c r="I737" s="143"/>
      <c r="J737" s="143"/>
      <c r="K737" s="274"/>
      <c r="L737" s="274"/>
      <c r="M737" s="274"/>
      <c r="N737" s="274"/>
      <c r="O737" s="274"/>
      <c r="P737" s="274"/>
      <c r="Q737" s="274"/>
      <c r="R737" s="274"/>
      <c r="S737" s="274"/>
      <c r="T737" s="274"/>
    </row>
    <row r="738" spans="1:20" ht="12.75" customHeight="1">
      <c r="A738" s="274"/>
      <c r="B738" s="274"/>
      <c r="C738" s="274"/>
      <c r="D738" s="274"/>
      <c r="E738" s="274"/>
      <c r="F738" s="274"/>
      <c r="G738" s="274"/>
      <c r="H738" s="274"/>
      <c r="I738" s="143"/>
      <c r="J738" s="143"/>
      <c r="K738" s="274"/>
      <c r="L738" s="274"/>
      <c r="M738" s="274"/>
      <c r="N738" s="274"/>
      <c r="O738" s="274"/>
      <c r="P738" s="274"/>
      <c r="Q738" s="274"/>
      <c r="R738" s="274"/>
      <c r="S738" s="274"/>
      <c r="T738" s="274"/>
    </row>
    <row r="739" spans="1:20" ht="12.75" customHeight="1">
      <c r="A739" s="274"/>
      <c r="B739" s="274"/>
      <c r="C739" s="274"/>
      <c r="D739" s="274"/>
      <c r="E739" s="274"/>
      <c r="F739" s="274"/>
      <c r="G739" s="274"/>
      <c r="H739" s="274"/>
      <c r="I739" s="143"/>
      <c r="J739" s="143"/>
      <c r="K739" s="274"/>
      <c r="L739" s="274"/>
      <c r="M739" s="274"/>
      <c r="N739" s="274"/>
      <c r="O739" s="274"/>
      <c r="P739" s="274"/>
      <c r="Q739" s="274"/>
      <c r="R739" s="274"/>
      <c r="S739" s="274"/>
      <c r="T739" s="274"/>
    </row>
    <row r="740" spans="1:20" ht="12.75" customHeight="1">
      <c r="A740" s="274"/>
      <c r="B740" s="274"/>
      <c r="C740" s="274"/>
      <c r="D740" s="274"/>
      <c r="E740" s="274"/>
      <c r="F740" s="274"/>
      <c r="G740" s="274"/>
      <c r="H740" s="274"/>
      <c r="I740" s="143"/>
      <c r="J740" s="143"/>
      <c r="K740" s="274"/>
      <c r="L740" s="274"/>
      <c r="M740" s="274"/>
      <c r="N740" s="274"/>
      <c r="O740" s="274"/>
      <c r="P740" s="274"/>
      <c r="Q740" s="274"/>
      <c r="R740" s="274"/>
      <c r="S740" s="274"/>
      <c r="T740" s="274"/>
    </row>
    <row r="741" spans="1:20" ht="12.75" customHeight="1">
      <c r="A741" s="274"/>
      <c r="B741" s="274"/>
      <c r="C741" s="274"/>
      <c r="D741" s="274"/>
      <c r="E741" s="274"/>
      <c r="F741" s="274"/>
      <c r="G741" s="274"/>
      <c r="H741" s="274"/>
      <c r="I741" s="143"/>
      <c r="J741" s="143"/>
      <c r="K741" s="274"/>
      <c r="L741" s="274"/>
      <c r="M741" s="274"/>
      <c r="N741" s="274"/>
      <c r="O741" s="274"/>
      <c r="P741" s="274"/>
      <c r="Q741" s="274"/>
      <c r="R741" s="274"/>
      <c r="S741" s="274"/>
      <c r="T741" s="274"/>
    </row>
    <row r="742" spans="1:20" ht="12.75" customHeight="1">
      <c r="A742" s="274"/>
      <c r="B742" s="274"/>
      <c r="C742" s="274"/>
      <c r="D742" s="274"/>
      <c r="E742" s="274"/>
      <c r="F742" s="274"/>
      <c r="G742" s="274"/>
      <c r="H742" s="274"/>
      <c r="I742" s="143"/>
      <c r="J742" s="143"/>
      <c r="K742" s="274"/>
      <c r="L742" s="274"/>
      <c r="M742" s="274"/>
      <c r="N742" s="274"/>
      <c r="O742" s="274"/>
      <c r="P742" s="274"/>
      <c r="Q742" s="274"/>
      <c r="R742" s="274"/>
      <c r="S742" s="274"/>
      <c r="T742" s="274"/>
    </row>
    <row r="743" spans="1:20" ht="12.75" customHeight="1">
      <c r="A743" s="274"/>
      <c r="B743" s="274"/>
      <c r="C743" s="274"/>
      <c r="D743" s="274"/>
      <c r="E743" s="274"/>
      <c r="F743" s="274"/>
      <c r="G743" s="274"/>
      <c r="H743" s="274"/>
      <c r="I743" s="143"/>
      <c r="J743" s="143"/>
      <c r="K743" s="274"/>
      <c r="L743" s="274"/>
      <c r="M743" s="274"/>
      <c r="N743" s="274"/>
      <c r="O743" s="274"/>
      <c r="P743" s="274"/>
      <c r="Q743" s="274"/>
      <c r="R743" s="274"/>
      <c r="S743" s="274"/>
      <c r="T743" s="274"/>
    </row>
    <row r="744" spans="1:20" ht="12.75" customHeight="1">
      <c r="A744" s="274"/>
      <c r="B744" s="274"/>
      <c r="C744" s="274"/>
      <c r="D744" s="274"/>
      <c r="E744" s="274"/>
      <c r="F744" s="274"/>
      <c r="G744" s="274"/>
      <c r="H744" s="274"/>
      <c r="I744" s="143"/>
      <c r="J744" s="143"/>
      <c r="K744" s="274"/>
      <c r="L744" s="274"/>
      <c r="M744" s="274"/>
      <c r="N744" s="274"/>
      <c r="O744" s="274"/>
      <c r="P744" s="274"/>
      <c r="Q744" s="274"/>
      <c r="R744" s="274"/>
      <c r="S744" s="274"/>
      <c r="T744" s="274"/>
    </row>
    <row r="745" spans="1:20" ht="12.75" customHeight="1">
      <c r="A745" s="274"/>
      <c r="B745" s="274"/>
      <c r="C745" s="274"/>
      <c r="D745" s="274"/>
      <c r="E745" s="274"/>
      <c r="F745" s="274"/>
      <c r="G745" s="274"/>
      <c r="H745" s="274"/>
      <c r="I745" s="143"/>
      <c r="J745" s="143"/>
      <c r="K745" s="274"/>
      <c r="L745" s="274"/>
      <c r="M745" s="274"/>
      <c r="N745" s="274"/>
      <c r="O745" s="274"/>
      <c r="P745" s="274"/>
      <c r="Q745" s="274"/>
      <c r="R745" s="274"/>
      <c r="S745" s="274"/>
      <c r="T745" s="274"/>
    </row>
    <row r="746" spans="1:20" ht="12.75" customHeight="1">
      <c r="A746" s="274"/>
      <c r="B746" s="274"/>
      <c r="C746" s="274"/>
      <c r="D746" s="274"/>
      <c r="E746" s="274"/>
      <c r="F746" s="274"/>
      <c r="G746" s="274"/>
      <c r="H746" s="274"/>
      <c r="I746" s="143"/>
      <c r="J746" s="143"/>
      <c r="K746" s="274"/>
      <c r="L746" s="274"/>
      <c r="M746" s="274"/>
      <c r="N746" s="274"/>
      <c r="O746" s="274"/>
      <c r="P746" s="274"/>
      <c r="Q746" s="274"/>
      <c r="R746" s="274"/>
      <c r="S746" s="274"/>
      <c r="T746" s="274"/>
    </row>
    <row r="747" spans="1:20" ht="12.75" customHeight="1">
      <c r="A747" s="274"/>
      <c r="B747" s="274"/>
      <c r="C747" s="274"/>
      <c r="D747" s="274"/>
      <c r="E747" s="274"/>
      <c r="F747" s="274"/>
      <c r="G747" s="274"/>
      <c r="H747" s="274"/>
      <c r="I747" s="143"/>
      <c r="J747" s="143"/>
      <c r="K747" s="274"/>
      <c r="L747" s="274"/>
      <c r="M747" s="274"/>
      <c r="N747" s="274"/>
      <c r="O747" s="274"/>
      <c r="P747" s="274"/>
      <c r="Q747" s="274"/>
      <c r="R747" s="274"/>
      <c r="S747" s="274"/>
      <c r="T747" s="274"/>
    </row>
    <row r="748" spans="1:20" ht="12.75" customHeight="1">
      <c r="A748" s="274"/>
      <c r="B748" s="274"/>
      <c r="C748" s="274"/>
      <c r="D748" s="274"/>
      <c r="E748" s="274"/>
      <c r="F748" s="274"/>
      <c r="G748" s="274"/>
      <c r="H748" s="274"/>
      <c r="I748" s="143"/>
      <c r="J748" s="143"/>
      <c r="K748" s="274"/>
      <c r="L748" s="274"/>
      <c r="M748" s="274"/>
      <c r="N748" s="274"/>
      <c r="O748" s="274"/>
      <c r="P748" s="274"/>
      <c r="Q748" s="274"/>
      <c r="R748" s="274"/>
      <c r="S748" s="274"/>
      <c r="T748" s="274"/>
    </row>
    <row r="749" spans="1:20" ht="12.75" customHeight="1">
      <c r="A749" s="274"/>
      <c r="B749" s="274"/>
      <c r="C749" s="274"/>
      <c r="D749" s="274"/>
      <c r="E749" s="274"/>
      <c r="F749" s="274"/>
      <c r="G749" s="274"/>
      <c r="H749" s="274"/>
      <c r="I749" s="143"/>
      <c r="J749" s="143"/>
      <c r="K749" s="274"/>
      <c r="L749" s="274"/>
      <c r="M749" s="274"/>
      <c r="N749" s="274"/>
      <c r="O749" s="274"/>
      <c r="P749" s="274"/>
      <c r="Q749" s="274"/>
      <c r="R749" s="274"/>
      <c r="S749" s="274"/>
      <c r="T749" s="274"/>
    </row>
    <row r="750" spans="1:20" ht="12.75" customHeight="1">
      <c r="A750" s="274"/>
      <c r="B750" s="274"/>
      <c r="C750" s="274"/>
      <c r="D750" s="274"/>
      <c r="E750" s="274"/>
      <c r="F750" s="274"/>
      <c r="G750" s="274"/>
      <c r="H750" s="274"/>
      <c r="I750" s="143"/>
      <c r="J750" s="143"/>
      <c r="K750" s="274"/>
      <c r="L750" s="274"/>
      <c r="M750" s="274"/>
      <c r="N750" s="274"/>
      <c r="O750" s="274"/>
      <c r="P750" s="274"/>
      <c r="Q750" s="274"/>
      <c r="R750" s="274"/>
      <c r="S750" s="274"/>
      <c r="T750" s="274"/>
    </row>
    <row r="751" spans="1:20" ht="12.75" customHeight="1">
      <c r="A751" s="274"/>
      <c r="B751" s="274"/>
      <c r="C751" s="274"/>
      <c r="D751" s="274"/>
      <c r="E751" s="274"/>
      <c r="F751" s="274"/>
      <c r="G751" s="274"/>
      <c r="H751" s="274"/>
      <c r="I751" s="143"/>
      <c r="J751" s="143"/>
      <c r="K751" s="274"/>
      <c r="L751" s="274"/>
      <c r="M751" s="274"/>
      <c r="N751" s="274"/>
      <c r="O751" s="274"/>
      <c r="P751" s="274"/>
      <c r="Q751" s="274"/>
      <c r="R751" s="274"/>
      <c r="S751" s="274"/>
      <c r="T751" s="274"/>
    </row>
    <row r="752" spans="1:20" ht="12.75" customHeight="1">
      <c r="A752" s="274"/>
      <c r="B752" s="274"/>
      <c r="C752" s="274"/>
      <c r="D752" s="274"/>
      <c r="E752" s="274"/>
      <c r="F752" s="274"/>
      <c r="G752" s="274"/>
      <c r="H752" s="274"/>
      <c r="I752" s="143"/>
      <c r="J752" s="143"/>
      <c r="K752" s="274"/>
      <c r="L752" s="274"/>
      <c r="M752" s="274"/>
      <c r="N752" s="274"/>
      <c r="O752" s="274"/>
      <c r="P752" s="274"/>
      <c r="Q752" s="274"/>
      <c r="R752" s="274"/>
      <c r="S752" s="274"/>
      <c r="T752" s="274"/>
    </row>
    <row r="753" spans="1:20" ht="12.75" customHeight="1">
      <c r="A753" s="274"/>
      <c r="B753" s="274"/>
      <c r="C753" s="274"/>
      <c r="D753" s="274"/>
      <c r="E753" s="274"/>
      <c r="F753" s="274"/>
      <c r="G753" s="274"/>
      <c r="H753" s="274"/>
      <c r="I753" s="143"/>
      <c r="J753" s="143"/>
      <c r="K753" s="274"/>
      <c r="L753" s="274"/>
      <c r="M753" s="274"/>
      <c r="N753" s="274"/>
      <c r="O753" s="274"/>
      <c r="P753" s="274"/>
      <c r="Q753" s="274"/>
      <c r="R753" s="274"/>
      <c r="S753" s="274"/>
      <c r="T753" s="274"/>
    </row>
    <row r="754" spans="1:20" ht="12.75" customHeight="1">
      <c r="A754" s="274"/>
      <c r="B754" s="274"/>
      <c r="C754" s="274"/>
      <c r="D754" s="274"/>
      <c r="E754" s="274"/>
      <c r="F754" s="274"/>
      <c r="G754" s="274"/>
      <c r="H754" s="274"/>
      <c r="I754" s="143"/>
      <c r="J754" s="143"/>
      <c r="K754" s="274"/>
      <c r="L754" s="274"/>
      <c r="M754" s="274"/>
      <c r="N754" s="274"/>
      <c r="O754" s="274"/>
      <c r="P754" s="274"/>
      <c r="Q754" s="274"/>
      <c r="R754" s="274"/>
      <c r="S754" s="274"/>
      <c r="T754" s="274"/>
    </row>
    <row r="755" spans="1:20" ht="12.75" customHeight="1">
      <c r="A755" s="274"/>
      <c r="B755" s="274"/>
      <c r="C755" s="274"/>
      <c r="D755" s="274"/>
      <c r="E755" s="274"/>
      <c r="F755" s="274"/>
      <c r="G755" s="274"/>
      <c r="H755" s="274"/>
      <c r="I755" s="143"/>
      <c r="J755" s="143"/>
      <c r="K755" s="274"/>
      <c r="L755" s="274"/>
      <c r="M755" s="274"/>
      <c r="N755" s="274"/>
      <c r="O755" s="274"/>
      <c r="P755" s="274"/>
      <c r="Q755" s="274"/>
      <c r="R755" s="274"/>
      <c r="S755" s="274"/>
      <c r="T755" s="274"/>
    </row>
    <row r="756" spans="1:20" ht="12.75" customHeight="1">
      <c r="A756" s="274"/>
      <c r="B756" s="274"/>
      <c r="C756" s="274"/>
      <c r="D756" s="274"/>
      <c r="E756" s="274"/>
      <c r="F756" s="274"/>
      <c r="G756" s="274"/>
      <c r="H756" s="274"/>
      <c r="I756" s="143"/>
      <c r="J756" s="143"/>
      <c r="K756" s="274"/>
      <c r="L756" s="274"/>
      <c r="M756" s="274"/>
      <c r="N756" s="274"/>
      <c r="O756" s="274"/>
      <c r="P756" s="274"/>
      <c r="Q756" s="274"/>
      <c r="R756" s="274"/>
      <c r="S756" s="274"/>
      <c r="T756" s="274"/>
    </row>
    <row r="757" spans="1:20" ht="12.75" customHeight="1">
      <c r="A757" s="274"/>
      <c r="B757" s="274"/>
      <c r="C757" s="274"/>
      <c r="D757" s="274"/>
      <c r="E757" s="274"/>
      <c r="F757" s="274"/>
      <c r="G757" s="274"/>
      <c r="H757" s="274"/>
      <c r="I757" s="143"/>
      <c r="J757" s="143"/>
      <c r="K757" s="274"/>
      <c r="L757" s="274"/>
      <c r="M757" s="274"/>
      <c r="N757" s="274"/>
      <c r="O757" s="274"/>
      <c r="P757" s="274"/>
      <c r="Q757" s="274"/>
      <c r="R757" s="274"/>
      <c r="S757" s="274"/>
      <c r="T757" s="274"/>
    </row>
    <row r="758" spans="1:20" ht="12.75" customHeight="1">
      <c r="A758" s="274"/>
      <c r="B758" s="274"/>
      <c r="C758" s="274"/>
      <c r="D758" s="274"/>
      <c r="E758" s="274"/>
      <c r="F758" s="274"/>
      <c r="G758" s="274"/>
      <c r="H758" s="274"/>
      <c r="I758" s="143"/>
      <c r="J758" s="143"/>
      <c r="K758" s="274"/>
      <c r="L758" s="274"/>
      <c r="M758" s="274"/>
      <c r="N758" s="274"/>
      <c r="O758" s="274"/>
      <c r="P758" s="274"/>
      <c r="Q758" s="274"/>
      <c r="R758" s="274"/>
      <c r="S758" s="274"/>
      <c r="T758" s="274"/>
    </row>
    <row r="759" spans="1:20" ht="12.75" customHeight="1">
      <c r="A759" s="274"/>
      <c r="B759" s="274"/>
      <c r="C759" s="274"/>
      <c r="D759" s="274"/>
      <c r="E759" s="274"/>
      <c r="F759" s="274"/>
      <c r="G759" s="274"/>
      <c r="H759" s="274"/>
      <c r="I759" s="143"/>
      <c r="J759" s="143"/>
      <c r="K759" s="274"/>
      <c r="L759" s="274"/>
      <c r="M759" s="274"/>
      <c r="N759" s="274"/>
      <c r="O759" s="274"/>
      <c r="P759" s="274"/>
      <c r="Q759" s="274"/>
      <c r="R759" s="274"/>
      <c r="S759" s="274"/>
      <c r="T759" s="274"/>
    </row>
    <row r="760" spans="1:20" ht="12.75" customHeight="1">
      <c r="A760" s="274"/>
      <c r="B760" s="274"/>
      <c r="C760" s="274"/>
      <c r="D760" s="274"/>
      <c r="E760" s="274"/>
      <c r="F760" s="274"/>
      <c r="G760" s="274"/>
      <c r="H760" s="274"/>
      <c r="I760" s="143"/>
      <c r="J760" s="143"/>
      <c r="K760" s="274"/>
      <c r="L760" s="274"/>
      <c r="M760" s="274"/>
      <c r="N760" s="274"/>
      <c r="O760" s="274"/>
      <c r="P760" s="274"/>
      <c r="Q760" s="274"/>
      <c r="R760" s="274"/>
      <c r="S760" s="274"/>
      <c r="T760" s="274"/>
    </row>
    <row r="761" spans="1:20" ht="12.75" customHeight="1">
      <c r="A761" s="274"/>
      <c r="B761" s="274"/>
      <c r="C761" s="274"/>
      <c r="D761" s="274"/>
      <c r="E761" s="274"/>
      <c r="F761" s="274"/>
      <c r="G761" s="274"/>
      <c r="H761" s="274"/>
      <c r="I761" s="143"/>
      <c r="J761" s="143"/>
      <c r="K761" s="274"/>
      <c r="L761" s="274"/>
      <c r="M761" s="274"/>
      <c r="N761" s="274"/>
      <c r="O761" s="274"/>
      <c r="P761" s="274"/>
      <c r="Q761" s="274"/>
      <c r="R761" s="274"/>
      <c r="S761" s="274"/>
      <c r="T761" s="274"/>
    </row>
    <row r="762" spans="1:20" ht="12.75" customHeight="1">
      <c r="A762" s="274"/>
      <c r="B762" s="274"/>
      <c r="C762" s="274"/>
      <c r="D762" s="274"/>
      <c r="E762" s="274"/>
      <c r="F762" s="274"/>
      <c r="G762" s="274"/>
      <c r="H762" s="274"/>
      <c r="I762" s="143"/>
      <c r="J762" s="143"/>
      <c r="K762" s="274"/>
      <c r="L762" s="274"/>
      <c r="M762" s="274"/>
      <c r="N762" s="274"/>
      <c r="O762" s="274"/>
      <c r="P762" s="274"/>
      <c r="Q762" s="274"/>
      <c r="R762" s="274"/>
      <c r="S762" s="274"/>
      <c r="T762" s="274"/>
    </row>
    <row r="763" spans="1:20" ht="12.75" customHeight="1">
      <c r="A763" s="274"/>
      <c r="B763" s="274"/>
      <c r="C763" s="274"/>
      <c r="D763" s="274"/>
      <c r="E763" s="274"/>
      <c r="F763" s="274"/>
      <c r="G763" s="274"/>
      <c r="H763" s="274"/>
      <c r="I763" s="143"/>
      <c r="J763" s="143"/>
      <c r="K763" s="274"/>
      <c r="L763" s="274"/>
      <c r="M763" s="274"/>
      <c r="N763" s="274"/>
      <c r="O763" s="274"/>
      <c r="P763" s="274"/>
      <c r="Q763" s="274"/>
      <c r="R763" s="274"/>
      <c r="S763" s="274"/>
      <c r="T763" s="274"/>
    </row>
    <row r="764" spans="1:20" ht="12.75" customHeight="1">
      <c r="A764" s="274"/>
      <c r="B764" s="274"/>
      <c r="C764" s="274"/>
      <c r="D764" s="274"/>
      <c r="E764" s="274"/>
      <c r="F764" s="274"/>
      <c r="G764" s="274"/>
      <c r="H764" s="274"/>
      <c r="I764" s="143"/>
      <c r="J764" s="143"/>
      <c r="K764" s="274"/>
      <c r="L764" s="274"/>
      <c r="M764" s="274"/>
      <c r="N764" s="274"/>
      <c r="O764" s="274"/>
      <c r="P764" s="274"/>
      <c r="Q764" s="274"/>
      <c r="R764" s="274"/>
      <c r="S764" s="274"/>
      <c r="T764" s="274"/>
    </row>
    <row r="765" spans="1:20" ht="12.75" customHeight="1">
      <c r="A765" s="274"/>
      <c r="B765" s="274"/>
      <c r="C765" s="274"/>
      <c r="D765" s="274"/>
      <c r="E765" s="274"/>
      <c r="F765" s="274"/>
      <c r="G765" s="274"/>
      <c r="H765" s="274"/>
      <c r="I765" s="143"/>
      <c r="J765" s="143"/>
      <c r="K765" s="274"/>
      <c r="L765" s="274"/>
      <c r="M765" s="274"/>
      <c r="N765" s="274"/>
      <c r="O765" s="274"/>
      <c r="P765" s="274"/>
      <c r="Q765" s="274"/>
      <c r="R765" s="274"/>
      <c r="S765" s="274"/>
      <c r="T765" s="274"/>
    </row>
    <row r="766" spans="1:20" ht="12.75" customHeight="1">
      <c r="A766" s="274"/>
      <c r="B766" s="274"/>
      <c r="C766" s="274"/>
      <c r="D766" s="274"/>
      <c r="E766" s="274"/>
      <c r="F766" s="274"/>
      <c r="G766" s="274"/>
      <c r="H766" s="274"/>
      <c r="I766" s="143"/>
      <c r="J766" s="143"/>
      <c r="K766" s="274"/>
      <c r="L766" s="274"/>
      <c r="M766" s="274"/>
      <c r="N766" s="274"/>
      <c r="O766" s="274"/>
      <c r="P766" s="274"/>
      <c r="Q766" s="274"/>
      <c r="R766" s="274"/>
      <c r="S766" s="274"/>
      <c r="T766" s="274"/>
    </row>
    <row r="767" spans="1:20" ht="12.75" customHeight="1">
      <c r="A767" s="274"/>
      <c r="B767" s="274"/>
      <c r="C767" s="274"/>
      <c r="D767" s="274"/>
      <c r="E767" s="274"/>
      <c r="F767" s="274"/>
      <c r="G767" s="274"/>
      <c r="H767" s="274"/>
      <c r="I767" s="143"/>
      <c r="J767" s="143"/>
      <c r="K767" s="274"/>
      <c r="L767" s="274"/>
      <c r="M767" s="274"/>
      <c r="N767" s="274"/>
      <c r="O767" s="274"/>
      <c r="P767" s="274"/>
      <c r="Q767" s="274"/>
      <c r="R767" s="274"/>
      <c r="S767" s="274"/>
      <c r="T767" s="274"/>
    </row>
    <row r="768" spans="1:20" ht="12.75" customHeight="1">
      <c r="A768" s="274"/>
      <c r="B768" s="274"/>
      <c r="C768" s="274"/>
      <c r="D768" s="274"/>
      <c r="E768" s="274"/>
      <c r="F768" s="274"/>
      <c r="G768" s="274"/>
      <c r="H768" s="274"/>
      <c r="I768" s="143"/>
      <c r="J768" s="143"/>
      <c r="K768" s="274"/>
      <c r="L768" s="274"/>
      <c r="M768" s="274"/>
      <c r="N768" s="274"/>
      <c r="O768" s="274"/>
      <c r="P768" s="274"/>
      <c r="Q768" s="274"/>
      <c r="R768" s="274"/>
      <c r="S768" s="274"/>
      <c r="T768" s="274"/>
    </row>
    <row r="769" spans="1:20" ht="12.75" customHeight="1">
      <c r="A769" s="274"/>
      <c r="B769" s="274"/>
      <c r="C769" s="274"/>
      <c r="D769" s="274"/>
      <c r="E769" s="274"/>
      <c r="F769" s="274"/>
      <c r="G769" s="274"/>
      <c r="H769" s="274"/>
      <c r="I769" s="143"/>
      <c r="J769" s="143"/>
      <c r="K769" s="274"/>
      <c r="L769" s="274"/>
      <c r="M769" s="274"/>
      <c r="N769" s="274"/>
      <c r="O769" s="274"/>
      <c r="P769" s="274"/>
      <c r="Q769" s="274"/>
      <c r="R769" s="274"/>
      <c r="S769" s="274"/>
      <c r="T769" s="274"/>
    </row>
    <row r="770" spans="1:20" ht="12.75" customHeight="1">
      <c r="A770" s="274"/>
      <c r="B770" s="274"/>
      <c r="C770" s="274"/>
      <c r="D770" s="274"/>
      <c r="E770" s="274"/>
      <c r="F770" s="274"/>
      <c r="G770" s="274"/>
      <c r="H770" s="274"/>
      <c r="I770" s="143"/>
      <c r="J770" s="143"/>
      <c r="K770" s="274"/>
      <c r="L770" s="274"/>
      <c r="M770" s="274"/>
      <c r="N770" s="274"/>
      <c r="O770" s="274"/>
      <c r="P770" s="274"/>
      <c r="Q770" s="274"/>
      <c r="R770" s="274"/>
      <c r="S770" s="274"/>
      <c r="T770" s="274"/>
    </row>
    <row r="771" spans="1:20" ht="12.75" customHeight="1">
      <c r="A771" s="274"/>
      <c r="B771" s="274"/>
      <c r="C771" s="274"/>
      <c r="D771" s="274"/>
      <c r="E771" s="274"/>
      <c r="F771" s="274"/>
      <c r="G771" s="274"/>
      <c r="H771" s="274"/>
      <c r="I771" s="143"/>
      <c r="J771" s="143"/>
      <c r="K771" s="274"/>
      <c r="L771" s="274"/>
      <c r="M771" s="274"/>
      <c r="N771" s="274"/>
      <c r="O771" s="274"/>
      <c r="P771" s="274"/>
      <c r="Q771" s="274"/>
      <c r="R771" s="274"/>
      <c r="S771" s="274"/>
      <c r="T771" s="274"/>
    </row>
    <row r="772" spans="1:20" ht="12.75" customHeight="1">
      <c r="A772" s="274"/>
      <c r="B772" s="274"/>
      <c r="C772" s="274"/>
      <c r="D772" s="274"/>
      <c r="E772" s="274"/>
      <c r="F772" s="274"/>
      <c r="G772" s="274"/>
      <c r="H772" s="274"/>
      <c r="I772" s="143"/>
      <c r="J772" s="143"/>
      <c r="K772" s="274"/>
      <c r="L772" s="274"/>
      <c r="M772" s="274"/>
      <c r="N772" s="274"/>
      <c r="O772" s="274"/>
      <c r="P772" s="274"/>
      <c r="Q772" s="274"/>
      <c r="R772" s="274"/>
      <c r="S772" s="274"/>
      <c r="T772" s="274"/>
    </row>
    <row r="773" spans="1:20" ht="12.75" customHeight="1">
      <c r="A773" s="274"/>
      <c r="B773" s="274"/>
      <c r="C773" s="274"/>
      <c r="D773" s="274"/>
      <c r="E773" s="274"/>
      <c r="F773" s="274"/>
      <c r="G773" s="274"/>
      <c r="H773" s="274"/>
      <c r="I773" s="143"/>
      <c r="J773" s="143"/>
      <c r="K773" s="274"/>
      <c r="L773" s="274"/>
      <c r="M773" s="274"/>
      <c r="N773" s="274"/>
      <c r="O773" s="274"/>
      <c r="P773" s="274"/>
      <c r="Q773" s="274"/>
      <c r="R773" s="274"/>
      <c r="S773" s="274"/>
      <c r="T773" s="274"/>
    </row>
    <row r="774" spans="1:20" ht="12.75" customHeight="1">
      <c r="A774" s="274"/>
      <c r="B774" s="274"/>
      <c r="C774" s="274"/>
      <c r="D774" s="274"/>
      <c r="E774" s="274"/>
      <c r="F774" s="274"/>
      <c r="G774" s="274"/>
      <c r="H774" s="274"/>
      <c r="I774" s="143"/>
      <c r="J774" s="143"/>
      <c r="K774" s="274"/>
      <c r="L774" s="274"/>
      <c r="M774" s="274"/>
      <c r="N774" s="274"/>
      <c r="O774" s="274"/>
      <c r="P774" s="274"/>
      <c r="Q774" s="274"/>
      <c r="R774" s="274"/>
      <c r="S774" s="274"/>
      <c r="T774" s="274"/>
    </row>
    <row r="775" spans="1:20" ht="12.75" customHeight="1">
      <c r="A775" s="274"/>
      <c r="B775" s="274"/>
      <c r="C775" s="274"/>
      <c r="D775" s="274"/>
      <c r="E775" s="274"/>
      <c r="F775" s="274"/>
      <c r="G775" s="274"/>
      <c r="H775" s="274"/>
      <c r="I775" s="143"/>
      <c r="J775" s="143"/>
      <c r="K775" s="274"/>
      <c r="L775" s="274"/>
      <c r="M775" s="274"/>
      <c r="N775" s="274"/>
      <c r="O775" s="274"/>
      <c r="P775" s="274"/>
      <c r="Q775" s="274"/>
      <c r="R775" s="274"/>
      <c r="S775" s="274"/>
      <c r="T775" s="274"/>
    </row>
    <row r="776" spans="1:20" ht="12.75" customHeight="1">
      <c r="A776" s="274"/>
      <c r="B776" s="274"/>
      <c r="C776" s="274"/>
      <c r="D776" s="274"/>
      <c r="E776" s="274"/>
      <c r="F776" s="274"/>
      <c r="G776" s="274"/>
      <c r="H776" s="274"/>
      <c r="I776" s="143"/>
      <c r="J776" s="143"/>
      <c r="K776" s="274"/>
      <c r="L776" s="274"/>
      <c r="M776" s="274"/>
      <c r="N776" s="274"/>
      <c r="O776" s="274"/>
      <c r="P776" s="274"/>
      <c r="Q776" s="274"/>
      <c r="R776" s="274"/>
      <c r="S776" s="274"/>
      <c r="T776" s="274"/>
    </row>
    <row r="777" spans="1:20" ht="12.75" customHeight="1">
      <c r="A777" s="274"/>
      <c r="B777" s="274"/>
      <c r="C777" s="274"/>
      <c r="D777" s="274"/>
      <c r="E777" s="274"/>
      <c r="F777" s="274"/>
      <c r="G777" s="274"/>
      <c r="H777" s="274"/>
      <c r="I777" s="143"/>
      <c r="J777" s="143"/>
      <c r="K777" s="274"/>
      <c r="L777" s="274"/>
      <c r="M777" s="274"/>
      <c r="N777" s="274"/>
      <c r="O777" s="274"/>
      <c r="P777" s="274"/>
      <c r="Q777" s="274"/>
      <c r="R777" s="274"/>
      <c r="S777" s="274"/>
      <c r="T777" s="274"/>
    </row>
    <row r="778" spans="1:20" ht="12.75" customHeight="1">
      <c r="A778" s="274"/>
      <c r="B778" s="274"/>
      <c r="C778" s="274"/>
      <c r="D778" s="274"/>
      <c r="E778" s="274"/>
      <c r="F778" s="274"/>
      <c r="G778" s="274"/>
      <c r="H778" s="274"/>
      <c r="I778" s="143"/>
      <c r="J778" s="143"/>
      <c r="K778" s="274"/>
      <c r="L778" s="274"/>
      <c r="M778" s="274"/>
      <c r="N778" s="274"/>
      <c r="O778" s="274"/>
      <c r="P778" s="274"/>
      <c r="Q778" s="274"/>
      <c r="R778" s="274"/>
      <c r="S778" s="274"/>
      <c r="T778" s="274"/>
    </row>
    <row r="779" spans="1:20" ht="12.75" customHeight="1">
      <c r="A779" s="274"/>
      <c r="B779" s="274"/>
      <c r="C779" s="274"/>
      <c r="D779" s="274"/>
      <c r="E779" s="274"/>
      <c r="F779" s="274"/>
      <c r="G779" s="274"/>
      <c r="H779" s="274"/>
      <c r="I779" s="143"/>
      <c r="J779" s="143"/>
      <c r="K779" s="274"/>
      <c r="L779" s="274"/>
      <c r="M779" s="274"/>
      <c r="N779" s="274"/>
      <c r="O779" s="274"/>
      <c r="P779" s="274"/>
      <c r="Q779" s="274"/>
      <c r="R779" s="274"/>
      <c r="S779" s="274"/>
      <c r="T779" s="274"/>
    </row>
    <row r="780" spans="1:20" ht="12.75" customHeight="1">
      <c r="A780" s="274"/>
      <c r="B780" s="274"/>
      <c r="C780" s="274"/>
      <c r="D780" s="274"/>
      <c r="E780" s="274"/>
      <c r="F780" s="274"/>
      <c r="G780" s="274"/>
      <c r="H780" s="274"/>
      <c r="I780" s="143"/>
      <c r="J780" s="143"/>
      <c r="K780" s="274"/>
      <c r="L780" s="274"/>
      <c r="M780" s="274"/>
      <c r="N780" s="274"/>
      <c r="O780" s="274"/>
      <c r="P780" s="274"/>
      <c r="Q780" s="274"/>
      <c r="R780" s="274"/>
      <c r="S780" s="274"/>
      <c r="T780" s="274"/>
    </row>
    <row r="781" spans="1:20" ht="12.75" customHeight="1">
      <c r="A781" s="274"/>
      <c r="B781" s="274"/>
      <c r="C781" s="274"/>
      <c r="D781" s="274"/>
      <c r="E781" s="274"/>
      <c r="F781" s="274"/>
      <c r="G781" s="274"/>
      <c r="H781" s="274"/>
      <c r="I781" s="143"/>
      <c r="J781" s="143"/>
      <c r="K781" s="274"/>
      <c r="L781" s="274"/>
      <c r="M781" s="274"/>
      <c r="N781" s="274"/>
      <c r="O781" s="274"/>
      <c r="P781" s="274"/>
      <c r="Q781" s="274"/>
      <c r="R781" s="274"/>
      <c r="S781" s="274"/>
      <c r="T781" s="274"/>
    </row>
    <row r="782" spans="1:20" ht="12.75" customHeight="1">
      <c r="A782" s="274"/>
      <c r="B782" s="274"/>
      <c r="C782" s="274"/>
      <c r="D782" s="274"/>
      <c r="E782" s="274"/>
      <c r="F782" s="274"/>
      <c r="G782" s="274"/>
      <c r="H782" s="274"/>
      <c r="I782" s="143"/>
      <c r="J782" s="143"/>
      <c r="K782" s="274"/>
      <c r="L782" s="274"/>
      <c r="M782" s="274"/>
      <c r="N782" s="274"/>
      <c r="O782" s="274"/>
      <c r="P782" s="274"/>
      <c r="Q782" s="274"/>
      <c r="R782" s="274"/>
      <c r="S782" s="274"/>
      <c r="T782" s="274"/>
    </row>
    <row r="783" spans="1:20" ht="12.75" customHeight="1">
      <c r="A783" s="274"/>
      <c r="B783" s="274"/>
      <c r="C783" s="274"/>
      <c r="D783" s="274"/>
      <c r="E783" s="274"/>
      <c r="F783" s="274"/>
      <c r="G783" s="274"/>
      <c r="H783" s="274"/>
      <c r="I783" s="143"/>
      <c r="J783" s="143"/>
      <c r="K783" s="274"/>
      <c r="L783" s="274"/>
      <c r="M783" s="274"/>
      <c r="N783" s="274"/>
      <c r="O783" s="274"/>
      <c r="P783" s="274"/>
      <c r="Q783" s="274"/>
      <c r="R783" s="274"/>
      <c r="S783" s="274"/>
      <c r="T783" s="274"/>
    </row>
    <row r="784" spans="1:20" ht="12.75" customHeight="1">
      <c r="A784" s="274"/>
      <c r="B784" s="274"/>
      <c r="C784" s="274"/>
      <c r="D784" s="274"/>
      <c r="E784" s="274"/>
      <c r="F784" s="274"/>
      <c r="G784" s="274"/>
      <c r="H784" s="274"/>
      <c r="I784" s="143"/>
      <c r="J784" s="143"/>
      <c r="K784" s="274"/>
      <c r="L784" s="274"/>
      <c r="M784" s="274"/>
      <c r="N784" s="274"/>
      <c r="O784" s="274"/>
      <c r="P784" s="274"/>
      <c r="Q784" s="274"/>
      <c r="R784" s="274"/>
      <c r="S784" s="274"/>
      <c r="T784" s="274"/>
    </row>
    <row r="785" spans="1:20" ht="12.75" customHeight="1">
      <c r="A785" s="274"/>
      <c r="B785" s="274"/>
      <c r="C785" s="274"/>
      <c r="D785" s="274"/>
      <c r="E785" s="274"/>
      <c r="F785" s="274"/>
      <c r="G785" s="274"/>
      <c r="H785" s="274"/>
      <c r="I785" s="143"/>
      <c r="J785" s="143"/>
      <c r="K785" s="274"/>
      <c r="L785" s="274"/>
      <c r="M785" s="274"/>
      <c r="N785" s="274"/>
      <c r="O785" s="274"/>
      <c r="P785" s="274"/>
      <c r="Q785" s="274"/>
      <c r="R785" s="274"/>
      <c r="S785" s="274"/>
      <c r="T785" s="274"/>
    </row>
    <row r="786" spans="1:20" ht="12.75" customHeight="1">
      <c r="A786" s="274"/>
      <c r="B786" s="274"/>
      <c r="C786" s="274"/>
      <c r="D786" s="274"/>
      <c r="E786" s="274"/>
      <c r="F786" s="274"/>
      <c r="G786" s="274"/>
      <c r="H786" s="274"/>
      <c r="I786" s="143"/>
      <c r="J786" s="143"/>
      <c r="K786" s="274"/>
      <c r="L786" s="274"/>
      <c r="M786" s="274"/>
      <c r="N786" s="274"/>
      <c r="O786" s="274"/>
      <c r="P786" s="274"/>
      <c r="Q786" s="274"/>
      <c r="R786" s="274"/>
      <c r="S786" s="274"/>
      <c r="T786" s="274"/>
    </row>
    <row r="787" spans="1:20" ht="12.75" customHeight="1">
      <c r="A787" s="274"/>
      <c r="B787" s="274"/>
      <c r="C787" s="274"/>
      <c r="D787" s="274"/>
      <c r="E787" s="274"/>
      <c r="F787" s="274"/>
      <c r="G787" s="274"/>
      <c r="H787" s="274"/>
      <c r="I787" s="143"/>
      <c r="J787" s="143"/>
      <c r="K787" s="274"/>
      <c r="L787" s="274"/>
      <c r="M787" s="274"/>
      <c r="N787" s="274"/>
      <c r="O787" s="274"/>
      <c r="P787" s="274"/>
      <c r="Q787" s="274"/>
      <c r="R787" s="274"/>
      <c r="S787" s="274"/>
      <c r="T787" s="274"/>
    </row>
    <row r="788" spans="1:20" ht="12.75" customHeight="1">
      <c r="A788" s="274"/>
      <c r="B788" s="274"/>
      <c r="C788" s="274"/>
      <c r="D788" s="274"/>
      <c r="E788" s="274"/>
      <c r="F788" s="274"/>
      <c r="G788" s="274"/>
      <c r="H788" s="274"/>
      <c r="I788" s="143"/>
      <c r="J788" s="143"/>
      <c r="K788" s="274"/>
      <c r="L788" s="274"/>
      <c r="M788" s="274"/>
      <c r="N788" s="274"/>
      <c r="O788" s="274"/>
      <c r="P788" s="274"/>
      <c r="Q788" s="274"/>
      <c r="R788" s="274"/>
      <c r="S788" s="274"/>
      <c r="T788" s="274"/>
    </row>
    <row r="789" spans="1:20" ht="12.75" customHeight="1">
      <c r="A789" s="274"/>
      <c r="B789" s="274"/>
      <c r="C789" s="274"/>
      <c r="D789" s="274"/>
      <c r="E789" s="274"/>
      <c r="F789" s="274"/>
      <c r="G789" s="274"/>
      <c r="H789" s="274"/>
      <c r="I789" s="143"/>
      <c r="J789" s="143"/>
      <c r="K789" s="274"/>
      <c r="L789" s="274"/>
      <c r="M789" s="274"/>
      <c r="N789" s="274"/>
      <c r="O789" s="274"/>
      <c r="P789" s="274"/>
      <c r="Q789" s="274"/>
      <c r="R789" s="274"/>
      <c r="S789" s="274"/>
      <c r="T789" s="274"/>
    </row>
    <row r="790" spans="1:20" ht="12.75" customHeight="1">
      <c r="A790" s="274"/>
      <c r="B790" s="274"/>
      <c r="C790" s="274"/>
      <c r="D790" s="274"/>
      <c r="E790" s="274"/>
      <c r="F790" s="274"/>
      <c r="G790" s="274"/>
      <c r="H790" s="274"/>
      <c r="I790" s="143"/>
      <c r="J790" s="143"/>
      <c r="K790" s="274"/>
      <c r="L790" s="274"/>
      <c r="M790" s="274"/>
      <c r="N790" s="274"/>
      <c r="O790" s="274"/>
      <c r="P790" s="274"/>
      <c r="Q790" s="274"/>
      <c r="R790" s="274"/>
      <c r="S790" s="274"/>
      <c r="T790" s="274"/>
    </row>
    <row r="791" spans="1:20" ht="12.75" customHeight="1">
      <c r="A791" s="274"/>
      <c r="B791" s="274"/>
      <c r="C791" s="274"/>
      <c r="D791" s="274"/>
      <c r="E791" s="274"/>
      <c r="F791" s="274"/>
      <c r="G791" s="274"/>
      <c r="H791" s="274"/>
      <c r="I791" s="143"/>
      <c r="J791" s="143"/>
      <c r="K791" s="274"/>
      <c r="L791" s="274"/>
      <c r="M791" s="274"/>
      <c r="N791" s="274"/>
      <c r="O791" s="274"/>
      <c r="P791" s="274"/>
      <c r="Q791" s="274"/>
      <c r="R791" s="274"/>
      <c r="S791" s="274"/>
      <c r="T791" s="274"/>
    </row>
    <row r="792" spans="1:20" ht="12.75" customHeight="1">
      <c r="A792" s="274"/>
      <c r="B792" s="274"/>
      <c r="C792" s="274"/>
      <c r="D792" s="274"/>
      <c r="E792" s="274"/>
      <c r="F792" s="274"/>
      <c r="G792" s="274"/>
      <c r="H792" s="274"/>
      <c r="I792" s="143"/>
      <c r="J792" s="143"/>
      <c r="K792" s="274"/>
      <c r="L792" s="274"/>
      <c r="M792" s="274"/>
      <c r="N792" s="274"/>
      <c r="O792" s="274"/>
      <c r="P792" s="274"/>
      <c r="Q792" s="274"/>
      <c r="R792" s="274"/>
      <c r="S792" s="274"/>
      <c r="T792" s="274"/>
    </row>
    <row r="793" spans="1:20" ht="12.75" customHeight="1">
      <c r="A793" s="274"/>
      <c r="B793" s="274"/>
      <c r="C793" s="274"/>
      <c r="D793" s="274"/>
      <c r="E793" s="274"/>
      <c r="F793" s="274"/>
      <c r="G793" s="274"/>
      <c r="H793" s="274"/>
      <c r="I793" s="143"/>
      <c r="J793" s="143"/>
      <c r="K793" s="274"/>
      <c r="L793" s="274"/>
      <c r="M793" s="274"/>
      <c r="N793" s="274"/>
      <c r="O793" s="274"/>
      <c r="P793" s="274"/>
      <c r="Q793" s="274"/>
      <c r="R793" s="274"/>
      <c r="S793" s="274"/>
      <c r="T793" s="274"/>
    </row>
    <row r="794" spans="1:20" ht="12.75" customHeight="1">
      <c r="A794" s="274"/>
      <c r="B794" s="274"/>
      <c r="C794" s="274"/>
      <c r="D794" s="274"/>
      <c r="E794" s="274"/>
      <c r="F794" s="274"/>
      <c r="G794" s="274"/>
      <c r="H794" s="274"/>
      <c r="I794" s="143"/>
      <c r="J794" s="143"/>
      <c r="K794" s="274"/>
      <c r="L794" s="274"/>
      <c r="M794" s="274"/>
      <c r="N794" s="274"/>
      <c r="O794" s="274"/>
      <c r="P794" s="274"/>
      <c r="Q794" s="274"/>
      <c r="R794" s="274"/>
      <c r="S794" s="274"/>
      <c r="T794" s="274"/>
    </row>
    <row r="795" spans="1:20" ht="12.75" customHeight="1">
      <c r="A795" s="274"/>
      <c r="B795" s="274"/>
      <c r="C795" s="274"/>
      <c r="D795" s="274"/>
      <c r="E795" s="274"/>
      <c r="F795" s="274"/>
      <c r="G795" s="274"/>
      <c r="H795" s="274"/>
      <c r="I795" s="143"/>
      <c r="J795" s="143"/>
      <c r="K795" s="274"/>
      <c r="L795" s="274"/>
      <c r="M795" s="274"/>
      <c r="N795" s="274"/>
      <c r="O795" s="274"/>
      <c r="P795" s="274"/>
      <c r="Q795" s="274"/>
      <c r="R795" s="274"/>
      <c r="S795" s="274"/>
      <c r="T795" s="274"/>
    </row>
    <row r="796" spans="1:20" ht="12.75" customHeight="1">
      <c r="A796" s="274"/>
      <c r="B796" s="274"/>
      <c r="C796" s="274"/>
      <c r="D796" s="274"/>
      <c r="E796" s="274"/>
      <c r="F796" s="274"/>
      <c r="G796" s="274"/>
      <c r="H796" s="274"/>
      <c r="I796" s="143"/>
      <c r="J796" s="143"/>
      <c r="K796" s="274"/>
      <c r="L796" s="274"/>
      <c r="M796" s="274"/>
      <c r="N796" s="274"/>
      <c r="O796" s="274"/>
      <c r="P796" s="274"/>
      <c r="Q796" s="274"/>
      <c r="R796" s="274"/>
      <c r="S796" s="274"/>
      <c r="T796" s="274"/>
    </row>
    <row r="797" spans="1:20" ht="12.75" customHeight="1">
      <c r="A797" s="274"/>
      <c r="B797" s="274"/>
      <c r="C797" s="274"/>
      <c r="D797" s="274"/>
      <c r="E797" s="274"/>
      <c r="F797" s="274"/>
      <c r="G797" s="274"/>
      <c r="H797" s="274"/>
      <c r="I797" s="143"/>
      <c r="J797" s="143"/>
      <c r="K797" s="274"/>
      <c r="L797" s="274"/>
      <c r="M797" s="274"/>
      <c r="N797" s="274"/>
      <c r="O797" s="274"/>
      <c r="P797" s="274"/>
      <c r="Q797" s="274"/>
      <c r="R797" s="274"/>
      <c r="S797" s="274"/>
      <c r="T797" s="274"/>
    </row>
    <row r="798" spans="1:20" ht="12.75" customHeight="1">
      <c r="A798" s="274"/>
      <c r="B798" s="274"/>
      <c r="C798" s="274"/>
      <c r="D798" s="274"/>
      <c r="E798" s="274"/>
      <c r="F798" s="274"/>
      <c r="G798" s="274"/>
      <c r="H798" s="274"/>
      <c r="I798" s="143"/>
      <c r="J798" s="143"/>
      <c r="K798" s="274"/>
      <c r="L798" s="274"/>
      <c r="M798" s="274"/>
      <c r="N798" s="274"/>
      <c r="O798" s="274"/>
      <c r="P798" s="274"/>
      <c r="Q798" s="274"/>
      <c r="R798" s="274"/>
      <c r="S798" s="274"/>
      <c r="T798" s="274"/>
    </row>
    <row r="799" spans="1:20" ht="12.75" customHeight="1">
      <c r="A799" s="274"/>
      <c r="B799" s="274"/>
      <c r="C799" s="274"/>
      <c r="D799" s="274"/>
      <c r="E799" s="274"/>
      <c r="F799" s="274"/>
      <c r="G799" s="274"/>
      <c r="H799" s="274"/>
      <c r="I799" s="143"/>
      <c r="J799" s="143"/>
      <c r="K799" s="274"/>
      <c r="L799" s="274"/>
      <c r="M799" s="274"/>
      <c r="N799" s="274"/>
      <c r="O799" s="274"/>
      <c r="P799" s="274"/>
      <c r="Q799" s="274"/>
      <c r="R799" s="274"/>
      <c r="S799" s="274"/>
      <c r="T799" s="274"/>
    </row>
    <row r="800" spans="1:20" ht="12.75" customHeight="1">
      <c r="A800" s="274"/>
      <c r="B800" s="274"/>
      <c r="C800" s="274"/>
      <c r="D800" s="274"/>
      <c r="E800" s="274"/>
      <c r="F800" s="274"/>
      <c r="G800" s="274"/>
      <c r="H800" s="274"/>
      <c r="I800" s="143"/>
      <c r="J800" s="143"/>
      <c r="K800" s="274"/>
      <c r="L800" s="274"/>
      <c r="M800" s="274"/>
      <c r="N800" s="274"/>
      <c r="O800" s="274"/>
      <c r="P800" s="274"/>
      <c r="Q800" s="274"/>
      <c r="R800" s="274"/>
      <c r="S800" s="274"/>
      <c r="T800" s="274"/>
    </row>
    <row r="801" spans="1:20" ht="12.75" customHeight="1">
      <c r="A801" s="274"/>
      <c r="B801" s="274"/>
      <c r="C801" s="274"/>
      <c r="D801" s="274"/>
      <c r="E801" s="274"/>
      <c r="F801" s="274"/>
      <c r="G801" s="274"/>
      <c r="H801" s="274"/>
      <c r="I801" s="143"/>
      <c r="J801" s="143"/>
      <c r="K801" s="274"/>
      <c r="L801" s="274"/>
      <c r="M801" s="274"/>
      <c r="N801" s="274"/>
      <c r="O801" s="274"/>
      <c r="P801" s="274"/>
      <c r="Q801" s="274"/>
      <c r="R801" s="274"/>
      <c r="S801" s="274"/>
      <c r="T801" s="274"/>
    </row>
    <row r="802" spans="1:20" ht="12.75" customHeight="1">
      <c r="A802" s="274"/>
      <c r="B802" s="274"/>
      <c r="C802" s="274"/>
      <c r="D802" s="274"/>
      <c r="E802" s="274"/>
      <c r="F802" s="274"/>
      <c r="G802" s="274"/>
      <c r="H802" s="274"/>
      <c r="I802" s="143"/>
      <c r="J802" s="143"/>
      <c r="K802" s="274"/>
      <c r="L802" s="274"/>
      <c r="M802" s="274"/>
      <c r="N802" s="274"/>
      <c r="O802" s="274"/>
      <c r="P802" s="274"/>
      <c r="Q802" s="274"/>
      <c r="R802" s="274"/>
      <c r="S802" s="274"/>
      <c r="T802" s="274"/>
    </row>
    <row r="803" spans="1:20" ht="12.75" customHeight="1">
      <c r="A803" s="274"/>
      <c r="B803" s="274"/>
      <c r="C803" s="274"/>
      <c r="D803" s="274"/>
      <c r="E803" s="274"/>
      <c r="F803" s="274"/>
      <c r="G803" s="274"/>
      <c r="H803" s="274"/>
      <c r="I803" s="143"/>
      <c r="J803" s="143"/>
      <c r="K803" s="274"/>
      <c r="L803" s="274"/>
      <c r="M803" s="274"/>
      <c r="N803" s="274"/>
      <c r="O803" s="274"/>
      <c r="P803" s="274"/>
      <c r="Q803" s="274"/>
      <c r="R803" s="274"/>
      <c r="S803" s="274"/>
      <c r="T803" s="274"/>
    </row>
    <row r="804" spans="1:20" ht="12.75" customHeight="1">
      <c r="A804" s="274"/>
      <c r="B804" s="274"/>
      <c r="C804" s="274"/>
      <c r="D804" s="274"/>
      <c r="E804" s="274"/>
      <c r="F804" s="274"/>
      <c r="G804" s="274"/>
      <c r="H804" s="274"/>
      <c r="I804" s="143"/>
      <c r="J804" s="143"/>
      <c r="K804" s="274"/>
      <c r="L804" s="274"/>
      <c r="M804" s="274"/>
      <c r="N804" s="274"/>
      <c r="O804" s="274"/>
      <c r="P804" s="274"/>
      <c r="Q804" s="274"/>
      <c r="R804" s="274"/>
      <c r="S804" s="274"/>
      <c r="T804" s="274"/>
    </row>
    <row r="805" spans="1:20" ht="12.75" customHeight="1">
      <c r="A805" s="274"/>
      <c r="B805" s="274"/>
      <c r="C805" s="274"/>
      <c r="D805" s="274"/>
      <c r="E805" s="274"/>
      <c r="F805" s="274"/>
      <c r="G805" s="274"/>
      <c r="H805" s="274"/>
      <c r="I805" s="143"/>
      <c r="J805" s="143"/>
      <c r="K805" s="274"/>
      <c r="L805" s="274"/>
      <c r="M805" s="274"/>
      <c r="N805" s="274"/>
      <c r="O805" s="274"/>
      <c r="P805" s="274"/>
      <c r="Q805" s="274"/>
      <c r="R805" s="274"/>
      <c r="S805" s="274"/>
      <c r="T805" s="274"/>
    </row>
    <row r="806" spans="1:20" ht="12.75" customHeight="1">
      <c r="A806" s="274"/>
      <c r="B806" s="274"/>
      <c r="C806" s="274"/>
      <c r="D806" s="274"/>
      <c r="E806" s="274"/>
      <c r="F806" s="274"/>
      <c r="G806" s="274"/>
      <c r="H806" s="274"/>
      <c r="I806" s="143"/>
      <c r="J806" s="143"/>
      <c r="K806" s="274"/>
      <c r="L806" s="274"/>
      <c r="M806" s="274"/>
      <c r="N806" s="274"/>
      <c r="O806" s="274"/>
      <c r="P806" s="274"/>
      <c r="Q806" s="274"/>
      <c r="R806" s="274"/>
      <c r="S806" s="274"/>
      <c r="T806" s="274"/>
    </row>
    <row r="807" spans="1:20" ht="12.75" customHeight="1">
      <c r="A807" s="274"/>
      <c r="B807" s="274"/>
      <c r="C807" s="274"/>
      <c r="D807" s="274"/>
      <c r="E807" s="274"/>
      <c r="F807" s="274"/>
      <c r="G807" s="274"/>
      <c r="H807" s="274"/>
      <c r="I807" s="143"/>
      <c r="J807" s="143"/>
      <c r="K807" s="274"/>
      <c r="L807" s="274"/>
      <c r="M807" s="274"/>
      <c r="N807" s="274"/>
      <c r="O807" s="274"/>
      <c r="P807" s="274"/>
      <c r="Q807" s="274"/>
      <c r="R807" s="274"/>
      <c r="S807" s="274"/>
      <c r="T807" s="274"/>
    </row>
    <row r="808" spans="1:20" ht="12.75" customHeight="1">
      <c r="A808" s="274"/>
      <c r="B808" s="274"/>
      <c r="C808" s="274"/>
      <c r="D808" s="274"/>
      <c r="E808" s="274"/>
      <c r="F808" s="274"/>
      <c r="G808" s="274"/>
      <c r="H808" s="274"/>
      <c r="I808" s="143"/>
      <c r="J808" s="143"/>
      <c r="K808" s="274"/>
      <c r="L808" s="274"/>
      <c r="M808" s="274"/>
      <c r="N808" s="274"/>
      <c r="O808" s="274"/>
      <c r="P808" s="274"/>
      <c r="Q808" s="274"/>
      <c r="R808" s="274"/>
      <c r="S808" s="274"/>
      <c r="T808" s="274"/>
    </row>
    <row r="809" spans="1:20" ht="12.75" customHeight="1">
      <c r="A809" s="274"/>
      <c r="B809" s="274"/>
      <c r="C809" s="274"/>
      <c r="D809" s="274"/>
      <c r="E809" s="274"/>
      <c r="F809" s="274"/>
      <c r="G809" s="274"/>
      <c r="H809" s="274"/>
      <c r="I809" s="143"/>
      <c r="J809" s="143"/>
      <c r="K809" s="274"/>
      <c r="L809" s="274"/>
      <c r="M809" s="274"/>
      <c r="N809" s="274"/>
      <c r="O809" s="274"/>
      <c r="P809" s="274"/>
      <c r="Q809" s="274"/>
      <c r="R809" s="274"/>
      <c r="S809" s="274"/>
      <c r="T809" s="274"/>
    </row>
    <row r="810" spans="1:20" ht="12.75" customHeight="1">
      <c r="A810" s="274"/>
      <c r="B810" s="274"/>
      <c r="C810" s="274"/>
      <c r="D810" s="274"/>
      <c r="E810" s="274"/>
      <c r="F810" s="274"/>
      <c r="G810" s="274"/>
      <c r="H810" s="274"/>
      <c r="I810" s="143"/>
      <c r="J810" s="143"/>
      <c r="K810" s="274"/>
      <c r="L810" s="274"/>
      <c r="M810" s="274"/>
      <c r="N810" s="274"/>
      <c r="O810" s="274"/>
      <c r="P810" s="274"/>
      <c r="Q810" s="274"/>
      <c r="R810" s="274"/>
      <c r="S810" s="274"/>
      <c r="T810" s="274"/>
    </row>
    <row r="811" spans="1:20" ht="12.75" customHeight="1">
      <c r="A811" s="274"/>
      <c r="B811" s="274"/>
      <c r="C811" s="274"/>
      <c r="D811" s="274"/>
      <c r="E811" s="274"/>
      <c r="F811" s="274"/>
      <c r="G811" s="274"/>
      <c r="H811" s="274"/>
      <c r="I811" s="143"/>
      <c r="J811" s="143"/>
      <c r="K811" s="274"/>
      <c r="L811" s="274"/>
      <c r="M811" s="274"/>
      <c r="N811" s="274"/>
      <c r="O811" s="274"/>
      <c r="P811" s="274"/>
      <c r="Q811" s="274"/>
      <c r="R811" s="274"/>
      <c r="S811" s="274"/>
      <c r="T811" s="274"/>
    </row>
    <row r="812" spans="1:20" ht="12.75" customHeight="1">
      <c r="A812" s="274"/>
      <c r="B812" s="274"/>
      <c r="C812" s="274"/>
      <c r="D812" s="274"/>
      <c r="E812" s="274"/>
      <c r="F812" s="274"/>
      <c r="G812" s="274"/>
      <c r="H812" s="274"/>
      <c r="I812" s="143"/>
      <c r="J812" s="143"/>
      <c r="K812" s="274"/>
      <c r="L812" s="274"/>
      <c r="M812" s="274"/>
      <c r="N812" s="274"/>
      <c r="O812" s="274"/>
      <c r="P812" s="274"/>
      <c r="Q812" s="274"/>
      <c r="R812" s="274"/>
      <c r="S812" s="274"/>
      <c r="T812" s="274"/>
    </row>
    <row r="813" spans="1:20" ht="12.75" customHeight="1">
      <c r="A813" s="274"/>
      <c r="B813" s="274"/>
      <c r="C813" s="274"/>
      <c r="D813" s="274"/>
      <c r="E813" s="274"/>
      <c r="F813" s="274"/>
      <c r="G813" s="274"/>
      <c r="H813" s="274"/>
      <c r="I813" s="143"/>
      <c r="J813" s="143"/>
      <c r="K813" s="274"/>
      <c r="L813" s="274"/>
      <c r="M813" s="274"/>
      <c r="N813" s="274"/>
      <c r="O813" s="274"/>
      <c r="P813" s="274"/>
      <c r="Q813" s="274"/>
      <c r="R813" s="274"/>
      <c r="S813" s="274"/>
      <c r="T813" s="274"/>
    </row>
    <row r="814" spans="1:20" ht="12.75" customHeight="1">
      <c r="A814" s="274"/>
      <c r="B814" s="274"/>
      <c r="C814" s="274"/>
      <c r="D814" s="274"/>
      <c r="E814" s="274"/>
      <c r="F814" s="274"/>
      <c r="G814" s="274"/>
      <c r="H814" s="274"/>
      <c r="I814" s="143"/>
      <c r="J814" s="143"/>
      <c r="K814" s="274"/>
      <c r="L814" s="274"/>
      <c r="M814" s="274"/>
      <c r="N814" s="274"/>
      <c r="O814" s="274"/>
      <c r="P814" s="274"/>
      <c r="Q814" s="274"/>
      <c r="R814" s="274"/>
      <c r="S814" s="274"/>
      <c r="T814" s="274"/>
    </row>
    <row r="815" spans="1:20" ht="12.75" customHeight="1">
      <c r="A815" s="274"/>
      <c r="B815" s="274"/>
      <c r="C815" s="274"/>
      <c r="D815" s="274"/>
      <c r="E815" s="274"/>
      <c r="F815" s="274"/>
      <c r="G815" s="274"/>
      <c r="H815" s="274"/>
      <c r="I815" s="143"/>
      <c r="J815" s="143"/>
      <c r="K815" s="274"/>
      <c r="L815" s="274"/>
      <c r="M815" s="274"/>
      <c r="N815" s="274"/>
      <c r="O815" s="274"/>
      <c r="P815" s="274"/>
      <c r="Q815" s="274"/>
      <c r="R815" s="274"/>
      <c r="S815" s="274"/>
      <c r="T815" s="274"/>
    </row>
    <row r="816" spans="1:20" ht="12.75" customHeight="1">
      <c r="A816" s="274"/>
      <c r="B816" s="274"/>
      <c r="C816" s="274"/>
      <c r="D816" s="274"/>
      <c r="E816" s="274"/>
      <c r="F816" s="274"/>
      <c r="G816" s="274"/>
      <c r="H816" s="274"/>
      <c r="I816" s="143"/>
      <c r="J816" s="143"/>
      <c r="K816" s="274"/>
      <c r="L816" s="274"/>
      <c r="M816" s="274"/>
      <c r="N816" s="274"/>
      <c r="O816" s="274"/>
      <c r="P816" s="274"/>
      <c r="Q816" s="274"/>
      <c r="R816" s="274"/>
      <c r="S816" s="274"/>
      <c r="T816" s="274"/>
    </row>
    <row r="817" spans="1:20" ht="12.75" customHeight="1">
      <c r="A817" s="274"/>
      <c r="B817" s="274"/>
      <c r="C817" s="274"/>
      <c r="D817" s="274"/>
      <c r="E817" s="274"/>
      <c r="F817" s="274"/>
      <c r="G817" s="274"/>
      <c r="H817" s="274"/>
      <c r="I817" s="143"/>
      <c r="J817" s="143"/>
      <c r="K817" s="274"/>
      <c r="L817" s="274"/>
      <c r="M817" s="274"/>
      <c r="N817" s="274"/>
      <c r="O817" s="274"/>
      <c r="P817" s="274"/>
      <c r="Q817" s="274"/>
      <c r="R817" s="274"/>
      <c r="S817" s="274"/>
      <c r="T817" s="274"/>
    </row>
    <row r="818" spans="1:20" ht="12.75" customHeight="1">
      <c r="A818" s="274"/>
      <c r="B818" s="274"/>
      <c r="C818" s="274"/>
      <c r="D818" s="274"/>
      <c r="E818" s="274"/>
      <c r="F818" s="274"/>
      <c r="G818" s="274"/>
      <c r="H818" s="274"/>
      <c r="I818" s="143"/>
      <c r="J818" s="143"/>
      <c r="K818" s="274"/>
      <c r="L818" s="274"/>
      <c r="M818" s="274"/>
      <c r="N818" s="274"/>
      <c r="O818" s="274"/>
      <c r="P818" s="274"/>
      <c r="Q818" s="274"/>
      <c r="R818" s="274"/>
      <c r="S818" s="274"/>
      <c r="T818" s="274"/>
    </row>
    <row r="819" spans="1:20" ht="12.75" customHeight="1">
      <c r="A819" s="274"/>
      <c r="B819" s="274"/>
      <c r="C819" s="274"/>
      <c r="D819" s="274"/>
      <c r="E819" s="274"/>
      <c r="F819" s="274"/>
      <c r="G819" s="274"/>
      <c r="H819" s="274"/>
      <c r="I819" s="143"/>
      <c r="J819" s="143"/>
      <c r="K819" s="274"/>
      <c r="L819" s="274"/>
      <c r="M819" s="274"/>
      <c r="N819" s="274"/>
      <c r="O819" s="274"/>
      <c r="P819" s="274"/>
      <c r="Q819" s="274"/>
      <c r="R819" s="274"/>
      <c r="S819" s="274"/>
      <c r="T819" s="274"/>
    </row>
    <row r="820" spans="1:20" ht="12.75" customHeight="1">
      <c r="A820" s="274"/>
      <c r="B820" s="274"/>
      <c r="C820" s="274"/>
      <c r="D820" s="274"/>
      <c r="E820" s="274"/>
      <c r="F820" s="274"/>
      <c r="G820" s="274"/>
      <c r="H820" s="274"/>
      <c r="I820" s="143"/>
      <c r="J820" s="143"/>
      <c r="K820" s="274"/>
      <c r="L820" s="274"/>
      <c r="M820" s="274"/>
      <c r="N820" s="274"/>
      <c r="O820" s="274"/>
      <c r="P820" s="274"/>
      <c r="Q820" s="274"/>
      <c r="R820" s="274"/>
      <c r="S820" s="274"/>
      <c r="T820" s="274"/>
    </row>
    <row r="821" spans="1:20" ht="12.75" customHeight="1">
      <c r="A821" s="274"/>
      <c r="B821" s="274"/>
      <c r="C821" s="274"/>
      <c r="D821" s="274"/>
      <c r="E821" s="274"/>
      <c r="F821" s="274"/>
      <c r="G821" s="274"/>
      <c r="H821" s="274"/>
      <c r="I821" s="143"/>
      <c r="J821" s="143"/>
      <c r="K821" s="274"/>
      <c r="L821" s="274"/>
      <c r="M821" s="274"/>
      <c r="N821" s="274"/>
      <c r="O821" s="274"/>
      <c r="P821" s="274"/>
      <c r="Q821" s="274"/>
      <c r="R821" s="274"/>
      <c r="S821" s="274"/>
      <c r="T821" s="274"/>
    </row>
    <row r="822" spans="1:20" ht="12.75" customHeight="1">
      <c r="A822" s="274"/>
      <c r="B822" s="274"/>
      <c r="C822" s="274"/>
      <c r="D822" s="274"/>
      <c r="E822" s="274"/>
      <c r="F822" s="274"/>
      <c r="G822" s="274"/>
      <c r="H822" s="274"/>
      <c r="I822" s="143"/>
      <c r="J822" s="143"/>
      <c r="K822" s="274"/>
      <c r="L822" s="274"/>
      <c r="M822" s="274"/>
      <c r="N822" s="274"/>
      <c r="O822" s="274"/>
      <c r="P822" s="274"/>
      <c r="Q822" s="274"/>
      <c r="R822" s="274"/>
      <c r="S822" s="274"/>
      <c r="T822" s="274"/>
    </row>
    <row r="823" spans="1:20" ht="12.75" customHeight="1">
      <c r="A823" s="274"/>
      <c r="B823" s="274"/>
      <c r="C823" s="274"/>
      <c r="D823" s="274"/>
      <c r="E823" s="274"/>
      <c r="F823" s="274"/>
      <c r="G823" s="274"/>
      <c r="H823" s="274"/>
      <c r="I823" s="143"/>
      <c r="J823" s="143"/>
      <c r="K823" s="274"/>
      <c r="L823" s="274"/>
      <c r="M823" s="274"/>
      <c r="N823" s="274"/>
      <c r="O823" s="274"/>
      <c r="P823" s="274"/>
      <c r="Q823" s="274"/>
      <c r="R823" s="274"/>
      <c r="S823" s="274"/>
      <c r="T823" s="274"/>
    </row>
    <row r="824" spans="1:20" ht="12.75" customHeight="1">
      <c r="A824" s="274"/>
      <c r="B824" s="274"/>
      <c r="C824" s="274"/>
      <c r="D824" s="274"/>
      <c r="E824" s="274"/>
      <c r="F824" s="274"/>
      <c r="G824" s="274"/>
      <c r="H824" s="274"/>
      <c r="I824" s="143"/>
      <c r="J824" s="143"/>
      <c r="K824" s="274"/>
      <c r="L824" s="274"/>
      <c r="M824" s="274"/>
      <c r="N824" s="274"/>
      <c r="O824" s="274"/>
      <c r="P824" s="274"/>
      <c r="Q824" s="274"/>
      <c r="R824" s="274"/>
      <c r="S824" s="274"/>
      <c r="T824" s="274"/>
    </row>
    <row r="825" spans="1:20" ht="12.75" customHeight="1">
      <c r="A825" s="274"/>
      <c r="B825" s="274"/>
      <c r="C825" s="274"/>
      <c r="D825" s="274"/>
      <c r="E825" s="274"/>
      <c r="F825" s="274"/>
      <c r="G825" s="274"/>
      <c r="H825" s="274"/>
      <c r="I825" s="143"/>
      <c r="J825" s="143"/>
      <c r="K825" s="274"/>
      <c r="L825" s="274"/>
      <c r="M825" s="274"/>
      <c r="N825" s="274"/>
      <c r="O825" s="274"/>
      <c r="P825" s="274"/>
      <c r="Q825" s="274"/>
      <c r="R825" s="274"/>
      <c r="S825" s="274"/>
      <c r="T825" s="274"/>
    </row>
    <row r="826" spans="1:20" ht="12.75" customHeight="1">
      <c r="A826" s="274"/>
      <c r="B826" s="274"/>
      <c r="C826" s="274"/>
      <c r="D826" s="274"/>
      <c r="E826" s="274"/>
      <c r="F826" s="274"/>
      <c r="G826" s="274"/>
      <c r="H826" s="274"/>
      <c r="I826" s="143"/>
      <c r="J826" s="143"/>
      <c r="K826" s="274"/>
      <c r="L826" s="274"/>
      <c r="M826" s="274"/>
      <c r="N826" s="274"/>
      <c r="O826" s="274"/>
      <c r="P826" s="274"/>
      <c r="Q826" s="274"/>
      <c r="R826" s="274"/>
      <c r="S826" s="274"/>
      <c r="T826" s="274"/>
    </row>
    <row r="827" spans="1:20" ht="12.75" customHeight="1">
      <c r="A827" s="274"/>
      <c r="B827" s="274"/>
      <c r="C827" s="274"/>
      <c r="D827" s="274"/>
      <c r="E827" s="274"/>
      <c r="F827" s="274"/>
      <c r="G827" s="274"/>
      <c r="H827" s="274"/>
      <c r="I827" s="143"/>
      <c r="J827" s="143"/>
      <c r="K827" s="274"/>
      <c r="L827" s="274"/>
      <c r="M827" s="274"/>
      <c r="N827" s="274"/>
      <c r="O827" s="274"/>
      <c r="P827" s="274"/>
      <c r="Q827" s="274"/>
      <c r="R827" s="274"/>
      <c r="S827" s="274"/>
      <c r="T827" s="274"/>
    </row>
    <row r="828" spans="1:20" ht="12.75" customHeight="1">
      <c r="A828" s="274"/>
      <c r="B828" s="274"/>
      <c r="C828" s="274"/>
      <c r="D828" s="274"/>
      <c r="E828" s="274"/>
      <c r="F828" s="274"/>
      <c r="G828" s="274"/>
      <c r="H828" s="274"/>
      <c r="I828" s="143"/>
      <c r="J828" s="143"/>
      <c r="K828" s="274"/>
      <c r="L828" s="274"/>
      <c r="M828" s="274"/>
      <c r="N828" s="274"/>
      <c r="O828" s="274"/>
      <c r="P828" s="274"/>
      <c r="Q828" s="274"/>
      <c r="R828" s="274"/>
      <c r="S828" s="274"/>
      <c r="T828" s="274"/>
    </row>
    <row r="829" spans="1:20" ht="12.75" customHeight="1">
      <c r="A829" s="274"/>
      <c r="B829" s="274"/>
      <c r="C829" s="274"/>
      <c r="D829" s="274"/>
      <c r="E829" s="274"/>
      <c r="F829" s="274"/>
      <c r="G829" s="274"/>
      <c r="H829" s="274"/>
      <c r="I829" s="143"/>
      <c r="J829" s="143"/>
      <c r="K829" s="274"/>
      <c r="L829" s="274"/>
      <c r="M829" s="274"/>
      <c r="N829" s="274"/>
      <c r="O829" s="274"/>
      <c r="P829" s="274"/>
      <c r="Q829" s="274"/>
      <c r="R829" s="274"/>
      <c r="S829" s="274"/>
      <c r="T829" s="274"/>
    </row>
    <row r="830" spans="1:20" ht="12.75" customHeight="1">
      <c r="A830" s="274"/>
      <c r="B830" s="274"/>
      <c r="C830" s="274"/>
      <c r="D830" s="274"/>
      <c r="E830" s="274"/>
      <c r="F830" s="274"/>
      <c r="G830" s="274"/>
      <c r="H830" s="274"/>
      <c r="I830" s="143"/>
      <c r="J830" s="143"/>
      <c r="K830" s="274"/>
      <c r="L830" s="274"/>
      <c r="M830" s="274"/>
      <c r="N830" s="274"/>
      <c r="O830" s="274"/>
      <c r="P830" s="274"/>
      <c r="Q830" s="274"/>
      <c r="R830" s="274"/>
      <c r="S830" s="274"/>
      <c r="T830" s="274"/>
    </row>
    <row r="831" spans="1:20" ht="12.75" customHeight="1">
      <c r="A831" s="274"/>
      <c r="B831" s="274"/>
      <c r="C831" s="274"/>
      <c r="D831" s="274"/>
      <c r="E831" s="274"/>
      <c r="F831" s="274"/>
      <c r="G831" s="274"/>
      <c r="H831" s="274"/>
      <c r="I831" s="143"/>
      <c r="J831" s="143"/>
      <c r="K831" s="274"/>
      <c r="L831" s="274"/>
      <c r="M831" s="274"/>
      <c r="N831" s="274"/>
      <c r="O831" s="274"/>
      <c r="P831" s="274"/>
      <c r="Q831" s="274"/>
      <c r="R831" s="274"/>
      <c r="S831" s="274"/>
      <c r="T831" s="274"/>
    </row>
    <row r="832" spans="1:20" ht="12.75" customHeight="1">
      <c r="A832" s="274"/>
      <c r="B832" s="274"/>
      <c r="C832" s="274"/>
      <c r="D832" s="274"/>
      <c r="E832" s="274"/>
      <c r="F832" s="274"/>
      <c r="G832" s="274"/>
      <c r="H832" s="274"/>
      <c r="I832" s="143"/>
      <c r="J832" s="143"/>
      <c r="K832" s="274"/>
      <c r="L832" s="274"/>
      <c r="M832" s="274"/>
      <c r="N832" s="274"/>
      <c r="O832" s="274"/>
      <c r="P832" s="274"/>
      <c r="Q832" s="274"/>
      <c r="R832" s="274"/>
      <c r="S832" s="274"/>
      <c r="T832" s="274"/>
    </row>
    <row r="833" spans="1:20" ht="12.75" customHeight="1">
      <c r="A833" s="274"/>
      <c r="B833" s="274"/>
      <c r="C833" s="274"/>
      <c r="D833" s="274"/>
      <c r="E833" s="274"/>
      <c r="F833" s="274"/>
      <c r="G833" s="274"/>
      <c r="H833" s="274"/>
      <c r="I833" s="143"/>
      <c r="J833" s="143"/>
      <c r="K833" s="274"/>
      <c r="L833" s="274"/>
      <c r="M833" s="274"/>
      <c r="N833" s="274"/>
      <c r="O833" s="274"/>
      <c r="P833" s="274"/>
      <c r="Q833" s="274"/>
      <c r="R833" s="274"/>
      <c r="S833" s="274"/>
      <c r="T833" s="274"/>
    </row>
    <row r="834" spans="1:20" ht="12.75" customHeight="1">
      <c r="A834" s="274"/>
      <c r="B834" s="274"/>
      <c r="C834" s="274"/>
      <c r="D834" s="274"/>
      <c r="E834" s="274"/>
      <c r="F834" s="274"/>
      <c r="G834" s="274"/>
      <c r="H834" s="274"/>
      <c r="I834" s="143"/>
      <c r="J834" s="143"/>
      <c r="K834" s="274"/>
      <c r="L834" s="274"/>
      <c r="M834" s="274"/>
      <c r="N834" s="274"/>
      <c r="O834" s="274"/>
      <c r="P834" s="274"/>
      <c r="Q834" s="274"/>
      <c r="R834" s="274"/>
      <c r="S834" s="274"/>
      <c r="T834" s="274"/>
    </row>
    <row r="835" spans="1:20" ht="12.75" customHeight="1">
      <c r="A835" s="274"/>
      <c r="B835" s="274"/>
      <c r="C835" s="274"/>
      <c r="D835" s="274"/>
      <c r="E835" s="274"/>
      <c r="F835" s="274"/>
      <c r="G835" s="274"/>
      <c r="H835" s="274"/>
      <c r="I835" s="143"/>
      <c r="J835" s="143"/>
      <c r="K835" s="274"/>
      <c r="L835" s="274"/>
      <c r="M835" s="274"/>
      <c r="N835" s="274"/>
      <c r="O835" s="274"/>
      <c r="P835" s="274"/>
      <c r="Q835" s="274"/>
      <c r="R835" s="274"/>
      <c r="S835" s="274"/>
      <c r="T835" s="274"/>
    </row>
    <row r="836" spans="1:20" ht="12.75" customHeight="1">
      <c r="A836" s="274"/>
      <c r="B836" s="274"/>
      <c r="C836" s="274"/>
      <c r="D836" s="274"/>
      <c r="E836" s="274"/>
      <c r="F836" s="274"/>
      <c r="G836" s="274"/>
      <c r="H836" s="274"/>
      <c r="I836" s="143"/>
      <c r="J836" s="143"/>
      <c r="K836" s="274"/>
      <c r="L836" s="274"/>
      <c r="M836" s="274"/>
      <c r="N836" s="274"/>
      <c r="O836" s="274"/>
      <c r="P836" s="274"/>
      <c r="Q836" s="274"/>
      <c r="R836" s="274"/>
      <c r="S836" s="274"/>
      <c r="T836" s="274"/>
    </row>
    <row r="837" spans="1:20" ht="12.75" customHeight="1">
      <c r="A837" s="274"/>
      <c r="B837" s="274"/>
      <c r="C837" s="274"/>
      <c r="D837" s="274"/>
      <c r="E837" s="274"/>
      <c r="F837" s="274"/>
      <c r="G837" s="274"/>
      <c r="H837" s="274"/>
      <c r="I837" s="143"/>
      <c r="J837" s="143"/>
      <c r="K837" s="274"/>
      <c r="L837" s="274"/>
      <c r="M837" s="274"/>
      <c r="N837" s="274"/>
      <c r="O837" s="274"/>
      <c r="P837" s="274"/>
      <c r="Q837" s="274"/>
      <c r="R837" s="274"/>
      <c r="S837" s="274"/>
      <c r="T837" s="274"/>
    </row>
    <row r="838" spans="1:20" ht="12.75" customHeight="1">
      <c r="A838" s="274"/>
      <c r="B838" s="274"/>
      <c r="C838" s="274"/>
      <c r="D838" s="274"/>
      <c r="E838" s="274"/>
      <c r="F838" s="274"/>
      <c r="G838" s="274"/>
      <c r="H838" s="274"/>
      <c r="I838" s="143"/>
      <c r="J838" s="143"/>
      <c r="K838" s="274"/>
      <c r="L838" s="274"/>
      <c r="M838" s="274"/>
      <c r="N838" s="274"/>
      <c r="O838" s="274"/>
      <c r="P838" s="274"/>
      <c r="Q838" s="274"/>
      <c r="R838" s="274"/>
      <c r="S838" s="274"/>
      <c r="T838" s="274"/>
    </row>
    <row r="839" spans="1:20" ht="12.75" customHeight="1">
      <c r="A839" s="274"/>
      <c r="B839" s="274"/>
      <c r="C839" s="274"/>
      <c r="D839" s="274"/>
      <c r="E839" s="274"/>
      <c r="F839" s="274"/>
      <c r="G839" s="274"/>
      <c r="H839" s="274"/>
      <c r="I839" s="143"/>
      <c r="J839" s="143"/>
      <c r="K839" s="274"/>
      <c r="L839" s="274"/>
      <c r="M839" s="274"/>
      <c r="N839" s="274"/>
      <c r="O839" s="274"/>
      <c r="P839" s="274"/>
      <c r="Q839" s="274"/>
      <c r="R839" s="274"/>
      <c r="S839" s="274"/>
      <c r="T839" s="274"/>
    </row>
    <row r="840" spans="1:20" ht="12.75" customHeight="1">
      <c r="A840" s="274"/>
      <c r="B840" s="274"/>
      <c r="C840" s="274"/>
      <c r="D840" s="274"/>
      <c r="E840" s="274"/>
      <c r="F840" s="274"/>
      <c r="G840" s="274"/>
      <c r="H840" s="274"/>
      <c r="I840" s="143"/>
      <c r="J840" s="143"/>
      <c r="K840" s="274"/>
      <c r="L840" s="274"/>
      <c r="M840" s="274"/>
      <c r="N840" s="274"/>
      <c r="O840" s="274"/>
      <c r="P840" s="274"/>
      <c r="Q840" s="274"/>
      <c r="R840" s="274"/>
      <c r="S840" s="274"/>
      <c r="T840" s="274"/>
    </row>
    <row r="841" spans="1:20" ht="12.75" customHeight="1">
      <c r="A841" s="274"/>
      <c r="B841" s="274"/>
      <c r="C841" s="274"/>
      <c r="D841" s="274"/>
      <c r="E841" s="274"/>
      <c r="F841" s="274"/>
      <c r="G841" s="274"/>
      <c r="H841" s="274"/>
      <c r="I841" s="143"/>
      <c r="J841" s="143"/>
      <c r="K841" s="274"/>
      <c r="L841" s="274"/>
      <c r="M841" s="274"/>
      <c r="N841" s="274"/>
      <c r="O841" s="274"/>
      <c r="P841" s="274"/>
      <c r="Q841" s="274"/>
      <c r="R841" s="274"/>
      <c r="S841" s="274"/>
      <c r="T841" s="274"/>
    </row>
    <row r="842" spans="1:20" ht="12.75" customHeight="1">
      <c r="A842" s="274"/>
      <c r="B842" s="274"/>
      <c r="C842" s="274"/>
      <c r="D842" s="274"/>
      <c r="E842" s="274"/>
      <c r="F842" s="274"/>
      <c r="G842" s="274"/>
      <c r="H842" s="274"/>
      <c r="I842" s="143"/>
      <c r="J842" s="143"/>
      <c r="K842" s="274"/>
      <c r="L842" s="274"/>
      <c r="M842" s="274"/>
      <c r="N842" s="274"/>
      <c r="O842" s="274"/>
      <c r="P842" s="274"/>
      <c r="Q842" s="274"/>
      <c r="R842" s="274"/>
      <c r="S842" s="274"/>
      <c r="T842" s="274"/>
    </row>
    <row r="843" spans="1:20" ht="12.75" customHeight="1">
      <c r="A843" s="274"/>
      <c r="B843" s="274"/>
      <c r="C843" s="274"/>
      <c r="D843" s="274"/>
      <c r="E843" s="274"/>
      <c r="F843" s="274"/>
      <c r="G843" s="274"/>
      <c r="H843" s="274"/>
      <c r="I843" s="143"/>
      <c r="J843" s="143"/>
      <c r="K843" s="274"/>
      <c r="L843" s="274"/>
      <c r="M843" s="274"/>
      <c r="N843" s="274"/>
      <c r="O843" s="274"/>
      <c r="P843" s="274"/>
      <c r="Q843" s="274"/>
      <c r="R843" s="274"/>
      <c r="S843" s="274"/>
      <c r="T843" s="274"/>
    </row>
    <row r="844" spans="1:20" ht="12.75" customHeight="1">
      <c r="A844" s="274"/>
      <c r="B844" s="274"/>
      <c r="C844" s="274"/>
      <c r="D844" s="274"/>
      <c r="E844" s="274"/>
      <c r="F844" s="274"/>
      <c r="G844" s="274"/>
      <c r="H844" s="274"/>
      <c r="I844" s="143"/>
      <c r="J844" s="143"/>
      <c r="K844" s="274"/>
      <c r="L844" s="274"/>
      <c r="M844" s="274"/>
      <c r="N844" s="274"/>
      <c r="O844" s="274"/>
      <c r="P844" s="274"/>
      <c r="Q844" s="274"/>
      <c r="R844" s="274"/>
      <c r="S844" s="274"/>
      <c r="T844" s="274"/>
    </row>
    <row r="845" spans="1:20" ht="12.75" customHeight="1">
      <c r="A845" s="274"/>
      <c r="B845" s="274"/>
      <c r="C845" s="274"/>
      <c r="D845" s="274"/>
      <c r="E845" s="274"/>
      <c r="F845" s="274"/>
      <c r="G845" s="274"/>
      <c r="H845" s="274"/>
      <c r="I845" s="143"/>
      <c r="J845" s="143"/>
      <c r="K845" s="274"/>
      <c r="L845" s="274"/>
      <c r="M845" s="274"/>
      <c r="N845" s="274"/>
      <c r="O845" s="274"/>
      <c r="P845" s="274"/>
      <c r="Q845" s="274"/>
      <c r="R845" s="274"/>
      <c r="S845" s="274"/>
      <c r="T845" s="274"/>
    </row>
    <row r="846" spans="1:20" ht="12.75" customHeight="1">
      <c r="A846" s="274"/>
      <c r="B846" s="274"/>
      <c r="C846" s="274"/>
      <c r="D846" s="274"/>
      <c r="E846" s="274"/>
      <c r="F846" s="274"/>
      <c r="G846" s="274"/>
      <c r="H846" s="274"/>
      <c r="I846" s="143"/>
      <c r="J846" s="143"/>
      <c r="K846" s="274"/>
      <c r="L846" s="274"/>
      <c r="M846" s="274"/>
      <c r="N846" s="274"/>
      <c r="O846" s="274"/>
      <c r="P846" s="274"/>
      <c r="Q846" s="274"/>
      <c r="R846" s="274"/>
      <c r="S846" s="274"/>
      <c r="T846" s="274"/>
    </row>
    <row r="847" spans="1:20" ht="12.75" customHeight="1">
      <c r="A847" s="274"/>
      <c r="B847" s="274"/>
      <c r="C847" s="274"/>
      <c r="D847" s="274"/>
      <c r="E847" s="274"/>
      <c r="F847" s="274"/>
      <c r="G847" s="274"/>
      <c r="H847" s="274"/>
      <c r="I847" s="143"/>
      <c r="J847" s="143"/>
      <c r="K847" s="274"/>
      <c r="L847" s="274"/>
      <c r="M847" s="274"/>
      <c r="N847" s="274"/>
      <c r="O847" s="274"/>
      <c r="P847" s="274"/>
      <c r="Q847" s="274"/>
      <c r="R847" s="274"/>
      <c r="S847" s="274"/>
      <c r="T847" s="274"/>
    </row>
    <row r="848" spans="1:20" ht="12.75" customHeight="1">
      <c r="A848" s="274"/>
      <c r="B848" s="274"/>
      <c r="C848" s="274"/>
      <c r="D848" s="274"/>
      <c r="E848" s="274"/>
      <c r="F848" s="274"/>
      <c r="G848" s="274"/>
      <c r="H848" s="274"/>
      <c r="I848" s="143"/>
      <c r="J848" s="143"/>
      <c r="K848" s="274"/>
      <c r="L848" s="274"/>
      <c r="M848" s="274"/>
      <c r="N848" s="274"/>
      <c r="O848" s="274"/>
      <c r="P848" s="274"/>
      <c r="Q848" s="274"/>
      <c r="R848" s="274"/>
      <c r="S848" s="274"/>
      <c r="T848" s="274"/>
    </row>
    <row r="849" spans="1:20" ht="12.75" customHeight="1">
      <c r="A849" s="274"/>
      <c r="B849" s="274"/>
      <c r="C849" s="274"/>
      <c r="D849" s="274"/>
      <c r="E849" s="274"/>
      <c r="F849" s="274"/>
      <c r="G849" s="274"/>
      <c r="H849" s="274"/>
      <c r="I849" s="143"/>
      <c r="J849" s="143"/>
      <c r="K849" s="274"/>
      <c r="L849" s="274"/>
      <c r="M849" s="274"/>
      <c r="N849" s="274"/>
      <c r="O849" s="274"/>
      <c r="P849" s="274"/>
      <c r="Q849" s="274"/>
      <c r="R849" s="274"/>
      <c r="S849" s="274"/>
      <c r="T849" s="274"/>
    </row>
    <row r="850" spans="1:20" ht="12.75" customHeight="1">
      <c r="A850" s="274"/>
      <c r="B850" s="274"/>
      <c r="C850" s="274"/>
      <c r="D850" s="274"/>
      <c r="E850" s="274"/>
      <c r="F850" s="274"/>
      <c r="G850" s="274"/>
      <c r="H850" s="274"/>
      <c r="I850" s="143"/>
      <c r="J850" s="143"/>
      <c r="K850" s="274"/>
      <c r="L850" s="274"/>
      <c r="M850" s="274"/>
      <c r="N850" s="274"/>
      <c r="O850" s="274"/>
      <c r="P850" s="274"/>
      <c r="Q850" s="274"/>
      <c r="R850" s="274"/>
      <c r="S850" s="274"/>
      <c r="T850" s="274"/>
    </row>
    <row r="851" spans="1:20" ht="12.75" customHeight="1">
      <c r="A851" s="274"/>
      <c r="B851" s="274"/>
      <c r="C851" s="274"/>
      <c r="D851" s="274"/>
      <c r="E851" s="274"/>
      <c r="F851" s="274"/>
      <c r="G851" s="274"/>
      <c r="H851" s="274"/>
      <c r="I851" s="143"/>
      <c r="J851" s="143"/>
      <c r="K851" s="274"/>
      <c r="L851" s="274"/>
      <c r="M851" s="274"/>
      <c r="N851" s="274"/>
      <c r="O851" s="274"/>
      <c r="P851" s="274"/>
      <c r="Q851" s="274"/>
      <c r="R851" s="274"/>
      <c r="S851" s="274"/>
      <c r="T851" s="274"/>
    </row>
    <row r="852" spans="1:20" ht="12.75" customHeight="1">
      <c r="A852" s="274"/>
      <c r="B852" s="274"/>
      <c r="C852" s="274"/>
      <c r="D852" s="274"/>
      <c r="E852" s="274"/>
      <c r="F852" s="274"/>
      <c r="G852" s="274"/>
      <c r="H852" s="274"/>
      <c r="I852" s="143"/>
      <c r="J852" s="143"/>
      <c r="K852" s="274"/>
      <c r="L852" s="274"/>
      <c r="M852" s="274"/>
      <c r="N852" s="274"/>
      <c r="O852" s="274"/>
      <c r="P852" s="274"/>
      <c r="Q852" s="274"/>
      <c r="R852" s="274"/>
      <c r="S852" s="274"/>
      <c r="T852" s="274"/>
    </row>
    <row r="853" spans="1:20" ht="12.75" customHeight="1">
      <c r="A853" s="274"/>
      <c r="B853" s="274"/>
      <c r="C853" s="274"/>
      <c r="D853" s="274"/>
      <c r="E853" s="274"/>
      <c r="F853" s="274"/>
      <c r="G853" s="274"/>
      <c r="H853" s="274"/>
      <c r="I853" s="143"/>
      <c r="J853" s="143"/>
      <c r="K853" s="274"/>
      <c r="L853" s="274"/>
      <c r="M853" s="274"/>
      <c r="N853" s="274"/>
      <c r="O853" s="274"/>
      <c r="P853" s="274"/>
      <c r="Q853" s="274"/>
      <c r="R853" s="274"/>
      <c r="S853" s="274"/>
      <c r="T853" s="274"/>
    </row>
    <row r="854" spans="1:20" ht="12.75" customHeight="1">
      <c r="A854" s="274"/>
      <c r="B854" s="274"/>
      <c r="C854" s="274"/>
      <c r="D854" s="274"/>
      <c r="E854" s="274"/>
      <c r="F854" s="274"/>
      <c r="G854" s="274"/>
      <c r="H854" s="274"/>
      <c r="I854" s="143"/>
      <c r="J854" s="143"/>
      <c r="K854" s="274"/>
      <c r="L854" s="274"/>
      <c r="M854" s="274"/>
      <c r="N854" s="274"/>
      <c r="O854" s="274"/>
      <c r="P854" s="274"/>
      <c r="Q854" s="274"/>
      <c r="R854" s="274"/>
      <c r="S854" s="274"/>
      <c r="T854" s="274"/>
    </row>
    <row r="855" spans="1:20" ht="12.75" customHeight="1">
      <c r="A855" s="274"/>
      <c r="B855" s="274"/>
      <c r="C855" s="274"/>
      <c r="D855" s="274"/>
      <c r="E855" s="274"/>
      <c r="F855" s="274"/>
      <c r="G855" s="274"/>
      <c r="H855" s="274"/>
      <c r="I855" s="143"/>
      <c r="J855" s="143"/>
      <c r="K855" s="274"/>
      <c r="L855" s="274"/>
      <c r="M855" s="274"/>
      <c r="N855" s="274"/>
      <c r="O855" s="274"/>
      <c r="P855" s="274"/>
      <c r="Q855" s="274"/>
      <c r="R855" s="274"/>
      <c r="S855" s="274"/>
      <c r="T855" s="274"/>
    </row>
    <row r="856" spans="1:20" ht="12.75" customHeight="1">
      <c r="A856" s="274"/>
      <c r="B856" s="274"/>
      <c r="C856" s="274"/>
      <c r="D856" s="274"/>
      <c r="E856" s="274"/>
      <c r="F856" s="274"/>
      <c r="G856" s="274"/>
      <c r="H856" s="274"/>
      <c r="I856" s="143"/>
      <c r="J856" s="143"/>
      <c r="K856" s="274"/>
      <c r="L856" s="274"/>
      <c r="M856" s="274"/>
      <c r="N856" s="274"/>
      <c r="O856" s="274"/>
      <c r="P856" s="274"/>
      <c r="Q856" s="274"/>
      <c r="R856" s="274"/>
      <c r="S856" s="274"/>
      <c r="T856" s="274"/>
    </row>
    <row r="857" spans="1:20" ht="12.75" customHeight="1">
      <c r="A857" s="274"/>
      <c r="B857" s="274"/>
      <c r="C857" s="274"/>
      <c r="D857" s="274"/>
      <c r="E857" s="274"/>
      <c r="F857" s="274"/>
      <c r="G857" s="274"/>
      <c r="H857" s="274"/>
      <c r="I857" s="143"/>
      <c r="J857" s="143"/>
      <c r="K857" s="274"/>
      <c r="L857" s="274"/>
      <c r="M857" s="274"/>
      <c r="N857" s="274"/>
      <c r="O857" s="274"/>
      <c r="P857" s="274"/>
      <c r="Q857" s="274"/>
      <c r="R857" s="274"/>
      <c r="S857" s="274"/>
      <c r="T857" s="274"/>
    </row>
    <row r="858" spans="1:20" ht="12.75" customHeight="1">
      <c r="A858" s="274"/>
      <c r="B858" s="274"/>
      <c r="C858" s="274"/>
      <c r="D858" s="274"/>
      <c r="E858" s="274"/>
      <c r="F858" s="274"/>
      <c r="G858" s="274"/>
      <c r="H858" s="274"/>
      <c r="I858" s="143"/>
      <c r="J858" s="143"/>
      <c r="K858" s="274"/>
      <c r="L858" s="274"/>
      <c r="M858" s="274"/>
      <c r="N858" s="274"/>
      <c r="O858" s="274"/>
      <c r="P858" s="274"/>
      <c r="Q858" s="274"/>
      <c r="R858" s="274"/>
      <c r="S858" s="274"/>
      <c r="T858" s="274"/>
    </row>
    <row r="859" spans="1:20" ht="12.75" customHeight="1">
      <c r="A859" s="274"/>
      <c r="B859" s="274"/>
      <c r="C859" s="274"/>
      <c r="D859" s="274"/>
      <c r="E859" s="274"/>
      <c r="F859" s="274"/>
      <c r="G859" s="274"/>
      <c r="H859" s="274"/>
      <c r="I859" s="143"/>
      <c r="J859" s="143"/>
      <c r="K859" s="274"/>
      <c r="L859" s="274"/>
      <c r="M859" s="274"/>
      <c r="N859" s="274"/>
      <c r="O859" s="274"/>
      <c r="P859" s="274"/>
      <c r="Q859" s="274"/>
      <c r="R859" s="274"/>
      <c r="S859" s="274"/>
      <c r="T859" s="274"/>
    </row>
    <row r="860" spans="1:20" ht="12.75" customHeight="1">
      <c r="A860" s="274"/>
      <c r="B860" s="274"/>
      <c r="C860" s="274"/>
      <c r="D860" s="274"/>
      <c r="E860" s="274"/>
      <c r="F860" s="274"/>
      <c r="G860" s="274"/>
      <c r="H860" s="274"/>
      <c r="I860" s="143"/>
      <c r="J860" s="143"/>
      <c r="K860" s="274"/>
      <c r="L860" s="274"/>
      <c r="M860" s="274"/>
      <c r="N860" s="274"/>
      <c r="O860" s="274"/>
      <c r="P860" s="274"/>
      <c r="Q860" s="274"/>
      <c r="R860" s="274"/>
      <c r="S860" s="274"/>
      <c r="T860" s="274"/>
    </row>
    <row r="861" spans="1:20" ht="12.75" customHeight="1">
      <c r="A861" s="274"/>
      <c r="B861" s="274"/>
      <c r="C861" s="274"/>
      <c r="D861" s="274"/>
      <c r="E861" s="274"/>
      <c r="F861" s="274"/>
      <c r="G861" s="274"/>
      <c r="H861" s="274"/>
      <c r="I861" s="143"/>
      <c r="J861" s="143"/>
      <c r="K861" s="274"/>
      <c r="L861" s="274"/>
      <c r="M861" s="274"/>
      <c r="N861" s="274"/>
      <c r="O861" s="274"/>
      <c r="P861" s="274"/>
      <c r="Q861" s="274"/>
      <c r="R861" s="274"/>
      <c r="S861" s="274"/>
      <c r="T861" s="274"/>
    </row>
    <row r="862" spans="1:20" ht="12.75" customHeight="1">
      <c r="A862" s="274"/>
      <c r="B862" s="274"/>
      <c r="C862" s="274"/>
      <c r="D862" s="274"/>
      <c r="E862" s="274"/>
      <c r="F862" s="274"/>
      <c r="G862" s="274"/>
      <c r="H862" s="274"/>
      <c r="I862" s="143"/>
      <c r="J862" s="143"/>
      <c r="K862" s="274"/>
      <c r="L862" s="274"/>
      <c r="M862" s="274"/>
      <c r="N862" s="274"/>
      <c r="O862" s="274"/>
      <c r="P862" s="274"/>
      <c r="Q862" s="274"/>
      <c r="R862" s="274"/>
      <c r="S862" s="274"/>
      <c r="T862" s="274"/>
    </row>
    <row r="863" spans="1:20" ht="12.75" customHeight="1">
      <c r="A863" s="274"/>
      <c r="B863" s="274"/>
      <c r="C863" s="274"/>
      <c r="D863" s="274"/>
      <c r="E863" s="274"/>
      <c r="F863" s="274"/>
      <c r="G863" s="274"/>
      <c r="H863" s="274"/>
      <c r="I863" s="143"/>
      <c r="J863" s="143"/>
      <c r="K863" s="274"/>
      <c r="L863" s="274"/>
      <c r="M863" s="274"/>
      <c r="N863" s="274"/>
      <c r="O863" s="274"/>
      <c r="P863" s="274"/>
      <c r="Q863" s="274"/>
      <c r="R863" s="274"/>
      <c r="S863" s="274"/>
      <c r="T863" s="274"/>
    </row>
    <row r="864" spans="1:20" ht="12.75" customHeight="1">
      <c r="A864" s="274"/>
      <c r="B864" s="274"/>
      <c r="C864" s="274"/>
      <c r="D864" s="274"/>
      <c r="E864" s="274"/>
      <c r="F864" s="274"/>
      <c r="G864" s="274"/>
      <c r="H864" s="274"/>
      <c r="I864" s="143"/>
      <c r="J864" s="143"/>
      <c r="K864" s="274"/>
      <c r="L864" s="274"/>
      <c r="M864" s="274"/>
      <c r="N864" s="274"/>
      <c r="O864" s="274"/>
      <c r="P864" s="274"/>
      <c r="Q864" s="274"/>
      <c r="R864" s="274"/>
      <c r="S864" s="274"/>
      <c r="T864" s="274"/>
    </row>
    <row r="865" spans="1:20" ht="12.75" customHeight="1">
      <c r="A865" s="274"/>
      <c r="B865" s="274"/>
      <c r="C865" s="274"/>
      <c r="D865" s="274"/>
      <c r="E865" s="274"/>
      <c r="F865" s="274"/>
      <c r="G865" s="274"/>
      <c r="H865" s="274"/>
      <c r="I865" s="143"/>
      <c r="J865" s="143"/>
      <c r="K865" s="274"/>
      <c r="L865" s="274"/>
      <c r="M865" s="274"/>
      <c r="N865" s="274"/>
      <c r="O865" s="274"/>
      <c r="P865" s="274"/>
      <c r="Q865" s="274"/>
      <c r="R865" s="274"/>
      <c r="S865" s="274"/>
      <c r="T865" s="274"/>
    </row>
    <row r="866" spans="1:20" ht="12.75" customHeight="1">
      <c r="A866" s="274"/>
      <c r="B866" s="274"/>
      <c r="C866" s="274"/>
      <c r="D866" s="274"/>
      <c r="E866" s="274"/>
      <c r="F866" s="274"/>
      <c r="G866" s="274"/>
      <c r="H866" s="274"/>
      <c r="I866" s="143"/>
      <c r="J866" s="143"/>
      <c r="K866" s="274"/>
      <c r="L866" s="274"/>
      <c r="M866" s="274"/>
      <c r="N866" s="274"/>
      <c r="O866" s="274"/>
      <c r="P866" s="274"/>
      <c r="Q866" s="274"/>
      <c r="R866" s="274"/>
      <c r="S866" s="274"/>
      <c r="T866" s="274"/>
    </row>
    <row r="867" spans="1:20" ht="12.75" customHeight="1">
      <c r="A867" s="274"/>
      <c r="B867" s="274"/>
      <c r="C867" s="274"/>
      <c r="D867" s="274"/>
      <c r="E867" s="274"/>
      <c r="F867" s="274"/>
      <c r="G867" s="274"/>
      <c r="H867" s="274"/>
      <c r="I867" s="143"/>
      <c r="J867" s="143"/>
      <c r="K867" s="274"/>
      <c r="L867" s="274"/>
      <c r="M867" s="274"/>
      <c r="N867" s="274"/>
      <c r="O867" s="274"/>
      <c r="P867" s="274"/>
      <c r="Q867" s="274"/>
      <c r="R867" s="274"/>
      <c r="S867" s="274"/>
      <c r="T867" s="274"/>
    </row>
    <row r="868" spans="1:20" ht="12.75" customHeight="1">
      <c r="A868" s="274"/>
      <c r="B868" s="274"/>
      <c r="C868" s="274"/>
      <c r="D868" s="274"/>
      <c r="E868" s="274"/>
      <c r="F868" s="274"/>
      <c r="G868" s="274"/>
      <c r="H868" s="274"/>
      <c r="I868" s="143"/>
      <c r="J868" s="143"/>
      <c r="K868" s="274"/>
      <c r="L868" s="274"/>
      <c r="M868" s="274"/>
      <c r="N868" s="274"/>
      <c r="O868" s="274"/>
      <c r="P868" s="274"/>
      <c r="Q868" s="274"/>
      <c r="R868" s="274"/>
      <c r="S868" s="274"/>
      <c r="T868" s="274"/>
    </row>
    <row r="869" spans="1:20" ht="12.75" customHeight="1">
      <c r="A869" s="274"/>
      <c r="B869" s="274"/>
      <c r="C869" s="274"/>
      <c r="D869" s="274"/>
      <c r="E869" s="274"/>
      <c r="F869" s="274"/>
      <c r="G869" s="274"/>
      <c r="H869" s="274"/>
      <c r="I869" s="143"/>
      <c r="J869" s="143"/>
      <c r="K869" s="274"/>
      <c r="L869" s="274"/>
      <c r="M869" s="274"/>
      <c r="N869" s="274"/>
      <c r="O869" s="274"/>
      <c r="P869" s="274"/>
      <c r="Q869" s="274"/>
      <c r="R869" s="274"/>
      <c r="S869" s="274"/>
      <c r="T869" s="274"/>
    </row>
    <row r="870" spans="1:20" ht="12.75" customHeight="1">
      <c r="A870" s="274"/>
      <c r="B870" s="274"/>
      <c r="C870" s="274"/>
      <c r="D870" s="274"/>
      <c r="E870" s="274"/>
      <c r="F870" s="274"/>
      <c r="G870" s="274"/>
      <c r="H870" s="274"/>
      <c r="I870" s="143"/>
      <c r="J870" s="143"/>
      <c r="K870" s="274"/>
      <c r="L870" s="274"/>
      <c r="M870" s="274"/>
      <c r="N870" s="274"/>
      <c r="O870" s="274"/>
      <c r="P870" s="274"/>
      <c r="Q870" s="274"/>
      <c r="R870" s="274"/>
      <c r="S870" s="274"/>
      <c r="T870" s="274"/>
    </row>
    <row r="871" spans="1:20" ht="12.75" customHeight="1">
      <c r="A871" s="274"/>
      <c r="B871" s="274"/>
      <c r="C871" s="274"/>
      <c r="D871" s="274"/>
      <c r="E871" s="274"/>
      <c r="F871" s="274"/>
      <c r="G871" s="274"/>
      <c r="H871" s="274"/>
      <c r="I871" s="143"/>
      <c r="J871" s="143"/>
      <c r="K871" s="274"/>
      <c r="L871" s="274"/>
      <c r="M871" s="274"/>
      <c r="N871" s="274"/>
      <c r="O871" s="274"/>
      <c r="P871" s="274"/>
      <c r="Q871" s="274"/>
      <c r="R871" s="274"/>
      <c r="S871" s="274"/>
      <c r="T871" s="274"/>
    </row>
    <row r="872" spans="1:20" ht="12.75" customHeight="1">
      <c r="A872" s="274"/>
      <c r="B872" s="274"/>
      <c r="C872" s="274"/>
      <c r="D872" s="274"/>
      <c r="E872" s="274"/>
      <c r="F872" s="274"/>
      <c r="G872" s="274"/>
      <c r="H872" s="274"/>
      <c r="I872" s="143"/>
      <c r="J872" s="143"/>
      <c r="K872" s="274"/>
      <c r="L872" s="274"/>
      <c r="M872" s="274"/>
      <c r="N872" s="274"/>
      <c r="O872" s="274"/>
      <c r="P872" s="274"/>
      <c r="Q872" s="274"/>
      <c r="R872" s="274"/>
      <c r="S872" s="274"/>
      <c r="T872" s="274"/>
    </row>
    <row r="873" spans="1:20" ht="12.75" customHeight="1">
      <c r="A873" s="274"/>
      <c r="B873" s="274"/>
      <c r="C873" s="274"/>
      <c r="D873" s="274"/>
      <c r="E873" s="274"/>
      <c r="F873" s="274"/>
      <c r="G873" s="274"/>
      <c r="H873" s="274"/>
      <c r="I873" s="143"/>
      <c r="J873" s="143"/>
      <c r="K873" s="274"/>
      <c r="L873" s="274"/>
      <c r="M873" s="274"/>
      <c r="N873" s="274"/>
      <c r="O873" s="274"/>
      <c r="P873" s="274"/>
      <c r="Q873" s="274"/>
      <c r="R873" s="274"/>
      <c r="S873" s="274"/>
      <c r="T873" s="274"/>
    </row>
    <row r="874" spans="1:20" ht="12.75" customHeight="1">
      <c r="A874" s="274"/>
      <c r="B874" s="274"/>
      <c r="C874" s="274"/>
      <c r="D874" s="274"/>
      <c r="E874" s="274"/>
      <c r="F874" s="274"/>
      <c r="G874" s="274"/>
      <c r="H874" s="274"/>
      <c r="I874" s="143"/>
      <c r="J874" s="143"/>
      <c r="K874" s="274"/>
      <c r="L874" s="274"/>
      <c r="M874" s="274"/>
      <c r="N874" s="274"/>
      <c r="O874" s="274"/>
      <c r="P874" s="274"/>
      <c r="Q874" s="274"/>
      <c r="R874" s="274"/>
      <c r="S874" s="274"/>
      <c r="T874" s="274"/>
    </row>
    <row r="875" spans="1:20" ht="12.75" customHeight="1">
      <c r="A875" s="274"/>
      <c r="B875" s="274"/>
      <c r="C875" s="274"/>
      <c r="D875" s="274"/>
      <c r="E875" s="274"/>
      <c r="F875" s="274"/>
      <c r="G875" s="274"/>
      <c r="H875" s="274"/>
      <c r="I875" s="143"/>
      <c r="J875" s="143"/>
      <c r="K875" s="274"/>
      <c r="L875" s="274"/>
      <c r="M875" s="274"/>
      <c r="N875" s="274"/>
      <c r="O875" s="274"/>
      <c r="P875" s="274"/>
      <c r="Q875" s="274"/>
      <c r="R875" s="274"/>
      <c r="S875" s="274"/>
      <c r="T875" s="274"/>
    </row>
    <row r="876" spans="1:20" ht="12.75" customHeight="1">
      <c r="A876" s="274"/>
      <c r="B876" s="274"/>
      <c r="C876" s="274"/>
      <c r="D876" s="274"/>
      <c r="E876" s="274"/>
      <c r="F876" s="274"/>
      <c r="G876" s="274"/>
      <c r="H876" s="274"/>
      <c r="I876" s="143"/>
      <c r="J876" s="143"/>
      <c r="K876" s="274"/>
      <c r="L876" s="274"/>
      <c r="M876" s="274"/>
      <c r="N876" s="274"/>
      <c r="O876" s="274"/>
      <c r="P876" s="274"/>
      <c r="Q876" s="274"/>
      <c r="R876" s="274"/>
      <c r="S876" s="274"/>
      <c r="T876" s="274"/>
    </row>
    <row r="877" spans="1:20" ht="12.75" customHeight="1">
      <c r="A877" s="274"/>
      <c r="B877" s="274"/>
      <c r="C877" s="274"/>
      <c r="D877" s="274"/>
      <c r="E877" s="274"/>
      <c r="F877" s="274"/>
      <c r="G877" s="274"/>
      <c r="H877" s="274"/>
      <c r="I877" s="143"/>
      <c r="J877" s="143"/>
      <c r="K877" s="274"/>
      <c r="L877" s="274"/>
      <c r="M877" s="274"/>
      <c r="N877" s="274"/>
      <c r="O877" s="274"/>
      <c r="P877" s="274"/>
      <c r="Q877" s="274"/>
      <c r="R877" s="274"/>
      <c r="S877" s="274"/>
      <c r="T877" s="274"/>
    </row>
    <row r="878" spans="1:20" ht="12.75" customHeight="1">
      <c r="A878" s="274"/>
      <c r="B878" s="274"/>
      <c r="C878" s="274"/>
      <c r="D878" s="274"/>
      <c r="E878" s="274"/>
      <c r="F878" s="274"/>
      <c r="G878" s="274"/>
      <c r="H878" s="274"/>
      <c r="I878" s="143"/>
      <c r="J878" s="143"/>
      <c r="K878" s="274"/>
      <c r="L878" s="274"/>
      <c r="M878" s="274"/>
      <c r="N878" s="274"/>
      <c r="O878" s="274"/>
      <c r="P878" s="274"/>
      <c r="Q878" s="274"/>
      <c r="R878" s="274"/>
      <c r="S878" s="274"/>
      <c r="T878" s="274"/>
    </row>
    <row r="879" spans="1:20" ht="12.75" customHeight="1">
      <c r="A879" s="274"/>
      <c r="B879" s="274"/>
      <c r="C879" s="274"/>
      <c r="D879" s="274"/>
      <c r="E879" s="274"/>
      <c r="F879" s="274"/>
      <c r="G879" s="274"/>
      <c r="H879" s="274"/>
      <c r="I879" s="143"/>
      <c r="J879" s="143"/>
      <c r="K879" s="274"/>
      <c r="L879" s="274"/>
      <c r="M879" s="274"/>
      <c r="N879" s="274"/>
      <c r="O879" s="274"/>
      <c r="P879" s="274"/>
      <c r="Q879" s="274"/>
      <c r="R879" s="274"/>
      <c r="S879" s="274"/>
      <c r="T879" s="274"/>
    </row>
    <row r="880" spans="1:20" ht="12.75" customHeight="1">
      <c r="A880" s="274"/>
      <c r="B880" s="274"/>
      <c r="C880" s="274"/>
      <c r="D880" s="274"/>
      <c r="E880" s="274"/>
      <c r="F880" s="274"/>
      <c r="G880" s="274"/>
      <c r="H880" s="274"/>
      <c r="I880" s="143"/>
      <c r="J880" s="143"/>
      <c r="K880" s="274"/>
      <c r="L880" s="274"/>
      <c r="M880" s="274"/>
      <c r="N880" s="274"/>
      <c r="O880" s="274"/>
      <c r="P880" s="274"/>
      <c r="Q880" s="274"/>
      <c r="R880" s="274"/>
      <c r="S880" s="274"/>
      <c r="T880" s="274"/>
    </row>
    <row r="881" spans="1:20" ht="12.75" customHeight="1">
      <c r="A881" s="274"/>
      <c r="B881" s="274"/>
      <c r="C881" s="274"/>
      <c r="D881" s="274"/>
      <c r="E881" s="274"/>
      <c r="F881" s="274"/>
      <c r="G881" s="274"/>
      <c r="H881" s="274"/>
      <c r="I881" s="143"/>
      <c r="J881" s="143"/>
      <c r="K881" s="274"/>
      <c r="L881" s="274"/>
      <c r="M881" s="274"/>
      <c r="N881" s="274"/>
      <c r="O881" s="274"/>
      <c r="P881" s="274"/>
      <c r="Q881" s="274"/>
      <c r="R881" s="274"/>
      <c r="S881" s="274"/>
      <c r="T881" s="274"/>
    </row>
    <row r="882" spans="1:20" ht="12.75" customHeight="1">
      <c r="A882" s="274"/>
      <c r="B882" s="274"/>
      <c r="C882" s="274"/>
      <c r="D882" s="274"/>
      <c r="E882" s="274"/>
      <c r="F882" s="274"/>
      <c r="G882" s="274"/>
      <c r="H882" s="274"/>
      <c r="I882" s="143"/>
      <c r="J882" s="143"/>
      <c r="K882" s="274"/>
      <c r="L882" s="274"/>
      <c r="M882" s="274"/>
      <c r="N882" s="274"/>
      <c r="O882" s="274"/>
      <c r="P882" s="274"/>
      <c r="Q882" s="274"/>
      <c r="R882" s="274"/>
      <c r="S882" s="274"/>
      <c r="T882" s="274"/>
    </row>
    <row r="883" spans="1:20" ht="12.75" customHeight="1">
      <c r="A883" s="274"/>
      <c r="B883" s="274"/>
      <c r="C883" s="274"/>
      <c r="D883" s="274"/>
      <c r="E883" s="274"/>
      <c r="F883" s="274"/>
      <c r="G883" s="274"/>
      <c r="H883" s="274"/>
      <c r="I883" s="143"/>
      <c r="J883" s="143"/>
      <c r="K883" s="274"/>
      <c r="L883" s="274"/>
      <c r="M883" s="274"/>
      <c r="N883" s="274"/>
      <c r="O883" s="274"/>
      <c r="P883" s="274"/>
      <c r="Q883" s="274"/>
      <c r="R883" s="274"/>
      <c r="S883" s="274"/>
      <c r="T883" s="274"/>
    </row>
    <row r="884" spans="1:20" ht="12.75" customHeight="1">
      <c r="A884" s="274"/>
      <c r="B884" s="274"/>
      <c r="C884" s="274"/>
      <c r="D884" s="274"/>
      <c r="E884" s="274"/>
      <c r="F884" s="274"/>
      <c r="G884" s="274"/>
      <c r="H884" s="274"/>
      <c r="I884" s="143"/>
      <c r="J884" s="143"/>
      <c r="K884" s="274"/>
      <c r="L884" s="274"/>
      <c r="M884" s="274"/>
      <c r="N884" s="274"/>
      <c r="O884" s="274"/>
      <c r="P884" s="274"/>
      <c r="Q884" s="274"/>
      <c r="R884" s="274"/>
      <c r="S884" s="274"/>
      <c r="T884" s="274"/>
    </row>
    <row r="885" spans="1:20" ht="12.75" customHeight="1">
      <c r="A885" s="274"/>
      <c r="B885" s="274"/>
      <c r="C885" s="274"/>
      <c r="D885" s="274"/>
      <c r="E885" s="274"/>
      <c r="F885" s="274"/>
      <c r="G885" s="274"/>
      <c r="H885" s="274"/>
      <c r="I885" s="143"/>
      <c r="J885" s="143"/>
      <c r="K885" s="274"/>
      <c r="L885" s="274"/>
      <c r="M885" s="274"/>
      <c r="N885" s="274"/>
      <c r="O885" s="274"/>
      <c r="P885" s="274"/>
      <c r="Q885" s="274"/>
      <c r="R885" s="274"/>
      <c r="S885" s="274"/>
      <c r="T885" s="274"/>
    </row>
    <row r="886" spans="1:20" ht="12.75" customHeight="1">
      <c r="A886" s="274"/>
      <c r="B886" s="274"/>
      <c r="C886" s="274"/>
      <c r="D886" s="274"/>
      <c r="E886" s="274"/>
      <c r="F886" s="274"/>
      <c r="G886" s="274"/>
      <c r="H886" s="274"/>
      <c r="I886" s="143"/>
      <c r="J886" s="143"/>
      <c r="K886" s="274"/>
      <c r="L886" s="274"/>
      <c r="M886" s="274"/>
      <c r="N886" s="274"/>
      <c r="O886" s="274"/>
      <c r="P886" s="274"/>
      <c r="Q886" s="274"/>
      <c r="R886" s="274"/>
      <c r="S886" s="274"/>
      <c r="T886" s="274"/>
    </row>
    <row r="887" spans="1:20" ht="12.75" customHeight="1">
      <c r="A887" s="274"/>
      <c r="B887" s="274"/>
      <c r="C887" s="274"/>
      <c r="D887" s="274"/>
      <c r="E887" s="274"/>
      <c r="F887" s="274"/>
      <c r="G887" s="274"/>
      <c r="H887" s="274"/>
      <c r="I887" s="143"/>
      <c r="J887" s="143"/>
      <c r="K887" s="274"/>
      <c r="L887" s="274"/>
      <c r="M887" s="274"/>
      <c r="N887" s="274"/>
      <c r="O887" s="274"/>
      <c r="P887" s="274"/>
      <c r="Q887" s="274"/>
      <c r="R887" s="274"/>
      <c r="S887" s="274"/>
      <c r="T887" s="274"/>
    </row>
    <row r="888" spans="1:20" ht="12.75" customHeight="1">
      <c r="A888" s="274"/>
      <c r="B888" s="274"/>
      <c r="C888" s="274"/>
      <c r="D888" s="274"/>
      <c r="E888" s="274"/>
      <c r="F888" s="274"/>
      <c r="G888" s="274"/>
      <c r="H888" s="274"/>
      <c r="I888" s="143"/>
      <c r="J888" s="143"/>
      <c r="K888" s="274"/>
      <c r="L888" s="274"/>
      <c r="M888" s="274"/>
      <c r="N888" s="274"/>
      <c r="O888" s="274"/>
      <c r="P888" s="274"/>
      <c r="Q888" s="274"/>
      <c r="R888" s="274"/>
      <c r="S888" s="274"/>
      <c r="T888" s="274"/>
    </row>
    <row r="889" spans="1:20" ht="12.75" customHeight="1">
      <c r="A889" s="274"/>
      <c r="B889" s="274"/>
      <c r="C889" s="274"/>
      <c r="D889" s="274"/>
      <c r="E889" s="274"/>
      <c r="F889" s="274"/>
      <c r="G889" s="274"/>
      <c r="H889" s="274"/>
      <c r="I889" s="143"/>
      <c r="J889" s="143"/>
      <c r="K889" s="274"/>
      <c r="L889" s="274"/>
      <c r="M889" s="274"/>
      <c r="N889" s="274"/>
      <c r="O889" s="274"/>
      <c r="P889" s="274"/>
      <c r="Q889" s="274"/>
      <c r="R889" s="274"/>
      <c r="S889" s="274"/>
      <c r="T889" s="274"/>
    </row>
    <row r="890" spans="1:20" ht="12.75" customHeight="1">
      <c r="A890" s="274"/>
      <c r="B890" s="274"/>
      <c r="C890" s="274"/>
      <c r="D890" s="274"/>
      <c r="E890" s="274"/>
      <c r="F890" s="274"/>
      <c r="G890" s="274"/>
      <c r="H890" s="274"/>
      <c r="I890" s="143"/>
      <c r="J890" s="143"/>
      <c r="K890" s="274"/>
      <c r="L890" s="274"/>
      <c r="M890" s="274"/>
      <c r="N890" s="274"/>
      <c r="O890" s="274"/>
      <c r="P890" s="274"/>
      <c r="Q890" s="274"/>
      <c r="R890" s="274"/>
      <c r="S890" s="274"/>
      <c r="T890" s="274"/>
    </row>
    <row r="891" spans="1:20" ht="12.75" customHeight="1">
      <c r="A891" s="274"/>
      <c r="B891" s="274"/>
      <c r="C891" s="274"/>
      <c r="D891" s="274"/>
      <c r="E891" s="274"/>
      <c r="F891" s="274"/>
      <c r="G891" s="274"/>
      <c r="H891" s="274"/>
      <c r="I891" s="143"/>
      <c r="J891" s="143"/>
      <c r="K891" s="274"/>
      <c r="L891" s="274"/>
      <c r="M891" s="274"/>
      <c r="N891" s="274"/>
      <c r="O891" s="274"/>
      <c r="P891" s="274"/>
      <c r="Q891" s="274"/>
      <c r="R891" s="274"/>
      <c r="S891" s="274"/>
      <c r="T891" s="274"/>
    </row>
    <row r="892" spans="1:20" ht="12.75" customHeight="1">
      <c r="A892" s="274"/>
      <c r="B892" s="274"/>
      <c r="C892" s="274"/>
      <c r="D892" s="274"/>
      <c r="E892" s="274"/>
      <c r="F892" s="274"/>
      <c r="G892" s="274"/>
      <c r="H892" s="274"/>
      <c r="I892" s="143"/>
      <c r="J892" s="143"/>
      <c r="K892" s="274"/>
      <c r="L892" s="274"/>
      <c r="M892" s="274"/>
      <c r="N892" s="274"/>
      <c r="O892" s="274"/>
      <c r="P892" s="274"/>
      <c r="Q892" s="274"/>
      <c r="R892" s="274"/>
      <c r="S892" s="274"/>
      <c r="T892" s="274"/>
    </row>
    <row r="893" spans="1:20" ht="12.75" customHeight="1">
      <c r="A893" s="274"/>
      <c r="B893" s="274"/>
      <c r="C893" s="274"/>
      <c r="D893" s="274"/>
      <c r="E893" s="274"/>
      <c r="F893" s="274"/>
      <c r="G893" s="274"/>
      <c r="H893" s="274"/>
      <c r="I893" s="143"/>
      <c r="J893" s="143"/>
      <c r="K893" s="274"/>
      <c r="L893" s="274"/>
      <c r="M893" s="274"/>
      <c r="N893" s="274"/>
      <c r="O893" s="274"/>
      <c r="P893" s="274"/>
      <c r="Q893" s="274"/>
      <c r="R893" s="274"/>
      <c r="S893" s="274"/>
      <c r="T893" s="274"/>
    </row>
    <row r="894" spans="1:20" ht="12.75" customHeight="1">
      <c r="A894" s="274"/>
      <c r="B894" s="274"/>
      <c r="C894" s="274"/>
      <c r="D894" s="274"/>
      <c r="E894" s="274"/>
      <c r="F894" s="274"/>
      <c r="G894" s="274"/>
      <c r="H894" s="274"/>
      <c r="I894" s="143"/>
      <c r="J894" s="143"/>
      <c r="K894" s="274"/>
      <c r="L894" s="274"/>
      <c r="M894" s="274"/>
      <c r="N894" s="274"/>
      <c r="O894" s="274"/>
      <c r="P894" s="274"/>
      <c r="Q894" s="274"/>
      <c r="R894" s="274"/>
      <c r="S894" s="274"/>
      <c r="T894" s="274"/>
    </row>
    <row r="895" spans="1:20" ht="12.75" customHeight="1">
      <c r="A895" s="274"/>
      <c r="B895" s="274"/>
      <c r="C895" s="274"/>
      <c r="D895" s="274"/>
      <c r="E895" s="274"/>
      <c r="F895" s="274"/>
      <c r="G895" s="274"/>
      <c r="H895" s="274"/>
      <c r="I895" s="143"/>
      <c r="J895" s="143"/>
      <c r="K895" s="274"/>
      <c r="L895" s="274"/>
      <c r="M895" s="274"/>
      <c r="N895" s="274"/>
      <c r="O895" s="274"/>
      <c r="P895" s="274"/>
      <c r="Q895" s="274"/>
      <c r="R895" s="274"/>
      <c r="S895" s="274"/>
      <c r="T895" s="274"/>
    </row>
    <row r="896" spans="1:20" ht="12.75" customHeight="1">
      <c r="A896" s="274"/>
      <c r="B896" s="274"/>
      <c r="C896" s="274"/>
      <c r="D896" s="274"/>
      <c r="E896" s="274"/>
      <c r="F896" s="274"/>
      <c r="G896" s="274"/>
      <c r="H896" s="274"/>
      <c r="I896" s="143"/>
      <c r="J896" s="143"/>
      <c r="K896" s="274"/>
      <c r="L896" s="274"/>
      <c r="M896" s="274"/>
      <c r="N896" s="274"/>
      <c r="O896" s="274"/>
      <c r="P896" s="274"/>
      <c r="Q896" s="274"/>
      <c r="R896" s="274"/>
      <c r="S896" s="274"/>
      <c r="T896" s="274"/>
    </row>
    <row r="897" spans="1:20" ht="12.75" customHeight="1">
      <c r="A897" s="274"/>
      <c r="B897" s="274"/>
      <c r="C897" s="274"/>
      <c r="D897" s="274"/>
      <c r="E897" s="274"/>
      <c r="F897" s="274"/>
      <c r="G897" s="274"/>
      <c r="H897" s="274"/>
      <c r="I897" s="143"/>
      <c r="J897" s="143"/>
      <c r="K897" s="274"/>
      <c r="L897" s="274"/>
      <c r="M897" s="274"/>
      <c r="N897" s="274"/>
      <c r="O897" s="274"/>
      <c r="P897" s="274"/>
      <c r="Q897" s="274"/>
      <c r="R897" s="274"/>
      <c r="S897" s="274"/>
      <c r="T897" s="274"/>
    </row>
    <row r="898" spans="1:20" ht="12.75" customHeight="1">
      <c r="A898" s="274"/>
      <c r="B898" s="274"/>
      <c r="C898" s="274"/>
      <c r="D898" s="274"/>
      <c r="E898" s="274"/>
      <c r="F898" s="274"/>
      <c r="G898" s="274"/>
      <c r="H898" s="274"/>
      <c r="I898" s="143"/>
      <c r="J898" s="143"/>
      <c r="K898" s="274"/>
      <c r="L898" s="274"/>
      <c r="M898" s="274"/>
      <c r="N898" s="274"/>
      <c r="O898" s="274"/>
      <c r="P898" s="274"/>
      <c r="Q898" s="274"/>
      <c r="R898" s="274"/>
      <c r="S898" s="274"/>
      <c r="T898" s="274"/>
    </row>
    <row r="899" spans="1:20" ht="12.75" customHeight="1">
      <c r="A899" s="274"/>
      <c r="B899" s="274"/>
      <c r="C899" s="274"/>
      <c r="D899" s="274"/>
      <c r="E899" s="274"/>
      <c r="F899" s="274"/>
      <c r="G899" s="274"/>
      <c r="H899" s="274"/>
      <c r="I899" s="143"/>
      <c r="J899" s="143"/>
      <c r="K899" s="274"/>
      <c r="L899" s="274"/>
      <c r="M899" s="274"/>
      <c r="N899" s="274"/>
      <c r="O899" s="274"/>
      <c r="P899" s="274"/>
      <c r="Q899" s="274"/>
      <c r="R899" s="274"/>
      <c r="S899" s="274"/>
      <c r="T899" s="274"/>
    </row>
    <row r="900" spans="1:20" ht="12.75" customHeight="1">
      <c r="A900" s="274"/>
      <c r="B900" s="274"/>
      <c r="C900" s="274"/>
      <c r="D900" s="274"/>
      <c r="E900" s="274"/>
      <c r="F900" s="274"/>
      <c r="G900" s="274"/>
      <c r="H900" s="274"/>
      <c r="I900" s="143"/>
      <c r="J900" s="143"/>
      <c r="K900" s="274"/>
      <c r="L900" s="274"/>
      <c r="M900" s="274"/>
      <c r="N900" s="274"/>
      <c r="O900" s="274"/>
      <c r="P900" s="274"/>
      <c r="Q900" s="274"/>
      <c r="R900" s="274"/>
      <c r="S900" s="274"/>
      <c r="T900" s="274"/>
    </row>
    <row r="901" spans="1:20" ht="12.75" customHeight="1">
      <c r="A901" s="274"/>
      <c r="B901" s="274"/>
      <c r="C901" s="274"/>
      <c r="D901" s="274"/>
      <c r="E901" s="274"/>
      <c r="F901" s="274"/>
      <c r="G901" s="274"/>
      <c r="H901" s="274"/>
      <c r="I901" s="143"/>
      <c r="J901" s="143"/>
      <c r="K901" s="274"/>
      <c r="L901" s="274"/>
      <c r="M901" s="274"/>
      <c r="N901" s="274"/>
      <c r="O901" s="274"/>
      <c r="P901" s="274"/>
      <c r="Q901" s="274"/>
      <c r="R901" s="274"/>
      <c r="S901" s="274"/>
      <c r="T901" s="274"/>
    </row>
    <row r="902" spans="1:20" ht="12.75" customHeight="1">
      <c r="A902" s="274"/>
      <c r="B902" s="274"/>
      <c r="C902" s="274"/>
      <c r="D902" s="274"/>
      <c r="E902" s="274"/>
      <c r="F902" s="274"/>
      <c r="G902" s="274"/>
      <c r="H902" s="274"/>
      <c r="I902" s="143"/>
      <c r="J902" s="143"/>
      <c r="K902" s="274"/>
      <c r="L902" s="274"/>
      <c r="M902" s="274"/>
      <c r="N902" s="274"/>
      <c r="O902" s="274"/>
      <c r="P902" s="274"/>
      <c r="Q902" s="274"/>
      <c r="R902" s="274"/>
      <c r="S902" s="274"/>
      <c r="T902" s="274"/>
    </row>
    <row r="903" spans="1:20" ht="12.75" customHeight="1">
      <c r="A903" s="274"/>
      <c r="B903" s="274"/>
      <c r="C903" s="274"/>
      <c r="D903" s="274"/>
      <c r="E903" s="274"/>
      <c r="F903" s="274"/>
      <c r="G903" s="274"/>
      <c r="H903" s="274"/>
      <c r="I903" s="143"/>
      <c r="J903" s="143"/>
      <c r="K903" s="274"/>
      <c r="L903" s="274"/>
      <c r="M903" s="274"/>
      <c r="N903" s="274"/>
      <c r="O903" s="274"/>
      <c r="P903" s="274"/>
      <c r="Q903" s="274"/>
      <c r="R903" s="274"/>
      <c r="S903" s="274"/>
      <c r="T903" s="274"/>
    </row>
    <row r="904" spans="1:20" ht="12.75" customHeight="1">
      <c r="A904" s="274"/>
      <c r="B904" s="274"/>
      <c r="C904" s="274"/>
      <c r="D904" s="274"/>
      <c r="E904" s="274"/>
      <c r="F904" s="274"/>
      <c r="G904" s="274"/>
      <c r="H904" s="274"/>
      <c r="I904" s="143"/>
      <c r="J904" s="143"/>
      <c r="K904" s="274"/>
      <c r="L904" s="274"/>
      <c r="M904" s="274"/>
      <c r="N904" s="274"/>
      <c r="O904" s="274"/>
      <c r="P904" s="274"/>
      <c r="Q904" s="274"/>
      <c r="R904" s="274"/>
      <c r="S904" s="274"/>
      <c r="T904" s="274"/>
    </row>
    <row r="905" spans="1:20" ht="12.75" customHeight="1">
      <c r="A905" s="274"/>
      <c r="B905" s="274"/>
      <c r="C905" s="274"/>
      <c r="D905" s="274"/>
      <c r="E905" s="274"/>
      <c r="F905" s="274"/>
      <c r="G905" s="274"/>
      <c r="H905" s="274"/>
      <c r="I905" s="143"/>
      <c r="J905" s="143"/>
      <c r="K905" s="274"/>
      <c r="L905" s="274"/>
      <c r="M905" s="274"/>
      <c r="N905" s="274"/>
      <c r="O905" s="274"/>
      <c r="P905" s="274"/>
      <c r="Q905" s="274"/>
      <c r="R905" s="274"/>
      <c r="S905" s="274"/>
      <c r="T905" s="274"/>
    </row>
    <row r="906" spans="1:20" ht="12.75" customHeight="1">
      <c r="A906" s="274"/>
      <c r="B906" s="274"/>
      <c r="C906" s="274"/>
      <c r="D906" s="274"/>
      <c r="E906" s="274"/>
      <c r="F906" s="274"/>
      <c r="G906" s="274"/>
      <c r="H906" s="274"/>
      <c r="I906" s="143"/>
      <c r="J906" s="143"/>
      <c r="K906" s="274"/>
      <c r="L906" s="274"/>
      <c r="M906" s="274"/>
      <c r="N906" s="274"/>
      <c r="O906" s="274"/>
      <c r="P906" s="274"/>
      <c r="Q906" s="274"/>
      <c r="R906" s="274"/>
      <c r="S906" s="274"/>
      <c r="T906" s="274"/>
    </row>
    <row r="907" spans="1:20" ht="12.75" customHeight="1">
      <c r="A907" s="274"/>
      <c r="B907" s="274"/>
      <c r="C907" s="274"/>
      <c r="D907" s="274"/>
      <c r="E907" s="274"/>
      <c r="F907" s="274"/>
      <c r="G907" s="274"/>
      <c r="H907" s="274"/>
      <c r="I907" s="143"/>
      <c r="J907" s="143"/>
      <c r="K907" s="274"/>
      <c r="L907" s="274"/>
      <c r="M907" s="274"/>
      <c r="N907" s="274"/>
      <c r="O907" s="274"/>
      <c r="P907" s="274"/>
      <c r="Q907" s="274"/>
      <c r="R907" s="274"/>
      <c r="S907" s="274"/>
      <c r="T907" s="274"/>
    </row>
    <row r="908" spans="1:20" ht="12.75" customHeight="1">
      <c r="A908" s="274"/>
      <c r="B908" s="274"/>
      <c r="C908" s="274"/>
      <c r="D908" s="274"/>
      <c r="E908" s="274"/>
      <c r="F908" s="274"/>
      <c r="G908" s="274"/>
      <c r="H908" s="274"/>
      <c r="I908" s="143"/>
      <c r="J908" s="143"/>
      <c r="K908" s="274"/>
      <c r="L908" s="274"/>
      <c r="M908" s="274"/>
      <c r="N908" s="274"/>
      <c r="O908" s="274"/>
      <c r="P908" s="274"/>
      <c r="Q908" s="274"/>
      <c r="R908" s="274"/>
      <c r="S908" s="274"/>
      <c r="T908" s="274"/>
    </row>
    <row r="909" spans="1:20" ht="12.75" customHeight="1">
      <c r="A909" s="274"/>
      <c r="B909" s="274"/>
      <c r="C909" s="274"/>
      <c r="D909" s="274"/>
      <c r="E909" s="274"/>
      <c r="F909" s="274"/>
      <c r="G909" s="274"/>
      <c r="H909" s="274"/>
      <c r="I909" s="143"/>
      <c r="J909" s="143"/>
      <c r="K909" s="274"/>
      <c r="L909" s="274"/>
      <c r="M909" s="274"/>
      <c r="N909" s="274"/>
      <c r="O909" s="274"/>
      <c r="P909" s="274"/>
      <c r="Q909" s="274"/>
      <c r="R909" s="274"/>
      <c r="S909" s="274"/>
      <c r="T909" s="274"/>
    </row>
    <row r="910" spans="1:20" ht="12.75" customHeight="1">
      <c r="A910" s="274"/>
      <c r="B910" s="274"/>
      <c r="C910" s="274"/>
      <c r="D910" s="274"/>
      <c r="E910" s="274"/>
      <c r="F910" s="274"/>
      <c r="G910" s="274"/>
      <c r="H910" s="274"/>
      <c r="I910" s="143"/>
      <c r="J910" s="143"/>
      <c r="K910" s="274"/>
      <c r="L910" s="274"/>
      <c r="M910" s="274"/>
      <c r="N910" s="274"/>
      <c r="O910" s="274"/>
      <c r="P910" s="274"/>
      <c r="Q910" s="274"/>
      <c r="R910" s="274"/>
      <c r="S910" s="274"/>
      <c r="T910" s="274"/>
    </row>
    <row r="911" spans="1:20" ht="12.75" customHeight="1">
      <c r="A911" s="274"/>
      <c r="B911" s="274"/>
      <c r="C911" s="274"/>
      <c r="D911" s="274"/>
      <c r="E911" s="274"/>
      <c r="F911" s="274"/>
      <c r="G911" s="274"/>
      <c r="H911" s="274"/>
      <c r="I911" s="143"/>
      <c r="J911" s="143"/>
      <c r="K911" s="274"/>
      <c r="L911" s="274"/>
      <c r="M911" s="274"/>
      <c r="N911" s="274"/>
      <c r="O911" s="274"/>
      <c r="P911" s="274"/>
      <c r="Q911" s="274"/>
      <c r="R911" s="274"/>
      <c r="S911" s="274"/>
      <c r="T911" s="274"/>
    </row>
    <row r="912" spans="1:20" ht="12.75" customHeight="1">
      <c r="A912" s="274"/>
      <c r="B912" s="274"/>
      <c r="C912" s="274"/>
      <c r="D912" s="274"/>
      <c r="E912" s="274"/>
      <c r="F912" s="274"/>
      <c r="G912" s="274"/>
      <c r="H912" s="274"/>
      <c r="I912" s="143"/>
      <c r="J912" s="143"/>
      <c r="K912" s="274"/>
      <c r="L912" s="274"/>
      <c r="M912" s="274"/>
      <c r="N912" s="274"/>
      <c r="O912" s="274"/>
      <c r="P912" s="274"/>
      <c r="Q912" s="274"/>
      <c r="R912" s="274"/>
      <c r="S912" s="274"/>
      <c r="T912" s="274"/>
    </row>
    <row r="913" spans="1:20" ht="12.75" customHeight="1">
      <c r="A913" s="274"/>
      <c r="B913" s="274"/>
      <c r="C913" s="274"/>
      <c r="D913" s="274"/>
      <c r="E913" s="274"/>
      <c r="F913" s="274"/>
      <c r="G913" s="274"/>
      <c r="H913" s="274"/>
      <c r="I913" s="143"/>
      <c r="J913" s="143"/>
      <c r="K913" s="274"/>
      <c r="L913" s="274"/>
      <c r="M913" s="274"/>
      <c r="N913" s="274"/>
      <c r="O913" s="274"/>
      <c r="P913" s="274"/>
      <c r="Q913" s="274"/>
      <c r="R913" s="274"/>
      <c r="S913" s="274"/>
      <c r="T913" s="274"/>
    </row>
    <row r="914" spans="1:20" ht="12.75" customHeight="1">
      <c r="A914" s="274"/>
      <c r="B914" s="274"/>
      <c r="C914" s="274"/>
      <c r="D914" s="274"/>
      <c r="E914" s="274"/>
      <c r="F914" s="274"/>
      <c r="G914" s="274"/>
      <c r="H914" s="274"/>
      <c r="I914" s="143"/>
      <c r="J914" s="143"/>
      <c r="K914" s="274"/>
      <c r="L914" s="274"/>
      <c r="M914" s="274"/>
      <c r="N914" s="274"/>
      <c r="O914" s="274"/>
      <c r="P914" s="274"/>
      <c r="Q914" s="274"/>
      <c r="R914" s="274"/>
      <c r="S914" s="274"/>
      <c r="T914" s="274"/>
    </row>
    <row r="915" spans="1:20" ht="12.75" customHeight="1">
      <c r="A915" s="274"/>
      <c r="B915" s="274"/>
      <c r="C915" s="274"/>
      <c r="D915" s="274"/>
      <c r="E915" s="274"/>
      <c r="F915" s="274"/>
      <c r="G915" s="274"/>
      <c r="H915" s="274"/>
      <c r="I915" s="143"/>
      <c r="J915" s="143"/>
      <c r="K915" s="274"/>
      <c r="L915" s="274"/>
      <c r="M915" s="274"/>
      <c r="N915" s="274"/>
      <c r="O915" s="274"/>
      <c r="P915" s="274"/>
      <c r="Q915" s="274"/>
      <c r="R915" s="274"/>
      <c r="S915" s="274"/>
      <c r="T915" s="274"/>
    </row>
    <row r="916" spans="1:20" ht="12.75" customHeight="1">
      <c r="A916" s="274"/>
      <c r="B916" s="274"/>
      <c r="C916" s="274"/>
      <c r="D916" s="274"/>
      <c r="E916" s="274"/>
      <c r="F916" s="274"/>
      <c r="G916" s="274"/>
      <c r="H916" s="274"/>
      <c r="I916" s="143"/>
      <c r="J916" s="143"/>
      <c r="K916" s="274"/>
      <c r="L916" s="274"/>
      <c r="M916" s="274"/>
      <c r="N916" s="274"/>
      <c r="O916" s="274"/>
      <c r="P916" s="274"/>
      <c r="Q916" s="274"/>
      <c r="R916" s="274"/>
      <c r="S916" s="274"/>
      <c r="T916" s="274"/>
    </row>
    <row r="917" spans="1:20" ht="12.75" customHeight="1">
      <c r="A917" s="274"/>
      <c r="B917" s="274"/>
      <c r="C917" s="274"/>
      <c r="D917" s="274"/>
      <c r="E917" s="274"/>
      <c r="F917" s="274"/>
      <c r="G917" s="274"/>
      <c r="H917" s="274"/>
      <c r="I917" s="143"/>
      <c r="J917" s="143"/>
      <c r="K917" s="274"/>
      <c r="L917" s="274"/>
      <c r="M917" s="274"/>
      <c r="N917" s="274"/>
      <c r="O917" s="274"/>
      <c r="P917" s="274"/>
      <c r="Q917" s="274"/>
      <c r="R917" s="274"/>
      <c r="S917" s="274"/>
      <c r="T917" s="274"/>
    </row>
    <row r="918" spans="1:20" ht="12.75" customHeight="1">
      <c r="A918" s="274"/>
      <c r="B918" s="274"/>
      <c r="C918" s="274"/>
      <c r="D918" s="274"/>
      <c r="E918" s="274"/>
      <c r="F918" s="274"/>
      <c r="G918" s="274"/>
      <c r="H918" s="274"/>
      <c r="I918" s="143"/>
      <c r="J918" s="143"/>
      <c r="K918" s="274"/>
      <c r="L918" s="274"/>
      <c r="M918" s="274"/>
      <c r="N918" s="274"/>
      <c r="O918" s="274"/>
      <c r="P918" s="274"/>
      <c r="Q918" s="274"/>
      <c r="R918" s="274"/>
      <c r="S918" s="274"/>
      <c r="T918" s="274"/>
    </row>
    <row r="919" spans="1:20" ht="12.75" customHeight="1">
      <c r="A919" s="274"/>
      <c r="B919" s="274"/>
      <c r="C919" s="274"/>
      <c r="D919" s="274"/>
      <c r="E919" s="274"/>
      <c r="F919" s="274"/>
      <c r="G919" s="274"/>
      <c r="H919" s="274"/>
      <c r="I919" s="143"/>
      <c r="J919" s="143"/>
      <c r="K919" s="274"/>
      <c r="L919" s="274"/>
      <c r="M919" s="274"/>
      <c r="N919" s="274"/>
      <c r="O919" s="274"/>
      <c r="P919" s="274"/>
      <c r="Q919" s="274"/>
      <c r="R919" s="274"/>
      <c r="S919" s="274"/>
      <c r="T919" s="274"/>
    </row>
    <row r="920" spans="1:20" ht="12.75" customHeight="1">
      <c r="A920" s="274"/>
      <c r="B920" s="274"/>
      <c r="C920" s="274"/>
      <c r="D920" s="274"/>
      <c r="E920" s="274"/>
      <c r="F920" s="274"/>
      <c r="G920" s="274"/>
      <c r="H920" s="274"/>
      <c r="I920" s="143"/>
      <c r="J920" s="143"/>
      <c r="K920" s="274"/>
      <c r="L920" s="274"/>
      <c r="M920" s="274"/>
      <c r="N920" s="274"/>
      <c r="O920" s="274"/>
      <c r="P920" s="274"/>
      <c r="Q920" s="274"/>
      <c r="R920" s="274"/>
      <c r="S920" s="274"/>
      <c r="T920" s="274"/>
    </row>
    <row r="921" spans="1:20" ht="12.75" customHeight="1">
      <c r="A921" s="274"/>
      <c r="B921" s="274"/>
      <c r="C921" s="274"/>
      <c r="D921" s="274"/>
      <c r="E921" s="274"/>
      <c r="F921" s="274"/>
      <c r="G921" s="274"/>
      <c r="H921" s="274"/>
      <c r="I921" s="143"/>
      <c r="J921" s="143"/>
      <c r="K921" s="274"/>
      <c r="L921" s="274"/>
      <c r="M921" s="274"/>
      <c r="N921" s="274"/>
      <c r="O921" s="274"/>
      <c r="P921" s="274"/>
      <c r="Q921" s="274"/>
      <c r="R921" s="274"/>
      <c r="S921" s="274"/>
      <c r="T921" s="274"/>
    </row>
    <row r="922" spans="1:20" ht="12.75" customHeight="1">
      <c r="A922" s="274"/>
      <c r="B922" s="274"/>
      <c r="C922" s="274"/>
      <c r="D922" s="274"/>
      <c r="E922" s="274"/>
      <c r="F922" s="274"/>
      <c r="G922" s="274"/>
      <c r="H922" s="274"/>
      <c r="I922" s="143"/>
      <c r="J922" s="143"/>
      <c r="K922" s="274"/>
      <c r="L922" s="274"/>
      <c r="M922" s="274"/>
      <c r="N922" s="274"/>
      <c r="O922" s="274"/>
      <c r="P922" s="274"/>
      <c r="Q922" s="274"/>
      <c r="R922" s="274"/>
      <c r="S922" s="274"/>
      <c r="T922" s="274"/>
    </row>
    <row r="923" spans="1:20" ht="12.75" customHeight="1">
      <c r="A923" s="274"/>
      <c r="B923" s="274"/>
      <c r="C923" s="274"/>
      <c r="D923" s="274"/>
      <c r="E923" s="274"/>
      <c r="F923" s="274"/>
      <c r="G923" s="274"/>
      <c r="H923" s="274"/>
      <c r="I923" s="143"/>
      <c r="J923" s="143"/>
      <c r="K923" s="274"/>
      <c r="L923" s="274"/>
      <c r="M923" s="274"/>
      <c r="N923" s="274"/>
      <c r="O923" s="274"/>
      <c r="P923" s="274"/>
      <c r="Q923" s="274"/>
      <c r="R923" s="274"/>
      <c r="S923" s="274"/>
      <c r="T923" s="274"/>
    </row>
    <row r="924" spans="1:20" ht="12.75" customHeight="1">
      <c r="A924" s="274"/>
      <c r="B924" s="274"/>
      <c r="C924" s="274"/>
      <c r="D924" s="274"/>
      <c r="E924" s="274"/>
      <c r="F924" s="274"/>
      <c r="G924" s="274"/>
      <c r="H924" s="274"/>
      <c r="I924" s="143"/>
      <c r="J924" s="143"/>
      <c r="K924" s="274"/>
      <c r="L924" s="274"/>
      <c r="M924" s="274"/>
      <c r="N924" s="274"/>
      <c r="O924" s="274"/>
      <c r="P924" s="274"/>
      <c r="Q924" s="274"/>
      <c r="R924" s="274"/>
      <c r="S924" s="274"/>
      <c r="T924" s="274"/>
    </row>
    <row r="925" spans="1:20" ht="12.75" customHeight="1">
      <c r="A925" s="274"/>
      <c r="B925" s="274"/>
      <c r="C925" s="274"/>
      <c r="D925" s="274"/>
      <c r="E925" s="274"/>
      <c r="F925" s="274"/>
      <c r="G925" s="274"/>
      <c r="H925" s="274"/>
      <c r="I925" s="143"/>
      <c r="J925" s="143"/>
      <c r="K925" s="274"/>
      <c r="L925" s="274"/>
      <c r="M925" s="274"/>
      <c r="N925" s="274"/>
      <c r="O925" s="274"/>
      <c r="P925" s="274"/>
      <c r="Q925" s="274"/>
      <c r="R925" s="274"/>
      <c r="S925" s="274"/>
      <c r="T925" s="274"/>
    </row>
    <row r="926" spans="1:20" ht="12.75" customHeight="1">
      <c r="A926" s="274"/>
      <c r="B926" s="274"/>
      <c r="C926" s="274"/>
      <c r="D926" s="274"/>
      <c r="E926" s="274"/>
      <c r="F926" s="274"/>
      <c r="G926" s="274"/>
      <c r="H926" s="274"/>
      <c r="I926" s="143"/>
      <c r="J926" s="143"/>
      <c r="K926" s="274"/>
      <c r="L926" s="274"/>
      <c r="M926" s="274"/>
      <c r="N926" s="274"/>
      <c r="O926" s="274"/>
      <c r="P926" s="274"/>
      <c r="Q926" s="274"/>
      <c r="R926" s="274"/>
      <c r="S926" s="274"/>
      <c r="T926" s="274"/>
    </row>
    <row r="927" spans="1:20" ht="12.75" customHeight="1">
      <c r="A927" s="274"/>
      <c r="B927" s="274"/>
      <c r="C927" s="274"/>
      <c r="D927" s="274"/>
      <c r="E927" s="274"/>
      <c r="F927" s="274"/>
      <c r="G927" s="274"/>
      <c r="H927" s="274"/>
      <c r="I927" s="143"/>
      <c r="J927" s="143"/>
      <c r="K927" s="274"/>
      <c r="L927" s="274"/>
      <c r="M927" s="274"/>
      <c r="N927" s="274"/>
      <c r="O927" s="274"/>
      <c r="P927" s="274"/>
      <c r="Q927" s="274"/>
      <c r="R927" s="274"/>
      <c r="S927" s="274"/>
      <c r="T927" s="274"/>
    </row>
    <row r="928" spans="1:20" ht="12.75" customHeight="1">
      <c r="A928" s="274"/>
      <c r="B928" s="274"/>
      <c r="C928" s="274"/>
      <c r="D928" s="274"/>
      <c r="E928" s="274"/>
      <c r="F928" s="274"/>
      <c r="G928" s="274"/>
      <c r="H928" s="274"/>
      <c r="I928" s="143"/>
      <c r="J928" s="143"/>
      <c r="K928" s="274"/>
      <c r="L928" s="274"/>
      <c r="M928" s="274"/>
      <c r="N928" s="274"/>
      <c r="O928" s="274"/>
      <c r="P928" s="274"/>
      <c r="Q928" s="274"/>
      <c r="R928" s="274"/>
      <c r="S928" s="274"/>
      <c r="T928" s="274"/>
    </row>
    <row r="929" spans="1:20" ht="12.75" customHeight="1">
      <c r="A929" s="274"/>
      <c r="B929" s="274"/>
      <c r="C929" s="274"/>
      <c r="D929" s="274"/>
      <c r="E929" s="274"/>
      <c r="F929" s="274"/>
      <c r="G929" s="274"/>
      <c r="H929" s="274"/>
      <c r="I929" s="143"/>
      <c r="J929" s="143"/>
      <c r="K929" s="274"/>
      <c r="L929" s="274"/>
      <c r="M929" s="274"/>
      <c r="N929" s="274"/>
      <c r="O929" s="274"/>
      <c r="P929" s="274"/>
      <c r="Q929" s="274"/>
      <c r="R929" s="274"/>
      <c r="S929" s="274"/>
      <c r="T929" s="274"/>
    </row>
    <row r="930" spans="1:20" ht="12.75" customHeight="1">
      <c r="A930" s="274"/>
      <c r="B930" s="274"/>
      <c r="C930" s="274"/>
      <c r="D930" s="274"/>
      <c r="E930" s="274"/>
      <c r="F930" s="274"/>
      <c r="G930" s="274"/>
      <c r="H930" s="274"/>
      <c r="I930" s="143"/>
      <c r="J930" s="143"/>
      <c r="K930" s="274"/>
      <c r="L930" s="274"/>
      <c r="M930" s="274"/>
      <c r="N930" s="274"/>
      <c r="O930" s="274"/>
      <c r="P930" s="274"/>
      <c r="Q930" s="274"/>
      <c r="R930" s="274"/>
      <c r="S930" s="274"/>
      <c r="T930" s="274"/>
    </row>
    <row r="931" spans="1:20" ht="12.75" customHeight="1">
      <c r="A931" s="274"/>
      <c r="B931" s="274"/>
      <c r="C931" s="274"/>
      <c r="D931" s="274"/>
      <c r="E931" s="274"/>
      <c r="F931" s="274"/>
      <c r="G931" s="274"/>
      <c r="H931" s="274"/>
      <c r="I931" s="143"/>
      <c r="J931" s="143"/>
      <c r="K931" s="274"/>
      <c r="L931" s="274"/>
      <c r="M931" s="274"/>
      <c r="N931" s="274"/>
      <c r="O931" s="274"/>
      <c r="P931" s="274"/>
      <c r="Q931" s="274"/>
      <c r="R931" s="274"/>
      <c r="S931" s="274"/>
      <c r="T931" s="274"/>
    </row>
    <row r="932" spans="1:20" ht="12.75" customHeight="1">
      <c r="A932" s="274"/>
      <c r="B932" s="274"/>
      <c r="C932" s="274"/>
      <c r="D932" s="274"/>
      <c r="E932" s="274"/>
      <c r="F932" s="274"/>
      <c r="G932" s="274"/>
      <c r="H932" s="274"/>
      <c r="I932" s="143"/>
      <c r="J932" s="143"/>
      <c r="K932" s="274"/>
      <c r="L932" s="274"/>
      <c r="M932" s="274"/>
      <c r="N932" s="274"/>
      <c r="O932" s="274"/>
      <c r="P932" s="274"/>
      <c r="Q932" s="274"/>
      <c r="R932" s="274"/>
      <c r="S932" s="274"/>
      <c r="T932" s="274"/>
    </row>
    <row r="933" spans="1:20" ht="12.75" customHeight="1">
      <c r="A933" s="274"/>
      <c r="B933" s="274"/>
      <c r="C933" s="274"/>
      <c r="D933" s="274"/>
      <c r="E933" s="274"/>
      <c r="F933" s="274"/>
      <c r="G933" s="274"/>
      <c r="H933" s="274"/>
      <c r="I933" s="143"/>
      <c r="J933" s="143"/>
      <c r="K933" s="274"/>
      <c r="L933" s="274"/>
      <c r="M933" s="274"/>
      <c r="N933" s="274"/>
      <c r="O933" s="274"/>
      <c r="P933" s="274"/>
      <c r="Q933" s="274"/>
      <c r="R933" s="274"/>
      <c r="S933" s="274"/>
      <c r="T933" s="274"/>
    </row>
    <row r="934" spans="1:20" ht="12.75" customHeight="1">
      <c r="A934" s="274"/>
      <c r="B934" s="274"/>
      <c r="C934" s="274"/>
      <c r="D934" s="274"/>
      <c r="E934" s="274"/>
      <c r="F934" s="274"/>
      <c r="G934" s="274"/>
      <c r="H934" s="274"/>
      <c r="I934" s="143"/>
      <c r="J934" s="143"/>
      <c r="K934" s="274"/>
      <c r="L934" s="274"/>
      <c r="M934" s="274"/>
      <c r="N934" s="274"/>
      <c r="O934" s="274"/>
      <c r="P934" s="274"/>
      <c r="Q934" s="274"/>
      <c r="R934" s="274"/>
      <c r="S934" s="274"/>
      <c r="T934" s="274"/>
    </row>
    <row r="935" spans="1:20" ht="12.75" customHeight="1">
      <c r="A935" s="274"/>
      <c r="B935" s="274"/>
      <c r="C935" s="274"/>
      <c r="D935" s="274"/>
      <c r="E935" s="274"/>
      <c r="F935" s="274"/>
      <c r="G935" s="274"/>
      <c r="H935" s="274"/>
      <c r="I935" s="143"/>
      <c r="J935" s="143"/>
      <c r="K935" s="274"/>
      <c r="L935" s="274"/>
      <c r="M935" s="274"/>
      <c r="N935" s="274"/>
      <c r="O935" s="274"/>
      <c r="P935" s="274"/>
      <c r="Q935" s="274"/>
      <c r="R935" s="274"/>
      <c r="S935" s="274"/>
      <c r="T935" s="274"/>
    </row>
    <row r="936" spans="1:20" ht="12.75" customHeight="1">
      <c r="A936" s="274"/>
      <c r="B936" s="274"/>
      <c r="C936" s="274"/>
      <c r="D936" s="274"/>
      <c r="E936" s="274"/>
      <c r="F936" s="274"/>
      <c r="G936" s="274"/>
      <c r="H936" s="274"/>
      <c r="I936" s="143"/>
      <c r="J936" s="143"/>
      <c r="K936" s="274"/>
      <c r="L936" s="274"/>
      <c r="M936" s="274"/>
      <c r="N936" s="274"/>
      <c r="O936" s="274"/>
      <c r="P936" s="274"/>
      <c r="Q936" s="274"/>
      <c r="R936" s="274"/>
      <c r="S936" s="274"/>
      <c r="T936" s="274"/>
    </row>
    <row r="937" spans="1:20" ht="12.75" customHeight="1">
      <c r="A937" s="274"/>
      <c r="B937" s="274"/>
      <c r="C937" s="274"/>
      <c r="D937" s="274"/>
      <c r="E937" s="274"/>
      <c r="F937" s="274"/>
      <c r="G937" s="274"/>
      <c r="H937" s="274"/>
      <c r="I937" s="143"/>
      <c r="J937" s="143"/>
      <c r="K937" s="274"/>
      <c r="L937" s="274"/>
      <c r="M937" s="274"/>
      <c r="N937" s="274"/>
      <c r="O937" s="274"/>
      <c r="P937" s="274"/>
      <c r="Q937" s="274"/>
      <c r="R937" s="274"/>
      <c r="S937" s="274"/>
      <c r="T937" s="274"/>
    </row>
    <row r="938" spans="1:20" ht="12.75" customHeight="1">
      <c r="A938" s="274"/>
      <c r="B938" s="274"/>
      <c r="C938" s="274"/>
      <c r="D938" s="274"/>
      <c r="E938" s="274"/>
      <c r="F938" s="274"/>
      <c r="G938" s="274"/>
      <c r="H938" s="274"/>
      <c r="I938" s="143"/>
      <c r="J938" s="143"/>
      <c r="K938" s="274"/>
      <c r="L938" s="274"/>
      <c r="M938" s="274"/>
      <c r="N938" s="274"/>
      <c r="O938" s="274"/>
      <c r="P938" s="274"/>
      <c r="Q938" s="274"/>
      <c r="R938" s="274"/>
      <c r="S938" s="274"/>
      <c r="T938" s="274"/>
    </row>
    <row r="939" spans="1:20" ht="12.75" customHeight="1">
      <c r="A939" s="274"/>
      <c r="B939" s="274"/>
      <c r="C939" s="274"/>
      <c r="D939" s="274"/>
      <c r="E939" s="274"/>
      <c r="F939" s="274"/>
      <c r="G939" s="274"/>
      <c r="H939" s="274"/>
      <c r="I939" s="143"/>
      <c r="J939" s="143"/>
      <c r="K939" s="274"/>
      <c r="L939" s="274"/>
      <c r="M939" s="274"/>
      <c r="N939" s="274"/>
      <c r="O939" s="274"/>
      <c r="P939" s="274"/>
      <c r="Q939" s="274"/>
      <c r="R939" s="274"/>
      <c r="S939" s="274"/>
      <c r="T939" s="274"/>
    </row>
    <row r="940" spans="1:20" ht="12.75" customHeight="1">
      <c r="A940" s="274"/>
      <c r="B940" s="274"/>
      <c r="C940" s="274"/>
      <c r="D940" s="274"/>
      <c r="E940" s="274"/>
      <c r="F940" s="274"/>
      <c r="G940" s="274"/>
      <c r="H940" s="274"/>
      <c r="I940" s="143"/>
      <c r="J940" s="143"/>
      <c r="K940" s="274"/>
      <c r="L940" s="274"/>
      <c r="M940" s="274"/>
      <c r="N940" s="274"/>
      <c r="O940" s="274"/>
      <c r="P940" s="274"/>
      <c r="Q940" s="274"/>
      <c r="R940" s="274"/>
      <c r="S940" s="274"/>
      <c r="T940" s="274"/>
    </row>
    <row r="941" spans="1:20" ht="12.75" customHeight="1">
      <c r="A941" s="274"/>
      <c r="B941" s="274"/>
      <c r="C941" s="274"/>
      <c r="D941" s="274"/>
      <c r="E941" s="274"/>
      <c r="F941" s="274"/>
      <c r="G941" s="274"/>
      <c r="H941" s="274"/>
      <c r="I941" s="143"/>
      <c r="J941" s="143"/>
      <c r="K941" s="274"/>
      <c r="L941" s="274"/>
      <c r="M941" s="274"/>
      <c r="N941" s="274"/>
      <c r="O941" s="274"/>
      <c r="P941" s="274"/>
      <c r="Q941" s="274"/>
      <c r="R941" s="274"/>
      <c r="S941" s="274"/>
      <c r="T941" s="274"/>
    </row>
    <row r="942" spans="1:20" ht="12.75" customHeight="1">
      <c r="A942" s="274"/>
      <c r="B942" s="274"/>
      <c r="C942" s="274"/>
      <c r="D942" s="274"/>
      <c r="E942" s="274"/>
      <c r="F942" s="274"/>
      <c r="G942" s="274"/>
      <c r="H942" s="274"/>
      <c r="I942" s="143"/>
      <c r="J942" s="143"/>
      <c r="K942" s="274"/>
      <c r="L942" s="274"/>
      <c r="M942" s="274"/>
      <c r="N942" s="274"/>
      <c r="O942" s="274"/>
      <c r="P942" s="274"/>
      <c r="Q942" s="274"/>
      <c r="R942" s="274"/>
      <c r="S942" s="274"/>
      <c r="T942" s="274"/>
    </row>
    <row r="943" spans="1:20" ht="12.75" customHeight="1">
      <c r="A943" s="274"/>
      <c r="B943" s="274"/>
      <c r="C943" s="274"/>
      <c r="D943" s="274"/>
      <c r="E943" s="274"/>
      <c r="F943" s="274"/>
      <c r="G943" s="274"/>
      <c r="H943" s="274"/>
      <c r="I943" s="143"/>
      <c r="J943" s="143"/>
      <c r="K943" s="274"/>
      <c r="L943" s="274"/>
      <c r="M943" s="274"/>
      <c r="N943" s="274"/>
      <c r="O943" s="274"/>
      <c r="P943" s="274"/>
      <c r="Q943" s="274"/>
      <c r="R943" s="274"/>
      <c r="S943" s="274"/>
      <c r="T943" s="274"/>
    </row>
    <row r="944" spans="1:20" ht="12.75" customHeight="1">
      <c r="A944" s="274"/>
      <c r="B944" s="274"/>
      <c r="C944" s="274"/>
      <c r="D944" s="274"/>
      <c r="E944" s="274"/>
      <c r="F944" s="274"/>
      <c r="G944" s="274"/>
      <c r="H944" s="274"/>
      <c r="I944" s="143"/>
      <c r="J944" s="143"/>
      <c r="K944" s="274"/>
      <c r="L944" s="274"/>
      <c r="M944" s="274"/>
      <c r="N944" s="274"/>
      <c r="O944" s="274"/>
      <c r="P944" s="274"/>
      <c r="Q944" s="274"/>
      <c r="R944" s="274"/>
      <c r="S944" s="274"/>
      <c r="T944" s="274"/>
    </row>
    <row r="945" spans="1:20" ht="12.75" customHeight="1">
      <c r="A945" s="274"/>
      <c r="B945" s="274"/>
      <c r="C945" s="274"/>
      <c r="D945" s="274"/>
      <c r="E945" s="274"/>
      <c r="F945" s="274"/>
      <c r="G945" s="274"/>
      <c r="H945" s="274"/>
      <c r="I945" s="143"/>
      <c r="J945" s="143"/>
      <c r="K945" s="274"/>
      <c r="L945" s="274"/>
      <c r="M945" s="274"/>
      <c r="N945" s="274"/>
      <c r="O945" s="274"/>
      <c r="P945" s="274"/>
      <c r="Q945" s="274"/>
      <c r="R945" s="274"/>
      <c r="S945" s="274"/>
      <c r="T945" s="274"/>
    </row>
    <row r="946" spans="1:20" ht="12.75" customHeight="1">
      <c r="A946" s="274"/>
      <c r="B946" s="274"/>
      <c r="C946" s="274"/>
      <c r="D946" s="274"/>
      <c r="E946" s="274"/>
      <c r="F946" s="274"/>
      <c r="G946" s="274"/>
      <c r="H946" s="274"/>
      <c r="I946" s="143"/>
      <c r="J946" s="143"/>
      <c r="K946" s="274"/>
      <c r="L946" s="274"/>
      <c r="M946" s="274"/>
      <c r="N946" s="274"/>
      <c r="O946" s="274"/>
      <c r="P946" s="274"/>
      <c r="Q946" s="274"/>
      <c r="R946" s="274"/>
      <c r="S946" s="274"/>
      <c r="T946" s="274"/>
    </row>
    <row r="947" spans="1:20" ht="12.75" customHeight="1">
      <c r="A947" s="274"/>
      <c r="B947" s="274"/>
      <c r="C947" s="274"/>
      <c r="D947" s="274"/>
      <c r="E947" s="274"/>
      <c r="F947" s="274"/>
      <c r="G947" s="274"/>
      <c r="H947" s="274"/>
      <c r="I947" s="143"/>
      <c r="J947" s="143"/>
      <c r="K947" s="274"/>
      <c r="L947" s="274"/>
      <c r="M947" s="274"/>
      <c r="N947" s="274"/>
      <c r="O947" s="274"/>
      <c r="P947" s="274"/>
      <c r="Q947" s="274"/>
      <c r="R947" s="274"/>
      <c r="S947" s="274"/>
      <c r="T947" s="274"/>
    </row>
    <row r="948" spans="1:20" ht="12.75" customHeight="1">
      <c r="A948" s="274"/>
      <c r="B948" s="274"/>
      <c r="C948" s="274"/>
      <c r="D948" s="274"/>
      <c r="E948" s="274"/>
      <c r="F948" s="274"/>
      <c r="G948" s="274"/>
      <c r="H948" s="274"/>
      <c r="I948" s="143"/>
      <c r="J948" s="143"/>
      <c r="K948" s="274"/>
      <c r="L948" s="274"/>
      <c r="M948" s="274"/>
      <c r="N948" s="274"/>
      <c r="O948" s="274"/>
      <c r="P948" s="274"/>
      <c r="Q948" s="274"/>
      <c r="R948" s="274"/>
      <c r="S948" s="274"/>
      <c r="T948" s="274"/>
    </row>
    <row r="949" spans="1:20" ht="12.75" customHeight="1">
      <c r="A949" s="274"/>
      <c r="B949" s="274"/>
      <c r="C949" s="274"/>
      <c r="D949" s="274"/>
      <c r="E949" s="274"/>
      <c r="F949" s="274"/>
      <c r="G949" s="274"/>
      <c r="H949" s="274"/>
      <c r="I949" s="143"/>
      <c r="J949" s="143"/>
      <c r="K949" s="274"/>
      <c r="L949" s="274"/>
      <c r="M949" s="274"/>
      <c r="N949" s="274"/>
      <c r="O949" s="274"/>
      <c r="P949" s="274"/>
      <c r="Q949" s="274"/>
      <c r="R949" s="274"/>
      <c r="S949" s="274"/>
      <c r="T949" s="274"/>
    </row>
    <row r="950" spans="1:20" ht="12.75" customHeight="1">
      <c r="A950" s="274"/>
      <c r="B950" s="274"/>
      <c r="C950" s="274"/>
      <c r="D950" s="274"/>
      <c r="E950" s="274"/>
      <c r="F950" s="274"/>
      <c r="G950" s="274"/>
      <c r="H950" s="274"/>
      <c r="I950" s="143"/>
      <c r="J950" s="143"/>
      <c r="K950" s="274"/>
      <c r="L950" s="274"/>
      <c r="M950" s="274"/>
      <c r="N950" s="274"/>
      <c r="O950" s="274"/>
      <c r="P950" s="274"/>
      <c r="Q950" s="274"/>
      <c r="R950" s="274"/>
      <c r="S950" s="274"/>
      <c r="T950" s="274"/>
    </row>
    <row r="951" spans="1:20" ht="12.75" customHeight="1">
      <c r="A951" s="274"/>
      <c r="B951" s="274"/>
      <c r="C951" s="274"/>
      <c r="D951" s="274"/>
      <c r="E951" s="274"/>
      <c r="F951" s="274"/>
      <c r="G951" s="274"/>
      <c r="H951" s="274"/>
      <c r="I951" s="143"/>
      <c r="J951" s="143"/>
      <c r="K951" s="274"/>
      <c r="L951" s="274"/>
      <c r="M951" s="274"/>
      <c r="N951" s="274"/>
      <c r="O951" s="274"/>
      <c r="P951" s="274"/>
      <c r="Q951" s="274"/>
      <c r="R951" s="274"/>
      <c r="S951" s="274"/>
      <c r="T951" s="274"/>
    </row>
    <row r="952" spans="1:20" ht="12.75" customHeight="1">
      <c r="A952" s="274"/>
      <c r="B952" s="274"/>
      <c r="C952" s="274"/>
      <c r="D952" s="274"/>
      <c r="E952" s="274"/>
      <c r="F952" s="274"/>
      <c r="G952" s="274"/>
      <c r="H952" s="274"/>
      <c r="I952" s="143"/>
      <c r="J952" s="143"/>
      <c r="K952" s="274"/>
      <c r="L952" s="274"/>
      <c r="M952" s="274"/>
      <c r="N952" s="274"/>
      <c r="O952" s="274"/>
      <c r="P952" s="274"/>
      <c r="Q952" s="274"/>
      <c r="R952" s="274"/>
      <c r="S952" s="274"/>
      <c r="T952" s="274"/>
    </row>
  </sheetData>
  <autoFilter ref="B10:T47" xr:uid="{00000000-0009-0000-0000-000009000000}"/>
  <pageMargins left="0.7" right="0.7" top="0.75" bottom="0.75" header="0" footer="0"/>
  <pageSetup paperSize="3" fitToHeight="0" orientation="landscape"/>
  <headerFooter>
    <oddHeader>&amp;L2019 ULI Hines Student Competition&amp;RTeam &amp;A</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E1000"/>
  <sheetViews>
    <sheetView showGridLines="0" workbookViewId="0">
      <selection activeCell="K12" sqref="K12"/>
    </sheetView>
  </sheetViews>
  <sheetFormatPr baseColWidth="10" defaultColWidth="14.5" defaultRowHeight="15" customHeight="1"/>
  <cols>
    <col min="1" max="1" width="1.6640625" customWidth="1"/>
    <col min="2" max="2" width="10.83203125" customWidth="1"/>
    <col min="3" max="3" width="12.6640625" customWidth="1"/>
    <col min="4" max="4" width="11.33203125" customWidth="1"/>
    <col min="5" max="5" width="14.5" customWidth="1"/>
    <col min="6" max="6" width="14.6640625" customWidth="1"/>
    <col min="7" max="7" width="17.6640625" customWidth="1"/>
    <col min="8" max="8" width="15.33203125" customWidth="1"/>
    <col min="9" max="9" width="15.6640625" customWidth="1"/>
    <col min="10" max="10" width="13.83203125" customWidth="1"/>
    <col min="11" max="11" width="15.33203125" customWidth="1"/>
    <col min="12" max="12" width="12.33203125" customWidth="1"/>
    <col min="13" max="13" width="17.5" customWidth="1"/>
    <col min="14" max="14" width="21" customWidth="1"/>
    <col min="15" max="16" width="9" customWidth="1"/>
    <col min="17" max="17" width="2.5" customWidth="1"/>
    <col min="18" max="18" width="14" customWidth="1"/>
    <col min="19" max="19" width="12.6640625" customWidth="1"/>
    <col min="20" max="20" width="9.6640625" customWidth="1"/>
    <col min="21" max="21" width="14.5" customWidth="1"/>
    <col min="22" max="22" width="22.5" customWidth="1"/>
    <col min="23" max="23" width="12.6640625" customWidth="1"/>
    <col min="24" max="24" width="14.5" customWidth="1"/>
    <col min="25" max="25" width="13.33203125" customWidth="1"/>
    <col min="26" max="26" width="14" customWidth="1"/>
    <col min="27" max="27" width="10.6640625" customWidth="1"/>
    <col min="28" max="28" width="19.5" customWidth="1"/>
    <col min="29" max="29" width="10.6640625" customWidth="1"/>
    <col min="30" max="30" width="14.83203125" customWidth="1"/>
    <col min="31" max="31" width="10.6640625" customWidth="1"/>
  </cols>
  <sheetData>
    <row r="1" spans="1:31" ht="12.75" customHeight="1">
      <c r="A1" s="74"/>
      <c r="B1" s="95"/>
      <c r="E1" s="75"/>
      <c r="O1" s="123"/>
    </row>
    <row r="2" spans="1:31" ht="12.75" customHeight="1">
      <c r="A2" s="74"/>
      <c r="B2" s="95"/>
      <c r="E2" s="75"/>
      <c r="O2" s="123"/>
    </row>
    <row r="3" spans="1:31" ht="12.75" customHeight="1">
      <c r="A3" s="74"/>
      <c r="B3" s="95"/>
      <c r="E3" s="75"/>
      <c r="O3" s="123"/>
    </row>
    <row r="4" spans="1:31" ht="12.75" customHeight="1">
      <c r="A4" s="74"/>
      <c r="B4" s="95"/>
      <c r="E4" s="75"/>
      <c r="O4" s="123"/>
    </row>
    <row r="5" spans="1:31" ht="12.75" customHeight="1">
      <c r="A5" s="74"/>
      <c r="B5" s="95"/>
      <c r="E5" s="117"/>
      <c r="O5" s="123"/>
    </row>
    <row r="6" spans="1:31" ht="12.75" customHeight="1">
      <c r="A6" s="74"/>
      <c r="B6" s="95"/>
      <c r="E6" s="75"/>
      <c r="O6" s="123"/>
    </row>
    <row r="7" spans="1:31" ht="12.75" customHeight="1">
      <c r="A7" s="74"/>
      <c r="B7" s="95"/>
      <c r="E7" s="75"/>
      <c r="O7" s="123"/>
    </row>
    <row r="8" spans="1:31" ht="12.75" customHeight="1">
      <c r="A8" s="74"/>
      <c r="B8" s="89" t="s">
        <v>68</v>
      </c>
      <c r="C8" s="74"/>
      <c r="D8" s="75"/>
      <c r="E8" s="75"/>
      <c r="F8" s="225"/>
      <c r="G8" s="74"/>
      <c r="H8" s="75"/>
      <c r="I8" s="74"/>
      <c r="J8" s="74"/>
      <c r="K8" s="74"/>
      <c r="L8" s="74"/>
      <c r="M8" s="74"/>
      <c r="N8" s="74"/>
      <c r="O8" s="123"/>
      <c r="P8" s="74"/>
      <c r="Q8" s="74"/>
      <c r="R8" s="74"/>
      <c r="S8" s="74"/>
      <c r="T8" s="74"/>
    </row>
    <row r="9" spans="1:31" ht="12.75" customHeight="1">
      <c r="A9" s="74"/>
      <c r="B9" s="74"/>
      <c r="C9" s="160"/>
      <c r="D9" s="232"/>
      <c r="E9" s="75"/>
      <c r="F9" s="74"/>
      <c r="G9" s="74"/>
      <c r="H9" s="105"/>
      <c r="I9" s="74"/>
      <c r="J9" s="74"/>
      <c r="K9" s="74"/>
      <c r="L9" s="74"/>
      <c r="M9" s="74"/>
      <c r="N9" s="74"/>
      <c r="O9" s="123"/>
      <c r="P9" s="74"/>
      <c r="Q9" s="74"/>
      <c r="R9" s="74"/>
      <c r="S9" s="74"/>
      <c r="T9" s="74"/>
    </row>
    <row r="10" spans="1:31" ht="12.75" customHeight="1">
      <c r="A10" s="74"/>
      <c r="B10" s="233" t="s">
        <v>426</v>
      </c>
      <c r="C10" s="233"/>
      <c r="D10" s="234">
        <v>0.02</v>
      </c>
      <c r="E10" s="235"/>
      <c r="F10" s="233" t="s">
        <v>427</v>
      </c>
      <c r="G10" s="233"/>
      <c r="H10" s="236">
        <v>21.346399999999999</v>
      </c>
      <c r="I10" s="74"/>
      <c r="J10" s="74"/>
      <c r="K10" s="74"/>
      <c r="L10" s="74"/>
      <c r="M10" s="74"/>
      <c r="N10" s="74"/>
      <c r="O10" s="123"/>
      <c r="P10" s="74"/>
      <c r="Q10" s="74"/>
      <c r="R10" s="233" t="s">
        <v>426</v>
      </c>
      <c r="S10" s="233"/>
      <c r="T10" s="234">
        <v>0.02</v>
      </c>
      <c r="U10" s="235"/>
      <c r="V10" s="233" t="s">
        <v>427</v>
      </c>
      <c r="W10" s="233"/>
      <c r="X10" s="237">
        <v>21.346399999999999</v>
      </c>
      <c r="Y10" s="74"/>
      <c r="Z10" s="74"/>
      <c r="AA10" s="74"/>
      <c r="AB10" s="74"/>
      <c r="AC10" s="74"/>
      <c r="AD10" s="74"/>
      <c r="AE10" s="74"/>
    </row>
    <row r="11" spans="1:31" ht="12.75" customHeight="1">
      <c r="A11" s="74"/>
      <c r="B11" s="233" t="s">
        <v>428</v>
      </c>
      <c r="D11" s="238">
        <v>3</v>
      </c>
      <c r="E11" s="239" t="s">
        <v>139</v>
      </c>
      <c r="F11" s="240" t="s">
        <v>429</v>
      </c>
      <c r="G11" s="233"/>
      <c r="H11" s="241">
        <v>0.32</v>
      </c>
      <c r="I11" s="242"/>
      <c r="J11" s="74"/>
      <c r="K11" s="74"/>
      <c r="L11" s="74"/>
      <c r="M11" s="74"/>
      <c r="N11" s="74"/>
      <c r="O11" s="123"/>
      <c r="P11" s="74"/>
      <c r="Q11" s="74"/>
      <c r="R11" s="233" t="s">
        <v>428</v>
      </c>
      <c r="T11" s="243">
        <v>3</v>
      </c>
      <c r="U11" s="75"/>
      <c r="V11" s="233" t="s">
        <v>430</v>
      </c>
      <c r="W11" s="233"/>
      <c r="X11" s="234">
        <v>0.35</v>
      </c>
      <c r="Y11" s="74"/>
      <c r="Z11" s="74"/>
      <c r="AA11" s="74"/>
      <c r="AB11" s="74"/>
      <c r="AC11" s="74"/>
      <c r="AD11" s="74"/>
      <c r="AE11" s="74"/>
    </row>
    <row r="12" spans="1:31" ht="12.75" customHeight="1">
      <c r="A12" s="74"/>
      <c r="B12" s="233" t="s">
        <v>431</v>
      </c>
      <c r="C12" s="233"/>
      <c r="D12" s="244">
        <v>0.25</v>
      </c>
      <c r="E12" s="245"/>
      <c r="F12" s="233" t="s">
        <v>432</v>
      </c>
      <c r="G12" s="233"/>
      <c r="H12" s="246">
        <f>'Phase I - Summary'!$D$29</f>
        <v>5.8000000000000003E-2</v>
      </c>
      <c r="I12" s="74"/>
      <c r="J12" s="109"/>
      <c r="K12" s="74"/>
      <c r="L12" s="74"/>
      <c r="M12" s="74"/>
      <c r="N12" s="74"/>
      <c r="O12" s="123"/>
      <c r="P12" s="74"/>
      <c r="Q12" s="74"/>
      <c r="R12" s="233" t="s">
        <v>431</v>
      </c>
      <c r="S12" s="233"/>
      <c r="T12" s="234">
        <v>0.25</v>
      </c>
      <c r="U12" s="245"/>
      <c r="V12" s="233" t="s">
        <v>432</v>
      </c>
      <c r="W12" s="233"/>
      <c r="X12" s="247">
        <f>'Phase I - Summary'!$D$29</f>
        <v>5.8000000000000003E-2</v>
      </c>
      <c r="Y12" s="74"/>
      <c r="Z12" s="109"/>
      <c r="AA12" s="74"/>
      <c r="AB12" s="74"/>
      <c r="AC12" s="74"/>
      <c r="AD12" s="74"/>
      <c r="AE12" s="74"/>
    </row>
    <row r="13" spans="1:31" ht="12.75" customHeight="1">
      <c r="A13" s="74"/>
      <c r="B13" s="233" t="s">
        <v>433</v>
      </c>
      <c r="C13" s="233"/>
      <c r="D13" s="248">
        <v>1.23</v>
      </c>
      <c r="E13" s="249"/>
      <c r="F13" s="233" t="s">
        <v>434</v>
      </c>
      <c r="H13" s="250">
        <v>0.04</v>
      </c>
      <c r="I13" s="74"/>
      <c r="J13" s="74"/>
      <c r="K13" s="74"/>
      <c r="L13" s="74"/>
      <c r="M13" s="74"/>
      <c r="N13" s="74"/>
      <c r="O13" s="123"/>
      <c r="P13" s="74"/>
      <c r="Q13" s="74"/>
      <c r="R13" s="233" t="s">
        <v>433</v>
      </c>
      <c r="S13" s="233"/>
      <c r="T13" s="251">
        <v>1.23</v>
      </c>
      <c r="U13" s="249"/>
      <c r="V13" s="233" t="s">
        <v>434</v>
      </c>
      <c r="X13" s="252">
        <v>0.06</v>
      </c>
      <c r="Y13" s="74"/>
      <c r="Z13" s="74"/>
      <c r="AA13" s="74"/>
      <c r="AB13" s="74"/>
      <c r="AC13" s="74"/>
      <c r="AD13" s="74"/>
      <c r="AE13" s="74"/>
    </row>
    <row r="14" spans="1:31" ht="12.75" customHeight="1">
      <c r="A14" s="74"/>
      <c r="B14" s="233" t="s">
        <v>435</v>
      </c>
      <c r="C14" s="233"/>
      <c r="D14" s="253">
        <v>30</v>
      </c>
      <c r="E14" s="254"/>
      <c r="F14" s="233" t="s">
        <v>436</v>
      </c>
      <c r="G14" s="233"/>
      <c r="H14" s="247">
        <f>SUM(H12:H13)</f>
        <v>9.8000000000000004E-2</v>
      </c>
      <c r="I14" s="74"/>
      <c r="J14" s="74"/>
      <c r="K14" s="74"/>
      <c r="L14" s="74"/>
      <c r="M14" s="74"/>
      <c r="N14" s="74"/>
      <c r="O14" s="123"/>
      <c r="P14" s="74"/>
      <c r="Q14" s="74"/>
      <c r="R14" s="233" t="s">
        <v>435</v>
      </c>
      <c r="S14" s="233"/>
      <c r="T14" s="255">
        <v>30</v>
      </c>
      <c r="U14" s="254"/>
      <c r="V14" s="233" t="s">
        <v>436</v>
      </c>
      <c r="W14" s="233"/>
      <c r="X14" s="247">
        <f>SUM(X12:X13)</f>
        <v>0.11799999999999999</v>
      </c>
      <c r="Y14" s="74"/>
      <c r="Z14" s="74"/>
      <c r="AA14" s="74"/>
      <c r="AB14" s="74"/>
      <c r="AC14" s="74"/>
      <c r="AD14" s="74"/>
      <c r="AE14" s="74"/>
    </row>
    <row r="15" spans="1:31" ht="12.75" customHeight="1">
      <c r="A15" s="74"/>
      <c r="B15" s="233" t="s">
        <v>437</v>
      </c>
      <c r="C15" s="233"/>
      <c r="D15" s="250">
        <v>0.05</v>
      </c>
      <c r="E15" s="256"/>
      <c r="I15" s="74"/>
      <c r="J15" s="74"/>
      <c r="K15" s="74"/>
      <c r="L15" s="74"/>
      <c r="M15" s="74"/>
      <c r="N15" s="74"/>
      <c r="O15" s="123"/>
      <c r="P15" s="74"/>
      <c r="Q15" s="74"/>
      <c r="R15" s="233" t="s">
        <v>437</v>
      </c>
      <c r="S15" s="233"/>
      <c r="T15" s="252">
        <v>0.05</v>
      </c>
      <c r="U15" s="256"/>
      <c r="Y15" s="74"/>
      <c r="Z15" s="74"/>
      <c r="AA15" s="74"/>
      <c r="AB15" s="74"/>
      <c r="AC15" s="74"/>
      <c r="AD15" s="74"/>
      <c r="AE15" s="74"/>
    </row>
    <row r="16" spans="1:31" ht="12.75" customHeight="1">
      <c r="A16" s="74"/>
      <c r="E16" s="75"/>
      <c r="F16" s="74"/>
      <c r="G16" s="74"/>
      <c r="H16" s="74"/>
      <c r="I16" s="74"/>
      <c r="J16" s="100"/>
      <c r="K16" s="74"/>
      <c r="L16" s="74"/>
      <c r="M16" s="74"/>
      <c r="N16" s="74"/>
      <c r="O16" s="123"/>
      <c r="P16" s="74"/>
      <c r="Q16" s="74"/>
      <c r="U16" s="75"/>
      <c r="V16" s="74"/>
      <c r="W16" s="74"/>
      <c r="X16" s="74"/>
      <c r="Y16" s="74"/>
      <c r="Z16" s="74"/>
      <c r="AA16" s="74"/>
      <c r="AB16" s="74"/>
      <c r="AC16" s="74"/>
      <c r="AD16" s="74"/>
      <c r="AE16" s="74"/>
    </row>
    <row r="17" spans="1:31" ht="12.75" customHeight="1">
      <c r="A17" s="74"/>
      <c r="B17" s="257" t="s">
        <v>1</v>
      </c>
      <c r="C17" s="258"/>
      <c r="D17" s="259"/>
      <c r="E17" s="259"/>
      <c r="F17" s="258"/>
      <c r="G17" s="258"/>
      <c r="H17" s="258"/>
      <c r="I17" s="258"/>
      <c r="J17" s="258"/>
      <c r="K17" s="258"/>
      <c r="L17" s="258"/>
      <c r="M17" s="258"/>
      <c r="N17" s="258"/>
      <c r="O17" s="123"/>
      <c r="P17" s="74"/>
      <c r="Q17" s="74"/>
      <c r="R17" s="260" t="s">
        <v>2</v>
      </c>
      <c r="S17" s="261"/>
      <c r="T17" s="262"/>
      <c r="U17" s="262"/>
      <c r="V17" s="261"/>
      <c r="W17" s="261"/>
      <c r="X17" s="261"/>
      <c r="Y17" s="261"/>
      <c r="Z17" s="261"/>
      <c r="AA17" s="261"/>
      <c r="AB17" s="261"/>
      <c r="AC17" s="261"/>
      <c r="AD17" s="261"/>
      <c r="AE17" s="74"/>
    </row>
    <row r="18" spans="1:31" ht="12.75" customHeight="1">
      <c r="A18" s="74"/>
      <c r="B18" s="233" t="s">
        <v>157</v>
      </c>
      <c r="C18" s="160"/>
      <c r="D18" s="232"/>
      <c r="E18" s="75"/>
      <c r="F18" s="74"/>
      <c r="G18" s="75"/>
      <c r="H18" s="138">
        <f>'Official Summary Board'!$E$15</f>
        <v>2021</v>
      </c>
      <c r="I18" s="74"/>
      <c r="J18" s="74"/>
      <c r="K18" s="74"/>
      <c r="L18" s="74"/>
      <c r="M18" s="74"/>
      <c r="N18" s="74"/>
      <c r="O18" s="123"/>
      <c r="P18" s="74"/>
      <c r="Q18" s="74"/>
      <c r="R18" s="233" t="s">
        <v>157</v>
      </c>
      <c r="S18" s="160"/>
      <c r="T18" s="232"/>
      <c r="U18" s="75"/>
      <c r="V18" s="74"/>
      <c r="W18" s="75"/>
      <c r="X18" s="138">
        <f>'Official Summary Board'!$E$15</f>
        <v>2021</v>
      </c>
      <c r="Y18" s="74"/>
      <c r="Z18" s="74"/>
      <c r="AA18" s="74"/>
      <c r="AB18" s="74"/>
      <c r="AC18" s="74"/>
      <c r="AD18" s="74"/>
      <c r="AE18" s="74"/>
    </row>
    <row r="19" spans="1:31" ht="12.75" customHeight="1">
      <c r="A19" s="74"/>
      <c r="B19" s="233" t="s">
        <v>438</v>
      </c>
      <c r="C19" s="160"/>
      <c r="D19" s="232"/>
      <c r="E19" s="75"/>
      <c r="F19" s="159"/>
      <c r="G19" s="74"/>
      <c r="H19" s="138">
        <f>'Official Summary Board'!J15</f>
        <v>2026</v>
      </c>
      <c r="I19" s="74"/>
      <c r="J19" s="74"/>
      <c r="K19" s="74"/>
      <c r="L19" s="74"/>
      <c r="M19" s="74"/>
      <c r="N19" s="74"/>
      <c r="O19" s="123"/>
      <c r="P19" s="74"/>
      <c r="Q19" s="74"/>
      <c r="R19" s="233" t="s">
        <v>438</v>
      </c>
      <c r="S19" s="160"/>
      <c r="T19" s="232"/>
      <c r="U19" s="75"/>
      <c r="V19" s="159"/>
      <c r="W19" s="74"/>
      <c r="X19" s="138">
        <f>'Official Summary Board'!M15</f>
        <v>2029</v>
      </c>
      <c r="Y19" s="74"/>
      <c r="Z19" s="74"/>
      <c r="AA19" s="74"/>
      <c r="AB19" s="74"/>
      <c r="AC19" s="74"/>
      <c r="AD19" s="74"/>
      <c r="AE19" s="74"/>
    </row>
    <row r="20" spans="1:31" ht="12.75" customHeight="1">
      <c r="A20" s="74"/>
      <c r="B20" s="233" t="s">
        <v>439</v>
      </c>
      <c r="C20" s="159"/>
      <c r="D20" s="232"/>
      <c r="E20" s="75"/>
      <c r="F20" s="74"/>
      <c r="G20" s="74"/>
      <c r="H20" s="158">
        <f ca="1">'Phase I - Summary'!I53</f>
        <v>981542988.51299739</v>
      </c>
      <c r="I20" s="74"/>
      <c r="J20" s="74"/>
      <c r="K20" s="74"/>
      <c r="L20" s="74"/>
      <c r="M20" s="74"/>
      <c r="N20" s="74"/>
      <c r="O20" s="123"/>
      <c r="P20" s="74"/>
      <c r="Q20" s="74"/>
      <c r="R20" s="233" t="s">
        <v>439</v>
      </c>
      <c r="S20" s="159"/>
      <c r="T20" s="232"/>
      <c r="U20" s="75"/>
      <c r="V20" s="74"/>
      <c r="W20" s="74"/>
      <c r="X20" s="158">
        <f ca="1">'Phase II - Summary'!I52</f>
        <v>439143027.21091956</v>
      </c>
      <c r="Y20" s="74"/>
      <c r="Z20" s="74"/>
      <c r="AA20" s="74"/>
      <c r="AB20" s="74"/>
      <c r="AC20" s="74"/>
      <c r="AD20" s="74"/>
      <c r="AE20" s="74"/>
    </row>
    <row r="21" spans="1:31" ht="12.75" customHeight="1">
      <c r="A21" s="74"/>
      <c r="B21" s="74"/>
      <c r="C21" s="159"/>
      <c r="D21" s="232"/>
      <c r="E21" s="75"/>
      <c r="F21" s="74"/>
      <c r="G21" s="74"/>
      <c r="H21" s="74"/>
      <c r="I21" s="74"/>
      <c r="J21" s="74"/>
      <c r="K21" s="74"/>
      <c r="L21" s="74"/>
      <c r="M21" s="74"/>
      <c r="N21" s="74"/>
      <c r="O21" s="123"/>
      <c r="P21" s="74"/>
      <c r="Q21" s="74"/>
      <c r="R21" s="74"/>
      <c r="S21" s="159"/>
      <c r="T21" s="232"/>
      <c r="U21" s="75"/>
      <c r="V21" s="74"/>
      <c r="W21" s="74"/>
      <c r="X21" s="74"/>
      <c r="Y21" s="74"/>
      <c r="Z21" s="74"/>
      <c r="AA21" s="74"/>
      <c r="AB21" s="74"/>
      <c r="AC21" s="74"/>
      <c r="AD21" s="74"/>
      <c r="AE21" s="74"/>
    </row>
    <row r="22" spans="1:31" ht="48" customHeight="1">
      <c r="A22" s="95"/>
      <c r="B22" s="263" t="s">
        <v>440</v>
      </c>
      <c r="C22" s="263" t="s">
        <v>441</v>
      </c>
      <c r="D22" s="263" t="s">
        <v>426</v>
      </c>
      <c r="E22" s="263" t="s">
        <v>442</v>
      </c>
      <c r="F22" s="264" t="s">
        <v>443</v>
      </c>
      <c r="G22" s="263" t="s">
        <v>444</v>
      </c>
      <c r="H22" s="263" t="s">
        <v>427</v>
      </c>
      <c r="I22" s="263" t="s">
        <v>445</v>
      </c>
      <c r="J22" s="263" t="s">
        <v>431</v>
      </c>
      <c r="K22" s="263" t="s">
        <v>446</v>
      </c>
      <c r="L22" s="263" t="s">
        <v>447</v>
      </c>
      <c r="M22" s="263" t="s">
        <v>448</v>
      </c>
      <c r="N22" s="263" t="s">
        <v>449</v>
      </c>
      <c r="O22" s="265"/>
      <c r="P22" s="95"/>
      <c r="Q22" s="95"/>
      <c r="R22" s="263" t="s">
        <v>440</v>
      </c>
      <c r="S22" s="263" t="s">
        <v>441</v>
      </c>
      <c r="T22" s="263" t="s">
        <v>426</v>
      </c>
      <c r="U22" s="263" t="s">
        <v>442</v>
      </c>
      <c r="V22" s="263" t="s">
        <v>430</v>
      </c>
      <c r="W22" s="263" t="s">
        <v>444</v>
      </c>
      <c r="X22" s="263" t="s">
        <v>427</v>
      </c>
      <c r="Y22" s="263" t="s">
        <v>445</v>
      </c>
      <c r="Z22" s="263" t="s">
        <v>431</v>
      </c>
      <c r="AA22" s="263" t="s">
        <v>446</v>
      </c>
      <c r="AB22" s="263" t="s">
        <v>447</v>
      </c>
      <c r="AC22" s="263" t="s">
        <v>448</v>
      </c>
      <c r="AD22" s="263" t="s">
        <v>449</v>
      </c>
      <c r="AE22" s="95"/>
    </row>
    <row r="23" spans="1:31" ht="12.75" customHeight="1">
      <c r="A23" s="74">
        <v>0</v>
      </c>
      <c r="B23" s="138">
        <v>0</v>
      </c>
      <c r="C23" s="88">
        <f>'Phase I - Summary'!G14</f>
        <v>1405035</v>
      </c>
      <c r="D23" s="266">
        <v>1</v>
      </c>
      <c r="E23" s="267">
        <v>0</v>
      </c>
      <c r="F23" s="97">
        <f t="shared" ref="F23:F53" si="0">$H$11</f>
        <v>0.32</v>
      </c>
      <c r="G23" s="267">
        <v>0</v>
      </c>
      <c r="H23" s="268">
        <f t="shared" ref="H23:H53" si="1">$H$10</f>
        <v>21.346399999999999</v>
      </c>
      <c r="I23" s="267">
        <v>0</v>
      </c>
      <c r="J23" s="97">
        <f t="shared" ref="J23:J53" si="2">$D$12</f>
        <v>0.25</v>
      </c>
      <c r="K23" s="96">
        <f t="shared" ref="K23:K53" si="3">H23*F23*C23/1000</f>
        <v>9597.5805196799993</v>
      </c>
      <c r="L23" s="88">
        <f t="shared" ref="L23:L53" si="4">SUM(K23,I23)</f>
        <v>9597.5805196799993</v>
      </c>
      <c r="M23" s="96">
        <f t="shared" ref="M23:M53" si="5">I23*(1-J23)</f>
        <v>0</v>
      </c>
      <c r="N23" s="96">
        <f t="shared" ref="N23:N53" si="6">M23/$D$13</f>
        <v>0</v>
      </c>
      <c r="O23" s="269" t="str">
        <f t="shared" ref="O23:O53" si="7">IF(N23=0,"",N23)</f>
        <v/>
      </c>
      <c r="P23" s="74"/>
      <c r="Q23" s="74"/>
      <c r="R23" s="138">
        <v>0</v>
      </c>
      <c r="S23" s="88">
        <f>'Phase I - Summary'!W14</f>
        <v>0</v>
      </c>
      <c r="T23" s="266">
        <v>1</v>
      </c>
      <c r="U23" s="267">
        <v>0</v>
      </c>
      <c r="V23" s="97">
        <f t="shared" ref="V23:V53" si="8">$H$11</f>
        <v>0.32</v>
      </c>
      <c r="W23" s="267">
        <v>0</v>
      </c>
      <c r="X23" s="268">
        <f t="shared" ref="X23:X53" si="9">$H$10</f>
        <v>21.346399999999999</v>
      </c>
      <c r="Y23" s="267">
        <v>0</v>
      </c>
      <c r="Z23" s="97">
        <f t="shared" ref="Z23:Z53" si="10">$D$12</f>
        <v>0.25</v>
      </c>
      <c r="AA23" s="96">
        <f t="shared" ref="AA23:AA53" si="11">X23*V23*S23/1000</f>
        <v>0</v>
      </c>
      <c r="AB23" s="88">
        <f t="shared" ref="AB23:AB53" si="12">SUM(AA23,Y23)</f>
        <v>0</v>
      </c>
      <c r="AC23" s="96">
        <f t="shared" ref="AC23:AC53" si="13">Y23*(1-Z23)</f>
        <v>0</v>
      </c>
      <c r="AD23" s="96">
        <f t="shared" ref="AD23:AD53" si="14">AC23/$D$13</f>
        <v>0</v>
      </c>
      <c r="AE23" s="96" t="str">
        <f t="shared" ref="AE23:AE53" si="15">IF(AD23=0,"",AD23)</f>
        <v/>
      </c>
    </row>
    <row r="24" spans="1:31" ht="12.75" customHeight="1">
      <c r="A24" s="232">
        <f t="shared" ref="A24:A53" si="16">MOD(A23+1,$D$11)</f>
        <v>1</v>
      </c>
      <c r="B24" s="138">
        <f t="shared" ref="B24:B53" si="17">B23+1</f>
        <v>1</v>
      </c>
      <c r="C24" s="88">
        <f t="shared" ref="C24:C53" si="18">C23*D24</f>
        <v>1405035</v>
      </c>
      <c r="D24" s="115">
        <f t="shared" ref="D24:D53" si="19">D23*(1+IF($A24=0,$D$10,0))</f>
        <v>1</v>
      </c>
      <c r="E24" s="267">
        <v>0</v>
      </c>
      <c r="F24" s="97">
        <f t="shared" si="0"/>
        <v>0.32</v>
      </c>
      <c r="G24" s="267">
        <v>0</v>
      </c>
      <c r="H24" s="268">
        <f t="shared" si="1"/>
        <v>21.346399999999999</v>
      </c>
      <c r="I24" s="267">
        <v>0</v>
      </c>
      <c r="J24" s="97">
        <f t="shared" si="2"/>
        <v>0.25</v>
      </c>
      <c r="K24" s="96">
        <f t="shared" si="3"/>
        <v>9597.5805196799993</v>
      </c>
      <c r="L24" s="88">
        <f t="shared" si="4"/>
        <v>9597.5805196799993</v>
      </c>
      <c r="M24" s="96">
        <f t="shared" si="5"/>
        <v>0</v>
      </c>
      <c r="N24" s="96">
        <f t="shared" si="6"/>
        <v>0</v>
      </c>
      <c r="O24" s="269" t="str">
        <f t="shared" si="7"/>
        <v/>
      </c>
      <c r="P24" s="74"/>
      <c r="Q24" s="74"/>
      <c r="R24" s="138">
        <f t="shared" ref="R24:R53" si="20">R23+1</f>
        <v>1</v>
      </c>
      <c r="S24" s="88">
        <f t="shared" ref="S24:S53" si="21">S23*T24</f>
        <v>0</v>
      </c>
      <c r="T24" s="115">
        <f t="shared" ref="T24:T53" si="22">T23*(1+IF($A24=0,$D$10,0))</f>
        <v>1</v>
      </c>
      <c r="U24" s="267">
        <v>0</v>
      </c>
      <c r="V24" s="97">
        <f t="shared" si="8"/>
        <v>0.32</v>
      </c>
      <c r="W24" s="267">
        <v>0</v>
      </c>
      <c r="X24" s="268">
        <f t="shared" si="9"/>
        <v>21.346399999999999</v>
      </c>
      <c r="Y24" s="267">
        <v>0</v>
      </c>
      <c r="Z24" s="97">
        <f t="shared" si="10"/>
        <v>0.25</v>
      </c>
      <c r="AA24" s="96">
        <f t="shared" si="11"/>
        <v>0</v>
      </c>
      <c r="AB24" s="88">
        <f t="shared" si="12"/>
        <v>0</v>
      </c>
      <c r="AC24" s="96">
        <f t="shared" si="13"/>
        <v>0</v>
      </c>
      <c r="AD24" s="96">
        <f t="shared" si="14"/>
        <v>0</v>
      </c>
      <c r="AE24" s="96" t="str">
        <f t="shared" si="15"/>
        <v/>
      </c>
    </row>
    <row r="25" spans="1:31" ht="12.75" customHeight="1">
      <c r="A25" s="232">
        <f t="shared" si="16"/>
        <v>2</v>
      </c>
      <c r="B25" s="138">
        <f t="shared" si="17"/>
        <v>2</v>
      </c>
      <c r="C25" s="88">
        <f t="shared" si="18"/>
        <v>1405035</v>
      </c>
      <c r="D25" s="115">
        <f t="shared" si="19"/>
        <v>1</v>
      </c>
      <c r="E25" s="267">
        <v>0</v>
      </c>
      <c r="F25" s="97">
        <f t="shared" si="0"/>
        <v>0.32</v>
      </c>
      <c r="G25" s="267">
        <v>0</v>
      </c>
      <c r="H25" s="268">
        <f t="shared" si="1"/>
        <v>21.346399999999999</v>
      </c>
      <c r="I25" s="267">
        <v>0</v>
      </c>
      <c r="J25" s="97">
        <f t="shared" si="2"/>
        <v>0.25</v>
      </c>
      <c r="K25" s="96">
        <f t="shared" si="3"/>
        <v>9597.5805196799993</v>
      </c>
      <c r="L25" s="88">
        <f t="shared" si="4"/>
        <v>9597.5805196799993</v>
      </c>
      <c r="M25" s="96">
        <f t="shared" si="5"/>
        <v>0</v>
      </c>
      <c r="N25" s="96">
        <f t="shared" si="6"/>
        <v>0</v>
      </c>
      <c r="O25" s="270" t="str">
        <f t="shared" si="7"/>
        <v/>
      </c>
      <c r="P25" s="74"/>
      <c r="Q25" s="74"/>
      <c r="R25" s="138">
        <f t="shared" si="20"/>
        <v>2</v>
      </c>
      <c r="S25" s="88">
        <f t="shared" si="21"/>
        <v>0</v>
      </c>
      <c r="T25" s="115">
        <f t="shared" si="22"/>
        <v>1</v>
      </c>
      <c r="U25" s="267">
        <v>0</v>
      </c>
      <c r="V25" s="97">
        <f t="shared" si="8"/>
        <v>0.32</v>
      </c>
      <c r="W25" s="267">
        <v>0</v>
      </c>
      <c r="X25" s="268">
        <f t="shared" si="9"/>
        <v>21.346399999999999</v>
      </c>
      <c r="Y25" s="267">
        <v>0</v>
      </c>
      <c r="Z25" s="97">
        <f t="shared" si="10"/>
        <v>0.25</v>
      </c>
      <c r="AA25" s="96">
        <f t="shared" si="11"/>
        <v>0</v>
      </c>
      <c r="AB25" s="88">
        <f t="shared" si="12"/>
        <v>0</v>
      </c>
      <c r="AC25" s="96">
        <f t="shared" si="13"/>
        <v>0</v>
      </c>
      <c r="AD25" s="96">
        <f t="shared" si="14"/>
        <v>0</v>
      </c>
      <c r="AE25" s="96" t="str">
        <f t="shared" si="15"/>
        <v/>
      </c>
    </row>
    <row r="26" spans="1:31" ht="12.75" customHeight="1">
      <c r="A26" s="232">
        <f t="shared" si="16"/>
        <v>0</v>
      </c>
      <c r="B26" s="138">
        <f t="shared" si="17"/>
        <v>3</v>
      </c>
      <c r="C26" s="88">
        <f t="shared" si="18"/>
        <v>1433135.7</v>
      </c>
      <c r="D26" s="115">
        <f t="shared" si="19"/>
        <v>1.02</v>
      </c>
      <c r="E26" s="267">
        <f t="shared" ref="E26:E53" ca="1" si="23">D26*$H$20</f>
        <v>1001173848.2832574</v>
      </c>
      <c r="F26" s="97">
        <f t="shared" si="0"/>
        <v>0.32</v>
      </c>
      <c r="G26" s="96">
        <f t="shared" ref="G26:G53" ca="1" si="24">E26*F26</f>
        <v>320375631.45064235</v>
      </c>
      <c r="H26" s="268">
        <f t="shared" si="1"/>
        <v>21.346399999999999</v>
      </c>
      <c r="I26" s="267">
        <f t="shared" ref="I26:I53" ca="1" si="25">MAX(H26*G26/1000-K26,0)</f>
        <v>6829076.8470679177</v>
      </c>
      <c r="J26" s="97">
        <f t="shared" si="2"/>
        <v>0.25</v>
      </c>
      <c r="K26" s="96">
        <f t="shared" si="3"/>
        <v>9789.5321300735995</v>
      </c>
      <c r="L26" s="88">
        <f t="shared" ca="1" si="4"/>
        <v>6838866.3791979915</v>
      </c>
      <c r="M26" s="96">
        <f t="shared" ca="1" si="5"/>
        <v>5121807.635300938</v>
      </c>
      <c r="N26" s="96">
        <f t="shared" ca="1" si="6"/>
        <v>4164071.2482121447</v>
      </c>
      <c r="O26" s="270">
        <f t="shared" ca="1" si="7"/>
        <v>4164071.2482121447</v>
      </c>
      <c r="P26" s="74"/>
      <c r="Q26" s="74"/>
      <c r="R26" s="138">
        <f t="shared" si="20"/>
        <v>3</v>
      </c>
      <c r="S26" s="88">
        <f t="shared" si="21"/>
        <v>0</v>
      </c>
      <c r="T26" s="115">
        <f t="shared" si="22"/>
        <v>1.02</v>
      </c>
      <c r="U26" s="267">
        <f t="shared" ref="U26:U53" ca="1" si="26">T26*$X$20</f>
        <v>447925887.75513798</v>
      </c>
      <c r="V26" s="97">
        <f t="shared" si="8"/>
        <v>0.32</v>
      </c>
      <c r="W26" s="96">
        <f t="shared" ref="W26:W53" ca="1" si="27">U26*V26</f>
        <v>143336284.08164415</v>
      </c>
      <c r="X26" s="268">
        <f t="shared" si="9"/>
        <v>21.346399999999999</v>
      </c>
      <c r="Y26" s="267">
        <f t="shared" ref="Y26:Y53" ca="1" si="28">MAX(X26*W26/1000-AA26,0)</f>
        <v>3059713.6545204087</v>
      </c>
      <c r="Z26" s="97">
        <f t="shared" si="10"/>
        <v>0.25</v>
      </c>
      <c r="AA26" s="96">
        <f t="shared" si="11"/>
        <v>0</v>
      </c>
      <c r="AB26" s="88">
        <f t="shared" ca="1" si="12"/>
        <v>3059713.6545204087</v>
      </c>
      <c r="AC26" s="96">
        <f t="shared" ca="1" si="13"/>
        <v>2294785.2408903064</v>
      </c>
      <c r="AD26" s="96">
        <f t="shared" ca="1" si="14"/>
        <v>1865679.0576343955</v>
      </c>
      <c r="AE26" s="96">
        <f t="shared" ca="1" si="15"/>
        <v>1865679.0576343955</v>
      </c>
    </row>
    <row r="27" spans="1:31" ht="12.75" customHeight="1">
      <c r="A27" s="232">
        <f t="shared" si="16"/>
        <v>1</v>
      </c>
      <c r="B27" s="138">
        <f t="shared" si="17"/>
        <v>4</v>
      </c>
      <c r="C27" s="88">
        <f t="shared" si="18"/>
        <v>1461798.4139999999</v>
      </c>
      <c r="D27" s="115">
        <f t="shared" si="19"/>
        <v>1.02</v>
      </c>
      <c r="E27" s="267">
        <f t="shared" ca="1" si="23"/>
        <v>1001173848.2832574</v>
      </c>
      <c r="F27" s="97">
        <f t="shared" si="0"/>
        <v>0.32</v>
      </c>
      <c r="G27" s="96">
        <f t="shared" ca="1" si="24"/>
        <v>320375631.45064235</v>
      </c>
      <c r="H27" s="268">
        <f t="shared" si="1"/>
        <v>21.346399999999999</v>
      </c>
      <c r="I27" s="267">
        <f t="shared" ca="1" si="25"/>
        <v>6828881.0564253163</v>
      </c>
      <c r="J27" s="97">
        <f t="shared" si="2"/>
        <v>0.25</v>
      </c>
      <c r="K27" s="96">
        <f t="shared" si="3"/>
        <v>9985.3227726750702</v>
      </c>
      <c r="L27" s="88">
        <f t="shared" ca="1" si="4"/>
        <v>6838866.3791979915</v>
      </c>
      <c r="M27" s="96">
        <f t="shared" ca="1" si="5"/>
        <v>5121660.7923189867</v>
      </c>
      <c r="N27" s="96">
        <f t="shared" ca="1" si="6"/>
        <v>4163951.8636739729</v>
      </c>
      <c r="O27" s="270">
        <f t="shared" ca="1" si="7"/>
        <v>4163951.8636739729</v>
      </c>
      <c r="P27" s="74"/>
      <c r="Q27" s="74"/>
      <c r="R27" s="138">
        <f t="shared" si="20"/>
        <v>4</v>
      </c>
      <c r="S27" s="88">
        <f t="shared" si="21"/>
        <v>0</v>
      </c>
      <c r="T27" s="115">
        <f t="shared" si="22"/>
        <v>1.02</v>
      </c>
      <c r="U27" s="267">
        <f t="shared" ca="1" si="26"/>
        <v>447925887.75513798</v>
      </c>
      <c r="V27" s="97">
        <f t="shared" si="8"/>
        <v>0.32</v>
      </c>
      <c r="W27" s="96">
        <f t="shared" ca="1" si="27"/>
        <v>143336284.08164415</v>
      </c>
      <c r="X27" s="268">
        <f t="shared" si="9"/>
        <v>21.346399999999999</v>
      </c>
      <c r="Y27" s="267">
        <f t="shared" ca="1" si="28"/>
        <v>3059713.6545204087</v>
      </c>
      <c r="Z27" s="97">
        <f t="shared" si="10"/>
        <v>0.25</v>
      </c>
      <c r="AA27" s="96">
        <f t="shared" si="11"/>
        <v>0</v>
      </c>
      <c r="AB27" s="88">
        <f t="shared" ca="1" si="12"/>
        <v>3059713.6545204087</v>
      </c>
      <c r="AC27" s="96">
        <f t="shared" ca="1" si="13"/>
        <v>2294785.2408903064</v>
      </c>
      <c r="AD27" s="96">
        <f t="shared" ca="1" si="14"/>
        <v>1865679.0576343955</v>
      </c>
      <c r="AE27" s="96">
        <f t="shared" ca="1" si="15"/>
        <v>1865679.0576343955</v>
      </c>
    </row>
    <row r="28" spans="1:31" ht="12.75" customHeight="1">
      <c r="A28" s="232">
        <f t="shared" si="16"/>
        <v>2</v>
      </c>
      <c r="B28" s="138">
        <f t="shared" si="17"/>
        <v>5</v>
      </c>
      <c r="C28" s="88">
        <f t="shared" si="18"/>
        <v>1491034.3822799998</v>
      </c>
      <c r="D28" s="115">
        <f t="shared" si="19"/>
        <v>1.02</v>
      </c>
      <c r="E28" s="267">
        <f t="shared" ca="1" si="23"/>
        <v>1001173848.2832574</v>
      </c>
      <c r="F28" s="97">
        <f t="shared" si="0"/>
        <v>0.32</v>
      </c>
      <c r="G28" s="96">
        <f t="shared" ca="1" si="24"/>
        <v>320375631.45064235</v>
      </c>
      <c r="H28" s="268">
        <f t="shared" si="1"/>
        <v>21.346399999999999</v>
      </c>
      <c r="I28" s="267">
        <f t="shared" ca="1" si="25"/>
        <v>6828681.349969863</v>
      </c>
      <c r="J28" s="97">
        <f t="shared" si="2"/>
        <v>0.25</v>
      </c>
      <c r="K28" s="96">
        <f t="shared" si="3"/>
        <v>10185.029228128571</v>
      </c>
      <c r="L28" s="88">
        <f t="shared" ca="1" si="4"/>
        <v>6838866.3791979915</v>
      </c>
      <c r="M28" s="96">
        <f t="shared" ca="1" si="5"/>
        <v>5121511.012477397</v>
      </c>
      <c r="N28" s="96">
        <f t="shared" ca="1" si="6"/>
        <v>4163830.0914450381</v>
      </c>
      <c r="O28" s="270">
        <f t="shared" ca="1" si="7"/>
        <v>4163830.0914450381</v>
      </c>
      <c r="P28" s="74"/>
      <c r="Q28" s="74"/>
      <c r="R28" s="138">
        <f t="shared" si="20"/>
        <v>5</v>
      </c>
      <c r="S28" s="88">
        <f t="shared" si="21"/>
        <v>0</v>
      </c>
      <c r="T28" s="115">
        <f t="shared" si="22"/>
        <v>1.02</v>
      </c>
      <c r="U28" s="267">
        <f t="shared" ca="1" si="26"/>
        <v>447925887.75513798</v>
      </c>
      <c r="V28" s="97">
        <f t="shared" si="8"/>
        <v>0.32</v>
      </c>
      <c r="W28" s="96">
        <f t="shared" ca="1" si="27"/>
        <v>143336284.08164415</v>
      </c>
      <c r="X28" s="268">
        <f t="shared" si="9"/>
        <v>21.346399999999999</v>
      </c>
      <c r="Y28" s="267">
        <f t="shared" ca="1" si="28"/>
        <v>3059713.6545204087</v>
      </c>
      <c r="Z28" s="97">
        <f t="shared" si="10"/>
        <v>0.25</v>
      </c>
      <c r="AA28" s="96">
        <f t="shared" si="11"/>
        <v>0</v>
      </c>
      <c r="AB28" s="88">
        <f t="shared" ca="1" si="12"/>
        <v>3059713.6545204087</v>
      </c>
      <c r="AC28" s="96">
        <f t="shared" ca="1" si="13"/>
        <v>2294785.2408903064</v>
      </c>
      <c r="AD28" s="96">
        <f t="shared" ca="1" si="14"/>
        <v>1865679.0576343955</v>
      </c>
      <c r="AE28" s="96">
        <f t="shared" ca="1" si="15"/>
        <v>1865679.0576343955</v>
      </c>
    </row>
    <row r="29" spans="1:31" ht="12.75" customHeight="1">
      <c r="A29" s="232">
        <f t="shared" si="16"/>
        <v>0</v>
      </c>
      <c r="B29" s="138">
        <f t="shared" si="17"/>
        <v>6</v>
      </c>
      <c r="C29" s="88">
        <f t="shared" si="18"/>
        <v>1551272.1713241118</v>
      </c>
      <c r="D29" s="115">
        <f t="shared" si="19"/>
        <v>1.0404</v>
      </c>
      <c r="E29" s="267">
        <f t="shared" ca="1" si="23"/>
        <v>1021197325.2489225</v>
      </c>
      <c r="F29" s="97">
        <f t="shared" si="0"/>
        <v>0.32</v>
      </c>
      <c r="G29" s="96">
        <f t="shared" ca="1" si="24"/>
        <v>326783144.07965517</v>
      </c>
      <c r="H29" s="268">
        <f t="shared" si="1"/>
        <v>21.346399999999999</v>
      </c>
      <c r="I29" s="267">
        <f t="shared" ca="1" si="25"/>
        <v>6965047.2023730054</v>
      </c>
      <c r="J29" s="97">
        <f t="shared" si="2"/>
        <v>0.25</v>
      </c>
      <c r="K29" s="96">
        <f t="shared" si="3"/>
        <v>10596.504408944966</v>
      </c>
      <c r="L29" s="88">
        <f t="shared" ca="1" si="4"/>
        <v>6975643.7067819508</v>
      </c>
      <c r="M29" s="96">
        <f t="shared" ca="1" si="5"/>
        <v>5223785.4017797541</v>
      </c>
      <c r="N29" s="96">
        <f t="shared" ca="1" si="6"/>
        <v>4246980.0014469549</v>
      </c>
      <c r="O29" s="270">
        <f t="shared" ca="1" si="7"/>
        <v>4246980.0014469549</v>
      </c>
      <c r="P29" s="74"/>
      <c r="Q29" s="74"/>
      <c r="R29" s="138">
        <f t="shared" si="20"/>
        <v>6</v>
      </c>
      <c r="S29" s="88">
        <f t="shared" si="21"/>
        <v>0</v>
      </c>
      <c r="T29" s="115">
        <f t="shared" si="22"/>
        <v>1.0404</v>
      </c>
      <c r="U29" s="267">
        <f t="shared" ca="1" si="26"/>
        <v>456884405.51024073</v>
      </c>
      <c r="V29" s="97">
        <f t="shared" si="8"/>
        <v>0.32</v>
      </c>
      <c r="W29" s="96">
        <f t="shared" ca="1" si="27"/>
        <v>146203009.76327702</v>
      </c>
      <c r="X29" s="268">
        <f t="shared" si="9"/>
        <v>21.346399999999999</v>
      </c>
      <c r="Y29" s="267">
        <f t="shared" ca="1" si="28"/>
        <v>3120907.9276108164</v>
      </c>
      <c r="Z29" s="97">
        <f t="shared" si="10"/>
        <v>0.25</v>
      </c>
      <c r="AA29" s="96">
        <f t="shared" si="11"/>
        <v>0</v>
      </c>
      <c r="AB29" s="88">
        <f t="shared" ca="1" si="12"/>
        <v>3120907.9276108164</v>
      </c>
      <c r="AC29" s="96">
        <f t="shared" ca="1" si="13"/>
        <v>2340680.9457081123</v>
      </c>
      <c r="AD29" s="96">
        <f t="shared" ca="1" si="14"/>
        <v>1902992.6387870833</v>
      </c>
      <c r="AE29" s="96">
        <f t="shared" ca="1" si="15"/>
        <v>1902992.6387870833</v>
      </c>
    </row>
    <row r="30" spans="1:31" ht="12.75" customHeight="1">
      <c r="A30" s="232">
        <f t="shared" si="16"/>
        <v>1</v>
      </c>
      <c r="B30" s="138">
        <f t="shared" si="17"/>
        <v>7</v>
      </c>
      <c r="C30" s="88">
        <f t="shared" si="18"/>
        <v>1613943.5670456057</v>
      </c>
      <c r="D30" s="115">
        <f t="shared" si="19"/>
        <v>1.0404</v>
      </c>
      <c r="E30" s="267">
        <f t="shared" ca="1" si="23"/>
        <v>1021197325.2489225</v>
      </c>
      <c r="F30" s="97">
        <f t="shared" si="0"/>
        <v>0.32</v>
      </c>
      <c r="G30" s="96">
        <f t="shared" ca="1" si="24"/>
        <v>326783144.07965517</v>
      </c>
      <c r="H30" s="268">
        <f t="shared" si="1"/>
        <v>21.346399999999999</v>
      </c>
      <c r="I30" s="267">
        <f t="shared" ca="1" si="25"/>
        <v>6964619.1035948843</v>
      </c>
      <c r="J30" s="97">
        <f t="shared" si="2"/>
        <v>0.25</v>
      </c>
      <c r="K30" s="96">
        <f t="shared" si="3"/>
        <v>11024.603187066341</v>
      </c>
      <c r="L30" s="88">
        <f t="shared" ca="1" si="4"/>
        <v>6975643.7067819508</v>
      </c>
      <c r="M30" s="96">
        <f t="shared" ca="1" si="5"/>
        <v>5223464.3276961632</v>
      </c>
      <c r="N30" s="96">
        <f t="shared" ca="1" si="6"/>
        <v>4246718.9656066364</v>
      </c>
      <c r="O30" s="270">
        <f t="shared" ca="1" si="7"/>
        <v>4246718.9656066364</v>
      </c>
      <c r="P30" s="74"/>
      <c r="Q30" s="74"/>
      <c r="R30" s="138">
        <f t="shared" si="20"/>
        <v>7</v>
      </c>
      <c r="S30" s="88">
        <f t="shared" si="21"/>
        <v>0</v>
      </c>
      <c r="T30" s="115">
        <f t="shared" si="22"/>
        <v>1.0404</v>
      </c>
      <c r="U30" s="267">
        <f t="shared" ca="1" si="26"/>
        <v>456884405.51024073</v>
      </c>
      <c r="V30" s="97">
        <f t="shared" si="8"/>
        <v>0.32</v>
      </c>
      <c r="W30" s="96">
        <f t="shared" ca="1" si="27"/>
        <v>146203009.76327702</v>
      </c>
      <c r="X30" s="268">
        <f t="shared" si="9"/>
        <v>21.346399999999999</v>
      </c>
      <c r="Y30" s="267">
        <f t="shared" ca="1" si="28"/>
        <v>3120907.9276108164</v>
      </c>
      <c r="Z30" s="97">
        <f t="shared" si="10"/>
        <v>0.25</v>
      </c>
      <c r="AA30" s="96">
        <f t="shared" si="11"/>
        <v>0</v>
      </c>
      <c r="AB30" s="88">
        <f t="shared" ca="1" si="12"/>
        <v>3120907.9276108164</v>
      </c>
      <c r="AC30" s="96">
        <f t="shared" ca="1" si="13"/>
        <v>2340680.9457081123</v>
      </c>
      <c r="AD30" s="96">
        <f t="shared" ca="1" si="14"/>
        <v>1902992.6387870833</v>
      </c>
      <c r="AE30" s="96">
        <f t="shared" ca="1" si="15"/>
        <v>1902992.6387870833</v>
      </c>
    </row>
    <row r="31" spans="1:31" ht="12.75" customHeight="1">
      <c r="A31" s="232">
        <f t="shared" si="16"/>
        <v>2</v>
      </c>
      <c r="B31" s="138">
        <f t="shared" si="17"/>
        <v>8</v>
      </c>
      <c r="C31" s="88">
        <f t="shared" si="18"/>
        <v>1679146.8871542483</v>
      </c>
      <c r="D31" s="115">
        <f t="shared" si="19"/>
        <v>1.0404</v>
      </c>
      <c r="E31" s="267">
        <f t="shared" ca="1" si="23"/>
        <v>1021197325.2489225</v>
      </c>
      <c r="F31" s="97">
        <f t="shared" si="0"/>
        <v>0.32</v>
      </c>
      <c r="G31" s="96">
        <f t="shared" ca="1" si="24"/>
        <v>326783144.07965517</v>
      </c>
      <c r="H31" s="268">
        <f t="shared" si="1"/>
        <v>21.346399999999999</v>
      </c>
      <c r="I31" s="267">
        <f t="shared" ca="1" si="25"/>
        <v>6964173.709626127</v>
      </c>
      <c r="J31" s="97">
        <f t="shared" si="2"/>
        <v>0.25</v>
      </c>
      <c r="K31" s="96">
        <f t="shared" si="3"/>
        <v>11469.997155823821</v>
      </c>
      <c r="L31" s="88">
        <f t="shared" ca="1" si="4"/>
        <v>6975643.7067819508</v>
      </c>
      <c r="M31" s="96">
        <f t="shared" ca="1" si="5"/>
        <v>5223130.2822195953</v>
      </c>
      <c r="N31" s="96">
        <f t="shared" ca="1" si="6"/>
        <v>4246447.3839183701</v>
      </c>
      <c r="O31" s="270">
        <f t="shared" ca="1" si="7"/>
        <v>4246447.3839183701</v>
      </c>
      <c r="P31" s="74"/>
      <c r="Q31" s="74"/>
      <c r="R31" s="138">
        <f t="shared" si="20"/>
        <v>8</v>
      </c>
      <c r="S31" s="88">
        <f t="shared" si="21"/>
        <v>0</v>
      </c>
      <c r="T31" s="115">
        <f t="shared" si="22"/>
        <v>1.0404</v>
      </c>
      <c r="U31" s="267">
        <f t="shared" ca="1" si="26"/>
        <v>456884405.51024073</v>
      </c>
      <c r="V31" s="97">
        <f t="shared" si="8"/>
        <v>0.32</v>
      </c>
      <c r="W31" s="96">
        <f t="shared" ca="1" si="27"/>
        <v>146203009.76327702</v>
      </c>
      <c r="X31" s="268">
        <f t="shared" si="9"/>
        <v>21.346399999999999</v>
      </c>
      <c r="Y31" s="267">
        <f t="shared" ca="1" si="28"/>
        <v>3120907.9276108164</v>
      </c>
      <c r="Z31" s="97">
        <f t="shared" si="10"/>
        <v>0.25</v>
      </c>
      <c r="AA31" s="96">
        <f t="shared" si="11"/>
        <v>0</v>
      </c>
      <c r="AB31" s="88">
        <f t="shared" ca="1" si="12"/>
        <v>3120907.9276108164</v>
      </c>
      <c r="AC31" s="96">
        <f t="shared" ca="1" si="13"/>
        <v>2340680.9457081123</v>
      </c>
      <c r="AD31" s="96">
        <f t="shared" ca="1" si="14"/>
        <v>1902992.6387870833</v>
      </c>
      <c r="AE31" s="96">
        <f t="shared" ca="1" si="15"/>
        <v>1902992.6387870833</v>
      </c>
    </row>
    <row r="32" spans="1:31" ht="12.75" customHeight="1">
      <c r="A32" s="232">
        <f t="shared" si="16"/>
        <v>0</v>
      </c>
      <c r="B32" s="138">
        <f t="shared" si="17"/>
        <v>9</v>
      </c>
      <c r="C32" s="88">
        <f t="shared" si="18"/>
        <v>1781924.1098231855</v>
      </c>
      <c r="D32" s="115">
        <f t="shared" si="19"/>
        <v>1.0612079999999999</v>
      </c>
      <c r="E32" s="267">
        <f t="shared" ca="1" si="23"/>
        <v>1041621271.7539009</v>
      </c>
      <c r="F32" s="97">
        <f t="shared" si="0"/>
        <v>0.32</v>
      </c>
      <c r="G32" s="96">
        <f t="shared" ca="1" si="24"/>
        <v>333318806.96124828</v>
      </c>
      <c r="H32" s="268">
        <f t="shared" si="1"/>
        <v>21.346399999999999</v>
      </c>
      <c r="I32" s="267">
        <f t="shared" ca="1" si="25"/>
        <v>7102984.5281758532</v>
      </c>
      <c r="J32" s="97">
        <f t="shared" si="2"/>
        <v>0.25</v>
      </c>
      <c r="K32" s="96">
        <f t="shared" si="3"/>
        <v>12172.052741737487</v>
      </c>
      <c r="L32" s="88">
        <f t="shared" ca="1" si="4"/>
        <v>7115156.5809175903</v>
      </c>
      <c r="M32" s="96">
        <f t="shared" ca="1" si="5"/>
        <v>5327238.3961318899</v>
      </c>
      <c r="N32" s="96">
        <f t="shared" ca="1" si="6"/>
        <v>4331088.1269364962</v>
      </c>
      <c r="O32" s="269">
        <f t="shared" ca="1" si="7"/>
        <v>4331088.1269364962</v>
      </c>
      <c r="P32" s="126"/>
      <c r="Q32" s="74"/>
      <c r="R32" s="138">
        <f t="shared" si="20"/>
        <v>9</v>
      </c>
      <c r="S32" s="88">
        <f t="shared" si="21"/>
        <v>0</v>
      </c>
      <c r="T32" s="115">
        <f t="shared" si="22"/>
        <v>1.0612079999999999</v>
      </c>
      <c r="U32" s="267">
        <f t="shared" ca="1" si="26"/>
        <v>466022093.62044549</v>
      </c>
      <c r="V32" s="97">
        <f t="shared" si="8"/>
        <v>0.32</v>
      </c>
      <c r="W32" s="96">
        <f t="shared" ca="1" si="27"/>
        <v>149127069.95854256</v>
      </c>
      <c r="X32" s="268">
        <f t="shared" si="9"/>
        <v>21.346399999999999</v>
      </c>
      <c r="Y32" s="267">
        <f t="shared" ca="1" si="28"/>
        <v>3183326.0861630323</v>
      </c>
      <c r="Z32" s="97">
        <f t="shared" si="10"/>
        <v>0.25</v>
      </c>
      <c r="AA32" s="96">
        <f t="shared" si="11"/>
        <v>0</v>
      </c>
      <c r="AB32" s="88">
        <f t="shared" ca="1" si="12"/>
        <v>3183326.0861630323</v>
      </c>
      <c r="AC32" s="96">
        <f t="shared" ca="1" si="13"/>
        <v>2387494.5646222741</v>
      </c>
      <c r="AD32" s="96">
        <f t="shared" ca="1" si="14"/>
        <v>1941052.4915628245</v>
      </c>
      <c r="AE32" s="96">
        <f t="shared" ca="1" si="15"/>
        <v>1941052.4915628245</v>
      </c>
    </row>
    <row r="33" spans="1:31" ht="12.75" customHeight="1">
      <c r="A33" s="232">
        <f t="shared" si="16"/>
        <v>1</v>
      </c>
      <c r="B33" s="138">
        <f t="shared" si="17"/>
        <v>10</v>
      </c>
      <c r="C33" s="88">
        <f t="shared" si="18"/>
        <v>1890992.120737243</v>
      </c>
      <c r="D33" s="115">
        <f t="shared" si="19"/>
        <v>1.0612079999999999</v>
      </c>
      <c r="E33" s="267">
        <f t="shared" ca="1" si="23"/>
        <v>1041621271.7539009</v>
      </c>
      <c r="F33" s="97">
        <f t="shared" si="0"/>
        <v>0.32</v>
      </c>
      <c r="G33" s="96">
        <f t="shared" ca="1" si="24"/>
        <v>333318806.96124828</v>
      </c>
      <c r="H33" s="268">
        <f t="shared" si="1"/>
        <v>21.346399999999999</v>
      </c>
      <c r="I33" s="267">
        <f t="shared" ca="1" si="25"/>
        <v>7102239.5011716364</v>
      </c>
      <c r="J33" s="97">
        <f t="shared" si="2"/>
        <v>0.25</v>
      </c>
      <c r="K33" s="96">
        <f t="shared" si="3"/>
        <v>12917.079745953753</v>
      </c>
      <c r="L33" s="88">
        <f t="shared" ca="1" si="4"/>
        <v>7115156.5809175903</v>
      </c>
      <c r="M33" s="96">
        <f t="shared" ca="1" si="5"/>
        <v>5326679.6258787271</v>
      </c>
      <c r="N33" s="96">
        <f t="shared" ca="1" si="6"/>
        <v>4330633.8421778269</v>
      </c>
      <c r="O33" s="269">
        <f t="shared" ca="1" si="7"/>
        <v>4330633.8421778269</v>
      </c>
      <c r="P33" s="158"/>
      <c r="Q33" s="74"/>
      <c r="R33" s="138">
        <f t="shared" si="20"/>
        <v>10</v>
      </c>
      <c r="S33" s="88">
        <f t="shared" si="21"/>
        <v>0</v>
      </c>
      <c r="T33" s="115">
        <f t="shared" si="22"/>
        <v>1.0612079999999999</v>
      </c>
      <c r="U33" s="267">
        <f t="shared" ca="1" si="26"/>
        <v>466022093.62044549</v>
      </c>
      <c r="V33" s="97">
        <f t="shared" si="8"/>
        <v>0.32</v>
      </c>
      <c r="W33" s="96">
        <f t="shared" ca="1" si="27"/>
        <v>149127069.95854256</v>
      </c>
      <c r="X33" s="268">
        <f t="shared" si="9"/>
        <v>21.346399999999999</v>
      </c>
      <c r="Y33" s="267">
        <f t="shared" ca="1" si="28"/>
        <v>3183326.0861630323</v>
      </c>
      <c r="Z33" s="97">
        <f t="shared" si="10"/>
        <v>0.25</v>
      </c>
      <c r="AA33" s="96">
        <f t="shared" si="11"/>
        <v>0</v>
      </c>
      <c r="AB33" s="88">
        <f t="shared" ca="1" si="12"/>
        <v>3183326.0861630323</v>
      </c>
      <c r="AC33" s="96">
        <f t="shared" ca="1" si="13"/>
        <v>2387494.5646222741</v>
      </c>
      <c r="AD33" s="96">
        <f t="shared" ca="1" si="14"/>
        <v>1941052.4915628245</v>
      </c>
      <c r="AE33" s="96">
        <f t="shared" ca="1" si="15"/>
        <v>1941052.4915628245</v>
      </c>
    </row>
    <row r="34" spans="1:31" ht="12.75" customHeight="1">
      <c r="A34" s="232">
        <f t="shared" si="16"/>
        <v>2</v>
      </c>
      <c r="B34" s="138">
        <f t="shared" si="17"/>
        <v>11</v>
      </c>
      <c r="C34" s="88">
        <f t="shared" si="18"/>
        <v>2006735.9664633281</v>
      </c>
      <c r="D34" s="115">
        <f t="shared" si="19"/>
        <v>1.0612079999999999</v>
      </c>
      <c r="E34" s="267">
        <f t="shared" ca="1" si="23"/>
        <v>1041621271.7539009</v>
      </c>
      <c r="F34" s="97">
        <f t="shared" si="0"/>
        <v>0.32</v>
      </c>
      <c r="G34" s="96">
        <f t="shared" ca="1" si="24"/>
        <v>333318806.96124828</v>
      </c>
      <c r="H34" s="268">
        <f t="shared" si="1"/>
        <v>21.346399999999999</v>
      </c>
      <c r="I34" s="267">
        <f t="shared" ca="1" si="25"/>
        <v>7101448.8725545462</v>
      </c>
      <c r="J34" s="97">
        <f t="shared" si="2"/>
        <v>0.25</v>
      </c>
      <c r="K34" s="96">
        <f t="shared" si="3"/>
        <v>13707.70836304409</v>
      </c>
      <c r="L34" s="88">
        <f t="shared" ca="1" si="4"/>
        <v>7115156.5809175903</v>
      </c>
      <c r="M34" s="96">
        <f t="shared" ca="1" si="5"/>
        <v>5326086.6544159092</v>
      </c>
      <c r="N34" s="96">
        <f t="shared" ca="1" si="6"/>
        <v>4330151.75155765</v>
      </c>
      <c r="O34" s="269">
        <f t="shared" ca="1" si="7"/>
        <v>4330151.75155765</v>
      </c>
      <c r="P34" s="158"/>
      <c r="Q34" s="74"/>
      <c r="R34" s="138">
        <f t="shared" si="20"/>
        <v>11</v>
      </c>
      <c r="S34" s="88">
        <f t="shared" si="21"/>
        <v>0</v>
      </c>
      <c r="T34" s="115">
        <f t="shared" si="22"/>
        <v>1.0612079999999999</v>
      </c>
      <c r="U34" s="267">
        <f t="shared" ca="1" si="26"/>
        <v>466022093.62044549</v>
      </c>
      <c r="V34" s="97">
        <f t="shared" si="8"/>
        <v>0.32</v>
      </c>
      <c r="W34" s="96">
        <f t="shared" ca="1" si="27"/>
        <v>149127069.95854256</v>
      </c>
      <c r="X34" s="268">
        <f t="shared" si="9"/>
        <v>21.346399999999999</v>
      </c>
      <c r="Y34" s="267">
        <f t="shared" ca="1" si="28"/>
        <v>3183326.0861630323</v>
      </c>
      <c r="Z34" s="97">
        <f t="shared" si="10"/>
        <v>0.25</v>
      </c>
      <c r="AA34" s="96">
        <f t="shared" si="11"/>
        <v>0</v>
      </c>
      <c r="AB34" s="88">
        <f t="shared" ca="1" si="12"/>
        <v>3183326.0861630323</v>
      </c>
      <c r="AC34" s="96">
        <f t="shared" ca="1" si="13"/>
        <v>2387494.5646222741</v>
      </c>
      <c r="AD34" s="96">
        <f t="shared" ca="1" si="14"/>
        <v>1941052.4915628245</v>
      </c>
      <c r="AE34" s="96">
        <f t="shared" ca="1" si="15"/>
        <v>1941052.4915628245</v>
      </c>
    </row>
    <row r="35" spans="1:31" ht="12.75" customHeight="1">
      <c r="A35" s="232">
        <f t="shared" si="16"/>
        <v>0</v>
      </c>
      <c r="B35" s="138">
        <f t="shared" si="17"/>
        <v>12</v>
      </c>
      <c r="C35" s="88">
        <f t="shared" si="18"/>
        <v>2172155.5467285877</v>
      </c>
      <c r="D35" s="115">
        <f t="shared" si="19"/>
        <v>1.08243216</v>
      </c>
      <c r="E35" s="267">
        <f t="shared" ca="1" si="23"/>
        <v>1062453697.1889789</v>
      </c>
      <c r="F35" s="97">
        <f t="shared" si="0"/>
        <v>0.32</v>
      </c>
      <c r="G35" s="96">
        <f t="shared" ca="1" si="24"/>
        <v>339985183.10047328</v>
      </c>
      <c r="H35" s="268">
        <f t="shared" si="1"/>
        <v>21.346399999999999</v>
      </c>
      <c r="I35" s="267">
        <f t="shared" ca="1" si="25"/>
        <v>7242622.0481638834</v>
      </c>
      <c r="J35" s="97">
        <f t="shared" si="2"/>
        <v>0.25</v>
      </c>
      <c r="K35" s="96">
        <f t="shared" si="3"/>
        <v>14837.66437205988</v>
      </c>
      <c r="L35" s="88">
        <f t="shared" ca="1" si="4"/>
        <v>7257459.7125359429</v>
      </c>
      <c r="M35" s="96">
        <f t="shared" ca="1" si="5"/>
        <v>5431966.5361229125</v>
      </c>
      <c r="N35" s="96">
        <f t="shared" ca="1" si="6"/>
        <v>4416232.95619749</v>
      </c>
      <c r="O35" s="269">
        <f t="shared" ca="1" si="7"/>
        <v>4416232.95619749</v>
      </c>
      <c r="P35" s="158"/>
      <c r="Q35" s="74"/>
      <c r="R35" s="138">
        <f t="shared" si="20"/>
        <v>12</v>
      </c>
      <c r="S35" s="88">
        <f t="shared" si="21"/>
        <v>0</v>
      </c>
      <c r="T35" s="115">
        <f t="shared" si="22"/>
        <v>1.08243216</v>
      </c>
      <c r="U35" s="267">
        <f t="shared" ca="1" si="26"/>
        <v>475342535.49285442</v>
      </c>
      <c r="V35" s="97">
        <f t="shared" si="8"/>
        <v>0.32</v>
      </c>
      <c r="W35" s="96">
        <f t="shared" ca="1" si="27"/>
        <v>152109611.35771343</v>
      </c>
      <c r="X35" s="268">
        <f t="shared" si="9"/>
        <v>21.346399999999999</v>
      </c>
      <c r="Y35" s="267">
        <f t="shared" ca="1" si="28"/>
        <v>3246992.6078862939</v>
      </c>
      <c r="Z35" s="97">
        <f t="shared" si="10"/>
        <v>0.25</v>
      </c>
      <c r="AA35" s="96">
        <f t="shared" si="11"/>
        <v>0</v>
      </c>
      <c r="AB35" s="88">
        <f t="shared" ca="1" si="12"/>
        <v>3246992.6078862939</v>
      </c>
      <c r="AC35" s="96">
        <f t="shared" ca="1" si="13"/>
        <v>2435244.4559147204</v>
      </c>
      <c r="AD35" s="96">
        <f t="shared" ca="1" si="14"/>
        <v>1979873.5413940817</v>
      </c>
      <c r="AE35" s="96">
        <f t="shared" ca="1" si="15"/>
        <v>1979873.5413940817</v>
      </c>
    </row>
    <row r="36" spans="1:31" ht="12.75" customHeight="1">
      <c r="A36" s="232">
        <f t="shared" si="16"/>
        <v>1</v>
      </c>
      <c r="B36" s="138">
        <f t="shared" si="17"/>
        <v>13</v>
      </c>
      <c r="C36" s="88">
        <f t="shared" si="18"/>
        <v>2351211.0203014063</v>
      </c>
      <c r="D36" s="115">
        <f t="shared" si="19"/>
        <v>1.08243216</v>
      </c>
      <c r="E36" s="267">
        <f t="shared" ca="1" si="23"/>
        <v>1062453697.1889789</v>
      </c>
      <c r="F36" s="97">
        <f t="shared" si="0"/>
        <v>0.32</v>
      </c>
      <c r="G36" s="96">
        <f t="shared" ca="1" si="24"/>
        <v>339985183.10047328</v>
      </c>
      <c r="H36" s="268">
        <f t="shared" si="1"/>
        <v>21.346399999999999</v>
      </c>
      <c r="I36" s="267">
        <f t="shared" ca="1" si="25"/>
        <v>7241398.9474403393</v>
      </c>
      <c r="J36" s="97">
        <f t="shared" si="2"/>
        <v>0.25</v>
      </c>
      <c r="K36" s="96">
        <f t="shared" si="3"/>
        <v>16060.76509560382</v>
      </c>
      <c r="L36" s="88">
        <f t="shared" ca="1" si="4"/>
        <v>7257459.7125359429</v>
      </c>
      <c r="M36" s="96">
        <f t="shared" ca="1" si="5"/>
        <v>5431049.210580254</v>
      </c>
      <c r="N36" s="96">
        <f t="shared" ca="1" si="6"/>
        <v>4415487.1630733777</v>
      </c>
      <c r="O36" s="269">
        <f t="shared" ca="1" si="7"/>
        <v>4415487.1630733777</v>
      </c>
      <c r="P36" s="158"/>
      <c r="Q36" s="74"/>
      <c r="R36" s="138">
        <f t="shared" si="20"/>
        <v>13</v>
      </c>
      <c r="S36" s="88">
        <f t="shared" si="21"/>
        <v>0</v>
      </c>
      <c r="T36" s="115">
        <f t="shared" si="22"/>
        <v>1.08243216</v>
      </c>
      <c r="U36" s="267">
        <f t="shared" ca="1" si="26"/>
        <v>475342535.49285442</v>
      </c>
      <c r="V36" s="97">
        <f t="shared" si="8"/>
        <v>0.32</v>
      </c>
      <c r="W36" s="96">
        <f t="shared" ca="1" si="27"/>
        <v>152109611.35771343</v>
      </c>
      <c r="X36" s="268">
        <f t="shared" si="9"/>
        <v>21.346399999999999</v>
      </c>
      <c r="Y36" s="267">
        <f t="shared" ca="1" si="28"/>
        <v>3246992.6078862939</v>
      </c>
      <c r="Z36" s="97">
        <f t="shared" si="10"/>
        <v>0.25</v>
      </c>
      <c r="AA36" s="96">
        <f t="shared" si="11"/>
        <v>0</v>
      </c>
      <c r="AB36" s="88">
        <f t="shared" ca="1" si="12"/>
        <v>3246992.6078862939</v>
      </c>
      <c r="AC36" s="96">
        <f t="shared" ca="1" si="13"/>
        <v>2435244.4559147204</v>
      </c>
      <c r="AD36" s="96">
        <f t="shared" ca="1" si="14"/>
        <v>1979873.5413940817</v>
      </c>
      <c r="AE36" s="96">
        <f t="shared" ca="1" si="15"/>
        <v>1979873.5413940817</v>
      </c>
    </row>
    <row r="37" spans="1:31" ht="12.75" customHeight="1">
      <c r="A37" s="232">
        <f t="shared" si="16"/>
        <v>2</v>
      </c>
      <c r="B37" s="138">
        <f t="shared" si="17"/>
        <v>14</v>
      </c>
      <c r="C37" s="88">
        <f t="shared" si="18"/>
        <v>2545026.4233206548</v>
      </c>
      <c r="D37" s="115">
        <f t="shared" si="19"/>
        <v>1.08243216</v>
      </c>
      <c r="E37" s="267">
        <f t="shared" ca="1" si="23"/>
        <v>1062453697.1889789</v>
      </c>
      <c r="F37" s="97">
        <f t="shared" si="0"/>
        <v>0.32</v>
      </c>
      <c r="G37" s="96">
        <f t="shared" ca="1" si="24"/>
        <v>339985183.10047328</v>
      </c>
      <c r="H37" s="268">
        <f t="shared" si="1"/>
        <v>21.346399999999999</v>
      </c>
      <c r="I37" s="267">
        <f t="shared" ca="1" si="25"/>
        <v>7240075.0238822559</v>
      </c>
      <c r="J37" s="97">
        <f t="shared" si="2"/>
        <v>0.25</v>
      </c>
      <c r="K37" s="96">
        <f t="shared" si="3"/>
        <v>17384.688653687048</v>
      </c>
      <c r="L37" s="88">
        <f t="shared" ca="1" si="4"/>
        <v>7257459.7125359429</v>
      </c>
      <c r="M37" s="96">
        <f t="shared" ca="1" si="5"/>
        <v>5430056.2679116921</v>
      </c>
      <c r="N37" s="96">
        <f t="shared" ca="1" si="6"/>
        <v>4414679.892611132</v>
      </c>
      <c r="O37" s="269">
        <f t="shared" ca="1" si="7"/>
        <v>4414679.892611132</v>
      </c>
      <c r="P37" s="158"/>
      <c r="Q37" s="74"/>
      <c r="R37" s="138">
        <f t="shared" si="20"/>
        <v>14</v>
      </c>
      <c r="S37" s="88">
        <f t="shared" si="21"/>
        <v>0</v>
      </c>
      <c r="T37" s="115">
        <f t="shared" si="22"/>
        <v>1.08243216</v>
      </c>
      <c r="U37" s="267">
        <f t="shared" ca="1" si="26"/>
        <v>475342535.49285442</v>
      </c>
      <c r="V37" s="97">
        <f t="shared" si="8"/>
        <v>0.32</v>
      </c>
      <c r="W37" s="96">
        <f t="shared" ca="1" si="27"/>
        <v>152109611.35771343</v>
      </c>
      <c r="X37" s="268">
        <f t="shared" si="9"/>
        <v>21.346399999999999</v>
      </c>
      <c r="Y37" s="267">
        <f t="shared" ca="1" si="28"/>
        <v>3246992.6078862939</v>
      </c>
      <c r="Z37" s="97">
        <f t="shared" si="10"/>
        <v>0.25</v>
      </c>
      <c r="AA37" s="96">
        <f t="shared" si="11"/>
        <v>0</v>
      </c>
      <c r="AB37" s="88">
        <f t="shared" ca="1" si="12"/>
        <v>3246992.6078862939</v>
      </c>
      <c r="AC37" s="96">
        <f t="shared" ca="1" si="13"/>
        <v>2435244.4559147204</v>
      </c>
      <c r="AD37" s="96">
        <f t="shared" ca="1" si="14"/>
        <v>1979873.5413940817</v>
      </c>
      <c r="AE37" s="96">
        <f t="shared" ca="1" si="15"/>
        <v>1979873.5413940817</v>
      </c>
    </row>
    <row r="38" spans="1:31" ht="12.75" customHeight="1">
      <c r="A38" s="232">
        <f t="shared" si="16"/>
        <v>0</v>
      </c>
      <c r="B38" s="138">
        <f t="shared" si="17"/>
        <v>15</v>
      </c>
      <c r="C38" s="88">
        <f t="shared" si="18"/>
        <v>2809914.8176250919</v>
      </c>
      <c r="D38" s="115">
        <f t="shared" si="19"/>
        <v>1.1040808032</v>
      </c>
      <c r="E38" s="267">
        <f t="shared" ca="1" si="23"/>
        <v>1083702771.1327586</v>
      </c>
      <c r="F38" s="97">
        <f t="shared" si="0"/>
        <v>0.32</v>
      </c>
      <c r="G38" s="96">
        <f t="shared" ca="1" si="24"/>
        <v>346784886.76248276</v>
      </c>
      <c r="H38" s="268">
        <f t="shared" si="1"/>
        <v>21.346399999999999</v>
      </c>
      <c r="I38" s="267">
        <f t="shared" ca="1" si="25"/>
        <v>7383414.8057745174</v>
      </c>
      <c r="J38" s="97">
        <f t="shared" si="2"/>
        <v>0.25</v>
      </c>
      <c r="K38" s="96">
        <f t="shared" si="3"/>
        <v>19194.101012144722</v>
      </c>
      <c r="L38" s="88">
        <f t="shared" ca="1" si="4"/>
        <v>7402608.9067866625</v>
      </c>
      <c r="M38" s="96">
        <f t="shared" ca="1" si="5"/>
        <v>5537561.104330888</v>
      </c>
      <c r="N38" s="96">
        <f t="shared" ca="1" si="6"/>
        <v>4502082.198642998</v>
      </c>
      <c r="O38" s="269">
        <f t="shared" ca="1" si="7"/>
        <v>4502082.198642998</v>
      </c>
      <c r="P38" s="158"/>
      <c r="Q38" s="74"/>
      <c r="R38" s="138">
        <f t="shared" si="20"/>
        <v>15</v>
      </c>
      <c r="S38" s="88">
        <f t="shared" si="21"/>
        <v>0</v>
      </c>
      <c r="T38" s="115">
        <f t="shared" si="22"/>
        <v>1.1040808032</v>
      </c>
      <c r="U38" s="267">
        <f t="shared" ca="1" si="26"/>
        <v>484849386.20271152</v>
      </c>
      <c r="V38" s="97">
        <f t="shared" si="8"/>
        <v>0.32</v>
      </c>
      <c r="W38" s="96">
        <f t="shared" ca="1" si="27"/>
        <v>155151803.58486769</v>
      </c>
      <c r="X38" s="268">
        <f t="shared" si="9"/>
        <v>21.346399999999999</v>
      </c>
      <c r="Y38" s="267">
        <f t="shared" ca="1" si="28"/>
        <v>3311932.4600440194</v>
      </c>
      <c r="Z38" s="97">
        <f t="shared" si="10"/>
        <v>0.25</v>
      </c>
      <c r="AA38" s="96">
        <f t="shared" si="11"/>
        <v>0</v>
      </c>
      <c r="AB38" s="88">
        <f t="shared" ca="1" si="12"/>
        <v>3311932.4600440194</v>
      </c>
      <c r="AC38" s="96">
        <f t="shared" ca="1" si="13"/>
        <v>2483949.3450330147</v>
      </c>
      <c r="AD38" s="96">
        <f t="shared" ca="1" si="14"/>
        <v>2019471.0122219631</v>
      </c>
      <c r="AE38" s="96">
        <f t="shared" ca="1" si="15"/>
        <v>2019471.0122219631</v>
      </c>
    </row>
    <row r="39" spans="1:31" ht="12.75" customHeight="1">
      <c r="A39" s="232">
        <f t="shared" si="16"/>
        <v>1</v>
      </c>
      <c r="B39" s="138">
        <f t="shared" si="17"/>
        <v>16</v>
      </c>
      <c r="C39" s="88">
        <f t="shared" si="18"/>
        <v>3102373.0087670931</v>
      </c>
      <c r="D39" s="115">
        <f t="shared" si="19"/>
        <v>1.1040808032</v>
      </c>
      <c r="E39" s="267">
        <f t="shared" ca="1" si="23"/>
        <v>1083702771.1327586</v>
      </c>
      <c r="F39" s="97">
        <f t="shared" si="0"/>
        <v>0.32</v>
      </c>
      <c r="G39" s="96">
        <f t="shared" ca="1" si="24"/>
        <v>346784886.76248276</v>
      </c>
      <c r="H39" s="268">
        <f t="shared" si="1"/>
        <v>21.346399999999999</v>
      </c>
      <c r="I39" s="267">
        <f t="shared" ca="1" si="25"/>
        <v>7381417.0683244718</v>
      </c>
      <c r="J39" s="97">
        <f t="shared" si="2"/>
        <v>0.25</v>
      </c>
      <c r="K39" s="96">
        <f t="shared" si="3"/>
        <v>21191.838462190681</v>
      </c>
      <c r="L39" s="88">
        <f t="shared" ca="1" si="4"/>
        <v>7402608.9067866625</v>
      </c>
      <c r="M39" s="96">
        <f t="shared" ca="1" si="5"/>
        <v>5536062.8012433536</v>
      </c>
      <c r="N39" s="96">
        <f t="shared" ca="1" si="6"/>
        <v>4500864.0660515074</v>
      </c>
      <c r="O39" s="269">
        <f t="shared" ca="1" si="7"/>
        <v>4500864.0660515074</v>
      </c>
      <c r="P39" s="74"/>
      <c r="Q39" s="74"/>
      <c r="R39" s="138">
        <f t="shared" si="20"/>
        <v>16</v>
      </c>
      <c r="S39" s="88">
        <f t="shared" si="21"/>
        <v>0</v>
      </c>
      <c r="T39" s="115">
        <f t="shared" si="22"/>
        <v>1.1040808032</v>
      </c>
      <c r="U39" s="267">
        <f t="shared" ca="1" si="26"/>
        <v>484849386.20271152</v>
      </c>
      <c r="V39" s="97">
        <f t="shared" si="8"/>
        <v>0.32</v>
      </c>
      <c r="W39" s="96">
        <f t="shared" ca="1" si="27"/>
        <v>155151803.58486769</v>
      </c>
      <c r="X39" s="268">
        <f t="shared" si="9"/>
        <v>21.346399999999999</v>
      </c>
      <c r="Y39" s="267">
        <f t="shared" ca="1" si="28"/>
        <v>3311932.4600440194</v>
      </c>
      <c r="Z39" s="97">
        <f t="shared" si="10"/>
        <v>0.25</v>
      </c>
      <c r="AA39" s="96">
        <f t="shared" si="11"/>
        <v>0</v>
      </c>
      <c r="AB39" s="88">
        <f t="shared" ca="1" si="12"/>
        <v>3311932.4600440194</v>
      </c>
      <c r="AC39" s="96">
        <f t="shared" ca="1" si="13"/>
        <v>2483949.3450330147</v>
      </c>
      <c r="AD39" s="96">
        <f t="shared" ca="1" si="14"/>
        <v>2019471.0122219631</v>
      </c>
      <c r="AE39" s="96">
        <f t="shared" ca="1" si="15"/>
        <v>2019471.0122219631</v>
      </c>
    </row>
    <row r="40" spans="1:31" ht="12.75" customHeight="1">
      <c r="A40" s="232">
        <f t="shared" si="16"/>
        <v>2</v>
      </c>
      <c r="B40" s="138">
        <f t="shared" si="17"/>
        <v>17</v>
      </c>
      <c r="C40" s="88">
        <f t="shared" si="18"/>
        <v>3425270.4833455728</v>
      </c>
      <c r="D40" s="115">
        <f t="shared" si="19"/>
        <v>1.1040808032</v>
      </c>
      <c r="E40" s="267">
        <f t="shared" ca="1" si="23"/>
        <v>1083702771.1327586</v>
      </c>
      <c r="F40" s="97">
        <f t="shared" si="0"/>
        <v>0.32</v>
      </c>
      <c r="G40" s="96">
        <f t="shared" ca="1" si="24"/>
        <v>346784886.76248276</v>
      </c>
      <c r="H40" s="268">
        <f t="shared" si="1"/>
        <v>21.346399999999999</v>
      </c>
      <c r="I40" s="267">
        <f t="shared" ca="1" si="25"/>
        <v>7379211.4047560422</v>
      </c>
      <c r="J40" s="97">
        <f t="shared" si="2"/>
        <v>0.25</v>
      </c>
      <c r="K40" s="96">
        <f t="shared" si="3"/>
        <v>23397.50203062014</v>
      </c>
      <c r="L40" s="88">
        <f t="shared" ca="1" si="4"/>
        <v>7402608.9067866625</v>
      </c>
      <c r="M40" s="96">
        <f t="shared" ca="1" si="5"/>
        <v>5534408.5535670314</v>
      </c>
      <c r="N40" s="96">
        <f t="shared" ca="1" si="6"/>
        <v>4499519.1492414894</v>
      </c>
      <c r="O40" s="269">
        <f t="shared" ca="1" si="7"/>
        <v>4499519.1492414894</v>
      </c>
      <c r="P40" s="74"/>
      <c r="Q40" s="74"/>
      <c r="R40" s="138">
        <f t="shared" si="20"/>
        <v>17</v>
      </c>
      <c r="S40" s="88">
        <f t="shared" si="21"/>
        <v>0</v>
      </c>
      <c r="T40" s="115">
        <f t="shared" si="22"/>
        <v>1.1040808032</v>
      </c>
      <c r="U40" s="267">
        <f t="shared" ca="1" si="26"/>
        <v>484849386.20271152</v>
      </c>
      <c r="V40" s="97">
        <f t="shared" si="8"/>
        <v>0.32</v>
      </c>
      <c r="W40" s="96">
        <f t="shared" ca="1" si="27"/>
        <v>155151803.58486769</v>
      </c>
      <c r="X40" s="268">
        <f t="shared" si="9"/>
        <v>21.346399999999999</v>
      </c>
      <c r="Y40" s="267">
        <f t="shared" ca="1" si="28"/>
        <v>3311932.4600440194</v>
      </c>
      <c r="Z40" s="97">
        <f t="shared" si="10"/>
        <v>0.25</v>
      </c>
      <c r="AA40" s="96">
        <f t="shared" si="11"/>
        <v>0</v>
      </c>
      <c r="AB40" s="88">
        <f t="shared" ca="1" si="12"/>
        <v>3311932.4600440194</v>
      </c>
      <c r="AC40" s="96">
        <f t="shared" ca="1" si="13"/>
        <v>2483949.3450330147</v>
      </c>
      <c r="AD40" s="96">
        <f t="shared" ca="1" si="14"/>
        <v>2019471.0122219631</v>
      </c>
      <c r="AE40" s="96">
        <f t="shared" ca="1" si="15"/>
        <v>2019471.0122219631</v>
      </c>
    </row>
    <row r="41" spans="1:31" ht="12.75" customHeight="1">
      <c r="A41" s="232">
        <f t="shared" si="16"/>
        <v>0</v>
      </c>
      <c r="B41" s="138">
        <f t="shared" si="17"/>
        <v>18</v>
      </c>
      <c r="C41" s="88">
        <f t="shared" si="18"/>
        <v>3857410.8941580211</v>
      </c>
      <c r="D41" s="115">
        <f t="shared" si="19"/>
        <v>1.1261624192640001</v>
      </c>
      <c r="E41" s="267">
        <f t="shared" ca="1" si="23"/>
        <v>1105376826.5554137</v>
      </c>
      <c r="F41" s="97">
        <f t="shared" si="0"/>
        <v>0.32</v>
      </c>
      <c r="G41" s="96">
        <f t="shared" ca="1" si="24"/>
        <v>353720584.4977324</v>
      </c>
      <c r="H41" s="268">
        <f t="shared" si="1"/>
        <v>21.346399999999999</v>
      </c>
      <c r="I41" s="267">
        <f t="shared" ca="1" si="25"/>
        <v>7524311.6974308575</v>
      </c>
      <c r="J41" s="97">
        <f t="shared" si="2"/>
        <v>0.25</v>
      </c>
      <c r="K41" s="96">
        <f t="shared" si="3"/>
        <v>26349.387491537531</v>
      </c>
      <c r="L41" s="88">
        <f t="shared" ca="1" si="4"/>
        <v>7550661.0849223947</v>
      </c>
      <c r="M41" s="96">
        <f t="shared" ca="1" si="5"/>
        <v>5643233.7730731433</v>
      </c>
      <c r="N41" s="96">
        <f t="shared" ca="1" si="6"/>
        <v>4587994.93745784</v>
      </c>
      <c r="O41" s="269">
        <f t="shared" ca="1" si="7"/>
        <v>4587994.93745784</v>
      </c>
      <c r="P41" s="74"/>
      <c r="Q41" s="74"/>
      <c r="R41" s="138">
        <f t="shared" si="20"/>
        <v>18</v>
      </c>
      <c r="S41" s="88">
        <f t="shared" si="21"/>
        <v>0</v>
      </c>
      <c r="T41" s="115">
        <f t="shared" si="22"/>
        <v>1.1261624192640001</v>
      </c>
      <c r="U41" s="267">
        <f t="shared" ca="1" si="26"/>
        <v>494546373.9267658</v>
      </c>
      <c r="V41" s="97">
        <f t="shared" si="8"/>
        <v>0.32</v>
      </c>
      <c r="W41" s="96">
        <f t="shared" ca="1" si="27"/>
        <v>158254839.65656507</v>
      </c>
      <c r="X41" s="268">
        <f t="shared" si="9"/>
        <v>21.346399999999999</v>
      </c>
      <c r="Y41" s="267">
        <f t="shared" ca="1" si="28"/>
        <v>3378171.1092449008</v>
      </c>
      <c r="Z41" s="97">
        <f t="shared" si="10"/>
        <v>0.25</v>
      </c>
      <c r="AA41" s="96">
        <f t="shared" si="11"/>
        <v>0</v>
      </c>
      <c r="AB41" s="88">
        <f t="shared" ca="1" si="12"/>
        <v>3378171.1092449008</v>
      </c>
      <c r="AC41" s="96">
        <f t="shared" ca="1" si="13"/>
        <v>2533628.3319336753</v>
      </c>
      <c r="AD41" s="96">
        <f t="shared" ca="1" si="14"/>
        <v>2059860.4324664026</v>
      </c>
      <c r="AE41" s="96">
        <f t="shared" ca="1" si="15"/>
        <v>2059860.4324664026</v>
      </c>
    </row>
    <row r="42" spans="1:31" ht="12.75" customHeight="1">
      <c r="A42" s="232">
        <f t="shared" si="16"/>
        <v>1</v>
      </c>
      <c r="B42" s="138">
        <f t="shared" si="17"/>
        <v>19</v>
      </c>
      <c r="C42" s="88">
        <f t="shared" si="18"/>
        <v>4344071.1846603071</v>
      </c>
      <c r="D42" s="115">
        <f t="shared" si="19"/>
        <v>1.1261624192640001</v>
      </c>
      <c r="E42" s="267">
        <f t="shared" ca="1" si="23"/>
        <v>1105376826.5554137</v>
      </c>
      <c r="F42" s="97">
        <f t="shared" si="0"/>
        <v>0.32</v>
      </c>
      <c r="G42" s="96">
        <f t="shared" ca="1" si="24"/>
        <v>353720584.4977324</v>
      </c>
      <c r="H42" s="268">
        <f t="shared" si="1"/>
        <v>21.346399999999999</v>
      </c>
      <c r="I42" s="267">
        <f t="shared" ca="1" si="25"/>
        <v>7520987.3949588006</v>
      </c>
      <c r="J42" s="97">
        <f t="shared" si="2"/>
        <v>0.25</v>
      </c>
      <c r="K42" s="96">
        <f t="shared" si="3"/>
        <v>29673.68996359449</v>
      </c>
      <c r="L42" s="88">
        <f t="shared" ca="1" si="4"/>
        <v>7550661.0849223947</v>
      </c>
      <c r="M42" s="96">
        <f t="shared" ca="1" si="5"/>
        <v>5640740.5462191002</v>
      </c>
      <c r="N42" s="96">
        <f t="shared" ca="1" si="6"/>
        <v>4585967.9237553664</v>
      </c>
      <c r="O42" s="269">
        <f t="shared" ca="1" si="7"/>
        <v>4585967.9237553664</v>
      </c>
      <c r="P42" s="74"/>
      <c r="Q42" s="74"/>
      <c r="R42" s="138">
        <f t="shared" si="20"/>
        <v>19</v>
      </c>
      <c r="S42" s="88">
        <f t="shared" si="21"/>
        <v>0</v>
      </c>
      <c r="T42" s="115">
        <f t="shared" si="22"/>
        <v>1.1261624192640001</v>
      </c>
      <c r="U42" s="267">
        <f t="shared" ca="1" si="26"/>
        <v>494546373.9267658</v>
      </c>
      <c r="V42" s="97">
        <f t="shared" si="8"/>
        <v>0.32</v>
      </c>
      <c r="W42" s="96">
        <f t="shared" ca="1" si="27"/>
        <v>158254839.65656507</v>
      </c>
      <c r="X42" s="268">
        <f t="shared" si="9"/>
        <v>21.346399999999999</v>
      </c>
      <c r="Y42" s="267">
        <f t="shared" ca="1" si="28"/>
        <v>3378171.1092449008</v>
      </c>
      <c r="Z42" s="97">
        <f t="shared" si="10"/>
        <v>0.25</v>
      </c>
      <c r="AA42" s="96">
        <f t="shared" si="11"/>
        <v>0</v>
      </c>
      <c r="AB42" s="88">
        <f t="shared" ca="1" si="12"/>
        <v>3378171.1092449008</v>
      </c>
      <c r="AC42" s="96">
        <f t="shared" ca="1" si="13"/>
        <v>2533628.3319336753</v>
      </c>
      <c r="AD42" s="96">
        <f t="shared" ca="1" si="14"/>
        <v>2059860.4324664026</v>
      </c>
      <c r="AE42" s="96">
        <f t="shared" ca="1" si="15"/>
        <v>2059860.4324664026</v>
      </c>
    </row>
    <row r="43" spans="1:31" ht="12.75" customHeight="1">
      <c r="A43" s="232">
        <f t="shared" si="16"/>
        <v>2</v>
      </c>
      <c r="B43" s="138">
        <f t="shared" si="17"/>
        <v>20</v>
      </c>
      <c r="C43" s="88">
        <f t="shared" si="18"/>
        <v>4892129.7147720819</v>
      </c>
      <c r="D43" s="115">
        <f t="shared" si="19"/>
        <v>1.1261624192640001</v>
      </c>
      <c r="E43" s="267">
        <f t="shared" ca="1" si="23"/>
        <v>1105376826.5554137</v>
      </c>
      <c r="F43" s="97">
        <f t="shared" si="0"/>
        <v>0.32</v>
      </c>
      <c r="G43" s="96">
        <f t="shared" ca="1" si="24"/>
        <v>353720584.4977324</v>
      </c>
      <c r="H43" s="268">
        <f t="shared" si="1"/>
        <v>21.346399999999999</v>
      </c>
      <c r="I43" s="267">
        <f t="shared" ca="1" si="25"/>
        <v>7517243.690444503</v>
      </c>
      <c r="J43" s="97">
        <f t="shared" si="2"/>
        <v>0.25</v>
      </c>
      <c r="K43" s="96">
        <f t="shared" si="3"/>
        <v>33417.394477891445</v>
      </c>
      <c r="L43" s="88">
        <f t="shared" ca="1" si="4"/>
        <v>7550661.0849223947</v>
      </c>
      <c r="M43" s="96">
        <f t="shared" ca="1" si="5"/>
        <v>5637932.7678333772</v>
      </c>
      <c r="N43" s="96">
        <f t="shared" ca="1" si="6"/>
        <v>4583685.1771003064</v>
      </c>
      <c r="O43" s="269">
        <f t="shared" ca="1" si="7"/>
        <v>4583685.1771003064</v>
      </c>
      <c r="P43" s="74"/>
      <c r="Q43" s="74"/>
      <c r="R43" s="138">
        <f t="shared" si="20"/>
        <v>20</v>
      </c>
      <c r="S43" s="88">
        <f t="shared" si="21"/>
        <v>0</v>
      </c>
      <c r="T43" s="115">
        <f t="shared" si="22"/>
        <v>1.1261624192640001</v>
      </c>
      <c r="U43" s="267">
        <f t="shared" ca="1" si="26"/>
        <v>494546373.9267658</v>
      </c>
      <c r="V43" s="97">
        <f t="shared" si="8"/>
        <v>0.32</v>
      </c>
      <c r="W43" s="96">
        <f t="shared" ca="1" si="27"/>
        <v>158254839.65656507</v>
      </c>
      <c r="X43" s="268">
        <f t="shared" si="9"/>
        <v>21.346399999999999</v>
      </c>
      <c r="Y43" s="267">
        <f t="shared" ca="1" si="28"/>
        <v>3378171.1092449008</v>
      </c>
      <c r="Z43" s="97">
        <f t="shared" si="10"/>
        <v>0.25</v>
      </c>
      <c r="AA43" s="96">
        <f t="shared" si="11"/>
        <v>0</v>
      </c>
      <c r="AB43" s="88">
        <f t="shared" ca="1" si="12"/>
        <v>3378171.1092449008</v>
      </c>
      <c r="AC43" s="96">
        <f t="shared" ca="1" si="13"/>
        <v>2533628.3319336753</v>
      </c>
      <c r="AD43" s="96">
        <f t="shared" ca="1" si="14"/>
        <v>2059860.4324664026</v>
      </c>
      <c r="AE43" s="96">
        <f t="shared" ca="1" si="15"/>
        <v>2059860.4324664026</v>
      </c>
    </row>
    <row r="44" spans="1:31" ht="12.75" customHeight="1">
      <c r="A44" s="232">
        <f t="shared" si="16"/>
        <v>0</v>
      </c>
      <c r="B44" s="138">
        <f t="shared" si="17"/>
        <v>21</v>
      </c>
      <c r="C44" s="88">
        <f t="shared" si="18"/>
        <v>5619519.2876398508</v>
      </c>
      <c r="D44" s="115">
        <f t="shared" si="19"/>
        <v>1.14868566764928</v>
      </c>
      <c r="E44" s="267">
        <f t="shared" ca="1" si="23"/>
        <v>1127484363.0865221</v>
      </c>
      <c r="F44" s="97">
        <f t="shared" si="0"/>
        <v>0.32</v>
      </c>
      <c r="G44" s="96">
        <f t="shared" ca="1" si="24"/>
        <v>360794996.1876871</v>
      </c>
      <c r="H44" s="268">
        <f t="shared" si="1"/>
        <v>21.346399999999999</v>
      </c>
      <c r="I44" s="267">
        <f t="shared" ca="1" si="25"/>
        <v>7663288.2245339081</v>
      </c>
      <c r="J44" s="97">
        <f t="shared" si="2"/>
        <v>0.25</v>
      </c>
      <c r="K44" s="96">
        <f t="shared" si="3"/>
        <v>38386.08208693609</v>
      </c>
      <c r="L44" s="88">
        <f t="shared" ca="1" si="4"/>
        <v>7701674.3066208437</v>
      </c>
      <c r="M44" s="96">
        <f t="shared" ca="1" si="5"/>
        <v>5747466.1684004311</v>
      </c>
      <c r="N44" s="96">
        <f t="shared" ca="1" si="6"/>
        <v>4672736.7222767733</v>
      </c>
      <c r="O44" s="269">
        <f t="shared" ca="1" si="7"/>
        <v>4672736.7222767733</v>
      </c>
      <c r="P44" s="74"/>
      <c r="Q44" s="74"/>
      <c r="R44" s="138">
        <f t="shared" si="20"/>
        <v>21</v>
      </c>
      <c r="S44" s="88">
        <f t="shared" si="21"/>
        <v>0</v>
      </c>
      <c r="T44" s="115">
        <f t="shared" si="22"/>
        <v>1.14868566764928</v>
      </c>
      <c r="U44" s="267">
        <f t="shared" ca="1" si="26"/>
        <v>504437301.40530109</v>
      </c>
      <c r="V44" s="97">
        <f t="shared" si="8"/>
        <v>0.32</v>
      </c>
      <c r="W44" s="96">
        <f t="shared" ca="1" si="27"/>
        <v>161419936.44969636</v>
      </c>
      <c r="X44" s="268">
        <f t="shared" si="9"/>
        <v>21.346399999999999</v>
      </c>
      <c r="Y44" s="267">
        <f t="shared" ca="1" si="28"/>
        <v>3445734.5314297983</v>
      </c>
      <c r="Z44" s="97">
        <f t="shared" si="10"/>
        <v>0.25</v>
      </c>
      <c r="AA44" s="96">
        <f t="shared" si="11"/>
        <v>0</v>
      </c>
      <c r="AB44" s="88">
        <f t="shared" ca="1" si="12"/>
        <v>3445734.5314297983</v>
      </c>
      <c r="AC44" s="96">
        <f t="shared" ca="1" si="13"/>
        <v>2584300.898572349</v>
      </c>
      <c r="AD44" s="96">
        <f t="shared" ca="1" si="14"/>
        <v>2101057.6411157311</v>
      </c>
      <c r="AE44" s="96">
        <f t="shared" ca="1" si="15"/>
        <v>2101057.6411157311</v>
      </c>
    </row>
    <row r="45" spans="1:31" ht="12.75" customHeight="1">
      <c r="A45" s="232">
        <f t="shared" si="16"/>
        <v>1</v>
      </c>
      <c r="B45" s="138">
        <f t="shared" si="17"/>
        <v>22</v>
      </c>
      <c r="C45" s="88">
        <f t="shared" si="18"/>
        <v>6455061.2647905881</v>
      </c>
      <c r="D45" s="115">
        <f t="shared" si="19"/>
        <v>1.14868566764928</v>
      </c>
      <c r="E45" s="267">
        <f t="shared" ca="1" si="23"/>
        <v>1127484363.0865221</v>
      </c>
      <c r="F45" s="97">
        <f t="shared" si="0"/>
        <v>0.32</v>
      </c>
      <c r="G45" s="96">
        <f t="shared" ca="1" si="24"/>
        <v>360794996.1876871</v>
      </c>
      <c r="H45" s="268">
        <f t="shared" si="1"/>
        <v>21.346399999999999</v>
      </c>
      <c r="I45" s="267">
        <f t="shared" ca="1" si="25"/>
        <v>7657580.7642903719</v>
      </c>
      <c r="J45" s="97">
        <f t="shared" si="2"/>
        <v>0.25</v>
      </c>
      <c r="K45" s="96">
        <f t="shared" si="3"/>
        <v>44093.54233047225</v>
      </c>
      <c r="L45" s="88">
        <f t="shared" ca="1" si="4"/>
        <v>7701674.3066208437</v>
      </c>
      <c r="M45" s="96">
        <f t="shared" ca="1" si="5"/>
        <v>5743185.5732177794</v>
      </c>
      <c r="N45" s="96">
        <f t="shared" ca="1" si="6"/>
        <v>4669256.5635916907</v>
      </c>
      <c r="O45" s="269">
        <f t="shared" ca="1" si="7"/>
        <v>4669256.5635916907</v>
      </c>
      <c r="P45" s="74"/>
      <c r="Q45" s="74"/>
      <c r="R45" s="138">
        <f t="shared" si="20"/>
        <v>22</v>
      </c>
      <c r="S45" s="88">
        <f t="shared" si="21"/>
        <v>0</v>
      </c>
      <c r="T45" s="115">
        <f t="shared" si="22"/>
        <v>1.14868566764928</v>
      </c>
      <c r="U45" s="267">
        <f t="shared" ca="1" si="26"/>
        <v>504437301.40530109</v>
      </c>
      <c r="V45" s="97">
        <f t="shared" si="8"/>
        <v>0.32</v>
      </c>
      <c r="W45" s="96">
        <f t="shared" ca="1" si="27"/>
        <v>161419936.44969636</v>
      </c>
      <c r="X45" s="268">
        <f t="shared" si="9"/>
        <v>21.346399999999999</v>
      </c>
      <c r="Y45" s="267">
        <f t="shared" ca="1" si="28"/>
        <v>3445734.5314297983</v>
      </c>
      <c r="Z45" s="97">
        <f t="shared" si="10"/>
        <v>0.25</v>
      </c>
      <c r="AA45" s="96">
        <f t="shared" si="11"/>
        <v>0</v>
      </c>
      <c r="AB45" s="88">
        <f t="shared" ca="1" si="12"/>
        <v>3445734.5314297983</v>
      </c>
      <c r="AC45" s="96">
        <f t="shared" ca="1" si="13"/>
        <v>2584300.898572349</v>
      </c>
      <c r="AD45" s="96">
        <f t="shared" ca="1" si="14"/>
        <v>2101057.6411157311</v>
      </c>
      <c r="AE45" s="96">
        <f t="shared" ca="1" si="15"/>
        <v>2101057.6411157311</v>
      </c>
    </row>
    <row r="46" spans="1:31" ht="12.75" customHeight="1">
      <c r="A46" s="232">
        <f t="shared" si="16"/>
        <v>2</v>
      </c>
      <c r="B46" s="138">
        <f t="shared" si="17"/>
        <v>23</v>
      </c>
      <c r="C46" s="88">
        <f t="shared" si="18"/>
        <v>7414836.3586629825</v>
      </c>
      <c r="D46" s="115">
        <f t="shared" si="19"/>
        <v>1.14868566764928</v>
      </c>
      <c r="E46" s="267">
        <f t="shared" ca="1" si="23"/>
        <v>1127484363.0865221</v>
      </c>
      <c r="F46" s="97">
        <f t="shared" si="0"/>
        <v>0.32</v>
      </c>
      <c r="G46" s="96">
        <f t="shared" ca="1" si="24"/>
        <v>360794996.1876871</v>
      </c>
      <c r="H46" s="268">
        <f t="shared" si="1"/>
        <v>21.346399999999999</v>
      </c>
      <c r="I46" s="267">
        <f t="shared" ca="1" si="25"/>
        <v>7651024.6865099436</v>
      </c>
      <c r="J46" s="97">
        <f t="shared" si="2"/>
        <v>0.25</v>
      </c>
      <c r="K46" s="96">
        <f t="shared" si="3"/>
        <v>50649.620110900316</v>
      </c>
      <c r="L46" s="88">
        <f t="shared" ca="1" si="4"/>
        <v>7701674.3066208437</v>
      </c>
      <c r="M46" s="96">
        <f t="shared" ca="1" si="5"/>
        <v>5738268.5148824574</v>
      </c>
      <c r="N46" s="96">
        <f t="shared" ca="1" si="6"/>
        <v>4665258.9551889896</v>
      </c>
      <c r="O46" s="269">
        <f t="shared" ca="1" si="7"/>
        <v>4665258.9551889896</v>
      </c>
      <c r="P46" s="74"/>
      <c r="Q46" s="74"/>
      <c r="R46" s="138">
        <f t="shared" si="20"/>
        <v>23</v>
      </c>
      <c r="S46" s="88">
        <f t="shared" si="21"/>
        <v>0</v>
      </c>
      <c r="T46" s="115">
        <f t="shared" si="22"/>
        <v>1.14868566764928</v>
      </c>
      <c r="U46" s="267">
        <f t="shared" ca="1" si="26"/>
        <v>504437301.40530109</v>
      </c>
      <c r="V46" s="97">
        <f t="shared" si="8"/>
        <v>0.32</v>
      </c>
      <c r="W46" s="96">
        <f t="shared" ca="1" si="27"/>
        <v>161419936.44969636</v>
      </c>
      <c r="X46" s="268">
        <f t="shared" si="9"/>
        <v>21.346399999999999</v>
      </c>
      <c r="Y46" s="267">
        <f t="shared" ca="1" si="28"/>
        <v>3445734.5314297983</v>
      </c>
      <c r="Z46" s="97">
        <f t="shared" si="10"/>
        <v>0.25</v>
      </c>
      <c r="AA46" s="96">
        <f t="shared" si="11"/>
        <v>0</v>
      </c>
      <c r="AB46" s="88">
        <f t="shared" ca="1" si="12"/>
        <v>3445734.5314297983</v>
      </c>
      <c r="AC46" s="96">
        <f t="shared" ca="1" si="13"/>
        <v>2584300.898572349</v>
      </c>
      <c r="AD46" s="96">
        <f t="shared" ca="1" si="14"/>
        <v>2101057.6411157311</v>
      </c>
      <c r="AE46" s="96">
        <f t="shared" ca="1" si="15"/>
        <v>2101057.6411157311</v>
      </c>
    </row>
    <row r="47" spans="1:31" ht="12.75" customHeight="1">
      <c r="A47" s="232">
        <f t="shared" si="16"/>
        <v>0</v>
      </c>
      <c r="B47" s="138">
        <f t="shared" si="17"/>
        <v>24</v>
      </c>
      <c r="C47" s="88">
        <f t="shared" si="18"/>
        <v>8687662.5782241635</v>
      </c>
      <c r="D47" s="115">
        <f t="shared" si="19"/>
        <v>1.1716593810022657</v>
      </c>
      <c r="E47" s="267">
        <f t="shared" ca="1" si="23"/>
        <v>1150034050.3482525</v>
      </c>
      <c r="F47" s="97">
        <f t="shared" si="0"/>
        <v>0.32</v>
      </c>
      <c r="G47" s="96">
        <f t="shared" ca="1" si="24"/>
        <v>368010896.11144084</v>
      </c>
      <c r="H47" s="268">
        <f t="shared" si="1"/>
        <v>21.346399999999999</v>
      </c>
      <c r="I47" s="267">
        <f t="shared" ca="1" si="25"/>
        <v>7796363.6902061235</v>
      </c>
      <c r="J47" s="97">
        <f t="shared" si="2"/>
        <v>0.25</v>
      </c>
      <c r="K47" s="96">
        <f t="shared" si="3"/>
        <v>59344.102547137365</v>
      </c>
      <c r="L47" s="88">
        <f t="shared" ca="1" si="4"/>
        <v>7855707.7927532606</v>
      </c>
      <c r="M47" s="96">
        <f t="shared" ca="1" si="5"/>
        <v>5847272.7676545922</v>
      </c>
      <c r="N47" s="96">
        <f t="shared" ca="1" si="6"/>
        <v>4753880.2989061726</v>
      </c>
      <c r="O47" s="269">
        <f t="shared" ca="1" si="7"/>
        <v>4753880.2989061726</v>
      </c>
      <c r="P47" s="74"/>
      <c r="Q47" s="74"/>
      <c r="R47" s="138">
        <f t="shared" si="20"/>
        <v>24</v>
      </c>
      <c r="S47" s="88">
        <f t="shared" si="21"/>
        <v>0</v>
      </c>
      <c r="T47" s="115">
        <f t="shared" si="22"/>
        <v>1.1716593810022657</v>
      </c>
      <c r="U47" s="267">
        <f t="shared" ca="1" si="26"/>
        <v>514526047.43340713</v>
      </c>
      <c r="V47" s="97">
        <f t="shared" si="8"/>
        <v>0.32</v>
      </c>
      <c r="W47" s="96">
        <f t="shared" ca="1" si="27"/>
        <v>164648335.17869028</v>
      </c>
      <c r="X47" s="268">
        <f t="shared" si="9"/>
        <v>21.346399999999999</v>
      </c>
      <c r="Y47" s="267">
        <f t="shared" ca="1" si="28"/>
        <v>3514649.222058394</v>
      </c>
      <c r="Z47" s="97">
        <f t="shared" si="10"/>
        <v>0.25</v>
      </c>
      <c r="AA47" s="96">
        <f t="shared" si="11"/>
        <v>0</v>
      </c>
      <c r="AB47" s="88">
        <f t="shared" ca="1" si="12"/>
        <v>3514649.222058394</v>
      </c>
      <c r="AC47" s="96">
        <f t="shared" ca="1" si="13"/>
        <v>2635986.9165437957</v>
      </c>
      <c r="AD47" s="96">
        <f t="shared" ca="1" si="14"/>
        <v>2143078.7939380454</v>
      </c>
      <c r="AE47" s="96">
        <f t="shared" ca="1" si="15"/>
        <v>2143078.7939380454</v>
      </c>
    </row>
    <row r="48" spans="1:31" ht="12.75" customHeight="1">
      <c r="A48" s="232">
        <f t="shared" si="16"/>
        <v>1</v>
      </c>
      <c r="B48" s="138">
        <f t="shared" si="17"/>
        <v>25</v>
      </c>
      <c r="C48" s="88">
        <f t="shared" si="18"/>
        <v>10178981.358758671</v>
      </c>
      <c r="D48" s="115">
        <f t="shared" si="19"/>
        <v>1.1716593810022657</v>
      </c>
      <c r="E48" s="267">
        <f t="shared" ca="1" si="23"/>
        <v>1150034050.3482525</v>
      </c>
      <c r="F48" s="97">
        <f t="shared" si="0"/>
        <v>0.32</v>
      </c>
      <c r="G48" s="96">
        <f t="shared" ca="1" si="24"/>
        <v>368010896.11144084</v>
      </c>
      <c r="H48" s="268">
        <f t="shared" si="1"/>
        <v>21.346399999999999</v>
      </c>
      <c r="I48" s="267">
        <f t="shared" ca="1" si="25"/>
        <v>7786176.7182967467</v>
      </c>
      <c r="J48" s="97">
        <f t="shared" si="2"/>
        <v>0.25</v>
      </c>
      <c r="K48" s="96">
        <f t="shared" si="3"/>
        <v>69531.074456513947</v>
      </c>
      <c r="L48" s="88">
        <f t="shared" ca="1" si="4"/>
        <v>7855707.7927532606</v>
      </c>
      <c r="M48" s="96">
        <f t="shared" ca="1" si="5"/>
        <v>5839632.5387225598</v>
      </c>
      <c r="N48" s="96">
        <f t="shared" ca="1" si="6"/>
        <v>4747668.7306687478</v>
      </c>
      <c r="O48" s="269">
        <f t="shared" ca="1" si="7"/>
        <v>4747668.7306687478</v>
      </c>
      <c r="P48" s="74"/>
      <c r="Q48" s="74"/>
      <c r="R48" s="138">
        <f t="shared" si="20"/>
        <v>25</v>
      </c>
      <c r="S48" s="88">
        <f t="shared" si="21"/>
        <v>0</v>
      </c>
      <c r="T48" s="115">
        <f t="shared" si="22"/>
        <v>1.1716593810022657</v>
      </c>
      <c r="U48" s="267">
        <f t="shared" ca="1" si="26"/>
        <v>514526047.43340713</v>
      </c>
      <c r="V48" s="97">
        <f t="shared" si="8"/>
        <v>0.32</v>
      </c>
      <c r="W48" s="96">
        <f t="shared" ca="1" si="27"/>
        <v>164648335.17869028</v>
      </c>
      <c r="X48" s="268">
        <f t="shared" si="9"/>
        <v>21.346399999999999</v>
      </c>
      <c r="Y48" s="267">
        <f t="shared" ca="1" si="28"/>
        <v>3514649.222058394</v>
      </c>
      <c r="Z48" s="97">
        <f t="shared" si="10"/>
        <v>0.25</v>
      </c>
      <c r="AA48" s="96">
        <f t="shared" si="11"/>
        <v>0</v>
      </c>
      <c r="AB48" s="88">
        <f t="shared" ca="1" si="12"/>
        <v>3514649.222058394</v>
      </c>
      <c r="AC48" s="96">
        <f t="shared" ca="1" si="13"/>
        <v>2635986.9165437957</v>
      </c>
      <c r="AD48" s="96">
        <f t="shared" ca="1" si="14"/>
        <v>2143078.7939380454</v>
      </c>
      <c r="AE48" s="96">
        <f t="shared" ca="1" si="15"/>
        <v>2143078.7939380454</v>
      </c>
    </row>
    <row r="49" spans="1:31" ht="12.75" customHeight="1">
      <c r="A49" s="232">
        <f t="shared" si="16"/>
        <v>2</v>
      </c>
      <c r="B49" s="138">
        <f t="shared" si="17"/>
        <v>26</v>
      </c>
      <c r="C49" s="88">
        <f t="shared" si="18"/>
        <v>11926298.998036787</v>
      </c>
      <c r="D49" s="115">
        <f t="shared" si="19"/>
        <v>1.1716593810022657</v>
      </c>
      <c r="E49" s="267">
        <f t="shared" ca="1" si="23"/>
        <v>1150034050.3482525</v>
      </c>
      <c r="F49" s="97">
        <f t="shared" si="0"/>
        <v>0.32</v>
      </c>
      <c r="G49" s="96">
        <f t="shared" ca="1" si="24"/>
        <v>368010896.11144084</v>
      </c>
      <c r="H49" s="268">
        <f t="shared" si="1"/>
        <v>21.346399999999999</v>
      </c>
      <c r="I49" s="267">
        <f t="shared" ca="1" si="25"/>
        <v>7774241.0570951188</v>
      </c>
      <c r="J49" s="97">
        <f t="shared" si="2"/>
        <v>0.25</v>
      </c>
      <c r="K49" s="96">
        <f t="shared" si="3"/>
        <v>81466.735658141581</v>
      </c>
      <c r="L49" s="88">
        <f t="shared" ca="1" si="4"/>
        <v>7855707.7927532606</v>
      </c>
      <c r="M49" s="96">
        <f t="shared" ca="1" si="5"/>
        <v>5830680.7928213393</v>
      </c>
      <c r="N49" s="96">
        <f t="shared" ca="1" si="6"/>
        <v>4740390.8884726334</v>
      </c>
      <c r="O49" s="269">
        <f t="shared" ca="1" si="7"/>
        <v>4740390.8884726334</v>
      </c>
      <c r="P49" s="74"/>
      <c r="Q49" s="74"/>
      <c r="R49" s="138">
        <f t="shared" si="20"/>
        <v>26</v>
      </c>
      <c r="S49" s="88">
        <f t="shared" si="21"/>
        <v>0</v>
      </c>
      <c r="T49" s="115">
        <f t="shared" si="22"/>
        <v>1.1716593810022657</v>
      </c>
      <c r="U49" s="267">
        <f t="shared" ca="1" si="26"/>
        <v>514526047.43340713</v>
      </c>
      <c r="V49" s="97">
        <f t="shared" si="8"/>
        <v>0.32</v>
      </c>
      <c r="W49" s="96">
        <f t="shared" ca="1" si="27"/>
        <v>164648335.17869028</v>
      </c>
      <c r="X49" s="268">
        <f t="shared" si="9"/>
        <v>21.346399999999999</v>
      </c>
      <c r="Y49" s="267">
        <f t="shared" ca="1" si="28"/>
        <v>3514649.222058394</v>
      </c>
      <c r="Z49" s="97">
        <f t="shared" si="10"/>
        <v>0.25</v>
      </c>
      <c r="AA49" s="96">
        <f t="shared" si="11"/>
        <v>0</v>
      </c>
      <c r="AB49" s="88">
        <f t="shared" ca="1" si="12"/>
        <v>3514649.222058394</v>
      </c>
      <c r="AC49" s="96">
        <f t="shared" ca="1" si="13"/>
        <v>2635986.9165437957</v>
      </c>
      <c r="AD49" s="96">
        <f t="shared" ca="1" si="14"/>
        <v>2143078.7939380454</v>
      </c>
      <c r="AE49" s="96">
        <f t="shared" ca="1" si="15"/>
        <v>2143078.7939380454</v>
      </c>
    </row>
    <row r="50" spans="1:31" ht="12.75" customHeight="1">
      <c r="A50" s="232">
        <f t="shared" si="16"/>
        <v>0</v>
      </c>
      <c r="B50" s="138">
        <f t="shared" si="17"/>
        <v>27</v>
      </c>
      <c r="C50" s="88">
        <f t="shared" si="18"/>
        <v>14253031.303721478</v>
      </c>
      <c r="D50" s="115">
        <f t="shared" si="19"/>
        <v>1.1950925686223111</v>
      </c>
      <c r="E50" s="267">
        <f t="shared" ca="1" si="23"/>
        <v>1173034731.3552177</v>
      </c>
      <c r="F50" s="97">
        <f t="shared" si="0"/>
        <v>0.32</v>
      </c>
      <c r="G50" s="96">
        <f t="shared" ca="1" si="24"/>
        <v>375371114.03366965</v>
      </c>
      <c r="H50" s="268">
        <f t="shared" si="1"/>
        <v>21.346399999999999</v>
      </c>
      <c r="I50" s="267">
        <f t="shared" ca="1" si="25"/>
        <v>7915461.6582333623</v>
      </c>
      <c r="J50" s="97">
        <f t="shared" si="2"/>
        <v>0.25</v>
      </c>
      <c r="K50" s="96">
        <f t="shared" si="3"/>
        <v>97360.290374963239</v>
      </c>
      <c r="L50" s="88">
        <f t="shared" ca="1" si="4"/>
        <v>8012821.9486083258</v>
      </c>
      <c r="M50" s="96">
        <f t="shared" ca="1" si="5"/>
        <v>5936596.2436750215</v>
      </c>
      <c r="N50" s="96">
        <f t="shared" ca="1" si="6"/>
        <v>4826501.0111179035</v>
      </c>
      <c r="O50" s="269">
        <f t="shared" ca="1" si="7"/>
        <v>4826501.0111179035</v>
      </c>
      <c r="P50" s="74"/>
      <c r="Q50" s="74"/>
      <c r="R50" s="138">
        <f t="shared" si="20"/>
        <v>27</v>
      </c>
      <c r="S50" s="88">
        <f t="shared" si="21"/>
        <v>0</v>
      </c>
      <c r="T50" s="115">
        <f t="shared" si="22"/>
        <v>1.1950925686223111</v>
      </c>
      <c r="U50" s="267">
        <f t="shared" ca="1" si="26"/>
        <v>524816568.38207531</v>
      </c>
      <c r="V50" s="97">
        <f t="shared" si="8"/>
        <v>0.32</v>
      </c>
      <c r="W50" s="96">
        <f t="shared" ca="1" si="27"/>
        <v>167941301.88226411</v>
      </c>
      <c r="X50" s="268">
        <f t="shared" si="9"/>
        <v>21.346399999999999</v>
      </c>
      <c r="Y50" s="267">
        <f t="shared" ca="1" si="28"/>
        <v>3584942.2064995621</v>
      </c>
      <c r="Z50" s="97">
        <f t="shared" si="10"/>
        <v>0.25</v>
      </c>
      <c r="AA50" s="96">
        <f t="shared" si="11"/>
        <v>0</v>
      </c>
      <c r="AB50" s="88">
        <f t="shared" ca="1" si="12"/>
        <v>3584942.2064995621</v>
      </c>
      <c r="AC50" s="96">
        <f t="shared" ca="1" si="13"/>
        <v>2688706.6548746717</v>
      </c>
      <c r="AD50" s="96">
        <f t="shared" ca="1" si="14"/>
        <v>2185940.3698168062</v>
      </c>
      <c r="AE50" s="96">
        <f t="shared" ca="1" si="15"/>
        <v>2185940.3698168062</v>
      </c>
    </row>
    <row r="51" spans="1:31" ht="12.75" customHeight="1">
      <c r="A51" s="232">
        <f t="shared" si="16"/>
        <v>1</v>
      </c>
      <c r="B51" s="138">
        <f t="shared" si="17"/>
        <v>28</v>
      </c>
      <c r="C51" s="88">
        <f t="shared" si="18"/>
        <v>17033691.791418709</v>
      </c>
      <c r="D51" s="115">
        <f t="shared" si="19"/>
        <v>1.1950925686223111</v>
      </c>
      <c r="E51" s="267">
        <f t="shared" ca="1" si="23"/>
        <v>1173034731.3552177</v>
      </c>
      <c r="F51" s="97">
        <f t="shared" si="0"/>
        <v>0.32</v>
      </c>
      <c r="G51" s="96">
        <f t="shared" ca="1" si="24"/>
        <v>375371114.03366965</v>
      </c>
      <c r="H51" s="268">
        <f t="shared" si="1"/>
        <v>21.346399999999999</v>
      </c>
      <c r="I51" s="267">
        <f t="shared" ca="1" si="25"/>
        <v>7896467.3891022969</v>
      </c>
      <c r="J51" s="97">
        <f t="shared" si="2"/>
        <v>0.25</v>
      </c>
      <c r="K51" s="96">
        <f t="shared" si="3"/>
        <v>116354.55950602889</v>
      </c>
      <c r="L51" s="88">
        <f t="shared" ca="1" si="4"/>
        <v>8012821.9486083258</v>
      </c>
      <c r="M51" s="96">
        <f t="shared" ca="1" si="5"/>
        <v>5922350.5418267231</v>
      </c>
      <c r="N51" s="96">
        <f t="shared" ca="1" si="6"/>
        <v>4814919.1396965226</v>
      </c>
      <c r="O51" s="269">
        <f t="shared" ca="1" si="7"/>
        <v>4814919.1396965226</v>
      </c>
      <c r="P51" s="74"/>
      <c r="Q51" s="74"/>
      <c r="R51" s="138">
        <f t="shared" si="20"/>
        <v>28</v>
      </c>
      <c r="S51" s="88">
        <f t="shared" si="21"/>
        <v>0</v>
      </c>
      <c r="T51" s="115">
        <f t="shared" si="22"/>
        <v>1.1950925686223111</v>
      </c>
      <c r="U51" s="267">
        <f t="shared" ca="1" si="26"/>
        <v>524816568.38207531</v>
      </c>
      <c r="V51" s="97">
        <f t="shared" si="8"/>
        <v>0.32</v>
      </c>
      <c r="W51" s="96">
        <f t="shared" ca="1" si="27"/>
        <v>167941301.88226411</v>
      </c>
      <c r="X51" s="268">
        <f t="shared" si="9"/>
        <v>21.346399999999999</v>
      </c>
      <c r="Y51" s="267">
        <f t="shared" ca="1" si="28"/>
        <v>3584942.2064995621</v>
      </c>
      <c r="Z51" s="97">
        <f t="shared" si="10"/>
        <v>0.25</v>
      </c>
      <c r="AA51" s="96">
        <f t="shared" si="11"/>
        <v>0</v>
      </c>
      <c r="AB51" s="88">
        <f t="shared" ca="1" si="12"/>
        <v>3584942.2064995621</v>
      </c>
      <c r="AC51" s="96">
        <f t="shared" ca="1" si="13"/>
        <v>2688706.6548746717</v>
      </c>
      <c r="AD51" s="96">
        <f t="shared" ca="1" si="14"/>
        <v>2185940.3698168062</v>
      </c>
      <c r="AE51" s="96">
        <f t="shared" ca="1" si="15"/>
        <v>2185940.3698168062</v>
      </c>
    </row>
    <row r="52" spans="1:31" ht="12.75" customHeight="1">
      <c r="A52" s="232">
        <f t="shared" si="16"/>
        <v>2</v>
      </c>
      <c r="B52" s="138">
        <f t="shared" si="17"/>
        <v>29</v>
      </c>
      <c r="C52" s="88">
        <f t="shared" si="18"/>
        <v>20356838.47612736</v>
      </c>
      <c r="D52" s="115">
        <f t="shared" si="19"/>
        <v>1.1950925686223111</v>
      </c>
      <c r="E52" s="267">
        <f t="shared" ca="1" si="23"/>
        <v>1173034731.3552177</v>
      </c>
      <c r="F52" s="97">
        <f t="shared" si="0"/>
        <v>0.32</v>
      </c>
      <c r="G52" s="96">
        <f t="shared" ca="1" si="24"/>
        <v>375371114.03366965</v>
      </c>
      <c r="H52" s="268">
        <f t="shared" si="1"/>
        <v>21.346399999999999</v>
      </c>
      <c r="I52" s="267">
        <f t="shared" ca="1" si="25"/>
        <v>7873767.4792173486</v>
      </c>
      <c r="J52" s="97">
        <f t="shared" si="2"/>
        <v>0.25</v>
      </c>
      <c r="K52" s="96">
        <f t="shared" si="3"/>
        <v>139054.46939097761</v>
      </c>
      <c r="L52" s="88">
        <f t="shared" ca="1" si="4"/>
        <v>8012821.9486083258</v>
      </c>
      <c r="M52" s="96">
        <f t="shared" ca="1" si="5"/>
        <v>5905325.609413011</v>
      </c>
      <c r="N52" s="96">
        <f t="shared" ca="1" si="6"/>
        <v>4801077.7312300904</v>
      </c>
      <c r="O52" s="269">
        <f t="shared" ca="1" si="7"/>
        <v>4801077.7312300904</v>
      </c>
      <c r="P52" s="74"/>
      <c r="Q52" s="74"/>
      <c r="R52" s="138">
        <f t="shared" si="20"/>
        <v>29</v>
      </c>
      <c r="S52" s="88">
        <f t="shared" si="21"/>
        <v>0</v>
      </c>
      <c r="T52" s="115">
        <f t="shared" si="22"/>
        <v>1.1950925686223111</v>
      </c>
      <c r="U52" s="267">
        <f t="shared" ca="1" si="26"/>
        <v>524816568.38207531</v>
      </c>
      <c r="V52" s="97">
        <f t="shared" si="8"/>
        <v>0.32</v>
      </c>
      <c r="W52" s="96">
        <f t="shared" ca="1" si="27"/>
        <v>167941301.88226411</v>
      </c>
      <c r="X52" s="268">
        <f t="shared" si="9"/>
        <v>21.346399999999999</v>
      </c>
      <c r="Y52" s="267">
        <f t="shared" ca="1" si="28"/>
        <v>3584942.2064995621</v>
      </c>
      <c r="Z52" s="97">
        <f t="shared" si="10"/>
        <v>0.25</v>
      </c>
      <c r="AA52" s="96">
        <f t="shared" si="11"/>
        <v>0</v>
      </c>
      <c r="AB52" s="88">
        <f t="shared" ca="1" si="12"/>
        <v>3584942.2064995621</v>
      </c>
      <c r="AC52" s="96">
        <f t="shared" ca="1" si="13"/>
        <v>2688706.6548746717</v>
      </c>
      <c r="AD52" s="96">
        <f t="shared" ca="1" si="14"/>
        <v>2185940.3698168062</v>
      </c>
      <c r="AE52" s="96">
        <f t="shared" ca="1" si="15"/>
        <v>2185940.3698168062</v>
      </c>
    </row>
    <row r="53" spans="1:31" ht="12.75" customHeight="1">
      <c r="A53" s="232">
        <f t="shared" si="16"/>
        <v>0</v>
      </c>
      <c r="B53" s="138">
        <f t="shared" si="17"/>
        <v>30</v>
      </c>
      <c r="C53" s="88">
        <f t="shared" si="18"/>
        <v>24814872.511133831</v>
      </c>
      <c r="D53" s="115">
        <f t="shared" si="19"/>
        <v>1.2189944199947573</v>
      </c>
      <c r="E53" s="267">
        <f t="shared" ca="1" si="23"/>
        <v>1196495425.982322</v>
      </c>
      <c r="F53" s="97">
        <f t="shared" si="0"/>
        <v>0.32</v>
      </c>
      <c r="G53" s="96">
        <f t="shared" ca="1" si="24"/>
        <v>382878536.31434304</v>
      </c>
      <c r="H53" s="268">
        <f t="shared" si="1"/>
        <v>21.346399999999999</v>
      </c>
      <c r="I53" s="267">
        <f t="shared" ca="1" si="25"/>
        <v>8003571.7653175583</v>
      </c>
      <c r="J53" s="97">
        <f t="shared" si="2"/>
        <v>0.25</v>
      </c>
      <c r="K53" s="96">
        <f t="shared" si="3"/>
        <v>169506.6222629335</v>
      </c>
      <c r="L53" s="88">
        <f t="shared" ca="1" si="4"/>
        <v>8173078.3875804916</v>
      </c>
      <c r="M53" s="96">
        <f t="shared" ca="1" si="5"/>
        <v>6002678.8239881685</v>
      </c>
      <c r="N53" s="96">
        <f t="shared" ca="1" si="6"/>
        <v>4880226.6861692425</v>
      </c>
      <c r="O53" s="269">
        <f t="shared" ca="1" si="7"/>
        <v>4880226.6861692425</v>
      </c>
      <c r="P53" s="74"/>
      <c r="Q53" s="74"/>
      <c r="R53" s="138">
        <f t="shared" si="20"/>
        <v>30</v>
      </c>
      <c r="S53" s="88">
        <f t="shared" si="21"/>
        <v>0</v>
      </c>
      <c r="T53" s="115">
        <f t="shared" si="22"/>
        <v>1.2189944199947573</v>
      </c>
      <c r="U53" s="267">
        <f t="shared" ca="1" si="26"/>
        <v>535312899.74971682</v>
      </c>
      <c r="V53" s="97">
        <f t="shared" si="8"/>
        <v>0.32</v>
      </c>
      <c r="W53" s="96">
        <f t="shared" ca="1" si="27"/>
        <v>171300127.91990939</v>
      </c>
      <c r="X53" s="268">
        <f t="shared" si="9"/>
        <v>21.346399999999999</v>
      </c>
      <c r="Y53" s="267">
        <f t="shared" ca="1" si="28"/>
        <v>3656641.0506295539</v>
      </c>
      <c r="Z53" s="97">
        <f t="shared" si="10"/>
        <v>0.25</v>
      </c>
      <c r="AA53" s="96">
        <f t="shared" si="11"/>
        <v>0</v>
      </c>
      <c r="AB53" s="88">
        <f t="shared" ca="1" si="12"/>
        <v>3656641.0506295539</v>
      </c>
      <c r="AC53" s="96">
        <f t="shared" ca="1" si="13"/>
        <v>2742480.7879721653</v>
      </c>
      <c r="AD53" s="96">
        <f t="shared" ca="1" si="14"/>
        <v>2229659.1772131426</v>
      </c>
      <c r="AE53" s="96">
        <f t="shared" ca="1" si="15"/>
        <v>2229659.1772131426</v>
      </c>
    </row>
    <row r="54" spans="1:31" ht="12.75" customHeight="1">
      <c r="A54" s="74"/>
      <c r="B54" s="74"/>
      <c r="C54" s="138"/>
      <c r="D54" s="74"/>
      <c r="E54" s="75"/>
      <c r="F54" s="271" t="s">
        <v>450</v>
      </c>
      <c r="G54" s="74"/>
      <c r="H54" s="74"/>
      <c r="I54" s="74"/>
      <c r="J54" s="74"/>
      <c r="K54" s="74"/>
      <c r="L54" s="74"/>
      <c r="M54" s="158"/>
      <c r="N54" s="74"/>
      <c r="O54" s="123"/>
      <c r="P54" s="74"/>
      <c r="Q54" s="74"/>
      <c r="R54" s="74"/>
      <c r="S54" s="138"/>
      <c r="T54" s="74"/>
      <c r="U54" s="75"/>
      <c r="V54" s="272" t="s">
        <v>450</v>
      </c>
      <c r="W54" s="100"/>
      <c r="X54" s="100"/>
      <c r="Y54" s="100"/>
      <c r="Z54" s="100"/>
      <c r="AA54" s="74"/>
      <c r="AB54" s="74"/>
      <c r="AC54" s="158"/>
      <c r="AD54" s="74"/>
      <c r="AE54" s="74"/>
    </row>
    <row r="55" spans="1:31" ht="16.5" customHeight="1">
      <c r="A55" s="74"/>
      <c r="B55" s="225"/>
      <c r="C55" s="138"/>
      <c r="D55" s="75"/>
      <c r="E55" s="75"/>
      <c r="G55" s="273"/>
      <c r="H55" s="274"/>
      <c r="I55" s="275">
        <f ca="1">SUM(I26:I36)*(1.7529/100)</f>
        <v>1352733.4944366894</v>
      </c>
      <c r="J55" s="276"/>
      <c r="K55" s="74"/>
      <c r="L55" s="87" t="s">
        <v>451</v>
      </c>
      <c r="M55" s="74"/>
      <c r="N55" s="277">
        <f ca="1">MIN(O23:O53)</f>
        <v>4163830.0914450381</v>
      </c>
      <c r="O55" s="123"/>
      <c r="P55" s="75"/>
      <c r="Q55" s="74"/>
      <c r="R55" s="225"/>
      <c r="S55" s="138"/>
      <c r="T55" s="75"/>
      <c r="U55" s="75"/>
      <c r="W55" s="278"/>
      <c r="X55" s="279"/>
      <c r="Y55" s="275">
        <f ca="1">SUM(Y26:Y36)*(1.7529/100)</f>
        <v>606254.98287986778</v>
      </c>
      <c r="Z55" s="280"/>
      <c r="AA55" s="74"/>
      <c r="AB55" s="87" t="s">
        <v>451</v>
      </c>
      <c r="AC55" s="74"/>
      <c r="AD55" s="277">
        <f ca="1">MIN(AE23:AE53)</f>
        <v>1865679.0576343955</v>
      </c>
      <c r="AE55" s="74"/>
    </row>
    <row r="56" spans="1:31" ht="12.75" customHeight="1">
      <c r="A56" s="74"/>
      <c r="B56" s="74"/>
      <c r="C56" s="138"/>
      <c r="D56" s="158"/>
      <c r="E56" s="75"/>
      <c r="F56" s="116" t="s">
        <v>452</v>
      </c>
      <c r="G56" s="74"/>
      <c r="H56" s="158"/>
      <c r="I56" s="275">
        <f ca="1">100%*I55</f>
        <v>1352733.4944366894</v>
      </c>
      <c r="J56" s="74"/>
      <c r="K56" s="74"/>
      <c r="L56" s="281" t="s">
        <v>453</v>
      </c>
      <c r="M56" s="74"/>
      <c r="N56" s="277">
        <f ca="1">PV(D15,D14,-N55)</f>
        <v>64008274.164999932</v>
      </c>
      <c r="O56" s="123"/>
      <c r="P56" s="158"/>
      <c r="Q56" s="74"/>
      <c r="R56" s="74"/>
      <c r="S56" s="138"/>
      <c r="T56" s="158"/>
      <c r="U56" s="75"/>
      <c r="V56" s="76" t="s">
        <v>452</v>
      </c>
      <c r="W56" s="100"/>
      <c r="X56" s="157"/>
      <c r="Y56" s="275">
        <f ca="1">100%*Y55</f>
        <v>606254.98287986778</v>
      </c>
      <c r="Z56" s="100"/>
      <c r="AA56" s="74"/>
      <c r="AB56" s="281" t="s">
        <v>453</v>
      </c>
      <c r="AC56" s="74"/>
      <c r="AD56" s="277">
        <f ca="1">PV(T15,T14,-AD55)</f>
        <v>28680059.945365667</v>
      </c>
      <c r="AE56" s="74"/>
    </row>
    <row r="57" spans="1:31" ht="12.75" customHeight="1">
      <c r="A57" s="74"/>
      <c r="B57" s="74"/>
      <c r="C57" s="138"/>
      <c r="D57" s="158"/>
      <c r="E57" s="75"/>
      <c r="F57" s="116" t="s">
        <v>454</v>
      </c>
      <c r="G57" s="74"/>
      <c r="H57" s="158"/>
      <c r="I57" s="74">
        <f ca="1">SUM(I37:I51)*1.7529/100</f>
        <v>1999835.6729851293</v>
      </c>
      <c r="J57" s="74"/>
      <c r="K57" s="74"/>
      <c r="L57" s="158"/>
      <c r="M57" s="74"/>
      <c r="N57" s="74"/>
      <c r="O57" s="123"/>
      <c r="P57" s="158"/>
      <c r="Q57" s="74"/>
      <c r="R57" s="74"/>
      <c r="S57" s="74"/>
      <c r="T57" s="158"/>
      <c r="V57" s="116" t="s">
        <v>454</v>
      </c>
      <c r="W57" s="74"/>
      <c r="X57" s="158"/>
      <c r="Y57" s="74">
        <f ca="1">SUM(Y37:Y51)*1.7529/100</f>
        <v>900435.61414198042</v>
      </c>
    </row>
    <row r="58" spans="1:31" ht="12.75" customHeight="1">
      <c r="A58" s="74"/>
      <c r="B58" s="74"/>
      <c r="C58" s="138"/>
      <c r="D58" s="158"/>
      <c r="E58" s="75"/>
      <c r="F58" s="116" t="s">
        <v>455</v>
      </c>
      <c r="G58" s="74"/>
      <c r="H58" s="158"/>
      <c r="I58" s="275">
        <f ca="1">50%*I57</f>
        <v>999917.83649256465</v>
      </c>
      <c r="J58" s="74"/>
      <c r="K58" s="74"/>
      <c r="L58" s="158"/>
      <c r="M58" s="74"/>
      <c r="N58" s="74"/>
      <c r="O58" s="123"/>
      <c r="P58" s="158"/>
      <c r="Q58" s="74"/>
      <c r="R58" s="74"/>
      <c r="S58" s="74"/>
      <c r="T58" s="158"/>
      <c r="V58" s="116" t="s">
        <v>455</v>
      </c>
      <c r="W58" s="74"/>
      <c r="X58" s="158"/>
      <c r="Y58" s="275">
        <f ca="1">50%*Y57</f>
        <v>450217.80707099021</v>
      </c>
    </row>
    <row r="59" spans="1:31" ht="12.75" customHeight="1">
      <c r="A59" s="74"/>
      <c r="B59" s="74"/>
      <c r="C59" s="138"/>
      <c r="D59" s="158"/>
      <c r="E59" s="75"/>
      <c r="F59" s="74"/>
      <c r="G59" s="74"/>
      <c r="H59" s="158"/>
      <c r="I59" s="74"/>
      <c r="J59" s="74"/>
      <c r="K59" s="74"/>
      <c r="L59" s="158"/>
      <c r="M59" s="74"/>
      <c r="N59" s="74"/>
      <c r="O59" s="123"/>
      <c r="P59" s="158"/>
      <c r="Q59" s="74"/>
      <c r="R59" s="74"/>
      <c r="S59" s="74"/>
      <c r="T59" s="158"/>
      <c r="V59" s="74"/>
      <c r="W59" s="74"/>
      <c r="X59" s="158"/>
      <c r="Y59" s="74"/>
    </row>
    <row r="60" spans="1:31" ht="12.75" customHeight="1">
      <c r="A60" s="74"/>
      <c r="B60" s="74"/>
      <c r="C60" s="138"/>
      <c r="D60" s="158"/>
      <c r="E60" s="75"/>
      <c r="F60" s="282" t="s">
        <v>456</v>
      </c>
      <c r="G60" s="99"/>
      <c r="H60" s="283"/>
      <c r="I60" s="284">
        <f>905205*0.3</f>
        <v>271561.5</v>
      </c>
      <c r="J60" s="74"/>
      <c r="K60" s="74"/>
      <c r="L60" s="158"/>
      <c r="M60" s="74"/>
      <c r="N60" s="74"/>
      <c r="O60" s="123"/>
      <c r="P60" s="158"/>
      <c r="Q60" s="74"/>
      <c r="R60" s="74"/>
      <c r="S60" s="74"/>
      <c r="T60" s="158"/>
      <c r="V60" s="76"/>
      <c r="W60" s="74"/>
      <c r="X60" s="158"/>
      <c r="Y60" s="285"/>
    </row>
    <row r="61" spans="1:31" ht="12.75" customHeight="1">
      <c r="A61" s="74"/>
      <c r="B61" s="74"/>
      <c r="C61" s="138"/>
      <c r="D61" s="158"/>
      <c r="E61" s="75"/>
      <c r="F61" s="74"/>
      <c r="G61" s="74"/>
      <c r="H61" s="158"/>
      <c r="I61" s="74"/>
      <c r="J61" s="74"/>
      <c r="K61" s="74"/>
      <c r="L61" s="158"/>
      <c r="M61" s="74"/>
      <c r="N61" s="74"/>
      <c r="O61" s="123"/>
      <c r="P61" s="158"/>
      <c r="Q61" s="74"/>
      <c r="R61" s="74"/>
      <c r="S61" s="74"/>
      <c r="T61" s="158"/>
    </row>
    <row r="62" spans="1:31" ht="12.75" customHeight="1">
      <c r="A62" s="74"/>
      <c r="E62" s="75"/>
      <c r="O62" s="123"/>
    </row>
    <row r="63" spans="1:31" ht="12.75" customHeight="1">
      <c r="A63" s="74"/>
      <c r="E63" s="75"/>
      <c r="O63" s="123"/>
    </row>
    <row r="64" spans="1:31" ht="12.75" customHeight="1">
      <c r="A64" s="74"/>
      <c r="E64" s="75"/>
      <c r="O64" s="123"/>
    </row>
    <row r="65" spans="1:15" ht="12.75" customHeight="1">
      <c r="A65" s="74"/>
      <c r="E65" s="75"/>
      <c r="O65" s="123"/>
    </row>
    <row r="66" spans="1:15" ht="12.75" customHeight="1">
      <c r="A66" s="74"/>
      <c r="E66" s="75"/>
      <c r="O66" s="123"/>
    </row>
    <row r="67" spans="1:15" ht="12.75" customHeight="1">
      <c r="A67" s="74"/>
      <c r="E67" s="75"/>
      <c r="O67" s="123"/>
    </row>
    <row r="68" spans="1:15" ht="12.75" customHeight="1">
      <c r="A68" s="74"/>
      <c r="E68" s="75"/>
      <c r="O68" s="123"/>
    </row>
    <row r="69" spans="1:15" ht="12.75" customHeight="1">
      <c r="A69" s="74"/>
      <c r="E69" s="75"/>
      <c r="O69" s="123"/>
    </row>
    <row r="70" spans="1:15" ht="12.75" customHeight="1">
      <c r="A70" s="74"/>
      <c r="E70" s="75"/>
      <c r="O70" s="123"/>
    </row>
    <row r="71" spans="1:15" ht="12.75" customHeight="1">
      <c r="A71" s="74"/>
      <c r="E71" s="75"/>
      <c r="O71" s="123"/>
    </row>
    <row r="72" spans="1:15" ht="12.75" customHeight="1">
      <c r="A72" s="74"/>
      <c r="E72" s="75"/>
      <c r="O72" s="123"/>
    </row>
    <row r="73" spans="1:15" ht="12.75" customHeight="1">
      <c r="A73" s="74"/>
      <c r="E73" s="75"/>
      <c r="O73" s="123"/>
    </row>
    <row r="74" spans="1:15" ht="12.75" customHeight="1">
      <c r="A74" s="74"/>
      <c r="E74" s="75"/>
      <c r="O74" s="123"/>
    </row>
    <row r="75" spans="1:15" ht="12.75" customHeight="1">
      <c r="A75" s="74"/>
      <c r="E75" s="75"/>
      <c r="O75" s="123"/>
    </row>
    <row r="76" spans="1:15" ht="12.75" customHeight="1">
      <c r="A76" s="74"/>
      <c r="E76" s="75"/>
      <c r="O76" s="123"/>
    </row>
    <row r="77" spans="1:15" ht="12.75" customHeight="1">
      <c r="A77" s="74"/>
      <c r="E77" s="75"/>
      <c r="O77" s="123"/>
    </row>
    <row r="78" spans="1:15" ht="12.75" customHeight="1">
      <c r="A78" s="74"/>
      <c r="E78" s="75"/>
      <c r="O78" s="123"/>
    </row>
    <row r="79" spans="1:15" ht="12.75" customHeight="1">
      <c r="A79" s="74"/>
      <c r="E79" s="75"/>
      <c r="O79" s="123"/>
    </row>
    <row r="80" spans="1:15" ht="12.75" customHeight="1">
      <c r="A80" s="74"/>
      <c r="E80" s="75"/>
      <c r="O80" s="123"/>
    </row>
    <row r="81" spans="1:15" ht="12.75" customHeight="1">
      <c r="A81" s="74"/>
      <c r="E81" s="75"/>
      <c r="O81" s="123"/>
    </row>
    <row r="82" spans="1:15" ht="12.75" customHeight="1">
      <c r="A82" s="74"/>
      <c r="E82" s="75"/>
      <c r="O82" s="123"/>
    </row>
    <row r="83" spans="1:15" ht="12.75" customHeight="1">
      <c r="A83" s="74"/>
      <c r="E83" s="75"/>
      <c r="O83" s="123"/>
    </row>
    <row r="84" spans="1:15" ht="12.75" customHeight="1">
      <c r="A84" s="74"/>
      <c r="E84" s="75"/>
      <c r="O84" s="123"/>
    </row>
    <row r="85" spans="1:15" ht="12.75" customHeight="1">
      <c r="A85" s="74"/>
      <c r="E85" s="75"/>
      <c r="O85" s="123"/>
    </row>
    <row r="86" spans="1:15" ht="12.75" customHeight="1">
      <c r="A86" s="74"/>
      <c r="E86" s="75"/>
      <c r="O86" s="123"/>
    </row>
    <row r="87" spans="1:15" ht="12.75" customHeight="1">
      <c r="A87" s="74"/>
      <c r="E87" s="75"/>
      <c r="O87" s="123"/>
    </row>
    <row r="88" spans="1:15" ht="12.75" customHeight="1">
      <c r="A88" s="74"/>
      <c r="E88" s="75"/>
      <c r="O88" s="123"/>
    </row>
    <row r="89" spans="1:15" ht="12.75" customHeight="1">
      <c r="A89" s="74"/>
      <c r="E89" s="75"/>
      <c r="O89" s="123"/>
    </row>
    <row r="90" spans="1:15" ht="12.75" customHeight="1">
      <c r="A90" s="74"/>
      <c r="E90" s="75"/>
      <c r="O90" s="123"/>
    </row>
    <row r="91" spans="1:15" ht="12.75" customHeight="1">
      <c r="A91" s="74"/>
      <c r="E91" s="75"/>
      <c r="O91" s="123"/>
    </row>
    <row r="92" spans="1:15" ht="12.75" customHeight="1">
      <c r="A92" s="74"/>
      <c r="E92" s="75"/>
      <c r="O92" s="123"/>
    </row>
    <row r="93" spans="1:15" ht="12.75" customHeight="1">
      <c r="A93" s="74"/>
      <c r="E93" s="75"/>
      <c r="O93" s="123"/>
    </row>
    <row r="94" spans="1:15" ht="12.75" customHeight="1">
      <c r="A94" s="74"/>
      <c r="E94" s="75"/>
      <c r="O94" s="123"/>
    </row>
    <row r="95" spans="1:15" ht="12.75" customHeight="1">
      <c r="A95" s="74"/>
      <c r="E95" s="75"/>
      <c r="O95" s="123"/>
    </row>
    <row r="96" spans="1:15" ht="12.75" customHeight="1">
      <c r="A96" s="74"/>
      <c r="E96" s="75"/>
      <c r="O96" s="123"/>
    </row>
    <row r="97" spans="1:15" ht="12.75" customHeight="1">
      <c r="A97" s="74"/>
      <c r="E97" s="75"/>
      <c r="O97" s="123"/>
    </row>
    <row r="98" spans="1:15" ht="12.75" customHeight="1">
      <c r="A98" s="74"/>
      <c r="E98" s="75"/>
      <c r="O98" s="123"/>
    </row>
    <row r="99" spans="1:15" ht="12.75" customHeight="1">
      <c r="A99" s="74"/>
      <c r="E99" s="75"/>
      <c r="O99" s="123"/>
    </row>
    <row r="100" spans="1:15" ht="12.75" customHeight="1">
      <c r="A100" s="74"/>
      <c r="E100" s="75"/>
      <c r="O100" s="123"/>
    </row>
    <row r="101" spans="1:15" ht="12.75" customHeight="1">
      <c r="A101" s="74"/>
      <c r="E101" s="75"/>
      <c r="O101" s="123"/>
    </row>
    <row r="102" spans="1:15" ht="12.75" customHeight="1">
      <c r="A102" s="74"/>
      <c r="E102" s="75"/>
      <c r="O102" s="123"/>
    </row>
    <row r="103" spans="1:15" ht="12.75" customHeight="1">
      <c r="A103" s="74"/>
      <c r="E103" s="75"/>
      <c r="O103" s="123"/>
    </row>
    <row r="104" spans="1:15" ht="12.75" customHeight="1">
      <c r="A104" s="74"/>
      <c r="E104" s="75"/>
      <c r="O104" s="123"/>
    </row>
    <row r="105" spans="1:15" ht="12.75" customHeight="1">
      <c r="A105" s="74"/>
      <c r="E105" s="75"/>
      <c r="O105" s="123"/>
    </row>
    <row r="106" spans="1:15" ht="12.75" customHeight="1">
      <c r="A106" s="74"/>
      <c r="E106" s="75"/>
      <c r="O106" s="123"/>
    </row>
    <row r="107" spans="1:15" ht="12.75" customHeight="1">
      <c r="A107" s="74"/>
      <c r="E107" s="75"/>
      <c r="O107" s="123"/>
    </row>
    <row r="108" spans="1:15" ht="12.75" customHeight="1">
      <c r="A108" s="74"/>
      <c r="E108" s="75"/>
      <c r="O108" s="123"/>
    </row>
    <row r="109" spans="1:15" ht="12.75" customHeight="1">
      <c r="A109" s="74"/>
      <c r="E109" s="75"/>
      <c r="O109" s="123"/>
    </row>
    <row r="110" spans="1:15" ht="12.75" customHeight="1">
      <c r="A110" s="74"/>
      <c r="E110" s="75"/>
      <c r="O110" s="123"/>
    </row>
    <row r="111" spans="1:15" ht="12.75" customHeight="1">
      <c r="A111" s="74"/>
      <c r="E111" s="75"/>
      <c r="O111" s="123"/>
    </row>
    <row r="112" spans="1:15" ht="12.75" customHeight="1">
      <c r="A112" s="74"/>
      <c r="E112" s="75"/>
      <c r="O112" s="123"/>
    </row>
    <row r="113" spans="1:15" ht="12.75" customHeight="1">
      <c r="A113" s="74"/>
      <c r="E113" s="75"/>
      <c r="O113" s="123"/>
    </row>
    <row r="114" spans="1:15" ht="12.75" customHeight="1">
      <c r="A114" s="74"/>
      <c r="E114" s="75"/>
      <c r="O114" s="123"/>
    </row>
    <row r="115" spans="1:15" ht="12.75" customHeight="1">
      <c r="A115" s="74"/>
      <c r="E115" s="75"/>
      <c r="O115" s="123"/>
    </row>
    <row r="116" spans="1:15" ht="12.75" customHeight="1">
      <c r="A116" s="74"/>
      <c r="E116" s="75"/>
      <c r="O116" s="123"/>
    </row>
    <row r="117" spans="1:15" ht="12.75" customHeight="1">
      <c r="A117" s="74"/>
      <c r="E117" s="75"/>
      <c r="O117" s="123"/>
    </row>
    <row r="118" spans="1:15" ht="12.75" customHeight="1">
      <c r="A118" s="74"/>
      <c r="E118" s="75"/>
      <c r="O118" s="123"/>
    </row>
    <row r="119" spans="1:15" ht="12.75" customHeight="1">
      <c r="A119" s="74"/>
      <c r="E119" s="75"/>
      <c r="O119" s="123"/>
    </row>
    <row r="120" spans="1:15" ht="12.75" customHeight="1">
      <c r="A120" s="74"/>
      <c r="E120" s="75"/>
      <c r="O120" s="123"/>
    </row>
    <row r="121" spans="1:15" ht="12.75" customHeight="1">
      <c r="A121" s="74"/>
      <c r="E121" s="75"/>
      <c r="O121" s="123"/>
    </row>
    <row r="122" spans="1:15" ht="12.75" customHeight="1">
      <c r="A122" s="74"/>
      <c r="E122" s="75"/>
      <c r="O122" s="123"/>
    </row>
    <row r="123" spans="1:15" ht="12.75" customHeight="1">
      <c r="A123" s="74"/>
      <c r="E123" s="75"/>
      <c r="O123" s="123"/>
    </row>
    <row r="124" spans="1:15" ht="12.75" customHeight="1">
      <c r="A124" s="74"/>
      <c r="E124" s="75"/>
      <c r="O124" s="123"/>
    </row>
    <row r="125" spans="1:15" ht="12.75" customHeight="1">
      <c r="A125" s="74"/>
      <c r="E125" s="75"/>
      <c r="O125" s="123"/>
    </row>
    <row r="126" spans="1:15" ht="12.75" customHeight="1">
      <c r="A126" s="74"/>
      <c r="E126" s="75"/>
      <c r="O126" s="123"/>
    </row>
    <row r="127" spans="1:15" ht="12.75" customHeight="1">
      <c r="A127" s="74"/>
      <c r="E127" s="75"/>
      <c r="O127" s="123"/>
    </row>
    <row r="128" spans="1:15" ht="12.75" customHeight="1">
      <c r="A128" s="74"/>
      <c r="E128" s="75"/>
      <c r="O128" s="123"/>
    </row>
    <row r="129" spans="1:15" ht="12.75" customHeight="1">
      <c r="A129" s="74"/>
      <c r="E129" s="75"/>
      <c r="O129" s="123"/>
    </row>
    <row r="130" spans="1:15" ht="12.75" customHeight="1">
      <c r="A130" s="74"/>
      <c r="E130" s="75"/>
      <c r="O130" s="123"/>
    </row>
    <row r="131" spans="1:15" ht="12.75" customHeight="1">
      <c r="A131" s="74"/>
      <c r="E131" s="75"/>
      <c r="O131" s="123"/>
    </row>
    <row r="132" spans="1:15" ht="12.75" customHeight="1">
      <c r="A132" s="74"/>
      <c r="E132" s="75"/>
      <c r="O132" s="123"/>
    </row>
    <row r="133" spans="1:15" ht="12.75" customHeight="1">
      <c r="A133" s="74"/>
      <c r="E133" s="75"/>
      <c r="O133" s="123"/>
    </row>
    <row r="134" spans="1:15" ht="12.75" customHeight="1">
      <c r="A134" s="74"/>
      <c r="E134" s="75"/>
      <c r="O134" s="123"/>
    </row>
    <row r="135" spans="1:15" ht="12.75" customHeight="1">
      <c r="A135" s="74"/>
      <c r="E135" s="75"/>
      <c r="O135" s="123"/>
    </row>
    <row r="136" spans="1:15" ht="12.75" customHeight="1">
      <c r="A136" s="74"/>
      <c r="E136" s="75"/>
      <c r="O136" s="123"/>
    </row>
    <row r="137" spans="1:15" ht="12.75" customHeight="1">
      <c r="A137" s="74"/>
      <c r="E137" s="75"/>
      <c r="O137" s="123"/>
    </row>
    <row r="138" spans="1:15" ht="12.75" customHeight="1">
      <c r="A138" s="74"/>
      <c r="E138" s="75"/>
      <c r="O138" s="123"/>
    </row>
    <row r="139" spans="1:15" ht="12.75" customHeight="1">
      <c r="A139" s="74"/>
      <c r="E139" s="75"/>
      <c r="O139" s="123"/>
    </row>
    <row r="140" spans="1:15" ht="12.75" customHeight="1">
      <c r="A140" s="74"/>
      <c r="E140" s="75"/>
      <c r="O140" s="123"/>
    </row>
    <row r="141" spans="1:15" ht="12.75" customHeight="1">
      <c r="A141" s="74"/>
      <c r="E141" s="75"/>
      <c r="O141" s="123"/>
    </row>
    <row r="142" spans="1:15" ht="12.75" customHeight="1">
      <c r="A142" s="74"/>
      <c r="E142" s="75"/>
      <c r="O142" s="123"/>
    </row>
    <row r="143" spans="1:15" ht="12.75" customHeight="1">
      <c r="A143" s="74"/>
      <c r="E143" s="75"/>
      <c r="O143" s="123"/>
    </row>
    <row r="144" spans="1:15" ht="12.75" customHeight="1">
      <c r="A144" s="74"/>
      <c r="E144" s="75"/>
      <c r="O144" s="123"/>
    </row>
    <row r="145" spans="1:15" ht="12.75" customHeight="1">
      <c r="A145" s="74"/>
      <c r="E145" s="75"/>
      <c r="O145" s="123"/>
    </row>
    <row r="146" spans="1:15" ht="12.75" customHeight="1">
      <c r="A146" s="74"/>
      <c r="E146" s="75"/>
      <c r="O146" s="123"/>
    </row>
    <row r="147" spans="1:15" ht="12.75" customHeight="1">
      <c r="A147" s="74"/>
      <c r="E147" s="75"/>
      <c r="O147" s="123"/>
    </row>
    <row r="148" spans="1:15" ht="12.75" customHeight="1">
      <c r="A148" s="74"/>
      <c r="E148" s="75"/>
      <c r="O148" s="123"/>
    </row>
    <row r="149" spans="1:15" ht="12.75" customHeight="1">
      <c r="A149" s="74"/>
      <c r="E149" s="75"/>
      <c r="O149" s="123"/>
    </row>
    <row r="150" spans="1:15" ht="12.75" customHeight="1">
      <c r="A150" s="74"/>
      <c r="E150" s="75"/>
      <c r="O150" s="123"/>
    </row>
    <row r="151" spans="1:15" ht="12.75" customHeight="1">
      <c r="A151" s="74"/>
      <c r="E151" s="75"/>
      <c r="O151" s="123"/>
    </row>
    <row r="152" spans="1:15" ht="12.75" customHeight="1">
      <c r="A152" s="74"/>
      <c r="E152" s="75"/>
      <c r="O152" s="123"/>
    </row>
    <row r="153" spans="1:15" ht="12.75" customHeight="1">
      <c r="A153" s="74"/>
      <c r="E153" s="75"/>
      <c r="O153" s="123"/>
    </row>
    <row r="154" spans="1:15" ht="12.75" customHeight="1">
      <c r="A154" s="74"/>
      <c r="E154" s="75"/>
      <c r="O154" s="123"/>
    </row>
    <row r="155" spans="1:15" ht="12.75" customHeight="1">
      <c r="A155" s="74"/>
      <c r="E155" s="75"/>
      <c r="O155" s="123"/>
    </row>
    <row r="156" spans="1:15" ht="12.75" customHeight="1">
      <c r="A156" s="74"/>
      <c r="E156" s="75"/>
      <c r="O156" s="123"/>
    </row>
    <row r="157" spans="1:15" ht="12.75" customHeight="1">
      <c r="A157" s="74"/>
      <c r="E157" s="75"/>
      <c r="O157" s="123"/>
    </row>
    <row r="158" spans="1:15" ht="12.75" customHeight="1">
      <c r="A158" s="74"/>
      <c r="E158" s="75"/>
      <c r="O158" s="123"/>
    </row>
    <row r="159" spans="1:15" ht="12.75" customHeight="1">
      <c r="A159" s="74"/>
      <c r="E159" s="75"/>
      <c r="O159" s="123"/>
    </row>
    <row r="160" spans="1:15" ht="12.75" customHeight="1">
      <c r="A160" s="74"/>
      <c r="E160" s="75"/>
      <c r="O160" s="123"/>
    </row>
    <row r="161" spans="1:15" ht="12.75" customHeight="1">
      <c r="A161" s="74"/>
      <c r="E161" s="75"/>
      <c r="O161" s="123"/>
    </row>
    <row r="162" spans="1:15" ht="12.75" customHeight="1">
      <c r="A162" s="74"/>
      <c r="E162" s="75"/>
      <c r="O162" s="123"/>
    </row>
    <row r="163" spans="1:15" ht="12.75" customHeight="1">
      <c r="A163" s="74"/>
      <c r="E163" s="75"/>
      <c r="O163" s="123"/>
    </row>
    <row r="164" spans="1:15" ht="12.75" customHeight="1">
      <c r="A164" s="74"/>
      <c r="E164" s="75"/>
      <c r="O164" s="123"/>
    </row>
    <row r="165" spans="1:15" ht="12.75" customHeight="1">
      <c r="A165" s="74"/>
      <c r="E165" s="75"/>
      <c r="O165" s="123"/>
    </row>
    <row r="166" spans="1:15" ht="12.75" customHeight="1">
      <c r="A166" s="74"/>
      <c r="E166" s="75"/>
      <c r="O166" s="123"/>
    </row>
    <row r="167" spans="1:15" ht="12.75" customHeight="1">
      <c r="A167" s="74"/>
      <c r="E167" s="75"/>
      <c r="O167" s="123"/>
    </row>
    <row r="168" spans="1:15" ht="12.75" customHeight="1">
      <c r="A168" s="74"/>
      <c r="E168" s="75"/>
      <c r="O168" s="123"/>
    </row>
    <row r="169" spans="1:15" ht="12.75" customHeight="1">
      <c r="A169" s="74"/>
      <c r="E169" s="75"/>
      <c r="O169" s="123"/>
    </row>
    <row r="170" spans="1:15" ht="12.75" customHeight="1">
      <c r="A170" s="74"/>
      <c r="E170" s="75"/>
      <c r="O170" s="123"/>
    </row>
    <row r="171" spans="1:15" ht="12.75" customHeight="1">
      <c r="A171" s="74"/>
      <c r="E171" s="75"/>
      <c r="O171" s="123"/>
    </row>
    <row r="172" spans="1:15" ht="12.75" customHeight="1">
      <c r="A172" s="74"/>
      <c r="E172" s="75"/>
      <c r="O172" s="123"/>
    </row>
    <row r="173" spans="1:15" ht="12.75" customHeight="1">
      <c r="A173" s="74"/>
      <c r="E173" s="75"/>
      <c r="O173" s="123"/>
    </row>
    <row r="174" spans="1:15" ht="12.75" customHeight="1">
      <c r="A174" s="74"/>
      <c r="E174" s="75"/>
      <c r="O174" s="123"/>
    </row>
    <row r="175" spans="1:15" ht="12.75" customHeight="1">
      <c r="A175" s="74"/>
      <c r="E175" s="75"/>
      <c r="O175" s="123"/>
    </row>
    <row r="176" spans="1:15" ht="12.75" customHeight="1">
      <c r="A176" s="74"/>
      <c r="E176" s="75"/>
      <c r="O176" s="123"/>
    </row>
    <row r="177" spans="1:15" ht="12.75" customHeight="1">
      <c r="A177" s="74"/>
      <c r="E177" s="75"/>
      <c r="O177" s="123"/>
    </row>
    <row r="178" spans="1:15" ht="12.75" customHeight="1">
      <c r="A178" s="74"/>
      <c r="E178" s="75"/>
      <c r="O178" s="123"/>
    </row>
    <row r="179" spans="1:15" ht="12.75" customHeight="1">
      <c r="A179" s="74"/>
      <c r="E179" s="75"/>
      <c r="O179" s="123"/>
    </row>
    <row r="180" spans="1:15" ht="12.75" customHeight="1">
      <c r="A180" s="74"/>
      <c r="E180" s="75"/>
      <c r="O180" s="123"/>
    </row>
    <row r="181" spans="1:15" ht="12.75" customHeight="1">
      <c r="A181" s="74"/>
      <c r="E181" s="75"/>
      <c r="O181" s="123"/>
    </row>
    <row r="182" spans="1:15" ht="12.75" customHeight="1">
      <c r="A182" s="74"/>
      <c r="E182" s="75"/>
      <c r="O182" s="123"/>
    </row>
    <row r="183" spans="1:15" ht="12.75" customHeight="1">
      <c r="A183" s="74"/>
      <c r="E183" s="75"/>
      <c r="O183" s="123"/>
    </row>
    <row r="184" spans="1:15" ht="12.75" customHeight="1">
      <c r="A184" s="74"/>
      <c r="E184" s="75"/>
      <c r="O184" s="123"/>
    </row>
    <row r="185" spans="1:15" ht="12.75" customHeight="1">
      <c r="A185" s="74"/>
      <c r="E185" s="75"/>
      <c r="O185" s="123"/>
    </row>
    <row r="186" spans="1:15" ht="12.75" customHeight="1">
      <c r="A186" s="74"/>
      <c r="E186" s="75"/>
      <c r="O186" s="123"/>
    </row>
    <row r="187" spans="1:15" ht="12.75" customHeight="1">
      <c r="A187" s="74"/>
      <c r="E187" s="75"/>
      <c r="O187" s="123"/>
    </row>
    <row r="188" spans="1:15" ht="12.75" customHeight="1">
      <c r="A188" s="74"/>
      <c r="E188" s="75"/>
      <c r="O188" s="123"/>
    </row>
    <row r="189" spans="1:15" ht="12.75" customHeight="1">
      <c r="A189" s="74"/>
      <c r="E189" s="75"/>
      <c r="O189" s="123"/>
    </row>
    <row r="190" spans="1:15" ht="12.75" customHeight="1">
      <c r="A190" s="74"/>
      <c r="E190" s="75"/>
      <c r="O190" s="123"/>
    </row>
    <row r="191" spans="1:15" ht="12.75" customHeight="1">
      <c r="A191" s="74"/>
      <c r="E191" s="75"/>
      <c r="O191" s="123"/>
    </row>
    <row r="192" spans="1:15" ht="12.75" customHeight="1">
      <c r="A192" s="74"/>
      <c r="E192" s="75"/>
      <c r="O192" s="123"/>
    </row>
    <row r="193" spans="1:15" ht="12.75" customHeight="1">
      <c r="A193" s="74"/>
      <c r="E193" s="75"/>
      <c r="O193" s="123"/>
    </row>
    <row r="194" spans="1:15" ht="12.75" customHeight="1">
      <c r="A194" s="74"/>
      <c r="E194" s="75"/>
      <c r="O194" s="123"/>
    </row>
    <row r="195" spans="1:15" ht="12.75" customHeight="1">
      <c r="A195" s="74"/>
      <c r="E195" s="75"/>
      <c r="O195" s="123"/>
    </row>
    <row r="196" spans="1:15" ht="12.75" customHeight="1">
      <c r="A196" s="74"/>
      <c r="E196" s="75"/>
      <c r="O196" s="123"/>
    </row>
    <row r="197" spans="1:15" ht="12.75" customHeight="1">
      <c r="A197" s="74"/>
      <c r="E197" s="75"/>
      <c r="O197" s="123"/>
    </row>
    <row r="198" spans="1:15" ht="12.75" customHeight="1">
      <c r="A198" s="74"/>
      <c r="E198" s="75"/>
      <c r="O198" s="123"/>
    </row>
    <row r="199" spans="1:15" ht="12.75" customHeight="1">
      <c r="A199" s="74"/>
      <c r="E199" s="75"/>
      <c r="O199" s="123"/>
    </row>
    <row r="200" spans="1:15" ht="12.75" customHeight="1">
      <c r="A200" s="74"/>
      <c r="E200" s="75"/>
      <c r="O200" s="123"/>
    </row>
    <row r="201" spans="1:15" ht="12.75" customHeight="1">
      <c r="A201" s="74"/>
      <c r="E201" s="75"/>
      <c r="O201" s="123"/>
    </row>
    <row r="202" spans="1:15" ht="12.75" customHeight="1">
      <c r="A202" s="74"/>
      <c r="E202" s="75"/>
      <c r="O202" s="123"/>
    </row>
    <row r="203" spans="1:15" ht="12.75" customHeight="1">
      <c r="A203" s="74"/>
      <c r="E203" s="75"/>
      <c r="O203" s="123"/>
    </row>
    <row r="204" spans="1:15" ht="12.75" customHeight="1">
      <c r="A204" s="74"/>
      <c r="E204" s="75"/>
      <c r="O204" s="123"/>
    </row>
    <row r="205" spans="1:15" ht="12.75" customHeight="1">
      <c r="A205" s="74"/>
      <c r="E205" s="75"/>
      <c r="O205" s="123"/>
    </row>
    <row r="206" spans="1:15" ht="12.75" customHeight="1">
      <c r="A206" s="74"/>
      <c r="E206" s="75"/>
      <c r="O206" s="123"/>
    </row>
    <row r="207" spans="1:15" ht="12.75" customHeight="1">
      <c r="A207" s="74"/>
      <c r="E207" s="75"/>
      <c r="O207" s="123"/>
    </row>
    <row r="208" spans="1:15" ht="12.75" customHeight="1">
      <c r="A208" s="74"/>
      <c r="E208" s="75"/>
      <c r="O208" s="123"/>
    </row>
    <row r="209" spans="1:15" ht="12.75" customHeight="1">
      <c r="A209" s="74"/>
      <c r="E209" s="75"/>
      <c r="O209" s="123"/>
    </row>
    <row r="210" spans="1:15" ht="12.75" customHeight="1">
      <c r="A210" s="74"/>
      <c r="E210" s="75"/>
      <c r="O210" s="123"/>
    </row>
    <row r="211" spans="1:15" ht="12.75" customHeight="1">
      <c r="A211" s="74"/>
      <c r="E211" s="75"/>
      <c r="O211" s="123"/>
    </row>
    <row r="212" spans="1:15" ht="12.75" customHeight="1">
      <c r="A212" s="74"/>
      <c r="E212" s="75"/>
      <c r="O212" s="123"/>
    </row>
    <row r="213" spans="1:15" ht="12.75" customHeight="1">
      <c r="A213" s="74"/>
      <c r="E213" s="75"/>
      <c r="O213" s="123"/>
    </row>
    <row r="214" spans="1:15" ht="12.75" customHeight="1">
      <c r="A214" s="74"/>
      <c r="E214" s="75"/>
      <c r="O214" s="123"/>
    </row>
    <row r="215" spans="1:15" ht="12.75" customHeight="1">
      <c r="A215" s="74"/>
      <c r="E215" s="75"/>
      <c r="O215" s="123"/>
    </row>
    <row r="216" spans="1:15" ht="12.75" customHeight="1">
      <c r="A216" s="74"/>
      <c r="E216" s="75"/>
      <c r="O216" s="123"/>
    </row>
    <row r="217" spans="1:15" ht="12.75" customHeight="1">
      <c r="A217" s="74"/>
      <c r="E217" s="75"/>
      <c r="O217" s="123"/>
    </row>
    <row r="218" spans="1:15" ht="12.75" customHeight="1">
      <c r="A218" s="74"/>
      <c r="E218" s="75"/>
      <c r="O218" s="123"/>
    </row>
    <row r="219" spans="1:15" ht="12.75" customHeight="1">
      <c r="A219" s="74"/>
      <c r="E219" s="75"/>
      <c r="O219" s="123"/>
    </row>
    <row r="220" spans="1:15" ht="12.75" customHeight="1">
      <c r="A220" s="74"/>
      <c r="E220" s="75"/>
      <c r="O220" s="123"/>
    </row>
    <row r="221" spans="1:15" ht="12.75" customHeight="1">
      <c r="A221" s="74"/>
      <c r="E221" s="75"/>
      <c r="O221" s="123"/>
    </row>
    <row r="222" spans="1:15" ht="12.75" customHeight="1">
      <c r="A222" s="74"/>
      <c r="E222" s="75"/>
      <c r="O222" s="123"/>
    </row>
    <row r="223" spans="1:15" ht="12.75" customHeight="1">
      <c r="A223" s="74"/>
      <c r="E223" s="75"/>
      <c r="O223" s="123"/>
    </row>
    <row r="224" spans="1:15" ht="12.75" customHeight="1">
      <c r="A224" s="74"/>
      <c r="E224" s="75"/>
      <c r="O224" s="123"/>
    </row>
    <row r="225" spans="1:15" ht="12.75" customHeight="1">
      <c r="A225" s="74"/>
      <c r="E225" s="75"/>
      <c r="O225" s="123"/>
    </row>
    <row r="226" spans="1:15" ht="12.75" customHeight="1">
      <c r="A226" s="74"/>
      <c r="E226" s="75"/>
      <c r="O226" s="123"/>
    </row>
    <row r="227" spans="1:15" ht="12.75" customHeight="1">
      <c r="A227" s="74"/>
      <c r="E227" s="75"/>
      <c r="O227" s="123"/>
    </row>
    <row r="228" spans="1:15" ht="12.75" customHeight="1">
      <c r="A228" s="74"/>
      <c r="E228" s="75"/>
      <c r="O228" s="123"/>
    </row>
    <row r="229" spans="1:15" ht="12.75" customHeight="1">
      <c r="A229" s="74"/>
      <c r="E229" s="75"/>
      <c r="O229" s="123"/>
    </row>
    <row r="230" spans="1:15" ht="12.75" customHeight="1">
      <c r="A230" s="74"/>
      <c r="E230" s="75"/>
      <c r="O230" s="123"/>
    </row>
    <row r="231" spans="1:15" ht="12.75" customHeight="1">
      <c r="A231" s="74"/>
      <c r="E231" s="75"/>
      <c r="O231" s="123"/>
    </row>
    <row r="232" spans="1:15" ht="12.75" customHeight="1">
      <c r="A232" s="74"/>
      <c r="E232" s="75"/>
      <c r="O232" s="123"/>
    </row>
    <row r="233" spans="1:15" ht="12.75" customHeight="1">
      <c r="A233" s="74"/>
      <c r="E233" s="75"/>
      <c r="O233" s="123"/>
    </row>
    <row r="234" spans="1:15" ht="12.75" customHeight="1">
      <c r="A234" s="74"/>
      <c r="E234" s="75"/>
      <c r="O234" s="123"/>
    </row>
    <row r="235" spans="1:15" ht="12.75" customHeight="1">
      <c r="A235" s="74"/>
      <c r="E235" s="75"/>
      <c r="O235" s="123"/>
    </row>
    <row r="236" spans="1:15" ht="12.75" customHeight="1">
      <c r="A236" s="74"/>
      <c r="E236" s="75"/>
      <c r="O236" s="123"/>
    </row>
    <row r="237" spans="1:15" ht="12.75" customHeight="1">
      <c r="A237" s="74"/>
      <c r="E237" s="75"/>
      <c r="O237" s="123"/>
    </row>
    <row r="238" spans="1:15" ht="12.75" customHeight="1">
      <c r="A238" s="74"/>
      <c r="E238" s="75"/>
      <c r="O238" s="123"/>
    </row>
    <row r="239" spans="1:15" ht="12.75" customHeight="1">
      <c r="A239" s="74"/>
      <c r="E239" s="75"/>
      <c r="O239" s="123"/>
    </row>
    <row r="240" spans="1:15" ht="12.75" customHeight="1">
      <c r="A240" s="74"/>
      <c r="E240" s="75"/>
      <c r="O240" s="123"/>
    </row>
    <row r="241" spans="1:15" ht="12.75" customHeight="1">
      <c r="A241" s="74"/>
      <c r="E241" s="75"/>
      <c r="O241" s="123"/>
    </row>
    <row r="242" spans="1:15" ht="12.75" customHeight="1">
      <c r="A242" s="74"/>
      <c r="E242" s="75"/>
      <c r="O242" s="123"/>
    </row>
    <row r="243" spans="1:15" ht="12.75" customHeight="1">
      <c r="A243" s="74"/>
      <c r="E243" s="75"/>
      <c r="O243" s="123"/>
    </row>
    <row r="244" spans="1:15" ht="12.75" customHeight="1">
      <c r="A244" s="74"/>
      <c r="E244" s="75"/>
      <c r="O244" s="123"/>
    </row>
    <row r="245" spans="1:15" ht="12.75" customHeight="1">
      <c r="A245" s="74"/>
      <c r="E245" s="75"/>
      <c r="O245" s="123"/>
    </row>
    <row r="246" spans="1:15" ht="12.75" customHeight="1">
      <c r="A246" s="74"/>
      <c r="E246" s="75"/>
      <c r="O246" s="123"/>
    </row>
    <row r="247" spans="1:15" ht="12.75" customHeight="1">
      <c r="A247" s="74"/>
      <c r="E247" s="75"/>
      <c r="O247" s="123"/>
    </row>
    <row r="248" spans="1:15" ht="12.75" customHeight="1">
      <c r="A248" s="74"/>
      <c r="E248" s="75"/>
      <c r="O248" s="123"/>
    </row>
    <row r="249" spans="1:15" ht="12.75" customHeight="1">
      <c r="A249" s="74"/>
      <c r="E249" s="75"/>
      <c r="O249" s="123"/>
    </row>
    <row r="250" spans="1:15" ht="12.75" customHeight="1">
      <c r="A250" s="74"/>
      <c r="E250" s="75"/>
      <c r="O250" s="123"/>
    </row>
    <row r="251" spans="1:15" ht="12.75" customHeight="1">
      <c r="A251" s="74"/>
      <c r="E251" s="75"/>
      <c r="O251" s="123"/>
    </row>
    <row r="252" spans="1:15" ht="12.75" customHeight="1">
      <c r="A252" s="74"/>
      <c r="E252" s="75"/>
      <c r="O252" s="123"/>
    </row>
    <row r="253" spans="1:15" ht="12.75" customHeight="1">
      <c r="A253" s="74"/>
      <c r="E253" s="75"/>
      <c r="O253" s="123"/>
    </row>
    <row r="254" spans="1:15" ht="12.75" customHeight="1">
      <c r="A254" s="74"/>
      <c r="E254" s="75"/>
      <c r="O254" s="123"/>
    </row>
    <row r="255" spans="1:15" ht="12.75" customHeight="1">
      <c r="A255" s="74"/>
      <c r="E255" s="75"/>
      <c r="O255" s="123"/>
    </row>
    <row r="256" spans="1:15" ht="12.75" customHeight="1">
      <c r="A256" s="74"/>
      <c r="E256" s="75"/>
      <c r="O256" s="123"/>
    </row>
    <row r="257" spans="1:15" ht="12.75" customHeight="1">
      <c r="A257" s="74"/>
      <c r="E257" s="75"/>
      <c r="O257" s="123"/>
    </row>
    <row r="258" spans="1:15" ht="12.75" customHeight="1">
      <c r="A258" s="74"/>
      <c r="E258" s="75"/>
      <c r="O258" s="123"/>
    </row>
    <row r="259" spans="1:15" ht="12.75" customHeight="1">
      <c r="A259" s="74"/>
      <c r="E259" s="75"/>
      <c r="O259" s="123"/>
    </row>
    <row r="260" spans="1:15" ht="12.75" customHeight="1">
      <c r="A260" s="74"/>
      <c r="E260" s="75"/>
      <c r="O260" s="123"/>
    </row>
    <row r="261" spans="1:15" ht="12.75" customHeight="1">
      <c r="A261" s="74"/>
      <c r="E261" s="75"/>
      <c r="O261" s="123"/>
    </row>
    <row r="262" spans="1:15" ht="12.75" customHeight="1">
      <c r="A262" s="74"/>
      <c r="E262" s="75"/>
      <c r="O262" s="123"/>
    </row>
    <row r="263" spans="1:15" ht="12.75" customHeight="1">
      <c r="A263" s="74"/>
      <c r="E263" s="75"/>
      <c r="O263" s="123"/>
    </row>
    <row r="264" spans="1:15" ht="12.75" customHeight="1">
      <c r="A264" s="74"/>
      <c r="E264" s="75"/>
      <c r="O264" s="123"/>
    </row>
    <row r="265" spans="1:15" ht="12.75" customHeight="1">
      <c r="A265" s="74"/>
      <c r="E265" s="75"/>
      <c r="O265" s="123"/>
    </row>
    <row r="266" spans="1:15" ht="12.75" customHeight="1">
      <c r="A266" s="74"/>
      <c r="E266" s="75"/>
      <c r="O266" s="123"/>
    </row>
    <row r="267" spans="1:15" ht="12.75" customHeight="1">
      <c r="A267" s="74"/>
      <c r="E267" s="75"/>
      <c r="O267" s="123"/>
    </row>
    <row r="268" spans="1:15" ht="12.75" customHeight="1">
      <c r="A268" s="74"/>
      <c r="E268" s="75"/>
      <c r="O268" s="123"/>
    </row>
    <row r="269" spans="1:15" ht="12.75" customHeight="1">
      <c r="A269" s="74"/>
      <c r="E269" s="75"/>
      <c r="O269" s="123"/>
    </row>
    <row r="270" spans="1:15" ht="12.75" customHeight="1">
      <c r="A270" s="74"/>
      <c r="E270" s="75"/>
      <c r="O270" s="123"/>
    </row>
    <row r="271" spans="1:15" ht="12.75" customHeight="1">
      <c r="A271" s="74"/>
      <c r="E271" s="75"/>
      <c r="O271" s="123"/>
    </row>
    <row r="272" spans="1:15" ht="12.75" customHeight="1">
      <c r="A272" s="74"/>
      <c r="E272" s="75"/>
      <c r="O272" s="123"/>
    </row>
    <row r="273" spans="1:15" ht="12.75" customHeight="1">
      <c r="A273" s="74"/>
      <c r="E273" s="75"/>
      <c r="O273" s="123"/>
    </row>
    <row r="274" spans="1:15" ht="12.75" customHeight="1">
      <c r="A274" s="74"/>
      <c r="E274" s="75"/>
      <c r="O274" s="123"/>
    </row>
    <row r="275" spans="1:15" ht="12.75" customHeight="1">
      <c r="A275" s="74"/>
      <c r="E275" s="75"/>
      <c r="O275" s="123"/>
    </row>
    <row r="276" spans="1:15" ht="12.75" customHeight="1">
      <c r="A276" s="74"/>
      <c r="E276" s="75"/>
      <c r="O276" s="123"/>
    </row>
    <row r="277" spans="1:15" ht="12.75" customHeight="1">
      <c r="A277" s="74"/>
      <c r="E277" s="75"/>
      <c r="O277" s="123"/>
    </row>
    <row r="278" spans="1:15" ht="12.75" customHeight="1">
      <c r="A278" s="74"/>
      <c r="E278" s="75"/>
      <c r="O278" s="123"/>
    </row>
    <row r="279" spans="1:15" ht="12.75" customHeight="1">
      <c r="A279" s="74"/>
      <c r="E279" s="75"/>
      <c r="O279" s="123"/>
    </row>
    <row r="280" spans="1:15" ht="12.75" customHeight="1">
      <c r="A280" s="74"/>
      <c r="E280" s="75"/>
      <c r="O280" s="123"/>
    </row>
    <row r="281" spans="1:15" ht="12.75" customHeight="1">
      <c r="A281" s="74"/>
      <c r="E281" s="75"/>
      <c r="O281" s="123"/>
    </row>
    <row r="282" spans="1:15" ht="12.75" customHeight="1">
      <c r="A282" s="74"/>
      <c r="E282" s="75"/>
      <c r="O282" s="123"/>
    </row>
    <row r="283" spans="1:15" ht="12.75" customHeight="1">
      <c r="A283" s="74"/>
      <c r="E283" s="75"/>
      <c r="O283" s="123"/>
    </row>
    <row r="284" spans="1:15" ht="12.75" customHeight="1">
      <c r="A284" s="74"/>
      <c r="E284" s="75"/>
      <c r="O284" s="123"/>
    </row>
    <row r="285" spans="1:15" ht="12.75" customHeight="1">
      <c r="A285" s="74"/>
      <c r="E285" s="75"/>
      <c r="O285" s="123"/>
    </row>
    <row r="286" spans="1:15" ht="12.75" customHeight="1">
      <c r="A286" s="74"/>
      <c r="E286" s="75"/>
      <c r="O286" s="123"/>
    </row>
    <row r="287" spans="1:15" ht="12.75" customHeight="1">
      <c r="A287" s="74"/>
      <c r="E287" s="75"/>
      <c r="O287" s="123"/>
    </row>
    <row r="288" spans="1:15" ht="12.75" customHeight="1">
      <c r="A288" s="74"/>
      <c r="E288" s="75"/>
      <c r="O288" s="123"/>
    </row>
    <row r="289" spans="1:15" ht="12.75" customHeight="1">
      <c r="A289" s="74"/>
      <c r="E289" s="75"/>
      <c r="O289" s="123"/>
    </row>
    <row r="290" spans="1:15" ht="12.75" customHeight="1">
      <c r="A290" s="74"/>
      <c r="E290" s="75"/>
      <c r="O290" s="123"/>
    </row>
    <row r="291" spans="1:15" ht="12.75" customHeight="1">
      <c r="A291" s="74"/>
      <c r="E291" s="75"/>
      <c r="O291" s="123"/>
    </row>
    <row r="292" spans="1:15" ht="12.75" customHeight="1">
      <c r="A292" s="74"/>
      <c r="E292" s="75"/>
      <c r="O292" s="123"/>
    </row>
    <row r="293" spans="1:15" ht="12.75" customHeight="1">
      <c r="A293" s="74"/>
      <c r="E293" s="75"/>
      <c r="O293" s="123"/>
    </row>
    <row r="294" spans="1:15" ht="12.75" customHeight="1">
      <c r="A294" s="74"/>
      <c r="E294" s="75"/>
      <c r="O294" s="123"/>
    </row>
    <row r="295" spans="1:15" ht="12.75" customHeight="1">
      <c r="A295" s="74"/>
      <c r="E295" s="75"/>
      <c r="O295" s="123"/>
    </row>
    <row r="296" spans="1:15" ht="12.75" customHeight="1">
      <c r="A296" s="74"/>
      <c r="E296" s="75"/>
      <c r="O296" s="123"/>
    </row>
    <row r="297" spans="1:15" ht="12.75" customHeight="1">
      <c r="A297" s="74"/>
      <c r="E297" s="75"/>
      <c r="O297" s="123"/>
    </row>
    <row r="298" spans="1:15" ht="12.75" customHeight="1">
      <c r="A298" s="74"/>
      <c r="E298" s="75"/>
      <c r="O298" s="123"/>
    </row>
    <row r="299" spans="1:15" ht="12.75" customHeight="1">
      <c r="A299" s="74"/>
      <c r="E299" s="75"/>
      <c r="O299" s="123"/>
    </row>
    <row r="300" spans="1:15" ht="12.75" customHeight="1">
      <c r="A300" s="74"/>
      <c r="E300" s="75"/>
      <c r="O300" s="123"/>
    </row>
    <row r="301" spans="1:15" ht="12.75" customHeight="1">
      <c r="A301" s="74"/>
      <c r="E301" s="75"/>
      <c r="O301" s="123"/>
    </row>
    <row r="302" spans="1:15" ht="12.75" customHeight="1">
      <c r="A302" s="74"/>
      <c r="E302" s="75"/>
      <c r="O302" s="123"/>
    </row>
    <row r="303" spans="1:15" ht="12.75" customHeight="1">
      <c r="A303" s="74"/>
      <c r="E303" s="75"/>
      <c r="O303" s="123"/>
    </row>
    <row r="304" spans="1:15" ht="12.75" customHeight="1">
      <c r="A304" s="74"/>
      <c r="E304" s="75"/>
      <c r="O304" s="123"/>
    </row>
    <row r="305" spans="1:15" ht="12.75" customHeight="1">
      <c r="A305" s="74"/>
      <c r="E305" s="75"/>
      <c r="O305" s="123"/>
    </row>
    <row r="306" spans="1:15" ht="12.75" customHeight="1">
      <c r="A306" s="74"/>
      <c r="E306" s="75"/>
      <c r="O306" s="123"/>
    </row>
    <row r="307" spans="1:15" ht="12.75" customHeight="1">
      <c r="A307" s="74"/>
      <c r="E307" s="75"/>
      <c r="O307" s="123"/>
    </row>
    <row r="308" spans="1:15" ht="12.75" customHeight="1">
      <c r="A308" s="74"/>
      <c r="E308" s="75"/>
      <c r="O308" s="123"/>
    </row>
    <row r="309" spans="1:15" ht="12.75" customHeight="1">
      <c r="A309" s="74"/>
      <c r="E309" s="75"/>
      <c r="O309" s="123"/>
    </row>
    <row r="310" spans="1:15" ht="12.75" customHeight="1">
      <c r="A310" s="74"/>
      <c r="E310" s="75"/>
      <c r="O310" s="123"/>
    </row>
    <row r="311" spans="1:15" ht="12.75" customHeight="1">
      <c r="A311" s="74"/>
      <c r="E311" s="75"/>
      <c r="O311" s="123"/>
    </row>
    <row r="312" spans="1:15" ht="12.75" customHeight="1">
      <c r="A312" s="74"/>
      <c r="E312" s="75"/>
      <c r="O312" s="123"/>
    </row>
    <row r="313" spans="1:15" ht="12.75" customHeight="1">
      <c r="A313" s="74"/>
      <c r="E313" s="75"/>
      <c r="O313" s="123"/>
    </row>
    <row r="314" spans="1:15" ht="12.75" customHeight="1">
      <c r="A314" s="74"/>
      <c r="E314" s="75"/>
      <c r="O314" s="123"/>
    </row>
    <row r="315" spans="1:15" ht="12.75" customHeight="1">
      <c r="A315" s="74"/>
      <c r="E315" s="75"/>
      <c r="O315" s="123"/>
    </row>
    <row r="316" spans="1:15" ht="12.75" customHeight="1">
      <c r="A316" s="74"/>
      <c r="E316" s="75"/>
      <c r="O316" s="123"/>
    </row>
    <row r="317" spans="1:15" ht="12.75" customHeight="1">
      <c r="A317" s="74"/>
      <c r="E317" s="75"/>
      <c r="O317" s="123"/>
    </row>
    <row r="318" spans="1:15" ht="12.75" customHeight="1">
      <c r="A318" s="74"/>
      <c r="E318" s="75"/>
      <c r="O318" s="123"/>
    </row>
    <row r="319" spans="1:15" ht="12.75" customHeight="1">
      <c r="A319" s="74"/>
      <c r="E319" s="75"/>
      <c r="O319" s="123"/>
    </row>
    <row r="320" spans="1:15" ht="12.75" customHeight="1">
      <c r="A320" s="74"/>
      <c r="E320" s="75"/>
      <c r="O320" s="123"/>
    </row>
    <row r="321" spans="1:15" ht="12.75" customHeight="1">
      <c r="A321" s="74"/>
      <c r="E321" s="75"/>
      <c r="O321" s="123"/>
    </row>
    <row r="322" spans="1:15" ht="12.75" customHeight="1">
      <c r="A322" s="74"/>
      <c r="E322" s="75"/>
      <c r="O322" s="123"/>
    </row>
    <row r="323" spans="1:15" ht="12.75" customHeight="1">
      <c r="A323" s="74"/>
      <c r="E323" s="75"/>
      <c r="O323" s="123"/>
    </row>
    <row r="324" spans="1:15" ht="12.75" customHeight="1">
      <c r="A324" s="74"/>
      <c r="E324" s="75"/>
      <c r="O324" s="123"/>
    </row>
    <row r="325" spans="1:15" ht="12.75" customHeight="1">
      <c r="A325" s="74"/>
      <c r="E325" s="75"/>
      <c r="O325" s="123"/>
    </row>
    <row r="326" spans="1:15" ht="12.75" customHeight="1">
      <c r="A326" s="74"/>
      <c r="E326" s="75"/>
      <c r="O326" s="123"/>
    </row>
    <row r="327" spans="1:15" ht="12.75" customHeight="1">
      <c r="A327" s="74"/>
      <c r="E327" s="75"/>
      <c r="O327" s="123"/>
    </row>
    <row r="328" spans="1:15" ht="12.75" customHeight="1">
      <c r="A328" s="74"/>
      <c r="E328" s="75"/>
      <c r="O328" s="123"/>
    </row>
    <row r="329" spans="1:15" ht="12.75" customHeight="1">
      <c r="A329" s="74"/>
      <c r="E329" s="75"/>
      <c r="O329" s="123"/>
    </row>
    <row r="330" spans="1:15" ht="12.75" customHeight="1">
      <c r="A330" s="74"/>
      <c r="E330" s="75"/>
      <c r="O330" s="123"/>
    </row>
    <row r="331" spans="1:15" ht="12.75" customHeight="1">
      <c r="A331" s="74"/>
      <c r="E331" s="75"/>
      <c r="O331" s="123"/>
    </row>
    <row r="332" spans="1:15" ht="12.75" customHeight="1">
      <c r="A332" s="74"/>
      <c r="E332" s="75"/>
      <c r="O332" s="123"/>
    </row>
    <row r="333" spans="1:15" ht="12.75" customHeight="1">
      <c r="A333" s="74"/>
      <c r="E333" s="75"/>
      <c r="O333" s="123"/>
    </row>
    <row r="334" spans="1:15" ht="12.75" customHeight="1">
      <c r="A334" s="74"/>
      <c r="E334" s="75"/>
      <c r="O334" s="123"/>
    </row>
    <row r="335" spans="1:15" ht="12.75" customHeight="1">
      <c r="A335" s="74"/>
      <c r="E335" s="75"/>
      <c r="O335" s="123"/>
    </row>
    <row r="336" spans="1:15" ht="12.75" customHeight="1">
      <c r="A336" s="74"/>
      <c r="E336" s="75"/>
      <c r="O336" s="123"/>
    </row>
    <row r="337" spans="1:15" ht="12.75" customHeight="1">
      <c r="A337" s="74"/>
      <c r="E337" s="75"/>
      <c r="O337" s="123"/>
    </row>
    <row r="338" spans="1:15" ht="12.75" customHeight="1">
      <c r="A338" s="74"/>
      <c r="E338" s="75"/>
      <c r="O338" s="123"/>
    </row>
    <row r="339" spans="1:15" ht="12.75" customHeight="1">
      <c r="A339" s="74"/>
      <c r="E339" s="75"/>
      <c r="O339" s="123"/>
    </row>
    <row r="340" spans="1:15" ht="12.75" customHeight="1">
      <c r="A340" s="74"/>
      <c r="E340" s="75"/>
      <c r="O340" s="123"/>
    </row>
    <row r="341" spans="1:15" ht="12.75" customHeight="1">
      <c r="A341" s="74"/>
      <c r="E341" s="75"/>
      <c r="O341" s="123"/>
    </row>
    <row r="342" spans="1:15" ht="12.75" customHeight="1">
      <c r="A342" s="74"/>
      <c r="E342" s="75"/>
      <c r="O342" s="123"/>
    </row>
    <row r="343" spans="1:15" ht="12.75" customHeight="1">
      <c r="A343" s="74"/>
      <c r="E343" s="75"/>
      <c r="O343" s="123"/>
    </row>
    <row r="344" spans="1:15" ht="12.75" customHeight="1">
      <c r="A344" s="74"/>
      <c r="E344" s="75"/>
      <c r="O344" s="123"/>
    </row>
    <row r="345" spans="1:15" ht="12.75" customHeight="1">
      <c r="A345" s="74"/>
      <c r="E345" s="75"/>
      <c r="O345" s="123"/>
    </row>
    <row r="346" spans="1:15" ht="12.75" customHeight="1">
      <c r="A346" s="74"/>
      <c r="E346" s="75"/>
      <c r="O346" s="123"/>
    </row>
    <row r="347" spans="1:15" ht="12.75" customHeight="1">
      <c r="A347" s="74"/>
      <c r="E347" s="75"/>
      <c r="O347" s="123"/>
    </row>
    <row r="348" spans="1:15" ht="12.75" customHeight="1">
      <c r="A348" s="74"/>
      <c r="E348" s="75"/>
      <c r="O348" s="123"/>
    </row>
    <row r="349" spans="1:15" ht="12.75" customHeight="1">
      <c r="A349" s="74"/>
      <c r="E349" s="75"/>
      <c r="O349" s="123"/>
    </row>
    <row r="350" spans="1:15" ht="12.75" customHeight="1">
      <c r="A350" s="74"/>
      <c r="E350" s="75"/>
      <c r="O350" s="123"/>
    </row>
    <row r="351" spans="1:15" ht="12.75" customHeight="1">
      <c r="A351" s="74"/>
      <c r="E351" s="75"/>
      <c r="O351" s="123"/>
    </row>
    <row r="352" spans="1:15" ht="12.75" customHeight="1">
      <c r="A352" s="74"/>
      <c r="E352" s="75"/>
      <c r="O352" s="123"/>
    </row>
    <row r="353" spans="1:15" ht="12.75" customHeight="1">
      <c r="A353" s="74"/>
      <c r="E353" s="75"/>
      <c r="O353" s="123"/>
    </row>
    <row r="354" spans="1:15" ht="12.75" customHeight="1">
      <c r="A354" s="74"/>
      <c r="E354" s="75"/>
      <c r="O354" s="123"/>
    </row>
    <row r="355" spans="1:15" ht="12.75" customHeight="1">
      <c r="A355" s="74"/>
      <c r="E355" s="75"/>
      <c r="O355" s="123"/>
    </row>
    <row r="356" spans="1:15" ht="12.75" customHeight="1">
      <c r="A356" s="74"/>
      <c r="E356" s="75"/>
      <c r="O356" s="123"/>
    </row>
    <row r="357" spans="1:15" ht="12.75" customHeight="1">
      <c r="A357" s="74"/>
      <c r="E357" s="75"/>
      <c r="O357" s="123"/>
    </row>
    <row r="358" spans="1:15" ht="12.75" customHeight="1">
      <c r="A358" s="74"/>
      <c r="E358" s="75"/>
      <c r="O358" s="123"/>
    </row>
    <row r="359" spans="1:15" ht="12.75" customHeight="1">
      <c r="A359" s="74"/>
      <c r="E359" s="75"/>
      <c r="O359" s="123"/>
    </row>
    <row r="360" spans="1:15" ht="12.75" customHeight="1">
      <c r="A360" s="74"/>
      <c r="E360" s="75"/>
      <c r="O360" s="123"/>
    </row>
    <row r="361" spans="1:15" ht="12.75" customHeight="1">
      <c r="A361" s="74"/>
      <c r="E361" s="75"/>
      <c r="O361" s="123"/>
    </row>
    <row r="362" spans="1:15" ht="12.75" customHeight="1">
      <c r="A362" s="74"/>
      <c r="E362" s="75"/>
      <c r="O362" s="123"/>
    </row>
    <row r="363" spans="1:15" ht="12.75" customHeight="1">
      <c r="A363" s="74"/>
      <c r="E363" s="75"/>
      <c r="O363" s="123"/>
    </row>
    <row r="364" spans="1:15" ht="12.75" customHeight="1">
      <c r="A364" s="74"/>
      <c r="E364" s="75"/>
      <c r="O364" s="123"/>
    </row>
    <row r="365" spans="1:15" ht="12.75" customHeight="1">
      <c r="A365" s="74"/>
      <c r="E365" s="75"/>
      <c r="O365" s="123"/>
    </row>
    <row r="366" spans="1:15" ht="12.75" customHeight="1">
      <c r="A366" s="74"/>
      <c r="E366" s="75"/>
      <c r="O366" s="123"/>
    </row>
    <row r="367" spans="1:15" ht="12.75" customHeight="1">
      <c r="A367" s="74"/>
      <c r="E367" s="75"/>
      <c r="O367" s="123"/>
    </row>
    <row r="368" spans="1:15" ht="12.75" customHeight="1">
      <c r="A368" s="74"/>
      <c r="E368" s="75"/>
      <c r="O368" s="123"/>
    </row>
    <row r="369" spans="1:15" ht="12.75" customHeight="1">
      <c r="A369" s="74"/>
      <c r="E369" s="75"/>
      <c r="O369" s="123"/>
    </row>
    <row r="370" spans="1:15" ht="12.75" customHeight="1">
      <c r="A370" s="74"/>
      <c r="E370" s="75"/>
      <c r="O370" s="123"/>
    </row>
    <row r="371" spans="1:15" ht="12.75" customHeight="1">
      <c r="A371" s="74"/>
      <c r="E371" s="75"/>
      <c r="O371" s="123"/>
    </row>
    <row r="372" spans="1:15" ht="12.75" customHeight="1">
      <c r="A372" s="74"/>
      <c r="E372" s="75"/>
      <c r="O372" s="123"/>
    </row>
    <row r="373" spans="1:15" ht="12.75" customHeight="1">
      <c r="A373" s="74"/>
      <c r="E373" s="75"/>
      <c r="O373" s="123"/>
    </row>
    <row r="374" spans="1:15" ht="12.75" customHeight="1">
      <c r="A374" s="74"/>
      <c r="E374" s="75"/>
      <c r="O374" s="123"/>
    </row>
    <row r="375" spans="1:15" ht="12.75" customHeight="1">
      <c r="A375" s="74"/>
      <c r="E375" s="75"/>
      <c r="O375" s="123"/>
    </row>
    <row r="376" spans="1:15" ht="12.75" customHeight="1">
      <c r="A376" s="74"/>
      <c r="E376" s="75"/>
      <c r="O376" s="123"/>
    </row>
    <row r="377" spans="1:15" ht="12.75" customHeight="1">
      <c r="A377" s="74"/>
      <c r="E377" s="75"/>
      <c r="O377" s="123"/>
    </row>
    <row r="378" spans="1:15" ht="12.75" customHeight="1">
      <c r="A378" s="74"/>
      <c r="E378" s="75"/>
      <c r="O378" s="123"/>
    </row>
    <row r="379" spans="1:15" ht="12.75" customHeight="1">
      <c r="A379" s="74"/>
      <c r="E379" s="75"/>
      <c r="O379" s="123"/>
    </row>
    <row r="380" spans="1:15" ht="12.75" customHeight="1">
      <c r="A380" s="74"/>
      <c r="E380" s="75"/>
      <c r="O380" s="123"/>
    </row>
    <row r="381" spans="1:15" ht="12.75" customHeight="1">
      <c r="A381" s="74"/>
      <c r="E381" s="75"/>
      <c r="O381" s="123"/>
    </row>
    <row r="382" spans="1:15" ht="12.75" customHeight="1">
      <c r="A382" s="74"/>
      <c r="E382" s="75"/>
      <c r="O382" s="123"/>
    </row>
    <row r="383" spans="1:15" ht="12.75" customHeight="1">
      <c r="A383" s="74"/>
      <c r="E383" s="75"/>
      <c r="O383" s="123"/>
    </row>
    <row r="384" spans="1:15" ht="12.75" customHeight="1">
      <c r="A384" s="74"/>
      <c r="E384" s="75"/>
      <c r="O384" s="123"/>
    </row>
    <row r="385" spans="1:15" ht="12.75" customHeight="1">
      <c r="A385" s="74"/>
      <c r="E385" s="75"/>
      <c r="O385" s="123"/>
    </row>
    <row r="386" spans="1:15" ht="12.75" customHeight="1">
      <c r="A386" s="74"/>
      <c r="E386" s="75"/>
      <c r="O386" s="123"/>
    </row>
    <row r="387" spans="1:15" ht="12.75" customHeight="1">
      <c r="A387" s="74"/>
      <c r="E387" s="75"/>
      <c r="O387" s="123"/>
    </row>
    <row r="388" spans="1:15" ht="12.75" customHeight="1">
      <c r="A388" s="74"/>
      <c r="E388" s="75"/>
      <c r="O388" s="123"/>
    </row>
    <row r="389" spans="1:15" ht="12.75" customHeight="1">
      <c r="A389" s="74"/>
      <c r="E389" s="75"/>
      <c r="O389" s="123"/>
    </row>
    <row r="390" spans="1:15" ht="12.75" customHeight="1">
      <c r="A390" s="74"/>
      <c r="E390" s="75"/>
      <c r="O390" s="123"/>
    </row>
    <row r="391" spans="1:15" ht="12.75" customHeight="1">
      <c r="A391" s="74"/>
      <c r="E391" s="75"/>
      <c r="O391" s="123"/>
    </row>
    <row r="392" spans="1:15" ht="12.75" customHeight="1">
      <c r="A392" s="74"/>
      <c r="E392" s="75"/>
      <c r="O392" s="123"/>
    </row>
    <row r="393" spans="1:15" ht="12.75" customHeight="1">
      <c r="A393" s="74"/>
      <c r="E393" s="75"/>
      <c r="O393" s="123"/>
    </row>
    <row r="394" spans="1:15" ht="12.75" customHeight="1">
      <c r="A394" s="74"/>
      <c r="E394" s="75"/>
      <c r="O394" s="123"/>
    </row>
    <row r="395" spans="1:15" ht="12.75" customHeight="1">
      <c r="A395" s="74"/>
      <c r="E395" s="75"/>
      <c r="O395" s="123"/>
    </row>
    <row r="396" spans="1:15" ht="12.75" customHeight="1">
      <c r="A396" s="74"/>
      <c r="E396" s="75"/>
      <c r="O396" s="123"/>
    </row>
    <row r="397" spans="1:15" ht="12.75" customHeight="1">
      <c r="A397" s="74"/>
      <c r="E397" s="75"/>
      <c r="O397" s="123"/>
    </row>
    <row r="398" spans="1:15" ht="12.75" customHeight="1">
      <c r="A398" s="74"/>
      <c r="E398" s="75"/>
      <c r="O398" s="123"/>
    </row>
    <row r="399" spans="1:15" ht="12.75" customHeight="1">
      <c r="A399" s="74"/>
      <c r="E399" s="75"/>
      <c r="O399" s="123"/>
    </row>
    <row r="400" spans="1:15" ht="12.75" customHeight="1">
      <c r="A400" s="74"/>
      <c r="E400" s="75"/>
      <c r="O400" s="123"/>
    </row>
    <row r="401" spans="1:15" ht="12.75" customHeight="1">
      <c r="A401" s="74"/>
      <c r="E401" s="75"/>
      <c r="O401" s="123"/>
    </row>
    <row r="402" spans="1:15" ht="12.75" customHeight="1">
      <c r="A402" s="74"/>
      <c r="E402" s="75"/>
      <c r="O402" s="123"/>
    </row>
    <row r="403" spans="1:15" ht="12.75" customHeight="1">
      <c r="A403" s="74"/>
      <c r="E403" s="75"/>
      <c r="O403" s="123"/>
    </row>
    <row r="404" spans="1:15" ht="12.75" customHeight="1">
      <c r="A404" s="74"/>
      <c r="E404" s="75"/>
      <c r="O404" s="123"/>
    </row>
    <row r="405" spans="1:15" ht="12.75" customHeight="1">
      <c r="A405" s="74"/>
      <c r="E405" s="75"/>
      <c r="O405" s="123"/>
    </row>
    <row r="406" spans="1:15" ht="12.75" customHeight="1">
      <c r="A406" s="74"/>
      <c r="E406" s="75"/>
      <c r="O406" s="123"/>
    </row>
    <row r="407" spans="1:15" ht="12.75" customHeight="1">
      <c r="A407" s="74"/>
      <c r="E407" s="75"/>
      <c r="O407" s="123"/>
    </row>
    <row r="408" spans="1:15" ht="12.75" customHeight="1">
      <c r="A408" s="74"/>
      <c r="E408" s="75"/>
      <c r="O408" s="123"/>
    </row>
    <row r="409" spans="1:15" ht="12.75" customHeight="1">
      <c r="A409" s="74"/>
      <c r="E409" s="75"/>
      <c r="O409" s="123"/>
    </row>
    <row r="410" spans="1:15" ht="12.75" customHeight="1">
      <c r="A410" s="74"/>
      <c r="E410" s="75"/>
      <c r="O410" s="123"/>
    </row>
    <row r="411" spans="1:15" ht="12.75" customHeight="1">
      <c r="A411" s="74"/>
      <c r="E411" s="75"/>
      <c r="O411" s="123"/>
    </row>
    <row r="412" spans="1:15" ht="12.75" customHeight="1">
      <c r="A412" s="74"/>
      <c r="E412" s="75"/>
      <c r="O412" s="123"/>
    </row>
    <row r="413" spans="1:15" ht="12.75" customHeight="1">
      <c r="A413" s="74"/>
      <c r="E413" s="75"/>
      <c r="O413" s="123"/>
    </row>
    <row r="414" spans="1:15" ht="12.75" customHeight="1">
      <c r="A414" s="74"/>
      <c r="E414" s="75"/>
      <c r="O414" s="123"/>
    </row>
    <row r="415" spans="1:15" ht="12.75" customHeight="1">
      <c r="A415" s="74"/>
      <c r="E415" s="75"/>
      <c r="O415" s="123"/>
    </row>
    <row r="416" spans="1:15" ht="12.75" customHeight="1">
      <c r="A416" s="74"/>
      <c r="E416" s="75"/>
      <c r="O416" s="123"/>
    </row>
    <row r="417" spans="1:15" ht="12.75" customHeight="1">
      <c r="A417" s="74"/>
      <c r="E417" s="75"/>
      <c r="O417" s="123"/>
    </row>
    <row r="418" spans="1:15" ht="12.75" customHeight="1">
      <c r="A418" s="74"/>
      <c r="E418" s="75"/>
      <c r="O418" s="123"/>
    </row>
    <row r="419" spans="1:15" ht="12.75" customHeight="1">
      <c r="A419" s="74"/>
      <c r="E419" s="75"/>
      <c r="O419" s="123"/>
    </row>
    <row r="420" spans="1:15" ht="12.75" customHeight="1">
      <c r="A420" s="74"/>
      <c r="E420" s="75"/>
      <c r="O420" s="123"/>
    </row>
    <row r="421" spans="1:15" ht="12.75" customHeight="1">
      <c r="A421" s="74"/>
      <c r="E421" s="75"/>
      <c r="O421" s="123"/>
    </row>
    <row r="422" spans="1:15" ht="12.75" customHeight="1">
      <c r="A422" s="74"/>
      <c r="E422" s="75"/>
      <c r="O422" s="123"/>
    </row>
    <row r="423" spans="1:15" ht="12.75" customHeight="1">
      <c r="A423" s="74"/>
      <c r="E423" s="75"/>
      <c r="O423" s="123"/>
    </row>
    <row r="424" spans="1:15" ht="12.75" customHeight="1">
      <c r="A424" s="74"/>
      <c r="E424" s="75"/>
      <c r="O424" s="123"/>
    </row>
    <row r="425" spans="1:15" ht="12.75" customHeight="1">
      <c r="A425" s="74"/>
      <c r="E425" s="75"/>
      <c r="O425" s="123"/>
    </row>
    <row r="426" spans="1:15" ht="12.75" customHeight="1">
      <c r="A426" s="74"/>
      <c r="E426" s="75"/>
      <c r="O426" s="123"/>
    </row>
    <row r="427" spans="1:15" ht="12.75" customHeight="1">
      <c r="A427" s="74"/>
      <c r="E427" s="75"/>
      <c r="O427" s="123"/>
    </row>
    <row r="428" spans="1:15" ht="12.75" customHeight="1">
      <c r="A428" s="74"/>
      <c r="E428" s="75"/>
      <c r="O428" s="123"/>
    </row>
    <row r="429" spans="1:15" ht="12.75" customHeight="1">
      <c r="A429" s="74"/>
      <c r="E429" s="75"/>
      <c r="O429" s="123"/>
    </row>
    <row r="430" spans="1:15" ht="12.75" customHeight="1">
      <c r="A430" s="74"/>
      <c r="E430" s="75"/>
      <c r="O430" s="123"/>
    </row>
    <row r="431" spans="1:15" ht="12.75" customHeight="1">
      <c r="A431" s="74"/>
      <c r="E431" s="75"/>
      <c r="O431" s="123"/>
    </row>
    <row r="432" spans="1:15" ht="12.75" customHeight="1">
      <c r="A432" s="74"/>
      <c r="E432" s="75"/>
      <c r="O432" s="123"/>
    </row>
    <row r="433" spans="1:15" ht="12.75" customHeight="1">
      <c r="A433" s="74"/>
      <c r="E433" s="75"/>
      <c r="O433" s="123"/>
    </row>
    <row r="434" spans="1:15" ht="12.75" customHeight="1">
      <c r="A434" s="74"/>
      <c r="E434" s="75"/>
      <c r="O434" s="123"/>
    </row>
    <row r="435" spans="1:15" ht="12.75" customHeight="1">
      <c r="A435" s="74"/>
      <c r="E435" s="75"/>
      <c r="O435" s="123"/>
    </row>
    <row r="436" spans="1:15" ht="12.75" customHeight="1">
      <c r="A436" s="74"/>
      <c r="E436" s="75"/>
      <c r="O436" s="123"/>
    </row>
    <row r="437" spans="1:15" ht="12.75" customHeight="1">
      <c r="A437" s="74"/>
      <c r="E437" s="75"/>
      <c r="O437" s="123"/>
    </row>
    <row r="438" spans="1:15" ht="12.75" customHeight="1">
      <c r="A438" s="74"/>
      <c r="E438" s="75"/>
      <c r="O438" s="123"/>
    </row>
    <row r="439" spans="1:15" ht="12.75" customHeight="1">
      <c r="A439" s="74"/>
      <c r="E439" s="75"/>
      <c r="O439" s="123"/>
    </row>
    <row r="440" spans="1:15" ht="12.75" customHeight="1">
      <c r="A440" s="74"/>
      <c r="E440" s="75"/>
      <c r="O440" s="123"/>
    </row>
    <row r="441" spans="1:15" ht="12.75" customHeight="1">
      <c r="A441" s="74"/>
      <c r="E441" s="75"/>
      <c r="O441" s="123"/>
    </row>
    <row r="442" spans="1:15" ht="12.75" customHeight="1">
      <c r="A442" s="74"/>
      <c r="E442" s="75"/>
      <c r="O442" s="123"/>
    </row>
    <row r="443" spans="1:15" ht="12.75" customHeight="1">
      <c r="A443" s="74"/>
      <c r="E443" s="75"/>
      <c r="O443" s="123"/>
    </row>
    <row r="444" spans="1:15" ht="12.75" customHeight="1">
      <c r="A444" s="74"/>
      <c r="E444" s="75"/>
      <c r="O444" s="123"/>
    </row>
    <row r="445" spans="1:15" ht="12.75" customHeight="1">
      <c r="A445" s="74"/>
      <c r="E445" s="75"/>
      <c r="O445" s="123"/>
    </row>
    <row r="446" spans="1:15" ht="12.75" customHeight="1">
      <c r="A446" s="74"/>
      <c r="E446" s="75"/>
      <c r="O446" s="123"/>
    </row>
    <row r="447" spans="1:15" ht="12.75" customHeight="1">
      <c r="A447" s="74"/>
      <c r="E447" s="75"/>
      <c r="O447" s="123"/>
    </row>
    <row r="448" spans="1:15" ht="12.75" customHeight="1">
      <c r="A448" s="74"/>
      <c r="E448" s="75"/>
      <c r="O448" s="123"/>
    </row>
    <row r="449" spans="1:15" ht="12.75" customHeight="1">
      <c r="A449" s="74"/>
      <c r="E449" s="75"/>
      <c r="O449" s="123"/>
    </row>
    <row r="450" spans="1:15" ht="12.75" customHeight="1">
      <c r="A450" s="74"/>
      <c r="E450" s="75"/>
      <c r="O450" s="123"/>
    </row>
    <row r="451" spans="1:15" ht="12.75" customHeight="1">
      <c r="A451" s="74"/>
      <c r="E451" s="75"/>
      <c r="O451" s="123"/>
    </row>
    <row r="452" spans="1:15" ht="12.75" customHeight="1">
      <c r="A452" s="74"/>
      <c r="E452" s="75"/>
      <c r="O452" s="123"/>
    </row>
    <row r="453" spans="1:15" ht="12.75" customHeight="1">
      <c r="A453" s="74"/>
      <c r="E453" s="75"/>
      <c r="O453" s="123"/>
    </row>
    <row r="454" spans="1:15" ht="12.75" customHeight="1">
      <c r="A454" s="74"/>
      <c r="E454" s="75"/>
      <c r="O454" s="123"/>
    </row>
    <row r="455" spans="1:15" ht="12.75" customHeight="1">
      <c r="A455" s="74"/>
      <c r="E455" s="75"/>
      <c r="O455" s="123"/>
    </row>
    <row r="456" spans="1:15" ht="12.75" customHeight="1">
      <c r="A456" s="74"/>
      <c r="E456" s="75"/>
      <c r="O456" s="123"/>
    </row>
    <row r="457" spans="1:15" ht="12.75" customHeight="1">
      <c r="A457" s="74"/>
      <c r="E457" s="75"/>
      <c r="O457" s="123"/>
    </row>
    <row r="458" spans="1:15" ht="12.75" customHeight="1">
      <c r="A458" s="74"/>
      <c r="E458" s="75"/>
      <c r="O458" s="123"/>
    </row>
    <row r="459" spans="1:15" ht="12.75" customHeight="1">
      <c r="A459" s="74"/>
      <c r="E459" s="75"/>
      <c r="O459" s="123"/>
    </row>
    <row r="460" spans="1:15" ht="12.75" customHeight="1">
      <c r="A460" s="74"/>
      <c r="E460" s="75"/>
      <c r="O460" s="123"/>
    </row>
    <row r="461" spans="1:15" ht="12.75" customHeight="1">
      <c r="A461" s="74"/>
      <c r="E461" s="75"/>
      <c r="O461" s="123"/>
    </row>
    <row r="462" spans="1:15" ht="12.75" customHeight="1">
      <c r="A462" s="74"/>
      <c r="E462" s="75"/>
      <c r="O462" s="123"/>
    </row>
    <row r="463" spans="1:15" ht="12.75" customHeight="1">
      <c r="A463" s="74"/>
      <c r="E463" s="75"/>
      <c r="O463" s="123"/>
    </row>
    <row r="464" spans="1:15" ht="12.75" customHeight="1">
      <c r="A464" s="74"/>
      <c r="E464" s="75"/>
      <c r="O464" s="123"/>
    </row>
    <row r="465" spans="1:15" ht="12.75" customHeight="1">
      <c r="A465" s="74"/>
      <c r="E465" s="75"/>
      <c r="O465" s="123"/>
    </row>
    <row r="466" spans="1:15" ht="12.75" customHeight="1">
      <c r="A466" s="74"/>
      <c r="E466" s="75"/>
      <c r="O466" s="123"/>
    </row>
    <row r="467" spans="1:15" ht="12.75" customHeight="1">
      <c r="A467" s="74"/>
      <c r="E467" s="75"/>
      <c r="O467" s="123"/>
    </row>
    <row r="468" spans="1:15" ht="12.75" customHeight="1">
      <c r="A468" s="74"/>
      <c r="E468" s="75"/>
      <c r="O468" s="123"/>
    </row>
    <row r="469" spans="1:15" ht="12.75" customHeight="1">
      <c r="A469" s="74"/>
      <c r="E469" s="75"/>
      <c r="O469" s="123"/>
    </row>
    <row r="470" spans="1:15" ht="12.75" customHeight="1">
      <c r="A470" s="74"/>
      <c r="E470" s="75"/>
      <c r="O470" s="123"/>
    </row>
    <row r="471" spans="1:15" ht="12.75" customHeight="1">
      <c r="A471" s="74"/>
      <c r="E471" s="75"/>
      <c r="O471" s="123"/>
    </row>
    <row r="472" spans="1:15" ht="12.75" customHeight="1">
      <c r="A472" s="74"/>
      <c r="E472" s="75"/>
      <c r="O472" s="123"/>
    </row>
    <row r="473" spans="1:15" ht="12.75" customHeight="1">
      <c r="A473" s="74"/>
      <c r="E473" s="75"/>
      <c r="O473" s="123"/>
    </row>
    <row r="474" spans="1:15" ht="12.75" customHeight="1">
      <c r="A474" s="74"/>
      <c r="E474" s="75"/>
      <c r="O474" s="123"/>
    </row>
    <row r="475" spans="1:15" ht="12.75" customHeight="1">
      <c r="A475" s="74"/>
      <c r="E475" s="75"/>
      <c r="O475" s="123"/>
    </row>
    <row r="476" spans="1:15" ht="12.75" customHeight="1">
      <c r="A476" s="74"/>
      <c r="E476" s="75"/>
      <c r="O476" s="123"/>
    </row>
    <row r="477" spans="1:15" ht="12.75" customHeight="1">
      <c r="A477" s="74"/>
      <c r="E477" s="75"/>
      <c r="O477" s="123"/>
    </row>
    <row r="478" spans="1:15" ht="12.75" customHeight="1">
      <c r="A478" s="74"/>
      <c r="E478" s="75"/>
      <c r="O478" s="123"/>
    </row>
    <row r="479" spans="1:15" ht="12.75" customHeight="1">
      <c r="A479" s="74"/>
      <c r="E479" s="75"/>
      <c r="O479" s="123"/>
    </row>
    <row r="480" spans="1:15" ht="12.75" customHeight="1">
      <c r="A480" s="74"/>
      <c r="E480" s="75"/>
      <c r="O480" s="123"/>
    </row>
    <row r="481" spans="1:15" ht="12.75" customHeight="1">
      <c r="A481" s="74"/>
      <c r="E481" s="75"/>
      <c r="O481" s="123"/>
    </row>
    <row r="482" spans="1:15" ht="12.75" customHeight="1">
      <c r="A482" s="74"/>
      <c r="E482" s="75"/>
      <c r="O482" s="123"/>
    </row>
    <row r="483" spans="1:15" ht="12.75" customHeight="1">
      <c r="A483" s="74"/>
      <c r="E483" s="75"/>
      <c r="O483" s="123"/>
    </row>
    <row r="484" spans="1:15" ht="12.75" customHeight="1">
      <c r="A484" s="74"/>
      <c r="E484" s="75"/>
      <c r="O484" s="123"/>
    </row>
    <row r="485" spans="1:15" ht="12.75" customHeight="1">
      <c r="A485" s="74"/>
      <c r="E485" s="75"/>
      <c r="O485" s="123"/>
    </row>
    <row r="486" spans="1:15" ht="12.75" customHeight="1">
      <c r="A486" s="74"/>
      <c r="E486" s="75"/>
      <c r="O486" s="123"/>
    </row>
    <row r="487" spans="1:15" ht="12.75" customHeight="1">
      <c r="A487" s="74"/>
      <c r="E487" s="75"/>
      <c r="O487" s="123"/>
    </row>
    <row r="488" spans="1:15" ht="12.75" customHeight="1">
      <c r="A488" s="74"/>
      <c r="E488" s="75"/>
      <c r="O488" s="123"/>
    </row>
    <row r="489" spans="1:15" ht="12.75" customHeight="1">
      <c r="A489" s="74"/>
      <c r="E489" s="75"/>
      <c r="O489" s="123"/>
    </row>
    <row r="490" spans="1:15" ht="12.75" customHeight="1">
      <c r="A490" s="74"/>
      <c r="E490" s="75"/>
      <c r="O490" s="123"/>
    </row>
    <row r="491" spans="1:15" ht="12.75" customHeight="1">
      <c r="A491" s="74"/>
      <c r="E491" s="75"/>
      <c r="O491" s="123"/>
    </row>
    <row r="492" spans="1:15" ht="12.75" customHeight="1">
      <c r="A492" s="74"/>
      <c r="E492" s="75"/>
      <c r="O492" s="123"/>
    </row>
    <row r="493" spans="1:15" ht="12.75" customHeight="1">
      <c r="A493" s="74"/>
      <c r="E493" s="75"/>
      <c r="O493" s="123"/>
    </row>
    <row r="494" spans="1:15" ht="12.75" customHeight="1">
      <c r="A494" s="74"/>
      <c r="E494" s="75"/>
      <c r="O494" s="123"/>
    </row>
    <row r="495" spans="1:15" ht="12.75" customHeight="1">
      <c r="A495" s="74"/>
      <c r="E495" s="75"/>
      <c r="O495" s="123"/>
    </row>
    <row r="496" spans="1:15" ht="12.75" customHeight="1">
      <c r="A496" s="74"/>
      <c r="E496" s="75"/>
      <c r="O496" s="123"/>
    </row>
    <row r="497" spans="1:15" ht="12.75" customHeight="1">
      <c r="A497" s="74"/>
      <c r="E497" s="75"/>
      <c r="O497" s="123"/>
    </row>
    <row r="498" spans="1:15" ht="12.75" customHeight="1">
      <c r="A498" s="74"/>
      <c r="E498" s="75"/>
      <c r="O498" s="123"/>
    </row>
    <row r="499" spans="1:15" ht="12.75" customHeight="1">
      <c r="A499" s="74"/>
      <c r="E499" s="75"/>
      <c r="O499" s="123"/>
    </row>
    <row r="500" spans="1:15" ht="12.75" customHeight="1">
      <c r="A500" s="74"/>
      <c r="E500" s="75"/>
      <c r="O500" s="123"/>
    </row>
    <row r="501" spans="1:15" ht="12.75" customHeight="1">
      <c r="A501" s="74"/>
      <c r="E501" s="75"/>
      <c r="O501" s="123"/>
    </row>
    <row r="502" spans="1:15" ht="12.75" customHeight="1">
      <c r="A502" s="74"/>
      <c r="E502" s="75"/>
      <c r="O502" s="123"/>
    </row>
    <row r="503" spans="1:15" ht="12.75" customHeight="1">
      <c r="A503" s="74"/>
      <c r="E503" s="75"/>
      <c r="O503" s="123"/>
    </row>
    <row r="504" spans="1:15" ht="12.75" customHeight="1">
      <c r="A504" s="74"/>
      <c r="E504" s="75"/>
      <c r="O504" s="123"/>
    </row>
    <row r="505" spans="1:15" ht="12.75" customHeight="1">
      <c r="A505" s="74"/>
      <c r="E505" s="75"/>
      <c r="O505" s="123"/>
    </row>
    <row r="506" spans="1:15" ht="12.75" customHeight="1">
      <c r="A506" s="74"/>
      <c r="E506" s="75"/>
      <c r="O506" s="123"/>
    </row>
    <row r="507" spans="1:15" ht="12.75" customHeight="1">
      <c r="A507" s="74"/>
      <c r="E507" s="75"/>
      <c r="O507" s="123"/>
    </row>
    <row r="508" spans="1:15" ht="12.75" customHeight="1">
      <c r="A508" s="74"/>
      <c r="E508" s="75"/>
      <c r="O508" s="123"/>
    </row>
    <row r="509" spans="1:15" ht="12.75" customHeight="1">
      <c r="A509" s="74"/>
      <c r="E509" s="75"/>
      <c r="O509" s="123"/>
    </row>
    <row r="510" spans="1:15" ht="12.75" customHeight="1">
      <c r="A510" s="74"/>
      <c r="E510" s="75"/>
      <c r="O510" s="123"/>
    </row>
    <row r="511" spans="1:15" ht="12.75" customHeight="1">
      <c r="A511" s="74"/>
      <c r="E511" s="75"/>
      <c r="O511" s="123"/>
    </row>
    <row r="512" spans="1:15" ht="12.75" customHeight="1">
      <c r="A512" s="74"/>
      <c r="E512" s="75"/>
      <c r="O512" s="123"/>
    </row>
    <row r="513" spans="1:15" ht="12.75" customHeight="1">
      <c r="A513" s="74"/>
      <c r="E513" s="75"/>
      <c r="O513" s="123"/>
    </row>
    <row r="514" spans="1:15" ht="12.75" customHeight="1">
      <c r="A514" s="74"/>
      <c r="E514" s="75"/>
      <c r="O514" s="123"/>
    </row>
    <row r="515" spans="1:15" ht="12.75" customHeight="1">
      <c r="A515" s="74"/>
      <c r="E515" s="75"/>
      <c r="O515" s="123"/>
    </row>
    <row r="516" spans="1:15" ht="12.75" customHeight="1">
      <c r="A516" s="74"/>
      <c r="E516" s="75"/>
      <c r="O516" s="123"/>
    </row>
    <row r="517" spans="1:15" ht="12.75" customHeight="1">
      <c r="A517" s="74"/>
      <c r="E517" s="75"/>
      <c r="O517" s="123"/>
    </row>
    <row r="518" spans="1:15" ht="12.75" customHeight="1">
      <c r="A518" s="74"/>
      <c r="E518" s="75"/>
      <c r="O518" s="123"/>
    </row>
    <row r="519" spans="1:15" ht="12.75" customHeight="1">
      <c r="A519" s="74"/>
      <c r="E519" s="75"/>
      <c r="O519" s="123"/>
    </row>
    <row r="520" spans="1:15" ht="12.75" customHeight="1">
      <c r="A520" s="74"/>
      <c r="E520" s="75"/>
      <c r="O520" s="123"/>
    </row>
    <row r="521" spans="1:15" ht="12.75" customHeight="1">
      <c r="A521" s="74"/>
      <c r="E521" s="75"/>
      <c r="O521" s="123"/>
    </row>
    <row r="522" spans="1:15" ht="12.75" customHeight="1">
      <c r="A522" s="74"/>
      <c r="E522" s="75"/>
      <c r="O522" s="123"/>
    </row>
    <row r="523" spans="1:15" ht="12.75" customHeight="1">
      <c r="A523" s="74"/>
      <c r="E523" s="75"/>
      <c r="O523" s="123"/>
    </row>
    <row r="524" spans="1:15" ht="12.75" customHeight="1">
      <c r="A524" s="74"/>
      <c r="E524" s="75"/>
      <c r="O524" s="123"/>
    </row>
    <row r="525" spans="1:15" ht="12.75" customHeight="1">
      <c r="A525" s="74"/>
      <c r="E525" s="75"/>
      <c r="O525" s="123"/>
    </row>
    <row r="526" spans="1:15" ht="12.75" customHeight="1">
      <c r="A526" s="74"/>
      <c r="E526" s="75"/>
      <c r="O526" s="123"/>
    </row>
    <row r="527" spans="1:15" ht="12.75" customHeight="1">
      <c r="A527" s="74"/>
      <c r="E527" s="75"/>
      <c r="O527" s="123"/>
    </row>
    <row r="528" spans="1:15" ht="12.75" customHeight="1">
      <c r="A528" s="74"/>
      <c r="E528" s="75"/>
      <c r="O528" s="123"/>
    </row>
    <row r="529" spans="1:15" ht="12.75" customHeight="1">
      <c r="A529" s="74"/>
      <c r="E529" s="75"/>
      <c r="O529" s="123"/>
    </row>
    <row r="530" spans="1:15" ht="12.75" customHeight="1">
      <c r="A530" s="74"/>
      <c r="E530" s="75"/>
      <c r="O530" s="123"/>
    </row>
    <row r="531" spans="1:15" ht="12.75" customHeight="1">
      <c r="A531" s="74"/>
      <c r="E531" s="75"/>
      <c r="O531" s="123"/>
    </row>
    <row r="532" spans="1:15" ht="12.75" customHeight="1">
      <c r="A532" s="74"/>
      <c r="E532" s="75"/>
      <c r="O532" s="123"/>
    </row>
    <row r="533" spans="1:15" ht="12.75" customHeight="1">
      <c r="A533" s="74"/>
      <c r="E533" s="75"/>
      <c r="O533" s="123"/>
    </row>
    <row r="534" spans="1:15" ht="12.75" customHeight="1">
      <c r="A534" s="74"/>
      <c r="E534" s="75"/>
      <c r="O534" s="123"/>
    </row>
    <row r="535" spans="1:15" ht="12.75" customHeight="1">
      <c r="A535" s="74"/>
      <c r="E535" s="75"/>
      <c r="O535" s="123"/>
    </row>
    <row r="536" spans="1:15" ht="12.75" customHeight="1">
      <c r="A536" s="74"/>
      <c r="E536" s="75"/>
      <c r="O536" s="123"/>
    </row>
    <row r="537" spans="1:15" ht="12.75" customHeight="1">
      <c r="A537" s="74"/>
      <c r="E537" s="75"/>
      <c r="O537" s="123"/>
    </row>
    <row r="538" spans="1:15" ht="12.75" customHeight="1">
      <c r="A538" s="74"/>
      <c r="E538" s="75"/>
      <c r="O538" s="123"/>
    </row>
    <row r="539" spans="1:15" ht="12.75" customHeight="1">
      <c r="A539" s="74"/>
      <c r="E539" s="75"/>
      <c r="O539" s="123"/>
    </row>
    <row r="540" spans="1:15" ht="12.75" customHeight="1">
      <c r="A540" s="74"/>
      <c r="E540" s="75"/>
      <c r="O540" s="123"/>
    </row>
    <row r="541" spans="1:15" ht="12.75" customHeight="1">
      <c r="A541" s="74"/>
      <c r="E541" s="75"/>
      <c r="O541" s="123"/>
    </row>
    <row r="542" spans="1:15" ht="12.75" customHeight="1">
      <c r="A542" s="74"/>
      <c r="E542" s="75"/>
      <c r="O542" s="123"/>
    </row>
    <row r="543" spans="1:15" ht="12.75" customHeight="1">
      <c r="A543" s="74"/>
      <c r="E543" s="75"/>
      <c r="O543" s="123"/>
    </row>
    <row r="544" spans="1:15" ht="12.75" customHeight="1">
      <c r="A544" s="74"/>
      <c r="E544" s="75"/>
      <c r="O544" s="123"/>
    </row>
    <row r="545" spans="1:15" ht="12.75" customHeight="1">
      <c r="A545" s="74"/>
      <c r="E545" s="75"/>
      <c r="O545" s="123"/>
    </row>
    <row r="546" spans="1:15" ht="12.75" customHeight="1">
      <c r="A546" s="74"/>
      <c r="E546" s="75"/>
      <c r="O546" s="123"/>
    </row>
    <row r="547" spans="1:15" ht="12.75" customHeight="1">
      <c r="A547" s="74"/>
      <c r="E547" s="75"/>
      <c r="O547" s="123"/>
    </row>
    <row r="548" spans="1:15" ht="12.75" customHeight="1">
      <c r="A548" s="74"/>
      <c r="E548" s="75"/>
      <c r="O548" s="123"/>
    </row>
    <row r="549" spans="1:15" ht="12.75" customHeight="1">
      <c r="A549" s="74"/>
      <c r="E549" s="75"/>
      <c r="O549" s="123"/>
    </row>
    <row r="550" spans="1:15" ht="12.75" customHeight="1">
      <c r="A550" s="74"/>
      <c r="E550" s="75"/>
      <c r="O550" s="123"/>
    </row>
    <row r="551" spans="1:15" ht="12.75" customHeight="1">
      <c r="A551" s="74"/>
      <c r="E551" s="75"/>
      <c r="O551" s="123"/>
    </row>
    <row r="552" spans="1:15" ht="12.75" customHeight="1">
      <c r="A552" s="74"/>
      <c r="E552" s="75"/>
      <c r="O552" s="123"/>
    </row>
    <row r="553" spans="1:15" ht="12.75" customHeight="1">
      <c r="A553" s="74"/>
      <c r="E553" s="75"/>
      <c r="O553" s="123"/>
    </row>
    <row r="554" spans="1:15" ht="12.75" customHeight="1">
      <c r="A554" s="74"/>
      <c r="E554" s="75"/>
      <c r="O554" s="123"/>
    </row>
    <row r="555" spans="1:15" ht="12.75" customHeight="1">
      <c r="A555" s="74"/>
      <c r="E555" s="75"/>
      <c r="O555" s="123"/>
    </row>
    <row r="556" spans="1:15" ht="12.75" customHeight="1">
      <c r="A556" s="74"/>
      <c r="E556" s="75"/>
      <c r="O556" s="123"/>
    </row>
    <row r="557" spans="1:15" ht="12.75" customHeight="1">
      <c r="A557" s="74"/>
      <c r="E557" s="75"/>
      <c r="O557" s="123"/>
    </row>
    <row r="558" spans="1:15" ht="12.75" customHeight="1">
      <c r="A558" s="74"/>
      <c r="E558" s="75"/>
      <c r="O558" s="123"/>
    </row>
    <row r="559" spans="1:15" ht="12.75" customHeight="1">
      <c r="A559" s="74"/>
      <c r="E559" s="75"/>
      <c r="O559" s="123"/>
    </row>
    <row r="560" spans="1:15" ht="12.75" customHeight="1">
      <c r="A560" s="74"/>
      <c r="E560" s="75"/>
      <c r="O560" s="123"/>
    </row>
    <row r="561" spans="1:15" ht="12.75" customHeight="1">
      <c r="A561" s="74"/>
      <c r="E561" s="75"/>
      <c r="O561" s="123"/>
    </row>
    <row r="562" spans="1:15" ht="12.75" customHeight="1">
      <c r="A562" s="74"/>
      <c r="E562" s="75"/>
      <c r="O562" s="123"/>
    </row>
    <row r="563" spans="1:15" ht="12.75" customHeight="1">
      <c r="A563" s="74"/>
      <c r="E563" s="75"/>
      <c r="O563" s="123"/>
    </row>
    <row r="564" spans="1:15" ht="12.75" customHeight="1">
      <c r="A564" s="74"/>
      <c r="E564" s="75"/>
      <c r="O564" s="123"/>
    </row>
    <row r="565" spans="1:15" ht="12.75" customHeight="1">
      <c r="A565" s="74"/>
      <c r="E565" s="75"/>
      <c r="O565" s="123"/>
    </row>
    <row r="566" spans="1:15" ht="12.75" customHeight="1">
      <c r="A566" s="74"/>
      <c r="E566" s="75"/>
      <c r="O566" s="123"/>
    </row>
    <row r="567" spans="1:15" ht="12.75" customHeight="1">
      <c r="A567" s="74"/>
      <c r="E567" s="75"/>
      <c r="O567" s="123"/>
    </row>
    <row r="568" spans="1:15" ht="12.75" customHeight="1">
      <c r="A568" s="74"/>
      <c r="E568" s="75"/>
      <c r="O568" s="123"/>
    </row>
    <row r="569" spans="1:15" ht="12.75" customHeight="1">
      <c r="A569" s="74"/>
      <c r="E569" s="75"/>
      <c r="O569" s="123"/>
    </row>
    <row r="570" spans="1:15" ht="12.75" customHeight="1">
      <c r="A570" s="74"/>
      <c r="E570" s="75"/>
      <c r="O570" s="123"/>
    </row>
    <row r="571" spans="1:15" ht="12.75" customHeight="1">
      <c r="A571" s="74"/>
      <c r="E571" s="75"/>
      <c r="O571" s="123"/>
    </row>
    <row r="572" spans="1:15" ht="12.75" customHeight="1">
      <c r="A572" s="74"/>
      <c r="E572" s="75"/>
      <c r="O572" s="123"/>
    </row>
    <row r="573" spans="1:15" ht="12.75" customHeight="1">
      <c r="A573" s="74"/>
      <c r="E573" s="75"/>
      <c r="O573" s="123"/>
    </row>
    <row r="574" spans="1:15" ht="12.75" customHeight="1">
      <c r="A574" s="74"/>
      <c r="E574" s="75"/>
      <c r="O574" s="123"/>
    </row>
    <row r="575" spans="1:15" ht="12.75" customHeight="1">
      <c r="A575" s="74"/>
      <c r="E575" s="75"/>
      <c r="O575" s="123"/>
    </row>
    <row r="576" spans="1:15" ht="12.75" customHeight="1">
      <c r="A576" s="74"/>
      <c r="E576" s="75"/>
      <c r="O576" s="123"/>
    </row>
    <row r="577" spans="1:15" ht="12.75" customHeight="1">
      <c r="A577" s="74"/>
      <c r="E577" s="75"/>
      <c r="O577" s="123"/>
    </row>
    <row r="578" spans="1:15" ht="12.75" customHeight="1">
      <c r="A578" s="74"/>
      <c r="E578" s="75"/>
      <c r="O578" s="123"/>
    </row>
    <row r="579" spans="1:15" ht="12.75" customHeight="1">
      <c r="A579" s="74"/>
      <c r="E579" s="75"/>
      <c r="O579" s="123"/>
    </row>
    <row r="580" spans="1:15" ht="12.75" customHeight="1">
      <c r="A580" s="74"/>
      <c r="E580" s="75"/>
      <c r="O580" s="123"/>
    </row>
    <row r="581" spans="1:15" ht="12.75" customHeight="1">
      <c r="A581" s="74"/>
      <c r="E581" s="75"/>
      <c r="O581" s="123"/>
    </row>
    <row r="582" spans="1:15" ht="12.75" customHeight="1">
      <c r="A582" s="74"/>
      <c r="E582" s="75"/>
      <c r="O582" s="123"/>
    </row>
    <row r="583" spans="1:15" ht="12.75" customHeight="1">
      <c r="A583" s="74"/>
      <c r="E583" s="75"/>
      <c r="O583" s="123"/>
    </row>
    <row r="584" spans="1:15" ht="12.75" customHeight="1">
      <c r="A584" s="74"/>
      <c r="E584" s="75"/>
      <c r="O584" s="123"/>
    </row>
    <row r="585" spans="1:15" ht="12.75" customHeight="1">
      <c r="A585" s="74"/>
      <c r="E585" s="75"/>
      <c r="O585" s="123"/>
    </row>
    <row r="586" spans="1:15" ht="12.75" customHeight="1">
      <c r="A586" s="74"/>
      <c r="E586" s="75"/>
      <c r="O586" s="123"/>
    </row>
    <row r="587" spans="1:15" ht="12.75" customHeight="1">
      <c r="A587" s="74"/>
      <c r="E587" s="75"/>
      <c r="O587" s="123"/>
    </row>
    <row r="588" spans="1:15" ht="12.75" customHeight="1">
      <c r="A588" s="74"/>
      <c r="E588" s="75"/>
      <c r="O588" s="123"/>
    </row>
    <row r="589" spans="1:15" ht="12.75" customHeight="1">
      <c r="A589" s="74"/>
      <c r="E589" s="75"/>
      <c r="O589" s="123"/>
    </row>
    <row r="590" spans="1:15" ht="12.75" customHeight="1">
      <c r="A590" s="74"/>
      <c r="E590" s="75"/>
      <c r="O590" s="123"/>
    </row>
    <row r="591" spans="1:15" ht="12.75" customHeight="1">
      <c r="A591" s="74"/>
      <c r="E591" s="75"/>
      <c r="O591" s="123"/>
    </row>
    <row r="592" spans="1:15" ht="12.75" customHeight="1">
      <c r="A592" s="74"/>
      <c r="E592" s="75"/>
      <c r="O592" s="123"/>
    </row>
    <row r="593" spans="1:15" ht="12.75" customHeight="1">
      <c r="A593" s="74"/>
      <c r="E593" s="75"/>
      <c r="O593" s="123"/>
    </row>
    <row r="594" spans="1:15" ht="12.75" customHeight="1">
      <c r="A594" s="74"/>
      <c r="E594" s="75"/>
      <c r="O594" s="123"/>
    </row>
    <row r="595" spans="1:15" ht="12.75" customHeight="1">
      <c r="A595" s="74"/>
      <c r="E595" s="75"/>
      <c r="O595" s="123"/>
    </row>
    <row r="596" spans="1:15" ht="12.75" customHeight="1">
      <c r="A596" s="74"/>
      <c r="E596" s="75"/>
      <c r="O596" s="123"/>
    </row>
    <row r="597" spans="1:15" ht="12.75" customHeight="1">
      <c r="A597" s="74"/>
      <c r="E597" s="75"/>
      <c r="O597" s="123"/>
    </row>
    <row r="598" spans="1:15" ht="12.75" customHeight="1">
      <c r="A598" s="74"/>
      <c r="E598" s="75"/>
      <c r="O598" s="123"/>
    </row>
    <row r="599" spans="1:15" ht="12.75" customHeight="1">
      <c r="A599" s="74"/>
      <c r="E599" s="75"/>
      <c r="O599" s="123"/>
    </row>
    <row r="600" spans="1:15" ht="12.75" customHeight="1">
      <c r="A600" s="74"/>
      <c r="E600" s="75"/>
      <c r="O600" s="123"/>
    </row>
    <row r="601" spans="1:15" ht="12.75" customHeight="1">
      <c r="A601" s="74"/>
      <c r="E601" s="75"/>
      <c r="O601" s="123"/>
    </row>
    <row r="602" spans="1:15" ht="12.75" customHeight="1">
      <c r="A602" s="74"/>
      <c r="E602" s="75"/>
      <c r="O602" s="123"/>
    </row>
    <row r="603" spans="1:15" ht="12.75" customHeight="1">
      <c r="A603" s="74"/>
      <c r="E603" s="75"/>
      <c r="O603" s="123"/>
    </row>
    <row r="604" spans="1:15" ht="12.75" customHeight="1">
      <c r="A604" s="74"/>
      <c r="E604" s="75"/>
      <c r="O604" s="123"/>
    </row>
    <row r="605" spans="1:15" ht="12.75" customHeight="1">
      <c r="A605" s="74"/>
      <c r="E605" s="75"/>
      <c r="O605" s="123"/>
    </row>
    <row r="606" spans="1:15" ht="12.75" customHeight="1">
      <c r="A606" s="74"/>
      <c r="E606" s="75"/>
      <c r="O606" s="123"/>
    </row>
    <row r="607" spans="1:15" ht="12.75" customHeight="1">
      <c r="A607" s="74"/>
      <c r="E607" s="75"/>
      <c r="O607" s="123"/>
    </row>
    <row r="608" spans="1:15" ht="12.75" customHeight="1">
      <c r="A608" s="74"/>
      <c r="E608" s="75"/>
      <c r="O608" s="123"/>
    </row>
    <row r="609" spans="1:15" ht="12.75" customHeight="1">
      <c r="A609" s="74"/>
      <c r="E609" s="75"/>
      <c r="O609" s="123"/>
    </row>
    <row r="610" spans="1:15" ht="12.75" customHeight="1">
      <c r="A610" s="74"/>
      <c r="E610" s="75"/>
      <c r="O610" s="123"/>
    </row>
    <row r="611" spans="1:15" ht="12.75" customHeight="1">
      <c r="A611" s="74"/>
      <c r="E611" s="75"/>
      <c r="O611" s="123"/>
    </row>
    <row r="612" spans="1:15" ht="12.75" customHeight="1">
      <c r="A612" s="74"/>
      <c r="E612" s="75"/>
      <c r="O612" s="123"/>
    </row>
    <row r="613" spans="1:15" ht="12.75" customHeight="1">
      <c r="A613" s="74"/>
      <c r="E613" s="75"/>
      <c r="O613" s="123"/>
    </row>
    <row r="614" spans="1:15" ht="12.75" customHeight="1">
      <c r="A614" s="74"/>
      <c r="E614" s="75"/>
      <c r="O614" s="123"/>
    </row>
    <row r="615" spans="1:15" ht="12.75" customHeight="1">
      <c r="A615" s="74"/>
      <c r="E615" s="75"/>
      <c r="O615" s="123"/>
    </row>
    <row r="616" spans="1:15" ht="12.75" customHeight="1">
      <c r="A616" s="74"/>
      <c r="E616" s="75"/>
      <c r="O616" s="123"/>
    </row>
    <row r="617" spans="1:15" ht="12.75" customHeight="1">
      <c r="A617" s="74"/>
      <c r="E617" s="75"/>
      <c r="O617" s="123"/>
    </row>
    <row r="618" spans="1:15" ht="12.75" customHeight="1">
      <c r="A618" s="74"/>
      <c r="E618" s="75"/>
      <c r="O618" s="123"/>
    </row>
    <row r="619" spans="1:15" ht="12.75" customHeight="1">
      <c r="A619" s="74"/>
      <c r="E619" s="75"/>
      <c r="O619" s="123"/>
    </row>
    <row r="620" spans="1:15" ht="12.75" customHeight="1">
      <c r="A620" s="74"/>
      <c r="E620" s="75"/>
      <c r="O620" s="123"/>
    </row>
    <row r="621" spans="1:15" ht="12.75" customHeight="1">
      <c r="A621" s="74"/>
      <c r="E621" s="75"/>
      <c r="O621" s="123"/>
    </row>
    <row r="622" spans="1:15" ht="12.75" customHeight="1">
      <c r="A622" s="74"/>
      <c r="E622" s="75"/>
      <c r="O622" s="123"/>
    </row>
    <row r="623" spans="1:15" ht="12.75" customHeight="1">
      <c r="A623" s="74"/>
      <c r="E623" s="75"/>
      <c r="O623" s="123"/>
    </row>
    <row r="624" spans="1:15" ht="12.75" customHeight="1">
      <c r="A624" s="74"/>
      <c r="E624" s="75"/>
      <c r="O624" s="123"/>
    </row>
    <row r="625" spans="1:15" ht="12.75" customHeight="1">
      <c r="A625" s="74"/>
      <c r="E625" s="75"/>
      <c r="O625" s="123"/>
    </row>
    <row r="626" spans="1:15" ht="12.75" customHeight="1">
      <c r="A626" s="74"/>
      <c r="E626" s="75"/>
      <c r="O626" s="123"/>
    </row>
    <row r="627" spans="1:15" ht="12.75" customHeight="1">
      <c r="A627" s="74"/>
      <c r="E627" s="75"/>
      <c r="O627" s="123"/>
    </row>
    <row r="628" spans="1:15" ht="12.75" customHeight="1">
      <c r="A628" s="74"/>
      <c r="E628" s="75"/>
      <c r="O628" s="123"/>
    </row>
    <row r="629" spans="1:15" ht="12.75" customHeight="1">
      <c r="A629" s="74"/>
      <c r="E629" s="75"/>
      <c r="O629" s="123"/>
    </row>
    <row r="630" spans="1:15" ht="12.75" customHeight="1">
      <c r="A630" s="74"/>
      <c r="E630" s="75"/>
      <c r="O630" s="123"/>
    </row>
    <row r="631" spans="1:15" ht="12.75" customHeight="1">
      <c r="A631" s="74"/>
      <c r="E631" s="75"/>
      <c r="O631" s="123"/>
    </row>
    <row r="632" spans="1:15" ht="12.75" customHeight="1">
      <c r="A632" s="74"/>
      <c r="E632" s="75"/>
      <c r="O632" s="123"/>
    </row>
    <row r="633" spans="1:15" ht="12.75" customHeight="1">
      <c r="A633" s="74"/>
      <c r="E633" s="75"/>
      <c r="O633" s="123"/>
    </row>
    <row r="634" spans="1:15" ht="12.75" customHeight="1">
      <c r="A634" s="74"/>
      <c r="E634" s="75"/>
      <c r="O634" s="123"/>
    </row>
    <row r="635" spans="1:15" ht="12.75" customHeight="1">
      <c r="A635" s="74"/>
      <c r="E635" s="75"/>
      <c r="O635" s="123"/>
    </row>
    <row r="636" spans="1:15" ht="12.75" customHeight="1">
      <c r="A636" s="74"/>
      <c r="E636" s="75"/>
      <c r="O636" s="123"/>
    </row>
    <row r="637" spans="1:15" ht="12.75" customHeight="1">
      <c r="A637" s="74"/>
      <c r="E637" s="75"/>
      <c r="O637" s="123"/>
    </row>
    <row r="638" spans="1:15" ht="12.75" customHeight="1">
      <c r="A638" s="74"/>
      <c r="E638" s="75"/>
      <c r="O638" s="123"/>
    </row>
    <row r="639" spans="1:15" ht="12.75" customHeight="1">
      <c r="A639" s="74"/>
      <c r="E639" s="75"/>
      <c r="O639" s="123"/>
    </row>
    <row r="640" spans="1:15" ht="12.75" customHeight="1">
      <c r="A640" s="74"/>
      <c r="E640" s="75"/>
      <c r="O640" s="123"/>
    </row>
    <row r="641" spans="1:15" ht="12.75" customHeight="1">
      <c r="A641" s="74"/>
      <c r="E641" s="75"/>
      <c r="O641" s="123"/>
    </row>
    <row r="642" spans="1:15" ht="12.75" customHeight="1">
      <c r="A642" s="74"/>
      <c r="E642" s="75"/>
      <c r="O642" s="123"/>
    </row>
    <row r="643" spans="1:15" ht="12.75" customHeight="1">
      <c r="A643" s="74"/>
      <c r="E643" s="75"/>
      <c r="O643" s="123"/>
    </row>
    <row r="644" spans="1:15" ht="12.75" customHeight="1">
      <c r="A644" s="74"/>
      <c r="E644" s="75"/>
      <c r="O644" s="123"/>
    </row>
    <row r="645" spans="1:15" ht="12.75" customHeight="1">
      <c r="A645" s="74"/>
      <c r="E645" s="75"/>
      <c r="O645" s="123"/>
    </row>
    <row r="646" spans="1:15" ht="12.75" customHeight="1">
      <c r="A646" s="74"/>
      <c r="E646" s="75"/>
      <c r="O646" s="123"/>
    </row>
    <row r="647" spans="1:15" ht="12.75" customHeight="1">
      <c r="A647" s="74"/>
      <c r="E647" s="75"/>
      <c r="O647" s="123"/>
    </row>
    <row r="648" spans="1:15" ht="12.75" customHeight="1">
      <c r="A648" s="74"/>
      <c r="E648" s="75"/>
      <c r="O648" s="123"/>
    </row>
    <row r="649" spans="1:15" ht="12.75" customHeight="1">
      <c r="A649" s="74"/>
      <c r="E649" s="75"/>
      <c r="O649" s="123"/>
    </row>
    <row r="650" spans="1:15" ht="12.75" customHeight="1">
      <c r="A650" s="74"/>
      <c r="E650" s="75"/>
      <c r="O650" s="123"/>
    </row>
    <row r="651" spans="1:15" ht="12.75" customHeight="1">
      <c r="A651" s="74"/>
      <c r="E651" s="75"/>
      <c r="O651" s="123"/>
    </row>
    <row r="652" spans="1:15" ht="12.75" customHeight="1">
      <c r="A652" s="74"/>
      <c r="E652" s="75"/>
      <c r="O652" s="123"/>
    </row>
    <row r="653" spans="1:15" ht="12.75" customHeight="1">
      <c r="A653" s="74"/>
      <c r="E653" s="75"/>
      <c r="O653" s="123"/>
    </row>
    <row r="654" spans="1:15" ht="12.75" customHeight="1">
      <c r="A654" s="74"/>
      <c r="E654" s="75"/>
      <c r="O654" s="123"/>
    </row>
    <row r="655" spans="1:15" ht="12.75" customHeight="1">
      <c r="A655" s="74"/>
      <c r="E655" s="75"/>
      <c r="O655" s="123"/>
    </row>
    <row r="656" spans="1:15" ht="12.75" customHeight="1">
      <c r="A656" s="74"/>
      <c r="E656" s="75"/>
      <c r="O656" s="123"/>
    </row>
    <row r="657" spans="1:15" ht="12.75" customHeight="1">
      <c r="A657" s="74"/>
      <c r="E657" s="75"/>
      <c r="O657" s="123"/>
    </row>
    <row r="658" spans="1:15" ht="12.75" customHeight="1">
      <c r="A658" s="74"/>
      <c r="E658" s="75"/>
      <c r="O658" s="123"/>
    </row>
    <row r="659" spans="1:15" ht="12.75" customHeight="1">
      <c r="A659" s="74"/>
      <c r="E659" s="75"/>
      <c r="O659" s="123"/>
    </row>
    <row r="660" spans="1:15" ht="12.75" customHeight="1">
      <c r="A660" s="74"/>
      <c r="E660" s="75"/>
      <c r="O660" s="123"/>
    </row>
    <row r="661" spans="1:15" ht="12.75" customHeight="1">
      <c r="A661" s="74"/>
      <c r="E661" s="75"/>
      <c r="O661" s="123"/>
    </row>
    <row r="662" spans="1:15" ht="12.75" customHeight="1">
      <c r="A662" s="74"/>
      <c r="E662" s="75"/>
      <c r="O662" s="123"/>
    </row>
    <row r="663" spans="1:15" ht="12.75" customHeight="1">
      <c r="A663" s="74"/>
      <c r="E663" s="75"/>
      <c r="O663" s="123"/>
    </row>
    <row r="664" spans="1:15" ht="12.75" customHeight="1">
      <c r="A664" s="74"/>
      <c r="E664" s="75"/>
      <c r="O664" s="123"/>
    </row>
    <row r="665" spans="1:15" ht="12.75" customHeight="1">
      <c r="A665" s="74"/>
      <c r="E665" s="75"/>
      <c r="O665" s="123"/>
    </row>
    <row r="666" spans="1:15" ht="12.75" customHeight="1">
      <c r="A666" s="74"/>
      <c r="E666" s="75"/>
      <c r="O666" s="123"/>
    </row>
    <row r="667" spans="1:15" ht="12.75" customHeight="1">
      <c r="A667" s="74"/>
      <c r="E667" s="75"/>
      <c r="O667" s="123"/>
    </row>
    <row r="668" spans="1:15" ht="12.75" customHeight="1">
      <c r="A668" s="74"/>
      <c r="E668" s="75"/>
      <c r="O668" s="123"/>
    </row>
    <row r="669" spans="1:15" ht="12.75" customHeight="1">
      <c r="A669" s="74"/>
      <c r="E669" s="75"/>
      <c r="O669" s="123"/>
    </row>
    <row r="670" spans="1:15" ht="12.75" customHeight="1">
      <c r="A670" s="74"/>
      <c r="E670" s="75"/>
      <c r="O670" s="123"/>
    </row>
    <row r="671" spans="1:15" ht="12.75" customHeight="1">
      <c r="A671" s="74"/>
      <c r="E671" s="75"/>
      <c r="O671" s="123"/>
    </row>
    <row r="672" spans="1:15" ht="12.75" customHeight="1">
      <c r="A672" s="74"/>
      <c r="E672" s="75"/>
      <c r="O672" s="123"/>
    </row>
    <row r="673" spans="1:15" ht="12.75" customHeight="1">
      <c r="A673" s="74"/>
      <c r="E673" s="75"/>
      <c r="O673" s="123"/>
    </row>
    <row r="674" spans="1:15" ht="12.75" customHeight="1">
      <c r="A674" s="74"/>
      <c r="E674" s="75"/>
      <c r="O674" s="123"/>
    </row>
    <row r="675" spans="1:15" ht="12.75" customHeight="1">
      <c r="A675" s="74"/>
      <c r="E675" s="75"/>
      <c r="O675" s="123"/>
    </row>
    <row r="676" spans="1:15" ht="12.75" customHeight="1">
      <c r="A676" s="74"/>
      <c r="E676" s="75"/>
      <c r="O676" s="123"/>
    </row>
    <row r="677" spans="1:15" ht="12.75" customHeight="1">
      <c r="A677" s="74"/>
      <c r="E677" s="75"/>
      <c r="O677" s="123"/>
    </row>
    <row r="678" spans="1:15" ht="12.75" customHeight="1">
      <c r="A678" s="74"/>
      <c r="E678" s="75"/>
      <c r="O678" s="123"/>
    </row>
    <row r="679" spans="1:15" ht="12.75" customHeight="1">
      <c r="A679" s="74"/>
      <c r="E679" s="75"/>
      <c r="O679" s="123"/>
    </row>
    <row r="680" spans="1:15" ht="12.75" customHeight="1">
      <c r="A680" s="74"/>
      <c r="E680" s="75"/>
      <c r="O680" s="123"/>
    </row>
    <row r="681" spans="1:15" ht="12.75" customHeight="1">
      <c r="A681" s="74"/>
      <c r="E681" s="75"/>
      <c r="O681" s="123"/>
    </row>
    <row r="682" spans="1:15" ht="12.75" customHeight="1">
      <c r="A682" s="74"/>
      <c r="E682" s="75"/>
      <c r="O682" s="123"/>
    </row>
    <row r="683" spans="1:15" ht="12.75" customHeight="1">
      <c r="A683" s="74"/>
      <c r="E683" s="75"/>
      <c r="O683" s="123"/>
    </row>
    <row r="684" spans="1:15" ht="12.75" customHeight="1">
      <c r="A684" s="74"/>
      <c r="E684" s="75"/>
      <c r="O684" s="123"/>
    </row>
    <row r="685" spans="1:15" ht="12.75" customHeight="1">
      <c r="A685" s="74"/>
      <c r="E685" s="75"/>
      <c r="O685" s="123"/>
    </row>
    <row r="686" spans="1:15" ht="12.75" customHeight="1">
      <c r="A686" s="74"/>
      <c r="E686" s="75"/>
      <c r="O686" s="123"/>
    </row>
    <row r="687" spans="1:15" ht="12.75" customHeight="1">
      <c r="A687" s="74"/>
      <c r="E687" s="75"/>
      <c r="O687" s="123"/>
    </row>
    <row r="688" spans="1:15" ht="12.75" customHeight="1">
      <c r="A688" s="74"/>
      <c r="E688" s="75"/>
      <c r="O688" s="123"/>
    </row>
    <row r="689" spans="1:15" ht="12.75" customHeight="1">
      <c r="A689" s="74"/>
      <c r="E689" s="75"/>
      <c r="O689" s="123"/>
    </row>
    <row r="690" spans="1:15" ht="12.75" customHeight="1">
      <c r="A690" s="74"/>
      <c r="E690" s="75"/>
      <c r="O690" s="123"/>
    </row>
    <row r="691" spans="1:15" ht="12.75" customHeight="1">
      <c r="A691" s="74"/>
      <c r="E691" s="75"/>
      <c r="O691" s="123"/>
    </row>
    <row r="692" spans="1:15" ht="12.75" customHeight="1">
      <c r="A692" s="74"/>
      <c r="E692" s="75"/>
      <c r="O692" s="123"/>
    </row>
    <row r="693" spans="1:15" ht="12.75" customHeight="1">
      <c r="A693" s="74"/>
      <c r="E693" s="75"/>
      <c r="O693" s="123"/>
    </row>
    <row r="694" spans="1:15" ht="12.75" customHeight="1">
      <c r="A694" s="74"/>
      <c r="E694" s="75"/>
      <c r="O694" s="123"/>
    </row>
    <row r="695" spans="1:15" ht="12.75" customHeight="1">
      <c r="A695" s="74"/>
      <c r="E695" s="75"/>
      <c r="O695" s="123"/>
    </row>
    <row r="696" spans="1:15" ht="12.75" customHeight="1">
      <c r="A696" s="74"/>
      <c r="E696" s="75"/>
      <c r="O696" s="123"/>
    </row>
    <row r="697" spans="1:15" ht="12.75" customHeight="1">
      <c r="A697" s="74"/>
      <c r="E697" s="75"/>
      <c r="O697" s="123"/>
    </row>
    <row r="698" spans="1:15" ht="12.75" customHeight="1">
      <c r="A698" s="74"/>
      <c r="E698" s="75"/>
      <c r="O698" s="123"/>
    </row>
    <row r="699" spans="1:15" ht="12.75" customHeight="1">
      <c r="A699" s="74"/>
      <c r="E699" s="75"/>
      <c r="O699" s="123"/>
    </row>
    <row r="700" spans="1:15" ht="12.75" customHeight="1">
      <c r="A700" s="74"/>
      <c r="E700" s="75"/>
      <c r="O700" s="123"/>
    </row>
    <row r="701" spans="1:15" ht="12.75" customHeight="1">
      <c r="A701" s="74"/>
      <c r="E701" s="75"/>
      <c r="O701" s="123"/>
    </row>
    <row r="702" spans="1:15" ht="12.75" customHeight="1">
      <c r="A702" s="74"/>
      <c r="E702" s="75"/>
      <c r="O702" s="123"/>
    </row>
    <row r="703" spans="1:15" ht="12.75" customHeight="1">
      <c r="A703" s="74"/>
      <c r="E703" s="75"/>
      <c r="O703" s="123"/>
    </row>
    <row r="704" spans="1:15" ht="12.75" customHeight="1">
      <c r="A704" s="74"/>
      <c r="E704" s="75"/>
      <c r="O704" s="123"/>
    </row>
    <row r="705" spans="1:15" ht="12.75" customHeight="1">
      <c r="A705" s="74"/>
      <c r="E705" s="75"/>
      <c r="O705" s="123"/>
    </row>
    <row r="706" spans="1:15" ht="12.75" customHeight="1">
      <c r="A706" s="74"/>
      <c r="E706" s="75"/>
      <c r="O706" s="123"/>
    </row>
    <row r="707" spans="1:15" ht="12.75" customHeight="1">
      <c r="A707" s="74"/>
      <c r="E707" s="75"/>
      <c r="O707" s="123"/>
    </row>
    <row r="708" spans="1:15" ht="12.75" customHeight="1">
      <c r="A708" s="74"/>
      <c r="E708" s="75"/>
      <c r="O708" s="123"/>
    </row>
    <row r="709" spans="1:15" ht="12.75" customHeight="1">
      <c r="A709" s="74"/>
      <c r="E709" s="75"/>
      <c r="O709" s="123"/>
    </row>
    <row r="710" spans="1:15" ht="12.75" customHeight="1">
      <c r="A710" s="74"/>
      <c r="E710" s="75"/>
      <c r="O710" s="123"/>
    </row>
    <row r="711" spans="1:15" ht="12.75" customHeight="1">
      <c r="A711" s="74"/>
      <c r="E711" s="75"/>
      <c r="O711" s="123"/>
    </row>
    <row r="712" spans="1:15" ht="12.75" customHeight="1">
      <c r="A712" s="74"/>
      <c r="E712" s="75"/>
      <c r="O712" s="123"/>
    </row>
    <row r="713" spans="1:15" ht="12.75" customHeight="1">
      <c r="A713" s="74"/>
      <c r="E713" s="75"/>
      <c r="O713" s="123"/>
    </row>
    <row r="714" spans="1:15" ht="12.75" customHeight="1">
      <c r="A714" s="74"/>
      <c r="E714" s="75"/>
      <c r="O714" s="123"/>
    </row>
    <row r="715" spans="1:15" ht="12.75" customHeight="1">
      <c r="A715" s="74"/>
      <c r="E715" s="75"/>
      <c r="O715" s="123"/>
    </row>
    <row r="716" spans="1:15" ht="12.75" customHeight="1">
      <c r="A716" s="74"/>
      <c r="E716" s="75"/>
      <c r="O716" s="123"/>
    </row>
    <row r="717" spans="1:15" ht="12.75" customHeight="1">
      <c r="A717" s="74"/>
      <c r="E717" s="75"/>
      <c r="O717" s="123"/>
    </row>
    <row r="718" spans="1:15" ht="12.75" customHeight="1">
      <c r="A718" s="74"/>
      <c r="E718" s="75"/>
      <c r="O718" s="123"/>
    </row>
    <row r="719" spans="1:15" ht="12.75" customHeight="1">
      <c r="A719" s="74"/>
      <c r="E719" s="75"/>
      <c r="O719" s="123"/>
    </row>
    <row r="720" spans="1:15" ht="12.75" customHeight="1">
      <c r="A720" s="74"/>
      <c r="E720" s="75"/>
      <c r="O720" s="123"/>
    </row>
    <row r="721" spans="1:15" ht="12.75" customHeight="1">
      <c r="A721" s="74"/>
      <c r="E721" s="75"/>
      <c r="O721" s="123"/>
    </row>
    <row r="722" spans="1:15" ht="12.75" customHeight="1">
      <c r="A722" s="74"/>
      <c r="E722" s="75"/>
      <c r="O722" s="123"/>
    </row>
    <row r="723" spans="1:15" ht="12.75" customHeight="1">
      <c r="A723" s="74"/>
      <c r="E723" s="75"/>
      <c r="O723" s="123"/>
    </row>
    <row r="724" spans="1:15" ht="12.75" customHeight="1">
      <c r="A724" s="74"/>
      <c r="E724" s="75"/>
      <c r="O724" s="123"/>
    </row>
    <row r="725" spans="1:15" ht="12.75" customHeight="1">
      <c r="A725" s="74"/>
      <c r="E725" s="75"/>
      <c r="O725" s="123"/>
    </row>
    <row r="726" spans="1:15" ht="12.75" customHeight="1">
      <c r="A726" s="74"/>
      <c r="E726" s="75"/>
      <c r="O726" s="123"/>
    </row>
    <row r="727" spans="1:15" ht="12.75" customHeight="1">
      <c r="A727" s="74"/>
      <c r="E727" s="75"/>
      <c r="O727" s="123"/>
    </row>
    <row r="728" spans="1:15" ht="12.75" customHeight="1">
      <c r="A728" s="74"/>
      <c r="E728" s="75"/>
      <c r="O728" s="123"/>
    </row>
    <row r="729" spans="1:15" ht="12.75" customHeight="1">
      <c r="A729" s="74"/>
      <c r="E729" s="75"/>
      <c r="O729" s="123"/>
    </row>
    <row r="730" spans="1:15" ht="12.75" customHeight="1">
      <c r="A730" s="74"/>
      <c r="E730" s="75"/>
      <c r="O730" s="123"/>
    </row>
    <row r="731" spans="1:15" ht="12.75" customHeight="1">
      <c r="A731" s="74"/>
      <c r="E731" s="75"/>
      <c r="O731" s="123"/>
    </row>
    <row r="732" spans="1:15" ht="12.75" customHeight="1">
      <c r="A732" s="74"/>
      <c r="E732" s="75"/>
      <c r="O732" s="123"/>
    </row>
    <row r="733" spans="1:15" ht="12.75" customHeight="1">
      <c r="A733" s="74"/>
      <c r="E733" s="75"/>
      <c r="O733" s="123"/>
    </row>
    <row r="734" spans="1:15" ht="12.75" customHeight="1">
      <c r="A734" s="74"/>
      <c r="E734" s="75"/>
      <c r="O734" s="123"/>
    </row>
    <row r="735" spans="1:15" ht="12.75" customHeight="1">
      <c r="A735" s="74"/>
      <c r="E735" s="75"/>
      <c r="O735" s="123"/>
    </row>
    <row r="736" spans="1:15" ht="12.75" customHeight="1">
      <c r="A736" s="74"/>
      <c r="E736" s="75"/>
      <c r="O736" s="123"/>
    </row>
    <row r="737" spans="1:15" ht="12.75" customHeight="1">
      <c r="A737" s="74"/>
      <c r="E737" s="75"/>
      <c r="O737" s="123"/>
    </row>
    <row r="738" spans="1:15" ht="12.75" customHeight="1">
      <c r="A738" s="74"/>
      <c r="E738" s="75"/>
      <c r="O738" s="123"/>
    </row>
    <row r="739" spans="1:15" ht="12.75" customHeight="1">
      <c r="A739" s="74"/>
      <c r="E739" s="75"/>
      <c r="O739" s="123"/>
    </row>
    <row r="740" spans="1:15" ht="12.75" customHeight="1">
      <c r="A740" s="74"/>
      <c r="E740" s="75"/>
      <c r="O740" s="123"/>
    </row>
    <row r="741" spans="1:15" ht="12.75" customHeight="1">
      <c r="A741" s="74"/>
      <c r="E741" s="75"/>
      <c r="O741" s="123"/>
    </row>
    <row r="742" spans="1:15" ht="12.75" customHeight="1">
      <c r="A742" s="74"/>
      <c r="E742" s="75"/>
      <c r="O742" s="123"/>
    </row>
    <row r="743" spans="1:15" ht="12.75" customHeight="1">
      <c r="A743" s="74"/>
      <c r="E743" s="75"/>
      <c r="O743" s="123"/>
    </row>
    <row r="744" spans="1:15" ht="12.75" customHeight="1">
      <c r="A744" s="74"/>
      <c r="E744" s="75"/>
      <c r="O744" s="123"/>
    </row>
    <row r="745" spans="1:15" ht="12.75" customHeight="1">
      <c r="A745" s="74"/>
      <c r="E745" s="75"/>
      <c r="O745" s="123"/>
    </row>
    <row r="746" spans="1:15" ht="12.75" customHeight="1">
      <c r="A746" s="74"/>
      <c r="E746" s="75"/>
      <c r="O746" s="123"/>
    </row>
    <row r="747" spans="1:15" ht="12.75" customHeight="1">
      <c r="A747" s="74"/>
      <c r="E747" s="75"/>
      <c r="O747" s="123"/>
    </row>
    <row r="748" spans="1:15" ht="12.75" customHeight="1">
      <c r="A748" s="74"/>
      <c r="E748" s="75"/>
      <c r="O748" s="123"/>
    </row>
    <row r="749" spans="1:15" ht="12.75" customHeight="1">
      <c r="A749" s="74"/>
      <c r="E749" s="75"/>
      <c r="O749" s="123"/>
    </row>
    <row r="750" spans="1:15" ht="12.75" customHeight="1">
      <c r="A750" s="74"/>
      <c r="E750" s="75"/>
      <c r="O750" s="123"/>
    </row>
    <row r="751" spans="1:15" ht="12.75" customHeight="1">
      <c r="A751" s="74"/>
      <c r="E751" s="75"/>
      <c r="O751" s="123"/>
    </row>
    <row r="752" spans="1:15" ht="12.75" customHeight="1">
      <c r="A752" s="74"/>
      <c r="E752" s="75"/>
      <c r="O752" s="123"/>
    </row>
    <row r="753" spans="1:15" ht="12.75" customHeight="1">
      <c r="A753" s="74"/>
      <c r="E753" s="75"/>
      <c r="O753" s="123"/>
    </row>
    <row r="754" spans="1:15" ht="12.75" customHeight="1">
      <c r="A754" s="74"/>
      <c r="E754" s="75"/>
      <c r="O754" s="123"/>
    </row>
    <row r="755" spans="1:15" ht="12.75" customHeight="1">
      <c r="A755" s="74"/>
      <c r="E755" s="75"/>
      <c r="O755" s="123"/>
    </row>
    <row r="756" spans="1:15" ht="12.75" customHeight="1">
      <c r="A756" s="74"/>
      <c r="E756" s="75"/>
      <c r="O756" s="123"/>
    </row>
    <row r="757" spans="1:15" ht="12.75" customHeight="1">
      <c r="A757" s="74"/>
      <c r="E757" s="75"/>
      <c r="O757" s="123"/>
    </row>
    <row r="758" spans="1:15" ht="12.75" customHeight="1">
      <c r="A758" s="74"/>
      <c r="E758" s="75"/>
      <c r="O758" s="123"/>
    </row>
    <row r="759" spans="1:15" ht="12.75" customHeight="1">
      <c r="A759" s="74"/>
      <c r="E759" s="75"/>
      <c r="O759" s="123"/>
    </row>
    <row r="760" spans="1:15" ht="12.75" customHeight="1">
      <c r="A760" s="74"/>
      <c r="E760" s="75"/>
      <c r="O760" s="123"/>
    </row>
    <row r="761" spans="1:15" ht="12.75" customHeight="1">
      <c r="A761" s="74"/>
      <c r="E761" s="75"/>
      <c r="O761" s="123"/>
    </row>
    <row r="762" spans="1:15" ht="12.75" customHeight="1">
      <c r="A762" s="74"/>
      <c r="E762" s="75"/>
      <c r="O762" s="123"/>
    </row>
    <row r="763" spans="1:15" ht="12.75" customHeight="1">
      <c r="A763" s="74"/>
      <c r="E763" s="75"/>
      <c r="O763" s="123"/>
    </row>
    <row r="764" spans="1:15" ht="12.75" customHeight="1">
      <c r="A764" s="74"/>
      <c r="E764" s="75"/>
      <c r="O764" s="123"/>
    </row>
    <row r="765" spans="1:15" ht="12.75" customHeight="1">
      <c r="A765" s="74"/>
      <c r="E765" s="75"/>
      <c r="O765" s="123"/>
    </row>
    <row r="766" spans="1:15" ht="12.75" customHeight="1">
      <c r="A766" s="74"/>
      <c r="E766" s="75"/>
      <c r="O766" s="123"/>
    </row>
    <row r="767" spans="1:15" ht="12.75" customHeight="1">
      <c r="A767" s="74"/>
      <c r="E767" s="75"/>
      <c r="O767" s="123"/>
    </row>
    <row r="768" spans="1:15" ht="12.75" customHeight="1">
      <c r="A768" s="74"/>
      <c r="E768" s="75"/>
      <c r="O768" s="123"/>
    </row>
    <row r="769" spans="1:15" ht="12.75" customHeight="1">
      <c r="A769" s="74"/>
      <c r="E769" s="75"/>
      <c r="O769" s="123"/>
    </row>
    <row r="770" spans="1:15" ht="12.75" customHeight="1">
      <c r="A770" s="74"/>
      <c r="E770" s="75"/>
      <c r="O770" s="123"/>
    </row>
    <row r="771" spans="1:15" ht="12.75" customHeight="1">
      <c r="A771" s="74"/>
      <c r="E771" s="75"/>
      <c r="O771" s="123"/>
    </row>
    <row r="772" spans="1:15" ht="12.75" customHeight="1">
      <c r="A772" s="74"/>
      <c r="E772" s="75"/>
      <c r="O772" s="123"/>
    </row>
    <row r="773" spans="1:15" ht="12.75" customHeight="1">
      <c r="A773" s="74"/>
      <c r="E773" s="75"/>
      <c r="O773" s="123"/>
    </row>
    <row r="774" spans="1:15" ht="12.75" customHeight="1">
      <c r="A774" s="74"/>
      <c r="E774" s="75"/>
      <c r="O774" s="123"/>
    </row>
    <row r="775" spans="1:15" ht="12.75" customHeight="1">
      <c r="A775" s="74"/>
      <c r="E775" s="75"/>
      <c r="O775" s="123"/>
    </row>
    <row r="776" spans="1:15" ht="12.75" customHeight="1">
      <c r="A776" s="74"/>
      <c r="E776" s="75"/>
      <c r="O776" s="123"/>
    </row>
    <row r="777" spans="1:15" ht="12.75" customHeight="1">
      <c r="A777" s="74"/>
      <c r="E777" s="75"/>
      <c r="O777" s="123"/>
    </row>
    <row r="778" spans="1:15" ht="12.75" customHeight="1">
      <c r="A778" s="74"/>
      <c r="E778" s="75"/>
      <c r="O778" s="123"/>
    </row>
    <row r="779" spans="1:15" ht="12.75" customHeight="1">
      <c r="A779" s="74"/>
      <c r="E779" s="75"/>
      <c r="O779" s="123"/>
    </row>
    <row r="780" spans="1:15" ht="12.75" customHeight="1">
      <c r="A780" s="74"/>
      <c r="E780" s="75"/>
      <c r="O780" s="123"/>
    </row>
    <row r="781" spans="1:15" ht="12.75" customHeight="1">
      <c r="A781" s="74"/>
      <c r="E781" s="75"/>
      <c r="O781" s="123"/>
    </row>
    <row r="782" spans="1:15" ht="12.75" customHeight="1">
      <c r="A782" s="74"/>
      <c r="E782" s="75"/>
      <c r="O782" s="123"/>
    </row>
    <row r="783" spans="1:15" ht="12.75" customHeight="1">
      <c r="A783" s="74"/>
      <c r="E783" s="75"/>
      <c r="O783" s="123"/>
    </row>
    <row r="784" spans="1:15" ht="12.75" customHeight="1">
      <c r="A784" s="74"/>
      <c r="E784" s="75"/>
      <c r="O784" s="123"/>
    </row>
    <row r="785" spans="1:15" ht="12.75" customHeight="1">
      <c r="A785" s="74"/>
      <c r="E785" s="75"/>
      <c r="O785" s="123"/>
    </row>
    <row r="786" spans="1:15" ht="12.75" customHeight="1">
      <c r="A786" s="74"/>
      <c r="E786" s="75"/>
      <c r="O786" s="123"/>
    </row>
    <row r="787" spans="1:15" ht="12.75" customHeight="1">
      <c r="A787" s="74"/>
      <c r="E787" s="75"/>
      <c r="O787" s="123"/>
    </row>
    <row r="788" spans="1:15" ht="12.75" customHeight="1">
      <c r="A788" s="74"/>
      <c r="E788" s="75"/>
      <c r="O788" s="123"/>
    </row>
    <row r="789" spans="1:15" ht="12.75" customHeight="1">
      <c r="A789" s="74"/>
      <c r="E789" s="75"/>
      <c r="O789" s="123"/>
    </row>
    <row r="790" spans="1:15" ht="12.75" customHeight="1">
      <c r="A790" s="74"/>
      <c r="E790" s="75"/>
      <c r="O790" s="123"/>
    </row>
    <row r="791" spans="1:15" ht="12.75" customHeight="1">
      <c r="A791" s="74"/>
      <c r="E791" s="75"/>
      <c r="O791" s="123"/>
    </row>
    <row r="792" spans="1:15" ht="12.75" customHeight="1">
      <c r="A792" s="74"/>
      <c r="E792" s="75"/>
      <c r="O792" s="123"/>
    </row>
    <row r="793" spans="1:15" ht="12.75" customHeight="1">
      <c r="A793" s="74"/>
      <c r="E793" s="75"/>
      <c r="O793" s="123"/>
    </row>
    <row r="794" spans="1:15" ht="12.75" customHeight="1">
      <c r="A794" s="74"/>
      <c r="E794" s="75"/>
      <c r="O794" s="123"/>
    </row>
    <row r="795" spans="1:15" ht="12.75" customHeight="1">
      <c r="A795" s="74"/>
      <c r="E795" s="75"/>
      <c r="O795" s="123"/>
    </row>
    <row r="796" spans="1:15" ht="12.75" customHeight="1">
      <c r="A796" s="74"/>
      <c r="E796" s="75"/>
      <c r="O796" s="123"/>
    </row>
    <row r="797" spans="1:15" ht="12.75" customHeight="1">
      <c r="A797" s="74"/>
      <c r="E797" s="75"/>
      <c r="O797" s="123"/>
    </row>
    <row r="798" spans="1:15" ht="12.75" customHeight="1">
      <c r="A798" s="74"/>
      <c r="E798" s="75"/>
      <c r="O798" s="123"/>
    </row>
    <row r="799" spans="1:15" ht="12.75" customHeight="1">
      <c r="A799" s="74"/>
      <c r="E799" s="75"/>
      <c r="O799" s="123"/>
    </row>
    <row r="800" spans="1:15" ht="12.75" customHeight="1">
      <c r="A800" s="74"/>
      <c r="E800" s="75"/>
      <c r="O800" s="123"/>
    </row>
    <row r="801" spans="1:15" ht="12.75" customHeight="1">
      <c r="A801" s="74"/>
      <c r="E801" s="75"/>
      <c r="O801" s="123"/>
    </row>
    <row r="802" spans="1:15" ht="12.75" customHeight="1">
      <c r="A802" s="74"/>
      <c r="E802" s="75"/>
      <c r="O802" s="123"/>
    </row>
    <row r="803" spans="1:15" ht="12.75" customHeight="1">
      <c r="A803" s="74"/>
      <c r="E803" s="75"/>
      <c r="O803" s="123"/>
    </row>
    <row r="804" spans="1:15" ht="12.75" customHeight="1">
      <c r="A804" s="74"/>
      <c r="E804" s="75"/>
      <c r="O804" s="123"/>
    </row>
    <row r="805" spans="1:15" ht="12.75" customHeight="1">
      <c r="A805" s="74"/>
      <c r="E805" s="75"/>
      <c r="O805" s="123"/>
    </row>
    <row r="806" spans="1:15" ht="12.75" customHeight="1">
      <c r="A806" s="74"/>
      <c r="E806" s="75"/>
      <c r="O806" s="123"/>
    </row>
    <row r="807" spans="1:15" ht="12.75" customHeight="1">
      <c r="A807" s="74"/>
      <c r="E807" s="75"/>
      <c r="O807" s="123"/>
    </row>
    <row r="808" spans="1:15" ht="12.75" customHeight="1">
      <c r="A808" s="74"/>
      <c r="E808" s="75"/>
      <c r="O808" s="123"/>
    </row>
    <row r="809" spans="1:15" ht="12.75" customHeight="1">
      <c r="A809" s="74"/>
      <c r="E809" s="75"/>
      <c r="O809" s="123"/>
    </row>
    <row r="810" spans="1:15" ht="12.75" customHeight="1">
      <c r="A810" s="74"/>
      <c r="E810" s="75"/>
      <c r="O810" s="123"/>
    </row>
    <row r="811" spans="1:15" ht="12.75" customHeight="1">
      <c r="A811" s="74"/>
      <c r="E811" s="75"/>
      <c r="O811" s="123"/>
    </row>
    <row r="812" spans="1:15" ht="12.75" customHeight="1">
      <c r="A812" s="74"/>
      <c r="E812" s="75"/>
      <c r="O812" s="123"/>
    </row>
    <row r="813" spans="1:15" ht="12.75" customHeight="1">
      <c r="A813" s="74"/>
      <c r="E813" s="75"/>
      <c r="O813" s="123"/>
    </row>
    <row r="814" spans="1:15" ht="12.75" customHeight="1">
      <c r="A814" s="74"/>
      <c r="E814" s="75"/>
      <c r="O814" s="123"/>
    </row>
    <row r="815" spans="1:15" ht="12.75" customHeight="1">
      <c r="A815" s="74"/>
      <c r="E815" s="75"/>
      <c r="O815" s="123"/>
    </row>
    <row r="816" spans="1:15" ht="12.75" customHeight="1">
      <c r="A816" s="74"/>
      <c r="E816" s="75"/>
      <c r="O816" s="123"/>
    </row>
    <row r="817" spans="1:15" ht="12.75" customHeight="1">
      <c r="A817" s="74"/>
      <c r="E817" s="75"/>
      <c r="O817" s="123"/>
    </row>
    <row r="818" spans="1:15" ht="12.75" customHeight="1">
      <c r="A818" s="74"/>
      <c r="E818" s="75"/>
      <c r="O818" s="123"/>
    </row>
    <row r="819" spans="1:15" ht="12.75" customHeight="1">
      <c r="A819" s="74"/>
      <c r="E819" s="75"/>
      <c r="O819" s="123"/>
    </row>
    <row r="820" spans="1:15" ht="12.75" customHeight="1">
      <c r="A820" s="74"/>
      <c r="E820" s="75"/>
      <c r="O820" s="123"/>
    </row>
    <row r="821" spans="1:15" ht="12.75" customHeight="1">
      <c r="A821" s="74"/>
      <c r="E821" s="75"/>
      <c r="O821" s="123"/>
    </row>
    <row r="822" spans="1:15" ht="12.75" customHeight="1">
      <c r="A822" s="74"/>
      <c r="E822" s="75"/>
      <c r="O822" s="123"/>
    </row>
    <row r="823" spans="1:15" ht="12.75" customHeight="1">
      <c r="A823" s="74"/>
      <c r="E823" s="75"/>
      <c r="O823" s="123"/>
    </row>
    <row r="824" spans="1:15" ht="12.75" customHeight="1">
      <c r="A824" s="74"/>
      <c r="E824" s="75"/>
      <c r="O824" s="123"/>
    </row>
    <row r="825" spans="1:15" ht="12.75" customHeight="1">
      <c r="A825" s="74"/>
      <c r="E825" s="75"/>
      <c r="O825" s="123"/>
    </row>
    <row r="826" spans="1:15" ht="12.75" customHeight="1">
      <c r="A826" s="74"/>
      <c r="E826" s="75"/>
      <c r="O826" s="123"/>
    </row>
    <row r="827" spans="1:15" ht="12.75" customHeight="1">
      <c r="A827" s="74"/>
      <c r="E827" s="75"/>
      <c r="O827" s="123"/>
    </row>
    <row r="828" spans="1:15" ht="12.75" customHeight="1">
      <c r="A828" s="74"/>
      <c r="E828" s="75"/>
      <c r="O828" s="123"/>
    </row>
    <row r="829" spans="1:15" ht="12.75" customHeight="1">
      <c r="A829" s="74"/>
      <c r="E829" s="75"/>
      <c r="O829" s="123"/>
    </row>
    <row r="830" spans="1:15" ht="12.75" customHeight="1">
      <c r="A830" s="74"/>
      <c r="E830" s="75"/>
      <c r="O830" s="123"/>
    </row>
    <row r="831" spans="1:15" ht="12.75" customHeight="1">
      <c r="A831" s="74"/>
      <c r="E831" s="75"/>
      <c r="O831" s="123"/>
    </row>
    <row r="832" spans="1:15" ht="12.75" customHeight="1">
      <c r="A832" s="74"/>
      <c r="E832" s="75"/>
      <c r="O832" s="123"/>
    </row>
    <row r="833" spans="1:15" ht="12.75" customHeight="1">
      <c r="A833" s="74"/>
      <c r="E833" s="75"/>
      <c r="O833" s="123"/>
    </row>
    <row r="834" spans="1:15" ht="12.75" customHeight="1">
      <c r="A834" s="74"/>
      <c r="E834" s="75"/>
      <c r="O834" s="123"/>
    </row>
    <row r="835" spans="1:15" ht="12.75" customHeight="1">
      <c r="A835" s="74"/>
      <c r="E835" s="75"/>
      <c r="O835" s="123"/>
    </row>
    <row r="836" spans="1:15" ht="12.75" customHeight="1">
      <c r="A836" s="74"/>
      <c r="E836" s="75"/>
      <c r="O836" s="123"/>
    </row>
    <row r="837" spans="1:15" ht="12.75" customHeight="1">
      <c r="A837" s="74"/>
      <c r="E837" s="75"/>
      <c r="O837" s="123"/>
    </row>
    <row r="838" spans="1:15" ht="12.75" customHeight="1">
      <c r="A838" s="74"/>
      <c r="E838" s="75"/>
      <c r="O838" s="123"/>
    </row>
    <row r="839" spans="1:15" ht="12.75" customHeight="1">
      <c r="A839" s="74"/>
      <c r="E839" s="75"/>
      <c r="O839" s="123"/>
    </row>
    <row r="840" spans="1:15" ht="12.75" customHeight="1">
      <c r="A840" s="74"/>
      <c r="E840" s="75"/>
      <c r="O840" s="123"/>
    </row>
    <row r="841" spans="1:15" ht="12.75" customHeight="1">
      <c r="A841" s="74"/>
      <c r="E841" s="75"/>
      <c r="O841" s="123"/>
    </row>
    <row r="842" spans="1:15" ht="12.75" customHeight="1">
      <c r="A842" s="74"/>
      <c r="E842" s="75"/>
      <c r="O842" s="123"/>
    </row>
    <row r="843" spans="1:15" ht="12.75" customHeight="1">
      <c r="A843" s="74"/>
      <c r="E843" s="75"/>
      <c r="O843" s="123"/>
    </row>
    <row r="844" spans="1:15" ht="12.75" customHeight="1">
      <c r="A844" s="74"/>
      <c r="E844" s="75"/>
      <c r="O844" s="123"/>
    </row>
    <row r="845" spans="1:15" ht="12.75" customHeight="1">
      <c r="A845" s="74"/>
      <c r="E845" s="75"/>
      <c r="O845" s="123"/>
    </row>
    <row r="846" spans="1:15" ht="12.75" customHeight="1">
      <c r="A846" s="74"/>
      <c r="E846" s="75"/>
      <c r="O846" s="123"/>
    </row>
    <row r="847" spans="1:15" ht="12.75" customHeight="1">
      <c r="A847" s="74"/>
      <c r="E847" s="75"/>
      <c r="O847" s="123"/>
    </row>
    <row r="848" spans="1:15" ht="12.75" customHeight="1">
      <c r="A848" s="74"/>
      <c r="E848" s="75"/>
      <c r="O848" s="123"/>
    </row>
    <row r="849" spans="1:15" ht="12.75" customHeight="1">
      <c r="A849" s="74"/>
      <c r="E849" s="75"/>
      <c r="O849" s="123"/>
    </row>
    <row r="850" spans="1:15" ht="12.75" customHeight="1">
      <c r="A850" s="74"/>
      <c r="E850" s="75"/>
      <c r="O850" s="123"/>
    </row>
    <row r="851" spans="1:15" ht="12.75" customHeight="1">
      <c r="A851" s="74"/>
      <c r="E851" s="75"/>
      <c r="O851" s="123"/>
    </row>
    <row r="852" spans="1:15" ht="12.75" customHeight="1">
      <c r="A852" s="74"/>
      <c r="E852" s="75"/>
      <c r="O852" s="123"/>
    </row>
    <row r="853" spans="1:15" ht="12.75" customHeight="1">
      <c r="A853" s="74"/>
      <c r="E853" s="75"/>
      <c r="O853" s="123"/>
    </row>
    <row r="854" spans="1:15" ht="12.75" customHeight="1">
      <c r="A854" s="74"/>
      <c r="E854" s="75"/>
      <c r="O854" s="123"/>
    </row>
    <row r="855" spans="1:15" ht="12.75" customHeight="1">
      <c r="A855" s="74"/>
      <c r="E855" s="75"/>
      <c r="O855" s="123"/>
    </row>
    <row r="856" spans="1:15" ht="12.75" customHeight="1">
      <c r="A856" s="74"/>
      <c r="E856" s="75"/>
      <c r="O856" s="123"/>
    </row>
    <row r="857" spans="1:15" ht="12.75" customHeight="1">
      <c r="A857" s="74"/>
      <c r="E857" s="75"/>
      <c r="O857" s="123"/>
    </row>
    <row r="858" spans="1:15" ht="12.75" customHeight="1">
      <c r="A858" s="74"/>
      <c r="E858" s="75"/>
      <c r="O858" s="123"/>
    </row>
    <row r="859" spans="1:15" ht="12.75" customHeight="1">
      <c r="A859" s="74"/>
      <c r="E859" s="75"/>
      <c r="O859" s="123"/>
    </row>
    <row r="860" spans="1:15" ht="12.75" customHeight="1">
      <c r="A860" s="74"/>
      <c r="E860" s="75"/>
      <c r="O860" s="123"/>
    </row>
    <row r="861" spans="1:15" ht="12.75" customHeight="1">
      <c r="A861" s="74"/>
      <c r="E861" s="75"/>
      <c r="O861" s="123"/>
    </row>
    <row r="862" spans="1:15" ht="12.75" customHeight="1">
      <c r="A862" s="74"/>
      <c r="E862" s="75"/>
      <c r="O862" s="123"/>
    </row>
    <row r="863" spans="1:15" ht="12.75" customHeight="1">
      <c r="A863" s="74"/>
      <c r="E863" s="75"/>
      <c r="O863" s="123"/>
    </row>
    <row r="864" spans="1:15" ht="12.75" customHeight="1">
      <c r="A864" s="74"/>
      <c r="E864" s="75"/>
      <c r="O864" s="123"/>
    </row>
    <row r="865" spans="1:15" ht="12.75" customHeight="1">
      <c r="A865" s="74"/>
      <c r="E865" s="75"/>
      <c r="O865" s="123"/>
    </row>
    <row r="866" spans="1:15" ht="12.75" customHeight="1">
      <c r="A866" s="74"/>
      <c r="E866" s="75"/>
      <c r="O866" s="123"/>
    </row>
    <row r="867" spans="1:15" ht="12.75" customHeight="1">
      <c r="A867" s="74"/>
      <c r="E867" s="75"/>
      <c r="O867" s="123"/>
    </row>
    <row r="868" spans="1:15" ht="12.75" customHeight="1">
      <c r="A868" s="74"/>
      <c r="E868" s="75"/>
      <c r="O868" s="123"/>
    </row>
    <row r="869" spans="1:15" ht="12.75" customHeight="1">
      <c r="A869" s="74"/>
      <c r="E869" s="75"/>
      <c r="O869" s="123"/>
    </row>
    <row r="870" spans="1:15" ht="12.75" customHeight="1">
      <c r="A870" s="74"/>
      <c r="E870" s="75"/>
      <c r="O870" s="123"/>
    </row>
    <row r="871" spans="1:15" ht="12.75" customHeight="1">
      <c r="A871" s="74"/>
      <c r="E871" s="75"/>
      <c r="O871" s="123"/>
    </row>
    <row r="872" spans="1:15" ht="12.75" customHeight="1">
      <c r="A872" s="74"/>
      <c r="E872" s="75"/>
      <c r="O872" s="123"/>
    </row>
    <row r="873" spans="1:15" ht="12.75" customHeight="1">
      <c r="A873" s="74"/>
      <c r="E873" s="75"/>
      <c r="O873" s="123"/>
    </row>
    <row r="874" spans="1:15" ht="12.75" customHeight="1">
      <c r="A874" s="74"/>
      <c r="E874" s="75"/>
      <c r="O874" s="123"/>
    </row>
    <row r="875" spans="1:15" ht="12.75" customHeight="1">
      <c r="A875" s="74"/>
      <c r="E875" s="75"/>
      <c r="O875" s="123"/>
    </row>
    <row r="876" spans="1:15" ht="12.75" customHeight="1">
      <c r="A876" s="74"/>
      <c r="E876" s="75"/>
      <c r="O876" s="123"/>
    </row>
    <row r="877" spans="1:15" ht="12.75" customHeight="1">
      <c r="A877" s="74"/>
      <c r="E877" s="75"/>
      <c r="O877" s="123"/>
    </row>
    <row r="878" spans="1:15" ht="12.75" customHeight="1">
      <c r="A878" s="74"/>
      <c r="E878" s="75"/>
      <c r="O878" s="123"/>
    </row>
    <row r="879" spans="1:15" ht="12.75" customHeight="1">
      <c r="A879" s="74"/>
      <c r="E879" s="75"/>
      <c r="O879" s="123"/>
    </row>
    <row r="880" spans="1:15" ht="12.75" customHeight="1">
      <c r="A880" s="74"/>
      <c r="E880" s="75"/>
      <c r="O880" s="123"/>
    </row>
    <row r="881" spans="1:15" ht="12.75" customHeight="1">
      <c r="A881" s="74"/>
      <c r="E881" s="75"/>
      <c r="O881" s="123"/>
    </row>
    <row r="882" spans="1:15" ht="12.75" customHeight="1">
      <c r="A882" s="74"/>
      <c r="E882" s="75"/>
      <c r="O882" s="123"/>
    </row>
    <row r="883" spans="1:15" ht="12.75" customHeight="1">
      <c r="A883" s="74"/>
      <c r="E883" s="75"/>
      <c r="O883" s="123"/>
    </row>
    <row r="884" spans="1:15" ht="12.75" customHeight="1">
      <c r="A884" s="74"/>
      <c r="E884" s="75"/>
      <c r="O884" s="123"/>
    </row>
    <row r="885" spans="1:15" ht="12.75" customHeight="1">
      <c r="A885" s="74"/>
      <c r="E885" s="75"/>
      <c r="O885" s="123"/>
    </row>
    <row r="886" spans="1:15" ht="12.75" customHeight="1">
      <c r="A886" s="74"/>
      <c r="E886" s="75"/>
      <c r="O886" s="123"/>
    </row>
    <row r="887" spans="1:15" ht="12.75" customHeight="1">
      <c r="A887" s="74"/>
      <c r="E887" s="75"/>
      <c r="O887" s="123"/>
    </row>
    <row r="888" spans="1:15" ht="12.75" customHeight="1">
      <c r="A888" s="74"/>
      <c r="E888" s="75"/>
      <c r="O888" s="123"/>
    </row>
    <row r="889" spans="1:15" ht="12.75" customHeight="1">
      <c r="A889" s="74"/>
      <c r="E889" s="75"/>
      <c r="O889" s="123"/>
    </row>
    <row r="890" spans="1:15" ht="12.75" customHeight="1">
      <c r="A890" s="74"/>
      <c r="E890" s="75"/>
      <c r="O890" s="123"/>
    </row>
    <row r="891" spans="1:15" ht="12.75" customHeight="1">
      <c r="A891" s="74"/>
      <c r="E891" s="75"/>
      <c r="O891" s="123"/>
    </row>
    <row r="892" spans="1:15" ht="12.75" customHeight="1">
      <c r="A892" s="74"/>
      <c r="E892" s="75"/>
      <c r="O892" s="123"/>
    </row>
    <row r="893" spans="1:15" ht="12.75" customHeight="1">
      <c r="A893" s="74"/>
      <c r="E893" s="75"/>
      <c r="O893" s="123"/>
    </row>
    <row r="894" spans="1:15" ht="12.75" customHeight="1">
      <c r="A894" s="74"/>
      <c r="E894" s="75"/>
      <c r="O894" s="123"/>
    </row>
    <row r="895" spans="1:15" ht="12.75" customHeight="1">
      <c r="A895" s="74"/>
      <c r="E895" s="75"/>
      <c r="O895" s="123"/>
    </row>
    <row r="896" spans="1:15" ht="12.75" customHeight="1">
      <c r="A896" s="74"/>
      <c r="E896" s="75"/>
      <c r="O896" s="123"/>
    </row>
    <row r="897" spans="1:15" ht="12.75" customHeight="1">
      <c r="A897" s="74"/>
      <c r="E897" s="75"/>
      <c r="O897" s="123"/>
    </row>
    <row r="898" spans="1:15" ht="12.75" customHeight="1">
      <c r="A898" s="74"/>
      <c r="E898" s="75"/>
      <c r="O898" s="123"/>
    </row>
    <row r="899" spans="1:15" ht="12.75" customHeight="1">
      <c r="A899" s="74"/>
      <c r="E899" s="75"/>
      <c r="O899" s="123"/>
    </row>
    <row r="900" spans="1:15" ht="12.75" customHeight="1">
      <c r="A900" s="74"/>
      <c r="E900" s="75"/>
      <c r="O900" s="123"/>
    </row>
    <row r="901" spans="1:15" ht="12.75" customHeight="1">
      <c r="A901" s="74"/>
      <c r="E901" s="75"/>
      <c r="O901" s="123"/>
    </row>
    <row r="902" spans="1:15" ht="12.75" customHeight="1">
      <c r="A902" s="74"/>
      <c r="E902" s="75"/>
      <c r="O902" s="123"/>
    </row>
    <row r="903" spans="1:15" ht="12.75" customHeight="1">
      <c r="A903" s="74"/>
      <c r="E903" s="75"/>
      <c r="O903" s="123"/>
    </row>
    <row r="904" spans="1:15" ht="12.75" customHeight="1">
      <c r="A904" s="74"/>
      <c r="E904" s="75"/>
      <c r="O904" s="123"/>
    </row>
    <row r="905" spans="1:15" ht="12.75" customHeight="1">
      <c r="A905" s="74"/>
      <c r="E905" s="75"/>
      <c r="O905" s="123"/>
    </row>
    <row r="906" spans="1:15" ht="12.75" customHeight="1">
      <c r="A906" s="74"/>
      <c r="E906" s="75"/>
      <c r="O906" s="123"/>
    </row>
    <row r="907" spans="1:15" ht="12.75" customHeight="1">
      <c r="A907" s="74"/>
      <c r="E907" s="75"/>
      <c r="O907" s="123"/>
    </row>
    <row r="908" spans="1:15" ht="12.75" customHeight="1">
      <c r="A908" s="74"/>
      <c r="E908" s="75"/>
      <c r="O908" s="123"/>
    </row>
    <row r="909" spans="1:15" ht="12.75" customHeight="1">
      <c r="A909" s="74"/>
      <c r="E909" s="75"/>
      <c r="O909" s="123"/>
    </row>
    <row r="910" spans="1:15" ht="12.75" customHeight="1">
      <c r="A910" s="74"/>
      <c r="E910" s="75"/>
      <c r="O910" s="123"/>
    </row>
    <row r="911" spans="1:15" ht="12.75" customHeight="1">
      <c r="A911" s="74"/>
      <c r="E911" s="75"/>
      <c r="O911" s="123"/>
    </row>
    <row r="912" spans="1:15" ht="12.75" customHeight="1">
      <c r="A912" s="74"/>
      <c r="E912" s="75"/>
      <c r="O912" s="123"/>
    </row>
    <row r="913" spans="1:15" ht="12.75" customHeight="1">
      <c r="A913" s="74"/>
      <c r="E913" s="75"/>
      <c r="O913" s="123"/>
    </row>
    <row r="914" spans="1:15" ht="12.75" customHeight="1">
      <c r="A914" s="74"/>
      <c r="E914" s="75"/>
      <c r="O914" s="123"/>
    </row>
    <row r="915" spans="1:15" ht="12.75" customHeight="1">
      <c r="A915" s="74"/>
      <c r="E915" s="75"/>
      <c r="O915" s="123"/>
    </row>
    <row r="916" spans="1:15" ht="12.75" customHeight="1">
      <c r="A916" s="74"/>
      <c r="E916" s="75"/>
      <c r="O916" s="123"/>
    </row>
    <row r="917" spans="1:15" ht="12.75" customHeight="1">
      <c r="A917" s="74"/>
      <c r="E917" s="75"/>
      <c r="O917" s="123"/>
    </row>
    <row r="918" spans="1:15" ht="12.75" customHeight="1">
      <c r="A918" s="74"/>
      <c r="E918" s="75"/>
      <c r="O918" s="123"/>
    </row>
    <row r="919" spans="1:15" ht="12.75" customHeight="1">
      <c r="A919" s="74"/>
      <c r="E919" s="75"/>
      <c r="O919" s="123"/>
    </row>
    <row r="920" spans="1:15" ht="12.75" customHeight="1">
      <c r="A920" s="74"/>
      <c r="E920" s="75"/>
      <c r="O920" s="123"/>
    </row>
    <row r="921" spans="1:15" ht="12.75" customHeight="1">
      <c r="A921" s="74"/>
      <c r="E921" s="75"/>
      <c r="O921" s="123"/>
    </row>
    <row r="922" spans="1:15" ht="12.75" customHeight="1">
      <c r="A922" s="74"/>
      <c r="E922" s="75"/>
      <c r="O922" s="123"/>
    </row>
    <row r="923" spans="1:15" ht="12.75" customHeight="1">
      <c r="A923" s="74"/>
      <c r="E923" s="75"/>
      <c r="O923" s="123"/>
    </row>
    <row r="924" spans="1:15" ht="12.75" customHeight="1">
      <c r="A924" s="74"/>
      <c r="E924" s="75"/>
      <c r="O924" s="123"/>
    </row>
    <row r="925" spans="1:15" ht="12.75" customHeight="1">
      <c r="A925" s="74"/>
      <c r="E925" s="75"/>
      <c r="O925" s="123"/>
    </row>
    <row r="926" spans="1:15" ht="12.75" customHeight="1">
      <c r="A926" s="74"/>
      <c r="E926" s="75"/>
      <c r="O926" s="123"/>
    </row>
    <row r="927" spans="1:15" ht="12.75" customHeight="1">
      <c r="A927" s="74"/>
      <c r="E927" s="75"/>
      <c r="O927" s="123"/>
    </row>
    <row r="928" spans="1:15" ht="12.75" customHeight="1">
      <c r="A928" s="74"/>
      <c r="E928" s="75"/>
      <c r="O928" s="123"/>
    </row>
    <row r="929" spans="1:15" ht="12.75" customHeight="1">
      <c r="A929" s="74"/>
      <c r="E929" s="75"/>
      <c r="O929" s="123"/>
    </row>
    <row r="930" spans="1:15" ht="12.75" customHeight="1">
      <c r="A930" s="74"/>
      <c r="E930" s="75"/>
      <c r="O930" s="123"/>
    </row>
    <row r="931" spans="1:15" ht="12.75" customHeight="1">
      <c r="A931" s="74"/>
      <c r="E931" s="75"/>
      <c r="O931" s="123"/>
    </row>
    <row r="932" spans="1:15" ht="12.75" customHeight="1">
      <c r="A932" s="74"/>
      <c r="E932" s="75"/>
      <c r="O932" s="123"/>
    </row>
    <row r="933" spans="1:15" ht="12.75" customHeight="1">
      <c r="A933" s="74"/>
      <c r="E933" s="75"/>
      <c r="O933" s="123"/>
    </row>
    <row r="934" spans="1:15" ht="12.75" customHeight="1">
      <c r="A934" s="74"/>
      <c r="E934" s="75"/>
      <c r="O934" s="123"/>
    </row>
    <row r="935" spans="1:15" ht="12.75" customHeight="1">
      <c r="A935" s="74"/>
      <c r="E935" s="75"/>
      <c r="O935" s="123"/>
    </row>
    <row r="936" spans="1:15" ht="12.75" customHeight="1">
      <c r="A936" s="74"/>
      <c r="E936" s="75"/>
      <c r="O936" s="123"/>
    </row>
    <row r="937" spans="1:15" ht="12.75" customHeight="1">
      <c r="A937" s="74"/>
      <c r="E937" s="75"/>
      <c r="O937" s="123"/>
    </row>
    <row r="938" spans="1:15" ht="12.75" customHeight="1">
      <c r="A938" s="74"/>
      <c r="E938" s="75"/>
      <c r="O938" s="123"/>
    </row>
    <row r="939" spans="1:15" ht="12.75" customHeight="1">
      <c r="A939" s="74"/>
      <c r="E939" s="75"/>
      <c r="O939" s="123"/>
    </row>
    <row r="940" spans="1:15" ht="12.75" customHeight="1">
      <c r="A940" s="74"/>
      <c r="E940" s="75"/>
      <c r="O940" s="123"/>
    </row>
    <row r="941" spans="1:15" ht="12.75" customHeight="1">
      <c r="A941" s="74"/>
      <c r="E941" s="75"/>
      <c r="O941" s="123"/>
    </row>
    <row r="942" spans="1:15" ht="12.75" customHeight="1">
      <c r="A942" s="74"/>
      <c r="E942" s="75"/>
      <c r="O942" s="123"/>
    </row>
    <row r="943" spans="1:15" ht="12.75" customHeight="1">
      <c r="A943" s="74"/>
      <c r="E943" s="75"/>
      <c r="O943" s="123"/>
    </row>
    <row r="944" spans="1:15" ht="12.75" customHeight="1">
      <c r="A944" s="74"/>
      <c r="E944" s="75"/>
      <c r="O944" s="123"/>
    </row>
    <row r="945" spans="1:15" ht="12.75" customHeight="1">
      <c r="A945" s="74"/>
      <c r="E945" s="75"/>
      <c r="O945" s="123"/>
    </row>
    <row r="946" spans="1:15" ht="12.75" customHeight="1">
      <c r="A946" s="74"/>
      <c r="E946" s="75"/>
      <c r="O946" s="123"/>
    </row>
    <row r="947" spans="1:15" ht="12.75" customHeight="1">
      <c r="A947" s="74"/>
      <c r="E947" s="75"/>
      <c r="O947" s="123"/>
    </row>
    <row r="948" spans="1:15" ht="12.75" customHeight="1">
      <c r="A948" s="74"/>
      <c r="E948" s="75"/>
      <c r="O948" s="123"/>
    </row>
    <row r="949" spans="1:15" ht="12.75" customHeight="1">
      <c r="A949" s="74"/>
      <c r="E949" s="75"/>
      <c r="O949" s="123"/>
    </row>
    <row r="950" spans="1:15" ht="12.75" customHeight="1">
      <c r="A950" s="74"/>
      <c r="E950" s="75"/>
      <c r="O950" s="123"/>
    </row>
    <row r="951" spans="1:15" ht="12.75" customHeight="1">
      <c r="A951" s="74"/>
      <c r="E951" s="75"/>
      <c r="O951" s="123"/>
    </row>
    <row r="952" spans="1:15" ht="12.75" customHeight="1">
      <c r="A952" s="74"/>
      <c r="E952" s="75"/>
      <c r="O952" s="123"/>
    </row>
    <row r="953" spans="1:15" ht="12.75" customHeight="1">
      <c r="A953" s="74"/>
      <c r="E953" s="75"/>
      <c r="O953" s="123"/>
    </row>
    <row r="954" spans="1:15" ht="12.75" customHeight="1">
      <c r="A954" s="74"/>
      <c r="E954" s="75"/>
      <c r="O954" s="123"/>
    </row>
    <row r="955" spans="1:15" ht="12.75" customHeight="1">
      <c r="A955" s="74"/>
      <c r="E955" s="75"/>
      <c r="O955" s="123"/>
    </row>
    <row r="956" spans="1:15" ht="12.75" customHeight="1">
      <c r="A956" s="74"/>
      <c r="E956" s="75"/>
      <c r="O956" s="123"/>
    </row>
    <row r="957" spans="1:15" ht="12.75" customHeight="1">
      <c r="A957" s="74"/>
      <c r="E957" s="75"/>
      <c r="O957" s="123"/>
    </row>
    <row r="958" spans="1:15" ht="12.75" customHeight="1">
      <c r="A958" s="74"/>
      <c r="E958" s="75"/>
      <c r="O958" s="123"/>
    </row>
    <row r="959" spans="1:15" ht="12.75" customHeight="1">
      <c r="A959" s="74"/>
      <c r="E959" s="75"/>
      <c r="O959" s="123"/>
    </row>
    <row r="960" spans="1:15" ht="12.75" customHeight="1">
      <c r="A960" s="74"/>
      <c r="E960" s="75"/>
      <c r="O960" s="123"/>
    </row>
    <row r="961" spans="1:15" ht="12.75" customHeight="1">
      <c r="A961" s="74"/>
      <c r="E961" s="75"/>
      <c r="O961" s="123"/>
    </row>
    <row r="962" spans="1:15" ht="12.75" customHeight="1">
      <c r="A962" s="74"/>
      <c r="E962" s="75"/>
      <c r="O962" s="123"/>
    </row>
    <row r="963" spans="1:15" ht="12.75" customHeight="1">
      <c r="A963" s="74"/>
      <c r="E963" s="75"/>
      <c r="O963" s="123"/>
    </row>
    <row r="964" spans="1:15" ht="12.75" customHeight="1">
      <c r="A964" s="74"/>
      <c r="E964" s="75"/>
      <c r="O964" s="123"/>
    </row>
    <row r="965" spans="1:15" ht="12.75" customHeight="1">
      <c r="A965" s="74"/>
      <c r="E965" s="75"/>
      <c r="O965" s="123"/>
    </row>
    <row r="966" spans="1:15" ht="12.75" customHeight="1">
      <c r="A966" s="74"/>
      <c r="E966" s="75"/>
      <c r="O966" s="123"/>
    </row>
    <row r="967" spans="1:15" ht="12.75" customHeight="1">
      <c r="A967" s="74"/>
      <c r="E967" s="75"/>
      <c r="O967" s="123"/>
    </row>
    <row r="968" spans="1:15" ht="12.75" customHeight="1">
      <c r="A968" s="74"/>
      <c r="E968" s="75"/>
      <c r="O968" s="123"/>
    </row>
    <row r="969" spans="1:15" ht="12.75" customHeight="1">
      <c r="A969" s="74"/>
      <c r="E969" s="75"/>
      <c r="O969" s="123"/>
    </row>
    <row r="970" spans="1:15" ht="12.75" customHeight="1">
      <c r="A970" s="74"/>
      <c r="E970" s="75"/>
      <c r="O970" s="123"/>
    </row>
    <row r="971" spans="1:15" ht="12.75" customHeight="1">
      <c r="A971" s="74"/>
      <c r="E971" s="75"/>
      <c r="O971" s="123"/>
    </row>
    <row r="972" spans="1:15" ht="12.75" customHeight="1">
      <c r="A972" s="74"/>
      <c r="E972" s="75"/>
      <c r="O972" s="123"/>
    </row>
    <row r="973" spans="1:15" ht="12.75" customHeight="1">
      <c r="A973" s="74"/>
      <c r="E973" s="75"/>
      <c r="O973" s="123"/>
    </row>
    <row r="974" spans="1:15" ht="12.75" customHeight="1">
      <c r="A974" s="74"/>
      <c r="E974" s="75"/>
      <c r="O974" s="123"/>
    </row>
    <row r="975" spans="1:15" ht="12.75" customHeight="1">
      <c r="A975" s="74"/>
      <c r="E975" s="75"/>
      <c r="O975" s="123"/>
    </row>
    <row r="976" spans="1:15" ht="12.75" customHeight="1">
      <c r="A976" s="74"/>
      <c r="E976" s="75"/>
      <c r="O976" s="123"/>
    </row>
    <row r="977" spans="1:15" ht="12.75" customHeight="1">
      <c r="A977" s="74"/>
      <c r="E977" s="75"/>
      <c r="O977" s="123"/>
    </row>
    <row r="978" spans="1:15" ht="12.75" customHeight="1">
      <c r="A978" s="74"/>
      <c r="E978" s="75"/>
      <c r="O978" s="123"/>
    </row>
    <row r="979" spans="1:15" ht="12.75" customHeight="1">
      <c r="A979" s="74"/>
      <c r="E979" s="75"/>
      <c r="O979" s="123"/>
    </row>
    <row r="980" spans="1:15" ht="12.75" customHeight="1">
      <c r="A980" s="74"/>
      <c r="E980" s="75"/>
      <c r="O980" s="123"/>
    </row>
    <row r="981" spans="1:15" ht="12.75" customHeight="1">
      <c r="A981" s="74"/>
      <c r="E981" s="75"/>
      <c r="O981" s="123"/>
    </row>
    <row r="982" spans="1:15" ht="12.75" customHeight="1">
      <c r="A982" s="74"/>
      <c r="E982" s="75"/>
      <c r="O982" s="123"/>
    </row>
    <row r="983" spans="1:15" ht="12.75" customHeight="1">
      <c r="A983" s="74"/>
      <c r="E983" s="75"/>
      <c r="O983" s="123"/>
    </row>
    <row r="984" spans="1:15" ht="12.75" customHeight="1">
      <c r="A984" s="74"/>
      <c r="E984" s="75"/>
      <c r="O984" s="123"/>
    </row>
    <row r="985" spans="1:15" ht="12.75" customHeight="1">
      <c r="A985" s="74"/>
      <c r="E985" s="75"/>
      <c r="O985" s="123"/>
    </row>
    <row r="986" spans="1:15" ht="12.75" customHeight="1">
      <c r="A986" s="74"/>
      <c r="E986" s="75"/>
      <c r="O986" s="123"/>
    </row>
    <row r="987" spans="1:15" ht="12.75" customHeight="1">
      <c r="A987" s="74"/>
      <c r="E987" s="75"/>
      <c r="O987" s="123"/>
    </row>
    <row r="988" spans="1:15" ht="12.75" customHeight="1">
      <c r="A988" s="74"/>
      <c r="E988" s="75"/>
      <c r="O988" s="123"/>
    </row>
    <row r="989" spans="1:15" ht="12.75" customHeight="1">
      <c r="A989" s="74"/>
      <c r="E989" s="75"/>
      <c r="O989" s="123"/>
    </row>
    <row r="990" spans="1:15" ht="12.75" customHeight="1">
      <c r="A990" s="74"/>
      <c r="E990" s="75"/>
      <c r="O990" s="123"/>
    </row>
    <row r="991" spans="1:15" ht="12.75" customHeight="1">
      <c r="A991" s="74"/>
      <c r="E991" s="75"/>
      <c r="O991" s="123"/>
    </row>
    <row r="992" spans="1:15" ht="12.75" customHeight="1">
      <c r="A992" s="74"/>
      <c r="E992" s="75"/>
      <c r="O992" s="123"/>
    </row>
    <row r="993" spans="1:15" ht="12.75" customHeight="1">
      <c r="A993" s="74"/>
      <c r="E993" s="75"/>
      <c r="O993" s="123"/>
    </row>
    <row r="994" spans="1:15" ht="12.75" customHeight="1">
      <c r="A994" s="74"/>
      <c r="E994" s="75"/>
      <c r="O994" s="123"/>
    </row>
    <row r="995" spans="1:15" ht="12.75" customHeight="1">
      <c r="A995" s="74"/>
      <c r="E995" s="75"/>
      <c r="O995" s="123"/>
    </row>
    <row r="996" spans="1:15" ht="12.75" customHeight="1">
      <c r="A996" s="74"/>
      <c r="E996" s="75"/>
      <c r="O996" s="123"/>
    </row>
    <row r="997" spans="1:15" ht="12.75" customHeight="1">
      <c r="A997" s="74"/>
      <c r="E997" s="75"/>
      <c r="O997" s="123"/>
    </row>
    <row r="998" spans="1:15" ht="12.75" customHeight="1">
      <c r="A998" s="74"/>
      <c r="E998" s="75"/>
      <c r="O998" s="123"/>
    </row>
    <row r="999" spans="1:15" ht="12.75" customHeight="1">
      <c r="A999" s="74"/>
      <c r="E999" s="75"/>
      <c r="O999" s="123"/>
    </row>
    <row r="1000" spans="1:15" ht="12.75" customHeight="1">
      <c r="A1000" s="74"/>
      <c r="E1000" s="75"/>
      <c r="O1000" s="123"/>
    </row>
  </sheetData>
  <pageMargins left="0.7" right="0.7" top="0.75" bottom="0.75" header="0" footer="0"/>
  <pageSetup paperSize="3" fitToHeight="0" orientation="landscape"/>
  <headerFooter>
    <oddHeader>&amp;L2019 ULI Hines Student Competition&amp;R2019-331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1F5A-0381-4D1E-ACBE-1E3A926753B6}">
  <sheetPr>
    <tabColor rgb="FF4EA2A2"/>
    <pageSetUpPr fitToPage="1"/>
  </sheetPr>
  <dimension ref="A1:AD1003"/>
  <sheetViews>
    <sheetView showGridLines="0" workbookViewId="0">
      <selection activeCell="G45" sqref="G45"/>
    </sheetView>
  </sheetViews>
  <sheetFormatPr baseColWidth="10" defaultColWidth="14.5" defaultRowHeight="15" customHeight="1"/>
  <cols>
    <col min="1" max="1" width="1.6640625" style="161" customWidth="1"/>
    <col min="2" max="2" width="10.83203125" style="161" customWidth="1"/>
    <col min="3" max="3" width="12.6640625" style="161" customWidth="1"/>
    <col min="4" max="4" width="11.33203125" style="161" customWidth="1"/>
    <col min="5" max="5" width="14.5" style="161" customWidth="1"/>
    <col min="6" max="6" width="17.6640625" style="161" customWidth="1"/>
    <col min="7" max="7" width="15.33203125" style="161" customWidth="1"/>
    <col min="8" max="8" width="15.6640625" style="161" customWidth="1"/>
    <col min="9" max="9" width="13.83203125" style="161" customWidth="1"/>
    <col min="10" max="10" width="9" style="161" customWidth="1"/>
    <col min="11" max="11" width="10.33203125" style="161" customWidth="1"/>
    <col min="12" max="18" width="14.5" style="161"/>
    <col min="19" max="19" width="7.33203125" style="161" customWidth="1"/>
    <col min="20" max="23" width="14.5" style="161"/>
    <col min="24" max="24" width="6.1640625" style="161" customWidth="1"/>
    <col min="25" max="28" width="14.5" style="161"/>
    <col min="29" max="29" width="11.5" style="161" bestFit="1" customWidth="1"/>
    <col min="30" max="16384" width="14.5" style="161"/>
  </cols>
  <sheetData>
    <row r="1" spans="1:30" ht="12.75" customHeight="1">
      <c r="A1" s="358"/>
      <c r="B1" s="95"/>
      <c r="E1" s="274"/>
    </row>
    <row r="2" spans="1:30" ht="13.5" customHeight="1">
      <c r="A2" s="358"/>
      <c r="B2" s="95"/>
    </row>
    <row r="3" spans="1:30" ht="12.75" customHeight="1">
      <c r="A3" s="358"/>
      <c r="B3" s="95"/>
    </row>
    <row r="4" spans="1:30" ht="12.75" customHeight="1">
      <c r="A4" s="358"/>
      <c r="B4" s="95"/>
    </row>
    <row r="5" spans="1:30" ht="12.75" customHeight="1">
      <c r="A5" s="358"/>
      <c r="B5" s="95"/>
    </row>
    <row r="6" spans="1:30" ht="12.75" customHeight="1">
      <c r="A6" s="358"/>
      <c r="B6" s="95"/>
    </row>
    <row r="7" spans="1:30" ht="24.75" customHeight="1">
      <c r="A7" s="358"/>
      <c r="B7" s="95"/>
      <c r="E7" s="274"/>
    </row>
    <row r="8" spans="1:30" ht="14" thickBot="1">
      <c r="A8" s="358"/>
      <c r="B8" s="89" t="s">
        <v>68</v>
      </c>
      <c r="C8" s="358"/>
      <c r="D8" s="360"/>
      <c r="E8" s="360"/>
      <c r="F8" s="478"/>
      <c r="G8" s="478"/>
      <c r="H8" s="478"/>
      <c r="I8" s="488"/>
      <c r="J8" s="358"/>
    </row>
    <row r="9" spans="1:30" ht="12.75" customHeight="1" thickBot="1">
      <c r="A9" s="358"/>
      <c r="B9" s="358"/>
      <c r="C9" s="160"/>
      <c r="D9" s="416"/>
      <c r="E9" s="360"/>
      <c r="F9" s="478"/>
      <c r="G9" s="478"/>
      <c r="H9" s="478"/>
      <c r="I9" s="488"/>
      <c r="T9" s="847" t="s">
        <v>709</v>
      </c>
      <c r="U9" s="848"/>
      <c r="V9" s="848"/>
      <c r="W9" s="849"/>
      <c r="Y9" s="851" t="s">
        <v>499</v>
      </c>
      <c r="Z9" s="848"/>
      <c r="AA9" s="848"/>
      <c r="AB9" s="848"/>
      <c r="AC9" s="849"/>
      <c r="AD9" s="478"/>
    </row>
    <row r="10" spans="1:30" ht="12.75" customHeight="1">
      <c r="A10" s="358"/>
      <c r="B10" s="827" t="s">
        <v>426</v>
      </c>
      <c r="C10" s="560"/>
      <c r="D10" s="828">
        <v>0.02</v>
      </c>
      <c r="E10" s="829"/>
      <c r="F10" s="1607" t="s">
        <v>695</v>
      </c>
      <c r="G10" s="1607"/>
      <c r="H10" s="830">
        <v>0.5</v>
      </c>
      <c r="I10" s="831"/>
      <c r="T10" s="528" t="s">
        <v>780</v>
      </c>
      <c r="U10" s="384"/>
      <c r="V10" s="384"/>
      <c r="W10" s="844">
        <v>6.5000000000000002E-2</v>
      </c>
      <c r="Y10" s="862" t="s">
        <v>713</v>
      </c>
      <c r="Z10" s="863"/>
      <c r="AA10" s="863"/>
      <c r="AB10" s="863"/>
      <c r="AC10" s="864">
        <v>905205</v>
      </c>
      <c r="AD10" s="381"/>
    </row>
    <row r="11" spans="1:30" ht="12.5" customHeight="1">
      <c r="A11" s="358"/>
      <c r="B11" s="528" t="s">
        <v>428</v>
      </c>
      <c r="C11" s="384"/>
      <c r="D11" s="832">
        <v>3</v>
      </c>
      <c r="E11" s="623" t="s">
        <v>139</v>
      </c>
      <c r="F11" s="473" t="s">
        <v>698</v>
      </c>
      <c r="G11" s="572"/>
      <c r="H11" s="833">
        <v>0.3</v>
      </c>
      <c r="I11" s="573"/>
      <c r="T11" s="1608" t="s">
        <v>781</v>
      </c>
      <c r="U11" s="1609"/>
      <c r="V11" s="1609"/>
      <c r="W11" s="845">
        <v>0.7</v>
      </c>
      <c r="Y11" s="865" t="s">
        <v>712</v>
      </c>
      <c r="Z11" s="866"/>
      <c r="AA11" s="866"/>
      <c r="AB11" s="866"/>
      <c r="AC11" s="867">
        <v>0.45</v>
      </c>
      <c r="AD11" s="850"/>
    </row>
    <row r="12" spans="1:30" ht="12.75" customHeight="1" thickBot="1">
      <c r="A12" s="358"/>
      <c r="B12" s="528" t="s">
        <v>704</v>
      </c>
      <c r="C12" s="524"/>
      <c r="D12" s="834">
        <v>23</v>
      </c>
      <c r="E12" s="835"/>
      <c r="F12" s="572" t="s">
        <v>432</v>
      </c>
      <c r="G12" s="572"/>
      <c r="H12" s="619">
        <f>'Phase I - Summary'!$D$29</f>
        <v>5.8000000000000003E-2</v>
      </c>
      <c r="I12" s="836"/>
      <c r="T12" s="552" t="s">
        <v>710</v>
      </c>
      <c r="U12" s="553"/>
      <c r="V12" s="553"/>
      <c r="W12" s="846">
        <v>0.7</v>
      </c>
      <c r="Y12" s="853" t="s">
        <v>714</v>
      </c>
      <c r="Z12" s="810"/>
      <c r="AA12" s="810"/>
      <c r="AB12" s="553"/>
      <c r="AC12" s="868">
        <f>AC10*AC11*0.8</f>
        <v>325873.80000000005</v>
      </c>
      <c r="AD12" s="417"/>
    </row>
    <row r="13" spans="1:30" ht="12.75" customHeight="1">
      <c r="A13" s="358"/>
      <c r="B13" s="528" t="s">
        <v>437</v>
      </c>
      <c r="C13" s="524"/>
      <c r="D13" s="837">
        <v>0.05</v>
      </c>
      <c r="E13" s="838"/>
      <c r="F13" s="572" t="s">
        <v>434</v>
      </c>
      <c r="G13" s="595"/>
      <c r="H13" s="837">
        <v>0.04</v>
      </c>
      <c r="I13" s="573"/>
    </row>
    <row r="14" spans="1:30" ht="12.75" customHeight="1">
      <c r="A14" s="358"/>
      <c r="B14" s="675"/>
      <c r="C14" s="384"/>
      <c r="D14" s="595"/>
      <c r="E14" s="839"/>
      <c r="F14" s="572" t="s">
        <v>436</v>
      </c>
      <c r="G14" s="572"/>
      <c r="H14" s="619">
        <f>SUM(H12:H13)</f>
        <v>9.8000000000000004E-2</v>
      </c>
      <c r="I14" s="573"/>
      <c r="J14" s="358"/>
    </row>
    <row r="15" spans="1:30" ht="12.75" customHeight="1" thickBot="1">
      <c r="A15" s="358"/>
      <c r="B15" s="840"/>
      <c r="C15" s="553"/>
      <c r="D15" s="553"/>
      <c r="E15" s="841"/>
      <c r="F15" s="842" t="s">
        <v>708</v>
      </c>
      <c r="G15" s="553"/>
      <c r="H15" s="843">
        <v>6.9000000000000006E-2</v>
      </c>
      <c r="I15" s="822"/>
      <c r="J15" s="358"/>
    </row>
    <row r="16" spans="1:30" ht="12.75" customHeight="1" thickBot="1">
      <c r="A16" s="358"/>
      <c r="E16" s="274"/>
      <c r="F16" s="358"/>
      <c r="G16" s="358"/>
      <c r="H16" s="358"/>
      <c r="I16" s="501"/>
      <c r="J16" s="358"/>
    </row>
    <row r="17" spans="1:28" ht="12.75" customHeight="1">
      <c r="A17" s="358"/>
      <c r="B17" s="666" t="s">
        <v>1</v>
      </c>
      <c r="C17" s="812"/>
      <c r="D17" s="667"/>
      <c r="E17" s="667"/>
      <c r="F17" s="812"/>
      <c r="G17" s="812"/>
      <c r="H17" s="812"/>
      <c r="I17" s="813"/>
      <c r="J17" s="358"/>
      <c r="K17" s="823" t="s">
        <v>2</v>
      </c>
      <c r="L17" s="824"/>
      <c r="M17" s="825"/>
      <c r="N17" s="825"/>
      <c r="O17" s="824"/>
      <c r="P17" s="824"/>
      <c r="Q17" s="824"/>
      <c r="R17" s="826"/>
      <c r="T17" s="666" t="s">
        <v>1</v>
      </c>
      <c r="U17" s="812"/>
      <c r="V17" s="667"/>
      <c r="W17" s="668"/>
      <c r="Y17" s="823" t="s">
        <v>2</v>
      </c>
      <c r="Z17" s="824"/>
      <c r="AA17" s="825"/>
      <c r="AB17" s="857"/>
    </row>
    <row r="18" spans="1:28" ht="12.75" customHeight="1">
      <c r="A18" s="358"/>
      <c r="B18" s="528" t="s">
        <v>157</v>
      </c>
      <c r="C18" s="814"/>
      <c r="D18" s="815"/>
      <c r="E18" s="561"/>
      <c r="F18" s="561"/>
      <c r="G18" s="816">
        <f>'Official Summary Board'!$E$15</f>
        <v>2021</v>
      </c>
      <c r="H18" s="524"/>
      <c r="I18" s="692"/>
      <c r="J18" s="358"/>
      <c r="K18" s="528" t="s">
        <v>157</v>
      </c>
      <c r="L18" s="814"/>
      <c r="M18" s="815"/>
      <c r="N18" s="561"/>
      <c r="O18" s="561"/>
      <c r="P18" s="816">
        <f>'Official Summary Board'!$E$15</f>
        <v>2021</v>
      </c>
      <c r="Q18" s="524"/>
      <c r="R18" s="692"/>
      <c r="T18" s="675"/>
      <c r="U18" s="384"/>
      <c r="V18" s="384"/>
      <c r="W18" s="685"/>
      <c r="Y18" s="675"/>
      <c r="Z18" s="384"/>
      <c r="AA18" s="384"/>
      <c r="AB18" s="685"/>
    </row>
    <row r="19" spans="1:28" ht="12.75" customHeight="1">
      <c r="A19" s="358"/>
      <c r="B19" s="528" t="s">
        <v>438</v>
      </c>
      <c r="C19" s="814"/>
      <c r="D19" s="815"/>
      <c r="E19" s="561"/>
      <c r="F19" s="524"/>
      <c r="G19" s="816">
        <f>'Official Summary Board'!J15</f>
        <v>2026</v>
      </c>
      <c r="H19" s="524"/>
      <c r="I19" s="692"/>
      <c r="J19" s="358"/>
      <c r="K19" s="528" t="s">
        <v>438</v>
      </c>
      <c r="L19" s="814"/>
      <c r="M19" s="815"/>
      <c r="N19" s="561"/>
      <c r="O19" s="524"/>
      <c r="P19" s="816">
        <v>2029</v>
      </c>
      <c r="Q19" s="524"/>
      <c r="R19" s="692"/>
      <c r="T19" s="528" t="s">
        <v>776</v>
      </c>
      <c r="U19" s="854"/>
      <c r="V19" s="815"/>
      <c r="W19" s="855">
        <f>'Phase I - Summary'!G15</f>
        <v>413512142.69999999</v>
      </c>
      <c r="Y19" s="528" t="s">
        <v>776</v>
      </c>
      <c r="Z19" s="854"/>
      <c r="AA19" s="815"/>
      <c r="AB19" s="855">
        <f>'Phase II - Summary'!G15</f>
        <v>170613401.31</v>
      </c>
    </row>
    <row r="20" spans="1:28" ht="12.75" customHeight="1">
      <c r="A20" s="358"/>
      <c r="B20" s="530" t="s">
        <v>693</v>
      </c>
      <c r="C20" s="384"/>
      <c r="D20" s="384"/>
      <c r="E20" s="384"/>
      <c r="F20" s="384"/>
      <c r="G20" s="817">
        <f>'Phase I - Summary'!G14</f>
        <v>1405035</v>
      </c>
      <c r="H20" s="524"/>
      <c r="I20" s="692"/>
      <c r="J20" s="358"/>
      <c r="K20" s="530" t="s">
        <v>693</v>
      </c>
      <c r="L20" s="384"/>
      <c r="M20" s="384"/>
      <c r="N20" s="384"/>
      <c r="O20" s="384"/>
      <c r="P20" s="817">
        <f>'Phase II - Summary'!G14</f>
        <v>3883680.8</v>
      </c>
      <c r="Q20" s="524"/>
      <c r="R20" s="692"/>
      <c r="T20" s="858" t="s">
        <v>777</v>
      </c>
      <c r="U20" s="859"/>
      <c r="V20" s="860"/>
      <c r="W20" s="861">
        <f>W19*W12</f>
        <v>289458499.88999999</v>
      </c>
      <c r="Y20" s="858" t="s">
        <v>777</v>
      </c>
      <c r="Z20" s="859"/>
      <c r="AA20" s="860"/>
      <c r="AB20" s="861">
        <f>AB19*$W$12</f>
        <v>119429380.917</v>
      </c>
    </row>
    <row r="21" spans="1:28" ht="12.75" customHeight="1" thickBot="1">
      <c r="A21" s="358"/>
      <c r="B21" s="552" t="s">
        <v>694</v>
      </c>
      <c r="C21" s="818"/>
      <c r="D21" s="819"/>
      <c r="E21" s="642"/>
      <c r="F21" s="820"/>
      <c r="G21" s="821">
        <f ca="1">'Phase I - Summary'!G20</f>
        <v>599713042.45041788</v>
      </c>
      <c r="H21" s="820"/>
      <c r="I21" s="822"/>
      <c r="J21" s="358"/>
      <c r="K21" s="552" t="s">
        <v>694</v>
      </c>
      <c r="L21" s="818"/>
      <c r="M21" s="819"/>
      <c r="N21" s="642"/>
      <c r="O21" s="820"/>
      <c r="P21" s="821">
        <f ca="1">'Phase II - Summary'!G20</f>
        <v>279610879.74663925</v>
      </c>
      <c r="Q21" s="820"/>
      <c r="R21" s="822"/>
      <c r="T21" s="840" t="s">
        <v>778</v>
      </c>
      <c r="U21" s="553"/>
      <c r="V21" s="553"/>
      <c r="W21" s="856">
        <f>W20*W10*W11</f>
        <v>13170361.744994998</v>
      </c>
      <c r="Y21" s="840" t="s">
        <v>778</v>
      </c>
      <c r="Z21" s="553"/>
      <c r="AA21" s="553"/>
      <c r="AB21" s="856">
        <f>AB20*W10*W$11</f>
        <v>5434036.8317234991</v>
      </c>
    </row>
    <row r="22" spans="1:28" ht="12.75" customHeight="1">
      <c r="A22" s="358"/>
      <c r="H22" s="358"/>
      <c r="I22" s="358"/>
      <c r="J22" s="358"/>
      <c r="K22" s="358"/>
      <c r="L22" s="159"/>
      <c r="M22" s="232"/>
      <c r="N22" s="274"/>
      <c r="O22" s="358"/>
      <c r="P22" s="158"/>
      <c r="Q22" s="358"/>
      <c r="R22" s="358"/>
    </row>
    <row r="23" spans="1:28" ht="12.75" customHeight="1">
      <c r="A23" s="358"/>
      <c r="H23" s="358"/>
      <c r="I23" s="358"/>
      <c r="J23" s="358"/>
      <c r="K23" s="358"/>
      <c r="L23" s="159"/>
      <c r="M23" s="232"/>
      <c r="N23" s="274"/>
      <c r="O23" s="358"/>
      <c r="P23" s="158"/>
      <c r="Q23" s="358"/>
      <c r="R23" s="358"/>
      <c r="T23" s="1539"/>
      <c r="U23" s="1539"/>
      <c r="V23" s="1539"/>
      <c r="W23" s="1539"/>
      <c r="X23" s="1539"/>
      <c r="Y23" s="1539"/>
      <c r="Z23" s="1539"/>
      <c r="AA23" s="1539"/>
      <c r="AB23" s="1539"/>
    </row>
    <row r="24" spans="1:28" ht="12.75" customHeight="1" thickBot="1">
      <c r="A24" s="358"/>
      <c r="B24" s="358"/>
      <c r="C24" s="159"/>
      <c r="D24" s="232"/>
      <c r="E24" s="274"/>
      <c r="F24" s="358"/>
      <c r="G24" s="158"/>
      <c r="H24" s="358"/>
      <c r="I24" s="358"/>
      <c r="J24" s="358"/>
      <c r="K24" s="358"/>
      <c r="L24" s="159"/>
      <c r="M24" s="232"/>
      <c r="N24" s="274"/>
      <c r="O24" s="358"/>
      <c r="P24" s="158"/>
      <c r="Q24" s="358"/>
      <c r="R24" s="358"/>
    </row>
    <row r="25" spans="1:28" s="478" customFormat="1" ht="48" customHeight="1" thickBot="1">
      <c r="A25" s="372"/>
      <c r="B25" s="1483" t="s">
        <v>440</v>
      </c>
      <c r="C25" s="1484" t="s">
        <v>696</v>
      </c>
      <c r="D25" s="1484" t="s">
        <v>426</v>
      </c>
      <c r="E25" s="1484" t="s">
        <v>697</v>
      </c>
      <c r="F25" s="1484" t="s">
        <v>699</v>
      </c>
      <c r="G25" s="1484" t="s">
        <v>700</v>
      </c>
      <c r="H25" s="1484" t="s">
        <v>701</v>
      </c>
      <c r="I25" s="1484" t="s">
        <v>702</v>
      </c>
      <c r="J25" s="1485"/>
      <c r="K25" s="1484" t="s">
        <v>440</v>
      </c>
      <c r="L25" s="1484" t="s">
        <v>696</v>
      </c>
      <c r="M25" s="1484" t="s">
        <v>426</v>
      </c>
      <c r="N25" s="1484" t="s">
        <v>697</v>
      </c>
      <c r="O25" s="1484" t="s">
        <v>699</v>
      </c>
      <c r="P25" s="1484" t="s">
        <v>700</v>
      </c>
      <c r="Q25" s="1484" t="s">
        <v>701</v>
      </c>
      <c r="R25" s="1486" t="s">
        <v>702</v>
      </c>
    </row>
    <row r="26" spans="1:28" s="478" customFormat="1" ht="12.75" customHeight="1">
      <c r="A26" s="488"/>
      <c r="B26" s="802">
        <v>0</v>
      </c>
      <c r="C26" s="465">
        <f>'Phase I - Summary'!G14</f>
        <v>1405035</v>
      </c>
      <c r="D26" s="803">
        <v>1</v>
      </c>
      <c r="E26" s="804">
        <v>0</v>
      </c>
      <c r="F26" s="804">
        <f t="shared" ref="F26:F52" si="0">C26*$H$11</f>
        <v>421510.5</v>
      </c>
      <c r="G26" s="805">
        <v>0</v>
      </c>
      <c r="H26" s="804">
        <v>0</v>
      </c>
      <c r="I26" s="804">
        <f t="shared" ref="I26:I52" si="1">H26*$H$15</f>
        <v>0</v>
      </c>
      <c r="J26" s="572"/>
      <c r="K26" s="601">
        <v>0</v>
      </c>
      <c r="L26" s="465">
        <f>P20</f>
        <v>3883680.8</v>
      </c>
      <c r="M26" s="803">
        <v>1</v>
      </c>
      <c r="N26" s="804">
        <v>0</v>
      </c>
      <c r="O26" s="804">
        <f t="shared" ref="O26:O52" si="2">L26*$H$11</f>
        <v>1165104.24</v>
      </c>
      <c r="P26" s="805">
        <v>0</v>
      </c>
      <c r="Q26" s="804">
        <v>0</v>
      </c>
      <c r="R26" s="538">
        <f t="shared" ref="R26:R52" si="3">Q26*$H$15</f>
        <v>0</v>
      </c>
    </row>
    <row r="27" spans="1:28" s="478" customFormat="1" ht="12.75" customHeight="1">
      <c r="A27" s="416">
        <f t="shared" ref="A27:A56" si="4">MOD(A26+1,$D$11)</f>
        <v>1</v>
      </c>
      <c r="B27" s="802">
        <f t="shared" ref="B27:B52" si="5">B26+1</f>
        <v>1</v>
      </c>
      <c r="C27" s="465">
        <f t="shared" ref="C27:C52" si="6">C26*D27</f>
        <v>1405035</v>
      </c>
      <c r="D27" s="806">
        <f t="shared" ref="D27:D52" si="7">D26*(1+IF($A27=0,$D$10,0))</f>
        <v>1</v>
      </c>
      <c r="E27" s="804">
        <v>0</v>
      </c>
      <c r="F27" s="804">
        <f t="shared" si="0"/>
        <v>421510.5</v>
      </c>
      <c r="G27" s="805">
        <v>0</v>
      </c>
      <c r="H27" s="804">
        <v>0</v>
      </c>
      <c r="I27" s="804">
        <f t="shared" si="1"/>
        <v>0</v>
      </c>
      <c r="J27" s="572"/>
      <c r="K27" s="601">
        <f t="shared" ref="K27:K52" si="8">K26+1</f>
        <v>1</v>
      </c>
      <c r="L27" s="465">
        <f t="shared" ref="L27:L52" si="9">L26*M27</f>
        <v>3883680.8</v>
      </c>
      <c r="M27" s="806">
        <f t="shared" ref="M27:M52" si="10">M26*(1+IF($A27=0,$D$10,0))</f>
        <v>1</v>
      </c>
      <c r="N27" s="804">
        <v>0</v>
      </c>
      <c r="O27" s="804">
        <f t="shared" si="2"/>
        <v>1165104.24</v>
      </c>
      <c r="P27" s="805">
        <v>0</v>
      </c>
      <c r="Q27" s="804">
        <v>0</v>
      </c>
      <c r="R27" s="538">
        <f t="shared" si="3"/>
        <v>0</v>
      </c>
    </row>
    <row r="28" spans="1:28" s="478" customFormat="1" ht="12.75" customHeight="1">
      <c r="A28" s="416">
        <f t="shared" si="4"/>
        <v>2</v>
      </c>
      <c r="B28" s="802">
        <f t="shared" si="5"/>
        <v>2</v>
      </c>
      <c r="C28" s="465">
        <f t="shared" si="6"/>
        <v>1405035</v>
      </c>
      <c r="D28" s="806">
        <f t="shared" si="7"/>
        <v>1</v>
      </c>
      <c r="E28" s="804">
        <v>0</v>
      </c>
      <c r="F28" s="804">
        <f t="shared" si="0"/>
        <v>421510.5</v>
      </c>
      <c r="G28" s="805">
        <v>0</v>
      </c>
      <c r="H28" s="804">
        <v>0</v>
      </c>
      <c r="I28" s="804">
        <f t="shared" si="1"/>
        <v>0</v>
      </c>
      <c r="J28" s="572"/>
      <c r="K28" s="601">
        <f t="shared" si="8"/>
        <v>2</v>
      </c>
      <c r="L28" s="465">
        <f t="shared" si="9"/>
        <v>3883680.8</v>
      </c>
      <c r="M28" s="806">
        <f t="shared" si="10"/>
        <v>1</v>
      </c>
      <c r="N28" s="804">
        <v>0</v>
      </c>
      <c r="O28" s="804">
        <f t="shared" si="2"/>
        <v>1165104.24</v>
      </c>
      <c r="P28" s="805">
        <v>0</v>
      </c>
      <c r="Q28" s="804">
        <v>0</v>
      </c>
      <c r="R28" s="538">
        <f t="shared" si="3"/>
        <v>0</v>
      </c>
    </row>
    <row r="29" spans="1:28" s="478" customFormat="1" ht="12.75" customHeight="1">
      <c r="A29" s="416">
        <f t="shared" si="4"/>
        <v>0</v>
      </c>
      <c r="B29" s="802">
        <f t="shared" si="5"/>
        <v>3</v>
      </c>
      <c r="C29" s="465">
        <f t="shared" si="6"/>
        <v>1433135.7</v>
      </c>
      <c r="D29" s="806">
        <f t="shared" si="7"/>
        <v>1.02</v>
      </c>
      <c r="E29" s="804">
        <f t="shared" ref="E29:E52" ca="1" si="11">D29*$G$21*$H$10</f>
        <v>305853651.6497131</v>
      </c>
      <c r="F29" s="804">
        <f t="shared" si="0"/>
        <v>429940.70999999996</v>
      </c>
      <c r="G29" s="804">
        <f t="shared" ref="G29:G52" ca="1" si="12">E29*$H$11</f>
        <v>91756095.494913921</v>
      </c>
      <c r="H29" s="804">
        <f ca="1">G29-F29</f>
        <v>91326154.784913927</v>
      </c>
      <c r="I29" s="804">
        <f t="shared" ca="1" si="1"/>
        <v>6301504.6801590612</v>
      </c>
      <c r="J29" s="572"/>
      <c r="K29" s="601">
        <f t="shared" si="8"/>
        <v>3</v>
      </c>
      <c r="L29" s="465">
        <f t="shared" si="9"/>
        <v>3961354.4159999997</v>
      </c>
      <c r="M29" s="806">
        <f t="shared" si="10"/>
        <v>1.02</v>
      </c>
      <c r="N29" s="804">
        <f ca="1">M29*$P$21*$H$10</f>
        <v>142601548.67078602</v>
      </c>
      <c r="O29" s="804">
        <f t="shared" si="2"/>
        <v>1188406.3247999998</v>
      </c>
      <c r="P29" s="804">
        <f t="shared" ref="P29:P52" ca="1" si="13">N29*$H$11</f>
        <v>42780464.601235807</v>
      </c>
      <c r="Q29" s="804">
        <f ca="1">P29-O29</f>
        <v>41592058.276435807</v>
      </c>
      <c r="R29" s="538">
        <f t="shared" ca="1" si="3"/>
        <v>2869852.0210740711</v>
      </c>
    </row>
    <row r="30" spans="1:28" s="478" customFormat="1" ht="12.75" customHeight="1">
      <c r="A30" s="416">
        <f t="shared" si="4"/>
        <v>1</v>
      </c>
      <c r="B30" s="802">
        <f t="shared" si="5"/>
        <v>4</v>
      </c>
      <c r="C30" s="465">
        <f t="shared" si="6"/>
        <v>1461798.4139999999</v>
      </c>
      <c r="D30" s="806">
        <f t="shared" si="7"/>
        <v>1.02</v>
      </c>
      <c r="E30" s="804">
        <f t="shared" ca="1" si="11"/>
        <v>305853651.6497131</v>
      </c>
      <c r="F30" s="804">
        <f t="shared" si="0"/>
        <v>438539.52419999993</v>
      </c>
      <c r="G30" s="804">
        <f t="shared" ca="1" si="12"/>
        <v>91756095.494913921</v>
      </c>
      <c r="H30" s="804">
        <f t="shared" ref="H30:H52" ca="1" si="14">G30-F30</f>
        <v>91317555.970713913</v>
      </c>
      <c r="I30" s="804">
        <f t="shared" ca="1" si="1"/>
        <v>6300911.3619792601</v>
      </c>
      <c r="J30" s="572"/>
      <c r="K30" s="601">
        <f t="shared" si="8"/>
        <v>4</v>
      </c>
      <c r="L30" s="465">
        <f t="shared" si="9"/>
        <v>4040581.5043199998</v>
      </c>
      <c r="M30" s="806">
        <f t="shared" si="10"/>
        <v>1.02</v>
      </c>
      <c r="N30" s="804">
        <f t="shared" ref="N30:N52" ca="1" si="15">M30*$P$21*$H$10</f>
        <v>142601548.67078602</v>
      </c>
      <c r="O30" s="804">
        <f t="shared" si="2"/>
        <v>1212174.4512959998</v>
      </c>
      <c r="P30" s="804">
        <f t="shared" ca="1" si="13"/>
        <v>42780464.601235807</v>
      </c>
      <c r="Q30" s="804">
        <f t="shared" ref="Q30:Q52" ca="1" si="16">P30-O30</f>
        <v>41568290.149939805</v>
      </c>
      <c r="R30" s="538">
        <f t="shared" ca="1" si="3"/>
        <v>2868212.0203458467</v>
      </c>
    </row>
    <row r="31" spans="1:28" s="478" customFormat="1" ht="12.75" customHeight="1">
      <c r="A31" s="416">
        <f t="shared" si="4"/>
        <v>2</v>
      </c>
      <c r="B31" s="802">
        <f t="shared" si="5"/>
        <v>5</v>
      </c>
      <c r="C31" s="465">
        <f t="shared" si="6"/>
        <v>1491034.3822799998</v>
      </c>
      <c r="D31" s="806">
        <f t="shared" si="7"/>
        <v>1.02</v>
      </c>
      <c r="E31" s="804">
        <f t="shared" ca="1" si="11"/>
        <v>305853651.6497131</v>
      </c>
      <c r="F31" s="804">
        <f t="shared" si="0"/>
        <v>447310.31468399992</v>
      </c>
      <c r="G31" s="804">
        <f t="shared" ca="1" si="12"/>
        <v>91756095.494913921</v>
      </c>
      <c r="H31" s="804">
        <f t="shared" ca="1" si="14"/>
        <v>91308785.180229917</v>
      </c>
      <c r="I31" s="804">
        <f t="shared" ca="1" si="1"/>
        <v>6300306.1774358647</v>
      </c>
      <c r="J31" s="572"/>
      <c r="K31" s="601">
        <f t="shared" si="8"/>
        <v>5</v>
      </c>
      <c r="L31" s="465">
        <f t="shared" si="9"/>
        <v>4121393.1344063999</v>
      </c>
      <c r="M31" s="806">
        <f t="shared" si="10"/>
        <v>1.02</v>
      </c>
      <c r="N31" s="804">
        <f t="shared" ca="1" si="15"/>
        <v>142601548.67078602</v>
      </c>
      <c r="O31" s="804">
        <f t="shared" si="2"/>
        <v>1236417.94032192</v>
      </c>
      <c r="P31" s="804">
        <f t="shared" ca="1" si="13"/>
        <v>42780464.601235807</v>
      </c>
      <c r="Q31" s="804">
        <f t="shared" ca="1" si="16"/>
        <v>41544046.660913885</v>
      </c>
      <c r="R31" s="538">
        <f t="shared" ca="1" si="3"/>
        <v>2866539.2196030584</v>
      </c>
    </row>
    <row r="32" spans="1:28" s="478" customFormat="1" ht="12.75" customHeight="1">
      <c r="A32" s="416">
        <f t="shared" si="4"/>
        <v>0</v>
      </c>
      <c r="B32" s="802">
        <f t="shared" si="5"/>
        <v>6</v>
      </c>
      <c r="C32" s="465">
        <f t="shared" si="6"/>
        <v>1551272.1713241118</v>
      </c>
      <c r="D32" s="806">
        <f t="shared" si="7"/>
        <v>1.0404</v>
      </c>
      <c r="E32" s="804">
        <f t="shared" ca="1" si="11"/>
        <v>311970724.68270737</v>
      </c>
      <c r="F32" s="804">
        <f t="shared" si="0"/>
        <v>465381.65139723354</v>
      </c>
      <c r="G32" s="804">
        <f t="shared" ca="1" si="12"/>
        <v>93591217.404812202</v>
      </c>
      <c r="H32" s="804">
        <f t="shared" ca="1" si="14"/>
        <v>93125835.753414974</v>
      </c>
      <c r="I32" s="804">
        <f t="shared" ca="1" si="1"/>
        <v>6425682.6669856338</v>
      </c>
      <c r="J32" s="572"/>
      <c r="K32" s="601">
        <f t="shared" si="8"/>
        <v>6</v>
      </c>
      <c r="L32" s="465">
        <f t="shared" si="9"/>
        <v>4287897.4170364188</v>
      </c>
      <c r="M32" s="806">
        <f t="shared" si="10"/>
        <v>1.0404</v>
      </c>
      <c r="N32" s="804">
        <f t="shared" ca="1" si="15"/>
        <v>145453579.64420173</v>
      </c>
      <c r="O32" s="804">
        <f t="shared" si="2"/>
        <v>1286369.2251109255</v>
      </c>
      <c r="P32" s="804">
        <f t="shared" ca="1" si="13"/>
        <v>43636073.893260516</v>
      </c>
      <c r="Q32" s="804">
        <f t="shared" ca="1" si="16"/>
        <v>42349704.66814959</v>
      </c>
      <c r="R32" s="538">
        <f t="shared" ca="1" si="3"/>
        <v>2922129.6221023221</v>
      </c>
    </row>
    <row r="33" spans="1:18" s="478" customFormat="1" ht="12.75" customHeight="1">
      <c r="A33" s="416">
        <f t="shared" si="4"/>
        <v>1</v>
      </c>
      <c r="B33" s="802">
        <f t="shared" si="5"/>
        <v>7</v>
      </c>
      <c r="C33" s="465">
        <f t="shared" si="6"/>
        <v>1613943.5670456057</v>
      </c>
      <c r="D33" s="806">
        <f t="shared" si="7"/>
        <v>1.0404</v>
      </c>
      <c r="E33" s="804">
        <f t="shared" ca="1" si="11"/>
        <v>311970724.68270737</v>
      </c>
      <c r="F33" s="804">
        <f t="shared" si="0"/>
        <v>484183.07011368172</v>
      </c>
      <c r="G33" s="804">
        <f t="shared" ca="1" si="12"/>
        <v>93591217.404812202</v>
      </c>
      <c r="H33" s="804">
        <f t="shared" ca="1" si="14"/>
        <v>93107034.334698513</v>
      </c>
      <c r="I33" s="804">
        <f t="shared" ca="1" si="1"/>
        <v>6424385.3690941976</v>
      </c>
      <c r="J33" s="572"/>
      <c r="K33" s="601">
        <f t="shared" si="8"/>
        <v>7</v>
      </c>
      <c r="L33" s="465">
        <f t="shared" si="9"/>
        <v>4461128.4726846898</v>
      </c>
      <c r="M33" s="806">
        <f t="shared" si="10"/>
        <v>1.0404</v>
      </c>
      <c r="N33" s="804">
        <f t="shared" ca="1" si="15"/>
        <v>145453579.64420173</v>
      </c>
      <c r="O33" s="804">
        <f t="shared" si="2"/>
        <v>1338338.5418054068</v>
      </c>
      <c r="P33" s="804">
        <f t="shared" ca="1" si="13"/>
        <v>43636073.893260516</v>
      </c>
      <c r="Q33" s="804">
        <f t="shared" ca="1" si="16"/>
        <v>42297735.351455107</v>
      </c>
      <c r="R33" s="538">
        <f t="shared" ca="1" si="3"/>
        <v>2918543.7392504024</v>
      </c>
    </row>
    <row r="34" spans="1:18" s="478" customFormat="1" ht="12.75" customHeight="1">
      <c r="A34" s="416">
        <f t="shared" si="4"/>
        <v>2</v>
      </c>
      <c r="B34" s="802">
        <f t="shared" si="5"/>
        <v>8</v>
      </c>
      <c r="C34" s="465">
        <f t="shared" si="6"/>
        <v>1679146.8871542483</v>
      </c>
      <c r="D34" s="806">
        <f t="shared" si="7"/>
        <v>1.0404</v>
      </c>
      <c r="E34" s="804">
        <f t="shared" ca="1" si="11"/>
        <v>311970724.68270737</v>
      </c>
      <c r="F34" s="804">
        <f t="shared" si="0"/>
        <v>503744.06614627445</v>
      </c>
      <c r="G34" s="804">
        <f t="shared" ca="1" si="12"/>
        <v>93591217.404812202</v>
      </c>
      <c r="H34" s="804">
        <f t="shared" ca="1" si="14"/>
        <v>93087473.338665932</v>
      </c>
      <c r="I34" s="804">
        <f t="shared" ca="1" si="1"/>
        <v>6423035.6603679499</v>
      </c>
      <c r="J34" s="572"/>
      <c r="K34" s="601">
        <f t="shared" si="8"/>
        <v>8</v>
      </c>
      <c r="L34" s="465">
        <f t="shared" si="9"/>
        <v>4641358.062981151</v>
      </c>
      <c r="M34" s="806">
        <f t="shared" si="10"/>
        <v>1.0404</v>
      </c>
      <c r="N34" s="804">
        <f t="shared" ca="1" si="15"/>
        <v>145453579.64420173</v>
      </c>
      <c r="O34" s="804">
        <f t="shared" si="2"/>
        <v>1392407.4188943452</v>
      </c>
      <c r="P34" s="804">
        <f t="shared" ca="1" si="13"/>
        <v>43636073.893260516</v>
      </c>
      <c r="Q34" s="804">
        <f t="shared" ca="1" si="16"/>
        <v>42243666.474366173</v>
      </c>
      <c r="R34" s="538">
        <f t="shared" ca="1" si="3"/>
        <v>2914812.9867312661</v>
      </c>
    </row>
    <row r="35" spans="1:18" s="478" customFormat="1" ht="12.75" customHeight="1">
      <c r="A35" s="416">
        <f t="shared" si="4"/>
        <v>0</v>
      </c>
      <c r="B35" s="802">
        <f t="shared" si="5"/>
        <v>9</v>
      </c>
      <c r="C35" s="465">
        <f t="shared" si="6"/>
        <v>1781924.1098231855</v>
      </c>
      <c r="D35" s="806">
        <f t="shared" si="7"/>
        <v>1.0612079999999999</v>
      </c>
      <c r="E35" s="804">
        <f t="shared" ca="1" si="11"/>
        <v>318210139.1763615</v>
      </c>
      <c r="F35" s="804">
        <f t="shared" si="0"/>
        <v>534577.2329469556</v>
      </c>
      <c r="G35" s="804">
        <f t="shared" ca="1" si="12"/>
        <v>95463041.752908453</v>
      </c>
      <c r="H35" s="804">
        <f t="shared" ca="1" si="14"/>
        <v>94928464.519961491</v>
      </c>
      <c r="I35" s="804">
        <f t="shared" ca="1" si="1"/>
        <v>6550064.0518773431</v>
      </c>
      <c r="J35" s="572"/>
      <c r="K35" s="601">
        <f t="shared" si="8"/>
        <v>9</v>
      </c>
      <c r="L35" s="465">
        <f t="shared" si="9"/>
        <v>4925446.307300101</v>
      </c>
      <c r="M35" s="806">
        <f t="shared" si="10"/>
        <v>1.0612079999999999</v>
      </c>
      <c r="N35" s="804">
        <f t="shared" ca="1" si="15"/>
        <v>148362651.23708576</v>
      </c>
      <c r="O35" s="804">
        <f t="shared" si="2"/>
        <v>1477633.8921900303</v>
      </c>
      <c r="P35" s="804">
        <f t="shared" ca="1" si="13"/>
        <v>44508795.371125728</v>
      </c>
      <c r="Q35" s="804">
        <f t="shared" ca="1" si="16"/>
        <v>43031161.478935696</v>
      </c>
      <c r="R35" s="538">
        <f t="shared" ca="1" si="3"/>
        <v>2969150.1420465633</v>
      </c>
    </row>
    <row r="36" spans="1:18" s="478" customFormat="1" ht="12.75" customHeight="1">
      <c r="A36" s="416">
        <f t="shared" si="4"/>
        <v>1</v>
      </c>
      <c r="B36" s="802">
        <f t="shared" si="5"/>
        <v>10</v>
      </c>
      <c r="C36" s="465">
        <f t="shared" si="6"/>
        <v>1890992.120737243</v>
      </c>
      <c r="D36" s="806">
        <f t="shared" si="7"/>
        <v>1.0612079999999999</v>
      </c>
      <c r="E36" s="804">
        <f t="shared" ca="1" si="11"/>
        <v>318210139.1763615</v>
      </c>
      <c r="F36" s="804">
        <f t="shared" si="0"/>
        <v>567297.63622117287</v>
      </c>
      <c r="G36" s="804">
        <f t="shared" ca="1" si="12"/>
        <v>95463041.752908453</v>
      </c>
      <c r="H36" s="804">
        <f t="shared" ca="1" si="14"/>
        <v>94895744.116687283</v>
      </c>
      <c r="I36" s="804">
        <f t="shared" ca="1" si="1"/>
        <v>6547806.3440514235</v>
      </c>
      <c r="J36" s="572"/>
      <c r="K36" s="601">
        <f t="shared" si="8"/>
        <v>10</v>
      </c>
      <c r="L36" s="465">
        <f t="shared" si="9"/>
        <v>5226923.0248773256</v>
      </c>
      <c r="M36" s="806">
        <f t="shared" si="10"/>
        <v>1.0612079999999999</v>
      </c>
      <c r="N36" s="804">
        <f t="shared" ca="1" si="15"/>
        <v>148362651.23708576</v>
      </c>
      <c r="O36" s="804">
        <f t="shared" si="2"/>
        <v>1568076.9074631976</v>
      </c>
      <c r="P36" s="804">
        <f t="shared" ca="1" si="13"/>
        <v>44508795.371125728</v>
      </c>
      <c r="Q36" s="804">
        <f t="shared" ca="1" si="16"/>
        <v>42940718.463662528</v>
      </c>
      <c r="R36" s="538">
        <f t="shared" ca="1" si="3"/>
        <v>2962909.5739927148</v>
      </c>
    </row>
    <row r="37" spans="1:18" s="478" customFormat="1" ht="12.75" customHeight="1">
      <c r="A37" s="416">
        <f t="shared" si="4"/>
        <v>2</v>
      </c>
      <c r="B37" s="802">
        <f t="shared" si="5"/>
        <v>11</v>
      </c>
      <c r="C37" s="465">
        <f t="shared" si="6"/>
        <v>2006735.9664633281</v>
      </c>
      <c r="D37" s="806">
        <f t="shared" si="7"/>
        <v>1.0612079999999999</v>
      </c>
      <c r="E37" s="804">
        <f t="shared" ca="1" si="11"/>
        <v>318210139.1763615</v>
      </c>
      <c r="F37" s="804">
        <f t="shared" si="0"/>
        <v>602020.78993899841</v>
      </c>
      <c r="G37" s="804">
        <f t="shared" ca="1" si="12"/>
        <v>95463041.752908453</v>
      </c>
      <c r="H37" s="804">
        <f t="shared" ca="1" si="14"/>
        <v>94861020.962969452</v>
      </c>
      <c r="I37" s="804">
        <f t="shared" ca="1" si="1"/>
        <v>6545410.4464448923</v>
      </c>
      <c r="J37" s="572"/>
      <c r="K37" s="601">
        <f t="shared" si="8"/>
        <v>11</v>
      </c>
      <c r="L37" s="465">
        <f t="shared" si="9"/>
        <v>5546852.529384017</v>
      </c>
      <c r="M37" s="806">
        <f t="shared" si="10"/>
        <v>1.0612079999999999</v>
      </c>
      <c r="N37" s="804">
        <f t="shared" ca="1" si="15"/>
        <v>148362651.23708576</v>
      </c>
      <c r="O37" s="804">
        <f t="shared" si="2"/>
        <v>1664055.758815205</v>
      </c>
      <c r="P37" s="804">
        <f t="shared" ca="1" si="13"/>
        <v>44508795.371125728</v>
      </c>
      <c r="Q37" s="804">
        <f t="shared" ca="1" si="16"/>
        <v>42844739.612310521</v>
      </c>
      <c r="R37" s="538">
        <f t="shared" ca="1" si="3"/>
        <v>2956287.0332494262</v>
      </c>
    </row>
    <row r="38" spans="1:18" s="478" customFormat="1" ht="12.75" customHeight="1">
      <c r="A38" s="416">
        <f t="shared" si="4"/>
        <v>0</v>
      </c>
      <c r="B38" s="802">
        <f t="shared" si="5"/>
        <v>12</v>
      </c>
      <c r="C38" s="465">
        <f t="shared" si="6"/>
        <v>2172155.5467285877</v>
      </c>
      <c r="D38" s="806">
        <f t="shared" si="7"/>
        <v>1.08243216</v>
      </c>
      <c r="E38" s="804">
        <f t="shared" ca="1" si="11"/>
        <v>324574341.95988876</v>
      </c>
      <c r="F38" s="804">
        <f t="shared" si="0"/>
        <v>651646.66401857627</v>
      </c>
      <c r="G38" s="804">
        <f t="shared" ca="1" si="12"/>
        <v>97372302.587966621</v>
      </c>
      <c r="H38" s="804">
        <f t="shared" ca="1" si="14"/>
        <v>96720655.92394805</v>
      </c>
      <c r="I38" s="804">
        <f t="shared" ca="1" si="1"/>
        <v>6673725.2587524159</v>
      </c>
      <c r="J38" s="572"/>
      <c r="K38" s="601">
        <f t="shared" si="8"/>
        <v>12</v>
      </c>
      <c r="L38" s="465">
        <f t="shared" si="9"/>
        <v>6004091.5645826049</v>
      </c>
      <c r="M38" s="806">
        <f t="shared" si="10"/>
        <v>1.08243216</v>
      </c>
      <c r="N38" s="804">
        <f t="shared" ca="1" si="15"/>
        <v>151329904.2618275</v>
      </c>
      <c r="O38" s="804">
        <f t="shared" si="2"/>
        <v>1801227.4693747815</v>
      </c>
      <c r="P38" s="804">
        <f t="shared" ca="1" si="13"/>
        <v>45398971.278548248</v>
      </c>
      <c r="Q38" s="804">
        <f t="shared" ca="1" si="16"/>
        <v>43597743.809173465</v>
      </c>
      <c r="R38" s="538">
        <f t="shared" ca="1" si="3"/>
        <v>3008244.3228329695</v>
      </c>
    </row>
    <row r="39" spans="1:18" s="478" customFormat="1" ht="12.75" customHeight="1">
      <c r="A39" s="416">
        <f t="shared" si="4"/>
        <v>1</v>
      </c>
      <c r="B39" s="802">
        <f t="shared" si="5"/>
        <v>13</v>
      </c>
      <c r="C39" s="465">
        <f t="shared" si="6"/>
        <v>2351211.0203014063</v>
      </c>
      <c r="D39" s="806">
        <f t="shared" si="7"/>
        <v>1.08243216</v>
      </c>
      <c r="E39" s="804">
        <f t="shared" ca="1" si="11"/>
        <v>324574341.95988876</v>
      </c>
      <c r="F39" s="804">
        <f t="shared" si="0"/>
        <v>705363.30609042186</v>
      </c>
      <c r="G39" s="804">
        <f t="shared" ca="1" si="12"/>
        <v>97372302.587966621</v>
      </c>
      <c r="H39" s="804">
        <f t="shared" ca="1" si="14"/>
        <v>96666939.281876206</v>
      </c>
      <c r="I39" s="804">
        <f t="shared" ca="1" si="1"/>
        <v>6670018.8104494587</v>
      </c>
      <c r="J39" s="572"/>
      <c r="K39" s="601">
        <f t="shared" si="8"/>
        <v>13</v>
      </c>
      <c r="L39" s="465">
        <f t="shared" si="9"/>
        <v>6499021.8010889282</v>
      </c>
      <c r="M39" s="806">
        <f t="shared" si="10"/>
        <v>1.08243216</v>
      </c>
      <c r="N39" s="804">
        <f t="shared" ca="1" si="15"/>
        <v>151329904.2618275</v>
      </c>
      <c r="O39" s="804">
        <f t="shared" si="2"/>
        <v>1949706.5403266784</v>
      </c>
      <c r="P39" s="804">
        <f t="shared" ca="1" si="13"/>
        <v>45398971.278548248</v>
      </c>
      <c r="Q39" s="804">
        <f t="shared" ca="1" si="16"/>
        <v>43449264.738221571</v>
      </c>
      <c r="R39" s="538">
        <f t="shared" ca="1" si="3"/>
        <v>2997999.2669372885</v>
      </c>
    </row>
    <row r="40" spans="1:18" s="478" customFormat="1" ht="12.75" customHeight="1">
      <c r="A40" s="416">
        <f t="shared" si="4"/>
        <v>2</v>
      </c>
      <c r="B40" s="802">
        <f t="shared" si="5"/>
        <v>14</v>
      </c>
      <c r="C40" s="465">
        <f t="shared" si="6"/>
        <v>2545026.4233206548</v>
      </c>
      <c r="D40" s="806">
        <f t="shared" si="7"/>
        <v>1.08243216</v>
      </c>
      <c r="E40" s="804">
        <f t="shared" ca="1" si="11"/>
        <v>324574341.95988876</v>
      </c>
      <c r="F40" s="804">
        <f t="shared" si="0"/>
        <v>763507.92699619639</v>
      </c>
      <c r="G40" s="804">
        <f t="shared" ca="1" si="12"/>
        <v>97372302.587966621</v>
      </c>
      <c r="H40" s="804">
        <f t="shared" ca="1" si="14"/>
        <v>96608794.66097042</v>
      </c>
      <c r="I40" s="804">
        <f t="shared" ca="1" si="1"/>
        <v>6666006.8316069599</v>
      </c>
      <c r="J40" s="572"/>
      <c r="K40" s="601">
        <f t="shared" si="8"/>
        <v>14</v>
      </c>
      <c r="L40" s="465">
        <f t="shared" si="9"/>
        <v>7034750.2060397789</v>
      </c>
      <c r="M40" s="806">
        <f t="shared" si="10"/>
        <v>1.08243216</v>
      </c>
      <c r="N40" s="804">
        <f t="shared" ca="1" si="15"/>
        <v>151329904.2618275</v>
      </c>
      <c r="O40" s="804">
        <f t="shared" si="2"/>
        <v>2110425.0618119338</v>
      </c>
      <c r="P40" s="804">
        <f t="shared" ca="1" si="13"/>
        <v>45398971.278548248</v>
      </c>
      <c r="Q40" s="804">
        <f t="shared" ca="1" si="16"/>
        <v>43288546.216736317</v>
      </c>
      <c r="R40" s="538">
        <f t="shared" ca="1" si="3"/>
        <v>2986909.688954806</v>
      </c>
    </row>
    <row r="41" spans="1:18" s="478" customFormat="1" ht="12.75" customHeight="1">
      <c r="A41" s="416">
        <f t="shared" si="4"/>
        <v>0</v>
      </c>
      <c r="B41" s="802">
        <f t="shared" si="5"/>
        <v>15</v>
      </c>
      <c r="C41" s="465">
        <f t="shared" si="6"/>
        <v>2809914.8176250919</v>
      </c>
      <c r="D41" s="806">
        <f t="shared" si="7"/>
        <v>1.1040808032</v>
      </c>
      <c r="E41" s="804">
        <f t="shared" ca="1" si="11"/>
        <v>331065828.79908651</v>
      </c>
      <c r="F41" s="804">
        <f t="shared" si="0"/>
        <v>842974.44528752752</v>
      </c>
      <c r="G41" s="804">
        <f t="shared" ca="1" si="12"/>
        <v>99319748.639725953</v>
      </c>
      <c r="H41" s="804">
        <f t="shared" ca="1" si="14"/>
        <v>98476774.194438428</v>
      </c>
      <c r="I41" s="804">
        <f t="shared" ca="1" si="1"/>
        <v>6794897.4194162525</v>
      </c>
      <c r="J41" s="572"/>
      <c r="K41" s="601">
        <f t="shared" si="8"/>
        <v>15</v>
      </c>
      <c r="L41" s="465">
        <f t="shared" si="9"/>
        <v>7766932.6577957645</v>
      </c>
      <c r="M41" s="806">
        <f t="shared" si="10"/>
        <v>1.1040808032</v>
      </c>
      <c r="N41" s="804">
        <f t="shared" ca="1" si="15"/>
        <v>154356502.34706405</v>
      </c>
      <c r="O41" s="804">
        <f t="shared" si="2"/>
        <v>2330079.7973387293</v>
      </c>
      <c r="P41" s="804">
        <f t="shared" ca="1" si="13"/>
        <v>46306950.704119213</v>
      </c>
      <c r="Q41" s="804">
        <f t="shared" ca="1" si="16"/>
        <v>43976870.906780481</v>
      </c>
      <c r="R41" s="538">
        <f t="shared" ca="1" si="3"/>
        <v>3034404.0925678536</v>
      </c>
    </row>
    <row r="42" spans="1:18" s="478" customFormat="1" ht="12.75" customHeight="1">
      <c r="A42" s="416">
        <f t="shared" si="4"/>
        <v>1</v>
      </c>
      <c r="B42" s="802">
        <f t="shared" si="5"/>
        <v>16</v>
      </c>
      <c r="C42" s="465">
        <f t="shared" si="6"/>
        <v>3102373.0087670931</v>
      </c>
      <c r="D42" s="806">
        <f t="shared" si="7"/>
        <v>1.1040808032</v>
      </c>
      <c r="E42" s="804">
        <f t="shared" ca="1" si="11"/>
        <v>331065828.79908651</v>
      </c>
      <c r="F42" s="804">
        <f t="shared" si="0"/>
        <v>930711.90263012785</v>
      </c>
      <c r="G42" s="804">
        <f t="shared" ca="1" si="12"/>
        <v>99319748.639725953</v>
      </c>
      <c r="H42" s="804">
        <f t="shared" ca="1" si="14"/>
        <v>98389036.737095833</v>
      </c>
      <c r="I42" s="804">
        <f t="shared" ca="1" si="1"/>
        <v>6788843.5348596126</v>
      </c>
      <c r="J42" s="572"/>
      <c r="K42" s="601">
        <f t="shared" si="8"/>
        <v>16</v>
      </c>
      <c r="L42" s="465">
        <f t="shared" si="9"/>
        <v>8575321.2472194582</v>
      </c>
      <c r="M42" s="806">
        <f t="shared" si="10"/>
        <v>1.1040808032</v>
      </c>
      <c r="N42" s="804">
        <f t="shared" ca="1" si="15"/>
        <v>154356502.34706405</v>
      </c>
      <c r="O42" s="804">
        <f t="shared" si="2"/>
        <v>2572596.3741658372</v>
      </c>
      <c r="P42" s="804">
        <f t="shared" ca="1" si="13"/>
        <v>46306950.704119213</v>
      </c>
      <c r="Q42" s="804">
        <f t="shared" ca="1" si="16"/>
        <v>43734354.329953372</v>
      </c>
      <c r="R42" s="538">
        <f t="shared" ca="1" si="3"/>
        <v>3017670.4487667829</v>
      </c>
    </row>
    <row r="43" spans="1:18" s="478" customFormat="1" ht="12.75" customHeight="1">
      <c r="A43" s="416">
        <f t="shared" si="4"/>
        <v>2</v>
      </c>
      <c r="B43" s="802">
        <f t="shared" si="5"/>
        <v>17</v>
      </c>
      <c r="C43" s="465">
        <f t="shared" si="6"/>
        <v>3425270.4833455728</v>
      </c>
      <c r="D43" s="806">
        <f t="shared" si="7"/>
        <v>1.1040808032</v>
      </c>
      <c r="E43" s="804">
        <f t="shared" ca="1" si="11"/>
        <v>331065828.79908651</v>
      </c>
      <c r="F43" s="804">
        <f t="shared" si="0"/>
        <v>1027581.1450036718</v>
      </c>
      <c r="G43" s="804">
        <f t="shared" ca="1" si="12"/>
        <v>99319748.639725953</v>
      </c>
      <c r="H43" s="804">
        <f t="shared" ca="1" si="14"/>
        <v>98292167.494722277</v>
      </c>
      <c r="I43" s="804">
        <f t="shared" ca="1" si="1"/>
        <v>6782159.5571358381</v>
      </c>
      <c r="J43" s="572"/>
      <c r="K43" s="601">
        <f t="shared" si="8"/>
        <v>17</v>
      </c>
      <c r="L43" s="465">
        <f t="shared" si="9"/>
        <v>9467847.5703280848</v>
      </c>
      <c r="M43" s="806">
        <f t="shared" si="10"/>
        <v>1.1040808032</v>
      </c>
      <c r="N43" s="804">
        <f t="shared" ca="1" si="15"/>
        <v>154356502.34706405</v>
      </c>
      <c r="O43" s="804">
        <f t="shared" si="2"/>
        <v>2840354.2710984251</v>
      </c>
      <c r="P43" s="804">
        <f t="shared" ca="1" si="13"/>
        <v>46306950.704119213</v>
      </c>
      <c r="Q43" s="804">
        <f t="shared" ca="1" si="16"/>
        <v>43466596.433020785</v>
      </c>
      <c r="R43" s="538">
        <f t="shared" ca="1" si="3"/>
        <v>2999195.1538784346</v>
      </c>
    </row>
    <row r="44" spans="1:18" s="478" customFormat="1" ht="12.75" customHeight="1">
      <c r="A44" s="416">
        <f t="shared" si="4"/>
        <v>0</v>
      </c>
      <c r="B44" s="802">
        <f t="shared" si="5"/>
        <v>18</v>
      </c>
      <c r="C44" s="465">
        <f t="shared" si="6"/>
        <v>3857410.8941580211</v>
      </c>
      <c r="D44" s="806">
        <f t="shared" si="7"/>
        <v>1.1261624192640001</v>
      </c>
      <c r="E44" s="804">
        <f t="shared" ca="1" si="11"/>
        <v>337687145.37506831</v>
      </c>
      <c r="F44" s="804">
        <f t="shared" si="0"/>
        <v>1157223.2682474062</v>
      </c>
      <c r="G44" s="804">
        <f t="shared" ca="1" si="12"/>
        <v>101306143.61252049</v>
      </c>
      <c r="H44" s="804">
        <f t="shared" ca="1" si="14"/>
        <v>100148920.34427308</v>
      </c>
      <c r="I44" s="804">
        <f t="shared" ca="1" si="1"/>
        <v>6910275.503754843</v>
      </c>
      <c r="J44" s="572"/>
      <c r="K44" s="601">
        <f t="shared" si="8"/>
        <v>18</v>
      </c>
      <c r="L44" s="465">
        <f t="shared" si="9"/>
        <v>10662334.125023462</v>
      </c>
      <c r="M44" s="806">
        <f t="shared" si="10"/>
        <v>1.1261624192640001</v>
      </c>
      <c r="N44" s="804">
        <f t="shared" ca="1" si="15"/>
        <v>157443632.39400533</v>
      </c>
      <c r="O44" s="804">
        <f t="shared" si="2"/>
        <v>3198700.2375070383</v>
      </c>
      <c r="P44" s="804">
        <f t="shared" ca="1" si="13"/>
        <v>47233089.7182016</v>
      </c>
      <c r="Q44" s="804">
        <f t="shared" ca="1" si="16"/>
        <v>44034389.480694562</v>
      </c>
      <c r="R44" s="538">
        <f t="shared" ca="1" si="3"/>
        <v>3038372.8741679252</v>
      </c>
    </row>
    <row r="45" spans="1:18" s="478" customFormat="1" ht="12.75" customHeight="1">
      <c r="A45" s="416">
        <f t="shared" si="4"/>
        <v>1</v>
      </c>
      <c r="B45" s="802">
        <f t="shared" si="5"/>
        <v>19</v>
      </c>
      <c r="C45" s="465">
        <f t="shared" si="6"/>
        <v>4344071.1846603071</v>
      </c>
      <c r="D45" s="806">
        <f t="shared" si="7"/>
        <v>1.1261624192640001</v>
      </c>
      <c r="E45" s="804">
        <f t="shared" ca="1" si="11"/>
        <v>337687145.37506831</v>
      </c>
      <c r="F45" s="804">
        <f t="shared" si="0"/>
        <v>1303221.3553980922</v>
      </c>
      <c r="G45" s="804">
        <f t="shared" ca="1" si="12"/>
        <v>101306143.61252049</v>
      </c>
      <c r="H45" s="804">
        <f t="shared" ca="1" si="14"/>
        <v>100002922.2571224</v>
      </c>
      <c r="I45" s="804">
        <f t="shared" ca="1" si="1"/>
        <v>6900201.6357414462</v>
      </c>
      <c r="J45" s="572"/>
      <c r="K45" s="601">
        <f t="shared" si="8"/>
        <v>19</v>
      </c>
      <c r="L45" s="465">
        <f t="shared" si="9"/>
        <v>12007519.993237527</v>
      </c>
      <c r="M45" s="806">
        <f t="shared" si="10"/>
        <v>1.1261624192640001</v>
      </c>
      <c r="N45" s="804">
        <f t="shared" ca="1" si="15"/>
        <v>157443632.39400533</v>
      </c>
      <c r="O45" s="804">
        <f t="shared" si="2"/>
        <v>3602255.9979712581</v>
      </c>
      <c r="P45" s="804">
        <f t="shared" ca="1" si="13"/>
        <v>47233089.7182016</v>
      </c>
      <c r="Q45" s="804">
        <f t="shared" ca="1" si="16"/>
        <v>43630833.720230341</v>
      </c>
      <c r="R45" s="538">
        <f t="shared" ca="1" si="3"/>
        <v>3010527.5266958936</v>
      </c>
    </row>
    <row r="46" spans="1:18" s="478" customFormat="1" ht="12.75" customHeight="1">
      <c r="A46" s="416">
        <f t="shared" si="4"/>
        <v>2</v>
      </c>
      <c r="B46" s="802">
        <f t="shared" si="5"/>
        <v>20</v>
      </c>
      <c r="C46" s="465">
        <f t="shared" si="6"/>
        <v>4892129.7147720819</v>
      </c>
      <c r="D46" s="806">
        <f t="shared" si="7"/>
        <v>1.1261624192640001</v>
      </c>
      <c r="E46" s="804">
        <f t="shared" ca="1" si="11"/>
        <v>337687145.37506831</v>
      </c>
      <c r="F46" s="804">
        <f t="shared" si="0"/>
        <v>1467638.9144316246</v>
      </c>
      <c r="G46" s="804">
        <f t="shared" ca="1" si="12"/>
        <v>101306143.61252049</v>
      </c>
      <c r="H46" s="804">
        <f t="shared" ca="1" si="14"/>
        <v>99838504.698088855</v>
      </c>
      <c r="I46" s="804">
        <f t="shared" ca="1" si="1"/>
        <v>6888856.8241681317</v>
      </c>
      <c r="J46" s="572"/>
      <c r="K46" s="601">
        <f t="shared" si="8"/>
        <v>20</v>
      </c>
      <c r="L46" s="465">
        <f t="shared" si="9"/>
        <v>13522417.764945224</v>
      </c>
      <c r="M46" s="806">
        <f t="shared" si="10"/>
        <v>1.1261624192640001</v>
      </c>
      <c r="N46" s="804">
        <f t="shared" ca="1" si="15"/>
        <v>157443632.39400533</v>
      </c>
      <c r="O46" s="804">
        <f t="shared" si="2"/>
        <v>4056725.3294835668</v>
      </c>
      <c r="P46" s="804">
        <f t="shared" ca="1" si="13"/>
        <v>47233089.7182016</v>
      </c>
      <c r="Q46" s="804">
        <f t="shared" ca="1" si="16"/>
        <v>43176364.388718031</v>
      </c>
      <c r="R46" s="538">
        <f t="shared" ca="1" si="3"/>
        <v>2979169.1428215443</v>
      </c>
    </row>
    <row r="47" spans="1:18" s="478" customFormat="1" ht="12.75" customHeight="1">
      <c r="A47" s="416">
        <f t="shared" si="4"/>
        <v>0</v>
      </c>
      <c r="B47" s="802">
        <f t="shared" si="5"/>
        <v>21</v>
      </c>
      <c r="C47" s="465">
        <f t="shared" si="6"/>
        <v>5619519.2876398508</v>
      </c>
      <c r="D47" s="806">
        <f t="shared" si="7"/>
        <v>1.14868566764928</v>
      </c>
      <c r="E47" s="804">
        <f t="shared" ca="1" si="11"/>
        <v>344440888.28256965</v>
      </c>
      <c r="F47" s="804">
        <f t="shared" si="0"/>
        <v>1685855.7862919553</v>
      </c>
      <c r="G47" s="804">
        <f t="shared" ca="1" si="12"/>
        <v>103332266.48477089</v>
      </c>
      <c r="H47" s="804">
        <f t="shared" ca="1" si="14"/>
        <v>101646410.69847894</v>
      </c>
      <c r="I47" s="804">
        <f t="shared" ca="1" si="1"/>
        <v>7013602.3381950473</v>
      </c>
      <c r="J47" s="572"/>
      <c r="K47" s="601">
        <f t="shared" si="8"/>
        <v>21</v>
      </c>
      <c r="L47" s="465">
        <f t="shared" si="9"/>
        <v>15533007.478558591</v>
      </c>
      <c r="M47" s="806">
        <f t="shared" si="10"/>
        <v>1.14868566764928</v>
      </c>
      <c r="N47" s="804">
        <f t="shared" ca="1" si="15"/>
        <v>160592505.04188544</v>
      </c>
      <c r="O47" s="804">
        <f t="shared" si="2"/>
        <v>4659902.2435675766</v>
      </c>
      <c r="P47" s="804">
        <f t="shared" ca="1" si="13"/>
        <v>48177751.512565628</v>
      </c>
      <c r="Q47" s="804">
        <f t="shared" ca="1" si="16"/>
        <v>43517849.268998049</v>
      </c>
      <c r="R47" s="538">
        <f t="shared" ca="1" si="3"/>
        <v>3002731.5995608657</v>
      </c>
    </row>
    <row r="48" spans="1:18" s="478" customFormat="1" ht="12.75" customHeight="1">
      <c r="A48" s="416">
        <f t="shared" si="4"/>
        <v>1</v>
      </c>
      <c r="B48" s="802">
        <f t="shared" si="5"/>
        <v>22</v>
      </c>
      <c r="C48" s="465">
        <f t="shared" si="6"/>
        <v>6455061.2647905881</v>
      </c>
      <c r="D48" s="806">
        <f t="shared" si="7"/>
        <v>1.14868566764928</v>
      </c>
      <c r="E48" s="804">
        <f t="shared" ca="1" si="11"/>
        <v>344440888.28256965</v>
      </c>
      <c r="F48" s="804">
        <f t="shared" si="0"/>
        <v>1936518.3794371763</v>
      </c>
      <c r="G48" s="804">
        <f t="shared" ca="1" si="12"/>
        <v>103332266.48477089</v>
      </c>
      <c r="H48" s="804">
        <f t="shared" ca="1" si="14"/>
        <v>101395748.10533372</v>
      </c>
      <c r="I48" s="804">
        <f t="shared" ca="1" si="1"/>
        <v>6996306.6192680271</v>
      </c>
      <c r="J48" s="572"/>
      <c r="K48" s="601">
        <f t="shared" si="8"/>
        <v>22</v>
      </c>
      <c r="L48" s="465">
        <f t="shared" si="9"/>
        <v>17842543.066109333</v>
      </c>
      <c r="M48" s="806">
        <f t="shared" si="10"/>
        <v>1.14868566764928</v>
      </c>
      <c r="N48" s="804">
        <f t="shared" ca="1" si="15"/>
        <v>160592505.04188544</v>
      </c>
      <c r="O48" s="804">
        <f t="shared" si="2"/>
        <v>5352762.9198327996</v>
      </c>
      <c r="P48" s="804">
        <f t="shared" ca="1" si="13"/>
        <v>48177751.512565628</v>
      </c>
      <c r="Q48" s="804">
        <f t="shared" ca="1" si="16"/>
        <v>42824988.592732832</v>
      </c>
      <c r="R48" s="538">
        <f t="shared" ca="1" si="3"/>
        <v>2954924.2128985655</v>
      </c>
    </row>
    <row r="49" spans="1:18" s="478" customFormat="1" ht="12.75" customHeight="1">
      <c r="A49" s="416">
        <f t="shared" si="4"/>
        <v>2</v>
      </c>
      <c r="B49" s="802">
        <f t="shared" si="5"/>
        <v>23</v>
      </c>
      <c r="C49" s="465">
        <f t="shared" si="6"/>
        <v>7414836.3586629825</v>
      </c>
      <c r="D49" s="806">
        <f t="shared" si="7"/>
        <v>1.14868566764928</v>
      </c>
      <c r="E49" s="804">
        <f t="shared" ca="1" si="11"/>
        <v>344440888.28256965</v>
      </c>
      <c r="F49" s="804">
        <f t="shared" si="0"/>
        <v>2224450.9075988946</v>
      </c>
      <c r="G49" s="804">
        <f t="shared" ca="1" si="12"/>
        <v>103332266.48477089</v>
      </c>
      <c r="H49" s="804">
        <f t="shared" ca="1" si="14"/>
        <v>101107815.577172</v>
      </c>
      <c r="I49" s="804">
        <f t="shared" ca="1" si="1"/>
        <v>6976439.274824868</v>
      </c>
      <c r="J49" s="572"/>
      <c r="K49" s="601">
        <f t="shared" si="8"/>
        <v>23</v>
      </c>
      <c r="L49" s="465">
        <f t="shared" si="9"/>
        <v>20495473.494454831</v>
      </c>
      <c r="M49" s="806">
        <f t="shared" si="10"/>
        <v>1.14868566764928</v>
      </c>
      <c r="N49" s="804">
        <f t="shared" ca="1" si="15"/>
        <v>160592505.04188544</v>
      </c>
      <c r="O49" s="804">
        <f t="shared" si="2"/>
        <v>6148642.0483364491</v>
      </c>
      <c r="P49" s="804">
        <f t="shared" ca="1" si="13"/>
        <v>48177751.512565628</v>
      </c>
      <c r="Q49" s="804">
        <f t="shared" ca="1" si="16"/>
        <v>42029109.464229181</v>
      </c>
      <c r="R49" s="538">
        <f t="shared" ca="1" si="3"/>
        <v>2900008.5530318138</v>
      </c>
    </row>
    <row r="50" spans="1:18" s="478" customFormat="1" ht="12.75" customHeight="1">
      <c r="A50" s="416">
        <f t="shared" si="4"/>
        <v>0</v>
      </c>
      <c r="B50" s="802">
        <f t="shared" si="5"/>
        <v>24</v>
      </c>
      <c r="C50" s="465">
        <f t="shared" si="6"/>
        <v>8687662.5782241635</v>
      </c>
      <c r="D50" s="806">
        <f t="shared" si="7"/>
        <v>1.1716593810022657</v>
      </c>
      <c r="E50" s="804">
        <f t="shared" ca="1" si="11"/>
        <v>351329706.04822105</v>
      </c>
      <c r="F50" s="804">
        <f t="shared" si="0"/>
        <v>2606298.7734672488</v>
      </c>
      <c r="G50" s="804">
        <f t="shared" ca="1" si="12"/>
        <v>105398911.81446631</v>
      </c>
      <c r="H50" s="804">
        <f t="shared" ca="1" si="14"/>
        <v>102792613.04099907</v>
      </c>
      <c r="I50" s="804">
        <f t="shared" ca="1" si="1"/>
        <v>7092690.2998289363</v>
      </c>
      <c r="J50" s="572"/>
      <c r="K50" s="601">
        <f t="shared" si="8"/>
        <v>24</v>
      </c>
      <c r="L50" s="465">
        <f t="shared" si="9"/>
        <v>24013713.787861291</v>
      </c>
      <c r="M50" s="806">
        <f t="shared" si="10"/>
        <v>1.1716593810022657</v>
      </c>
      <c r="N50" s="804">
        <f t="shared" ca="1" si="15"/>
        <v>163804355.14272314</v>
      </c>
      <c r="O50" s="804">
        <f t="shared" si="2"/>
        <v>7204114.1363583868</v>
      </c>
      <c r="P50" s="804">
        <f t="shared" ca="1" si="13"/>
        <v>49141306.542816944</v>
      </c>
      <c r="Q50" s="804">
        <f t="shared" ca="1" si="16"/>
        <v>41937192.406458557</v>
      </c>
      <c r="R50" s="538">
        <f t="shared" ca="1" si="3"/>
        <v>2893666.2760456405</v>
      </c>
    </row>
    <row r="51" spans="1:18" s="478" customFormat="1" ht="12.75" customHeight="1">
      <c r="A51" s="416">
        <f t="shared" si="4"/>
        <v>1</v>
      </c>
      <c r="B51" s="802">
        <f t="shared" si="5"/>
        <v>25</v>
      </c>
      <c r="C51" s="465">
        <f t="shared" si="6"/>
        <v>10178981.358758671</v>
      </c>
      <c r="D51" s="806">
        <f t="shared" si="7"/>
        <v>1.1716593810022657</v>
      </c>
      <c r="E51" s="804">
        <f t="shared" ca="1" si="11"/>
        <v>351329706.04822105</v>
      </c>
      <c r="F51" s="804">
        <f t="shared" si="0"/>
        <v>3053694.4076276012</v>
      </c>
      <c r="G51" s="804">
        <f t="shared" ca="1" si="12"/>
        <v>105398911.81446631</v>
      </c>
      <c r="H51" s="804">
        <f t="shared" ca="1" si="14"/>
        <v>102345217.40683872</v>
      </c>
      <c r="I51" s="804">
        <f t="shared" ca="1" si="1"/>
        <v>7061820.0010718722</v>
      </c>
      <c r="J51" s="572"/>
      <c r="K51" s="601">
        <f t="shared" si="8"/>
        <v>25</v>
      </c>
      <c r="L51" s="465">
        <f t="shared" si="9"/>
        <v>28135893.032251135</v>
      </c>
      <c r="M51" s="806">
        <f t="shared" si="10"/>
        <v>1.1716593810022657</v>
      </c>
      <c r="N51" s="804">
        <f t="shared" ca="1" si="15"/>
        <v>163804355.14272314</v>
      </c>
      <c r="O51" s="804">
        <f t="shared" si="2"/>
        <v>8440767.9096753392</v>
      </c>
      <c r="P51" s="804">
        <f t="shared" ca="1" si="13"/>
        <v>49141306.542816944</v>
      </c>
      <c r="Q51" s="804">
        <f t="shared" ca="1" si="16"/>
        <v>40700538.633141607</v>
      </c>
      <c r="R51" s="538">
        <f t="shared" ca="1" si="3"/>
        <v>2808337.1656867713</v>
      </c>
    </row>
    <row r="52" spans="1:18" s="478" customFormat="1" ht="12.75" customHeight="1">
      <c r="A52" s="416">
        <f t="shared" si="4"/>
        <v>2</v>
      </c>
      <c r="B52" s="802">
        <f t="shared" si="5"/>
        <v>26</v>
      </c>
      <c r="C52" s="465">
        <f t="shared" si="6"/>
        <v>11926298.998036787</v>
      </c>
      <c r="D52" s="806">
        <f t="shared" si="7"/>
        <v>1.1716593810022657</v>
      </c>
      <c r="E52" s="804">
        <f t="shared" ca="1" si="11"/>
        <v>351329706.04822105</v>
      </c>
      <c r="F52" s="804">
        <f t="shared" si="0"/>
        <v>3577889.699411036</v>
      </c>
      <c r="G52" s="804">
        <f t="shared" ca="1" si="12"/>
        <v>105398911.81446631</v>
      </c>
      <c r="H52" s="804">
        <f t="shared" ca="1" si="14"/>
        <v>101821022.11505528</v>
      </c>
      <c r="I52" s="804">
        <f t="shared" ca="1" si="1"/>
        <v>7025650.5259388145</v>
      </c>
      <c r="J52" s="572"/>
      <c r="K52" s="601">
        <f t="shared" si="8"/>
        <v>26</v>
      </c>
      <c r="L52" s="465">
        <f t="shared" si="9"/>
        <v>32965683.014113326</v>
      </c>
      <c r="M52" s="806">
        <f t="shared" si="10"/>
        <v>1.1716593810022657</v>
      </c>
      <c r="N52" s="804">
        <f t="shared" ca="1" si="15"/>
        <v>163804355.14272314</v>
      </c>
      <c r="O52" s="804">
        <f t="shared" si="2"/>
        <v>9889704.9042339977</v>
      </c>
      <c r="P52" s="804">
        <f t="shared" ca="1" si="13"/>
        <v>49141306.542816944</v>
      </c>
      <c r="Q52" s="804">
        <f t="shared" ca="1" si="16"/>
        <v>39251601.638582945</v>
      </c>
      <c r="R52" s="538">
        <f t="shared" ca="1" si="3"/>
        <v>2708360.5130622233</v>
      </c>
    </row>
    <row r="53" spans="1:18" s="478" customFormat="1" ht="12.75" customHeight="1">
      <c r="A53" s="416">
        <f t="shared" si="4"/>
        <v>0</v>
      </c>
      <c r="B53" s="1517"/>
      <c r="C53" s="1518"/>
      <c r="D53" s="1519"/>
      <c r="E53" s="1520"/>
      <c r="F53" s="1520"/>
      <c r="G53" s="1520"/>
      <c r="H53" s="1520"/>
      <c r="I53" s="1520"/>
      <c r="J53" s="1521"/>
      <c r="K53" s="1522"/>
      <c r="L53" s="1518"/>
      <c r="M53" s="1519"/>
      <c r="N53" s="1520"/>
      <c r="O53" s="1520"/>
      <c r="P53" s="1520"/>
      <c r="Q53" s="1520"/>
      <c r="R53" s="1523"/>
    </row>
    <row r="54" spans="1:18" s="478" customFormat="1" ht="12.75" customHeight="1">
      <c r="A54" s="416">
        <f t="shared" si="4"/>
        <v>1</v>
      </c>
      <c r="B54" s="802"/>
      <c r="C54" s="465"/>
      <c r="D54" s="806"/>
      <c r="E54" s="804"/>
      <c r="F54" s="804"/>
      <c r="G54" s="804" t="s">
        <v>703</v>
      </c>
      <c r="H54" s="804"/>
      <c r="I54" s="804">
        <f ca="1">SUM(I26:I52)</f>
        <v>161060601.19340813</v>
      </c>
      <c r="J54" s="572"/>
      <c r="K54" s="601"/>
      <c r="L54" s="465"/>
      <c r="M54" s="806"/>
      <c r="N54" s="804"/>
      <c r="O54" s="804"/>
      <c r="P54" s="804" t="s">
        <v>703</v>
      </c>
      <c r="Q54" s="804"/>
      <c r="R54" s="538">
        <f ca="1">SUM(R26:R52)</f>
        <v>70588957.196305051</v>
      </c>
    </row>
    <row r="55" spans="1:18" s="478" customFormat="1" ht="12.75" customHeight="1">
      <c r="A55" s="416">
        <f t="shared" si="4"/>
        <v>2</v>
      </c>
      <c r="B55" s="802"/>
      <c r="C55" s="465"/>
      <c r="D55" s="806"/>
      <c r="E55" s="804"/>
      <c r="F55" s="804"/>
      <c r="G55" s="804" t="s">
        <v>705</v>
      </c>
      <c r="H55" s="804"/>
      <c r="I55" s="807">
        <f ca="1">NPV($D$13,I26:I52)</f>
        <v>78988357.594256282</v>
      </c>
      <c r="J55" s="572"/>
      <c r="K55" s="601"/>
      <c r="L55" s="465"/>
      <c r="M55" s="806"/>
      <c r="N55" s="804"/>
      <c r="O55" s="804"/>
      <c r="P55" s="804" t="s">
        <v>705</v>
      </c>
      <c r="Q55" s="804"/>
      <c r="R55" s="808">
        <f ca="1">NPV($D$13,R26:R52)</f>
        <v>35042793.78151276</v>
      </c>
    </row>
    <row r="56" spans="1:18" s="478" customFormat="1" ht="12.75" customHeight="1">
      <c r="A56" s="416">
        <f t="shared" si="4"/>
        <v>0</v>
      </c>
      <c r="B56" s="802"/>
      <c r="C56" s="465"/>
      <c r="D56" s="806"/>
      <c r="E56" s="804"/>
      <c r="F56" s="804"/>
      <c r="G56" s="804" t="s">
        <v>706</v>
      </c>
      <c r="H56" s="804"/>
      <c r="I56" s="807">
        <f ca="1">I55</f>
        <v>78988357.594256282</v>
      </c>
      <c r="J56" s="572"/>
      <c r="K56" s="601"/>
      <c r="L56" s="465"/>
      <c r="M56" s="806"/>
      <c r="N56" s="804"/>
      <c r="O56" s="804"/>
      <c r="P56" s="804" t="s">
        <v>707</v>
      </c>
      <c r="Q56" s="804"/>
      <c r="R56" s="808">
        <f ca="1">R55</f>
        <v>35042793.78151276</v>
      </c>
    </row>
    <row r="57" spans="1:18" s="478" customFormat="1" ht="12.75" customHeight="1" thickBot="1">
      <c r="A57" s="488"/>
      <c r="B57" s="629"/>
      <c r="C57" s="809"/>
      <c r="D57" s="630"/>
      <c r="E57" s="631"/>
      <c r="F57" s="630"/>
      <c r="G57" s="630"/>
      <c r="H57" s="630"/>
      <c r="I57" s="630"/>
      <c r="J57" s="630"/>
      <c r="K57" s="810"/>
      <c r="L57" s="810"/>
      <c r="M57" s="810"/>
      <c r="N57" s="810"/>
      <c r="O57" s="810"/>
      <c r="P57" s="810"/>
      <c r="Q57" s="810"/>
      <c r="R57" s="811"/>
    </row>
    <row r="58" spans="1:18" ht="16.5" customHeight="1">
      <c r="A58" s="358"/>
      <c r="B58" s="86"/>
      <c r="C58" s="138"/>
      <c r="D58" s="274"/>
      <c r="E58" s="274"/>
      <c r="J58" s="274"/>
    </row>
    <row r="59" spans="1:18" ht="12.75" customHeight="1">
      <c r="A59" s="358"/>
      <c r="B59" s="358"/>
      <c r="C59" s="138"/>
      <c r="D59" s="158"/>
      <c r="E59" s="274"/>
      <c r="J59" s="158"/>
    </row>
    <row r="60" spans="1:18" ht="12.75" customHeight="1">
      <c r="A60" s="358"/>
      <c r="B60" s="358"/>
      <c r="C60" s="138"/>
      <c r="D60" s="158"/>
      <c r="E60" s="274"/>
      <c r="J60" s="158"/>
    </row>
    <row r="61" spans="1:18" ht="12.75" customHeight="1">
      <c r="A61" s="358"/>
      <c r="B61" s="358"/>
      <c r="C61" s="138"/>
      <c r="D61" s="158"/>
      <c r="E61" s="274"/>
      <c r="F61" s="273"/>
      <c r="G61" s="274"/>
      <c r="H61" s="275"/>
      <c r="I61" s="275"/>
      <c r="J61" s="158"/>
    </row>
    <row r="62" spans="1:18" ht="12.75" customHeight="1">
      <c r="A62" s="358"/>
      <c r="B62" s="358"/>
      <c r="C62" s="138"/>
      <c r="D62" s="158"/>
      <c r="E62" s="274"/>
      <c r="F62" s="358"/>
      <c r="G62" s="158"/>
      <c r="H62" s="275"/>
      <c r="I62" s="358"/>
      <c r="J62" s="158"/>
    </row>
    <row r="63" spans="1:18" ht="12.75" customHeight="1">
      <c r="A63" s="358"/>
      <c r="B63" s="358"/>
      <c r="C63" s="138"/>
      <c r="D63" s="158"/>
      <c r="E63" s="360"/>
      <c r="F63" s="488"/>
      <c r="G63" s="370"/>
      <c r="H63" s="488"/>
      <c r="I63" s="488"/>
      <c r="J63" s="158"/>
    </row>
    <row r="64" spans="1:18" ht="12.75" customHeight="1">
      <c r="A64" s="358"/>
      <c r="B64" s="358"/>
      <c r="C64" s="138"/>
      <c r="D64" s="158"/>
      <c r="E64" s="360"/>
      <c r="F64" s="488"/>
      <c r="G64" s="370"/>
      <c r="H64" s="382"/>
      <c r="I64" s="488"/>
      <c r="J64" s="158"/>
    </row>
    <row r="65" spans="1:9" ht="12.75" customHeight="1">
      <c r="A65" s="358"/>
      <c r="E65" s="360"/>
      <c r="F65" s="488"/>
      <c r="G65" s="370"/>
      <c r="H65" s="488"/>
      <c r="I65" s="488"/>
    </row>
    <row r="66" spans="1:9" ht="12.75" customHeight="1">
      <c r="A66" s="358"/>
      <c r="E66" s="360"/>
      <c r="F66" s="398"/>
      <c r="G66" s="507"/>
      <c r="H66" s="383"/>
      <c r="I66" s="488"/>
    </row>
    <row r="67" spans="1:9" ht="12.75" customHeight="1">
      <c r="A67" s="358"/>
      <c r="E67" s="360"/>
      <c r="F67" s="488"/>
      <c r="G67" s="370"/>
      <c r="H67" s="488"/>
      <c r="I67" s="488"/>
    </row>
    <row r="68" spans="1:9" ht="12.75" customHeight="1">
      <c r="A68" s="358"/>
      <c r="E68" s="360"/>
      <c r="F68" s="478"/>
      <c r="G68" s="478"/>
      <c r="H68" s="478"/>
      <c r="I68" s="478"/>
    </row>
    <row r="69" spans="1:9" ht="12.75" customHeight="1">
      <c r="A69" s="358"/>
      <c r="E69" s="274"/>
    </row>
    <row r="70" spans="1:9" ht="12.75" customHeight="1">
      <c r="A70" s="358"/>
      <c r="E70" s="274"/>
    </row>
    <row r="71" spans="1:9" ht="12.75" customHeight="1">
      <c r="A71" s="358"/>
      <c r="E71" s="274"/>
    </row>
    <row r="72" spans="1:9" ht="12.75" customHeight="1">
      <c r="A72" s="358"/>
      <c r="E72" s="274"/>
    </row>
    <row r="73" spans="1:9" ht="12.75" customHeight="1">
      <c r="A73" s="358"/>
      <c r="E73" s="274"/>
    </row>
    <row r="74" spans="1:9" ht="12.75" customHeight="1">
      <c r="A74" s="358"/>
      <c r="E74" s="274"/>
    </row>
    <row r="75" spans="1:9" ht="12.75" customHeight="1">
      <c r="A75" s="358"/>
      <c r="E75" s="274"/>
    </row>
    <row r="76" spans="1:9" ht="12.75" customHeight="1">
      <c r="A76" s="358"/>
      <c r="E76" s="274"/>
    </row>
    <row r="77" spans="1:9" ht="12.75" customHeight="1">
      <c r="A77" s="358"/>
      <c r="E77" s="274"/>
    </row>
    <row r="78" spans="1:9" ht="12.75" customHeight="1">
      <c r="A78" s="358"/>
      <c r="E78" s="274"/>
    </row>
    <row r="79" spans="1:9" ht="12.75" customHeight="1">
      <c r="A79" s="358"/>
      <c r="E79" s="274"/>
    </row>
    <row r="80" spans="1:9" ht="12.75" customHeight="1">
      <c r="A80" s="358"/>
      <c r="E80" s="274"/>
    </row>
    <row r="81" spans="1:5" ht="12.75" customHeight="1">
      <c r="A81" s="358"/>
      <c r="E81" s="274"/>
    </row>
    <row r="82" spans="1:5" ht="12.75" customHeight="1">
      <c r="A82" s="358"/>
      <c r="E82" s="274"/>
    </row>
    <row r="83" spans="1:5" ht="12.75" customHeight="1">
      <c r="A83" s="358"/>
      <c r="E83" s="274"/>
    </row>
    <row r="84" spans="1:5" ht="12.75" customHeight="1">
      <c r="A84" s="358"/>
      <c r="E84" s="274"/>
    </row>
    <row r="85" spans="1:5" ht="12.75" customHeight="1">
      <c r="A85" s="358"/>
      <c r="E85" s="274"/>
    </row>
    <row r="86" spans="1:5" ht="12.75" customHeight="1">
      <c r="A86" s="358"/>
      <c r="E86" s="274"/>
    </row>
    <row r="87" spans="1:5" ht="12.75" customHeight="1">
      <c r="A87" s="358"/>
      <c r="E87" s="274"/>
    </row>
    <row r="88" spans="1:5" ht="12.75" customHeight="1">
      <c r="A88" s="358"/>
      <c r="E88" s="274"/>
    </row>
    <row r="89" spans="1:5" ht="12.75" customHeight="1">
      <c r="A89" s="358"/>
      <c r="E89" s="274"/>
    </row>
    <row r="90" spans="1:5" ht="12.75" customHeight="1">
      <c r="A90" s="358"/>
      <c r="E90" s="274"/>
    </row>
    <row r="91" spans="1:5" ht="12.75" customHeight="1">
      <c r="A91" s="358"/>
      <c r="E91" s="274"/>
    </row>
    <row r="92" spans="1:5" ht="12.75" customHeight="1">
      <c r="A92" s="358"/>
      <c r="E92" s="274"/>
    </row>
    <row r="93" spans="1:5" ht="12.75" customHeight="1">
      <c r="A93" s="358"/>
      <c r="E93" s="274"/>
    </row>
    <row r="94" spans="1:5" ht="12.75" customHeight="1">
      <c r="A94" s="358"/>
      <c r="E94" s="274"/>
    </row>
    <row r="95" spans="1:5" ht="12.75" customHeight="1">
      <c r="A95" s="358"/>
      <c r="E95" s="274"/>
    </row>
    <row r="96" spans="1:5" ht="12.75" customHeight="1">
      <c r="A96" s="358"/>
      <c r="E96" s="274"/>
    </row>
    <row r="97" spans="1:5" ht="12.75" customHeight="1">
      <c r="A97" s="358"/>
      <c r="E97" s="274"/>
    </row>
    <row r="98" spans="1:5" ht="12.75" customHeight="1">
      <c r="A98" s="358"/>
      <c r="E98" s="274"/>
    </row>
    <row r="99" spans="1:5" ht="12.75" customHeight="1">
      <c r="A99" s="358"/>
      <c r="E99" s="274"/>
    </row>
    <row r="100" spans="1:5" ht="12.75" customHeight="1">
      <c r="A100" s="358"/>
      <c r="E100" s="274"/>
    </row>
    <row r="101" spans="1:5" ht="12.75" customHeight="1">
      <c r="A101" s="358"/>
      <c r="E101" s="274"/>
    </row>
    <row r="102" spans="1:5" ht="12.75" customHeight="1">
      <c r="A102" s="358"/>
      <c r="E102" s="274"/>
    </row>
    <row r="103" spans="1:5" ht="12.75" customHeight="1">
      <c r="A103" s="358"/>
      <c r="E103" s="274"/>
    </row>
    <row r="104" spans="1:5" ht="12.75" customHeight="1">
      <c r="A104" s="358"/>
      <c r="E104" s="274"/>
    </row>
    <row r="105" spans="1:5" ht="12.75" customHeight="1">
      <c r="A105" s="358"/>
      <c r="E105" s="274"/>
    </row>
    <row r="106" spans="1:5" ht="12.75" customHeight="1">
      <c r="A106" s="358"/>
      <c r="E106" s="274"/>
    </row>
    <row r="107" spans="1:5" ht="12.75" customHeight="1">
      <c r="A107" s="358"/>
      <c r="E107" s="274"/>
    </row>
    <row r="108" spans="1:5" ht="12.75" customHeight="1">
      <c r="A108" s="358"/>
      <c r="E108" s="274"/>
    </row>
    <row r="109" spans="1:5" ht="12.75" customHeight="1">
      <c r="A109" s="358"/>
      <c r="E109" s="274"/>
    </row>
    <row r="110" spans="1:5" ht="12.75" customHeight="1">
      <c r="A110" s="358"/>
      <c r="E110" s="274"/>
    </row>
    <row r="111" spans="1:5" ht="12.75" customHeight="1">
      <c r="A111" s="358"/>
      <c r="E111" s="274"/>
    </row>
    <row r="112" spans="1:5" ht="12.75" customHeight="1">
      <c r="A112" s="358"/>
      <c r="E112" s="274"/>
    </row>
    <row r="113" spans="1:5" ht="12.75" customHeight="1">
      <c r="A113" s="358"/>
      <c r="E113" s="274"/>
    </row>
    <row r="114" spans="1:5" ht="12.75" customHeight="1">
      <c r="A114" s="358"/>
      <c r="E114" s="274"/>
    </row>
    <row r="115" spans="1:5" ht="12.75" customHeight="1">
      <c r="A115" s="358"/>
      <c r="E115" s="274"/>
    </row>
    <row r="116" spans="1:5" ht="12.75" customHeight="1">
      <c r="A116" s="358"/>
      <c r="E116" s="274"/>
    </row>
    <row r="117" spans="1:5" ht="12.75" customHeight="1">
      <c r="A117" s="358"/>
      <c r="E117" s="274"/>
    </row>
    <row r="118" spans="1:5" ht="12.75" customHeight="1">
      <c r="A118" s="358"/>
      <c r="E118" s="274"/>
    </row>
    <row r="119" spans="1:5" ht="12.75" customHeight="1">
      <c r="A119" s="358"/>
      <c r="E119" s="274"/>
    </row>
    <row r="120" spans="1:5" ht="12.75" customHeight="1">
      <c r="A120" s="358"/>
      <c r="E120" s="274"/>
    </row>
    <row r="121" spans="1:5" ht="12.75" customHeight="1">
      <c r="A121" s="358"/>
      <c r="E121" s="274"/>
    </row>
    <row r="122" spans="1:5" ht="12.75" customHeight="1">
      <c r="A122" s="358"/>
      <c r="E122" s="274"/>
    </row>
    <row r="123" spans="1:5" ht="12.75" customHeight="1">
      <c r="A123" s="358"/>
      <c r="E123" s="274"/>
    </row>
    <row r="124" spans="1:5" ht="12.75" customHeight="1">
      <c r="A124" s="358"/>
      <c r="E124" s="274"/>
    </row>
    <row r="125" spans="1:5" ht="12.75" customHeight="1">
      <c r="A125" s="358"/>
      <c r="E125" s="274"/>
    </row>
    <row r="126" spans="1:5" ht="12.75" customHeight="1">
      <c r="A126" s="358"/>
      <c r="E126" s="274"/>
    </row>
    <row r="127" spans="1:5" ht="12.75" customHeight="1">
      <c r="A127" s="358"/>
      <c r="E127" s="274"/>
    </row>
    <row r="128" spans="1:5" ht="12.75" customHeight="1">
      <c r="A128" s="358"/>
      <c r="E128" s="274"/>
    </row>
    <row r="129" spans="1:5" ht="12.75" customHeight="1">
      <c r="A129" s="358"/>
      <c r="E129" s="274"/>
    </row>
    <row r="130" spans="1:5" ht="12.75" customHeight="1">
      <c r="A130" s="358"/>
      <c r="E130" s="274"/>
    </row>
    <row r="131" spans="1:5" ht="12.75" customHeight="1">
      <c r="A131" s="358"/>
      <c r="E131" s="274"/>
    </row>
    <row r="132" spans="1:5" ht="12.75" customHeight="1">
      <c r="A132" s="358"/>
      <c r="E132" s="274"/>
    </row>
    <row r="133" spans="1:5" ht="12.75" customHeight="1">
      <c r="A133" s="358"/>
      <c r="E133" s="274"/>
    </row>
    <row r="134" spans="1:5" ht="12.75" customHeight="1">
      <c r="A134" s="358"/>
      <c r="E134" s="274"/>
    </row>
    <row r="135" spans="1:5" ht="12.75" customHeight="1">
      <c r="A135" s="358"/>
      <c r="E135" s="274"/>
    </row>
    <row r="136" spans="1:5" ht="12.75" customHeight="1">
      <c r="A136" s="358"/>
      <c r="E136" s="274"/>
    </row>
    <row r="137" spans="1:5" ht="12.75" customHeight="1">
      <c r="A137" s="358"/>
      <c r="E137" s="274"/>
    </row>
    <row r="138" spans="1:5" ht="12.75" customHeight="1">
      <c r="A138" s="358"/>
      <c r="E138" s="274"/>
    </row>
    <row r="139" spans="1:5" ht="12.75" customHeight="1">
      <c r="A139" s="358"/>
      <c r="E139" s="274"/>
    </row>
    <row r="140" spans="1:5" ht="12.75" customHeight="1">
      <c r="A140" s="358"/>
      <c r="E140" s="274"/>
    </row>
    <row r="141" spans="1:5" ht="12.75" customHeight="1">
      <c r="A141" s="358"/>
      <c r="E141" s="274"/>
    </row>
    <row r="142" spans="1:5" ht="12.75" customHeight="1">
      <c r="A142" s="358"/>
      <c r="E142" s="274"/>
    </row>
    <row r="143" spans="1:5" ht="12.75" customHeight="1">
      <c r="A143" s="358"/>
      <c r="E143" s="274"/>
    </row>
    <row r="144" spans="1:5" ht="12.75" customHeight="1">
      <c r="A144" s="358"/>
      <c r="E144" s="274"/>
    </row>
    <row r="145" spans="1:5" ht="12.75" customHeight="1">
      <c r="A145" s="358"/>
      <c r="E145" s="274"/>
    </row>
    <row r="146" spans="1:5" ht="12.75" customHeight="1">
      <c r="A146" s="358"/>
      <c r="E146" s="274"/>
    </row>
    <row r="147" spans="1:5" ht="12.75" customHeight="1">
      <c r="A147" s="358"/>
      <c r="E147" s="274"/>
    </row>
    <row r="148" spans="1:5" ht="12.75" customHeight="1">
      <c r="A148" s="358"/>
      <c r="E148" s="274"/>
    </row>
    <row r="149" spans="1:5" ht="12.75" customHeight="1">
      <c r="A149" s="358"/>
      <c r="E149" s="274"/>
    </row>
    <row r="150" spans="1:5" ht="12.75" customHeight="1">
      <c r="A150" s="358"/>
      <c r="E150" s="274"/>
    </row>
    <row r="151" spans="1:5" ht="12.75" customHeight="1">
      <c r="A151" s="358"/>
      <c r="E151" s="274"/>
    </row>
    <row r="152" spans="1:5" ht="12.75" customHeight="1">
      <c r="A152" s="358"/>
      <c r="E152" s="274"/>
    </row>
    <row r="153" spans="1:5" ht="12.75" customHeight="1">
      <c r="A153" s="358"/>
      <c r="E153" s="274"/>
    </row>
    <row r="154" spans="1:5" ht="12.75" customHeight="1">
      <c r="A154" s="358"/>
      <c r="E154" s="274"/>
    </row>
    <row r="155" spans="1:5" ht="12.75" customHeight="1">
      <c r="A155" s="358"/>
      <c r="E155" s="274"/>
    </row>
    <row r="156" spans="1:5" ht="12.75" customHeight="1">
      <c r="A156" s="358"/>
      <c r="E156" s="274"/>
    </row>
    <row r="157" spans="1:5" ht="12.75" customHeight="1">
      <c r="A157" s="358"/>
      <c r="E157" s="274"/>
    </row>
    <row r="158" spans="1:5" ht="12.75" customHeight="1">
      <c r="A158" s="358"/>
      <c r="E158" s="274"/>
    </row>
    <row r="159" spans="1:5" ht="12.75" customHeight="1">
      <c r="A159" s="358"/>
      <c r="E159" s="274"/>
    </row>
    <row r="160" spans="1:5" ht="12.75" customHeight="1">
      <c r="A160" s="358"/>
      <c r="E160" s="274"/>
    </row>
    <row r="161" spans="1:5" ht="12.75" customHeight="1">
      <c r="A161" s="358"/>
      <c r="E161" s="274"/>
    </row>
    <row r="162" spans="1:5" ht="12.75" customHeight="1">
      <c r="A162" s="358"/>
      <c r="E162" s="274"/>
    </row>
    <row r="163" spans="1:5" ht="12.75" customHeight="1">
      <c r="A163" s="358"/>
      <c r="E163" s="274"/>
    </row>
    <row r="164" spans="1:5" ht="12.75" customHeight="1">
      <c r="A164" s="358"/>
      <c r="E164" s="274"/>
    </row>
    <row r="165" spans="1:5" ht="12.75" customHeight="1">
      <c r="A165" s="358"/>
      <c r="E165" s="274"/>
    </row>
    <row r="166" spans="1:5" ht="12.75" customHeight="1">
      <c r="A166" s="358"/>
      <c r="E166" s="274"/>
    </row>
    <row r="167" spans="1:5" ht="12.75" customHeight="1">
      <c r="A167" s="358"/>
      <c r="E167" s="274"/>
    </row>
    <row r="168" spans="1:5" ht="12.75" customHeight="1">
      <c r="A168" s="358"/>
      <c r="E168" s="274"/>
    </row>
    <row r="169" spans="1:5" ht="12.75" customHeight="1">
      <c r="A169" s="358"/>
      <c r="E169" s="274"/>
    </row>
    <row r="170" spans="1:5" ht="12.75" customHeight="1">
      <c r="A170" s="358"/>
      <c r="E170" s="274"/>
    </row>
    <row r="171" spans="1:5" ht="12.75" customHeight="1">
      <c r="A171" s="358"/>
      <c r="E171" s="274"/>
    </row>
    <row r="172" spans="1:5" ht="12.75" customHeight="1">
      <c r="A172" s="358"/>
      <c r="E172" s="274"/>
    </row>
    <row r="173" spans="1:5" ht="12.75" customHeight="1">
      <c r="A173" s="358"/>
      <c r="E173" s="274"/>
    </row>
    <row r="174" spans="1:5" ht="12.75" customHeight="1">
      <c r="A174" s="358"/>
      <c r="E174" s="274"/>
    </row>
    <row r="175" spans="1:5" ht="12.75" customHeight="1">
      <c r="A175" s="358"/>
      <c r="E175" s="274"/>
    </row>
    <row r="176" spans="1:5" ht="12.75" customHeight="1">
      <c r="A176" s="358"/>
      <c r="E176" s="274"/>
    </row>
    <row r="177" spans="1:5" ht="12.75" customHeight="1">
      <c r="A177" s="358"/>
      <c r="E177" s="274"/>
    </row>
    <row r="178" spans="1:5" ht="12.75" customHeight="1">
      <c r="A178" s="358"/>
      <c r="E178" s="274"/>
    </row>
    <row r="179" spans="1:5" ht="12.75" customHeight="1">
      <c r="A179" s="358"/>
      <c r="E179" s="274"/>
    </row>
    <row r="180" spans="1:5" ht="12.75" customHeight="1">
      <c r="A180" s="358"/>
      <c r="E180" s="274"/>
    </row>
    <row r="181" spans="1:5" ht="12.75" customHeight="1">
      <c r="A181" s="358"/>
      <c r="E181" s="274"/>
    </row>
    <row r="182" spans="1:5" ht="12.75" customHeight="1">
      <c r="A182" s="358"/>
      <c r="E182" s="274"/>
    </row>
    <row r="183" spans="1:5" ht="12.75" customHeight="1">
      <c r="A183" s="358"/>
      <c r="E183" s="274"/>
    </row>
    <row r="184" spans="1:5" ht="12.75" customHeight="1">
      <c r="A184" s="358"/>
      <c r="E184" s="274"/>
    </row>
    <row r="185" spans="1:5" ht="12.75" customHeight="1">
      <c r="A185" s="358"/>
      <c r="E185" s="274"/>
    </row>
    <row r="186" spans="1:5" ht="12.75" customHeight="1">
      <c r="A186" s="358"/>
      <c r="E186" s="274"/>
    </row>
    <row r="187" spans="1:5" ht="12.75" customHeight="1">
      <c r="A187" s="358"/>
      <c r="E187" s="274"/>
    </row>
    <row r="188" spans="1:5" ht="12.75" customHeight="1">
      <c r="A188" s="358"/>
      <c r="E188" s="274"/>
    </row>
    <row r="189" spans="1:5" ht="12.75" customHeight="1">
      <c r="A189" s="358"/>
      <c r="E189" s="274"/>
    </row>
    <row r="190" spans="1:5" ht="12.75" customHeight="1">
      <c r="A190" s="358"/>
      <c r="E190" s="274"/>
    </row>
    <row r="191" spans="1:5" ht="12.75" customHeight="1">
      <c r="A191" s="358"/>
      <c r="E191" s="274"/>
    </row>
    <row r="192" spans="1:5" ht="12.75" customHeight="1">
      <c r="A192" s="358"/>
      <c r="E192" s="274"/>
    </row>
    <row r="193" spans="1:5" ht="12.75" customHeight="1">
      <c r="A193" s="358"/>
      <c r="E193" s="274"/>
    </row>
    <row r="194" spans="1:5" ht="12.75" customHeight="1">
      <c r="A194" s="358"/>
      <c r="E194" s="274"/>
    </row>
    <row r="195" spans="1:5" ht="12.75" customHeight="1">
      <c r="A195" s="358"/>
      <c r="E195" s="274"/>
    </row>
    <row r="196" spans="1:5" ht="12.75" customHeight="1">
      <c r="A196" s="358"/>
      <c r="E196" s="274"/>
    </row>
    <row r="197" spans="1:5" ht="12.75" customHeight="1">
      <c r="A197" s="358"/>
      <c r="E197" s="274"/>
    </row>
    <row r="198" spans="1:5" ht="12.75" customHeight="1">
      <c r="A198" s="358"/>
      <c r="E198" s="274"/>
    </row>
    <row r="199" spans="1:5" ht="12.75" customHeight="1">
      <c r="A199" s="358"/>
      <c r="E199" s="274"/>
    </row>
    <row r="200" spans="1:5" ht="12.75" customHeight="1">
      <c r="A200" s="358"/>
      <c r="E200" s="274"/>
    </row>
    <row r="201" spans="1:5" ht="12.75" customHeight="1">
      <c r="A201" s="358"/>
      <c r="E201" s="274"/>
    </row>
    <row r="202" spans="1:5" ht="12.75" customHeight="1">
      <c r="A202" s="358"/>
      <c r="E202" s="274"/>
    </row>
    <row r="203" spans="1:5" ht="12.75" customHeight="1">
      <c r="A203" s="358"/>
      <c r="E203" s="274"/>
    </row>
    <row r="204" spans="1:5" ht="12.75" customHeight="1">
      <c r="A204" s="358"/>
      <c r="E204" s="274"/>
    </row>
    <row r="205" spans="1:5" ht="12.75" customHeight="1">
      <c r="A205" s="358"/>
      <c r="E205" s="274"/>
    </row>
    <row r="206" spans="1:5" ht="12.75" customHeight="1">
      <c r="A206" s="358"/>
      <c r="E206" s="274"/>
    </row>
    <row r="207" spans="1:5" ht="12.75" customHeight="1">
      <c r="A207" s="358"/>
      <c r="E207" s="274"/>
    </row>
    <row r="208" spans="1:5" ht="12.75" customHeight="1">
      <c r="A208" s="358"/>
      <c r="E208" s="274"/>
    </row>
    <row r="209" spans="1:5" ht="12.75" customHeight="1">
      <c r="A209" s="358"/>
      <c r="E209" s="274"/>
    </row>
    <row r="210" spans="1:5" ht="12.75" customHeight="1">
      <c r="A210" s="358"/>
      <c r="E210" s="274"/>
    </row>
    <row r="211" spans="1:5" ht="12.75" customHeight="1">
      <c r="A211" s="358"/>
      <c r="E211" s="274"/>
    </row>
    <row r="212" spans="1:5" ht="12.75" customHeight="1">
      <c r="A212" s="358"/>
      <c r="E212" s="274"/>
    </row>
    <row r="213" spans="1:5" ht="12.75" customHeight="1">
      <c r="A213" s="358"/>
      <c r="E213" s="274"/>
    </row>
    <row r="214" spans="1:5" ht="12.75" customHeight="1">
      <c r="A214" s="358"/>
      <c r="E214" s="274"/>
    </row>
    <row r="215" spans="1:5" ht="12.75" customHeight="1">
      <c r="A215" s="358"/>
      <c r="E215" s="274"/>
    </row>
    <row r="216" spans="1:5" ht="12.75" customHeight="1">
      <c r="A216" s="358"/>
      <c r="E216" s="274"/>
    </row>
    <row r="217" spans="1:5" ht="12.75" customHeight="1">
      <c r="A217" s="358"/>
      <c r="E217" s="274"/>
    </row>
    <row r="218" spans="1:5" ht="12.75" customHeight="1">
      <c r="A218" s="358"/>
      <c r="E218" s="274"/>
    </row>
    <row r="219" spans="1:5" ht="12.75" customHeight="1">
      <c r="A219" s="358"/>
      <c r="E219" s="274"/>
    </row>
    <row r="220" spans="1:5" ht="12.75" customHeight="1">
      <c r="A220" s="358"/>
      <c r="E220" s="274"/>
    </row>
    <row r="221" spans="1:5" ht="12.75" customHeight="1">
      <c r="A221" s="358"/>
      <c r="E221" s="274"/>
    </row>
    <row r="222" spans="1:5" ht="12.75" customHeight="1">
      <c r="A222" s="358"/>
      <c r="E222" s="274"/>
    </row>
    <row r="223" spans="1:5" ht="12.75" customHeight="1">
      <c r="A223" s="358"/>
      <c r="E223" s="274"/>
    </row>
    <row r="224" spans="1:5" ht="12.75" customHeight="1">
      <c r="A224" s="358"/>
      <c r="E224" s="274"/>
    </row>
    <row r="225" spans="1:5" ht="12.75" customHeight="1">
      <c r="A225" s="358"/>
      <c r="E225" s="274"/>
    </row>
    <row r="226" spans="1:5" ht="12.75" customHeight="1">
      <c r="A226" s="358"/>
      <c r="E226" s="274"/>
    </row>
    <row r="227" spans="1:5" ht="12.75" customHeight="1">
      <c r="A227" s="358"/>
      <c r="E227" s="274"/>
    </row>
    <row r="228" spans="1:5" ht="12.75" customHeight="1">
      <c r="A228" s="358"/>
      <c r="E228" s="274"/>
    </row>
    <row r="229" spans="1:5" ht="12.75" customHeight="1">
      <c r="A229" s="358"/>
      <c r="E229" s="274"/>
    </row>
    <row r="230" spans="1:5" ht="12.75" customHeight="1">
      <c r="A230" s="358"/>
      <c r="E230" s="274"/>
    </row>
    <row r="231" spans="1:5" ht="12.75" customHeight="1">
      <c r="A231" s="358"/>
      <c r="E231" s="274"/>
    </row>
    <row r="232" spans="1:5" ht="12.75" customHeight="1">
      <c r="A232" s="358"/>
      <c r="E232" s="274"/>
    </row>
    <row r="233" spans="1:5" ht="12.75" customHeight="1">
      <c r="A233" s="358"/>
      <c r="E233" s="274"/>
    </row>
    <row r="234" spans="1:5" ht="12.75" customHeight="1">
      <c r="A234" s="358"/>
      <c r="E234" s="274"/>
    </row>
    <row r="235" spans="1:5" ht="12.75" customHeight="1">
      <c r="A235" s="358"/>
      <c r="E235" s="274"/>
    </row>
    <row r="236" spans="1:5" ht="12.75" customHeight="1">
      <c r="A236" s="358"/>
      <c r="E236" s="274"/>
    </row>
    <row r="237" spans="1:5" ht="12.75" customHeight="1">
      <c r="A237" s="358"/>
      <c r="E237" s="274"/>
    </row>
    <row r="238" spans="1:5" ht="12.75" customHeight="1">
      <c r="A238" s="358"/>
      <c r="E238" s="274"/>
    </row>
    <row r="239" spans="1:5" ht="12.75" customHeight="1">
      <c r="A239" s="358"/>
      <c r="E239" s="274"/>
    </row>
    <row r="240" spans="1:5" ht="12.75" customHeight="1">
      <c r="A240" s="358"/>
      <c r="E240" s="274"/>
    </row>
    <row r="241" spans="1:5" ht="12.75" customHeight="1">
      <c r="A241" s="358"/>
      <c r="E241" s="274"/>
    </row>
    <row r="242" spans="1:5" ht="12.75" customHeight="1">
      <c r="A242" s="358"/>
      <c r="E242" s="274"/>
    </row>
    <row r="243" spans="1:5" ht="12.75" customHeight="1">
      <c r="A243" s="358"/>
      <c r="E243" s="274"/>
    </row>
    <row r="244" spans="1:5" ht="12.75" customHeight="1">
      <c r="A244" s="358"/>
      <c r="E244" s="274"/>
    </row>
    <row r="245" spans="1:5" ht="12.75" customHeight="1">
      <c r="A245" s="358"/>
      <c r="E245" s="274"/>
    </row>
    <row r="246" spans="1:5" ht="12.75" customHeight="1">
      <c r="A246" s="358"/>
      <c r="E246" s="274"/>
    </row>
    <row r="247" spans="1:5" ht="12.75" customHeight="1">
      <c r="A247" s="358"/>
      <c r="E247" s="274"/>
    </row>
    <row r="248" spans="1:5" ht="12.75" customHeight="1">
      <c r="A248" s="358"/>
      <c r="E248" s="274"/>
    </row>
    <row r="249" spans="1:5" ht="12.75" customHeight="1">
      <c r="A249" s="358"/>
      <c r="E249" s="274"/>
    </row>
    <row r="250" spans="1:5" ht="12.75" customHeight="1">
      <c r="A250" s="358"/>
      <c r="E250" s="274"/>
    </row>
    <row r="251" spans="1:5" ht="12.75" customHeight="1">
      <c r="A251" s="358"/>
      <c r="E251" s="274"/>
    </row>
    <row r="252" spans="1:5" ht="12.75" customHeight="1">
      <c r="A252" s="358"/>
      <c r="E252" s="274"/>
    </row>
    <row r="253" spans="1:5" ht="12.75" customHeight="1">
      <c r="A253" s="358"/>
      <c r="E253" s="274"/>
    </row>
    <row r="254" spans="1:5" ht="12.75" customHeight="1">
      <c r="A254" s="358"/>
      <c r="E254" s="274"/>
    </row>
    <row r="255" spans="1:5" ht="12.75" customHeight="1">
      <c r="A255" s="358"/>
      <c r="E255" s="274"/>
    </row>
    <row r="256" spans="1:5" ht="12.75" customHeight="1">
      <c r="A256" s="358"/>
      <c r="E256" s="274"/>
    </row>
    <row r="257" spans="1:5" ht="12.75" customHeight="1">
      <c r="A257" s="358"/>
      <c r="E257" s="274"/>
    </row>
    <row r="258" spans="1:5" ht="12.75" customHeight="1">
      <c r="A258" s="358"/>
      <c r="E258" s="274"/>
    </row>
    <row r="259" spans="1:5" ht="12.75" customHeight="1">
      <c r="A259" s="358"/>
      <c r="E259" s="274"/>
    </row>
    <row r="260" spans="1:5" ht="12.75" customHeight="1">
      <c r="A260" s="358"/>
      <c r="E260" s="274"/>
    </row>
    <row r="261" spans="1:5" ht="12.75" customHeight="1">
      <c r="A261" s="358"/>
      <c r="E261" s="274"/>
    </row>
    <row r="262" spans="1:5" ht="12.75" customHeight="1">
      <c r="A262" s="358"/>
      <c r="E262" s="274"/>
    </row>
    <row r="263" spans="1:5" ht="12.75" customHeight="1">
      <c r="A263" s="358"/>
      <c r="E263" s="274"/>
    </row>
    <row r="264" spans="1:5" ht="12.75" customHeight="1">
      <c r="A264" s="358"/>
      <c r="E264" s="274"/>
    </row>
    <row r="265" spans="1:5" ht="12.75" customHeight="1">
      <c r="A265" s="358"/>
      <c r="E265" s="274"/>
    </row>
    <row r="266" spans="1:5" ht="12.75" customHeight="1">
      <c r="A266" s="358"/>
      <c r="E266" s="274"/>
    </row>
    <row r="267" spans="1:5" ht="12.75" customHeight="1">
      <c r="A267" s="358"/>
      <c r="E267" s="274"/>
    </row>
    <row r="268" spans="1:5" ht="12.75" customHeight="1">
      <c r="A268" s="358"/>
      <c r="E268" s="274"/>
    </row>
    <row r="269" spans="1:5" ht="12.75" customHeight="1">
      <c r="A269" s="358"/>
      <c r="E269" s="274"/>
    </row>
    <row r="270" spans="1:5" ht="12.75" customHeight="1">
      <c r="A270" s="358"/>
      <c r="E270" s="274"/>
    </row>
    <row r="271" spans="1:5" ht="12.75" customHeight="1">
      <c r="A271" s="358"/>
      <c r="E271" s="274"/>
    </row>
    <row r="272" spans="1:5" ht="12.75" customHeight="1">
      <c r="A272" s="358"/>
      <c r="E272" s="274"/>
    </row>
    <row r="273" spans="1:5" ht="12.75" customHeight="1">
      <c r="A273" s="358"/>
      <c r="E273" s="274"/>
    </row>
    <row r="274" spans="1:5" ht="12.75" customHeight="1">
      <c r="A274" s="358"/>
      <c r="E274" s="274"/>
    </row>
    <row r="275" spans="1:5" ht="12.75" customHeight="1">
      <c r="A275" s="358"/>
      <c r="E275" s="274"/>
    </row>
    <row r="276" spans="1:5" ht="12.75" customHeight="1">
      <c r="A276" s="358"/>
      <c r="E276" s="274"/>
    </row>
    <row r="277" spans="1:5" ht="12.75" customHeight="1">
      <c r="A277" s="358"/>
      <c r="E277" s="274"/>
    </row>
    <row r="278" spans="1:5" ht="12.75" customHeight="1">
      <c r="A278" s="358"/>
      <c r="E278" s="274"/>
    </row>
    <row r="279" spans="1:5" ht="12.75" customHeight="1">
      <c r="A279" s="358"/>
      <c r="E279" s="274"/>
    </row>
    <row r="280" spans="1:5" ht="12.75" customHeight="1">
      <c r="A280" s="358"/>
      <c r="E280" s="274"/>
    </row>
    <row r="281" spans="1:5" ht="12.75" customHeight="1">
      <c r="A281" s="358"/>
      <c r="E281" s="274"/>
    </row>
    <row r="282" spans="1:5" ht="12.75" customHeight="1">
      <c r="A282" s="358"/>
      <c r="E282" s="274"/>
    </row>
    <row r="283" spans="1:5" ht="12.75" customHeight="1">
      <c r="A283" s="358"/>
      <c r="E283" s="274"/>
    </row>
    <row r="284" spans="1:5" ht="12.75" customHeight="1">
      <c r="A284" s="358"/>
      <c r="E284" s="274"/>
    </row>
    <row r="285" spans="1:5" ht="12.75" customHeight="1">
      <c r="A285" s="358"/>
      <c r="E285" s="274"/>
    </row>
    <row r="286" spans="1:5" ht="12.75" customHeight="1">
      <c r="A286" s="358"/>
      <c r="E286" s="274"/>
    </row>
    <row r="287" spans="1:5" ht="12.75" customHeight="1">
      <c r="A287" s="358"/>
      <c r="E287" s="274"/>
    </row>
    <row r="288" spans="1:5" ht="12.75" customHeight="1">
      <c r="A288" s="358"/>
      <c r="E288" s="274"/>
    </row>
    <row r="289" spans="1:5" ht="12.75" customHeight="1">
      <c r="A289" s="358"/>
      <c r="E289" s="274"/>
    </row>
    <row r="290" spans="1:5" ht="12.75" customHeight="1">
      <c r="A290" s="358"/>
      <c r="E290" s="274"/>
    </row>
    <row r="291" spans="1:5" ht="12.75" customHeight="1">
      <c r="A291" s="358"/>
      <c r="E291" s="274"/>
    </row>
    <row r="292" spans="1:5" ht="12.75" customHeight="1">
      <c r="A292" s="358"/>
      <c r="E292" s="274"/>
    </row>
    <row r="293" spans="1:5" ht="12.75" customHeight="1">
      <c r="A293" s="358"/>
      <c r="E293" s="274"/>
    </row>
    <row r="294" spans="1:5" ht="12.75" customHeight="1">
      <c r="A294" s="358"/>
      <c r="E294" s="274"/>
    </row>
    <row r="295" spans="1:5" ht="12.75" customHeight="1">
      <c r="A295" s="358"/>
      <c r="E295" s="274"/>
    </row>
    <row r="296" spans="1:5" ht="12.75" customHeight="1">
      <c r="A296" s="358"/>
      <c r="E296" s="274"/>
    </row>
    <row r="297" spans="1:5" ht="12.75" customHeight="1">
      <c r="A297" s="358"/>
      <c r="E297" s="274"/>
    </row>
    <row r="298" spans="1:5" ht="12.75" customHeight="1">
      <c r="A298" s="358"/>
      <c r="E298" s="274"/>
    </row>
    <row r="299" spans="1:5" ht="12.75" customHeight="1">
      <c r="A299" s="358"/>
      <c r="E299" s="274"/>
    </row>
    <row r="300" spans="1:5" ht="12.75" customHeight="1">
      <c r="A300" s="358"/>
      <c r="E300" s="274"/>
    </row>
    <row r="301" spans="1:5" ht="12.75" customHeight="1">
      <c r="A301" s="358"/>
      <c r="E301" s="274"/>
    </row>
    <row r="302" spans="1:5" ht="12.75" customHeight="1">
      <c r="A302" s="358"/>
      <c r="E302" s="274"/>
    </row>
    <row r="303" spans="1:5" ht="12.75" customHeight="1">
      <c r="A303" s="358"/>
      <c r="E303" s="274"/>
    </row>
    <row r="304" spans="1:5" ht="12.75" customHeight="1">
      <c r="A304" s="358"/>
      <c r="E304" s="274"/>
    </row>
    <row r="305" spans="1:5" ht="12.75" customHeight="1">
      <c r="A305" s="358"/>
      <c r="E305" s="274"/>
    </row>
    <row r="306" spans="1:5" ht="12.75" customHeight="1">
      <c r="A306" s="358"/>
      <c r="E306" s="274"/>
    </row>
    <row r="307" spans="1:5" ht="12.75" customHeight="1">
      <c r="A307" s="358"/>
      <c r="E307" s="274"/>
    </row>
    <row r="308" spans="1:5" ht="12.75" customHeight="1">
      <c r="A308" s="358"/>
      <c r="E308" s="274"/>
    </row>
    <row r="309" spans="1:5" ht="12.75" customHeight="1">
      <c r="A309" s="358"/>
      <c r="E309" s="274"/>
    </row>
    <row r="310" spans="1:5" ht="12.75" customHeight="1">
      <c r="A310" s="358"/>
      <c r="E310" s="274"/>
    </row>
    <row r="311" spans="1:5" ht="12.75" customHeight="1">
      <c r="A311" s="358"/>
      <c r="E311" s="274"/>
    </row>
    <row r="312" spans="1:5" ht="12.75" customHeight="1">
      <c r="A312" s="358"/>
      <c r="E312" s="274"/>
    </row>
    <row r="313" spans="1:5" ht="12.75" customHeight="1">
      <c r="A313" s="358"/>
      <c r="E313" s="274"/>
    </row>
    <row r="314" spans="1:5" ht="12.75" customHeight="1">
      <c r="A314" s="358"/>
      <c r="E314" s="274"/>
    </row>
    <row r="315" spans="1:5" ht="12.75" customHeight="1">
      <c r="A315" s="358"/>
      <c r="E315" s="274"/>
    </row>
    <row r="316" spans="1:5" ht="12.75" customHeight="1">
      <c r="A316" s="358"/>
      <c r="E316" s="274"/>
    </row>
    <row r="317" spans="1:5" ht="12.75" customHeight="1">
      <c r="A317" s="358"/>
      <c r="E317" s="274"/>
    </row>
    <row r="318" spans="1:5" ht="12.75" customHeight="1">
      <c r="A318" s="358"/>
      <c r="E318" s="274"/>
    </row>
    <row r="319" spans="1:5" ht="12.75" customHeight="1">
      <c r="A319" s="358"/>
      <c r="E319" s="274"/>
    </row>
    <row r="320" spans="1:5" ht="12.75" customHeight="1">
      <c r="A320" s="358"/>
      <c r="E320" s="274"/>
    </row>
    <row r="321" spans="1:5" ht="12.75" customHeight="1">
      <c r="A321" s="358"/>
      <c r="E321" s="274"/>
    </row>
    <row r="322" spans="1:5" ht="12.75" customHeight="1">
      <c r="A322" s="358"/>
      <c r="E322" s="274"/>
    </row>
    <row r="323" spans="1:5" ht="12.75" customHeight="1">
      <c r="A323" s="358"/>
      <c r="E323" s="274"/>
    </row>
    <row r="324" spans="1:5" ht="12.75" customHeight="1">
      <c r="A324" s="358"/>
      <c r="E324" s="274"/>
    </row>
    <row r="325" spans="1:5" ht="12.75" customHeight="1">
      <c r="A325" s="358"/>
      <c r="E325" s="274"/>
    </row>
    <row r="326" spans="1:5" ht="12.75" customHeight="1">
      <c r="A326" s="358"/>
      <c r="E326" s="274"/>
    </row>
    <row r="327" spans="1:5" ht="12.75" customHeight="1">
      <c r="A327" s="358"/>
      <c r="E327" s="274"/>
    </row>
    <row r="328" spans="1:5" ht="12.75" customHeight="1">
      <c r="A328" s="358"/>
      <c r="E328" s="274"/>
    </row>
    <row r="329" spans="1:5" ht="12.75" customHeight="1">
      <c r="A329" s="358"/>
      <c r="E329" s="274"/>
    </row>
    <row r="330" spans="1:5" ht="12.75" customHeight="1">
      <c r="A330" s="358"/>
      <c r="E330" s="274"/>
    </row>
    <row r="331" spans="1:5" ht="12.75" customHeight="1">
      <c r="A331" s="358"/>
      <c r="E331" s="274"/>
    </row>
    <row r="332" spans="1:5" ht="12.75" customHeight="1">
      <c r="A332" s="358"/>
      <c r="E332" s="274"/>
    </row>
    <row r="333" spans="1:5" ht="12.75" customHeight="1">
      <c r="A333" s="358"/>
      <c r="E333" s="274"/>
    </row>
    <row r="334" spans="1:5" ht="12.75" customHeight="1">
      <c r="A334" s="358"/>
      <c r="E334" s="274"/>
    </row>
    <row r="335" spans="1:5" ht="12.75" customHeight="1">
      <c r="A335" s="358"/>
      <c r="E335" s="274"/>
    </row>
    <row r="336" spans="1:5" ht="12.75" customHeight="1">
      <c r="A336" s="358"/>
      <c r="E336" s="274"/>
    </row>
    <row r="337" spans="1:5" ht="12.75" customHeight="1">
      <c r="A337" s="358"/>
      <c r="E337" s="274"/>
    </row>
    <row r="338" spans="1:5" ht="12.75" customHeight="1">
      <c r="A338" s="358"/>
      <c r="E338" s="274"/>
    </row>
    <row r="339" spans="1:5" ht="12.75" customHeight="1">
      <c r="A339" s="358"/>
      <c r="E339" s="274"/>
    </row>
    <row r="340" spans="1:5" ht="12.75" customHeight="1">
      <c r="A340" s="358"/>
      <c r="E340" s="274"/>
    </row>
    <row r="341" spans="1:5" ht="12.75" customHeight="1">
      <c r="A341" s="358"/>
      <c r="E341" s="274"/>
    </row>
    <row r="342" spans="1:5" ht="12.75" customHeight="1">
      <c r="A342" s="358"/>
      <c r="E342" s="274"/>
    </row>
    <row r="343" spans="1:5" ht="12.75" customHeight="1">
      <c r="A343" s="358"/>
      <c r="E343" s="274"/>
    </row>
    <row r="344" spans="1:5" ht="12.75" customHeight="1">
      <c r="A344" s="358"/>
      <c r="E344" s="274"/>
    </row>
    <row r="345" spans="1:5" ht="12.75" customHeight="1">
      <c r="A345" s="358"/>
      <c r="E345" s="274"/>
    </row>
    <row r="346" spans="1:5" ht="12.75" customHeight="1">
      <c r="A346" s="358"/>
      <c r="E346" s="274"/>
    </row>
    <row r="347" spans="1:5" ht="12.75" customHeight="1">
      <c r="A347" s="358"/>
      <c r="E347" s="274"/>
    </row>
    <row r="348" spans="1:5" ht="12.75" customHeight="1">
      <c r="A348" s="358"/>
      <c r="E348" s="274"/>
    </row>
    <row r="349" spans="1:5" ht="12.75" customHeight="1">
      <c r="A349" s="358"/>
      <c r="E349" s="274"/>
    </row>
    <row r="350" spans="1:5" ht="12.75" customHeight="1">
      <c r="A350" s="358"/>
      <c r="E350" s="274"/>
    </row>
    <row r="351" spans="1:5" ht="12.75" customHeight="1">
      <c r="A351" s="358"/>
      <c r="E351" s="274"/>
    </row>
    <row r="352" spans="1:5" ht="12.75" customHeight="1">
      <c r="A352" s="358"/>
      <c r="E352" s="274"/>
    </row>
    <row r="353" spans="1:5" ht="12.75" customHeight="1">
      <c r="A353" s="358"/>
      <c r="E353" s="274"/>
    </row>
    <row r="354" spans="1:5" ht="12.75" customHeight="1">
      <c r="A354" s="358"/>
      <c r="E354" s="274"/>
    </row>
    <row r="355" spans="1:5" ht="12.75" customHeight="1">
      <c r="A355" s="358"/>
      <c r="E355" s="274"/>
    </row>
    <row r="356" spans="1:5" ht="12.75" customHeight="1">
      <c r="A356" s="358"/>
      <c r="E356" s="274"/>
    </row>
    <row r="357" spans="1:5" ht="12.75" customHeight="1">
      <c r="A357" s="358"/>
      <c r="E357" s="274"/>
    </row>
    <row r="358" spans="1:5" ht="12.75" customHeight="1">
      <c r="A358" s="358"/>
      <c r="E358" s="274"/>
    </row>
    <row r="359" spans="1:5" ht="12.75" customHeight="1">
      <c r="A359" s="358"/>
      <c r="E359" s="274"/>
    </row>
    <row r="360" spans="1:5" ht="12.75" customHeight="1">
      <c r="A360" s="358"/>
      <c r="E360" s="274"/>
    </row>
    <row r="361" spans="1:5" ht="12.75" customHeight="1">
      <c r="A361" s="358"/>
      <c r="E361" s="274"/>
    </row>
    <row r="362" spans="1:5" ht="12.75" customHeight="1">
      <c r="A362" s="358"/>
      <c r="E362" s="274"/>
    </row>
    <row r="363" spans="1:5" ht="12.75" customHeight="1">
      <c r="A363" s="358"/>
      <c r="E363" s="274"/>
    </row>
    <row r="364" spans="1:5" ht="12.75" customHeight="1">
      <c r="A364" s="358"/>
      <c r="E364" s="274"/>
    </row>
    <row r="365" spans="1:5" ht="12.75" customHeight="1">
      <c r="A365" s="358"/>
      <c r="E365" s="274"/>
    </row>
    <row r="366" spans="1:5" ht="12.75" customHeight="1">
      <c r="A366" s="358"/>
      <c r="E366" s="274"/>
    </row>
    <row r="367" spans="1:5" ht="12.75" customHeight="1">
      <c r="A367" s="358"/>
      <c r="E367" s="274"/>
    </row>
    <row r="368" spans="1:5" ht="12.75" customHeight="1">
      <c r="A368" s="358"/>
      <c r="E368" s="274"/>
    </row>
    <row r="369" spans="1:5" ht="12.75" customHeight="1">
      <c r="A369" s="358"/>
      <c r="E369" s="274"/>
    </row>
    <row r="370" spans="1:5" ht="12.75" customHeight="1">
      <c r="A370" s="358"/>
      <c r="E370" s="274"/>
    </row>
    <row r="371" spans="1:5" ht="12.75" customHeight="1">
      <c r="A371" s="358"/>
      <c r="E371" s="274"/>
    </row>
    <row r="372" spans="1:5" ht="12.75" customHeight="1">
      <c r="A372" s="358"/>
      <c r="E372" s="274"/>
    </row>
    <row r="373" spans="1:5" ht="12.75" customHeight="1">
      <c r="A373" s="358"/>
      <c r="E373" s="274"/>
    </row>
    <row r="374" spans="1:5" ht="12.75" customHeight="1">
      <c r="A374" s="358"/>
      <c r="E374" s="274"/>
    </row>
    <row r="375" spans="1:5" ht="12.75" customHeight="1">
      <c r="A375" s="358"/>
      <c r="E375" s="274"/>
    </row>
    <row r="376" spans="1:5" ht="12.75" customHeight="1">
      <c r="A376" s="358"/>
      <c r="E376" s="274"/>
    </row>
    <row r="377" spans="1:5" ht="12.75" customHeight="1">
      <c r="A377" s="358"/>
      <c r="E377" s="274"/>
    </row>
    <row r="378" spans="1:5" ht="12.75" customHeight="1">
      <c r="A378" s="358"/>
      <c r="E378" s="274"/>
    </row>
    <row r="379" spans="1:5" ht="12.75" customHeight="1">
      <c r="A379" s="358"/>
      <c r="E379" s="274"/>
    </row>
    <row r="380" spans="1:5" ht="12.75" customHeight="1">
      <c r="A380" s="358"/>
      <c r="E380" s="274"/>
    </row>
    <row r="381" spans="1:5" ht="12.75" customHeight="1">
      <c r="A381" s="358"/>
      <c r="E381" s="274"/>
    </row>
    <row r="382" spans="1:5" ht="12.75" customHeight="1">
      <c r="A382" s="358"/>
      <c r="E382" s="274"/>
    </row>
    <row r="383" spans="1:5" ht="12.75" customHeight="1">
      <c r="A383" s="358"/>
      <c r="E383" s="274"/>
    </row>
    <row r="384" spans="1:5" ht="12.75" customHeight="1">
      <c r="A384" s="358"/>
      <c r="E384" s="274"/>
    </row>
    <row r="385" spans="1:5" ht="12.75" customHeight="1">
      <c r="A385" s="358"/>
      <c r="E385" s="274"/>
    </row>
    <row r="386" spans="1:5" ht="12.75" customHeight="1">
      <c r="A386" s="358"/>
      <c r="E386" s="274"/>
    </row>
    <row r="387" spans="1:5" ht="12.75" customHeight="1">
      <c r="A387" s="358"/>
      <c r="E387" s="274"/>
    </row>
    <row r="388" spans="1:5" ht="12.75" customHeight="1">
      <c r="A388" s="358"/>
      <c r="E388" s="274"/>
    </row>
    <row r="389" spans="1:5" ht="12.75" customHeight="1">
      <c r="A389" s="358"/>
      <c r="E389" s="274"/>
    </row>
    <row r="390" spans="1:5" ht="12.75" customHeight="1">
      <c r="A390" s="358"/>
      <c r="E390" s="274"/>
    </row>
    <row r="391" spans="1:5" ht="12.75" customHeight="1">
      <c r="A391" s="358"/>
      <c r="E391" s="274"/>
    </row>
    <row r="392" spans="1:5" ht="12.75" customHeight="1">
      <c r="A392" s="358"/>
      <c r="E392" s="274"/>
    </row>
    <row r="393" spans="1:5" ht="12.75" customHeight="1">
      <c r="A393" s="358"/>
      <c r="E393" s="274"/>
    </row>
    <row r="394" spans="1:5" ht="12.75" customHeight="1">
      <c r="A394" s="358"/>
      <c r="E394" s="274"/>
    </row>
    <row r="395" spans="1:5" ht="12.75" customHeight="1">
      <c r="A395" s="358"/>
      <c r="E395" s="274"/>
    </row>
    <row r="396" spans="1:5" ht="12.75" customHeight="1">
      <c r="A396" s="358"/>
      <c r="E396" s="274"/>
    </row>
    <row r="397" spans="1:5" ht="12.75" customHeight="1">
      <c r="A397" s="358"/>
      <c r="E397" s="274"/>
    </row>
    <row r="398" spans="1:5" ht="12.75" customHeight="1">
      <c r="A398" s="358"/>
      <c r="E398" s="274"/>
    </row>
    <row r="399" spans="1:5" ht="12.75" customHeight="1">
      <c r="A399" s="358"/>
      <c r="E399" s="274"/>
    </row>
    <row r="400" spans="1:5" ht="12.75" customHeight="1">
      <c r="A400" s="358"/>
      <c r="E400" s="274"/>
    </row>
    <row r="401" spans="1:5" ht="12.75" customHeight="1">
      <c r="A401" s="358"/>
      <c r="E401" s="274"/>
    </row>
    <row r="402" spans="1:5" ht="12.75" customHeight="1">
      <c r="A402" s="358"/>
      <c r="E402" s="274"/>
    </row>
    <row r="403" spans="1:5" ht="12.75" customHeight="1">
      <c r="A403" s="358"/>
      <c r="E403" s="274"/>
    </row>
    <row r="404" spans="1:5" ht="12.75" customHeight="1">
      <c r="A404" s="358"/>
      <c r="E404" s="274"/>
    </row>
    <row r="405" spans="1:5" ht="12.75" customHeight="1">
      <c r="A405" s="358"/>
      <c r="E405" s="274"/>
    </row>
    <row r="406" spans="1:5" ht="12.75" customHeight="1">
      <c r="A406" s="358"/>
      <c r="E406" s="274"/>
    </row>
    <row r="407" spans="1:5" ht="12.75" customHeight="1">
      <c r="A407" s="358"/>
      <c r="E407" s="274"/>
    </row>
    <row r="408" spans="1:5" ht="12.75" customHeight="1">
      <c r="A408" s="358"/>
      <c r="E408" s="274"/>
    </row>
    <row r="409" spans="1:5" ht="12.75" customHeight="1">
      <c r="A409" s="358"/>
      <c r="E409" s="274"/>
    </row>
    <row r="410" spans="1:5" ht="12.75" customHeight="1">
      <c r="A410" s="358"/>
      <c r="E410" s="274"/>
    </row>
    <row r="411" spans="1:5" ht="12.75" customHeight="1">
      <c r="A411" s="358"/>
      <c r="E411" s="274"/>
    </row>
    <row r="412" spans="1:5" ht="12.75" customHeight="1">
      <c r="A412" s="358"/>
      <c r="E412" s="274"/>
    </row>
    <row r="413" spans="1:5" ht="12.75" customHeight="1">
      <c r="A413" s="358"/>
      <c r="E413" s="274"/>
    </row>
    <row r="414" spans="1:5" ht="12.75" customHeight="1">
      <c r="A414" s="358"/>
      <c r="E414" s="274"/>
    </row>
    <row r="415" spans="1:5" ht="12.75" customHeight="1">
      <c r="A415" s="358"/>
      <c r="E415" s="274"/>
    </row>
    <row r="416" spans="1:5" ht="12.75" customHeight="1">
      <c r="A416" s="358"/>
      <c r="E416" s="274"/>
    </row>
    <row r="417" spans="1:5" ht="12.75" customHeight="1">
      <c r="A417" s="358"/>
      <c r="E417" s="274"/>
    </row>
    <row r="418" spans="1:5" ht="12.75" customHeight="1">
      <c r="A418" s="358"/>
      <c r="E418" s="274"/>
    </row>
    <row r="419" spans="1:5" ht="12.75" customHeight="1">
      <c r="A419" s="358"/>
      <c r="E419" s="274"/>
    </row>
    <row r="420" spans="1:5" ht="12.75" customHeight="1">
      <c r="A420" s="358"/>
      <c r="E420" s="274"/>
    </row>
    <row r="421" spans="1:5" ht="12.75" customHeight="1">
      <c r="A421" s="358"/>
      <c r="E421" s="274"/>
    </row>
    <row r="422" spans="1:5" ht="12.75" customHeight="1">
      <c r="A422" s="358"/>
      <c r="E422" s="274"/>
    </row>
    <row r="423" spans="1:5" ht="12.75" customHeight="1">
      <c r="A423" s="358"/>
      <c r="E423" s="274"/>
    </row>
    <row r="424" spans="1:5" ht="12.75" customHeight="1">
      <c r="A424" s="358"/>
      <c r="E424" s="274"/>
    </row>
    <row r="425" spans="1:5" ht="12.75" customHeight="1">
      <c r="A425" s="358"/>
      <c r="E425" s="274"/>
    </row>
    <row r="426" spans="1:5" ht="12.75" customHeight="1">
      <c r="A426" s="358"/>
      <c r="E426" s="274"/>
    </row>
    <row r="427" spans="1:5" ht="12.75" customHeight="1">
      <c r="A427" s="358"/>
      <c r="E427" s="274"/>
    </row>
    <row r="428" spans="1:5" ht="12.75" customHeight="1">
      <c r="A428" s="358"/>
      <c r="E428" s="274"/>
    </row>
    <row r="429" spans="1:5" ht="12.75" customHeight="1">
      <c r="A429" s="358"/>
      <c r="E429" s="274"/>
    </row>
    <row r="430" spans="1:5" ht="12.75" customHeight="1">
      <c r="A430" s="358"/>
      <c r="E430" s="274"/>
    </row>
    <row r="431" spans="1:5" ht="12.75" customHeight="1">
      <c r="A431" s="358"/>
      <c r="E431" s="274"/>
    </row>
    <row r="432" spans="1:5" ht="12.75" customHeight="1">
      <c r="A432" s="358"/>
      <c r="E432" s="274"/>
    </row>
    <row r="433" spans="1:5" ht="12.75" customHeight="1">
      <c r="A433" s="358"/>
      <c r="E433" s="274"/>
    </row>
    <row r="434" spans="1:5" ht="12.75" customHeight="1">
      <c r="A434" s="358"/>
      <c r="E434" s="274"/>
    </row>
    <row r="435" spans="1:5" ht="12.75" customHeight="1">
      <c r="A435" s="358"/>
      <c r="E435" s="274"/>
    </row>
    <row r="436" spans="1:5" ht="12.75" customHeight="1">
      <c r="A436" s="358"/>
      <c r="E436" s="274"/>
    </row>
    <row r="437" spans="1:5" ht="12.75" customHeight="1">
      <c r="A437" s="358"/>
      <c r="E437" s="274"/>
    </row>
    <row r="438" spans="1:5" ht="12.75" customHeight="1">
      <c r="A438" s="358"/>
      <c r="E438" s="274"/>
    </row>
    <row r="439" spans="1:5" ht="12.75" customHeight="1">
      <c r="A439" s="358"/>
      <c r="E439" s="274"/>
    </row>
    <row r="440" spans="1:5" ht="12.75" customHeight="1">
      <c r="A440" s="358"/>
      <c r="E440" s="274"/>
    </row>
    <row r="441" spans="1:5" ht="12.75" customHeight="1">
      <c r="A441" s="358"/>
      <c r="E441" s="274"/>
    </row>
    <row r="442" spans="1:5" ht="12.75" customHeight="1">
      <c r="A442" s="358"/>
      <c r="E442" s="274"/>
    </row>
    <row r="443" spans="1:5" ht="12.75" customHeight="1">
      <c r="A443" s="358"/>
      <c r="E443" s="274"/>
    </row>
    <row r="444" spans="1:5" ht="12.75" customHeight="1">
      <c r="A444" s="358"/>
      <c r="E444" s="274"/>
    </row>
    <row r="445" spans="1:5" ht="12.75" customHeight="1">
      <c r="A445" s="358"/>
      <c r="E445" s="274"/>
    </row>
    <row r="446" spans="1:5" ht="12.75" customHeight="1">
      <c r="A446" s="358"/>
      <c r="E446" s="274"/>
    </row>
    <row r="447" spans="1:5" ht="12.75" customHeight="1">
      <c r="A447" s="358"/>
      <c r="E447" s="274"/>
    </row>
    <row r="448" spans="1:5" ht="12.75" customHeight="1">
      <c r="A448" s="358"/>
      <c r="E448" s="274"/>
    </row>
    <row r="449" spans="1:5" ht="12.75" customHeight="1">
      <c r="A449" s="358"/>
      <c r="E449" s="274"/>
    </row>
    <row r="450" spans="1:5" ht="12.75" customHeight="1">
      <c r="A450" s="358"/>
      <c r="E450" s="274"/>
    </row>
    <row r="451" spans="1:5" ht="12.75" customHeight="1">
      <c r="A451" s="358"/>
      <c r="E451" s="274"/>
    </row>
    <row r="452" spans="1:5" ht="12.75" customHeight="1">
      <c r="A452" s="358"/>
      <c r="E452" s="274"/>
    </row>
    <row r="453" spans="1:5" ht="12.75" customHeight="1">
      <c r="A453" s="358"/>
      <c r="E453" s="274"/>
    </row>
    <row r="454" spans="1:5" ht="12.75" customHeight="1">
      <c r="A454" s="358"/>
      <c r="E454" s="274"/>
    </row>
    <row r="455" spans="1:5" ht="12.75" customHeight="1">
      <c r="A455" s="358"/>
      <c r="E455" s="274"/>
    </row>
    <row r="456" spans="1:5" ht="12.75" customHeight="1">
      <c r="A456" s="358"/>
      <c r="E456" s="274"/>
    </row>
    <row r="457" spans="1:5" ht="12.75" customHeight="1">
      <c r="A457" s="358"/>
      <c r="E457" s="274"/>
    </row>
    <row r="458" spans="1:5" ht="12.75" customHeight="1">
      <c r="A458" s="358"/>
      <c r="E458" s="274"/>
    </row>
    <row r="459" spans="1:5" ht="12.75" customHeight="1">
      <c r="A459" s="358"/>
      <c r="E459" s="274"/>
    </row>
    <row r="460" spans="1:5" ht="12.75" customHeight="1">
      <c r="A460" s="358"/>
      <c r="E460" s="274"/>
    </row>
    <row r="461" spans="1:5" ht="12.75" customHeight="1">
      <c r="A461" s="358"/>
      <c r="E461" s="274"/>
    </row>
    <row r="462" spans="1:5" ht="12.75" customHeight="1">
      <c r="A462" s="358"/>
      <c r="E462" s="274"/>
    </row>
    <row r="463" spans="1:5" ht="12.75" customHeight="1">
      <c r="A463" s="358"/>
      <c r="E463" s="274"/>
    </row>
    <row r="464" spans="1:5" ht="12.75" customHeight="1">
      <c r="A464" s="358"/>
      <c r="E464" s="274"/>
    </row>
    <row r="465" spans="1:5" ht="12.75" customHeight="1">
      <c r="A465" s="358"/>
      <c r="E465" s="274"/>
    </row>
    <row r="466" spans="1:5" ht="12.75" customHeight="1">
      <c r="A466" s="358"/>
      <c r="E466" s="274"/>
    </row>
    <row r="467" spans="1:5" ht="12.75" customHeight="1">
      <c r="A467" s="358"/>
      <c r="E467" s="274"/>
    </row>
    <row r="468" spans="1:5" ht="12.75" customHeight="1">
      <c r="A468" s="358"/>
      <c r="E468" s="274"/>
    </row>
    <row r="469" spans="1:5" ht="12.75" customHeight="1">
      <c r="A469" s="358"/>
      <c r="E469" s="274"/>
    </row>
    <row r="470" spans="1:5" ht="12.75" customHeight="1">
      <c r="A470" s="358"/>
      <c r="E470" s="274"/>
    </row>
    <row r="471" spans="1:5" ht="12.75" customHeight="1">
      <c r="A471" s="358"/>
      <c r="E471" s="274"/>
    </row>
    <row r="472" spans="1:5" ht="12.75" customHeight="1">
      <c r="A472" s="358"/>
      <c r="E472" s="274"/>
    </row>
    <row r="473" spans="1:5" ht="12.75" customHeight="1">
      <c r="A473" s="358"/>
      <c r="E473" s="274"/>
    </row>
    <row r="474" spans="1:5" ht="12.75" customHeight="1">
      <c r="A474" s="358"/>
      <c r="E474" s="274"/>
    </row>
    <row r="475" spans="1:5" ht="12.75" customHeight="1">
      <c r="A475" s="358"/>
      <c r="E475" s="274"/>
    </row>
    <row r="476" spans="1:5" ht="12.75" customHeight="1">
      <c r="A476" s="358"/>
      <c r="E476" s="274"/>
    </row>
    <row r="477" spans="1:5" ht="12.75" customHeight="1">
      <c r="A477" s="358"/>
      <c r="E477" s="274"/>
    </row>
    <row r="478" spans="1:5" ht="12.75" customHeight="1">
      <c r="A478" s="358"/>
      <c r="E478" s="274"/>
    </row>
    <row r="479" spans="1:5" ht="12.75" customHeight="1">
      <c r="A479" s="358"/>
      <c r="E479" s="274"/>
    </row>
    <row r="480" spans="1:5" ht="12.75" customHeight="1">
      <c r="A480" s="358"/>
      <c r="E480" s="274"/>
    </row>
    <row r="481" spans="1:5" ht="12.75" customHeight="1">
      <c r="A481" s="358"/>
      <c r="E481" s="274"/>
    </row>
    <row r="482" spans="1:5" ht="12.75" customHeight="1">
      <c r="A482" s="358"/>
      <c r="E482" s="274"/>
    </row>
    <row r="483" spans="1:5" ht="12.75" customHeight="1">
      <c r="A483" s="358"/>
      <c r="E483" s="274"/>
    </row>
    <row r="484" spans="1:5" ht="12.75" customHeight="1">
      <c r="A484" s="358"/>
      <c r="E484" s="274"/>
    </row>
    <row r="485" spans="1:5" ht="12.75" customHeight="1">
      <c r="A485" s="358"/>
      <c r="E485" s="274"/>
    </row>
    <row r="486" spans="1:5" ht="12.75" customHeight="1">
      <c r="A486" s="358"/>
      <c r="E486" s="274"/>
    </row>
    <row r="487" spans="1:5" ht="12.75" customHeight="1">
      <c r="A487" s="358"/>
      <c r="E487" s="274"/>
    </row>
    <row r="488" spans="1:5" ht="12.75" customHeight="1">
      <c r="A488" s="358"/>
      <c r="E488" s="274"/>
    </row>
    <row r="489" spans="1:5" ht="12.75" customHeight="1">
      <c r="A489" s="358"/>
      <c r="E489" s="274"/>
    </row>
    <row r="490" spans="1:5" ht="12.75" customHeight="1">
      <c r="A490" s="358"/>
      <c r="E490" s="274"/>
    </row>
    <row r="491" spans="1:5" ht="12.75" customHeight="1">
      <c r="A491" s="358"/>
      <c r="E491" s="274"/>
    </row>
    <row r="492" spans="1:5" ht="12.75" customHeight="1">
      <c r="A492" s="358"/>
      <c r="E492" s="274"/>
    </row>
    <row r="493" spans="1:5" ht="12.75" customHeight="1">
      <c r="A493" s="358"/>
      <c r="E493" s="274"/>
    </row>
    <row r="494" spans="1:5" ht="12.75" customHeight="1">
      <c r="A494" s="358"/>
      <c r="E494" s="274"/>
    </row>
    <row r="495" spans="1:5" ht="12.75" customHeight="1">
      <c r="A495" s="358"/>
      <c r="E495" s="274"/>
    </row>
    <row r="496" spans="1:5" ht="12.75" customHeight="1">
      <c r="A496" s="358"/>
      <c r="E496" s="274"/>
    </row>
    <row r="497" spans="1:5" ht="12.75" customHeight="1">
      <c r="A497" s="358"/>
      <c r="E497" s="274"/>
    </row>
    <row r="498" spans="1:5" ht="12.75" customHeight="1">
      <c r="A498" s="358"/>
      <c r="E498" s="274"/>
    </row>
    <row r="499" spans="1:5" ht="12.75" customHeight="1">
      <c r="A499" s="358"/>
      <c r="E499" s="274"/>
    </row>
    <row r="500" spans="1:5" ht="12.75" customHeight="1">
      <c r="A500" s="358"/>
      <c r="E500" s="274"/>
    </row>
    <row r="501" spans="1:5" ht="12.75" customHeight="1">
      <c r="A501" s="358"/>
      <c r="E501" s="274"/>
    </row>
    <row r="502" spans="1:5" ht="12.75" customHeight="1">
      <c r="A502" s="358"/>
      <c r="E502" s="274"/>
    </row>
    <row r="503" spans="1:5" ht="12.75" customHeight="1">
      <c r="A503" s="358"/>
      <c r="E503" s="274"/>
    </row>
    <row r="504" spans="1:5" ht="12.75" customHeight="1">
      <c r="A504" s="358"/>
      <c r="E504" s="274"/>
    </row>
    <row r="505" spans="1:5" ht="12.75" customHeight="1">
      <c r="A505" s="358"/>
      <c r="E505" s="274"/>
    </row>
    <row r="506" spans="1:5" ht="12.75" customHeight="1">
      <c r="A506" s="358"/>
      <c r="E506" s="274"/>
    </row>
    <row r="507" spans="1:5" ht="12.75" customHeight="1">
      <c r="A507" s="358"/>
      <c r="E507" s="274"/>
    </row>
    <row r="508" spans="1:5" ht="12.75" customHeight="1">
      <c r="A508" s="358"/>
      <c r="E508" s="274"/>
    </row>
    <row r="509" spans="1:5" ht="12.75" customHeight="1">
      <c r="A509" s="358"/>
      <c r="E509" s="274"/>
    </row>
    <row r="510" spans="1:5" ht="12.75" customHeight="1">
      <c r="A510" s="358"/>
      <c r="E510" s="274"/>
    </row>
    <row r="511" spans="1:5" ht="12.75" customHeight="1">
      <c r="A511" s="358"/>
      <c r="E511" s="274"/>
    </row>
    <row r="512" spans="1:5" ht="12.75" customHeight="1">
      <c r="A512" s="358"/>
      <c r="E512" s="274"/>
    </row>
    <row r="513" spans="1:5" ht="12.75" customHeight="1">
      <c r="A513" s="358"/>
      <c r="E513" s="274"/>
    </row>
    <row r="514" spans="1:5" ht="12.75" customHeight="1">
      <c r="A514" s="358"/>
      <c r="E514" s="274"/>
    </row>
    <row r="515" spans="1:5" ht="12.75" customHeight="1">
      <c r="A515" s="358"/>
      <c r="E515" s="274"/>
    </row>
    <row r="516" spans="1:5" ht="12.75" customHeight="1">
      <c r="A516" s="358"/>
      <c r="E516" s="274"/>
    </row>
    <row r="517" spans="1:5" ht="12.75" customHeight="1">
      <c r="A517" s="358"/>
      <c r="E517" s="274"/>
    </row>
    <row r="518" spans="1:5" ht="12.75" customHeight="1">
      <c r="A518" s="358"/>
      <c r="E518" s="274"/>
    </row>
    <row r="519" spans="1:5" ht="12.75" customHeight="1">
      <c r="A519" s="358"/>
      <c r="E519" s="274"/>
    </row>
    <row r="520" spans="1:5" ht="12.75" customHeight="1">
      <c r="A520" s="358"/>
      <c r="E520" s="274"/>
    </row>
    <row r="521" spans="1:5" ht="12.75" customHeight="1">
      <c r="A521" s="358"/>
      <c r="E521" s="274"/>
    </row>
    <row r="522" spans="1:5" ht="12.75" customHeight="1">
      <c r="A522" s="358"/>
      <c r="E522" s="274"/>
    </row>
    <row r="523" spans="1:5" ht="12.75" customHeight="1">
      <c r="A523" s="358"/>
      <c r="E523" s="274"/>
    </row>
    <row r="524" spans="1:5" ht="12.75" customHeight="1">
      <c r="A524" s="358"/>
      <c r="E524" s="274"/>
    </row>
    <row r="525" spans="1:5" ht="12.75" customHeight="1">
      <c r="A525" s="358"/>
      <c r="E525" s="274"/>
    </row>
    <row r="526" spans="1:5" ht="12.75" customHeight="1">
      <c r="A526" s="358"/>
      <c r="E526" s="274"/>
    </row>
    <row r="527" spans="1:5" ht="12.75" customHeight="1">
      <c r="A527" s="358"/>
      <c r="E527" s="274"/>
    </row>
    <row r="528" spans="1:5" ht="12.75" customHeight="1">
      <c r="A528" s="358"/>
      <c r="E528" s="274"/>
    </row>
    <row r="529" spans="1:5" ht="12.75" customHeight="1">
      <c r="A529" s="358"/>
      <c r="E529" s="274"/>
    </row>
    <row r="530" spans="1:5" ht="12.75" customHeight="1">
      <c r="A530" s="358"/>
      <c r="E530" s="274"/>
    </row>
    <row r="531" spans="1:5" ht="12.75" customHeight="1">
      <c r="A531" s="358"/>
      <c r="E531" s="274"/>
    </row>
    <row r="532" spans="1:5" ht="12.75" customHeight="1">
      <c r="A532" s="358"/>
      <c r="E532" s="274"/>
    </row>
    <row r="533" spans="1:5" ht="12.75" customHeight="1">
      <c r="A533" s="358"/>
      <c r="E533" s="274"/>
    </row>
    <row r="534" spans="1:5" ht="12.75" customHeight="1">
      <c r="A534" s="358"/>
      <c r="E534" s="274"/>
    </row>
    <row r="535" spans="1:5" ht="12.75" customHeight="1">
      <c r="A535" s="358"/>
      <c r="E535" s="274"/>
    </row>
    <row r="536" spans="1:5" ht="12.75" customHeight="1">
      <c r="A536" s="358"/>
      <c r="E536" s="274"/>
    </row>
    <row r="537" spans="1:5" ht="12.75" customHeight="1">
      <c r="A537" s="358"/>
      <c r="E537" s="274"/>
    </row>
    <row r="538" spans="1:5" ht="12.75" customHeight="1">
      <c r="A538" s="358"/>
      <c r="E538" s="274"/>
    </row>
    <row r="539" spans="1:5" ht="12.75" customHeight="1">
      <c r="A539" s="358"/>
      <c r="E539" s="274"/>
    </row>
    <row r="540" spans="1:5" ht="12.75" customHeight="1">
      <c r="A540" s="358"/>
      <c r="E540" s="274"/>
    </row>
    <row r="541" spans="1:5" ht="12.75" customHeight="1">
      <c r="A541" s="358"/>
      <c r="E541" s="274"/>
    </row>
    <row r="542" spans="1:5" ht="12.75" customHeight="1">
      <c r="A542" s="358"/>
      <c r="E542" s="274"/>
    </row>
    <row r="543" spans="1:5" ht="12.75" customHeight="1">
      <c r="A543" s="358"/>
      <c r="E543" s="274"/>
    </row>
    <row r="544" spans="1:5" ht="12.75" customHeight="1">
      <c r="A544" s="358"/>
      <c r="E544" s="274"/>
    </row>
    <row r="545" spans="1:5" ht="12.75" customHeight="1">
      <c r="A545" s="358"/>
      <c r="E545" s="274"/>
    </row>
    <row r="546" spans="1:5" ht="12.75" customHeight="1">
      <c r="A546" s="358"/>
      <c r="E546" s="274"/>
    </row>
    <row r="547" spans="1:5" ht="12.75" customHeight="1">
      <c r="A547" s="358"/>
      <c r="E547" s="274"/>
    </row>
    <row r="548" spans="1:5" ht="12.75" customHeight="1">
      <c r="A548" s="358"/>
      <c r="E548" s="274"/>
    </row>
    <row r="549" spans="1:5" ht="12.75" customHeight="1">
      <c r="A549" s="358"/>
      <c r="E549" s="274"/>
    </row>
    <row r="550" spans="1:5" ht="12.75" customHeight="1">
      <c r="A550" s="358"/>
      <c r="E550" s="274"/>
    </row>
    <row r="551" spans="1:5" ht="12.75" customHeight="1">
      <c r="A551" s="358"/>
      <c r="E551" s="274"/>
    </row>
    <row r="552" spans="1:5" ht="12.75" customHeight="1">
      <c r="A552" s="358"/>
      <c r="E552" s="274"/>
    </row>
    <row r="553" spans="1:5" ht="12.75" customHeight="1">
      <c r="A553" s="358"/>
      <c r="E553" s="274"/>
    </row>
    <row r="554" spans="1:5" ht="12.75" customHeight="1">
      <c r="A554" s="358"/>
      <c r="E554" s="274"/>
    </row>
    <row r="555" spans="1:5" ht="12.75" customHeight="1">
      <c r="A555" s="358"/>
      <c r="E555" s="274"/>
    </row>
    <row r="556" spans="1:5" ht="12.75" customHeight="1">
      <c r="A556" s="358"/>
      <c r="E556" s="274"/>
    </row>
    <row r="557" spans="1:5" ht="12.75" customHeight="1">
      <c r="A557" s="358"/>
      <c r="E557" s="274"/>
    </row>
    <row r="558" spans="1:5" ht="12.75" customHeight="1">
      <c r="A558" s="358"/>
      <c r="E558" s="274"/>
    </row>
    <row r="559" spans="1:5" ht="12.75" customHeight="1">
      <c r="A559" s="358"/>
      <c r="E559" s="274"/>
    </row>
    <row r="560" spans="1:5" ht="12.75" customHeight="1">
      <c r="A560" s="358"/>
      <c r="E560" s="274"/>
    </row>
    <row r="561" spans="1:5" ht="12.75" customHeight="1">
      <c r="A561" s="358"/>
      <c r="E561" s="274"/>
    </row>
    <row r="562" spans="1:5" ht="12.75" customHeight="1">
      <c r="A562" s="358"/>
      <c r="E562" s="274"/>
    </row>
    <row r="563" spans="1:5" ht="12.75" customHeight="1">
      <c r="A563" s="358"/>
      <c r="E563" s="274"/>
    </row>
    <row r="564" spans="1:5" ht="12.75" customHeight="1">
      <c r="A564" s="358"/>
      <c r="E564" s="274"/>
    </row>
    <row r="565" spans="1:5" ht="12.75" customHeight="1">
      <c r="A565" s="358"/>
      <c r="E565" s="274"/>
    </row>
    <row r="566" spans="1:5" ht="12.75" customHeight="1">
      <c r="A566" s="358"/>
      <c r="E566" s="274"/>
    </row>
    <row r="567" spans="1:5" ht="12.75" customHeight="1">
      <c r="A567" s="358"/>
      <c r="E567" s="274"/>
    </row>
    <row r="568" spans="1:5" ht="12.75" customHeight="1">
      <c r="A568" s="358"/>
      <c r="E568" s="274"/>
    </row>
    <row r="569" spans="1:5" ht="12.75" customHeight="1">
      <c r="A569" s="358"/>
      <c r="E569" s="274"/>
    </row>
    <row r="570" spans="1:5" ht="12.75" customHeight="1">
      <c r="A570" s="358"/>
      <c r="E570" s="274"/>
    </row>
    <row r="571" spans="1:5" ht="12.75" customHeight="1">
      <c r="A571" s="358"/>
      <c r="E571" s="274"/>
    </row>
    <row r="572" spans="1:5" ht="12.75" customHeight="1">
      <c r="A572" s="358"/>
      <c r="E572" s="274"/>
    </row>
    <row r="573" spans="1:5" ht="12.75" customHeight="1">
      <c r="A573" s="358"/>
      <c r="E573" s="274"/>
    </row>
    <row r="574" spans="1:5" ht="12.75" customHeight="1">
      <c r="A574" s="358"/>
      <c r="E574" s="274"/>
    </row>
    <row r="575" spans="1:5" ht="12.75" customHeight="1">
      <c r="A575" s="358"/>
      <c r="E575" s="274"/>
    </row>
    <row r="576" spans="1:5" ht="12.75" customHeight="1">
      <c r="A576" s="358"/>
      <c r="E576" s="274"/>
    </row>
    <row r="577" spans="1:5" ht="12.75" customHeight="1">
      <c r="A577" s="358"/>
      <c r="E577" s="274"/>
    </row>
    <row r="578" spans="1:5" ht="12.75" customHeight="1">
      <c r="A578" s="358"/>
      <c r="E578" s="274"/>
    </row>
    <row r="579" spans="1:5" ht="12.75" customHeight="1">
      <c r="A579" s="358"/>
      <c r="E579" s="274"/>
    </row>
    <row r="580" spans="1:5" ht="12.75" customHeight="1">
      <c r="A580" s="358"/>
      <c r="E580" s="274"/>
    </row>
    <row r="581" spans="1:5" ht="12.75" customHeight="1">
      <c r="A581" s="358"/>
      <c r="E581" s="274"/>
    </row>
    <row r="582" spans="1:5" ht="12.75" customHeight="1">
      <c r="A582" s="358"/>
      <c r="E582" s="274"/>
    </row>
    <row r="583" spans="1:5" ht="12.75" customHeight="1">
      <c r="A583" s="358"/>
      <c r="E583" s="274"/>
    </row>
    <row r="584" spans="1:5" ht="12.75" customHeight="1">
      <c r="A584" s="358"/>
      <c r="E584" s="274"/>
    </row>
    <row r="585" spans="1:5" ht="12.75" customHeight="1">
      <c r="A585" s="358"/>
      <c r="E585" s="274"/>
    </row>
    <row r="586" spans="1:5" ht="12.75" customHeight="1">
      <c r="A586" s="358"/>
      <c r="E586" s="274"/>
    </row>
    <row r="587" spans="1:5" ht="12.75" customHeight="1">
      <c r="A587" s="358"/>
      <c r="E587" s="274"/>
    </row>
    <row r="588" spans="1:5" ht="12.75" customHeight="1">
      <c r="A588" s="358"/>
      <c r="E588" s="274"/>
    </row>
    <row r="589" spans="1:5" ht="12.75" customHeight="1">
      <c r="A589" s="358"/>
      <c r="E589" s="274"/>
    </row>
    <row r="590" spans="1:5" ht="12.75" customHeight="1">
      <c r="A590" s="358"/>
      <c r="E590" s="274"/>
    </row>
    <row r="591" spans="1:5" ht="12.75" customHeight="1">
      <c r="A591" s="358"/>
      <c r="E591" s="274"/>
    </row>
    <row r="592" spans="1:5" ht="12.75" customHeight="1">
      <c r="A592" s="358"/>
      <c r="E592" s="274"/>
    </row>
    <row r="593" spans="1:5" ht="12.75" customHeight="1">
      <c r="A593" s="358"/>
      <c r="E593" s="274"/>
    </row>
    <row r="594" spans="1:5" ht="12.75" customHeight="1">
      <c r="A594" s="358"/>
      <c r="E594" s="274"/>
    </row>
    <row r="595" spans="1:5" ht="12.75" customHeight="1">
      <c r="A595" s="358"/>
      <c r="E595" s="274"/>
    </row>
    <row r="596" spans="1:5" ht="12.75" customHeight="1">
      <c r="A596" s="358"/>
      <c r="E596" s="274"/>
    </row>
    <row r="597" spans="1:5" ht="12.75" customHeight="1">
      <c r="A597" s="358"/>
      <c r="E597" s="274"/>
    </row>
    <row r="598" spans="1:5" ht="12.75" customHeight="1">
      <c r="A598" s="358"/>
      <c r="E598" s="274"/>
    </row>
    <row r="599" spans="1:5" ht="12.75" customHeight="1">
      <c r="A599" s="358"/>
      <c r="E599" s="274"/>
    </row>
    <row r="600" spans="1:5" ht="12.75" customHeight="1">
      <c r="A600" s="358"/>
      <c r="E600" s="274"/>
    </row>
    <row r="601" spans="1:5" ht="12.75" customHeight="1">
      <c r="A601" s="358"/>
      <c r="E601" s="274"/>
    </row>
    <row r="602" spans="1:5" ht="12.75" customHeight="1">
      <c r="A602" s="358"/>
      <c r="E602" s="274"/>
    </row>
    <row r="603" spans="1:5" ht="12.75" customHeight="1">
      <c r="A603" s="358"/>
      <c r="E603" s="274"/>
    </row>
    <row r="604" spans="1:5" ht="12.75" customHeight="1">
      <c r="A604" s="358"/>
      <c r="E604" s="274"/>
    </row>
    <row r="605" spans="1:5" ht="12.75" customHeight="1">
      <c r="A605" s="358"/>
      <c r="E605" s="274"/>
    </row>
    <row r="606" spans="1:5" ht="12.75" customHeight="1">
      <c r="A606" s="358"/>
      <c r="E606" s="274"/>
    </row>
    <row r="607" spans="1:5" ht="12.75" customHeight="1">
      <c r="A607" s="358"/>
      <c r="E607" s="274"/>
    </row>
    <row r="608" spans="1:5" ht="12.75" customHeight="1">
      <c r="A608" s="358"/>
      <c r="E608" s="274"/>
    </row>
    <row r="609" spans="1:5" ht="12.75" customHeight="1">
      <c r="A609" s="358"/>
      <c r="E609" s="274"/>
    </row>
    <row r="610" spans="1:5" ht="12.75" customHeight="1">
      <c r="A610" s="358"/>
      <c r="E610" s="274"/>
    </row>
    <row r="611" spans="1:5" ht="12.75" customHeight="1">
      <c r="A611" s="358"/>
      <c r="E611" s="274"/>
    </row>
    <row r="612" spans="1:5" ht="12.75" customHeight="1">
      <c r="A612" s="358"/>
      <c r="E612" s="274"/>
    </row>
    <row r="613" spans="1:5" ht="12.75" customHeight="1">
      <c r="A613" s="358"/>
      <c r="E613" s="274"/>
    </row>
    <row r="614" spans="1:5" ht="12.75" customHeight="1">
      <c r="A614" s="358"/>
      <c r="E614" s="274"/>
    </row>
    <row r="615" spans="1:5" ht="12.75" customHeight="1">
      <c r="A615" s="358"/>
      <c r="E615" s="274"/>
    </row>
    <row r="616" spans="1:5" ht="12.75" customHeight="1">
      <c r="A616" s="358"/>
      <c r="E616" s="274"/>
    </row>
    <row r="617" spans="1:5" ht="12.75" customHeight="1">
      <c r="A617" s="358"/>
      <c r="E617" s="274"/>
    </row>
    <row r="618" spans="1:5" ht="12.75" customHeight="1">
      <c r="A618" s="358"/>
      <c r="E618" s="274"/>
    </row>
    <row r="619" spans="1:5" ht="12.75" customHeight="1">
      <c r="A619" s="358"/>
      <c r="E619" s="274"/>
    </row>
    <row r="620" spans="1:5" ht="12.75" customHeight="1">
      <c r="A620" s="358"/>
      <c r="E620" s="274"/>
    </row>
    <row r="621" spans="1:5" ht="12.75" customHeight="1">
      <c r="A621" s="358"/>
      <c r="E621" s="274"/>
    </row>
    <row r="622" spans="1:5" ht="12.75" customHeight="1">
      <c r="A622" s="358"/>
      <c r="E622" s="274"/>
    </row>
    <row r="623" spans="1:5" ht="12.75" customHeight="1">
      <c r="A623" s="358"/>
      <c r="E623" s="274"/>
    </row>
    <row r="624" spans="1:5" ht="12.75" customHeight="1">
      <c r="A624" s="358"/>
      <c r="E624" s="274"/>
    </row>
    <row r="625" spans="1:5" ht="12.75" customHeight="1">
      <c r="A625" s="358"/>
      <c r="E625" s="274"/>
    </row>
    <row r="626" spans="1:5" ht="12.75" customHeight="1">
      <c r="A626" s="358"/>
      <c r="E626" s="274"/>
    </row>
    <row r="627" spans="1:5" ht="12.75" customHeight="1">
      <c r="A627" s="358"/>
      <c r="E627" s="274"/>
    </row>
    <row r="628" spans="1:5" ht="12.75" customHeight="1">
      <c r="A628" s="358"/>
      <c r="E628" s="274"/>
    </row>
    <row r="629" spans="1:5" ht="12.75" customHeight="1">
      <c r="A629" s="358"/>
      <c r="E629" s="274"/>
    </row>
    <row r="630" spans="1:5" ht="12.75" customHeight="1">
      <c r="A630" s="358"/>
      <c r="E630" s="274"/>
    </row>
    <row r="631" spans="1:5" ht="12.75" customHeight="1">
      <c r="A631" s="358"/>
      <c r="E631" s="274"/>
    </row>
    <row r="632" spans="1:5" ht="12.75" customHeight="1">
      <c r="A632" s="358"/>
      <c r="E632" s="274"/>
    </row>
    <row r="633" spans="1:5" ht="12.75" customHeight="1">
      <c r="A633" s="358"/>
      <c r="E633" s="274"/>
    </row>
    <row r="634" spans="1:5" ht="12.75" customHeight="1">
      <c r="A634" s="358"/>
      <c r="E634" s="274"/>
    </row>
    <row r="635" spans="1:5" ht="12.75" customHeight="1">
      <c r="A635" s="358"/>
      <c r="E635" s="274"/>
    </row>
    <row r="636" spans="1:5" ht="12.75" customHeight="1">
      <c r="A636" s="358"/>
      <c r="E636" s="274"/>
    </row>
    <row r="637" spans="1:5" ht="12.75" customHeight="1">
      <c r="A637" s="358"/>
      <c r="E637" s="274"/>
    </row>
    <row r="638" spans="1:5" ht="12.75" customHeight="1">
      <c r="A638" s="358"/>
      <c r="E638" s="274"/>
    </row>
    <row r="639" spans="1:5" ht="12.75" customHeight="1">
      <c r="A639" s="358"/>
      <c r="E639" s="274"/>
    </row>
    <row r="640" spans="1:5" ht="12.75" customHeight="1">
      <c r="A640" s="358"/>
      <c r="E640" s="274"/>
    </row>
    <row r="641" spans="1:5" ht="12.75" customHeight="1">
      <c r="A641" s="358"/>
      <c r="E641" s="274"/>
    </row>
    <row r="642" spans="1:5" ht="12.75" customHeight="1">
      <c r="A642" s="358"/>
      <c r="E642" s="274"/>
    </row>
    <row r="643" spans="1:5" ht="12.75" customHeight="1">
      <c r="A643" s="358"/>
      <c r="E643" s="274"/>
    </row>
    <row r="644" spans="1:5" ht="12.75" customHeight="1">
      <c r="A644" s="358"/>
      <c r="E644" s="274"/>
    </row>
    <row r="645" spans="1:5" ht="12.75" customHeight="1">
      <c r="A645" s="358"/>
      <c r="E645" s="274"/>
    </row>
    <row r="646" spans="1:5" ht="12.75" customHeight="1">
      <c r="A646" s="358"/>
      <c r="E646" s="274"/>
    </row>
    <row r="647" spans="1:5" ht="12.75" customHeight="1">
      <c r="A647" s="358"/>
      <c r="E647" s="274"/>
    </row>
    <row r="648" spans="1:5" ht="12.75" customHeight="1">
      <c r="A648" s="358"/>
      <c r="E648" s="274"/>
    </row>
    <row r="649" spans="1:5" ht="12.75" customHeight="1">
      <c r="A649" s="358"/>
      <c r="E649" s="274"/>
    </row>
    <row r="650" spans="1:5" ht="12.75" customHeight="1">
      <c r="A650" s="358"/>
      <c r="E650" s="274"/>
    </row>
    <row r="651" spans="1:5" ht="12.75" customHeight="1">
      <c r="A651" s="358"/>
      <c r="E651" s="274"/>
    </row>
    <row r="652" spans="1:5" ht="12.75" customHeight="1">
      <c r="A652" s="358"/>
      <c r="E652" s="274"/>
    </row>
    <row r="653" spans="1:5" ht="12.75" customHeight="1">
      <c r="A653" s="358"/>
      <c r="E653" s="274"/>
    </row>
    <row r="654" spans="1:5" ht="12.75" customHeight="1">
      <c r="A654" s="358"/>
      <c r="E654" s="274"/>
    </row>
    <row r="655" spans="1:5" ht="12.75" customHeight="1">
      <c r="A655" s="358"/>
      <c r="E655" s="274"/>
    </row>
    <row r="656" spans="1:5" ht="12.75" customHeight="1">
      <c r="A656" s="358"/>
      <c r="E656" s="274"/>
    </row>
    <row r="657" spans="1:5" ht="12.75" customHeight="1">
      <c r="A657" s="358"/>
      <c r="E657" s="274"/>
    </row>
    <row r="658" spans="1:5" ht="12.75" customHeight="1">
      <c r="A658" s="358"/>
      <c r="E658" s="274"/>
    </row>
    <row r="659" spans="1:5" ht="12.75" customHeight="1">
      <c r="A659" s="358"/>
      <c r="E659" s="274"/>
    </row>
    <row r="660" spans="1:5" ht="12.75" customHeight="1">
      <c r="A660" s="358"/>
      <c r="E660" s="274"/>
    </row>
    <row r="661" spans="1:5" ht="12.75" customHeight="1">
      <c r="A661" s="358"/>
      <c r="E661" s="274"/>
    </row>
    <row r="662" spans="1:5" ht="12.75" customHeight="1">
      <c r="A662" s="358"/>
      <c r="E662" s="274"/>
    </row>
    <row r="663" spans="1:5" ht="12.75" customHeight="1">
      <c r="A663" s="358"/>
      <c r="E663" s="274"/>
    </row>
    <row r="664" spans="1:5" ht="12.75" customHeight="1">
      <c r="A664" s="358"/>
      <c r="E664" s="274"/>
    </row>
    <row r="665" spans="1:5" ht="12.75" customHeight="1">
      <c r="A665" s="358"/>
      <c r="E665" s="274"/>
    </row>
    <row r="666" spans="1:5" ht="12.75" customHeight="1">
      <c r="A666" s="358"/>
      <c r="E666" s="274"/>
    </row>
    <row r="667" spans="1:5" ht="12.75" customHeight="1">
      <c r="A667" s="358"/>
      <c r="E667" s="274"/>
    </row>
    <row r="668" spans="1:5" ht="12.75" customHeight="1">
      <c r="A668" s="358"/>
      <c r="E668" s="274"/>
    </row>
    <row r="669" spans="1:5" ht="12.75" customHeight="1">
      <c r="A669" s="358"/>
      <c r="E669" s="274"/>
    </row>
    <row r="670" spans="1:5" ht="12.75" customHeight="1">
      <c r="A670" s="358"/>
      <c r="E670" s="274"/>
    </row>
    <row r="671" spans="1:5" ht="12.75" customHeight="1">
      <c r="A671" s="358"/>
      <c r="E671" s="274"/>
    </row>
    <row r="672" spans="1:5" ht="12.75" customHeight="1">
      <c r="A672" s="358"/>
      <c r="E672" s="274"/>
    </row>
    <row r="673" spans="1:5" ht="12.75" customHeight="1">
      <c r="A673" s="358"/>
      <c r="E673" s="274"/>
    </row>
    <row r="674" spans="1:5" ht="12.75" customHeight="1">
      <c r="A674" s="358"/>
      <c r="E674" s="274"/>
    </row>
    <row r="675" spans="1:5" ht="12.75" customHeight="1">
      <c r="A675" s="358"/>
      <c r="E675" s="274"/>
    </row>
    <row r="676" spans="1:5" ht="12.75" customHeight="1">
      <c r="A676" s="358"/>
      <c r="E676" s="274"/>
    </row>
    <row r="677" spans="1:5" ht="12.75" customHeight="1">
      <c r="A677" s="358"/>
      <c r="E677" s="274"/>
    </row>
    <row r="678" spans="1:5" ht="12.75" customHeight="1">
      <c r="A678" s="358"/>
      <c r="E678" s="274"/>
    </row>
    <row r="679" spans="1:5" ht="12.75" customHeight="1">
      <c r="A679" s="358"/>
      <c r="E679" s="274"/>
    </row>
    <row r="680" spans="1:5" ht="12.75" customHeight="1">
      <c r="A680" s="358"/>
      <c r="E680" s="274"/>
    </row>
    <row r="681" spans="1:5" ht="12.75" customHeight="1">
      <c r="A681" s="358"/>
      <c r="E681" s="274"/>
    </row>
    <row r="682" spans="1:5" ht="12.75" customHeight="1">
      <c r="A682" s="358"/>
      <c r="E682" s="274"/>
    </row>
    <row r="683" spans="1:5" ht="12.75" customHeight="1">
      <c r="A683" s="358"/>
      <c r="E683" s="274"/>
    </row>
    <row r="684" spans="1:5" ht="12.75" customHeight="1">
      <c r="A684" s="358"/>
      <c r="E684" s="274"/>
    </row>
    <row r="685" spans="1:5" ht="12.75" customHeight="1">
      <c r="A685" s="358"/>
      <c r="E685" s="274"/>
    </row>
    <row r="686" spans="1:5" ht="12.75" customHeight="1">
      <c r="A686" s="358"/>
      <c r="E686" s="274"/>
    </row>
    <row r="687" spans="1:5" ht="12.75" customHeight="1">
      <c r="A687" s="358"/>
      <c r="E687" s="274"/>
    </row>
    <row r="688" spans="1:5" ht="12.75" customHeight="1">
      <c r="A688" s="358"/>
      <c r="E688" s="274"/>
    </row>
    <row r="689" spans="1:5" ht="12.75" customHeight="1">
      <c r="A689" s="358"/>
      <c r="E689" s="274"/>
    </row>
    <row r="690" spans="1:5" ht="12.75" customHeight="1">
      <c r="A690" s="358"/>
      <c r="E690" s="274"/>
    </row>
    <row r="691" spans="1:5" ht="12.75" customHeight="1">
      <c r="A691" s="358"/>
      <c r="E691" s="274"/>
    </row>
    <row r="692" spans="1:5" ht="12.75" customHeight="1">
      <c r="A692" s="358"/>
      <c r="E692" s="274"/>
    </row>
    <row r="693" spans="1:5" ht="12.75" customHeight="1">
      <c r="A693" s="358"/>
      <c r="E693" s="274"/>
    </row>
    <row r="694" spans="1:5" ht="12.75" customHeight="1">
      <c r="A694" s="358"/>
      <c r="E694" s="274"/>
    </row>
    <row r="695" spans="1:5" ht="12.75" customHeight="1">
      <c r="A695" s="358"/>
      <c r="E695" s="274"/>
    </row>
    <row r="696" spans="1:5" ht="12.75" customHeight="1">
      <c r="A696" s="358"/>
      <c r="E696" s="274"/>
    </row>
    <row r="697" spans="1:5" ht="12.75" customHeight="1">
      <c r="A697" s="358"/>
      <c r="E697" s="274"/>
    </row>
    <row r="698" spans="1:5" ht="12.75" customHeight="1">
      <c r="A698" s="358"/>
      <c r="E698" s="274"/>
    </row>
    <row r="699" spans="1:5" ht="12.75" customHeight="1">
      <c r="A699" s="358"/>
      <c r="E699" s="274"/>
    </row>
    <row r="700" spans="1:5" ht="12.75" customHeight="1">
      <c r="A700" s="358"/>
      <c r="E700" s="274"/>
    </row>
    <row r="701" spans="1:5" ht="12.75" customHeight="1">
      <c r="A701" s="358"/>
      <c r="E701" s="274"/>
    </row>
    <row r="702" spans="1:5" ht="12.75" customHeight="1">
      <c r="A702" s="358"/>
      <c r="E702" s="274"/>
    </row>
    <row r="703" spans="1:5" ht="12.75" customHeight="1">
      <c r="A703" s="358"/>
      <c r="E703" s="274"/>
    </row>
    <row r="704" spans="1:5" ht="12.75" customHeight="1">
      <c r="A704" s="358"/>
      <c r="E704" s="274"/>
    </row>
    <row r="705" spans="1:5" ht="12.75" customHeight="1">
      <c r="A705" s="358"/>
      <c r="E705" s="274"/>
    </row>
    <row r="706" spans="1:5" ht="12.75" customHeight="1">
      <c r="A706" s="358"/>
      <c r="E706" s="274"/>
    </row>
    <row r="707" spans="1:5" ht="12.75" customHeight="1">
      <c r="A707" s="358"/>
      <c r="E707" s="274"/>
    </row>
    <row r="708" spans="1:5" ht="12.75" customHeight="1">
      <c r="A708" s="358"/>
      <c r="E708" s="274"/>
    </row>
    <row r="709" spans="1:5" ht="12.75" customHeight="1">
      <c r="A709" s="358"/>
      <c r="E709" s="274"/>
    </row>
    <row r="710" spans="1:5" ht="12.75" customHeight="1">
      <c r="A710" s="358"/>
      <c r="E710" s="274"/>
    </row>
    <row r="711" spans="1:5" ht="12.75" customHeight="1">
      <c r="A711" s="358"/>
      <c r="E711" s="274"/>
    </row>
    <row r="712" spans="1:5" ht="12.75" customHeight="1">
      <c r="A712" s="358"/>
      <c r="E712" s="274"/>
    </row>
    <row r="713" spans="1:5" ht="12.75" customHeight="1">
      <c r="A713" s="358"/>
      <c r="E713" s="274"/>
    </row>
    <row r="714" spans="1:5" ht="12.75" customHeight="1">
      <c r="A714" s="358"/>
      <c r="E714" s="274"/>
    </row>
    <row r="715" spans="1:5" ht="12.75" customHeight="1">
      <c r="A715" s="358"/>
      <c r="E715" s="274"/>
    </row>
    <row r="716" spans="1:5" ht="12.75" customHeight="1">
      <c r="A716" s="358"/>
      <c r="E716" s="274"/>
    </row>
    <row r="717" spans="1:5" ht="12.75" customHeight="1">
      <c r="A717" s="358"/>
      <c r="E717" s="274"/>
    </row>
    <row r="718" spans="1:5" ht="12.75" customHeight="1">
      <c r="A718" s="358"/>
      <c r="E718" s="274"/>
    </row>
    <row r="719" spans="1:5" ht="12.75" customHeight="1">
      <c r="A719" s="358"/>
      <c r="E719" s="274"/>
    </row>
    <row r="720" spans="1:5" ht="12.75" customHeight="1">
      <c r="A720" s="358"/>
      <c r="E720" s="274"/>
    </row>
    <row r="721" spans="1:5" ht="12.75" customHeight="1">
      <c r="A721" s="358"/>
      <c r="E721" s="274"/>
    </row>
    <row r="722" spans="1:5" ht="12.75" customHeight="1">
      <c r="A722" s="358"/>
      <c r="E722" s="274"/>
    </row>
    <row r="723" spans="1:5" ht="12.75" customHeight="1">
      <c r="A723" s="358"/>
      <c r="E723" s="274"/>
    </row>
    <row r="724" spans="1:5" ht="12.75" customHeight="1">
      <c r="A724" s="358"/>
      <c r="E724" s="274"/>
    </row>
    <row r="725" spans="1:5" ht="12.75" customHeight="1">
      <c r="A725" s="358"/>
      <c r="E725" s="274"/>
    </row>
    <row r="726" spans="1:5" ht="12.75" customHeight="1">
      <c r="A726" s="358"/>
      <c r="E726" s="274"/>
    </row>
    <row r="727" spans="1:5" ht="12.75" customHeight="1">
      <c r="A727" s="358"/>
      <c r="E727" s="274"/>
    </row>
    <row r="728" spans="1:5" ht="12.75" customHeight="1">
      <c r="A728" s="358"/>
      <c r="E728" s="274"/>
    </row>
    <row r="729" spans="1:5" ht="12.75" customHeight="1">
      <c r="A729" s="358"/>
      <c r="E729" s="274"/>
    </row>
    <row r="730" spans="1:5" ht="12.75" customHeight="1">
      <c r="A730" s="358"/>
      <c r="E730" s="274"/>
    </row>
    <row r="731" spans="1:5" ht="12.75" customHeight="1">
      <c r="A731" s="358"/>
      <c r="E731" s="274"/>
    </row>
    <row r="732" spans="1:5" ht="12.75" customHeight="1">
      <c r="A732" s="358"/>
      <c r="E732" s="274"/>
    </row>
    <row r="733" spans="1:5" ht="12.75" customHeight="1">
      <c r="A733" s="358"/>
      <c r="E733" s="274"/>
    </row>
    <row r="734" spans="1:5" ht="12.75" customHeight="1">
      <c r="A734" s="358"/>
      <c r="E734" s="274"/>
    </row>
    <row r="735" spans="1:5" ht="12.75" customHeight="1">
      <c r="A735" s="358"/>
      <c r="E735" s="274"/>
    </row>
    <row r="736" spans="1:5" ht="12.75" customHeight="1">
      <c r="A736" s="358"/>
      <c r="E736" s="274"/>
    </row>
    <row r="737" spans="1:5" ht="12.75" customHeight="1">
      <c r="A737" s="358"/>
      <c r="E737" s="274"/>
    </row>
    <row r="738" spans="1:5" ht="12.75" customHeight="1">
      <c r="A738" s="358"/>
      <c r="E738" s="274"/>
    </row>
    <row r="739" spans="1:5" ht="12.75" customHeight="1">
      <c r="A739" s="358"/>
      <c r="E739" s="274"/>
    </row>
    <row r="740" spans="1:5" ht="12.75" customHeight="1">
      <c r="A740" s="358"/>
      <c r="E740" s="274"/>
    </row>
    <row r="741" spans="1:5" ht="12.75" customHeight="1">
      <c r="A741" s="358"/>
      <c r="E741" s="274"/>
    </row>
    <row r="742" spans="1:5" ht="12.75" customHeight="1">
      <c r="A742" s="358"/>
      <c r="E742" s="274"/>
    </row>
    <row r="743" spans="1:5" ht="12.75" customHeight="1">
      <c r="A743" s="358"/>
      <c r="E743" s="274"/>
    </row>
    <row r="744" spans="1:5" ht="12.75" customHeight="1">
      <c r="A744" s="358"/>
      <c r="E744" s="274"/>
    </row>
    <row r="745" spans="1:5" ht="12.75" customHeight="1">
      <c r="A745" s="358"/>
      <c r="E745" s="274"/>
    </row>
    <row r="746" spans="1:5" ht="12.75" customHeight="1">
      <c r="A746" s="358"/>
      <c r="E746" s="274"/>
    </row>
    <row r="747" spans="1:5" ht="12.75" customHeight="1">
      <c r="A747" s="358"/>
      <c r="E747" s="274"/>
    </row>
    <row r="748" spans="1:5" ht="12.75" customHeight="1">
      <c r="A748" s="358"/>
      <c r="E748" s="274"/>
    </row>
    <row r="749" spans="1:5" ht="12.75" customHeight="1">
      <c r="A749" s="358"/>
      <c r="E749" s="274"/>
    </row>
    <row r="750" spans="1:5" ht="12.75" customHeight="1">
      <c r="A750" s="358"/>
      <c r="E750" s="274"/>
    </row>
    <row r="751" spans="1:5" ht="12.75" customHeight="1">
      <c r="A751" s="358"/>
      <c r="E751" s="274"/>
    </row>
    <row r="752" spans="1:5" ht="12.75" customHeight="1">
      <c r="A752" s="358"/>
      <c r="E752" s="274"/>
    </row>
    <row r="753" spans="1:5" ht="12.75" customHeight="1">
      <c r="A753" s="358"/>
      <c r="E753" s="274"/>
    </row>
    <row r="754" spans="1:5" ht="12.75" customHeight="1">
      <c r="A754" s="358"/>
      <c r="E754" s="274"/>
    </row>
    <row r="755" spans="1:5" ht="12.75" customHeight="1">
      <c r="A755" s="358"/>
      <c r="E755" s="274"/>
    </row>
    <row r="756" spans="1:5" ht="12.75" customHeight="1">
      <c r="A756" s="358"/>
      <c r="E756" s="274"/>
    </row>
    <row r="757" spans="1:5" ht="12.75" customHeight="1">
      <c r="A757" s="358"/>
      <c r="E757" s="274"/>
    </row>
    <row r="758" spans="1:5" ht="12.75" customHeight="1">
      <c r="A758" s="358"/>
      <c r="E758" s="274"/>
    </row>
    <row r="759" spans="1:5" ht="12.75" customHeight="1">
      <c r="A759" s="358"/>
      <c r="E759" s="274"/>
    </row>
    <row r="760" spans="1:5" ht="12.75" customHeight="1">
      <c r="A760" s="358"/>
      <c r="E760" s="274"/>
    </row>
    <row r="761" spans="1:5" ht="12.75" customHeight="1">
      <c r="A761" s="358"/>
      <c r="E761" s="274"/>
    </row>
    <row r="762" spans="1:5" ht="12.75" customHeight="1">
      <c r="A762" s="358"/>
      <c r="E762" s="274"/>
    </row>
    <row r="763" spans="1:5" ht="12.75" customHeight="1">
      <c r="A763" s="358"/>
      <c r="E763" s="274"/>
    </row>
    <row r="764" spans="1:5" ht="12.75" customHeight="1">
      <c r="A764" s="358"/>
      <c r="E764" s="274"/>
    </row>
    <row r="765" spans="1:5" ht="12.75" customHeight="1">
      <c r="A765" s="358"/>
      <c r="E765" s="274"/>
    </row>
    <row r="766" spans="1:5" ht="12.75" customHeight="1">
      <c r="A766" s="358"/>
      <c r="E766" s="274"/>
    </row>
    <row r="767" spans="1:5" ht="12.75" customHeight="1">
      <c r="A767" s="358"/>
      <c r="E767" s="274"/>
    </row>
    <row r="768" spans="1:5" ht="12.75" customHeight="1">
      <c r="A768" s="358"/>
      <c r="E768" s="274"/>
    </row>
    <row r="769" spans="1:5" ht="12.75" customHeight="1">
      <c r="A769" s="358"/>
      <c r="E769" s="274"/>
    </row>
    <row r="770" spans="1:5" ht="12.75" customHeight="1">
      <c r="A770" s="358"/>
      <c r="E770" s="274"/>
    </row>
    <row r="771" spans="1:5" ht="12.75" customHeight="1">
      <c r="A771" s="358"/>
      <c r="E771" s="274"/>
    </row>
    <row r="772" spans="1:5" ht="12.75" customHeight="1">
      <c r="A772" s="358"/>
      <c r="E772" s="274"/>
    </row>
    <row r="773" spans="1:5" ht="12.75" customHeight="1">
      <c r="A773" s="358"/>
      <c r="E773" s="274"/>
    </row>
    <row r="774" spans="1:5" ht="12.75" customHeight="1">
      <c r="A774" s="358"/>
      <c r="E774" s="274"/>
    </row>
    <row r="775" spans="1:5" ht="12.75" customHeight="1">
      <c r="A775" s="358"/>
      <c r="E775" s="274"/>
    </row>
    <row r="776" spans="1:5" ht="12.75" customHeight="1">
      <c r="A776" s="358"/>
      <c r="E776" s="274"/>
    </row>
    <row r="777" spans="1:5" ht="12.75" customHeight="1">
      <c r="A777" s="358"/>
      <c r="E777" s="274"/>
    </row>
    <row r="778" spans="1:5" ht="12.75" customHeight="1">
      <c r="A778" s="358"/>
      <c r="E778" s="274"/>
    </row>
    <row r="779" spans="1:5" ht="12.75" customHeight="1">
      <c r="A779" s="358"/>
      <c r="E779" s="274"/>
    </row>
    <row r="780" spans="1:5" ht="12.75" customHeight="1">
      <c r="A780" s="358"/>
      <c r="E780" s="274"/>
    </row>
    <row r="781" spans="1:5" ht="12.75" customHeight="1">
      <c r="A781" s="358"/>
      <c r="E781" s="274"/>
    </row>
    <row r="782" spans="1:5" ht="12.75" customHeight="1">
      <c r="A782" s="358"/>
      <c r="E782" s="274"/>
    </row>
    <row r="783" spans="1:5" ht="12.75" customHeight="1">
      <c r="A783" s="358"/>
      <c r="E783" s="274"/>
    </row>
    <row r="784" spans="1:5" ht="12.75" customHeight="1">
      <c r="A784" s="358"/>
      <c r="E784" s="274"/>
    </row>
    <row r="785" spans="1:5" ht="12.75" customHeight="1">
      <c r="A785" s="358"/>
      <c r="E785" s="274"/>
    </row>
    <row r="786" spans="1:5" ht="12.75" customHeight="1">
      <c r="A786" s="358"/>
      <c r="E786" s="274"/>
    </row>
    <row r="787" spans="1:5" ht="12.75" customHeight="1">
      <c r="A787" s="358"/>
      <c r="E787" s="274"/>
    </row>
    <row r="788" spans="1:5" ht="12.75" customHeight="1">
      <c r="A788" s="358"/>
      <c r="E788" s="274"/>
    </row>
    <row r="789" spans="1:5" ht="12.75" customHeight="1">
      <c r="A789" s="358"/>
      <c r="E789" s="274"/>
    </row>
    <row r="790" spans="1:5" ht="12.75" customHeight="1">
      <c r="A790" s="358"/>
      <c r="E790" s="274"/>
    </row>
    <row r="791" spans="1:5" ht="12.75" customHeight="1">
      <c r="A791" s="358"/>
      <c r="E791" s="274"/>
    </row>
    <row r="792" spans="1:5" ht="12.75" customHeight="1">
      <c r="A792" s="358"/>
      <c r="E792" s="274"/>
    </row>
    <row r="793" spans="1:5" ht="12.75" customHeight="1">
      <c r="A793" s="358"/>
      <c r="E793" s="274"/>
    </row>
    <row r="794" spans="1:5" ht="12.75" customHeight="1">
      <c r="A794" s="358"/>
      <c r="E794" s="274"/>
    </row>
    <row r="795" spans="1:5" ht="12.75" customHeight="1">
      <c r="A795" s="358"/>
      <c r="E795" s="274"/>
    </row>
    <row r="796" spans="1:5" ht="12.75" customHeight="1">
      <c r="A796" s="358"/>
      <c r="E796" s="274"/>
    </row>
    <row r="797" spans="1:5" ht="12.75" customHeight="1">
      <c r="A797" s="358"/>
      <c r="E797" s="274"/>
    </row>
    <row r="798" spans="1:5" ht="12.75" customHeight="1">
      <c r="A798" s="358"/>
      <c r="E798" s="274"/>
    </row>
    <row r="799" spans="1:5" ht="12.75" customHeight="1">
      <c r="A799" s="358"/>
      <c r="E799" s="274"/>
    </row>
    <row r="800" spans="1:5" ht="12.75" customHeight="1">
      <c r="A800" s="358"/>
      <c r="E800" s="274"/>
    </row>
    <row r="801" spans="1:5" ht="12.75" customHeight="1">
      <c r="A801" s="358"/>
      <c r="E801" s="274"/>
    </row>
    <row r="802" spans="1:5" ht="12.75" customHeight="1">
      <c r="A802" s="358"/>
      <c r="E802" s="274"/>
    </row>
    <row r="803" spans="1:5" ht="12.75" customHeight="1">
      <c r="A803" s="358"/>
      <c r="E803" s="274"/>
    </row>
    <row r="804" spans="1:5" ht="12.75" customHeight="1">
      <c r="A804" s="358"/>
      <c r="E804" s="274"/>
    </row>
    <row r="805" spans="1:5" ht="12.75" customHeight="1">
      <c r="A805" s="358"/>
      <c r="E805" s="274"/>
    </row>
    <row r="806" spans="1:5" ht="12.75" customHeight="1">
      <c r="A806" s="358"/>
      <c r="E806" s="274"/>
    </row>
    <row r="807" spans="1:5" ht="12.75" customHeight="1">
      <c r="A807" s="358"/>
      <c r="E807" s="274"/>
    </row>
    <row r="808" spans="1:5" ht="12.75" customHeight="1">
      <c r="A808" s="358"/>
      <c r="E808" s="274"/>
    </row>
    <row r="809" spans="1:5" ht="12.75" customHeight="1">
      <c r="A809" s="358"/>
      <c r="E809" s="274"/>
    </row>
    <row r="810" spans="1:5" ht="12.75" customHeight="1">
      <c r="A810" s="358"/>
      <c r="E810" s="274"/>
    </row>
    <row r="811" spans="1:5" ht="12.75" customHeight="1">
      <c r="A811" s="358"/>
      <c r="E811" s="274"/>
    </row>
    <row r="812" spans="1:5" ht="12.75" customHeight="1">
      <c r="A812" s="358"/>
      <c r="E812" s="274"/>
    </row>
    <row r="813" spans="1:5" ht="12.75" customHeight="1">
      <c r="A813" s="358"/>
      <c r="E813" s="274"/>
    </row>
    <row r="814" spans="1:5" ht="12.75" customHeight="1">
      <c r="A814" s="358"/>
      <c r="E814" s="274"/>
    </row>
    <row r="815" spans="1:5" ht="12.75" customHeight="1">
      <c r="A815" s="358"/>
      <c r="E815" s="274"/>
    </row>
    <row r="816" spans="1:5" ht="12.75" customHeight="1">
      <c r="A816" s="358"/>
      <c r="E816" s="274"/>
    </row>
    <row r="817" spans="1:5" ht="12.75" customHeight="1">
      <c r="A817" s="358"/>
      <c r="E817" s="274"/>
    </row>
    <row r="818" spans="1:5" ht="12.75" customHeight="1">
      <c r="A818" s="358"/>
      <c r="E818" s="274"/>
    </row>
    <row r="819" spans="1:5" ht="12.75" customHeight="1">
      <c r="A819" s="358"/>
      <c r="E819" s="274"/>
    </row>
    <row r="820" spans="1:5" ht="12.75" customHeight="1">
      <c r="A820" s="358"/>
      <c r="E820" s="274"/>
    </row>
    <row r="821" spans="1:5" ht="12.75" customHeight="1">
      <c r="A821" s="358"/>
      <c r="E821" s="274"/>
    </row>
    <row r="822" spans="1:5" ht="12.75" customHeight="1">
      <c r="A822" s="358"/>
      <c r="E822" s="274"/>
    </row>
    <row r="823" spans="1:5" ht="12.75" customHeight="1">
      <c r="A823" s="358"/>
      <c r="E823" s="274"/>
    </row>
    <row r="824" spans="1:5" ht="12.75" customHeight="1">
      <c r="A824" s="358"/>
      <c r="E824" s="274"/>
    </row>
    <row r="825" spans="1:5" ht="12.75" customHeight="1">
      <c r="A825" s="358"/>
      <c r="E825" s="274"/>
    </row>
    <row r="826" spans="1:5" ht="12.75" customHeight="1">
      <c r="A826" s="358"/>
      <c r="E826" s="274"/>
    </row>
    <row r="827" spans="1:5" ht="12.75" customHeight="1">
      <c r="A827" s="358"/>
      <c r="E827" s="274"/>
    </row>
    <row r="828" spans="1:5" ht="12.75" customHeight="1">
      <c r="A828" s="358"/>
      <c r="E828" s="274"/>
    </row>
    <row r="829" spans="1:5" ht="12.75" customHeight="1">
      <c r="A829" s="358"/>
      <c r="E829" s="274"/>
    </row>
    <row r="830" spans="1:5" ht="12.75" customHeight="1">
      <c r="A830" s="358"/>
      <c r="E830" s="274"/>
    </row>
    <row r="831" spans="1:5" ht="12.75" customHeight="1">
      <c r="A831" s="358"/>
      <c r="E831" s="274"/>
    </row>
    <row r="832" spans="1:5" ht="12.75" customHeight="1">
      <c r="A832" s="358"/>
      <c r="E832" s="274"/>
    </row>
    <row r="833" spans="1:5" ht="12.75" customHeight="1">
      <c r="A833" s="358"/>
      <c r="E833" s="274"/>
    </row>
    <row r="834" spans="1:5" ht="12.75" customHeight="1">
      <c r="A834" s="358"/>
      <c r="E834" s="274"/>
    </row>
    <row r="835" spans="1:5" ht="12.75" customHeight="1">
      <c r="A835" s="358"/>
      <c r="E835" s="274"/>
    </row>
    <row r="836" spans="1:5" ht="12.75" customHeight="1">
      <c r="A836" s="358"/>
      <c r="E836" s="274"/>
    </row>
    <row r="837" spans="1:5" ht="12.75" customHeight="1">
      <c r="A837" s="358"/>
      <c r="E837" s="274"/>
    </row>
    <row r="838" spans="1:5" ht="12.75" customHeight="1">
      <c r="A838" s="358"/>
      <c r="E838" s="274"/>
    </row>
    <row r="839" spans="1:5" ht="12.75" customHeight="1">
      <c r="A839" s="358"/>
      <c r="E839" s="274"/>
    </row>
    <row r="840" spans="1:5" ht="12.75" customHeight="1">
      <c r="A840" s="358"/>
      <c r="E840" s="274"/>
    </row>
    <row r="841" spans="1:5" ht="12.75" customHeight="1">
      <c r="A841" s="358"/>
      <c r="E841" s="274"/>
    </row>
    <row r="842" spans="1:5" ht="12.75" customHeight="1">
      <c r="A842" s="358"/>
      <c r="E842" s="274"/>
    </row>
    <row r="843" spans="1:5" ht="12.75" customHeight="1">
      <c r="A843" s="358"/>
      <c r="E843" s="274"/>
    </row>
    <row r="844" spans="1:5" ht="12.75" customHeight="1">
      <c r="A844" s="358"/>
      <c r="E844" s="274"/>
    </row>
    <row r="845" spans="1:5" ht="12.75" customHeight="1">
      <c r="A845" s="358"/>
      <c r="E845" s="274"/>
    </row>
    <row r="846" spans="1:5" ht="12.75" customHeight="1">
      <c r="A846" s="358"/>
      <c r="E846" s="274"/>
    </row>
    <row r="847" spans="1:5" ht="12.75" customHeight="1">
      <c r="A847" s="358"/>
      <c r="E847" s="274"/>
    </row>
    <row r="848" spans="1:5" ht="12.75" customHeight="1">
      <c r="A848" s="358"/>
      <c r="E848" s="274"/>
    </row>
    <row r="849" spans="1:5" ht="12.75" customHeight="1">
      <c r="A849" s="358"/>
      <c r="E849" s="274"/>
    </row>
    <row r="850" spans="1:5" ht="12.75" customHeight="1">
      <c r="A850" s="358"/>
      <c r="E850" s="274"/>
    </row>
    <row r="851" spans="1:5" ht="12.75" customHeight="1">
      <c r="A851" s="358"/>
      <c r="E851" s="274"/>
    </row>
    <row r="852" spans="1:5" ht="12.75" customHeight="1">
      <c r="A852" s="358"/>
      <c r="E852" s="274"/>
    </row>
    <row r="853" spans="1:5" ht="12.75" customHeight="1">
      <c r="A853" s="358"/>
      <c r="E853" s="274"/>
    </row>
    <row r="854" spans="1:5" ht="12.75" customHeight="1">
      <c r="A854" s="358"/>
      <c r="E854" s="274"/>
    </row>
    <row r="855" spans="1:5" ht="12.75" customHeight="1">
      <c r="A855" s="358"/>
      <c r="E855" s="274"/>
    </row>
    <row r="856" spans="1:5" ht="12.75" customHeight="1">
      <c r="A856" s="358"/>
      <c r="E856" s="274"/>
    </row>
    <row r="857" spans="1:5" ht="12.75" customHeight="1">
      <c r="A857" s="358"/>
      <c r="E857" s="274"/>
    </row>
    <row r="858" spans="1:5" ht="12.75" customHeight="1">
      <c r="A858" s="358"/>
      <c r="E858" s="274"/>
    </row>
    <row r="859" spans="1:5" ht="12.75" customHeight="1">
      <c r="A859" s="358"/>
      <c r="E859" s="274"/>
    </row>
    <row r="860" spans="1:5" ht="12.75" customHeight="1">
      <c r="A860" s="358"/>
      <c r="E860" s="274"/>
    </row>
    <row r="861" spans="1:5" ht="12.75" customHeight="1">
      <c r="A861" s="358"/>
      <c r="E861" s="274"/>
    </row>
    <row r="862" spans="1:5" ht="12.75" customHeight="1">
      <c r="A862" s="358"/>
      <c r="E862" s="274"/>
    </row>
    <row r="863" spans="1:5" ht="12.75" customHeight="1">
      <c r="A863" s="358"/>
      <c r="E863" s="274"/>
    </row>
    <row r="864" spans="1:5" ht="12.75" customHeight="1">
      <c r="A864" s="358"/>
      <c r="E864" s="274"/>
    </row>
    <row r="865" spans="1:5" ht="12.75" customHeight="1">
      <c r="A865" s="358"/>
      <c r="E865" s="274"/>
    </row>
    <row r="866" spans="1:5" ht="12.75" customHeight="1">
      <c r="A866" s="358"/>
      <c r="E866" s="274"/>
    </row>
    <row r="867" spans="1:5" ht="12.75" customHeight="1">
      <c r="A867" s="358"/>
      <c r="E867" s="274"/>
    </row>
    <row r="868" spans="1:5" ht="12.75" customHeight="1">
      <c r="A868" s="358"/>
      <c r="E868" s="274"/>
    </row>
    <row r="869" spans="1:5" ht="12.75" customHeight="1">
      <c r="A869" s="358"/>
      <c r="E869" s="274"/>
    </row>
    <row r="870" spans="1:5" ht="12.75" customHeight="1">
      <c r="A870" s="358"/>
      <c r="E870" s="274"/>
    </row>
    <row r="871" spans="1:5" ht="12.75" customHeight="1">
      <c r="A871" s="358"/>
      <c r="E871" s="274"/>
    </row>
    <row r="872" spans="1:5" ht="12.75" customHeight="1">
      <c r="A872" s="358"/>
      <c r="E872" s="274"/>
    </row>
    <row r="873" spans="1:5" ht="12.75" customHeight="1">
      <c r="A873" s="358"/>
      <c r="E873" s="274"/>
    </row>
    <row r="874" spans="1:5" ht="12.75" customHeight="1">
      <c r="A874" s="358"/>
      <c r="E874" s="274"/>
    </row>
    <row r="875" spans="1:5" ht="12.75" customHeight="1">
      <c r="A875" s="358"/>
      <c r="E875" s="274"/>
    </row>
    <row r="876" spans="1:5" ht="12.75" customHeight="1">
      <c r="A876" s="358"/>
      <c r="E876" s="274"/>
    </row>
    <row r="877" spans="1:5" ht="12.75" customHeight="1">
      <c r="A877" s="358"/>
      <c r="E877" s="274"/>
    </row>
    <row r="878" spans="1:5" ht="12.75" customHeight="1">
      <c r="A878" s="358"/>
      <c r="E878" s="274"/>
    </row>
    <row r="879" spans="1:5" ht="12.75" customHeight="1">
      <c r="A879" s="358"/>
      <c r="E879" s="274"/>
    </row>
    <row r="880" spans="1:5" ht="12.75" customHeight="1">
      <c r="A880" s="358"/>
      <c r="E880" s="274"/>
    </row>
    <row r="881" spans="1:5" ht="12.75" customHeight="1">
      <c r="A881" s="358"/>
      <c r="E881" s="274"/>
    </row>
    <row r="882" spans="1:5" ht="12.75" customHeight="1">
      <c r="A882" s="358"/>
      <c r="E882" s="274"/>
    </row>
    <row r="883" spans="1:5" ht="12.75" customHeight="1">
      <c r="A883" s="358"/>
      <c r="E883" s="274"/>
    </row>
    <row r="884" spans="1:5" ht="12.75" customHeight="1">
      <c r="A884" s="358"/>
      <c r="E884" s="274"/>
    </row>
    <row r="885" spans="1:5" ht="12.75" customHeight="1">
      <c r="A885" s="358"/>
      <c r="E885" s="274"/>
    </row>
    <row r="886" spans="1:5" ht="12.75" customHeight="1">
      <c r="A886" s="358"/>
      <c r="E886" s="274"/>
    </row>
    <row r="887" spans="1:5" ht="12.75" customHeight="1">
      <c r="A887" s="358"/>
      <c r="E887" s="274"/>
    </row>
    <row r="888" spans="1:5" ht="12.75" customHeight="1">
      <c r="A888" s="358"/>
      <c r="E888" s="274"/>
    </row>
    <row r="889" spans="1:5" ht="12.75" customHeight="1">
      <c r="A889" s="358"/>
      <c r="E889" s="274"/>
    </row>
    <row r="890" spans="1:5" ht="12.75" customHeight="1">
      <c r="A890" s="358"/>
      <c r="E890" s="274"/>
    </row>
    <row r="891" spans="1:5" ht="12.75" customHeight="1">
      <c r="A891" s="358"/>
      <c r="E891" s="274"/>
    </row>
    <row r="892" spans="1:5" ht="12.75" customHeight="1">
      <c r="A892" s="358"/>
      <c r="E892" s="274"/>
    </row>
    <row r="893" spans="1:5" ht="12.75" customHeight="1">
      <c r="A893" s="358"/>
      <c r="E893" s="274"/>
    </row>
    <row r="894" spans="1:5" ht="12.75" customHeight="1">
      <c r="A894" s="358"/>
      <c r="E894" s="274"/>
    </row>
    <row r="895" spans="1:5" ht="12.75" customHeight="1">
      <c r="A895" s="358"/>
      <c r="E895" s="274"/>
    </row>
    <row r="896" spans="1:5" ht="12.75" customHeight="1">
      <c r="A896" s="358"/>
      <c r="E896" s="274"/>
    </row>
    <row r="897" spans="1:5" ht="12.75" customHeight="1">
      <c r="A897" s="358"/>
      <c r="E897" s="274"/>
    </row>
    <row r="898" spans="1:5" ht="12.75" customHeight="1">
      <c r="A898" s="358"/>
      <c r="E898" s="274"/>
    </row>
    <row r="899" spans="1:5" ht="12.75" customHeight="1">
      <c r="A899" s="358"/>
      <c r="E899" s="274"/>
    </row>
    <row r="900" spans="1:5" ht="12.75" customHeight="1">
      <c r="A900" s="358"/>
      <c r="E900" s="274"/>
    </row>
    <row r="901" spans="1:5" ht="12.75" customHeight="1">
      <c r="A901" s="358"/>
      <c r="E901" s="274"/>
    </row>
    <row r="902" spans="1:5" ht="12.75" customHeight="1">
      <c r="A902" s="358"/>
      <c r="E902" s="274"/>
    </row>
    <row r="903" spans="1:5" ht="12.75" customHeight="1">
      <c r="A903" s="358"/>
      <c r="E903" s="274"/>
    </row>
    <row r="904" spans="1:5" ht="12.75" customHeight="1">
      <c r="A904" s="358"/>
      <c r="E904" s="274"/>
    </row>
    <row r="905" spans="1:5" ht="12.75" customHeight="1">
      <c r="A905" s="358"/>
      <c r="E905" s="274"/>
    </row>
    <row r="906" spans="1:5" ht="12.75" customHeight="1">
      <c r="A906" s="358"/>
      <c r="E906" s="274"/>
    </row>
    <row r="907" spans="1:5" ht="12.75" customHeight="1">
      <c r="A907" s="358"/>
      <c r="E907" s="274"/>
    </row>
    <row r="908" spans="1:5" ht="12.75" customHeight="1">
      <c r="A908" s="358"/>
      <c r="E908" s="274"/>
    </row>
    <row r="909" spans="1:5" ht="12.75" customHeight="1">
      <c r="A909" s="358"/>
      <c r="E909" s="274"/>
    </row>
    <row r="910" spans="1:5" ht="12.75" customHeight="1">
      <c r="A910" s="358"/>
      <c r="E910" s="274"/>
    </row>
    <row r="911" spans="1:5" ht="12.75" customHeight="1">
      <c r="A911" s="358"/>
      <c r="E911" s="274"/>
    </row>
    <row r="912" spans="1:5" ht="12.75" customHeight="1">
      <c r="A912" s="358"/>
      <c r="E912" s="274"/>
    </row>
    <row r="913" spans="1:5" ht="12.75" customHeight="1">
      <c r="A913" s="358"/>
      <c r="E913" s="274"/>
    </row>
    <row r="914" spans="1:5" ht="12.75" customHeight="1">
      <c r="A914" s="358"/>
      <c r="E914" s="274"/>
    </row>
    <row r="915" spans="1:5" ht="12.75" customHeight="1">
      <c r="A915" s="358"/>
      <c r="E915" s="274"/>
    </row>
    <row r="916" spans="1:5" ht="12.75" customHeight="1">
      <c r="A916" s="358"/>
      <c r="E916" s="274"/>
    </row>
    <row r="917" spans="1:5" ht="12.75" customHeight="1">
      <c r="A917" s="358"/>
      <c r="E917" s="274"/>
    </row>
    <row r="918" spans="1:5" ht="12.75" customHeight="1">
      <c r="A918" s="358"/>
      <c r="E918" s="274"/>
    </row>
    <row r="919" spans="1:5" ht="12.75" customHeight="1">
      <c r="A919" s="358"/>
      <c r="E919" s="274"/>
    </row>
    <row r="920" spans="1:5" ht="12.75" customHeight="1">
      <c r="A920" s="358"/>
      <c r="E920" s="274"/>
    </row>
    <row r="921" spans="1:5" ht="12.75" customHeight="1">
      <c r="A921" s="358"/>
      <c r="E921" s="274"/>
    </row>
    <row r="922" spans="1:5" ht="12.75" customHeight="1">
      <c r="A922" s="358"/>
      <c r="E922" s="274"/>
    </row>
    <row r="923" spans="1:5" ht="12.75" customHeight="1">
      <c r="A923" s="358"/>
      <c r="E923" s="274"/>
    </row>
    <row r="924" spans="1:5" ht="12.75" customHeight="1">
      <c r="A924" s="358"/>
      <c r="E924" s="274"/>
    </row>
    <row r="925" spans="1:5" ht="12.75" customHeight="1">
      <c r="A925" s="358"/>
      <c r="E925" s="274"/>
    </row>
    <row r="926" spans="1:5" ht="12.75" customHeight="1">
      <c r="A926" s="358"/>
      <c r="E926" s="274"/>
    </row>
    <row r="927" spans="1:5" ht="12.75" customHeight="1">
      <c r="A927" s="358"/>
      <c r="E927" s="274"/>
    </row>
    <row r="928" spans="1:5" ht="12.75" customHeight="1">
      <c r="A928" s="358"/>
      <c r="E928" s="274"/>
    </row>
    <row r="929" spans="1:5" ht="12.75" customHeight="1">
      <c r="A929" s="358"/>
      <c r="E929" s="274"/>
    </row>
    <row r="930" spans="1:5" ht="12.75" customHeight="1">
      <c r="A930" s="358"/>
      <c r="E930" s="274"/>
    </row>
    <row r="931" spans="1:5" ht="12.75" customHeight="1">
      <c r="A931" s="358"/>
      <c r="E931" s="274"/>
    </row>
    <row r="932" spans="1:5" ht="12.75" customHeight="1">
      <c r="A932" s="358"/>
      <c r="E932" s="274"/>
    </row>
    <row r="933" spans="1:5" ht="12.75" customHeight="1">
      <c r="A933" s="358"/>
      <c r="E933" s="274"/>
    </row>
    <row r="934" spans="1:5" ht="12.75" customHeight="1">
      <c r="A934" s="358"/>
      <c r="E934" s="274"/>
    </row>
    <row r="935" spans="1:5" ht="12.75" customHeight="1">
      <c r="A935" s="358"/>
      <c r="E935" s="274"/>
    </row>
    <row r="936" spans="1:5" ht="12.75" customHeight="1">
      <c r="A936" s="358"/>
      <c r="E936" s="274"/>
    </row>
    <row r="937" spans="1:5" ht="12.75" customHeight="1">
      <c r="A937" s="358"/>
      <c r="E937" s="274"/>
    </row>
    <row r="938" spans="1:5" ht="12.75" customHeight="1">
      <c r="A938" s="358"/>
      <c r="E938" s="274"/>
    </row>
    <row r="939" spans="1:5" ht="12.75" customHeight="1">
      <c r="A939" s="358"/>
      <c r="E939" s="274"/>
    </row>
    <row r="940" spans="1:5" ht="12.75" customHeight="1">
      <c r="A940" s="358"/>
      <c r="E940" s="274"/>
    </row>
    <row r="941" spans="1:5" ht="12.75" customHeight="1">
      <c r="A941" s="358"/>
      <c r="E941" s="274"/>
    </row>
    <row r="942" spans="1:5" ht="12.75" customHeight="1">
      <c r="A942" s="358"/>
      <c r="E942" s="274"/>
    </row>
    <row r="943" spans="1:5" ht="12.75" customHeight="1">
      <c r="A943" s="358"/>
      <c r="E943" s="274"/>
    </row>
    <row r="944" spans="1:5" ht="12.75" customHeight="1">
      <c r="A944" s="358"/>
      <c r="E944" s="274"/>
    </row>
    <row r="945" spans="1:5" ht="12.75" customHeight="1">
      <c r="A945" s="358"/>
      <c r="E945" s="274"/>
    </row>
    <row r="946" spans="1:5" ht="12.75" customHeight="1">
      <c r="A946" s="358"/>
      <c r="E946" s="274"/>
    </row>
    <row r="947" spans="1:5" ht="12.75" customHeight="1">
      <c r="A947" s="358"/>
      <c r="E947" s="274"/>
    </row>
    <row r="948" spans="1:5" ht="12.75" customHeight="1">
      <c r="A948" s="358"/>
      <c r="E948" s="274"/>
    </row>
    <row r="949" spans="1:5" ht="12.75" customHeight="1">
      <c r="A949" s="358"/>
      <c r="E949" s="274"/>
    </row>
    <row r="950" spans="1:5" ht="12.75" customHeight="1">
      <c r="A950" s="358"/>
      <c r="E950" s="274"/>
    </row>
    <row r="951" spans="1:5" ht="12.75" customHeight="1">
      <c r="A951" s="358"/>
      <c r="E951" s="274"/>
    </row>
    <row r="952" spans="1:5" ht="12.75" customHeight="1">
      <c r="A952" s="358"/>
      <c r="E952" s="274"/>
    </row>
    <row r="953" spans="1:5" ht="12.75" customHeight="1">
      <c r="A953" s="358"/>
      <c r="E953" s="274"/>
    </row>
    <row r="954" spans="1:5" ht="12.75" customHeight="1">
      <c r="A954" s="358"/>
      <c r="E954" s="274"/>
    </row>
    <row r="955" spans="1:5" ht="12.75" customHeight="1">
      <c r="A955" s="358"/>
      <c r="E955" s="274"/>
    </row>
    <row r="956" spans="1:5" ht="12.75" customHeight="1">
      <c r="A956" s="358"/>
      <c r="E956" s="274"/>
    </row>
    <row r="957" spans="1:5" ht="12.75" customHeight="1">
      <c r="A957" s="358"/>
      <c r="E957" s="274"/>
    </row>
    <row r="958" spans="1:5" ht="12.75" customHeight="1">
      <c r="A958" s="358"/>
      <c r="E958" s="274"/>
    </row>
    <row r="959" spans="1:5" ht="12.75" customHeight="1">
      <c r="A959" s="358"/>
      <c r="E959" s="274"/>
    </row>
    <row r="960" spans="1:5" ht="12.75" customHeight="1">
      <c r="A960" s="358"/>
      <c r="E960" s="274"/>
    </row>
    <row r="961" spans="1:5" ht="12.75" customHeight="1">
      <c r="A961" s="358"/>
      <c r="E961" s="274"/>
    </row>
    <row r="962" spans="1:5" ht="12.75" customHeight="1">
      <c r="A962" s="358"/>
      <c r="E962" s="274"/>
    </row>
    <row r="963" spans="1:5" ht="12.75" customHeight="1">
      <c r="A963" s="358"/>
      <c r="E963" s="274"/>
    </row>
    <row r="964" spans="1:5" ht="12.75" customHeight="1">
      <c r="A964" s="358"/>
      <c r="E964" s="274"/>
    </row>
    <row r="965" spans="1:5" ht="12.75" customHeight="1">
      <c r="A965" s="358"/>
      <c r="E965" s="274"/>
    </row>
    <row r="966" spans="1:5" ht="12.75" customHeight="1">
      <c r="A966" s="358"/>
      <c r="E966" s="274"/>
    </row>
    <row r="967" spans="1:5" ht="12.75" customHeight="1">
      <c r="A967" s="358"/>
      <c r="E967" s="274"/>
    </row>
    <row r="968" spans="1:5" ht="12.75" customHeight="1">
      <c r="A968" s="358"/>
      <c r="E968" s="274"/>
    </row>
    <row r="969" spans="1:5" ht="12.75" customHeight="1">
      <c r="A969" s="358"/>
      <c r="E969" s="274"/>
    </row>
    <row r="970" spans="1:5" ht="12.75" customHeight="1">
      <c r="A970" s="358"/>
      <c r="E970" s="274"/>
    </row>
    <row r="971" spans="1:5" ht="12.75" customHeight="1">
      <c r="A971" s="358"/>
      <c r="E971" s="274"/>
    </row>
    <row r="972" spans="1:5" ht="12.75" customHeight="1">
      <c r="A972" s="358"/>
      <c r="E972" s="274"/>
    </row>
    <row r="973" spans="1:5" ht="12.75" customHeight="1">
      <c r="A973" s="358"/>
      <c r="E973" s="274"/>
    </row>
    <row r="974" spans="1:5" ht="12.75" customHeight="1">
      <c r="A974" s="358"/>
      <c r="E974" s="274"/>
    </row>
    <row r="975" spans="1:5" ht="12.75" customHeight="1">
      <c r="A975" s="358"/>
      <c r="E975" s="274"/>
    </row>
    <row r="976" spans="1:5" ht="12.75" customHeight="1">
      <c r="A976" s="358"/>
      <c r="E976" s="274"/>
    </row>
    <row r="977" spans="1:5" ht="12.75" customHeight="1">
      <c r="A977" s="358"/>
      <c r="E977" s="274"/>
    </row>
    <row r="978" spans="1:5" ht="12.75" customHeight="1">
      <c r="A978" s="358"/>
      <c r="E978" s="274"/>
    </row>
    <row r="979" spans="1:5" ht="12.75" customHeight="1">
      <c r="A979" s="358"/>
      <c r="E979" s="274"/>
    </row>
    <row r="980" spans="1:5" ht="12.75" customHeight="1">
      <c r="A980" s="358"/>
      <c r="E980" s="274"/>
    </row>
    <row r="981" spans="1:5" ht="12.75" customHeight="1">
      <c r="A981" s="358"/>
      <c r="E981" s="274"/>
    </row>
    <row r="982" spans="1:5" ht="12.75" customHeight="1">
      <c r="A982" s="358"/>
      <c r="E982" s="274"/>
    </row>
    <row r="983" spans="1:5" ht="12.75" customHeight="1">
      <c r="A983" s="358"/>
      <c r="E983" s="274"/>
    </row>
    <row r="984" spans="1:5" ht="12.75" customHeight="1">
      <c r="A984" s="358"/>
      <c r="E984" s="274"/>
    </row>
    <row r="985" spans="1:5" ht="12.75" customHeight="1">
      <c r="A985" s="358"/>
      <c r="E985" s="274"/>
    </row>
    <row r="986" spans="1:5" ht="12.75" customHeight="1">
      <c r="A986" s="358"/>
      <c r="E986" s="274"/>
    </row>
    <row r="987" spans="1:5" ht="12.75" customHeight="1">
      <c r="A987" s="358"/>
      <c r="E987" s="274"/>
    </row>
    <row r="988" spans="1:5" ht="12.75" customHeight="1">
      <c r="A988" s="358"/>
      <c r="E988" s="274"/>
    </row>
    <row r="989" spans="1:5" ht="12.75" customHeight="1">
      <c r="A989" s="358"/>
      <c r="E989" s="274"/>
    </row>
    <row r="990" spans="1:5" ht="12.75" customHeight="1">
      <c r="A990" s="358"/>
      <c r="E990" s="274"/>
    </row>
    <row r="991" spans="1:5" ht="12.75" customHeight="1">
      <c r="A991" s="358"/>
      <c r="E991" s="274"/>
    </row>
    <row r="992" spans="1:5" ht="12.75" customHeight="1">
      <c r="A992" s="358"/>
      <c r="E992" s="274"/>
    </row>
    <row r="993" spans="1:5" ht="12.75" customHeight="1">
      <c r="A993" s="358"/>
      <c r="E993" s="274"/>
    </row>
    <row r="994" spans="1:5" ht="12.75" customHeight="1">
      <c r="A994" s="358"/>
      <c r="E994" s="274"/>
    </row>
    <row r="995" spans="1:5" ht="12.75" customHeight="1">
      <c r="A995" s="358"/>
      <c r="E995" s="274"/>
    </row>
    <row r="996" spans="1:5" ht="12.75" customHeight="1">
      <c r="A996" s="358"/>
      <c r="E996" s="274"/>
    </row>
    <row r="997" spans="1:5" ht="12.75" customHeight="1">
      <c r="A997" s="358"/>
      <c r="E997" s="274"/>
    </row>
    <row r="998" spans="1:5" ht="12.75" customHeight="1">
      <c r="A998" s="358"/>
      <c r="E998" s="274"/>
    </row>
    <row r="999" spans="1:5" ht="12.75" customHeight="1">
      <c r="A999" s="358"/>
      <c r="E999" s="274"/>
    </row>
    <row r="1000" spans="1:5" ht="12.75" customHeight="1">
      <c r="A1000" s="358"/>
      <c r="E1000" s="274"/>
    </row>
    <row r="1001" spans="1:5" ht="12.75" customHeight="1">
      <c r="A1001" s="358"/>
      <c r="E1001" s="274"/>
    </row>
    <row r="1002" spans="1:5" ht="12.75" customHeight="1">
      <c r="A1002" s="358"/>
      <c r="E1002" s="274"/>
    </row>
    <row r="1003" spans="1:5" ht="12.75" customHeight="1">
      <c r="A1003" s="358"/>
      <c r="E1003" s="274"/>
    </row>
  </sheetData>
  <mergeCells count="3">
    <mergeCell ref="F10:G10"/>
    <mergeCell ref="T11:V11"/>
    <mergeCell ref="T23:AB23"/>
  </mergeCells>
  <pageMargins left="0.7" right="0.7" top="0.75" bottom="0.75" header="0" footer="0"/>
  <pageSetup paperSize="3" fitToHeight="0" orientation="landscape"/>
  <headerFooter>
    <oddHeader>&amp;L2019 ULI Hines Student Competition&amp;R2019-331 &amp;A</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3300"/>
    <pageSetUpPr fitToPage="1"/>
  </sheetPr>
  <dimension ref="A1:BD1001"/>
  <sheetViews>
    <sheetView showGridLines="0" workbookViewId="0">
      <pane xSplit="4" ySplit="13" topLeftCell="J14" activePane="bottomRight" state="frozen"/>
      <selection pane="topRight" activeCell="E1" sqref="E1"/>
      <selection pane="bottomLeft" activeCell="A14" sqref="A14"/>
      <selection pane="bottomRight" activeCell="N40" sqref="N40"/>
    </sheetView>
  </sheetViews>
  <sheetFormatPr baseColWidth="10" defaultColWidth="14.5" defaultRowHeight="15" customHeight="1"/>
  <cols>
    <col min="1" max="1" width="1.6640625" style="161" customWidth="1"/>
    <col min="2" max="2" width="8.6640625" style="161" customWidth="1"/>
    <col min="3" max="3" width="23.83203125" style="161" customWidth="1"/>
    <col min="4" max="4" width="14.6640625" style="161" customWidth="1"/>
    <col min="5" max="5" width="2.6640625" style="161" customWidth="1"/>
    <col min="6" max="7" width="12.6640625" style="161" customWidth="1"/>
    <col min="8" max="8" width="18.5" style="161" customWidth="1"/>
    <col min="9" max="9" width="15.1640625" style="161" customWidth="1"/>
    <col min="10" max="36" width="14.5" style="161" customWidth="1"/>
    <col min="37" max="54" width="11.6640625" style="161" customWidth="1"/>
    <col min="55" max="56" width="8.83203125" style="161" customWidth="1"/>
    <col min="57" max="16384" width="14.5" style="161"/>
  </cols>
  <sheetData>
    <row r="1" spans="2:56" ht="12.75" customHeight="1">
      <c r="AK1" s="358"/>
      <c r="AL1" s="358"/>
      <c r="AM1" s="358"/>
      <c r="AN1" s="358"/>
      <c r="AO1" s="358"/>
      <c r="AP1" s="358"/>
      <c r="AQ1" s="358"/>
      <c r="AR1" s="358"/>
      <c r="AS1" s="358"/>
      <c r="AT1" s="358"/>
      <c r="AU1" s="358"/>
      <c r="AV1" s="358"/>
      <c r="AW1" s="358"/>
      <c r="AX1" s="358"/>
      <c r="AY1" s="358"/>
      <c r="AZ1" s="358"/>
      <c r="BA1" s="358"/>
      <c r="BB1" s="358"/>
      <c r="BC1" s="358"/>
      <c r="BD1" s="358"/>
    </row>
    <row r="2" spans="2:56" ht="12.75" customHeight="1">
      <c r="AK2" s="358"/>
      <c r="AL2" s="358"/>
      <c r="AM2" s="358"/>
      <c r="AN2" s="358"/>
      <c r="AO2" s="358"/>
      <c r="AP2" s="358"/>
      <c r="AQ2" s="358"/>
      <c r="AR2" s="358"/>
      <c r="AS2" s="358"/>
      <c r="AT2" s="358"/>
      <c r="AU2" s="358"/>
      <c r="AV2" s="358"/>
      <c r="AW2" s="358"/>
      <c r="AX2" s="358"/>
      <c r="AY2" s="358"/>
      <c r="AZ2" s="358"/>
      <c r="BA2" s="358"/>
      <c r="BB2" s="358"/>
      <c r="BC2" s="358"/>
      <c r="BD2" s="358"/>
    </row>
    <row r="3" spans="2:56" ht="12.75" customHeight="1">
      <c r="AK3" s="358"/>
      <c r="AL3" s="358"/>
      <c r="AM3" s="358"/>
      <c r="AN3" s="358"/>
      <c r="AO3" s="358"/>
      <c r="AP3" s="358"/>
      <c r="AQ3" s="358"/>
      <c r="AR3" s="358"/>
      <c r="AS3" s="358"/>
      <c r="AT3" s="358"/>
      <c r="AU3" s="358"/>
      <c r="AV3" s="358"/>
      <c r="AW3" s="358"/>
      <c r="AX3" s="358"/>
      <c r="AY3" s="358"/>
      <c r="AZ3" s="358"/>
      <c r="BA3" s="358"/>
      <c r="BB3" s="358"/>
      <c r="BC3" s="358"/>
      <c r="BD3" s="358"/>
    </row>
    <row r="4" spans="2:56" ht="12.75" customHeight="1">
      <c r="AK4" s="358"/>
      <c r="AL4" s="358"/>
      <c r="AM4" s="358"/>
      <c r="AN4" s="358"/>
      <c r="AO4" s="358"/>
      <c r="AP4" s="358"/>
      <c r="AQ4" s="358"/>
      <c r="AR4" s="358"/>
      <c r="AS4" s="358"/>
      <c r="AT4" s="358"/>
      <c r="AU4" s="358"/>
      <c r="AV4" s="358"/>
      <c r="AW4" s="358"/>
      <c r="AX4" s="358"/>
      <c r="AY4" s="358"/>
      <c r="AZ4" s="358"/>
      <c r="BA4" s="358"/>
      <c r="BB4" s="358"/>
      <c r="BC4" s="358"/>
      <c r="BD4" s="358"/>
    </row>
    <row r="5" spans="2:56" ht="12.75" customHeight="1">
      <c r="AK5" s="358"/>
      <c r="AL5" s="358"/>
      <c r="AM5" s="358"/>
      <c r="AN5" s="358"/>
      <c r="AO5" s="358"/>
      <c r="AP5" s="358"/>
      <c r="AQ5" s="358"/>
      <c r="AR5" s="358"/>
      <c r="AS5" s="358"/>
      <c r="AT5" s="358"/>
      <c r="AU5" s="358"/>
      <c r="AV5" s="358"/>
      <c r="AW5" s="358"/>
      <c r="AX5" s="358"/>
      <c r="AY5" s="358"/>
      <c r="AZ5" s="358"/>
      <c r="BA5" s="358"/>
      <c r="BB5" s="358"/>
      <c r="BC5" s="358"/>
      <c r="BD5" s="358"/>
    </row>
    <row r="6" spans="2:56" ht="12.75" customHeight="1">
      <c r="AK6" s="358"/>
      <c r="AL6" s="358"/>
      <c r="AM6" s="358"/>
      <c r="AN6" s="358"/>
      <c r="AO6" s="358"/>
      <c r="AP6" s="358"/>
      <c r="AQ6" s="358"/>
      <c r="AR6" s="358"/>
      <c r="AS6" s="358"/>
      <c r="AT6" s="358"/>
      <c r="AU6" s="358"/>
      <c r="AV6" s="358"/>
      <c r="AW6" s="358"/>
      <c r="AX6" s="358"/>
      <c r="AY6" s="358"/>
      <c r="AZ6" s="358"/>
      <c r="BA6" s="358"/>
      <c r="BB6" s="358"/>
      <c r="BC6" s="358"/>
      <c r="BD6" s="358"/>
    </row>
    <row r="7" spans="2:56" ht="12.75" customHeight="1">
      <c r="AK7" s="358"/>
      <c r="AL7" s="358"/>
      <c r="AM7" s="358"/>
      <c r="AN7" s="358"/>
      <c r="AO7" s="358"/>
      <c r="AP7" s="358"/>
      <c r="AQ7" s="358"/>
      <c r="AR7" s="358"/>
      <c r="AS7" s="358"/>
      <c r="AT7" s="358"/>
      <c r="AU7" s="358"/>
      <c r="AV7" s="358"/>
      <c r="AW7" s="358"/>
      <c r="AX7" s="358"/>
      <c r="AY7" s="358"/>
      <c r="AZ7" s="358"/>
      <c r="BA7" s="358"/>
      <c r="BB7" s="358"/>
      <c r="BC7" s="358"/>
      <c r="BD7" s="358"/>
    </row>
    <row r="8" spans="2:56" ht="12.75" customHeight="1">
      <c r="B8" s="89" t="s">
        <v>68</v>
      </c>
      <c r="AK8" s="358"/>
      <c r="AL8" s="358"/>
      <c r="AM8" s="358"/>
      <c r="AN8" s="358"/>
      <c r="AO8" s="358"/>
      <c r="AP8" s="358"/>
      <c r="AQ8" s="358"/>
      <c r="AR8" s="358"/>
      <c r="AS8" s="358"/>
      <c r="AT8" s="358"/>
      <c r="AU8" s="358"/>
      <c r="AV8" s="358"/>
      <c r="AW8" s="358"/>
      <c r="AX8" s="358"/>
      <c r="AY8" s="358"/>
      <c r="AZ8" s="358"/>
      <c r="BA8" s="358"/>
      <c r="BB8" s="358"/>
      <c r="BC8" s="358"/>
      <c r="BD8" s="358"/>
    </row>
    <row r="9" spans="2:56" ht="12.75" customHeight="1" thickBot="1">
      <c r="AK9" s="358"/>
      <c r="AL9" s="358"/>
      <c r="AM9" s="358"/>
      <c r="AN9" s="358"/>
      <c r="AO9" s="358"/>
      <c r="AP9" s="358"/>
      <c r="AQ9" s="358"/>
      <c r="AR9" s="358"/>
      <c r="AS9" s="358"/>
      <c r="AT9" s="358"/>
      <c r="AU9" s="358"/>
      <c r="AV9" s="358"/>
      <c r="AW9" s="358"/>
      <c r="AX9" s="358"/>
      <c r="AY9" s="358"/>
      <c r="AZ9" s="358"/>
      <c r="BA9" s="358"/>
      <c r="BB9" s="358"/>
      <c r="BC9" s="358"/>
      <c r="BD9" s="358"/>
    </row>
    <row r="10" spans="2:56" ht="12.75" customHeight="1" thickBot="1">
      <c r="B10" s="1442" t="s">
        <v>457</v>
      </c>
      <c r="C10" s="1443"/>
      <c r="D10" s="1443"/>
      <c r="E10" s="1443"/>
      <c r="F10" s="1443"/>
      <c r="G10" s="1443"/>
      <c r="H10" s="1444"/>
      <c r="I10" s="1443"/>
      <c r="J10" s="1443"/>
      <c r="K10" s="1443"/>
      <c r="L10" s="1443"/>
      <c r="M10" s="1443"/>
      <c r="N10" s="1443"/>
      <c r="O10" s="1443"/>
      <c r="P10" s="1443"/>
      <c r="Q10" s="1443"/>
      <c r="R10" s="1443"/>
      <c r="S10" s="1443"/>
      <c r="T10" s="1443"/>
      <c r="U10" s="1443"/>
      <c r="V10" s="1443"/>
      <c r="W10" s="1443"/>
      <c r="X10" s="1443"/>
      <c r="Y10" s="1443"/>
      <c r="Z10" s="1443"/>
      <c r="AA10" s="1443"/>
      <c r="AB10" s="1443"/>
      <c r="AC10" s="1443"/>
      <c r="AD10" s="1443"/>
      <c r="AE10" s="1443"/>
      <c r="AF10" s="1443"/>
      <c r="AG10" s="1443"/>
      <c r="AH10" s="1443"/>
      <c r="AI10" s="1443"/>
      <c r="AJ10" s="1445"/>
      <c r="AK10" s="358"/>
      <c r="AL10" s="358"/>
      <c r="AM10" s="358"/>
      <c r="AN10" s="358"/>
      <c r="AO10" s="358"/>
      <c r="AP10" s="358"/>
      <c r="AQ10" s="358"/>
      <c r="AR10" s="358"/>
      <c r="AS10" s="358"/>
      <c r="AT10" s="358"/>
      <c r="AU10" s="358"/>
      <c r="AV10" s="358"/>
      <c r="AW10" s="358"/>
      <c r="AX10" s="358"/>
      <c r="AY10" s="358"/>
      <c r="AZ10" s="358"/>
      <c r="BA10" s="358"/>
      <c r="BB10" s="358"/>
      <c r="BC10" s="358"/>
      <c r="BD10" s="358"/>
    </row>
    <row r="11" spans="2:56" s="478" customFormat="1" ht="12.75" customHeight="1">
      <c r="B11" s="852"/>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678"/>
      <c r="AK11" s="488"/>
      <c r="AL11" s="488"/>
      <c r="AM11" s="488"/>
      <c r="AN11" s="488"/>
      <c r="AO11" s="488"/>
      <c r="AP11" s="488"/>
      <c r="AQ11" s="488"/>
      <c r="AR11" s="488"/>
      <c r="AS11" s="488"/>
      <c r="AT11" s="488"/>
      <c r="AU11" s="488"/>
      <c r="AV11" s="488"/>
      <c r="AW11" s="488"/>
      <c r="AX11" s="488"/>
      <c r="AY11" s="488"/>
      <c r="AZ11" s="488"/>
      <c r="BA11" s="488"/>
      <c r="BB11" s="488"/>
      <c r="BC11" s="488"/>
      <c r="BD11" s="488"/>
    </row>
    <row r="12" spans="2:56" s="478" customFormat="1" ht="12.75" customHeight="1">
      <c r="B12" s="585" t="s">
        <v>458</v>
      </c>
      <c r="C12" s="595"/>
      <c r="D12" s="595"/>
      <c r="E12" s="595"/>
      <c r="F12" s="870">
        <v>0</v>
      </c>
      <c r="G12" s="870">
        <f t="shared" ref="G12:AJ12" si="0">F12+1</f>
        <v>1</v>
      </c>
      <c r="H12" s="870">
        <f t="shared" si="0"/>
        <v>2</v>
      </c>
      <c r="I12" s="870">
        <f t="shared" si="0"/>
        <v>3</v>
      </c>
      <c r="J12" s="870">
        <f t="shared" si="0"/>
        <v>4</v>
      </c>
      <c r="K12" s="870">
        <f t="shared" si="0"/>
        <v>5</v>
      </c>
      <c r="L12" s="870">
        <f t="shared" si="0"/>
        <v>6</v>
      </c>
      <c r="M12" s="870">
        <f t="shared" si="0"/>
        <v>7</v>
      </c>
      <c r="N12" s="870">
        <f t="shared" si="0"/>
        <v>8</v>
      </c>
      <c r="O12" s="870">
        <f t="shared" si="0"/>
        <v>9</v>
      </c>
      <c r="P12" s="870">
        <f t="shared" si="0"/>
        <v>10</v>
      </c>
      <c r="Q12" s="870">
        <f t="shared" si="0"/>
        <v>11</v>
      </c>
      <c r="R12" s="870">
        <f t="shared" si="0"/>
        <v>12</v>
      </c>
      <c r="S12" s="870">
        <f t="shared" si="0"/>
        <v>13</v>
      </c>
      <c r="T12" s="870">
        <f t="shared" si="0"/>
        <v>14</v>
      </c>
      <c r="U12" s="870">
        <f t="shared" si="0"/>
        <v>15</v>
      </c>
      <c r="V12" s="870">
        <f t="shared" si="0"/>
        <v>16</v>
      </c>
      <c r="W12" s="870">
        <f t="shared" si="0"/>
        <v>17</v>
      </c>
      <c r="X12" s="870">
        <f t="shared" si="0"/>
        <v>18</v>
      </c>
      <c r="Y12" s="870">
        <f t="shared" si="0"/>
        <v>19</v>
      </c>
      <c r="Z12" s="870">
        <f t="shared" si="0"/>
        <v>20</v>
      </c>
      <c r="AA12" s="870">
        <f t="shared" si="0"/>
        <v>21</v>
      </c>
      <c r="AB12" s="870">
        <f t="shared" si="0"/>
        <v>22</v>
      </c>
      <c r="AC12" s="870">
        <f t="shared" si="0"/>
        <v>23</v>
      </c>
      <c r="AD12" s="870">
        <f t="shared" si="0"/>
        <v>24</v>
      </c>
      <c r="AE12" s="870">
        <f t="shared" si="0"/>
        <v>25</v>
      </c>
      <c r="AF12" s="870">
        <f t="shared" si="0"/>
        <v>26</v>
      </c>
      <c r="AG12" s="870">
        <f t="shared" si="0"/>
        <v>27</v>
      </c>
      <c r="AH12" s="870">
        <f t="shared" si="0"/>
        <v>28</v>
      </c>
      <c r="AI12" s="870">
        <f t="shared" si="0"/>
        <v>29</v>
      </c>
      <c r="AJ12" s="871">
        <f t="shared" si="0"/>
        <v>30</v>
      </c>
      <c r="AK12" s="488"/>
      <c r="AL12" s="488"/>
      <c r="AM12" s="488"/>
      <c r="AN12" s="488"/>
      <c r="AO12" s="488"/>
      <c r="AP12" s="488"/>
      <c r="AQ12" s="488"/>
      <c r="AR12" s="488"/>
      <c r="AS12" s="488"/>
      <c r="AT12" s="488"/>
      <c r="AU12" s="488"/>
      <c r="AV12" s="488"/>
      <c r="AW12" s="488"/>
      <c r="AX12" s="488"/>
      <c r="AY12" s="488"/>
      <c r="AZ12" s="488"/>
      <c r="BA12" s="488"/>
      <c r="BB12" s="488"/>
      <c r="BC12" s="488"/>
      <c r="BD12" s="488"/>
    </row>
    <row r="13" spans="2:56" s="478" customFormat="1" ht="12.75" customHeight="1">
      <c r="B13" s="585" t="s">
        <v>459</v>
      </c>
      <c r="C13" s="595"/>
      <c r="D13" s="595"/>
      <c r="E13" s="595"/>
      <c r="F13" s="601">
        <f>'Phase I - Summary'!D20</f>
        <v>2021</v>
      </c>
      <c r="G13" s="601">
        <f t="shared" ref="G13:AJ13" si="1">F13+1</f>
        <v>2022</v>
      </c>
      <c r="H13" s="601">
        <f t="shared" si="1"/>
        <v>2023</v>
      </c>
      <c r="I13" s="601">
        <f t="shared" si="1"/>
        <v>2024</v>
      </c>
      <c r="J13" s="601">
        <f t="shared" si="1"/>
        <v>2025</v>
      </c>
      <c r="K13" s="601">
        <f t="shared" si="1"/>
        <v>2026</v>
      </c>
      <c r="L13" s="601">
        <f t="shared" si="1"/>
        <v>2027</v>
      </c>
      <c r="M13" s="601">
        <f t="shared" si="1"/>
        <v>2028</v>
      </c>
      <c r="N13" s="601">
        <f t="shared" si="1"/>
        <v>2029</v>
      </c>
      <c r="O13" s="601">
        <f t="shared" si="1"/>
        <v>2030</v>
      </c>
      <c r="P13" s="601">
        <f t="shared" si="1"/>
        <v>2031</v>
      </c>
      <c r="Q13" s="601">
        <f t="shared" si="1"/>
        <v>2032</v>
      </c>
      <c r="R13" s="601">
        <f t="shared" si="1"/>
        <v>2033</v>
      </c>
      <c r="S13" s="601">
        <f t="shared" si="1"/>
        <v>2034</v>
      </c>
      <c r="T13" s="601">
        <f t="shared" si="1"/>
        <v>2035</v>
      </c>
      <c r="U13" s="601">
        <f t="shared" si="1"/>
        <v>2036</v>
      </c>
      <c r="V13" s="601">
        <f t="shared" si="1"/>
        <v>2037</v>
      </c>
      <c r="W13" s="601">
        <f t="shared" si="1"/>
        <v>2038</v>
      </c>
      <c r="X13" s="601">
        <f t="shared" si="1"/>
        <v>2039</v>
      </c>
      <c r="Y13" s="601">
        <f t="shared" si="1"/>
        <v>2040</v>
      </c>
      <c r="Z13" s="601">
        <f t="shared" si="1"/>
        <v>2041</v>
      </c>
      <c r="AA13" s="601">
        <f t="shared" si="1"/>
        <v>2042</v>
      </c>
      <c r="AB13" s="601">
        <f t="shared" si="1"/>
        <v>2043</v>
      </c>
      <c r="AC13" s="601">
        <f t="shared" si="1"/>
        <v>2044</v>
      </c>
      <c r="AD13" s="601">
        <f t="shared" si="1"/>
        <v>2045</v>
      </c>
      <c r="AE13" s="601">
        <f t="shared" si="1"/>
        <v>2046</v>
      </c>
      <c r="AF13" s="601">
        <f t="shared" si="1"/>
        <v>2047</v>
      </c>
      <c r="AG13" s="601">
        <f t="shared" si="1"/>
        <v>2048</v>
      </c>
      <c r="AH13" s="601">
        <f t="shared" si="1"/>
        <v>2049</v>
      </c>
      <c r="AI13" s="601">
        <f t="shared" si="1"/>
        <v>2050</v>
      </c>
      <c r="AJ13" s="872">
        <f t="shared" si="1"/>
        <v>2051</v>
      </c>
      <c r="AK13" s="418"/>
      <c r="AL13" s="418"/>
      <c r="AM13" s="418"/>
      <c r="AN13" s="418"/>
      <c r="AO13" s="418"/>
      <c r="AP13" s="418"/>
      <c r="AQ13" s="418"/>
      <c r="AR13" s="418"/>
      <c r="AS13" s="418"/>
      <c r="AT13" s="418"/>
      <c r="AU13" s="418"/>
      <c r="AV13" s="418"/>
      <c r="AW13" s="418"/>
      <c r="AX13" s="418"/>
      <c r="AY13" s="418"/>
      <c r="AZ13" s="418"/>
      <c r="BA13" s="418"/>
      <c r="BB13" s="418"/>
      <c r="BC13" s="418"/>
      <c r="BD13" s="418"/>
    </row>
    <row r="14" spans="2:56" s="478" customFormat="1" ht="12.75" customHeight="1">
      <c r="B14" s="852"/>
      <c r="C14" s="595"/>
      <c r="D14" s="595"/>
      <c r="E14" s="595"/>
      <c r="F14" s="873"/>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595"/>
      <c r="AJ14" s="678"/>
      <c r="AK14" s="488"/>
      <c r="AL14" s="488"/>
      <c r="AM14" s="488"/>
      <c r="AN14" s="488"/>
      <c r="AO14" s="488"/>
      <c r="AP14" s="488"/>
      <c r="AQ14" s="488"/>
      <c r="AR14" s="488"/>
      <c r="AS14" s="488"/>
      <c r="AT14" s="488"/>
      <c r="AU14" s="488"/>
      <c r="AV14" s="488"/>
      <c r="AW14" s="488"/>
      <c r="AX14" s="488"/>
      <c r="AY14" s="488"/>
      <c r="AZ14" s="488"/>
      <c r="BA14" s="488"/>
      <c r="BB14" s="488"/>
      <c r="BC14" s="488"/>
      <c r="BD14" s="488"/>
    </row>
    <row r="15" spans="2:56" s="478" customFormat="1" ht="12.75" customHeight="1">
      <c r="B15" s="852"/>
      <c r="C15" s="595"/>
      <c r="D15" s="894" t="s">
        <v>110</v>
      </c>
      <c r="E15" s="595"/>
      <c r="F15" s="873"/>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678"/>
      <c r="AK15" s="488"/>
      <c r="AL15" s="488"/>
      <c r="AM15" s="488"/>
      <c r="AN15" s="488"/>
      <c r="AO15" s="488"/>
      <c r="AP15" s="488"/>
      <c r="AQ15" s="488"/>
      <c r="AR15" s="488"/>
      <c r="AS15" s="488"/>
      <c r="AT15" s="488"/>
      <c r="AU15" s="488"/>
      <c r="AV15" s="488"/>
      <c r="AW15" s="488"/>
      <c r="AX15" s="488"/>
      <c r="AY15" s="488"/>
      <c r="AZ15" s="488"/>
      <c r="BA15" s="488"/>
      <c r="BB15" s="488"/>
      <c r="BC15" s="488"/>
      <c r="BD15" s="488"/>
    </row>
    <row r="16" spans="2:56" s="478" customFormat="1" ht="12.75" customHeight="1">
      <c r="B16" s="585" t="s">
        <v>460</v>
      </c>
      <c r="C16" s="595"/>
      <c r="D16" s="874">
        <f>SUM(F16:DV16)</f>
        <v>1</v>
      </c>
      <c r="E16" s="595"/>
      <c r="F16" s="875">
        <v>0</v>
      </c>
      <c r="G16" s="875">
        <v>0</v>
      </c>
      <c r="H16" s="875">
        <f>IF(H13&lt;'Phase I - Summary'!$D$23,1/'Phase I - Summary'!$D$22,0)</f>
        <v>0.33333333333333331</v>
      </c>
      <c r="I16" s="875">
        <f>IF(I13&lt;'Phase I - Summary'!$D$23,1/'Phase I - Summary'!$D$22,0)</f>
        <v>0.33333333333333331</v>
      </c>
      <c r="J16" s="875">
        <f>IF(J13&lt;'Phase I - Summary'!$D$23,1/'Phase I - Summary'!$D$22,0)</f>
        <v>0.33333333333333331</v>
      </c>
      <c r="K16" s="875">
        <f>IF(K13&lt;'Phase I - Summary'!$D$23,1/'Phase I - Summary'!$D$22,0)</f>
        <v>0</v>
      </c>
      <c r="L16" s="875">
        <f>IF(L13&lt;'Phase I - Summary'!$D$23,1/'Phase I - Summary'!$D$22,0)</f>
        <v>0</v>
      </c>
      <c r="M16" s="875">
        <f>IF(M13&lt;'Phase I - Summary'!$D$23,1/'Phase I - Summary'!$D$22,0)</f>
        <v>0</v>
      </c>
      <c r="N16" s="875">
        <f>IF(N13&lt;'Phase I - Summary'!$D$23,1/'Phase I - Summary'!$D$22,0)</f>
        <v>0</v>
      </c>
      <c r="O16" s="875">
        <f>IF(O13&lt;'Phase I - Summary'!$D$23,1/'Phase I - Summary'!$D$22,0)</f>
        <v>0</v>
      </c>
      <c r="P16" s="875">
        <f>IF(P13&lt;'Phase I - Summary'!$D$23,1/'Phase I - Summary'!$D$22,0)</f>
        <v>0</v>
      </c>
      <c r="Q16" s="875">
        <f>IF(Q13&lt;'Phase I - Summary'!$D$23,1/'Phase I - Summary'!$D$22,0)</f>
        <v>0</v>
      </c>
      <c r="R16" s="875">
        <f>IF(R13&lt;'Phase I - Summary'!$D$23,1/'Phase I - Summary'!$D$22,0)</f>
        <v>0</v>
      </c>
      <c r="S16" s="875">
        <f>IF(S13&lt;'Phase I - Summary'!$D$23,1/'Phase I - Summary'!$D$22,0)</f>
        <v>0</v>
      </c>
      <c r="T16" s="875">
        <f>IF(T13&lt;'Phase I - Summary'!$D$23,1/'Phase I - Summary'!$D$22,0)</f>
        <v>0</v>
      </c>
      <c r="U16" s="875">
        <f>IF(U13&lt;'Phase I - Summary'!$D$23,1/'Phase I - Summary'!$D$22,0)</f>
        <v>0</v>
      </c>
      <c r="V16" s="875">
        <f>IF(V13&lt;'Phase I - Summary'!$D$23,1/'Phase I - Summary'!$D$22,0)</f>
        <v>0</v>
      </c>
      <c r="W16" s="875">
        <f>IF(W13&lt;'Phase I - Summary'!$D$23,1/'Phase I - Summary'!$D$22,0)</f>
        <v>0</v>
      </c>
      <c r="X16" s="875">
        <f>IF(X13&lt;'Phase I - Summary'!$D$23,1/'Phase I - Summary'!$D$22,0)</f>
        <v>0</v>
      </c>
      <c r="Y16" s="875">
        <f>IF(Y13&lt;'Phase I - Summary'!$D$23,1/'Phase I - Summary'!$D$22,0)</f>
        <v>0</v>
      </c>
      <c r="Z16" s="875">
        <f>IF(Z13&lt;'Phase I - Summary'!$D$23,1/'Phase I - Summary'!$D$22,0)</f>
        <v>0</v>
      </c>
      <c r="AA16" s="875">
        <f>IF(AA13&lt;'Phase I - Summary'!$D$23,1/'Phase I - Summary'!$D$22,0)</f>
        <v>0</v>
      </c>
      <c r="AB16" s="875">
        <f>IF(AB13&lt;'Phase I - Summary'!$D$23,1/'Phase I - Summary'!$D$22,0)</f>
        <v>0</v>
      </c>
      <c r="AC16" s="875">
        <f>IF(AC13&lt;'Phase I - Summary'!$D$23,1/'Phase I - Summary'!$D$22,0)</f>
        <v>0</v>
      </c>
      <c r="AD16" s="875">
        <f>IF(AD13&lt;'Phase I - Summary'!$D$23,1/'Phase I - Summary'!$D$22,0)</f>
        <v>0</v>
      </c>
      <c r="AE16" s="875">
        <f>IF(AE13&lt;'Phase I - Summary'!$D$23,1/'Phase I - Summary'!$D$22,0)</f>
        <v>0</v>
      </c>
      <c r="AF16" s="875">
        <f>IF(AF13&lt;'Phase I - Summary'!$D$23,1/'Phase I - Summary'!$D$22,0)</f>
        <v>0</v>
      </c>
      <c r="AG16" s="875">
        <f>IF(AG13&lt;'Phase I - Summary'!$D$23,1/'Phase I - Summary'!$D$22,0)</f>
        <v>0</v>
      </c>
      <c r="AH16" s="875">
        <f>IF(AH13&lt;'Phase I - Summary'!$D$23,1/'Phase I - Summary'!$D$22,0)</f>
        <v>0</v>
      </c>
      <c r="AI16" s="875">
        <f>IF(AI13&lt;'Phase I - Summary'!$D$23,1/'Phase I - Summary'!$D$22,0)</f>
        <v>0</v>
      </c>
      <c r="AJ16" s="876">
        <f>IF(AJ13&lt;'Phase I - Summary'!$D$23,1/'Phase I - Summary'!$D$22,0)</f>
        <v>0</v>
      </c>
      <c r="AK16" s="419"/>
      <c r="AL16" s="419"/>
      <c r="AM16" s="419"/>
      <c r="AN16" s="419"/>
      <c r="AO16" s="419"/>
      <c r="AP16" s="419"/>
      <c r="AQ16" s="419"/>
      <c r="AR16" s="419"/>
      <c r="AS16" s="419"/>
      <c r="AT16" s="419"/>
      <c r="AU16" s="419"/>
      <c r="AV16" s="419"/>
      <c r="AW16" s="419"/>
      <c r="AX16" s="419"/>
      <c r="AY16" s="419"/>
      <c r="AZ16" s="419"/>
      <c r="BA16" s="419"/>
      <c r="BB16" s="419"/>
      <c r="BC16" s="419"/>
      <c r="BD16" s="419"/>
    </row>
    <row r="17" spans="1:56" s="478" customFormat="1" ht="12.75" customHeight="1">
      <c r="B17" s="852"/>
      <c r="C17" s="595"/>
      <c r="D17" s="877"/>
      <c r="E17" s="595"/>
      <c r="F17" s="572"/>
      <c r="G17" s="875"/>
      <c r="H17" s="875"/>
      <c r="I17" s="875"/>
      <c r="J17" s="875"/>
      <c r="K17" s="875"/>
      <c r="L17" s="875"/>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6"/>
      <c r="AK17" s="419"/>
      <c r="AL17" s="419"/>
      <c r="AM17" s="419"/>
      <c r="AN17" s="419"/>
      <c r="AO17" s="419"/>
      <c r="AP17" s="419"/>
      <c r="AQ17" s="419"/>
      <c r="AR17" s="419"/>
      <c r="AS17" s="419"/>
      <c r="AT17" s="419"/>
      <c r="AU17" s="419"/>
      <c r="AV17" s="419"/>
      <c r="AW17" s="419"/>
      <c r="AX17" s="419"/>
      <c r="AY17" s="419"/>
      <c r="AZ17" s="419"/>
      <c r="BA17" s="419"/>
      <c r="BB17" s="419"/>
      <c r="BC17" s="419"/>
      <c r="BD17" s="419"/>
    </row>
    <row r="18" spans="1:56" s="478" customFormat="1" ht="12.75" customHeight="1">
      <c r="B18" s="585" t="s">
        <v>85</v>
      </c>
      <c r="C18" s="595"/>
      <c r="D18" s="878">
        <f t="shared" ref="D18:D22" si="2">SUM(F18:DV18)</f>
        <v>1405035</v>
      </c>
      <c r="E18" s="595"/>
      <c r="F18" s="879">
        <f>IF(F13='Phase I - Summary'!$D$20,'Phase I - Summary'!$G$14,0)</f>
        <v>1405035</v>
      </c>
      <c r="G18" s="880">
        <v>0</v>
      </c>
      <c r="H18" s="880">
        <v>0</v>
      </c>
      <c r="I18" s="880">
        <v>0</v>
      </c>
      <c r="J18" s="880">
        <v>0</v>
      </c>
      <c r="K18" s="880">
        <v>0</v>
      </c>
      <c r="L18" s="880">
        <v>0</v>
      </c>
      <c r="M18" s="880">
        <v>0</v>
      </c>
      <c r="N18" s="880">
        <v>0</v>
      </c>
      <c r="O18" s="880">
        <v>0</v>
      </c>
      <c r="P18" s="880">
        <v>0</v>
      </c>
      <c r="Q18" s="880">
        <v>0</v>
      </c>
      <c r="R18" s="880">
        <v>0</v>
      </c>
      <c r="S18" s="880">
        <v>0</v>
      </c>
      <c r="T18" s="880">
        <v>0</v>
      </c>
      <c r="U18" s="880">
        <v>0</v>
      </c>
      <c r="V18" s="880">
        <v>0</v>
      </c>
      <c r="W18" s="880">
        <v>0</v>
      </c>
      <c r="X18" s="880">
        <v>0</v>
      </c>
      <c r="Y18" s="880">
        <v>0</v>
      </c>
      <c r="Z18" s="880">
        <v>0</v>
      </c>
      <c r="AA18" s="880">
        <v>0</v>
      </c>
      <c r="AB18" s="880">
        <v>0</v>
      </c>
      <c r="AC18" s="880">
        <v>0</v>
      </c>
      <c r="AD18" s="880">
        <v>0</v>
      </c>
      <c r="AE18" s="880">
        <v>0</v>
      </c>
      <c r="AF18" s="880">
        <v>0</v>
      </c>
      <c r="AG18" s="880">
        <v>0</v>
      </c>
      <c r="AH18" s="880">
        <v>0</v>
      </c>
      <c r="AI18" s="880">
        <v>0</v>
      </c>
      <c r="AJ18" s="881">
        <v>0</v>
      </c>
      <c r="AK18" s="420"/>
      <c r="AL18" s="420"/>
      <c r="AM18" s="420"/>
      <c r="AN18" s="420"/>
      <c r="AO18" s="420"/>
      <c r="AP18" s="420"/>
      <c r="AQ18" s="420"/>
      <c r="AR18" s="420"/>
      <c r="AS18" s="420"/>
      <c r="AT18" s="420"/>
      <c r="AU18" s="420"/>
      <c r="AV18" s="420"/>
      <c r="AW18" s="420"/>
      <c r="AX18" s="420"/>
      <c r="AY18" s="420"/>
      <c r="AZ18" s="420"/>
      <c r="BA18" s="420"/>
      <c r="BB18" s="420"/>
      <c r="BC18" s="420"/>
      <c r="BD18" s="420"/>
    </row>
    <row r="19" spans="1:56" s="478" customFormat="1" ht="12.75" customHeight="1">
      <c r="B19" s="585" t="s">
        <v>187</v>
      </c>
      <c r="C19" s="595"/>
      <c r="D19" s="878">
        <f t="shared" si="2"/>
        <v>413512142.69999993</v>
      </c>
      <c r="E19" s="595"/>
      <c r="F19" s="879">
        <f>F16*'Phase I - Summary'!$G$15</f>
        <v>0</v>
      </c>
      <c r="G19" s="879">
        <f>G16*'Phase I - Summary'!$G$15</f>
        <v>0</v>
      </c>
      <c r="H19" s="879">
        <f>H16*'Phase I - Summary'!$G$15</f>
        <v>137837380.89999998</v>
      </c>
      <c r="I19" s="879">
        <f>I16*'Phase I - Summary'!$G$15</f>
        <v>137837380.89999998</v>
      </c>
      <c r="J19" s="879">
        <f>J16*'Phase I - Summary'!$G$15</f>
        <v>137837380.89999998</v>
      </c>
      <c r="K19" s="879">
        <f>K16*'Phase I - Summary'!$G$15</f>
        <v>0</v>
      </c>
      <c r="L19" s="879">
        <f>L16*'Phase I - Summary'!$G$15</f>
        <v>0</v>
      </c>
      <c r="M19" s="879">
        <f>M16*'Phase I - Summary'!$G$15</f>
        <v>0</v>
      </c>
      <c r="N19" s="879">
        <f>N16*'Phase I - Summary'!$G$15</f>
        <v>0</v>
      </c>
      <c r="O19" s="879">
        <f>O16*'Phase I - Summary'!$G$15</f>
        <v>0</v>
      </c>
      <c r="P19" s="879">
        <f>P16*'Phase I - Summary'!$G$15</f>
        <v>0</v>
      </c>
      <c r="Q19" s="879">
        <f>Q16*'Phase I - Summary'!$G$15</f>
        <v>0</v>
      </c>
      <c r="R19" s="879">
        <f>R16*'Phase I - Summary'!$G$15</f>
        <v>0</v>
      </c>
      <c r="S19" s="879">
        <f>S16*'Phase I - Summary'!$G$15</f>
        <v>0</v>
      </c>
      <c r="T19" s="879">
        <f>T16*'Phase I - Summary'!$G$15</f>
        <v>0</v>
      </c>
      <c r="U19" s="879">
        <f>U16*'Phase I - Summary'!$G$15</f>
        <v>0</v>
      </c>
      <c r="V19" s="879">
        <f>V16*'Phase I - Summary'!$G$15</f>
        <v>0</v>
      </c>
      <c r="W19" s="879">
        <f>W16*'Phase I - Summary'!$G$15</f>
        <v>0</v>
      </c>
      <c r="X19" s="879">
        <f>X16*'Phase I - Summary'!$G$15</f>
        <v>0</v>
      </c>
      <c r="Y19" s="879">
        <f>Y16*'Phase I - Summary'!$G$15</f>
        <v>0</v>
      </c>
      <c r="Z19" s="879">
        <f>Z16*'Phase I - Summary'!$G$15</f>
        <v>0</v>
      </c>
      <c r="AA19" s="879">
        <f>AA16*'Phase I - Summary'!$G$15</f>
        <v>0</v>
      </c>
      <c r="AB19" s="879">
        <f>AB16*'Phase I - Summary'!$G$15</f>
        <v>0</v>
      </c>
      <c r="AC19" s="879">
        <f>AC16*'Phase I - Summary'!$G$15</f>
        <v>0</v>
      </c>
      <c r="AD19" s="879">
        <f>AD16*'Phase I - Summary'!$G$15</f>
        <v>0</v>
      </c>
      <c r="AE19" s="879">
        <f>AE16*'Phase I - Summary'!$G$15</f>
        <v>0</v>
      </c>
      <c r="AF19" s="879">
        <f>AF16*'Phase I - Summary'!$G$15</f>
        <v>0</v>
      </c>
      <c r="AG19" s="879">
        <f>AG16*'Phase I - Summary'!$G$15</f>
        <v>0</v>
      </c>
      <c r="AH19" s="879">
        <f>AH16*'Phase I - Summary'!$G$15</f>
        <v>0</v>
      </c>
      <c r="AI19" s="879">
        <f>AI16*'Phase I - Summary'!$G$15</f>
        <v>0</v>
      </c>
      <c r="AJ19" s="882">
        <f>AJ16*'Phase I - Summary'!$G$15</f>
        <v>0</v>
      </c>
      <c r="AK19" s="420"/>
      <c r="AL19" s="420"/>
      <c r="AM19" s="420"/>
      <c r="AN19" s="420"/>
      <c r="AO19" s="420"/>
      <c r="AP19" s="420"/>
      <c r="AQ19" s="420"/>
      <c r="AR19" s="420"/>
      <c r="AS19" s="420"/>
      <c r="AT19" s="420"/>
      <c r="AU19" s="420"/>
      <c r="AV19" s="420"/>
      <c r="AW19" s="420"/>
      <c r="AX19" s="420"/>
      <c r="AY19" s="420"/>
      <c r="AZ19" s="420"/>
      <c r="BA19" s="420"/>
      <c r="BB19" s="420"/>
      <c r="BC19" s="420"/>
      <c r="BD19" s="420"/>
    </row>
    <row r="20" spans="1:56" s="478" customFormat="1" ht="12.75" customHeight="1">
      <c r="B20" s="585" t="s">
        <v>188</v>
      </c>
      <c r="C20" s="595"/>
      <c r="D20" s="878">
        <f t="shared" si="2"/>
        <v>92755598.074999988</v>
      </c>
      <c r="E20" s="595"/>
      <c r="F20" s="879">
        <f>F$16*'Phase I - Summary'!$G$16</f>
        <v>0</v>
      </c>
      <c r="G20" s="879">
        <f>G16*'Phase I - Summary'!$G$16</f>
        <v>0</v>
      </c>
      <c r="H20" s="879">
        <f>H16*'Phase I - Summary'!$G$16</f>
        <v>30918532.691666663</v>
      </c>
      <c r="I20" s="879">
        <f>I16*'Phase I - Summary'!$G$16</f>
        <v>30918532.691666663</v>
      </c>
      <c r="J20" s="879">
        <f>J16*'Phase I - Summary'!$G$16</f>
        <v>30918532.691666663</v>
      </c>
      <c r="K20" s="879">
        <f>K16*'Phase I - Summary'!$G$16</f>
        <v>0</v>
      </c>
      <c r="L20" s="879">
        <f>L16*'Phase I - Summary'!$G$16</f>
        <v>0</v>
      </c>
      <c r="M20" s="879">
        <f>M16*'Phase I - Summary'!$G$16</f>
        <v>0</v>
      </c>
      <c r="N20" s="879">
        <f>N16*'Phase I - Summary'!$G$16</f>
        <v>0</v>
      </c>
      <c r="O20" s="879">
        <f>O16*'Phase I - Summary'!$G$16</f>
        <v>0</v>
      </c>
      <c r="P20" s="879">
        <f>P16*'Phase I - Summary'!$G$16</f>
        <v>0</v>
      </c>
      <c r="Q20" s="879">
        <f>Q16*'Phase I - Summary'!$G$16</f>
        <v>0</v>
      </c>
      <c r="R20" s="879">
        <f>R16*'Phase I - Summary'!$G$16</f>
        <v>0</v>
      </c>
      <c r="S20" s="879">
        <f>S16*'Phase I - Summary'!$G$16</f>
        <v>0</v>
      </c>
      <c r="T20" s="879">
        <f>T16*'Phase I - Summary'!$G$16</f>
        <v>0</v>
      </c>
      <c r="U20" s="879">
        <f>U16*'Phase I - Summary'!$G$16</f>
        <v>0</v>
      </c>
      <c r="V20" s="879">
        <f>V16*'Phase I - Summary'!$G$16</f>
        <v>0</v>
      </c>
      <c r="W20" s="879">
        <f>W16*'Phase I - Summary'!$G$16</f>
        <v>0</v>
      </c>
      <c r="X20" s="879">
        <f>X16*'Phase I - Summary'!$G$16</f>
        <v>0</v>
      </c>
      <c r="Y20" s="879">
        <f>Y16*'Phase I - Summary'!$G$16</f>
        <v>0</v>
      </c>
      <c r="Z20" s="879">
        <f>Z16*'Phase I - Summary'!$G$16</f>
        <v>0</v>
      </c>
      <c r="AA20" s="879">
        <f>AA16*'Phase I - Summary'!$G$16</f>
        <v>0</v>
      </c>
      <c r="AB20" s="879">
        <f>AB16*'Phase I - Summary'!$G$16</f>
        <v>0</v>
      </c>
      <c r="AC20" s="879">
        <f>AC16*'Phase I - Summary'!$G$16</f>
        <v>0</v>
      </c>
      <c r="AD20" s="879">
        <f>AD16*'Phase I - Summary'!$G$16</f>
        <v>0</v>
      </c>
      <c r="AE20" s="879">
        <f>AE16*'Phase I - Summary'!$G$16</f>
        <v>0</v>
      </c>
      <c r="AF20" s="879">
        <f>AF16*'Phase I - Summary'!$G$16</f>
        <v>0</v>
      </c>
      <c r="AG20" s="879">
        <f>AG16*'Phase I - Summary'!$G$16</f>
        <v>0</v>
      </c>
      <c r="AH20" s="879">
        <f>AH16*'Phase I - Summary'!$G$16</f>
        <v>0</v>
      </c>
      <c r="AI20" s="879">
        <f>AI16*'Phase I - Summary'!$G$16</f>
        <v>0</v>
      </c>
      <c r="AJ20" s="882">
        <f>AJ16*'Phase I - Summary'!$G$16</f>
        <v>0</v>
      </c>
      <c r="AK20" s="420"/>
      <c r="AL20" s="420"/>
      <c r="AM20" s="420"/>
      <c r="AN20" s="420"/>
      <c r="AO20" s="420"/>
      <c r="AP20" s="420"/>
      <c r="AQ20" s="420"/>
      <c r="AR20" s="420"/>
      <c r="AS20" s="420"/>
      <c r="AT20" s="420"/>
      <c r="AU20" s="420"/>
      <c r="AV20" s="420"/>
      <c r="AW20" s="420"/>
      <c r="AX20" s="420"/>
      <c r="AY20" s="420"/>
      <c r="AZ20" s="420"/>
      <c r="BA20" s="420"/>
      <c r="BB20" s="420"/>
      <c r="BC20" s="420"/>
      <c r="BD20" s="420"/>
    </row>
    <row r="21" spans="1:56" s="478" customFormat="1" ht="12.75" customHeight="1">
      <c r="B21" s="585" t="s">
        <v>124</v>
      </c>
      <c r="C21" s="595"/>
      <c r="D21" s="878">
        <f t="shared" si="2"/>
        <v>22923327.744936869</v>
      </c>
      <c r="E21" s="595"/>
      <c r="F21" s="879">
        <f>F$16*'Infrastructure &amp; Misc Budget'!$F$26</f>
        <v>0</v>
      </c>
      <c r="G21" s="879">
        <f>G$16*'Infrastructure &amp; Misc Budget'!$F$26</f>
        <v>0</v>
      </c>
      <c r="H21" s="879">
        <f>H$16*'Infrastructure &amp; Misc Budget'!$F$26</f>
        <v>7641109.2483122889</v>
      </c>
      <c r="I21" s="879">
        <f>I$16*'Infrastructure &amp; Misc Budget'!$F$26</f>
        <v>7641109.2483122889</v>
      </c>
      <c r="J21" s="879">
        <f>J$16*'Infrastructure &amp; Misc Budget'!$F$26</f>
        <v>7641109.2483122889</v>
      </c>
      <c r="K21" s="879">
        <f>K$16*'Infrastructure &amp; Misc Budget'!$F$26</f>
        <v>0</v>
      </c>
      <c r="L21" s="879">
        <f>L$16*'Infrastructure &amp; Misc Budget'!$F$26</f>
        <v>0</v>
      </c>
      <c r="M21" s="879">
        <f>M$16*'Infrastructure &amp; Misc Budget'!$F$26</f>
        <v>0</v>
      </c>
      <c r="N21" s="879">
        <f>N$16*'Infrastructure &amp; Misc Budget'!$F$26</f>
        <v>0</v>
      </c>
      <c r="O21" s="879">
        <f>O$16*'Infrastructure &amp; Misc Budget'!$F$26</f>
        <v>0</v>
      </c>
      <c r="P21" s="879">
        <f>P$16*'Infrastructure &amp; Misc Budget'!$F$26</f>
        <v>0</v>
      </c>
      <c r="Q21" s="879">
        <f>Q$16*'Infrastructure &amp; Misc Budget'!$F$26</f>
        <v>0</v>
      </c>
      <c r="R21" s="879">
        <f>R$16*'Infrastructure &amp; Misc Budget'!$F$26</f>
        <v>0</v>
      </c>
      <c r="S21" s="879">
        <f>S$16*'Infrastructure &amp; Misc Budget'!$F$26</f>
        <v>0</v>
      </c>
      <c r="T21" s="879">
        <f>T$16*'Infrastructure &amp; Misc Budget'!$F$26</f>
        <v>0</v>
      </c>
      <c r="U21" s="879">
        <f>U$16*'Infrastructure &amp; Misc Budget'!$F$26</f>
        <v>0</v>
      </c>
      <c r="V21" s="879">
        <f>V$16*'Infrastructure &amp; Misc Budget'!$F$26</f>
        <v>0</v>
      </c>
      <c r="W21" s="879">
        <f>W$16*'Infrastructure &amp; Misc Budget'!$F$26</f>
        <v>0</v>
      </c>
      <c r="X21" s="879">
        <f>X$16*'Infrastructure &amp; Misc Budget'!$F$26</f>
        <v>0</v>
      </c>
      <c r="Y21" s="879">
        <f>Y$16*'Infrastructure &amp; Misc Budget'!$F$26</f>
        <v>0</v>
      </c>
      <c r="Z21" s="879">
        <f>Z$16*'Infrastructure &amp; Misc Budget'!$F$26</f>
        <v>0</v>
      </c>
      <c r="AA21" s="879">
        <f>AA$16*'Infrastructure &amp; Misc Budget'!$F$26</f>
        <v>0</v>
      </c>
      <c r="AB21" s="879">
        <f>AB$16*'Infrastructure &amp; Misc Budget'!$F$26</f>
        <v>0</v>
      </c>
      <c r="AC21" s="879">
        <f>AC$16*'Infrastructure &amp; Misc Budget'!$F$26</f>
        <v>0</v>
      </c>
      <c r="AD21" s="879">
        <f>AD$16*'Infrastructure &amp; Misc Budget'!$F$26</f>
        <v>0</v>
      </c>
      <c r="AE21" s="879">
        <f>AE$16*'Infrastructure &amp; Misc Budget'!$F$26</f>
        <v>0</v>
      </c>
      <c r="AF21" s="879">
        <f>AF$16*'Infrastructure &amp; Misc Budget'!$F$26</f>
        <v>0</v>
      </c>
      <c r="AG21" s="879">
        <f>AG$16*'Infrastructure &amp; Misc Budget'!$F$26</f>
        <v>0</v>
      </c>
      <c r="AH21" s="879">
        <f>AH$16*'Infrastructure &amp; Misc Budget'!$F$26</f>
        <v>0</v>
      </c>
      <c r="AI21" s="879">
        <f>AI$16*'Infrastructure &amp; Misc Budget'!$F$26</f>
        <v>0</v>
      </c>
      <c r="AJ21" s="882">
        <f>AJ$16*'Infrastructure &amp; Misc Budget'!$F$26</f>
        <v>0</v>
      </c>
      <c r="AK21" s="420"/>
      <c r="AL21" s="420"/>
      <c r="AM21" s="420"/>
      <c r="AN21" s="420"/>
      <c r="AO21" s="420"/>
      <c r="AP21" s="420"/>
      <c r="AQ21" s="420"/>
      <c r="AR21" s="420"/>
      <c r="AS21" s="420"/>
      <c r="AT21" s="420"/>
      <c r="AU21" s="420"/>
      <c r="AV21" s="420"/>
      <c r="AW21" s="420"/>
      <c r="AX21" s="420"/>
      <c r="AY21" s="420"/>
      <c r="AZ21" s="420"/>
      <c r="BA21" s="420"/>
      <c r="BB21" s="420"/>
      <c r="BC21" s="420"/>
      <c r="BD21" s="420"/>
    </row>
    <row r="22" spans="1:56" s="478" customFormat="1" ht="12.75" customHeight="1">
      <c r="B22" s="745" t="s">
        <v>87</v>
      </c>
      <c r="C22" s="883"/>
      <c r="D22" s="884">
        <f t="shared" si="2"/>
        <v>530596103.5199368</v>
      </c>
      <c r="E22" s="883"/>
      <c r="F22" s="885">
        <f t="shared" ref="F22:AJ22" si="3">SUM(F18:F21)</f>
        <v>1405035</v>
      </c>
      <c r="G22" s="885">
        <f t="shared" si="3"/>
        <v>0</v>
      </c>
      <c r="H22" s="885">
        <f t="shared" si="3"/>
        <v>176397022.83997893</v>
      </c>
      <c r="I22" s="885">
        <f t="shared" si="3"/>
        <v>176397022.83997893</v>
      </c>
      <c r="J22" s="885">
        <f t="shared" si="3"/>
        <v>176397022.83997893</v>
      </c>
      <c r="K22" s="885">
        <f t="shared" si="3"/>
        <v>0</v>
      </c>
      <c r="L22" s="885">
        <f t="shared" si="3"/>
        <v>0</v>
      </c>
      <c r="M22" s="885">
        <f t="shared" si="3"/>
        <v>0</v>
      </c>
      <c r="N22" s="885">
        <f t="shared" si="3"/>
        <v>0</v>
      </c>
      <c r="O22" s="885">
        <f t="shared" si="3"/>
        <v>0</v>
      </c>
      <c r="P22" s="885">
        <f t="shared" si="3"/>
        <v>0</v>
      </c>
      <c r="Q22" s="885">
        <f t="shared" si="3"/>
        <v>0</v>
      </c>
      <c r="R22" s="885">
        <f t="shared" si="3"/>
        <v>0</v>
      </c>
      <c r="S22" s="885">
        <f t="shared" si="3"/>
        <v>0</v>
      </c>
      <c r="T22" s="885">
        <f t="shared" si="3"/>
        <v>0</v>
      </c>
      <c r="U22" s="885">
        <f t="shared" si="3"/>
        <v>0</v>
      </c>
      <c r="V22" s="885">
        <f t="shared" si="3"/>
        <v>0</v>
      </c>
      <c r="W22" s="885">
        <f t="shared" si="3"/>
        <v>0</v>
      </c>
      <c r="X22" s="885">
        <f t="shared" si="3"/>
        <v>0</v>
      </c>
      <c r="Y22" s="885">
        <f t="shared" si="3"/>
        <v>0</v>
      </c>
      <c r="Z22" s="885">
        <f t="shared" si="3"/>
        <v>0</v>
      </c>
      <c r="AA22" s="885">
        <f t="shared" si="3"/>
        <v>0</v>
      </c>
      <c r="AB22" s="885">
        <f t="shared" si="3"/>
        <v>0</v>
      </c>
      <c r="AC22" s="885">
        <f t="shared" si="3"/>
        <v>0</v>
      </c>
      <c r="AD22" s="885">
        <f t="shared" si="3"/>
        <v>0</v>
      </c>
      <c r="AE22" s="885">
        <f t="shared" si="3"/>
        <v>0</v>
      </c>
      <c r="AF22" s="885">
        <f t="shared" si="3"/>
        <v>0</v>
      </c>
      <c r="AG22" s="885">
        <f t="shared" si="3"/>
        <v>0</v>
      </c>
      <c r="AH22" s="885">
        <f t="shared" si="3"/>
        <v>0</v>
      </c>
      <c r="AI22" s="885">
        <f t="shared" si="3"/>
        <v>0</v>
      </c>
      <c r="AJ22" s="886">
        <f t="shared" si="3"/>
        <v>0</v>
      </c>
      <c r="AK22" s="420"/>
      <c r="AL22" s="420"/>
      <c r="AM22" s="420"/>
      <c r="AN22" s="420"/>
      <c r="AO22" s="420"/>
      <c r="AP22" s="420"/>
      <c r="AQ22" s="420"/>
      <c r="AR22" s="420"/>
      <c r="AS22" s="420"/>
      <c r="AT22" s="420"/>
      <c r="AU22" s="420"/>
      <c r="AV22" s="420"/>
      <c r="AW22" s="420"/>
      <c r="AX22" s="420"/>
      <c r="AY22" s="420"/>
      <c r="AZ22" s="420"/>
      <c r="BA22" s="420"/>
      <c r="BB22" s="420"/>
      <c r="BC22" s="420"/>
      <c r="BD22" s="420"/>
    </row>
    <row r="23" spans="1:56" s="478" customFormat="1" ht="12.75" customHeight="1">
      <c r="B23" s="852"/>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678"/>
      <c r="AK23" s="488"/>
      <c r="AL23" s="488"/>
      <c r="AM23" s="488"/>
      <c r="AN23" s="488"/>
      <c r="AO23" s="488"/>
      <c r="AP23" s="488"/>
      <c r="AQ23" s="488"/>
      <c r="AR23" s="488"/>
      <c r="AS23" s="488"/>
      <c r="AT23" s="488"/>
      <c r="AU23" s="488"/>
      <c r="AV23" s="488"/>
      <c r="AW23" s="488"/>
      <c r="AX23" s="488"/>
      <c r="AY23" s="488"/>
      <c r="AZ23" s="488"/>
      <c r="BA23" s="488"/>
      <c r="BB23" s="488"/>
      <c r="BC23" s="488"/>
      <c r="BD23" s="488"/>
    </row>
    <row r="24" spans="1:56" s="478" customFormat="1" ht="12.75" customHeight="1">
      <c r="B24" s="567" t="s">
        <v>461</v>
      </c>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678"/>
      <c r="AK24" s="380"/>
      <c r="AL24" s="380"/>
      <c r="AM24" s="380"/>
      <c r="AN24" s="380"/>
      <c r="AO24" s="380"/>
      <c r="AP24" s="380"/>
      <c r="AQ24" s="380"/>
      <c r="AR24" s="488"/>
      <c r="AS24" s="488"/>
      <c r="AT24" s="488"/>
      <c r="AU24" s="488"/>
      <c r="AV24" s="488"/>
      <c r="AW24" s="488"/>
      <c r="AX24" s="488"/>
      <c r="AY24" s="488"/>
      <c r="AZ24" s="488"/>
      <c r="BA24" s="488"/>
      <c r="BB24" s="488"/>
      <c r="BC24" s="488"/>
      <c r="BD24" s="488"/>
    </row>
    <row r="25" spans="1:56" s="478" customFormat="1" ht="12.75" customHeight="1">
      <c r="B25" s="585" t="s">
        <v>773</v>
      </c>
      <c r="C25" s="595"/>
      <c r="D25" s="595"/>
      <c r="E25" s="595"/>
      <c r="F25" s="879">
        <f>IF(F13&gt;='Phase I - Summary'!$D$23,'Phase I - CF MF Market Rental'!C53,0)</f>
        <v>0</v>
      </c>
      <c r="G25" s="879">
        <f>IF(G13&gt;='Phase I - Summary'!$D$23,'Phase I - CF MF Market Rental'!D53,0)</f>
        <v>0</v>
      </c>
      <c r="H25" s="879">
        <f>IF(H13&gt;='Phase I - Summary'!$D$23,'Phase I - CF MF Market Rental'!E53,0)</f>
        <v>0</v>
      </c>
      <c r="I25" s="879">
        <f>IF(I13&gt;='Phase I - Summary'!$D$23,'Phase I - CF MF Market Rental'!F53,0)</f>
        <v>0</v>
      </c>
      <c r="J25" s="879">
        <f>IF(J13&gt;='Phase I - Summary'!$D$23,'Phase I - CF MF Market Rental'!G53,0)</f>
        <v>0</v>
      </c>
      <c r="K25" s="879">
        <f>IF(K13&gt;='Phase I - Summary'!$D$23,'Phase I - CF MF Market Rental'!H53,0)</f>
        <v>19909037.324999999</v>
      </c>
      <c r="L25" s="879">
        <f>IF(L13&gt;='Phase I - Summary'!$D$23,'Phase I - CF MF Market Rental'!I53,0)</f>
        <v>26846213.123999998</v>
      </c>
      <c r="M25" s="879">
        <f>IF(M13&gt;='Phase I - Summary'!$D$23,'Phase I - CF MF Market Rental'!J53,0)</f>
        <v>27678445.730843991</v>
      </c>
      <c r="N25" s="879">
        <f>IF(N13&gt;='Phase I - Summary'!$D$23,'Phase I - CF MF Market Rental'!K53,0)</f>
        <v>28536477.54850015</v>
      </c>
      <c r="O25" s="879">
        <f>IF(O13&gt;='Phase I - Summary'!$D$23,'Phase I - CF MF Market Rental'!L53,0)</f>
        <v>29421108.352503657</v>
      </c>
      <c r="P25" s="879">
        <f>IF(P13&gt;='Phase I - Summary'!$D$23,'Phase I - CF MF Market Rental'!M53,0)</f>
        <v>30333162.711431269</v>
      </c>
      <c r="Q25" s="879">
        <f>IF(Q13&gt;='Phase I - Summary'!$D$23,'Phase I - CF MF Market Rental'!N53,0)</f>
        <v>31273490.755485643</v>
      </c>
      <c r="R25" s="879">
        <f>IF(R13&gt;='Phase I - Summary'!$D$23,'Phase I - CF MF Market Rental'!O53,0)</f>
        <v>32242968.968905691</v>
      </c>
      <c r="S25" s="879">
        <f>IF(S13&gt;='Phase I - Summary'!$D$23,'Phase I - CF MF Market Rental'!P53,0)</f>
        <v>33242501.006941766</v>
      </c>
      <c r="T25" s="879">
        <f>IF(T13&gt;='Phase I - Summary'!$D$23,'Phase I - CF MF Market Rental'!Q53,0)</f>
        <v>34273018.538156956</v>
      </c>
      <c r="U25" s="879">
        <f>IF(U13&gt;='Phase I - Summary'!$D$23,'Phase I - CF MF Market Rental'!R53,0)</f>
        <v>35335482.112839818</v>
      </c>
      <c r="V25" s="879">
        <f>IF(V13&gt;='Phase I - Summary'!$D$23,'Phase I - CF MF Market Rental'!S53,0)</f>
        <v>36430882.058337852</v>
      </c>
      <c r="W25" s="879">
        <f>IF(W13&gt;='Phase I - Summary'!$D$23,'Phase I - CF MF Market Rental'!T53,0)</f>
        <v>37560239.402146325</v>
      </c>
      <c r="X25" s="879">
        <f>IF(X13&gt;='Phase I - Summary'!$D$23,'Phase I - CF MF Market Rental'!U53,0)</f>
        <v>38724606.823612854</v>
      </c>
      <c r="Y25" s="879">
        <f>IF(Y13&gt;='Phase I - Summary'!$D$23,'Phase I - CF MF Market Rental'!V53,0)</f>
        <v>39925069.63514486</v>
      </c>
      <c r="Z25" s="879">
        <f>IF(Z13&gt;='Phase I - Summary'!$D$23,'Phase I - CF MF Market Rental'!W53,0)</f>
        <v>41162746.793834336</v>
      </c>
      <c r="AA25" s="879">
        <f>IF(AA13&gt;='Phase I - Summary'!$D$23,'Phase I - CF MF Market Rental'!X53,0)</f>
        <v>42438791.944443211</v>
      </c>
      <c r="AB25" s="879">
        <f>IF(AB13&gt;='Phase I - Summary'!$D$23,'Phase I - CF MF Market Rental'!Y53,0)</f>
        <v>43754394.494720943</v>
      </c>
      <c r="AC25" s="879">
        <f>IF(AC13&gt;='Phase I - Summary'!$D$23,'Phase I - CF MF Market Rental'!Z53,0)</f>
        <v>45110780.724057294</v>
      </c>
      <c r="AD25" s="879">
        <f>IF(AD13&gt;='Phase I - Summary'!$D$23,'Phase I - CF MF Market Rental'!AA53,0)</f>
        <v>46509214.926503062</v>
      </c>
      <c r="AE25" s="879">
        <f>IF(AE13&gt;='Phase I - Summary'!$D$23,'Phase I - CF MF Market Rental'!AB53,0)</f>
        <v>47951000.589224666</v>
      </c>
      <c r="AF25" s="879">
        <f>IF(AF13&gt;='Phase I - Summary'!$D$23,'Phase I - CF MF Market Rental'!AC53,0)</f>
        <v>49437481.607490622</v>
      </c>
      <c r="AG25" s="879">
        <f>IF(AG13&gt;='Phase I - Summary'!$D$23,'Phase I - CF MF Market Rental'!AD53,0)</f>
        <v>50970043.537322819</v>
      </c>
      <c r="AH25" s="879">
        <f>IF(AH13&gt;='Phase I - Summary'!$D$23,'Phase I - CF MF Market Rental'!AE53,0)</f>
        <v>52550114.886979833</v>
      </c>
      <c r="AI25" s="879">
        <f>IF(AI13&gt;='Phase I - Summary'!$D$23,'Phase I - CF MF Market Rental'!AF53,0)</f>
        <v>54179168.448476195</v>
      </c>
      <c r="AJ25" s="882">
        <f>IF(AJ13&gt;='Phase I - Summary'!$D$23,'Phase I - CF MF Market Rental'!AG53,0)</f>
        <v>55858722.670378953</v>
      </c>
      <c r="AK25" s="420"/>
      <c r="AL25" s="420"/>
      <c r="AM25" s="420"/>
      <c r="AN25" s="420"/>
      <c r="AO25" s="420"/>
      <c r="AP25" s="420"/>
      <c r="AQ25" s="420"/>
      <c r="AR25" s="420"/>
      <c r="AS25" s="420"/>
      <c r="AT25" s="420"/>
      <c r="AU25" s="420"/>
      <c r="AV25" s="420"/>
      <c r="AW25" s="420"/>
      <c r="AX25" s="420"/>
      <c r="AY25" s="420"/>
      <c r="AZ25" s="420"/>
      <c r="BA25" s="420"/>
      <c r="BB25" s="420"/>
      <c r="BC25" s="420"/>
      <c r="BD25" s="420"/>
    </row>
    <row r="26" spans="1:56" s="478" customFormat="1" ht="12.75" customHeight="1">
      <c r="A26" s="488"/>
      <c r="B26" s="585" t="s">
        <v>148</v>
      </c>
      <c r="C26" s="572"/>
      <c r="D26" s="572"/>
      <c r="E26" s="572"/>
      <c r="F26" s="879">
        <f>IF(F13&gt;='Phase I - Summary'!$D$23,'Phase I - CF Affordable Rental'!C52,0)</f>
        <v>0</v>
      </c>
      <c r="G26" s="879">
        <f>IF(G13&gt;='Phase I - Summary'!$D$23,'Phase I - CF Affordable Rental'!D52,0)</f>
        <v>0</v>
      </c>
      <c r="H26" s="879">
        <f>IF(H13&gt;='Phase I - Summary'!$D$23,'Phase I - CF Affordable Rental'!E52,0)</f>
        <v>0</v>
      </c>
      <c r="I26" s="879">
        <f>IF(I13&gt;='Phase I - Summary'!$D$23,'Phase I - CF Affordable Rental'!F52,0)</f>
        <v>0</v>
      </c>
      <c r="J26" s="879">
        <f>IF(J13&gt;='Phase I - Summary'!$D$23,'Phase I - CF Affordable Rental'!G52,0)</f>
        <v>0</v>
      </c>
      <c r="K26" s="879">
        <f>IF(K13&gt;='Phase I - Summary'!$D$23,'Phase I - CF Affordable Rental'!H52,0)</f>
        <v>2717713.9439999997</v>
      </c>
      <c r="L26" s="879">
        <f>IF(L13&gt;='Phase I - Summary'!$D$23,'Phase I - CF Affordable Rental'!I52,0)</f>
        <v>6121165.2479999997</v>
      </c>
      <c r="M26" s="879">
        <f>IF(M13&gt;='Phase I - Summary'!$D$23,'Phase I - CF Affordable Rental'!J52,0)</f>
        <v>6243588.55296</v>
      </c>
      <c r="N26" s="879">
        <f>IF(N13&gt;='Phase I - Summary'!$D$23,'Phase I - CF Affordable Rental'!K52,0)</f>
        <v>6368460.3240192002</v>
      </c>
      <c r="O26" s="879">
        <f>IF(O13&gt;='Phase I - Summary'!$D$23,'Phase I - CF Affordable Rental'!L52,0)</f>
        <v>6495829.5304995831</v>
      </c>
      <c r="P26" s="879">
        <f>IF(P13&gt;='Phase I - Summary'!$D$23,'Phase I - CF Affordable Rental'!M52,0)</f>
        <v>6625746.121109575</v>
      </c>
      <c r="Q26" s="879">
        <f>IF(Q13&gt;='Phase I - Summary'!$D$23,'Phase I - CF Affordable Rental'!N52,0)</f>
        <v>6758261.043531768</v>
      </c>
      <c r="R26" s="879">
        <f>IF(R13&gt;='Phase I - Summary'!$D$23,'Phase I - CF Affordable Rental'!O52,0)</f>
        <v>6893426.2644024026</v>
      </c>
      <c r="S26" s="879">
        <f>IF(S13&gt;='Phase I - Summary'!$D$23,'Phase I - CF Affordable Rental'!P52,0)</f>
        <v>7031294.7896904508</v>
      </c>
      <c r="T26" s="879">
        <f>IF(T13&gt;='Phase I - Summary'!$D$23,'Phase I - CF Affordable Rental'!Q52,0)</f>
        <v>7171920.6854842603</v>
      </c>
      <c r="U26" s="879">
        <f>IF(U13&gt;='Phase I - Summary'!$D$23,'Phase I - CF Affordable Rental'!R52,0)</f>
        <v>7315359.0991939446</v>
      </c>
      <c r="V26" s="879">
        <f>IF(V13&gt;='Phase I - Summary'!$D$23,'Phase I - CF Affordable Rental'!S52,0)</f>
        <v>7461666.2811778225</v>
      </c>
      <c r="W26" s="879">
        <f>IF(W13&gt;='Phase I - Summary'!$D$23,'Phase I - CF Affordable Rental'!T52,0)</f>
        <v>7610899.6068013804</v>
      </c>
      <c r="X26" s="879">
        <f>IF(X13&gt;='Phase I - Summary'!$D$23,'Phase I - CF Affordable Rental'!U52,0)</f>
        <v>7763117.5989374071</v>
      </c>
      <c r="Y26" s="879">
        <f>IF(Y13&gt;='Phase I - Summary'!$D$23,'Phase I - CF Affordable Rental'!V52,0)</f>
        <v>7918379.9509161562</v>
      </c>
      <c r="Z26" s="879">
        <f>IF(Z13&gt;='Phase I - Summary'!$D$23,'Phase I - CF Affordable Rental'!W52,0)</f>
        <v>8076747.5499344775</v>
      </c>
      <c r="AA26" s="879">
        <f>IF(AA13&gt;='Phase I - Summary'!$D$23,'Phase I - CF Affordable Rental'!X52,0)</f>
        <v>8238282.5009331675</v>
      </c>
      <c r="AB26" s="879">
        <f>IF(AB13&gt;='Phase I - Summary'!$D$23,'Phase I - CF Affordable Rental'!Y52,0)</f>
        <v>8403048.1509518325</v>
      </c>
      <c r="AC26" s="879">
        <f>IF(AC13&gt;='Phase I - Summary'!$D$23,'Phase I - CF Affordable Rental'!Z52,0)</f>
        <v>8571109.1139708683</v>
      </c>
      <c r="AD26" s="879">
        <f>IF(AD13&gt;='Phase I - Summary'!$D$23,'Phase I - CF Affordable Rental'!AA52,0)</f>
        <v>8742531.2962502856</v>
      </c>
      <c r="AE26" s="879">
        <f>IF(AE13&gt;='Phase I - Summary'!$D$23,'Phase I - CF Affordable Rental'!AB52,0)</f>
        <v>8917381.9221752919</v>
      </c>
      <c r="AF26" s="879">
        <f>IF(AF13&gt;='Phase I - Summary'!$D$23,'Phase I - CF Affordable Rental'!AC52,0)</f>
        <v>9095729.5606187973</v>
      </c>
      <c r="AG26" s="879">
        <f>IF(AG13&gt;='Phase I - Summary'!$D$23,'Phase I - CF Affordable Rental'!AD52,0)</f>
        <v>9277644.1518311705</v>
      </c>
      <c r="AH26" s="879">
        <f>IF(AH13&gt;='Phase I - Summary'!$D$23,'Phase I - CF Affordable Rental'!AE52,0)</f>
        <v>9463197.0348677952</v>
      </c>
      <c r="AI26" s="879">
        <f>IF(AI13&gt;='Phase I - Summary'!$D$23,'Phase I - CF Affordable Rental'!AF52,0)</f>
        <v>9652460.9755651504</v>
      </c>
      <c r="AJ26" s="882">
        <f>IF(AJ13&gt;='Phase I - Summary'!$D$23,'Phase I - CF Affordable Rental'!AG52,0)</f>
        <v>9845510.1950764544</v>
      </c>
      <c r="AK26" s="420"/>
      <c r="AL26" s="420"/>
      <c r="AM26" s="420"/>
      <c r="AN26" s="420"/>
      <c r="AO26" s="420"/>
      <c r="AP26" s="420"/>
      <c r="AQ26" s="420"/>
      <c r="AR26" s="420"/>
      <c r="AS26" s="420"/>
      <c r="AT26" s="420"/>
      <c r="AU26" s="420"/>
      <c r="AV26" s="420"/>
      <c r="AW26" s="420"/>
      <c r="AX26" s="420"/>
      <c r="AY26" s="420"/>
      <c r="AZ26" s="420"/>
      <c r="BA26" s="420"/>
      <c r="BB26" s="420"/>
      <c r="BC26" s="420"/>
      <c r="BD26" s="420"/>
    </row>
    <row r="27" spans="1:56" s="478" customFormat="1" ht="12.75" customHeight="1">
      <c r="B27" s="585" t="s">
        <v>462</v>
      </c>
      <c r="C27" s="895"/>
      <c r="D27" s="895"/>
      <c r="E27" s="895"/>
      <c r="F27" s="879">
        <f>IF(F13&gt;='Phase I - Summary'!$D$23,'Phase I - CF Commercial'!C43,0)</f>
        <v>0</v>
      </c>
      <c r="G27" s="879">
        <f>IF(G13&gt;='Phase I - Summary'!$D$23,'Phase I - CF Commercial'!D43,0)</f>
        <v>0</v>
      </c>
      <c r="H27" s="879">
        <f>IF(H13&gt;='Phase I - Summary'!$D$23,'Phase I - CF Commercial'!E43,0)</f>
        <v>0</v>
      </c>
      <c r="I27" s="879">
        <f>IF(I13&gt;='Phase I - Summary'!$D$23,'Phase I - CF Commercial'!F43,0)</f>
        <v>0</v>
      </c>
      <c r="J27" s="879">
        <f>IF(J13&gt;='Phase I - Summary'!$D$23,'Phase I - CF Commercial'!G43,0)</f>
        <v>0</v>
      </c>
      <c r="K27" s="879">
        <f>IF(K13&gt;='Phase I - Summary'!$D$23,'Phase I - CF Commercial'!H43,0)</f>
        <v>15636600</v>
      </c>
      <c r="L27" s="879">
        <f>IF(L13&gt;='Phase I - Summary'!$D$23,'Phase I - CF Commercial'!I43,0)</f>
        <v>16105698</v>
      </c>
      <c r="M27" s="879">
        <f>IF(M13&gt;='Phase I - Summary'!$D$23,'Phase I - CF Commercial'!J43,0)</f>
        <v>16588868.939999998</v>
      </c>
      <c r="N27" s="879">
        <f>IF(N13&gt;='Phase I - Summary'!$D$23,'Phase I - CF Commercial'!K43,0)</f>
        <v>17086535.008200001</v>
      </c>
      <c r="O27" s="879">
        <f>IF(O13&gt;='Phase I - Summary'!$D$23,'Phase I - CF Commercial'!L43,0)</f>
        <v>17599131.058445998</v>
      </c>
      <c r="P27" s="879">
        <f>IF(P13&gt;='Phase I - Summary'!$D$23,'Phase I - CF Commercial'!M43,0)</f>
        <v>18127104.99019938</v>
      </c>
      <c r="Q27" s="879">
        <f>IF(Q13&gt;='Phase I - Summary'!$D$23,'Phase I - CF Commercial'!N43,0)</f>
        <v>18670918.13990536</v>
      </c>
      <c r="R27" s="879">
        <f>IF(R13&gt;='Phase I - Summary'!$D$23,'Phase I - CF Commercial'!O43,0)</f>
        <v>19231045.68410252</v>
      </c>
      <c r="S27" s="879">
        <f>IF(S13&gt;='Phase I - Summary'!$D$23,'Phase I - CF Commercial'!P43,0)</f>
        <v>19807977.054625597</v>
      </c>
      <c r="T27" s="879">
        <f>IF(T13&gt;='Phase I - Summary'!$D$23,'Phase I - CF Commercial'!Q43,0)</f>
        <v>20402216.366264366</v>
      </c>
      <c r="U27" s="879">
        <f>IF(U13&gt;='Phase I - Summary'!$D$23,'Phase I - CF Commercial'!R43,0)</f>
        <v>21014282.857252296</v>
      </c>
      <c r="V27" s="879">
        <f>IF(V13&gt;='Phase I - Summary'!$D$23,'Phase I - CF Commercial'!S43,0)</f>
        <v>21644711.342969865</v>
      </c>
      <c r="W27" s="879">
        <f>IF(W13&gt;='Phase I - Summary'!$D$23,'Phase I - CF Commercial'!T43,0)</f>
        <v>22294052.683258958</v>
      </c>
      <c r="X27" s="879">
        <f>IF(X13&gt;='Phase I - Summary'!$D$23,'Phase I - CF Commercial'!U43,0)</f>
        <v>22962874.263756722</v>
      </c>
      <c r="Y27" s="879">
        <f>IF(Y13&gt;='Phase I - Summary'!$D$23,'Phase I - CF Commercial'!V43,0)</f>
        <v>23651760.491669431</v>
      </c>
      <c r="Z27" s="879">
        <f>IF(Z13&gt;='Phase I - Summary'!$D$23,'Phase I - CF Commercial'!W43,0)</f>
        <v>24361313.306419514</v>
      </c>
      <c r="AA27" s="879">
        <f>IF(AA13&gt;='Phase I - Summary'!$D$23,'Phase I - CF Commercial'!X43,0)</f>
        <v>25092152.705612093</v>
      </c>
      <c r="AB27" s="879">
        <f>IF(AB13&gt;='Phase I - Summary'!$D$23,'Phase I - CF Commercial'!Y43,0)</f>
        <v>25844917.286780458</v>
      </c>
      <c r="AC27" s="879">
        <f>IF(AC13&gt;='Phase I - Summary'!$D$23,'Phase I - CF Commercial'!Z43,0)</f>
        <v>26620264.805383872</v>
      </c>
      <c r="AD27" s="879">
        <f>IF(AD13&gt;='Phase I - Summary'!$D$23,'Phase I - CF Commercial'!AA43,0)</f>
        <v>27418872.749545388</v>
      </c>
      <c r="AE27" s="879">
        <f>IF(AE13&gt;='Phase I - Summary'!$D$23,'Phase I - CF Commercial'!AB43,0)</f>
        <v>28241438.932031751</v>
      </c>
      <c r="AF27" s="879">
        <f>IF(AF13&gt;='Phase I - Summary'!$D$23,'Phase I - CF Commercial'!AC43,0)</f>
        <v>29088682.099992696</v>
      </c>
      <c r="AG27" s="879">
        <f>IF(AG13&gt;='Phase I - Summary'!$D$23,'Phase I - CF Commercial'!AD43,0)</f>
        <v>29961342.56299248</v>
      </c>
      <c r="AH27" s="879">
        <f>IF(AH13&gt;='Phase I - Summary'!$D$23,'Phase I - CF Commercial'!AE43,0)</f>
        <v>30860182.839882255</v>
      </c>
      <c r="AI27" s="879">
        <f>IF(AI13&gt;='Phase I - Summary'!$D$23,'Phase I - CF Commercial'!AF43,0)</f>
        <v>31785988.325078722</v>
      </c>
      <c r="AJ27" s="882">
        <f>IF(AJ13&gt;='Phase I - Summary'!$D$23,'Phase I - CF Commercial'!AG43,0)</f>
        <v>32739567.974831082</v>
      </c>
      <c r="AK27" s="499"/>
      <c r="AL27" s="499"/>
      <c r="AM27" s="499"/>
      <c r="AN27" s="499"/>
      <c r="AO27" s="499"/>
      <c r="AP27" s="499"/>
      <c r="AQ27" s="499"/>
      <c r="AR27" s="499"/>
      <c r="AS27" s="499"/>
      <c r="AT27" s="499"/>
      <c r="AU27" s="499"/>
      <c r="AV27" s="499"/>
      <c r="AW27" s="499"/>
      <c r="AX27" s="499"/>
      <c r="AY27" s="499"/>
      <c r="AZ27" s="499"/>
      <c r="BA27" s="499"/>
      <c r="BB27" s="499"/>
      <c r="BC27" s="499"/>
      <c r="BD27" s="499"/>
    </row>
    <row r="28" spans="1:56" s="478" customFormat="1" ht="12.75" customHeight="1">
      <c r="B28" s="888" t="s">
        <v>76</v>
      </c>
      <c r="C28" s="895"/>
      <c r="D28" s="895"/>
      <c r="E28" s="895"/>
      <c r="F28" s="879">
        <f>IF(F13&gt;='Phase I - Summary'!$D$23,'Phase I - Parking Plaza'!C44,0)</f>
        <v>0</v>
      </c>
      <c r="G28" s="879">
        <f>IF(G13&gt;='Phase I - Summary'!$D$23,'Phase I - Parking Plaza'!D44,0)</f>
        <v>0</v>
      </c>
      <c r="H28" s="879">
        <f>IF(H13&gt;='Phase I - Summary'!$D$23,'Phase I - Parking Plaza'!E44,0)</f>
        <v>0</v>
      </c>
      <c r="I28" s="879">
        <f>IF(I13&gt;='Phase I - Summary'!$D$23,'Phase I - Parking Plaza'!F44,0)</f>
        <v>0</v>
      </c>
      <c r="J28" s="879">
        <f>IF(J13&gt;='Phase I - Summary'!$D$23,'Phase I - Parking Plaza'!G44,0)</f>
        <v>0</v>
      </c>
      <c r="K28" s="879">
        <f>IF(K13&gt;='Phase I - Summary'!$D$23,'Phase I - Parking Plaza'!H44,0)</f>
        <v>6010842.2842105264</v>
      </c>
      <c r="L28" s="879">
        <f>IF(L13&gt;='Phase I - Summary'!$D$23,'Phase I - Parking Plaza'!I44,0)</f>
        <v>6191167.552736843</v>
      </c>
      <c r="M28" s="879">
        <f>IF(M13&gt;='Phase I - Summary'!$D$23,'Phase I - Parking Plaza'!J44,0)</f>
        <v>6376902.5793189472</v>
      </c>
      <c r="N28" s="879">
        <f>IF(N13&gt;='Phase I - Summary'!$D$23,'Phase I - Parking Plaza'!K44,0)</f>
        <v>6568209.6566985156</v>
      </c>
      <c r="O28" s="879">
        <f>IF(O13&gt;='Phase I - Summary'!$D$23,'Phase I - Parking Plaza'!L44,0)</f>
        <v>6765255.9463994708</v>
      </c>
      <c r="P28" s="879">
        <f>IF(P13&gt;='Phase I - Summary'!$D$23,'Phase I - Parking Plaza'!M44,0)</f>
        <v>6968213.6247914545</v>
      </c>
      <c r="Q28" s="879">
        <f>IF(Q13&gt;='Phase I - Summary'!$D$23,'Phase I - Parking Plaza'!N44,0)</f>
        <v>7177260.0335351974</v>
      </c>
      <c r="R28" s="879">
        <f>IF(R13&gt;='Phase I - Summary'!$D$23,'Phase I - Parking Plaza'!O44,0)</f>
        <v>7392577.8345412556</v>
      </c>
      <c r="S28" s="879">
        <f>IF(S13&gt;='Phase I - Summary'!$D$23,'Phase I - Parking Plaza'!P44,0)</f>
        <v>7614355.1695774905</v>
      </c>
      <c r="T28" s="879">
        <f>IF(T13&gt;='Phase I - Summary'!$D$23,'Phase I - Parking Plaza'!Q44,0)</f>
        <v>7842785.8246648163</v>
      </c>
      <c r="U28" s="879">
        <f>IF(U13&gt;='Phase I - Summary'!$D$23,'Phase I - Parking Plaza'!R44,0)</f>
        <v>8078069.3994047623</v>
      </c>
      <c r="V28" s="879">
        <f>IF(V13&gt;='Phase I - Summary'!$D$23,'Phase I - Parking Plaza'!S44,0)</f>
        <v>8320411.4813869037</v>
      </c>
      <c r="W28" s="879">
        <f>IF(W13&gt;='Phase I - Summary'!$D$23,'Phase I - Parking Plaza'!T44,0)</f>
        <v>8570023.8258285113</v>
      </c>
      <c r="X28" s="879">
        <f>IF(X13&gt;='Phase I - Summary'!$D$23,'Phase I - Parking Plaza'!U44,0)</f>
        <v>8827124.5406033657</v>
      </c>
      <c r="Y28" s="879">
        <f>IF(Y13&gt;='Phase I - Summary'!$D$23,'Phase I - Parking Plaza'!V44,0)</f>
        <v>9091938.2768214662</v>
      </c>
      <c r="Z28" s="879">
        <f>IF(Z13&gt;='Phase I - Summary'!$D$23,'Phase I - Parking Plaza'!W44,0)</f>
        <v>9364696.4251261111</v>
      </c>
      <c r="AA28" s="879">
        <f>IF(AA13&gt;='Phase I - Summary'!$D$23,'Phase I - Parking Plaza'!X44,0)</f>
        <v>9645637.3178798929</v>
      </c>
      <c r="AB28" s="879">
        <f>IF(AB13&gt;='Phase I - Summary'!$D$23,'Phase I - Parking Plaza'!Y44,0)</f>
        <v>9935006.4374162909</v>
      </c>
      <c r="AC28" s="879">
        <f>IF(AC13&gt;='Phase I - Summary'!$D$23,'Phase I - Parking Plaza'!Z44,0)</f>
        <v>10233056.63053878</v>
      </c>
      <c r="AD28" s="879">
        <f>IF(AD13&gt;='Phase I - Summary'!$D$23,'Phase I - Parking Plaza'!AA44,0)</f>
        <v>10540048.329454942</v>
      </c>
      <c r="AE28" s="879">
        <f>IF(AE13&gt;='Phase I - Summary'!$D$23,'Phase I - Parking Plaza'!AB44,0)</f>
        <v>10856249.779338589</v>
      </c>
      <c r="AF28" s="879">
        <f>IF(AF13&gt;='Phase I - Summary'!$D$23,'Phase I - Parking Plaza'!AC44,0)</f>
        <v>11181937.272718746</v>
      </c>
      <c r="AG28" s="879">
        <f>IF(AG13&gt;='Phase I - Summary'!$D$23,'Phase I - Parking Plaza'!AD44,0)</f>
        <v>11517395.39090031</v>
      </c>
      <c r="AH28" s="879">
        <f>IF(AH13&gt;='Phase I - Summary'!$D$23,'Phase I - Parking Plaza'!AE44,0)</f>
        <v>11862917.252627321</v>
      </c>
      <c r="AI28" s="879">
        <f>IF(AI13&gt;='Phase I - Summary'!$D$23,'Phase I - Parking Plaza'!AF44,0)</f>
        <v>12218804.770206137</v>
      </c>
      <c r="AJ28" s="882">
        <f>IF(AJ13&gt;='Phase I - Summary'!$D$23,'Phase I - Parking Plaza'!AG44,0)</f>
        <v>12585368.913312322</v>
      </c>
      <c r="AK28" s="499"/>
      <c r="AL28" s="499"/>
      <c r="AM28" s="499"/>
      <c r="AN28" s="499"/>
      <c r="AO28" s="499"/>
      <c r="AP28" s="499"/>
      <c r="AQ28" s="499"/>
      <c r="AR28" s="499"/>
      <c r="AS28" s="499"/>
      <c r="AT28" s="499"/>
      <c r="AU28" s="499"/>
      <c r="AV28" s="499"/>
      <c r="AW28" s="499"/>
      <c r="AX28" s="499"/>
      <c r="AY28" s="499"/>
      <c r="AZ28" s="499"/>
      <c r="BA28" s="499"/>
      <c r="BB28" s="499"/>
      <c r="BC28" s="499"/>
      <c r="BD28" s="499"/>
    </row>
    <row r="29" spans="1:56" s="478" customFormat="1" ht="12.75" customHeight="1">
      <c r="B29" s="585" t="s">
        <v>109</v>
      </c>
      <c r="C29" s="595"/>
      <c r="D29" s="595"/>
      <c r="E29" s="595"/>
      <c r="F29" s="879">
        <f>IF(F13&gt;='Phase I - Summary'!$D$23,'Phase I - CF Retail'!C45,0)</f>
        <v>0</v>
      </c>
      <c r="G29" s="879">
        <f>IF(G13&gt;='Phase I - Summary'!$D$23,'Phase I - CF Retail'!D45,0)</f>
        <v>0</v>
      </c>
      <c r="H29" s="879">
        <f>IF(H13&gt;='Phase I - Summary'!$D$23,'Phase I - CF Retail'!E45,0)</f>
        <v>0</v>
      </c>
      <c r="I29" s="879">
        <f>IF(I13&gt;='Phase I - Summary'!$D$23,'Phase I - CF Retail'!F45,0)</f>
        <v>0</v>
      </c>
      <c r="J29" s="879">
        <f>IF(J13&gt;='Phase I - Summary'!$D$23,'Phase I - CF Retail'!G45,0)</f>
        <v>0</v>
      </c>
      <c r="K29" s="879">
        <f>IF(K13&gt;='Phase I - Summary'!$D$23,'Phase I - CF Retail'!H45,0)</f>
        <v>8485252.5</v>
      </c>
      <c r="L29" s="879">
        <f>IF(L13&gt;='Phase I - Summary'!$D$23,'Phase I - CF Retail'!I45,0)</f>
        <v>8739810.0749999993</v>
      </c>
      <c r="M29" s="879">
        <f>IF(M13&gt;='Phase I - Summary'!$D$23,'Phase I - CF Retail'!J45,0)</f>
        <v>9002004.377249999</v>
      </c>
      <c r="N29" s="879">
        <f>IF(N13&gt;='Phase I - Summary'!$D$23,'Phase I - CF Retail'!K45,0)</f>
        <v>9272064.5085675009</v>
      </c>
      <c r="O29" s="879">
        <f>IF(O13&gt;='Phase I - Summary'!$D$23,'Phase I - CF Retail'!L45,0)</f>
        <v>9550226.4438245241</v>
      </c>
      <c r="P29" s="879">
        <f>IF(P13&gt;='Phase I - Summary'!$D$23,'Phase I - CF Retail'!M45,0)</f>
        <v>9836733.2371392585</v>
      </c>
      <c r="Q29" s="879">
        <f>IF(Q13&gt;='Phase I - Summary'!$D$23,'Phase I - CF Retail'!N45,0)</f>
        <v>10131835.234253438</v>
      </c>
      <c r="R29" s="879">
        <f>IF(R13&gt;='Phase I - Summary'!$D$23,'Phase I - CF Retail'!O45,0)</f>
        <v>10435790.291281041</v>
      </c>
      <c r="S29" s="879">
        <f>IF(S13&gt;='Phase I - Summary'!$D$23,'Phase I - CF Retail'!P45,0)</f>
        <v>10748864.000019472</v>
      </c>
      <c r="T29" s="879">
        <f>IF(T13&gt;='Phase I - Summary'!$D$23,'Phase I - CF Retail'!Q45,0)</f>
        <v>11071329.920020055</v>
      </c>
      <c r="U29" s="879">
        <f>IF(U13&gt;='Phase I - Summary'!$D$23,'Phase I - CF Retail'!R45,0)</f>
        <v>11403469.817620657</v>
      </c>
      <c r="V29" s="879">
        <f>IF(V13&gt;='Phase I - Summary'!$D$23,'Phase I - CF Retail'!S45,0)</f>
        <v>11745573.912149277</v>
      </c>
      <c r="W29" s="879">
        <f>IF(W13&gt;='Phase I - Summary'!$D$23,'Phase I - CF Retail'!T45,0)</f>
        <v>12097941.129513754</v>
      </c>
      <c r="X29" s="879">
        <f>IF(X13&gt;='Phase I - Summary'!$D$23,'Phase I - CF Retail'!U45,0)</f>
        <v>12460879.363399167</v>
      </c>
      <c r="Y29" s="879">
        <f>IF(Y13&gt;='Phase I - Summary'!$D$23,'Phase I - CF Retail'!V45,0)</f>
        <v>12834705.744301142</v>
      </c>
      <c r="Z29" s="879">
        <f>IF(Z13&gt;='Phase I - Summary'!$D$23,'Phase I - CF Retail'!W45,0)</f>
        <v>13219746.916630177</v>
      </c>
      <c r="AA29" s="879">
        <f>IF(AA13&gt;='Phase I - Summary'!$D$23,'Phase I - CF Retail'!X45,0)</f>
        <v>13616339.32412908</v>
      </c>
      <c r="AB29" s="879">
        <f>IF(AB13&gt;='Phase I - Summary'!$D$23,'Phase I - CF Retail'!Y45,0)</f>
        <v>14024829.503852952</v>
      </c>
      <c r="AC29" s="879">
        <f>IF(AC13&gt;='Phase I - Summary'!$D$23,'Phase I - CF Retail'!Z45,0)</f>
        <v>14445574.38896854</v>
      </c>
      <c r="AD29" s="879">
        <f>IF(AD13&gt;='Phase I - Summary'!$D$23,'Phase I - CF Retail'!AA45,0)</f>
        <v>14878941.620637599</v>
      </c>
      <c r="AE29" s="879">
        <f>IF(AE13&gt;='Phase I - Summary'!$D$23,'Phase I - CF Retail'!AB45,0)</f>
        <v>15325309.869256724</v>
      </c>
      <c r="AF29" s="879">
        <f>IF(AF13&gt;='Phase I - Summary'!$D$23,'Phase I - CF Retail'!AC45,0)</f>
        <v>15785069.165334424</v>
      </c>
      <c r="AG29" s="879">
        <f>IF(AG13&gt;='Phase I - Summary'!$D$23,'Phase I - CF Retail'!AD45,0)</f>
        <v>16258621.240294458</v>
      </c>
      <c r="AH29" s="879">
        <f>IF(AH13&gt;='Phase I - Summary'!$D$23,'Phase I - CF Retail'!AE45,0)</f>
        <v>16746379.877503294</v>
      </c>
      <c r="AI29" s="879">
        <f>IF(AI13&gt;='Phase I - Summary'!$D$23,'Phase I - CF Retail'!AF45,0)</f>
        <v>17248771.273828391</v>
      </c>
      <c r="AJ29" s="882">
        <f>IF(AJ13&gt;='Phase I - Summary'!$D$23,'Phase I - CF Retail'!AG45,0)</f>
        <v>17766234.412043244</v>
      </c>
      <c r="AK29" s="420"/>
      <c r="AL29" s="420"/>
      <c r="AM29" s="420"/>
      <c r="AN29" s="420"/>
      <c r="AO29" s="420"/>
      <c r="AP29" s="420"/>
      <c r="AQ29" s="420"/>
      <c r="AR29" s="420"/>
      <c r="AS29" s="420"/>
      <c r="AT29" s="420"/>
      <c r="AU29" s="420"/>
      <c r="AV29" s="420"/>
      <c r="AW29" s="420"/>
      <c r="AX29" s="420"/>
      <c r="AY29" s="420"/>
      <c r="AZ29" s="420"/>
      <c r="BA29" s="420"/>
      <c r="BB29" s="420"/>
      <c r="BC29" s="420"/>
      <c r="BD29" s="420"/>
    </row>
    <row r="30" spans="1:56" s="478" customFormat="1" ht="12.75" customHeight="1">
      <c r="B30" s="745" t="s">
        <v>463</v>
      </c>
      <c r="C30" s="883"/>
      <c r="D30" s="885">
        <f>SUM(F30:Q30)</f>
        <v>466219334.50236124</v>
      </c>
      <c r="E30" s="883"/>
      <c r="F30" s="885">
        <f t="shared" ref="F30:AJ30" si="4">SUM(F25:F29)</f>
        <v>0</v>
      </c>
      <c r="G30" s="885">
        <f t="shared" si="4"/>
        <v>0</v>
      </c>
      <c r="H30" s="885">
        <f t="shared" si="4"/>
        <v>0</v>
      </c>
      <c r="I30" s="885">
        <f t="shared" si="4"/>
        <v>0</v>
      </c>
      <c r="J30" s="885">
        <f t="shared" si="4"/>
        <v>0</v>
      </c>
      <c r="K30" s="885">
        <f t="shared" si="4"/>
        <v>52759446.053210519</v>
      </c>
      <c r="L30" s="885">
        <f t="shared" si="4"/>
        <v>64004053.999736831</v>
      </c>
      <c r="M30" s="885">
        <f t="shared" si="4"/>
        <v>65889810.180372939</v>
      </c>
      <c r="N30" s="885">
        <f t="shared" si="4"/>
        <v>67831747.045985371</v>
      </c>
      <c r="O30" s="885">
        <f t="shared" si="4"/>
        <v>69831551.331673235</v>
      </c>
      <c r="P30" s="885">
        <f t="shared" si="4"/>
        <v>71890960.684670925</v>
      </c>
      <c r="Q30" s="885">
        <f t="shared" si="4"/>
        <v>74011765.206711411</v>
      </c>
      <c r="R30" s="885">
        <f t="shared" si="4"/>
        <v>76195809.043232903</v>
      </c>
      <c r="S30" s="885">
        <f t="shared" si="4"/>
        <v>78444992.020854786</v>
      </c>
      <c r="T30" s="885">
        <f t="shared" si="4"/>
        <v>80761271.33459045</v>
      </c>
      <c r="U30" s="885">
        <f t="shared" si="4"/>
        <v>83146663.286311477</v>
      </c>
      <c r="V30" s="885">
        <f t="shared" si="4"/>
        <v>85603245.076021716</v>
      </c>
      <c r="W30" s="885">
        <f t="shared" si="4"/>
        <v>88133156.647548929</v>
      </c>
      <c r="X30" s="885">
        <f t="shared" si="4"/>
        <v>90738602.590309516</v>
      </c>
      <c r="Y30" s="885">
        <f t="shared" si="4"/>
        <v>93421854.098853052</v>
      </c>
      <c r="Z30" s="885">
        <f t="shared" si="4"/>
        <v>96185250.991944611</v>
      </c>
      <c r="AA30" s="885">
        <f t="shared" si="4"/>
        <v>99031203.79299745</v>
      </c>
      <c r="AB30" s="885">
        <f t="shared" si="4"/>
        <v>101962195.87372246</v>
      </c>
      <c r="AC30" s="885">
        <f t="shared" si="4"/>
        <v>104980785.66291936</v>
      </c>
      <c r="AD30" s="885">
        <f t="shared" si="4"/>
        <v>108089608.92239128</v>
      </c>
      <c r="AE30" s="885">
        <f t="shared" si="4"/>
        <v>111291381.09202701</v>
      </c>
      <c r="AF30" s="885">
        <f t="shared" si="4"/>
        <v>114588899.70615527</v>
      </c>
      <c r="AG30" s="885">
        <f t="shared" si="4"/>
        <v>117985046.88334124</v>
      </c>
      <c r="AH30" s="885">
        <f t="shared" si="4"/>
        <v>121482791.8918605</v>
      </c>
      <c r="AI30" s="885">
        <f t="shared" si="4"/>
        <v>125085193.7931546</v>
      </c>
      <c r="AJ30" s="886">
        <f t="shared" si="4"/>
        <v>128795404.16564205</v>
      </c>
      <c r="AK30" s="420"/>
      <c r="AL30" s="420"/>
      <c r="AM30" s="420"/>
      <c r="AN30" s="420"/>
      <c r="AO30" s="420"/>
      <c r="AP30" s="420"/>
      <c r="AQ30" s="420"/>
      <c r="AR30" s="420"/>
      <c r="AS30" s="420"/>
      <c r="AT30" s="420"/>
      <c r="AU30" s="420"/>
      <c r="AV30" s="420"/>
      <c r="AW30" s="420"/>
      <c r="AX30" s="420"/>
      <c r="AY30" s="420"/>
      <c r="AZ30" s="420"/>
      <c r="BA30" s="420"/>
      <c r="BB30" s="420"/>
      <c r="BC30" s="420"/>
      <c r="BD30" s="420"/>
    </row>
    <row r="31" spans="1:56" s="478" customFormat="1" ht="12.75" customHeight="1">
      <c r="A31" s="488"/>
      <c r="B31" s="582"/>
      <c r="C31" s="572"/>
      <c r="D31" s="572"/>
      <c r="E31" s="572"/>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82"/>
      <c r="AK31" s="420"/>
      <c r="AL31" s="420"/>
      <c r="AM31" s="420"/>
      <c r="AN31" s="420"/>
      <c r="AO31" s="420"/>
      <c r="AP31" s="420"/>
      <c r="AQ31" s="420"/>
      <c r="AR31" s="420"/>
      <c r="AS31" s="420"/>
      <c r="AT31" s="420"/>
      <c r="AU31" s="420"/>
      <c r="AV31" s="420"/>
      <c r="AW31" s="420"/>
      <c r="AX31" s="420"/>
      <c r="AY31" s="420"/>
      <c r="AZ31" s="420"/>
      <c r="BA31" s="420"/>
      <c r="BB31" s="420"/>
      <c r="BC31" s="420"/>
      <c r="BD31" s="420"/>
    </row>
    <row r="32" spans="1:56" s="478" customFormat="1" ht="12.75" customHeight="1">
      <c r="B32" s="567" t="s">
        <v>464</v>
      </c>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678"/>
      <c r="AK32" s="488"/>
      <c r="AL32" s="488"/>
      <c r="AM32" s="488"/>
      <c r="AN32" s="488"/>
      <c r="AO32" s="488"/>
      <c r="AP32" s="488"/>
      <c r="AQ32" s="488"/>
      <c r="AR32" s="488"/>
      <c r="AS32" s="488"/>
      <c r="AT32" s="488"/>
      <c r="AU32" s="488"/>
      <c r="AV32" s="488"/>
      <c r="AW32" s="488"/>
      <c r="AX32" s="488"/>
      <c r="AY32" s="488"/>
      <c r="AZ32" s="488"/>
      <c r="BA32" s="488"/>
      <c r="BB32" s="488"/>
      <c r="BC32" s="488"/>
      <c r="BD32" s="488"/>
    </row>
    <row r="33" spans="1:56" s="478" customFormat="1" ht="12.75" customHeight="1">
      <c r="B33" s="585" t="str">
        <f t="shared" ref="B33:B37" si="5">B25</f>
        <v>Market-Rate Rental</v>
      </c>
      <c r="C33" s="595"/>
      <c r="D33" s="595"/>
      <c r="E33" s="595"/>
      <c r="F33" s="879">
        <f>IF(F13&gt;='Phase I - Summary'!$D$23,-SUM('Phase I - CF MF Market Rental'!C55:C57),0)</f>
        <v>0</v>
      </c>
      <c r="G33" s="879">
        <f>IF(G13&gt;='Phase I - Summary'!$D$23,-SUM('Phase I - CF MF Market Rental'!D55:D57),0)</f>
        <v>0</v>
      </c>
      <c r="H33" s="879">
        <f>IF(H13&gt;='Phase I - Summary'!$D$23,-SUM('Phase I - CF MF Market Rental'!E55:E57),0)</f>
        <v>0</v>
      </c>
      <c r="I33" s="879">
        <f>IF(I13&gt;='Phase I - Summary'!$D$23,-SUM('Phase I - CF MF Market Rental'!F55:F57),0)</f>
        <v>0</v>
      </c>
      <c r="J33" s="879">
        <f>IF(J13&gt;='Phase I - Summary'!$D$23,-SUM('Phase I - CF MF Market Rental'!G55:G57),0)</f>
        <v>0</v>
      </c>
      <c r="K33" s="879">
        <f>IF(K13&gt;='Phase I - Summary'!$D$23,-SUM('Phase I - CF MF Market Rental'!H55:H57),0)</f>
        <v>7206402.8040000005</v>
      </c>
      <c r="L33" s="879">
        <f>IF(L13&gt;='Phase I - Summary'!$D$23,-SUM('Phase I - CF MF Market Rental'!I55:I57),0)</f>
        <v>9901932.5902703982</v>
      </c>
      <c r="M33" s="879">
        <f>IF(M13&gt;='Phase I - Summary'!$D$23,-SUM('Phase I - CF MF Market Rental'!J55:J57),0)</f>
        <v>10401998.972287817</v>
      </c>
      <c r="N33" s="879">
        <f>IF(N13&gt;='Phase I - Summary'!$D$23,-SUM('Phase I - CF MF Market Rental'!K55:K57),0)</f>
        <v>10927535.568217911</v>
      </c>
      <c r="O33" s="879">
        <f>IF(O13&gt;='Phase I - Summary'!$D$23,-SUM('Phase I - CF MF Market Rental'!L55:L57),0)</f>
        <v>11479846.510908321</v>
      </c>
      <c r="P33" s="879">
        <f>IF(P13&gt;='Phase I - Summary'!$D$23,-SUM('Phase I - CF MF Market Rental'!M55:M57),0)</f>
        <v>12060302.922716834</v>
      </c>
      <c r="Q33" s="879">
        <f>IF(Q13&gt;='Phase I - Summary'!$D$23,-SUM('Phase I - CF MF Market Rental'!N55:N57),0)</f>
        <v>12670346.363285288</v>
      </c>
      <c r="R33" s="879">
        <f>IF(R13&gt;='Phase I - Summary'!$D$23,-SUM('Phase I - CF MF Market Rental'!O55:O57),0)</f>
        <v>13311492.454970505</v>
      </c>
      <c r="S33" s="879">
        <f>IF(S13&gt;='Phase I - Summary'!$D$23,-SUM('Phase I - CF MF Market Rental'!P55:P57),0)</f>
        <v>13985334.695093306</v>
      </c>
      <c r="T33" s="879">
        <f>IF(T13&gt;='Phase I - Summary'!$D$23,-SUM('Phase I - CF MF Market Rental'!Q55:Q57),0)</f>
        <v>14693548.464638757</v>
      </c>
      <c r="U33" s="879">
        <f>IF(U13&gt;='Phase I - Summary'!$D$23,-SUM('Phase I - CF MF Market Rental'!R55:R57),0)</f>
        <v>15437895.243538275</v>
      </c>
      <c r="V33" s="879">
        <f>IF(V13&gt;='Phase I - Summary'!$D$23,-SUM('Phase I - CF MF Market Rental'!S55:S57),0)</f>
        <v>16220227.043186383</v>
      </c>
      <c r="W33" s="879">
        <f>IF(W13&gt;='Phase I - Summary'!$D$23,-SUM('Phase I - CF MF Market Rental'!T55:T57),0)</f>
        <v>17042491.067394804</v>
      </c>
      <c r="X33" s="879">
        <f>IF(X13&gt;='Phase I - Summary'!$D$23,-SUM('Phase I - CF MF Market Rental'!U55:U57),0)</f>
        <v>17906734.613564279</v>
      </c>
      <c r="Y33" s="879">
        <f>IF(Y13&gt;='Phase I - Summary'!$D$23,-SUM('Phase I - CF MF Market Rental'!V55:V57),0)</f>
        <v>18815110.226462409</v>
      </c>
      <c r="Z33" s="879">
        <f>IF(Z13&gt;='Phase I - Summary'!$D$23,-SUM('Phase I - CF MF Market Rental'!W55:W57),0)</f>
        <v>19769881.117634855</v>
      </c>
      <c r="AA33" s="879">
        <f>IF(AA13&gt;='Phase I - Summary'!$D$23,-SUM('Phase I - CF MF Market Rental'!X55:X57),0)</f>
        <v>20773426.864149399</v>
      </c>
      <c r="AB33" s="879">
        <f>IF(AB13&gt;='Phase I - Summary'!$D$23,-SUM('Phase I - CF MF Market Rental'!Y55:Y57),0)</f>
        <v>21828249.401078898</v>
      </c>
      <c r="AC33" s="879">
        <f>IF(AC13&gt;='Phase I - Summary'!$D$23,-SUM('Phase I - CF MF Market Rental'!Z55:Z57),0)</f>
        <v>22936979.32287297</v>
      </c>
      <c r="AD33" s="879">
        <f>IF(AD13&gt;='Phase I - Summary'!$D$23,-SUM('Phase I - CF MF Market Rental'!AA55:AA57),0)</f>
        <v>24102382.509549063</v>
      </c>
      <c r="AE33" s="879">
        <f>IF(AE13&gt;='Phase I - Summary'!$D$23,-SUM('Phase I - CF MF Market Rental'!AB55:AB57),0)</f>
        <v>25327367.094456304</v>
      </c>
      <c r="AF33" s="879">
        <f>IF(AF13&gt;='Phase I - Summary'!$D$23,-SUM('Phase I - CF MF Market Rental'!AC55:AC57),0)</f>
        <v>26614990.791229136</v>
      </c>
      <c r="AG33" s="879">
        <f>IF(AG13&gt;='Phase I - Summary'!$D$23,-SUM('Phase I - CF MF Market Rental'!AD55:AD57),0)</f>
        <v>27968468.598457448</v>
      </c>
      <c r="AH33" s="879">
        <f>IF(AH13&gt;='Phase I - Summary'!$D$23,-SUM('Phase I - CF MF Market Rental'!AE55:AE57),0)</f>
        <v>29391180.901555032</v>
      </c>
      <c r="AI33" s="879">
        <f>IF(AI13&gt;='Phase I - Summary'!$D$23,-SUM('Phase I - CF MF Market Rental'!AF55:AF57),0)</f>
        <v>30886681.992313903</v>
      </c>
      <c r="AJ33" s="882">
        <f>IF(AJ13&gt;='Phase I - Summary'!$D$23,-SUM('Phase I - CF MF Market Rental'!AG55:AG57),0)</f>
        <v>32458709.027688995</v>
      </c>
      <c r="AK33" s="420"/>
      <c r="AL33" s="420"/>
      <c r="AM33" s="420"/>
      <c r="AN33" s="420"/>
      <c r="AO33" s="420"/>
      <c r="AP33" s="420"/>
      <c r="AQ33" s="420"/>
      <c r="AR33" s="420"/>
      <c r="AS33" s="420"/>
      <c r="AT33" s="420"/>
      <c r="AU33" s="420"/>
      <c r="AV33" s="420"/>
      <c r="AW33" s="420"/>
      <c r="AX33" s="420"/>
      <c r="AY33" s="420"/>
      <c r="AZ33" s="420"/>
      <c r="BA33" s="420"/>
      <c r="BB33" s="420"/>
      <c r="BC33" s="420"/>
      <c r="BD33" s="420"/>
    </row>
    <row r="34" spans="1:56" s="478" customFormat="1" ht="12.75" customHeight="1">
      <c r="A34" s="488"/>
      <c r="B34" s="585" t="str">
        <f t="shared" si="5"/>
        <v>Affordable Rental</v>
      </c>
      <c r="C34" s="572"/>
      <c r="D34" s="572"/>
      <c r="E34" s="572"/>
      <c r="F34" s="879">
        <f>IF(F13&gt;='Phase I - Summary'!$D$23,-SUM('Phase I - CF Affordable Rental'!C54:C56),0)</f>
        <v>0</v>
      </c>
      <c r="G34" s="879">
        <f>IF(G13&gt;='Phase I - Summary'!$D$23,-SUM('Phase I - CF Affordable Rental'!D54:D56),0)</f>
        <v>0</v>
      </c>
      <c r="H34" s="879">
        <f>IF(H13&gt;='Phase I - Summary'!$D$23,-SUM('Phase I - CF Affordable Rental'!E54:E56),0)</f>
        <v>0</v>
      </c>
      <c r="I34" s="879">
        <f>IF(I13&gt;='Phase I - Summary'!$D$23,-SUM('Phase I - CF Affordable Rental'!F54:F56),0)</f>
        <v>0</v>
      </c>
      <c r="J34" s="879">
        <f>IF(J13&gt;='Phase I - Summary'!$D$23,-SUM('Phase I - CF Affordable Rental'!G54:G56),0)</f>
        <v>0</v>
      </c>
      <c r="K34" s="879">
        <f>IF(K13&gt;='Phase I - Summary'!$D$23,-SUM('Phase I - CF Affordable Rental'!H54:H56),0)</f>
        <v>980431.77407999989</v>
      </c>
      <c r="L34" s="879">
        <f>IF(L13&gt;='Phase I - Summary'!$D$23,-SUM('Phase I - CF Affordable Rental'!I54:I56),0)</f>
        <v>2250169.8151679994</v>
      </c>
      <c r="M34" s="879">
        <f>IF(M13&gt;='Phase I - Summary'!$D$23,-SUM('Phase I - CF Affordable Rental'!J54:J56),0)</f>
        <v>2338579.2402796033</v>
      </c>
      <c r="N34" s="879">
        <f>IF(N13&gt;='Phase I - Summary'!$D$23,-SUM('Phase I - CF Affordable Rental'!K54:K56),0)</f>
        <v>2430510.457457291</v>
      </c>
      <c r="O34" s="879">
        <f>IF(O13&gt;='Phase I - Summary'!$D$23,-SUM('Phase I - CF Affordable Rental'!L54:L56),0)</f>
        <v>2526104.7481263657</v>
      </c>
      <c r="P34" s="879">
        <f>IF(P13&gt;='Phase I - Summary'!$D$23,-SUM('Phase I - CF Affordable Rental'!M54:M56),0)</f>
        <v>2625509.0815022276</v>
      </c>
      <c r="Q34" s="879">
        <f>IF(Q13&gt;='Phase I - Summary'!$D$23,-SUM('Phase I - CF Affordable Rental'!N54:N56),0)</f>
        <v>2728876.3439775049</v>
      </c>
      <c r="R34" s="879">
        <f>IF(R13&gt;='Phase I - Summary'!$D$23,-SUM('Phase I - CF Affordable Rental'!O54:O56),0)</f>
        <v>2836365.5777684348</v>
      </c>
      <c r="S34" s="879">
        <f>IF(S13&gt;='Phase I - Summary'!$D$23,-SUM('Phase I - CF Affordable Rental'!P54:P56),0)</f>
        <v>2948142.2291944032</v>
      </c>
      <c r="T34" s="879">
        <f>IF(T13&gt;='Phase I - Summary'!$D$23,-SUM('Phase I - CF Affordable Rental'!Q54:Q56),0)</f>
        <v>3064378.4069796642</v>
      </c>
      <c r="U34" s="879">
        <f>IF(U13&gt;='Phase I - Summary'!$D$23,-SUM('Phase I - CF Affordable Rental'!R54:R56),0)</f>
        <v>3185253.1509819645</v>
      </c>
      <c r="V34" s="879">
        <f>IF(V13&gt;='Phase I - Summary'!$D$23,-SUM('Phase I - CF Affordable Rental'!S54:S56),0)</f>
        <v>3310952.7117691641</v>
      </c>
      <c r="W34" s="879">
        <f>IF(W13&gt;='Phase I - Summary'!$D$23,-SUM('Phase I - CF Affordable Rental'!T54:T56),0)</f>
        <v>3441670.8414819189</v>
      </c>
      <c r="X34" s="879">
        <f>IF(X13&gt;='Phase I - Summary'!$D$23,-SUM('Phase I - CF Affordable Rental'!U54:U56),0)</f>
        <v>3577609.0964382123</v>
      </c>
      <c r="Y34" s="879">
        <f>IF(Y13&gt;='Phase I - Summary'!$D$23,-SUM('Phase I - CF Affordable Rental'!V54:V56),0)</f>
        <v>3718977.1519539505</v>
      </c>
      <c r="Z34" s="879">
        <f>IF(Z13&gt;='Phase I - Summary'!$D$23,-SUM('Phase I - CF Affordable Rental'!W54:W56),0)</f>
        <v>3865993.1298729144</v>
      </c>
      <c r="AA34" s="879">
        <f>IF(AA13&gt;='Phase I - Summary'!$D$23,-SUM('Phase I - CF Affordable Rental'!X54:X56),0)</f>
        <v>4018883.9393194076</v>
      </c>
      <c r="AB34" s="879">
        <f>IF(AB13&gt;='Phase I - Summary'!$D$23,-SUM('Phase I - CF Affordable Rental'!Y54:Y56),0)</f>
        <v>4177885.6312075327</v>
      </c>
      <c r="AC34" s="879">
        <f>IF(AC13&gt;='Phase I - Summary'!$D$23,-SUM('Phase I - CF Affordable Rental'!Z54:Z56),0)</f>
        <v>4343243.7670627274</v>
      </c>
      <c r="AD34" s="879">
        <f>IF(AD13&gt;='Phase I - Summary'!$D$23,-SUM('Phase I - CF Affordable Rental'!AA54:AA56),0)</f>
        <v>4515213.802733561</v>
      </c>
      <c r="AE34" s="879">
        <f>IF(AE13&gt;='Phase I - Summary'!$D$23,-SUM('Phase I - CF Affordable Rental'!AB54:AB56),0)</f>
        <v>4694061.4875951279</v>
      </c>
      <c r="AF34" s="879">
        <f>IF(AF13&gt;='Phase I - Summary'!$D$23,-SUM('Phase I - CF Affordable Rental'!AC54:AC56),0)</f>
        <v>4880063.2798697231</v>
      </c>
      <c r="AG34" s="879">
        <f>IF(AG13&gt;='Phase I - Summary'!$D$23,-SUM('Phase I - CF Affordable Rental'!AD54:AD56),0)</f>
        <v>5073506.778715726</v>
      </c>
      <c r="AH34" s="879">
        <f>IF(AH13&gt;='Phase I - Summary'!$D$23,-SUM('Phase I - CF Affordable Rental'!AE54:AE56),0)</f>
        <v>5274691.173761894</v>
      </c>
      <c r="AI34" s="879">
        <f>IF(AI13&gt;='Phase I - Summary'!$D$23,-SUM('Phase I - CF Affordable Rental'!AF54:AF56),0)</f>
        <v>5483927.7127916487</v>
      </c>
      <c r="AJ34" s="882">
        <f>IF(AJ13&gt;='Phase I - Summary'!$D$23,-SUM('Phase I - CF Affordable Rental'!AG54:AG56),0)</f>
        <v>5701540.1883104015</v>
      </c>
      <c r="AK34" s="420"/>
      <c r="AL34" s="420"/>
      <c r="AM34" s="420"/>
      <c r="AN34" s="420"/>
      <c r="AO34" s="420"/>
      <c r="AP34" s="420"/>
      <c r="AQ34" s="420"/>
      <c r="AR34" s="420"/>
      <c r="AS34" s="420"/>
      <c r="AT34" s="420"/>
      <c r="AU34" s="420"/>
      <c r="AV34" s="420"/>
      <c r="AW34" s="420"/>
      <c r="AX34" s="420"/>
      <c r="AY34" s="420"/>
      <c r="AZ34" s="420"/>
      <c r="BA34" s="420"/>
      <c r="BB34" s="420"/>
      <c r="BC34" s="420"/>
      <c r="BD34" s="420"/>
    </row>
    <row r="35" spans="1:56" s="478" customFormat="1" ht="12.75" customHeight="1">
      <c r="B35" s="585" t="str">
        <f t="shared" si="5"/>
        <v>Commercial</v>
      </c>
      <c r="C35" s="595"/>
      <c r="D35" s="595"/>
      <c r="E35" s="595"/>
      <c r="F35" s="879">
        <f>IF(F13&gt;='Phase I - Summary'!$D$23,'Phase I - CF Commercial'!C51-SUM('Phase I - CF Commercial'!C56:C57),0)</f>
        <v>0</v>
      </c>
      <c r="G35" s="879">
        <f>IF(G13&gt;='Phase I - Summary'!$D$23,'Phase I - CF Commercial'!D51-SUM('Phase I - CF Commercial'!D56:D57),0)</f>
        <v>0</v>
      </c>
      <c r="H35" s="879">
        <f>IF(H13&gt;='Phase I - Summary'!$D$23,'Phase I - CF Commercial'!E51-SUM('Phase I - CF Commercial'!E56:E57),0)</f>
        <v>0</v>
      </c>
      <c r="I35" s="879">
        <f>IF(I13&gt;='Phase I - Summary'!$D$23,'Phase I - CF Commercial'!F51-SUM('Phase I - CF Commercial'!F56:F57),0)</f>
        <v>0</v>
      </c>
      <c r="J35" s="879">
        <f>IF(J13&gt;='Phase I - Summary'!$D$23,'Phase I - CF Commercial'!G51-SUM('Phase I - CF Commercial'!G56:G57),0)</f>
        <v>0</v>
      </c>
      <c r="K35" s="879">
        <f>IF(K13&gt;='Phase I - Summary'!$D$23,'Phase I - CF Commercial'!H51-SUM('Phase I - CF Commercial'!H56:H57),0)</f>
        <v>44429101.039933033</v>
      </c>
      <c r="L35" s="879">
        <f>IF(L13&gt;='Phase I - Summary'!$D$23,'Phase I - CF Commercial'!I51-SUM('Phase I - CF Commercial'!I56:I57),0)</f>
        <v>4014697.0500000003</v>
      </c>
      <c r="M35" s="879">
        <f>IF(M13&gt;='Phase I - Summary'!$D$23,'Phase I - CF Commercial'!J51-SUM('Phase I - CF Commercial'!J56:J57),0)</f>
        <v>4100359.557</v>
      </c>
      <c r="N35" s="879">
        <f>IF(N13&gt;='Phase I - Summary'!$D$23,'Phase I - CF Commercial'!K51-SUM('Phase I - CF Commercial'!K56:K57),0)</f>
        <v>4187896.3711199998</v>
      </c>
      <c r="O35" s="879">
        <f>IF(O13&gt;='Phase I - Summary'!$D$23,'Phase I - CF Commercial'!L51-SUM('Phase I - CF Commercial'!L56:L57),0)</f>
        <v>4277349.8102118</v>
      </c>
      <c r="P35" s="879">
        <f>IF(P13&gt;='Phase I - Summary'!$D$23,'Phase I - CF Commercial'!M51-SUM('Phase I - CF Commercial'!M56:M57),0)</f>
        <v>4368763.1834355183</v>
      </c>
      <c r="Q35" s="879">
        <f>IF(Q13&gt;='Phase I - Summary'!$D$23,'Phase I - CF Commercial'!N51-SUM('Phase I - CF Commercial'!N56:N57),0)</f>
        <v>4462180.8154342957</v>
      </c>
      <c r="R35" s="879">
        <f>IF(R13&gt;='Phase I - Summary'!$D$23,'Phase I - CF Commercial'!O51-SUM('Phase I - CF Commercial'!O56:O57),0)</f>
        <v>4557648.071122949</v>
      </c>
      <c r="S35" s="879">
        <f>IF(S13&gt;='Phase I - Summary'!$D$23,'Phase I - CF Commercial'!P51-SUM('Phase I - CF Commercial'!P56:P57),0)</f>
        <v>4655211.3811067753</v>
      </c>
      <c r="T35" s="879">
        <f>IF(T13&gt;='Phase I - Summary'!$D$23,'Phase I - CF Commercial'!Q51-SUM('Phase I - CF Commercial'!Q56:Q57),0)</f>
        <v>4754918.2677471191</v>
      </c>
      <c r="U35" s="879">
        <f>IF(U13&gt;='Phase I - Summary'!$D$23,'Phase I - CF Commercial'!R51-SUM('Phase I - CF Commercial'!R56:R57),0)</f>
        <v>4856817.3718908168</v>
      </c>
      <c r="V35" s="879">
        <f>IF(V13&gt;='Phase I - Summary'!$D$23,'Phase I - CF Commercial'!S51-SUM('Phase I - CF Commercial'!S56:S57),0)</f>
        <v>4960958.4802810494</v>
      </c>
      <c r="W35" s="879">
        <f>IF(W13&gt;='Phase I - Summary'!$D$23,'Phase I - CF Commercial'!T51-SUM('Phase I - CF Commercial'!T56:T57),0)</f>
        <v>5067392.5536676617</v>
      </c>
      <c r="X35" s="879">
        <f>IF(X13&gt;='Phase I - Summary'!$D$23,'Phase I - CF Commercial'!U51-SUM('Phase I - CF Commercial'!U56:U57),0)</f>
        <v>5176171.7556354329</v>
      </c>
      <c r="Y35" s="879">
        <f>IF(Y13&gt;='Phase I - Summary'!$D$23,'Phase I - CF Commercial'!V51-SUM('Phase I - CF Commercial'!V56:V57),0)</f>
        <v>5287349.4821693944</v>
      </c>
      <c r="Z35" s="879">
        <f>IF(Z13&gt;='Phase I - Summary'!$D$23,'Phase I - CF Commercial'!W51-SUM('Phase I - CF Commercial'!W56:W57),0)</f>
        <v>5400980.3919766722</v>
      </c>
      <c r="AA35" s="879">
        <f>IF(AA13&gt;='Phase I - Summary'!$D$23,'Phase I - CF Commercial'!X51-SUM('Phase I - CF Commercial'!X56:X57),0)</f>
        <v>5517120.4375850121</v>
      </c>
      <c r="AB35" s="879">
        <f>IF(AB13&gt;='Phase I - Summary'!$D$23,'Phase I - CF Commercial'!Y51-SUM('Phase I - CF Commercial'!Y56:Y57),0)</f>
        <v>5635826.8972385833</v>
      </c>
      <c r="AC35" s="879">
        <f>IF(AC13&gt;='Phase I - Summary'!$D$23,'Phase I - CF Commercial'!Z51-SUM('Phase I - CF Commercial'!Z56:Z57),0)</f>
        <v>5757158.4076122819</v>
      </c>
      <c r="AD35" s="879">
        <f>IF(AD13&gt;='Phase I - Summary'!$D$23,'Phase I - CF Commercial'!AA51-SUM('Phase I - CF Commercial'!AA56:AA57),0)</f>
        <v>5881174.9973663222</v>
      </c>
      <c r="AE35" s="879">
        <f>IF(AE13&gt;='Phase I - Summary'!$D$23,'Phase I - CF Commercial'!AB51-SUM('Phase I - CF Commercial'!AB56:AB57),0)</f>
        <v>6007938.1215634979</v>
      </c>
      <c r="AF35" s="879">
        <f>IF(AF13&gt;='Phase I - Summary'!$D$23,'Phase I - CF Commercial'!AC51-SUM('Phase I - CF Commercial'!AC56:AC57),0)</f>
        <v>6137510.6969721103</v>
      </c>
      <c r="AG35" s="879">
        <f>IF(AG13&gt;='Phase I - Summary'!$D$23,'Phase I - CF Commercial'!AD51-SUM('Phase I - CF Commercial'!AD56:AD57),0)</f>
        <v>6269957.1382782171</v>
      </c>
      <c r="AH35" s="879">
        <f>IF(AH13&gt;='Phase I - Summary'!$D$23,'Phase I - CF Commercial'!AE51-SUM('Phase I - CF Commercial'!AE56:AE57),0)</f>
        <v>6405343.3952314444</v>
      </c>
      <c r="AI35" s="879">
        <f>IF(AI13&gt;='Phase I - Summary'!$D$23,'Phase I - CF Commercial'!AF51-SUM('Phase I - CF Commercial'!AF56:AF57),0)</f>
        <v>6543736.9907493675</v>
      </c>
      <c r="AJ35" s="882">
        <f>IF(AJ13&gt;='Phase I - Summary'!$D$23,'Phase I - CF Commercial'!AG51-SUM('Phase I - CF Commercial'!AG56:AG57),0)</f>
        <v>6685207.0600060485</v>
      </c>
      <c r="AK35" s="420"/>
      <c r="AL35" s="420"/>
      <c r="AM35" s="420"/>
      <c r="AN35" s="420"/>
      <c r="AO35" s="420"/>
      <c r="AP35" s="420"/>
      <c r="AQ35" s="420"/>
      <c r="AR35" s="420"/>
      <c r="AS35" s="420"/>
      <c r="AT35" s="420"/>
      <c r="AU35" s="420"/>
      <c r="AV35" s="420"/>
      <c r="AW35" s="420"/>
      <c r="AX35" s="420"/>
      <c r="AY35" s="420"/>
      <c r="AZ35" s="420"/>
      <c r="BA35" s="420"/>
      <c r="BB35" s="420"/>
      <c r="BC35" s="420"/>
      <c r="BD35" s="420"/>
    </row>
    <row r="36" spans="1:56" s="478" customFormat="1" ht="12.75" customHeight="1">
      <c r="B36" s="585" t="str">
        <f t="shared" si="5"/>
        <v>Parking Plaza</v>
      </c>
      <c r="C36" s="595"/>
      <c r="D36" s="595"/>
      <c r="E36" s="595"/>
      <c r="F36" s="879">
        <f>IF(F13&gt;='Phase I - Summary'!$D$23,'Phase I - Parking Plaza'!C52,0)</f>
        <v>0</v>
      </c>
      <c r="G36" s="879">
        <f>IF(G13&gt;='Phase I - Summary'!$D$23,'Phase I - Parking Plaza'!D52,0)</f>
        <v>0</v>
      </c>
      <c r="H36" s="879">
        <f>IF(H13&gt;='Phase I - Summary'!$D$23,'Phase I - Parking Plaza'!E52,0)</f>
        <v>0</v>
      </c>
      <c r="I36" s="879">
        <f>IF(I13&gt;='Phase I - Summary'!$D$23,'Phase I - Parking Plaza'!F52,0)</f>
        <v>0</v>
      </c>
      <c r="J36" s="879">
        <f>IF(J13&gt;='Phase I - Summary'!$D$23,'Phase I - Parking Plaza'!G52,0)</f>
        <v>0</v>
      </c>
      <c r="K36" s="879">
        <f>IF(K13&gt;='Phase I - Summary'!$D$23,'Phase I - Parking Plaza'!H52,0)</f>
        <v>2111463.7494736845</v>
      </c>
      <c r="L36" s="879">
        <f>IF(L13&gt;='Phase I - Summary'!$D$23,'Phase I - Parking Plaza'!I52,0)</f>
        <v>2155814.4982105265</v>
      </c>
      <c r="M36" s="879">
        <f>IF(M13&gt;='Phase I - Summary'!$D$23,'Phase I - Parking Plaza'!J52,0)</f>
        <v>2201115.9061345267</v>
      </c>
      <c r="N36" s="879">
        <f>IF(N13&gt;='Phase I - Summary'!$D$23,'Phase I - Parking Plaza'!K52,0)</f>
        <v>2247388.8957558</v>
      </c>
      <c r="O36" s="879">
        <f>IF(O13&gt;='Phase I - Summary'!$D$23,'Phase I - Parking Plaza'!L52,0)</f>
        <v>2294654.8653144566</v>
      </c>
      <c r="P36" s="879">
        <f>IF(P13&gt;='Phase I - Summary'!$D$23,'Phase I - Parking Plaza'!M52,0)</f>
        <v>2342935.7000135924</v>
      </c>
      <c r="Q36" s="879">
        <f>IF(Q13&gt;='Phase I - Summary'!$D$23,'Phase I - Parking Plaza'!N52,0)</f>
        <v>2392253.783528497</v>
      </c>
      <c r="R36" s="879">
        <f>IF(R13&gt;='Phase I - Summary'!$D$23,'Phase I - Parking Plaza'!O52,0)</f>
        <v>2442632.0097991377</v>
      </c>
      <c r="S36" s="879">
        <f>IF(S13&gt;='Phase I - Summary'!$D$23,'Phase I - Parking Plaza'!P52,0)</f>
        <v>2494093.7951131943</v>
      </c>
      <c r="T36" s="879">
        <f>IF(T13&gt;='Phase I - Summary'!$D$23,'Phase I - Parking Plaza'!Q52,0)</f>
        <v>2546663.0904870732</v>
      </c>
      <c r="U36" s="879">
        <f>IF(U13&gt;='Phase I - Summary'!$D$23,'Phase I - Parking Plaza'!R52,0)</f>
        <v>2600364.3943525795</v>
      </c>
      <c r="V36" s="879">
        <f>IF(V13&gt;='Phase I - Summary'!$D$23,'Phase I - Parking Plaza'!S52,0)</f>
        <v>2655222.765557067</v>
      </c>
      <c r="W36" s="879">
        <f>IF(W13&gt;='Phase I - Summary'!$D$23,'Phase I - Parking Plaza'!T52,0)</f>
        <v>2711263.836685169</v>
      </c>
      <c r="X36" s="879">
        <f>IF(X13&gt;='Phase I - Summary'!$D$23,'Phase I - Parking Plaza'!U52,0)</f>
        <v>2768513.8277103412</v>
      </c>
      <c r="Y36" s="879">
        <f>IF(Y13&gt;='Phase I - Summary'!$D$23,'Phase I - Parking Plaza'!V52,0)</f>
        <v>2826999.5599847613</v>
      </c>
      <c r="Z36" s="879">
        <f>IF(Z13&gt;='Phase I - Summary'!$D$23,'Phase I - Parking Plaza'!W52,0)</f>
        <v>2886748.4705762751</v>
      </c>
      <c r="AA36" s="879">
        <f>IF(AA13&gt;='Phase I - Summary'!$D$23,'Phase I - Parking Plaza'!X52,0)</f>
        <v>2947788.6269613747</v>
      </c>
      <c r="AB36" s="879">
        <f>IF(AB13&gt;='Phase I - Summary'!$D$23,'Phase I - Parking Plaza'!Y52,0)</f>
        <v>3010148.7420833837</v>
      </c>
      <c r="AC36" s="879">
        <f>IF(AC13&gt;='Phase I - Summary'!$D$23,'Phase I - Parking Plaza'!Z52,0)</f>
        <v>3073858.1897853157</v>
      </c>
      <c r="AD36" s="879">
        <f>IF(AD13&gt;='Phase I - Summary'!$D$23,'Phase I - Parking Plaza'!AA52,0)</f>
        <v>3138947.020627094</v>
      </c>
      <c r="AE36" s="879">
        <f>IF(AE13&gt;='Phase I - Summary'!$D$23,'Phase I - Parking Plaza'!AB52,0)</f>
        <v>3205445.978097091</v>
      </c>
      <c r="AF36" s="879">
        <f>IF(AF13&gt;='Phase I - Summary'!$D$23,'Phase I - Parking Plaza'!AC52,0)</f>
        <v>3273386.5152282114</v>
      </c>
      <c r="AG36" s="879">
        <f>IF(AG13&gt;='Phase I - Summary'!$D$23,'Phase I - Parking Plaza'!AD52,0)</f>
        <v>3342800.811629029</v>
      </c>
      <c r="AH36" s="879">
        <f>IF(AH13&gt;='Phase I - Summary'!$D$23,'Phase I - Parking Plaza'!AE52,0)</f>
        <v>3413721.7909407504</v>
      </c>
      <c r="AI36" s="879">
        <f>IF(AI13&gt;='Phase I - Summary'!$D$23,'Phase I - Parking Plaza'!AF52,0)</f>
        <v>3486183.138731081</v>
      </c>
      <c r="AJ36" s="882">
        <f>IF(AJ13&gt;='Phase I - Summary'!$D$23,'Phase I - Parking Plaza'!AG52,0)</f>
        <v>3560219.3208363638</v>
      </c>
      <c r="AK36" s="420"/>
      <c r="AL36" s="420"/>
      <c r="AM36" s="420"/>
      <c r="AN36" s="420"/>
      <c r="AO36" s="420"/>
      <c r="AP36" s="420"/>
      <c r="AQ36" s="420"/>
      <c r="AR36" s="420"/>
      <c r="AS36" s="420"/>
      <c r="AT36" s="420"/>
      <c r="AU36" s="420"/>
      <c r="AV36" s="420"/>
      <c r="AW36" s="420"/>
      <c r="AX36" s="420"/>
      <c r="AY36" s="420"/>
      <c r="AZ36" s="420"/>
      <c r="BA36" s="420"/>
      <c r="BB36" s="420"/>
      <c r="BC36" s="420"/>
      <c r="BD36" s="420"/>
    </row>
    <row r="37" spans="1:56" s="478" customFormat="1" ht="12.75" customHeight="1">
      <c r="B37" s="585" t="str">
        <f t="shared" si="5"/>
        <v>Retail</v>
      </c>
      <c r="C37" s="595"/>
      <c r="D37" s="595"/>
      <c r="E37" s="595"/>
      <c r="F37" s="879">
        <f>IF(F13&gt;='Phase I - Summary'!$D$23,'Phase I - CF Retail'!C53-SUM('Phase I - CF Retail'!C58:C59),0)</f>
        <v>0</v>
      </c>
      <c r="G37" s="879">
        <f>IF(G13&gt;='Phase I - Summary'!$D$23,'Phase I - CF Retail'!D53-SUM('Phase I - CF Retail'!D58:D59),0)</f>
        <v>0</v>
      </c>
      <c r="H37" s="879">
        <f>IF(H13&gt;='Phase I - Summary'!$D$23,'Phase I - CF Retail'!E53-SUM('Phase I - CF Retail'!E58:E59),0)</f>
        <v>0</v>
      </c>
      <c r="I37" s="879">
        <f>IF(I13&gt;='Phase I - Summary'!$D$23,'Phase I - CF Retail'!F53-SUM('Phase I - CF Retail'!F58:F59),0)</f>
        <v>0</v>
      </c>
      <c r="J37" s="879">
        <f>IF(J13&gt;='Phase I - Summary'!$D$23,'Phase I - CF Retail'!G53-SUM('Phase I - CF Retail'!G58:G59),0)</f>
        <v>0</v>
      </c>
      <c r="K37" s="879">
        <f>IF(K13&gt;='Phase I - Summary'!$D$23,'Phase I - CF Retail'!H53-SUM('Phase I - CF Retail'!H58:H59),0)</f>
        <v>15025229.99917477</v>
      </c>
      <c r="L37" s="879">
        <f>IF(L13&gt;='Phase I - Summary'!$D$23,'Phase I - CF Retail'!I53-SUM('Phase I - CF Retail'!I58:I59),0)</f>
        <v>2412806.5049999999</v>
      </c>
      <c r="M37" s="879">
        <f>IF(M13&gt;='Phase I - Summary'!$D$23,'Phase I - CF Retail'!J53-SUM('Phase I - CF Retail'!J58:J59),0)</f>
        <v>2464147.2739499998</v>
      </c>
      <c r="N37" s="879">
        <f>IF(N13&gt;='Phase I - Summary'!$D$23,'Phase I - CF Retail'!K53-SUM('Phase I - CF Retail'!K58:K59),0)</f>
        <v>2516607.3974444997</v>
      </c>
      <c r="O37" s="879">
        <f>IF(O13&gt;='Phase I - Summary'!$D$23,'Phase I - CF Retail'!L53-SUM('Phase I - CF Retail'!L58:L59),0)</f>
        <v>2570212.0387493549</v>
      </c>
      <c r="P37" s="879">
        <f>IF(P13&gt;='Phase I - Summary'!$D$23,'Phase I - CF Retail'!M53-SUM('Phase I - CF Retail'!M58:M59),0)</f>
        <v>2624986.947680986</v>
      </c>
      <c r="Q37" s="879">
        <f>IF(Q13&gt;='Phase I - Summary'!$D$23,'Phase I - CF Retail'!N53-SUM('Phase I - CF Retail'!N58:N59),0)</f>
        <v>2680958.474835949</v>
      </c>
      <c r="R37" s="879">
        <f>IF(R13&gt;='Phase I - Summary'!$D$23,'Phase I - CF Retail'!O53-SUM('Phase I - CF Retail'!O58:O59),0)</f>
        <v>2738153.5861800509</v>
      </c>
      <c r="S37" s="879">
        <f>IF(S13&gt;='Phase I - Summary'!$D$23,'Phase I - CF Retail'!P53-SUM('Phase I - CF Retail'!P58:P59),0)</f>
        <v>2796599.8780064574</v>
      </c>
      <c r="T37" s="879">
        <f>IF(T13&gt;='Phase I - Summary'!$D$23,'Phase I - CF Retail'!Q53-SUM('Phase I - CF Retail'!Q58:Q59),0)</f>
        <v>2856325.5922724758</v>
      </c>
      <c r="U37" s="879">
        <f>IF(U13&gt;='Phase I - Summary'!$D$23,'Phase I - CF Retail'!R53-SUM('Phase I - CF Retail'!R58:R59),0)</f>
        <v>2917359.6323249917</v>
      </c>
      <c r="V37" s="879">
        <f>IF(V13&gt;='Phase I - Summary'!$D$23,'Phase I - CF Retail'!S53-SUM('Phase I - CF Retail'!S58:S59),0)</f>
        <v>2979731.5790247684</v>
      </c>
      <c r="W37" s="879">
        <f>IF(W13&gt;='Phase I - Summary'!$D$23,'Phase I - CF Retail'!T53-SUM('Phase I - CF Retail'!T58:T59),0)</f>
        <v>3043471.7072801404</v>
      </c>
      <c r="X37" s="879">
        <f>IF(X13&gt;='Phase I - Summary'!$D$23,'Phase I - CF Retail'!U53-SUM('Phase I - CF Retail'!U58:U59),0)</f>
        <v>3108611.0030008657</v>
      </c>
      <c r="Y37" s="879">
        <f>IF(Y13&gt;='Phase I - Summary'!$D$23,'Phase I - CF Retail'!V53-SUM('Phase I - CF Retail'!V58:V59),0)</f>
        <v>3175181.1804832593</v>
      </c>
      <c r="Z37" s="879">
        <f>IF(Z13&gt;='Phase I - Summary'!$D$23,'Phase I - CF Retail'!W53-SUM('Phase I - CF Retail'!W58:W59),0)</f>
        <v>3243214.7002379717</v>
      </c>
      <c r="AA37" s="879">
        <f>IF(AA13&gt;='Phase I - Summary'!$D$23,'Phase I - CF Retail'!X53-SUM('Phase I - CF Retail'!X58:X59),0)</f>
        <v>3312744.7872721301</v>
      </c>
      <c r="AB37" s="879">
        <f>IF(AB13&gt;='Phase I - Summary'!$D$23,'Phase I - CF Retail'!Y53-SUM('Phase I - CF Retail'!Y58:Y59),0)</f>
        <v>3383805.4498378537</v>
      </c>
      <c r="AC37" s="879">
        <f>IF(AC13&gt;='Phase I - Summary'!$D$23,'Phase I - CF Retail'!Z53-SUM('Phase I - CF Retail'!Z58:Z59),0)</f>
        <v>3456431.4986594999</v>
      </c>
      <c r="AD37" s="879">
        <f>IF(AD13&gt;='Phase I - Summary'!$D$23,'Phase I - CF Retail'!AA53-SUM('Phase I - CF Retail'!AA58:AA59),0)</f>
        <v>3530658.5666523259</v>
      </c>
      <c r="AE37" s="879">
        <f>IF(AE13&gt;='Phase I - Summary'!$D$23,'Phase I - CF Retail'!AB53-SUM('Phase I - CF Retail'!AB58:AB59),0)</f>
        <v>3606523.129145598</v>
      </c>
      <c r="AF37" s="879">
        <f>IF(AF13&gt;='Phase I - Summary'!$D$23,'Phase I - CF Retail'!AC53-SUM('Phase I - CF Retail'!AC58:AC59),0)</f>
        <v>3684062.5246235412</v>
      </c>
      <c r="AG37" s="879">
        <f>IF(AG13&gt;='Phase I - Summary'!$D$23,'Phase I - CF Retail'!AD53-SUM('Phase I - CF Retail'!AD58:AD59),0)</f>
        <v>3763314.975997895</v>
      </c>
      <c r="AH37" s="879">
        <f>IF(AH13&gt;='Phase I - Summary'!$D$23,'Phase I - CF Retail'!AE53-SUM('Phase I - CF Retail'!AE58:AE59),0)</f>
        <v>3844319.6124261916</v>
      </c>
      <c r="AI37" s="879">
        <f>IF(AI13&gt;='Phase I - Summary'!$D$23,'Phase I - CF Retail'!AF53-SUM('Phase I - CF Retail'!AF58:AF59),0)</f>
        <v>3927116.4916903046</v>
      </c>
      <c r="AJ37" s="882">
        <f>IF(AJ13&gt;='Phase I - Summary'!$D$23,'Phase I - CF Retail'!AG53-SUM('Phase I - CF Retail'!AG58:AG59),0)</f>
        <v>4011746.623150168</v>
      </c>
      <c r="AK37" s="420"/>
      <c r="AL37" s="420"/>
      <c r="AM37" s="420"/>
      <c r="AN37" s="420"/>
      <c r="AO37" s="420"/>
      <c r="AP37" s="420"/>
      <c r="AQ37" s="420"/>
      <c r="AR37" s="420"/>
      <c r="AS37" s="420"/>
      <c r="AT37" s="420"/>
      <c r="AU37" s="420"/>
      <c r="AV37" s="420"/>
      <c r="AW37" s="420"/>
      <c r="AX37" s="420"/>
      <c r="AY37" s="420"/>
      <c r="AZ37" s="420"/>
      <c r="BA37" s="420"/>
      <c r="BB37" s="420"/>
      <c r="BC37" s="420"/>
      <c r="BD37" s="420"/>
    </row>
    <row r="38" spans="1:56" s="478" customFormat="1" ht="12.75" customHeight="1">
      <c r="B38" s="745" t="s">
        <v>465</v>
      </c>
      <c r="C38" s="883"/>
      <c r="D38" s="885">
        <f>SUM(K38:Q38)</f>
        <v>206409471.05467886</v>
      </c>
      <c r="E38" s="883"/>
      <c r="F38" s="885">
        <f t="shared" ref="F38:AJ38" si="6">SUM(F33:F37)</f>
        <v>0</v>
      </c>
      <c r="G38" s="885">
        <f t="shared" si="6"/>
        <v>0</v>
      </c>
      <c r="H38" s="885">
        <f t="shared" si="6"/>
        <v>0</v>
      </c>
      <c r="I38" s="885">
        <f t="shared" si="6"/>
        <v>0</v>
      </c>
      <c r="J38" s="885">
        <f t="shared" si="6"/>
        <v>0</v>
      </c>
      <c r="K38" s="885">
        <f t="shared" si="6"/>
        <v>69752629.366661489</v>
      </c>
      <c r="L38" s="885">
        <f t="shared" si="6"/>
        <v>20735420.458648924</v>
      </c>
      <c r="M38" s="885">
        <f t="shared" si="6"/>
        <v>21506200.949651949</v>
      </c>
      <c r="N38" s="885">
        <f t="shared" si="6"/>
        <v>22309938.689995505</v>
      </c>
      <c r="O38" s="885">
        <f t="shared" si="6"/>
        <v>23148167.973310299</v>
      </c>
      <c r="P38" s="885">
        <f t="shared" si="6"/>
        <v>24022497.835349157</v>
      </c>
      <c r="Q38" s="885">
        <f t="shared" si="6"/>
        <v>24934615.781061538</v>
      </c>
      <c r="R38" s="885">
        <f t="shared" si="6"/>
        <v>25886291.699841075</v>
      </c>
      <c r="S38" s="885">
        <f t="shared" si="6"/>
        <v>26879381.978514139</v>
      </c>
      <c r="T38" s="885">
        <f t="shared" si="6"/>
        <v>27915833.822125088</v>
      </c>
      <c r="U38" s="885">
        <f t="shared" si="6"/>
        <v>28997689.79308863</v>
      </c>
      <c r="V38" s="885">
        <f t="shared" si="6"/>
        <v>30127092.579818435</v>
      </c>
      <c r="W38" s="885">
        <f t="shared" si="6"/>
        <v>31306290.006509695</v>
      </c>
      <c r="X38" s="885">
        <f t="shared" si="6"/>
        <v>32537640.296349131</v>
      </c>
      <c r="Y38" s="885">
        <f t="shared" si="6"/>
        <v>33823617.601053774</v>
      </c>
      <c r="Z38" s="885">
        <f t="shared" si="6"/>
        <v>35166817.810298689</v>
      </c>
      <c r="AA38" s="885">
        <f t="shared" si="6"/>
        <v>36569964.655287325</v>
      </c>
      <c r="AB38" s="885">
        <f t="shared" si="6"/>
        <v>38035916.121446252</v>
      </c>
      <c r="AC38" s="885">
        <f t="shared" si="6"/>
        <v>39567671.185992792</v>
      </c>
      <c r="AD38" s="885">
        <f t="shared" si="6"/>
        <v>41168376.89692837</v>
      </c>
      <c r="AE38" s="885">
        <f t="shared" si="6"/>
        <v>42841335.810857624</v>
      </c>
      <c r="AF38" s="885">
        <f t="shared" si="6"/>
        <v>44590013.807922728</v>
      </c>
      <c r="AG38" s="885">
        <f t="shared" si="6"/>
        <v>46418048.303078316</v>
      </c>
      <c r="AH38" s="885">
        <f t="shared" si="6"/>
        <v>48329256.873915315</v>
      </c>
      <c r="AI38" s="885">
        <f t="shared" si="6"/>
        <v>50327646.326276302</v>
      </c>
      <c r="AJ38" s="886">
        <f t="shared" si="6"/>
        <v>52417422.219991982</v>
      </c>
      <c r="AK38" s="420"/>
      <c r="AL38" s="420"/>
      <c r="AM38" s="420"/>
      <c r="AN38" s="420"/>
      <c r="AO38" s="420"/>
      <c r="AP38" s="420"/>
      <c r="AQ38" s="420"/>
      <c r="AR38" s="420"/>
      <c r="AS38" s="420"/>
      <c r="AT38" s="420"/>
      <c r="AU38" s="420"/>
      <c r="AV38" s="420"/>
      <c r="AW38" s="420"/>
      <c r="AX38" s="420"/>
      <c r="AY38" s="420"/>
      <c r="AZ38" s="420"/>
      <c r="BA38" s="420"/>
      <c r="BB38" s="420"/>
      <c r="BC38" s="420"/>
      <c r="BD38" s="420"/>
    </row>
    <row r="39" spans="1:56" s="478" customFormat="1" ht="12.75" customHeight="1">
      <c r="B39" s="582"/>
      <c r="C39" s="595"/>
      <c r="D39" s="595"/>
      <c r="E39" s="595"/>
      <c r="F39" s="879"/>
      <c r="G39" s="879"/>
      <c r="H39" s="879"/>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82"/>
      <c r="AK39" s="420"/>
      <c r="AL39" s="420"/>
      <c r="AM39" s="420"/>
      <c r="AN39" s="420"/>
      <c r="AO39" s="420"/>
      <c r="AP39" s="420"/>
      <c r="AQ39" s="420"/>
      <c r="AR39" s="420"/>
      <c r="AS39" s="420"/>
      <c r="AT39" s="420"/>
      <c r="AU39" s="420"/>
      <c r="AV39" s="420"/>
      <c r="AW39" s="420"/>
      <c r="AX39" s="420"/>
      <c r="AY39" s="420"/>
      <c r="AZ39" s="420"/>
      <c r="BA39" s="420"/>
      <c r="BB39" s="420"/>
      <c r="BC39" s="420"/>
      <c r="BD39" s="420"/>
    </row>
    <row r="40" spans="1:56" s="478" customFormat="1" ht="12.75" customHeight="1">
      <c r="B40" s="581" t="s">
        <v>466</v>
      </c>
      <c r="C40" s="595"/>
      <c r="D40" s="889"/>
      <c r="E40" s="595"/>
      <c r="F40" s="879">
        <f t="shared" ref="F40:AJ40" si="7">SUM(F25:F29)-SUM(F33:F37)</f>
        <v>0</v>
      </c>
      <c r="G40" s="879">
        <f t="shared" si="7"/>
        <v>0</v>
      </c>
      <c r="H40" s="879">
        <f t="shared" si="7"/>
        <v>0</v>
      </c>
      <c r="I40" s="879">
        <f t="shared" si="7"/>
        <v>0</v>
      </c>
      <c r="J40" s="879">
        <f t="shared" si="7"/>
        <v>0</v>
      </c>
      <c r="K40" s="879">
        <f t="shared" si="7"/>
        <v>-16993183.31345097</v>
      </c>
      <c r="L40" s="879">
        <f t="shared" si="7"/>
        <v>43268633.541087911</v>
      </c>
      <c r="M40" s="879">
        <f t="shared" si="7"/>
        <v>44383609.230720989</v>
      </c>
      <c r="N40" s="879">
        <f t="shared" si="7"/>
        <v>45521808.355989866</v>
      </c>
      <c r="O40" s="879">
        <f t="shared" si="7"/>
        <v>46683383.358362935</v>
      </c>
      <c r="P40" s="879">
        <f t="shared" si="7"/>
        <v>47868462.849321768</v>
      </c>
      <c r="Q40" s="879">
        <f t="shared" si="7"/>
        <v>49077149.425649874</v>
      </c>
      <c r="R40" s="879">
        <f t="shared" si="7"/>
        <v>50309517.343391828</v>
      </c>
      <c r="S40" s="879">
        <f t="shared" si="7"/>
        <v>51565610.042340651</v>
      </c>
      <c r="T40" s="879">
        <f t="shared" si="7"/>
        <v>52845437.512465358</v>
      </c>
      <c r="U40" s="879">
        <f t="shared" si="7"/>
        <v>54148973.493222848</v>
      </c>
      <c r="V40" s="879">
        <f t="shared" si="7"/>
        <v>55476152.496203281</v>
      </c>
      <c r="W40" s="879">
        <f t="shared" si="7"/>
        <v>56826866.641039237</v>
      </c>
      <c r="X40" s="879">
        <f t="shared" si="7"/>
        <v>58200962.293960385</v>
      </c>
      <c r="Y40" s="879">
        <f t="shared" si="7"/>
        <v>59598236.497799277</v>
      </c>
      <c r="Z40" s="879">
        <f t="shared" si="7"/>
        <v>61018433.181645922</v>
      </c>
      <c r="AA40" s="879">
        <f t="shared" si="7"/>
        <v>62461239.137710124</v>
      </c>
      <c r="AB40" s="879">
        <f t="shared" si="7"/>
        <v>63926279.752276212</v>
      </c>
      <c r="AC40" s="879">
        <f t="shared" si="7"/>
        <v>65413114.476926565</v>
      </c>
      <c r="AD40" s="879">
        <f t="shared" si="7"/>
        <v>66921232.025462911</v>
      </c>
      <c r="AE40" s="879">
        <f t="shared" si="7"/>
        <v>68450045.281169385</v>
      </c>
      <c r="AF40" s="879">
        <f t="shared" si="7"/>
        <v>69998885.898232549</v>
      </c>
      <c r="AG40" s="879">
        <f t="shared" si="7"/>
        <v>71566998.580262929</v>
      </c>
      <c r="AH40" s="879">
        <f t="shared" si="7"/>
        <v>73153535.017945185</v>
      </c>
      <c r="AI40" s="879">
        <f t="shared" si="7"/>
        <v>74757547.466878295</v>
      </c>
      <c r="AJ40" s="882">
        <f t="shared" si="7"/>
        <v>76377981.945650071</v>
      </c>
      <c r="AK40" s="420"/>
      <c r="AL40" s="420"/>
      <c r="AM40" s="420"/>
      <c r="AN40" s="420"/>
      <c r="AO40" s="420"/>
      <c r="AP40" s="420"/>
      <c r="AQ40" s="420"/>
      <c r="AR40" s="420"/>
      <c r="AS40" s="420"/>
      <c r="AT40" s="420"/>
      <c r="AU40" s="420"/>
      <c r="AV40" s="420"/>
      <c r="AW40" s="420"/>
      <c r="AX40" s="420"/>
      <c r="AY40" s="420"/>
      <c r="AZ40" s="420"/>
      <c r="BA40" s="420"/>
      <c r="BB40" s="420"/>
      <c r="BC40" s="420"/>
      <c r="BD40" s="420"/>
    </row>
    <row r="41" spans="1:56" s="478" customFormat="1" ht="12.75" customHeight="1">
      <c r="B41" s="852"/>
      <c r="C41" s="568"/>
      <c r="D41" s="568"/>
      <c r="E41" s="568"/>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7"/>
      <c r="AK41" s="500"/>
      <c r="AL41" s="500"/>
      <c r="AM41" s="500"/>
      <c r="AN41" s="500"/>
      <c r="AO41" s="500"/>
      <c r="AP41" s="500"/>
      <c r="AQ41" s="500"/>
      <c r="AR41" s="500"/>
      <c r="AS41" s="500"/>
      <c r="AT41" s="500"/>
      <c r="AU41" s="500"/>
      <c r="AV41" s="500"/>
      <c r="AW41" s="500"/>
      <c r="AX41" s="500"/>
      <c r="AY41" s="500"/>
      <c r="AZ41" s="500"/>
      <c r="BA41" s="500"/>
      <c r="BB41" s="500"/>
      <c r="BC41" s="500"/>
      <c r="BD41" s="500"/>
    </row>
    <row r="42" spans="1:56" s="478" customFormat="1" ht="12.75" customHeight="1">
      <c r="B42" s="585" t="s">
        <v>467</v>
      </c>
      <c r="C42" s="595"/>
      <c r="D42" s="595"/>
      <c r="E42" s="595"/>
      <c r="F42" s="879" t="b">
        <f>IF(F13&gt;='Phase I - Summary'!$D$23,'Phase I - Pro Forma'!G40/'Phase I - Summary'!$D$29)</f>
        <v>0</v>
      </c>
      <c r="G42" s="879" t="b">
        <f>IF(G13&gt;='Phase I - Summary'!$D$23,'Phase I - Pro Forma'!H40/'Phase I - Summary'!$D$29)</f>
        <v>0</v>
      </c>
      <c r="H42" s="879" t="b">
        <f>IF(H13&gt;='Phase I - Summary'!$D$23,'Phase I - Pro Forma'!I40/'Phase I - Summary'!$D$29)</f>
        <v>0</v>
      </c>
      <c r="I42" s="879" t="b">
        <f>IF(I13&gt;='Phase I - Summary'!$D$23,'Phase I - Pro Forma'!J40/'Phase I - Summary'!$D$29)</f>
        <v>0</v>
      </c>
      <c r="J42" s="879" t="b">
        <f>IF(J13&gt;='Phase I - Summary'!$D$23,'Phase I - Pro Forma'!K40/'Phase I - Summary'!$D$29)</f>
        <v>0</v>
      </c>
      <c r="K42" s="879">
        <f>IF(K13&gt;='Phase I - Summary'!$D$23,'Phase I - Pro Forma'!L40/'Phase I - Summary'!$D$29)</f>
        <v>746010923.12220526</v>
      </c>
      <c r="L42" s="879">
        <f>IF(L13&gt;='Phase I - Summary'!$D$23,'Phase I - Pro Forma'!M40/'Phase I - Summary'!$D$29)</f>
        <v>765234641.90898252</v>
      </c>
      <c r="M42" s="879">
        <f>IF(M13&gt;='Phase I - Summary'!$D$23,'Phase I - Pro Forma'!N40/'Phase I - Summary'!$D$29)</f>
        <v>784858764.75844598</v>
      </c>
      <c r="N42" s="879">
        <f>IF(N13&gt;='Phase I - Summary'!$D$23,'Phase I - Pro Forma'!O40/'Phase I - Summary'!$D$29)</f>
        <v>804885919.9717747</v>
      </c>
      <c r="O42" s="879">
        <f>IF(O13&gt;='Phase I - Summary'!$D$23,'Phase I - Pro Forma'!P40/'Phase I - Summary'!$D$29)</f>
        <v>825318324.98830628</v>
      </c>
      <c r="P42" s="879">
        <f>IF(P13&gt;='Phase I - Summary'!$D$23,'Phase I - Pro Forma'!Q40/'Phase I - Summary'!$D$29)</f>
        <v>846157748.71810126</v>
      </c>
      <c r="Q42" s="879">
        <f>IF(Q13&gt;='Phase I - Summary'!$D$23,'Phase I - Pro Forma'!R40/'Phase I - Summary'!$D$29)</f>
        <v>867405471.43779016</v>
      </c>
      <c r="R42" s="879">
        <f>IF(R13&gt;='Phase I - Summary'!$D$23,'Phase I - Pro Forma'!S40/'Phase I - Summary'!$D$29)</f>
        <v>889062242.10932148</v>
      </c>
      <c r="S42" s="879">
        <f>IF(S13&gt;='Phase I - Summary'!$D$23,'Phase I - Pro Forma'!T40/'Phase I - Summary'!$D$29)</f>
        <v>911128232.97354066</v>
      </c>
      <c r="T42" s="879">
        <f>IF(T13&gt;='Phase I - Summary'!$D$23,'Phase I - Pro Forma'!U40/'Phase I - Summary'!$D$29)</f>
        <v>933602991.26246285</v>
      </c>
      <c r="U42" s="879">
        <f>IF(U13&gt;='Phase I - Summary'!$D$23,'Phase I - Pro Forma'!V40/'Phase I - Summary'!$D$29)</f>
        <v>956485387.86557376</v>
      </c>
      <c r="V42" s="879">
        <f>IF(V13&gt;='Phase I - Summary'!$D$23,'Phase I - Pro Forma'!W40/'Phase I - Summary'!$D$29)</f>
        <v>979773562.77653849</v>
      </c>
      <c r="W42" s="879">
        <f>IF(W13&gt;='Phase I - Summary'!$D$23,'Phase I - Pro Forma'!X40/'Phase I - Summary'!$D$29)</f>
        <v>1003464867.1372479</v>
      </c>
      <c r="X42" s="879">
        <f>IF(X13&gt;='Phase I - Summary'!$D$23,'Phase I - Pro Forma'!Y40/'Phase I - Summary'!$D$29)</f>
        <v>1027555801.6861944</v>
      </c>
      <c r="Y42" s="879">
        <f>IF(Y13&gt;='Phase I - Summary'!$D$23,'Phase I - Pro Forma'!Z40/'Phase I - Summary'!$D$29)</f>
        <v>1052041951.4076883</v>
      </c>
      <c r="Z42" s="879">
        <f>IF(Z13&gt;='Phase I - Summary'!$D$23,'Phase I - Pro Forma'!AA40/'Phase I - Summary'!$D$29)</f>
        <v>1076917916.1674159</v>
      </c>
      <c r="AA42" s="879">
        <f>IF(AA13&gt;='Phase I - Summary'!$D$23,'Phase I - Pro Forma'!AB40/'Phase I - Summary'!$D$29)</f>
        <v>1102177237.1082106</v>
      </c>
      <c r="AB42" s="879">
        <f>IF(AB13&gt;='Phase I - Summary'!$D$23,'Phase I - Pro Forma'!AC40/'Phase I - Summary'!$D$29)</f>
        <v>1127812318.5676994</v>
      </c>
      <c r="AC42" s="879">
        <f>IF(AC13&gt;='Phase I - Summary'!$D$23,'Phase I - Pro Forma'!AD40/'Phase I - Summary'!$D$29)</f>
        <v>1153814345.2666018</v>
      </c>
      <c r="AD42" s="879">
        <f>IF(AD13&gt;='Phase I - Summary'!$D$23,'Phase I - Pro Forma'!AE40/'Phase I - Summary'!$D$29)</f>
        <v>1180173194.5029204</v>
      </c>
      <c r="AE42" s="879">
        <f>IF(AE13&gt;='Phase I - Summary'!$D$23,'Phase I - Pro Forma'!AF40/'Phase I - Summary'!$D$29)</f>
        <v>1206877343.0729749</v>
      </c>
      <c r="AF42" s="879">
        <f>IF(AF13&gt;='Phase I - Summary'!$D$23,'Phase I - Pro Forma'!AG40/'Phase I - Summary'!$D$29)</f>
        <v>1233913768.6252229</v>
      </c>
      <c r="AG42" s="879">
        <f>IF(AG13&gt;='Phase I - Summary'!$D$23,'Phase I - Pro Forma'!AH40/'Phase I - Summary'!$D$29)</f>
        <v>1261267845.1369858</v>
      </c>
      <c r="AH42" s="879">
        <f>IF(AH13&gt;='Phase I - Summary'!$D$23,'Phase I - Pro Forma'!AI40/'Phase I - Summary'!$D$29)</f>
        <v>1288923232.1875567</v>
      </c>
      <c r="AI42" s="879">
        <f>IF(AI13&gt;='Phase I - Summary'!$D$23,'Phase I - Pro Forma'!AJ40/'Phase I - Summary'!$D$29)</f>
        <v>1316861757.6836219</v>
      </c>
      <c r="AJ42" s="882">
        <f>IF(AJ13&gt;='Phase I - Summary'!$D$23,'Phase I - Pro Forma'!AK40/'Phase I - Summary'!$D$29)</f>
        <v>0</v>
      </c>
      <c r="AK42" s="420"/>
      <c r="AL42" s="420"/>
      <c r="AM42" s="420"/>
      <c r="AN42" s="420"/>
      <c r="AO42" s="420"/>
      <c r="AP42" s="420"/>
      <c r="AQ42" s="420"/>
      <c r="AR42" s="420"/>
      <c r="AS42" s="420"/>
      <c r="AT42" s="420"/>
      <c r="AU42" s="420"/>
      <c r="AV42" s="420"/>
      <c r="AW42" s="420"/>
      <c r="AX42" s="420"/>
      <c r="AY42" s="420"/>
      <c r="AZ42" s="420"/>
      <c r="BA42" s="420"/>
      <c r="BB42" s="420"/>
      <c r="BC42" s="420"/>
      <c r="BD42" s="420"/>
    </row>
    <row r="43" spans="1:56" s="478" customFormat="1" ht="12.75" customHeight="1">
      <c r="B43" s="585" t="s">
        <v>468</v>
      </c>
      <c r="C43" s="595"/>
      <c r="D43" s="595"/>
      <c r="E43" s="595"/>
      <c r="F43" s="879">
        <f>-F42*'Phase I - Summary'!$D$30</f>
        <v>0</v>
      </c>
      <c r="G43" s="879">
        <f>-G42*'Phase I - Summary'!$D$30</f>
        <v>0</v>
      </c>
      <c r="H43" s="879">
        <f>-H42*'Phase I - Summary'!$D$30</f>
        <v>0</v>
      </c>
      <c r="I43" s="879">
        <f>-I42*'Phase I - Summary'!$D$30</f>
        <v>0</v>
      </c>
      <c r="J43" s="879">
        <f>-J42*'Phase I - Summary'!$D$30</f>
        <v>0</v>
      </c>
      <c r="K43" s="879">
        <f>-K42*'Phase I - Summary'!$D$30</f>
        <v>-7460109.2312220531</v>
      </c>
      <c r="L43" s="879">
        <f>-L42*'Phase I - Summary'!$D$30</f>
        <v>-7652346.4190898249</v>
      </c>
      <c r="M43" s="879">
        <f>-M42*'Phase I - Summary'!$D$30</f>
        <v>-7848587.6475844597</v>
      </c>
      <c r="N43" s="879">
        <f>-N42*'Phase I - Summary'!$D$30</f>
        <v>-8048859.199717747</v>
      </c>
      <c r="O43" s="879">
        <f>-O42*'Phase I - Summary'!$D$30</f>
        <v>-8253183.2498830631</v>
      </c>
      <c r="P43" s="879">
        <f>-P42*'Phase I - Summary'!$D$30</f>
        <v>-8461577.4871810135</v>
      </c>
      <c r="Q43" s="879">
        <f>-Q42*'Phase I - Summary'!$D$30</f>
        <v>-8674054.7143779024</v>
      </c>
      <c r="R43" s="879">
        <f>-R42*'Phase I - Summary'!$D$30</f>
        <v>-8890622.4210932143</v>
      </c>
      <c r="S43" s="879">
        <f>-S42*'Phase I - Summary'!$D$30</f>
        <v>-9111282.3297354076</v>
      </c>
      <c r="T43" s="879">
        <f>-T42*'Phase I - Summary'!$D$30</f>
        <v>-9336029.9126246292</v>
      </c>
      <c r="U43" s="879">
        <f>-U42*'Phase I - Summary'!$D$30</f>
        <v>-9564853.8786557373</v>
      </c>
      <c r="V43" s="879">
        <f>-V42*'Phase I - Summary'!$D$30</f>
        <v>-9797735.6277653854</v>
      </c>
      <c r="W43" s="879">
        <f>-W42*'Phase I - Summary'!$D$30</f>
        <v>-10034648.671372479</v>
      </c>
      <c r="X43" s="879">
        <f>-X42*'Phase I - Summary'!$D$30</f>
        <v>-10275558.016861944</v>
      </c>
      <c r="Y43" s="879">
        <f>-Y42*'Phase I - Summary'!$D$30</f>
        <v>-10520419.514076883</v>
      </c>
      <c r="Z43" s="879">
        <f>-Z42*'Phase I - Summary'!$D$30</f>
        <v>-10769179.161674159</v>
      </c>
      <c r="AA43" s="879">
        <f>-AA42*'Phase I - Summary'!$D$30</f>
        <v>-11021772.371082107</v>
      </c>
      <c r="AB43" s="879">
        <f>-AB42*'Phase I - Summary'!$D$30</f>
        <v>-11278123.185676994</v>
      </c>
      <c r="AC43" s="879">
        <f>-AC42*'Phase I - Summary'!$D$30</f>
        <v>-11538143.452666018</v>
      </c>
      <c r="AD43" s="879">
        <f>-AD42*'Phase I - Summary'!$D$30</f>
        <v>-11801731.945029205</v>
      </c>
      <c r="AE43" s="879">
        <f>-AE42*'Phase I - Summary'!$D$30</f>
        <v>-12068773.430729749</v>
      </c>
      <c r="AF43" s="879">
        <f>-AF42*'Phase I - Summary'!$D$30</f>
        <v>-12339137.686252229</v>
      </c>
      <c r="AG43" s="879">
        <f>-AG42*'Phase I - Summary'!$D$30</f>
        <v>-12612678.451369857</v>
      </c>
      <c r="AH43" s="879">
        <f>-AH42*'Phase I - Summary'!$D$30</f>
        <v>-12889232.321875568</v>
      </c>
      <c r="AI43" s="879">
        <f>-AI42*'Phase I - Summary'!$D$30</f>
        <v>-13168617.576836219</v>
      </c>
      <c r="AJ43" s="882">
        <f>-AJ42*'Phase I - Summary'!$D$30</f>
        <v>0</v>
      </c>
      <c r="AK43" s="420"/>
      <c r="AL43" s="420"/>
      <c r="AM43" s="420"/>
      <c r="AN43" s="420"/>
      <c r="AO43" s="420"/>
      <c r="AP43" s="420"/>
      <c r="AQ43" s="420"/>
      <c r="AR43" s="420"/>
      <c r="AS43" s="420"/>
      <c r="AT43" s="420"/>
      <c r="AU43" s="420"/>
      <c r="AV43" s="420"/>
      <c r="AW43" s="420"/>
      <c r="AX43" s="420"/>
      <c r="AY43" s="420"/>
      <c r="AZ43" s="420"/>
      <c r="BA43" s="420"/>
      <c r="BB43" s="420"/>
      <c r="BC43" s="420"/>
      <c r="BD43" s="420"/>
    </row>
    <row r="44" spans="1:56" s="478" customFormat="1" ht="12.75" customHeight="1">
      <c r="B44" s="585" t="s">
        <v>469</v>
      </c>
      <c r="C44" s="595"/>
      <c r="D44" s="595"/>
      <c r="E44" s="595"/>
      <c r="F44" s="885" t="b">
        <f>IF(F13='Phase I - Summary'!$I$50,SUM('Phase I - Pro Forma'!F42:F43,0))</f>
        <v>0</v>
      </c>
      <c r="G44" s="885" t="b">
        <f>IF(G13='Phase I - Summary'!$I$50,SUM('Phase I - Pro Forma'!G42:G43,0))</f>
        <v>0</v>
      </c>
      <c r="H44" s="885" t="b">
        <f>IF(H13='Phase I - Summary'!$I$50,SUM('Phase I - Pro Forma'!H42:H43,0))</f>
        <v>0</v>
      </c>
      <c r="I44" s="885" t="b">
        <f>IF(I13='Phase I - Summary'!$I$50,SUM('Phase I - Pro Forma'!I42:I43,0))</f>
        <v>0</v>
      </c>
      <c r="J44" s="885" t="b">
        <f>IF(J13='Phase I - Summary'!$I$50,SUM('Phase I - Pro Forma'!J42:J43,0))</f>
        <v>0</v>
      </c>
      <c r="K44" s="885" t="b">
        <f>IF(K13='Phase I - Summary'!$I$50,SUM('Phase I - Pro Forma'!K42:K43,0))</f>
        <v>0</v>
      </c>
      <c r="L44" s="885" t="b">
        <f>IF(L13='Phase I - Summary'!$I$50,SUM('Phase I - Pro Forma'!L42:L43,0))</f>
        <v>0</v>
      </c>
      <c r="M44" s="885" t="b">
        <f>IF(M13='Phase I - Summary'!$I$50,SUM('Phase I - Pro Forma'!M42:M43,0))</f>
        <v>0</v>
      </c>
      <c r="N44" s="885" t="b">
        <f>IF(N13='Phase I - Summary'!$I$50,SUM('Phase I - Pro Forma'!N42:N43,0))</f>
        <v>0</v>
      </c>
      <c r="O44" s="885" t="b">
        <f>IF(O13='Phase I - Summary'!$I$50,SUM('Phase I - Pro Forma'!O42:O43,0))</f>
        <v>0</v>
      </c>
      <c r="P44" s="885" t="b">
        <f>IF(P13='Phase I - Summary'!$I$50,SUM('Phase I - Pro Forma'!P42:P43,0))</f>
        <v>0</v>
      </c>
      <c r="Q44" s="885">
        <f>IF(Q13='Phase I - Summary'!$I$50,SUM('Phase I - Pro Forma'!Q42:Q43,0))</f>
        <v>858731416.72341228</v>
      </c>
      <c r="R44" s="885" t="b">
        <f>IF(R13='Phase I - Summary'!$I$50,SUM('Phase I - Pro Forma'!R42:R43,0))</f>
        <v>0</v>
      </c>
      <c r="S44" s="885" t="b">
        <f>IF(S13='Phase I - Summary'!$I$50,SUM('Phase I - Pro Forma'!S42:S43,0))</f>
        <v>0</v>
      </c>
      <c r="T44" s="885" t="b">
        <f>IF(T13='Phase I - Summary'!$I$50,SUM('Phase I - Pro Forma'!T42:T43,0))</f>
        <v>0</v>
      </c>
      <c r="U44" s="885" t="b">
        <f>IF(U13='Phase I - Summary'!$I$50,SUM('Phase I - Pro Forma'!U42:U43,0))</f>
        <v>0</v>
      </c>
      <c r="V44" s="885" t="b">
        <f>IF(V13='Phase I - Summary'!$I$50,SUM('Phase I - Pro Forma'!V42:V43,0))</f>
        <v>0</v>
      </c>
      <c r="W44" s="885" t="b">
        <f>IF(W13='Phase I - Summary'!$I$50,SUM('Phase I - Pro Forma'!W42:W43,0))</f>
        <v>0</v>
      </c>
      <c r="X44" s="885" t="b">
        <f>IF(X13='Phase I - Summary'!$I$50,SUM('Phase I - Pro Forma'!X42:X43,0))</f>
        <v>0</v>
      </c>
      <c r="Y44" s="885" t="b">
        <f>IF(Y13='Phase I - Summary'!$I$50,SUM('Phase I - Pro Forma'!Y42:Y43,0))</f>
        <v>0</v>
      </c>
      <c r="Z44" s="885" t="b">
        <f>IF(Z13='Phase I - Summary'!$I$50,SUM('Phase I - Pro Forma'!Z42:Z43,0))</f>
        <v>0</v>
      </c>
      <c r="AA44" s="885" t="b">
        <f>IF(AA13='Phase I - Summary'!$I$50,SUM('Phase I - Pro Forma'!AA42:AA43,0))</f>
        <v>0</v>
      </c>
      <c r="AB44" s="885" t="b">
        <f>IF(AB13='Phase I - Summary'!$I$50,SUM('Phase I - Pro Forma'!AB42:AB43,0))</f>
        <v>0</v>
      </c>
      <c r="AC44" s="885" t="b">
        <f>IF(AC13='Phase I - Summary'!$I$50,SUM('Phase I - Pro Forma'!AC42:AC43,0))</f>
        <v>0</v>
      </c>
      <c r="AD44" s="885" t="b">
        <f>IF(AD13='Phase I - Summary'!$I$50,SUM('Phase I - Pro Forma'!AD42:AD43,0))</f>
        <v>0</v>
      </c>
      <c r="AE44" s="885" t="b">
        <f>IF(AE13='Phase I - Summary'!$I$50,SUM('Phase I - Pro Forma'!AE42:AE43,0))</f>
        <v>0</v>
      </c>
      <c r="AF44" s="885" t="b">
        <f>IF(AF13='Phase I - Summary'!$I$50,SUM('Phase I - Pro Forma'!AF42:AF43,0))</f>
        <v>0</v>
      </c>
      <c r="AG44" s="885" t="b">
        <f>IF(AG13='Phase I - Summary'!$I$50,SUM('Phase I - Pro Forma'!AG42:AG43,0))</f>
        <v>0</v>
      </c>
      <c r="AH44" s="885" t="b">
        <f>IF(AH13='Phase I - Summary'!$I$50,SUM('Phase I - Pro Forma'!AH42:AH43,0))</f>
        <v>0</v>
      </c>
      <c r="AI44" s="885" t="b">
        <f>IF(AI13='Phase I - Summary'!$I$50,SUM('Phase I - Pro Forma'!AI42:AI43,0))</f>
        <v>0</v>
      </c>
      <c r="AJ44" s="886" t="b">
        <f>IF(AJ13='Phase I - Summary'!$I$50,SUM('Phase I - Pro Forma'!AJ42:AJ43,0))</f>
        <v>0</v>
      </c>
      <c r="AK44" s="420"/>
      <c r="AL44" s="420"/>
      <c r="AM44" s="420"/>
      <c r="AN44" s="420"/>
      <c r="AO44" s="420"/>
      <c r="AP44" s="420"/>
      <c r="AQ44" s="420"/>
      <c r="AR44" s="420"/>
      <c r="AS44" s="420"/>
      <c r="AT44" s="420"/>
      <c r="AU44" s="420"/>
      <c r="AV44" s="420"/>
      <c r="AW44" s="420"/>
      <c r="AX44" s="420"/>
      <c r="AY44" s="420"/>
      <c r="AZ44" s="420"/>
      <c r="BA44" s="420"/>
      <c r="BB44" s="420"/>
      <c r="BC44" s="420"/>
      <c r="BD44" s="420"/>
    </row>
    <row r="45" spans="1:56" s="478" customFormat="1" ht="12.75" customHeight="1">
      <c r="B45" s="852"/>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678"/>
      <c r="AK45" s="488"/>
      <c r="AL45" s="488"/>
      <c r="AM45" s="488"/>
      <c r="AN45" s="488"/>
      <c r="AO45" s="488"/>
      <c r="AP45" s="488"/>
      <c r="AQ45" s="488"/>
      <c r="AR45" s="488"/>
      <c r="AS45" s="488"/>
      <c r="AT45" s="488"/>
      <c r="AU45" s="488"/>
      <c r="AV45" s="488"/>
      <c r="AW45" s="488"/>
      <c r="AX45" s="488"/>
      <c r="AY45" s="488"/>
      <c r="AZ45" s="488"/>
      <c r="BA45" s="488"/>
      <c r="BB45" s="488"/>
      <c r="BC45" s="488"/>
      <c r="BD45" s="488"/>
    </row>
    <row r="46" spans="1:56" s="478" customFormat="1" ht="12.75" customHeight="1">
      <c r="B46" s="585" t="s">
        <v>470</v>
      </c>
      <c r="C46" s="595"/>
      <c r="D46" s="879">
        <f>SUM(F46:AJ46)</f>
        <v>587945176.65115786</v>
      </c>
      <c r="E46" s="595"/>
      <c r="F46" s="879">
        <f>IF(F13&lt;='Phase I - Summary'!$I$50,F40-F22+F44,0)</f>
        <v>-1405035</v>
      </c>
      <c r="G46" s="879">
        <f>IF(G13&lt;='Phase I - Summary'!$I$50,G40-G22+G44,0)</f>
        <v>0</v>
      </c>
      <c r="H46" s="879">
        <f>IF(H13&lt;='Phase I - Summary'!$I$50,H40-H22+H44,0)</f>
        <v>-176397022.83997893</v>
      </c>
      <c r="I46" s="879">
        <f>IF(I13&lt;='Phase I - Summary'!$I$50,I40-I22+I44,0)</f>
        <v>-176397022.83997893</v>
      </c>
      <c r="J46" s="879">
        <f>IF(J13&lt;='Phase I - Summary'!$I$50,J40-J22+J44,0)</f>
        <v>-176397022.83997893</v>
      </c>
      <c r="K46" s="879">
        <f>IF(K13&lt;='Phase I - Summary'!$I$50,K40-K22+K44,0)</f>
        <v>-16993183.31345097</v>
      </c>
      <c r="L46" s="879">
        <f>IF(L13&lt;='Phase I - Summary'!$I$50,L40-L22+L44,0)</f>
        <v>43268633.541087911</v>
      </c>
      <c r="M46" s="879">
        <f>IF(M13&lt;='Phase I - Summary'!$I$50,M40-M22+M44,0)</f>
        <v>44383609.230720989</v>
      </c>
      <c r="N46" s="879">
        <f>IF(N13&lt;='Phase I - Summary'!$I$50,N40-N22+N44,0)</f>
        <v>45521808.355989866</v>
      </c>
      <c r="O46" s="879">
        <f>IF(O13&lt;='Phase I - Summary'!$I$50,O40-O22+O44,0)</f>
        <v>46683383.358362935</v>
      </c>
      <c r="P46" s="879">
        <f>IF(P13&lt;='Phase I - Summary'!$I$50,P40-P22+P44,0)</f>
        <v>47868462.849321768</v>
      </c>
      <c r="Q46" s="879">
        <f>IF(Q13&lt;='Phase I - Summary'!$I$50,Q40-Q22+Q44,0)</f>
        <v>907808566.14906216</v>
      </c>
      <c r="R46" s="879">
        <f>IF(R13&lt;='Phase I - Summary'!$I$50,R40-R22+R44,0)</f>
        <v>0</v>
      </c>
      <c r="S46" s="879">
        <f>IF(S13&lt;='Phase I - Summary'!$I$50,S40-S22+S44,0)</f>
        <v>0</v>
      </c>
      <c r="T46" s="879">
        <f>IF(T13&lt;='Phase I - Summary'!$I$50,T40-T22+T44,0)</f>
        <v>0</v>
      </c>
      <c r="U46" s="879">
        <f>IF(U13&lt;='Phase I - Summary'!$I$50,U40-U22+U44,0)</f>
        <v>0</v>
      </c>
      <c r="V46" s="879">
        <f>IF(V13&lt;='Phase I - Summary'!$I$50,V40-V22+V44,0)</f>
        <v>0</v>
      </c>
      <c r="W46" s="879">
        <f>IF(W13&lt;='Phase I - Summary'!$I$50,W40-W22+W44,0)</f>
        <v>0</v>
      </c>
      <c r="X46" s="879">
        <f>IF(X13&lt;='Phase I - Summary'!$I$50,X40-X22+X44,0)</f>
        <v>0</v>
      </c>
      <c r="Y46" s="879">
        <f>IF(Y13&lt;='Phase I - Summary'!$I$50,Y40-Y22+Y44,0)</f>
        <v>0</v>
      </c>
      <c r="Z46" s="879">
        <f>IF(Z13&lt;='Phase I - Summary'!$I$50,Z40-Z22+Z44,0)</f>
        <v>0</v>
      </c>
      <c r="AA46" s="879">
        <f>IF(AA13&lt;='Phase I - Summary'!$I$50,AA40-AA22+AA44,0)</f>
        <v>0</v>
      </c>
      <c r="AB46" s="879">
        <f>IF(AB13&lt;='Phase I - Summary'!$I$50,AB40-AB22+AB44,0)</f>
        <v>0</v>
      </c>
      <c r="AC46" s="879">
        <f>IF(AC13&lt;='Phase I - Summary'!$I$50,AC40-AC22+AC44,0)</f>
        <v>0</v>
      </c>
      <c r="AD46" s="879">
        <f>IF(AD13&lt;='Phase I - Summary'!$I$50,AD40-AD22+AD44,0)</f>
        <v>0</v>
      </c>
      <c r="AE46" s="879">
        <f>IF(AE13&lt;='Phase I - Summary'!$I$50,AE40-AE22+AE44,0)</f>
        <v>0</v>
      </c>
      <c r="AF46" s="879">
        <f>IF(AF13&lt;='Phase I - Summary'!$I$50,AF40-AF22+AF44,0)</f>
        <v>0</v>
      </c>
      <c r="AG46" s="879">
        <f>IF(AG13&lt;='Phase I - Summary'!$I$50,AG40-AG22+AG44,0)</f>
        <v>0</v>
      </c>
      <c r="AH46" s="879">
        <f>IF(AH13&lt;='Phase I - Summary'!$I$50,AH40-AH22+AH44,0)</f>
        <v>0</v>
      </c>
      <c r="AI46" s="879">
        <f>IF(AI13&lt;='Phase I - Summary'!$I$50,AI40-AI22+AI44,0)</f>
        <v>0</v>
      </c>
      <c r="AJ46" s="882">
        <f>IF(AJ13&lt;='Phase I - Summary'!$I$50,AJ40-AJ22+AJ44,0)</f>
        <v>0</v>
      </c>
      <c r="AK46" s="420"/>
      <c r="AL46" s="420"/>
      <c r="AM46" s="420"/>
      <c r="AN46" s="420"/>
      <c r="AO46" s="420"/>
      <c r="AP46" s="420"/>
      <c r="AQ46" s="420"/>
      <c r="AR46" s="420"/>
      <c r="AS46" s="420"/>
      <c r="AT46" s="420"/>
      <c r="AU46" s="420"/>
      <c r="AV46" s="420"/>
      <c r="AW46" s="420"/>
      <c r="AX46" s="420"/>
      <c r="AY46" s="420"/>
      <c r="AZ46" s="420"/>
      <c r="BA46" s="420"/>
      <c r="BB46" s="420"/>
      <c r="BC46" s="420"/>
      <c r="BD46" s="420"/>
    </row>
    <row r="47" spans="1:56" ht="12.75" customHeight="1" thickBot="1">
      <c r="B47" s="530" t="s">
        <v>715</v>
      </c>
      <c r="C47" s="384"/>
      <c r="D47" s="384"/>
      <c r="E47" s="384"/>
      <c r="F47" s="890">
        <f>F46</f>
        <v>-1405035</v>
      </c>
      <c r="G47" s="890">
        <f>G46</f>
        <v>0</v>
      </c>
      <c r="H47" s="891">
        <f ca="1">H46+'Phase I - Summary'!$G$26/3</f>
        <v>-155333460.81484392</v>
      </c>
      <c r="I47" s="891">
        <f ca="1">I46+'Phase I - Summary'!$G$26/3</f>
        <v>-155333460.81484392</v>
      </c>
      <c r="J47" s="891">
        <f ca="1">J46+'Phase I - Summary'!$G$26/3</f>
        <v>-155333460.81484392</v>
      </c>
      <c r="K47" s="890">
        <f>K46</f>
        <v>-16993183.31345097</v>
      </c>
      <c r="L47" s="890">
        <f t="shared" ref="L47:AJ47" si="8">L46</f>
        <v>43268633.541087911</v>
      </c>
      <c r="M47" s="890">
        <f t="shared" si="8"/>
        <v>44383609.230720989</v>
      </c>
      <c r="N47" s="890">
        <f t="shared" si="8"/>
        <v>45521808.355989866</v>
      </c>
      <c r="O47" s="890">
        <f t="shared" si="8"/>
        <v>46683383.358362935</v>
      </c>
      <c r="P47" s="890">
        <f t="shared" si="8"/>
        <v>47868462.849321768</v>
      </c>
      <c r="Q47" s="890">
        <f t="shared" si="8"/>
        <v>907808566.14906216</v>
      </c>
      <c r="R47" s="890">
        <f t="shared" si="8"/>
        <v>0</v>
      </c>
      <c r="S47" s="890">
        <f t="shared" si="8"/>
        <v>0</v>
      </c>
      <c r="T47" s="890">
        <f t="shared" si="8"/>
        <v>0</v>
      </c>
      <c r="U47" s="890">
        <f t="shared" si="8"/>
        <v>0</v>
      </c>
      <c r="V47" s="890">
        <f t="shared" si="8"/>
        <v>0</v>
      </c>
      <c r="W47" s="890">
        <f t="shared" si="8"/>
        <v>0</v>
      </c>
      <c r="X47" s="890">
        <f t="shared" si="8"/>
        <v>0</v>
      </c>
      <c r="Y47" s="890">
        <f t="shared" si="8"/>
        <v>0</v>
      </c>
      <c r="Z47" s="890">
        <f t="shared" si="8"/>
        <v>0</v>
      </c>
      <c r="AA47" s="890">
        <f t="shared" si="8"/>
        <v>0</v>
      </c>
      <c r="AB47" s="890">
        <f t="shared" si="8"/>
        <v>0</v>
      </c>
      <c r="AC47" s="890">
        <f t="shared" si="8"/>
        <v>0</v>
      </c>
      <c r="AD47" s="890">
        <f t="shared" si="8"/>
        <v>0</v>
      </c>
      <c r="AE47" s="890">
        <f t="shared" si="8"/>
        <v>0</v>
      </c>
      <c r="AF47" s="890">
        <f t="shared" si="8"/>
        <v>0</v>
      </c>
      <c r="AG47" s="890">
        <f t="shared" si="8"/>
        <v>0</v>
      </c>
      <c r="AH47" s="890">
        <f t="shared" si="8"/>
        <v>0</v>
      </c>
      <c r="AI47" s="890">
        <f t="shared" si="8"/>
        <v>0</v>
      </c>
      <c r="AJ47" s="892">
        <f t="shared" si="8"/>
        <v>0</v>
      </c>
      <c r="AK47" s="358"/>
      <c r="AL47" s="358"/>
      <c r="AM47" s="358"/>
      <c r="AN47" s="358"/>
      <c r="AO47" s="358"/>
      <c r="AP47" s="358"/>
      <c r="AQ47" s="358"/>
      <c r="AR47" s="358"/>
      <c r="AS47" s="358"/>
      <c r="AT47" s="358"/>
      <c r="AU47" s="358"/>
      <c r="AV47" s="358"/>
      <c r="AW47" s="358"/>
      <c r="AX47" s="358"/>
      <c r="AY47" s="358"/>
      <c r="AZ47" s="358"/>
      <c r="BA47" s="358"/>
      <c r="BB47" s="358"/>
      <c r="BC47" s="358"/>
      <c r="BD47" s="358"/>
    </row>
    <row r="48" spans="1:56" ht="12.75" customHeight="1">
      <c r="B48" s="1446" t="s">
        <v>471</v>
      </c>
      <c r="C48" s="1447"/>
      <c r="D48" s="1448">
        <f>IRR(F46:AJ46)</f>
        <v>0.10515571975700788</v>
      </c>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685"/>
      <c r="AK48" s="358"/>
      <c r="AL48" s="358"/>
      <c r="AM48" s="358"/>
      <c r="AN48" s="358"/>
      <c r="AO48" s="358"/>
      <c r="AP48" s="358"/>
      <c r="AQ48" s="358"/>
      <c r="AR48" s="358"/>
      <c r="AS48" s="358"/>
      <c r="AT48" s="358"/>
      <c r="AU48" s="358"/>
      <c r="AV48" s="358"/>
      <c r="AW48" s="358"/>
      <c r="AX48" s="358"/>
      <c r="AY48" s="358"/>
      <c r="AZ48" s="358"/>
      <c r="BA48" s="358"/>
      <c r="BB48" s="358"/>
      <c r="BC48" s="358"/>
      <c r="BD48" s="358"/>
    </row>
    <row r="49" spans="2:56" ht="12.75" customHeight="1" thickBot="1">
      <c r="B49" s="1449" t="s">
        <v>472</v>
      </c>
      <c r="C49" s="1354"/>
      <c r="D49" s="1355">
        <f>-SUMIF(F46:DV46,"&gt;0")/SUMIF(F46:DV46,"&lt;0")</f>
        <v>2.0736973691562546</v>
      </c>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685"/>
      <c r="AK49" s="358"/>
      <c r="AL49" s="358"/>
      <c r="AM49" s="358"/>
      <c r="AN49" s="358"/>
      <c r="AO49" s="358"/>
      <c r="AP49" s="358"/>
      <c r="AQ49" s="358"/>
      <c r="AR49" s="358"/>
      <c r="AS49" s="358"/>
      <c r="AT49" s="358"/>
      <c r="AU49" s="358"/>
      <c r="AV49" s="358"/>
      <c r="AW49" s="358"/>
      <c r="AX49" s="358"/>
      <c r="AY49" s="358"/>
      <c r="AZ49" s="358"/>
      <c r="BA49" s="358"/>
      <c r="BB49" s="358"/>
      <c r="BC49" s="358"/>
      <c r="BD49" s="358"/>
    </row>
    <row r="50" spans="2:56" ht="12.75" customHeight="1">
      <c r="B50" s="1450" t="s">
        <v>716</v>
      </c>
      <c r="C50" s="1451"/>
      <c r="D50" s="1452">
        <f ca="1">IRR(F47:AJ47)</f>
        <v>0.12422283001881218</v>
      </c>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685"/>
      <c r="AK50" s="358"/>
      <c r="AL50" s="358"/>
      <c r="AM50" s="358"/>
      <c r="AN50" s="358"/>
      <c r="AO50" s="358"/>
      <c r="AP50" s="358"/>
      <c r="AQ50" s="358"/>
      <c r="AR50" s="358"/>
      <c r="AS50" s="358"/>
      <c r="AT50" s="358"/>
      <c r="AU50" s="358"/>
      <c r="AV50" s="358"/>
      <c r="AW50" s="358"/>
      <c r="AX50" s="358"/>
      <c r="AY50" s="358"/>
      <c r="AZ50" s="358"/>
      <c r="BA50" s="358"/>
      <c r="BB50" s="358"/>
      <c r="BC50" s="358"/>
      <c r="BD50" s="358"/>
    </row>
    <row r="51" spans="2:56" ht="12.75" customHeight="1">
      <c r="B51" s="675"/>
      <c r="C51" s="384"/>
      <c r="D51" s="561"/>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685"/>
      <c r="AK51" s="358"/>
      <c r="AL51" s="358"/>
      <c r="AM51" s="358"/>
      <c r="AN51" s="358"/>
      <c r="AO51" s="358"/>
      <c r="AP51" s="358"/>
      <c r="AQ51" s="358"/>
      <c r="AR51" s="358"/>
      <c r="AS51" s="358"/>
      <c r="AT51" s="358"/>
      <c r="AU51" s="358"/>
      <c r="AV51" s="358"/>
      <c r="AW51" s="358"/>
      <c r="AX51" s="358"/>
      <c r="AY51" s="358"/>
      <c r="AZ51" s="358"/>
      <c r="BA51" s="358"/>
      <c r="BB51" s="358"/>
      <c r="BC51" s="358"/>
      <c r="BD51" s="358"/>
    </row>
    <row r="52" spans="2:56" s="478" customFormat="1" ht="12.75" customHeight="1">
      <c r="B52" s="567" t="s">
        <v>473</v>
      </c>
      <c r="C52" s="595"/>
      <c r="D52" s="894" t="s">
        <v>110</v>
      </c>
      <c r="E52" s="595"/>
      <c r="F52" s="595"/>
      <c r="G52" s="595"/>
      <c r="H52" s="595"/>
      <c r="I52" s="595"/>
      <c r="J52" s="595"/>
      <c r="K52" s="595"/>
      <c r="L52" s="595"/>
      <c r="M52" s="595"/>
      <c r="N52" s="595"/>
      <c r="O52" s="595"/>
      <c r="P52" s="595"/>
      <c r="Q52" s="595"/>
      <c r="R52" s="595"/>
      <c r="S52" s="595"/>
      <c r="T52" s="595"/>
      <c r="U52" s="595"/>
      <c r="V52" s="595"/>
      <c r="W52" s="595"/>
      <c r="X52" s="595"/>
      <c r="Y52" s="595"/>
      <c r="Z52" s="595"/>
      <c r="AA52" s="595"/>
      <c r="AB52" s="595"/>
      <c r="AC52" s="595"/>
      <c r="AD52" s="595"/>
      <c r="AE52" s="595"/>
      <c r="AF52" s="595"/>
      <c r="AG52" s="595"/>
      <c r="AH52" s="595"/>
      <c r="AI52" s="595"/>
      <c r="AJ52" s="678"/>
      <c r="AK52" s="488"/>
      <c r="AL52" s="488"/>
      <c r="AM52" s="488"/>
      <c r="AN52" s="488"/>
      <c r="AO52" s="488"/>
      <c r="AP52" s="488"/>
      <c r="AQ52" s="488"/>
      <c r="AR52" s="488"/>
      <c r="AS52" s="488"/>
      <c r="AT52" s="488"/>
      <c r="AU52" s="488"/>
      <c r="AV52" s="488"/>
      <c r="AW52" s="488"/>
      <c r="AX52" s="488"/>
      <c r="AY52" s="488"/>
      <c r="AZ52" s="488"/>
      <c r="BA52" s="488"/>
      <c r="BB52" s="488"/>
      <c r="BC52" s="488"/>
      <c r="BD52" s="488"/>
    </row>
    <row r="53" spans="2:56" s="478" customFormat="1" ht="12.75" customHeight="1">
      <c r="B53" s="585" t="s">
        <v>474</v>
      </c>
      <c r="C53" s="595"/>
      <c r="D53" s="472"/>
      <c r="E53" s="595"/>
      <c r="F53" s="879">
        <f ca="1">'Phase I - Summary'!G23</f>
        <v>19825023.806550026</v>
      </c>
      <c r="G53" s="879">
        <f t="shared" ref="G53:AJ53" ca="1" si="9">F55</f>
        <v>18419988.806550026</v>
      </c>
      <c r="H53" s="879">
        <f t="shared" ca="1" si="9"/>
        <v>18419988.806550026</v>
      </c>
      <c r="I53" s="879">
        <f t="shared" ca="1" si="9"/>
        <v>0</v>
      </c>
      <c r="J53" s="879">
        <f t="shared" ca="1" si="9"/>
        <v>0</v>
      </c>
      <c r="K53" s="879">
        <f t="shared" ca="1" si="9"/>
        <v>0</v>
      </c>
      <c r="L53" s="879">
        <f t="shared" ca="1" si="9"/>
        <v>0</v>
      </c>
      <c r="M53" s="879">
        <f t="shared" ca="1" si="9"/>
        <v>0</v>
      </c>
      <c r="N53" s="879">
        <f t="shared" ca="1" si="9"/>
        <v>0</v>
      </c>
      <c r="O53" s="879">
        <f t="shared" ca="1" si="9"/>
        <v>0</v>
      </c>
      <c r="P53" s="879">
        <f t="shared" ca="1" si="9"/>
        <v>0</v>
      </c>
      <c r="Q53" s="879">
        <f t="shared" ca="1" si="9"/>
        <v>0</v>
      </c>
      <c r="R53" s="879">
        <f t="shared" ca="1" si="9"/>
        <v>0</v>
      </c>
      <c r="S53" s="879">
        <f t="shared" ca="1" si="9"/>
        <v>0</v>
      </c>
      <c r="T53" s="879">
        <f t="shared" ca="1" si="9"/>
        <v>0</v>
      </c>
      <c r="U53" s="879">
        <f t="shared" ca="1" si="9"/>
        <v>0</v>
      </c>
      <c r="V53" s="879">
        <f t="shared" ca="1" si="9"/>
        <v>0</v>
      </c>
      <c r="W53" s="879">
        <f t="shared" ca="1" si="9"/>
        <v>0</v>
      </c>
      <c r="X53" s="879">
        <f t="shared" ca="1" si="9"/>
        <v>0</v>
      </c>
      <c r="Y53" s="879">
        <f t="shared" ca="1" si="9"/>
        <v>0</v>
      </c>
      <c r="Z53" s="879">
        <f t="shared" ca="1" si="9"/>
        <v>0</v>
      </c>
      <c r="AA53" s="879">
        <f t="shared" ca="1" si="9"/>
        <v>0</v>
      </c>
      <c r="AB53" s="879">
        <f t="shared" ca="1" si="9"/>
        <v>0</v>
      </c>
      <c r="AC53" s="879">
        <f t="shared" ca="1" si="9"/>
        <v>0</v>
      </c>
      <c r="AD53" s="879">
        <f t="shared" ca="1" si="9"/>
        <v>0</v>
      </c>
      <c r="AE53" s="879">
        <f t="shared" ca="1" si="9"/>
        <v>0</v>
      </c>
      <c r="AF53" s="879">
        <f t="shared" ca="1" si="9"/>
        <v>0</v>
      </c>
      <c r="AG53" s="879">
        <f t="shared" ca="1" si="9"/>
        <v>0</v>
      </c>
      <c r="AH53" s="879">
        <f t="shared" ca="1" si="9"/>
        <v>0</v>
      </c>
      <c r="AI53" s="879">
        <f t="shared" ca="1" si="9"/>
        <v>0</v>
      </c>
      <c r="AJ53" s="882">
        <f t="shared" ca="1" si="9"/>
        <v>0</v>
      </c>
      <c r="AK53" s="420"/>
      <c r="AL53" s="420"/>
      <c r="AM53" s="420"/>
      <c r="AN53" s="420"/>
      <c r="AO53" s="420"/>
      <c r="AP53" s="420"/>
      <c r="AQ53" s="420"/>
      <c r="AR53" s="420"/>
      <c r="AS53" s="420"/>
      <c r="AT53" s="420"/>
      <c r="AU53" s="420"/>
      <c r="AV53" s="420"/>
      <c r="AW53" s="420"/>
      <c r="AX53" s="420"/>
      <c r="AY53" s="420"/>
      <c r="AZ53" s="420"/>
      <c r="BA53" s="420"/>
      <c r="BB53" s="420"/>
      <c r="BC53" s="420"/>
      <c r="BD53" s="420"/>
    </row>
    <row r="54" spans="2:56" s="478" customFormat="1" ht="12.75" customHeight="1">
      <c r="B54" s="585" t="s">
        <v>475</v>
      </c>
      <c r="C54" s="595"/>
      <c r="D54" s="878">
        <f ca="1">SUM(F54:DV54)</f>
        <v>19825023.806550026</v>
      </c>
      <c r="E54" s="595"/>
      <c r="F54" s="879">
        <f t="shared" ref="F54:AJ54" ca="1" si="10">MIN(F53,ABS(F46))</f>
        <v>1405035</v>
      </c>
      <c r="G54" s="879">
        <f t="shared" ca="1" si="10"/>
        <v>0</v>
      </c>
      <c r="H54" s="879">
        <f t="shared" ca="1" si="10"/>
        <v>18419988.806550026</v>
      </c>
      <c r="I54" s="879">
        <f t="shared" ca="1" si="10"/>
        <v>0</v>
      </c>
      <c r="J54" s="879">
        <f t="shared" ca="1" si="10"/>
        <v>0</v>
      </c>
      <c r="K54" s="879">
        <f t="shared" ca="1" si="10"/>
        <v>0</v>
      </c>
      <c r="L54" s="879">
        <f t="shared" ca="1" si="10"/>
        <v>0</v>
      </c>
      <c r="M54" s="879">
        <f t="shared" ca="1" si="10"/>
        <v>0</v>
      </c>
      <c r="N54" s="879">
        <f t="shared" ca="1" si="10"/>
        <v>0</v>
      </c>
      <c r="O54" s="879">
        <f t="shared" ca="1" si="10"/>
        <v>0</v>
      </c>
      <c r="P54" s="879">
        <f t="shared" ca="1" si="10"/>
        <v>0</v>
      </c>
      <c r="Q54" s="879">
        <f t="shared" ca="1" si="10"/>
        <v>0</v>
      </c>
      <c r="R54" s="879">
        <f t="shared" ca="1" si="10"/>
        <v>0</v>
      </c>
      <c r="S54" s="879">
        <f t="shared" ca="1" si="10"/>
        <v>0</v>
      </c>
      <c r="T54" s="879">
        <f t="shared" ca="1" si="10"/>
        <v>0</v>
      </c>
      <c r="U54" s="879">
        <f t="shared" ca="1" si="10"/>
        <v>0</v>
      </c>
      <c r="V54" s="879">
        <f t="shared" ca="1" si="10"/>
        <v>0</v>
      </c>
      <c r="W54" s="879">
        <f t="shared" ca="1" si="10"/>
        <v>0</v>
      </c>
      <c r="X54" s="879">
        <f t="shared" ca="1" si="10"/>
        <v>0</v>
      </c>
      <c r="Y54" s="879">
        <f t="shared" ca="1" si="10"/>
        <v>0</v>
      </c>
      <c r="Z54" s="879">
        <f t="shared" ca="1" si="10"/>
        <v>0</v>
      </c>
      <c r="AA54" s="879">
        <f t="shared" ca="1" si="10"/>
        <v>0</v>
      </c>
      <c r="AB54" s="879">
        <f t="shared" ca="1" si="10"/>
        <v>0</v>
      </c>
      <c r="AC54" s="879">
        <f t="shared" ca="1" si="10"/>
        <v>0</v>
      </c>
      <c r="AD54" s="879">
        <f t="shared" ca="1" si="10"/>
        <v>0</v>
      </c>
      <c r="AE54" s="879">
        <f t="shared" ca="1" si="10"/>
        <v>0</v>
      </c>
      <c r="AF54" s="879">
        <f t="shared" ca="1" si="10"/>
        <v>0</v>
      </c>
      <c r="AG54" s="879">
        <f t="shared" ca="1" si="10"/>
        <v>0</v>
      </c>
      <c r="AH54" s="879">
        <f t="shared" ca="1" si="10"/>
        <v>0</v>
      </c>
      <c r="AI54" s="879">
        <f t="shared" ca="1" si="10"/>
        <v>0</v>
      </c>
      <c r="AJ54" s="882">
        <f t="shared" ca="1" si="10"/>
        <v>0</v>
      </c>
      <c r="AK54" s="420"/>
      <c r="AL54" s="420"/>
      <c r="AM54" s="420"/>
      <c r="AN54" s="420"/>
      <c r="AO54" s="420"/>
      <c r="AP54" s="420"/>
      <c r="AQ54" s="420"/>
      <c r="AR54" s="420"/>
      <c r="AS54" s="420"/>
      <c r="AT54" s="420"/>
      <c r="AU54" s="420"/>
      <c r="AV54" s="420"/>
      <c r="AW54" s="420"/>
      <c r="AX54" s="420"/>
      <c r="AY54" s="420"/>
      <c r="AZ54" s="420"/>
      <c r="BA54" s="420"/>
      <c r="BB54" s="420"/>
      <c r="BC54" s="420"/>
      <c r="BD54" s="420"/>
    </row>
    <row r="55" spans="2:56" s="478" customFormat="1" ht="12.75" customHeight="1">
      <c r="B55" s="585" t="s">
        <v>476</v>
      </c>
      <c r="C55" s="595"/>
      <c r="D55" s="472"/>
      <c r="E55" s="595"/>
      <c r="F55" s="879">
        <f t="shared" ref="F55:AJ55" ca="1" si="11">MAX(F53-F54,0)</f>
        <v>18419988.806550026</v>
      </c>
      <c r="G55" s="879">
        <f t="shared" ca="1" si="11"/>
        <v>18419988.806550026</v>
      </c>
      <c r="H55" s="879">
        <f t="shared" ca="1" si="11"/>
        <v>0</v>
      </c>
      <c r="I55" s="879">
        <f t="shared" ca="1" si="11"/>
        <v>0</v>
      </c>
      <c r="J55" s="879">
        <f t="shared" ca="1" si="11"/>
        <v>0</v>
      </c>
      <c r="K55" s="879">
        <f t="shared" ca="1" si="11"/>
        <v>0</v>
      </c>
      <c r="L55" s="879">
        <f t="shared" ca="1" si="11"/>
        <v>0</v>
      </c>
      <c r="M55" s="879">
        <f t="shared" ca="1" si="11"/>
        <v>0</v>
      </c>
      <c r="N55" s="879">
        <f t="shared" ca="1" si="11"/>
        <v>0</v>
      </c>
      <c r="O55" s="879">
        <f t="shared" ca="1" si="11"/>
        <v>0</v>
      </c>
      <c r="P55" s="879">
        <f t="shared" ca="1" si="11"/>
        <v>0</v>
      </c>
      <c r="Q55" s="879">
        <f t="shared" ca="1" si="11"/>
        <v>0</v>
      </c>
      <c r="R55" s="879">
        <f t="shared" ca="1" si="11"/>
        <v>0</v>
      </c>
      <c r="S55" s="879">
        <f t="shared" ca="1" si="11"/>
        <v>0</v>
      </c>
      <c r="T55" s="879">
        <f t="shared" ca="1" si="11"/>
        <v>0</v>
      </c>
      <c r="U55" s="879">
        <f t="shared" ca="1" si="11"/>
        <v>0</v>
      </c>
      <c r="V55" s="879">
        <f t="shared" ca="1" si="11"/>
        <v>0</v>
      </c>
      <c r="W55" s="879">
        <f t="shared" ca="1" si="11"/>
        <v>0</v>
      </c>
      <c r="X55" s="879">
        <f t="shared" ca="1" si="11"/>
        <v>0</v>
      </c>
      <c r="Y55" s="879">
        <f t="shared" ca="1" si="11"/>
        <v>0</v>
      </c>
      <c r="Z55" s="879">
        <f t="shared" ca="1" si="11"/>
        <v>0</v>
      </c>
      <c r="AA55" s="879">
        <f t="shared" ca="1" si="11"/>
        <v>0</v>
      </c>
      <c r="AB55" s="879">
        <f t="shared" ca="1" si="11"/>
        <v>0</v>
      </c>
      <c r="AC55" s="879">
        <f t="shared" ca="1" si="11"/>
        <v>0</v>
      </c>
      <c r="AD55" s="879">
        <f t="shared" ca="1" si="11"/>
        <v>0</v>
      </c>
      <c r="AE55" s="879">
        <f t="shared" ca="1" si="11"/>
        <v>0</v>
      </c>
      <c r="AF55" s="879">
        <f t="shared" ca="1" si="11"/>
        <v>0</v>
      </c>
      <c r="AG55" s="879">
        <f t="shared" ca="1" si="11"/>
        <v>0</v>
      </c>
      <c r="AH55" s="879">
        <f t="shared" ca="1" si="11"/>
        <v>0</v>
      </c>
      <c r="AI55" s="879">
        <f t="shared" ca="1" si="11"/>
        <v>0</v>
      </c>
      <c r="AJ55" s="882">
        <f t="shared" ca="1" si="11"/>
        <v>0</v>
      </c>
      <c r="AK55" s="420"/>
      <c r="AL55" s="420"/>
      <c r="AM55" s="420"/>
      <c r="AN55" s="420"/>
      <c r="AO55" s="420"/>
      <c r="AP55" s="420"/>
      <c r="AQ55" s="420"/>
      <c r="AR55" s="420"/>
      <c r="AS55" s="420"/>
      <c r="AT55" s="420"/>
      <c r="AU55" s="420"/>
      <c r="AV55" s="420"/>
      <c r="AW55" s="420"/>
      <c r="AX55" s="420"/>
      <c r="AY55" s="420"/>
      <c r="AZ55" s="420"/>
      <c r="BA55" s="420"/>
      <c r="BB55" s="420"/>
      <c r="BC55" s="420"/>
      <c r="BD55" s="420"/>
    </row>
    <row r="56" spans="2:56" s="478" customFormat="1" ht="12.75" customHeight="1">
      <c r="B56" s="852"/>
      <c r="C56" s="595"/>
      <c r="D56" s="472"/>
      <c r="E56" s="595"/>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3"/>
      <c r="AK56" s="488"/>
      <c r="AL56" s="488"/>
      <c r="AM56" s="488"/>
      <c r="AN56" s="488"/>
      <c r="AO56" s="488"/>
      <c r="AP56" s="488"/>
      <c r="AQ56" s="488"/>
      <c r="AR56" s="488"/>
      <c r="AS56" s="488"/>
      <c r="AT56" s="488"/>
      <c r="AU56" s="488"/>
      <c r="AV56" s="488"/>
      <c r="AW56" s="488"/>
      <c r="AX56" s="488"/>
      <c r="AY56" s="488"/>
      <c r="AZ56" s="488"/>
      <c r="BA56" s="488"/>
      <c r="BB56" s="488"/>
      <c r="BC56" s="488"/>
      <c r="BD56" s="488"/>
    </row>
    <row r="57" spans="2:56" s="478" customFormat="1" ht="12.75" customHeight="1">
      <c r="B57" s="585" t="s">
        <v>477</v>
      </c>
      <c r="C57" s="595"/>
      <c r="D57" s="472"/>
      <c r="E57" s="595"/>
      <c r="F57" s="879">
        <f ca="1">F46+F54</f>
        <v>0</v>
      </c>
      <c r="G57" s="879">
        <f t="shared" ref="G57:AJ57" ca="1" si="12">G46+G54</f>
        <v>0</v>
      </c>
      <c r="H57" s="879">
        <f t="shared" ca="1" si="12"/>
        <v>-157977034.03342891</v>
      </c>
      <c r="I57" s="879">
        <f t="shared" ca="1" si="12"/>
        <v>-176397022.83997893</v>
      </c>
      <c r="J57" s="879">
        <f t="shared" ca="1" si="12"/>
        <v>-176397022.83997893</v>
      </c>
      <c r="K57" s="879">
        <f t="shared" ca="1" si="12"/>
        <v>-16993183.31345097</v>
      </c>
      <c r="L57" s="879">
        <f t="shared" ca="1" si="12"/>
        <v>43268633.541087911</v>
      </c>
      <c r="M57" s="879">
        <f t="shared" ca="1" si="12"/>
        <v>44383609.230720989</v>
      </c>
      <c r="N57" s="879">
        <f t="shared" ca="1" si="12"/>
        <v>45521808.355989866</v>
      </c>
      <c r="O57" s="879">
        <f t="shared" ca="1" si="12"/>
        <v>46683383.358362935</v>
      </c>
      <c r="P57" s="879">
        <f t="shared" ca="1" si="12"/>
        <v>47868462.849321768</v>
      </c>
      <c r="Q57" s="879">
        <f t="shared" ca="1" si="12"/>
        <v>907808566.14906216</v>
      </c>
      <c r="R57" s="879">
        <f t="shared" ca="1" si="12"/>
        <v>0</v>
      </c>
      <c r="S57" s="879">
        <f t="shared" ca="1" si="12"/>
        <v>0</v>
      </c>
      <c r="T57" s="879">
        <f t="shared" ca="1" si="12"/>
        <v>0</v>
      </c>
      <c r="U57" s="879">
        <f t="shared" ca="1" si="12"/>
        <v>0</v>
      </c>
      <c r="V57" s="879">
        <f t="shared" ca="1" si="12"/>
        <v>0</v>
      </c>
      <c r="W57" s="879">
        <f t="shared" ca="1" si="12"/>
        <v>0</v>
      </c>
      <c r="X57" s="879">
        <f t="shared" ca="1" si="12"/>
        <v>0</v>
      </c>
      <c r="Y57" s="879">
        <f t="shared" ca="1" si="12"/>
        <v>0</v>
      </c>
      <c r="Z57" s="879">
        <f t="shared" ca="1" si="12"/>
        <v>0</v>
      </c>
      <c r="AA57" s="879">
        <f t="shared" ca="1" si="12"/>
        <v>0</v>
      </c>
      <c r="AB57" s="879">
        <f t="shared" ca="1" si="12"/>
        <v>0</v>
      </c>
      <c r="AC57" s="879">
        <f t="shared" ca="1" si="12"/>
        <v>0</v>
      </c>
      <c r="AD57" s="879">
        <f t="shared" ca="1" si="12"/>
        <v>0</v>
      </c>
      <c r="AE57" s="879">
        <f t="shared" ca="1" si="12"/>
        <v>0</v>
      </c>
      <c r="AF57" s="879">
        <f t="shared" ca="1" si="12"/>
        <v>0</v>
      </c>
      <c r="AG57" s="879">
        <f t="shared" ca="1" si="12"/>
        <v>0</v>
      </c>
      <c r="AH57" s="879">
        <f t="shared" ca="1" si="12"/>
        <v>0</v>
      </c>
      <c r="AI57" s="879">
        <f t="shared" ca="1" si="12"/>
        <v>0</v>
      </c>
      <c r="AJ57" s="882">
        <f t="shared" ca="1" si="12"/>
        <v>0</v>
      </c>
      <c r="AK57" s="420"/>
      <c r="AL57" s="420"/>
      <c r="AM57" s="420"/>
      <c r="AN57" s="420"/>
      <c r="AO57" s="420"/>
      <c r="AP57" s="420"/>
      <c r="AQ57" s="420"/>
      <c r="AR57" s="420"/>
      <c r="AS57" s="420"/>
      <c r="AT57" s="420"/>
      <c r="AU57" s="420"/>
      <c r="AV57" s="420"/>
      <c r="AW57" s="420"/>
      <c r="AX57" s="420"/>
      <c r="AY57" s="420"/>
      <c r="AZ57" s="420"/>
      <c r="BA57" s="420"/>
      <c r="BB57" s="420"/>
      <c r="BC57" s="420"/>
      <c r="BD57" s="420"/>
    </row>
    <row r="58" spans="2:56" s="478" customFormat="1" ht="12.75" customHeight="1">
      <c r="B58" s="852"/>
      <c r="C58" s="595"/>
      <c r="D58" s="472"/>
      <c r="E58" s="595"/>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678"/>
      <c r="AK58" s="488"/>
      <c r="AL58" s="488"/>
      <c r="AM58" s="488"/>
      <c r="AN58" s="488"/>
      <c r="AO58" s="488"/>
      <c r="AP58" s="488"/>
      <c r="AQ58" s="488"/>
      <c r="AR58" s="488"/>
      <c r="AS58" s="488"/>
      <c r="AT58" s="488"/>
      <c r="AU58" s="488"/>
      <c r="AV58" s="488"/>
      <c r="AW58" s="488"/>
      <c r="AX58" s="488"/>
      <c r="AY58" s="488"/>
      <c r="AZ58" s="488"/>
      <c r="BA58" s="488"/>
      <c r="BB58" s="488"/>
      <c r="BC58" s="488"/>
      <c r="BD58" s="488"/>
    </row>
    <row r="59" spans="2:56" s="478" customFormat="1" ht="12.75" customHeight="1">
      <c r="B59" s="567" t="s">
        <v>123</v>
      </c>
      <c r="C59" s="595"/>
      <c r="D59" s="472"/>
      <c r="E59" s="595"/>
      <c r="F59" s="595"/>
      <c r="G59" s="595"/>
      <c r="H59" s="595"/>
      <c r="I59" s="595"/>
      <c r="J59" s="595"/>
      <c r="K59" s="595"/>
      <c r="L59" s="595"/>
      <c r="M59" s="595"/>
      <c r="N59" s="595"/>
      <c r="O59" s="595"/>
      <c r="P59" s="595"/>
      <c r="Q59" s="595"/>
      <c r="R59" s="595"/>
      <c r="S59" s="595"/>
      <c r="T59" s="595"/>
      <c r="U59" s="595"/>
      <c r="V59" s="595"/>
      <c r="W59" s="595"/>
      <c r="X59" s="595"/>
      <c r="Y59" s="595"/>
      <c r="Z59" s="595"/>
      <c r="AA59" s="595"/>
      <c r="AB59" s="595"/>
      <c r="AC59" s="595"/>
      <c r="AD59" s="595"/>
      <c r="AE59" s="595"/>
      <c r="AF59" s="595"/>
      <c r="AG59" s="595"/>
      <c r="AH59" s="595"/>
      <c r="AI59" s="595"/>
      <c r="AJ59" s="678"/>
      <c r="AK59" s="488"/>
      <c r="AL59" s="488"/>
      <c r="AM59" s="488"/>
      <c r="AN59" s="488"/>
      <c r="AO59" s="488"/>
      <c r="AP59" s="488"/>
      <c r="AQ59" s="488"/>
      <c r="AR59" s="488"/>
      <c r="AS59" s="488"/>
      <c r="AT59" s="488"/>
      <c r="AU59" s="488"/>
      <c r="AV59" s="488"/>
      <c r="AW59" s="488"/>
      <c r="AX59" s="488"/>
      <c r="AY59" s="488"/>
      <c r="AZ59" s="488"/>
      <c r="BA59" s="488"/>
      <c r="BB59" s="488"/>
      <c r="BC59" s="488"/>
      <c r="BD59" s="488"/>
    </row>
    <row r="60" spans="2:56" s="478" customFormat="1" ht="12.75" customHeight="1">
      <c r="B60" s="585" t="s">
        <v>478</v>
      </c>
      <c r="C60" s="595"/>
      <c r="D60" s="472"/>
      <c r="E60" s="595"/>
      <c r="F60" s="879">
        <f t="shared" ref="F60:AJ60" si="13">E65</f>
        <v>0</v>
      </c>
      <c r="G60" s="879">
        <f t="shared" ca="1" si="13"/>
        <v>0</v>
      </c>
      <c r="H60" s="879">
        <f t="shared" ca="1" si="13"/>
        <v>0</v>
      </c>
      <c r="I60" s="879">
        <f t="shared" ca="1" si="13"/>
        <v>161575312.28813142</v>
      </c>
      <c r="J60" s="879">
        <f t="shared" ca="1" si="13"/>
        <v>346858977.30395758</v>
      </c>
      <c r="K60" s="879">
        <f t="shared" ca="1" si="13"/>
        <v>542333243.8956542</v>
      </c>
      <c r="L60" s="879">
        <f t="shared" ca="1" si="13"/>
        <v>16993183.313450933</v>
      </c>
      <c r="M60" s="879">
        <f t="shared" ca="1" si="13"/>
        <v>17927808.395690735</v>
      </c>
      <c r="N60" s="879">
        <f t="shared" ca="1" si="13"/>
        <v>18913837.857453726</v>
      </c>
      <c r="O60" s="879">
        <f t="shared" ca="1" si="13"/>
        <v>19954098.939613681</v>
      </c>
      <c r="P60" s="879">
        <f t="shared" ca="1" si="13"/>
        <v>21051574.381292433</v>
      </c>
      <c r="Q60" s="879">
        <f t="shared" ca="1" si="13"/>
        <v>22209410.972263515</v>
      </c>
      <c r="R60" s="879">
        <f t="shared" ca="1" si="13"/>
        <v>23430928.575738009</v>
      </c>
      <c r="S60" s="879">
        <f t="shared" ca="1" si="13"/>
        <v>24719629.647403598</v>
      </c>
      <c r="T60" s="879">
        <f t="shared" ca="1" si="13"/>
        <v>26079209.278010797</v>
      </c>
      <c r="U60" s="879">
        <f t="shared" ca="1" si="13"/>
        <v>27513565.78830139</v>
      </c>
      <c r="V60" s="879">
        <f t="shared" ca="1" si="13"/>
        <v>29026811.906657968</v>
      </c>
      <c r="W60" s="879">
        <f t="shared" ca="1" si="13"/>
        <v>30623286.561524156</v>
      </c>
      <c r="X60" s="879">
        <f t="shared" ca="1" si="13"/>
        <v>32307567.322407983</v>
      </c>
      <c r="Y60" s="879">
        <f t="shared" ca="1" si="13"/>
        <v>34084483.52514042</v>
      </c>
      <c r="Z60" s="879">
        <f t="shared" ca="1" si="13"/>
        <v>35959130.119023144</v>
      </c>
      <c r="AA60" s="879">
        <f t="shared" ca="1" si="13"/>
        <v>37936882.275569417</v>
      </c>
      <c r="AB60" s="879">
        <f t="shared" ca="1" si="13"/>
        <v>40023410.800725736</v>
      </c>
      <c r="AC60" s="879">
        <f t="shared" ca="1" si="13"/>
        <v>42224698.394765653</v>
      </c>
      <c r="AD60" s="879">
        <f t="shared" ca="1" si="13"/>
        <v>44547056.806477763</v>
      </c>
      <c r="AE60" s="879">
        <f t="shared" ca="1" si="13"/>
        <v>46997144.93083404</v>
      </c>
      <c r="AF60" s="879">
        <f t="shared" ca="1" si="13"/>
        <v>49581987.902029909</v>
      </c>
      <c r="AG60" s="879">
        <f t="shared" ca="1" si="13"/>
        <v>52308997.236641556</v>
      </c>
      <c r="AH60" s="879">
        <f t="shared" ca="1" si="13"/>
        <v>55185992.084656842</v>
      </c>
      <c r="AI60" s="879">
        <f t="shared" ca="1" si="13"/>
        <v>58221221.649312966</v>
      </c>
      <c r="AJ60" s="882">
        <f t="shared" ca="1" si="13"/>
        <v>61423388.840025179</v>
      </c>
      <c r="AK60" s="420"/>
      <c r="AL60" s="420"/>
      <c r="AM60" s="420"/>
      <c r="AN60" s="420"/>
      <c r="AO60" s="420"/>
      <c r="AP60" s="420"/>
      <c r="AQ60" s="420"/>
      <c r="AR60" s="420"/>
      <c r="AS60" s="420"/>
      <c r="AT60" s="420"/>
      <c r="AU60" s="420"/>
      <c r="AV60" s="420"/>
      <c r="AW60" s="420"/>
      <c r="AX60" s="420"/>
      <c r="AY60" s="420"/>
      <c r="AZ60" s="420"/>
      <c r="BA60" s="420"/>
      <c r="BB60" s="420"/>
      <c r="BC60" s="420"/>
      <c r="BD60" s="420"/>
    </row>
    <row r="61" spans="2:56" s="478" customFormat="1" ht="12.75" customHeight="1">
      <c r="B61" s="585" t="s">
        <v>189</v>
      </c>
      <c r="C61" s="595"/>
      <c r="D61" s="878">
        <f t="shared" ref="D61:D63" ca="1" si="14">SUM(F61:R61)</f>
        <v>3598278.2547025075</v>
      </c>
      <c r="E61" s="595"/>
      <c r="F61" s="879">
        <f>IF(F13='Phase I - Summary'!$D$21,'Phase I - Summary'!$I$42*'Phase I - Summary'!$I$41,0)</f>
        <v>0</v>
      </c>
      <c r="G61" s="879">
        <f>IF(G13='Phase I - Summary'!$D$21,'Phase I - Summary'!$I$42*'Phase I - Summary'!$I$41,0)</f>
        <v>0</v>
      </c>
      <c r="H61" s="879">
        <f ca="1">IF(H13='Phase I - Summary'!$D$21,'Phase I - Summary'!$I$42*'Phase I - Summary'!$I$41,0)</f>
        <v>3598278.2547025075</v>
      </c>
      <c r="I61" s="879">
        <f>IF(I13='Phase I - Summary'!$D$21,'Phase I - Summary'!$I$42*'Phase I - Summary'!$I$41,0)</f>
        <v>0</v>
      </c>
      <c r="J61" s="879">
        <f>IF(J13='Phase I - Summary'!$D$21,'Phase I - Summary'!$I$42*'Phase I - Summary'!$I$41,0)</f>
        <v>0</v>
      </c>
      <c r="K61" s="879">
        <f>IF(K13='Phase I - Summary'!$D$21,'Phase I - Summary'!$I$42*'Phase I - Summary'!$I$41,0)</f>
        <v>0</v>
      </c>
      <c r="L61" s="879">
        <f>IF(L13='Phase I - Summary'!$D$21,'Phase I - Summary'!$I$42*'Phase I - Summary'!$I$41,0)</f>
        <v>0</v>
      </c>
      <c r="M61" s="879">
        <f>IF(M13='Phase I - Summary'!$D$21,'Phase I - Summary'!$I$42*'Phase I - Summary'!$I$41,0)</f>
        <v>0</v>
      </c>
      <c r="N61" s="879">
        <f>IF(N13='Phase I - Summary'!$D$21,'Phase I - Summary'!$I$42*'Phase I - Summary'!$I$41,0)</f>
        <v>0</v>
      </c>
      <c r="O61" s="879">
        <f>IF(O13='Phase I - Summary'!$D$21,'Phase I - Summary'!$I$42*'Phase I - Summary'!$I$41,0)</f>
        <v>0</v>
      </c>
      <c r="P61" s="879">
        <f>IF(P13='Phase I - Summary'!$D$21,'Phase I - Summary'!$I$42*'Phase I - Summary'!$I$41,0)</f>
        <v>0</v>
      </c>
      <c r="Q61" s="879">
        <f>IF(Q13='Phase I - Summary'!$D$21,'Phase I - Summary'!$I$42*'Phase I - Summary'!$I$41,0)</f>
        <v>0</v>
      </c>
      <c r="R61" s="879">
        <f>IF(R13='Phase I - Summary'!$D$21,'Phase I - Summary'!$I$42*'Phase I - Summary'!$I$41,0)</f>
        <v>0</v>
      </c>
      <c r="S61" s="879">
        <f>IF(S13='Phase I - Summary'!$D$21,'Phase I - Summary'!$I$42*'Phase I - Summary'!$I$41,0)</f>
        <v>0</v>
      </c>
      <c r="T61" s="879">
        <f>IF(T13='Phase I - Summary'!$D$21,'Phase I - Summary'!$I$42*'Phase I - Summary'!$I$41,0)</f>
        <v>0</v>
      </c>
      <c r="U61" s="879">
        <f>IF(U13='Phase I - Summary'!$D$21,'Phase I - Summary'!$I$42*'Phase I - Summary'!$I$41,0)</f>
        <v>0</v>
      </c>
      <c r="V61" s="879">
        <f>IF(V13='Phase I - Summary'!$D$21,'Phase I - Summary'!$I$42*'Phase I - Summary'!$I$41,0)</f>
        <v>0</v>
      </c>
      <c r="W61" s="879">
        <f>IF(W13='Phase I - Summary'!$D$21,'Phase I - Summary'!$I$42*'Phase I - Summary'!$I$41,0)</f>
        <v>0</v>
      </c>
      <c r="X61" s="879">
        <f>IF(X13='Phase I - Summary'!$D$21,'Phase I - Summary'!$I$42*'Phase I - Summary'!$I$41,0)</f>
        <v>0</v>
      </c>
      <c r="Y61" s="879">
        <f>IF(Y13='Phase I - Summary'!$D$21,'Phase I - Summary'!$I$42*'Phase I - Summary'!$I$41,0)</f>
        <v>0</v>
      </c>
      <c r="Z61" s="879">
        <f>IF(Z13='Phase I - Summary'!$D$21,'Phase I - Summary'!$I$42*'Phase I - Summary'!$I$41,0)</f>
        <v>0</v>
      </c>
      <c r="AA61" s="879">
        <f>IF(AA13='Phase I - Summary'!$D$21,'Phase I - Summary'!$I$42*'Phase I - Summary'!$I$41,0)</f>
        <v>0</v>
      </c>
      <c r="AB61" s="879">
        <f>IF(AB13='Phase I - Summary'!$D$21,'Phase I - Summary'!$I$42*'Phase I - Summary'!$I$41,0)</f>
        <v>0</v>
      </c>
      <c r="AC61" s="879">
        <f>IF(AC13='Phase I - Summary'!$D$21,'Phase I - Summary'!$I$42*'Phase I - Summary'!$I$41,0)</f>
        <v>0</v>
      </c>
      <c r="AD61" s="879">
        <f>IF(AD13='Phase I - Summary'!$D$21,'Phase I - Summary'!$I$42*'Phase I - Summary'!$I$41,0)</f>
        <v>0</v>
      </c>
      <c r="AE61" s="879">
        <f>IF(AE13='Phase I - Summary'!$D$21,'Phase I - Summary'!$I$42*'Phase I - Summary'!$I$41,0)</f>
        <v>0</v>
      </c>
      <c r="AF61" s="879">
        <f>IF(AF13='Phase I - Summary'!$D$21,'Phase I - Summary'!$I$42*'Phase I - Summary'!$I$41,0)</f>
        <v>0</v>
      </c>
      <c r="AG61" s="879">
        <f>IF(AG13='Phase I - Summary'!$D$21,'Phase I - Summary'!$I$42*'Phase I - Summary'!$I$41,0)</f>
        <v>0</v>
      </c>
      <c r="AH61" s="879">
        <f>IF(AH13='Phase I - Summary'!$D$21,'Phase I - Summary'!$I$42*'Phase I - Summary'!$I$41,0)</f>
        <v>0</v>
      </c>
      <c r="AI61" s="879">
        <f>IF(AI13='Phase I - Summary'!$D$21,'Phase I - Summary'!$I$42*'Phase I - Summary'!$I$41,0)</f>
        <v>0</v>
      </c>
      <c r="AJ61" s="882">
        <f>IF(AJ13='Phase I - Summary'!$D$21,'Phase I - Summary'!$I$42*'Phase I - Summary'!$I$41,0)</f>
        <v>0</v>
      </c>
      <c r="AK61" s="420"/>
      <c r="AL61" s="420"/>
      <c r="AM61" s="420"/>
      <c r="AN61" s="420"/>
      <c r="AO61" s="420"/>
      <c r="AP61" s="420"/>
      <c r="AQ61" s="420"/>
      <c r="AR61" s="420"/>
      <c r="AS61" s="420"/>
      <c r="AT61" s="420"/>
      <c r="AU61" s="420"/>
      <c r="AV61" s="420"/>
      <c r="AW61" s="420"/>
      <c r="AX61" s="420"/>
      <c r="AY61" s="420"/>
      <c r="AZ61" s="420"/>
      <c r="BA61" s="420"/>
      <c r="BB61" s="420"/>
      <c r="BC61" s="420"/>
      <c r="BD61" s="420"/>
    </row>
    <row r="62" spans="2:56" s="478" customFormat="1" ht="12.75" customHeight="1">
      <c r="B62" s="585" t="s">
        <v>479</v>
      </c>
      <c r="C62" s="595"/>
      <c r="D62" s="878">
        <f t="shared" ca="1" si="14"/>
        <v>527764263.02683777</v>
      </c>
      <c r="E62" s="595"/>
      <c r="F62" s="879">
        <f t="shared" ref="F62:AJ62" ca="1" si="15">MAX(-F57,0)</f>
        <v>0</v>
      </c>
      <c r="G62" s="879">
        <f t="shared" ca="1" si="15"/>
        <v>0</v>
      </c>
      <c r="H62" s="879">
        <f t="shared" ca="1" si="15"/>
        <v>157977034.03342891</v>
      </c>
      <c r="I62" s="879">
        <f t="shared" ca="1" si="15"/>
        <v>176397022.83997893</v>
      </c>
      <c r="J62" s="879">
        <f t="shared" ca="1" si="15"/>
        <v>176397022.83997893</v>
      </c>
      <c r="K62" s="879">
        <f t="shared" ca="1" si="15"/>
        <v>16993183.31345097</v>
      </c>
      <c r="L62" s="879">
        <f t="shared" ca="1" si="15"/>
        <v>0</v>
      </c>
      <c r="M62" s="879">
        <f t="shared" ca="1" si="15"/>
        <v>0</v>
      </c>
      <c r="N62" s="879">
        <f t="shared" ca="1" si="15"/>
        <v>0</v>
      </c>
      <c r="O62" s="879">
        <f t="shared" ca="1" si="15"/>
        <v>0</v>
      </c>
      <c r="P62" s="879">
        <f t="shared" ca="1" si="15"/>
        <v>0</v>
      </c>
      <c r="Q62" s="879">
        <f t="shared" ca="1" si="15"/>
        <v>0</v>
      </c>
      <c r="R62" s="879">
        <f t="shared" ca="1" si="15"/>
        <v>0</v>
      </c>
      <c r="S62" s="879">
        <f t="shared" ca="1" si="15"/>
        <v>0</v>
      </c>
      <c r="T62" s="879">
        <f t="shared" ca="1" si="15"/>
        <v>0</v>
      </c>
      <c r="U62" s="879">
        <f t="shared" ca="1" si="15"/>
        <v>0</v>
      </c>
      <c r="V62" s="879">
        <f t="shared" ca="1" si="15"/>
        <v>0</v>
      </c>
      <c r="W62" s="879">
        <f t="shared" ca="1" si="15"/>
        <v>0</v>
      </c>
      <c r="X62" s="879">
        <f t="shared" ca="1" si="15"/>
        <v>0</v>
      </c>
      <c r="Y62" s="879">
        <f t="shared" ca="1" si="15"/>
        <v>0</v>
      </c>
      <c r="Z62" s="879">
        <f t="shared" ca="1" si="15"/>
        <v>0</v>
      </c>
      <c r="AA62" s="879">
        <f t="shared" ca="1" si="15"/>
        <v>0</v>
      </c>
      <c r="AB62" s="879">
        <f t="shared" ca="1" si="15"/>
        <v>0</v>
      </c>
      <c r="AC62" s="879">
        <f t="shared" ca="1" si="15"/>
        <v>0</v>
      </c>
      <c r="AD62" s="879">
        <f t="shared" ca="1" si="15"/>
        <v>0</v>
      </c>
      <c r="AE62" s="879">
        <f t="shared" ca="1" si="15"/>
        <v>0</v>
      </c>
      <c r="AF62" s="879">
        <f t="shared" ca="1" si="15"/>
        <v>0</v>
      </c>
      <c r="AG62" s="879">
        <f t="shared" ca="1" si="15"/>
        <v>0</v>
      </c>
      <c r="AH62" s="879">
        <f t="shared" ca="1" si="15"/>
        <v>0</v>
      </c>
      <c r="AI62" s="879">
        <f t="shared" ca="1" si="15"/>
        <v>0</v>
      </c>
      <c r="AJ62" s="882">
        <f t="shared" ca="1" si="15"/>
        <v>0</v>
      </c>
      <c r="AK62" s="420"/>
      <c r="AL62" s="420"/>
      <c r="AM62" s="420"/>
      <c r="AN62" s="420"/>
      <c r="AO62" s="420"/>
      <c r="AP62" s="420"/>
      <c r="AQ62" s="420"/>
      <c r="AR62" s="420"/>
      <c r="AS62" s="420"/>
      <c r="AT62" s="420"/>
      <c r="AU62" s="420"/>
      <c r="AV62" s="420"/>
      <c r="AW62" s="420"/>
      <c r="AX62" s="420"/>
      <c r="AY62" s="420"/>
      <c r="AZ62" s="420"/>
      <c r="BA62" s="420"/>
      <c r="BB62" s="420"/>
      <c r="BC62" s="420"/>
      <c r="BD62" s="420"/>
    </row>
    <row r="63" spans="2:56" s="478" customFormat="1" ht="12.75" customHeight="1">
      <c r="B63" s="585" t="s">
        <v>480</v>
      </c>
      <c r="C63" s="595"/>
      <c r="D63" s="878">
        <f t="shared" ca="1" si="14"/>
        <v>65518660.675778531</v>
      </c>
      <c r="E63" s="595"/>
      <c r="F63" s="879">
        <f>F60*'Phase I - Summary'!$I$39</f>
        <v>0</v>
      </c>
      <c r="G63" s="879">
        <f ca="1">G60*'Phase I - Summary'!$I$39</f>
        <v>0</v>
      </c>
      <c r="H63" s="879">
        <f ca="1">H60*'Phase I - Summary'!$I$39</f>
        <v>0</v>
      </c>
      <c r="I63" s="879">
        <f ca="1">I60*'Phase I - Summary'!$I$39</f>
        <v>8886642.1758472286</v>
      </c>
      <c r="J63" s="879">
        <f ca="1">J60*'Phase I - Summary'!$I$39</f>
        <v>19077243.751717668</v>
      </c>
      <c r="K63" s="879">
        <f ca="1">K60*'Phase I - Summary'!$I$39</f>
        <v>29828328.41426098</v>
      </c>
      <c r="L63" s="879">
        <f ca="1">L60*'Phase I - Summary'!$I$39</f>
        <v>934625.0822398013</v>
      </c>
      <c r="M63" s="879">
        <f ca="1">M60*'Phase I - Summary'!$I$39</f>
        <v>986029.46176299045</v>
      </c>
      <c r="N63" s="879">
        <f ca="1">N60*'Phase I - Summary'!$I$39</f>
        <v>1040261.0821599549</v>
      </c>
      <c r="O63" s="879">
        <f ca="1">O60*'Phase I - Summary'!$I$39</f>
        <v>1097475.4416787524</v>
      </c>
      <c r="P63" s="879">
        <f ca="1">P60*'Phase I - Summary'!$I$39</f>
        <v>1157836.5909710838</v>
      </c>
      <c r="Q63" s="879">
        <f ca="1">Q60*'Phase I - Summary'!$I$39</f>
        <v>1221517.6034744934</v>
      </c>
      <c r="R63" s="879">
        <f ca="1">R60*'Phase I - Summary'!$I$39</f>
        <v>1288701.0716655904</v>
      </c>
      <c r="S63" s="879">
        <f ca="1">S60*'Phase I - Summary'!$I$39</f>
        <v>1359579.630607198</v>
      </c>
      <c r="T63" s="879">
        <f ca="1">T60*'Phase I - Summary'!$I$39</f>
        <v>1434356.5102905938</v>
      </c>
      <c r="U63" s="879">
        <f ca="1">U60*'Phase I - Summary'!$I$39</f>
        <v>1513246.1183565764</v>
      </c>
      <c r="V63" s="879">
        <f ca="1">V60*'Phase I - Summary'!$I$39</f>
        <v>1596474.6548661883</v>
      </c>
      <c r="W63" s="879">
        <f ca="1">W60*'Phase I - Summary'!$I$39</f>
        <v>1684280.7608838286</v>
      </c>
      <c r="X63" s="879">
        <f ca="1">X60*'Phase I - Summary'!$I$39</f>
        <v>1776916.2027324392</v>
      </c>
      <c r="Y63" s="879">
        <f ca="1">Y60*'Phase I - Summary'!$I$39</f>
        <v>1874646.593882723</v>
      </c>
      <c r="Z63" s="879">
        <f ca="1">Z60*'Phase I - Summary'!$I$39</f>
        <v>1977752.156546273</v>
      </c>
      <c r="AA63" s="879">
        <f ca="1">AA60*'Phase I - Summary'!$I$39</f>
        <v>2086528.525156318</v>
      </c>
      <c r="AB63" s="879">
        <f ca="1">AB60*'Phase I - Summary'!$I$39</f>
        <v>2201287.5940399156</v>
      </c>
      <c r="AC63" s="879">
        <f ca="1">AC60*'Phase I - Summary'!$I$39</f>
        <v>2322358.411712111</v>
      </c>
      <c r="AD63" s="879">
        <f ca="1">AD60*'Phase I - Summary'!$I$39</f>
        <v>2450088.1243562768</v>
      </c>
      <c r="AE63" s="879">
        <f ca="1">AE60*'Phase I - Summary'!$I$39</f>
        <v>2584842.9711958724</v>
      </c>
      <c r="AF63" s="879">
        <f ca="1">AF60*'Phase I - Summary'!$I$39</f>
        <v>2727009.334611645</v>
      </c>
      <c r="AG63" s="879">
        <f ca="1">AG60*'Phase I - Summary'!$I$39</f>
        <v>2876994.8480152856</v>
      </c>
      <c r="AH63" s="879">
        <f ca="1">AH60*'Phase I - Summary'!$I$39</f>
        <v>3035229.5646561263</v>
      </c>
      <c r="AI63" s="879">
        <f ca="1">AI60*'Phase I - Summary'!$I$39</f>
        <v>3202167.1907122131</v>
      </c>
      <c r="AJ63" s="882">
        <f ca="1">AJ60*'Phase I - Summary'!$I$39</f>
        <v>3378286.3862013849</v>
      </c>
      <c r="AK63" s="420"/>
      <c r="AL63" s="420"/>
      <c r="AM63" s="420"/>
      <c r="AN63" s="420"/>
      <c r="AO63" s="420"/>
      <c r="AP63" s="420"/>
      <c r="AQ63" s="420"/>
      <c r="AR63" s="420"/>
      <c r="AS63" s="420"/>
      <c r="AT63" s="420"/>
      <c r="AU63" s="420"/>
      <c r="AV63" s="420"/>
      <c r="AW63" s="420"/>
      <c r="AX63" s="420"/>
      <c r="AY63" s="420"/>
      <c r="AZ63" s="420"/>
      <c r="BA63" s="420"/>
      <c r="BB63" s="420"/>
      <c r="BC63" s="420"/>
      <c r="BD63" s="420"/>
    </row>
    <row r="64" spans="2:56" s="478" customFormat="1" ht="12.75" customHeight="1">
      <c r="B64" s="585" t="s">
        <v>481</v>
      </c>
      <c r="C64" s="595"/>
      <c r="D64" s="472"/>
      <c r="E64" s="595"/>
      <c r="F64" s="879">
        <f>IF(F13='Phase I - Summary'!$D$24,'Phase I - Pro Forma'!F63+'Phase I - Pro Forma'!F60,0)</f>
        <v>0</v>
      </c>
      <c r="G64" s="879">
        <f>IF(G13='Phase I - Summary'!$D$24,'Phase I - Pro Forma'!G63+'Phase I - Pro Forma'!G60,0)</f>
        <v>0</v>
      </c>
      <c r="H64" s="879">
        <f>IF(H13='Phase I - Summary'!$D$24,'Phase I - Pro Forma'!H63+'Phase I - Pro Forma'!H60,0)</f>
        <v>0</v>
      </c>
      <c r="I64" s="879">
        <f>IF(I13='Phase I - Summary'!$D$24,'Phase I - Pro Forma'!I63+'Phase I - Pro Forma'!I60,0)</f>
        <v>0</v>
      </c>
      <c r="J64" s="879">
        <f>IF(J13='Phase I - Summary'!$D$24,'Phase I - Pro Forma'!J63+'Phase I - Pro Forma'!J60,0)</f>
        <v>0</v>
      </c>
      <c r="K64" s="879">
        <f ca="1">IF(K13='Phase I - Summary'!$D$24,'Phase I - Pro Forma'!K63+'Phase I - Pro Forma'!K60,0)</f>
        <v>572161572.30991518</v>
      </c>
      <c r="L64" s="879">
        <f>IF(L13='Phase I - Summary'!$D$24,'Phase I - Pro Forma'!L63+'Phase I - Pro Forma'!L60,0)</f>
        <v>0</v>
      </c>
      <c r="M64" s="879">
        <f>IF(M13='Phase I - Summary'!$D$24,'Phase I - Pro Forma'!M63+'Phase I - Pro Forma'!M60,0)</f>
        <v>0</v>
      </c>
      <c r="N64" s="879">
        <f>IF(N13='Phase I - Summary'!$D$24,'Phase I - Pro Forma'!N63+'Phase I - Pro Forma'!N60,0)</f>
        <v>0</v>
      </c>
      <c r="O64" s="879">
        <f>IF(O13='Phase I - Summary'!$D$24,'Phase I - Pro Forma'!O63+'Phase I - Pro Forma'!O60,0)</f>
        <v>0</v>
      </c>
      <c r="P64" s="879">
        <f>IF(P13='Phase I - Summary'!$D$24,'Phase I - Pro Forma'!P63+'Phase I - Pro Forma'!P60,0)</f>
        <v>0</v>
      </c>
      <c r="Q64" s="879">
        <f>IF(Q13='Phase I - Summary'!$D$24,'Phase I - Pro Forma'!Q63+'Phase I - Pro Forma'!Q60,0)</f>
        <v>0</v>
      </c>
      <c r="R64" s="879">
        <f>IF(R13='Phase I - Summary'!$D$24,'Phase I - Pro Forma'!R63+'Phase I - Pro Forma'!R60,0)</f>
        <v>0</v>
      </c>
      <c r="S64" s="879">
        <f>IF(S13='Phase I - Summary'!$D$24,'Phase I - Pro Forma'!S63+'Phase I - Pro Forma'!S60,0)</f>
        <v>0</v>
      </c>
      <c r="T64" s="879">
        <f>IF(T13='Phase I - Summary'!$D$24,'Phase I - Pro Forma'!T63+'Phase I - Pro Forma'!T60,0)</f>
        <v>0</v>
      </c>
      <c r="U64" s="879">
        <f>IF(U13='Phase I - Summary'!$D$24,'Phase I - Pro Forma'!U63+'Phase I - Pro Forma'!U60,0)</f>
        <v>0</v>
      </c>
      <c r="V64" s="879">
        <f>IF(V13='Phase I - Summary'!$D$24,'Phase I - Pro Forma'!V63+'Phase I - Pro Forma'!V60,0)</f>
        <v>0</v>
      </c>
      <c r="W64" s="879">
        <f>IF(W13='Phase I - Summary'!$D$24,'Phase I - Pro Forma'!W63+'Phase I - Pro Forma'!W60,0)</f>
        <v>0</v>
      </c>
      <c r="X64" s="879">
        <f>IF(X13='Phase I - Summary'!$D$24,'Phase I - Pro Forma'!X63+'Phase I - Pro Forma'!X60,0)</f>
        <v>0</v>
      </c>
      <c r="Y64" s="879">
        <f>IF(Y13='Phase I - Summary'!$D$24,'Phase I - Pro Forma'!Y63+'Phase I - Pro Forma'!Y60,0)</f>
        <v>0</v>
      </c>
      <c r="Z64" s="879">
        <f>IF(Z13='Phase I - Summary'!$D$24,'Phase I - Pro Forma'!Z63+'Phase I - Pro Forma'!Z60,0)</f>
        <v>0</v>
      </c>
      <c r="AA64" s="879">
        <f>IF(AA13='Phase I - Summary'!$D$24,'Phase I - Pro Forma'!AA63+'Phase I - Pro Forma'!AA60,0)</f>
        <v>0</v>
      </c>
      <c r="AB64" s="879">
        <f>IF(AB13='Phase I - Summary'!$D$24,'Phase I - Pro Forma'!AB63+'Phase I - Pro Forma'!AB60,0)</f>
        <v>0</v>
      </c>
      <c r="AC64" s="879">
        <f>IF(AC13='Phase I - Summary'!$D$24,'Phase I - Pro Forma'!AC63+'Phase I - Pro Forma'!AC60,0)</f>
        <v>0</v>
      </c>
      <c r="AD64" s="879">
        <f>IF(AD13='Phase I - Summary'!$D$24,'Phase I - Pro Forma'!AD63+'Phase I - Pro Forma'!AD60,0)</f>
        <v>0</v>
      </c>
      <c r="AE64" s="879">
        <f>IF(AE13='Phase I - Summary'!$D$24,'Phase I - Pro Forma'!AE63+'Phase I - Pro Forma'!AE60,0)</f>
        <v>0</v>
      </c>
      <c r="AF64" s="879">
        <f>IF(AF13='Phase I - Summary'!$D$24,'Phase I - Pro Forma'!AF63+'Phase I - Pro Forma'!AF60,0)</f>
        <v>0</v>
      </c>
      <c r="AG64" s="879">
        <f>IF(AG13='Phase I - Summary'!$D$24,'Phase I - Pro Forma'!AG63+'Phase I - Pro Forma'!AG60,0)</f>
        <v>0</v>
      </c>
      <c r="AH64" s="879">
        <f>IF(AH13='Phase I - Summary'!$D$24,'Phase I - Pro Forma'!AH63+'Phase I - Pro Forma'!AH60,0)</f>
        <v>0</v>
      </c>
      <c r="AI64" s="879">
        <f>IF(AI13='Phase I - Summary'!$D$24,'Phase I - Pro Forma'!AI63+'Phase I - Pro Forma'!AI60,0)</f>
        <v>0</v>
      </c>
      <c r="AJ64" s="882">
        <f>IF(AJ13='Phase I - Summary'!$D$24,'Phase I - Pro Forma'!AJ63+'Phase I - Pro Forma'!AJ60,0)</f>
        <v>0</v>
      </c>
      <c r="AK64" s="420"/>
      <c r="AL64" s="420"/>
      <c r="AM64" s="420"/>
      <c r="AN64" s="420"/>
      <c r="AO64" s="420"/>
      <c r="AP64" s="420"/>
      <c r="AQ64" s="420"/>
      <c r="AR64" s="420"/>
      <c r="AS64" s="420"/>
      <c r="AT64" s="420"/>
      <c r="AU64" s="420"/>
      <c r="AV64" s="420"/>
      <c r="AW64" s="420"/>
      <c r="AX64" s="420"/>
      <c r="AY64" s="420"/>
      <c r="AZ64" s="420"/>
      <c r="BA64" s="420"/>
      <c r="BB64" s="420"/>
      <c r="BC64" s="420"/>
      <c r="BD64" s="420"/>
    </row>
    <row r="65" spans="2:56" s="478" customFormat="1" ht="12.75" customHeight="1">
      <c r="B65" s="585" t="s">
        <v>482</v>
      </c>
      <c r="C65" s="595"/>
      <c r="D65" s="472"/>
      <c r="E65" s="595"/>
      <c r="F65" s="879">
        <f t="shared" ref="F65:AJ65" ca="1" si="16">F60+F61+F62+F63-F64</f>
        <v>0</v>
      </c>
      <c r="G65" s="879">
        <f t="shared" ca="1" si="16"/>
        <v>0</v>
      </c>
      <c r="H65" s="879">
        <f t="shared" ca="1" si="16"/>
        <v>161575312.28813142</v>
      </c>
      <c r="I65" s="879">
        <f t="shared" ca="1" si="16"/>
        <v>346858977.30395758</v>
      </c>
      <c r="J65" s="879">
        <f t="shared" ca="1" si="16"/>
        <v>542333243.8956542</v>
      </c>
      <c r="K65" s="879">
        <f t="shared" ca="1" si="16"/>
        <v>16993183.313450933</v>
      </c>
      <c r="L65" s="879">
        <f t="shared" ca="1" si="16"/>
        <v>17927808.395690735</v>
      </c>
      <c r="M65" s="879">
        <f t="shared" ca="1" si="16"/>
        <v>18913837.857453726</v>
      </c>
      <c r="N65" s="879">
        <f t="shared" ca="1" si="16"/>
        <v>19954098.939613681</v>
      </c>
      <c r="O65" s="879">
        <f t="shared" ca="1" si="16"/>
        <v>21051574.381292433</v>
      </c>
      <c r="P65" s="879">
        <f t="shared" ca="1" si="16"/>
        <v>22209410.972263515</v>
      </c>
      <c r="Q65" s="879">
        <f t="shared" ca="1" si="16"/>
        <v>23430928.575738009</v>
      </c>
      <c r="R65" s="879">
        <f t="shared" ca="1" si="16"/>
        <v>24719629.647403598</v>
      </c>
      <c r="S65" s="879">
        <f t="shared" ca="1" si="16"/>
        <v>26079209.278010797</v>
      </c>
      <c r="T65" s="879">
        <f t="shared" ca="1" si="16"/>
        <v>27513565.78830139</v>
      </c>
      <c r="U65" s="879">
        <f t="shared" ca="1" si="16"/>
        <v>29026811.906657968</v>
      </c>
      <c r="V65" s="879">
        <f t="shared" ca="1" si="16"/>
        <v>30623286.561524156</v>
      </c>
      <c r="W65" s="879">
        <f t="shared" ca="1" si="16"/>
        <v>32307567.322407983</v>
      </c>
      <c r="X65" s="879">
        <f t="shared" ca="1" si="16"/>
        <v>34084483.52514042</v>
      </c>
      <c r="Y65" s="879">
        <f t="shared" ca="1" si="16"/>
        <v>35959130.119023144</v>
      </c>
      <c r="Z65" s="879">
        <f t="shared" ca="1" si="16"/>
        <v>37936882.275569417</v>
      </c>
      <c r="AA65" s="879">
        <f t="shared" ca="1" si="16"/>
        <v>40023410.800725736</v>
      </c>
      <c r="AB65" s="879">
        <f t="shared" ca="1" si="16"/>
        <v>42224698.394765653</v>
      </c>
      <c r="AC65" s="879">
        <f t="shared" ca="1" si="16"/>
        <v>44547056.806477763</v>
      </c>
      <c r="AD65" s="879">
        <f t="shared" ca="1" si="16"/>
        <v>46997144.93083404</v>
      </c>
      <c r="AE65" s="879">
        <f t="shared" ca="1" si="16"/>
        <v>49581987.902029909</v>
      </c>
      <c r="AF65" s="879">
        <f t="shared" ca="1" si="16"/>
        <v>52308997.236641556</v>
      </c>
      <c r="AG65" s="879">
        <f t="shared" ca="1" si="16"/>
        <v>55185992.084656842</v>
      </c>
      <c r="AH65" s="879">
        <f t="shared" ca="1" si="16"/>
        <v>58221221.649312966</v>
      </c>
      <c r="AI65" s="879">
        <f t="shared" ca="1" si="16"/>
        <v>61423388.840025179</v>
      </c>
      <c r="AJ65" s="882">
        <f t="shared" ca="1" si="16"/>
        <v>64801675.226226561</v>
      </c>
      <c r="AK65" s="420"/>
      <c r="AL65" s="420"/>
      <c r="AM65" s="420"/>
      <c r="AN65" s="420"/>
      <c r="AO65" s="420"/>
      <c r="AP65" s="420"/>
      <c r="AQ65" s="420"/>
      <c r="AR65" s="420"/>
      <c r="AS65" s="420"/>
      <c r="AT65" s="420"/>
      <c r="AU65" s="420"/>
      <c r="AV65" s="420"/>
      <c r="AW65" s="420"/>
      <c r="AX65" s="420"/>
      <c r="AY65" s="420"/>
      <c r="AZ65" s="420"/>
      <c r="BA65" s="420"/>
      <c r="BB65" s="420"/>
      <c r="BC65" s="420"/>
      <c r="BD65" s="420"/>
    </row>
    <row r="66" spans="2:56" s="478" customFormat="1" ht="12.75" customHeight="1">
      <c r="B66" s="852"/>
      <c r="C66" s="595"/>
      <c r="D66" s="472"/>
      <c r="E66" s="595"/>
      <c r="F66" s="572"/>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3"/>
      <c r="AK66" s="488"/>
      <c r="AL66" s="488"/>
      <c r="AM66" s="488"/>
      <c r="AN66" s="488"/>
      <c r="AO66" s="488"/>
      <c r="AP66" s="488"/>
      <c r="AQ66" s="488"/>
      <c r="AR66" s="488"/>
      <c r="AS66" s="488"/>
      <c r="AT66" s="488"/>
      <c r="AU66" s="488"/>
      <c r="AV66" s="488"/>
      <c r="AW66" s="488"/>
      <c r="AX66" s="488"/>
      <c r="AY66" s="488"/>
      <c r="AZ66" s="488"/>
      <c r="BA66" s="488"/>
      <c r="BB66" s="488"/>
      <c r="BC66" s="488"/>
      <c r="BD66" s="488"/>
    </row>
    <row r="67" spans="2:56" s="478" customFormat="1" ht="12.75" customHeight="1">
      <c r="B67" s="585" t="s">
        <v>483</v>
      </c>
      <c r="C67" s="595"/>
      <c r="D67" s="472"/>
      <c r="E67" s="595"/>
      <c r="F67" s="879">
        <f t="shared" ref="F67:AJ67" ca="1" si="17">F57+F62-F64</f>
        <v>0</v>
      </c>
      <c r="G67" s="879">
        <f t="shared" ca="1" si="17"/>
        <v>0</v>
      </c>
      <c r="H67" s="879">
        <f t="shared" ca="1" si="17"/>
        <v>0</v>
      </c>
      <c r="I67" s="879">
        <f t="shared" ca="1" si="17"/>
        <v>0</v>
      </c>
      <c r="J67" s="879">
        <f t="shared" ca="1" si="17"/>
        <v>0</v>
      </c>
      <c r="K67" s="879">
        <f t="shared" ca="1" si="17"/>
        <v>-572161572.30991518</v>
      </c>
      <c r="L67" s="879">
        <f t="shared" ca="1" si="17"/>
        <v>43268633.541087911</v>
      </c>
      <c r="M67" s="879">
        <f t="shared" ca="1" si="17"/>
        <v>44383609.230720989</v>
      </c>
      <c r="N67" s="879">
        <f t="shared" ca="1" si="17"/>
        <v>45521808.355989866</v>
      </c>
      <c r="O67" s="879">
        <f t="shared" ca="1" si="17"/>
        <v>46683383.358362935</v>
      </c>
      <c r="P67" s="879">
        <f t="shared" ca="1" si="17"/>
        <v>47868462.849321768</v>
      </c>
      <c r="Q67" s="879">
        <f t="shared" ca="1" si="17"/>
        <v>907808566.14906216</v>
      </c>
      <c r="R67" s="879">
        <f t="shared" ca="1" si="17"/>
        <v>0</v>
      </c>
      <c r="S67" s="879">
        <f t="shared" ca="1" si="17"/>
        <v>0</v>
      </c>
      <c r="T67" s="879">
        <f t="shared" ca="1" si="17"/>
        <v>0</v>
      </c>
      <c r="U67" s="879">
        <f t="shared" ca="1" si="17"/>
        <v>0</v>
      </c>
      <c r="V67" s="879">
        <f t="shared" ca="1" si="17"/>
        <v>0</v>
      </c>
      <c r="W67" s="879">
        <f t="shared" ca="1" si="17"/>
        <v>0</v>
      </c>
      <c r="X67" s="879">
        <f t="shared" ca="1" si="17"/>
        <v>0</v>
      </c>
      <c r="Y67" s="879">
        <f t="shared" ca="1" si="17"/>
        <v>0</v>
      </c>
      <c r="Z67" s="879">
        <f t="shared" ca="1" si="17"/>
        <v>0</v>
      </c>
      <c r="AA67" s="879">
        <f t="shared" ca="1" si="17"/>
        <v>0</v>
      </c>
      <c r="AB67" s="879">
        <f t="shared" ca="1" si="17"/>
        <v>0</v>
      </c>
      <c r="AC67" s="879">
        <f t="shared" ca="1" si="17"/>
        <v>0</v>
      </c>
      <c r="AD67" s="879">
        <f t="shared" ca="1" si="17"/>
        <v>0</v>
      </c>
      <c r="AE67" s="879">
        <f t="shared" ca="1" si="17"/>
        <v>0</v>
      </c>
      <c r="AF67" s="879">
        <f t="shared" ca="1" si="17"/>
        <v>0</v>
      </c>
      <c r="AG67" s="879">
        <f t="shared" ca="1" si="17"/>
        <v>0</v>
      </c>
      <c r="AH67" s="879">
        <f t="shared" ca="1" si="17"/>
        <v>0</v>
      </c>
      <c r="AI67" s="879">
        <f t="shared" ca="1" si="17"/>
        <v>0</v>
      </c>
      <c r="AJ67" s="882">
        <f t="shared" ca="1" si="17"/>
        <v>0</v>
      </c>
      <c r="AK67" s="420"/>
      <c r="AL67" s="420"/>
      <c r="AM67" s="420"/>
      <c r="AN67" s="420"/>
      <c r="AO67" s="420"/>
      <c r="AP67" s="420"/>
      <c r="AQ67" s="420"/>
      <c r="AR67" s="420"/>
      <c r="AS67" s="420"/>
      <c r="AT67" s="420"/>
      <c r="AU67" s="420"/>
      <c r="AV67" s="420"/>
      <c r="AW67" s="420"/>
      <c r="AX67" s="420"/>
      <c r="AY67" s="420"/>
      <c r="AZ67" s="420"/>
      <c r="BA67" s="420"/>
      <c r="BB67" s="420"/>
      <c r="BC67" s="420"/>
      <c r="BD67" s="420"/>
    </row>
    <row r="68" spans="2:56" s="478" customFormat="1" ht="12.75" customHeight="1">
      <c r="B68" s="852"/>
      <c r="C68" s="595"/>
      <c r="D68" s="472"/>
      <c r="E68" s="595"/>
      <c r="F68" s="879"/>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82"/>
      <c r="AK68" s="420"/>
      <c r="AL68" s="420"/>
      <c r="AM68" s="420"/>
      <c r="AN68" s="420"/>
      <c r="AO68" s="420"/>
      <c r="AP68" s="420"/>
      <c r="AQ68" s="420"/>
      <c r="AR68" s="420"/>
      <c r="AS68" s="420"/>
      <c r="AT68" s="420"/>
      <c r="AU68" s="420"/>
      <c r="AV68" s="420"/>
      <c r="AW68" s="420"/>
      <c r="AX68" s="420"/>
      <c r="AY68" s="420"/>
      <c r="AZ68" s="420"/>
      <c r="BA68" s="420"/>
      <c r="BB68" s="420"/>
      <c r="BC68" s="420"/>
      <c r="BD68" s="420"/>
    </row>
    <row r="69" spans="2:56" s="478" customFormat="1" ht="12.75" customHeight="1">
      <c r="B69" s="567" t="s">
        <v>484</v>
      </c>
      <c r="C69" s="595"/>
      <c r="D69" s="657"/>
      <c r="E69" s="595"/>
      <c r="F69" s="879"/>
      <c r="G69" s="879"/>
      <c r="H69" s="879"/>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82"/>
      <c r="AK69" s="420"/>
      <c r="AL69" s="420"/>
      <c r="AM69" s="420"/>
      <c r="AN69" s="420"/>
      <c r="AO69" s="420"/>
      <c r="AP69" s="420"/>
      <c r="AQ69" s="420"/>
      <c r="AR69" s="420"/>
      <c r="AS69" s="420"/>
      <c r="AT69" s="420"/>
      <c r="AU69" s="420"/>
      <c r="AV69" s="420"/>
      <c r="AW69" s="420"/>
      <c r="AX69" s="420"/>
      <c r="AY69" s="420"/>
      <c r="AZ69" s="420"/>
      <c r="BA69" s="420"/>
      <c r="BB69" s="420"/>
      <c r="BC69" s="420"/>
      <c r="BD69" s="420"/>
    </row>
    <row r="70" spans="2:56" s="478" customFormat="1" ht="12.75" customHeight="1">
      <c r="B70" s="585" t="s">
        <v>478</v>
      </c>
      <c r="C70" s="595"/>
      <c r="D70" s="472"/>
      <c r="E70" s="595"/>
      <c r="F70" s="879">
        <f t="shared" ref="F70:AJ70" si="18">E75</f>
        <v>0</v>
      </c>
      <c r="G70" s="879">
        <f t="shared" si="18"/>
        <v>0</v>
      </c>
      <c r="H70" s="879">
        <f t="shared" si="18"/>
        <v>0</v>
      </c>
      <c r="I70" s="879">
        <f t="shared" si="18"/>
        <v>0</v>
      </c>
      <c r="J70" s="879">
        <f t="shared" si="18"/>
        <v>0</v>
      </c>
      <c r="K70" s="879">
        <f t="shared" si="18"/>
        <v>0</v>
      </c>
      <c r="L70" s="879">
        <f t="shared" si="18"/>
        <v>0</v>
      </c>
      <c r="M70" s="879">
        <f t="shared" si="18"/>
        <v>0</v>
      </c>
      <c r="N70" s="879">
        <f t="shared" si="18"/>
        <v>0</v>
      </c>
      <c r="O70" s="879">
        <f t="shared" si="18"/>
        <v>0</v>
      </c>
      <c r="P70" s="879">
        <f t="shared" si="18"/>
        <v>0</v>
      </c>
      <c r="Q70" s="879">
        <f t="shared" si="18"/>
        <v>0</v>
      </c>
      <c r="R70" s="879">
        <f t="shared" ca="1" si="18"/>
        <v>687080091.9590981</v>
      </c>
      <c r="S70" s="879">
        <f t="shared" ca="1" si="18"/>
        <v>687080091.9590981</v>
      </c>
      <c r="T70" s="879">
        <f t="shared" ca="1" si="18"/>
        <v>687080091.9590981</v>
      </c>
      <c r="U70" s="879">
        <f t="shared" ca="1" si="18"/>
        <v>687080091.9590981</v>
      </c>
      <c r="V70" s="879">
        <f t="shared" ca="1" si="18"/>
        <v>687080091.9590981</v>
      </c>
      <c r="W70" s="879">
        <f t="shared" ca="1" si="18"/>
        <v>687080091.9590981</v>
      </c>
      <c r="X70" s="879">
        <f t="shared" ca="1" si="18"/>
        <v>687080091.9590981</v>
      </c>
      <c r="Y70" s="879">
        <f t="shared" ca="1" si="18"/>
        <v>687080091.9590981</v>
      </c>
      <c r="Z70" s="879">
        <f t="shared" ca="1" si="18"/>
        <v>687080091.9590981</v>
      </c>
      <c r="AA70" s="879">
        <f t="shared" ca="1" si="18"/>
        <v>687080091.9590981</v>
      </c>
      <c r="AB70" s="879">
        <f t="shared" ca="1" si="18"/>
        <v>687080091.9590981</v>
      </c>
      <c r="AC70" s="879">
        <f t="shared" ca="1" si="18"/>
        <v>687080091.9590981</v>
      </c>
      <c r="AD70" s="879">
        <f t="shared" ca="1" si="18"/>
        <v>687080091.9590981</v>
      </c>
      <c r="AE70" s="879">
        <f t="shared" ca="1" si="18"/>
        <v>687080091.9590981</v>
      </c>
      <c r="AF70" s="879">
        <f t="shared" ca="1" si="18"/>
        <v>687080091.9590981</v>
      </c>
      <c r="AG70" s="879">
        <f t="shared" ca="1" si="18"/>
        <v>687080091.9590981</v>
      </c>
      <c r="AH70" s="879">
        <f t="shared" ca="1" si="18"/>
        <v>687080091.9590981</v>
      </c>
      <c r="AI70" s="879">
        <f t="shared" ca="1" si="18"/>
        <v>687080091.9590981</v>
      </c>
      <c r="AJ70" s="882">
        <f t="shared" ca="1" si="18"/>
        <v>687080091.9590981</v>
      </c>
      <c r="AK70" s="420"/>
      <c r="AL70" s="420"/>
      <c r="AM70" s="420"/>
      <c r="AN70" s="420"/>
      <c r="AO70" s="420"/>
      <c r="AP70" s="420"/>
      <c r="AQ70" s="420"/>
      <c r="AR70" s="420"/>
      <c r="AS70" s="420"/>
      <c r="AT70" s="420"/>
      <c r="AU70" s="420"/>
      <c r="AV70" s="420"/>
      <c r="AW70" s="420"/>
      <c r="AX70" s="420"/>
      <c r="AY70" s="420"/>
      <c r="AZ70" s="420"/>
      <c r="BA70" s="420"/>
      <c r="BB70" s="420"/>
      <c r="BC70" s="420"/>
      <c r="BD70" s="420"/>
    </row>
    <row r="71" spans="2:56" s="478" customFormat="1" ht="12.75" customHeight="1">
      <c r="B71" s="585" t="s">
        <v>189</v>
      </c>
      <c r="C71" s="595"/>
      <c r="D71" s="472"/>
      <c r="E71" s="595"/>
      <c r="F71" s="879">
        <f>IF(F13='Phase I - Summary'!$D$24,'Phase I - Summary'!$I$55*'Phase I - Summary'!$I$54,0)</f>
        <v>0</v>
      </c>
      <c r="G71" s="879">
        <f>IF(G13='Phase I - Summary'!$D$24,'Phase I - Summary'!$I$55*'Phase I - Summary'!$I$54,0)</f>
        <v>0</v>
      </c>
      <c r="H71" s="879">
        <f>IF(H13='Phase I - Summary'!$D$24,'Phase I - Summary'!$I$55*'Phase I - Summary'!$I$54,0)</f>
        <v>0</v>
      </c>
      <c r="I71" s="879">
        <f>IF(I13='Phase I - Summary'!$D$24,'Phase I - Summary'!$I$55*'Phase I - Summary'!$I$54,0)</f>
        <v>0</v>
      </c>
      <c r="J71" s="879">
        <f>IF(J13='Phase I - Summary'!$D$24,'Phase I - Summary'!$I$55*'Phase I - Summary'!$I$54,0)</f>
        <v>0</v>
      </c>
      <c r="K71" s="879">
        <f ca="1">IF(K13='Phase I - Summary'!$D$24,'Phase I - Summary'!$I$55*'Phase I - Summary'!$I$54,0)</f>
        <v>6870800.9195909807</v>
      </c>
      <c r="L71" s="879">
        <f>IF(L13='Phase I - Summary'!$D$24,'Phase I - Summary'!$I$55*'Phase I - Summary'!$I$54,0)</f>
        <v>0</v>
      </c>
      <c r="M71" s="879">
        <f>IF(M13='Phase I - Summary'!$D$24,'Phase I - Summary'!$I$55*'Phase I - Summary'!$I$54,0)</f>
        <v>0</v>
      </c>
      <c r="N71" s="879">
        <f>IF(N13='Phase I - Summary'!$D$24,'Phase I - Summary'!$I$55*'Phase I - Summary'!$I$54,0)</f>
        <v>0</v>
      </c>
      <c r="O71" s="879">
        <f>IF(O13='Phase I - Summary'!$D$24,'Phase I - Summary'!$I$55*'Phase I - Summary'!$I$54,0)</f>
        <v>0</v>
      </c>
      <c r="P71" s="879">
        <f>IF(P13='Phase I - Summary'!$D$24,'Phase I - Summary'!$I$55*'Phase I - Summary'!$I$54,0)</f>
        <v>0</v>
      </c>
      <c r="Q71" s="879">
        <f>IF(Q13='Phase I - Summary'!$D$24,'Phase I - Summary'!$I$55*'Phase I - Summary'!$I$54,0)</f>
        <v>0</v>
      </c>
      <c r="R71" s="879">
        <f>IF(R13='Phase I - Summary'!$D$24,'Phase I - Summary'!$I$55*'Phase I - Summary'!$I$54,0)</f>
        <v>0</v>
      </c>
      <c r="S71" s="879">
        <f>IF(S13='Phase I - Summary'!$D$24,'Phase I - Summary'!$I$55*'Phase I - Summary'!$I$54,0)</f>
        <v>0</v>
      </c>
      <c r="T71" s="879">
        <f>IF(T13='Phase I - Summary'!$D$24,'Phase I - Summary'!$I$55*'Phase I - Summary'!$I$54,0)</f>
        <v>0</v>
      </c>
      <c r="U71" s="879">
        <f>IF(U13='Phase I - Summary'!$D$24,'Phase I - Summary'!$I$55*'Phase I - Summary'!$I$54,0)</f>
        <v>0</v>
      </c>
      <c r="V71" s="879">
        <f>IF(V13='Phase I - Summary'!$D$24,'Phase I - Summary'!$I$55*'Phase I - Summary'!$I$54,0)</f>
        <v>0</v>
      </c>
      <c r="W71" s="879">
        <f>IF(W13='Phase I - Summary'!$D$24,'Phase I - Summary'!$I$55*'Phase I - Summary'!$I$54,0)</f>
        <v>0</v>
      </c>
      <c r="X71" s="879">
        <f>IF(X13='Phase I - Summary'!$D$24,'Phase I - Summary'!$I$55*'Phase I - Summary'!$I$54,0)</f>
        <v>0</v>
      </c>
      <c r="Y71" s="879">
        <f>IF(Y13='Phase I - Summary'!$D$24,'Phase I - Summary'!$I$55*'Phase I - Summary'!$I$54,0)</f>
        <v>0</v>
      </c>
      <c r="Z71" s="879">
        <f>IF(Z13='Phase I - Summary'!$D$24,'Phase I - Summary'!$I$55*'Phase I - Summary'!$I$54,0)</f>
        <v>0</v>
      </c>
      <c r="AA71" s="879">
        <f>IF(AA13='Phase I - Summary'!$D$24,'Phase I - Summary'!$I$55*'Phase I - Summary'!$I$54,0)</f>
        <v>0</v>
      </c>
      <c r="AB71" s="879">
        <f>IF(AB13='Phase I - Summary'!$D$24,'Phase I - Summary'!$I$55*'Phase I - Summary'!$I$54,0)</f>
        <v>0</v>
      </c>
      <c r="AC71" s="879">
        <f>IF(AC13='Phase I - Summary'!$D$24,'Phase I - Summary'!$I$55*'Phase I - Summary'!$I$54,0)</f>
        <v>0</v>
      </c>
      <c r="AD71" s="879">
        <f>IF(AD13='Phase I - Summary'!$D$24,'Phase I - Summary'!$I$55*'Phase I - Summary'!$I$54,0)</f>
        <v>0</v>
      </c>
      <c r="AE71" s="879">
        <f>IF(AE13='Phase I - Summary'!$D$24,'Phase I - Summary'!$I$55*'Phase I - Summary'!$I$54,0)</f>
        <v>0</v>
      </c>
      <c r="AF71" s="879">
        <f>IF(AF13='Phase I - Summary'!$D$24,'Phase I - Summary'!$I$55*'Phase I - Summary'!$I$54,0)</f>
        <v>0</v>
      </c>
      <c r="AG71" s="879">
        <f>IF(AG13='Phase I - Summary'!$D$24,'Phase I - Summary'!$I$55*'Phase I - Summary'!$I$54,0)</f>
        <v>0</v>
      </c>
      <c r="AH71" s="879">
        <f>IF(AH13='Phase I - Summary'!$D$24,'Phase I - Summary'!$I$55*'Phase I - Summary'!$I$54,0)</f>
        <v>0</v>
      </c>
      <c r="AI71" s="879">
        <f>IF(AI13='Phase I - Summary'!$D$24,'Phase I - Summary'!$I$55*'Phase I - Summary'!$I$54,0)</f>
        <v>0</v>
      </c>
      <c r="AJ71" s="882">
        <f>IF(AJ13='Phase I - Summary'!$D$24,'Phase I - Summary'!$I$55*'Phase I - Summary'!$I$54,0)</f>
        <v>0</v>
      </c>
      <c r="AK71" s="420"/>
      <c r="AL71" s="420"/>
      <c r="AM71" s="420"/>
      <c r="AN71" s="420"/>
      <c r="AO71" s="420"/>
      <c r="AP71" s="420"/>
      <c r="AQ71" s="420"/>
      <c r="AR71" s="420"/>
      <c r="AS71" s="420"/>
      <c r="AT71" s="420"/>
      <c r="AU71" s="420"/>
      <c r="AV71" s="420"/>
      <c r="AW71" s="420"/>
      <c r="AX71" s="420"/>
      <c r="AY71" s="420"/>
      <c r="AZ71" s="420"/>
      <c r="BA71" s="420"/>
      <c r="BB71" s="420"/>
      <c r="BC71" s="420"/>
      <c r="BD71" s="420"/>
    </row>
    <row r="72" spans="2:56" s="478" customFormat="1" ht="12.75" customHeight="1">
      <c r="B72" s="585" t="s">
        <v>479</v>
      </c>
      <c r="C72" s="595"/>
      <c r="D72" s="472"/>
      <c r="E72" s="595"/>
      <c r="F72" s="879">
        <f>IF(F13='Phase I - Summary'!$I$50,'Phase I - Summary'!$I$54,0)</f>
        <v>0</v>
      </c>
      <c r="G72" s="879">
        <f>IF(G13='Phase I - Summary'!$I$50,'Phase I - Summary'!$I$54,0)</f>
        <v>0</v>
      </c>
      <c r="H72" s="879">
        <f>IF(H13='Phase I - Summary'!$I$50,'Phase I - Summary'!$I$54,0)</f>
        <v>0</v>
      </c>
      <c r="I72" s="879">
        <f>IF(I13='Phase I - Summary'!$I$50,'Phase I - Summary'!$I$54,0)</f>
        <v>0</v>
      </c>
      <c r="J72" s="879">
        <f>IF(J13='Phase I - Summary'!$I$50,'Phase I - Summary'!$I$54,0)</f>
        <v>0</v>
      </c>
      <c r="K72" s="879">
        <f>IF(K13='Phase I - Summary'!$I$50,'Phase I - Summary'!$I$54,0)</f>
        <v>0</v>
      </c>
      <c r="L72" s="879">
        <f>IF(L13='Phase I - Summary'!$I$50,'Phase I - Summary'!$I$54,0)</f>
        <v>0</v>
      </c>
      <c r="M72" s="879">
        <f>IF(M13='Phase I - Summary'!$I$50,'Phase I - Summary'!$I$54,0)</f>
        <v>0</v>
      </c>
      <c r="N72" s="879">
        <f>IF(N13='Phase I - Summary'!$I$50,'Phase I - Summary'!$I$54,0)</f>
        <v>0</v>
      </c>
      <c r="O72" s="879">
        <f>IF(O13='Phase I - Summary'!$I$50,'Phase I - Summary'!$I$54,0)</f>
        <v>0</v>
      </c>
      <c r="P72" s="879">
        <f>IF(P13='Phase I - Summary'!$I$50,'Phase I - Summary'!$I$54,0)</f>
        <v>0</v>
      </c>
      <c r="Q72" s="879">
        <f ca="1">IF(Q13='Phase I - Summary'!$I$50,'Phase I - Summary'!$I$54,0)</f>
        <v>687080091.9590981</v>
      </c>
      <c r="R72" s="879">
        <f>IF(R13='Phase I - Summary'!$I$50,'Phase I - Summary'!$I$54,0)</f>
        <v>0</v>
      </c>
      <c r="S72" s="879">
        <f>IF(S13='Phase I - Summary'!$I$50,'Phase I - Summary'!$I$54,0)</f>
        <v>0</v>
      </c>
      <c r="T72" s="879">
        <f>IF(T13='Phase I - Summary'!$I$50,'Phase I - Summary'!$I$54,0)</f>
        <v>0</v>
      </c>
      <c r="U72" s="879">
        <f>IF(U13='Phase I - Summary'!$I$50,'Phase I - Summary'!$I$54,0)</f>
        <v>0</v>
      </c>
      <c r="V72" s="879">
        <f>IF(V13='Phase I - Summary'!$I$50,'Phase I - Summary'!$I$54,0)</f>
        <v>0</v>
      </c>
      <c r="W72" s="879">
        <f>IF(W13='Phase I - Summary'!$I$50,'Phase I - Summary'!$I$54,0)</f>
        <v>0</v>
      </c>
      <c r="X72" s="879">
        <f>IF(X13='Phase I - Summary'!$I$50,'Phase I - Summary'!$I$54,0)</f>
        <v>0</v>
      </c>
      <c r="Y72" s="879">
        <f>IF(Y13='Phase I - Summary'!$I$50,'Phase I - Summary'!$I$54,0)</f>
        <v>0</v>
      </c>
      <c r="Z72" s="879">
        <f>IF(Z13='Phase I - Summary'!$I$50,'Phase I - Summary'!$I$54,0)</f>
        <v>0</v>
      </c>
      <c r="AA72" s="879">
        <f>IF(AA13='Phase I - Summary'!$I$50,'Phase I - Summary'!$I$54,0)</f>
        <v>0</v>
      </c>
      <c r="AB72" s="879">
        <f>IF(AB13='Phase I - Summary'!$I$50,'Phase I - Summary'!$I$54,0)</f>
        <v>0</v>
      </c>
      <c r="AC72" s="879">
        <f>IF(AC13='Phase I - Summary'!$I$50,'Phase I - Summary'!$I$54,0)</f>
        <v>0</v>
      </c>
      <c r="AD72" s="879">
        <f>IF(AD13='Phase I - Summary'!$I$50,'Phase I - Summary'!$I$54,0)</f>
        <v>0</v>
      </c>
      <c r="AE72" s="879">
        <f>IF(AE13='Phase I - Summary'!$I$50,'Phase I - Summary'!$I$54,0)</f>
        <v>0</v>
      </c>
      <c r="AF72" s="879">
        <f>IF(AF13='Phase I - Summary'!$I$50,'Phase I - Summary'!$I$54,0)</f>
        <v>0</v>
      </c>
      <c r="AG72" s="879">
        <f>IF(AG13='Phase I - Summary'!$I$50,'Phase I - Summary'!$I$54,0)</f>
        <v>0</v>
      </c>
      <c r="AH72" s="879">
        <f>IF(AH13='Phase I - Summary'!$I$50,'Phase I - Summary'!$I$54,0)</f>
        <v>0</v>
      </c>
      <c r="AI72" s="879">
        <f>IF(AI13='Phase I - Summary'!$I$50,'Phase I - Summary'!$I$54,0)</f>
        <v>0</v>
      </c>
      <c r="AJ72" s="882">
        <f>IF(AJ13='Phase I - Summary'!$I$50,'Phase I - Summary'!$I$54,0)</f>
        <v>0</v>
      </c>
      <c r="AK72" s="420"/>
      <c r="AL72" s="420"/>
      <c r="AM72" s="420"/>
      <c r="AN72" s="420"/>
      <c r="AO72" s="420"/>
      <c r="AP72" s="420"/>
      <c r="AQ72" s="420"/>
      <c r="AR72" s="420"/>
      <c r="AS72" s="420"/>
      <c r="AT72" s="420"/>
      <c r="AU72" s="420"/>
      <c r="AV72" s="420"/>
      <c r="AW72" s="420"/>
      <c r="AX72" s="420"/>
      <c r="AY72" s="420"/>
      <c r="AZ72" s="420"/>
      <c r="BA72" s="420"/>
      <c r="BB72" s="420"/>
      <c r="BC72" s="420"/>
      <c r="BD72" s="420"/>
    </row>
    <row r="73" spans="2:56" s="478" customFormat="1" ht="12.75" customHeight="1">
      <c r="B73" s="585" t="s">
        <v>480</v>
      </c>
      <c r="C73" s="595"/>
      <c r="D73" s="472"/>
      <c r="E73" s="595"/>
      <c r="F73" s="879">
        <f>F70*'Phase I - Summary'!$I$46</f>
        <v>0</v>
      </c>
      <c r="G73" s="879">
        <f>G70*'Phase I - Summary'!$I$46</f>
        <v>0</v>
      </c>
      <c r="H73" s="879">
        <f>H70*'Phase I - Summary'!$I$46</f>
        <v>0</v>
      </c>
      <c r="I73" s="879">
        <f>I70*'Phase I - Summary'!$I$46</f>
        <v>0</v>
      </c>
      <c r="J73" s="879">
        <f>J70*'Phase I - Summary'!$I$46</f>
        <v>0</v>
      </c>
      <c r="K73" s="879">
        <f>K70*'Phase I - Summary'!$I$46</f>
        <v>0</v>
      </c>
      <c r="L73" s="879">
        <f>L70*'Phase I - Summary'!$I$46</f>
        <v>0</v>
      </c>
      <c r="M73" s="879">
        <f>M70*'Phase I - Summary'!$I$46</f>
        <v>0</v>
      </c>
      <c r="N73" s="879">
        <f>N70*'Phase I - Summary'!$I$46</f>
        <v>0</v>
      </c>
      <c r="O73" s="879">
        <f>O70*'Phase I - Summary'!$I$46</f>
        <v>0</v>
      </c>
      <c r="P73" s="879">
        <f>P70*'Phase I - Summary'!$I$46</f>
        <v>0</v>
      </c>
      <c r="Q73" s="879">
        <f>Q70*'Phase I - Summary'!$I$46</f>
        <v>0</v>
      </c>
      <c r="R73" s="879">
        <f ca="1">R70*'Phase I - Summary'!$I$46</f>
        <v>34354004.597954907</v>
      </c>
      <c r="S73" s="879">
        <f ca="1">S70*'Phase I - Summary'!$I$46</f>
        <v>34354004.597954907</v>
      </c>
      <c r="T73" s="879">
        <f ca="1">T70*'Phase I - Summary'!$I$46</f>
        <v>34354004.597954907</v>
      </c>
      <c r="U73" s="879">
        <f ca="1">U70*'Phase I - Summary'!$I$46</f>
        <v>34354004.597954907</v>
      </c>
      <c r="V73" s="879">
        <f ca="1">V70*'Phase I - Summary'!$I$46</f>
        <v>34354004.597954907</v>
      </c>
      <c r="W73" s="879">
        <f ca="1">W70*'Phase I - Summary'!$I$46</f>
        <v>34354004.597954907</v>
      </c>
      <c r="X73" s="879">
        <f ca="1">X70*'Phase I - Summary'!$I$46</f>
        <v>34354004.597954907</v>
      </c>
      <c r="Y73" s="879">
        <f ca="1">Y70*'Phase I - Summary'!$I$46</f>
        <v>34354004.597954907</v>
      </c>
      <c r="Z73" s="879">
        <f ca="1">Z70*'Phase I - Summary'!$I$46</f>
        <v>34354004.597954907</v>
      </c>
      <c r="AA73" s="879">
        <f ca="1">AA70*'Phase I - Summary'!$I$46</f>
        <v>34354004.597954907</v>
      </c>
      <c r="AB73" s="879">
        <f ca="1">AB70*'Phase I - Summary'!$I$46</f>
        <v>34354004.597954907</v>
      </c>
      <c r="AC73" s="879">
        <f ca="1">AC70*'Phase I - Summary'!$I$46</f>
        <v>34354004.597954907</v>
      </c>
      <c r="AD73" s="879">
        <f ca="1">AD70*'Phase I - Summary'!$I$46</f>
        <v>34354004.597954907</v>
      </c>
      <c r="AE73" s="879">
        <f ca="1">AE70*'Phase I - Summary'!$I$46</f>
        <v>34354004.597954907</v>
      </c>
      <c r="AF73" s="879">
        <f ca="1">AF70*'Phase I - Summary'!$I$46</f>
        <v>34354004.597954907</v>
      </c>
      <c r="AG73" s="879">
        <f ca="1">AG70*'Phase I - Summary'!$I$46</f>
        <v>34354004.597954907</v>
      </c>
      <c r="AH73" s="879">
        <f ca="1">AH70*'Phase I - Summary'!$I$46</f>
        <v>34354004.597954907</v>
      </c>
      <c r="AI73" s="879">
        <f ca="1">AI70*'Phase I - Summary'!$I$46</f>
        <v>34354004.597954907</v>
      </c>
      <c r="AJ73" s="882">
        <f ca="1">AJ70*'Phase I - Summary'!$I$46</f>
        <v>34354004.597954907</v>
      </c>
      <c r="AK73" s="420"/>
      <c r="AL73" s="420"/>
      <c r="AM73" s="420"/>
      <c r="AN73" s="420"/>
      <c r="AO73" s="420"/>
      <c r="AP73" s="420"/>
      <c r="AQ73" s="420"/>
      <c r="AR73" s="420"/>
      <c r="AS73" s="420"/>
      <c r="AT73" s="420"/>
      <c r="AU73" s="420"/>
      <c r="AV73" s="420"/>
      <c r="AW73" s="420"/>
      <c r="AX73" s="420"/>
      <c r="AY73" s="420"/>
      <c r="AZ73" s="420"/>
      <c r="BA73" s="420"/>
      <c r="BB73" s="420"/>
      <c r="BC73" s="420"/>
      <c r="BD73" s="420"/>
    </row>
    <row r="74" spans="2:56" s="478" customFormat="1" ht="12.75" customHeight="1">
      <c r="B74" s="585" t="s">
        <v>481</v>
      </c>
      <c r="C74" s="595"/>
      <c r="D74" s="472"/>
      <c r="E74" s="595"/>
      <c r="F74" s="879">
        <f>IF(F13='Phase I - Summary'!$I$51,'Phase I - Pro Forma'!F70,0)</f>
        <v>0</v>
      </c>
      <c r="G74" s="879">
        <f>IF(G13='Phase I - Summary'!$I$51,'Phase I - Pro Forma'!G70,0)</f>
        <v>0</v>
      </c>
      <c r="H74" s="879">
        <f>IF(H13='Phase I - Summary'!$I$51,'Phase I - Pro Forma'!H70,0)</f>
        <v>0</v>
      </c>
      <c r="I74" s="879">
        <f>IF(I13='Phase I - Summary'!$I$51,'Phase I - Pro Forma'!I70,0)</f>
        <v>0</v>
      </c>
      <c r="J74" s="879">
        <f>IF(J13='Phase I - Summary'!$I$51,'Phase I - Pro Forma'!J70,0)</f>
        <v>0</v>
      </c>
      <c r="K74" s="879">
        <f>IF(K13='Phase I - Summary'!$I$51,'Phase I - Pro Forma'!K70,0)</f>
        <v>0</v>
      </c>
      <c r="L74" s="879">
        <f>IF(L13='Phase I - Summary'!$I$51,'Phase I - Pro Forma'!L70,0)</f>
        <v>0</v>
      </c>
      <c r="M74" s="879">
        <f>IF(M13='Phase I - Summary'!$I$51,'Phase I - Pro Forma'!M70,0)</f>
        <v>0</v>
      </c>
      <c r="N74" s="879">
        <f>IF(N13='Phase I - Summary'!$I$51,'Phase I - Pro Forma'!N70,0)</f>
        <v>0</v>
      </c>
      <c r="O74" s="879">
        <f>IF(O13='Phase I - Summary'!$I$51,'Phase I - Pro Forma'!O70,0)</f>
        <v>0</v>
      </c>
      <c r="P74" s="879">
        <f>IF(P13='Phase I - Summary'!$I$51,'Phase I - Pro Forma'!P70,0)</f>
        <v>0</v>
      </c>
      <c r="Q74" s="879">
        <f>IF(Q13='Phase I - Summary'!$I$51,'Phase I - Pro Forma'!Q70,0)</f>
        <v>0</v>
      </c>
      <c r="R74" s="879">
        <f>IF(R13='Phase I - Summary'!$I$51,'Phase I - Pro Forma'!R70,0)</f>
        <v>0</v>
      </c>
      <c r="S74" s="879">
        <f>IF(S13='Phase I - Summary'!$I$51,'Phase I - Pro Forma'!S70,0)</f>
        <v>0</v>
      </c>
      <c r="T74" s="879">
        <f>IF(T13='Phase I - Summary'!$I$51,'Phase I - Pro Forma'!T70,0)</f>
        <v>0</v>
      </c>
      <c r="U74" s="879">
        <f>IF(U13='Phase I - Summary'!$I$51,'Phase I - Pro Forma'!U70,0)</f>
        <v>0</v>
      </c>
      <c r="V74" s="879">
        <f>IF(V13='Phase I - Summary'!$I$51,'Phase I - Pro Forma'!V70,0)</f>
        <v>0</v>
      </c>
      <c r="W74" s="879">
        <f>IF(W13='Phase I - Summary'!$I$51,'Phase I - Pro Forma'!W70,0)</f>
        <v>0</v>
      </c>
      <c r="X74" s="879">
        <f>IF(X13='Phase I - Summary'!$I$51,'Phase I - Pro Forma'!X70,0)</f>
        <v>0</v>
      </c>
      <c r="Y74" s="879">
        <f>IF(Y13='Phase I - Summary'!$I$51,'Phase I - Pro Forma'!Y70,0)</f>
        <v>0</v>
      </c>
      <c r="Z74" s="879">
        <f>IF(Z13='Phase I - Summary'!$I$51,'Phase I - Pro Forma'!Z70,0)</f>
        <v>0</v>
      </c>
      <c r="AA74" s="879">
        <f>IF(AA13='Phase I - Summary'!$I$51,'Phase I - Pro Forma'!AA70,0)</f>
        <v>0</v>
      </c>
      <c r="AB74" s="879">
        <f>IF(AB13='Phase I - Summary'!$I$51,'Phase I - Pro Forma'!AB70,0)</f>
        <v>0</v>
      </c>
      <c r="AC74" s="879">
        <f>IF(AC13='Phase I - Summary'!$I$51,'Phase I - Pro Forma'!AC70,0)</f>
        <v>0</v>
      </c>
      <c r="AD74" s="879">
        <f>IF(AD13='Phase I - Summary'!$I$51,'Phase I - Pro Forma'!AD70,0)</f>
        <v>0</v>
      </c>
      <c r="AE74" s="879">
        <f>IF(AE13='Phase I - Summary'!$I$51,'Phase I - Pro Forma'!AE70,0)</f>
        <v>0</v>
      </c>
      <c r="AF74" s="879">
        <f>IF(AF13='Phase I - Summary'!$I$51,'Phase I - Pro Forma'!AF70,0)</f>
        <v>0</v>
      </c>
      <c r="AG74" s="879">
        <f>IF(AG13='Phase I - Summary'!$I$51,'Phase I - Pro Forma'!AG70,0)</f>
        <v>0</v>
      </c>
      <c r="AH74" s="879">
        <f>IF(AH13='Phase I - Summary'!$I$51,'Phase I - Pro Forma'!AH70,0)</f>
        <v>0</v>
      </c>
      <c r="AI74" s="879">
        <f>IF(AI13='Phase I - Summary'!$I$51,'Phase I - Pro Forma'!AI70,0)</f>
        <v>0</v>
      </c>
      <c r="AJ74" s="882">
        <f>IF(AJ13='Phase I - Summary'!$I$51,'Phase I - Pro Forma'!AJ70,0)</f>
        <v>0</v>
      </c>
      <c r="AK74" s="420"/>
      <c r="AL74" s="420"/>
      <c r="AM74" s="420"/>
      <c r="AN74" s="420"/>
      <c r="AO74" s="420"/>
      <c r="AP74" s="420"/>
      <c r="AQ74" s="420"/>
      <c r="AR74" s="420"/>
      <c r="AS74" s="420"/>
      <c r="AT74" s="420"/>
      <c r="AU74" s="420"/>
      <c r="AV74" s="420"/>
      <c r="AW74" s="420"/>
      <c r="AX74" s="420"/>
      <c r="AY74" s="420"/>
      <c r="AZ74" s="420"/>
      <c r="BA74" s="420"/>
      <c r="BB74" s="420"/>
      <c r="BC74" s="420"/>
      <c r="BD74" s="420"/>
    </row>
    <row r="75" spans="2:56" s="478" customFormat="1" ht="12.75" customHeight="1">
      <c r="B75" s="585" t="s">
        <v>482</v>
      </c>
      <c r="C75" s="595"/>
      <c r="D75" s="472"/>
      <c r="E75" s="595"/>
      <c r="F75" s="879">
        <f>F70+F72-F74-F73</f>
        <v>0</v>
      </c>
      <c r="G75" s="879">
        <f t="shared" ref="G75:AJ75" si="19">G70+G72-G74</f>
        <v>0</v>
      </c>
      <c r="H75" s="879">
        <f t="shared" si="19"/>
        <v>0</v>
      </c>
      <c r="I75" s="879">
        <f t="shared" si="19"/>
        <v>0</v>
      </c>
      <c r="J75" s="879">
        <f t="shared" si="19"/>
        <v>0</v>
      </c>
      <c r="K75" s="879">
        <f t="shared" si="19"/>
        <v>0</v>
      </c>
      <c r="L75" s="879">
        <f t="shared" si="19"/>
        <v>0</v>
      </c>
      <c r="M75" s="879">
        <f t="shared" si="19"/>
        <v>0</v>
      </c>
      <c r="N75" s="879">
        <f t="shared" si="19"/>
        <v>0</v>
      </c>
      <c r="O75" s="879">
        <f t="shared" si="19"/>
        <v>0</v>
      </c>
      <c r="P75" s="879">
        <f t="shared" si="19"/>
        <v>0</v>
      </c>
      <c r="Q75" s="879">
        <f t="shared" ca="1" si="19"/>
        <v>687080091.9590981</v>
      </c>
      <c r="R75" s="879">
        <f t="shared" ca="1" si="19"/>
        <v>687080091.9590981</v>
      </c>
      <c r="S75" s="879">
        <f t="shared" ca="1" si="19"/>
        <v>687080091.9590981</v>
      </c>
      <c r="T75" s="879">
        <f t="shared" ca="1" si="19"/>
        <v>687080091.9590981</v>
      </c>
      <c r="U75" s="879">
        <f t="shared" ca="1" si="19"/>
        <v>687080091.9590981</v>
      </c>
      <c r="V75" s="879">
        <f t="shared" ca="1" si="19"/>
        <v>687080091.9590981</v>
      </c>
      <c r="W75" s="879">
        <f t="shared" ca="1" si="19"/>
        <v>687080091.9590981</v>
      </c>
      <c r="X75" s="879">
        <f t="shared" ca="1" si="19"/>
        <v>687080091.9590981</v>
      </c>
      <c r="Y75" s="879">
        <f t="shared" ca="1" si="19"/>
        <v>687080091.9590981</v>
      </c>
      <c r="Z75" s="879">
        <f t="shared" ca="1" si="19"/>
        <v>687080091.9590981</v>
      </c>
      <c r="AA75" s="879">
        <f t="shared" ca="1" si="19"/>
        <v>687080091.9590981</v>
      </c>
      <c r="AB75" s="879">
        <f t="shared" ca="1" si="19"/>
        <v>687080091.9590981</v>
      </c>
      <c r="AC75" s="879">
        <f t="shared" ca="1" si="19"/>
        <v>687080091.9590981</v>
      </c>
      <c r="AD75" s="879">
        <f t="shared" ca="1" si="19"/>
        <v>687080091.9590981</v>
      </c>
      <c r="AE75" s="879">
        <f t="shared" ca="1" si="19"/>
        <v>687080091.9590981</v>
      </c>
      <c r="AF75" s="879">
        <f t="shared" ca="1" si="19"/>
        <v>687080091.9590981</v>
      </c>
      <c r="AG75" s="879">
        <f t="shared" ca="1" si="19"/>
        <v>687080091.9590981</v>
      </c>
      <c r="AH75" s="879">
        <f t="shared" ca="1" si="19"/>
        <v>687080091.9590981</v>
      </c>
      <c r="AI75" s="879">
        <f t="shared" ca="1" si="19"/>
        <v>687080091.9590981</v>
      </c>
      <c r="AJ75" s="882">
        <f t="shared" ca="1" si="19"/>
        <v>687080091.9590981</v>
      </c>
      <c r="AK75" s="420"/>
      <c r="AL75" s="420"/>
      <c r="AM75" s="420"/>
      <c r="AN75" s="420"/>
      <c r="AO75" s="420"/>
      <c r="AP75" s="420"/>
      <c r="AQ75" s="420"/>
      <c r="AR75" s="420"/>
      <c r="AS75" s="420"/>
      <c r="AT75" s="420"/>
      <c r="AU75" s="420"/>
      <c r="AV75" s="420"/>
      <c r="AW75" s="420"/>
      <c r="AX75" s="420"/>
      <c r="AY75" s="420"/>
      <c r="AZ75" s="420"/>
      <c r="BA75" s="420"/>
      <c r="BB75" s="420"/>
      <c r="BC75" s="420"/>
      <c r="BD75" s="420"/>
    </row>
    <row r="76" spans="2:56" s="478" customFormat="1" ht="12.75" customHeight="1">
      <c r="B76" s="852"/>
      <c r="C76" s="595"/>
      <c r="D76" s="472"/>
      <c r="E76" s="595"/>
      <c r="F76" s="879"/>
      <c r="G76" s="879"/>
      <c r="H76" s="879"/>
      <c r="I76" s="879"/>
      <c r="J76" s="879"/>
      <c r="K76" s="879"/>
      <c r="L76" s="879"/>
      <c r="M76" s="879"/>
      <c r="N76" s="879"/>
      <c r="O76" s="879"/>
      <c r="P76" s="879"/>
      <c r="Q76" s="879"/>
      <c r="R76" s="879"/>
      <c r="S76" s="879"/>
      <c r="T76" s="879"/>
      <c r="U76" s="879"/>
      <c r="V76" s="879"/>
      <c r="W76" s="879"/>
      <c r="X76" s="879"/>
      <c r="Y76" s="879"/>
      <c r="Z76" s="879"/>
      <c r="AA76" s="879"/>
      <c r="AB76" s="879"/>
      <c r="AC76" s="879"/>
      <c r="AD76" s="879"/>
      <c r="AE76" s="879"/>
      <c r="AF76" s="879"/>
      <c r="AG76" s="879"/>
      <c r="AH76" s="879"/>
      <c r="AI76" s="879"/>
      <c r="AJ76" s="882"/>
      <c r="AK76" s="420"/>
      <c r="AL76" s="420"/>
      <c r="AM76" s="420"/>
      <c r="AN76" s="420"/>
      <c r="AO76" s="420"/>
      <c r="AP76" s="420"/>
      <c r="AQ76" s="420"/>
      <c r="AR76" s="420"/>
      <c r="AS76" s="420"/>
      <c r="AT76" s="420"/>
      <c r="AU76" s="420"/>
      <c r="AV76" s="420"/>
      <c r="AW76" s="420"/>
      <c r="AX76" s="420"/>
      <c r="AY76" s="420"/>
      <c r="AZ76" s="420"/>
      <c r="BA76" s="420"/>
      <c r="BB76" s="420"/>
      <c r="BC76" s="420"/>
      <c r="BD76" s="420"/>
    </row>
    <row r="77" spans="2:56" s="478" customFormat="1" ht="12.75" customHeight="1" thickBot="1">
      <c r="B77" s="585" t="s">
        <v>485</v>
      </c>
      <c r="C77" s="595"/>
      <c r="D77" s="878">
        <f ca="1">SUM(F77:AJ77)</f>
        <v>1223757158.4075875</v>
      </c>
      <c r="E77" s="595"/>
      <c r="F77" s="879">
        <f ca="1">IF(F13&lt;='Phase I - Summary'!$I$51,-F54+F67+F72-F71-F73-F74,0)</f>
        <v>-1405035</v>
      </c>
      <c r="G77" s="879">
        <f ca="1">IF(G13&lt;='Phase I - Summary'!$I$51,-G54+G67+G72-G71-G73-G74,0)</f>
        <v>0</v>
      </c>
      <c r="H77" s="879">
        <f ca="1">IF(H13&lt;='Phase I - Summary'!$I$51,-H54+H67+H72-H71-H73-H74,0)</f>
        <v>-18419988.806550026</v>
      </c>
      <c r="I77" s="879">
        <f ca="1">IF(I13&lt;='Phase I - Summary'!$I$51,-I54+I67+I72-I71-I73-I74,0)</f>
        <v>0</v>
      </c>
      <c r="J77" s="879">
        <f ca="1">IF(J13&lt;='Phase I - Summary'!$I$51,-J54+J67+J72-J71-J73-J74,0)</f>
        <v>0</v>
      </c>
      <c r="K77" s="879">
        <f ca="1">IF(K13&lt;='Phase I - Summary'!$I$51,-K54+K67+K72-K71-K73-K74,0)</f>
        <v>-579032373.22950613</v>
      </c>
      <c r="L77" s="879">
        <f ca="1">IF(L13&lt;='Phase I - Summary'!$I$51,-L54+L67+L72-L71-L73-L74,0)</f>
        <v>43268633.541087911</v>
      </c>
      <c r="M77" s="879">
        <f ca="1">IF(M13&lt;='Phase I - Summary'!$I$51,-M54+M67+M72-M71-M73-M74,0)</f>
        <v>44383609.230720989</v>
      </c>
      <c r="N77" s="879">
        <f ca="1">IF(N13&lt;='Phase I - Summary'!$I$51,-N54+N67+N72-N71-N73-N74,0)</f>
        <v>45521808.355989866</v>
      </c>
      <c r="O77" s="879">
        <f ca="1">IF(O13&lt;='Phase I - Summary'!$I$51,-O54+O67+O72-O71-O73-O74,0)</f>
        <v>46683383.358362935</v>
      </c>
      <c r="P77" s="879">
        <f ca="1">IF(P13&lt;='Phase I - Summary'!$I$51,-P54+P67+P72-P71-P73-P74,0)</f>
        <v>47868462.849321768</v>
      </c>
      <c r="Q77" s="879">
        <f ca="1">IF(Q13&lt;='Phase I - Summary'!$I$51,-Q54+Q67+Q72-Q71-Q73-Q74,0)</f>
        <v>1594888658.1081603</v>
      </c>
      <c r="R77" s="879">
        <f>IF(R13&lt;='Phase I - Summary'!$I$51,-R54+R67+R72-R71-R73-R74,0)</f>
        <v>0</v>
      </c>
      <c r="S77" s="879">
        <f>IF(S13&lt;='Phase I - Summary'!$I$51,-S54+S67+S72-S71-S73-S74,0)</f>
        <v>0</v>
      </c>
      <c r="T77" s="879">
        <f>IF(T13&lt;='Phase I - Summary'!$I$51,-T54+T67+T72-T71-T73-T74,0)</f>
        <v>0</v>
      </c>
      <c r="U77" s="879">
        <f>IF(U13&lt;='Phase I - Summary'!$I$51,-U54+U67+U72-U71-U73-U74,0)</f>
        <v>0</v>
      </c>
      <c r="V77" s="879">
        <f>IF(V13&lt;='Phase I - Summary'!$I$51,-V54+V67+V72-V71-V73-V74,0)</f>
        <v>0</v>
      </c>
      <c r="W77" s="879">
        <f>IF(W13&lt;='Phase I - Summary'!$I$51,-W54+W67+W72-W71-W73-W74,0)</f>
        <v>0</v>
      </c>
      <c r="X77" s="879">
        <f>IF(X13&lt;='Phase I - Summary'!$I$51,-X54+X67+X72-X71-X73-X74,0)</f>
        <v>0</v>
      </c>
      <c r="Y77" s="879">
        <f>IF(Y13&lt;='Phase I - Summary'!$I$51,-Y54+Y67+Y72-Y71-Y73-Y74,0)</f>
        <v>0</v>
      </c>
      <c r="Z77" s="879">
        <f>IF(Z13&lt;='Phase I - Summary'!$I$51,-Z54+Z67+Z72-Z71-Z73-Z74,0)</f>
        <v>0</v>
      </c>
      <c r="AA77" s="879">
        <f>IF(AA13&lt;='Phase I - Summary'!$I$51,-AA54+AA67+AA72-AA71-AA73-AA74,0)</f>
        <v>0</v>
      </c>
      <c r="AB77" s="879">
        <f>IF(AB13&lt;='Phase I - Summary'!$I$51,-AB54+AB67+AB72-AB71-AB73-AB74,0)</f>
        <v>0</v>
      </c>
      <c r="AC77" s="879">
        <f>IF(AC13&lt;='Phase I - Summary'!$I$51,-AC54+AC67+AC72-AC71-AC73-AC74,0)</f>
        <v>0</v>
      </c>
      <c r="AD77" s="879">
        <f>IF(AD13&lt;='Phase I - Summary'!$I$51,-AD54+AD67+AD72-AD71-AD73-AD74,0)</f>
        <v>0</v>
      </c>
      <c r="AE77" s="879">
        <f>IF(AE13&lt;='Phase I - Summary'!$I$51,-AE54+AE67+AE72-AE71-AE73-AE74,0)</f>
        <v>0</v>
      </c>
      <c r="AF77" s="879">
        <f>IF(AF13&lt;='Phase I - Summary'!$I$51,-AF54+AF67+AF72-AF71-AF73-AF74,0)</f>
        <v>0</v>
      </c>
      <c r="AG77" s="879">
        <f>IF(AG13&lt;='Phase I - Summary'!$I$51,-AG54+AG67+AG72-AG71-AG73-AG74,0)</f>
        <v>0</v>
      </c>
      <c r="AH77" s="879">
        <f>IF(AH13&lt;='Phase I - Summary'!$I$51,-AH54+AH67+AH72-AH71-AH73-AH74,0)</f>
        <v>0</v>
      </c>
      <c r="AI77" s="879">
        <f>IF(AI13&lt;='Phase I - Summary'!$I$51,-AI54+AI67+AI72-AI71-AI73-AI74,0)</f>
        <v>0</v>
      </c>
      <c r="AJ77" s="882">
        <f>IF(AJ13&lt;='Phase I - Summary'!$I$51,-AJ54+AJ67+AJ72-AJ71-AJ73-AJ74,0)</f>
        <v>0</v>
      </c>
      <c r="AK77" s="420"/>
      <c r="AL77" s="420"/>
      <c r="AM77" s="420"/>
      <c r="AN77" s="420"/>
      <c r="AO77" s="420"/>
      <c r="AP77" s="420"/>
      <c r="AQ77" s="420"/>
      <c r="AR77" s="420"/>
      <c r="AS77" s="420"/>
      <c r="AT77" s="420"/>
      <c r="AU77" s="420"/>
      <c r="AV77" s="420"/>
      <c r="AW77" s="420"/>
      <c r="AX77" s="420"/>
      <c r="AY77" s="420"/>
      <c r="AZ77" s="420"/>
      <c r="BA77" s="420"/>
      <c r="BB77" s="420"/>
      <c r="BC77" s="420"/>
      <c r="BD77" s="420"/>
    </row>
    <row r="78" spans="2:56" ht="12.75" customHeight="1">
      <c r="B78" s="1453" t="s">
        <v>486</v>
      </c>
      <c r="C78" s="1454"/>
      <c r="D78" s="1455">
        <f ca="1">IRR(F77:AJ77)</f>
        <v>0.21875536854595956</v>
      </c>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685"/>
      <c r="AK78" s="358"/>
      <c r="AL78" s="358"/>
      <c r="AM78" s="358"/>
      <c r="AN78" s="358"/>
      <c r="AO78" s="358"/>
      <c r="AP78" s="358"/>
      <c r="AQ78" s="358"/>
      <c r="AR78" s="358"/>
      <c r="AS78" s="358"/>
      <c r="AT78" s="358"/>
      <c r="AU78" s="358"/>
      <c r="AV78" s="358"/>
      <c r="AW78" s="358"/>
      <c r="AX78" s="358"/>
      <c r="AY78" s="358"/>
      <c r="AZ78" s="358"/>
      <c r="BA78" s="358"/>
      <c r="BB78" s="358"/>
      <c r="BC78" s="358"/>
      <c r="BD78" s="358"/>
    </row>
    <row r="79" spans="2:56" ht="12.75" customHeight="1" thickBot="1">
      <c r="B79" s="1456" t="s">
        <v>487</v>
      </c>
      <c r="C79" s="1352"/>
      <c r="D79" s="1353">
        <f ca="1">-SUMIF(F77:DV77,"&gt;0")/SUMIF(F77:DV77,"&lt;0")</f>
        <v>3.0434867540492405</v>
      </c>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685"/>
      <c r="AK79" s="358"/>
      <c r="AL79" s="358"/>
      <c r="AM79" s="358"/>
      <c r="AN79" s="358"/>
      <c r="AO79" s="358"/>
      <c r="AP79" s="358"/>
      <c r="AQ79" s="358"/>
      <c r="AR79" s="358"/>
      <c r="AS79" s="358"/>
      <c r="AT79" s="358"/>
      <c r="AU79" s="358"/>
      <c r="AV79" s="358"/>
      <c r="AW79" s="358"/>
      <c r="AX79" s="358"/>
      <c r="AY79" s="358"/>
      <c r="AZ79" s="358"/>
      <c r="BA79" s="358"/>
      <c r="BB79" s="358"/>
      <c r="BC79" s="358"/>
      <c r="BD79" s="358"/>
    </row>
    <row r="80" spans="2:56" ht="12.75" customHeight="1" thickBot="1">
      <c r="B80" s="840"/>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c r="AI80" s="553"/>
      <c r="AJ80" s="893"/>
      <c r="AK80" s="358"/>
      <c r="AL80" s="358"/>
      <c r="AM80" s="358"/>
      <c r="AN80" s="358"/>
      <c r="AO80" s="358"/>
      <c r="AP80" s="358"/>
      <c r="AQ80" s="358"/>
      <c r="AR80" s="358"/>
      <c r="AS80" s="358"/>
      <c r="AT80" s="358"/>
      <c r="AU80" s="358"/>
      <c r="AV80" s="358"/>
      <c r="AW80" s="358"/>
      <c r="AX80" s="358"/>
      <c r="AY80" s="358"/>
      <c r="AZ80" s="358"/>
      <c r="BA80" s="358"/>
      <c r="BB80" s="358"/>
      <c r="BC80" s="358"/>
      <c r="BD80" s="358"/>
    </row>
    <row r="81" spans="37:56" ht="12.75" customHeight="1">
      <c r="AK81" s="358"/>
      <c r="AL81" s="358"/>
      <c r="AM81" s="358"/>
      <c r="AN81" s="358"/>
      <c r="AO81" s="358"/>
      <c r="AP81" s="358"/>
      <c r="AQ81" s="358"/>
      <c r="AR81" s="358"/>
      <c r="AS81" s="358"/>
      <c r="AT81" s="358"/>
      <c r="AU81" s="358"/>
      <c r="AV81" s="358"/>
      <c r="AW81" s="358"/>
      <c r="AX81" s="358"/>
      <c r="AY81" s="358"/>
      <c r="AZ81" s="358"/>
      <c r="BA81" s="358"/>
      <c r="BB81" s="358"/>
      <c r="BC81" s="358"/>
      <c r="BD81" s="358"/>
    </row>
    <row r="82" spans="37:56" ht="12.75" customHeight="1">
      <c r="AK82" s="358"/>
      <c r="AL82" s="358"/>
      <c r="AM82" s="358"/>
      <c r="AN82" s="358"/>
      <c r="AO82" s="358"/>
      <c r="AP82" s="358"/>
      <c r="AQ82" s="358"/>
      <c r="AR82" s="358"/>
      <c r="AS82" s="358"/>
      <c r="AT82" s="358"/>
      <c r="AU82" s="358"/>
      <c r="AV82" s="358"/>
      <c r="AW82" s="358"/>
      <c r="AX82" s="358"/>
      <c r="AY82" s="358"/>
      <c r="AZ82" s="358"/>
      <c r="BA82" s="358"/>
      <c r="BB82" s="358"/>
      <c r="BC82" s="358"/>
      <c r="BD82" s="358"/>
    </row>
    <row r="83" spans="37:56" ht="12.75" customHeight="1">
      <c r="AK83" s="358"/>
      <c r="AL83" s="358"/>
      <c r="AM83" s="358"/>
      <c r="AN83" s="358"/>
      <c r="AO83" s="358"/>
      <c r="AP83" s="358"/>
      <c r="AQ83" s="358"/>
      <c r="AR83" s="358"/>
      <c r="AS83" s="358"/>
      <c r="AT83" s="358"/>
      <c r="AU83" s="358"/>
      <c r="AV83" s="358"/>
      <c r="AW83" s="358"/>
      <c r="AX83" s="358"/>
      <c r="AY83" s="358"/>
      <c r="AZ83" s="358"/>
      <c r="BA83" s="358"/>
      <c r="BB83" s="358"/>
      <c r="BC83" s="358"/>
      <c r="BD83" s="358"/>
    </row>
    <row r="84" spans="37:56" ht="12.75" customHeight="1">
      <c r="AK84" s="358"/>
      <c r="AL84" s="358"/>
      <c r="AM84" s="358"/>
      <c r="AN84" s="358"/>
      <c r="AO84" s="358"/>
      <c r="AP84" s="358"/>
      <c r="AQ84" s="358"/>
      <c r="AR84" s="358"/>
      <c r="AS84" s="358"/>
      <c r="AT84" s="358"/>
      <c r="AU84" s="358"/>
      <c r="AV84" s="358"/>
      <c r="AW84" s="358"/>
      <c r="AX84" s="358"/>
      <c r="AY84" s="358"/>
      <c r="AZ84" s="358"/>
      <c r="BA84" s="358"/>
      <c r="BB84" s="358"/>
      <c r="BC84" s="358"/>
      <c r="BD84" s="358"/>
    </row>
    <row r="85" spans="37:56" ht="12.75" customHeight="1">
      <c r="AK85" s="358"/>
      <c r="AL85" s="358"/>
      <c r="AM85" s="358"/>
      <c r="AN85" s="358"/>
      <c r="AO85" s="358"/>
      <c r="AP85" s="358"/>
      <c r="AQ85" s="358"/>
      <c r="AR85" s="358"/>
      <c r="AS85" s="358"/>
      <c r="AT85" s="358"/>
      <c r="AU85" s="358"/>
      <c r="AV85" s="358"/>
      <c r="AW85" s="358"/>
      <c r="AX85" s="358"/>
      <c r="AY85" s="358"/>
      <c r="AZ85" s="358"/>
      <c r="BA85" s="358"/>
      <c r="BB85" s="358"/>
      <c r="BC85" s="358"/>
      <c r="BD85" s="358"/>
    </row>
    <row r="86" spans="37:56" ht="12.75" customHeight="1">
      <c r="AK86" s="358"/>
      <c r="AL86" s="358"/>
      <c r="AM86" s="358"/>
      <c r="AN86" s="358"/>
      <c r="AO86" s="358"/>
      <c r="AP86" s="358"/>
      <c r="AQ86" s="358"/>
      <c r="AR86" s="358"/>
      <c r="AS86" s="358"/>
      <c r="AT86" s="358"/>
      <c r="AU86" s="358"/>
      <c r="AV86" s="358"/>
      <c r="AW86" s="358"/>
      <c r="AX86" s="358"/>
      <c r="AY86" s="358"/>
      <c r="AZ86" s="358"/>
      <c r="BA86" s="358"/>
      <c r="BB86" s="358"/>
      <c r="BC86" s="358"/>
      <c r="BD86" s="358"/>
    </row>
    <row r="87" spans="37:56" ht="12.75" customHeight="1">
      <c r="AK87" s="358"/>
      <c r="AL87" s="358"/>
      <c r="AM87" s="358"/>
      <c r="AN87" s="358"/>
      <c r="AO87" s="358"/>
      <c r="AP87" s="358"/>
      <c r="AQ87" s="358"/>
      <c r="AR87" s="358"/>
      <c r="AS87" s="358"/>
      <c r="AT87" s="358"/>
      <c r="AU87" s="358"/>
      <c r="AV87" s="358"/>
      <c r="AW87" s="358"/>
      <c r="AX87" s="358"/>
      <c r="AY87" s="358"/>
      <c r="AZ87" s="358"/>
      <c r="BA87" s="358"/>
      <c r="BB87" s="358"/>
      <c r="BC87" s="358"/>
      <c r="BD87" s="358"/>
    </row>
    <row r="88" spans="37:56" ht="12.75" customHeight="1">
      <c r="AK88" s="358"/>
      <c r="AL88" s="358"/>
      <c r="AM88" s="358"/>
      <c r="AN88" s="358"/>
      <c r="AO88" s="358"/>
      <c r="AP88" s="358"/>
      <c r="AQ88" s="358"/>
      <c r="AR88" s="358"/>
      <c r="AS88" s="358"/>
      <c r="AT88" s="358"/>
      <c r="AU88" s="358"/>
      <c r="AV88" s="358"/>
      <c r="AW88" s="358"/>
      <c r="AX88" s="358"/>
      <c r="AY88" s="358"/>
      <c r="AZ88" s="358"/>
      <c r="BA88" s="358"/>
      <c r="BB88" s="358"/>
      <c r="BC88" s="358"/>
      <c r="BD88" s="358"/>
    </row>
    <row r="89" spans="37:56" ht="12.75" customHeight="1">
      <c r="AK89" s="358"/>
      <c r="AL89" s="358"/>
      <c r="AM89" s="358"/>
      <c r="AN89" s="358"/>
      <c r="AO89" s="358"/>
      <c r="AP89" s="358"/>
      <c r="AQ89" s="358"/>
      <c r="AR89" s="358"/>
      <c r="AS89" s="358"/>
      <c r="AT89" s="358"/>
      <c r="AU89" s="358"/>
      <c r="AV89" s="358"/>
      <c r="AW89" s="358"/>
      <c r="AX89" s="358"/>
      <c r="AY89" s="358"/>
      <c r="AZ89" s="358"/>
      <c r="BA89" s="358"/>
      <c r="BB89" s="358"/>
      <c r="BC89" s="358"/>
      <c r="BD89" s="358"/>
    </row>
    <row r="90" spans="37:56" ht="12.75" customHeight="1">
      <c r="AK90" s="358"/>
      <c r="AL90" s="358"/>
      <c r="AM90" s="358"/>
      <c r="AN90" s="358"/>
      <c r="AO90" s="358"/>
      <c r="AP90" s="358"/>
      <c r="AQ90" s="358"/>
      <c r="AR90" s="358"/>
      <c r="AS90" s="358"/>
      <c r="AT90" s="358"/>
      <c r="AU90" s="358"/>
      <c r="AV90" s="358"/>
      <c r="AW90" s="358"/>
      <c r="AX90" s="358"/>
      <c r="AY90" s="358"/>
      <c r="AZ90" s="358"/>
      <c r="BA90" s="358"/>
      <c r="BB90" s="358"/>
      <c r="BC90" s="358"/>
      <c r="BD90" s="358"/>
    </row>
    <row r="91" spans="37:56" ht="12.75" customHeight="1">
      <c r="AK91" s="358"/>
      <c r="AL91" s="358"/>
      <c r="AM91" s="358"/>
      <c r="AN91" s="358"/>
      <c r="AO91" s="358"/>
      <c r="AP91" s="358"/>
      <c r="AQ91" s="358"/>
      <c r="AR91" s="358"/>
      <c r="AS91" s="358"/>
      <c r="AT91" s="358"/>
      <c r="AU91" s="358"/>
      <c r="AV91" s="358"/>
      <c r="AW91" s="358"/>
      <c r="AX91" s="358"/>
      <c r="AY91" s="358"/>
      <c r="AZ91" s="358"/>
      <c r="BA91" s="358"/>
      <c r="BB91" s="358"/>
      <c r="BC91" s="358"/>
      <c r="BD91" s="358"/>
    </row>
    <row r="92" spans="37:56" ht="12.75" customHeight="1">
      <c r="AK92" s="358"/>
      <c r="AL92" s="358"/>
      <c r="AM92" s="358"/>
      <c r="AN92" s="358"/>
      <c r="AO92" s="358"/>
      <c r="AP92" s="358"/>
      <c r="AQ92" s="358"/>
      <c r="AR92" s="358"/>
      <c r="AS92" s="358"/>
      <c r="AT92" s="358"/>
      <c r="AU92" s="358"/>
      <c r="AV92" s="358"/>
      <c r="AW92" s="358"/>
      <c r="AX92" s="358"/>
      <c r="AY92" s="358"/>
      <c r="AZ92" s="358"/>
      <c r="BA92" s="358"/>
      <c r="BB92" s="358"/>
      <c r="BC92" s="358"/>
      <c r="BD92" s="358"/>
    </row>
    <row r="93" spans="37:56" ht="12.75" customHeight="1">
      <c r="AK93" s="358"/>
      <c r="AL93" s="358"/>
      <c r="AM93" s="358"/>
      <c r="AN93" s="358"/>
      <c r="AO93" s="358"/>
      <c r="AP93" s="358"/>
      <c r="AQ93" s="358"/>
      <c r="AR93" s="358"/>
      <c r="AS93" s="358"/>
      <c r="AT93" s="358"/>
      <c r="AU93" s="358"/>
      <c r="AV93" s="358"/>
      <c r="AW93" s="358"/>
      <c r="AX93" s="358"/>
      <c r="AY93" s="358"/>
      <c r="AZ93" s="358"/>
      <c r="BA93" s="358"/>
      <c r="BB93" s="358"/>
      <c r="BC93" s="358"/>
      <c r="BD93" s="358"/>
    </row>
    <row r="94" spans="37:56" ht="12.75" customHeight="1">
      <c r="AK94" s="358"/>
      <c r="AL94" s="358"/>
      <c r="AM94" s="358"/>
      <c r="AN94" s="358"/>
      <c r="AO94" s="358"/>
      <c r="AP94" s="358"/>
      <c r="AQ94" s="358"/>
      <c r="AR94" s="358"/>
      <c r="AS94" s="358"/>
      <c r="AT94" s="358"/>
      <c r="AU94" s="358"/>
      <c r="AV94" s="358"/>
      <c r="AW94" s="358"/>
      <c r="AX94" s="358"/>
      <c r="AY94" s="358"/>
      <c r="AZ94" s="358"/>
      <c r="BA94" s="358"/>
      <c r="BB94" s="358"/>
      <c r="BC94" s="358"/>
      <c r="BD94" s="358"/>
    </row>
    <row r="95" spans="37:56" ht="12.75" customHeight="1">
      <c r="AK95" s="358"/>
      <c r="AL95" s="358"/>
      <c r="AM95" s="358"/>
      <c r="AN95" s="358"/>
      <c r="AO95" s="358"/>
      <c r="AP95" s="358"/>
      <c r="AQ95" s="358"/>
      <c r="AR95" s="358"/>
      <c r="AS95" s="358"/>
      <c r="AT95" s="358"/>
      <c r="AU95" s="358"/>
      <c r="AV95" s="358"/>
      <c r="AW95" s="358"/>
      <c r="AX95" s="358"/>
      <c r="AY95" s="358"/>
      <c r="AZ95" s="358"/>
      <c r="BA95" s="358"/>
      <c r="BB95" s="358"/>
      <c r="BC95" s="358"/>
      <c r="BD95" s="358"/>
    </row>
    <row r="96" spans="37:56" ht="12.75" customHeight="1">
      <c r="AK96" s="358"/>
      <c r="AL96" s="358"/>
      <c r="AM96" s="358"/>
      <c r="AN96" s="358"/>
      <c r="AO96" s="358"/>
      <c r="AP96" s="358"/>
      <c r="AQ96" s="358"/>
      <c r="AR96" s="358"/>
      <c r="AS96" s="358"/>
      <c r="AT96" s="358"/>
      <c r="AU96" s="358"/>
      <c r="AV96" s="358"/>
      <c r="AW96" s="358"/>
      <c r="AX96" s="358"/>
      <c r="AY96" s="358"/>
      <c r="AZ96" s="358"/>
      <c r="BA96" s="358"/>
      <c r="BB96" s="358"/>
      <c r="BC96" s="358"/>
      <c r="BD96" s="358"/>
    </row>
    <row r="97" spans="37:56" ht="12.75" customHeight="1">
      <c r="AK97" s="358"/>
      <c r="AL97" s="358"/>
      <c r="AM97" s="358"/>
      <c r="AN97" s="358"/>
      <c r="AO97" s="358"/>
      <c r="AP97" s="358"/>
      <c r="AQ97" s="358"/>
      <c r="AR97" s="358"/>
      <c r="AS97" s="358"/>
      <c r="AT97" s="358"/>
      <c r="AU97" s="358"/>
      <c r="AV97" s="358"/>
      <c r="AW97" s="358"/>
      <c r="AX97" s="358"/>
      <c r="AY97" s="358"/>
      <c r="AZ97" s="358"/>
      <c r="BA97" s="358"/>
      <c r="BB97" s="358"/>
      <c r="BC97" s="358"/>
      <c r="BD97" s="358"/>
    </row>
    <row r="98" spans="37:56" ht="12.75" customHeight="1">
      <c r="AK98" s="358"/>
      <c r="AL98" s="358"/>
      <c r="AM98" s="358"/>
      <c r="AN98" s="358"/>
      <c r="AO98" s="358"/>
      <c r="AP98" s="358"/>
      <c r="AQ98" s="358"/>
      <c r="AR98" s="358"/>
      <c r="AS98" s="358"/>
      <c r="AT98" s="358"/>
      <c r="AU98" s="358"/>
      <c r="AV98" s="358"/>
      <c r="AW98" s="358"/>
      <c r="AX98" s="358"/>
      <c r="AY98" s="358"/>
      <c r="AZ98" s="358"/>
      <c r="BA98" s="358"/>
      <c r="BB98" s="358"/>
      <c r="BC98" s="358"/>
      <c r="BD98" s="358"/>
    </row>
    <row r="99" spans="37:56" ht="12.75" customHeight="1">
      <c r="AK99" s="358"/>
      <c r="AL99" s="358"/>
      <c r="AM99" s="358"/>
      <c r="AN99" s="358"/>
      <c r="AO99" s="358"/>
      <c r="AP99" s="358"/>
      <c r="AQ99" s="358"/>
      <c r="AR99" s="358"/>
      <c r="AS99" s="358"/>
      <c r="AT99" s="358"/>
      <c r="AU99" s="358"/>
      <c r="AV99" s="358"/>
      <c r="AW99" s="358"/>
      <c r="AX99" s="358"/>
      <c r="AY99" s="358"/>
      <c r="AZ99" s="358"/>
      <c r="BA99" s="358"/>
      <c r="BB99" s="358"/>
      <c r="BC99" s="358"/>
      <c r="BD99" s="358"/>
    </row>
    <row r="100" spans="37:56" ht="12.75" customHeight="1">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row>
    <row r="101" spans="37:56" ht="12.75" customHeight="1">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row>
    <row r="102" spans="37:56" ht="12.75" customHeight="1">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row>
    <row r="103" spans="37:56" ht="12.75" customHeight="1">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row>
    <row r="104" spans="37:56" ht="12.75" customHeight="1">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row>
    <row r="105" spans="37:56" ht="12.75" customHeight="1">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row>
    <row r="106" spans="37:56" ht="12.75" customHeight="1">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row>
    <row r="107" spans="37:56" ht="12.75" customHeight="1">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row>
    <row r="108" spans="37:56" ht="12.75" customHeight="1">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row>
    <row r="109" spans="37:56" ht="12.75" customHeight="1">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row>
    <row r="110" spans="37:56" ht="12.75" customHeight="1">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row>
    <row r="111" spans="37:56" ht="12.75" customHeight="1">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37:56" ht="12.75" customHeight="1">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row>
    <row r="113" spans="37:56" ht="12.75" customHeight="1">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row>
    <row r="114" spans="37:56" ht="12.75" customHeight="1">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row>
    <row r="115" spans="37:56" ht="12.75" customHeight="1">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row>
    <row r="116" spans="37:56" ht="12.75" customHeight="1">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row>
    <row r="117" spans="37:56" ht="12.75" customHeight="1">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row>
    <row r="118" spans="37:56" ht="12.75" customHeight="1">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row>
    <row r="119" spans="37:56" ht="12.75" customHeight="1">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row>
    <row r="120" spans="37:56" ht="12.75" customHeight="1">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row>
    <row r="121" spans="37:56" ht="12.75" customHeight="1">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row>
    <row r="122" spans="37:56" ht="12.75" customHeight="1">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row>
    <row r="123" spans="37:56" ht="12.75" customHeight="1">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row>
    <row r="124" spans="37:56" ht="12.75" customHeight="1">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row>
    <row r="125" spans="37:56" ht="12.75" customHeight="1">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row>
    <row r="126" spans="37:56" ht="12.75" customHeight="1">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row>
    <row r="127" spans="37:56" ht="12.75" customHeight="1">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row>
    <row r="128" spans="37:56" ht="12.75" customHeight="1">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row>
    <row r="129" spans="37:56" ht="12.75" customHeight="1">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row>
    <row r="130" spans="37:56" ht="12.75" customHeight="1">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row>
    <row r="131" spans="37:56" ht="12.75" customHeight="1">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row>
    <row r="132" spans="37:56" ht="12.75" customHeight="1">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row>
    <row r="133" spans="37:56" ht="12.75" customHeight="1">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row>
    <row r="134" spans="37:56" ht="12.75" customHeight="1">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row>
    <row r="135" spans="37:56" ht="12.75" customHeight="1">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row>
    <row r="136" spans="37:56" ht="12.75" customHeight="1">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row>
    <row r="137" spans="37:56" ht="12.75" customHeight="1">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row>
    <row r="138" spans="37:56" ht="12.75" customHeight="1">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row>
    <row r="139" spans="37:56" ht="12.75" customHeight="1">
      <c r="AK139" s="358"/>
      <c r="AL139" s="358"/>
      <c r="AM139" s="358"/>
      <c r="AN139" s="358"/>
      <c r="AO139" s="358"/>
      <c r="AP139" s="358"/>
      <c r="AQ139" s="358"/>
      <c r="AR139" s="358"/>
      <c r="AS139" s="358"/>
      <c r="AT139" s="358"/>
      <c r="AU139" s="358"/>
      <c r="AV139" s="358"/>
      <c r="AW139" s="358"/>
      <c r="AX139" s="358"/>
      <c r="AY139" s="358"/>
      <c r="AZ139" s="358"/>
      <c r="BA139" s="358"/>
      <c r="BB139" s="358"/>
      <c r="BC139" s="358"/>
      <c r="BD139" s="358"/>
    </row>
    <row r="140" spans="37:56" ht="12.75" customHeight="1">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37:56" ht="12.75" customHeight="1">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row>
    <row r="142" spans="37:56" ht="12.75" customHeight="1">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row>
    <row r="143" spans="37:56" ht="12.75" customHeight="1">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row>
    <row r="144" spans="37:56" ht="12.75" customHeight="1">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row>
    <row r="145" spans="37:56" ht="12.75" customHeight="1">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row>
    <row r="146" spans="37:56" ht="12.75" customHeight="1">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row>
    <row r="147" spans="37:56" ht="12.75" customHeight="1">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row>
    <row r="148" spans="37:56" ht="12.75" customHeight="1">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row>
    <row r="149" spans="37:56" ht="12.75" customHeight="1">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row>
    <row r="150" spans="37:56" ht="12.75" customHeight="1">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row>
    <row r="151" spans="37:56" ht="12.75" customHeight="1">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row>
    <row r="152" spans="37:56" ht="12.75" customHeight="1">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row>
    <row r="153" spans="37:56" ht="12.75" customHeight="1">
      <c r="AK153" s="358"/>
      <c r="AL153" s="358"/>
      <c r="AM153" s="358"/>
      <c r="AN153" s="358"/>
      <c r="AO153" s="358"/>
      <c r="AP153" s="358"/>
      <c r="AQ153" s="358"/>
      <c r="AR153" s="358"/>
      <c r="AS153" s="358"/>
      <c r="AT153" s="358"/>
      <c r="AU153" s="358"/>
      <c r="AV153" s="358"/>
      <c r="AW153" s="358"/>
      <c r="AX153" s="358"/>
      <c r="AY153" s="358"/>
      <c r="AZ153" s="358"/>
      <c r="BA153" s="358"/>
      <c r="BB153" s="358"/>
      <c r="BC153" s="358"/>
      <c r="BD153" s="358"/>
    </row>
    <row r="154" spans="37:56" ht="12.75" customHeight="1">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row>
    <row r="155" spans="37:56" ht="12.75" customHeight="1">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row>
    <row r="156" spans="37:56" ht="12.75" customHeight="1">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row>
    <row r="157" spans="37:56" ht="12.75" customHeight="1">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row>
    <row r="158" spans="37:56" ht="12.75" customHeight="1">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row>
    <row r="159" spans="37:56" ht="12.75" customHeight="1">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row>
    <row r="160" spans="37:56" ht="12.75" customHeight="1">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row>
    <row r="161" spans="37:56" ht="12.75" customHeight="1">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row>
    <row r="162" spans="37:56" ht="12.75" customHeight="1">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row>
    <row r="163" spans="37:56" ht="12.75" customHeight="1">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row>
    <row r="164" spans="37:56" ht="12.75" customHeight="1">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row>
    <row r="165" spans="37:56" ht="12.75" customHeight="1">
      <c r="AK165" s="358"/>
      <c r="AL165" s="358"/>
      <c r="AM165" s="358"/>
      <c r="AN165" s="358"/>
      <c r="AO165" s="358"/>
      <c r="AP165" s="358"/>
      <c r="AQ165" s="358"/>
      <c r="AR165" s="358"/>
      <c r="AS165" s="358"/>
      <c r="AT165" s="358"/>
      <c r="AU165" s="358"/>
      <c r="AV165" s="358"/>
      <c r="AW165" s="358"/>
      <c r="AX165" s="358"/>
      <c r="AY165" s="358"/>
      <c r="AZ165" s="358"/>
      <c r="BA165" s="358"/>
      <c r="BB165" s="358"/>
      <c r="BC165" s="358"/>
      <c r="BD165" s="358"/>
    </row>
    <row r="166" spans="37:56" ht="12.75" customHeight="1">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row>
    <row r="167" spans="37:56" ht="12.75" customHeight="1">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row>
    <row r="168" spans="37:56" ht="12.75" customHeight="1">
      <c r="AK168" s="358"/>
      <c r="AL168" s="358"/>
      <c r="AM168" s="358"/>
      <c r="AN168" s="358"/>
      <c r="AO168" s="358"/>
      <c r="AP168" s="358"/>
      <c r="AQ168" s="358"/>
      <c r="AR168" s="358"/>
      <c r="AS168" s="358"/>
      <c r="AT168" s="358"/>
      <c r="AU168" s="358"/>
      <c r="AV168" s="358"/>
      <c r="AW168" s="358"/>
      <c r="AX168" s="358"/>
      <c r="AY168" s="358"/>
      <c r="AZ168" s="358"/>
      <c r="BA168" s="358"/>
      <c r="BB168" s="358"/>
      <c r="BC168" s="358"/>
      <c r="BD168" s="358"/>
    </row>
    <row r="169" spans="37:56" ht="12.75" customHeight="1">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row>
    <row r="170" spans="37:56" ht="12.75" customHeight="1">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row>
    <row r="171" spans="37:56" ht="12.75" customHeight="1">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row>
    <row r="172" spans="37:56" ht="12.75" customHeight="1">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row>
    <row r="173" spans="37:56" ht="12.75" customHeight="1">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row>
    <row r="174" spans="37:56" ht="12.75" customHeight="1">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row>
    <row r="175" spans="37:56" ht="12.75" customHeight="1">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row>
    <row r="176" spans="37:56" ht="12.75" customHeight="1">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row>
    <row r="177" spans="37:56" ht="12.75" customHeight="1">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row>
    <row r="178" spans="37:56" ht="12.75" customHeight="1">
      <c r="AK178" s="358"/>
      <c r="AL178" s="358"/>
      <c r="AM178" s="358"/>
      <c r="AN178" s="358"/>
      <c r="AO178" s="358"/>
      <c r="AP178" s="358"/>
      <c r="AQ178" s="358"/>
      <c r="AR178" s="358"/>
      <c r="AS178" s="358"/>
      <c r="AT178" s="358"/>
      <c r="AU178" s="358"/>
      <c r="AV178" s="358"/>
      <c r="AW178" s="358"/>
      <c r="AX178" s="358"/>
      <c r="AY178" s="358"/>
      <c r="AZ178" s="358"/>
      <c r="BA178" s="358"/>
      <c r="BB178" s="358"/>
      <c r="BC178" s="358"/>
      <c r="BD178" s="358"/>
    </row>
    <row r="179" spans="37:56" ht="12.75" customHeight="1">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row>
    <row r="180" spans="37:56" ht="12.75" customHeight="1">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row>
    <row r="181" spans="37:56" ht="12.75" customHeight="1">
      <c r="AK181" s="358"/>
      <c r="AL181" s="358"/>
      <c r="AM181" s="358"/>
      <c r="AN181" s="358"/>
      <c r="AO181" s="358"/>
      <c r="AP181" s="358"/>
      <c r="AQ181" s="358"/>
      <c r="AR181" s="358"/>
      <c r="AS181" s="358"/>
      <c r="AT181" s="358"/>
      <c r="AU181" s="358"/>
      <c r="AV181" s="358"/>
      <c r="AW181" s="358"/>
      <c r="AX181" s="358"/>
      <c r="AY181" s="358"/>
      <c r="AZ181" s="358"/>
      <c r="BA181" s="358"/>
      <c r="BB181" s="358"/>
      <c r="BC181" s="358"/>
      <c r="BD181" s="358"/>
    </row>
    <row r="182" spans="37:56" ht="12.75" customHeight="1">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row>
    <row r="183" spans="37:56" ht="12.75" customHeight="1">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row>
    <row r="184" spans="37:56" ht="12.75" customHeight="1">
      <c r="AK184" s="358"/>
      <c r="AL184" s="358"/>
      <c r="AM184" s="358"/>
      <c r="AN184" s="358"/>
      <c r="AO184" s="358"/>
      <c r="AP184" s="358"/>
      <c r="AQ184" s="358"/>
      <c r="AR184" s="358"/>
      <c r="AS184" s="358"/>
      <c r="AT184" s="358"/>
      <c r="AU184" s="358"/>
      <c r="AV184" s="358"/>
      <c r="AW184" s="358"/>
      <c r="AX184" s="358"/>
      <c r="AY184" s="358"/>
      <c r="AZ184" s="358"/>
      <c r="BA184" s="358"/>
      <c r="BB184" s="358"/>
      <c r="BC184" s="358"/>
      <c r="BD184" s="358"/>
    </row>
    <row r="185" spans="37:56" ht="12.75" customHeight="1">
      <c r="AK185" s="358"/>
      <c r="AL185" s="358"/>
      <c r="AM185" s="358"/>
      <c r="AN185" s="358"/>
      <c r="AO185" s="358"/>
      <c r="AP185" s="358"/>
      <c r="AQ185" s="358"/>
      <c r="AR185" s="358"/>
      <c r="AS185" s="358"/>
      <c r="AT185" s="358"/>
      <c r="AU185" s="358"/>
      <c r="AV185" s="358"/>
      <c r="AW185" s="358"/>
      <c r="AX185" s="358"/>
      <c r="AY185" s="358"/>
      <c r="AZ185" s="358"/>
      <c r="BA185" s="358"/>
      <c r="BB185" s="358"/>
      <c r="BC185" s="358"/>
      <c r="BD185" s="358"/>
    </row>
    <row r="186" spans="37:56" ht="12.75" customHeight="1">
      <c r="AK186" s="358"/>
      <c r="AL186" s="358"/>
      <c r="AM186" s="358"/>
      <c r="AN186" s="358"/>
      <c r="AO186" s="358"/>
      <c r="AP186" s="358"/>
      <c r="AQ186" s="358"/>
      <c r="AR186" s="358"/>
      <c r="AS186" s="358"/>
      <c r="AT186" s="358"/>
      <c r="AU186" s="358"/>
      <c r="AV186" s="358"/>
      <c r="AW186" s="358"/>
      <c r="AX186" s="358"/>
      <c r="AY186" s="358"/>
      <c r="AZ186" s="358"/>
      <c r="BA186" s="358"/>
      <c r="BB186" s="358"/>
      <c r="BC186" s="358"/>
      <c r="BD186" s="358"/>
    </row>
    <row r="187" spans="37:56" ht="12.75" customHeight="1">
      <c r="AK187" s="358"/>
      <c r="AL187" s="358"/>
      <c r="AM187" s="358"/>
      <c r="AN187" s="358"/>
      <c r="AO187" s="358"/>
      <c r="AP187" s="358"/>
      <c r="AQ187" s="358"/>
      <c r="AR187" s="358"/>
      <c r="AS187" s="358"/>
      <c r="AT187" s="358"/>
      <c r="AU187" s="358"/>
      <c r="AV187" s="358"/>
      <c r="AW187" s="358"/>
      <c r="AX187" s="358"/>
      <c r="AY187" s="358"/>
      <c r="AZ187" s="358"/>
      <c r="BA187" s="358"/>
      <c r="BB187" s="358"/>
      <c r="BC187" s="358"/>
      <c r="BD187" s="358"/>
    </row>
    <row r="188" spans="37:56" ht="12.75" customHeight="1">
      <c r="AK188" s="358"/>
      <c r="AL188" s="358"/>
      <c r="AM188" s="358"/>
      <c r="AN188" s="358"/>
      <c r="AO188" s="358"/>
      <c r="AP188" s="358"/>
      <c r="AQ188" s="358"/>
      <c r="AR188" s="358"/>
      <c r="AS188" s="358"/>
      <c r="AT188" s="358"/>
      <c r="AU188" s="358"/>
      <c r="AV188" s="358"/>
      <c r="AW188" s="358"/>
      <c r="AX188" s="358"/>
      <c r="AY188" s="358"/>
      <c r="AZ188" s="358"/>
      <c r="BA188" s="358"/>
      <c r="BB188" s="358"/>
      <c r="BC188" s="358"/>
      <c r="BD188" s="358"/>
    </row>
    <row r="189" spans="37:56" ht="12.75" customHeight="1">
      <c r="AK189" s="358"/>
      <c r="AL189" s="358"/>
      <c r="AM189" s="358"/>
      <c r="AN189" s="358"/>
      <c r="AO189" s="358"/>
      <c r="AP189" s="358"/>
      <c r="AQ189" s="358"/>
      <c r="AR189" s="358"/>
      <c r="AS189" s="358"/>
      <c r="AT189" s="358"/>
      <c r="AU189" s="358"/>
      <c r="AV189" s="358"/>
      <c r="AW189" s="358"/>
      <c r="AX189" s="358"/>
      <c r="AY189" s="358"/>
      <c r="AZ189" s="358"/>
      <c r="BA189" s="358"/>
      <c r="BB189" s="358"/>
      <c r="BC189" s="358"/>
      <c r="BD189" s="358"/>
    </row>
    <row r="190" spans="37:56" ht="12.75" customHeight="1">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row>
    <row r="191" spans="37:56" ht="12.75" customHeight="1">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row>
    <row r="192" spans="37:56" ht="12.75" customHeight="1">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row>
    <row r="193" spans="37:56" ht="12.75" customHeight="1">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row>
    <row r="194" spans="37:56" ht="12.75" customHeight="1">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row>
    <row r="195" spans="37:56" ht="12.75" customHeight="1">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row>
    <row r="196" spans="37:56" ht="12.75" customHeight="1">
      <c r="AK196" s="358"/>
      <c r="AL196" s="358"/>
      <c r="AM196" s="358"/>
      <c r="AN196" s="358"/>
      <c r="AO196" s="358"/>
      <c r="AP196" s="358"/>
      <c r="AQ196" s="358"/>
      <c r="AR196" s="358"/>
      <c r="AS196" s="358"/>
      <c r="AT196" s="358"/>
      <c r="AU196" s="358"/>
      <c r="AV196" s="358"/>
      <c r="AW196" s="358"/>
      <c r="AX196" s="358"/>
      <c r="AY196" s="358"/>
      <c r="AZ196" s="358"/>
      <c r="BA196" s="358"/>
      <c r="BB196" s="358"/>
      <c r="BC196" s="358"/>
      <c r="BD196" s="358"/>
    </row>
    <row r="197" spans="37:56" ht="12.75" customHeight="1">
      <c r="AK197" s="358"/>
      <c r="AL197" s="358"/>
      <c r="AM197" s="358"/>
      <c r="AN197" s="358"/>
      <c r="AO197" s="358"/>
      <c r="AP197" s="358"/>
      <c r="AQ197" s="358"/>
      <c r="AR197" s="358"/>
      <c r="AS197" s="358"/>
      <c r="AT197" s="358"/>
      <c r="AU197" s="358"/>
      <c r="AV197" s="358"/>
      <c r="AW197" s="358"/>
      <c r="AX197" s="358"/>
      <c r="AY197" s="358"/>
      <c r="AZ197" s="358"/>
      <c r="BA197" s="358"/>
      <c r="BB197" s="358"/>
      <c r="BC197" s="358"/>
      <c r="BD197" s="358"/>
    </row>
    <row r="198" spans="37:56" ht="12.75" customHeight="1">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row>
    <row r="199" spans="37:56" ht="12.75" customHeight="1">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row>
    <row r="200" spans="37:56" ht="12.75" customHeight="1">
      <c r="AK200" s="358"/>
      <c r="AL200" s="358"/>
      <c r="AM200" s="358"/>
      <c r="AN200" s="358"/>
      <c r="AO200" s="358"/>
      <c r="AP200" s="358"/>
      <c r="AQ200" s="358"/>
      <c r="AR200" s="358"/>
      <c r="AS200" s="358"/>
      <c r="AT200" s="358"/>
      <c r="AU200" s="358"/>
      <c r="AV200" s="358"/>
      <c r="AW200" s="358"/>
      <c r="AX200" s="358"/>
      <c r="AY200" s="358"/>
      <c r="AZ200" s="358"/>
      <c r="BA200" s="358"/>
      <c r="BB200" s="358"/>
      <c r="BC200" s="358"/>
      <c r="BD200" s="358"/>
    </row>
    <row r="201" spans="37:56" ht="12.75" customHeight="1">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row>
    <row r="202" spans="37:56" ht="12.75" customHeight="1">
      <c r="AK202" s="358"/>
      <c r="AL202" s="358"/>
      <c r="AM202" s="358"/>
      <c r="AN202" s="358"/>
      <c r="AO202" s="358"/>
      <c r="AP202" s="358"/>
      <c r="AQ202" s="358"/>
      <c r="AR202" s="358"/>
      <c r="AS202" s="358"/>
      <c r="AT202" s="358"/>
      <c r="AU202" s="358"/>
      <c r="AV202" s="358"/>
      <c r="AW202" s="358"/>
      <c r="AX202" s="358"/>
      <c r="AY202" s="358"/>
      <c r="AZ202" s="358"/>
      <c r="BA202" s="358"/>
      <c r="BB202" s="358"/>
      <c r="BC202" s="358"/>
      <c r="BD202" s="358"/>
    </row>
    <row r="203" spans="37:56" ht="12.75" customHeight="1">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row>
    <row r="204" spans="37:56" ht="12.75" customHeight="1">
      <c r="AK204" s="358"/>
      <c r="AL204" s="358"/>
      <c r="AM204" s="358"/>
      <c r="AN204" s="358"/>
      <c r="AO204" s="358"/>
      <c r="AP204" s="358"/>
      <c r="AQ204" s="358"/>
      <c r="AR204" s="358"/>
      <c r="AS204" s="358"/>
      <c r="AT204" s="358"/>
      <c r="AU204" s="358"/>
      <c r="AV204" s="358"/>
      <c r="AW204" s="358"/>
      <c r="AX204" s="358"/>
      <c r="AY204" s="358"/>
      <c r="AZ204" s="358"/>
      <c r="BA204" s="358"/>
      <c r="BB204" s="358"/>
      <c r="BC204" s="358"/>
      <c r="BD204" s="358"/>
    </row>
    <row r="205" spans="37:56" ht="12.75" customHeight="1">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row>
    <row r="206" spans="37:56" ht="12.75" customHeight="1">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row>
    <row r="207" spans="37:56" ht="12.75" customHeight="1">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row>
    <row r="208" spans="37:56" ht="12.75" customHeight="1">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row>
    <row r="209" spans="37:56" ht="12.75" customHeight="1">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row>
    <row r="210" spans="37:56" ht="12.75" customHeight="1">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row>
    <row r="211" spans="37:56" ht="12.75" customHeight="1">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row>
    <row r="212" spans="37:56" ht="12.75" customHeight="1">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row>
    <row r="213" spans="37:56" ht="12.75" customHeight="1">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row>
    <row r="214" spans="37:56" ht="12.75" customHeight="1">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row>
    <row r="215" spans="37:56" ht="12.75" customHeight="1">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row>
    <row r="216" spans="37:56" ht="12.75" customHeight="1">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row>
    <row r="217" spans="37:56" ht="12.75" customHeight="1">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row>
    <row r="218" spans="37:56" ht="12.75" customHeight="1">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row>
    <row r="219" spans="37:56" ht="12.75" customHeight="1">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row>
    <row r="220" spans="37:56" ht="12.75" customHeight="1">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row>
    <row r="221" spans="37:56" ht="12.75" customHeight="1">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row>
    <row r="222" spans="37:56" ht="12.75" customHeight="1">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row>
    <row r="223" spans="37:56" ht="12.75" customHeight="1">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row>
    <row r="224" spans="37:56" ht="12.75" customHeight="1">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row>
    <row r="225" spans="37:56" ht="12.75" customHeight="1">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row>
    <row r="226" spans="37:56" ht="12.75" customHeight="1">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row>
    <row r="227" spans="37:56" ht="12.75" customHeight="1">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row>
    <row r="228" spans="37:56" ht="12.75" customHeight="1">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row>
    <row r="229" spans="37:56" ht="12.75" customHeight="1">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row>
    <row r="230" spans="37:56" ht="12.75" customHeight="1">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row>
    <row r="231" spans="37:56" ht="12.75" customHeight="1">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row>
    <row r="232" spans="37:56" ht="12.75" customHeight="1">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row>
    <row r="233" spans="37:56" ht="12.75" customHeight="1">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row>
    <row r="234" spans="37:56" ht="12.75" customHeight="1">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row>
    <row r="235" spans="37:56" ht="12.75" customHeight="1">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row>
    <row r="236" spans="37:56" ht="12.75" customHeight="1">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row>
    <row r="237" spans="37:56" ht="12.75" customHeight="1">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row>
    <row r="238" spans="37:56" ht="12.75" customHeight="1">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row>
    <row r="239" spans="37:56" ht="12.75" customHeight="1">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row>
    <row r="240" spans="37:56" ht="12.75" customHeight="1">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row>
    <row r="241" spans="37:56" ht="12.75" customHeight="1">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row>
    <row r="242" spans="37:56" ht="12.75" customHeight="1">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row>
    <row r="243" spans="37:56" ht="12.75" customHeight="1">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row>
    <row r="244" spans="37:56" ht="12.75" customHeight="1">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row>
    <row r="245" spans="37:56" ht="12.75" customHeight="1">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row>
    <row r="246" spans="37:56" ht="12.75" customHeight="1">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row>
    <row r="247" spans="37:56" ht="12.75" customHeight="1">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row>
    <row r="248" spans="37:56" ht="12.75" customHeight="1">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row>
    <row r="249" spans="37:56" ht="12.75" customHeight="1">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row>
    <row r="250" spans="37:56" ht="12.75" customHeight="1">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row>
    <row r="251" spans="37:56" ht="12.75" customHeight="1">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row>
    <row r="252" spans="37:56" ht="12.75" customHeight="1">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row>
    <row r="253" spans="37:56" ht="12.75" customHeight="1">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row>
    <row r="254" spans="37:56" ht="12.75" customHeight="1">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row>
    <row r="255" spans="37:56" ht="12.75" customHeight="1">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row>
    <row r="256" spans="37:56" ht="12.75" customHeight="1">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row>
    <row r="257" spans="37:56" ht="12.75" customHeight="1">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row>
    <row r="258" spans="37:56" ht="12.75" customHeight="1">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row>
    <row r="259" spans="37:56" ht="12.75" customHeight="1">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row>
    <row r="260" spans="37:56" ht="12.75" customHeight="1">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row>
    <row r="261" spans="37:56" ht="12.75" customHeight="1">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row>
    <row r="262" spans="37:56" ht="12.75" customHeight="1">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row>
    <row r="263" spans="37:56" ht="12.75" customHeight="1">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row>
    <row r="264" spans="37:56" ht="12.75" customHeight="1">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row>
    <row r="265" spans="37:56" ht="12.75" customHeight="1">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row>
    <row r="266" spans="37:56" ht="12.75" customHeight="1">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row>
    <row r="267" spans="37:56" ht="12.75" customHeight="1">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row>
    <row r="268" spans="37:56" ht="12.75" customHeight="1">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row>
    <row r="269" spans="37:56" ht="12.75" customHeight="1">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row>
    <row r="270" spans="37:56" ht="12.75" customHeight="1">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row>
    <row r="271" spans="37:56" ht="12.75" customHeight="1">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row>
    <row r="272" spans="37:56" ht="12.75" customHeight="1">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row>
    <row r="273" spans="37:56" ht="12.75" customHeight="1">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row>
    <row r="274" spans="37:56" ht="12.75" customHeight="1">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row>
    <row r="275" spans="37:56" ht="12.75" customHeight="1">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row>
    <row r="276" spans="37:56" ht="12.75" customHeight="1">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row>
    <row r="277" spans="37:56" ht="12.75" customHeight="1">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row>
    <row r="278" spans="37:56" ht="12.75" customHeight="1">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row>
    <row r="279" spans="37:56" ht="12.75" customHeight="1">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row>
    <row r="280" spans="37:56" ht="12.75" customHeight="1">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row>
    <row r="281" spans="37:56" ht="12.75" customHeight="1">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row>
    <row r="282" spans="37:56" ht="12.75" customHeight="1">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row>
    <row r="283" spans="37:56" ht="12.75" customHeight="1">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row>
    <row r="284" spans="37:56" ht="12.75" customHeight="1">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row>
    <row r="285" spans="37:56" ht="12.75" customHeight="1">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row>
    <row r="286" spans="37:56" ht="12.75" customHeight="1">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row>
    <row r="287" spans="37:56" ht="12.75" customHeight="1">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row>
    <row r="288" spans="37:56" ht="12.75" customHeight="1">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row>
    <row r="289" spans="37:56" ht="12.75" customHeight="1">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row>
    <row r="290" spans="37:56" ht="12.75" customHeight="1">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row>
    <row r="291" spans="37:56" ht="12.75" customHeight="1">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row>
    <row r="292" spans="37:56" ht="12.75" customHeight="1">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row>
    <row r="293" spans="37:56" ht="12.75" customHeight="1">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row>
    <row r="294" spans="37:56" ht="12.75" customHeight="1">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row>
    <row r="295" spans="37:56" ht="12.75" customHeight="1">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row>
    <row r="296" spans="37:56" ht="12.75" customHeight="1">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row>
    <row r="297" spans="37:56" ht="12.75" customHeight="1">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row>
    <row r="298" spans="37:56" ht="12.75" customHeight="1">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row>
    <row r="299" spans="37:56" ht="12.75" customHeight="1">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row>
    <row r="300" spans="37:56" ht="12.75" customHeight="1">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row>
    <row r="301" spans="37:56" ht="12.75" customHeight="1">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row>
    <row r="302" spans="37:56" ht="12.75" customHeight="1">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row>
    <row r="303" spans="37:56" ht="12.75" customHeight="1">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row>
    <row r="304" spans="37:56" ht="12.75" customHeight="1">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row>
    <row r="305" spans="37:56" ht="12.75" customHeight="1">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row>
    <row r="306" spans="37:56" ht="12.75" customHeight="1">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row>
    <row r="307" spans="37:56" ht="12.75" customHeight="1">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row>
    <row r="308" spans="37:56" ht="12.75" customHeight="1">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row>
    <row r="309" spans="37:56" ht="12.75" customHeight="1">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row>
    <row r="310" spans="37:56" ht="12.75" customHeight="1">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row>
    <row r="311" spans="37:56" ht="12.75" customHeight="1">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row>
    <row r="312" spans="37:56" ht="12.75" customHeight="1">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row>
    <row r="313" spans="37:56" ht="12.75" customHeight="1">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row>
    <row r="314" spans="37:56" ht="12.75" customHeight="1">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row>
    <row r="315" spans="37:56" ht="12.75" customHeight="1">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row>
    <row r="316" spans="37:56" ht="12.75" customHeight="1">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row>
    <row r="317" spans="37:56" ht="12.75" customHeight="1">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row>
    <row r="318" spans="37:56" ht="12.75" customHeight="1">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row>
    <row r="319" spans="37:56" ht="12.75" customHeight="1">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row>
    <row r="320" spans="37:56" ht="12.75" customHeight="1">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row>
    <row r="321" spans="37:56" ht="12.75" customHeight="1">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row>
    <row r="322" spans="37:56" ht="12.75" customHeight="1">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row>
    <row r="323" spans="37:56" ht="12.75" customHeight="1">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row>
    <row r="324" spans="37:56" ht="12.75" customHeight="1">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row>
    <row r="325" spans="37:56" ht="12.75" customHeight="1">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row>
    <row r="326" spans="37:56" ht="12.75" customHeight="1">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row>
    <row r="327" spans="37:56" ht="12.75" customHeight="1">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row>
    <row r="328" spans="37:56" ht="12.75" customHeight="1">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row>
    <row r="329" spans="37:56" ht="12.75" customHeight="1">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row>
    <row r="330" spans="37:56" ht="12.75" customHeight="1">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row>
    <row r="331" spans="37:56" ht="12.75" customHeight="1">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row>
    <row r="332" spans="37:56" ht="12.75" customHeight="1">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row>
    <row r="333" spans="37:56" ht="12.75" customHeight="1">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row>
    <row r="334" spans="37:56" ht="12.75" customHeight="1">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row>
    <row r="335" spans="37:56" ht="12.75" customHeight="1">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row>
    <row r="336" spans="37:56" ht="12.75" customHeight="1">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row>
    <row r="337" spans="37:56" ht="12.75" customHeight="1">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row>
    <row r="338" spans="37:56" ht="12.75" customHeight="1">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row>
    <row r="339" spans="37:56" ht="12.75" customHeight="1">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row>
    <row r="340" spans="37:56" ht="12.75" customHeight="1">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row>
    <row r="341" spans="37:56" ht="12.75" customHeight="1">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row>
    <row r="342" spans="37:56" ht="12.75" customHeight="1">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row>
    <row r="343" spans="37:56" ht="12.75" customHeight="1">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row>
    <row r="344" spans="37:56" ht="12.75" customHeight="1">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row>
    <row r="345" spans="37:56" ht="12.75" customHeight="1">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row>
    <row r="346" spans="37:56" ht="12.75" customHeight="1">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row>
    <row r="347" spans="37:56" ht="12.75" customHeight="1">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row>
    <row r="348" spans="37:56" ht="12.75" customHeight="1">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row>
    <row r="349" spans="37:56" ht="12.75" customHeight="1">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row>
    <row r="350" spans="37:56" ht="12.75" customHeight="1">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row>
    <row r="351" spans="37:56" ht="12.75" customHeight="1">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row>
    <row r="352" spans="37:56" ht="12.75" customHeight="1">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row>
    <row r="353" spans="37:56" ht="12.75" customHeight="1">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row>
    <row r="354" spans="37:56" ht="12.75" customHeight="1">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row>
    <row r="355" spans="37:56" ht="12.75" customHeight="1">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row>
    <row r="356" spans="37:56" ht="12.75" customHeight="1">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row>
    <row r="357" spans="37:56" ht="12.75" customHeight="1">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row>
    <row r="358" spans="37:56" ht="12.75" customHeight="1">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row>
    <row r="359" spans="37:56" ht="12.75" customHeight="1">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row>
    <row r="360" spans="37:56" ht="12.75" customHeight="1">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row>
    <row r="361" spans="37:56" ht="12.75" customHeight="1">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row>
    <row r="362" spans="37:56" ht="12.75" customHeight="1">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row>
    <row r="363" spans="37:56" ht="12.75" customHeight="1">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row>
    <row r="364" spans="37:56" ht="12.75" customHeight="1">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row>
    <row r="365" spans="37:56" ht="12.75" customHeight="1">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row>
    <row r="366" spans="37:56" ht="12.75" customHeight="1">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row>
    <row r="367" spans="37:56" ht="12.75" customHeight="1">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row>
    <row r="368" spans="37:56" ht="12.75" customHeight="1">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row>
    <row r="369" spans="37:56" ht="12.75" customHeight="1">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row>
    <row r="370" spans="37:56" ht="12.75" customHeight="1">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row>
    <row r="371" spans="37:56" ht="12.75" customHeight="1">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row>
    <row r="372" spans="37:56" ht="12.75" customHeight="1">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row>
    <row r="373" spans="37:56" ht="12.75" customHeight="1">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row>
    <row r="374" spans="37:56" ht="12.75" customHeight="1">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row>
    <row r="375" spans="37:56" ht="12.75" customHeight="1">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row>
    <row r="376" spans="37:56" ht="12.75" customHeight="1">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row>
    <row r="377" spans="37:56" ht="12.75" customHeight="1">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row>
    <row r="378" spans="37:56" ht="12.75" customHeight="1">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row>
    <row r="379" spans="37:56" ht="12.75" customHeight="1">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row>
    <row r="380" spans="37:56" ht="12.75" customHeight="1">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row>
    <row r="381" spans="37:56" ht="12.75" customHeight="1">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row>
    <row r="382" spans="37:56" ht="12.75" customHeight="1">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row>
    <row r="383" spans="37:56" ht="12.75" customHeight="1">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row>
    <row r="384" spans="37:56" ht="12.75" customHeight="1">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row>
    <row r="385" spans="37:56" ht="12.75" customHeight="1">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row>
    <row r="386" spans="37:56" ht="12.75" customHeight="1">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row>
    <row r="387" spans="37:56" ht="12.75" customHeight="1">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row>
    <row r="388" spans="37:56" ht="12.75" customHeight="1">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row>
    <row r="389" spans="37:56" ht="12.75" customHeight="1">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row>
    <row r="390" spans="37:56" ht="12.75" customHeight="1">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row>
    <row r="391" spans="37:56" ht="12.75" customHeight="1">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row>
    <row r="392" spans="37:56" ht="12.75" customHeight="1">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row>
    <row r="393" spans="37:56" ht="12.75" customHeight="1">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row>
    <row r="394" spans="37:56" ht="12.75" customHeight="1">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row>
    <row r="395" spans="37:56" ht="12.75" customHeight="1">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row>
    <row r="396" spans="37:56" ht="12.75" customHeight="1">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row>
    <row r="397" spans="37:56" ht="12.75" customHeight="1">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row>
    <row r="398" spans="37:56" ht="12.75" customHeight="1">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row>
    <row r="399" spans="37:56" ht="12.75" customHeight="1">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row>
    <row r="400" spans="37:56" ht="12.75" customHeight="1">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row>
    <row r="401" spans="37:56" ht="12.75" customHeight="1">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row>
    <row r="402" spans="37:56" ht="12.75" customHeight="1">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row>
    <row r="403" spans="37:56" ht="12.75" customHeight="1">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row>
    <row r="404" spans="37:56" ht="12.75" customHeight="1">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row>
    <row r="405" spans="37:56" ht="12.75" customHeight="1">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row>
    <row r="406" spans="37:56" ht="12.75" customHeight="1">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row>
    <row r="407" spans="37:56" ht="12.75" customHeight="1">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row>
    <row r="408" spans="37:56" ht="12.75" customHeight="1">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row>
    <row r="409" spans="37:56" ht="12.75" customHeight="1">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row>
    <row r="410" spans="37:56" ht="12.75" customHeight="1">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row>
    <row r="411" spans="37:56" ht="12.75" customHeight="1">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row>
    <row r="412" spans="37:56" ht="12.75" customHeight="1">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row>
    <row r="413" spans="37:56" ht="12.75" customHeight="1">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row>
    <row r="414" spans="37:56" ht="12.75" customHeight="1">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row>
    <row r="415" spans="37:56" ht="12.75" customHeight="1">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row>
    <row r="416" spans="37:56" ht="12.75" customHeight="1">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row>
    <row r="417" spans="37:56" ht="12.75" customHeight="1">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row>
    <row r="418" spans="37:56" ht="12.75" customHeight="1">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row>
    <row r="419" spans="37:56" ht="12.75" customHeight="1">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row>
    <row r="420" spans="37:56" ht="12.75" customHeight="1">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row>
    <row r="421" spans="37:56" ht="12.75" customHeight="1">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row>
    <row r="422" spans="37:56" ht="12.75" customHeight="1">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row>
    <row r="423" spans="37:56" ht="12.75" customHeight="1">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row>
    <row r="424" spans="37:56" ht="12.75" customHeight="1">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row>
    <row r="425" spans="37:56" ht="12.75" customHeight="1">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row>
    <row r="426" spans="37:56" ht="12.75" customHeight="1">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row>
    <row r="427" spans="37:56" ht="12.75" customHeight="1">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row>
    <row r="428" spans="37:56" ht="12.75" customHeight="1">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row>
    <row r="429" spans="37:56" ht="12.75" customHeight="1">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row>
    <row r="430" spans="37:56" ht="12.75" customHeight="1">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row>
    <row r="431" spans="37:56" ht="12.75" customHeight="1">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row>
    <row r="432" spans="37:56" ht="12.75" customHeight="1">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row>
    <row r="433" spans="37:56" ht="12.75" customHeight="1">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row>
    <row r="434" spans="37:56" ht="12.75" customHeight="1">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row>
    <row r="435" spans="37:56" ht="12.75" customHeight="1">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row>
    <row r="436" spans="37:56" ht="12.75" customHeight="1">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row>
    <row r="437" spans="37:56" ht="12.75" customHeight="1">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row>
    <row r="438" spans="37:56" ht="12.75" customHeight="1">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row>
    <row r="439" spans="37:56" ht="12.75" customHeight="1">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row>
    <row r="440" spans="37:56" ht="12.75" customHeight="1">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row>
    <row r="441" spans="37:56" ht="12.75" customHeight="1">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row>
    <row r="442" spans="37:56" ht="12.75" customHeight="1">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row>
    <row r="443" spans="37:56" ht="12.75" customHeight="1">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row>
    <row r="444" spans="37:56" ht="12.75" customHeight="1">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row>
    <row r="445" spans="37:56" ht="12.75" customHeight="1">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row>
    <row r="446" spans="37:56" ht="12.75" customHeight="1">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row>
    <row r="447" spans="37:56" ht="12.75" customHeight="1">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row>
    <row r="448" spans="37:56" ht="12.75" customHeight="1">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row>
    <row r="449" spans="37:56" ht="12.75" customHeight="1">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row>
    <row r="450" spans="37:56" ht="12.75" customHeight="1">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row>
    <row r="451" spans="37:56" ht="12.75" customHeight="1">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row>
    <row r="452" spans="37:56" ht="12.75" customHeight="1">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row>
    <row r="453" spans="37:56" ht="12.75" customHeight="1">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row>
    <row r="454" spans="37:56" ht="12.75" customHeight="1">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row>
    <row r="455" spans="37:56" ht="12.75" customHeight="1">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row>
    <row r="456" spans="37:56" ht="12.75" customHeight="1">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row>
    <row r="457" spans="37:56" ht="12.75" customHeight="1">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row>
    <row r="458" spans="37:56" ht="12.75" customHeight="1">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row>
    <row r="459" spans="37:56" ht="12.75" customHeight="1">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row>
    <row r="460" spans="37:56" ht="12.75" customHeight="1">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row>
    <row r="461" spans="37:56" ht="12.75" customHeight="1">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row>
    <row r="462" spans="37:56" ht="12.75" customHeight="1">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row>
    <row r="463" spans="37:56" ht="12.75" customHeight="1">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row>
    <row r="464" spans="37:56" ht="12.75" customHeight="1">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row>
    <row r="465" spans="37:56" ht="12.75" customHeight="1">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row>
    <row r="466" spans="37:56" ht="12.75" customHeight="1">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row>
    <row r="467" spans="37:56" ht="12.75" customHeight="1">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row>
    <row r="468" spans="37:56" ht="12.75" customHeight="1">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row>
    <row r="469" spans="37:56" ht="12.75" customHeight="1">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row>
    <row r="470" spans="37:56" ht="12.75" customHeight="1">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row>
    <row r="471" spans="37:56" ht="12.75" customHeight="1">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row>
    <row r="472" spans="37:56" ht="12.75" customHeight="1">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row>
    <row r="473" spans="37:56" ht="12.75" customHeight="1">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row>
    <row r="474" spans="37:56" ht="12.75" customHeight="1">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row>
    <row r="475" spans="37:56" ht="12.75" customHeight="1">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row>
    <row r="476" spans="37:56" ht="12.75" customHeight="1">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row>
    <row r="477" spans="37:56" ht="12.75" customHeight="1">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row>
    <row r="478" spans="37:56" ht="12.75" customHeight="1">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row>
    <row r="479" spans="37:56" ht="12.75" customHeight="1">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row>
    <row r="480" spans="37:56" ht="12.75" customHeight="1">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row>
    <row r="481" spans="37:56" ht="12.75" customHeight="1">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row>
    <row r="482" spans="37:56" ht="12.75" customHeight="1">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row>
    <row r="483" spans="37:56" ht="12.75" customHeight="1">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row>
    <row r="484" spans="37:56" ht="12.75" customHeight="1">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row>
    <row r="485" spans="37:56" ht="12.75" customHeight="1">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row>
    <row r="486" spans="37:56" ht="12.75" customHeight="1">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row>
    <row r="487" spans="37:56" ht="12.75" customHeight="1">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row>
    <row r="488" spans="37:56" ht="12.75" customHeight="1">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row>
    <row r="489" spans="37:56" ht="12.75" customHeight="1">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row>
    <row r="490" spans="37:56" ht="12.75" customHeight="1">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row>
    <row r="491" spans="37:56" ht="12.75" customHeight="1">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row>
    <row r="492" spans="37:56" ht="12.75" customHeight="1">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row>
    <row r="493" spans="37:56" ht="12.75" customHeight="1">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row>
    <row r="494" spans="37:56" ht="12.75" customHeight="1">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row>
    <row r="495" spans="37:56" ht="12.75" customHeight="1">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row>
    <row r="496" spans="37:56" ht="12.75" customHeight="1">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row>
    <row r="497" spans="37:56" ht="12.75" customHeight="1">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row>
    <row r="498" spans="37:56" ht="12.75" customHeight="1">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row>
    <row r="499" spans="37:56" ht="12.75" customHeight="1">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row>
    <row r="500" spans="37:56" ht="12.75" customHeight="1">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row>
    <row r="501" spans="37:56" ht="12.75" customHeight="1">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row>
    <row r="502" spans="37:56" ht="12.75" customHeight="1">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row>
    <row r="503" spans="37:56" ht="12.75" customHeight="1">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row>
    <row r="504" spans="37:56" ht="12.75" customHeight="1">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row>
    <row r="505" spans="37:56" ht="12.75" customHeight="1">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row>
    <row r="506" spans="37:56" ht="12.75" customHeight="1">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row>
    <row r="507" spans="37:56" ht="12.75" customHeight="1">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row>
    <row r="508" spans="37:56" ht="12.75" customHeight="1">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row>
    <row r="509" spans="37:56" ht="12.75" customHeight="1">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row>
    <row r="510" spans="37:56" ht="12.75" customHeight="1">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row>
    <row r="511" spans="37:56" ht="12.75" customHeight="1">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row>
    <row r="512" spans="37:56" ht="12.75" customHeight="1">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row>
    <row r="513" spans="37:56" ht="12.75" customHeight="1">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row>
    <row r="514" spans="37:56" ht="12.75" customHeight="1">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row>
    <row r="515" spans="37:56" ht="12.75" customHeight="1">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row>
    <row r="516" spans="37:56" ht="12.75" customHeight="1">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row>
    <row r="517" spans="37:56" ht="12.75" customHeight="1">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row>
    <row r="518" spans="37:56" ht="12.75" customHeight="1">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row>
    <row r="519" spans="37:56" ht="12.75" customHeight="1">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row>
    <row r="520" spans="37:56" ht="12.75" customHeight="1">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row>
    <row r="521" spans="37:56" ht="12.75" customHeight="1">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row>
    <row r="522" spans="37:56" ht="12.75" customHeight="1">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row>
    <row r="523" spans="37:56" ht="12.75" customHeight="1">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row>
    <row r="524" spans="37:56" ht="12.75" customHeight="1">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row>
    <row r="525" spans="37:56" ht="12.75" customHeight="1">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row>
    <row r="526" spans="37:56" ht="12.75" customHeight="1">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row>
    <row r="527" spans="37:56" ht="12.75" customHeight="1">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row>
    <row r="528" spans="37:56" ht="12.75" customHeight="1">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row>
    <row r="529" spans="37:56" ht="12.75" customHeight="1">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row>
    <row r="530" spans="37:56" ht="12.75" customHeight="1">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row>
    <row r="531" spans="37:56" ht="12.75" customHeight="1">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row>
    <row r="532" spans="37:56" ht="12.75" customHeight="1">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row>
    <row r="533" spans="37:56" ht="12.75" customHeight="1">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row>
    <row r="534" spans="37:56" ht="12.75" customHeight="1">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row>
    <row r="535" spans="37:56" ht="12.75" customHeight="1">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row>
    <row r="536" spans="37:56" ht="12.75" customHeight="1">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row>
    <row r="537" spans="37:56" ht="12.75" customHeight="1">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row>
    <row r="538" spans="37:56" ht="12.75" customHeight="1">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row>
    <row r="539" spans="37:56" ht="12.75" customHeight="1">
      <c r="AK539" s="358"/>
      <c r="AL539" s="358"/>
      <c r="AM539" s="358"/>
      <c r="AN539" s="358"/>
      <c r="AO539" s="358"/>
      <c r="AP539" s="358"/>
      <c r="AQ539" s="358"/>
      <c r="AR539" s="358"/>
      <c r="AS539" s="358"/>
      <c r="AT539" s="358"/>
      <c r="AU539" s="358"/>
      <c r="AV539" s="358"/>
      <c r="AW539" s="358"/>
      <c r="AX539" s="358"/>
      <c r="AY539" s="358"/>
      <c r="AZ539" s="358"/>
      <c r="BA539" s="358"/>
      <c r="BB539" s="358"/>
      <c r="BC539" s="358"/>
      <c r="BD539" s="358"/>
    </row>
    <row r="540" spans="37:56" ht="12.75" customHeight="1">
      <c r="AK540" s="358"/>
      <c r="AL540" s="358"/>
      <c r="AM540" s="358"/>
      <c r="AN540" s="358"/>
      <c r="AO540" s="358"/>
      <c r="AP540" s="358"/>
      <c r="AQ540" s="358"/>
      <c r="AR540" s="358"/>
      <c r="AS540" s="358"/>
      <c r="AT540" s="358"/>
      <c r="AU540" s="358"/>
      <c r="AV540" s="358"/>
      <c r="AW540" s="358"/>
      <c r="AX540" s="358"/>
      <c r="AY540" s="358"/>
      <c r="AZ540" s="358"/>
      <c r="BA540" s="358"/>
      <c r="BB540" s="358"/>
      <c r="BC540" s="358"/>
      <c r="BD540" s="358"/>
    </row>
    <row r="541" spans="37:56" ht="12.75" customHeight="1">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row>
    <row r="542" spans="37:56" ht="12.75" customHeight="1">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row>
    <row r="543" spans="37:56" ht="12.75" customHeight="1">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row>
    <row r="544" spans="37:56" ht="12.75" customHeight="1">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row>
    <row r="545" spans="37:56" ht="12.75" customHeight="1">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row>
    <row r="546" spans="37:56" ht="12.75" customHeight="1">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row>
    <row r="547" spans="37:56" ht="12.75" customHeight="1">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row>
    <row r="548" spans="37:56" ht="12.75" customHeight="1">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row>
    <row r="549" spans="37:56" ht="12.75" customHeight="1">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row>
    <row r="550" spans="37:56" ht="12.75" customHeight="1">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row>
    <row r="551" spans="37:56" ht="12.75" customHeight="1">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row>
    <row r="552" spans="37:56" ht="12.75" customHeight="1">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row>
    <row r="553" spans="37:56" ht="12.75" customHeight="1">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row>
    <row r="554" spans="37:56" ht="12.75" customHeight="1">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row>
    <row r="555" spans="37:56" ht="12.75" customHeight="1">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row>
    <row r="556" spans="37:56" ht="12.75" customHeight="1">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row>
    <row r="557" spans="37:56" ht="12.75" customHeight="1">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row>
    <row r="558" spans="37:56" ht="12.75" customHeight="1">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row>
    <row r="559" spans="37:56" ht="12.75" customHeight="1">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row>
    <row r="560" spans="37:56" ht="12.75" customHeight="1">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row>
    <row r="561" spans="37:56" ht="12.75" customHeight="1">
      <c r="AK561" s="358"/>
      <c r="AL561" s="358"/>
      <c r="AM561" s="358"/>
      <c r="AN561" s="358"/>
      <c r="AO561" s="358"/>
      <c r="AP561" s="358"/>
      <c r="AQ561" s="358"/>
      <c r="AR561" s="358"/>
      <c r="AS561" s="358"/>
      <c r="AT561" s="358"/>
      <c r="AU561" s="358"/>
      <c r="AV561" s="358"/>
      <c r="AW561" s="358"/>
      <c r="AX561" s="358"/>
      <c r="AY561" s="358"/>
      <c r="AZ561" s="358"/>
      <c r="BA561" s="358"/>
      <c r="BB561" s="358"/>
      <c r="BC561" s="358"/>
      <c r="BD561" s="358"/>
    </row>
    <row r="562" spans="37:56" ht="12.75" customHeight="1">
      <c r="AK562" s="358"/>
      <c r="AL562" s="358"/>
      <c r="AM562" s="358"/>
      <c r="AN562" s="358"/>
      <c r="AO562" s="358"/>
      <c r="AP562" s="358"/>
      <c r="AQ562" s="358"/>
      <c r="AR562" s="358"/>
      <c r="AS562" s="358"/>
      <c r="AT562" s="358"/>
      <c r="AU562" s="358"/>
      <c r="AV562" s="358"/>
      <c r="AW562" s="358"/>
      <c r="AX562" s="358"/>
      <c r="AY562" s="358"/>
      <c r="AZ562" s="358"/>
      <c r="BA562" s="358"/>
      <c r="BB562" s="358"/>
      <c r="BC562" s="358"/>
      <c r="BD562" s="358"/>
    </row>
    <row r="563" spans="37:56" ht="12.75" customHeight="1">
      <c r="AK563" s="358"/>
      <c r="AL563" s="358"/>
      <c r="AM563" s="358"/>
      <c r="AN563" s="358"/>
      <c r="AO563" s="358"/>
      <c r="AP563" s="358"/>
      <c r="AQ563" s="358"/>
      <c r="AR563" s="358"/>
      <c r="AS563" s="358"/>
      <c r="AT563" s="358"/>
      <c r="AU563" s="358"/>
      <c r="AV563" s="358"/>
      <c r="AW563" s="358"/>
      <c r="AX563" s="358"/>
      <c r="AY563" s="358"/>
      <c r="AZ563" s="358"/>
      <c r="BA563" s="358"/>
      <c r="BB563" s="358"/>
      <c r="BC563" s="358"/>
      <c r="BD563" s="358"/>
    </row>
    <row r="564" spans="37:56" ht="12.75" customHeight="1">
      <c r="AK564" s="358"/>
      <c r="AL564" s="358"/>
      <c r="AM564" s="358"/>
      <c r="AN564" s="358"/>
      <c r="AO564" s="358"/>
      <c r="AP564" s="358"/>
      <c r="AQ564" s="358"/>
      <c r="AR564" s="358"/>
      <c r="AS564" s="358"/>
      <c r="AT564" s="358"/>
      <c r="AU564" s="358"/>
      <c r="AV564" s="358"/>
      <c r="AW564" s="358"/>
      <c r="AX564" s="358"/>
      <c r="AY564" s="358"/>
      <c r="AZ564" s="358"/>
      <c r="BA564" s="358"/>
      <c r="BB564" s="358"/>
      <c r="BC564" s="358"/>
      <c r="BD564" s="358"/>
    </row>
    <row r="565" spans="37:56" ht="12.75" customHeight="1">
      <c r="AK565" s="358"/>
      <c r="AL565" s="358"/>
      <c r="AM565" s="358"/>
      <c r="AN565" s="358"/>
      <c r="AO565" s="358"/>
      <c r="AP565" s="358"/>
      <c r="AQ565" s="358"/>
      <c r="AR565" s="358"/>
      <c r="AS565" s="358"/>
      <c r="AT565" s="358"/>
      <c r="AU565" s="358"/>
      <c r="AV565" s="358"/>
      <c r="AW565" s="358"/>
      <c r="AX565" s="358"/>
      <c r="AY565" s="358"/>
      <c r="AZ565" s="358"/>
      <c r="BA565" s="358"/>
      <c r="BB565" s="358"/>
      <c r="BC565" s="358"/>
      <c r="BD565" s="358"/>
    </row>
    <row r="566" spans="37:56" ht="12.75" customHeight="1">
      <c r="AK566" s="358"/>
      <c r="AL566" s="358"/>
      <c r="AM566" s="358"/>
      <c r="AN566" s="358"/>
      <c r="AO566" s="358"/>
      <c r="AP566" s="358"/>
      <c r="AQ566" s="358"/>
      <c r="AR566" s="358"/>
      <c r="AS566" s="358"/>
      <c r="AT566" s="358"/>
      <c r="AU566" s="358"/>
      <c r="AV566" s="358"/>
      <c r="AW566" s="358"/>
      <c r="AX566" s="358"/>
      <c r="AY566" s="358"/>
      <c r="AZ566" s="358"/>
      <c r="BA566" s="358"/>
      <c r="BB566" s="358"/>
      <c r="BC566" s="358"/>
      <c r="BD566" s="358"/>
    </row>
    <row r="567" spans="37:56" ht="12.75" customHeight="1">
      <c r="AK567" s="358"/>
      <c r="AL567" s="358"/>
      <c r="AM567" s="358"/>
      <c r="AN567" s="358"/>
      <c r="AO567" s="358"/>
      <c r="AP567" s="358"/>
      <c r="AQ567" s="358"/>
      <c r="AR567" s="358"/>
      <c r="AS567" s="358"/>
      <c r="AT567" s="358"/>
      <c r="AU567" s="358"/>
      <c r="AV567" s="358"/>
      <c r="AW567" s="358"/>
      <c r="AX567" s="358"/>
      <c r="AY567" s="358"/>
      <c r="AZ567" s="358"/>
      <c r="BA567" s="358"/>
      <c r="BB567" s="358"/>
      <c r="BC567" s="358"/>
      <c r="BD567" s="358"/>
    </row>
    <row r="568" spans="37:56" ht="12.75" customHeight="1">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row>
    <row r="569" spans="37:56" ht="12.75" customHeight="1">
      <c r="AK569" s="358"/>
      <c r="AL569" s="358"/>
      <c r="AM569" s="358"/>
      <c r="AN569" s="358"/>
      <c r="AO569" s="358"/>
      <c r="AP569" s="358"/>
      <c r="AQ569" s="358"/>
      <c r="AR569" s="358"/>
      <c r="AS569" s="358"/>
      <c r="AT569" s="358"/>
      <c r="AU569" s="358"/>
      <c r="AV569" s="358"/>
      <c r="AW569" s="358"/>
      <c r="AX569" s="358"/>
      <c r="AY569" s="358"/>
      <c r="AZ569" s="358"/>
      <c r="BA569" s="358"/>
      <c r="BB569" s="358"/>
      <c r="BC569" s="358"/>
      <c r="BD569" s="358"/>
    </row>
    <row r="570" spans="37:56" ht="12.75" customHeight="1">
      <c r="AK570" s="358"/>
      <c r="AL570" s="358"/>
      <c r="AM570" s="358"/>
      <c r="AN570" s="358"/>
      <c r="AO570" s="358"/>
      <c r="AP570" s="358"/>
      <c r="AQ570" s="358"/>
      <c r="AR570" s="358"/>
      <c r="AS570" s="358"/>
      <c r="AT570" s="358"/>
      <c r="AU570" s="358"/>
      <c r="AV570" s="358"/>
      <c r="AW570" s="358"/>
      <c r="AX570" s="358"/>
      <c r="AY570" s="358"/>
      <c r="AZ570" s="358"/>
      <c r="BA570" s="358"/>
      <c r="BB570" s="358"/>
      <c r="BC570" s="358"/>
      <c r="BD570" s="358"/>
    </row>
    <row r="571" spans="37:56" ht="12.75" customHeight="1">
      <c r="AK571" s="358"/>
      <c r="AL571" s="358"/>
      <c r="AM571" s="358"/>
      <c r="AN571" s="358"/>
      <c r="AO571" s="358"/>
      <c r="AP571" s="358"/>
      <c r="AQ571" s="358"/>
      <c r="AR571" s="358"/>
      <c r="AS571" s="358"/>
      <c r="AT571" s="358"/>
      <c r="AU571" s="358"/>
      <c r="AV571" s="358"/>
      <c r="AW571" s="358"/>
      <c r="AX571" s="358"/>
      <c r="AY571" s="358"/>
      <c r="AZ571" s="358"/>
      <c r="BA571" s="358"/>
      <c r="BB571" s="358"/>
      <c r="BC571" s="358"/>
      <c r="BD571" s="358"/>
    </row>
    <row r="572" spans="37:56" ht="12.75" customHeight="1">
      <c r="AK572" s="358"/>
      <c r="AL572" s="358"/>
      <c r="AM572" s="358"/>
      <c r="AN572" s="358"/>
      <c r="AO572" s="358"/>
      <c r="AP572" s="358"/>
      <c r="AQ572" s="358"/>
      <c r="AR572" s="358"/>
      <c r="AS572" s="358"/>
      <c r="AT572" s="358"/>
      <c r="AU572" s="358"/>
      <c r="AV572" s="358"/>
      <c r="AW572" s="358"/>
      <c r="AX572" s="358"/>
      <c r="AY572" s="358"/>
      <c r="AZ572" s="358"/>
      <c r="BA572" s="358"/>
      <c r="BB572" s="358"/>
      <c r="BC572" s="358"/>
      <c r="BD572" s="358"/>
    </row>
    <row r="573" spans="37:56" ht="12.75" customHeight="1">
      <c r="AK573" s="358"/>
      <c r="AL573" s="358"/>
      <c r="AM573" s="358"/>
      <c r="AN573" s="358"/>
      <c r="AO573" s="358"/>
      <c r="AP573" s="358"/>
      <c r="AQ573" s="358"/>
      <c r="AR573" s="358"/>
      <c r="AS573" s="358"/>
      <c r="AT573" s="358"/>
      <c r="AU573" s="358"/>
      <c r="AV573" s="358"/>
      <c r="AW573" s="358"/>
      <c r="AX573" s="358"/>
      <c r="AY573" s="358"/>
      <c r="AZ573" s="358"/>
      <c r="BA573" s="358"/>
      <c r="BB573" s="358"/>
      <c r="BC573" s="358"/>
      <c r="BD573" s="358"/>
    </row>
    <row r="574" spans="37:56" ht="12.75" customHeight="1">
      <c r="AK574" s="358"/>
      <c r="AL574" s="358"/>
      <c r="AM574" s="358"/>
      <c r="AN574" s="358"/>
      <c r="AO574" s="358"/>
      <c r="AP574" s="358"/>
      <c r="AQ574" s="358"/>
      <c r="AR574" s="358"/>
      <c r="AS574" s="358"/>
      <c r="AT574" s="358"/>
      <c r="AU574" s="358"/>
      <c r="AV574" s="358"/>
      <c r="AW574" s="358"/>
      <c r="AX574" s="358"/>
      <c r="AY574" s="358"/>
      <c r="AZ574" s="358"/>
      <c r="BA574" s="358"/>
      <c r="BB574" s="358"/>
      <c r="BC574" s="358"/>
      <c r="BD574" s="358"/>
    </row>
    <row r="575" spans="37:56" ht="12.75" customHeight="1">
      <c r="AK575" s="358"/>
      <c r="AL575" s="358"/>
      <c r="AM575" s="358"/>
      <c r="AN575" s="358"/>
      <c r="AO575" s="358"/>
      <c r="AP575" s="358"/>
      <c r="AQ575" s="358"/>
      <c r="AR575" s="358"/>
      <c r="AS575" s="358"/>
      <c r="AT575" s="358"/>
      <c r="AU575" s="358"/>
      <c r="AV575" s="358"/>
      <c r="AW575" s="358"/>
      <c r="AX575" s="358"/>
      <c r="AY575" s="358"/>
      <c r="AZ575" s="358"/>
      <c r="BA575" s="358"/>
      <c r="BB575" s="358"/>
      <c r="BC575" s="358"/>
      <c r="BD575" s="358"/>
    </row>
    <row r="576" spans="37:56" ht="12.75" customHeight="1">
      <c r="AK576" s="358"/>
      <c r="AL576" s="358"/>
      <c r="AM576" s="358"/>
      <c r="AN576" s="358"/>
      <c r="AO576" s="358"/>
      <c r="AP576" s="358"/>
      <c r="AQ576" s="358"/>
      <c r="AR576" s="358"/>
      <c r="AS576" s="358"/>
      <c r="AT576" s="358"/>
      <c r="AU576" s="358"/>
      <c r="AV576" s="358"/>
      <c r="AW576" s="358"/>
      <c r="AX576" s="358"/>
      <c r="AY576" s="358"/>
      <c r="AZ576" s="358"/>
      <c r="BA576" s="358"/>
      <c r="BB576" s="358"/>
      <c r="BC576" s="358"/>
      <c r="BD576" s="358"/>
    </row>
    <row r="577" spans="37:56" ht="12.75" customHeight="1">
      <c r="AK577" s="358"/>
      <c r="AL577" s="358"/>
      <c r="AM577" s="358"/>
      <c r="AN577" s="358"/>
      <c r="AO577" s="358"/>
      <c r="AP577" s="358"/>
      <c r="AQ577" s="358"/>
      <c r="AR577" s="358"/>
      <c r="AS577" s="358"/>
      <c r="AT577" s="358"/>
      <c r="AU577" s="358"/>
      <c r="AV577" s="358"/>
      <c r="AW577" s="358"/>
      <c r="AX577" s="358"/>
      <c r="AY577" s="358"/>
      <c r="AZ577" s="358"/>
      <c r="BA577" s="358"/>
      <c r="BB577" s="358"/>
      <c r="BC577" s="358"/>
      <c r="BD577" s="358"/>
    </row>
    <row r="578" spans="37:56" ht="12.75" customHeight="1">
      <c r="AK578" s="358"/>
      <c r="AL578" s="358"/>
      <c r="AM578" s="358"/>
      <c r="AN578" s="358"/>
      <c r="AO578" s="358"/>
      <c r="AP578" s="358"/>
      <c r="AQ578" s="358"/>
      <c r="AR578" s="358"/>
      <c r="AS578" s="358"/>
      <c r="AT578" s="358"/>
      <c r="AU578" s="358"/>
      <c r="AV578" s="358"/>
      <c r="AW578" s="358"/>
      <c r="AX578" s="358"/>
      <c r="AY578" s="358"/>
      <c r="AZ578" s="358"/>
      <c r="BA578" s="358"/>
      <c r="BB578" s="358"/>
      <c r="BC578" s="358"/>
      <c r="BD578" s="358"/>
    </row>
    <row r="579" spans="37:56" ht="12.75" customHeight="1">
      <c r="AK579" s="358"/>
      <c r="AL579" s="358"/>
      <c r="AM579" s="358"/>
      <c r="AN579" s="358"/>
      <c r="AO579" s="358"/>
      <c r="AP579" s="358"/>
      <c r="AQ579" s="358"/>
      <c r="AR579" s="358"/>
      <c r="AS579" s="358"/>
      <c r="AT579" s="358"/>
      <c r="AU579" s="358"/>
      <c r="AV579" s="358"/>
      <c r="AW579" s="358"/>
      <c r="AX579" s="358"/>
      <c r="AY579" s="358"/>
      <c r="AZ579" s="358"/>
      <c r="BA579" s="358"/>
      <c r="BB579" s="358"/>
      <c r="BC579" s="358"/>
      <c r="BD579" s="358"/>
    </row>
    <row r="580" spans="37:56" ht="12.75" customHeight="1">
      <c r="AK580" s="358"/>
      <c r="AL580" s="358"/>
      <c r="AM580" s="358"/>
      <c r="AN580" s="358"/>
      <c r="AO580" s="358"/>
      <c r="AP580" s="358"/>
      <c r="AQ580" s="358"/>
      <c r="AR580" s="358"/>
      <c r="AS580" s="358"/>
      <c r="AT580" s="358"/>
      <c r="AU580" s="358"/>
      <c r="AV580" s="358"/>
      <c r="AW580" s="358"/>
      <c r="AX580" s="358"/>
      <c r="AY580" s="358"/>
      <c r="AZ580" s="358"/>
      <c r="BA580" s="358"/>
      <c r="BB580" s="358"/>
      <c r="BC580" s="358"/>
      <c r="BD580" s="358"/>
    </row>
    <row r="581" spans="37:56" ht="12.75" customHeight="1">
      <c r="AK581" s="358"/>
      <c r="AL581" s="358"/>
      <c r="AM581" s="358"/>
      <c r="AN581" s="358"/>
      <c r="AO581" s="358"/>
      <c r="AP581" s="358"/>
      <c r="AQ581" s="358"/>
      <c r="AR581" s="358"/>
      <c r="AS581" s="358"/>
      <c r="AT581" s="358"/>
      <c r="AU581" s="358"/>
      <c r="AV581" s="358"/>
      <c r="AW581" s="358"/>
      <c r="AX581" s="358"/>
      <c r="AY581" s="358"/>
      <c r="AZ581" s="358"/>
      <c r="BA581" s="358"/>
      <c r="BB581" s="358"/>
      <c r="BC581" s="358"/>
      <c r="BD581" s="358"/>
    </row>
    <row r="582" spans="37:56" ht="12.75" customHeight="1">
      <c r="AK582" s="358"/>
      <c r="AL582" s="358"/>
      <c r="AM582" s="358"/>
      <c r="AN582" s="358"/>
      <c r="AO582" s="358"/>
      <c r="AP582" s="358"/>
      <c r="AQ582" s="358"/>
      <c r="AR582" s="358"/>
      <c r="AS582" s="358"/>
      <c r="AT582" s="358"/>
      <c r="AU582" s="358"/>
      <c r="AV582" s="358"/>
      <c r="AW582" s="358"/>
      <c r="AX582" s="358"/>
      <c r="AY582" s="358"/>
      <c r="AZ582" s="358"/>
      <c r="BA582" s="358"/>
      <c r="BB582" s="358"/>
      <c r="BC582" s="358"/>
      <c r="BD582" s="358"/>
    </row>
    <row r="583" spans="37:56" ht="12.75" customHeight="1">
      <c r="AK583" s="358"/>
      <c r="AL583" s="358"/>
      <c r="AM583" s="358"/>
      <c r="AN583" s="358"/>
      <c r="AO583" s="358"/>
      <c r="AP583" s="358"/>
      <c r="AQ583" s="358"/>
      <c r="AR583" s="358"/>
      <c r="AS583" s="358"/>
      <c r="AT583" s="358"/>
      <c r="AU583" s="358"/>
      <c r="AV583" s="358"/>
      <c r="AW583" s="358"/>
      <c r="AX583" s="358"/>
      <c r="AY583" s="358"/>
      <c r="AZ583" s="358"/>
      <c r="BA583" s="358"/>
      <c r="BB583" s="358"/>
      <c r="BC583" s="358"/>
      <c r="BD583" s="358"/>
    </row>
    <row r="584" spans="37:56" ht="12.75" customHeight="1">
      <c r="AK584" s="358"/>
      <c r="AL584" s="358"/>
      <c r="AM584" s="358"/>
      <c r="AN584" s="358"/>
      <c r="AO584" s="358"/>
      <c r="AP584" s="358"/>
      <c r="AQ584" s="358"/>
      <c r="AR584" s="358"/>
      <c r="AS584" s="358"/>
      <c r="AT584" s="358"/>
      <c r="AU584" s="358"/>
      <c r="AV584" s="358"/>
      <c r="AW584" s="358"/>
      <c r="AX584" s="358"/>
      <c r="AY584" s="358"/>
      <c r="AZ584" s="358"/>
      <c r="BA584" s="358"/>
      <c r="BB584" s="358"/>
      <c r="BC584" s="358"/>
      <c r="BD584" s="358"/>
    </row>
    <row r="585" spans="37:56" ht="12.75" customHeight="1">
      <c r="AK585" s="358"/>
      <c r="AL585" s="358"/>
      <c r="AM585" s="358"/>
      <c r="AN585" s="358"/>
      <c r="AO585" s="358"/>
      <c r="AP585" s="358"/>
      <c r="AQ585" s="358"/>
      <c r="AR585" s="358"/>
      <c r="AS585" s="358"/>
      <c r="AT585" s="358"/>
      <c r="AU585" s="358"/>
      <c r="AV585" s="358"/>
      <c r="AW585" s="358"/>
      <c r="AX585" s="358"/>
      <c r="AY585" s="358"/>
      <c r="AZ585" s="358"/>
      <c r="BA585" s="358"/>
      <c r="BB585" s="358"/>
      <c r="BC585" s="358"/>
      <c r="BD585" s="358"/>
    </row>
    <row r="586" spans="37:56" ht="12.75" customHeight="1">
      <c r="AK586" s="358"/>
      <c r="AL586" s="358"/>
      <c r="AM586" s="358"/>
      <c r="AN586" s="358"/>
      <c r="AO586" s="358"/>
      <c r="AP586" s="358"/>
      <c r="AQ586" s="358"/>
      <c r="AR586" s="358"/>
      <c r="AS586" s="358"/>
      <c r="AT586" s="358"/>
      <c r="AU586" s="358"/>
      <c r="AV586" s="358"/>
      <c r="AW586" s="358"/>
      <c r="AX586" s="358"/>
      <c r="AY586" s="358"/>
      <c r="AZ586" s="358"/>
      <c r="BA586" s="358"/>
      <c r="BB586" s="358"/>
      <c r="BC586" s="358"/>
      <c r="BD586" s="358"/>
    </row>
    <row r="587" spans="37:56" ht="12.75" customHeight="1">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row>
    <row r="588" spans="37:56" ht="12.75" customHeight="1">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row>
    <row r="589" spans="37:56" ht="12.75" customHeight="1">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row>
    <row r="590" spans="37:56" ht="12.75" customHeight="1">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row>
    <row r="591" spans="37:56" ht="12.75" customHeight="1">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row>
    <row r="592" spans="37:56" ht="12.75" customHeight="1">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row>
    <row r="593" spans="37:56" ht="12.75" customHeight="1">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row>
    <row r="594" spans="37:56" ht="12.75" customHeight="1">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row>
    <row r="595" spans="37:56" ht="12.75" customHeight="1">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row>
    <row r="596" spans="37:56" ht="12.75" customHeight="1">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row>
    <row r="597" spans="37:56" ht="12.75" customHeight="1">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row>
    <row r="598" spans="37:56" ht="12.75" customHeight="1">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row>
    <row r="599" spans="37:56" ht="12.75" customHeight="1">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row>
    <row r="600" spans="37:56" ht="12.75" customHeight="1">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row>
    <row r="601" spans="37:56" ht="12.75" customHeight="1">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row>
    <row r="602" spans="37:56" ht="12.75" customHeight="1">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row>
    <row r="603" spans="37:56" ht="12.75" customHeight="1">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row>
    <row r="604" spans="37:56" ht="12.75" customHeight="1">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row>
    <row r="605" spans="37:56" ht="12.75" customHeight="1">
      <c r="AK605" s="358"/>
      <c r="AL605" s="358"/>
      <c r="AM605" s="358"/>
      <c r="AN605" s="358"/>
      <c r="AO605" s="358"/>
      <c r="AP605" s="358"/>
      <c r="AQ605" s="358"/>
      <c r="AR605" s="358"/>
      <c r="AS605" s="358"/>
      <c r="AT605" s="358"/>
      <c r="AU605" s="358"/>
      <c r="AV605" s="358"/>
      <c r="AW605" s="358"/>
      <c r="AX605" s="358"/>
      <c r="AY605" s="358"/>
      <c r="AZ605" s="358"/>
      <c r="BA605" s="358"/>
      <c r="BB605" s="358"/>
      <c r="BC605" s="358"/>
      <c r="BD605" s="358"/>
    </row>
    <row r="606" spans="37:56" ht="12.75" customHeight="1">
      <c r="AK606" s="358"/>
      <c r="AL606" s="358"/>
      <c r="AM606" s="358"/>
      <c r="AN606" s="358"/>
      <c r="AO606" s="358"/>
      <c r="AP606" s="358"/>
      <c r="AQ606" s="358"/>
      <c r="AR606" s="358"/>
      <c r="AS606" s="358"/>
      <c r="AT606" s="358"/>
      <c r="AU606" s="358"/>
      <c r="AV606" s="358"/>
      <c r="AW606" s="358"/>
      <c r="AX606" s="358"/>
      <c r="AY606" s="358"/>
      <c r="AZ606" s="358"/>
      <c r="BA606" s="358"/>
      <c r="BB606" s="358"/>
      <c r="BC606" s="358"/>
      <c r="BD606" s="358"/>
    </row>
    <row r="607" spans="37:56" ht="12.75" customHeight="1">
      <c r="AK607" s="358"/>
      <c r="AL607" s="358"/>
      <c r="AM607" s="358"/>
      <c r="AN607" s="358"/>
      <c r="AO607" s="358"/>
      <c r="AP607" s="358"/>
      <c r="AQ607" s="358"/>
      <c r="AR607" s="358"/>
      <c r="AS607" s="358"/>
      <c r="AT607" s="358"/>
      <c r="AU607" s="358"/>
      <c r="AV607" s="358"/>
      <c r="AW607" s="358"/>
      <c r="AX607" s="358"/>
      <c r="AY607" s="358"/>
      <c r="AZ607" s="358"/>
      <c r="BA607" s="358"/>
      <c r="BB607" s="358"/>
      <c r="BC607" s="358"/>
      <c r="BD607" s="358"/>
    </row>
    <row r="608" spans="37:56" ht="12.75" customHeight="1">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row>
    <row r="609" spans="37:56" ht="12.75" customHeight="1">
      <c r="AK609" s="358"/>
      <c r="AL609" s="358"/>
      <c r="AM609" s="358"/>
      <c r="AN609" s="358"/>
      <c r="AO609" s="358"/>
      <c r="AP609" s="358"/>
      <c r="AQ609" s="358"/>
      <c r="AR609" s="358"/>
      <c r="AS609" s="358"/>
      <c r="AT609" s="358"/>
      <c r="AU609" s="358"/>
      <c r="AV609" s="358"/>
      <c r="AW609" s="358"/>
      <c r="AX609" s="358"/>
      <c r="AY609" s="358"/>
      <c r="AZ609" s="358"/>
      <c r="BA609" s="358"/>
      <c r="BB609" s="358"/>
      <c r="BC609" s="358"/>
      <c r="BD609" s="358"/>
    </row>
    <row r="610" spans="37:56" ht="12.75" customHeight="1">
      <c r="AK610" s="358"/>
      <c r="AL610" s="358"/>
      <c r="AM610" s="358"/>
      <c r="AN610" s="358"/>
      <c r="AO610" s="358"/>
      <c r="AP610" s="358"/>
      <c r="AQ610" s="358"/>
      <c r="AR610" s="358"/>
      <c r="AS610" s="358"/>
      <c r="AT610" s="358"/>
      <c r="AU610" s="358"/>
      <c r="AV610" s="358"/>
      <c r="AW610" s="358"/>
      <c r="AX610" s="358"/>
      <c r="AY610" s="358"/>
      <c r="AZ610" s="358"/>
      <c r="BA610" s="358"/>
      <c r="BB610" s="358"/>
      <c r="BC610" s="358"/>
      <c r="BD610" s="358"/>
    </row>
    <row r="611" spans="37:56" ht="12.75" customHeight="1">
      <c r="AK611" s="358"/>
      <c r="AL611" s="358"/>
      <c r="AM611" s="358"/>
      <c r="AN611" s="358"/>
      <c r="AO611" s="358"/>
      <c r="AP611" s="358"/>
      <c r="AQ611" s="358"/>
      <c r="AR611" s="358"/>
      <c r="AS611" s="358"/>
      <c r="AT611" s="358"/>
      <c r="AU611" s="358"/>
      <c r="AV611" s="358"/>
      <c r="AW611" s="358"/>
      <c r="AX611" s="358"/>
      <c r="AY611" s="358"/>
      <c r="AZ611" s="358"/>
      <c r="BA611" s="358"/>
      <c r="BB611" s="358"/>
      <c r="BC611" s="358"/>
      <c r="BD611" s="358"/>
    </row>
    <row r="612" spans="37:56" ht="12.75" customHeight="1">
      <c r="AK612" s="358"/>
      <c r="AL612" s="358"/>
      <c r="AM612" s="358"/>
      <c r="AN612" s="358"/>
      <c r="AO612" s="358"/>
      <c r="AP612" s="358"/>
      <c r="AQ612" s="358"/>
      <c r="AR612" s="358"/>
      <c r="AS612" s="358"/>
      <c r="AT612" s="358"/>
      <c r="AU612" s="358"/>
      <c r="AV612" s="358"/>
      <c r="AW612" s="358"/>
      <c r="AX612" s="358"/>
      <c r="AY612" s="358"/>
      <c r="AZ612" s="358"/>
      <c r="BA612" s="358"/>
      <c r="BB612" s="358"/>
      <c r="BC612" s="358"/>
      <c r="BD612" s="358"/>
    </row>
    <row r="613" spans="37:56" ht="12.75" customHeight="1">
      <c r="AK613" s="358"/>
      <c r="AL613" s="358"/>
      <c r="AM613" s="358"/>
      <c r="AN613" s="358"/>
      <c r="AO613" s="358"/>
      <c r="AP613" s="358"/>
      <c r="AQ613" s="358"/>
      <c r="AR613" s="358"/>
      <c r="AS613" s="358"/>
      <c r="AT613" s="358"/>
      <c r="AU613" s="358"/>
      <c r="AV613" s="358"/>
      <c r="AW613" s="358"/>
      <c r="AX613" s="358"/>
      <c r="AY613" s="358"/>
      <c r="AZ613" s="358"/>
      <c r="BA613" s="358"/>
      <c r="BB613" s="358"/>
      <c r="BC613" s="358"/>
      <c r="BD613" s="358"/>
    </row>
    <row r="614" spans="37:56" ht="12.75" customHeight="1">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row>
    <row r="615" spans="37:56" ht="12.75" customHeight="1">
      <c r="AK615" s="358"/>
      <c r="AL615" s="358"/>
      <c r="AM615" s="358"/>
      <c r="AN615" s="358"/>
      <c r="AO615" s="358"/>
      <c r="AP615" s="358"/>
      <c r="AQ615" s="358"/>
      <c r="AR615" s="358"/>
      <c r="AS615" s="358"/>
      <c r="AT615" s="358"/>
      <c r="AU615" s="358"/>
      <c r="AV615" s="358"/>
      <c r="AW615" s="358"/>
      <c r="AX615" s="358"/>
      <c r="AY615" s="358"/>
      <c r="AZ615" s="358"/>
      <c r="BA615" s="358"/>
      <c r="BB615" s="358"/>
      <c r="BC615" s="358"/>
      <c r="BD615" s="358"/>
    </row>
    <row r="616" spans="37:56" ht="12.75" customHeight="1">
      <c r="AK616" s="358"/>
      <c r="AL616" s="358"/>
      <c r="AM616" s="358"/>
      <c r="AN616" s="358"/>
      <c r="AO616" s="358"/>
      <c r="AP616" s="358"/>
      <c r="AQ616" s="358"/>
      <c r="AR616" s="358"/>
      <c r="AS616" s="358"/>
      <c r="AT616" s="358"/>
      <c r="AU616" s="358"/>
      <c r="AV616" s="358"/>
      <c r="AW616" s="358"/>
      <c r="AX616" s="358"/>
      <c r="AY616" s="358"/>
      <c r="AZ616" s="358"/>
      <c r="BA616" s="358"/>
      <c r="BB616" s="358"/>
      <c r="BC616" s="358"/>
      <c r="BD616" s="358"/>
    </row>
    <row r="617" spans="37:56" ht="12.75" customHeight="1">
      <c r="AK617" s="358"/>
      <c r="AL617" s="358"/>
      <c r="AM617" s="358"/>
      <c r="AN617" s="358"/>
      <c r="AO617" s="358"/>
      <c r="AP617" s="358"/>
      <c r="AQ617" s="358"/>
      <c r="AR617" s="358"/>
      <c r="AS617" s="358"/>
      <c r="AT617" s="358"/>
      <c r="AU617" s="358"/>
      <c r="AV617" s="358"/>
      <c r="AW617" s="358"/>
      <c r="AX617" s="358"/>
      <c r="AY617" s="358"/>
      <c r="AZ617" s="358"/>
      <c r="BA617" s="358"/>
      <c r="BB617" s="358"/>
      <c r="BC617" s="358"/>
      <c r="BD617" s="358"/>
    </row>
    <row r="618" spans="37:56" ht="12.75" customHeight="1">
      <c r="AK618" s="358"/>
      <c r="AL618" s="358"/>
      <c r="AM618" s="358"/>
      <c r="AN618" s="358"/>
      <c r="AO618" s="358"/>
      <c r="AP618" s="358"/>
      <c r="AQ618" s="358"/>
      <c r="AR618" s="358"/>
      <c r="AS618" s="358"/>
      <c r="AT618" s="358"/>
      <c r="AU618" s="358"/>
      <c r="AV618" s="358"/>
      <c r="AW618" s="358"/>
      <c r="AX618" s="358"/>
      <c r="AY618" s="358"/>
      <c r="AZ618" s="358"/>
      <c r="BA618" s="358"/>
      <c r="BB618" s="358"/>
      <c r="BC618" s="358"/>
      <c r="BD618" s="358"/>
    </row>
    <row r="619" spans="37:56" ht="12.75" customHeight="1">
      <c r="AK619" s="358"/>
      <c r="AL619" s="358"/>
      <c r="AM619" s="358"/>
      <c r="AN619" s="358"/>
      <c r="AO619" s="358"/>
      <c r="AP619" s="358"/>
      <c r="AQ619" s="358"/>
      <c r="AR619" s="358"/>
      <c r="AS619" s="358"/>
      <c r="AT619" s="358"/>
      <c r="AU619" s="358"/>
      <c r="AV619" s="358"/>
      <c r="AW619" s="358"/>
      <c r="AX619" s="358"/>
      <c r="AY619" s="358"/>
      <c r="AZ619" s="358"/>
      <c r="BA619" s="358"/>
      <c r="BB619" s="358"/>
      <c r="BC619" s="358"/>
      <c r="BD619" s="358"/>
    </row>
    <row r="620" spans="37:56" ht="12.75" customHeight="1">
      <c r="AK620" s="358"/>
      <c r="AL620" s="358"/>
      <c r="AM620" s="358"/>
      <c r="AN620" s="358"/>
      <c r="AO620" s="358"/>
      <c r="AP620" s="358"/>
      <c r="AQ620" s="358"/>
      <c r="AR620" s="358"/>
      <c r="AS620" s="358"/>
      <c r="AT620" s="358"/>
      <c r="AU620" s="358"/>
      <c r="AV620" s="358"/>
      <c r="AW620" s="358"/>
      <c r="AX620" s="358"/>
      <c r="AY620" s="358"/>
      <c r="AZ620" s="358"/>
      <c r="BA620" s="358"/>
      <c r="BB620" s="358"/>
      <c r="BC620" s="358"/>
      <c r="BD620" s="358"/>
    </row>
    <row r="621" spans="37:56" ht="12.75" customHeight="1">
      <c r="AK621" s="358"/>
      <c r="AL621" s="358"/>
      <c r="AM621" s="358"/>
      <c r="AN621" s="358"/>
      <c r="AO621" s="358"/>
      <c r="AP621" s="358"/>
      <c r="AQ621" s="358"/>
      <c r="AR621" s="358"/>
      <c r="AS621" s="358"/>
      <c r="AT621" s="358"/>
      <c r="AU621" s="358"/>
      <c r="AV621" s="358"/>
      <c r="AW621" s="358"/>
      <c r="AX621" s="358"/>
      <c r="AY621" s="358"/>
      <c r="AZ621" s="358"/>
      <c r="BA621" s="358"/>
      <c r="BB621" s="358"/>
      <c r="BC621" s="358"/>
      <c r="BD621" s="358"/>
    </row>
    <row r="622" spans="37:56" ht="12.75" customHeight="1">
      <c r="AK622" s="358"/>
      <c r="AL622" s="358"/>
      <c r="AM622" s="358"/>
      <c r="AN622" s="358"/>
      <c r="AO622" s="358"/>
      <c r="AP622" s="358"/>
      <c r="AQ622" s="358"/>
      <c r="AR622" s="358"/>
      <c r="AS622" s="358"/>
      <c r="AT622" s="358"/>
      <c r="AU622" s="358"/>
      <c r="AV622" s="358"/>
      <c r="AW622" s="358"/>
      <c r="AX622" s="358"/>
      <c r="AY622" s="358"/>
      <c r="AZ622" s="358"/>
      <c r="BA622" s="358"/>
      <c r="BB622" s="358"/>
      <c r="BC622" s="358"/>
      <c r="BD622" s="358"/>
    </row>
    <row r="623" spans="37:56" ht="12.75" customHeight="1">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row>
    <row r="624" spans="37:56" ht="12.75" customHeight="1">
      <c r="AK624" s="358"/>
      <c r="AL624" s="358"/>
      <c r="AM624" s="358"/>
      <c r="AN624" s="358"/>
      <c r="AO624" s="358"/>
      <c r="AP624" s="358"/>
      <c r="AQ624" s="358"/>
      <c r="AR624" s="358"/>
      <c r="AS624" s="358"/>
      <c r="AT624" s="358"/>
      <c r="AU624" s="358"/>
      <c r="AV624" s="358"/>
      <c r="AW624" s="358"/>
      <c r="AX624" s="358"/>
      <c r="AY624" s="358"/>
      <c r="AZ624" s="358"/>
      <c r="BA624" s="358"/>
      <c r="BB624" s="358"/>
      <c r="BC624" s="358"/>
      <c r="BD624" s="358"/>
    </row>
    <row r="625" spans="37:56" ht="12.75" customHeight="1">
      <c r="AK625" s="358"/>
      <c r="AL625" s="358"/>
      <c r="AM625" s="358"/>
      <c r="AN625" s="358"/>
      <c r="AO625" s="358"/>
      <c r="AP625" s="358"/>
      <c r="AQ625" s="358"/>
      <c r="AR625" s="358"/>
      <c r="AS625" s="358"/>
      <c r="AT625" s="358"/>
      <c r="AU625" s="358"/>
      <c r="AV625" s="358"/>
      <c r="AW625" s="358"/>
      <c r="AX625" s="358"/>
      <c r="AY625" s="358"/>
      <c r="AZ625" s="358"/>
      <c r="BA625" s="358"/>
      <c r="BB625" s="358"/>
      <c r="BC625" s="358"/>
      <c r="BD625" s="358"/>
    </row>
    <row r="626" spans="37:56" ht="12.75" customHeight="1">
      <c r="AK626" s="358"/>
      <c r="AL626" s="358"/>
      <c r="AM626" s="358"/>
      <c r="AN626" s="358"/>
      <c r="AO626" s="358"/>
      <c r="AP626" s="358"/>
      <c r="AQ626" s="358"/>
      <c r="AR626" s="358"/>
      <c r="AS626" s="358"/>
      <c r="AT626" s="358"/>
      <c r="AU626" s="358"/>
      <c r="AV626" s="358"/>
      <c r="AW626" s="358"/>
      <c r="AX626" s="358"/>
      <c r="AY626" s="358"/>
      <c r="AZ626" s="358"/>
      <c r="BA626" s="358"/>
      <c r="BB626" s="358"/>
      <c r="BC626" s="358"/>
      <c r="BD626" s="358"/>
    </row>
    <row r="627" spans="37:56" ht="12.75" customHeight="1">
      <c r="AK627" s="358"/>
      <c r="AL627" s="358"/>
      <c r="AM627" s="358"/>
      <c r="AN627" s="358"/>
      <c r="AO627" s="358"/>
      <c r="AP627" s="358"/>
      <c r="AQ627" s="358"/>
      <c r="AR627" s="358"/>
      <c r="AS627" s="358"/>
      <c r="AT627" s="358"/>
      <c r="AU627" s="358"/>
      <c r="AV627" s="358"/>
      <c r="AW627" s="358"/>
      <c r="AX627" s="358"/>
      <c r="AY627" s="358"/>
      <c r="AZ627" s="358"/>
      <c r="BA627" s="358"/>
      <c r="BB627" s="358"/>
      <c r="BC627" s="358"/>
      <c r="BD627" s="358"/>
    </row>
    <row r="628" spans="37:56" ht="12.75" customHeight="1">
      <c r="AK628" s="358"/>
      <c r="AL628" s="358"/>
      <c r="AM628" s="358"/>
      <c r="AN628" s="358"/>
      <c r="AO628" s="358"/>
      <c r="AP628" s="358"/>
      <c r="AQ628" s="358"/>
      <c r="AR628" s="358"/>
      <c r="AS628" s="358"/>
      <c r="AT628" s="358"/>
      <c r="AU628" s="358"/>
      <c r="AV628" s="358"/>
      <c r="AW628" s="358"/>
      <c r="AX628" s="358"/>
      <c r="AY628" s="358"/>
      <c r="AZ628" s="358"/>
      <c r="BA628" s="358"/>
      <c r="BB628" s="358"/>
      <c r="BC628" s="358"/>
      <c r="BD628" s="358"/>
    </row>
    <row r="629" spans="37:56" ht="12.75" customHeight="1">
      <c r="AK629" s="358"/>
      <c r="AL629" s="358"/>
      <c r="AM629" s="358"/>
      <c r="AN629" s="358"/>
      <c r="AO629" s="358"/>
      <c r="AP629" s="358"/>
      <c r="AQ629" s="358"/>
      <c r="AR629" s="358"/>
      <c r="AS629" s="358"/>
      <c r="AT629" s="358"/>
      <c r="AU629" s="358"/>
      <c r="AV629" s="358"/>
      <c r="AW629" s="358"/>
      <c r="AX629" s="358"/>
      <c r="AY629" s="358"/>
      <c r="AZ629" s="358"/>
      <c r="BA629" s="358"/>
      <c r="BB629" s="358"/>
      <c r="BC629" s="358"/>
      <c r="BD629" s="358"/>
    </row>
    <row r="630" spans="37:56" ht="12.75" customHeight="1">
      <c r="AK630" s="358"/>
      <c r="AL630" s="358"/>
      <c r="AM630" s="358"/>
      <c r="AN630" s="358"/>
      <c r="AO630" s="358"/>
      <c r="AP630" s="358"/>
      <c r="AQ630" s="358"/>
      <c r="AR630" s="358"/>
      <c r="AS630" s="358"/>
      <c r="AT630" s="358"/>
      <c r="AU630" s="358"/>
      <c r="AV630" s="358"/>
      <c r="AW630" s="358"/>
      <c r="AX630" s="358"/>
      <c r="AY630" s="358"/>
      <c r="AZ630" s="358"/>
      <c r="BA630" s="358"/>
      <c r="BB630" s="358"/>
      <c r="BC630" s="358"/>
      <c r="BD630" s="358"/>
    </row>
    <row r="631" spans="37:56" ht="12.75" customHeight="1">
      <c r="AK631" s="358"/>
      <c r="AL631" s="358"/>
      <c r="AM631" s="358"/>
      <c r="AN631" s="358"/>
      <c r="AO631" s="358"/>
      <c r="AP631" s="358"/>
      <c r="AQ631" s="358"/>
      <c r="AR631" s="358"/>
      <c r="AS631" s="358"/>
      <c r="AT631" s="358"/>
      <c r="AU631" s="358"/>
      <c r="AV631" s="358"/>
      <c r="AW631" s="358"/>
      <c r="AX631" s="358"/>
      <c r="AY631" s="358"/>
      <c r="AZ631" s="358"/>
      <c r="BA631" s="358"/>
      <c r="BB631" s="358"/>
      <c r="BC631" s="358"/>
      <c r="BD631" s="358"/>
    </row>
    <row r="632" spans="37:56" ht="12.75" customHeight="1">
      <c r="AK632" s="358"/>
      <c r="AL632" s="358"/>
      <c r="AM632" s="358"/>
      <c r="AN632" s="358"/>
      <c r="AO632" s="358"/>
      <c r="AP632" s="358"/>
      <c r="AQ632" s="358"/>
      <c r="AR632" s="358"/>
      <c r="AS632" s="358"/>
      <c r="AT632" s="358"/>
      <c r="AU632" s="358"/>
      <c r="AV632" s="358"/>
      <c r="AW632" s="358"/>
      <c r="AX632" s="358"/>
      <c r="AY632" s="358"/>
      <c r="AZ632" s="358"/>
      <c r="BA632" s="358"/>
      <c r="BB632" s="358"/>
      <c r="BC632" s="358"/>
      <c r="BD632" s="358"/>
    </row>
    <row r="633" spans="37:56" ht="12.75" customHeight="1">
      <c r="AK633" s="358"/>
      <c r="AL633" s="358"/>
      <c r="AM633" s="358"/>
      <c r="AN633" s="358"/>
      <c r="AO633" s="358"/>
      <c r="AP633" s="358"/>
      <c r="AQ633" s="358"/>
      <c r="AR633" s="358"/>
      <c r="AS633" s="358"/>
      <c r="AT633" s="358"/>
      <c r="AU633" s="358"/>
      <c r="AV633" s="358"/>
      <c r="AW633" s="358"/>
      <c r="AX633" s="358"/>
      <c r="AY633" s="358"/>
      <c r="AZ633" s="358"/>
      <c r="BA633" s="358"/>
      <c r="BB633" s="358"/>
      <c r="BC633" s="358"/>
      <c r="BD633" s="358"/>
    </row>
    <row r="634" spans="37:56" ht="12.75" customHeight="1">
      <c r="AK634" s="358"/>
      <c r="AL634" s="358"/>
      <c r="AM634" s="358"/>
      <c r="AN634" s="358"/>
      <c r="AO634" s="358"/>
      <c r="AP634" s="358"/>
      <c r="AQ634" s="358"/>
      <c r="AR634" s="358"/>
      <c r="AS634" s="358"/>
      <c r="AT634" s="358"/>
      <c r="AU634" s="358"/>
      <c r="AV634" s="358"/>
      <c r="AW634" s="358"/>
      <c r="AX634" s="358"/>
      <c r="AY634" s="358"/>
      <c r="AZ634" s="358"/>
      <c r="BA634" s="358"/>
      <c r="BB634" s="358"/>
      <c r="BC634" s="358"/>
      <c r="BD634" s="358"/>
    </row>
    <row r="635" spans="37:56" ht="12.75" customHeight="1">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row>
    <row r="636" spans="37:56" ht="12.75" customHeight="1">
      <c r="AK636" s="358"/>
      <c r="AL636" s="358"/>
      <c r="AM636" s="358"/>
      <c r="AN636" s="358"/>
      <c r="AO636" s="358"/>
      <c r="AP636" s="358"/>
      <c r="AQ636" s="358"/>
      <c r="AR636" s="358"/>
      <c r="AS636" s="358"/>
      <c r="AT636" s="358"/>
      <c r="AU636" s="358"/>
      <c r="AV636" s="358"/>
      <c r="AW636" s="358"/>
      <c r="AX636" s="358"/>
      <c r="AY636" s="358"/>
      <c r="AZ636" s="358"/>
      <c r="BA636" s="358"/>
      <c r="BB636" s="358"/>
      <c r="BC636" s="358"/>
      <c r="BD636" s="358"/>
    </row>
    <row r="637" spans="37:56" ht="12.75" customHeight="1">
      <c r="AK637" s="358"/>
      <c r="AL637" s="358"/>
      <c r="AM637" s="358"/>
      <c r="AN637" s="358"/>
      <c r="AO637" s="358"/>
      <c r="AP637" s="358"/>
      <c r="AQ637" s="358"/>
      <c r="AR637" s="358"/>
      <c r="AS637" s="358"/>
      <c r="AT637" s="358"/>
      <c r="AU637" s="358"/>
      <c r="AV637" s="358"/>
      <c r="AW637" s="358"/>
      <c r="AX637" s="358"/>
      <c r="AY637" s="358"/>
      <c r="AZ637" s="358"/>
      <c r="BA637" s="358"/>
      <c r="BB637" s="358"/>
      <c r="BC637" s="358"/>
      <c r="BD637" s="358"/>
    </row>
    <row r="638" spans="37:56" ht="12.75" customHeight="1">
      <c r="AK638" s="358"/>
      <c r="AL638" s="358"/>
      <c r="AM638" s="358"/>
      <c r="AN638" s="358"/>
      <c r="AO638" s="358"/>
      <c r="AP638" s="358"/>
      <c r="AQ638" s="358"/>
      <c r="AR638" s="358"/>
      <c r="AS638" s="358"/>
      <c r="AT638" s="358"/>
      <c r="AU638" s="358"/>
      <c r="AV638" s="358"/>
      <c r="AW638" s="358"/>
      <c r="AX638" s="358"/>
      <c r="AY638" s="358"/>
      <c r="AZ638" s="358"/>
      <c r="BA638" s="358"/>
      <c r="BB638" s="358"/>
      <c r="BC638" s="358"/>
      <c r="BD638" s="358"/>
    </row>
    <row r="639" spans="37:56" ht="12.75" customHeight="1">
      <c r="AK639" s="358"/>
      <c r="AL639" s="358"/>
      <c r="AM639" s="358"/>
      <c r="AN639" s="358"/>
      <c r="AO639" s="358"/>
      <c r="AP639" s="358"/>
      <c r="AQ639" s="358"/>
      <c r="AR639" s="358"/>
      <c r="AS639" s="358"/>
      <c r="AT639" s="358"/>
      <c r="AU639" s="358"/>
      <c r="AV639" s="358"/>
      <c r="AW639" s="358"/>
      <c r="AX639" s="358"/>
      <c r="AY639" s="358"/>
      <c r="AZ639" s="358"/>
      <c r="BA639" s="358"/>
      <c r="BB639" s="358"/>
      <c r="BC639" s="358"/>
      <c r="BD639" s="358"/>
    </row>
    <row r="640" spans="37:56" ht="12.75" customHeight="1">
      <c r="AK640" s="358"/>
      <c r="AL640" s="358"/>
      <c r="AM640" s="358"/>
      <c r="AN640" s="358"/>
      <c r="AO640" s="358"/>
      <c r="AP640" s="358"/>
      <c r="AQ640" s="358"/>
      <c r="AR640" s="358"/>
      <c r="AS640" s="358"/>
      <c r="AT640" s="358"/>
      <c r="AU640" s="358"/>
      <c r="AV640" s="358"/>
      <c r="AW640" s="358"/>
      <c r="AX640" s="358"/>
      <c r="AY640" s="358"/>
      <c r="AZ640" s="358"/>
      <c r="BA640" s="358"/>
      <c r="BB640" s="358"/>
      <c r="BC640" s="358"/>
      <c r="BD640" s="358"/>
    </row>
    <row r="641" spans="37:56" ht="12.75" customHeight="1">
      <c r="AK641" s="358"/>
      <c r="AL641" s="358"/>
      <c r="AM641" s="358"/>
      <c r="AN641" s="358"/>
      <c r="AO641" s="358"/>
      <c r="AP641" s="358"/>
      <c r="AQ641" s="358"/>
      <c r="AR641" s="358"/>
      <c r="AS641" s="358"/>
      <c r="AT641" s="358"/>
      <c r="AU641" s="358"/>
      <c r="AV641" s="358"/>
      <c r="AW641" s="358"/>
      <c r="AX641" s="358"/>
      <c r="AY641" s="358"/>
      <c r="AZ641" s="358"/>
      <c r="BA641" s="358"/>
      <c r="BB641" s="358"/>
      <c r="BC641" s="358"/>
      <c r="BD641" s="358"/>
    </row>
    <row r="642" spans="37:56" ht="12.75" customHeight="1">
      <c r="AK642" s="358"/>
      <c r="AL642" s="358"/>
      <c r="AM642" s="358"/>
      <c r="AN642" s="358"/>
      <c r="AO642" s="358"/>
      <c r="AP642" s="358"/>
      <c r="AQ642" s="358"/>
      <c r="AR642" s="358"/>
      <c r="AS642" s="358"/>
      <c r="AT642" s="358"/>
      <c r="AU642" s="358"/>
      <c r="AV642" s="358"/>
      <c r="AW642" s="358"/>
      <c r="AX642" s="358"/>
      <c r="AY642" s="358"/>
      <c r="AZ642" s="358"/>
      <c r="BA642" s="358"/>
      <c r="BB642" s="358"/>
      <c r="BC642" s="358"/>
      <c r="BD642" s="358"/>
    </row>
    <row r="643" spans="37:56" ht="12.75" customHeight="1">
      <c r="AK643" s="358"/>
      <c r="AL643" s="358"/>
      <c r="AM643" s="358"/>
      <c r="AN643" s="358"/>
      <c r="AO643" s="358"/>
      <c r="AP643" s="358"/>
      <c r="AQ643" s="358"/>
      <c r="AR643" s="358"/>
      <c r="AS643" s="358"/>
      <c r="AT643" s="358"/>
      <c r="AU643" s="358"/>
      <c r="AV643" s="358"/>
      <c r="AW643" s="358"/>
      <c r="AX643" s="358"/>
      <c r="AY643" s="358"/>
      <c r="AZ643" s="358"/>
      <c r="BA643" s="358"/>
      <c r="BB643" s="358"/>
      <c r="BC643" s="358"/>
      <c r="BD643" s="358"/>
    </row>
    <row r="644" spans="37:56" ht="12.75" customHeight="1">
      <c r="AK644" s="358"/>
      <c r="AL644" s="358"/>
      <c r="AM644" s="358"/>
      <c r="AN644" s="358"/>
      <c r="AO644" s="358"/>
      <c r="AP644" s="358"/>
      <c r="AQ644" s="358"/>
      <c r="AR644" s="358"/>
      <c r="AS644" s="358"/>
      <c r="AT644" s="358"/>
      <c r="AU644" s="358"/>
      <c r="AV644" s="358"/>
      <c r="AW644" s="358"/>
      <c r="AX644" s="358"/>
      <c r="AY644" s="358"/>
      <c r="AZ644" s="358"/>
      <c r="BA644" s="358"/>
      <c r="BB644" s="358"/>
      <c r="BC644" s="358"/>
      <c r="BD644" s="358"/>
    </row>
    <row r="645" spans="37:56" ht="12.75" customHeight="1">
      <c r="AK645" s="358"/>
      <c r="AL645" s="358"/>
      <c r="AM645" s="358"/>
      <c r="AN645" s="358"/>
      <c r="AO645" s="358"/>
      <c r="AP645" s="358"/>
      <c r="AQ645" s="358"/>
      <c r="AR645" s="358"/>
      <c r="AS645" s="358"/>
      <c r="AT645" s="358"/>
      <c r="AU645" s="358"/>
      <c r="AV645" s="358"/>
      <c r="AW645" s="358"/>
      <c r="AX645" s="358"/>
      <c r="AY645" s="358"/>
      <c r="AZ645" s="358"/>
      <c r="BA645" s="358"/>
      <c r="BB645" s="358"/>
      <c r="BC645" s="358"/>
      <c r="BD645" s="358"/>
    </row>
    <row r="646" spans="37:56" ht="12.75" customHeight="1">
      <c r="AK646" s="358"/>
      <c r="AL646" s="358"/>
      <c r="AM646" s="358"/>
      <c r="AN646" s="358"/>
      <c r="AO646" s="358"/>
      <c r="AP646" s="358"/>
      <c r="AQ646" s="358"/>
      <c r="AR646" s="358"/>
      <c r="AS646" s="358"/>
      <c r="AT646" s="358"/>
      <c r="AU646" s="358"/>
      <c r="AV646" s="358"/>
      <c r="AW646" s="358"/>
      <c r="AX646" s="358"/>
      <c r="AY646" s="358"/>
      <c r="AZ646" s="358"/>
      <c r="BA646" s="358"/>
      <c r="BB646" s="358"/>
      <c r="BC646" s="358"/>
      <c r="BD646" s="358"/>
    </row>
    <row r="647" spans="37:56" ht="12.75" customHeight="1">
      <c r="AK647" s="358"/>
      <c r="AL647" s="358"/>
      <c r="AM647" s="358"/>
      <c r="AN647" s="358"/>
      <c r="AO647" s="358"/>
      <c r="AP647" s="358"/>
      <c r="AQ647" s="358"/>
      <c r="AR647" s="358"/>
      <c r="AS647" s="358"/>
      <c r="AT647" s="358"/>
      <c r="AU647" s="358"/>
      <c r="AV647" s="358"/>
      <c r="AW647" s="358"/>
      <c r="AX647" s="358"/>
      <c r="AY647" s="358"/>
      <c r="AZ647" s="358"/>
      <c r="BA647" s="358"/>
      <c r="BB647" s="358"/>
      <c r="BC647" s="358"/>
      <c r="BD647" s="358"/>
    </row>
    <row r="648" spans="37:56" ht="12.75" customHeight="1">
      <c r="AK648" s="358"/>
      <c r="AL648" s="358"/>
      <c r="AM648" s="358"/>
      <c r="AN648" s="358"/>
      <c r="AO648" s="358"/>
      <c r="AP648" s="358"/>
      <c r="AQ648" s="358"/>
      <c r="AR648" s="358"/>
      <c r="AS648" s="358"/>
      <c r="AT648" s="358"/>
      <c r="AU648" s="358"/>
      <c r="AV648" s="358"/>
      <c r="AW648" s="358"/>
      <c r="AX648" s="358"/>
      <c r="AY648" s="358"/>
      <c r="AZ648" s="358"/>
      <c r="BA648" s="358"/>
      <c r="BB648" s="358"/>
      <c r="BC648" s="358"/>
      <c r="BD648" s="358"/>
    </row>
    <row r="649" spans="37:56" ht="12.75" customHeight="1">
      <c r="AK649" s="358"/>
      <c r="AL649" s="358"/>
      <c r="AM649" s="358"/>
      <c r="AN649" s="358"/>
      <c r="AO649" s="358"/>
      <c r="AP649" s="358"/>
      <c r="AQ649" s="358"/>
      <c r="AR649" s="358"/>
      <c r="AS649" s="358"/>
      <c r="AT649" s="358"/>
      <c r="AU649" s="358"/>
      <c r="AV649" s="358"/>
      <c r="AW649" s="358"/>
      <c r="AX649" s="358"/>
      <c r="AY649" s="358"/>
      <c r="AZ649" s="358"/>
      <c r="BA649" s="358"/>
      <c r="BB649" s="358"/>
      <c r="BC649" s="358"/>
      <c r="BD649" s="358"/>
    </row>
    <row r="650" spans="37:56" ht="12.75" customHeight="1">
      <c r="AK650" s="358"/>
      <c r="AL650" s="358"/>
      <c r="AM650" s="358"/>
      <c r="AN650" s="358"/>
      <c r="AO650" s="358"/>
      <c r="AP650" s="358"/>
      <c r="AQ650" s="358"/>
      <c r="AR650" s="358"/>
      <c r="AS650" s="358"/>
      <c r="AT650" s="358"/>
      <c r="AU650" s="358"/>
      <c r="AV650" s="358"/>
      <c r="AW650" s="358"/>
      <c r="AX650" s="358"/>
      <c r="AY650" s="358"/>
      <c r="AZ650" s="358"/>
      <c r="BA650" s="358"/>
      <c r="BB650" s="358"/>
      <c r="BC650" s="358"/>
      <c r="BD650" s="358"/>
    </row>
    <row r="651" spans="37:56" ht="12.75" customHeight="1">
      <c r="AK651" s="358"/>
      <c r="AL651" s="358"/>
      <c r="AM651" s="358"/>
      <c r="AN651" s="358"/>
      <c r="AO651" s="358"/>
      <c r="AP651" s="358"/>
      <c r="AQ651" s="358"/>
      <c r="AR651" s="358"/>
      <c r="AS651" s="358"/>
      <c r="AT651" s="358"/>
      <c r="AU651" s="358"/>
      <c r="AV651" s="358"/>
      <c r="AW651" s="358"/>
      <c r="AX651" s="358"/>
      <c r="AY651" s="358"/>
      <c r="AZ651" s="358"/>
      <c r="BA651" s="358"/>
      <c r="BB651" s="358"/>
      <c r="BC651" s="358"/>
      <c r="BD651" s="358"/>
    </row>
    <row r="652" spans="37:56" ht="12.75" customHeight="1">
      <c r="AK652" s="358"/>
      <c r="AL652" s="358"/>
      <c r="AM652" s="358"/>
      <c r="AN652" s="358"/>
      <c r="AO652" s="358"/>
      <c r="AP652" s="358"/>
      <c r="AQ652" s="358"/>
      <c r="AR652" s="358"/>
      <c r="AS652" s="358"/>
      <c r="AT652" s="358"/>
      <c r="AU652" s="358"/>
      <c r="AV652" s="358"/>
      <c r="AW652" s="358"/>
      <c r="AX652" s="358"/>
      <c r="AY652" s="358"/>
      <c r="AZ652" s="358"/>
      <c r="BA652" s="358"/>
      <c r="BB652" s="358"/>
      <c r="BC652" s="358"/>
      <c r="BD652" s="358"/>
    </row>
    <row r="653" spans="37:56" ht="12.75" customHeight="1">
      <c r="AK653" s="358"/>
      <c r="AL653" s="358"/>
      <c r="AM653" s="358"/>
      <c r="AN653" s="358"/>
      <c r="AO653" s="358"/>
      <c r="AP653" s="358"/>
      <c r="AQ653" s="358"/>
      <c r="AR653" s="358"/>
      <c r="AS653" s="358"/>
      <c r="AT653" s="358"/>
      <c r="AU653" s="358"/>
      <c r="AV653" s="358"/>
      <c r="AW653" s="358"/>
      <c r="AX653" s="358"/>
      <c r="AY653" s="358"/>
      <c r="AZ653" s="358"/>
      <c r="BA653" s="358"/>
      <c r="BB653" s="358"/>
      <c r="BC653" s="358"/>
      <c r="BD653" s="358"/>
    </row>
    <row r="654" spans="37:56" ht="12.75" customHeight="1">
      <c r="AK654" s="358"/>
      <c r="AL654" s="358"/>
      <c r="AM654" s="358"/>
      <c r="AN654" s="358"/>
      <c r="AO654" s="358"/>
      <c r="AP654" s="358"/>
      <c r="AQ654" s="358"/>
      <c r="AR654" s="358"/>
      <c r="AS654" s="358"/>
      <c r="AT654" s="358"/>
      <c r="AU654" s="358"/>
      <c r="AV654" s="358"/>
      <c r="AW654" s="358"/>
      <c r="AX654" s="358"/>
      <c r="AY654" s="358"/>
      <c r="AZ654" s="358"/>
      <c r="BA654" s="358"/>
      <c r="BB654" s="358"/>
      <c r="BC654" s="358"/>
      <c r="BD654" s="358"/>
    </row>
    <row r="655" spans="37:56" ht="12.75" customHeight="1">
      <c r="AK655" s="358"/>
      <c r="AL655" s="358"/>
      <c r="AM655" s="358"/>
      <c r="AN655" s="358"/>
      <c r="AO655" s="358"/>
      <c r="AP655" s="358"/>
      <c r="AQ655" s="358"/>
      <c r="AR655" s="358"/>
      <c r="AS655" s="358"/>
      <c r="AT655" s="358"/>
      <c r="AU655" s="358"/>
      <c r="AV655" s="358"/>
      <c r="AW655" s="358"/>
      <c r="AX655" s="358"/>
      <c r="AY655" s="358"/>
      <c r="AZ655" s="358"/>
      <c r="BA655" s="358"/>
      <c r="BB655" s="358"/>
      <c r="BC655" s="358"/>
      <c r="BD655" s="358"/>
    </row>
    <row r="656" spans="37:56" ht="12.75" customHeight="1">
      <c r="AK656" s="358"/>
      <c r="AL656" s="358"/>
      <c r="AM656" s="358"/>
      <c r="AN656" s="358"/>
      <c r="AO656" s="358"/>
      <c r="AP656" s="358"/>
      <c r="AQ656" s="358"/>
      <c r="AR656" s="358"/>
      <c r="AS656" s="358"/>
      <c r="AT656" s="358"/>
      <c r="AU656" s="358"/>
      <c r="AV656" s="358"/>
      <c r="AW656" s="358"/>
      <c r="AX656" s="358"/>
      <c r="AY656" s="358"/>
      <c r="AZ656" s="358"/>
      <c r="BA656" s="358"/>
      <c r="BB656" s="358"/>
      <c r="BC656" s="358"/>
      <c r="BD656" s="358"/>
    </row>
    <row r="657" spans="37:56" ht="12.75" customHeight="1">
      <c r="AK657" s="358"/>
      <c r="AL657" s="358"/>
      <c r="AM657" s="358"/>
      <c r="AN657" s="358"/>
      <c r="AO657" s="358"/>
      <c r="AP657" s="358"/>
      <c r="AQ657" s="358"/>
      <c r="AR657" s="358"/>
      <c r="AS657" s="358"/>
      <c r="AT657" s="358"/>
      <c r="AU657" s="358"/>
      <c r="AV657" s="358"/>
      <c r="AW657" s="358"/>
      <c r="AX657" s="358"/>
      <c r="AY657" s="358"/>
      <c r="AZ657" s="358"/>
      <c r="BA657" s="358"/>
      <c r="BB657" s="358"/>
      <c r="BC657" s="358"/>
      <c r="BD657" s="358"/>
    </row>
    <row r="658" spans="37:56" ht="12.75" customHeight="1">
      <c r="AK658" s="358"/>
      <c r="AL658" s="358"/>
      <c r="AM658" s="358"/>
      <c r="AN658" s="358"/>
      <c r="AO658" s="358"/>
      <c r="AP658" s="358"/>
      <c r="AQ658" s="358"/>
      <c r="AR658" s="358"/>
      <c r="AS658" s="358"/>
      <c r="AT658" s="358"/>
      <c r="AU658" s="358"/>
      <c r="AV658" s="358"/>
      <c r="AW658" s="358"/>
      <c r="AX658" s="358"/>
      <c r="AY658" s="358"/>
      <c r="AZ658" s="358"/>
      <c r="BA658" s="358"/>
      <c r="BB658" s="358"/>
      <c r="BC658" s="358"/>
      <c r="BD658" s="358"/>
    </row>
    <row r="659" spans="37:56" ht="12.75" customHeight="1">
      <c r="AK659" s="358"/>
      <c r="AL659" s="358"/>
      <c r="AM659" s="358"/>
      <c r="AN659" s="358"/>
      <c r="AO659" s="358"/>
      <c r="AP659" s="358"/>
      <c r="AQ659" s="358"/>
      <c r="AR659" s="358"/>
      <c r="AS659" s="358"/>
      <c r="AT659" s="358"/>
      <c r="AU659" s="358"/>
      <c r="AV659" s="358"/>
      <c r="AW659" s="358"/>
      <c r="AX659" s="358"/>
      <c r="AY659" s="358"/>
      <c r="AZ659" s="358"/>
      <c r="BA659" s="358"/>
      <c r="BB659" s="358"/>
      <c r="BC659" s="358"/>
      <c r="BD659" s="358"/>
    </row>
    <row r="660" spans="37:56" ht="12.75" customHeight="1">
      <c r="AK660" s="358"/>
      <c r="AL660" s="358"/>
      <c r="AM660" s="358"/>
      <c r="AN660" s="358"/>
      <c r="AO660" s="358"/>
      <c r="AP660" s="358"/>
      <c r="AQ660" s="358"/>
      <c r="AR660" s="358"/>
      <c r="AS660" s="358"/>
      <c r="AT660" s="358"/>
      <c r="AU660" s="358"/>
      <c r="AV660" s="358"/>
      <c r="AW660" s="358"/>
      <c r="AX660" s="358"/>
      <c r="AY660" s="358"/>
      <c r="AZ660" s="358"/>
      <c r="BA660" s="358"/>
      <c r="BB660" s="358"/>
      <c r="BC660" s="358"/>
      <c r="BD660" s="358"/>
    </row>
    <row r="661" spans="37:56" ht="12.75" customHeight="1">
      <c r="AK661" s="358"/>
      <c r="AL661" s="358"/>
      <c r="AM661" s="358"/>
      <c r="AN661" s="358"/>
      <c r="AO661" s="358"/>
      <c r="AP661" s="358"/>
      <c r="AQ661" s="358"/>
      <c r="AR661" s="358"/>
      <c r="AS661" s="358"/>
      <c r="AT661" s="358"/>
      <c r="AU661" s="358"/>
      <c r="AV661" s="358"/>
      <c r="AW661" s="358"/>
      <c r="AX661" s="358"/>
      <c r="AY661" s="358"/>
      <c r="AZ661" s="358"/>
      <c r="BA661" s="358"/>
      <c r="BB661" s="358"/>
      <c r="BC661" s="358"/>
      <c r="BD661" s="358"/>
    </row>
    <row r="662" spans="37:56" ht="12.75" customHeight="1">
      <c r="AK662" s="358"/>
      <c r="AL662" s="358"/>
      <c r="AM662" s="358"/>
      <c r="AN662" s="358"/>
      <c r="AO662" s="358"/>
      <c r="AP662" s="358"/>
      <c r="AQ662" s="358"/>
      <c r="AR662" s="358"/>
      <c r="AS662" s="358"/>
      <c r="AT662" s="358"/>
      <c r="AU662" s="358"/>
      <c r="AV662" s="358"/>
      <c r="AW662" s="358"/>
      <c r="AX662" s="358"/>
      <c r="AY662" s="358"/>
      <c r="AZ662" s="358"/>
      <c r="BA662" s="358"/>
      <c r="BB662" s="358"/>
      <c r="BC662" s="358"/>
      <c r="BD662" s="358"/>
    </row>
    <row r="663" spans="37:56" ht="12.75" customHeight="1">
      <c r="AK663" s="358"/>
      <c r="AL663" s="358"/>
      <c r="AM663" s="358"/>
      <c r="AN663" s="358"/>
      <c r="AO663" s="358"/>
      <c r="AP663" s="358"/>
      <c r="AQ663" s="358"/>
      <c r="AR663" s="358"/>
      <c r="AS663" s="358"/>
      <c r="AT663" s="358"/>
      <c r="AU663" s="358"/>
      <c r="AV663" s="358"/>
      <c r="AW663" s="358"/>
      <c r="AX663" s="358"/>
      <c r="AY663" s="358"/>
      <c r="AZ663" s="358"/>
      <c r="BA663" s="358"/>
      <c r="BB663" s="358"/>
      <c r="BC663" s="358"/>
      <c r="BD663" s="358"/>
    </row>
    <row r="664" spans="37:56" ht="12.75" customHeight="1">
      <c r="AK664" s="358"/>
      <c r="AL664" s="358"/>
      <c r="AM664" s="358"/>
      <c r="AN664" s="358"/>
      <c r="AO664" s="358"/>
      <c r="AP664" s="358"/>
      <c r="AQ664" s="358"/>
      <c r="AR664" s="358"/>
      <c r="AS664" s="358"/>
      <c r="AT664" s="358"/>
      <c r="AU664" s="358"/>
      <c r="AV664" s="358"/>
      <c r="AW664" s="358"/>
      <c r="AX664" s="358"/>
      <c r="AY664" s="358"/>
      <c r="AZ664" s="358"/>
      <c r="BA664" s="358"/>
      <c r="BB664" s="358"/>
      <c r="BC664" s="358"/>
      <c r="BD664" s="358"/>
    </row>
    <row r="665" spans="37:56" ht="12.75" customHeight="1">
      <c r="AK665" s="358"/>
      <c r="AL665" s="358"/>
      <c r="AM665" s="358"/>
      <c r="AN665" s="358"/>
      <c r="AO665" s="358"/>
      <c r="AP665" s="358"/>
      <c r="AQ665" s="358"/>
      <c r="AR665" s="358"/>
      <c r="AS665" s="358"/>
      <c r="AT665" s="358"/>
      <c r="AU665" s="358"/>
      <c r="AV665" s="358"/>
      <c r="AW665" s="358"/>
      <c r="AX665" s="358"/>
      <c r="AY665" s="358"/>
      <c r="AZ665" s="358"/>
      <c r="BA665" s="358"/>
      <c r="BB665" s="358"/>
      <c r="BC665" s="358"/>
      <c r="BD665" s="358"/>
    </row>
    <row r="666" spans="37:56" ht="12.75" customHeight="1">
      <c r="AK666" s="358"/>
      <c r="AL666" s="358"/>
      <c r="AM666" s="358"/>
      <c r="AN666" s="358"/>
      <c r="AO666" s="358"/>
      <c r="AP666" s="358"/>
      <c r="AQ666" s="358"/>
      <c r="AR666" s="358"/>
      <c r="AS666" s="358"/>
      <c r="AT666" s="358"/>
      <c r="AU666" s="358"/>
      <c r="AV666" s="358"/>
      <c r="AW666" s="358"/>
      <c r="AX666" s="358"/>
      <c r="AY666" s="358"/>
      <c r="AZ666" s="358"/>
      <c r="BA666" s="358"/>
      <c r="BB666" s="358"/>
      <c r="BC666" s="358"/>
      <c r="BD666" s="358"/>
    </row>
    <row r="667" spans="37:56" ht="12.75" customHeight="1">
      <c r="AK667" s="358"/>
      <c r="AL667" s="358"/>
      <c r="AM667" s="358"/>
      <c r="AN667" s="358"/>
      <c r="AO667" s="358"/>
      <c r="AP667" s="358"/>
      <c r="AQ667" s="358"/>
      <c r="AR667" s="358"/>
      <c r="AS667" s="358"/>
      <c r="AT667" s="358"/>
      <c r="AU667" s="358"/>
      <c r="AV667" s="358"/>
      <c r="AW667" s="358"/>
      <c r="AX667" s="358"/>
      <c r="AY667" s="358"/>
      <c r="AZ667" s="358"/>
      <c r="BA667" s="358"/>
      <c r="BB667" s="358"/>
      <c r="BC667" s="358"/>
      <c r="BD667" s="358"/>
    </row>
    <row r="668" spans="37:56" ht="12.75" customHeight="1">
      <c r="AK668" s="358"/>
      <c r="AL668" s="358"/>
      <c r="AM668" s="358"/>
      <c r="AN668" s="358"/>
      <c r="AO668" s="358"/>
      <c r="AP668" s="358"/>
      <c r="AQ668" s="358"/>
      <c r="AR668" s="358"/>
      <c r="AS668" s="358"/>
      <c r="AT668" s="358"/>
      <c r="AU668" s="358"/>
      <c r="AV668" s="358"/>
      <c r="AW668" s="358"/>
      <c r="AX668" s="358"/>
      <c r="AY668" s="358"/>
      <c r="AZ668" s="358"/>
      <c r="BA668" s="358"/>
      <c r="BB668" s="358"/>
      <c r="BC668" s="358"/>
      <c r="BD668" s="358"/>
    </row>
    <row r="669" spans="37:56" ht="12.75" customHeight="1">
      <c r="AK669" s="358"/>
      <c r="AL669" s="358"/>
      <c r="AM669" s="358"/>
      <c r="AN669" s="358"/>
      <c r="AO669" s="358"/>
      <c r="AP669" s="358"/>
      <c r="AQ669" s="358"/>
      <c r="AR669" s="358"/>
      <c r="AS669" s="358"/>
      <c r="AT669" s="358"/>
      <c r="AU669" s="358"/>
      <c r="AV669" s="358"/>
      <c r="AW669" s="358"/>
      <c r="AX669" s="358"/>
      <c r="AY669" s="358"/>
      <c r="AZ669" s="358"/>
      <c r="BA669" s="358"/>
      <c r="BB669" s="358"/>
      <c r="BC669" s="358"/>
      <c r="BD669" s="358"/>
    </row>
    <row r="670" spans="37:56" ht="12.75" customHeight="1">
      <c r="AK670" s="358"/>
      <c r="AL670" s="358"/>
      <c r="AM670" s="358"/>
      <c r="AN670" s="358"/>
      <c r="AO670" s="358"/>
      <c r="AP670" s="358"/>
      <c r="AQ670" s="358"/>
      <c r="AR670" s="358"/>
      <c r="AS670" s="358"/>
      <c r="AT670" s="358"/>
      <c r="AU670" s="358"/>
      <c r="AV670" s="358"/>
      <c r="AW670" s="358"/>
      <c r="AX670" s="358"/>
      <c r="AY670" s="358"/>
      <c r="AZ670" s="358"/>
      <c r="BA670" s="358"/>
      <c r="BB670" s="358"/>
      <c r="BC670" s="358"/>
      <c r="BD670" s="358"/>
    </row>
    <row r="671" spans="37:56" ht="12.75" customHeight="1">
      <c r="AK671" s="358"/>
      <c r="AL671" s="358"/>
      <c r="AM671" s="358"/>
      <c r="AN671" s="358"/>
      <c r="AO671" s="358"/>
      <c r="AP671" s="358"/>
      <c r="AQ671" s="358"/>
      <c r="AR671" s="358"/>
      <c r="AS671" s="358"/>
      <c r="AT671" s="358"/>
      <c r="AU671" s="358"/>
      <c r="AV671" s="358"/>
      <c r="AW671" s="358"/>
      <c r="AX671" s="358"/>
      <c r="AY671" s="358"/>
      <c r="AZ671" s="358"/>
      <c r="BA671" s="358"/>
      <c r="BB671" s="358"/>
      <c r="BC671" s="358"/>
      <c r="BD671" s="358"/>
    </row>
    <row r="672" spans="37:56" ht="12.75" customHeight="1">
      <c r="AK672" s="358"/>
      <c r="AL672" s="358"/>
      <c r="AM672" s="358"/>
      <c r="AN672" s="358"/>
      <c r="AO672" s="358"/>
      <c r="AP672" s="358"/>
      <c r="AQ672" s="358"/>
      <c r="AR672" s="358"/>
      <c r="AS672" s="358"/>
      <c r="AT672" s="358"/>
      <c r="AU672" s="358"/>
      <c r="AV672" s="358"/>
      <c r="AW672" s="358"/>
      <c r="AX672" s="358"/>
      <c r="AY672" s="358"/>
      <c r="AZ672" s="358"/>
      <c r="BA672" s="358"/>
      <c r="BB672" s="358"/>
      <c r="BC672" s="358"/>
      <c r="BD672" s="358"/>
    </row>
    <row r="673" spans="37:56" ht="12.75" customHeight="1">
      <c r="AK673" s="358"/>
      <c r="AL673" s="358"/>
      <c r="AM673" s="358"/>
      <c r="AN673" s="358"/>
      <c r="AO673" s="358"/>
      <c r="AP673" s="358"/>
      <c r="AQ673" s="358"/>
      <c r="AR673" s="358"/>
      <c r="AS673" s="358"/>
      <c r="AT673" s="358"/>
      <c r="AU673" s="358"/>
      <c r="AV673" s="358"/>
      <c r="AW673" s="358"/>
      <c r="AX673" s="358"/>
      <c r="AY673" s="358"/>
      <c r="AZ673" s="358"/>
      <c r="BA673" s="358"/>
      <c r="BB673" s="358"/>
      <c r="BC673" s="358"/>
      <c r="BD673" s="358"/>
    </row>
    <row r="674" spans="37:56" ht="12.75" customHeight="1">
      <c r="AK674" s="358"/>
      <c r="AL674" s="358"/>
      <c r="AM674" s="358"/>
      <c r="AN674" s="358"/>
      <c r="AO674" s="358"/>
      <c r="AP674" s="358"/>
      <c r="AQ674" s="358"/>
      <c r="AR674" s="358"/>
      <c r="AS674" s="358"/>
      <c r="AT674" s="358"/>
      <c r="AU674" s="358"/>
      <c r="AV674" s="358"/>
      <c r="AW674" s="358"/>
      <c r="AX674" s="358"/>
      <c r="AY674" s="358"/>
      <c r="AZ674" s="358"/>
      <c r="BA674" s="358"/>
      <c r="BB674" s="358"/>
      <c r="BC674" s="358"/>
      <c r="BD674" s="358"/>
    </row>
    <row r="675" spans="37:56" ht="12.75" customHeight="1">
      <c r="AK675" s="358"/>
      <c r="AL675" s="358"/>
      <c r="AM675" s="358"/>
      <c r="AN675" s="358"/>
      <c r="AO675" s="358"/>
      <c r="AP675" s="358"/>
      <c r="AQ675" s="358"/>
      <c r="AR675" s="358"/>
      <c r="AS675" s="358"/>
      <c r="AT675" s="358"/>
      <c r="AU675" s="358"/>
      <c r="AV675" s="358"/>
      <c r="AW675" s="358"/>
      <c r="AX675" s="358"/>
      <c r="AY675" s="358"/>
      <c r="AZ675" s="358"/>
      <c r="BA675" s="358"/>
      <c r="BB675" s="358"/>
      <c r="BC675" s="358"/>
      <c r="BD675" s="358"/>
    </row>
    <row r="676" spans="37:56" ht="12.75" customHeight="1">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row>
    <row r="677" spans="37:56" ht="12.75" customHeight="1">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row>
    <row r="678" spans="37:56" ht="12.75" customHeight="1">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row>
    <row r="679" spans="37:56" ht="12.75" customHeight="1">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row>
    <row r="680" spans="37:56" ht="12.75" customHeight="1">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row>
    <row r="681" spans="37:56" ht="12.75" customHeight="1">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row>
    <row r="682" spans="37:56" ht="12.75" customHeight="1">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row>
    <row r="683" spans="37:56" ht="12.75" customHeight="1">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row>
    <row r="684" spans="37:56" ht="12.75" customHeight="1">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row>
    <row r="685" spans="37:56" ht="12.75" customHeight="1">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row>
    <row r="686" spans="37:56" ht="12.75" customHeight="1">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row>
    <row r="687" spans="37:56" ht="12.75" customHeight="1">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row>
    <row r="688" spans="37:56" ht="12.75" customHeight="1">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row>
    <row r="689" spans="37:56" ht="12.75" customHeight="1">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row>
    <row r="690" spans="37:56" ht="12.75" customHeight="1">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row>
    <row r="691" spans="37:56" ht="12.75" customHeight="1">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row>
    <row r="692" spans="37:56" ht="12.75" customHeight="1">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row>
    <row r="693" spans="37:56" ht="12.75" customHeight="1">
      <c r="AK693" s="358"/>
      <c r="AL693" s="358"/>
      <c r="AM693" s="358"/>
      <c r="AN693" s="358"/>
      <c r="AO693" s="358"/>
      <c r="AP693" s="358"/>
      <c r="AQ693" s="358"/>
      <c r="AR693" s="358"/>
      <c r="AS693" s="358"/>
      <c r="AT693" s="358"/>
      <c r="AU693" s="358"/>
      <c r="AV693" s="358"/>
      <c r="AW693" s="358"/>
      <c r="AX693" s="358"/>
      <c r="AY693" s="358"/>
      <c r="AZ693" s="358"/>
      <c r="BA693" s="358"/>
      <c r="BB693" s="358"/>
      <c r="BC693" s="358"/>
      <c r="BD693" s="358"/>
    </row>
    <row r="694" spans="37:56" ht="12.75" customHeight="1">
      <c r="AK694" s="358"/>
      <c r="AL694" s="358"/>
      <c r="AM694" s="358"/>
      <c r="AN694" s="358"/>
      <c r="AO694" s="358"/>
      <c r="AP694" s="358"/>
      <c r="AQ694" s="358"/>
      <c r="AR694" s="358"/>
      <c r="AS694" s="358"/>
      <c r="AT694" s="358"/>
      <c r="AU694" s="358"/>
      <c r="AV694" s="358"/>
      <c r="AW694" s="358"/>
      <c r="AX694" s="358"/>
      <c r="AY694" s="358"/>
      <c r="AZ694" s="358"/>
      <c r="BA694" s="358"/>
      <c r="BB694" s="358"/>
      <c r="BC694" s="358"/>
      <c r="BD694" s="358"/>
    </row>
    <row r="695" spans="37:56" ht="12.75" customHeight="1">
      <c r="AK695" s="358"/>
      <c r="AL695" s="358"/>
      <c r="AM695" s="358"/>
      <c r="AN695" s="358"/>
      <c r="AO695" s="358"/>
      <c r="AP695" s="358"/>
      <c r="AQ695" s="358"/>
      <c r="AR695" s="358"/>
      <c r="AS695" s="358"/>
      <c r="AT695" s="358"/>
      <c r="AU695" s="358"/>
      <c r="AV695" s="358"/>
      <c r="AW695" s="358"/>
      <c r="AX695" s="358"/>
      <c r="AY695" s="358"/>
      <c r="AZ695" s="358"/>
      <c r="BA695" s="358"/>
      <c r="BB695" s="358"/>
      <c r="BC695" s="358"/>
      <c r="BD695" s="358"/>
    </row>
    <row r="696" spans="37:56" ht="12.75" customHeight="1">
      <c r="AK696" s="358"/>
      <c r="AL696" s="358"/>
      <c r="AM696" s="358"/>
      <c r="AN696" s="358"/>
      <c r="AO696" s="358"/>
      <c r="AP696" s="358"/>
      <c r="AQ696" s="358"/>
      <c r="AR696" s="358"/>
      <c r="AS696" s="358"/>
      <c r="AT696" s="358"/>
      <c r="AU696" s="358"/>
      <c r="AV696" s="358"/>
      <c r="AW696" s="358"/>
      <c r="AX696" s="358"/>
      <c r="AY696" s="358"/>
      <c r="AZ696" s="358"/>
      <c r="BA696" s="358"/>
      <c r="BB696" s="358"/>
      <c r="BC696" s="358"/>
      <c r="BD696" s="358"/>
    </row>
    <row r="697" spans="37:56" ht="12.75" customHeight="1">
      <c r="AK697" s="358"/>
      <c r="AL697" s="358"/>
      <c r="AM697" s="358"/>
      <c r="AN697" s="358"/>
      <c r="AO697" s="358"/>
      <c r="AP697" s="358"/>
      <c r="AQ697" s="358"/>
      <c r="AR697" s="358"/>
      <c r="AS697" s="358"/>
      <c r="AT697" s="358"/>
      <c r="AU697" s="358"/>
      <c r="AV697" s="358"/>
      <c r="AW697" s="358"/>
      <c r="AX697" s="358"/>
      <c r="AY697" s="358"/>
      <c r="AZ697" s="358"/>
      <c r="BA697" s="358"/>
      <c r="BB697" s="358"/>
      <c r="BC697" s="358"/>
      <c r="BD697" s="358"/>
    </row>
    <row r="698" spans="37:56" ht="12.75" customHeight="1">
      <c r="AK698" s="358"/>
      <c r="AL698" s="358"/>
      <c r="AM698" s="358"/>
      <c r="AN698" s="358"/>
      <c r="AO698" s="358"/>
      <c r="AP698" s="358"/>
      <c r="AQ698" s="358"/>
      <c r="AR698" s="358"/>
      <c r="AS698" s="358"/>
      <c r="AT698" s="358"/>
      <c r="AU698" s="358"/>
      <c r="AV698" s="358"/>
      <c r="AW698" s="358"/>
      <c r="AX698" s="358"/>
      <c r="AY698" s="358"/>
      <c r="AZ698" s="358"/>
      <c r="BA698" s="358"/>
      <c r="BB698" s="358"/>
      <c r="BC698" s="358"/>
      <c r="BD698" s="358"/>
    </row>
    <row r="699" spans="37:56" ht="12.75" customHeight="1">
      <c r="AK699" s="358"/>
      <c r="AL699" s="358"/>
      <c r="AM699" s="358"/>
      <c r="AN699" s="358"/>
      <c r="AO699" s="358"/>
      <c r="AP699" s="358"/>
      <c r="AQ699" s="358"/>
      <c r="AR699" s="358"/>
      <c r="AS699" s="358"/>
      <c r="AT699" s="358"/>
      <c r="AU699" s="358"/>
      <c r="AV699" s="358"/>
      <c r="AW699" s="358"/>
      <c r="AX699" s="358"/>
      <c r="AY699" s="358"/>
      <c r="AZ699" s="358"/>
      <c r="BA699" s="358"/>
      <c r="BB699" s="358"/>
      <c r="BC699" s="358"/>
      <c r="BD699" s="358"/>
    </row>
    <row r="700" spans="37:56" ht="12.75" customHeight="1">
      <c r="AK700" s="358"/>
      <c r="AL700" s="358"/>
      <c r="AM700" s="358"/>
      <c r="AN700" s="358"/>
      <c r="AO700" s="358"/>
      <c r="AP700" s="358"/>
      <c r="AQ700" s="358"/>
      <c r="AR700" s="358"/>
      <c r="AS700" s="358"/>
      <c r="AT700" s="358"/>
      <c r="AU700" s="358"/>
      <c r="AV700" s="358"/>
      <c r="AW700" s="358"/>
      <c r="AX700" s="358"/>
      <c r="AY700" s="358"/>
      <c r="AZ700" s="358"/>
      <c r="BA700" s="358"/>
      <c r="BB700" s="358"/>
      <c r="BC700" s="358"/>
      <c r="BD700" s="358"/>
    </row>
    <row r="701" spans="37:56" ht="12.75" customHeight="1">
      <c r="AK701" s="358"/>
      <c r="AL701" s="358"/>
      <c r="AM701" s="358"/>
      <c r="AN701" s="358"/>
      <c r="AO701" s="358"/>
      <c r="AP701" s="358"/>
      <c r="AQ701" s="358"/>
      <c r="AR701" s="358"/>
      <c r="AS701" s="358"/>
      <c r="AT701" s="358"/>
      <c r="AU701" s="358"/>
      <c r="AV701" s="358"/>
      <c r="AW701" s="358"/>
      <c r="AX701" s="358"/>
      <c r="AY701" s="358"/>
      <c r="AZ701" s="358"/>
      <c r="BA701" s="358"/>
      <c r="BB701" s="358"/>
      <c r="BC701" s="358"/>
      <c r="BD701" s="358"/>
    </row>
    <row r="702" spans="37:56" ht="12.75" customHeight="1">
      <c r="AK702" s="358"/>
      <c r="AL702" s="358"/>
      <c r="AM702" s="358"/>
      <c r="AN702" s="358"/>
      <c r="AO702" s="358"/>
      <c r="AP702" s="358"/>
      <c r="AQ702" s="358"/>
      <c r="AR702" s="358"/>
      <c r="AS702" s="358"/>
      <c r="AT702" s="358"/>
      <c r="AU702" s="358"/>
      <c r="AV702" s="358"/>
      <c r="AW702" s="358"/>
      <c r="AX702" s="358"/>
      <c r="AY702" s="358"/>
      <c r="AZ702" s="358"/>
      <c r="BA702" s="358"/>
      <c r="BB702" s="358"/>
      <c r="BC702" s="358"/>
      <c r="BD702" s="358"/>
    </row>
    <row r="703" spans="37:56" ht="12.75" customHeight="1">
      <c r="AK703" s="358"/>
      <c r="AL703" s="358"/>
      <c r="AM703" s="358"/>
      <c r="AN703" s="358"/>
      <c r="AO703" s="358"/>
      <c r="AP703" s="358"/>
      <c r="AQ703" s="358"/>
      <c r="AR703" s="358"/>
      <c r="AS703" s="358"/>
      <c r="AT703" s="358"/>
      <c r="AU703" s="358"/>
      <c r="AV703" s="358"/>
      <c r="AW703" s="358"/>
      <c r="AX703" s="358"/>
      <c r="AY703" s="358"/>
      <c r="AZ703" s="358"/>
      <c r="BA703" s="358"/>
      <c r="BB703" s="358"/>
      <c r="BC703" s="358"/>
      <c r="BD703" s="358"/>
    </row>
    <row r="704" spans="37:56" ht="12.75" customHeight="1">
      <c r="AK704" s="358"/>
      <c r="AL704" s="358"/>
      <c r="AM704" s="358"/>
      <c r="AN704" s="358"/>
      <c r="AO704" s="358"/>
      <c r="AP704" s="358"/>
      <c r="AQ704" s="358"/>
      <c r="AR704" s="358"/>
      <c r="AS704" s="358"/>
      <c r="AT704" s="358"/>
      <c r="AU704" s="358"/>
      <c r="AV704" s="358"/>
      <c r="AW704" s="358"/>
      <c r="AX704" s="358"/>
      <c r="AY704" s="358"/>
      <c r="AZ704" s="358"/>
      <c r="BA704" s="358"/>
      <c r="BB704" s="358"/>
      <c r="BC704" s="358"/>
      <c r="BD704" s="358"/>
    </row>
    <row r="705" spans="37:56" ht="12.75" customHeight="1">
      <c r="AK705" s="358"/>
      <c r="AL705" s="358"/>
      <c r="AM705" s="358"/>
      <c r="AN705" s="358"/>
      <c r="AO705" s="358"/>
      <c r="AP705" s="358"/>
      <c r="AQ705" s="358"/>
      <c r="AR705" s="358"/>
      <c r="AS705" s="358"/>
      <c r="AT705" s="358"/>
      <c r="AU705" s="358"/>
      <c r="AV705" s="358"/>
      <c r="AW705" s="358"/>
      <c r="AX705" s="358"/>
      <c r="AY705" s="358"/>
      <c r="AZ705" s="358"/>
      <c r="BA705" s="358"/>
      <c r="BB705" s="358"/>
      <c r="BC705" s="358"/>
      <c r="BD705" s="358"/>
    </row>
    <row r="706" spans="37:56" ht="12.75" customHeight="1">
      <c r="AK706" s="358"/>
      <c r="AL706" s="358"/>
      <c r="AM706" s="358"/>
      <c r="AN706" s="358"/>
      <c r="AO706" s="358"/>
      <c r="AP706" s="358"/>
      <c r="AQ706" s="358"/>
      <c r="AR706" s="358"/>
      <c r="AS706" s="358"/>
      <c r="AT706" s="358"/>
      <c r="AU706" s="358"/>
      <c r="AV706" s="358"/>
      <c r="AW706" s="358"/>
      <c r="AX706" s="358"/>
      <c r="AY706" s="358"/>
      <c r="AZ706" s="358"/>
      <c r="BA706" s="358"/>
      <c r="BB706" s="358"/>
      <c r="BC706" s="358"/>
      <c r="BD706" s="358"/>
    </row>
    <row r="707" spans="37:56" ht="12.75" customHeight="1">
      <c r="AK707" s="358"/>
      <c r="AL707" s="358"/>
      <c r="AM707" s="358"/>
      <c r="AN707" s="358"/>
      <c r="AO707" s="358"/>
      <c r="AP707" s="358"/>
      <c r="AQ707" s="358"/>
      <c r="AR707" s="358"/>
      <c r="AS707" s="358"/>
      <c r="AT707" s="358"/>
      <c r="AU707" s="358"/>
      <c r="AV707" s="358"/>
      <c r="AW707" s="358"/>
      <c r="AX707" s="358"/>
      <c r="AY707" s="358"/>
      <c r="AZ707" s="358"/>
      <c r="BA707" s="358"/>
      <c r="BB707" s="358"/>
      <c r="BC707" s="358"/>
      <c r="BD707" s="358"/>
    </row>
    <row r="708" spans="37:56" ht="12.75" customHeight="1">
      <c r="AK708" s="358"/>
      <c r="AL708" s="358"/>
      <c r="AM708" s="358"/>
      <c r="AN708" s="358"/>
      <c r="AO708" s="358"/>
      <c r="AP708" s="358"/>
      <c r="AQ708" s="358"/>
      <c r="AR708" s="358"/>
      <c r="AS708" s="358"/>
      <c r="AT708" s="358"/>
      <c r="AU708" s="358"/>
      <c r="AV708" s="358"/>
      <c r="AW708" s="358"/>
      <c r="AX708" s="358"/>
      <c r="AY708" s="358"/>
      <c r="AZ708" s="358"/>
      <c r="BA708" s="358"/>
      <c r="BB708" s="358"/>
      <c r="BC708" s="358"/>
      <c r="BD708" s="358"/>
    </row>
    <row r="709" spans="37:56" ht="12.75" customHeight="1">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row>
    <row r="710" spans="37:56" ht="12.75" customHeight="1">
      <c r="AK710" s="358"/>
      <c r="AL710" s="358"/>
      <c r="AM710" s="358"/>
      <c r="AN710" s="358"/>
      <c r="AO710" s="358"/>
      <c r="AP710" s="358"/>
      <c r="AQ710" s="358"/>
      <c r="AR710" s="358"/>
      <c r="AS710" s="358"/>
      <c r="AT710" s="358"/>
      <c r="AU710" s="358"/>
      <c r="AV710" s="358"/>
      <c r="AW710" s="358"/>
      <c r="AX710" s="358"/>
      <c r="AY710" s="358"/>
      <c r="AZ710" s="358"/>
      <c r="BA710" s="358"/>
      <c r="BB710" s="358"/>
      <c r="BC710" s="358"/>
      <c r="BD710" s="358"/>
    </row>
    <row r="711" spans="37:56" ht="12.75" customHeight="1">
      <c r="AK711" s="358"/>
      <c r="AL711" s="358"/>
      <c r="AM711" s="358"/>
      <c r="AN711" s="358"/>
      <c r="AO711" s="358"/>
      <c r="AP711" s="358"/>
      <c r="AQ711" s="358"/>
      <c r="AR711" s="358"/>
      <c r="AS711" s="358"/>
      <c r="AT711" s="358"/>
      <c r="AU711" s="358"/>
      <c r="AV711" s="358"/>
      <c r="AW711" s="358"/>
      <c r="AX711" s="358"/>
      <c r="AY711" s="358"/>
      <c r="AZ711" s="358"/>
      <c r="BA711" s="358"/>
      <c r="BB711" s="358"/>
      <c r="BC711" s="358"/>
      <c r="BD711" s="358"/>
    </row>
    <row r="712" spans="37:56" ht="12.75" customHeight="1">
      <c r="AK712" s="358"/>
      <c r="AL712" s="358"/>
      <c r="AM712" s="358"/>
      <c r="AN712" s="358"/>
      <c r="AO712" s="358"/>
      <c r="AP712" s="358"/>
      <c r="AQ712" s="358"/>
      <c r="AR712" s="358"/>
      <c r="AS712" s="358"/>
      <c r="AT712" s="358"/>
      <c r="AU712" s="358"/>
      <c r="AV712" s="358"/>
      <c r="AW712" s="358"/>
      <c r="AX712" s="358"/>
      <c r="AY712" s="358"/>
      <c r="AZ712" s="358"/>
      <c r="BA712" s="358"/>
      <c r="BB712" s="358"/>
      <c r="BC712" s="358"/>
      <c r="BD712" s="358"/>
    </row>
    <row r="713" spans="37:56" ht="12.75" customHeight="1">
      <c r="AK713" s="358"/>
      <c r="AL713" s="358"/>
      <c r="AM713" s="358"/>
      <c r="AN713" s="358"/>
      <c r="AO713" s="358"/>
      <c r="AP713" s="358"/>
      <c r="AQ713" s="358"/>
      <c r="AR713" s="358"/>
      <c r="AS713" s="358"/>
      <c r="AT713" s="358"/>
      <c r="AU713" s="358"/>
      <c r="AV713" s="358"/>
      <c r="AW713" s="358"/>
      <c r="AX713" s="358"/>
      <c r="AY713" s="358"/>
      <c r="AZ713" s="358"/>
      <c r="BA713" s="358"/>
      <c r="BB713" s="358"/>
      <c r="BC713" s="358"/>
      <c r="BD713" s="358"/>
    </row>
    <row r="714" spans="37:56" ht="12.75" customHeight="1">
      <c r="AK714" s="358"/>
      <c r="AL714" s="358"/>
      <c r="AM714" s="358"/>
      <c r="AN714" s="358"/>
      <c r="AO714" s="358"/>
      <c r="AP714" s="358"/>
      <c r="AQ714" s="358"/>
      <c r="AR714" s="358"/>
      <c r="AS714" s="358"/>
      <c r="AT714" s="358"/>
      <c r="AU714" s="358"/>
      <c r="AV714" s="358"/>
      <c r="AW714" s="358"/>
      <c r="AX714" s="358"/>
      <c r="AY714" s="358"/>
      <c r="AZ714" s="358"/>
      <c r="BA714" s="358"/>
      <c r="BB714" s="358"/>
      <c r="BC714" s="358"/>
      <c r="BD714" s="358"/>
    </row>
    <row r="715" spans="37:56" ht="12.75" customHeight="1">
      <c r="AK715" s="358"/>
      <c r="AL715" s="358"/>
      <c r="AM715" s="358"/>
      <c r="AN715" s="358"/>
      <c r="AO715" s="358"/>
      <c r="AP715" s="358"/>
      <c r="AQ715" s="358"/>
      <c r="AR715" s="358"/>
      <c r="AS715" s="358"/>
      <c r="AT715" s="358"/>
      <c r="AU715" s="358"/>
      <c r="AV715" s="358"/>
      <c r="AW715" s="358"/>
      <c r="AX715" s="358"/>
      <c r="AY715" s="358"/>
      <c r="AZ715" s="358"/>
      <c r="BA715" s="358"/>
      <c r="BB715" s="358"/>
      <c r="BC715" s="358"/>
      <c r="BD715" s="358"/>
    </row>
    <row r="716" spans="37:56" ht="12.75" customHeight="1">
      <c r="AK716" s="358"/>
      <c r="AL716" s="358"/>
      <c r="AM716" s="358"/>
      <c r="AN716" s="358"/>
      <c r="AO716" s="358"/>
      <c r="AP716" s="358"/>
      <c r="AQ716" s="358"/>
      <c r="AR716" s="358"/>
      <c r="AS716" s="358"/>
      <c r="AT716" s="358"/>
      <c r="AU716" s="358"/>
      <c r="AV716" s="358"/>
      <c r="AW716" s="358"/>
      <c r="AX716" s="358"/>
      <c r="AY716" s="358"/>
      <c r="AZ716" s="358"/>
      <c r="BA716" s="358"/>
      <c r="BB716" s="358"/>
      <c r="BC716" s="358"/>
      <c r="BD716" s="358"/>
    </row>
    <row r="717" spans="37:56" ht="12.75" customHeight="1">
      <c r="AK717" s="358"/>
      <c r="AL717" s="358"/>
      <c r="AM717" s="358"/>
      <c r="AN717" s="358"/>
      <c r="AO717" s="358"/>
      <c r="AP717" s="358"/>
      <c r="AQ717" s="358"/>
      <c r="AR717" s="358"/>
      <c r="AS717" s="358"/>
      <c r="AT717" s="358"/>
      <c r="AU717" s="358"/>
      <c r="AV717" s="358"/>
      <c r="AW717" s="358"/>
      <c r="AX717" s="358"/>
      <c r="AY717" s="358"/>
      <c r="AZ717" s="358"/>
      <c r="BA717" s="358"/>
      <c r="BB717" s="358"/>
      <c r="BC717" s="358"/>
      <c r="BD717" s="358"/>
    </row>
    <row r="718" spans="37:56" ht="12.75" customHeight="1">
      <c r="AK718" s="358"/>
      <c r="AL718" s="358"/>
      <c r="AM718" s="358"/>
      <c r="AN718" s="358"/>
      <c r="AO718" s="358"/>
      <c r="AP718" s="358"/>
      <c r="AQ718" s="358"/>
      <c r="AR718" s="358"/>
      <c r="AS718" s="358"/>
      <c r="AT718" s="358"/>
      <c r="AU718" s="358"/>
      <c r="AV718" s="358"/>
      <c r="AW718" s="358"/>
      <c r="AX718" s="358"/>
      <c r="AY718" s="358"/>
      <c r="AZ718" s="358"/>
      <c r="BA718" s="358"/>
      <c r="BB718" s="358"/>
      <c r="BC718" s="358"/>
      <c r="BD718" s="358"/>
    </row>
    <row r="719" spans="37:56" ht="12.75" customHeight="1">
      <c r="AK719" s="358"/>
      <c r="AL719" s="358"/>
      <c r="AM719" s="358"/>
      <c r="AN719" s="358"/>
      <c r="AO719" s="358"/>
      <c r="AP719" s="358"/>
      <c r="AQ719" s="358"/>
      <c r="AR719" s="358"/>
      <c r="AS719" s="358"/>
      <c r="AT719" s="358"/>
      <c r="AU719" s="358"/>
      <c r="AV719" s="358"/>
      <c r="AW719" s="358"/>
      <c r="AX719" s="358"/>
      <c r="AY719" s="358"/>
      <c r="AZ719" s="358"/>
      <c r="BA719" s="358"/>
      <c r="BB719" s="358"/>
      <c r="BC719" s="358"/>
      <c r="BD719" s="358"/>
    </row>
    <row r="720" spans="37:56" ht="12.75" customHeight="1">
      <c r="AK720" s="358"/>
      <c r="AL720" s="358"/>
      <c r="AM720" s="358"/>
      <c r="AN720" s="358"/>
      <c r="AO720" s="358"/>
      <c r="AP720" s="358"/>
      <c r="AQ720" s="358"/>
      <c r="AR720" s="358"/>
      <c r="AS720" s="358"/>
      <c r="AT720" s="358"/>
      <c r="AU720" s="358"/>
      <c r="AV720" s="358"/>
      <c r="AW720" s="358"/>
      <c r="AX720" s="358"/>
      <c r="AY720" s="358"/>
      <c r="AZ720" s="358"/>
      <c r="BA720" s="358"/>
      <c r="BB720" s="358"/>
      <c r="BC720" s="358"/>
      <c r="BD720" s="358"/>
    </row>
    <row r="721" spans="37:56" ht="12.75" customHeight="1">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row>
    <row r="722" spans="37:56" ht="12.75" customHeight="1">
      <c r="AK722" s="358"/>
      <c r="AL722" s="358"/>
      <c r="AM722" s="358"/>
      <c r="AN722" s="358"/>
      <c r="AO722" s="358"/>
      <c r="AP722" s="358"/>
      <c r="AQ722" s="358"/>
      <c r="AR722" s="358"/>
      <c r="AS722" s="358"/>
      <c r="AT722" s="358"/>
      <c r="AU722" s="358"/>
      <c r="AV722" s="358"/>
      <c r="AW722" s="358"/>
      <c r="AX722" s="358"/>
      <c r="AY722" s="358"/>
      <c r="AZ722" s="358"/>
      <c r="BA722" s="358"/>
      <c r="BB722" s="358"/>
      <c r="BC722" s="358"/>
      <c r="BD722" s="358"/>
    </row>
    <row r="723" spans="37:56" ht="12.75" customHeight="1">
      <c r="AK723" s="358"/>
      <c r="AL723" s="358"/>
      <c r="AM723" s="358"/>
      <c r="AN723" s="358"/>
      <c r="AO723" s="358"/>
      <c r="AP723" s="358"/>
      <c r="AQ723" s="358"/>
      <c r="AR723" s="358"/>
      <c r="AS723" s="358"/>
      <c r="AT723" s="358"/>
      <c r="AU723" s="358"/>
      <c r="AV723" s="358"/>
      <c r="AW723" s="358"/>
      <c r="AX723" s="358"/>
      <c r="AY723" s="358"/>
      <c r="AZ723" s="358"/>
      <c r="BA723" s="358"/>
      <c r="BB723" s="358"/>
      <c r="BC723" s="358"/>
      <c r="BD723" s="358"/>
    </row>
    <row r="724" spans="37:56" ht="12.75" customHeight="1">
      <c r="AK724" s="358"/>
      <c r="AL724" s="358"/>
      <c r="AM724" s="358"/>
      <c r="AN724" s="358"/>
      <c r="AO724" s="358"/>
      <c r="AP724" s="358"/>
      <c r="AQ724" s="358"/>
      <c r="AR724" s="358"/>
      <c r="AS724" s="358"/>
      <c r="AT724" s="358"/>
      <c r="AU724" s="358"/>
      <c r="AV724" s="358"/>
      <c r="AW724" s="358"/>
      <c r="AX724" s="358"/>
      <c r="AY724" s="358"/>
      <c r="AZ724" s="358"/>
      <c r="BA724" s="358"/>
      <c r="BB724" s="358"/>
      <c r="BC724" s="358"/>
      <c r="BD724" s="358"/>
    </row>
    <row r="725" spans="37:56" ht="12.75" customHeight="1">
      <c r="AK725" s="358"/>
      <c r="AL725" s="358"/>
      <c r="AM725" s="358"/>
      <c r="AN725" s="358"/>
      <c r="AO725" s="358"/>
      <c r="AP725" s="358"/>
      <c r="AQ725" s="358"/>
      <c r="AR725" s="358"/>
      <c r="AS725" s="358"/>
      <c r="AT725" s="358"/>
      <c r="AU725" s="358"/>
      <c r="AV725" s="358"/>
      <c r="AW725" s="358"/>
      <c r="AX725" s="358"/>
      <c r="AY725" s="358"/>
      <c r="AZ725" s="358"/>
      <c r="BA725" s="358"/>
      <c r="BB725" s="358"/>
      <c r="BC725" s="358"/>
      <c r="BD725" s="358"/>
    </row>
    <row r="726" spans="37:56" ht="12.75" customHeight="1">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row>
    <row r="727" spans="37:56" ht="12.75" customHeight="1">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row>
    <row r="728" spans="37:56" ht="12.75" customHeight="1">
      <c r="AK728" s="358"/>
      <c r="AL728" s="358"/>
      <c r="AM728" s="358"/>
      <c r="AN728" s="358"/>
      <c r="AO728" s="358"/>
      <c r="AP728" s="358"/>
      <c r="AQ728" s="358"/>
      <c r="AR728" s="358"/>
      <c r="AS728" s="358"/>
      <c r="AT728" s="358"/>
      <c r="AU728" s="358"/>
      <c r="AV728" s="358"/>
      <c r="AW728" s="358"/>
      <c r="AX728" s="358"/>
      <c r="AY728" s="358"/>
      <c r="AZ728" s="358"/>
      <c r="BA728" s="358"/>
      <c r="BB728" s="358"/>
      <c r="BC728" s="358"/>
      <c r="BD728" s="358"/>
    </row>
    <row r="729" spans="37:56" ht="12.75" customHeight="1">
      <c r="AK729" s="358"/>
      <c r="AL729" s="358"/>
      <c r="AM729" s="358"/>
      <c r="AN729" s="358"/>
      <c r="AO729" s="358"/>
      <c r="AP729" s="358"/>
      <c r="AQ729" s="358"/>
      <c r="AR729" s="358"/>
      <c r="AS729" s="358"/>
      <c r="AT729" s="358"/>
      <c r="AU729" s="358"/>
      <c r="AV729" s="358"/>
      <c r="AW729" s="358"/>
      <c r="AX729" s="358"/>
      <c r="AY729" s="358"/>
      <c r="AZ729" s="358"/>
      <c r="BA729" s="358"/>
      <c r="BB729" s="358"/>
      <c r="BC729" s="358"/>
      <c r="BD729" s="358"/>
    </row>
    <row r="730" spans="37:56" ht="12.75" customHeight="1">
      <c r="AK730" s="358"/>
      <c r="AL730" s="358"/>
      <c r="AM730" s="358"/>
      <c r="AN730" s="358"/>
      <c r="AO730" s="358"/>
      <c r="AP730" s="358"/>
      <c r="AQ730" s="358"/>
      <c r="AR730" s="358"/>
      <c r="AS730" s="358"/>
      <c r="AT730" s="358"/>
      <c r="AU730" s="358"/>
      <c r="AV730" s="358"/>
      <c r="AW730" s="358"/>
      <c r="AX730" s="358"/>
      <c r="AY730" s="358"/>
      <c r="AZ730" s="358"/>
      <c r="BA730" s="358"/>
      <c r="BB730" s="358"/>
      <c r="BC730" s="358"/>
      <c r="BD730" s="358"/>
    </row>
    <row r="731" spans="37:56" ht="12.75" customHeight="1">
      <c r="AK731" s="358"/>
      <c r="AL731" s="358"/>
      <c r="AM731" s="358"/>
      <c r="AN731" s="358"/>
      <c r="AO731" s="358"/>
      <c r="AP731" s="358"/>
      <c r="AQ731" s="358"/>
      <c r="AR731" s="358"/>
      <c r="AS731" s="358"/>
      <c r="AT731" s="358"/>
      <c r="AU731" s="358"/>
      <c r="AV731" s="358"/>
      <c r="AW731" s="358"/>
      <c r="AX731" s="358"/>
      <c r="AY731" s="358"/>
      <c r="AZ731" s="358"/>
      <c r="BA731" s="358"/>
      <c r="BB731" s="358"/>
      <c r="BC731" s="358"/>
      <c r="BD731" s="358"/>
    </row>
    <row r="732" spans="37:56" ht="12.75" customHeight="1">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row>
    <row r="733" spans="37:56" ht="12.75" customHeight="1">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row>
    <row r="734" spans="37:56" ht="12.75" customHeight="1">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row>
    <row r="735" spans="37:56" ht="12.75" customHeight="1">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row>
    <row r="736" spans="37:56" ht="12.75" customHeight="1">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row>
    <row r="737" spans="37:56" ht="12.75" customHeight="1">
      <c r="AK737" s="358"/>
      <c r="AL737" s="358"/>
      <c r="AM737" s="358"/>
      <c r="AN737" s="358"/>
      <c r="AO737" s="358"/>
      <c r="AP737" s="358"/>
      <c r="AQ737" s="358"/>
      <c r="AR737" s="358"/>
      <c r="AS737" s="358"/>
      <c r="AT737" s="358"/>
      <c r="AU737" s="358"/>
      <c r="AV737" s="358"/>
      <c r="AW737" s="358"/>
      <c r="AX737" s="358"/>
      <c r="AY737" s="358"/>
      <c r="AZ737" s="358"/>
      <c r="BA737" s="358"/>
      <c r="BB737" s="358"/>
      <c r="BC737" s="358"/>
      <c r="BD737" s="358"/>
    </row>
    <row r="738" spans="37:56" ht="12.75" customHeight="1">
      <c r="AK738" s="358"/>
      <c r="AL738" s="358"/>
      <c r="AM738" s="358"/>
      <c r="AN738" s="358"/>
      <c r="AO738" s="358"/>
      <c r="AP738" s="358"/>
      <c r="AQ738" s="358"/>
      <c r="AR738" s="358"/>
      <c r="AS738" s="358"/>
      <c r="AT738" s="358"/>
      <c r="AU738" s="358"/>
      <c r="AV738" s="358"/>
      <c r="AW738" s="358"/>
      <c r="AX738" s="358"/>
      <c r="AY738" s="358"/>
      <c r="AZ738" s="358"/>
      <c r="BA738" s="358"/>
      <c r="BB738" s="358"/>
      <c r="BC738" s="358"/>
      <c r="BD738" s="358"/>
    </row>
    <row r="739" spans="37:56" ht="12.75" customHeight="1">
      <c r="AK739" s="358"/>
      <c r="AL739" s="358"/>
      <c r="AM739" s="358"/>
      <c r="AN739" s="358"/>
      <c r="AO739" s="358"/>
      <c r="AP739" s="358"/>
      <c r="AQ739" s="358"/>
      <c r="AR739" s="358"/>
      <c r="AS739" s="358"/>
      <c r="AT739" s="358"/>
      <c r="AU739" s="358"/>
      <c r="AV739" s="358"/>
      <c r="AW739" s="358"/>
      <c r="AX739" s="358"/>
      <c r="AY739" s="358"/>
      <c r="AZ739" s="358"/>
      <c r="BA739" s="358"/>
      <c r="BB739" s="358"/>
      <c r="BC739" s="358"/>
      <c r="BD739" s="358"/>
    </row>
    <row r="740" spans="37:56" ht="12.75" customHeight="1">
      <c r="AK740" s="358"/>
      <c r="AL740" s="358"/>
      <c r="AM740" s="358"/>
      <c r="AN740" s="358"/>
      <c r="AO740" s="358"/>
      <c r="AP740" s="358"/>
      <c r="AQ740" s="358"/>
      <c r="AR740" s="358"/>
      <c r="AS740" s="358"/>
      <c r="AT740" s="358"/>
      <c r="AU740" s="358"/>
      <c r="AV740" s="358"/>
      <c r="AW740" s="358"/>
      <c r="AX740" s="358"/>
      <c r="AY740" s="358"/>
      <c r="AZ740" s="358"/>
      <c r="BA740" s="358"/>
      <c r="BB740" s="358"/>
      <c r="BC740" s="358"/>
      <c r="BD740" s="358"/>
    </row>
    <row r="741" spans="37:56" ht="12.75" customHeight="1">
      <c r="AK741" s="358"/>
      <c r="AL741" s="358"/>
      <c r="AM741" s="358"/>
      <c r="AN741" s="358"/>
      <c r="AO741" s="358"/>
      <c r="AP741" s="358"/>
      <c r="AQ741" s="358"/>
      <c r="AR741" s="358"/>
      <c r="AS741" s="358"/>
      <c r="AT741" s="358"/>
      <c r="AU741" s="358"/>
      <c r="AV741" s="358"/>
      <c r="AW741" s="358"/>
      <c r="AX741" s="358"/>
      <c r="AY741" s="358"/>
      <c r="AZ741" s="358"/>
      <c r="BA741" s="358"/>
      <c r="BB741" s="358"/>
      <c r="BC741" s="358"/>
      <c r="BD741" s="358"/>
    </row>
    <row r="742" spans="37:56" ht="12.75" customHeight="1">
      <c r="AK742" s="358"/>
      <c r="AL742" s="358"/>
      <c r="AM742" s="358"/>
      <c r="AN742" s="358"/>
      <c r="AO742" s="358"/>
      <c r="AP742" s="358"/>
      <c r="AQ742" s="358"/>
      <c r="AR742" s="358"/>
      <c r="AS742" s="358"/>
      <c r="AT742" s="358"/>
      <c r="AU742" s="358"/>
      <c r="AV742" s="358"/>
      <c r="AW742" s="358"/>
      <c r="AX742" s="358"/>
      <c r="AY742" s="358"/>
      <c r="AZ742" s="358"/>
      <c r="BA742" s="358"/>
      <c r="BB742" s="358"/>
      <c r="BC742" s="358"/>
      <c r="BD742" s="358"/>
    </row>
    <row r="743" spans="37:56" ht="12.75" customHeight="1">
      <c r="AK743" s="358"/>
      <c r="AL743" s="358"/>
      <c r="AM743" s="358"/>
      <c r="AN743" s="358"/>
      <c r="AO743" s="358"/>
      <c r="AP743" s="358"/>
      <c r="AQ743" s="358"/>
      <c r="AR743" s="358"/>
      <c r="AS743" s="358"/>
      <c r="AT743" s="358"/>
      <c r="AU743" s="358"/>
      <c r="AV743" s="358"/>
      <c r="AW743" s="358"/>
      <c r="AX743" s="358"/>
      <c r="AY743" s="358"/>
      <c r="AZ743" s="358"/>
      <c r="BA743" s="358"/>
      <c r="BB743" s="358"/>
      <c r="BC743" s="358"/>
      <c r="BD743" s="358"/>
    </row>
    <row r="744" spans="37:56" ht="12.75" customHeight="1">
      <c r="AK744" s="358"/>
      <c r="AL744" s="358"/>
      <c r="AM744" s="358"/>
      <c r="AN744" s="358"/>
      <c r="AO744" s="358"/>
      <c r="AP744" s="358"/>
      <c r="AQ744" s="358"/>
      <c r="AR744" s="358"/>
      <c r="AS744" s="358"/>
      <c r="AT744" s="358"/>
      <c r="AU744" s="358"/>
      <c r="AV744" s="358"/>
      <c r="AW744" s="358"/>
      <c r="AX744" s="358"/>
      <c r="AY744" s="358"/>
      <c r="AZ744" s="358"/>
      <c r="BA744" s="358"/>
      <c r="BB744" s="358"/>
      <c r="BC744" s="358"/>
      <c r="BD744" s="358"/>
    </row>
    <row r="745" spans="37:56" ht="12.75" customHeight="1">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row>
    <row r="746" spans="37:56" ht="12.75" customHeight="1">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row>
    <row r="747" spans="37:56" ht="12.75" customHeight="1">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row>
    <row r="748" spans="37:56" ht="12.75" customHeight="1">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row>
    <row r="749" spans="37:56" ht="12.75" customHeight="1">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row>
    <row r="750" spans="37:56" ht="12.75" customHeight="1">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row>
    <row r="751" spans="37:56" ht="12.75" customHeight="1">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row>
    <row r="752" spans="37:56" ht="12.75" customHeight="1">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row>
    <row r="753" spans="37:56" ht="12.75" customHeight="1">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row>
    <row r="754" spans="37:56" ht="12.75" customHeight="1">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row>
    <row r="755" spans="37:56" ht="12.75" customHeight="1">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row>
    <row r="756" spans="37:56" ht="12.75" customHeight="1">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row>
    <row r="757" spans="37:56" ht="12.75" customHeight="1">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row>
    <row r="758" spans="37:56" ht="12.75" customHeight="1">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row>
    <row r="759" spans="37:56" ht="12.75" customHeight="1">
      <c r="AK759" s="358"/>
      <c r="AL759" s="358"/>
      <c r="AM759" s="358"/>
      <c r="AN759" s="358"/>
      <c r="AO759" s="358"/>
      <c r="AP759" s="358"/>
      <c r="AQ759" s="358"/>
      <c r="AR759" s="358"/>
      <c r="AS759" s="358"/>
      <c r="AT759" s="358"/>
      <c r="AU759" s="358"/>
      <c r="AV759" s="358"/>
      <c r="AW759" s="358"/>
      <c r="AX759" s="358"/>
      <c r="AY759" s="358"/>
      <c r="AZ759" s="358"/>
      <c r="BA759" s="358"/>
      <c r="BB759" s="358"/>
      <c r="BC759" s="358"/>
      <c r="BD759" s="358"/>
    </row>
    <row r="760" spans="37:56" ht="12.75" customHeight="1">
      <c r="AK760" s="358"/>
      <c r="AL760" s="358"/>
      <c r="AM760" s="358"/>
      <c r="AN760" s="358"/>
      <c r="AO760" s="358"/>
      <c r="AP760" s="358"/>
      <c r="AQ760" s="358"/>
      <c r="AR760" s="358"/>
      <c r="AS760" s="358"/>
      <c r="AT760" s="358"/>
      <c r="AU760" s="358"/>
      <c r="AV760" s="358"/>
      <c r="AW760" s="358"/>
      <c r="AX760" s="358"/>
      <c r="AY760" s="358"/>
      <c r="AZ760" s="358"/>
      <c r="BA760" s="358"/>
      <c r="BB760" s="358"/>
      <c r="BC760" s="358"/>
      <c r="BD760" s="358"/>
    </row>
    <row r="761" spans="37:56" ht="12.75" customHeight="1">
      <c r="AK761" s="358"/>
      <c r="AL761" s="358"/>
      <c r="AM761" s="358"/>
      <c r="AN761" s="358"/>
      <c r="AO761" s="358"/>
      <c r="AP761" s="358"/>
      <c r="AQ761" s="358"/>
      <c r="AR761" s="358"/>
      <c r="AS761" s="358"/>
      <c r="AT761" s="358"/>
      <c r="AU761" s="358"/>
      <c r="AV761" s="358"/>
      <c r="AW761" s="358"/>
      <c r="AX761" s="358"/>
      <c r="AY761" s="358"/>
      <c r="AZ761" s="358"/>
      <c r="BA761" s="358"/>
      <c r="BB761" s="358"/>
      <c r="BC761" s="358"/>
      <c r="BD761" s="358"/>
    </row>
    <row r="762" spans="37:56" ht="12.75" customHeight="1">
      <c r="AK762" s="358"/>
      <c r="AL762" s="358"/>
      <c r="AM762" s="358"/>
      <c r="AN762" s="358"/>
      <c r="AO762" s="358"/>
      <c r="AP762" s="358"/>
      <c r="AQ762" s="358"/>
      <c r="AR762" s="358"/>
      <c r="AS762" s="358"/>
      <c r="AT762" s="358"/>
      <c r="AU762" s="358"/>
      <c r="AV762" s="358"/>
      <c r="AW762" s="358"/>
      <c r="AX762" s="358"/>
      <c r="AY762" s="358"/>
      <c r="AZ762" s="358"/>
      <c r="BA762" s="358"/>
      <c r="BB762" s="358"/>
      <c r="BC762" s="358"/>
      <c r="BD762" s="358"/>
    </row>
    <row r="763" spans="37:56" ht="12.75" customHeight="1">
      <c r="AK763" s="358"/>
      <c r="AL763" s="358"/>
      <c r="AM763" s="358"/>
      <c r="AN763" s="358"/>
      <c r="AO763" s="358"/>
      <c r="AP763" s="358"/>
      <c r="AQ763" s="358"/>
      <c r="AR763" s="358"/>
      <c r="AS763" s="358"/>
      <c r="AT763" s="358"/>
      <c r="AU763" s="358"/>
      <c r="AV763" s="358"/>
      <c r="AW763" s="358"/>
      <c r="AX763" s="358"/>
      <c r="AY763" s="358"/>
      <c r="AZ763" s="358"/>
      <c r="BA763" s="358"/>
      <c r="BB763" s="358"/>
      <c r="BC763" s="358"/>
      <c r="BD763" s="358"/>
    </row>
    <row r="764" spans="37:56" ht="12.75" customHeight="1">
      <c r="AK764" s="358"/>
      <c r="AL764" s="358"/>
      <c r="AM764" s="358"/>
      <c r="AN764" s="358"/>
      <c r="AO764" s="358"/>
      <c r="AP764" s="358"/>
      <c r="AQ764" s="358"/>
      <c r="AR764" s="358"/>
      <c r="AS764" s="358"/>
      <c r="AT764" s="358"/>
      <c r="AU764" s="358"/>
      <c r="AV764" s="358"/>
      <c r="AW764" s="358"/>
      <c r="AX764" s="358"/>
      <c r="AY764" s="358"/>
      <c r="AZ764" s="358"/>
      <c r="BA764" s="358"/>
      <c r="BB764" s="358"/>
      <c r="BC764" s="358"/>
      <c r="BD764" s="358"/>
    </row>
    <row r="765" spans="37:56" ht="12.75" customHeight="1">
      <c r="AK765" s="358"/>
      <c r="AL765" s="358"/>
      <c r="AM765" s="358"/>
      <c r="AN765" s="358"/>
      <c r="AO765" s="358"/>
      <c r="AP765" s="358"/>
      <c r="AQ765" s="358"/>
      <c r="AR765" s="358"/>
      <c r="AS765" s="358"/>
      <c r="AT765" s="358"/>
      <c r="AU765" s="358"/>
      <c r="AV765" s="358"/>
      <c r="AW765" s="358"/>
      <c r="AX765" s="358"/>
      <c r="AY765" s="358"/>
      <c r="AZ765" s="358"/>
      <c r="BA765" s="358"/>
      <c r="BB765" s="358"/>
      <c r="BC765" s="358"/>
      <c r="BD765" s="358"/>
    </row>
    <row r="766" spans="37:56" ht="12.75" customHeight="1">
      <c r="AK766" s="358"/>
      <c r="AL766" s="358"/>
      <c r="AM766" s="358"/>
      <c r="AN766" s="358"/>
      <c r="AO766" s="358"/>
      <c r="AP766" s="358"/>
      <c r="AQ766" s="358"/>
      <c r="AR766" s="358"/>
      <c r="AS766" s="358"/>
      <c r="AT766" s="358"/>
      <c r="AU766" s="358"/>
      <c r="AV766" s="358"/>
      <c r="AW766" s="358"/>
      <c r="AX766" s="358"/>
      <c r="AY766" s="358"/>
      <c r="AZ766" s="358"/>
      <c r="BA766" s="358"/>
      <c r="BB766" s="358"/>
      <c r="BC766" s="358"/>
      <c r="BD766" s="358"/>
    </row>
    <row r="767" spans="37:56" ht="12.75" customHeight="1">
      <c r="AK767" s="358"/>
      <c r="AL767" s="358"/>
      <c r="AM767" s="358"/>
      <c r="AN767" s="358"/>
      <c r="AO767" s="358"/>
      <c r="AP767" s="358"/>
      <c r="AQ767" s="358"/>
      <c r="AR767" s="358"/>
      <c r="AS767" s="358"/>
      <c r="AT767" s="358"/>
      <c r="AU767" s="358"/>
      <c r="AV767" s="358"/>
      <c r="AW767" s="358"/>
      <c r="AX767" s="358"/>
      <c r="AY767" s="358"/>
      <c r="AZ767" s="358"/>
      <c r="BA767" s="358"/>
      <c r="BB767" s="358"/>
      <c r="BC767" s="358"/>
      <c r="BD767" s="358"/>
    </row>
    <row r="768" spans="37:56" ht="12.75" customHeight="1">
      <c r="AK768" s="358"/>
      <c r="AL768" s="358"/>
      <c r="AM768" s="358"/>
      <c r="AN768" s="358"/>
      <c r="AO768" s="358"/>
      <c r="AP768" s="358"/>
      <c r="AQ768" s="358"/>
      <c r="AR768" s="358"/>
      <c r="AS768" s="358"/>
      <c r="AT768" s="358"/>
      <c r="AU768" s="358"/>
      <c r="AV768" s="358"/>
      <c r="AW768" s="358"/>
      <c r="AX768" s="358"/>
      <c r="AY768" s="358"/>
      <c r="AZ768" s="358"/>
      <c r="BA768" s="358"/>
      <c r="BB768" s="358"/>
      <c r="BC768" s="358"/>
      <c r="BD768" s="358"/>
    </row>
    <row r="769" spans="37:56" ht="12.75" customHeight="1">
      <c r="AK769" s="358"/>
      <c r="AL769" s="358"/>
      <c r="AM769" s="358"/>
      <c r="AN769" s="358"/>
      <c r="AO769" s="358"/>
      <c r="AP769" s="358"/>
      <c r="AQ769" s="358"/>
      <c r="AR769" s="358"/>
      <c r="AS769" s="358"/>
      <c r="AT769" s="358"/>
      <c r="AU769" s="358"/>
      <c r="AV769" s="358"/>
      <c r="AW769" s="358"/>
      <c r="AX769" s="358"/>
      <c r="AY769" s="358"/>
      <c r="AZ769" s="358"/>
      <c r="BA769" s="358"/>
      <c r="BB769" s="358"/>
      <c r="BC769" s="358"/>
      <c r="BD769" s="358"/>
    </row>
    <row r="770" spans="37:56" ht="12.75" customHeight="1">
      <c r="AK770" s="358"/>
      <c r="AL770" s="358"/>
      <c r="AM770" s="358"/>
      <c r="AN770" s="358"/>
      <c r="AO770" s="358"/>
      <c r="AP770" s="358"/>
      <c r="AQ770" s="358"/>
      <c r="AR770" s="358"/>
      <c r="AS770" s="358"/>
      <c r="AT770" s="358"/>
      <c r="AU770" s="358"/>
      <c r="AV770" s="358"/>
      <c r="AW770" s="358"/>
      <c r="AX770" s="358"/>
      <c r="AY770" s="358"/>
      <c r="AZ770" s="358"/>
      <c r="BA770" s="358"/>
      <c r="BB770" s="358"/>
      <c r="BC770" s="358"/>
      <c r="BD770" s="358"/>
    </row>
    <row r="771" spans="37:56" ht="12.75" customHeight="1">
      <c r="AK771" s="358"/>
      <c r="AL771" s="358"/>
      <c r="AM771" s="358"/>
      <c r="AN771" s="358"/>
      <c r="AO771" s="358"/>
      <c r="AP771" s="358"/>
      <c r="AQ771" s="358"/>
      <c r="AR771" s="358"/>
      <c r="AS771" s="358"/>
      <c r="AT771" s="358"/>
      <c r="AU771" s="358"/>
      <c r="AV771" s="358"/>
      <c r="AW771" s="358"/>
      <c r="AX771" s="358"/>
      <c r="AY771" s="358"/>
      <c r="AZ771" s="358"/>
      <c r="BA771" s="358"/>
      <c r="BB771" s="358"/>
      <c r="BC771" s="358"/>
      <c r="BD771" s="358"/>
    </row>
    <row r="772" spans="37:56" ht="12.75" customHeight="1">
      <c r="AK772" s="358"/>
      <c r="AL772" s="358"/>
      <c r="AM772" s="358"/>
      <c r="AN772" s="358"/>
      <c r="AO772" s="358"/>
      <c r="AP772" s="358"/>
      <c r="AQ772" s="358"/>
      <c r="AR772" s="358"/>
      <c r="AS772" s="358"/>
      <c r="AT772" s="358"/>
      <c r="AU772" s="358"/>
      <c r="AV772" s="358"/>
      <c r="AW772" s="358"/>
      <c r="AX772" s="358"/>
      <c r="AY772" s="358"/>
      <c r="AZ772" s="358"/>
      <c r="BA772" s="358"/>
      <c r="BB772" s="358"/>
      <c r="BC772" s="358"/>
      <c r="BD772" s="358"/>
    </row>
    <row r="773" spans="37:56" ht="12.75" customHeight="1">
      <c r="AK773" s="358"/>
      <c r="AL773" s="358"/>
      <c r="AM773" s="358"/>
      <c r="AN773" s="358"/>
      <c r="AO773" s="358"/>
      <c r="AP773" s="358"/>
      <c r="AQ773" s="358"/>
      <c r="AR773" s="358"/>
      <c r="AS773" s="358"/>
      <c r="AT773" s="358"/>
      <c r="AU773" s="358"/>
      <c r="AV773" s="358"/>
      <c r="AW773" s="358"/>
      <c r="AX773" s="358"/>
      <c r="AY773" s="358"/>
      <c r="AZ773" s="358"/>
      <c r="BA773" s="358"/>
      <c r="BB773" s="358"/>
      <c r="BC773" s="358"/>
      <c r="BD773" s="358"/>
    </row>
    <row r="774" spans="37:56" ht="12.75" customHeight="1">
      <c r="AK774" s="358"/>
      <c r="AL774" s="358"/>
      <c r="AM774" s="358"/>
      <c r="AN774" s="358"/>
      <c r="AO774" s="358"/>
      <c r="AP774" s="358"/>
      <c r="AQ774" s="358"/>
      <c r="AR774" s="358"/>
      <c r="AS774" s="358"/>
      <c r="AT774" s="358"/>
      <c r="AU774" s="358"/>
      <c r="AV774" s="358"/>
      <c r="AW774" s="358"/>
      <c r="AX774" s="358"/>
      <c r="AY774" s="358"/>
      <c r="AZ774" s="358"/>
      <c r="BA774" s="358"/>
      <c r="BB774" s="358"/>
      <c r="BC774" s="358"/>
      <c r="BD774" s="358"/>
    </row>
    <row r="775" spans="37:56" ht="12.75" customHeight="1">
      <c r="AK775" s="358"/>
      <c r="AL775" s="358"/>
      <c r="AM775" s="358"/>
      <c r="AN775" s="358"/>
      <c r="AO775" s="358"/>
      <c r="AP775" s="358"/>
      <c r="AQ775" s="358"/>
      <c r="AR775" s="358"/>
      <c r="AS775" s="358"/>
      <c r="AT775" s="358"/>
      <c r="AU775" s="358"/>
      <c r="AV775" s="358"/>
      <c r="AW775" s="358"/>
      <c r="AX775" s="358"/>
      <c r="AY775" s="358"/>
      <c r="AZ775" s="358"/>
      <c r="BA775" s="358"/>
      <c r="BB775" s="358"/>
      <c r="BC775" s="358"/>
      <c r="BD775" s="358"/>
    </row>
    <row r="776" spans="37:56" ht="12.75" customHeight="1">
      <c r="AK776" s="358"/>
      <c r="AL776" s="358"/>
      <c r="AM776" s="358"/>
      <c r="AN776" s="358"/>
      <c r="AO776" s="358"/>
      <c r="AP776" s="358"/>
      <c r="AQ776" s="358"/>
      <c r="AR776" s="358"/>
      <c r="AS776" s="358"/>
      <c r="AT776" s="358"/>
      <c r="AU776" s="358"/>
      <c r="AV776" s="358"/>
      <c r="AW776" s="358"/>
      <c r="AX776" s="358"/>
      <c r="AY776" s="358"/>
      <c r="AZ776" s="358"/>
      <c r="BA776" s="358"/>
      <c r="BB776" s="358"/>
      <c r="BC776" s="358"/>
      <c r="BD776" s="358"/>
    </row>
    <row r="777" spans="37:56" ht="12.75" customHeight="1">
      <c r="AK777" s="358"/>
      <c r="AL777" s="358"/>
      <c r="AM777" s="358"/>
      <c r="AN777" s="358"/>
      <c r="AO777" s="358"/>
      <c r="AP777" s="358"/>
      <c r="AQ777" s="358"/>
      <c r="AR777" s="358"/>
      <c r="AS777" s="358"/>
      <c r="AT777" s="358"/>
      <c r="AU777" s="358"/>
      <c r="AV777" s="358"/>
      <c r="AW777" s="358"/>
      <c r="AX777" s="358"/>
      <c r="AY777" s="358"/>
      <c r="AZ777" s="358"/>
      <c r="BA777" s="358"/>
      <c r="BB777" s="358"/>
      <c r="BC777" s="358"/>
      <c r="BD777" s="358"/>
    </row>
    <row r="778" spans="37:56" ht="12.75" customHeight="1">
      <c r="AK778" s="358"/>
      <c r="AL778" s="358"/>
      <c r="AM778" s="358"/>
      <c r="AN778" s="358"/>
      <c r="AO778" s="358"/>
      <c r="AP778" s="358"/>
      <c r="AQ778" s="358"/>
      <c r="AR778" s="358"/>
      <c r="AS778" s="358"/>
      <c r="AT778" s="358"/>
      <c r="AU778" s="358"/>
      <c r="AV778" s="358"/>
      <c r="AW778" s="358"/>
      <c r="AX778" s="358"/>
      <c r="AY778" s="358"/>
      <c r="AZ778" s="358"/>
      <c r="BA778" s="358"/>
      <c r="BB778" s="358"/>
      <c r="BC778" s="358"/>
      <c r="BD778" s="358"/>
    </row>
    <row r="779" spans="37:56" ht="12.75" customHeight="1">
      <c r="AK779" s="358"/>
      <c r="AL779" s="358"/>
      <c r="AM779" s="358"/>
      <c r="AN779" s="358"/>
      <c r="AO779" s="358"/>
      <c r="AP779" s="358"/>
      <c r="AQ779" s="358"/>
      <c r="AR779" s="358"/>
      <c r="AS779" s="358"/>
      <c r="AT779" s="358"/>
      <c r="AU779" s="358"/>
      <c r="AV779" s="358"/>
      <c r="AW779" s="358"/>
      <c r="AX779" s="358"/>
      <c r="AY779" s="358"/>
      <c r="AZ779" s="358"/>
      <c r="BA779" s="358"/>
      <c r="BB779" s="358"/>
      <c r="BC779" s="358"/>
      <c r="BD779" s="358"/>
    </row>
    <row r="780" spans="37:56" ht="12.75" customHeight="1">
      <c r="AK780" s="358"/>
      <c r="AL780" s="358"/>
      <c r="AM780" s="358"/>
      <c r="AN780" s="358"/>
      <c r="AO780" s="358"/>
      <c r="AP780" s="358"/>
      <c r="AQ780" s="358"/>
      <c r="AR780" s="358"/>
      <c r="AS780" s="358"/>
      <c r="AT780" s="358"/>
      <c r="AU780" s="358"/>
      <c r="AV780" s="358"/>
      <c r="AW780" s="358"/>
      <c r="AX780" s="358"/>
      <c r="AY780" s="358"/>
      <c r="AZ780" s="358"/>
      <c r="BA780" s="358"/>
      <c r="BB780" s="358"/>
      <c r="BC780" s="358"/>
      <c r="BD780" s="358"/>
    </row>
    <row r="781" spans="37:56" ht="12.75" customHeight="1">
      <c r="AK781" s="358"/>
      <c r="AL781" s="358"/>
      <c r="AM781" s="358"/>
      <c r="AN781" s="358"/>
      <c r="AO781" s="358"/>
      <c r="AP781" s="358"/>
      <c r="AQ781" s="358"/>
      <c r="AR781" s="358"/>
      <c r="AS781" s="358"/>
      <c r="AT781" s="358"/>
      <c r="AU781" s="358"/>
      <c r="AV781" s="358"/>
      <c r="AW781" s="358"/>
      <c r="AX781" s="358"/>
      <c r="AY781" s="358"/>
      <c r="AZ781" s="358"/>
      <c r="BA781" s="358"/>
      <c r="BB781" s="358"/>
      <c r="BC781" s="358"/>
      <c r="BD781" s="358"/>
    </row>
    <row r="782" spans="37:56" ht="12.75" customHeight="1">
      <c r="AK782" s="358"/>
      <c r="AL782" s="358"/>
      <c r="AM782" s="358"/>
      <c r="AN782" s="358"/>
      <c r="AO782" s="358"/>
      <c r="AP782" s="358"/>
      <c r="AQ782" s="358"/>
      <c r="AR782" s="358"/>
      <c r="AS782" s="358"/>
      <c r="AT782" s="358"/>
      <c r="AU782" s="358"/>
      <c r="AV782" s="358"/>
      <c r="AW782" s="358"/>
      <c r="AX782" s="358"/>
      <c r="AY782" s="358"/>
      <c r="AZ782" s="358"/>
      <c r="BA782" s="358"/>
      <c r="BB782" s="358"/>
      <c r="BC782" s="358"/>
      <c r="BD782" s="358"/>
    </row>
    <row r="783" spans="37:56" ht="12.75" customHeight="1">
      <c r="AK783" s="358"/>
      <c r="AL783" s="358"/>
      <c r="AM783" s="358"/>
      <c r="AN783" s="358"/>
      <c r="AO783" s="358"/>
      <c r="AP783" s="358"/>
      <c r="AQ783" s="358"/>
      <c r="AR783" s="358"/>
      <c r="AS783" s="358"/>
      <c r="AT783" s="358"/>
      <c r="AU783" s="358"/>
      <c r="AV783" s="358"/>
      <c r="AW783" s="358"/>
      <c r="AX783" s="358"/>
      <c r="AY783" s="358"/>
      <c r="AZ783" s="358"/>
      <c r="BA783" s="358"/>
      <c r="BB783" s="358"/>
      <c r="BC783" s="358"/>
      <c r="BD783" s="358"/>
    </row>
    <row r="784" spans="37:56" ht="12.75" customHeight="1">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row>
    <row r="785" spans="37:56" ht="12.75" customHeight="1">
      <c r="AK785" s="358"/>
      <c r="AL785" s="358"/>
      <c r="AM785" s="358"/>
      <c r="AN785" s="358"/>
      <c r="AO785" s="358"/>
      <c r="AP785" s="358"/>
      <c r="AQ785" s="358"/>
      <c r="AR785" s="358"/>
      <c r="AS785" s="358"/>
      <c r="AT785" s="358"/>
      <c r="AU785" s="358"/>
      <c r="AV785" s="358"/>
      <c r="AW785" s="358"/>
      <c r="AX785" s="358"/>
      <c r="AY785" s="358"/>
      <c r="AZ785" s="358"/>
      <c r="BA785" s="358"/>
      <c r="BB785" s="358"/>
      <c r="BC785" s="358"/>
      <c r="BD785" s="358"/>
    </row>
    <row r="786" spans="37:56" ht="12.75" customHeight="1">
      <c r="AK786" s="358"/>
      <c r="AL786" s="358"/>
      <c r="AM786" s="358"/>
      <c r="AN786" s="358"/>
      <c r="AO786" s="358"/>
      <c r="AP786" s="358"/>
      <c r="AQ786" s="358"/>
      <c r="AR786" s="358"/>
      <c r="AS786" s="358"/>
      <c r="AT786" s="358"/>
      <c r="AU786" s="358"/>
      <c r="AV786" s="358"/>
      <c r="AW786" s="358"/>
      <c r="AX786" s="358"/>
      <c r="AY786" s="358"/>
      <c r="AZ786" s="358"/>
      <c r="BA786" s="358"/>
      <c r="BB786" s="358"/>
      <c r="BC786" s="358"/>
      <c r="BD786" s="358"/>
    </row>
    <row r="787" spans="37:56" ht="12.75" customHeight="1">
      <c r="AK787" s="358"/>
      <c r="AL787" s="358"/>
      <c r="AM787" s="358"/>
      <c r="AN787" s="358"/>
      <c r="AO787" s="358"/>
      <c r="AP787" s="358"/>
      <c r="AQ787" s="358"/>
      <c r="AR787" s="358"/>
      <c r="AS787" s="358"/>
      <c r="AT787" s="358"/>
      <c r="AU787" s="358"/>
      <c r="AV787" s="358"/>
      <c r="AW787" s="358"/>
      <c r="AX787" s="358"/>
      <c r="AY787" s="358"/>
      <c r="AZ787" s="358"/>
      <c r="BA787" s="358"/>
      <c r="BB787" s="358"/>
      <c r="BC787" s="358"/>
      <c r="BD787" s="358"/>
    </row>
    <row r="788" spans="37:56" ht="12.75" customHeight="1">
      <c r="AK788" s="358"/>
      <c r="AL788" s="358"/>
      <c r="AM788" s="358"/>
      <c r="AN788" s="358"/>
      <c r="AO788" s="358"/>
      <c r="AP788" s="358"/>
      <c r="AQ788" s="358"/>
      <c r="AR788" s="358"/>
      <c r="AS788" s="358"/>
      <c r="AT788" s="358"/>
      <c r="AU788" s="358"/>
      <c r="AV788" s="358"/>
      <c r="AW788" s="358"/>
      <c r="AX788" s="358"/>
      <c r="AY788" s="358"/>
      <c r="AZ788" s="358"/>
      <c r="BA788" s="358"/>
      <c r="BB788" s="358"/>
      <c r="BC788" s="358"/>
      <c r="BD788" s="358"/>
    </row>
    <row r="789" spans="37:56" ht="12.75" customHeight="1">
      <c r="AK789" s="358"/>
      <c r="AL789" s="358"/>
      <c r="AM789" s="358"/>
      <c r="AN789" s="358"/>
      <c r="AO789" s="358"/>
      <c r="AP789" s="358"/>
      <c r="AQ789" s="358"/>
      <c r="AR789" s="358"/>
      <c r="AS789" s="358"/>
      <c r="AT789" s="358"/>
      <c r="AU789" s="358"/>
      <c r="AV789" s="358"/>
      <c r="AW789" s="358"/>
      <c r="AX789" s="358"/>
      <c r="AY789" s="358"/>
      <c r="AZ789" s="358"/>
      <c r="BA789" s="358"/>
      <c r="BB789" s="358"/>
      <c r="BC789" s="358"/>
      <c r="BD789" s="358"/>
    </row>
    <row r="790" spans="37:56" ht="12.75" customHeight="1">
      <c r="AK790" s="358"/>
      <c r="AL790" s="358"/>
      <c r="AM790" s="358"/>
      <c r="AN790" s="358"/>
      <c r="AO790" s="358"/>
      <c r="AP790" s="358"/>
      <c r="AQ790" s="358"/>
      <c r="AR790" s="358"/>
      <c r="AS790" s="358"/>
      <c r="AT790" s="358"/>
      <c r="AU790" s="358"/>
      <c r="AV790" s="358"/>
      <c r="AW790" s="358"/>
      <c r="AX790" s="358"/>
      <c r="AY790" s="358"/>
      <c r="AZ790" s="358"/>
      <c r="BA790" s="358"/>
      <c r="BB790" s="358"/>
      <c r="BC790" s="358"/>
      <c r="BD790" s="358"/>
    </row>
    <row r="791" spans="37:56" ht="12.75" customHeight="1">
      <c r="AK791" s="358"/>
      <c r="AL791" s="358"/>
      <c r="AM791" s="358"/>
      <c r="AN791" s="358"/>
      <c r="AO791" s="358"/>
      <c r="AP791" s="358"/>
      <c r="AQ791" s="358"/>
      <c r="AR791" s="358"/>
      <c r="AS791" s="358"/>
      <c r="AT791" s="358"/>
      <c r="AU791" s="358"/>
      <c r="AV791" s="358"/>
      <c r="AW791" s="358"/>
      <c r="AX791" s="358"/>
      <c r="AY791" s="358"/>
      <c r="AZ791" s="358"/>
      <c r="BA791" s="358"/>
      <c r="BB791" s="358"/>
      <c r="BC791" s="358"/>
      <c r="BD791" s="358"/>
    </row>
    <row r="792" spans="37:56" ht="12.75" customHeight="1">
      <c r="AK792" s="358"/>
      <c r="AL792" s="358"/>
      <c r="AM792" s="358"/>
      <c r="AN792" s="358"/>
      <c r="AO792" s="358"/>
      <c r="AP792" s="358"/>
      <c r="AQ792" s="358"/>
      <c r="AR792" s="358"/>
      <c r="AS792" s="358"/>
      <c r="AT792" s="358"/>
      <c r="AU792" s="358"/>
      <c r="AV792" s="358"/>
      <c r="AW792" s="358"/>
      <c r="AX792" s="358"/>
      <c r="AY792" s="358"/>
      <c r="AZ792" s="358"/>
      <c r="BA792" s="358"/>
      <c r="BB792" s="358"/>
      <c r="BC792" s="358"/>
      <c r="BD792" s="358"/>
    </row>
    <row r="793" spans="37:56" ht="12.75" customHeight="1">
      <c r="AK793" s="358"/>
      <c r="AL793" s="358"/>
      <c r="AM793" s="358"/>
      <c r="AN793" s="358"/>
      <c r="AO793" s="358"/>
      <c r="AP793" s="358"/>
      <c r="AQ793" s="358"/>
      <c r="AR793" s="358"/>
      <c r="AS793" s="358"/>
      <c r="AT793" s="358"/>
      <c r="AU793" s="358"/>
      <c r="AV793" s="358"/>
      <c r="AW793" s="358"/>
      <c r="AX793" s="358"/>
      <c r="AY793" s="358"/>
      <c r="AZ793" s="358"/>
      <c r="BA793" s="358"/>
      <c r="BB793" s="358"/>
      <c r="BC793" s="358"/>
      <c r="BD793" s="358"/>
    </row>
    <row r="794" spans="37:56" ht="12.75" customHeight="1">
      <c r="AK794" s="358"/>
      <c r="AL794" s="358"/>
      <c r="AM794" s="358"/>
      <c r="AN794" s="358"/>
      <c r="AO794" s="358"/>
      <c r="AP794" s="358"/>
      <c r="AQ794" s="358"/>
      <c r="AR794" s="358"/>
      <c r="AS794" s="358"/>
      <c r="AT794" s="358"/>
      <c r="AU794" s="358"/>
      <c r="AV794" s="358"/>
      <c r="AW794" s="358"/>
      <c r="AX794" s="358"/>
      <c r="AY794" s="358"/>
      <c r="AZ794" s="358"/>
      <c r="BA794" s="358"/>
      <c r="BB794" s="358"/>
      <c r="BC794" s="358"/>
      <c r="BD794" s="358"/>
    </row>
    <row r="795" spans="37:56" ht="12.75" customHeight="1">
      <c r="AK795" s="358"/>
      <c r="AL795" s="358"/>
      <c r="AM795" s="358"/>
      <c r="AN795" s="358"/>
      <c r="AO795" s="358"/>
      <c r="AP795" s="358"/>
      <c r="AQ795" s="358"/>
      <c r="AR795" s="358"/>
      <c r="AS795" s="358"/>
      <c r="AT795" s="358"/>
      <c r="AU795" s="358"/>
      <c r="AV795" s="358"/>
      <c r="AW795" s="358"/>
      <c r="AX795" s="358"/>
      <c r="AY795" s="358"/>
      <c r="AZ795" s="358"/>
      <c r="BA795" s="358"/>
      <c r="BB795" s="358"/>
      <c r="BC795" s="358"/>
      <c r="BD795" s="358"/>
    </row>
    <row r="796" spans="37:56" ht="12.75" customHeight="1">
      <c r="AK796" s="358"/>
      <c r="AL796" s="358"/>
      <c r="AM796" s="358"/>
      <c r="AN796" s="358"/>
      <c r="AO796" s="358"/>
      <c r="AP796" s="358"/>
      <c r="AQ796" s="358"/>
      <c r="AR796" s="358"/>
      <c r="AS796" s="358"/>
      <c r="AT796" s="358"/>
      <c r="AU796" s="358"/>
      <c r="AV796" s="358"/>
      <c r="AW796" s="358"/>
      <c r="AX796" s="358"/>
      <c r="AY796" s="358"/>
      <c r="AZ796" s="358"/>
      <c r="BA796" s="358"/>
      <c r="BB796" s="358"/>
      <c r="BC796" s="358"/>
      <c r="BD796" s="358"/>
    </row>
    <row r="797" spans="37:56" ht="12.75" customHeight="1">
      <c r="AK797" s="358"/>
      <c r="AL797" s="358"/>
      <c r="AM797" s="358"/>
      <c r="AN797" s="358"/>
      <c r="AO797" s="358"/>
      <c r="AP797" s="358"/>
      <c r="AQ797" s="358"/>
      <c r="AR797" s="358"/>
      <c r="AS797" s="358"/>
      <c r="AT797" s="358"/>
      <c r="AU797" s="358"/>
      <c r="AV797" s="358"/>
      <c r="AW797" s="358"/>
      <c r="AX797" s="358"/>
      <c r="AY797" s="358"/>
      <c r="AZ797" s="358"/>
      <c r="BA797" s="358"/>
      <c r="BB797" s="358"/>
      <c r="BC797" s="358"/>
      <c r="BD797" s="358"/>
    </row>
    <row r="798" spans="37:56" ht="12.75" customHeight="1">
      <c r="AK798" s="358"/>
      <c r="AL798" s="358"/>
      <c r="AM798" s="358"/>
      <c r="AN798" s="358"/>
      <c r="AO798" s="358"/>
      <c r="AP798" s="358"/>
      <c r="AQ798" s="358"/>
      <c r="AR798" s="358"/>
      <c r="AS798" s="358"/>
      <c r="AT798" s="358"/>
      <c r="AU798" s="358"/>
      <c r="AV798" s="358"/>
      <c r="AW798" s="358"/>
      <c r="AX798" s="358"/>
      <c r="AY798" s="358"/>
      <c r="AZ798" s="358"/>
      <c r="BA798" s="358"/>
      <c r="BB798" s="358"/>
      <c r="BC798" s="358"/>
      <c r="BD798" s="358"/>
    </row>
    <row r="799" spans="37:56" ht="12.75" customHeight="1">
      <c r="AK799" s="358"/>
      <c r="AL799" s="358"/>
      <c r="AM799" s="358"/>
      <c r="AN799" s="358"/>
      <c r="AO799" s="358"/>
      <c r="AP799" s="358"/>
      <c r="AQ799" s="358"/>
      <c r="AR799" s="358"/>
      <c r="AS799" s="358"/>
      <c r="AT799" s="358"/>
      <c r="AU799" s="358"/>
      <c r="AV799" s="358"/>
      <c r="AW799" s="358"/>
      <c r="AX799" s="358"/>
      <c r="AY799" s="358"/>
      <c r="AZ799" s="358"/>
      <c r="BA799" s="358"/>
      <c r="BB799" s="358"/>
      <c r="BC799" s="358"/>
      <c r="BD799" s="358"/>
    </row>
    <row r="800" spans="37:56" ht="12.75" customHeight="1">
      <c r="AK800" s="358"/>
      <c r="AL800" s="358"/>
      <c r="AM800" s="358"/>
      <c r="AN800" s="358"/>
      <c r="AO800" s="358"/>
      <c r="AP800" s="358"/>
      <c r="AQ800" s="358"/>
      <c r="AR800" s="358"/>
      <c r="AS800" s="358"/>
      <c r="AT800" s="358"/>
      <c r="AU800" s="358"/>
      <c r="AV800" s="358"/>
      <c r="AW800" s="358"/>
      <c r="AX800" s="358"/>
      <c r="AY800" s="358"/>
      <c r="AZ800" s="358"/>
      <c r="BA800" s="358"/>
      <c r="BB800" s="358"/>
      <c r="BC800" s="358"/>
      <c r="BD800" s="358"/>
    </row>
    <row r="801" spans="37:56" ht="12.75" customHeight="1">
      <c r="AK801" s="358"/>
      <c r="AL801" s="358"/>
      <c r="AM801" s="358"/>
      <c r="AN801" s="358"/>
      <c r="AO801" s="358"/>
      <c r="AP801" s="358"/>
      <c r="AQ801" s="358"/>
      <c r="AR801" s="358"/>
      <c r="AS801" s="358"/>
      <c r="AT801" s="358"/>
      <c r="AU801" s="358"/>
      <c r="AV801" s="358"/>
      <c r="AW801" s="358"/>
      <c r="AX801" s="358"/>
      <c r="AY801" s="358"/>
      <c r="AZ801" s="358"/>
      <c r="BA801" s="358"/>
      <c r="BB801" s="358"/>
      <c r="BC801" s="358"/>
      <c r="BD801" s="358"/>
    </row>
    <row r="802" spans="37:56" ht="12.75" customHeight="1">
      <c r="AK802" s="358"/>
      <c r="AL802" s="358"/>
      <c r="AM802" s="358"/>
      <c r="AN802" s="358"/>
      <c r="AO802" s="358"/>
      <c r="AP802" s="358"/>
      <c r="AQ802" s="358"/>
      <c r="AR802" s="358"/>
      <c r="AS802" s="358"/>
      <c r="AT802" s="358"/>
      <c r="AU802" s="358"/>
      <c r="AV802" s="358"/>
      <c r="AW802" s="358"/>
      <c r="AX802" s="358"/>
      <c r="AY802" s="358"/>
      <c r="AZ802" s="358"/>
      <c r="BA802" s="358"/>
      <c r="BB802" s="358"/>
      <c r="BC802" s="358"/>
      <c r="BD802" s="358"/>
    </row>
    <row r="803" spans="37:56" ht="12.75" customHeight="1">
      <c r="AK803" s="358"/>
      <c r="AL803" s="358"/>
      <c r="AM803" s="358"/>
      <c r="AN803" s="358"/>
      <c r="AO803" s="358"/>
      <c r="AP803" s="358"/>
      <c r="AQ803" s="358"/>
      <c r="AR803" s="358"/>
      <c r="AS803" s="358"/>
      <c r="AT803" s="358"/>
      <c r="AU803" s="358"/>
      <c r="AV803" s="358"/>
      <c r="AW803" s="358"/>
      <c r="AX803" s="358"/>
      <c r="AY803" s="358"/>
      <c r="AZ803" s="358"/>
      <c r="BA803" s="358"/>
      <c r="BB803" s="358"/>
      <c r="BC803" s="358"/>
      <c r="BD803" s="358"/>
    </row>
    <row r="804" spans="37:56" ht="12.75" customHeight="1">
      <c r="AK804" s="358"/>
      <c r="AL804" s="358"/>
      <c r="AM804" s="358"/>
      <c r="AN804" s="358"/>
      <c r="AO804" s="358"/>
      <c r="AP804" s="358"/>
      <c r="AQ804" s="358"/>
      <c r="AR804" s="358"/>
      <c r="AS804" s="358"/>
      <c r="AT804" s="358"/>
      <c r="AU804" s="358"/>
      <c r="AV804" s="358"/>
      <c r="AW804" s="358"/>
      <c r="AX804" s="358"/>
      <c r="AY804" s="358"/>
      <c r="AZ804" s="358"/>
      <c r="BA804" s="358"/>
      <c r="BB804" s="358"/>
      <c r="BC804" s="358"/>
      <c r="BD804" s="358"/>
    </row>
    <row r="805" spans="37:56" ht="12.75" customHeight="1">
      <c r="AK805" s="358"/>
      <c r="AL805" s="358"/>
      <c r="AM805" s="358"/>
      <c r="AN805" s="358"/>
      <c r="AO805" s="358"/>
      <c r="AP805" s="358"/>
      <c r="AQ805" s="358"/>
      <c r="AR805" s="358"/>
      <c r="AS805" s="358"/>
      <c r="AT805" s="358"/>
      <c r="AU805" s="358"/>
      <c r="AV805" s="358"/>
      <c r="AW805" s="358"/>
      <c r="AX805" s="358"/>
      <c r="AY805" s="358"/>
      <c r="AZ805" s="358"/>
      <c r="BA805" s="358"/>
      <c r="BB805" s="358"/>
      <c r="BC805" s="358"/>
      <c r="BD805" s="358"/>
    </row>
    <row r="806" spans="37:56" ht="12.75" customHeight="1">
      <c r="AK806" s="358"/>
      <c r="AL806" s="358"/>
      <c r="AM806" s="358"/>
      <c r="AN806" s="358"/>
      <c r="AO806" s="358"/>
      <c r="AP806" s="358"/>
      <c r="AQ806" s="358"/>
      <c r="AR806" s="358"/>
      <c r="AS806" s="358"/>
      <c r="AT806" s="358"/>
      <c r="AU806" s="358"/>
      <c r="AV806" s="358"/>
      <c r="AW806" s="358"/>
      <c r="AX806" s="358"/>
      <c r="AY806" s="358"/>
      <c r="AZ806" s="358"/>
      <c r="BA806" s="358"/>
      <c r="BB806" s="358"/>
      <c r="BC806" s="358"/>
      <c r="BD806" s="358"/>
    </row>
    <row r="807" spans="37:56" ht="12.75" customHeight="1">
      <c r="AK807" s="358"/>
      <c r="AL807" s="358"/>
      <c r="AM807" s="358"/>
      <c r="AN807" s="358"/>
      <c r="AO807" s="358"/>
      <c r="AP807" s="358"/>
      <c r="AQ807" s="358"/>
      <c r="AR807" s="358"/>
      <c r="AS807" s="358"/>
      <c r="AT807" s="358"/>
      <c r="AU807" s="358"/>
      <c r="AV807" s="358"/>
      <c r="AW807" s="358"/>
      <c r="AX807" s="358"/>
      <c r="AY807" s="358"/>
      <c r="AZ807" s="358"/>
      <c r="BA807" s="358"/>
      <c r="BB807" s="358"/>
      <c r="BC807" s="358"/>
      <c r="BD807" s="358"/>
    </row>
    <row r="808" spans="37:56" ht="12.75" customHeight="1">
      <c r="AK808" s="358"/>
      <c r="AL808" s="358"/>
      <c r="AM808" s="358"/>
      <c r="AN808" s="358"/>
      <c r="AO808" s="358"/>
      <c r="AP808" s="358"/>
      <c r="AQ808" s="358"/>
      <c r="AR808" s="358"/>
      <c r="AS808" s="358"/>
      <c r="AT808" s="358"/>
      <c r="AU808" s="358"/>
      <c r="AV808" s="358"/>
      <c r="AW808" s="358"/>
      <c r="AX808" s="358"/>
      <c r="AY808" s="358"/>
      <c r="AZ808" s="358"/>
      <c r="BA808" s="358"/>
      <c r="BB808" s="358"/>
      <c r="BC808" s="358"/>
      <c r="BD808" s="358"/>
    </row>
    <row r="809" spans="37:56" ht="12.75" customHeight="1">
      <c r="AK809" s="358"/>
      <c r="AL809" s="358"/>
      <c r="AM809" s="358"/>
      <c r="AN809" s="358"/>
      <c r="AO809" s="358"/>
      <c r="AP809" s="358"/>
      <c r="AQ809" s="358"/>
      <c r="AR809" s="358"/>
      <c r="AS809" s="358"/>
      <c r="AT809" s="358"/>
      <c r="AU809" s="358"/>
      <c r="AV809" s="358"/>
      <c r="AW809" s="358"/>
      <c r="AX809" s="358"/>
      <c r="AY809" s="358"/>
      <c r="AZ809" s="358"/>
      <c r="BA809" s="358"/>
      <c r="BB809" s="358"/>
      <c r="BC809" s="358"/>
      <c r="BD809" s="358"/>
    </row>
    <row r="810" spans="37:56" ht="12.75" customHeight="1">
      <c r="AK810" s="358"/>
      <c r="AL810" s="358"/>
      <c r="AM810" s="358"/>
      <c r="AN810" s="358"/>
      <c r="AO810" s="358"/>
      <c r="AP810" s="358"/>
      <c r="AQ810" s="358"/>
      <c r="AR810" s="358"/>
      <c r="AS810" s="358"/>
      <c r="AT810" s="358"/>
      <c r="AU810" s="358"/>
      <c r="AV810" s="358"/>
      <c r="AW810" s="358"/>
      <c r="AX810" s="358"/>
      <c r="AY810" s="358"/>
      <c r="AZ810" s="358"/>
      <c r="BA810" s="358"/>
      <c r="BB810" s="358"/>
      <c r="BC810" s="358"/>
      <c r="BD810" s="358"/>
    </row>
    <row r="811" spans="37:56" ht="12.75" customHeight="1">
      <c r="AK811" s="358"/>
      <c r="AL811" s="358"/>
      <c r="AM811" s="358"/>
      <c r="AN811" s="358"/>
      <c r="AO811" s="358"/>
      <c r="AP811" s="358"/>
      <c r="AQ811" s="358"/>
      <c r="AR811" s="358"/>
      <c r="AS811" s="358"/>
      <c r="AT811" s="358"/>
      <c r="AU811" s="358"/>
      <c r="AV811" s="358"/>
      <c r="AW811" s="358"/>
      <c r="AX811" s="358"/>
      <c r="AY811" s="358"/>
      <c r="AZ811" s="358"/>
      <c r="BA811" s="358"/>
      <c r="BB811" s="358"/>
      <c r="BC811" s="358"/>
      <c r="BD811" s="358"/>
    </row>
    <row r="812" spans="37:56" ht="12.75" customHeight="1">
      <c r="AK812" s="358"/>
      <c r="AL812" s="358"/>
      <c r="AM812" s="358"/>
      <c r="AN812" s="358"/>
      <c r="AO812" s="358"/>
      <c r="AP812" s="358"/>
      <c r="AQ812" s="358"/>
      <c r="AR812" s="358"/>
      <c r="AS812" s="358"/>
      <c r="AT812" s="358"/>
      <c r="AU812" s="358"/>
      <c r="AV812" s="358"/>
      <c r="AW812" s="358"/>
      <c r="AX812" s="358"/>
      <c r="AY812" s="358"/>
      <c r="AZ812" s="358"/>
      <c r="BA812" s="358"/>
      <c r="BB812" s="358"/>
      <c r="BC812" s="358"/>
      <c r="BD812" s="358"/>
    </row>
    <row r="813" spans="37:56" ht="12.75" customHeight="1">
      <c r="AK813" s="358"/>
      <c r="AL813" s="358"/>
      <c r="AM813" s="358"/>
      <c r="AN813" s="358"/>
      <c r="AO813" s="358"/>
      <c r="AP813" s="358"/>
      <c r="AQ813" s="358"/>
      <c r="AR813" s="358"/>
      <c r="AS813" s="358"/>
      <c r="AT813" s="358"/>
      <c r="AU813" s="358"/>
      <c r="AV813" s="358"/>
      <c r="AW813" s="358"/>
      <c r="AX813" s="358"/>
      <c r="AY813" s="358"/>
      <c r="AZ813" s="358"/>
      <c r="BA813" s="358"/>
      <c r="BB813" s="358"/>
      <c r="BC813" s="358"/>
      <c r="BD813" s="358"/>
    </row>
    <row r="814" spans="37:56" ht="12.75" customHeight="1">
      <c r="AK814" s="358"/>
      <c r="AL814" s="358"/>
      <c r="AM814" s="358"/>
      <c r="AN814" s="358"/>
      <c r="AO814" s="358"/>
      <c r="AP814" s="358"/>
      <c r="AQ814" s="358"/>
      <c r="AR814" s="358"/>
      <c r="AS814" s="358"/>
      <c r="AT814" s="358"/>
      <c r="AU814" s="358"/>
      <c r="AV814" s="358"/>
      <c r="AW814" s="358"/>
      <c r="AX814" s="358"/>
      <c r="AY814" s="358"/>
      <c r="AZ814" s="358"/>
      <c r="BA814" s="358"/>
      <c r="BB814" s="358"/>
      <c r="BC814" s="358"/>
      <c r="BD814" s="358"/>
    </row>
    <row r="815" spans="37:56" ht="12.75" customHeight="1">
      <c r="AK815" s="358"/>
      <c r="AL815" s="358"/>
      <c r="AM815" s="358"/>
      <c r="AN815" s="358"/>
      <c r="AO815" s="358"/>
      <c r="AP815" s="358"/>
      <c r="AQ815" s="358"/>
      <c r="AR815" s="358"/>
      <c r="AS815" s="358"/>
      <c r="AT815" s="358"/>
      <c r="AU815" s="358"/>
      <c r="AV815" s="358"/>
      <c r="AW815" s="358"/>
      <c r="AX815" s="358"/>
      <c r="AY815" s="358"/>
      <c r="AZ815" s="358"/>
      <c r="BA815" s="358"/>
      <c r="BB815" s="358"/>
      <c r="BC815" s="358"/>
      <c r="BD815" s="358"/>
    </row>
    <row r="816" spans="37:56" ht="12.75" customHeight="1">
      <c r="AK816" s="358"/>
      <c r="AL816" s="358"/>
      <c r="AM816" s="358"/>
      <c r="AN816" s="358"/>
      <c r="AO816" s="358"/>
      <c r="AP816" s="358"/>
      <c r="AQ816" s="358"/>
      <c r="AR816" s="358"/>
      <c r="AS816" s="358"/>
      <c r="AT816" s="358"/>
      <c r="AU816" s="358"/>
      <c r="AV816" s="358"/>
      <c r="AW816" s="358"/>
      <c r="AX816" s="358"/>
      <c r="AY816" s="358"/>
      <c r="AZ816" s="358"/>
      <c r="BA816" s="358"/>
      <c r="BB816" s="358"/>
      <c r="BC816" s="358"/>
      <c r="BD816" s="358"/>
    </row>
    <row r="817" spans="37:56" ht="12.75" customHeight="1">
      <c r="AK817" s="358"/>
      <c r="AL817" s="358"/>
      <c r="AM817" s="358"/>
      <c r="AN817" s="358"/>
      <c r="AO817" s="358"/>
      <c r="AP817" s="358"/>
      <c r="AQ817" s="358"/>
      <c r="AR817" s="358"/>
      <c r="AS817" s="358"/>
      <c r="AT817" s="358"/>
      <c r="AU817" s="358"/>
      <c r="AV817" s="358"/>
      <c r="AW817" s="358"/>
      <c r="AX817" s="358"/>
      <c r="AY817" s="358"/>
      <c r="AZ817" s="358"/>
      <c r="BA817" s="358"/>
      <c r="BB817" s="358"/>
      <c r="BC817" s="358"/>
      <c r="BD817" s="358"/>
    </row>
    <row r="818" spans="37:56" ht="12.75" customHeight="1">
      <c r="AK818" s="358"/>
      <c r="AL818" s="358"/>
      <c r="AM818" s="358"/>
      <c r="AN818" s="358"/>
      <c r="AO818" s="358"/>
      <c r="AP818" s="358"/>
      <c r="AQ818" s="358"/>
      <c r="AR818" s="358"/>
      <c r="AS818" s="358"/>
      <c r="AT818" s="358"/>
      <c r="AU818" s="358"/>
      <c r="AV818" s="358"/>
      <c r="AW818" s="358"/>
      <c r="AX818" s="358"/>
      <c r="AY818" s="358"/>
      <c r="AZ818" s="358"/>
      <c r="BA818" s="358"/>
      <c r="BB818" s="358"/>
      <c r="BC818" s="358"/>
      <c r="BD818" s="358"/>
    </row>
    <row r="819" spans="37:56" ht="12.75" customHeight="1">
      <c r="AK819" s="358"/>
      <c r="AL819" s="358"/>
      <c r="AM819" s="358"/>
      <c r="AN819" s="358"/>
      <c r="AO819" s="358"/>
      <c r="AP819" s="358"/>
      <c r="AQ819" s="358"/>
      <c r="AR819" s="358"/>
      <c r="AS819" s="358"/>
      <c r="AT819" s="358"/>
      <c r="AU819" s="358"/>
      <c r="AV819" s="358"/>
      <c r="AW819" s="358"/>
      <c r="AX819" s="358"/>
      <c r="AY819" s="358"/>
      <c r="AZ819" s="358"/>
      <c r="BA819" s="358"/>
      <c r="BB819" s="358"/>
      <c r="BC819" s="358"/>
      <c r="BD819" s="358"/>
    </row>
    <row r="820" spans="37:56" ht="12.75" customHeight="1">
      <c r="AK820" s="358"/>
      <c r="AL820" s="358"/>
      <c r="AM820" s="358"/>
      <c r="AN820" s="358"/>
      <c r="AO820" s="358"/>
      <c r="AP820" s="358"/>
      <c r="AQ820" s="358"/>
      <c r="AR820" s="358"/>
      <c r="AS820" s="358"/>
      <c r="AT820" s="358"/>
      <c r="AU820" s="358"/>
      <c r="AV820" s="358"/>
      <c r="AW820" s="358"/>
      <c r="AX820" s="358"/>
      <c r="AY820" s="358"/>
      <c r="AZ820" s="358"/>
      <c r="BA820" s="358"/>
      <c r="BB820" s="358"/>
      <c r="BC820" s="358"/>
      <c r="BD820" s="358"/>
    </row>
    <row r="821" spans="37:56" ht="12.75" customHeight="1">
      <c r="AK821" s="358"/>
      <c r="AL821" s="358"/>
      <c r="AM821" s="358"/>
      <c r="AN821" s="358"/>
      <c r="AO821" s="358"/>
      <c r="AP821" s="358"/>
      <c r="AQ821" s="358"/>
      <c r="AR821" s="358"/>
      <c r="AS821" s="358"/>
      <c r="AT821" s="358"/>
      <c r="AU821" s="358"/>
      <c r="AV821" s="358"/>
      <c r="AW821" s="358"/>
      <c r="AX821" s="358"/>
      <c r="AY821" s="358"/>
      <c r="AZ821" s="358"/>
      <c r="BA821" s="358"/>
      <c r="BB821" s="358"/>
      <c r="BC821" s="358"/>
      <c r="BD821" s="358"/>
    </row>
    <row r="822" spans="37:56" ht="12.75" customHeight="1">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row>
    <row r="823" spans="37:56" ht="12.75" customHeight="1">
      <c r="AK823" s="358"/>
      <c r="AL823" s="358"/>
      <c r="AM823" s="358"/>
      <c r="AN823" s="358"/>
      <c r="AO823" s="358"/>
      <c r="AP823" s="358"/>
      <c r="AQ823" s="358"/>
      <c r="AR823" s="358"/>
      <c r="AS823" s="358"/>
      <c r="AT823" s="358"/>
      <c r="AU823" s="358"/>
      <c r="AV823" s="358"/>
      <c r="AW823" s="358"/>
      <c r="AX823" s="358"/>
      <c r="AY823" s="358"/>
      <c r="AZ823" s="358"/>
      <c r="BA823" s="358"/>
      <c r="BB823" s="358"/>
      <c r="BC823" s="358"/>
      <c r="BD823" s="358"/>
    </row>
    <row r="824" spans="37:56" ht="12.75" customHeight="1">
      <c r="AK824" s="358"/>
      <c r="AL824" s="358"/>
      <c r="AM824" s="358"/>
      <c r="AN824" s="358"/>
      <c r="AO824" s="358"/>
      <c r="AP824" s="358"/>
      <c r="AQ824" s="358"/>
      <c r="AR824" s="358"/>
      <c r="AS824" s="358"/>
      <c r="AT824" s="358"/>
      <c r="AU824" s="358"/>
      <c r="AV824" s="358"/>
      <c r="AW824" s="358"/>
      <c r="AX824" s="358"/>
      <c r="AY824" s="358"/>
      <c r="AZ824" s="358"/>
      <c r="BA824" s="358"/>
      <c r="BB824" s="358"/>
      <c r="BC824" s="358"/>
      <c r="BD824" s="358"/>
    </row>
    <row r="825" spans="37:56" ht="12.75" customHeight="1">
      <c r="AK825" s="358"/>
      <c r="AL825" s="358"/>
      <c r="AM825" s="358"/>
      <c r="AN825" s="358"/>
      <c r="AO825" s="358"/>
      <c r="AP825" s="358"/>
      <c r="AQ825" s="358"/>
      <c r="AR825" s="358"/>
      <c r="AS825" s="358"/>
      <c r="AT825" s="358"/>
      <c r="AU825" s="358"/>
      <c r="AV825" s="358"/>
      <c r="AW825" s="358"/>
      <c r="AX825" s="358"/>
      <c r="AY825" s="358"/>
      <c r="AZ825" s="358"/>
      <c r="BA825" s="358"/>
      <c r="BB825" s="358"/>
      <c r="BC825" s="358"/>
      <c r="BD825" s="358"/>
    </row>
    <row r="826" spans="37:56" ht="12.75" customHeight="1">
      <c r="AK826" s="358"/>
      <c r="AL826" s="358"/>
      <c r="AM826" s="358"/>
      <c r="AN826" s="358"/>
      <c r="AO826" s="358"/>
      <c r="AP826" s="358"/>
      <c r="AQ826" s="358"/>
      <c r="AR826" s="358"/>
      <c r="AS826" s="358"/>
      <c r="AT826" s="358"/>
      <c r="AU826" s="358"/>
      <c r="AV826" s="358"/>
      <c r="AW826" s="358"/>
      <c r="AX826" s="358"/>
      <c r="AY826" s="358"/>
      <c r="AZ826" s="358"/>
      <c r="BA826" s="358"/>
      <c r="BB826" s="358"/>
      <c r="BC826" s="358"/>
      <c r="BD826" s="358"/>
    </row>
    <row r="827" spans="37:56" ht="12.75" customHeight="1">
      <c r="AK827" s="358"/>
      <c r="AL827" s="358"/>
      <c r="AM827" s="358"/>
      <c r="AN827" s="358"/>
      <c r="AO827" s="358"/>
      <c r="AP827" s="358"/>
      <c r="AQ827" s="358"/>
      <c r="AR827" s="358"/>
      <c r="AS827" s="358"/>
      <c r="AT827" s="358"/>
      <c r="AU827" s="358"/>
      <c r="AV827" s="358"/>
      <c r="AW827" s="358"/>
      <c r="AX827" s="358"/>
      <c r="AY827" s="358"/>
      <c r="AZ827" s="358"/>
      <c r="BA827" s="358"/>
      <c r="BB827" s="358"/>
      <c r="BC827" s="358"/>
      <c r="BD827" s="358"/>
    </row>
    <row r="828" spans="37:56" ht="12.75" customHeight="1">
      <c r="AK828" s="358"/>
      <c r="AL828" s="358"/>
      <c r="AM828" s="358"/>
      <c r="AN828" s="358"/>
      <c r="AO828" s="358"/>
      <c r="AP828" s="358"/>
      <c r="AQ828" s="358"/>
      <c r="AR828" s="358"/>
      <c r="AS828" s="358"/>
      <c r="AT828" s="358"/>
      <c r="AU828" s="358"/>
      <c r="AV828" s="358"/>
      <c r="AW828" s="358"/>
      <c r="AX828" s="358"/>
      <c r="AY828" s="358"/>
      <c r="AZ828" s="358"/>
      <c r="BA828" s="358"/>
      <c r="BB828" s="358"/>
      <c r="BC828" s="358"/>
      <c r="BD828" s="358"/>
    </row>
    <row r="829" spans="37:56" ht="12.75" customHeight="1">
      <c r="AK829" s="358"/>
      <c r="AL829" s="358"/>
      <c r="AM829" s="358"/>
      <c r="AN829" s="358"/>
      <c r="AO829" s="358"/>
      <c r="AP829" s="358"/>
      <c r="AQ829" s="358"/>
      <c r="AR829" s="358"/>
      <c r="AS829" s="358"/>
      <c r="AT829" s="358"/>
      <c r="AU829" s="358"/>
      <c r="AV829" s="358"/>
      <c r="AW829" s="358"/>
      <c r="AX829" s="358"/>
      <c r="AY829" s="358"/>
      <c r="AZ829" s="358"/>
      <c r="BA829" s="358"/>
      <c r="BB829" s="358"/>
      <c r="BC829" s="358"/>
      <c r="BD829" s="358"/>
    </row>
    <row r="830" spans="37:56" ht="12.75" customHeight="1">
      <c r="AK830" s="358"/>
      <c r="AL830" s="358"/>
      <c r="AM830" s="358"/>
      <c r="AN830" s="358"/>
      <c r="AO830" s="358"/>
      <c r="AP830" s="358"/>
      <c r="AQ830" s="358"/>
      <c r="AR830" s="358"/>
      <c r="AS830" s="358"/>
      <c r="AT830" s="358"/>
      <c r="AU830" s="358"/>
      <c r="AV830" s="358"/>
      <c r="AW830" s="358"/>
      <c r="AX830" s="358"/>
      <c r="AY830" s="358"/>
      <c r="AZ830" s="358"/>
      <c r="BA830" s="358"/>
      <c r="BB830" s="358"/>
      <c r="BC830" s="358"/>
      <c r="BD830" s="358"/>
    </row>
    <row r="831" spans="37:56" ht="12.75" customHeight="1">
      <c r="AK831" s="358"/>
      <c r="AL831" s="358"/>
      <c r="AM831" s="358"/>
      <c r="AN831" s="358"/>
      <c r="AO831" s="358"/>
      <c r="AP831" s="358"/>
      <c r="AQ831" s="358"/>
      <c r="AR831" s="358"/>
      <c r="AS831" s="358"/>
      <c r="AT831" s="358"/>
      <c r="AU831" s="358"/>
      <c r="AV831" s="358"/>
      <c r="AW831" s="358"/>
      <c r="AX831" s="358"/>
      <c r="AY831" s="358"/>
      <c r="AZ831" s="358"/>
      <c r="BA831" s="358"/>
      <c r="BB831" s="358"/>
      <c r="BC831" s="358"/>
      <c r="BD831" s="358"/>
    </row>
    <row r="832" spans="37:56" ht="12.75" customHeight="1">
      <c r="AK832" s="358"/>
      <c r="AL832" s="358"/>
      <c r="AM832" s="358"/>
      <c r="AN832" s="358"/>
      <c r="AO832" s="358"/>
      <c r="AP832" s="358"/>
      <c r="AQ832" s="358"/>
      <c r="AR832" s="358"/>
      <c r="AS832" s="358"/>
      <c r="AT832" s="358"/>
      <c r="AU832" s="358"/>
      <c r="AV832" s="358"/>
      <c r="AW832" s="358"/>
      <c r="AX832" s="358"/>
      <c r="AY832" s="358"/>
      <c r="AZ832" s="358"/>
      <c r="BA832" s="358"/>
      <c r="BB832" s="358"/>
      <c r="BC832" s="358"/>
      <c r="BD832" s="358"/>
    </row>
    <row r="833" spans="37:56" ht="12.75" customHeight="1">
      <c r="AK833" s="358"/>
      <c r="AL833" s="358"/>
      <c r="AM833" s="358"/>
      <c r="AN833" s="358"/>
      <c r="AO833" s="358"/>
      <c r="AP833" s="358"/>
      <c r="AQ833" s="358"/>
      <c r="AR833" s="358"/>
      <c r="AS833" s="358"/>
      <c r="AT833" s="358"/>
      <c r="AU833" s="358"/>
      <c r="AV833" s="358"/>
      <c r="AW833" s="358"/>
      <c r="AX833" s="358"/>
      <c r="AY833" s="358"/>
      <c r="AZ833" s="358"/>
      <c r="BA833" s="358"/>
      <c r="BB833" s="358"/>
      <c r="BC833" s="358"/>
      <c r="BD833" s="358"/>
    </row>
    <row r="834" spans="37:56" ht="12.75" customHeight="1">
      <c r="AK834" s="358"/>
      <c r="AL834" s="358"/>
      <c r="AM834" s="358"/>
      <c r="AN834" s="358"/>
      <c r="AO834" s="358"/>
      <c r="AP834" s="358"/>
      <c r="AQ834" s="358"/>
      <c r="AR834" s="358"/>
      <c r="AS834" s="358"/>
      <c r="AT834" s="358"/>
      <c r="AU834" s="358"/>
      <c r="AV834" s="358"/>
      <c r="AW834" s="358"/>
      <c r="AX834" s="358"/>
      <c r="AY834" s="358"/>
      <c r="AZ834" s="358"/>
      <c r="BA834" s="358"/>
      <c r="BB834" s="358"/>
      <c r="BC834" s="358"/>
      <c r="BD834" s="358"/>
    </row>
    <row r="835" spans="37:56" ht="12.75" customHeight="1">
      <c r="AK835" s="358"/>
      <c r="AL835" s="358"/>
      <c r="AM835" s="358"/>
      <c r="AN835" s="358"/>
      <c r="AO835" s="358"/>
      <c r="AP835" s="358"/>
      <c r="AQ835" s="358"/>
      <c r="AR835" s="358"/>
      <c r="AS835" s="358"/>
      <c r="AT835" s="358"/>
      <c r="AU835" s="358"/>
      <c r="AV835" s="358"/>
      <c r="AW835" s="358"/>
      <c r="AX835" s="358"/>
      <c r="AY835" s="358"/>
      <c r="AZ835" s="358"/>
      <c r="BA835" s="358"/>
      <c r="BB835" s="358"/>
      <c r="BC835" s="358"/>
      <c r="BD835" s="358"/>
    </row>
    <row r="836" spans="37:56" ht="12.75" customHeight="1">
      <c r="AK836" s="358"/>
      <c r="AL836" s="358"/>
      <c r="AM836" s="358"/>
      <c r="AN836" s="358"/>
      <c r="AO836" s="358"/>
      <c r="AP836" s="358"/>
      <c r="AQ836" s="358"/>
      <c r="AR836" s="358"/>
      <c r="AS836" s="358"/>
      <c r="AT836" s="358"/>
      <c r="AU836" s="358"/>
      <c r="AV836" s="358"/>
      <c r="AW836" s="358"/>
      <c r="AX836" s="358"/>
      <c r="AY836" s="358"/>
      <c r="AZ836" s="358"/>
      <c r="BA836" s="358"/>
      <c r="BB836" s="358"/>
      <c r="BC836" s="358"/>
      <c r="BD836" s="358"/>
    </row>
    <row r="837" spans="37:56" ht="12.75" customHeight="1">
      <c r="AK837" s="358"/>
      <c r="AL837" s="358"/>
      <c r="AM837" s="358"/>
      <c r="AN837" s="358"/>
      <c r="AO837" s="358"/>
      <c r="AP837" s="358"/>
      <c r="AQ837" s="358"/>
      <c r="AR837" s="358"/>
      <c r="AS837" s="358"/>
      <c r="AT837" s="358"/>
      <c r="AU837" s="358"/>
      <c r="AV837" s="358"/>
      <c r="AW837" s="358"/>
      <c r="AX837" s="358"/>
      <c r="AY837" s="358"/>
      <c r="AZ837" s="358"/>
      <c r="BA837" s="358"/>
      <c r="BB837" s="358"/>
      <c r="BC837" s="358"/>
      <c r="BD837" s="358"/>
    </row>
    <row r="838" spans="37:56" ht="12.75" customHeight="1">
      <c r="AK838" s="358"/>
      <c r="AL838" s="358"/>
      <c r="AM838" s="358"/>
      <c r="AN838" s="358"/>
      <c r="AO838" s="358"/>
      <c r="AP838" s="358"/>
      <c r="AQ838" s="358"/>
      <c r="AR838" s="358"/>
      <c r="AS838" s="358"/>
      <c r="AT838" s="358"/>
      <c r="AU838" s="358"/>
      <c r="AV838" s="358"/>
      <c r="AW838" s="358"/>
      <c r="AX838" s="358"/>
      <c r="AY838" s="358"/>
      <c r="AZ838" s="358"/>
      <c r="BA838" s="358"/>
      <c r="BB838" s="358"/>
      <c r="BC838" s="358"/>
      <c r="BD838" s="358"/>
    </row>
    <row r="839" spans="37:56" ht="12.75" customHeight="1">
      <c r="AK839" s="358"/>
      <c r="AL839" s="358"/>
      <c r="AM839" s="358"/>
      <c r="AN839" s="358"/>
      <c r="AO839" s="358"/>
      <c r="AP839" s="358"/>
      <c r="AQ839" s="358"/>
      <c r="AR839" s="358"/>
      <c r="AS839" s="358"/>
      <c r="AT839" s="358"/>
      <c r="AU839" s="358"/>
      <c r="AV839" s="358"/>
      <c r="AW839" s="358"/>
      <c r="AX839" s="358"/>
      <c r="AY839" s="358"/>
      <c r="AZ839" s="358"/>
      <c r="BA839" s="358"/>
      <c r="BB839" s="358"/>
      <c r="BC839" s="358"/>
      <c r="BD839" s="358"/>
    </row>
    <row r="840" spans="37:56" ht="12.75" customHeight="1">
      <c r="AK840" s="358"/>
      <c r="AL840" s="358"/>
      <c r="AM840" s="358"/>
      <c r="AN840" s="358"/>
      <c r="AO840" s="358"/>
      <c r="AP840" s="358"/>
      <c r="AQ840" s="358"/>
      <c r="AR840" s="358"/>
      <c r="AS840" s="358"/>
      <c r="AT840" s="358"/>
      <c r="AU840" s="358"/>
      <c r="AV840" s="358"/>
      <c r="AW840" s="358"/>
      <c r="AX840" s="358"/>
      <c r="AY840" s="358"/>
      <c r="AZ840" s="358"/>
      <c r="BA840" s="358"/>
      <c r="BB840" s="358"/>
      <c r="BC840" s="358"/>
      <c r="BD840" s="358"/>
    </row>
    <row r="841" spans="37:56" ht="12.75" customHeight="1">
      <c r="AK841" s="358"/>
      <c r="AL841" s="358"/>
      <c r="AM841" s="358"/>
      <c r="AN841" s="358"/>
      <c r="AO841" s="358"/>
      <c r="AP841" s="358"/>
      <c r="AQ841" s="358"/>
      <c r="AR841" s="358"/>
      <c r="AS841" s="358"/>
      <c r="AT841" s="358"/>
      <c r="AU841" s="358"/>
      <c r="AV841" s="358"/>
      <c r="AW841" s="358"/>
      <c r="AX841" s="358"/>
      <c r="AY841" s="358"/>
      <c r="AZ841" s="358"/>
      <c r="BA841" s="358"/>
      <c r="BB841" s="358"/>
      <c r="BC841" s="358"/>
      <c r="BD841" s="358"/>
    </row>
    <row r="842" spans="37:56" ht="12.75" customHeight="1">
      <c r="AK842" s="358"/>
      <c r="AL842" s="358"/>
      <c r="AM842" s="358"/>
      <c r="AN842" s="358"/>
      <c r="AO842" s="358"/>
      <c r="AP842" s="358"/>
      <c r="AQ842" s="358"/>
      <c r="AR842" s="358"/>
      <c r="AS842" s="358"/>
      <c r="AT842" s="358"/>
      <c r="AU842" s="358"/>
      <c r="AV842" s="358"/>
      <c r="AW842" s="358"/>
      <c r="AX842" s="358"/>
      <c r="AY842" s="358"/>
      <c r="AZ842" s="358"/>
      <c r="BA842" s="358"/>
      <c r="BB842" s="358"/>
      <c r="BC842" s="358"/>
      <c r="BD842" s="358"/>
    </row>
    <row r="843" spans="37:56" ht="12.75" customHeight="1">
      <c r="AK843" s="358"/>
      <c r="AL843" s="358"/>
      <c r="AM843" s="358"/>
      <c r="AN843" s="358"/>
      <c r="AO843" s="358"/>
      <c r="AP843" s="358"/>
      <c r="AQ843" s="358"/>
      <c r="AR843" s="358"/>
      <c r="AS843" s="358"/>
      <c r="AT843" s="358"/>
      <c r="AU843" s="358"/>
      <c r="AV843" s="358"/>
      <c r="AW843" s="358"/>
      <c r="AX843" s="358"/>
      <c r="AY843" s="358"/>
      <c r="AZ843" s="358"/>
      <c r="BA843" s="358"/>
      <c r="BB843" s="358"/>
      <c r="BC843" s="358"/>
      <c r="BD843" s="358"/>
    </row>
    <row r="844" spans="37:56" ht="12.75" customHeight="1">
      <c r="AK844" s="358"/>
      <c r="AL844" s="358"/>
      <c r="AM844" s="358"/>
      <c r="AN844" s="358"/>
      <c r="AO844" s="358"/>
      <c r="AP844" s="358"/>
      <c r="AQ844" s="358"/>
      <c r="AR844" s="358"/>
      <c r="AS844" s="358"/>
      <c r="AT844" s="358"/>
      <c r="AU844" s="358"/>
      <c r="AV844" s="358"/>
      <c r="AW844" s="358"/>
      <c r="AX844" s="358"/>
      <c r="AY844" s="358"/>
      <c r="AZ844" s="358"/>
      <c r="BA844" s="358"/>
      <c r="BB844" s="358"/>
      <c r="BC844" s="358"/>
      <c r="BD844" s="358"/>
    </row>
    <row r="845" spans="37:56" ht="12.75" customHeight="1">
      <c r="AK845" s="358"/>
      <c r="AL845" s="358"/>
      <c r="AM845" s="358"/>
      <c r="AN845" s="358"/>
      <c r="AO845" s="358"/>
      <c r="AP845" s="358"/>
      <c r="AQ845" s="358"/>
      <c r="AR845" s="358"/>
      <c r="AS845" s="358"/>
      <c r="AT845" s="358"/>
      <c r="AU845" s="358"/>
      <c r="AV845" s="358"/>
      <c r="AW845" s="358"/>
      <c r="AX845" s="358"/>
      <c r="AY845" s="358"/>
      <c r="AZ845" s="358"/>
      <c r="BA845" s="358"/>
      <c r="BB845" s="358"/>
      <c r="BC845" s="358"/>
      <c r="BD845" s="358"/>
    </row>
    <row r="846" spans="37:56" ht="12.75" customHeight="1">
      <c r="AK846" s="358"/>
      <c r="AL846" s="358"/>
      <c r="AM846" s="358"/>
      <c r="AN846" s="358"/>
      <c r="AO846" s="358"/>
      <c r="AP846" s="358"/>
      <c r="AQ846" s="358"/>
      <c r="AR846" s="358"/>
      <c r="AS846" s="358"/>
      <c r="AT846" s="358"/>
      <c r="AU846" s="358"/>
      <c r="AV846" s="358"/>
      <c r="AW846" s="358"/>
      <c r="AX846" s="358"/>
      <c r="AY846" s="358"/>
      <c r="AZ846" s="358"/>
      <c r="BA846" s="358"/>
      <c r="BB846" s="358"/>
      <c r="BC846" s="358"/>
      <c r="BD846" s="358"/>
    </row>
    <row r="847" spans="37:56" ht="12.75" customHeight="1">
      <c r="AK847" s="358"/>
      <c r="AL847" s="358"/>
      <c r="AM847" s="358"/>
      <c r="AN847" s="358"/>
      <c r="AO847" s="358"/>
      <c r="AP847" s="358"/>
      <c r="AQ847" s="358"/>
      <c r="AR847" s="358"/>
      <c r="AS847" s="358"/>
      <c r="AT847" s="358"/>
      <c r="AU847" s="358"/>
      <c r="AV847" s="358"/>
      <c r="AW847" s="358"/>
      <c r="AX847" s="358"/>
      <c r="AY847" s="358"/>
      <c r="AZ847" s="358"/>
      <c r="BA847" s="358"/>
      <c r="BB847" s="358"/>
      <c r="BC847" s="358"/>
      <c r="BD847" s="358"/>
    </row>
    <row r="848" spans="37:56" ht="12.75" customHeight="1">
      <c r="AK848" s="358"/>
      <c r="AL848" s="358"/>
      <c r="AM848" s="358"/>
      <c r="AN848" s="358"/>
      <c r="AO848" s="358"/>
      <c r="AP848" s="358"/>
      <c r="AQ848" s="358"/>
      <c r="AR848" s="358"/>
      <c r="AS848" s="358"/>
      <c r="AT848" s="358"/>
      <c r="AU848" s="358"/>
      <c r="AV848" s="358"/>
      <c r="AW848" s="358"/>
      <c r="AX848" s="358"/>
      <c r="AY848" s="358"/>
      <c r="AZ848" s="358"/>
      <c r="BA848" s="358"/>
      <c r="BB848" s="358"/>
      <c r="BC848" s="358"/>
      <c r="BD848" s="358"/>
    </row>
    <row r="849" spans="37:56" ht="12.75" customHeight="1">
      <c r="AK849" s="358"/>
      <c r="AL849" s="358"/>
      <c r="AM849" s="358"/>
      <c r="AN849" s="358"/>
      <c r="AO849" s="358"/>
      <c r="AP849" s="358"/>
      <c r="AQ849" s="358"/>
      <c r="AR849" s="358"/>
      <c r="AS849" s="358"/>
      <c r="AT849" s="358"/>
      <c r="AU849" s="358"/>
      <c r="AV849" s="358"/>
      <c r="AW849" s="358"/>
      <c r="AX849" s="358"/>
      <c r="AY849" s="358"/>
      <c r="AZ849" s="358"/>
      <c r="BA849" s="358"/>
      <c r="BB849" s="358"/>
      <c r="BC849" s="358"/>
      <c r="BD849" s="358"/>
    </row>
    <row r="850" spans="37:56" ht="12.75" customHeight="1">
      <c r="AK850" s="358"/>
      <c r="AL850" s="358"/>
      <c r="AM850" s="358"/>
      <c r="AN850" s="358"/>
      <c r="AO850" s="358"/>
      <c r="AP850" s="358"/>
      <c r="AQ850" s="358"/>
      <c r="AR850" s="358"/>
      <c r="AS850" s="358"/>
      <c r="AT850" s="358"/>
      <c r="AU850" s="358"/>
      <c r="AV850" s="358"/>
      <c r="AW850" s="358"/>
      <c r="AX850" s="358"/>
      <c r="AY850" s="358"/>
      <c r="AZ850" s="358"/>
      <c r="BA850" s="358"/>
      <c r="BB850" s="358"/>
      <c r="BC850" s="358"/>
      <c r="BD850" s="358"/>
    </row>
    <row r="851" spans="37:56" ht="12.75" customHeight="1">
      <c r="AK851" s="358"/>
      <c r="AL851" s="358"/>
      <c r="AM851" s="358"/>
      <c r="AN851" s="358"/>
      <c r="AO851" s="358"/>
      <c r="AP851" s="358"/>
      <c r="AQ851" s="358"/>
      <c r="AR851" s="358"/>
      <c r="AS851" s="358"/>
      <c r="AT851" s="358"/>
      <c r="AU851" s="358"/>
      <c r="AV851" s="358"/>
      <c r="AW851" s="358"/>
      <c r="AX851" s="358"/>
      <c r="AY851" s="358"/>
      <c r="AZ851" s="358"/>
      <c r="BA851" s="358"/>
      <c r="BB851" s="358"/>
      <c r="BC851" s="358"/>
      <c r="BD851" s="358"/>
    </row>
    <row r="852" spans="37:56" ht="12.75" customHeight="1">
      <c r="AK852" s="358"/>
      <c r="AL852" s="358"/>
      <c r="AM852" s="358"/>
      <c r="AN852" s="358"/>
      <c r="AO852" s="358"/>
      <c r="AP852" s="358"/>
      <c r="AQ852" s="358"/>
      <c r="AR852" s="358"/>
      <c r="AS852" s="358"/>
      <c r="AT852" s="358"/>
      <c r="AU852" s="358"/>
      <c r="AV852" s="358"/>
      <c r="AW852" s="358"/>
      <c r="AX852" s="358"/>
      <c r="AY852" s="358"/>
      <c r="AZ852" s="358"/>
      <c r="BA852" s="358"/>
      <c r="BB852" s="358"/>
      <c r="BC852" s="358"/>
      <c r="BD852" s="358"/>
    </row>
    <row r="853" spans="37:56" ht="12.75" customHeight="1">
      <c r="AK853" s="358"/>
      <c r="AL853" s="358"/>
      <c r="AM853" s="358"/>
      <c r="AN853" s="358"/>
      <c r="AO853" s="358"/>
      <c r="AP853" s="358"/>
      <c r="AQ853" s="358"/>
      <c r="AR853" s="358"/>
      <c r="AS853" s="358"/>
      <c r="AT853" s="358"/>
      <c r="AU853" s="358"/>
      <c r="AV853" s="358"/>
      <c r="AW853" s="358"/>
      <c r="AX853" s="358"/>
      <c r="AY853" s="358"/>
      <c r="AZ853" s="358"/>
      <c r="BA853" s="358"/>
      <c r="BB853" s="358"/>
      <c r="BC853" s="358"/>
      <c r="BD853" s="358"/>
    </row>
    <row r="854" spans="37:56" ht="12.75" customHeight="1">
      <c r="AK854" s="358"/>
      <c r="AL854" s="358"/>
      <c r="AM854" s="358"/>
      <c r="AN854" s="358"/>
      <c r="AO854" s="358"/>
      <c r="AP854" s="358"/>
      <c r="AQ854" s="358"/>
      <c r="AR854" s="358"/>
      <c r="AS854" s="358"/>
      <c r="AT854" s="358"/>
      <c r="AU854" s="358"/>
      <c r="AV854" s="358"/>
      <c r="AW854" s="358"/>
      <c r="AX854" s="358"/>
      <c r="AY854" s="358"/>
      <c r="AZ854" s="358"/>
      <c r="BA854" s="358"/>
      <c r="BB854" s="358"/>
      <c r="BC854" s="358"/>
      <c r="BD854" s="358"/>
    </row>
    <row r="855" spans="37:56" ht="12.75" customHeight="1">
      <c r="AK855" s="358"/>
      <c r="AL855" s="358"/>
      <c r="AM855" s="358"/>
      <c r="AN855" s="358"/>
      <c r="AO855" s="358"/>
      <c r="AP855" s="358"/>
      <c r="AQ855" s="358"/>
      <c r="AR855" s="358"/>
      <c r="AS855" s="358"/>
      <c r="AT855" s="358"/>
      <c r="AU855" s="358"/>
      <c r="AV855" s="358"/>
      <c r="AW855" s="358"/>
      <c r="AX855" s="358"/>
      <c r="AY855" s="358"/>
      <c r="AZ855" s="358"/>
      <c r="BA855" s="358"/>
      <c r="BB855" s="358"/>
      <c r="BC855" s="358"/>
      <c r="BD855" s="358"/>
    </row>
    <row r="856" spans="37:56" ht="12.75" customHeight="1">
      <c r="AK856" s="358"/>
      <c r="AL856" s="358"/>
      <c r="AM856" s="358"/>
      <c r="AN856" s="358"/>
      <c r="AO856" s="358"/>
      <c r="AP856" s="358"/>
      <c r="AQ856" s="358"/>
      <c r="AR856" s="358"/>
      <c r="AS856" s="358"/>
      <c r="AT856" s="358"/>
      <c r="AU856" s="358"/>
      <c r="AV856" s="358"/>
      <c r="AW856" s="358"/>
      <c r="AX856" s="358"/>
      <c r="AY856" s="358"/>
      <c r="AZ856" s="358"/>
      <c r="BA856" s="358"/>
      <c r="BB856" s="358"/>
      <c r="BC856" s="358"/>
      <c r="BD856" s="358"/>
    </row>
    <row r="857" spans="37:56" ht="12.75" customHeight="1">
      <c r="AK857" s="358"/>
      <c r="AL857" s="358"/>
      <c r="AM857" s="358"/>
      <c r="AN857" s="358"/>
      <c r="AO857" s="358"/>
      <c r="AP857" s="358"/>
      <c r="AQ857" s="358"/>
      <c r="AR857" s="358"/>
      <c r="AS857" s="358"/>
      <c r="AT857" s="358"/>
      <c r="AU857" s="358"/>
      <c r="AV857" s="358"/>
      <c r="AW857" s="358"/>
      <c r="AX857" s="358"/>
      <c r="AY857" s="358"/>
      <c r="AZ857" s="358"/>
      <c r="BA857" s="358"/>
      <c r="BB857" s="358"/>
      <c r="BC857" s="358"/>
      <c r="BD857" s="358"/>
    </row>
    <row r="858" spans="37:56" ht="12.75" customHeight="1">
      <c r="AK858" s="358"/>
      <c r="AL858" s="358"/>
      <c r="AM858" s="358"/>
      <c r="AN858" s="358"/>
      <c r="AO858" s="358"/>
      <c r="AP858" s="358"/>
      <c r="AQ858" s="358"/>
      <c r="AR858" s="358"/>
      <c r="AS858" s="358"/>
      <c r="AT858" s="358"/>
      <c r="AU858" s="358"/>
      <c r="AV858" s="358"/>
      <c r="AW858" s="358"/>
      <c r="AX858" s="358"/>
      <c r="AY858" s="358"/>
      <c r="AZ858" s="358"/>
      <c r="BA858" s="358"/>
      <c r="BB858" s="358"/>
      <c r="BC858" s="358"/>
      <c r="BD858" s="358"/>
    </row>
    <row r="859" spans="37:56" ht="12.75" customHeight="1">
      <c r="AK859" s="358"/>
      <c r="AL859" s="358"/>
      <c r="AM859" s="358"/>
      <c r="AN859" s="358"/>
      <c r="AO859" s="358"/>
      <c r="AP859" s="358"/>
      <c r="AQ859" s="358"/>
      <c r="AR859" s="358"/>
      <c r="AS859" s="358"/>
      <c r="AT859" s="358"/>
      <c r="AU859" s="358"/>
      <c r="AV859" s="358"/>
      <c r="AW859" s="358"/>
      <c r="AX859" s="358"/>
      <c r="AY859" s="358"/>
      <c r="AZ859" s="358"/>
      <c r="BA859" s="358"/>
      <c r="BB859" s="358"/>
      <c r="BC859" s="358"/>
      <c r="BD859" s="358"/>
    </row>
    <row r="860" spans="37:56" ht="12.75" customHeight="1">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row>
    <row r="861" spans="37:56" ht="12.75" customHeight="1">
      <c r="AK861" s="358"/>
      <c r="AL861" s="358"/>
      <c r="AM861" s="358"/>
      <c r="AN861" s="358"/>
      <c r="AO861" s="358"/>
      <c r="AP861" s="358"/>
      <c r="AQ861" s="358"/>
      <c r="AR861" s="358"/>
      <c r="AS861" s="358"/>
      <c r="AT861" s="358"/>
      <c r="AU861" s="358"/>
      <c r="AV861" s="358"/>
      <c r="AW861" s="358"/>
      <c r="AX861" s="358"/>
      <c r="AY861" s="358"/>
      <c r="AZ861" s="358"/>
      <c r="BA861" s="358"/>
      <c r="BB861" s="358"/>
      <c r="BC861" s="358"/>
      <c r="BD861" s="358"/>
    </row>
    <row r="862" spans="37:56" ht="12.75" customHeight="1">
      <c r="AK862" s="358"/>
      <c r="AL862" s="358"/>
      <c r="AM862" s="358"/>
      <c r="AN862" s="358"/>
      <c r="AO862" s="358"/>
      <c r="AP862" s="358"/>
      <c r="AQ862" s="358"/>
      <c r="AR862" s="358"/>
      <c r="AS862" s="358"/>
      <c r="AT862" s="358"/>
      <c r="AU862" s="358"/>
      <c r="AV862" s="358"/>
      <c r="AW862" s="358"/>
      <c r="AX862" s="358"/>
      <c r="AY862" s="358"/>
      <c r="AZ862" s="358"/>
      <c r="BA862" s="358"/>
      <c r="BB862" s="358"/>
      <c r="BC862" s="358"/>
      <c r="BD862" s="358"/>
    </row>
    <row r="863" spans="37:56" ht="12.75" customHeight="1">
      <c r="AK863" s="358"/>
      <c r="AL863" s="358"/>
      <c r="AM863" s="358"/>
      <c r="AN863" s="358"/>
      <c r="AO863" s="358"/>
      <c r="AP863" s="358"/>
      <c r="AQ863" s="358"/>
      <c r="AR863" s="358"/>
      <c r="AS863" s="358"/>
      <c r="AT863" s="358"/>
      <c r="AU863" s="358"/>
      <c r="AV863" s="358"/>
      <c r="AW863" s="358"/>
      <c r="AX863" s="358"/>
      <c r="AY863" s="358"/>
      <c r="AZ863" s="358"/>
      <c r="BA863" s="358"/>
      <c r="BB863" s="358"/>
      <c r="BC863" s="358"/>
      <c r="BD863" s="358"/>
    </row>
    <row r="864" spans="37:56" ht="12.75" customHeight="1">
      <c r="AK864" s="358"/>
      <c r="AL864" s="358"/>
      <c r="AM864" s="358"/>
      <c r="AN864" s="358"/>
      <c r="AO864" s="358"/>
      <c r="AP864" s="358"/>
      <c r="AQ864" s="358"/>
      <c r="AR864" s="358"/>
      <c r="AS864" s="358"/>
      <c r="AT864" s="358"/>
      <c r="AU864" s="358"/>
      <c r="AV864" s="358"/>
      <c r="AW864" s="358"/>
      <c r="AX864" s="358"/>
      <c r="AY864" s="358"/>
      <c r="AZ864" s="358"/>
      <c r="BA864" s="358"/>
      <c r="BB864" s="358"/>
      <c r="BC864" s="358"/>
      <c r="BD864" s="358"/>
    </row>
    <row r="865" spans="37:56" ht="12.75" customHeight="1">
      <c r="AK865" s="358"/>
      <c r="AL865" s="358"/>
      <c r="AM865" s="358"/>
      <c r="AN865" s="358"/>
      <c r="AO865" s="358"/>
      <c r="AP865" s="358"/>
      <c r="AQ865" s="358"/>
      <c r="AR865" s="358"/>
      <c r="AS865" s="358"/>
      <c r="AT865" s="358"/>
      <c r="AU865" s="358"/>
      <c r="AV865" s="358"/>
      <c r="AW865" s="358"/>
      <c r="AX865" s="358"/>
      <c r="AY865" s="358"/>
      <c r="AZ865" s="358"/>
      <c r="BA865" s="358"/>
      <c r="BB865" s="358"/>
      <c r="BC865" s="358"/>
      <c r="BD865" s="358"/>
    </row>
    <row r="866" spans="37:56" ht="12.75" customHeight="1">
      <c r="AK866" s="358"/>
      <c r="AL866" s="358"/>
      <c r="AM866" s="358"/>
      <c r="AN866" s="358"/>
      <c r="AO866" s="358"/>
      <c r="AP866" s="358"/>
      <c r="AQ866" s="358"/>
      <c r="AR866" s="358"/>
      <c r="AS866" s="358"/>
      <c r="AT866" s="358"/>
      <c r="AU866" s="358"/>
      <c r="AV866" s="358"/>
      <c r="AW866" s="358"/>
      <c r="AX866" s="358"/>
      <c r="AY866" s="358"/>
      <c r="AZ866" s="358"/>
      <c r="BA866" s="358"/>
      <c r="BB866" s="358"/>
      <c r="BC866" s="358"/>
      <c r="BD866" s="358"/>
    </row>
    <row r="867" spans="37:56" ht="12.75" customHeight="1">
      <c r="AK867" s="358"/>
      <c r="AL867" s="358"/>
      <c r="AM867" s="358"/>
      <c r="AN867" s="358"/>
      <c r="AO867" s="358"/>
      <c r="AP867" s="358"/>
      <c r="AQ867" s="358"/>
      <c r="AR867" s="358"/>
      <c r="AS867" s="358"/>
      <c r="AT867" s="358"/>
      <c r="AU867" s="358"/>
      <c r="AV867" s="358"/>
      <c r="AW867" s="358"/>
      <c r="AX867" s="358"/>
      <c r="AY867" s="358"/>
      <c r="AZ867" s="358"/>
      <c r="BA867" s="358"/>
      <c r="BB867" s="358"/>
      <c r="BC867" s="358"/>
      <c r="BD867" s="358"/>
    </row>
    <row r="868" spans="37:56" ht="12.75" customHeight="1">
      <c r="AK868" s="358"/>
      <c r="AL868" s="358"/>
      <c r="AM868" s="358"/>
      <c r="AN868" s="358"/>
      <c r="AO868" s="358"/>
      <c r="AP868" s="358"/>
      <c r="AQ868" s="358"/>
      <c r="AR868" s="358"/>
      <c r="AS868" s="358"/>
      <c r="AT868" s="358"/>
      <c r="AU868" s="358"/>
      <c r="AV868" s="358"/>
      <c r="AW868" s="358"/>
      <c r="AX868" s="358"/>
      <c r="AY868" s="358"/>
      <c r="AZ868" s="358"/>
      <c r="BA868" s="358"/>
      <c r="BB868" s="358"/>
      <c r="BC868" s="358"/>
      <c r="BD868" s="358"/>
    </row>
    <row r="869" spans="37:56" ht="12.75" customHeight="1">
      <c r="AK869" s="358"/>
      <c r="AL869" s="358"/>
      <c r="AM869" s="358"/>
      <c r="AN869" s="358"/>
      <c r="AO869" s="358"/>
      <c r="AP869" s="358"/>
      <c r="AQ869" s="358"/>
      <c r="AR869" s="358"/>
      <c r="AS869" s="358"/>
      <c r="AT869" s="358"/>
      <c r="AU869" s="358"/>
      <c r="AV869" s="358"/>
      <c r="AW869" s="358"/>
      <c r="AX869" s="358"/>
      <c r="AY869" s="358"/>
      <c r="AZ869" s="358"/>
      <c r="BA869" s="358"/>
      <c r="BB869" s="358"/>
      <c r="BC869" s="358"/>
      <c r="BD869" s="358"/>
    </row>
    <row r="870" spans="37:56" ht="12.75" customHeight="1">
      <c r="AK870" s="358"/>
      <c r="AL870" s="358"/>
      <c r="AM870" s="358"/>
      <c r="AN870" s="358"/>
      <c r="AO870" s="358"/>
      <c r="AP870" s="358"/>
      <c r="AQ870" s="358"/>
      <c r="AR870" s="358"/>
      <c r="AS870" s="358"/>
      <c r="AT870" s="358"/>
      <c r="AU870" s="358"/>
      <c r="AV870" s="358"/>
      <c r="AW870" s="358"/>
      <c r="AX870" s="358"/>
      <c r="AY870" s="358"/>
      <c r="AZ870" s="358"/>
      <c r="BA870" s="358"/>
      <c r="BB870" s="358"/>
      <c r="BC870" s="358"/>
      <c r="BD870" s="358"/>
    </row>
    <row r="871" spans="37:56" ht="12.75" customHeight="1">
      <c r="AK871" s="358"/>
      <c r="AL871" s="358"/>
      <c r="AM871" s="358"/>
      <c r="AN871" s="358"/>
      <c r="AO871" s="358"/>
      <c r="AP871" s="358"/>
      <c r="AQ871" s="358"/>
      <c r="AR871" s="358"/>
      <c r="AS871" s="358"/>
      <c r="AT871" s="358"/>
      <c r="AU871" s="358"/>
      <c r="AV871" s="358"/>
      <c r="AW871" s="358"/>
      <c r="AX871" s="358"/>
      <c r="AY871" s="358"/>
      <c r="AZ871" s="358"/>
      <c r="BA871" s="358"/>
      <c r="BB871" s="358"/>
      <c r="BC871" s="358"/>
      <c r="BD871" s="358"/>
    </row>
    <row r="872" spans="37:56" ht="12.75" customHeight="1">
      <c r="AK872" s="358"/>
      <c r="AL872" s="358"/>
      <c r="AM872" s="358"/>
      <c r="AN872" s="358"/>
      <c r="AO872" s="358"/>
      <c r="AP872" s="358"/>
      <c r="AQ872" s="358"/>
      <c r="AR872" s="358"/>
      <c r="AS872" s="358"/>
      <c r="AT872" s="358"/>
      <c r="AU872" s="358"/>
      <c r="AV872" s="358"/>
      <c r="AW872" s="358"/>
      <c r="AX872" s="358"/>
      <c r="AY872" s="358"/>
      <c r="AZ872" s="358"/>
      <c r="BA872" s="358"/>
      <c r="BB872" s="358"/>
      <c r="BC872" s="358"/>
      <c r="BD872" s="358"/>
    </row>
    <row r="873" spans="37:56" ht="12.75" customHeight="1">
      <c r="AK873" s="358"/>
      <c r="AL873" s="358"/>
      <c r="AM873" s="358"/>
      <c r="AN873" s="358"/>
      <c r="AO873" s="358"/>
      <c r="AP873" s="358"/>
      <c r="AQ873" s="358"/>
      <c r="AR873" s="358"/>
      <c r="AS873" s="358"/>
      <c r="AT873" s="358"/>
      <c r="AU873" s="358"/>
      <c r="AV873" s="358"/>
      <c r="AW873" s="358"/>
      <c r="AX873" s="358"/>
      <c r="AY873" s="358"/>
      <c r="AZ873" s="358"/>
      <c r="BA873" s="358"/>
      <c r="BB873" s="358"/>
      <c r="BC873" s="358"/>
      <c r="BD873" s="358"/>
    </row>
    <row r="874" spans="37:56" ht="12.75" customHeight="1">
      <c r="AK874" s="358"/>
      <c r="AL874" s="358"/>
      <c r="AM874" s="358"/>
      <c r="AN874" s="358"/>
      <c r="AO874" s="358"/>
      <c r="AP874" s="358"/>
      <c r="AQ874" s="358"/>
      <c r="AR874" s="358"/>
      <c r="AS874" s="358"/>
      <c r="AT874" s="358"/>
      <c r="AU874" s="358"/>
      <c r="AV874" s="358"/>
      <c r="AW874" s="358"/>
      <c r="AX874" s="358"/>
      <c r="AY874" s="358"/>
      <c r="AZ874" s="358"/>
      <c r="BA874" s="358"/>
      <c r="BB874" s="358"/>
      <c r="BC874" s="358"/>
      <c r="BD874" s="358"/>
    </row>
    <row r="875" spans="37:56" ht="12.75" customHeight="1">
      <c r="AK875" s="358"/>
      <c r="AL875" s="358"/>
      <c r="AM875" s="358"/>
      <c r="AN875" s="358"/>
      <c r="AO875" s="358"/>
      <c r="AP875" s="358"/>
      <c r="AQ875" s="358"/>
      <c r="AR875" s="358"/>
      <c r="AS875" s="358"/>
      <c r="AT875" s="358"/>
      <c r="AU875" s="358"/>
      <c r="AV875" s="358"/>
      <c r="AW875" s="358"/>
      <c r="AX875" s="358"/>
      <c r="AY875" s="358"/>
      <c r="AZ875" s="358"/>
      <c r="BA875" s="358"/>
      <c r="BB875" s="358"/>
      <c r="BC875" s="358"/>
      <c r="BD875" s="358"/>
    </row>
    <row r="876" spans="37:56" ht="12.75" customHeight="1">
      <c r="AK876" s="358"/>
      <c r="AL876" s="358"/>
      <c r="AM876" s="358"/>
      <c r="AN876" s="358"/>
      <c r="AO876" s="358"/>
      <c r="AP876" s="358"/>
      <c r="AQ876" s="358"/>
      <c r="AR876" s="358"/>
      <c r="AS876" s="358"/>
      <c r="AT876" s="358"/>
      <c r="AU876" s="358"/>
      <c r="AV876" s="358"/>
      <c r="AW876" s="358"/>
      <c r="AX876" s="358"/>
      <c r="AY876" s="358"/>
      <c r="AZ876" s="358"/>
      <c r="BA876" s="358"/>
      <c r="BB876" s="358"/>
      <c r="BC876" s="358"/>
      <c r="BD876" s="358"/>
    </row>
    <row r="877" spans="37:56" ht="12.75" customHeight="1">
      <c r="AK877" s="358"/>
      <c r="AL877" s="358"/>
      <c r="AM877" s="358"/>
      <c r="AN877" s="358"/>
      <c r="AO877" s="358"/>
      <c r="AP877" s="358"/>
      <c r="AQ877" s="358"/>
      <c r="AR877" s="358"/>
      <c r="AS877" s="358"/>
      <c r="AT877" s="358"/>
      <c r="AU877" s="358"/>
      <c r="AV877" s="358"/>
      <c r="AW877" s="358"/>
      <c r="AX877" s="358"/>
      <c r="AY877" s="358"/>
      <c r="AZ877" s="358"/>
      <c r="BA877" s="358"/>
      <c r="BB877" s="358"/>
      <c r="BC877" s="358"/>
      <c r="BD877" s="358"/>
    </row>
    <row r="878" spans="37:56" ht="12.75" customHeight="1">
      <c r="AK878" s="358"/>
      <c r="AL878" s="358"/>
      <c r="AM878" s="358"/>
      <c r="AN878" s="358"/>
      <c r="AO878" s="358"/>
      <c r="AP878" s="358"/>
      <c r="AQ878" s="358"/>
      <c r="AR878" s="358"/>
      <c r="AS878" s="358"/>
      <c r="AT878" s="358"/>
      <c r="AU878" s="358"/>
      <c r="AV878" s="358"/>
      <c r="AW878" s="358"/>
      <c r="AX878" s="358"/>
      <c r="AY878" s="358"/>
      <c r="AZ878" s="358"/>
      <c r="BA878" s="358"/>
      <c r="BB878" s="358"/>
      <c r="BC878" s="358"/>
      <c r="BD878" s="358"/>
    </row>
    <row r="879" spans="37:56" ht="12.75" customHeight="1">
      <c r="AK879" s="358"/>
      <c r="AL879" s="358"/>
      <c r="AM879" s="358"/>
      <c r="AN879" s="358"/>
      <c r="AO879" s="358"/>
      <c r="AP879" s="358"/>
      <c r="AQ879" s="358"/>
      <c r="AR879" s="358"/>
      <c r="AS879" s="358"/>
      <c r="AT879" s="358"/>
      <c r="AU879" s="358"/>
      <c r="AV879" s="358"/>
      <c r="AW879" s="358"/>
      <c r="AX879" s="358"/>
      <c r="AY879" s="358"/>
      <c r="AZ879" s="358"/>
      <c r="BA879" s="358"/>
      <c r="BB879" s="358"/>
      <c r="BC879" s="358"/>
      <c r="BD879" s="358"/>
    </row>
    <row r="880" spans="37:56" ht="12.75" customHeight="1">
      <c r="AK880" s="358"/>
      <c r="AL880" s="358"/>
      <c r="AM880" s="358"/>
      <c r="AN880" s="358"/>
      <c r="AO880" s="358"/>
      <c r="AP880" s="358"/>
      <c r="AQ880" s="358"/>
      <c r="AR880" s="358"/>
      <c r="AS880" s="358"/>
      <c r="AT880" s="358"/>
      <c r="AU880" s="358"/>
      <c r="AV880" s="358"/>
      <c r="AW880" s="358"/>
      <c r="AX880" s="358"/>
      <c r="AY880" s="358"/>
      <c r="AZ880" s="358"/>
      <c r="BA880" s="358"/>
      <c r="BB880" s="358"/>
      <c r="BC880" s="358"/>
      <c r="BD880" s="358"/>
    </row>
    <row r="881" spans="37:56" ht="12.75" customHeight="1">
      <c r="AK881" s="358"/>
      <c r="AL881" s="358"/>
      <c r="AM881" s="358"/>
      <c r="AN881" s="358"/>
      <c r="AO881" s="358"/>
      <c r="AP881" s="358"/>
      <c r="AQ881" s="358"/>
      <c r="AR881" s="358"/>
      <c r="AS881" s="358"/>
      <c r="AT881" s="358"/>
      <c r="AU881" s="358"/>
      <c r="AV881" s="358"/>
      <c r="AW881" s="358"/>
      <c r="AX881" s="358"/>
      <c r="AY881" s="358"/>
      <c r="AZ881" s="358"/>
      <c r="BA881" s="358"/>
      <c r="BB881" s="358"/>
      <c r="BC881" s="358"/>
      <c r="BD881" s="358"/>
    </row>
    <row r="882" spans="37:56" ht="12.75" customHeight="1">
      <c r="AK882" s="358"/>
      <c r="AL882" s="358"/>
      <c r="AM882" s="358"/>
      <c r="AN882" s="358"/>
      <c r="AO882" s="358"/>
      <c r="AP882" s="358"/>
      <c r="AQ882" s="358"/>
      <c r="AR882" s="358"/>
      <c r="AS882" s="358"/>
      <c r="AT882" s="358"/>
      <c r="AU882" s="358"/>
      <c r="AV882" s="358"/>
      <c r="AW882" s="358"/>
      <c r="AX882" s="358"/>
      <c r="AY882" s="358"/>
      <c r="AZ882" s="358"/>
      <c r="BA882" s="358"/>
      <c r="BB882" s="358"/>
      <c r="BC882" s="358"/>
      <c r="BD882" s="358"/>
    </row>
    <row r="883" spans="37:56" ht="12.75" customHeight="1">
      <c r="AK883" s="358"/>
      <c r="AL883" s="358"/>
      <c r="AM883" s="358"/>
      <c r="AN883" s="358"/>
      <c r="AO883" s="358"/>
      <c r="AP883" s="358"/>
      <c r="AQ883" s="358"/>
      <c r="AR883" s="358"/>
      <c r="AS883" s="358"/>
      <c r="AT883" s="358"/>
      <c r="AU883" s="358"/>
      <c r="AV883" s="358"/>
      <c r="AW883" s="358"/>
      <c r="AX883" s="358"/>
      <c r="AY883" s="358"/>
      <c r="AZ883" s="358"/>
      <c r="BA883" s="358"/>
      <c r="BB883" s="358"/>
      <c r="BC883" s="358"/>
      <c r="BD883" s="358"/>
    </row>
    <row r="884" spans="37:56" ht="12.75" customHeight="1">
      <c r="AK884" s="358"/>
      <c r="AL884" s="358"/>
      <c r="AM884" s="358"/>
      <c r="AN884" s="358"/>
      <c r="AO884" s="358"/>
      <c r="AP884" s="358"/>
      <c r="AQ884" s="358"/>
      <c r="AR884" s="358"/>
      <c r="AS884" s="358"/>
      <c r="AT884" s="358"/>
      <c r="AU884" s="358"/>
      <c r="AV884" s="358"/>
      <c r="AW884" s="358"/>
      <c r="AX884" s="358"/>
      <c r="AY884" s="358"/>
      <c r="AZ884" s="358"/>
      <c r="BA884" s="358"/>
      <c r="BB884" s="358"/>
      <c r="BC884" s="358"/>
      <c r="BD884" s="358"/>
    </row>
    <row r="885" spans="37:56" ht="12.75" customHeight="1">
      <c r="AK885" s="358"/>
      <c r="AL885" s="358"/>
      <c r="AM885" s="358"/>
      <c r="AN885" s="358"/>
      <c r="AO885" s="358"/>
      <c r="AP885" s="358"/>
      <c r="AQ885" s="358"/>
      <c r="AR885" s="358"/>
      <c r="AS885" s="358"/>
      <c r="AT885" s="358"/>
      <c r="AU885" s="358"/>
      <c r="AV885" s="358"/>
      <c r="AW885" s="358"/>
      <c r="AX885" s="358"/>
      <c r="AY885" s="358"/>
      <c r="AZ885" s="358"/>
      <c r="BA885" s="358"/>
      <c r="BB885" s="358"/>
      <c r="BC885" s="358"/>
      <c r="BD885" s="358"/>
    </row>
    <row r="886" spans="37:56" ht="12.75" customHeight="1">
      <c r="AK886" s="358"/>
      <c r="AL886" s="358"/>
      <c r="AM886" s="358"/>
      <c r="AN886" s="358"/>
      <c r="AO886" s="358"/>
      <c r="AP886" s="358"/>
      <c r="AQ886" s="358"/>
      <c r="AR886" s="358"/>
      <c r="AS886" s="358"/>
      <c r="AT886" s="358"/>
      <c r="AU886" s="358"/>
      <c r="AV886" s="358"/>
      <c r="AW886" s="358"/>
      <c r="AX886" s="358"/>
      <c r="AY886" s="358"/>
      <c r="AZ886" s="358"/>
      <c r="BA886" s="358"/>
      <c r="BB886" s="358"/>
      <c r="BC886" s="358"/>
      <c r="BD886" s="358"/>
    </row>
    <row r="887" spans="37:56" ht="12.75" customHeight="1">
      <c r="AK887" s="358"/>
      <c r="AL887" s="358"/>
      <c r="AM887" s="358"/>
      <c r="AN887" s="358"/>
      <c r="AO887" s="358"/>
      <c r="AP887" s="358"/>
      <c r="AQ887" s="358"/>
      <c r="AR887" s="358"/>
      <c r="AS887" s="358"/>
      <c r="AT887" s="358"/>
      <c r="AU887" s="358"/>
      <c r="AV887" s="358"/>
      <c r="AW887" s="358"/>
      <c r="AX887" s="358"/>
      <c r="AY887" s="358"/>
      <c r="AZ887" s="358"/>
      <c r="BA887" s="358"/>
      <c r="BB887" s="358"/>
      <c r="BC887" s="358"/>
      <c r="BD887" s="358"/>
    </row>
    <row r="888" spans="37:56" ht="12.75" customHeight="1">
      <c r="AK888" s="358"/>
      <c r="AL888" s="358"/>
      <c r="AM888" s="358"/>
      <c r="AN888" s="358"/>
      <c r="AO888" s="358"/>
      <c r="AP888" s="358"/>
      <c r="AQ888" s="358"/>
      <c r="AR888" s="358"/>
      <c r="AS888" s="358"/>
      <c r="AT888" s="358"/>
      <c r="AU888" s="358"/>
      <c r="AV888" s="358"/>
      <c r="AW888" s="358"/>
      <c r="AX888" s="358"/>
      <c r="AY888" s="358"/>
      <c r="AZ888" s="358"/>
      <c r="BA888" s="358"/>
      <c r="BB888" s="358"/>
      <c r="BC888" s="358"/>
      <c r="BD888" s="358"/>
    </row>
    <row r="889" spans="37:56" ht="12.75" customHeight="1">
      <c r="AK889" s="358"/>
      <c r="AL889" s="358"/>
      <c r="AM889" s="358"/>
      <c r="AN889" s="358"/>
      <c r="AO889" s="358"/>
      <c r="AP889" s="358"/>
      <c r="AQ889" s="358"/>
      <c r="AR889" s="358"/>
      <c r="AS889" s="358"/>
      <c r="AT889" s="358"/>
      <c r="AU889" s="358"/>
      <c r="AV889" s="358"/>
      <c r="AW889" s="358"/>
      <c r="AX889" s="358"/>
      <c r="AY889" s="358"/>
      <c r="AZ889" s="358"/>
      <c r="BA889" s="358"/>
      <c r="BB889" s="358"/>
      <c r="BC889" s="358"/>
      <c r="BD889" s="358"/>
    </row>
    <row r="890" spans="37:56" ht="12.75" customHeight="1">
      <c r="AK890" s="358"/>
      <c r="AL890" s="358"/>
      <c r="AM890" s="358"/>
      <c r="AN890" s="358"/>
      <c r="AO890" s="358"/>
      <c r="AP890" s="358"/>
      <c r="AQ890" s="358"/>
      <c r="AR890" s="358"/>
      <c r="AS890" s="358"/>
      <c r="AT890" s="358"/>
      <c r="AU890" s="358"/>
      <c r="AV890" s="358"/>
      <c r="AW890" s="358"/>
      <c r="AX890" s="358"/>
      <c r="AY890" s="358"/>
      <c r="AZ890" s="358"/>
      <c r="BA890" s="358"/>
      <c r="BB890" s="358"/>
      <c r="BC890" s="358"/>
      <c r="BD890" s="358"/>
    </row>
    <row r="891" spans="37:56" ht="12.75" customHeight="1">
      <c r="AK891" s="358"/>
      <c r="AL891" s="358"/>
      <c r="AM891" s="358"/>
      <c r="AN891" s="358"/>
      <c r="AO891" s="358"/>
      <c r="AP891" s="358"/>
      <c r="AQ891" s="358"/>
      <c r="AR891" s="358"/>
      <c r="AS891" s="358"/>
      <c r="AT891" s="358"/>
      <c r="AU891" s="358"/>
      <c r="AV891" s="358"/>
      <c r="AW891" s="358"/>
      <c r="AX891" s="358"/>
      <c r="AY891" s="358"/>
      <c r="AZ891" s="358"/>
      <c r="BA891" s="358"/>
      <c r="BB891" s="358"/>
      <c r="BC891" s="358"/>
      <c r="BD891" s="358"/>
    </row>
    <row r="892" spans="37:56" ht="12.75" customHeight="1">
      <c r="AK892" s="358"/>
      <c r="AL892" s="358"/>
      <c r="AM892" s="358"/>
      <c r="AN892" s="358"/>
      <c r="AO892" s="358"/>
      <c r="AP892" s="358"/>
      <c r="AQ892" s="358"/>
      <c r="AR892" s="358"/>
      <c r="AS892" s="358"/>
      <c r="AT892" s="358"/>
      <c r="AU892" s="358"/>
      <c r="AV892" s="358"/>
      <c r="AW892" s="358"/>
      <c r="AX892" s="358"/>
      <c r="AY892" s="358"/>
      <c r="AZ892" s="358"/>
      <c r="BA892" s="358"/>
      <c r="BB892" s="358"/>
      <c r="BC892" s="358"/>
      <c r="BD892" s="358"/>
    </row>
    <row r="893" spans="37:56" ht="12.75" customHeight="1">
      <c r="AK893" s="358"/>
      <c r="AL893" s="358"/>
      <c r="AM893" s="358"/>
      <c r="AN893" s="358"/>
      <c r="AO893" s="358"/>
      <c r="AP893" s="358"/>
      <c r="AQ893" s="358"/>
      <c r="AR893" s="358"/>
      <c r="AS893" s="358"/>
      <c r="AT893" s="358"/>
      <c r="AU893" s="358"/>
      <c r="AV893" s="358"/>
      <c r="AW893" s="358"/>
      <c r="AX893" s="358"/>
      <c r="AY893" s="358"/>
      <c r="AZ893" s="358"/>
      <c r="BA893" s="358"/>
      <c r="BB893" s="358"/>
      <c r="BC893" s="358"/>
      <c r="BD893" s="358"/>
    </row>
    <row r="894" spans="37:56" ht="12.75" customHeight="1">
      <c r="AK894" s="358"/>
      <c r="AL894" s="358"/>
      <c r="AM894" s="358"/>
      <c r="AN894" s="358"/>
      <c r="AO894" s="358"/>
      <c r="AP894" s="358"/>
      <c r="AQ894" s="358"/>
      <c r="AR894" s="358"/>
      <c r="AS894" s="358"/>
      <c r="AT894" s="358"/>
      <c r="AU894" s="358"/>
      <c r="AV894" s="358"/>
      <c r="AW894" s="358"/>
      <c r="AX894" s="358"/>
      <c r="AY894" s="358"/>
      <c r="AZ894" s="358"/>
      <c r="BA894" s="358"/>
      <c r="BB894" s="358"/>
      <c r="BC894" s="358"/>
      <c r="BD894" s="358"/>
    </row>
    <row r="895" spans="37:56" ht="12.75" customHeight="1">
      <c r="AK895" s="358"/>
      <c r="AL895" s="358"/>
      <c r="AM895" s="358"/>
      <c r="AN895" s="358"/>
      <c r="AO895" s="358"/>
      <c r="AP895" s="358"/>
      <c r="AQ895" s="358"/>
      <c r="AR895" s="358"/>
      <c r="AS895" s="358"/>
      <c r="AT895" s="358"/>
      <c r="AU895" s="358"/>
      <c r="AV895" s="358"/>
      <c r="AW895" s="358"/>
      <c r="AX895" s="358"/>
      <c r="AY895" s="358"/>
      <c r="AZ895" s="358"/>
      <c r="BA895" s="358"/>
      <c r="BB895" s="358"/>
      <c r="BC895" s="358"/>
      <c r="BD895" s="358"/>
    </row>
    <row r="896" spans="37:56" ht="12.75" customHeight="1">
      <c r="AK896" s="358"/>
      <c r="AL896" s="358"/>
      <c r="AM896" s="358"/>
      <c r="AN896" s="358"/>
      <c r="AO896" s="358"/>
      <c r="AP896" s="358"/>
      <c r="AQ896" s="358"/>
      <c r="AR896" s="358"/>
      <c r="AS896" s="358"/>
      <c r="AT896" s="358"/>
      <c r="AU896" s="358"/>
      <c r="AV896" s="358"/>
      <c r="AW896" s="358"/>
      <c r="AX896" s="358"/>
      <c r="AY896" s="358"/>
      <c r="AZ896" s="358"/>
      <c r="BA896" s="358"/>
      <c r="BB896" s="358"/>
      <c r="BC896" s="358"/>
      <c r="BD896" s="358"/>
    </row>
    <row r="897" spans="37:56" ht="12.75" customHeight="1">
      <c r="AK897" s="358"/>
      <c r="AL897" s="358"/>
      <c r="AM897" s="358"/>
      <c r="AN897" s="358"/>
      <c r="AO897" s="358"/>
      <c r="AP897" s="358"/>
      <c r="AQ897" s="358"/>
      <c r="AR897" s="358"/>
      <c r="AS897" s="358"/>
      <c r="AT897" s="358"/>
      <c r="AU897" s="358"/>
      <c r="AV897" s="358"/>
      <c r="AW897" s="358"/>
      <c r="AX897" s="358"/>
      <c r="AY897" s="358"/>
      <c r="AZ897" s="358"/>
      <c r="BA897" s="358"/>
      <c r="BB897" s="358"/>
      <c r="BC897" s="358"/>
      <c r="BD897" s="358"/>
    </row>
    <row r="898" spans="37:56" ht="12.75" customHeight="1">
      <c r="AK898" s="358"/>
      <c r="AL898" s="358"/>
      <c r="AM898" s="358"/>
      <c r="AN898" s="358"/>
      <c r="AO898" s="358"/>
      <c r="AP898" s="358"/>
      <c r="AQ898" s="358"/>
      <c r="AR898" s="358"/>
      <c r="AS898" s="358"/>
      <c r="AT898" s="358"/>
      <c r="AU898" s="358"/>
      <c r="AV898" s="358"/>
      <c r="AW898" s="358"/>
      <c r="AX898" s="358"/>
      <c r="AY898" s="358"/>
      <c r="AZ898" s="358"/>
      <c r="BA898" s="358"/>
      <c r="BB898" s="358"/>
      <c r="BC898" s="358"/>
      <c r="BD898" s="358"/>
    </row>
    <row r="899" spans="37:56" ht="12.75" customHeight="1">
      <c r="AK899" s="358"/>
      <c r="AL899" s="358"/>
      <c r="AM899" s="358"/>
      <c r="AN899" s="358"/>
      <c r="AO899" s="358"/>
      <c r="AP899" s="358"/>
      <c r="AQ899" s="358"/>
      <c r="AR899" s="358"/>
      <c r="AS899" s="358"/>
      <c r="AT899" s="358"/>
      <c r="AU899" s="358"/>
      <c r="AV899" s="358"/>
      <c r="AW899" s="358"/>
      <c r="AX899" s="358"/>
      <c r="AY899" s="358"/>
      <c r="AZ899" s="358"/>
      <c r="BA899" s="358"/>
      <c r="BB899" s="358"/>
      <c r="BC899" s="358"/>
      <c r="BD899" s="358"/>
    </row>
    <row r="900" spans="37:56" ht="12.75" customHeight="1">
      <c r="AK900" s="358"/>
      <c r="AL900" s="358"/>
      <c r="AM900" s="358"/>
      <c r="AN900" s="358"/>
      <c r="AO900" s="358"/>
      <c r="AP900" s="358"/>
      <c r="AQ900" s="358"/>
      <c r="AR900" s="358"/>
      <c r="AS900" s="358"/>
      <c r="AT900" s="358"/>
      <c r="AU900" s="358"/>
      <c r="AV900" s="358"/>
      <c r="AW900" s="358"/>
      <c r="AX900" s="358"/>
      <c r="AY900" s="358"/>
      <c r="AZ900" s="358"/>
      <c r="BA900" s="358"/>
      <c r="BB900" s="358"/>
      <c r="BC900" s="358"/>
      <c r="BD900" s="358"/>
    </row>
    <row r="901" spans="37:56" ht="12.75" customHeight="1">
      <c r="AK901" s="358"/>
      <c r="AL901" s="358"/>
      <c r="AM901" s="358"/>
      <c r="AN901" s="358"/>
      <c r="AO901" s="358"/>
      <c r="AP901" s="358"/>
      <c r="AQ901" s="358"/>
      <c r="AR901" s="358"/>
      <c r="AS901" s="358"/>
      <c r="AT901" s="358"/>
      <c r="AU901" s="358"/>
      <c r="AV901" s="358"/>
      <c r="AW901" s="358"/>
      <c r="AX901" s="358"/>
      <c r="AY901" s="358"/>
      <c r="AZ901" s="358"/>
      <c r="BA901" s="358"/>
      <c r="BB901" s="358"/>
      <c r="BC901" s="358"/>
      <c r="BD901" s="358"/>
    </row>
    <row r="902" spans="37:56" ht="12.75" customHeight="1">
      <c r="AK902" s="358"/>
      <c r="AL902" s="358"/>
      <c r="AM902" s="358"/>
      <c r="AN902" s="358"/>
      <c r="AO902" s="358"/>
      <c r="AP902" s="358"/>
      <c r="AQ902" s="358"/>
      <c r="AR902" s="358"/>
      <c r="AS902" s="358"/>
      <c r="AT902" s="358"/>
      <c r="AU902" s="358"/>
      <c r="AV902" s="358"/>
      <c r="AW902" s="358"/>
      <c r="AX902" s="358"/>
      <c r="AY902" s="358"/>
      <c r="AZ902" s="358"/>
      <c r="BA902" s="358"/>
      <c r="BB902" s="358"/>
      <c r="BC902" s="358"/>
      <c r="BD902" s="358"/>
    </row>
    <row r="903" spans="37:56" ht="12.75" customHeight="1">
      <c r="AK903" s="358"/>
      <c r="AL903" s="358"/>
      <c r="AM903" s="358"/>
      <c r="AN903" s="358"/>
      <c r="AO903" s="358"/>
      <c r="AP903" s="358"/>
      <c r="AQ903" s="358"/>
      <c r="AR903" s="358"/>
      <c r="AS903" s="358"/>
      <c r="AT903" s="358"/>
      <c r="AU903" s="358"/>
      <c r="AV903" s="358"/>
      <c r="AW903" s="358"/>
      <c r="AX903" s="358"/>
      <c r="AY903" s="358"/>
      <c r="AZ903" s="358"/>
      <c r="BA903" s="358"/>
      <c r="BB903" s="358"/>
      <c r="BC903" s="358"/>
      <c r="BD903" s="358"/>
    </row>
    <row r="904" spans="37:56" ht="12.75" customHeight="1">
      <c r="AK904" s="358"/>
      <c r="AL904" s="358"/>
      <c r="AM904" s="358"/>
      <c r="AN904" s="358"/>
      <c r="AO904" s="358"/>
      <c r="AP904" s="358"/>
      <c r="AQ904" s="358"/>
      <c r="AR904" s="358"/>
      <c r="AS904" s="358"/>
      <c r="AT904" s="358"/>
      <c r="AU904" s="358"/>
      <c r="AV904" s="358"/>
      <c r="AW904" s="358"/>
      <c r="AX904" s="358"/>
      <c r="AY904" s="358"/>
      <c r="AZ904" s="358"/>
      <c r="BA904" s="358"/>
      <c r="BB904" s="358"/>
      <c r="BC904" s="358"/>
      <c r="BD904" s="358"/>
    </row>
    <row r="905" spans="37:56" ht="12.75" customHeight="1">
      <c r="AK905" s="358"/>
      <c r="AL905" s="358"/>
      <c r="AM905" s="358"/>
      <c r="AN905" s="358"/>
      <c r="AO905" s="358"/>
      <c r="AP905" s="358"/>
      <c r="AQ905" s="358"/>
      <c r="AR905" s="358"/>
      <c r="AS905" s="358"/>
      <c r="AT905" s="358"/>
      <c r="AU905" s="358"/>
      <c r="AV905" s="358"/>
      <c r="AW905" s="358"/>
      <c r="AX905" s="358"/>
      <c r="AY905" s="358"/>
      <c r="AZ905" s="358"/>
      <c r="BA905" s="358"/>
      <c r="BB905" s="358"/>
      <c r="BC905" s="358"/>
      <c r="BD905" s="358"/>
    </row>
    <row r="906" spans="37:56" ht="12.75" customHeight="1">
      <c r="AK906" s="358"/>
      <c r="AL906" s="358"/>
      <c r="AM906" s="358"/>
      <c r="AN906" s="358"/>
      <c r="AO906" s="358"/>
      <c r="AP906" s="358"/>
      <c r="AQ906" s="358"/>
      <c r="AR906" s="358"/>
      <c r="AS906" s="358"/>
      <c r="AT906" s="358"/>
      <c r="AU906" s="358"/>
      <c r="AV906" s="358"/>
      <c r="AW906" s="358"/>
      <c r="AX906" s="358"/>
      <c r="AY906" s="358"/>
      <c r="AZ906" s="358"/>
      <c r="BA906" s="358"/>
      <c r="BB906" s="358"/>
      <c r="BC906" s="358"/>
      <c r="BD906" s="358"/>
    </row>
    <row r="907" spans="37:56" ht="12.75" customHeight="1">
      <c r="AK907" s="358"/>
      <c r="AL907" s="358"/>
      <c r="AM907" s="358"/>
      <c r="AN907" s="358"/>
      <c r="AO907" s="358"/>
      <c r="AP907" s="358"/>
      <c r="AQ907" s="358"/>
      <c r="AR907" s="358"/>
      <c r="AS907" s="358"/>
      <c r="AT907" s="358"/>
      <c r="AU907" s="358"/>
      <c r="AV907" s="358"/>
      <c r="AW907" s="358"/>
      <c r="AX907" s="358"/>
      <c r="AY907" s="358"/>
      <c r="AZ907" s="358"/>
      <c r="BA907" s="358"/>
      <c r="BB907" s="358"/>
      <c r="BC907" s="358"/>
      <c r="BD907" s="358"/>
    </row>
    <row r="908" spans="37:56" ht="12.75" customHeight="1">
      <c r="AK908" s="358"/>
      <c r="AL908" s="358"/>
      <c r="AM908" s="358"/>
      <c r="AN908" s="358"/>
      <c r="AO908" s="358"/>
      <c r="AP908" s="358"/>
      <c r="AQ908" s="358"/>
      <c r="AR908" s="358"/>
      <c r="AS908" s="358"/>
      <c r="AT908" s="358"/>
      <c r="AU908" s="358"/>
      <c r="AV908" s="358"/>
      <c r="AW908" s="358"/>
      <c r="AX908" s="358"/>
      <c r="AY908" s="358"/>
      <c r="AZ908" s="358"/>
      <c r="BA908" s="358"/>
      <c r="BB908" s="358"/>
      <c r="BC908" s="358"/>
      <c r="BD908" s="358"/>
    </row>
    <row r="909" spans="37:56" ht="12.75" customHeight="1">
      <c r="AK909" s="358"/>
      <c r="AL909" s="358"/>
      <c r="AM909" s="358"/>
      <c r="AN909" s="358"/>
      <c r="AO909" s="358"/>
      <c r="AP909" s="358"/>
      <c r="AQ909" s="358"/>
      <c r="AR909" s="358"/>
      <c r="AS909" s="358"/>
      <c r="AT909" s="358"/>
      <c r="AU909" s="358"/>
      <c r="AV909" s="358"/>
      <c r="AW909" s="358"/>
      <c r="AX909" s="358"/>
      <c r="AY909" s="358"/>
      <c r="AZ909" s="358"/>
      <c r="BA909" s="358"/>
      <c r="BB909" s="358"/>
      <c r="BC909" s="358"/>
      <c r="BD909" s="358"/>
    </row>
    <row r="910" spans="37:56" ht="12.75" customHeight="1">
      <c r="AK910" s="358"/>
      <c r="AL910" s="358"/>
      <c r="AM910" s="358"/>
      <c r="AN910" s="358"/>
      <c r="AO910" s="358"/>
      <c r="AP910" s="358"/>
      <c r="AQ910" s="358"/>
      <c r="AR910" s="358"/>
      <c r="AS910" s="358"/>
      <c r="AT910" s="358"/>
      <c r="AU910" s="358"/>
      <c r="AV910" s="358"/>
      <c r="AW910" s="358"/>
      <c r="AX910" s="358"/>
      <c r="AY910" s="358"/>
      <c r="AZ910" s="358"/>
      <c r="BA910" s="358"/>
      <c r="BB910" s="358"/>
      <c r="BC910" s="358"/>
      <c r="BD910" s="358"/>
    </row>
    <row r="911" spans="37:56" ht="12.75" customHeight="1">
      <c r="AK911" s="358"/>
      <c r="AL911" s="358"/>
      <c r="AM911" s="358"/>
      <c r="AN911" s="358"/>
      <c r="AO911" s="358"/>
      <c r="AP911" s="358"/>
      <c r="AQ911" s="358"/>
      <c r="AR911" s="358"/>
      <c r="AS911" s="358"/>
      <c r="AT911" s="358"/>
      <c r="AU911" s="358"/>
      <c r="AV911" s="358"/>
      <c r="AW911" s="358"/>
      <c r="AX911" s="358"/>
      <c r="AY911" s="358"/>
      <c r="AZ911" s="358"/>
      <c r="BA911" s="358"/>
      <c r="BB911" s="358"/>
      <c r="BC911" s="358"/>
      <c r="BD911" s="358"/>
    </row>
    <row r="912" spans="37:56" ht="12.75" customHeight="1">
      <c r="AK912" s="358"/>
      <c r="AL912" s="358"/>
      <c r="AM912" s="358"/>
      <c r="AN912" s="358"/>
      <c r="AO912" s="358"/>
      <c r="AP912" s="358"/>
      <c r="AQ912" s="358"/>
      <c r="AR912" s="358"/>
      <c r="AS912" s="358"/>
      <c r="AT912" s="358"/>
      <c r="AU912" s="358"/>
      <c r="AV912" s="358"/>
      <c r="AW912" s="358"/>
      <c r="AX912" s="358"/>
      <c r="AY912" s="358"/>
      <c r="AZ912" s="358"/>
      <c r="BA912" s="358"/>
      <c r="BB912" s="358"/>
      <c r="BC912" s="358"/>
      <c r="BD912" s="358"/>
    </row>
    <row r="913" spans="37:56" ht="12.75" customHeight="1">
      <c r="AK913" s="358"/>
      <c r="AL913" s="358"/>
      <c r="AM913" s="358"/>
      <c r="AN913" s="358"/>
      <c r="AO913" s="358"/>
      <c r="AP913" s="358"/>
      <c r="AQ913" s="358"/>
      <c r="AR913" s="358"/>
      <c r="AS913" s="358"/>
      <c r="AT913" s="358"/>
      <c r="AU913" s="358"/>
      <c r="AV913" s="358"/>
      <c r="AW913" s="358"/>
      <c r="AX913" s="358"/>
      <c r="AY913" s="358"/>
      <c r="AZ913" s="358"/>
      <c r="BA913" s="358"/>
      <c r="BB913" s="358"/>
      <c r="BC913" s="358"/>
      <c r="BD913" s="358"/>
    </row>
    <row r="914" spans="37:56" ht="12.75" customHeight="1">
      <c r="AK914" s="358"/>
      <c r="AL914" s="358"/>
      <c r="AM914" s="358"/>
      <c r="AN914" s="358"/>
      <c r="AO914" s="358"/>
      <c r="AP914" s="358"/>
      <c r="AQ914" s="358"/>
      <c r="AR914" s="358"/>
      <c r="AS914" s="358"/>
      <c r="AT914" s="358"/>
      <c r="AU914" s="358"/>
      <c r="AV914" s="358"/>
      <c r="AW914" s="358"/>
      <c r="AX914" s="358"/>
      <c r="AY914" s="358"/>
      <c r="AZ914" s="358"/>
      <c r="BA914" s="358"/>
      <c r="BB914" s="358"/>
      <c r="BC914" s="358"/>
      <c r="BD914" s="358"/>
    </row>
    <row r="915" spans="37:56" ht="12.75" customHeight="1">
      <c r="AK915" s="358"/>
      <c r="AL915" s="358"/>
      <c r="AM915" s="358"/>
      <c r="AN915" s="358"/>
      <c r="AO915" s="358"/>
      <c r="AP915" s="358"/>
      <c r="AQ915" s="358"/>
      <c r="AR915" s="358"/>
      <c r="AS915" s="358"/>
      <c r="AT915" s="358"/>
      <c r="AU915" s="358"/>
      <c r="AV915" s="358"/>
      <c r="AW915" s="358"/>
      <c r="AX915" s="358"/>
      <c r="AY915" s="358"/>
      <c r="AZ915" s="358"/>
      <c r="BA915" s="358"/>
      <c r="BB915" s="358"/>
      <c r="BC915" s="358"/>
      <c r="BD915" s="358"/>
    </row>
    <row r="916" spans="37:56" ht="12.75" customHeight="1">
      <c r="AK916" s="358"/>
      <c r="AL916" s="358"/>
      <c r="AM916" s="358"/>
      <c r="AN916" s="358"/>
      <c r="AO916" s="358"/>
      <c r="AP916" s="358"/>
      <c r="AQ916" s="358"/>
      <c r="AR916" s="358"/>
      <c r="AS916" s="358"/>
      <c r="AT916" s="358"/>
      <c r="AU916" s="358"/>
      <c r="AV916" s="358"/>
      <c r="AW916" s="358"/>
      <c r="AX916" s="358"/>
      <c r="AY916" s="358"/>
      <c r="AZ916" s="358"/>
      <c r="BA916" s="358"/>
      <c r="BB916" s="358"/>
      <c r="BC916" s="358"/>
      <c r="BD916" s="358"/>
    </row>
    <row r="917" spans="37:56" ht="12.75" customHeight="1">
      <c r="AK917" s="358"/>
      <c r="AL917" s="358"/>
      <c r="AM917" s="358"/>
      <c r="AN917" s="358"/>
      <c r="AO917" s="358"/>
      <c r="AP917" s="358"/>
      <c r="AQ917" s="358"/>
      <c r="AR917" s="358"/>
      <c r="AS917" s="358"/>
      <c r="AT917" s="358"/>
      <c r="AU917" s="358"/>
      <c r="AV917" s="358"/>
      <c r="AW917" s="358"/>
      <c r="AX917" s="358"/>
      <c r="AY917" s="358"/>
      <c r="AZ917" s="358"/>
      <c r="BA917" s="358"/>
      <c r="BB917" s="358"/>
      <c r="BC917" s="358"/>
      <c r="BD917" s="358"/>
    </row>
    <row r="918" spans="37:56" ht="12.75" customHeight="1">
      <c r="AK918" s="358"/>
      <c r="AL918" s="358"/>
      <c r="AM918" s="358"/>
      <c r="AN918" s="358"/>
      <c r="AO918" s="358"/>
      <c r="AP918" s="358"/>
      <c r="AQ918" s="358"/>
      <c r="AR918" s="358"/>
      <c r="AS918" s="358"/>
      <c r="AT918" s="358"/>
      <c r="AU918" s="358"/>
      <c r="AV918" s="358"/>
      <c r="AW918" s="358"/>
      <c r="AX918" s="358"/>
      <c r="AY918" s="358"/>
      <c r="AZ918" s="358"/>
      <c r="BA918" s="358"/>
      <c r="BB918" s="358"/>
      <c r="BC918" s="358"/>
      <c r="BD918" s="358"/>
    </row>
    <row r="919" spans="37:56" ht="12.75" customHeight="1">
      <c r="AK919" s="358"/>
      <c r="AL919" s="358"/>
      <c r="AM919" s="358"/>
      <c r="AN919" s="358"/>
      <c r="AO919" s="358"/>
      <c r="AP919" s="358"/>
      <c r="AQ919" s="358"/>
      <c r="AR919" s="358"/>
      <c r="AS919" s="358"/>
      <c r="AT919" s="358"/>
      <c r="AU919" s="358"/>
      <c r="AV919" s="358"/>
      <c r="AW919" s="358"/>
      <c r="AX919" s="358"/>
      <c r="AY919" s="358"/>
      <c r="AZ919" s="358"/>
      <c r="BA919" s="358"/>
      <c r="BB919" s="358"/>
      <c r="BC919" s="358"/>
      <c r="BD919" s="358"/>
    </row>
    <row r="920" spans="37:56" ht="12.75" customHeight="1">
      <c r="AK920" s="358"/>
      <c r="AL920" s="358"/>
      <c r="AM920" s="358"/>
      <c r="AN920" s="358"/>
      <c r="AO920" s="358"/>
      <c r="AP920" s="358"/>
      <c r="AQ920" s="358"/>
      <c r="AR920" s="358"/>
      <c r="AS920" s="358"/>
      <c r="AT920" s="358"/>
      <c r="AU920" s="358"/>
      <c r="AV920" s="358"/>
      <c r="AW920" s="358"/>
      <c r="AX920" s="358"/>
      <c r="AY920" s="358"/>
      <c r="AZ920" s="358"/>
      <c r="BA920" s="358"/>
      <c r="BB920" s="358"/>
      <c r="BC920" s="358"/>
      <c r="BD920" s="358"/>
    </row>
    <row r="921" spans="37:56" ht="12.75" customHeight="1">
      <c r="AK921" s="358"/>
      <c r="AL921" s="358"/>
      <c r="AM921" s="358"/>
      <c r="AN921" s="358"/>
      <c r="AO921" s="358"/>
      <c r="AP921" s="358"/>
      <c r="AQ921" s="358"/>
      <c r="AR921" s="358"/>
      <c r="AS921" s="358"/>
      <c r="AT921" s="358"/>
      <c r="AU921" s="358"/>
      <c r="AV921" s="358"/>
      <c r="AW921" s="358"/>
      <c r="AX921" s="358"/>
      <c r="AY921" s="358"/>
      <c r="AZ921" s="358"/>
      <c r="BA921" s="358"/>
      <c r="BB921" s="358"/>
      <c r="BC921" s="358"/>
      <c r="BD921" s="358"/>
    </row>
    <row r="922" spans="37:56" ht="12.75" customHeight="1">
      <c r="AK922" s="358"/>
      <c r="AL922" s="358"/>
      <c r="AM922" s="358"/>
      <c r="AN922" s="358"/>
      <c r="AO922" s="358"/>
      <c r="AP922" s="358"/>
      <c r="AQ922" s="358"/>
      <c r="AR922" s="358"/>
      <c r="AS922" s="358"/>
      <c r="AT922" s="358"/>
      <c r="AU922" s="358"/>
      <c r="AV922" s="358"/>
      <c r="AW922" s="358"/>
      <c r="AX922" s="358"/>
      <c r="AY922" s="358"/>
      <c r="AZ922" s="358"/>
      <c r="BA922" s="358"/>
      <c r="BB922" s="358"/>
      <c r="BC922" s="358"/>
      <c r="BD922" s="358"/>
    </row>
    <row r="923" spans="37:56" ht="12.75" customHeight="1">
      <c r="AK923" s="358"/>
      <c r="AL923" s="358"/>
      <c r="AM923" s="358"/>
      <c r="AN923" s="358"/>
      <c r="AO923" s="358"/>
      <c r="AP923" s="358"/>
      <c r="AQ923" s="358"/>
      <c r="AR923" s="358"/>
      <c r="AS923" s="358"/>
      <c r="AT923" s="358"/>
      <c r="AU923" s="358"/>
      <c r="AV923" s="358"/>
      <c r="AW923" s="358"/>
      <c r="AX923" s="358"/>
      <c r="AY923" s="358"/>
      <c r="AZ923" s="358"/>
      <c r="BA923" s="358"/>
      <c r="BB923" s="358"/>
      <c r="BC923" s="358"/>
      <c r="BD923" s="358"/>
    </row>
    <row r="924" spans="37:56" ht="12.75" customHeight="1">
      <c r="AK924" s="358"/>
      <c r="AL924" s="358"/>
      <c r="AM924" s="358"/>
      <c r="AN924" s="358"/>
      <c r="AO924" s="358"/>
      <c r="AP924" s="358"/>
      <c r="AQ924" s="358"/>
      <c r="AR924" s="358"/>
      <c r="AS924" s="358"/>
      <c r="AT924" s="358"/>
      <c r="AU924" s="358"/>
      <c r="AV924" s="358"/>
      <c r="AW924" s="358"/>
      <c r="AX924" s="358"/>
      <c r="AY924" s="358"/>
      <c r="AZ924" s="358"/>
      <c r="BA924" s="358"/>
      <c r="BB924" s="358"/>
      <c r="BC924" s="358"/>
      <c r="BD924" s="358"/>
    </row>
    <row r="925" spans="37:56" ht="12.75" customHeight="1">
      <c r="AK925" s="358"/>
      <c r="AL925" s="358"/>
      <c r="AM925" s="358"/>
      <c r="AN925" s="358"/>
      <c r="AO925" s="358"/>
      <c r="AP925" s="358"/>
      <c r="AQ925" s="358"/>
      <c r="AR925" s="358"/>
      <c r="AS925" s="358"/>
      <c r="AT925" s="358"/>
      <c r="AU925" s="358"/>
      <c r="AV925" s="358"/>
      <c r="AW925" s="358"/>
      <c r="AX925" s="358"/>
      <c r="AY925" s="358"/>
      <c r="AZ925" s="358"/>
      <c r="BA925" s="358"/>
      <c r="BB925" s="358"/>
      <c r="BC925" s="358"/>
      <c r="BD925" s="358"/>
    </row>
    <row r="926" spans="37:56" ht="12.75" customHeight="1">
      <c r="AK926" s="358"/>
      <c r="AL926" s="358"/>
      <c r="AM926" s="358"/>
      <c r="AN926" s="358"/>
      <c r="AO926" s="358"/>
      <c r="AP926" s="358"/>
      <c r="AQ926" s="358"/>
      <c r="AR926" s="358"/>
      <c r="AS926" s="358"/>
      <c r="AT926" s="358"/>
      <c r="AU926" s="358"/>
      <c r="AV926" s="358"/>
      <c r="AW926" s="358"/>
      <c r="AX926" s="358"/>
      <c r="AY926" s="358"/>
      <c r="AZ926" s="358"/>
      <c r="BA926" s="358"/>
      <c r="BB926" s="358"/>
      <c r="BC926" s="358"/>
      <c r="BD926" s="358"/>
    </row>
    <row r="927" spans="37:56" ht="12.75" customHeight="1">
      <c r="AK927" s="358"/>
      <c r="AL927" s="358"/>
      <c r="AM927" s="358"/>
      <c r="AN927" s="358"/>
      <c r="AO927" s="358"/>
      <c r="AP927" s="358"/>
      <c r="AQ927" s="358"/>
      <c r="AR927" s="358"/>
      <c r="AS927" s="358"/>
      <c r="AT927" s="358"/>
      <c r="AU927" s="358"/>
      <c r="AV927" s="358"/>
      <c r="AW927" s="358"/>
      <c r="AX927" s="358"/>
      <c r="AY927" s="358"/>
      <c r="AZ927" s="358"/>
      <c r="BA927" s="358"/>
      <c r="BB927" s="358"/>
      <c r="BC927" s="358"/>
      <c r="BD927" s="358"/>
    </row>
    <row r="928" spans="37:56" ht="12.75" customHeight="1">
      <c r="AK928" s="358"/>
      <c r="AL928" s="358"/>
      <c r="AM928" s="358"/>
      <c r="AN928" s="358"/>
      <c r="AO928" s="358"/>
      <c r="AP928" s="358"/>
      <c r="AQ928" s="358"/>
      <c r="AR928" s="358"/>
      <c r="AS928" s="358"/>
      <c r="AT928" s="358"/>
      <c r="AU928" s="358"/>
      <c r="AV928" s="358"/>
      <c r="AW928" s="358"/>
      <c r="AX928" s="358"/>
      <c r="AY928" s="358"/>
      <c r="AZ928" s="358"/>
      <c r="BA928" s="358"/>
      <c r="BB928" s="358"/>
      <c r="BC928" s="358"/>
      <c r="BD928" s="358"/>
    </row>
    <row r="929" spans="37:56" ht="12.75" customHeight="1">
      <c r="AK929" s="358"/>
      <c r="AL929" s="358"/>
      <c r="AM929" s="358"/>
      <c r="AN929" s="358"/>
      <c r="AO929" s="358"/>
      <c r="AP929" s="358"/>
      <c r="AQ929" s="358"/>
      <c r="AR929" s="358"/>
      <c r="AS929" s="358"/>
      <c r="AT929" s="358"/>
      <c r="AU929" s="358"/>
      <c r="AV929" s="358"/>
      <c r="AW929" s="358"/>
      <c r="AX929" s="358"/>
      <c r="AY929" s="358"/>
      <c r="AZ929" s="358"/>
      <c r="BA929" s="358"/>
      <c r="BB929" s="358"/>
      <c r="BC929" s="358"/>
      <c r="BD929" s="358"/>
    </row>
    <row r="930" spans="37:56" ht="12.75" customHeight="1">
      <c r="AK930" s="358"/>
      <c r="AL930" s="358"/>
      <c r="AM930" s="358"/>
      <c r="AN930" s="358"/>
      <c r="AO930" s="358"/>
      <c r="AP930" s="358"/>
      <c r="AQ930" s="358"/>
      <c r="AR930" s="358"/>
      <c r="AS930" s="358"/>
      <c r="AT930" s="358"/>
      <c r="AU930" s="358"/>
      <c r="AV930" s="358"/>
      <c r="AW930" s="358"/>
      <c r="AX930" s="358"/>
      <c r="AY930" s="358"/>
      <c r="AZ930" s="358"/>
      <c r="BA930" s="358"/>
      <c r="BB930" s="358"/>
      <c r="BC930" s="358"/>
      <c r="BD930" s="358"/>
    </row>
    <row r="931" spans="37:56" ht="12.75" customHeight="1">
      <c r="AK931" s="358"/>
      <c r="AL931" s="358"/>
      <c r="AM931" s="358"/>
      <c r="AN931" s="358"/>
      <c r="AO931" s="358"/>
      <c r="AP931" s="358"/>
      <c r="AQ931" s="358"/>
      <c r="AR931" s="358"/>
      <c r="AS931" s="358"/>
      <c r="AT931" s="358"/>
      <c r="AU931" s="358"/>
      <c r="AV931" s="358"/>
      <c r="AW931" s="358"/>
      <c r="AX931" s="358"/>
      <c r="AY931" s="358"/>
      <c r="AZ931" s="358"/>
      <c r="BA931" s="358"/>
      <c r="BB931" s="358"/>
      <c r="BC931" s="358"/>
      <c r="BD931" s="358"/>
    </row>
    <row r="932" spans="37:56" ht="12.75" customHeight="1">
      <c r="AK932" s="358"/>
      <c r="AL932" s="358"/>
      <c r="AM932" s="358"/>
      <c r="AN932" s="358"/>
      <c r="AO932" s="358"/>
      <c r="AP932" s="358"/>
      <c r="AQ932" s="358"/>
      <c r="AR932" s="358"/>
      <c r="AS932" s="358"/>
      <c r="AT932" s="358"/>
      <c r="AU932" s="358"/>
      <c r="AV932" s="358"/>
      <c r="AW932" s="358"/>
      <c r="AX932" s="358"/>
      <c r="AY932" s="358"/>
      <c r="AZ932" s="358"/>
      <c r="BA932" s="358"/>
      <c r="BB932" s="358"/>
      <c r="BC932" s="358"/>
      <c r="BD932" s="358"/>
    </row>
    <row r="933" spans="37:56" ht="12.75" customHeight="1">
      <c r="AK933" s="358"/>
      <c r="AL933" s="358"/>
      <c r="AM933" s="358"/>
      <c r="AN933" s="358"/>
      <c r="AO933" s="358"/>
      <c r="AP933" s="358"/>
      <c r="AQ933" s="358"/>
      <c r="AR933" s="358"/>
      <c r="AS933" s="358"/>
      <c r="AT933" s="358"/>
      <c r="AU933" s="358"/>
      <c r="AV933" s="358"/>
      <c r="AW933" s="358"/>
      <c r="AX933" s="358"/>
      <c r="AY933" s="358"/>
      <c r="AZ933" s="358"/>
      <c r="BA933" s="358"/>
      <c r="BB933" s="358"/>
      <c r="BC933" s="358"/>
      <c r="BD933" s="358"/>
    </row>
    <row r="934" spans="37:56" ht="12.75" customHeight="1">
      <c r="AK934" s="358"/>
      <c r="AL934" s="358"/>
      <c r="AM934" s="358"/>
      <c r="AN934" s="358"/>
      <c r="AO934" s="358"/>
      <c r="AP934" s="358"/>
      <c r="AQ934" s="358"/>
      <c r="AR934" s="358"/>
      <c r="AS934" s="358"/>
      <c r="AT934" s="358"/>
      <c r="AU934" s="358"/>
      <c r="AV934" s="358"/>
      <c r="AW934" s="358"/>
      <c r="AX934" s="358"/>
      <c r="AY934" s="358"/>
      <c r="AZ934" s="358"/>
      <c r="BA934" s="358"/>
      <c r="BB934" s="358"/>
      <c r="BC934" s="358"/>
      <c r="BD934" s="358"/>
    </row>
    <row r="935" spans="37:56" ht="12.75" customHeight="1">
      <c r="AK935" s="358"/>
      <c r="AL935" s="358"/>
      <c r="AM935" s="358"/>
      <c r="AN935" s="358"/>
      <c r="AO935" s="358"/>
      <c r="AP935" s="358"/>
      <c r="AQ935" s="358"/>
      <c r="AR935" s="358"/>
      <c r="AS935" s="358"/>
      <c r="AT935" s="358"/>
      <c r="AU935" s="358"/>
      <c r="AV935" s="358"/>
      <c r="AW935" s="358"/>
      <c r="AX935" s="358"/>
      <c r="AY935" s="358"/>
      <c r="AZ935" s="358"/>
      <c r="BA935" s="358"/>
      <c r="BB935" s="358"/>
      <c r="BC935" s="358"/>
      <c r="BD935" s="358"/>
    </row>
    <row r="936" spans="37:56" ht="12.75" customHeight="1">
      <c r="AK936" s="358"/>
      <c r="AL936" s="358"/>
      <c r="AM936" s="358"/>
      <c r="AN936" s="358"/>
      <c r="AO936" s="358"/>
      <c r="AP936" s="358"/>
      <c r="AQ936" s="358"/>
      <c r="AR936" s="358"/>
      <c r="AS936" s="358"/>
      <c r="AT936" s="358"/>
      <c r="AU936" s="358"/>
      <c r="AV936" s="358"/>
      <c r="AW936" s="358"/>
      <c r="AX936" s="358"/>
      <c r="AY936" s="358"/>
      <c r="AZ936" s="358"/>
      <c r="BA936" s="358"/>
      <c r="BB936" s="358"/>
      <c r="BC936" s="358"/>
      <c r="BD936" s="358"/>
    </row>
    <row r="937" spans="37:56" ht="12.75" customHeight="1">
      <c r="AK937" s="358"/>
      <c r="AL937" s="358"/>
      <c r="AM937" s="358"/>
      <c r="AN937" s="358"/>
      <c r="AO937" s="358"/>
      <c r="AP937" s="358"/>
      <c r="AQ937" s="358"/>
      <c r="AR937" s="358"/>
      <c r="AS937" s="358"/>
      <c r="AT937" s="358"/>
      <c r="AU937" s="358"/>
      <c r="AV937" s="358"/>
      <c r="AW937" s="358"/>
      <c r="AX937" s="358"/>
      <c r="AY937" s="358"/>
      <c r="AZ937" s="358"/>
      <c r="BA937" s="358"/>
      <c r="BB937" s="358"/>
      <c r="BC937" s="358"/>
      <c r="BD937" s="358"/>
    </row>
    <row r="938" spans="37:56" ht="12.75" customHeight="1">
      <c r="AK938" s="358"/>
      <c r="AL938" s="358"/>
      <c r="AM938" s="358"/>
      <c r="AN938" s="358"/>
      <c r="AO938" s="358"/>
      <c r="AP938" s="358"/>
      <c r="AQ938" s="358"/>
      <c r="AR938" s="358"/>
      <c r="AS938" s="358"/>
      <c r="AT938" s="358"/>
      <c r="AU938" s="358"/>
      <c r="AV938" s="358"/>
      <c r="AW938" s="358"/>
      <c r="AX938" s="358"/>
      <c r="AY938" s="358"/>
      <c r="AZ938" s="358"/>
      <c r="BA938" s="358"/>
      <c r="BB938" s="358"/>
      <c r="BC938" s="358"/>
      <c r="BD938" s="358"/>
    </row>
    <row r="939" spans="37:56" ht="12.75" customHeight="1">
      <c r="AK939" s="358"/>
      <c r="AL939" s="358"/>
      <c r="AM939" s="358"/>
      <c r="AN939" s="358"/>
      <c r="AO939" s="358"/>
      <c r="AP939" s="358"/>
      <c r="AQ939" s="358"/>
      <c r="AR939" s="358"/>
      <c r="AS939" s="358"/>
      <c r="AT939" s="358"/>
      <c r="AU939" s="358"/>
      <c r="AV939" s="358"/>
      <c r="AW939" s="358"/>
      <c r="AX939" s="358"/>
      <c r="AY939" s="358"/>
      <c r="AZ939" s="358"/>
      <c r="BA939" s="358"/>
      <c r="BB939" s="358"/>
      <c r="BC939" s="358"/>
      <c r="BD939" s="358"/>
    </row>
    <row r="940" spans="37:56" ht="12.75" customHeight="1">
      <c r="AK940" s="358"/>
      <c r="AL940" s="358"/>
      <c r="AM940" s="358"/>
      <c r="AN940" s="358"/>
      <c r="AO940" s="358"/>
      <c r="AP940" s="358"/>
      <c r="AQ940" s="358"/>
      <c r="AR940" s="358"/>
      <c r="AS940" s="358"/>
      <c r="AT940" s="358"/>
      <c r="AU940" s="358"/>
      <c r="AV940" s="358"/>
      <c r="AW940" s="358"/>
      <c r="AX940" s="358"/>
      <c r="AY940" s="358"/>
      <c r="AZ940" s="358"/>
      <c r="BA940" s="358"/>
      <c r="BB940" s="358"/>
      <c r="BC940" s="358"/>
      <c r="BD940" s="358"/>
    </row>
    <row r="941" spans="37:56" ht="12.75" customHeight="1">
      <c r="AK941" s="358"/>
      <c r="AL941" s="358"/>
      <c r="AM941" s="358"/>
      <c r="AN941" s="358"/>
      <c r="AO941" s="358"/>
      <c r="AP941" s="358"/>
      <c r="AQ941" s="358"/>
      <c r="AR941" s="358"/>
      <c r="AS941" s="358"/>
      <c r="AT941" s="358"/>
      <c r="AU941" s="358"/>
      <c r="AV941" s="358"/>
      <c r="AW941" s="358"/>
      <c r="AX941" s="358"/>
      <c r="AY941" s="358"/>
      <c r="AZ941" s="358"/>
      <c r="BA941" s="358"/>
      <c r="BB941" s="358"/>
      <c r="BC941" s="358"/>
      <c r="BD941" s="358"/>
    </row>
    <row r="942" spans="37:56" ht="12.75" customHeight="1">
      <c r="AK942" s="358"/>
      <c r="AL942" s="358"/>
      <c r="AM942" s="358"/>
      <c r="AN942" s="358"/>
      <c r="AO942" s="358"/>
      <c r="AP942" s="358"/>
      <c r="AQ942" s="358"/>
      <c r="AR942" s="358"/>
      <c r="AS942" s="358"/>
      <c r="AT942" s="358"/>
      <c r="AU942" s="358"/>
      <c r="AV942" s="358"/>
      <c r="AW942" s="358"/>
      <c r="AX942" s="358"/>
      <c r="AY942" s="358"/>
      <c r="AZ942" s="358"/>
      <c r="BA942" s="358"/>
      <c r="BB942" s="358"/>
      <c r="BC942" s="358"/>
      <c r="BD942" s="358"/>
    </row>
    <row r="943" spans="37:56" ht="12.75" customHeight="1">
      <c r="AK943" s="358"/>
      <c r="AL943" s="358"/>
      <c r="AM943" s="358"/>
      <c r="AN943" s="358"/>
      <c r="AO943" s="358"/>
      <c r="AP943" s="358"/>
      <c r="AQ943" s="358"/>
      <c r="AR943" s="358"/>
      <c r="AS943" s="358"/>
      <c r="AT943" s="358"/>
      <c r="AU943" s="358"/>
      <c r="AV943" s="358"/>
      <c r="AW943" s="358"/>
      <c r="AX943" s="358"/>
      <c r="AY943" s="358"/>
      <c r="AZ943" s="358"/>
      <c r="BA943" s="358"/>
      <c r="BB943" s="358"/>
      <c r="BC943" s="358"/>
      <c r="BD943" s="358"/>
    </row>
    <row r="944" spans="37:56" ht="12.75" customHeight="1">
      <c r="AK944" s="358"/>
      <c r="AL944" s="358"/>
      <c r="AM944" s="358"/>
      <c r="AN944" s="358"/>
      <c r="AO944" s="358"/>
      <c r="AP944" s="358"/>
      <c r="AQ944" s="358"/>
      <c r="AR944" s="358"/>
      <c r="AS944" s="358"/>
      <c r="AT944" s="358"/>
      <c r="AU944" s="358"/>
      <c r="AV944" s="358"/>
      <c r="AW944" s="358"/>
      <c r="AX944" s="358"/>
      <c r="AY944" s="358"/>
      <c r="AZ944" s="358"/>
      <c r="BA944" s="358"/>
      <c r="BB944" s="358"/>
      <c r="BC944" s="358"/>
      <c r="BD944" s="358"/>
    </row>
    <row r="945" spans="37:56" ht="12.75" customHeight="1">
      <c r="AK945" s="358"/>
      <c r="AL945" s="358"/>
      <c r="AM945" s="358"/>
      <c r="AN945" s="358"/>
      <c r="AO945" s="358"/>
      <c r="AP945" s="358"/>
      <c r="AQ945" s="358"/>
      <c r="AR945" s="358"/>
      <c r="AS945" s="358"/>
      <c r="AT945" s="358"/>
      <c r="AU945" s="358"/>
      <c r="AV945" s="358"/>
      <c r="AW945" s="358"/>
      <c r="AX945" s="358"/>
      <c r="AY945" s="358"/>
      <c r="AZ945" s="358"/>
      <c r="BA945" s="358"/>
      <c r="BB945" s="358"/>
      <c r="BC945" s="358"/>
      <c r="BD945" s="358"/>
    </row>
    <row r="946" spans="37:56" ht="12.75" customHeight="1">
      <c r="AK946" s="358"/>
      <c r="AL946" s="358"/>
      <c r="AM946" s="358"/>
      <c r="AN946" s="358"/>
      <c r="AO946" s="358"/>
      <c r="AP946" s="358"/>
      <c r="AQ946" s="358"/>
      <c r="AR946" s="358"/>
      <c r="AS946" s="358"/>
      <c r="AT946" s="358"/>
      <c r="AU946" s="358"/>
      <c r="AV946" s="358"/>
      <c r="AW946" s="358"/>
      <c r="AX946" s="358"/>
      <c r="AY946" s="358"/>
      <c r="AZ946" s="358"/>
      <c r="BA946" s="358"/>
      <c r="BB946" s="358"/>
      <c r="BC946" s="358"/>
      <c r="BD946" s="358"/>
    </row>
    <row r="947" spans="37:56" ht="12.75" customHeight="1">
      <c r="AK947" s="358"/>
      <c r="AL947" s="358"/>
      <c r="AM947" s="358"/>
      <c r="AN947" s="358"/>
      <c r="AO947" s="358"/>
      <c r="AP947" s="358"/>
      <c r="AQ947" s="358"/>
      <c r="AR947" s="358"/>
      <c r="AS947" s="358"/>
      <c r="AT947" s="358"/>
      <c r="AU947" s="358"/>
      <c r="AV947" s="358"/>
      <c r="AW947" s="358"/>
      <c r="AX947" s="358"/>
      <c r="AY947" s="358"/>
      <c r="AZ947" s="358"/>
      <c r="BA947" s="358"/>
      <c r="BB947" s="358"/>
      <c r="BC947" s="358"/>
      <c r="BD947" s="358"/>
    </row>
    <row r="948" spans="37:56" ht="12.75" customHeight="1">
      <c r="AK948" s="358"/>
      <c r="AL948" s="358"/>
      <c r="AM948" s="358"/>
      <c r="AN948" s="358"/>
      <c r="AO948" s="358"/>
      <c r="AP948" s="358"/>
      <c r="AQ948" s="358"/>
      <c r="AR948" s="358"/>
      <c r="AS948" s="358"/>
      <c r="AT948" s="358"/>
      <c r="AU948" s="358"/>
      <c r="AV948" s="358"/>
      <c r="AW948" s="358"/>
      <c r="AX948" s="358"/>
      <c r="AY948" s="358"/>
      <c r="AZ948" s="358"/>
      <c r="BA948" s="358"/>
      <c r="BB948" s="358"/>
      <c r="BC948" s="358"/>
      <c r="BD948" s="358"/>
    </row>
    <row r="949" spans="37:56" ht="12.75" customHeight="1">
      <c r="AK949" s="358"/>
      <c r="AL949" s="358"/>
      <c r="AM949" s="358"/>
      <c r="AN949" s="358"/>
      <c r="AO949" s="358"/>
      <c r="AP949" s="358"/>
      <c r="AQ949" s="358"/>
      <c r="AR949" s="358"/>
      <c r="AS949" s="358"/>
      <c r="AT949" s="358"/>
      <c r="AU949" s="358"/>
      <c r="AV949" s="358"/>
      <c r="AW949" s="358"/>
      <c r="AX949" s="358"/>
      <c r="AY949" s="358"/>
      <c r="AZ949" s="358"/>
      <c r="BA949" s="358"/>
      <c r="BB949" s="358"/>
      <c r="BC949" s="358"/>
      <c r="BD949" s="358"/>
    </row>
    <row r="950" spans="37:56" ht="12.75" customHeight="1">
      <c r="AK950" s="358"/>
      <c r="AL950" s="358"/>
      <c r="AM950" s="358"/>
      <c r="AN950" s="358"/>
      <c r="AO950" s="358"/>
      <c r="AP950" s="358"/>
      <c r="AQ950" s="358"/>
      <c r="AR950" s="358"/>
      <c r="AS950" s="358"/>
      <c r="AT950" s="358"/>
      <c r="AU950" s="358"/>
      <c r="AV950" s="358"/>
      <c r="AW950" s="358"/>
      <c r="AX950" s="358"/>
      <c r="AY950" s="358"/>
      <c r="AZ950" s="358"/>
      <c r="BA950" s="358"/>
      <c r="BB950" s="358"/>
      <c r="BC950" s="358"/>
      <c r="BD950" s="358"/>
    </row>
    <row r="951" spans="37:56" ht="12.75" customHeight="1">
      <c r="AK951" s="358"/>
      <c r="AL951" s="358"/>
      <c r="AM951" s="358"/>
      <c r="AN951" s="358"/>
      <c r="AO951" s="358"/>
      <c r="AP951" s="358"/>
      <c r="AQ951" s="358"/>
      <c r="AR951" s="358"/>
      <c r="AS951" s="358"/>
      <c r="AT951" s="358"/>
      <c r="AU951" s="358"/>
      <c r="AV951" s="358"/>
      <c r="AW951" s="358"/>
      <c r="AX951" s="358"/>
      <c r="AY951" s="358"/>
      <c r="AZ951" s="358"/>
      <c r="BA951" s="358"/>
      <c r="BB951" s="358"/>
      <c r="BC951" s="358"/>
      <c r="BD951" s="358"/>
    </row>
    <row r="952" spans="37:56" ht="12.75" customHeight="1">
      <c r="AK952" s="358"/>
      <c r="AL952" s="358"/>
      <c r="AM952" s="358"/>
      <c r="AN952" s="358"/>
      <c r="AO952" s="358"/>
      <c r="AP952" s="358"/>
      <c r="AQ952" s="358"/>
      <c r="AR952" s="358"/>
      <c r="AS952" s="358"/>
      <c r="AT952" s="358"/>
      <c r="AU952" s="358"/>
      <c r="AV952" s="358"/>
      <c r="AW952" s="358"/>
      <c r="AX952" s="358"/>
      <c r="AY952" s="358"/>
      <c r="AZ952" s="358"/>
      <c r="BA952" s="358"/>
      <c r="BB952" s="358"/>
      <c r="BC952" s="358"/>
      <c r="BD952" s="358"/>
    </row>
    <row r="953" spans="37:56" ht="12.75" customHeight="1">
      <c r="AK953" s="358"/>
      <c r="AL953" s="358"/>
      <c r="AM953" s="358"/>
      <c r="AN953" s="358"/>
      <c r="AO953" s="358"/>
      <c r="AP953" s="358"/>
      <c r="AQ953" s="358"/>
      <c r="AR953" s="358"/>
      <c r="AS953" s="358"/>
      <c r="AT953" s="358"/>
      <c r="AU953" s="358"/>
      <c r="AV953" s="358"/>
      <c r="AW953" s="358"/>
      <c r="AX953" s="358"/>
      <c r="AY953" s="358"/>
      <c r="AZ953" s="358"/>
      <c r="BA953" s="358"/>
      <c r="BB953" s="358"/>
      <c r="BC953" s="358"/>
      <c r="BD953" s="358"/>
    </row>
    <row r="954" spans="37:56" ht="12.75" customHeight="1">
      <c r="AK954" s="358"/>
      <c r="AL954" s="358"/>
      <c r="AM954" s="358"/>
      <c r="AN954" s="358"/>
      <c r="AO954" s="358"/>
      <c r="AP954" s="358"/>
      <c r="AQ954" s="358"/>
      <c r="AR954" s="358"/>
      <c r="AS954" s="358"/>
      <c r="AT954" s="358"/>
      <c r="AU954" s="358"/>
      <c r="AV954" s="358"/>
      <c r="AW954" s="358"/>
      <c r="AX954" s="358"/>
      <c r="AY954" s="358"/>
      <c r="AZ954" s="358"/>
      <c r="BA954" s="358"/>
      <c r="BB954" s="358"/>
      <c r="BC954" s="358"/>
      <c r="BD954" s="358"/>
    </row>
    <row r="955" spans="37:56" ht="12.75" customHeight="1">
      <c r="AK955" s="358"/>
      <c r="AL955" s="358"/>
      <c r="AM955" s="358"/>
      <c r="AN955" s="358"/>
      <c r="AO955" s="358"/>
      <c r="AP955" s="358"/>
      <c r="AQ955" s="358"/>
      <c r="AR955" s="358"/>
      <c r="AS955" s="358"/>
      <c r="AT955" s="358"/>
      <c r="AU955" s="358"/>
      <c r="AV955" s="358"/>
      <c r="AW955" s="358"/>
      <c r="AX955" s="358"/>
      <c r="AY955" s="358"/>
      <c r="AZ955" s="358"/>
      <c r="BA955" s="358"/>
      <c r="BB955" s="358"/>
      <c r="BC955" s="358"/>
      <c r="BD955" s="358"/>
    </row>
    <row r="956" spans="37:56" ht="12.75" customHeight="1">
      <c r="AK956" s="358"/>
      <c r="AL956" s="358"/>
      <c r="AM956" s="358"/>
      <c r="AN956" s="358"/>
      <c r="AO956" s="358"/>
      <c r="AP956" s="358"/>
      <c r="AQ956" s="358"/>
      <c r="AR956" s="358"/>
      <c r="AS956" s="358"/>
      <c r="AT956" s="358"/>
      <c r="AU956" s="358"/>
      <c r="AV956" s="358"/>
      <c r="AW956" s="358"/>
      <c r="AX956" s="358"/>
      <c r="AY956" s="358"/>
      <c r="AZ956" s="358"/>
      <c r="BA956" s="358"/>
      <c r="BB956" s="358"/>
      <c r="BC956" s="358"/>
      <c r="BD956" s="358"/>
    </row>
    <row r="957" spans="37:56" ht="12.75" customHeight="1">
      <c r="AK957" s="358"/>
      <c r="AL957" s="358"/>
      <c r="AM957" s="358"/>
      <c r="AN957" s="358"/>
      <c r="AO957" s="358"/>
      <c r="AP957" s="358"/>
      <c r="AQ957" s="358"/>
      <c r="AR957" s="358"/>
      <c r="AS957" s="358"/>
      <c r="AT957" s="358"/>
      <c r="AU957" s="358"/>
      <c r="AV957" s="358"/>
      <c r="AW957" s="358"/>
      <c r="AX957" s="358"/>
      <c r="AY957" s="358"/>
      <c r="AZ957" s="358"/>
      <c r="BA957" s="358"/>
      <c r="BB957" s="358"/>
      <c r="BC957" s="358"/>
      <c r="BD957" s="358"/>
    </row>
    <row r="958" spans="37:56" ht="12.75" customHeight="1">
      <c r="AK958" s="358"/>
      <c r="AL958" s="358"/>
      <c r="AM958" s="358"/>
      <c r="AN958" s="358"/>
      <c r="AO958" s="358"/>
      <c r="AP958" s="358"/>
      <c r="AQ958" s="358"/>
      <c r="AR958" s="358"/>
      <c r="AS958" s="358"/>
      <c r="AT958" s="358"/>
      <c r="AU958" s="358"/>
      <c r="AV958" s="358"/>
      <c r="AW958" s="358"/>
      <c r="AX958" s="358"/>
      <c r="AY958" s="358"/>
      <c r="AZ958" s="358"/>
      <c r="BA958" s="358"/>
      <c r="BB958" s="358"/>
      <c r="BC958" s="358"/>
      <c r="BD958" s="358"/>
    </row>
    <row r="959" spans="37:56" ht="12.75" customHeight="1">
      <c r="AK959" s="358"/>
      <c r="AL959" s="358"/>
      <c r="AM959" s="358"/>
      <c r="AN959" s="358"/>
      <c r="AO959" s="358"/>
      <c r="AP959" s="358"/>
      <c r="AQ959" s="358"/>
      <c r="AR959" s="358"/>
      <c r="AS959" s="358"/>
      <c r="AT959" s="358"/>
      <c r="AU959" s="358"/>
      <c r="AV959" s="358"/>
      <c r="AW959" s="358"/>
      <c r="AX959" s="358"/>
      <c r="AY959" s="358"/>
      <c r="AZ959" s="358"/>
      <c r="BA959" s="358"/>
      <c r="BB959" s="358"/>
      <c r="BC959" s="358"/>
      <c r="BD959" s="358"/>
    </row>
    <row r="960" spans="37:56" ht="12.75" customHeight="1">
      <c r="AK960" s="358"/>
      <c r="AL960" s="358"/>
      <c r="AM960" s="358"/>
      <c r="AN960" s="358"/>
      <c r="AO960" s="358"/>
      <c r="AP960" s="358"/>
      <c r="AQ960" s="358"/>
      <c r="AR960" s="358"/>
      <c r="AS960" s="358"/>
      <c r="AT960" s="358"/>
      <c r="AU960" s="358"/>
      <c r="AV960" s="358"/>
      <c r="AW960" s="358"/>
      <c r="AX960" s="358"/>
      <c r="AY960" s="358"/>
      <c r="AZ960" s="358"/>
      <c r="BA960" s="358"/>
      <c r="BB960" s="358"/>
      <c r="BC960" s="358"/>
      <c r="BD960" s="358"/>
    </row>
    <row r="961" spans="37:56" ht="12.75" customHeight="1">
      <c r="AK961" s="358"/>
      <c r="AL961" s="358"/>
      <c r="AM961" s="358"/>
      <c r="AN961" s="358"/>
      <c r="AO961" s="358"/>
      <c r="AP961" s="358"/>
      <c r="AQ961" s="358"/>
      <c r="AR961" s="358"/>
      <c r="AS961" s="358"/>
      <c r="AT961" s="358"/>
      <c r="AU961" s="358"/>
      <c r="AV961" s="358"/>
      <c r="AW961" s="358"/>
      <c r="AX961" s="358"/>
      <c r="AY961" s="358"/>
      <c r="AZ961" s="358"/>
      <c r="BA961" s="358"/>
      <c r="BB961" s="358"/>
      <c r="BC961" s="358"/>
      <c r="BD961" s="358"/>
    </row>
    <row r="962" spans="37:56" ht="12.75" customHeight="1">
      <c r="AK962" s="358"/>
      <c r="AL962" s="358"/>
      <c r="AM962" s="358"/>
      <c r="AN962" s="358"/>
      <c r="AO962" s="358"/>
      <c r="AP962" s="358"/>
      <c r="AQ962" s="358"/>
      <c r="AR962" s="358"/>
      <c r="AS962" s="358"/>
      <c r="AT962" s="358"/>
      <c r="AU962" s="358"/>
      <c r="AV962" s="358"/>
      <c r="AW962" s="358"/>
      <c r="AX962" s="358"/>
      <c r="AY962" s="358"/>
      <c r="AZ962" s="358"/>
      <c r="BA962" s="358"/>
      <c r="BB962" s="358"/>
      <c r="BC962" s="358"/>
      <c r="BD962" s="358"/>
    </row>
    <row r="963" spans="37:56" ht="12.75" customHeight="1">
      <c r="AK963" s="358"/>
      <c r="AL963" s="358"/>
      <c r="AM963" s="358"/>
      <c r="AN963" s="358"/>
      <c r="AO963" s="358"/>
      <c r="AP963" s="358"/>
      <c r="AQ963" s="358"/>
      <c r="AR963" s="358"/>
      <c r="AS963" s="358"/>
      <c r="AT963" s="358"/>
      <c r="AU963" s="358"/>
      <c r="AV963" s="358"/>
      <c r="AW963" s="358"/>
      <c r="AX963" s="358"/>
      <c r="AY963" s="358"/>
      <c r="AZ963" s="358"/>
      <c r="BA963" s="358"/>
      <c r="BB963" s="358"/>
      <c r="BC963" s="358"/>
      <c r="BD963" s="358"/>
    </row>
    <row r="964" spans="37:56" ht="12.75" customHeight="1">
      <c r="AK964" s="358"/>
      <c r="AL964" s="358"/>
      <c r="AM964" s="358"/>
      <c r="AN964" s="358"/>
      <c r="AO964" s="358"/>
      <c r="AP964" s="358"/>
      <c r="AQ964" s="358"/>
      <c r="AR964" s="358"/>
      <c r="AS964" s="358"/>
      <c r="AT964" s="358"/>
      <c r="AU964" s="358"/>
      <c r="AV964" s="358"/>
      <c r="AW964" s="358"/>
      <c r="AX964" s="358"/>
      <c r="AY964" s="358"/>
      <c r="AZ964" s="358"/>
      <c r="BA964" s="358"/>
      <c r="BB964" s="358"/>
      <c r="BC964" s="358"/>
      <c r="BD964" s="358"/>
    </row>
    <row r="965" spans="37:56" ht="12.75" customHeight="1">
      <c r="AK965" s="358"/>
      <c r="AL965" s="358"/>
      <c r="AM965" s="358"/>
      <c r="AN965" s="358"/>
      <c r="AO965" s="358"/>
      <c r="AP965" s="358"/>
      <c r="AQ965" s="358"/>
      <c r="AR965" s="358"/>
      <c r="AS965" s="358"/>
      <c r="AT965" s="358"/>
      <c r="AU965" s="358"/>
      <c r="AV965" s="358"/>
      <c r="AW965" s="358"/>
      <c r="AX965" s="358"/>
      <c r="AY965" s="358"/>
      <c r="AZ965" s="358"/>
      <c r="BA965" s="358"/>
      <c r="BB965" s="358"/>
      <c r="BC965" s="358"/>
      <c r="BD965" s="358"/>
    </row>
    <row r="966" spans="37:56" ht="12.75" customHeight="1">
      <c r="AK966" s="358"/>
      <c r="AL966" s="358"/>
      <c r="AM966" s="358"/>
      <c r="AN966" s="358"/>
      <c r="AO966" s="358"/>
      <c r="AP966" s="358"/>
      <c r="AQ966" s="358"/>
      <c r="AR966" s="358"/>
      <c r="AS966" s="358"/>
      <c r="AT966" s="358"/>
      <c r="AU966" s="358"/>
      <c r="AV966" s="358"/>
      <c r="AW966" s="358"/>
      <c r="AX966" s="358"/>
      <c r="AY966" s="358"/>
      <c r="AZ966" s="358"/>
      <c r="BA966" s="358"/>
      <c r="BB966" s="358"/>
      <c r="BC966" s="358"/>
      <c r="BD966" s="358"/>
    </row>
    <row r="967" spans="37:56" ht="12.75" customHeight="1">
      <c r="AK967" s="358"/>
      <c r="AL967" s="358"/>
      <c r="AM967" s="358"/>
      <c r="AN967" s="358"/>
      <c r="AO967" s="358"/>
      <c r="AP967" s="358"/>
      <c r="AQ967" s="358"/>
      <c r="AR967" s="358"/>
      <c r="AS967" s="358"/>
      <c r="AT967" s="358"/>
      <c r="AU967" s="358"/>
      <c r="AV967" s="358"/>
      <c r="AW967" s="358"/>
      <c r="AX967" s="358"/>
      <c r="AY967" s="358"/>
      <c r="AZ967" s="358"/>
      <c r="BA967" s="358"/>
      <c r="BB967" s="358"/>
      <c r="BC967" s="358"/>
      <c r="BD967" s="358"/>
    </row>
    <row r="968" spans="37:56" ht="12.75" customHeight="1">
      <c r="AK968" s="358"/>
      <c r="AL968" s="358"/>
      <c r="AM968" s="358"/>
      <c r="AN968" s="358"/>
      <c r="AO968" s="358"/>
      <c r="AP968" s="358"/>
      <c r="AQ968" s="358"/>
      <c r="AR968" s="358"/>
      <c r="AS968" s="358"/>
      <c r="AT968" s="358"/>
      <c r="AU968" s="358"/>
      <c r="AV968" s="358"/>
      <c r="AW968" s="358"/>
      <c r="AX968" s="358"/>
      <c r="AY968" s="358"/>
      <c r="AZ968" s="358"/>
      <c r="BA968" s="358"/>
      <c r="BB968" s="358"/>
      <c r="BC968" s="358"/>
      <c r="BD968" s="358"/>
    </row>
    <row r="969" spans="37:56" ht="12.75" customHeight="1">
      <c r="AK969" s="358"/>
      <c r="AL969" s="358"/>
      <c r="AM969" s="358"/>
      <c r="AN969" s="358"/>
      <c r="AO969" s="358"/>
      <c r="AP969" s="358"/>
      <c r="AQ969" s="358"/>
      <c r="AR969" s="358"/>
      <c r="AS969" s="358"/>
      <c r="AT969" s="358"/>
      <c r="AU969" s="358"/>
      <c r="AV969" s="358"/>
      <c r="AW969" s="358"/>
      <c r="AX969" s="358"/>
      <c r="AY969" s="358"/>
      <c r="AZ969" s="358"/>
      <c r="BA969" s="358"/>
      <c r="BB969" s="358"/>
      <c r="BC969" s="358"/>
      <c r="BD969" s="358"/>
    </row>
    <row r="970" spans="37:56" ht="12.75" customHeight="1">
      <c r="AK970" s="358"/>
      <c r="AL970" s="358"/>
      <c r="AM970" s="358"/>
      <c r="AN970" s="358"/>
      <c r="AO970" s="358"/>
      <c r="AP970" s="358"/>
      <c r="AQ970" s="358"/>
      <c r="AR970" s="358"/>
      <c r="AS970" s="358"/>
      <c r="AT970" s="358"/>
      <c r="AU970" s="358"/>
      <c r="AV970" s="358"/>
      <c r="AW970" s="358"/>
      <c r="AX970" s="358"/>
      <c r="AY970" s="358"/>
      <c r="AZ970" s="358"/>
      <c r="BA970" s="358"/>
      <c r="BB970" s="358"/>
      <c r="BC970" s="358"/>
      <c r="BD970" s="358"/>
    </row>
    <row r="971" spans="37:56" ht="12.75" customHeight="1">
      <c r="AK971" s="358"/>
      <c r="AL971" s="358"/>
      <c r="AM971" s="358"/>
      <c r="AN971" s="358"/>
      <c r="AO971" s="358"/>
      <c r="AP971" s="358"/>
      <c r="AQ971" s="358"/>
      <c r="AR971" s="358"/>
      <c r="AS971" s="358"/>
      <c r="AT971" s="358"/>
      <c r="AU971" s="358"/>
      <c r="AV971" s="358"/>
      <c r="AW971" s="358"/>
      <c r="AX971" s="358"/>
      <c r="AY971" s="358"/>
      <c r="AZ971" s="358"/>
      <c r="BA971" s="358"/>
      <c r="BB971" s="358"/>
      <c r="BC971" s="358"/>
      <c r="BD971" s="358"/>
    </row>
    <row r="972" spans="37:56" ht="12.75" customHeight="1">
      <c r="AK972" s="358"/>
      <c r="AL972" s="358"/>
      <c r="AM972" s="358"/>
      <c r="AN972" s="358"/>
      <c r="AO972" s="358"/>
      <c r="AP972" s="358"/>
      <c r="AQ972" s="358"/>
      <c r="AR972" s="358"/>
      <c r="AS972" s="358"/>
      <c r="AT972" s="358"/>
      <c r="AU972" s="358"/>
      <c r="AV972" s="358"/>
      <c r="AW972" s="358"/>
      <c r="AX972" s="358"/>
      <c r="AY972" s="358"/>
      <c r="AZ972" s="358"/>
      <c r="BA972" s="358"/>
      <c r="BB972" s="358"/>
      <c r="BC972" s="358"/>
      <c r="BD972" s="358"/>
    </row>
    <row r="973" spans="37:56" ht="12.75" customHeight="1">
      <c r="AK973" s="358"/>
      <c r="AL973" s="358"/>
      <c r="AM973" s="358"/>
      <c r="AN973" s="358"/>
      <c r="AO973" s="358"/>
      <c r="AP973" s="358"/>
      <c r="AQ973" s="358"/>
      <c r="AR973" s="358"/>
      <c r="AS973" s="358"/>
      <c r="AT973" s="358"/>
      <c r="AU973" s="358"/>
      <c r="AV973" s="358"/>
      <c r="AW973" s="358"/>
      <c r="AX973" s="358"/>
      <c r="AY973" s="358"/>
      <c r="AZ973" s="358"/>
      <c r="BA973" s="358"/>
      <c r="BB973" s="358"/>
      <c r="BC973" s="358"/>
      <c r="BD973" s="358"/>
    </row>
    <row r="974" spans="37:56" ht="12.75" customHeight="1">
      <c r="AK974" s="358"/>
      <c r="AL974" s="358"/>
      <c r="AM974" s="358"/>
      <c r="AN974" s="358"/>
      <c r="AO974" s="358"/>
      <c r="AP974" s="358"/>
      <c r="AQ974" s="358"/>
      <c r="AR974" s="358"/>
      <c r="AS974" s="358"/>
      <c r="AT974" s="358"/>
      <c r="AU974" s="358"/>
      <c r="AV974" s="358"/>
      <c r="AW974" s="358"/>
      <c r="AX974" s="358"/>
      <c r="AY974" s="358"/>
      <c r="AZ974" s="358"/>
      <c r="BA974" s="358"/>
      <c r="BB974" s="358"/>
      <c r="BC974" s="358"/>
      <c r="BD974" s="358"/>
    </row>
    <row r="975" spans="37:56" ht="12.75" customHeight="1">
      <c r="AK975" s="358"/>
      <c r="AL975" s="358"/>
      <c r="AM975" s="358"/>
      <c r="AN975" s="358"/>
      <c r="AO975" s="358"/>
      <c r="AP975" s="358"/>
      <c r="AQ975" s="358"/>
      <c r="AR975" s="358"/>
      <c r="AS975" s="358"/>
      <c r="AT975" s="358"/>
      <c r="AU975" s="358"/>
      <c r="AV975" s="358"/>
      <c r="AW975" s="358"/>
      <c r="AX975" s="358"/>
      <c r="AY975" s="358"/>
      <c r="AZ975" s="358"/>
      <c r="BA975" s="358"/>
      <c r="BB975" s="358"/>
      <c r="BC975" s="358"/>
      <c r="BD975" s="358"/>
    </row>
    <row r="976" spans="37:56" ht="12.75" customHeight="1">
      <c r="AK976" s="358"/>
      <c r="AL976" s="358"/>
      <c r="AM976" s="358"/>
      <c r="AN976" s="358"/>
      <c r="AO976" s="358"/>
      <c r="AP976" s="358"/>
      <c r="AQ976" s="358"/>
      <c r="AR976" s="358"/>
      <c r="AS976" s="358"/>
      <c r="AT976" s="358"/>
      <c r="AU976" s="358"/>
      <c r="AV976" s="358"/>
      <c r="AW976" s="358"/>
      <c r="AX976" s="358"/>
      <c r="AY976" s="358"/>
      <c r="AZ976" s="358"/>
      <c r="BA976" s="358"/>
      <c r="BB976" s="358"/>
      <c r="BC976" s="358"/>
      <c r="BD976" s="358"/>
    </row>
    <row r="977" spans="37:56" ht="12.75" customHeight="1">
      <c r="AK977" s="358"/>
      <c r="AL977" s="358"/>
      <c r="AM977" s="358"/>
      <c r="AN977" s="358"/>
      <c r="AO977" s="358"/>
      <c r="AP977" s="358"/>
      <c r="AQ977" s="358"/>
      <c r="AR977" s="358"/>
      <c r="AS977" s="358"/>
      <c r="AT977" s="358"/>
      <c r="AU977" s="358"/>
      <c r="AV977" s="358"/>
      <c r="AW977" s="358"/>
      <c r="AX977" s="358"/>
      <c r="AY977" s="358"/>
      <c r="AZ977" s="358"/>
      <c r="BA977" s="358"/>
      <c r="BB977" s="358"/>
      <c r="BC977" s="358"/>
      <c r="BD977" s="358"/>
    </row>
    <row r="978" spans="37:56" ht="12.75" customHeight="1">
      <c r="AK978" s="358"/>
      <c r="AL978" s="358"/>
      <c r="AM978" s="358"/>
      <c r="AN978" s="358"/>
      <c r="AO978" s="358"/>
      <c r="AP978" s="358"/>
      <c r="AQ978" s="358"/>
      <c r="AR978" s="358"/>
      <c r="AS978" s="358"/>
      <c r="AT978" s="358"/>
      <c r="AU978" s="358"/>
      <c r="AV978" s="358"/>
      <c r="AW978" s="358"/>
      <c r="AX978" s="358"/>
      <c r="AY978" s="358"/>
      <c r="AZ978" s="358"/>
      <c r="BA978" s="358"/>
      <c r="BB978" s="358"/>
      <c r="BC978" s="358"/>
      <c r="BD978" s="358"/>
    </row>
    <row r="979" spans="37:56" ht="12.75" customHeight="1">
      <c r="AK979" s="358"/>
      <c r="AL979" s="358"/>
      <c r="AM979" s="358"/>
      <c r="AN979" s="358"/>
      <c r="AO979" s="358"/>
      <c r="AP979" s="358"/>
      <c r="AQ979" s="358"/>
      <c r="AR979" s="358"/>
      <c r="AS979" s="358"/>
      <c r="AT979" s="358"/>
      <c r="AU979" s="358"/>
      <c r="AV979" s="358"/>
      <c r="AW979" s="358"/>
      <c r="AX979" s="358"/>
      <c r="AY979" s="358"/>
      <c r="AZ979" s="358"/>
      <c r="BA979" s="358"/>
      <c r="BB979" s="358"/>
      <c r="BC979" s="358"/>
      <c r="BD979" s="358"/>
    </row>
    <row r="980" spans="37:56" ht="12.75" customHeight="1">
      <c r="AK980" s="358"/>
      <c r="AL980" s="358"/>
      <c r="AM980" s="358"/>
      <c r="AN980" s="358"/>
      <c r="AO980" s="358"/>
      <c r="AP980" s="358"/>
      <c r="AQ980" s="358"/>
      <c r="AR980" s="358"/>
      <c r="AS980" s="358"/>
      <c r="AT980" s="358"/>
      <c r="AU980" s="358"/>
      <c r="AV980" s="358"/>
      <c r="AW980" s="358"/>
      <c r="AX980" s="358"/>
      <c r="AY980" s="358"/>
      <c r="AZ980" s="358"/>
      <c r="BA980" s="358"/>
      <c r="BB980" s="358"/>
      <c r="BC980" s="358"/>
      <c r="BD980" s="358"/>
    </row>
    <row r="981" spans="37:56" ht="12.75" customHeight="1">
      <c r="AK981" s="358"/>
      <c r="AL981" s="358"/>
      <c r="AM981" s="358"/>
      <c r="AN981" s="358"/>
      <c r="AO981" s="358"/>
      <c r="AP981" s="358"/>
      <c r="AQ981" s="358"/>
      <c r="AR981" s="358"/>
      <c r="AS981" s="358"/>
      <c r="AT981" s="358"/>
      <c r="AU981" s="358"/>
      <c r="AV981" s="358"/>
      <c r="AW981" s="358"/>
      <c r="AX981" s="358"/>
      <c r="AY981" s="358"/>
      <c r="AZ981" s="358"/>
      <c r="BA981" s="358"/>
      <c r="BB981" s="358"/>
      <c r="BC981" s="358"/>
      <c r="BD981" s="358"/>
    </row>
    <row r="982" spans="37:56" ht="12.75" customHeight="1">
      <c r="AK982" s="358"/>
      <c r="AL982" s="358"/>
      <c r="AM982" s="358"/>
      <c r="AN982" s="358"/>
      <c r="AO982" s="358"/>
      <c r="AP982" s="358"/>
      <c r="AQ982" s="358"/>
      <c r="AR982" s="358"/>
      <c r="AS982" s="358"/>
      <c r="AT982" s="358"/>
      <c r="AU982" s="358"/>
      <c r="AV982" s="358"/>
      <c r="AW982" s="358"/>
      <c r="AX982" s="358"/>
      <c r="AY982" s="358"/>
      <c r="AZ982" s="358"/>
      <c r="BA982" s="358"/>
      <c r="BB982" s="358"/>
      <c r="BC982" s="358"/>
      <c r="BD982" s="358"/>
    </row>
    <row r="983" spans="37:56" ht="12.75" customHeight="1">
      <c r="AK983" s="358"/>
      <c r="AL983" s="358"/>
      <c r="AM983" s="358"/>
      <c r="AN983" s="358"/>
      <c r="AO983" s="358"/>
      <c r="AP983" s="358"/>
      <c r="AQ983" s="358"/>
      <c r="AR983" s="358"/>
      <c r="AS983" s="358"/>
      <c r="AT983" s="358"/>
      <c r="AU983" s="358"/>
      <c r="AV983" s="358"/>
      <c r="AW983" s="358"/>
      <c r="AX983" s="358"/>
      <c r="AY983" s="358"/>
      <c r="AZ983" s="358"/>
      <c r="BA983" s="358"/>
      <c r="BB983" s="358"/>
      <c r="BC983" s="358"/>
      <c r="BD983" s="358"/>
    </row>
    <row r="984" spans="37:56" ht="12.75" customHeight="1">
      <c r="AK984" s="358"/>
      <c r="AL984" s="358"/>
      <c r="AM984" s="358"/>
      <c r="AN984" s="358"/>
      <c r="AO984" s="358"/>
      <c r="AP984" s="358"/>
      <c r="AQ984" s="358"/>
      <c r="AR984" s="358"/>
      <c r="AS984" s="358"/>
      <c r="AT984" s="358"/>
      <c r="AU984" s="358"/>
      <c r="AV984" s="358"/>
      <c r="AW984" s="358"/>
      <c r="AX984" s="358"/>
      <c r="AY984" s="358"/>
      <c r="AZ984" s="358"/>
      <c r="BA984" s="358"/>
      <c r="BB984" s="358"/>
      <c r="BC984" s="358"/>
      <c r="BD984" s="358"/>
    </row>
    <row r="985" spans="37:56" ht="12.75" customHeight="1">
      <c r="AK985" s="358"/>
      <c r="AL985" s="358"/>
      <c r="AM985" s="358"/>
      <c r="AN985" s="358"/>
      <c r="AO985" s="358"/>
      <c r="AP985" s="358"/>
      <c r="AQ985" s="358"/>
      <c r="AR985" s="358"/>
      <c r="AS985" s="358"/>
      <c r="AT985" s="358"/>
      <c r="AU985" s="358"/>
      <c r="AV985" s="358"/>
      <c r="AW985" s="358"/>
      <c r="AX985" s="358"/>
      <c r="AY985" s="358"/>
      <c r="AZ985" s="358"/>
      <c r="BA985" s="358"/>
      <c r="BB985" s="358"/>
      <c r="BC985" s="358"/>
      <c r="BD985" s="358"/>
    </row>
    <row r="986" spans="37:56" ht="12.75" customHeight="1">
      <c r="AK986" s="358"/>
      <c r="AL986" s="358"/>
      <c r="AM986" s="358"/>
      <c r="AN986" s="358"/>
      <c r="AO986" s="358"/>
      <c r="AP986" s="358"/>
      <c r="AQ986" s="358"/>
      <c r="AR986" s="358"/>
      <c r="AS986" s="358"/>
      <c r="AT986" s="358"/>
      <c r="AU986" s="358"/>
      <c r="AV986" s="358"/>
      <c r="AW986" s="358"/>
      <c r="AX986" s="358"/>
      <c r="AY986" s="358"/>
      <c r="AZ986" s="358"/>
      <c r="BA986" s="358"/>
      <c r="BB986" s="358"/>
      <c r="BC986" s="358"/>
      <c r="BD986" s="358"/>
    </row>
    <row r="987" spans="37:56" ht="12.75" customHeight="1">
      <c r="AK987" s="358"/>
      <c r="AL987" s="358"/>
      <c r="AM987" s="358"/>
      <c r="AN987" s="358"/>
      <c r="AO987" s="358"/>
      <c r="AP987" s="358"/>
      <c r="AQ987" s="358"/>
      <c r="AR987" s="358"/>
      <c r="AS987" s="358"/>
      <c r="AT987" s="358"/>
      <c r="AU987" s="358"/>
      <c r="AV987" s="358"/>
      <c r="AW987" s="358"/>
      <c r="AX987" s="358"/>
      <c r="AY987" s="358"/>
      <c r="AZ987" s="358"/>
      <c r="BA987" s="358"/>
      <c r="BB987" s="358"/>
      <c r="BC987" s="358"/>
      <c r="BD987" s="358"/>
    </row>
    <row r="988" spans="37:56" ht="12.75" customHeight="1">
      <c r="AK988" s="358"/>
      <c r="AL988" s="358"/>
      <c r="AM988" s="358"/>
      <c r="AN988" s="358"/>
      <c r="AO988" s="358"/>
      <c r="AP988" s="358"/>
      <c r="AQ988" s="358"/>
      <c r="AR988" s="358"/>
      <c r="AS988" s="358"/>
      <c r="AT988" s="358"/>
      <c r="AU988" s="358"/>
      <c r="AV988" s="358"/>
      <c r="AW988" s="358"/>
      <c r="AX988" s="358"/>
      <c r="AY988" s="358"/>
      <c r="AZ988" s="358"/>
      <c r="BA988" s="358"/>
      <c r="BB988" s="358"/>
      <c r="BC988" s="358"/>
      <c r="BD988" s="358"/>
    </row>
    <row r="989" spans="37:56" ht="12.75" customHeight="1">
      <c r="AK989" s="358"/>
      <c r="AL989" s="358"/>
      <c r="AM989" s="358"/>
      <c r="AN989" s="358"/>
      <c r="AO989" s="358"/>
      <c r="AP989" s="358"/>
      <c r="AQ989" s="358"/>
      <c r="AR989" s="358"/>
      <c r="AS989" s="358"/>
      <c r="AT989" s="358"/>
      <c r="AU989" s="358"/>
      <c r="AV989" s="358"/>
      <c r="AW989" s="358"/>
      <c r="AX989" s="358"/>
      <c r="AY989" s="358"/>
      <c r="AZ989" s="358"/>
      <c r="BA989" s="358"/>
      <c r="BB989" s="358"/>
      <c r="BC989" s="358"/>
      <c r="BD989" s="358"/>
    </row>
    <row r="990" spans="37:56" ht="12.75" customHeight="1">
      <c r="AK990" s="358"/>
      <c r="AL990" s="358"/>
      <c r="AM990" s="358"/>
      <c r="AN990" s="358"/>
      <c r="AO990" s="358"/>
      <c r="AP990" s="358"/>
      <c r="AQ990" s="358"/>
      <c r="AR990" s="358"/>
      <c r="AS990" s="358"/>
      <c r="AT990" s="358"/>
      <c r="AU990" s="358"/>
      <c r="AV990" s="358"/>
      <c r="AW990" s="358"/>
      <c r="AX990" s="358"/>
      <c r="AY990" s="358"/>
      <c r="AZ990" s="358"/>
      <c r="BA990" s="358"/>
      <c r="BB990" s="358"/>
      <c r="BC990" s="358"/>
      <c r="BD990" s="358"/>
    </row>
    <row r="991" spans="37:56" ht="12.75" customHeight="1">
      <c r="AK991" s="358"/>
      <c r="AL991" s="358"/>
      <c r="AM991" s="358"/>
      <c r="AN991" s="358"/>
      <c r="AO991" s="358"/>
      <c r="AP991" s="358"/>
      <c r="AQ991" s="358"/>
      <c r="AR991" s="358"/>
      <c r="AS991" s="358"/>
      <c r="AT991" s="358"/>
      <c r="AU991" s="358"/>
      <c r="AV991" s="358"/>
      <c r="AW991" s="358"/>
      <c r="AX991" s="358"/>
      <c r="AY991" s="358"/>
      <c r="AZ991" s="358"/>
      <c r="BA991" s="358"/>
      <c r="BB991" s="358"/>
      <c r="BC991" s="358"/>
      <c r="BD991" s="358"/>
    </row>
    <row r="992" spans="37:56" ht="12.75" customHeight="1">
      <c r="AK992" s="358"/>
      <c r="AL992" s="358"/>
      <c r="AM992" s="358"/>
      <c r="AN992" s="358"/>
      <c r="AO992" s="358"/>
      <c r="AP992" s="358"/>
      <c r="AQ992" s="358"/>
      <c r="AR992" s="358"/>
      <c r="AS992" s="358"/>
      <c r="AT992" s="358"/>
      <c r="AU992" s="358"/>
      <c r="AV992" s="358"/>
      <c r="AW992" s="358"/>
      <c r="AX992" s="358"/>
      <c r="AY992" s="358"/>
      <c r="AZ992" s="358"/>
      <c r="BA992" s="358"/>
      <c r="BB992" s="358"/>
      <c r="BC992" s="358"/>
      <c r="BD992" s="358"/>
    </row>
    <row r="993" spans="37:56" ht="12.75" customHeight="1">
      <c r="AK993" s="358"/>
      <c r="AL993" s="358"/>
      <c r="AM993" s="358"/>
      <c r="AN993" s="358"/>
      <c r="AO993" s="358"/>
      <c r="AP993" s="358"/>
      <c r="AQ993" s="358"/>
      <c r="AR993" s="358"/>
      <c r="AS993" s="358"/>
      <c r="AT993" s="358"/>
      <c r="AU993" s="358"/>
      <c r="AV993" s="358"/>
      <c r="AW993" s="358"/>
      <c r="AX993" s="358"/>
      <c r="AY993" s="358"/>
      <c r="AZ993" s="358"/>
      <c r="BA993" s="358"/>
      <c r="BB993" s="358"/>
      <c r="BC993" s="358"/>
      <c r="BD993" s="358"/>
    </row>
    <row r="994" spans="37:56" ht="12.75" customHeight="1">
      <c r="AK994" s="358"/>
      <c r="AL994" s="358"/>
      <c r="AM994" s="358"/>
      <c r="AN994" s="358"/>
      <c r="AO994" s="358"/>
      <c r="AP994" s="358"/>
      <c r="AQ994" s="358"/>
      <c r="AR994" s="358"/>
      <c r="AS994" s="358"/>
      <c r="AT994" s="358"/>
      <c r="AU994" s="358"/>
      <c r="AV994" s="358"/>
      <c r="AW994" s="358"/>
      <c r="AX994" s="358"/>
      <c r="AY994" s="358"/>
      <c r="AZ994" s="358"/>
      <c r="BA994" s="358"/>
      <c r="BB994" s="358"/>
      <c r="BC994" s="358"/>
      <c r="BD994" s="358"/>
    </row>
    <row r="995" spans="37:56" ht="12.75" customHeight="1">
      <c r="AK995" s="358"/>
      <c r="AL995" s="358"/>
      <c r="AM995" s="358"/>
      <c r="AN995" s="358"/>
      <c r="AO995" s="358"/>
      <c r="AP995" s="358"/>
      <c r="AQ995" s="358"/>
      <c r="AR995" s="358"/>
      <c r="AS995" s="358"/>
      <c r="AT995" s="358"/>
      <c r="AU995" s="358"/>
      <c r="AV995" s="358"/>
      <c r="AW995" s="358"/>
      <c r="AX995" s="358"/>
      <c r="AY995" s="358"/>
      <c r="AZ995" s="358"/>
      <c r="BA995" s="358"/>
      <c r="BB995" s="358"/>
      <c r="BC995" s="358"/>
      <c r="BD995" s="358"/>
    </row>
    <row r="996" spans="37:56" ht="12.75" customHeight="1">
      <c r="AK996" s="358"/>
      <c r="AL996" s="358"/>
      <c r="AM996" s="358"/>
      <c r="AN996" s="358"/>
      <c r="AO996" s="358"/>
      <c r="AP996" s="358"/>
      <c r="AQ996" s="358"/>
      <c r="AR996" s="358"/>
      <c r="AS996" s="358"/>
      <c r="AT996" s="358"/>
      <c r="AU996" s="358"/>
      <c r="AV996" s="358"/>
      <c r="AW996" s="358"/>
      <c r="AX996" s="358"/>
      <c r="AY996" s="358"/>
      <c r="AZ996" s="358"/>
      <c r="BA996" s="358"/>
      <c r="BB996" s="358"/>
      <c r="BC996" s="358"/>
      <c r="BD996" s="358"/>
    </row>
    <row r="997" spans="37:56" ht="12.75" customHeight="1">
      <c r="AK997" s="358"/>
      <c r="AL997" s="358"/>
      <c r="AM997" s="358"/>
      <c r="AN997" s="358"/>
      <c r="AO997" s="358"/>
      <c r="AP997" s="358"/>
      <c r="AQ997" s="358"/>
      <c r="AR997" s="358"/>
      <c r="AS997" s="358"/>
      <c r="AT997" s="358"/>
      <c r="AU997" s="358"/>
      <c r="AV997" s="358"/>
      <c r="AW997" s="358"/>
      <c r="AX997" s="358"/>
      <c r="AY997" s="358"/>
      <c r="AZ997" s="358"/>
      <c r="BA997" s="358"/>
      <c r="BB997" s="358"/>
      <c r="BC997" s="358"/>
      <c r="BD997" s="358"/>
    </row>
    <row r="998" spans="37:56" ht="12.75" customHeight="1">
      <c r="AK998" s="358"/>
      <c r="AL998" s="358"/>
      <c r="AM998" s="358"/>
      <c r="AN998" s="358"/>
      <c r="AO998" s="358"/>
      <c r="AP998" s="358"/>
      <c r="AQ998" s="358"/>
      <c r="AR998" s="358"/>
      <c r="AS998" s="358"/>
      <c r="AT998" s="358"/>
      <c r="AU998" s="358"/>
      <c r="AV998" s="358"/>
      <c r="AW998" s="358"/>
      <c r="AX998" s="358"/>
      <c r="AY998" s="358"/>
      <c r="AZ998" s="358"/>
      <c r="BA998" s="358"/>
      <c r="BB998" s="358"/>
      <c r="BC998" s="358"/>
      <c r="BD998" s="358"/>
    </row>
    <row r="999" spans="37:56" ht="12.75" customHeight="1">
      <c r="AK999" s="358"/>
      <c r="AL999" s="358"/>
      <c r="AM999" s="358"/>
      <c r="AN999" s="358"/>
      <c r="AO999" s="358"/>
      <c r="AP999" s="358"/>
      <c r="AQ999" s="358"/>
      <c r="AR999" s="358"/>
      <c r="AS999" s="358"/>
      <c r="AT999" s="358"/>
      <c r="AU999" s="358"/>
      <c r="AV999" s="358"/>
      <c r="AW999" s="358"/>
      <c r="AX999" s="358"/>
      <c r="AY999" s="358"/>
      <c r="AZ999" s="358"/>
      <c r="BA999" s="358"/>
      <c r="BB999" s="358"/>
      <c r="BC999" s="358"/>
      <c r="BD999" s="358"/>
    </row>
    <row r="1000" spans="37:56" ht="12.75" customHeight="1">
      <c r="AK1000" s="358"/>
      <c r="AL1000" s="358"/>
      <c r="AM1000" s="358"/>
      <c r="AN1000" s="358"/>
      <c r="AO1000" s="358"/>
      <c r="AP1000" s="358"/>
      <c r="AQ1000" s="358"/>
      <c r="AR1000" s="358"/>
      <c r="AS1000" s="358"/>
      <c r="AT1000" s="358"/>
      <c r="AU1000" s="358"/>
      <c r="AV1000" s="358"/>
      <c r="AW1000" s="358"/>
      <c r="AX1000" s="358"/>
      <c r="AY1000" s="358"/>
      <c r="AZ1000" s="358"/>
      <c r="BA1000" s="358"/>
      <c r="BB1000" s="358"/>
      <c r="BC1000" s="358"/>
      <c r="BD1000" s="358"/>
    </row>
    <row r="1001" spans="37:56" ht="12.75" customHeight="1">
      <c r="AK1001" s="358"/>
      <c r="AL1001" s="358"/>
      <c r="AM1001" s="358"/>
      <c r="AN1001" s="358"/>
      <c r="AO1001" s="358"/>
      <c r="AP1001" s="358"/>
      <c r="AQ1001" s="358"/>
      <c r="AR1001" s="358"/>
      <c r="AS1001" s="358"/>
      <c r="AT1001" s="358"/>
      <c r="AU1001" s="358"/>
      <c r="AV1001" s="358"/>
      <c r="AW1001" s="358"/>
      <c r="AX1001" s="358"/>
      <c r="AY1001" s="358"/>
      <c r="AZ1001" s="358"/>
      <c r="BA1001" s="358"/>
      <c r="BB1001" s="358"/>
      <c r="BC1001" s="358"/>
      <c r="BD1001" s="358"/>
    </row>
  </sheetData>
  <printOptions horizontalCentered="1"/>
  <pageMargins left="0.7" right="0.7" top="0.75" bottom="0.75" header="0" footer="0"/>
  <pageSetup paperSize="3" fitToWidth="0" orientation="landscape"/>
  <headerFooter>
    <oddHeader>&amp;L2019 ULI Hines Student Competition&amp;R2019-331 &amp;A</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3300"/>
    <pageSetUpPr fitToPage="1"/>
  </sheetPr>
  <dimension ref="A1:Z1000"/>
  <sheetViews>
    <sheetView showGridLines="0" topLeftCell="F1" workbookViewId="0">
      <selection activeCell="J8" sqref="J8"/>
    </sheetView>
  </sheetViews>
  <sheetFormatPr baseColWidth="10" defaultColWidth="14.5" defaultRowHeight="15" customHeight="1"/>
  <cols>
    <col min="1" max="1" width="1.6640625" style="161" customWidth="1"/>
    <col min="2" max="2" width="14.6640625" style="161" customWidth="1"/>
    <col min="3" max="3" width="16.1640625" style="161" customWidth="1"/>
    <col min="4" max="4" width="11.5" style="161" customWidth="1"/>
    <col min="5" max="5" width="6.5" style="161" customWidth="1"/>
    <col min="6" max="6" width="44.1640625" style="161" customWidth="1"/>
    <col min="7" max="7" width="16" style="161" customWidth="1"/>
    <col min="8" max="8" width="16.5" style="161" customWidth="1"/>
    <col min="9" max="9" width="14.5" style="161" customWidth="1"/>
    <col min="10" max="10" width="14.33203125" style="161" customWidth="1"/>
    <col min="11" max="11" width="15.5" style="161" customWidth="1"/>
    <col min="12" max="12" width="14.33203125" style="161" customWidth="1"/>
    <col min="13" max="26" width="8.6640625" style="161" customWidth="1"/>
    <col min="27" max="16384" width="14.5" style="161"/>
  </cols>
  <sheetData>
    <row r="1" spans="1:11" ht="12.75" customHeight="1">
      <c r="A1" s="358"/>
      <c r="C1" s="274"/>
      <c r="G1" s="274"/>
      <c r="I1" s="274"/>
    </row>
    <row r="2" spans="1:11" ht="12.75" customHeight="1">
      <c r="A2" s="358"/>
      <c r="C2" s="274"/>
      <c r="G2" s="274"/>
      <c r="I2" s="274"/>
    </row>
    <row r="3" spans="1:11" ht="12.75" customHeight="1">
      <c r="A3" s="358"/>
      <c r="C3" s="274"/>
      <c r="G3" s="274"/>
      <c r="I3" s="274"/>
    </row>
    <row r="4" spans="1:11" ht="12.75" customHeight="1">
      <c r="A4" s="358"/>
      <c r="C4" s="274"/>
      <c r="G4" s="274"/>
      <c r="I4" s="274"/>
    </row>
    <row r="5" spans="1:11" ht="12.75" customHeight="1">
      <c r="A5" s="358"/>
      <c r="C5" s="274"/>
      <c r="G5" s="274"/>
      <c r="I5" s="274"/>
    </row>
    <row r="6" spans="1:11" ht="12.75" customHeight="1">
      <c r="A6" s="358"/>
      <c r="C6" s="274"/>
      <c r="G6" s="274"/>
      <c r="I6" s="274"/>
    </row>
    <row r="7" spans="1:11" ht="12.75" customHeight="1">
      <c r="A7" s="358"/>
      <c r="C7" s="274"/>
      <c r="G7" s="274"/>
      <c r="I7" s="274"/>
    </row>
    <row r="8" spans="1:11" ht="12.75" customHeight="1">
      <c r="A8" s="358"/>
      <c r="B8" s="89" t="s">
        <v>68</v>
      </c>
      <c r="C8" s="274"/>
      <c r="G8" s="274"/>
      <c r="I8" s="274"/>
    </row>
    <row r="9" spans="1:11" ht="12.75" customHeight="1">
      <c r="A9" s="358"/>
      <c r="C9" s="274"/>
      <c r="G9" s="274"/>
      <c r="I9" s="274"/>
    </row>
    <row r="10" spans="1:11" ht="12.75" customHeight="1">
      <c r="B10" s="1457" t="s">
        <v>488</v>
      </c>
      <c r="C10" s="1458"/>
      <c r="D10" s="1457"/>
      <c r="E10" s="1457"/>
      <c r="F10" s="1457"/>
      <c r="G10" s="1458"/>
      <c r="H10" s="1457"/>
      <c r="I10" s="1458"/>
    </row>
    <row r="11" spans="1:11" ht="12.75" customHeight="1" thickBot="1">
      <c r="B11" s="358"/>
      <c r="C11" s="274"/>
      <c r="G11" s="274"/>
      <c r="I11" s="274"/>
    </row>
    <row r="12" spans="1:11" ht="12.75" customHeight="1">
      <c r="B12" s="924" t="s">
        <v>489</v>
      </c>
      <c r="C12" s="925"/>
      <c r="D12" s="926" t="s">
        <v>137</v>
      </c>
      <c r="F12" s="924" t="s">
        <v>183</v>
      </c>
      <c r="G12" s="928"/>
      <c r="H12" s="925"/>
      <c r="I12" s="926"/>
    </row>
    <row r="13" spans="1:11" ht="12.75" customHeight="1">
      <c r="B13" s="528" t="s">
        <v>143</v>
      </c>
      <c r="C13" s="561"/>
      <c r="D13" s="638">
        <f>' Parcels'!J48</f>
        <v>863700.79999999993</v>
      </c>
      <c r="F13" s="905" t="s">
        <v>490</v>
      </c>
      <c r="G13" s="502" t="s">
        <v>117</v>
      </c>
      <c r="H13" s="502" t="s">
        <v>139</v>
      </c>
      <c r="I13" s="906" t="s">
        <v>182</v>
      </c>
    </row>
    <row r="14" spans="1:11" ht="12.75" customHeight="1">
      <c r="B14" s="528" t="s">
        <v>146</v>
      </c>
      <c r="C14" s="561"/>
      <c r="D14" s="639" t="str">
        <f>'Area Matrix'!H12</f>
        <v>DR--DX--DC-15</v>
      </c>
      <c r="F14" s="585" t="s">
        <v>186</v>
      </c>
      <c r="G14" s="697">
        <f>' Parcels'!O48</f>
        <v>1405035</v>
      </c>
      <c r="H14" s="907">
        <f t="shared" ref="H14:H19" ca="1" si="0">G14/$G$20</f>
        <v>2.342845495337319E-3</v>
      </c>
      <c r="I14" s="699">
        <f t="shared" ref="I14:I19" si="1">G14/$D$16</f>
        <v>0.47453218793235602</v>
      </c>
      <c r="J14" s="478"/>
      <c r="K14" s="478"/>
    </row>
    <row r="15" spans="1:11" ht="12.75" customHeight="1">
      <c r="B15" s="528" t="s">
        <v>491</v>
      </c>
      <c r="C15" s="561"/>
      <c r="D15" s="898">
        <f>D16/D13</f>
        <v>3.4281368038561504</v>
      </c>
      <c r="F15" s="585" t="s">
        <v>187</v>
      </c>
      <c r="G15" s="697">
        <f>'Area Matrix'!D39</f>
        <v>413512142.69999999</v>
      </c>
      <c r="H15" s="907">
        <f t="shared" ca="1" si="0"/>
        <v>0.68951667452552978</v>
      </c>
      <c r="I15" s="699">
        <f t="shared" si="1"/>
        <v>139.65831585122621</v>
      </c>
      <c r="J15" s="478"/>
      <c r="K15" s="478"/>
    </row>
    <row r="16" spans="1:11" ht="12.75" customHeight="1" thickBot="1">
      <c r="B16" s="552" t="s">
        <v>260</v>
      </c>
      <c r="C16" s="642"/>
      <c r="D16" s="644">
        <f>' Building Summary'!P12+' Building Summary'!P16+' Building Summary'!P17+' Building Summary'!P18</f>
        <v>2960884.5</v>
      </c>
      <c r="F16" s="585" t="s">
        <v>188</v>
      </c>
      <c r="G16" s="697">
        <f>'Area Matrix'!H39</f>
        <v>92755598.074999988</v>
      </c>
      <c r="H16" s="907">
        <f t="shared" ca="1" si="0"/>
        <v>0.15466663472250344</v>
      </c>
      <c r="I16" s="699">
        <f t="shared" si="1"/>
        <v>31.326989646168226</v>
      </c>
      <c r="J16" s="478"/>
      <c r="K16" s="478"/>
    </row>
    <row r="17" spans="1:26" ht="12.75" customHeight="1">
      <c r="C17" s="274"/>
      <c r="F17" s="585" t="s">
        <v>124</v>
      </c>
      <c r="G17" s="697">
        <f>'Phase I - Pro Forma'!D21</f>
        <v>22923327.744936869</v>
      </c>
      <c r="H17" s="907">
        <f t="shared" ca="1" si="0"/>
        <v>3.8223827267908864E-2</v>
      </c>
      <c r="I17" s="699">
        <f t="shared" si="1"/>
        <v>7.7420540196474628</v>
      </c>
      <c r="J17" s="478"/>
      <c r="K17" s="478"/>
    </row>
    <row r="18" spans="1:26" ht="12.75" customHeight="1" thickBot="1">
      <c r="C18" s="274"/>
      <c r="F18" s="585" t="s">
        <v>189</v>
      </c>
      <c r="G18" s="908">
        <f ca="1">'Phase I - Pro Forma'!D61</f>
        <v>3598278.2547025075</v>
      </c>
      <c r="H18" s="907">
        <f t="shared" ca="1" si="0"/>
        <v>6.0000000000000001E-3</v>
      </c>
      <c r="I18" s="699">
        <f t="shared" ca="1" si="1"/>
        <v>1.2152714010636037</v>
      </c>
      <c r="J18" s="478"/>
      <c r="K18" s="478"/>
      <c r="L18" s="503"/>
    </row>
    <row r="19" spans="1:26" ht="12.75" customHeight="1">
      <c r="B19" s="924" t="s">
        <v>492</v>
      </c>
      <c r="C19" s="925"/>
      <c r="D19" s="927"/>
      <c r="F19" s="585" t="s">
        <v>190</v>
      </c>
      <c r="G19" s="908">
        <f ca="1">'Phase I - Pro Forma'!D63</f>
        <v>65518660.675778531</v>
      </c>
      <c r="H19" s="907">
        <f t="shared" ca="1" si="0"/>
        <v>0.10925001798872062</v>
      </c>
      <c r="I19" s="699">
        <f t="shared" ca="1" si="1"/>
        <v>22.128070404562735</v>
      </c>
      <c r="J19" s="478"/>
      <c r="K19" s="478"/>
      <c r="L19" s="503"/>
    </row>
    <row r="20" spans="1:26" ht="12.75" customHeight="1" thickBot="1">
      <c r="B20" s="528" t="s">
        <v>157</v>
      </c>
      <c r="C20" s="561"/>
      <c r="D20" s="683">
        <v>2021</v>
      </c>
      <c r="F20" s="909" t="s">
        <v>191</v>
      </c>
      <c r="G20" s="701">
        <f t="shared" ref="G20:H20" ca="1" si="2">SUM(G14:G19)</f>
        <v>599713042.45041788</v>
      </c>
      <c r="H20" s="659">
        <f t="shared" ca="1" si="2"/>
        <v>1</v>
      </c>
      <c r="I20" s="714"/>
      <c r="J20" s="478"/>
      <c r="K20" s="478"/>
      <c r="L20" s="504"/>
    </row>
    <row r="21" spans="1:26" ht="12.75" customHeight="1" thickBot="1">
      <c r="B21" s="528" t="s">
        <v>493</v>
      </c>
      <c r="C21" s="384"/>
      <c r="D21" s="683">
        <v>2023</v>
      </c>
      <c r="F21" s="478"/>
      <c r="G21" s="360"/>
      <c r="H21" s="478"/>
      <c r="I21" s="360"/>
      <c r="J21" s="478"/>
      <c r="K21" s="478"/>
      <c r="L21" s="505"/>
    </row>
    <row r="22" spans="1:26" ht="12.75" customHeight="1">
      <c r="B22" s="528" t="s">
        <v>494</v>
      </c>
      <c r="C22" s="384"/>
      <c r="D22" s="687">
        <v>3</v>
      </c>
      <c r="F22" s="929" t="s">
        <v>194</v>
      </c>
      <c r="G22" s="930"/>
      <c r="H22" s="931"/>
      <c r="I22" s="932"/>
      <c r="J22" s="478"/>
      <c r="K22" s="478"/>
      <c r="L22" s="159"/>
    </row>
    <row r="23" spans="1:26" ht="12.75" customHeight="1">
      <c r="B23" s="528" t="s">
        <v>495</v>
      </c>
      <c r="C23" s="384"/>
      <c r="D23" s="689">
        <f>SUM(D21:D22)</f>
        <v>2026</v>
      </c>
      <c r="F23" s="585" t="s">
        <v>197</v>
      </c>
      <c r="G23" s="697">
        <f ca="1">G20-SUM(G24:G33)</f>
        <v>19825023.806550026</v>
      </c>
      <c r="H23" s="698">
        <f t="shared" ref="H23:H28" ca="1" si="3">G23/$G$34</f>
        <v>3.3057516517475252E-2</v>
      </c>
      <c r="I23" s="602"/>
      <c r="J23" s="478"/>
      <c r="K23" s="478"/>
      <c r="L23" s="159"/>
    </row>
    <row r="24" spans="1:26" ht="12.75" customHeight="1">
      <c r="B24" s="528" t="s">
        <v>496</v>
      </c>
      <c r="C24" s="384"/>
      <c r="D24" s="689">
        <f>D23</f>
        <v>2026</v>
      </c>
      <c r="F24" s="585" t="s">
        <v>199</v>
      </c>
      <c r="G24" s="746">
        <f ca="1">('Phase I - CF MF Market Rental'!R23+'Phase I - CF Affordable Rental'!R23)*1.025</f>
        <v>80473210.15811947</v>
      </c>
      <c r="H24" s="698">
        <f t="shared" ca="1" si="3"/>
        <v>0.13418619316549665</v>
      </c>
      <c r="I24" s="602"/>
      <c r="J24" s="478"/>
      <c r="K24" s="478"/>
      <c r="L24" s="159"/>
    </row>
    <row r="25" spans="1:26" ht="12.75" customHeight="1">
      <c r="B25" s="528" t="s">
        <v>497</v>
      </c>
      <c r="C25" s="384"/>
      <c r="D25" s="690">
        <v>1</v>
      </c>
      <c r="F25" s="585" t="s">
        <v>56</v>
      </c>
      <c r="G25" s="697">
        <f ca="1">'Phase I - CF Affordable Rental'!R24</f>
        <v>8900061.3950976022</v>
      </c>
      <c r="H25" s="698">
        <f t="shared" ca="1" si="3"/>
        <v>1.4840533330294258E-2</v>
      </c>
      <c r="I25" s="602"/>
      <c r="J25" s="478"/>
      <c r="K25" s="478"/>
    </row>
    <row r="26" spans="1:26" ht="12.75" customHeight="1">
      <c r="A26" s="358"/>
      <c r="B26" s="528" t="s">
        <v>169</v>
      </c>
      <c r="C26" s="384"/>
      <c r="D26" s="689">
        <f>SUM(D24:D25)</f>
        <v>2027</v>
      </c>
      <c r="E26" s="358"/>
      <c r="F26" s="888" t="s">
        <v>201</v>
      </c>
      <c r="G26" s="697">
        <f ca="1">Taxes!I56*0.8</f>
        <v>63190686.075405031</v>
      </c>
      <c r="H26" s="698">
        <f t="shared" ca="1" si="3"/>
        <v>0.10536820379494984</v>
      </c>
      <c r="I26" s="602"/>
      <c r="J26" s="478"/>
      <c r="K26" s="478"/>
      <c r="L26" s="358"/>
      <c r="M26" s="358"/>
      <c r="N26" s="358"/>
      <c r="O26" s="358"/>
      <c r="P26" s="358"/>
      <c r="Q26" s="358"/>
      <c r="R26" s="358"/>
      <c r="S26" s="358"/>
      <c r="T26" s="358"/>
      <c r="U26" s="358"/>
      <c r="V26" s="358"/>
      <c r="W26" s="358"/>
      <c r="X26" s="358"/>
      <c r="Y26" s="358"/>
      <c r="Z26" s="358"/>
    </row>
    <row r="27" spans="1:26" ht="16.25" customHeight="1">
      <c r="B27" s="528" t="s">
        <v>179</v>
      </c>
      <c r="C27" s="524"/>
      <c r="D27" s="899">
        <v>5</v>
      </c>
      <c r="F27" s="888" t="s">
        <v>774</v>
      </c>
      <c r="G27" s="697">
        <f>Taxes!W21</f>
        <v>13170361.744994998</v>
      </c>
      <c r="H27" s="698">
        <f t="shared" ca="1" si="3"/>
        <v>2.1961106083638118E-2</v>
      </c>
      <c r="I27" s="602"/>
      <c r="J27" s="488"/>
      <c r="K27" s="488"/>
    </row>
    <row r="28" spans="1:26" ht="12.75" customHeight="1">
      <c r="B28" s="528" t="s">
        <v>498</v>
      </c>
      <c r="C28" s="561"/>
      <c r="D28" s="900">
        <f>D26+D27</f>
        <v>2032</v>
      </c>
      <c r="F28" s="888" t="s">
        <v>499</v>
      </c>
      <c r="G28" s="697">
        <f>Taxes!AC12</f>
        <v>325873.80000000005</v>
      </c>
      <c r="H28" s="698">
        <f t="shared" ca="1" si="3"/>
        <v>5.4338287969940579E-4</v>
      </c>
      <c r="I28" s="910"/>
      <c r="J28" s="478"/>
      <c r="K28" s="478"/>
    </row>
    <row r="29" spans="1:26" ht="12.75" customHeight="1">
      <c r="B29" s="528" t="s">
        <v>192</v>
      </c>
      <c r="C29" s="384"/>
      <c r="D29" s="901">
        <v>5.8000000000000003E-2</v>
      </c>
      <c r="F29" s="888" t="s">
        <v>751</v>
      </c>
      <c r="G29" s="697">
        <v>28000000</v>
      </c>
      <c r="H29" s="698">
        <f ca="1">G29/G34</f>
        <v>4.6688996266601855E-2</v>
      </c>
      <c r="I29" s="685"/>
    </row>
    <row r="30" spans="1:26" ht="12.75" customHeight="1">
      <c r="B30" s="528" t="s">
        <v>468</v>
      </c>
      <c r="C30" s="384"/>
      <c r="D30" s="902">
        <v>0.01</v>
      </c>
      <c r="F30" s="888" t="s">
        <v>739</v>
      </c>
      <c r="G30" s="697">
        <v>10000000</v>
      </c>
      <c r="H30" s="698">
        <f ca="1">G30/$G$34</f>
        <v>1.6674641523786376E-2</v>
      </c>
      <c r="I30" s="685"/>
    </row>
    <row r="31" spans="1:26" ht="12.75" customHeight="1" thickBot="1">
      <c r="B31" s="700" t="s">
        <v>500</v>
      </c>
      <c r="C31" s="903"/>
      <c r="D31" s="904">
        <v>10</v>
      </c>
      <c r="F31" s="888" t="s">
        <v>775</v>
      </c>
      <c r="G31" s="697">
        <v>15000000</v>
      </c>
      <c r="H31" s="698">
        <f ca="1">G31/$G$34</f>
        <v>2.5011962285679566E-2</v>
      </c>
      <c r="I31" s="685"/>
    </row>
    <row r="32" spans="1:26" ht="12.75" customHeight="1">
      <c r="C32" s="274"/>
      <c r="F32" s="888" t="s">
        <v>736</v>
      </c>
      <c r="G32" s="697">
        <v>1000000</v>
      </c>
      <c r="H32" s="698">
        <f ca="1">G32/G34</f>
        <v>1.6674641523786377E-3</v>
      </c>
      <c r="I32" s="685"/>
    </row>
    <row r="33" spans="3:11" ht="12.75" customHeight="1" thickBot="1">
      <c r="C33" s="274"/>
      <c r="F33" s="888" t="s">
        <v>123</v>
      </c>
      <c r="G33" s="697">
        <f ca="1">I41</f>
        <v>359827825.47025073</v>
      </c>
      <c r="H33" s="698">
        <f ca="1">G33/$G$34</f>
        <v>0.6</v>
      </c>
      <c r="I33" s="602"/>
      <c r="J33" s="478"/>
      <c r="K33" s="478"/>
    </row>
    <row r="34" spans="3:11" ht="12.75" customHeight="1" thickBot="1">
      <c r="C34" s="274"/>
      <c r="F34" s="909" t="s">
        <v>129</v>
      </c>
      <c r="G34" s="911">
        <f ca="1">SUM(G23:G33)</f>
        <v>599713042.45041788</v>
      </c>
      <c r="H34" s="912">
        <f ca="1">SUM(H23:H33)</f>
        <v>1</v>
      </c>
      <c r="I34" s="913"/>
      <c r="J34" s="480" t="s">
        <v>202</v>
      </c>
      <c r="K34" s="376">
        <f ca="1">SUM(G23:G33)-G20</f>
        <v>0</v>
      </c>
    </row>
    <row r="35" spans="3:11" ht="12.75" customHeight="1" thickBot="1">
      <c r="C35" s="274"/>
      <c r="F35" s="478"/>
      <c r="G35" s="360"/>
      <c r="H35" s="478"/>
      <c r="I35" s="360"/>
      <c r="J35" s="478"/>
      <c r="K35" s="478"/>
    </row>
    <row r="36" spans="3:11" ht="12.75" customHeight="1">
      <c r="C36" s="274"/>
      <c r="F36" s="929" t="s">
        <v>501</v>
      </c>
      <c r="G36" s="930"/>
      <c r="H36" s="931"/>
      <c r="I36" s="932"/>
      <c r="J36" s="478"/>
      <c r="K36" s="478"/>
    </row>
    <row r="37" spans="3:11" ht="12.75" customHeight="1">
      <c r="C37" s="274"/>
      <c r="F37" s="585" t="s">
        <v>123</v>
      </c>
      <c r="G37" s="472"/>
      <c r="H37" s="595"/>
      <c r="I37" s="602"/>
      <c r="J37" s="478"/>
      <c r="K37" s="478"/>
    </row>
    <row r="38" spans="3:11" ht="12.75" customHeight="1">
      <c r="C38" s="274"/>
      <c r="F38" s="745"/>
      <c r="G38" s="606" t="s">
        <v>502</v>
      </c>
      <c r="H38" s="606" t="s">
        <v>503</v>
      </c>
      <c r="I38" s="914" t="s">
        <v>504</v>
      </c>
      <c r="J38" s="478"/>
      <c r="K38" s="478"/>
    </row>
    <row r="39" spans="3:11" ht="12.75" customHeight="1">
      <c r="C39" s="274"/>
      <c r="F39" s="585" t="s">
        <v>437</v>
      </c>
      <c r="G39" s="915">
        <v>0.01</v>
      </c>
      <c r="H39" s="916">
        <v>450</v>
      </c>
      <c r="I39" s="677">
        <f>G39+(H39/10000)</f>
        <v>5.5E-2</v>
      </c>
      <c r="J39" s="478"/>
      <c r="K39" s="478"/>
    </row>
    <row r="40" spans="3:11" ht="12.75" customHeight="1">
      <c r="C40" s="274"/>
      <c r="F40" s="585" t="s">
        <v>505</v>
      </c>
      <c r="G40" s="472"/>
      <c r="H40" s="472"/>
      <c r="I40" s="917">
        <v>0.6</v>
      </c>
      <c r="J40" s="478"/>
      <c r="K40" s="478"/>
    </row>
    <row r="41" spans="3:11" ht="12.75" customHeight="1">
      <c r="C41" s="274"/>
      <c r="F41" s="585" t="s">
        <v>506</v>
      </c>
      <c r="G41" s="472"/>
      <c r="H41" s="472"/>
      <c r="I41" s="918">
        <f ca="1">I40*G20</f>
        <v>359827825.47025073</v>
      </c>
      <c r="J41" s="478"/>
      <c r="K41" s="478"/>
    </row>
    <row r="42" spans="3:11" ht="12.75" customHeight="1" thickBot="1">
      <c r="C42" s="274"/>
      <c r="F42" s="629" t="s">
        <v>189</v>
      </c>
      <c r="G42" s="631"/>
      <c r="H42" s="631"/>
      <c r="I42" s="919">
        <v>0.01</v>
      </c>
      <c r="J42" s="478"/>
      <c r="K42" s="478"/>
    </row>
    <row r="43" spans="3:11" ht="12.75" customHeight="1" thickBot="1">
      <c r="C43" s="274"/>
      <c r="F43" s="478"/>
      <c r="G43" s="360"/>
      <c r="H43" s="478"/>
      <c r="I43" s="360"/>
      <c r="J43" s="478"/>
      <c r="K43" s="478"/>
    </row>
    <row r="44" spans="3:11" ht="12.75" customHeight="1">
      <c r="C44" s="274"/>
      <c r="F44" s="924" t="s">
        <v>507</v>
      </c>
      <c r="G44" s="928"/>
      <c r="H44" s="925"/>
      <c r="I44" s="926"/>
    </row>
    <row r="45" spans="3:11" ht="12.75" customHeight="1">
      <c r="C45" s="274"/>
      <c r="F45" s="653"/>
      <c r="G45" s="606" t="s">
        <v>502</v>
      </c>
      <c r="H45" s="606" t="s">
        <v>503</v>
      </c>
      <c r="I45" s="914" t="s">
        <v>504</v>
      </c>
    </row>
    <row r="46" spans="3:11" ht="12.75" customHeight="1">
      <c r="C46" s="274"/>
      <c r="F46" s="528" t="s">
        <v>437</v>
      </c>
      <c r="G46" s="920">
        <v>0.02</v>
      </c>
      <c r="H46" s="916">
        <v>300</v>
      </c>
      <c r="I46" s="677">
        <f>G46+(H46/10000)</f>
        <v>0.05</v>
      </c>
    </row>
    <row r="47" spans="3:11" ht="12.75" customHeight="1">
      <c r="C47" s="274"/>
      <c r="F47" s="528" t="s">
        <v>508</v>
      </c>
      <c r="G47" s="472"/>
      <c r="H47" s="472"/>
      <c r="I47" s="917">
        <v>0.7</v>
      </c>
    </row>
    <row r="48" spans="3:11" ht="12.75" customHeight="1">
      <c r="C48" s="274"/>
      <c r="F48" s="528" t="s">
        <v>509</v>
      </c>
      <c r="G48" s="472"/>
      <c r="H48" s="472"/>
      <c r="I48" s="921">
        <v>0.05</v>
      </c>
      <c r="J48" s="358"/>
    </row>
    <row r="49" spans="3:9" ht="12.75" customHeight="1">
      <c r="C49" s="274"/>
      <c r="F49" s="528" t="s">
        <v>510</v>
      </c>
      <c r="G49" s="472"/>
      <c r="H49" s="922"/>
      <c r="I49" s="923">
        <v>10</v>
      </c>
    </row>
    <row r="50" spans="3:9" ht="12.75" customHeight="1">
      <c r="C50" s="274"/>
      <c r="F50" s="528" t="s">
        <v>511</v>
      </c>
      <c r="G50" s="472"/>
      <c r="H50" s="472"/>
      <c r="I50" s="872">
        <f>D28</f>
        <v>2032</v>
      </c>
    </row>
    <row r="51" spans="3:9" ht="12.75" customHeight="1">
      <c r="C51" s="274"/>
      <c r="F51" s="528" t="s">
        <v>512</v>
      </c>
      <c r="G51" s="472"/>
      <c r="H51" s="472"/>
      <c r="I51" s="872">
        <f>I50</f>
        <v>2032</v>
      </c>
    </row>
    <row r="52" spans="3:9" ht="12.75" customHeight="1">
      <c r="C52" s="274"/>
      <c r="F52" s="528" t="s">
        <v>513</v>
      </c>
      <c r="G52" s="472"/>
      <c r="H52" s="472"/>
      <c r="I52" s="538">
        <f ca="1">OFFSET('Phase I - Pro Forma'!$E$40,0,MATCH('Phase I - Summary'!I50,'Phase I - Pro Forma'!F13:AJ13,0),)</f>
        <v>49077149.425649874</v>
      </c>
    </row>
    <row r="53" spans="3:9" ht="12.75" customHeight="1">
      <c r="C53" s="274"/>
      <c r="F53" s="528" t="s">
        <v>514</v>
      </c>
      <c r="G53" s="472"/>
      <c r="H53" s="472"/>
      <c r="I53" s="538">
        <f ca="1">I52/I48</f>
        <v>981542988.51299739</v>
      </c>
    </row>
    <row r="54" spans="3:9" ht="12.75" customHeight="1">
      <c r="C54" s="274"/>
      <c r="F54" s="528" t="s">
        <v>515</v>
      </c>
      <c r="G54" s="472"/>
      <c r="H54" s="472"/>
      <c r="I54" s="538">
        <f ca="1">I53*I47</f>
        <v>687080091.9590981</v>
      </c>
    </row>
    <row r="55" spans="3:9" ht="12.75" customHeight="1" thickBot="1">
      <c r="C55" s="274"/>
      <c r="F55" s="552" t="s">
        <v>189</v>
      </c>
      <c r="G55" s="631"/>
      <c r="H55" s="631"/>
      <c r="I55" s="919">
        <v>0.01</v>
      </c>
    </row>
    <row r="56" spans="3:9" ht="12.75" customHeight="1">
      <c r="C56" s="274"/>
      <c r="G56" s="274"/>
      <c r="I56" s="274"/>
    </row>
    <row r="57" spans="3:9" ht="12.75" customHeight="1">
      <c r="C57" s="274"/>
      <c r="G57" s="274"/>
      <c r="I57" s="274"/>
    </row>
    <row r="58" spans="3:9" ht="12.75" customHeight="1">
      <c r="C58" s="274"/>
      <c r="G58" s="274"/>
      <c r="I58" s="274"/>
    </row>
    <row r="59" spans="3:9" ht="12.75" customHeight="1">
      <c r="C59" s="274"/>
      <c r="G59" s="274"/>
      <c r="I59" s="274"/>
    </row>
    <row r="60" spans="3:9" ht="12.75" customHeight="1">
      <c r="C60" s="274"/>
      <c r="G60" s="274"/>
      <c r="I60" s="274"/>
    </row>
    <row r="61" spans="3:9" ht="12.75" customHeight="1">
      <c r="C61" s="274"/>
      <c r="G61" s="274"/>
      <c r="I61" s="274"/>
    </row>
    <row r="62" spans="3:9" ht="12.75" customHeight="1">
      <c r="C62" s="274"/>
      <c r="G62" s="274"/>
      <c r="I62" s="274"/>
    </row>
    <row r="63" spans="3:9" ht="12.75" customHeight="1">
      <c r="C63" s="274"/>
      <c r="G63" s="274"/>
      <c r="I63" s="274"/>
    </row>
    <row r="64" spans="3:9" ht="12.75" customHeight="1">
      <c r="C64" s="274"/>
      <c r="G64" s="274"/>
      <c r="I64" s="274"/>
    </row>
    <row r="65" spans="3:9" ht="12.75" customHeight="1">
      <c r="C65" s="274"/>
      <c r="G65" s="274"/>
      <c r="I65" s="274"/>
    </row>
    <row r="66" spans="3:9" ht="12.75" customHeight="1">
      <c r="C66" s="274"/>
      <c r="G66" s="274"/>
      <c r="I66" s="274"/>
    </row>
    <row r="67" spans="3:9" ht="12.75" customHeight="1">
      <c r="C67" s="274"/>
      <c r="G67" s="274"/>
      <c r="I67" s="274"/>
    </row>
    <row r="68" spans="3:9" ht="12.75" customHeight="1">
      <c r="C68" s="274"/>
      <c r="G68" s="274"/>
      <c r="I68" s="274"/>
    </row>
    <row r="69" spans="3:9" ht="12.75" customHeight="1">
      <c r="C69" s="274"/>
      <c r="G69" s="274"/>
      <c r="I69" s="274"/>
    </row>
    <row r="70" spans="3:9" ht="12.75" customHeight="1">
      <c r="C70" s="274"/>
      <c r="G70" s="274"/>
      <c r="I70" s="274"/>
    </row>
    <row r="71" spans="3:9" ht="12.75" customHeight="1">
      <c r="C71" s="274"/>
      <c r="G71" s="274"/>
      <c r="I71" s="274"/>
    </row>
    <row r="72" spans="3:9" ht="12.75" customHeight="1">
      <c r="C72" s="274"/>
      <c r="G72" s="274"/>
      <c r="I72" s="274"/>
    </row>
    <row r="73" spans="3:9" ht="12.75" customHeight="1">
      <c r="C73" s="274"/>
      <c r="G73" s="274"/>
      <c r="I73" s="274"/>
    </row>
    <row r="74" spans="3:9" ht="12.75" customHeight="1">
      <c r="C74" s="274"/>
      <c r="G74" s="274"/>
      <c r="I74" s="274"/>
    </row>
    <row r="75" spans="3:9" ht="12.75" customHeight="1">
      <c r="C75" s="274"/>
      <c r="G75" s="274"/>
      <c r="I75" s="274"/>
    </row>
    <row r="76" spans="3:9" ht="12.75" customHeight="1">
      <c r="C76" s="274"/>
      <c r="G76" s="274"/>
      <c r="I76" s="274"/>
    </row>
    <row r="77" spans="3:9" ht="12.75" customHeight="1">
      <c r="C77" s="274"/>
      <c r="G77" s="274"/>
      <c r="I77" s="274"/>
    </row>
    <row r="78" spans="3:9" ht="12.75" customHeight="1">
      <c r="C78" s="274"/>
      <c r="G78" s="274"/>
      <c r="I78" s="274"/>
    </row>
    <row r="79" spans="3:9" ht="12.75" customHeight="1">
      <c r="C79" s="274"/>
      <c r="G79" s="274"/>
      <c r="I79" s="274"/>
    </row>
    <row r="80" spans="3:9" ht="12.75" customHeight="1">
      <c r="C80" s="274"/>
      <c r="G80" s="274"/>
      <c r="I80" s="274"/>
    </row>
    <row r="81" spans="3:9" ht="12.75" customHeight="1">
      <c r="C81" s="274"/>
      <c r="G81" s="274"/>
      <c r="I81" s="274"/>
    </row>
    <row r="82" spans="3:9" ht="12.75" customHeight="1">
      <c r="C82" s="274"/>
      <c r="G82" s="274"/>
      <c r="I82" s="274"/>
    </row>
    <row r="83" spans="3:9" ht="12.75" customHeight="1">
      <c r="C83" s="274"/>
      <c r="G83" s="274"/>
      <c r="I83" s="274"/>
    </row>
    <row r="84" spans="3:9" ht="12.75" customHeight="1">
      <c r="C84" s="274"/>
      <c r="G84" s="274"/>
      <c r="I84" s="274"/>
    </row>
    <row r="85" spans="3:9" ht="12.75" customHeight="1">
      <c r="C85" s="274"/>
      <c r="G85" s="274"/>
      <c r="I85" s="274"/>
    </row>
    <row r="86" spans="3:9" ht="12.75" customHeight="1">
      <c r="C86" s="274"/>
      <c r="G86" s="274"/>
      <c r="I86" s="274"/>
    </row>
    <row r="87" spans="3:9" ht="12.75" customHeight="1">
      <c r="C87" s="274"/>
      <c r="G87" s="274"/>
      <c r="I87" s="274"/>
    </row>
    <row r="88" spans="3:9" ht="12.75" customHeight="1">
      <c r="C88" s="274"/>
      <c r="G88" s="274"/>
      <c r="I88" s="274"/>
    </row>
    <row r="89" spans="3:9" ht="12.75" customHeight="1">
      <c r="C89" s="274"/>
      <c r="G89" s="274"/>
      <c r="I89" s="274"/>
    </row>
    <row r="90" spans="3:9" ht="12.75" customHeight="1">
      <c r="C90" s="274"/>
      <c r="G90" s="274"/>
      <c r="I90" s="274"/>
    </row>
    <row r="91" spans="3:9" ht="12.75" customHeight="1">
      <c r="C91" s="274"/>
      <c r="G91" s="274"/>
      <c r="I91" s="274"/>
    </row>
    <row r="92" spans="3:9" ht="12.75" customHeight="1">
      <c r="C92" s="274"/>
      <c r="G92" s="274"/>
      <c r="I92" s="274"/>
    </row>
    <row r="93" spans="3:9" ht="12.75" customHeight="1">
      <c r="C93" s="274"/>
      <c r="G93" s="274"/>
      <c r="I93" s="274"/>
    </row>
    <row r="94" spans="3:9" ht="12.75" customHeight="1">
      <c r="C94" s="274"/>
      <c r="G94" s="274"/>
      <c r="I94" s="274"/>
    </row>
    <row r="95" spans="3:9" ht="12.75" customHeight="1">
      <c r="C95" s="274"/>
      <c r="G95" s="274"/>
      <c r="I95" s="274"/>
    </row>
    <row r="96" spans="3:9" ht="12.75" customHeight="1">
      <c r="C96" s="274"/>
      <c r="G96" s="274"/>
      <c r="I96" s="274"/>
    </row>
    <row r="97" spans="3:9" ht="12.75" customHeight="1">
      <c r="C97" s="274"/>
      <c r="G97" s="274"/>
      <c r="I97" s="274"/>
    </row>
    <row r="98" spans="3:9" ht="12.75" customHeight="1">
      <c r="C98" s="274"/>
      <c r="G98" s="274"/>
      <c r="I98" s="274"/>
    </row>
    <row r="99" spans="3:9" ht="12.75" customHeight="1">
      <c r="C99" s="274"/>
      <c r="G99" s="274"/>
      <c r="I99" s="274"/>
    </row>
    <row r="100" spans="3:9" ht="12.75" customHeight="1">
      <c r="C100" s="274"/>
      <c r="G100" s="274"/>
      <c r="I100" s="274"/>
    </row>
    <row r="101" spans="3:9" ht="12.75" customHeight="1">
      <c r="C101" s="274"/>
      <c r="G101" s="274"/>
      <c r="I101" s="274"/>
    </row>
    <row r="102" spans="3:9" ht="12.75" customHeight="1">
      <c r="C102" s="274"/>
      <c r="G102" s="274"/>
      <c r="I102" s="274"/>
    </row>
    <row r="103" spans="3:9" ht="12.75" customHeight="1">
      <c r="C103" s="274"/>
      <c r="G103" s="274"/>
      <c r="I103" s="274"/>
    </row>
    <row r="104" spans="3:9" ht="12.75" customHeight="1">
      <c r="C104" s="274"/>
      <c r="G104" s="274"/>
      <c r="I104" s="274"/>
    </row>
    <row r="105" spans="3:9" ht="12.75" customHeight="1">
      <c r="C105" s="274"/>
      <c r="G105" s="274"/>
      <c r="I105" s="274"/>
    </row>
    <row r="106" spans="3:9" ht="12.75" customHeight="1">
      <c r="C106" s="274"/>
      <c r="G106" s="274"/>
      <c r="I106" s="274"/>
    </row>
    <row r="107" spans="3:9" ht="12.75" customHeight="1">
      <c r="C107" s="274"/>
      <c r="G107" s="274"/>
      <c r="I107" s="274"/>
    </row>
    <row r="108" spans="3:9" ht="12.75" customHeight="1">
      <c r="C108" s="274"/>
      <c r="G108" s="274"/>
      <c r="I108" s="274"/>
    </row>
    <row r="109" spans="3:9" ht="12.75" customHeight="1">
      <c r="C109" s="274"/>
      <c r="G109" s="274"/>
      <c r="I109" s="274"/>
    </row>
    <row r="110" spans="3:9" ht="12.75" customHeight="1">
      <c r="C110" s="274"/>
      <c r="G110" s="274"/>
      <c r="I110" s="274"/>
    </row>
    <row r="111" spans="3:9" ht="12.75" customHeight="1">
      <c r="C111" s="274"/>
      <c r="G111" s="274"/>
      <c r="I111" s="274"/>
    </row>
    <row r="112" spans="3:9" ht="12.75" customHeight="1">
      <c r="C112" s="274"/>
      <c r="G112" s="274"/>
      <c r="I112" s="274"/>
    </row>
    <row r="113" spans="3:9" ht="12.75" customHeight="1">
      <c r="C113" s="274"/>
      <c r="G113" s="274"/>
      <c r="I113" s="274"/>
    </row>
    <row r="114" spans="3:9" ht="12.75" customHeight="1">
      <c r="C114" s="274"/>
      <c r="G114" s="274"/>
      <c r="I114" s="274"/>
    </row>
    <row r="115" spans="3:9" ht="12.75" customHeight="1">
      <c r="C115" s="274"/>
      <c r="G115" s="274"/>
      <c r="I115" s="274"/>
    </row>
    <row r="116" spans="3:9" ht="12.75" customHeight="1">
      <c r="C116" s="274"/>
      <c r="G116" s="274"/>
      <c r="I116" s="274"/>
    </row>
    <row r="117" spans="3:9" ht="12.75" customHeight="1">
      <c r="C117" s="274"/>
      <c r="G117" s="274"/>
      <c r="I117" s="274"/>
    </row>
    <row r="118" spans="3:9" ht="12.75" customHeight="1">
      <c r="C118" s="274"/>
      <c r="G118" s="274"/>
      <c r="I118" s="274"/>
    </row>
    <row r="119" spans="3:9" ht="12.75" customHeight="1">
      <c r="C119" s="274"/>
      <c r="G119" s="274"/>
      <c r="I119" s="274"/>
    </row>
    <row r="120" spans="3:9" ht="12.75" customHeight="1">
      <c r="C120" s="274"/>
      <c r="G120" s="274"/>
      <c r="I120" s="274"/>
    </row>
    <row r="121" spans="3:9" ht="12.75" customHeight="1">
      <c r="C121" s="274"/>
      <c r="G121" s="274"/>
      <c r="I121" s="274"/>
    </row>
    <row r="122" spans="3:9" ht="12.75" customHeight="1">
      <c r="C122" s="274"/>
      <c r="G122" s="274"/>
      <c r="I122" s="274"/>
    </row>
    <row r="123" spans="3:9" ht="12.75" customHeight="1">
      <c r="C123" s="274"/>
      <c r="G123" s="274"/>
      <c r="I123" s="274"/>
    </row>
    <row r="124" spans="3:9" ht="12.75" customHeight="1">
      <c r="C124" s="274"/>
      <c r="G124" s="274"/>
      <c r="I124" s="274"/>
    </row>
    <row r="125" spans="3:9" ht="12.75" customHeight="1">
      <c r="C125" s="274"/>
      <c r="G125" s="274"/>
      <c r="I125" s="274"/>
    </row>
    <row r="126" spans="3:9" ht="12.75" customHeight="1">
      <c r="C126" s="274"/>
      <c r="G126" s="274"/>
      <c r="I126" s="274"/>
    </row>
    <row r="127" spans="3:9" ht="12.75" customHeight="1">
      <c r="C127" s="274"/>
      <c r="G127" s="274"/>
      <c r="I127" s="274"/>
    </row>
    <row r="128" spans="3:9" ht="12.75" customHeight="1">
      <c r="C128" s="274"/>
      <c r="G128" s="274"/>
      <c r="I128" s="274"/>
    </row>
    <row r="129" spans="3:9" ht="12.75" customHeight="1">
      <c r="C129" s="274"/>
      <c r="G129" s="274"/>
      <c r="I129" s="274"/>
    </row>
    <row r="130" spans="3:9" ht="12.75" customHeight="1">
      <c r="C130" s="274"/>
      <c r="G130" s="274"/>
      <c r="I130" s="274"/>
    </row>
    <row r="131" spans="3:9" ht="12.75" customHeight="1">
      <c r="C131" s="274"/>
      <c r="G131" s="274"/>
      <c r="I131" s="274"/>
    </row>
    <row r="132" spans="3:9" ht="12.75" customHeight="1">
      <c r="C132" s="274"/>
      <c r="G132" s="274"/>
      <c r="I132" s="274"/>
    </row>
    <row r="133" spans="3:9" ht="12.75" customHeight="1">
      <c r="C133" s="274"/>
      <c r="G133" s="274"/>
      <c r="I133" s="274"/>
    </row>
    <row r="134" spans="3:9" ht="12.75" customHeight="1">
      <c r="C134" s="274"/>
      <c r="G134" s="274"/>
      <c r="I134" s="274"/>
    </row>
    <row r="135" spans="3:9" ht="12.75" customHeight="1">
      <c r="C135" s="274"/>
      <c r="G135" s="274"/>
      <c r="I135" s="274"/>
    </row>
    <row r="136" spans="3:9" ht="12.75" customHeight="1">
      <c r="C136" s="274"/>
      <c r="G136" s="274"/>
      <c r="I136" s="274"/>
    </row>
    <row r="137" spans="3:9" ht="12.75" customHeight="1">
      <c r="C137" s="274"/>
      <c r="G137" s="274"/>
      <c r="I137" s="274"/>
    </row>
    <row r="138" spans="3:9" ht="12.75" customHeight="1">
      <c r="C138" s="274"/>
      <c r="G138" s="274"/>
      <c r="I138" s="274"/>
    </row>
    <row r="139" spans="3:9" ht="12.75" customHeight="1">
      <c r="C139" s="274"/>
      <c r="G139" s="274"/>
      <c r="I139" s="274"/>
    </row>
    <row r="140" spans="3:9" ht="12.75" customHeight="1">
      <c r="C140" s="274"/>
      <c r="G140" s="274"/>
      <c r="I140" s="274"/>
    </row>
    <row r="141" spans="3:9" ht="12.75" customHeight="1">
      <c r="C141" s="274"/>
      <c r="G141" s="274"/>
      <c r="I141" s="274"/>
    </row>
    <row r="142" spans="3:9" ht="12.75" customHeight="1">
      <c r="C142" s="274"/>
      <c r="G142" s="274"/>
      <c r="I142" s="274"/>
    </row>
    <row r="143" spans="3:9" ht="12.75" customHeight="1">
      <c r="C143" s="274"/>
      <c r="G143" s="274"/>
      <c r="I143" s="274"/>
    </row>
    <row r="144" spans="3:9" ht="12.75" customHeight="1">
      <c r="C144" s="274"/>
      <c r="G144" s="274"/>
      <c r="I144" s="274"/>
    </row>
    <row r="145" spans="3:9" ht="12.75" customHeight="1">
      <c r="C145" s="274"/>
      <c r="G145" s="274"/>
      <c r="I145" s="274"/>
    </row>
    <row r="146" spans="3:9" ht="12.75" customHeight="1">
      <c r="C146" s="274"/>
      <c r="G146" s="274"/>
      <c r="I146" s="274"/>
    </row>
    <row r="147" spans="3:9" ht="12.75" customHeight="1">
      <c r="C147" s="274"/>
      <c r="G147" s="274"/>
      <c r="I147" s="274"/>
    </row>
    <row r="148" spans="3:9" ht="12.75" customHeight="1">
      <c r="C148" s="274"/>
      <c r="G148" s="274"/>
      <c r="I148" s="274"/>
    </row>
    <row r="149" spans="3:9" ht="12.75" customHeight="1">
      <c r="C149" s="274"/>
      <c r="G149" s="274"/>
      <c r="I149" s="274"/>
    </row>
    <row r="150" spans="3:9" ht="12.75" customHeight="1">
      <c r="C150" s="274"/>
      <c r="G150" s="274"/>
      <c r="I150" s="274"/>
    </row>
    <row r="151" spans="3:9" ht="12.75" customHeight="1">
      <c r="C151" s="274"/>
      <c r="G151" s="274"/>
      <c r="I151" s="274"/>
    </row>
    <row r="152" spans="3:9" ht="12.75" customHeight="1">
      <c r="C152" s="274"/>
      <c r="G152" s="274"/>
      <c r="I152" s="274"/>
    </row>
    <row r="153" spans="3:9" ht="12.75" customHeight="1">
      <c r="C153" s="274"/>
      <c r="G153" s="274"/>
      <c r="I153" s="274"/>
    </row>
    <row r="154" spans="3:9" ht="12.75" customHeight="1">
      <c r="C154" s="274"/>
      <c r="G154" s="274"/>
      <c r="I154" s="274"/>
    </row>
    <row r="155" spans="3:9" ht="12.75" customHeight="1">
      <c r="C155" s="274"/>
      <c r="G155" s="274"/>
      <c r="I155" s="274"/>
    </row>
    <row r="156" spans="3:9" ht="12.75" customHeight="1">
      <c r="C156" s="274"/>
      <c r="G156" s="274"/>
      <c r="I156" s="274"/>
    </row>
    <row r="157" spans="3:9" ht="12.75" customHeight="1">
      <c r="C157" s="274"/>
      <c r="G157" s="274"/>
      <c r="I157" s="274"/>
    </row>
    <row r="158" spans="3:9" ht="12.75" customHeight="1">
      <c r="C158" s="274"/>
      <c r="G158" s="274"/>
      <c r="I158" s="274"/>
    </row>
    <row r="159" spans="3:9" ht="12.75" customHeight="1">
      <c r="C159" s="274"/>
      <c r="G159" s="274"/>
      <c r="I159" s="274"/>
    </row>
    <row r="160" spans="3:9" ht="12.75" customHeight="1">
      <c r="C160" s="274"/>
      <c r="G160" s="274"/>
      <c r="I160" s="274"/>
    </row>
    <row r="161" spans="3:9" ht="12.75" customHeight="1">
      <c r="C161" s="274"/>
      <c r="G161" s="274"/>
      <c r="I161" s="274"/>
    </row>
    <row r="162" spans="3:9" ht="12.75" customHeight="1">
      <c r="C162" s="274"/>
      <c r="G162" s="274"/>
      <c r="I162" s="274"/>
    </row>
    <row r="163" spans="3:9" ht="12.75" customHeight="1">
      <c r="C163" s="274"/>
      <c r="G163" s="274"/>
      <c r="I163" s="274"/>
    </row>
    <row r="164" spans="3:9" ht="12.75" customHeight="1">
      <c r="C164" s="274"/>
      <c r="G164" s="274"/>
      <c r="I164" s="274"/>
    </row>
    <row r="165" spans="3:9" ht="12.75" customHeight="1">
      <c r="C165" s="274"/>
      <c r="G165" s="274"/>
      <c r="I165" s="274"/>
    </row>
    <row r="166" spans="3:9" ht="12.75" customHeight="1">
      <c r="C166" s="274"/>
      <c r="G166" s="274"/>
      <c r="I166" s="274"/>
    </row>
    <row r="167" spans="3:9" ht="12.75" customHeight="1">
      <c r="C167" s="274"/>
      <c r="G167" s="274"/>
      <c r="I167" s="274"/>
    </row>
    <row r="168" spans="3:9" ht="12.75" customHeight="1">
      <c r="C168" s="274"/>
      <c r="G168" s="274"/>
      <c r="I168" s="274"/>
    </row>
    <row r="169" spans="3:9" ht="12.75" customHeight="1">
      <c r="C169" s="274"/>
      <c r="G169" s="274"/>
      <c r="I169" s="274"/>
    </row>
    <row r="170" spans="3:9" ht="12.75" customHeight="1">
      <c r="C170" s="274"/>
      <c r="G170" s="274"/>
      <c r="I170" s="274"/>
    </row>
    <row r="171" spans="3:9" ht="12.75" customHeight="1">
      <c r="C171" s="274"/>
      <c r="G171" s="274"/>
      <c r="I171" s="274"/>
    </row>
    <row r="172" spans="3:9" ht="12.75" customHeight="1">
      <c r="C172" s="274"/>
      <c r="G172" s="274"/>
      <c r="I172" s="274"/>
    </row>
    <row r="173" spans="3:9" ht="12.75" customHeight="1">
      <c r="C173" s="274"/>
      <c r="G173" s="274"/>
      <c r="I173" s="274"/>
    </row>
    <row r="174" spans="3:9" ht="12.75" customHeight="1">
      <c r="C174" s="274"/>
      <c r="G174" s="274"/>
      <c r="I174" s="274"/>
    </row>
    <row r="175" spans="3:9" ht="12.75" customHeight="1">
      <c r="C175" s="274"/>
      <c r="G175" s="274"/>
      <c r="I175" s="274"/>
    </row>
    <row r="176" spans="3:9" ht="12.75" customHeight="1">
      <c r="C176" s="274"/>
      <c r="G176" s="274"/>
      <c r="I176" s="274"/>
    </row>
    <row r="177" spans="3:9" ht="12.75" customHeight="1">
      <c r="C177" s="274"/>
      <c r="G177" s="274"/>
      <c r="I177" s="274"/>
    </row>
    <row r="178" spans="3:9" ht="12.75" customHeight="1">
      <c r="C178" s="274"/>
      <c r="G178" s="274"/>
      <c r="I178" s="274"/>
    </row>
    <row r="179" spans="3:9" ht="12.75" customHeight="1">
      <c r="C179" s="274"/>
      <c r="G179" s="274"/>
      <c r="I179" s="274"/>
    </row>
    <row r="180" spans="3:9" ht="12.75" customHeight="1">
      <c r="C180" s="274"/>
      <c r="G180" s="274"/>
      <c r="I180" s="274"/>
    </row>
    <row r="181" spans="3:9" ht="12.75" customHeight="1">
      <c r="C181" s="274"/>
      <c r="G181" s="274"/>
      <c r="I181" s="274"/>
    </row>
    <row r="182" spans="3:9" ht="12.75" customHeight="1">
      <c r="C182" s="274"/>
      <c r="G182" s="274"/>
      <c r="I182" s="274"/>
    </row>
    <row r="183" spans="3:9" ht="12.75" customHeight="1">
      <c r="C183" s="274"/>
      <c r="G183" s="274"/>
      <c r="I183" s="274"/>
    </row>
    <row r="184" spans="3:9" ht="12.75" customHeight="1">
      <c r="C184" s="274"/>
      <c r="G184" s="274"/>
      <c r="I184" s="274"/>
    </row>
    <row r="185" spans="3:9" ht="12.75" customHeight="1">
      <c r="C185" s="274"/>
      <c r="G185" s="274"/>
      <c r="I185" s="274"/>
    </row>
    <row r="186" spans="3:9" ht="12.75" customHeight="1">
      <c r="C186" s="274"/>
      <c r="G186" s="274"/>
      <c r="I186" s="274"/>
    </row>
    <row r="187" spans="3:9" ht="12.75" customHeight="1">
      <c r="C187" s="274"/>
      <c r="G187" s="274"/>
      <c r="I187" s="274"/>
    </row>
    <row r="188" spans="3:9" ht="12.75" customHeight="1">
      <c r="C188" s="274"/>
      <c r="G188" s="274"/>
      <c r="I188" s="274"/>
    </row>
    <row r="189" spans="3:9" ht="12.75" customHeight="1">
      <c r="C189" s="274"/>
      <c r="G189" s="274"/>
      <c r="I189" s="274"/>
    </row>
    <row r="190" spans="3:9" ht="12.75" customHeight="1">
      <c r="C190" s="274"/>
      <c r="G190" s="274"/>
      <c r="I190" s="274"/>
    </row>
    <row r="191" spans="3:9" ht="12.75" customHeight="1">
      <c r="C191" s="274"/>
      <c r="G191" s="274"/>
      <c r="I191" s="274"/>
    </row>
    <row r="192" spans="3:9" ht="12.75" customHeight="1">
      <c r="C192" s="274"/>
      <c r="G192" s="274"/>
      <c r="I192" s="274"/>
    </row>
    <row r="193" spans="3:9" ht="12.75" customHeight="1">
      <c r="C193" s="274"/>
      <c r="G193" s="274"/>
      <c r="I193" s="274"/>
    </row>
    <row r="194" spans="3:9" ht="12.75" customHeight="1">
      <c r="C194" s="274"/>
      <c r="G194" s="274"/>
      <c r="I194" s="274"/>
    </row>
    <row r="195" spans="3:9" ht="12.75" customHeight="1">
      <c r="C195" s="274"/>
      <c r="G195" s="274"/>
      <c r="I195" s="274"/>
    </row>
    <row r="196" spans="3:9" ht="12.75" customHeight="1">
      <c r="C196" s="274"/>
      <c r="G196" s="274"/>
      <c r="I196" s="274"/>
    </row>
    <row r="197" spans="3:9" ht="12.75" customHeight="1">
      <c r="C197" s="274"/>
      <c r="G197" s="274"/>
      <c r="I197" s="274"/>
    </row>
    <row r="198" spans="3:9" ht="12.75" customHeight="1">
      <c r="C198" s="274"/>
      <c r="G198" s="274"/>
      <c r="I198" s="274"/>
    </row>
    <row r="199" spans="3:9" ht="12.75" customHeight="1">
      <c r="C199" s="274"/>
      <c r="G199" s="274"/>
      <c r="I199" s="274"/>
    </row>
    <row r="200" spans="3:9" ht="12.75" customHeight="1">
      <c r="C200" s="274"/>
      <c r="G200" s="274"/>
      <c r="I200" s="274"/>
    </row>
    <row r="201" spans="3:9" ht="12.75" customHeight="1">
      <c r="C201" s="274"/>
      <c r="G201" s="274"/>
      <c r="I201" s="274"/>
    </row>
    <row r="202" spans="3:9" ht="12.75" customHeight="1">
      <c r="C202" s="274"/>
      <c r="G202" s="274"/>
      <c r="I202" s="274"/>
    </row>
    <row r="203" spans="3:9" ht="12.75" customHeight="1">
      <c r="C203" s="274"/>
      <c r="G203" s="274"/>
      <c r="I203" s="274"/>
    </row>
    <row r="204" spans="3:9" ht="12.75" customHeight="1">
      <c r="C204" s="274"/>
      <c r="G204" s="274"/>
      <c r="I204" s="274"/>
    </row>
    <row r="205" spans="3:9" ht="12.75" customHeight="1">
      <c r="C205" s="274"/>
      <c r="G205" s="274"/>
      <c r="I205" s="274"/>
    </row>
    <row r="206" spans="3:9" ht="12.75" customHeight="1">
      <c r="C206" s="274"/>
      <c r="G206" s="274"/>
      <c r="I206" s="274"/>
    </row>
    <row r="207" spans="3:9" ht="12.75" customHeight="1">
      <c r="C207" s="274"/>
      <c r="G207" s="274"/>
      <c r="I207" s="274"/>
    </row>
    <row r="208" spans="3:9" ht="12.75" customHeight="1">
      <c r="C208" s="274"/>
      <c r="G208" s="274"/>
      <c r="I208" s="274"/>
    </row>
    <row r="209" spans="3:9" ht="12.75" customHeight="1">
      <c r="C209" s="274"/>
      <c r="G209" s="274"/>
      <c r="I209" s="274"/>
    </row>
    <row r="210" spans="3:9" ht="12.75" customHeight="1">
      <c r="C210" s="274"/>
      <c r="G210" s="274"/>
      <c r="I210" s="274"/>
    </row>
    <row r="211" spans="3:9" ht="12.75" customHeight="1">
      <c r="C211" s="274"/>
      <c r="G211" s="274"/>
      <c r="I211" s="274"/>
    </row>
    <row r="212" spans="3:9" ht="12.75" customHeight="1">
      <c r="C212" s="274"/>
      <c r="G212" s="274"/>
      <c r="I212" s="274"/>
    </row>
    <row r="213" spans="3:9" ht="12.75" customHeight="1">
      <c r="C213" s="274"/>
      <c r="G213" s="274"/>
      <c r="I213" s="274"/>
    </row>
    <row r="214" spans="3:9" ht="12.75" customHeight="1">
      <c r="C214" s="274"/>
      <c r="G214" s="274"/>
      <c r="I214" s="274"/>
    </row>
    <row r="215" spans="3:9" ht="12.75" customHeight="1">
      <c r="C215" s="274"/>
      <c r="G215" s="274"/>
      <c r="I215" s="274"/>
    </row>
    <row r="216" spans="3:9" ht="12.75" customHeight="1">
      <c r="C216" s="274"/>
      <c r="G216" s="274"/>
      <c r="I216" s="274"/>
    </row>
    <row r="217" spans="3:9" ht="12.75" customHeight="1">
      <c r="C217" s="274"/>
      <c r="G217" s="274"/>
      <c r="I217" s="274"/>
    </row>
    <row r="218" spans="3:9" ht="12.75" customHeight="1">
      <c r="C218" s="274"/>
      <c r="G218" s="274"/>
      <c r="I218" s="274"/>
    </row>
    <row r="219" spans="3:9" ht="12.75" customHeight="1">
      <c r="C219" s="274"/>
      <c r="G219" s="274"/>
      <c r="I219" s="274"/>
    </row>
    <row r="220" spans="3:9" ht="12.75" customHeight="1">
      <c r="C220" s="274"/>
      <c r="G220" s="274"/>
      <c r="I220" s="274"/>
    </row>
    <row r="221" spans="3:9" ht="12.75" customHeight="1">
      <c r="C221" s="274"/>
      <c r="G221" s="274"/>
      <c r="I221" s="274"/>
    </row>
    <row r="222" spans="3:9" ht="12.75" customHeight="1">
      <c r="C222" s="274"/>
      <c r="G222" s="274"/>
      <c r="I222" s="274"/>
    </row>
    <row r="223" spans="3:9" ht="12.75" customHeight="1">
      <c r="C223" s="274"/>
      <c r="G223" s="274"/>
      <c r="I223" s="274"/>
    </row>
    <row r="224" spans="3:9" ht="12.75" customHeight="1">
      <c r="C224" s="274"/>
      <c r="G224" s="274"/>
      <c r="I224" s="274"/>
    </row>
    <row r="225" spans="3:9" ht="12.75" customHeight="1">
      <c r="C225" s="274"/>
      <c r="G225" s="274"/>
      <c r="I225" s="274"/>
    </row>
    <row r="226" spans="3:9" ht="12.75" customHeight="1">
      <c r="C226" s="274"/>
      <c r="G226" s="274"/>
      <c r="I226" s="274"/>
    </row>
    <row r="227" spans="3:9" ht="12.75" customHeight="1">
      <c r="C227" s="274"/>
      <c r="G227" s="274"/>
      <c r="I227" s="274"/>
    </row>
    <row r="228" spans="3:9" ht="12.75" customHeight="1">
      <c r="C228" s="274"/>
      <c r="G228" s="274"/>
      <c r="I228" s="274"/>
    </row>
    <row r="229" spans="3:9" ht="12.75" customHeight="1">
      <c r="C229" s="274"/>
      <c r="G229" s="274"/>
      <c r="I229" s="274"/>
    </row>
    <row r="230" spans="3:9" ht="12.75" customHeight="1">
      <c r="C230" s="274"/>
      <c r="G230" s="274"/>
      <c r="I230" s="274"/>
    </row>
    <row r="231" spans="3:9" ht="12.75" customHeight="1">
      <c r="C231" s="274"/>
      <c r="G231" s="274"/>
      <c r="I231" s="274"/>
    </row>
    <row r="232" spans="3:9" ht="12.75" customHeight="1">
      <c r="C232" s="274"/>
      <c r="G232" s="274"/>
      <c r="I232" s="274"/>
    </row>
    <row r="233" spans="3:9" ht="12.75" customHeight="1">
      <c r="C233" s="274"/>
      <c r="G233" s="274"/>
      <c r="I233" s="274"/>
    </row>
    <row r="234" spans="3:9" ht="12.75" customHeight="1">
      <c r="C234" s="274"/>
      <c r="G234" s="274"/>
      <c r="I234" s="274"/>
    </row>
    <row r="235" spans="3:9" ht="12.75" customHeight="1">
      <c r="C235" s="274"/>
      <c r="G235" s="274"/>
      <c r="I235" s="274"/>
    </row>
    <row r="236" spans="3:9" ht="12.75" customHeight="1">
      <c r="C236" s="274"/>
      <c r="G236" s="274"/>
      <c r="I236" s="274"/>
    </row>
    <row r="237" spans="3:9" ht="12.75" customHeight="1">
      <c r="C237" s="274"/>
      <c r="G237" s="274"/>
      <c r="I237" s="274"/>
    </row>
    <row r="238" spans="3:9" ht="12.75" customHeight="1">
      <c r="C238" s="274"/>
      <c r="G238" s="274"/>
      <c r="I238" s="274"/>
    </row>
    <row r="239" spans="3:9" ht="12.75" customHeight="1">
      <c r="C239" s="274"/>
      <c r="G239" s="274"/>
      <c r="I239" s="274"/>
    </row>
    <row r="240" spans="3:9" ht="12.75" customHeight="1">
      <c r="C240" s="274"/>
      <c r="G240" s="274"/>
      <c r="I240" s="274"/>
    </row>
    <row r="241" spans="3:9" ht="12.75" customHeight="1">
      <c r="C241" s="274"/>
      <c r="G241" s="274"/>
      <c r="I241" s="274"/>
    </row>
    <row r="242" spans="3:9" ht="12.75" customHeight="1">
      <c r="C242" s="274"/>
      <c r="G242" s="274"/>
      <c r="I242" s="274"/>
    </row>
    <row r="243" spans="3:9" ht="12.75" customHeight="1">
      <c r="C243" s="274"/>
      <c r="G243" s="274"/>
      <c r="I243" s="274"/>
    </row>
    <row r="244" spans="3:9" ht="12.75" customHeight="1">
      <c r="C244" s="274"/>
      <c r="G244" s="274"/>
      <c r="I244" s="274"/>
    </row>
    <row r="245" spans="3:9" ht="12.75" customHeight="1">
      <c r="C245" s="274"/>
      <c r="G245" s="274"/>
      <c r="I245" s="274"/>
    </row>
    <row r="246" spans="3:9" ht="12.75" customHeight="1">
      <c r="C246" s="274"/>
      <c r="G246" s="274"/>
      <c r="I246" s="274"/>
    </row>
    <row r="247" spans="3:9" ht="12.75" customHeight="1">
      <c r="C247" s="274"/>
      <c r="G247" s="274"/>
      <c r="I247" s="274"/>
    </row>
    <row r="248" spans="3:9" ht="12.75" customHeight="1">
      <c r="C248" s="274"/>
      <c r="G248" s="274"/>
      <c r="I248" s="274"/>
    </row>
    <row r="249" spans="3:9" ht="12.75" customHeight="1">
      <c r="C249" s="274"/>
      <c r="G249" s="274"/>
      <c r="I249" s="274"/>
    </row>
    <row r="250" spans="3:9" ht="12.75" customHeight="1">
      <c r="C250" s="274"/>
      <c r="G250" s="274"/>
      <c r="I250" s="274"/>
    </row>
    <row r="251" spans="3:9" ht="12.75" customHeight="1">
      <c r="C251" s="274"/>
      <c r="G251" s="274"/>
      <c r="I251" s="274"/>
    </row>
    <row r="252" spans="3:9" ht="12.75" customHeight="1">
      <c r="C252" s="274"/>
      <c r="G252" s="274"/>
      <c r="I252" s="274"/>
    </row>
    <row r="253" spans="3:9" ht="12.75" customHeight="1">
      <c r="C253" s="274"/>
      <c r="G253" s="274"/>
      <c r="I253" s="274"/>
    </row>
    <row r="254" spans="3:9" ht="12.75" customHeight="1">
      <c r="C254" s="274"/>
      <c r="G254" s="274"/>
      <c r="I254" s="274"/>
    </row>
    <row r="255" spans="3:9" ht="12.75" customHeight="1">
      <c r="C255" s="274"/>
      <c r="G255" s="274"/>
      <c r="I255" s="274"/>
    </row>
    <row r="256" spans="3:9" ht="12.75" customHeight="1">
      <c r="C256" s="274"/>
      <c r="G256" s="274"/>
      <c r="I256" s="274"/>
    </row>
    <row r="257" spans="3:9" ht="12.75" customHeight="1">
      <c r="C257" s="274"/>
      <c r="G257" s="274"/>
      <c r="I257" s="274"/>
    </row>
    <row r="258" spans="3:9" ht="12.75" customHeight="1">
      <c r="C258" s="274"/>
      <c r="G258" s="274"/>
      <c r="I258" s="274"/>
    </row>
    <row r="259" spans="3:9" ht="12.75" customHeight="1">
      <c r="C259" s="274"/>
      <c r="G259" s="274"/>
      <c r="I259" s="274"/>
    </row>
    <row r="260" spans="3:9" ht="12.75" customHeight="1">
      <c r="C260" s="274"/>
      <c r="G260" s="274"/>
      <c r="I260" s="274"/>
    </row>
    <row r="261" spans="3:9" ht="12.75" customHeight="1">
      <c r="C261" s="274"/>
      <c r="G261" s="274"/>
      <c r="I261" s="274"/>
    </row>
    <row r="262" spans="3:9" ht="12.75" customHeight="1">
      <c r="C262" s="274"/>
      <c r="G262" s="274"/>
      <c r="I262" s="274"/>
    </row>
    <row r="263" spans="3:9" ht="12.75" customHeight="1">
      <c r="C263" s="274"/>
      <c r="G263" s="274"/>
      <c r="I263" s="274"/>
    </row>
    <row r="264" spans="3:9" ht="12.75" customHeight="1">
      <c r="C264" s="274"/>
      <c r="G264" s="274"/>
      <c r="I264" s="274"/>
    </row>
    <row r="265" spans="3:9" ht="12.75" customHeight="1">
      <c r="C265" s="274"/>
      <c r="G265" s="274"/>
      <c r="I265" s="274"/>
    </row>
    <row r="266" spans="3:9" ht="12.75" customHeight="1">
      <c r="C266" s="274"/>
      <c r="G266" s="274"/>
      <c r="I266" s="274"/>
    </row>
    <row r="267" spans="3:9" ht="12.75" customHeight="1">
      <c r="C267" s="274"/>
      <c r="G267" s="274"/>
      <c r="I267" s="274"/>
    </row>
    <row r="268" spans="3:9" ht="12.75" customHeight="1">
      <c r="C268" s="274"/>
      <c r="G268" s="274"/>
      <c r="I268" s="274"/>
    </row>
    <row r="269" spans="3:9" ht="12.75" customHeight="1">
      <c r="C269" s="274"/>
      <c r="G269" s="274"/>
      <c r="I269" s="274"/>
    </row>
    <row r="270" spans="3:9" ht="12.75" customHeight="1">
      <c r="C270" s="274"/>
      <c r="G270" s="274"/>
      <c r="I270" s="274"/>
    </row>
    <row r="271" spans="3:9" ht="12.75" customHeight="1">
      <c r="C271" s="274"/>
      <c r="G271" s="274"/>
      <c r="I271" s="274"/>
    </row>
    <row r="272" spans="3:9" ht="12.75" customHeight="1">
      <c r="C272" s="274"/>
      <c r="G272" s="274"/>
      <c r="I272" s="274"/>
    </row>
    <row r="273" spans="3:9" ht="12.75" customHeight="1">
      <c r="C273" s="274"/>
      <c r="G273" s="274"/>
      <c r="I273" s="274"/>
    </row>
    <row r="274" spans="3:9" ht="12.75" customHeight="1">
      <c r="C274" s="274"/>
      <c r="G274" s="274"/>
      <c r="I274" s="274"/>
    </row>
    <row r="275" spans="3:9" ht="12.75" customHeight="1">
      <c r="C275" s="274"/>
      <c r="G275" s="274"/>
      <c r="I275" s="274"/>
    </row>
    <row r="276" spans="3:9" ht="12.75" customHeight="1">
      <c r="C276" s="274"/>
      <c r="G276" s="274"/>
      <c r="I276" s="274"/>
    </row>
    <row r="277" spans="3:9" ht="12.75" customHeight="1">
      <c r="C277" s="274"/>
      <c r="G277" s="274"/>
      <c r="I277" s="274"/>
    </row>
    <row r="278" spans="3:9" ht="12.75" customHeight="1">
      <c r="C278" s="274"/>
      <c r="G278" s="274"/>
      <c r="I278" s="274"/>
    </row>
    <row r="279" spans="3:9" ht="12.75" customHeight="1">
      <c r="C279" s="274"/>
      <c r="G279" s="274"/>
      <c r="I279" s="274"/>
    </row>
    <row r="280" spans="3:9" ht="12.75" customHeight="1">
      <c r="C280" s="274"/>
      <c r="G280" s="274"/>
      <c r="I280" s="274"/>
    </row>
    <row r="281" spans="3:9" ht="12.75" customHeight="1">
      <c r="C281" s="274"/>
      <c r="G281" s="274"/>
      <c r="I281" s="274"/>
    </row>
    <row r="282" spans="3:9" ht="12.75" customHeight="1">
      <c r="C282" s="274"/>
      <c r="G282" s="274"/>
      <c r="I282" s="274"/>
    </row>
    <row r="283" spans="3:9" ht="12.75" customHeight="1">
      <c r="C283" s="274"/>
      <c r="G283" s="274"/>
      <c r="I283" s="274"/>
    </row>
    <row r="284" spans="3:9" ht="12.75" customHeight="1">
      <c r="C284" s="274"/>
      <c r="G284" s="274"/>
      <c r="I284" s="274"/>
    </row>
    <row r="285" spans="3:9" ht="12.75" customHeight="1">
      <c r="C285" s="274"/>
      <c r="G285" s="274"/>
      <c r="I285" s="274"/>
    </row>
    <row r="286" spans="3:9" ht="12.75" customHeight="1">
      <c r="C286" s="274"/>
      <c r="G286" s="274"/>
      <c r="I286" s="274"/>
    </row>
    <row r="287" spans="3:9" ht="12.75" customHeight="1">
      <c r="C287" s="274"/>
      <c r="G287" s="274"/>
      <c r="I287" s="274"/>
    </row>
    <row r="288" spans="3:9" ht="12.75" customHeight="1">
      <c r="C288" s="274"/>
      <c r="G288" s="274"/>
      <c r="I288" s="274"/>
    </row>
    <row r="289" spans="3:9" ht="12.75" customHeight="1">
      <c r="C289" s="274"/>
      <c r="G289" s="274"/>
      <c r="I289" s="274"/>
    </row>
    <row r="290" spans="3:9" ht="12.75" customHeight="1">
      <c r="C290" s="274"/>
      <c r="G290" s="274"/>
      <c r="I290" s="274"/>
    </row>
    <row r="291" spans="3:9" ht="12.75" customHeight="1">
      <c r="C291" s="274"/>
      <c r="G291" s="274"/>
      <c r="I291" s="274"/>
    </row>
    <row r="292" spans="3:9" ht="12.75" customHeight="1">
      <c r="C292" s="274"/>
      <c r="G292" s="274"/>
      <c r="I292" s="274"/>
    </row>
    <row r="293" spans="3:9" ht="12.75" customHeight="1">
      <c r="C293" s="274"/>
      <c r="G293" s="274"/>
      <c r="I293" s="274"/>
    </row>
    <row r="294" spans="3:9" ht="12.75" customHeight="1">
      <c r="C294" s="274"/>
      <c r="G294" s="274"/>
      <c r="I294" s="274"/>
    </row>
    <row r="295" spans="3:9" ht="12.75" customHeight="1">
      <c r="C295" s="274"/>
      <c r="G295" s="274"/>
      <c r="I295" s="274"/>
    </row>
    <row r="296" spans="3:9" ht="12.75" customHeight="1">
      <c r="C296" s="274"/>
      <c r="G296" s="274"/>
      <c r="I296" s="274"/>
    </row>
    <row r="297" spans="3:9" ht="12.75" customHeight="1">
      <c r="C297" s="274"/>
      <c r="G297" s="274"/>
      <c r="I297" s="274"/>
    </row>
    <row r="298" spans="3:9" ht="12.75" customHeight="1">
      <c r="C298" s="274"/>
      <c r="G298" s="274"/>
      <c r="I298" s="274"/>
    </row>
    <row r="299" spans="3:9" ht="12.75" customHeight="1">
      <c r="C299" s="274"/>
      <c r="G299" s="274"/>
      <c r="I299" s="274"/>
    </row>
    <row r="300" spans="3:9" ht="12.75" customHeight="1">
      <c r="C300" s="274"/>
      <c r="G300" s="274"/>
      <c r="I300" s="274"/>
    </row>
    <row r="301" spans="3:9" ht="12.75" customHeight="1">
      <c r="C301" s="274"/>
      <c r="G301" s="274"/>
      <c r="I301" s="274"/>
    </row>
    <row r="302" spans="3:9" ht="12.75" customHeight="1">
      <c r="C302" s="274"/>
      <c r="G302" s="274"/>
      <c r="I302" s="274"/>
    </row>
    <row r="303" spans="3:9" ht="12.75" customHeight="1">
      <c r="C303" s="274"/>
      <c r="G303" s="274"/>
      <c r="I303" s="274"/>
    </row>
    <row r="304" spans="3:9" ht="12.75" customHeight="1">
      <c r="C304" s="274"/>
      <c r="G304" s="274"/>
      <c r="I304" s="274"/>
    </row>
    <row r="305" spans="3:9" ht="12.75" customHeight="1">
      <c r="C305" s="274"/>
      <c r="G305" s="274"/>
      <c r="I305" s="274"/>
    </row>
    <row r="306" spans="3:9" ht="12.75" customHeight="1">
      <c r="C306" s="274"/>
      <c r="G306" s="274"/>
      <c r="I306" s="274"/>
    </row>
    <row r="307" spans="3:9" ht="12.75" customHeight="1">
      <c r="C307" s="274"/>
      <c r="G307" s="274"/>
      <c r="I307" s="274"/>
    </row>
    <row r="308" spans="3:9" ht="12.75" customHeight="1">
      <c r="C308" s="274"/>
      <c r="G308" s="274"/>
      <c r="I308" s="274"/>
    </row>
    <row r="309" spans="3:9" ht="12.75" customHeight="1">
      <c r="C309" s="274"/>
      <c r="G309" s="274"/>
      <c r="I309" s="274"/>
    </row>
    <row r="310" spans="3:9" ht="12.75" customHeight="1">
      <c r="C310" s="274"/>
      <c r="G310" s="274"/>
      <c r="I310" s="274"/>
    </row>
    <row r="311" spans="3:9" ht="12.75" customHeight="1">
      <c r="C311" s="274"/>
      <c r="G311" s="274"/>
      <c r="I311" s="274"/>
    </row>
    <row r="312" spans="3:9" ht="12.75" customHeight="1">
      <c r="C312" s="274"/>
      <c r="G312" s="274"/>
      <c r="I312" s="274"/>
    </row>
    <row r="313" spans="3:9" ht="12.75" customHeight="1">
      <c r="C313" s="274"/>
      <c r="G313" s="274"/>
      <c r="I313" s="274"/>
    </row>
    <row r="314" spans="3:9" ht="12.75" customHeight="1">
      <c r="C314" s="274"/>
      <c r="G314" s="274"/>
      <c r="I314" s="274"/>
    </row>
    <row r="315" spans="3:9" ht="12.75" customHeight="1">
      <c r="C315" s="274"/>
      <c r="G315" s="274"/>
      <c r="I315" s="274"/>
    </row>
    <row r="316" spans="3:9" ht="12.75" customHeight="1">
      <c r="C316" s="274"/>
      <c r="G316" s="274"/>
      <c r="I316" s="274"/>
    </row>
    <row r="317" spans="3:9" ht="12.75" customHeight="1">
      <c r="C317" s="274"/>
      <c r="G317" s="274"/>
      <c r="I317" s="274"/>
    </row>
    <row r="318" spans="3:9" ht="12.75" customHeight="1">
      <c r="C318" s="274"/>
      <c r="G318" s="274"/>
      <c r="I318" s="274"/>
    </row>
    <row r="319" spans="3:9" ht="12.75" customHeight="1">
      <c r="C319" s="274"/>
      <c r="G319" s="274"/>
      <c r="I319" s="274"/>
    </row>
    <row r="320" spans="3:9" ht="12.75" customHeight="1">
      <c r="C320" s="274"/>
      <c r="G320" s="274"/>
      <c r="I320" s="274"/>
    </row>
    <row r="321" spans="3:9" ht="12.75" customHeight="1">
      <c r="C321" s="274"/>
      <c r="G321" s="274"/>
      <c r="I321" s="274"/>
    </row>
    <row r="322" spans="3:9" ht="12.75" customHeight="1">
      <c r="C322" s="274"/>
      <c r="G322" s="274"/>
      <c r="I322" s="274"/>
    </row>
    <row r="323" spans="3:9" ht="12.75" customHeight="1">
      <c r="C323" s="274"/>
      <c r="G323" s="274"/>
      <c r="I323" s="274"/>
    </row>
    <row r="324" spans="3:9" ht="12.75" customHeight="1">
      <c r="C324" s="274"/>
      <c r="G324" s="274"/>
      <c r="I324" s="274"/>
    </row>
    <row r="325" spans="3:9" ht="12.75" customHeight="1">
      <c r="C325" s="274"/>
      <c r="G325" s="274"/>
      <c r="I325" s="274"/>
    </row>
    <row r="326" spans="3:9" ht="12.75" customHeight="1">
      <c r="C326" s="274"/>
      <c r="G326" s="274"/>
      <c r="I326" s="274"/>
    </row>
    <row r="327" spans="3:9" ht="12.75" customHeight="1">
      <c r="C327" s="274"/>
      <c r="G327" s="274"/>
      <c r="I327" s="274"/>
    </row>
    <row r="328" spans="3:9" ht="12.75" customHeight="1">
      <c r="C328" s="274"/>
      <c r="G328" s="274"/>
      <c r="I328" s="274"/>
    </row>
    <row r="329" spans="3:9" ht="12.75" customHeight="1">
      <c r="C329" s="274"/>
      <c r="G329" s="274"/>
      <c r="I329" s="274"/>
    </row>
    <row r="330" spans="3:9" ht="12.75" customHeight="1">
      <c r="C330" s="274"/>
      <c r="G330" s="274"/>
      <c r="I330" s="274"/>
    </row>
    <row r="331" spans="3:9" ht="12.75" customHeight="1">
      <c r="C331" s="274"/>
      <c r="G331" s="274"/>
      <c r="I331" s="274"/>
    </row>
    <row r="332" spans="3:9" ht="12.75" customHeight="1">
      <c r="C332" s="274"/>
      <c r="G332" s="274"/>
      <c r="I332" s="274"/>
    </row>
    <row r="333" spans="3:9" ht="12.75" customHeight="1">
      <c r="C333" s="274"/>
      <c r="G333" s="274"/>
      <c r="I333" s="274"/>
    </row>
    <row r="334" spans="3:9" ht="12.75" customHeight="1">
      <c r="C334" s="274"/>
      <c r="G334" s="274"/>
      <c r="I334" s="274"/>
    </row>
    <row r="335" spans="3:9" ht="12.75" customHeight="1">
      <c r="C335" s="274"/>
      <c r="G335" s="274"/>
      <c r="I335" s="274"/>
    </row>
    <row r="336" spans="3:9" ht="12.75" customHeight="1">
      <c r="C336" s="274"/>
      <c r="G336" s="274"/>
      <c r="I336" s="274"/>
    </row>
    <row r="337" spans="3:9" ht="12.75" customHeight="1">
      <c r="C337" s="274"/>
      <c r="G337" s="274"/>
      <c r="I337" s="274"/>
    </row>
    <row r="338" spans="3:9" ht="12.75" customHeight="1">
      <c r="C338" s="274"/>
      <c r="G338" s="274"/>
      <c r="I338" s="274"/>
    </row>
    <row r="339" spans="3:9" ht="12.75" customHeight="1">
      <c r="C339" s="274"/>
      <c r="G339" s="274"/>
      <c r="I339" s="274"/>
    </row>
    <row r="340" spans="3:9" ht="12.75" customHeight="1">
      <c r="C340" s="274"/>
      <c r="G340" s="274"/>
      <c r="I340" s="274"/>
    </row>
    <row r="341" spans="3:9" ht="12.75" customHeight="1">
      <c r="C341" s="274"/>
      <c r="G341" s="274"/>
      <c r="I341" s="274"/>
    </row>
    <row r="342" spans="3:9" ht="12.75" customHeight="1">
      <c r="C342" s="274"/>
      <c r="G342" s="274"/>
      <c r="I342" s="274"/>
    </row>
    <row r="343" spans="3:9" ht="12.75" customHeight="1">
      <c r="C343" s="274"/>
      <c r="G343" s="274"/>
      <c r="I343" s="274"/>
    </row>
    <row r="344" spans="3:9" ht="12.75" customHeight="1">
      <c r="C344" s="274"/>
      <c r="G344" s="274"/>
      <c r="I344" s="274"/>
    </row>
    <row r="345" spans="3:9" ht="12.75" customHeight="1">
      <c r="C345" s="274"/>
      <c r="G345" s="274"/>
      <c r="I345" s="274"/>
    </row>
    <row r="346" spans="3:9" ht="12.75" customHeight="1">
      <c r="C346" s="274"/>
      <c r="G346" s="274"/>
      <c r="I346" s="274"/>
    </row>
    <row r="347" spans="3:9" ht="12.75" customHeight="1">
      <c r="C347" s="274"/>
      <c r="G347" s="274"/>
      <c r="I347" s="274"/>
    </row>
    <row r="348" spans="3:9" ht="12.75" customHeight="1">
      <c r="C348" s="274"/>
      <c r="G348" s="274"/>
      <c r="I348" s="274"/>
    </row>
    <row r="349" spans="3:9" ht="12.75" customHeight="1">
      <c r="C349" s="274"/>
      <c r="G349" s="274"/>
      <c r="I349" s="274"/>
    </row>
    <row r="350" spans="3:9" ht="12.75" customHeight="1">
      <c r="C350" s="274"/>
      <c r="G350" s="274"/>
      <c r="I350" s="274"/>
    </row>
    <row r="351" spans="3:9" ht="12.75" customHeight="1">
      <c r="C351" s="274"/>
      <c r="G351" s="274"/>
      <c r="I351" s="274"/>
    </row>
    <row r="352" spans="3:9" ht="12.75" customHeight="1">
      <c r="C352" s="274"/>
      <c r="G352" s="274"/>
      <c r="I352" s="274"/>
    </row>
    <row r="353" spans="3:9" ht="12.75" customHeight="1">
      <c r="C353" s="274"/>
      <c r="G353" s="274"/>
      <c r="I353" s="274"/>
    </row>
    <row r="354" spans="3:9" ht="12.75" customHeight="1">
      <c r="C354" s="274"/>
      <c r="G354" s="274"/>
      <c r="I354" s="274"/>
    </row>
    <row r="355" spans="3:9" ht="12.75" customHeight="1">
      <c r="C355" s="274"/>
      <c r="G355" s="274"/>
      <c r="I355" s="274"/>
    </row>
    <row r="356" spans="3:9" ht="12.75" customHeight="1">
      <c r="C356" s="274"/>
      <c r="G356" s="274"/>
      <c r="I356" s="274"/>
    </row>
    <row r="357" spans="3:9" ht="12.75" customHeight="1">
      <c r="C357" s="274"/>
      <c r="G357" s="274"/>
      <c r="I357" s="274"/>
    </row>
    <row r="358" spans="3:9" ht="12.75" customHeight="1">
      <c r="C358" s="274"/>
      <c r="G358" s="274"/>
      <c r="I358" s="274"/>
    </row>
    <row r="359" spans="3:9" ht="12.75" customHeight="1">
      <c r="C359" s="274"/>
      <c r="G359" s="274"/>
      <c r="I359" s="274"/>
    </row>
    <row r="360" spans="3:9" ht="12.75" customHeight="1">
      <c r="C360" s="274"/>
      <c r="G360" s="274"/>
      <c r="I360" s="274"/>
    </row>
    <row r="361" spans="3:9" ht="12.75" customHeight="1">
      <c r="C361" s="274"/>
      <c r="G361" s="274"/>
      <c r="I361" s="274"/>
    </row>
    <row r="362" spans="3:9" ht="12.75" customHeight="1">
      <c r="C362" s="274"/>
      <c r="G362" s="274"/>
      <c r="I362" s="274"/>
    </row>
    <row r="363" spans="3:9" ht="12.75" customHeight="1">
      <c r="C363" s="274"/>
      <c r="G363" s="274"/>
      <c r="I363" s="274"/>
    </row>
    <row r="364" spans="3:9" ht="12.75" customHeight="1">
      <c r="C364" s="274"/>
      <c r="G364" s="274"/>
      <c r="I364" s="274"/>
    </row>
    <row r="365" spans="3:9" ht="12.75" customHeight="1">
      <c r="C365" s="274"/>
      <c r="G365" s="274"/>
      <c r="I365" s="274"/>
    </row>
    <row r="366" spans="3:9" ht="12.75" customHeight="1">
      <c r="C366" s="274"/>
      <c r="G366" s="274"/>
      <c r="I366" s="274"/>
    </row>
    <row r="367" spans="3:9" ht="12.75" customHeight="1">
      <c r="C367" s="274"/>
      <c r="G367" s="274"/>
      <c r="I367" s="274"/>
    </row>
    <row r="368" spans="3:9" ht="12.75" customHeight="1">
      <c r="C368" s="274"/>
      <c r="G368" s="274"/>
      <c r="I368" s="274"/>
    </row>
    <row r="369" spans="3:9" ht="12.75" customHeight="1">
      <c r="C369" s="274"/>
      <c r="G369" s="274"/>
      <c r="I369" s="274"/>
    </row>
    <row r="370" spans="3:9" ht="12.75" customHeight="1">
      <c r="C370" s="274"/>
      <c r="G370" s="274"/>
      <c r="I370" s="274"/>
    </row>
    <row r="371" spans="3:9" ht="12.75" customHeight="1">
      <c r="C371" s="274"/>
      <c r="G371" s="274"/>
      <c r="I371" s="274"/>
    </row>
    <row r="372" spans="3:9" ht="12.75" customHeight="1">
      <c r="C372" s="274"/>
      <c r="G372" s="274"/>
      <c r="I372" s="274"/>
    </row>
    <row r="373" spans="3:9" ht="12.75" customHeight="1">
      <c r="C373" s="274"/>
      <c r="G373" s="274"/>
      <c r="I373" s="274"/>
    </row>
    <row r="374" spans="3:9" ht="12.75" customHeight="1">
      <c r="C374" s="274"/>
      <c r="G374" s="274"/>
      <c r="I374" s="274"/>
    </row>
    <row r="375" spans="3:9" ht="12.75" customHeight="1">
      <c r="C375" s="274"/>
      <c r="G375" s="274"/>
      <c r="I375" s="274"/>
    </row>
    <row r="376" spans="3:9" ht="12.75" customHeight="1">
      <c r="C376" s="274"/>
      <c r="G376" s="274"/>
      <c r="I376" s="274"/>
    </row>
    <row r="377" spans="3:9" ht="12.75" customHeight="1">
      <c r="C377" s="274"/>
      <c r="G377" s="274"/>
      <c r="I377" s="274"/>
    </row>
    <row r="378" spans="3:9" ht="12.75" customHeight="1">
      <c r="C378" s="274"/>
      <c r="G378" s="274"/>
      <c r="I378" s="274"/>
    </row>
    <row r="379" spans="3:9" ht="12.75" customHeight="1">
      <c r="C379" s="274"/>
      <c r="G379" s="274"/>
      <c r="I379" s="274"/>
    </row>
    <row r="380" spans="3:9" ht="12.75" customHeight="1">
      <c r="C380" s="274"/>
      <c r="G380" s="274"/>
      <c r="I380" s="274"/>
    </row>
    <row r="381" spans="3:9" ht="12.75" customHeight="1">
      <c r="C381" s="274"/>
      <c r="G381" s="274"/>
      <c r="I381" s="274"/>
    </row>
    <row r="382" spans="3:9" ht="12.75" customHeight="1">
      <c r="C382" s="274"/>
      <c r="G382" s="274"/>
      <c r="I382" s="274"/>
    </row>
    <row r="383" spans="3:9" ht="12.75" customHeight="1">
      <c r="C383" s="274"/>
      <c r="G383" s="274"/>
      <c r="I383" s="274"/>
    </row>
    <row r="384" spans="3:9" ht="12.75" customHeight="1">
      <c r="C384" s="274"/>
      <c r="G384" s="274"/>
      <c r="I384" s="274"/>
    </row>
    <row r="385" spans="3:9" ht="12.75" customHeight="1">
      <c r="C385" s="274"/>
      <c r="G385" s="274"/>
      <c r="I385" s="274"/>
    </row>
    <row r="386" spans="3:9" ht="12.75" customHeight="1">
      <c r="C386" s="274"/>
      <c r="G386" s="274"/>
      <c r="I386" s="274"/>
    </row>
    <row r="387" spans="3:9" ht="12.75" customHeight="1">
      <c r="C387" s="274"/>
      <c r="G387" s="274"/>
      <c r="I387" s="274"/>
    </row>
    <row r="388" spans="3:9" ht="12.75" customHeight="1">
      <c r="C388" s="274"/>
      <c r="G388" s="274"/>
      <c r="I388" s="274"/>
    </row>
    <row r="389" spans="3:9" ht="12.75" customHeight="1">
      <c r="C389" s="274"/>
      <c r="G389" s="274"/>
      <c r="I389" s="274"/>
    </row>
    <row r="390" spans="3:9" ht="12.75" customHeight="1">
      <c r="C390" s="274"/>
      <c r="G390" s="274"/>
      <c r="I390" s="274"/>
    </row>
    <row r="391" spans="3:9" ht="12.75" customHeight="1">
      <c r="C391" s="274"/>
      <c r="G391" s="274"/>
      <c r="I391" s="274"/>
    </row>
    <row r="392" spans="3:9" ht="12.75" customHeight="1">
      <c r="C392" s="274"/>
      <c r="G392" s="274"/>
      <c r="I392" s="274"/>
    </row>
    <row r="393" spans="3:9" ht="12.75" customHeight="1">
      <c r="C393" s="274"/>
      <c r="G393" s="274"/>
      <c r="I393" s="274"/>
    </row>
    <row r="394" spans="3:9" ht="12.75" customHeight="1">
      <c r="C394" s="274"/>
      <c r="G394" s="274"/>
      <c r="I394" s="274"/>
    </row>
    <row r="395" spans="3:9" ht="12.75" customHeight="1">
      <c r="C395" s="274"/>
      <c r="G395" s="274"/>
      <c r="I395" s="274"/>
    </row>
    <row r="396" spans="3:9" ht="12.75" customHeight="1">
      <c r="C396" s="274"/>
      <c r="G396" s="274"/>
      <c r="I396" s="274"/>
    </row>
    <row r="397" spans="3:9" ht="12.75" customHeight="1">
      <c r="C397" s="274"/>
      <c r="G397" s="274"/>
      <c r="I397" s="274"/>
    </row>
    <row r="398" spans="3:9" ht="12.75" customHeight="1">
      <c r="C398" s="274"/>
      <c r="G398" s="274"/>
      <c r="I398" s="274"/>
    </row>
    <row r="399" spans="3:9" ht="12.75" customHeight="1">
      <c r="C399" s="274"/>
      <c r="G399" s="274"/>
      <c r="I399" s="274"/>
    </row>
    <row r="400" spans="3:9" ht="12.75" customHeight="1">
      <c r="C400" s="274"/>
      <c r="G400" s="274"/>
      <c r="I400" s="274"/>
    </row>
    <row r="401" spans="3:9" ht="12.75" customHeight="1">
      <c r="C401" s="274"/>
      <c r="G401" s="274"/>
      <c r="I401" s="274"/>
    </row>
    <row r="402" spans="3:9" ht="12.75" customHeight="1">
      <c r="C402" s="274"/>
      <c r="G402" s="274"/>
      <c r="I402" s="274"/>
    </row>
    <row r="403" spans="3:9" ht="12.75" customHeight="1">
      <c r="C403" s="274"/>
      <c r="G403" s="274"/>
      <c r="I403" s="274"/>
    </row>
    <row r="404" spans="3:9" ht="12.75" customHeight="1">
      <c r="C404" s="274"/>
      <c r="G404" s="274"/>
      <c r="I404" s="274"/>
    </row>
    <row r="405" spans="3:9" ht="12.75" customHeight="1">
      <c r="C405" s="274"/>
      <c r="G405" s="274"/>
      <c r="I405" s="274"/>
    </row>
    <row r="406" spans="3:9" ht="12.75" customHeight="1">
      <c r="C406" s="274"/>
      <c r="G406" s="274"/>
      <c r="I406" s="274"/>
    </row>
    <row r="407" spans="3:9" ht="12.75" customHeight="1">
      <c r="C407" s="274"/>
      <c r="G407" s="274"/>
      <c r="I407" s="274"/>
    </row>
    <row r="408" spans="3:9" ht="12.75" customHeight="1">
      <c r="C408" s="274"/>
      <c r="G408" s="274"/>
      <c r="I408" s="274"/>
    </row>
    <row r="409" spans="3:9" ht="12.75" customHeight="1">
      <c r="C409" s="274"/>
      <c r="G409" s="274"/>
      <c r="I409" s="274"/>
    </row>
    <row r="410" spans="3:9" ht="12.75" customHeight="1">
      <c r="C410" s="274"/>
      <c r="G410" s="274"/>
      <c r="I410" s="274"/>
    </row>
    <row r="411" spans="3:9" ht="12.75" customHeight="1">
      <c r="C411" s="274"/>
      <c r="G411" s="274"/>
      <c r="I411" s="274"/>
    </row>
    <row r="412" spans="3:9" ht="12.75" customHeight="1">
      <c r="C412" s="274"/>
      <c r="G412" s="274"/>
      <c r="I412" s="274"/>
    </row>
    <row r="413" spans="3:9" ht="12.75" customHeight="1">
      <c r="C413" s="274"/>
      <c r="G413" s="274"/>
      <c r="I413" s="274"/>
    </row>
    <row r="414" spans="3:9" ht="12.75" customHeight="1">
      <c r="C414" s="274"/>
      <c r="G414" s="274"/>
      <c r="I414" s="274"/>
    </row>
    <row r="415" spans="3:9" ht="12.75" customHeight="1">
      <c r="C415" s="274"/>
      <c r="G415" s="274"/>
      <c r="I415" s="274"/>
    </row>
    <row r="416" spans="3:9" ht="12.75" customHeight="1">
      <c r="C416" s="274"/>
      <c r="G416" s="274"/>
      <c r="I416" s="274"/>
    </row>
    <row r="417" spans="3:9" ht="12.75" customHeight="1">
      <c r="C417" s="274"/>
      <c r="G417" s="274"/>
      <c r="I417" s="274"/>
    </row>
    <row r="418" spans="3:9" ht="12.75" customHeight="1">
      <c r="C418" s="274"/>
      <c r="G418" s="274"/>
      <c r="I418" s="274"/>
    </row>
    <row r="419" spans="3:9" ht="12.75" customHeight="1">
      <c r="C419" s="274"/>
      <c r="G419" s="274"/>
      <c r="I419" s="274"/>
    </row>
    <row r="420" spans="3:9" ht="12.75" customHeight="1">
      <c r="C420" s="274"/>
      <c r="G420" s="274"/>
      <c r="I420" s="274"/>
    </row>
    <row r="421" spans="3:9" ht="12.75" customHeight="1">
      <c r="C421" s="274"/>
      <c r="G421" s="274"/>
      <c r="I421" s="274"/>
    </row>
    <row r="422" spans="3:9" ht="12.75" customHeight="1">
      <c r="C422" s="274"/>
      <c r="G422" s="274"/>
      <c r="I422" s="274"/>
    </row>
    <row r="423" spans="3:9" ht="12.75" customHeight="1">
      <c r="C423" s="274"/>
      <c r="G423" s="274"/>
      <c r="I423" s="274"/>
    </row>
    <row r="424" spans="3:9" ht="12.75" customHeight="1">
      <c r="C424" s="274"/>
      <c r="G424" s="274"/>
      <c r="I424" s="274"/>
    </row>
    <row r="425" spans="3:9" ht="12.75" customHeight="1">
      <c r="C425" s="274"/>
      <c r="G425" s="274"/>
      <c r="I425" s="274"/>
    </row>
    <row r="426" spans="3:9" ht="12.75" customHeight="1">
      <c r="C426" s="274"/>
      <c r="G426" s="274"/>
      <c r="I426" s="274"/>
    </row>
    <row r="427" spans="3:9" ht="12.75" customHeight="1">
      <c r="C427" s="274"/>
      <c r="G427" s="274"/>
      <c r="I427" s="274"/>
    </row>
    <row r="428" spans="3:9" ht="12.75" customHeight="1">
      <c r="C428" s="274"/>
      <c r="G428" s="274"/>
      <c r="I428" s="274"/>
    </row>
    <row r="429" spans="3:9" ht="12.75" customHeight="1">
      <c r="C429" s="274"/>
      <c r="G429" s="274"/>
      <c r="I429" s="274"/>
    </row>
    <row r="430" spans="3:9" ht="12.75" customHeight="1">
      <c r="C430" s="274"/>
      <c r="G430" s="274"/>
      <c r="I430" s="274"/>
    </row>
    <row r="431" spans="3:9" ht="12.75" customHeight="1">
      <c r="C431" s="274"/>
      <c r="G431" s="274"/>
      <c r="I431" s="274"/>
    </row>
    <row r="432" spans="3:9" ht="12.75" customHeight="1">
      <c r="C432" s="274"/>
      <c r="G432" s="274"/>
      <c r="I432" s="274"/>
    </row>
    <row r="433" spans="3:9" ht="12.75" customHeight="1">
      <c r="C433" s="274"/>
      <c r="G433" s="274"/>
      <c r="I433" s="274"/>
    </row>
    <row r="434" spans="3:9" ht="12.75" customHeight="1">
      <c r="C434" s="274"/>
      <c r="G434" s="274"/>
      <c r="I434" s="274"/>
    </row>
    <row r="435" spans="3:9" ht="12.75" customHeight="1">
      <c r="C435" s="274"/>
      <c r="G435" s="274"/>
      <c r="I435" s="274"/>
    </row>
    <row r="436" spans="3:9" ht="12.75" customHeight="1">
      <c r="C436" s="274"/>
      <c r="G436" s="274"/>
      <c r="I436" s="274"/>
    </row>
    <row r="437" spans="3:9" ht="12.75" customHeight="1">
      <c r="C437" s="274"/>
      <c r="G437" s="274"/>
      <c r="I437" s="274"/>
    </row>
    <row r="438" spans="3:9" ht="12.75" customHeight="1">
      <c r="C438" s="274"/>
      <c r="G438" s="274"/>
      <c r="I438" s="274"/>
    </row>
    <row r="439" spans="3:9" ht="12.75" customHeight="1">
      <c r="C439" s="274"/>
      <c r="G439" s="274"/>
      <c r="I439" s="274"/>
    </row>
    <row r="440" spans="3:9" ht="12.75" customHeight="1">
      <c r="C440" s="274"/>
      <c r="G440" s="274"/>
      <c r="I440" s="274"/>
    </row>
    <row r="441" spans="3:9" ht="12.75" customHeight="1">
      <c r="C441" s="274"/>
      <c r="G441" s="274"/>
      <c r="I441" s="274"/>
    </row>
    <row r="442" spans="3:9" ht="12.75" customHeight="1">
      <c r="C442" s="274"/>
      <c r="G442" s="274"/>
      <c r="I442" s="274"/>
    </row>
    <row r="443" spans="3:9" ht="12.75" customHeight="1">
      <c r="C443" s="274"/>
      <c r="G443" s="274"/>
      <c r="I443" s="274"/>
    </row>
    <row r="444" spans="3:9" ht="12.75" customHeight="1">
      <c r="C444" s="274"/>
      <c r="G444" s="274"/>
      <c r="I444" s="274"/>
    </row>
    <row r="445" spans="3:9" ht="12.75" customHeight="1">
      <c r="C445" s="274"/>
      <c r="G445" s="274"/>
      <c r="I445" s="274"/>
    </row>
    <row r="446" spans="3:9" ht="12.75" customHeight="1">
      <c r="C446" s="274"/>
      <c r="G446" s="274"/>
      <c r="I446" s="274"/>
    </row>
    <row r="447" spans="3:9" ht="12.75" customHeight="1">
      <c r="C447" s="274"/>
      <c r="G447" s="274"/>
      <c r="I447" s="274"/>
    </row>
    <row r="448" spans="3:9" ht="12.75" customHeight="1">
      <c r="C448" s="274"/>
      <c r="G448" s="274"/>
      <c r="I448" s="274"/>
    </row>
    <row r="449" spans="3:9" ht="12.75" customHeight="1">
      <c r="C449" s="274"/>
      <c r="G449" s="274"/>
      <c r="I449" s="274"/>
    </row>
    <row r="450" spans="3:9" ht="12.75" customHeight="1">
      <c r="C450" s="274"/>
      <c r="G450" s="274"/>
      <c r="I450" s="274"/>
    </row>
    <row r="451" spans="3:9" ht="12.75" customHeight="1">
      <c r="C451" s="274"/>
      <c r="G451" s="274"/>
      <c r="I451" s="274"/>
    </row>
    <row r="452" spans="3:9" ht="12.75" customHeight="1">
      <c r="C452" s="274"/>
      <c r="G452" s="274"/>
      <c r="I452" s="274"/>
    </row>
    <row r="453" spans="3:9" ht="12.75" customHeight="1">
      <c r="C453" s="274"/>
      <c r="G453" s="274"/>
      <c r="I453" s="274"/>
    </row>
    <row r="454" spans="3:9" ht="12.75" customHeight="1">
      <c r="C454" s="274"/>
      <c r="G454" s="274"/>
      <c r="I454" s="274"/>
    </row>
    <row r="455" spans="3:9" ht="12.75" customHeight="1">
      <c r="C455" s="274"/>
      <c r="G455" s="274"/>
      <c r="I455" s="274"/>
    </row>
    <row r="456" spans="3:9" ht="12.75" customHeight="1">
      <c r="C456" s="274"/>
      <c r="G456" s="274"/>
      <c r="I456" s="274"/>
    </row>
    <row r="457" spans="3:9" ht="12.75" customHeight="1">
      <c r="C457" s="274"/>
      <c r="G457" s="274"/>
      <c r="I457" s="274"/>
    </row>
    <row r="458" spans="3:9" ht="12.75" customHeight="1">
      <c r="C458" s="274"/>
      <c r="G458" s="274"/>
      <c r="I458" s="274"/>
    </row>
    <row r="459" spans="3:9" ht="12.75" customHeight="1">
      <c r="C459" s="274"/>
      <c r="G459" s="274"/>
      <c r="I459" s="274"/>
    </row>
    <row r="460" spans="3:9" ht="12.75" customHeight="1">
      <c r="C460" s="274"/>
      <c r="G460" s="274"/>
      <c r="I460" s="274"/>
    </row>
    <row r="461" spans="3:9" ht="12.75" customHeight="1">
      <c r="C461" s="274"/>
      <c r="G461" s="274"/>
      <c r="I461" s="274"/>
    </row>
    <row r="462" spans="3:9" ht="12.75" customHeight="1">
      <c r="C462" s="274"/>
      <c r="G462" s="274"/>
      <c r="I462" s="274"/>
    </row>
    <row r="463" spans="3:9" ht="12.75" customHeight="1">
      <c r="C463" s="274"/>
      <c r="G463" s="274"/>
      <c r="I463" s="274"/>
    </row>
    <row r="464" spans="3:9" ht="12.75" customHeight="1">
      <c r="C464" s="274"/>
      <c r="G464" s="274"/>
      <c r="I464" s="274"/>
    </row>
    <row r="465" spans="3:9" ht="12.75" customHeight="1">
      <c r="C465" s="274"/>
      <c r="G465" s="274"/>
      <c r="I465" s="274"/>
    </row>
    <row r="466" spans="3:9" ht="12.75" customHeight="1">
      <c r="C466" s="274"/>
      <c r="G466" s="274"/>
      <c r="I466" s="274"/>
    </row>
    <row r="467" spans="3:9" ht="12.75" customHeight="1">
      <c r="C467" s="274"/>
      <c r="G467" s="274"/>
      <c r="I467" s="274"/>
    </row>
    <row r="468" spans="3:9" ht="12.75" customHeight="1">
      <c r="C468" s="274"/>
      <c r="G468" s="274"/>
      <c r="I468" s="274"/>
    </row>
    <row r="469" spans="3:9" ht="12.75" customHeight="1">
      <c r="C469" s="274"/>
      <c r="G469" s="274"/>
      <c r="I469" s="274"/>
    </row>
    <row r="470" spans="3:9" ht="12.75" customHeight="1">
      <c r="C470" s="274"/>
      <c r="G470" s="274"/>
      <c r="I470" s="274"/>
    </row>
    <row r="471" spans="3:9" ht="12.75" customHeight="1">
      <c r="C471" s="274"/>
      <c r="G471" s="274"/>
      <c r="I471" s="274"/>
    </row>
    <row r="472" spans="3:9" ht="12.75" customHeight="1">
      <c r="C472" s="274"/>
      <c r="G472" s="274"/>
      <c r="I472" s="274"/>
    </row>
    <row r="473" spans="3:9" ht="12.75" customHeight="1">
      <c r="C473" s="274"/>
      <c r="G473" s="274"/>
      <c r="I473" s="274"/>
    </row>
    <row r="474" spans="3:9" ht="12.75" customHeight="1">
      <c r="C474" s="274"/>
      <c r="G474" s="274"/>
      <c r="I474" s="274"/>
    </row>
    <row r="475" spans="3:9" ht="12.75" customHeight="1">
      <c r="C475" s="274"/>
      <c r="G475" s="274"/>
      <c r="I475" s="274"/>
    </row>
    <row r="476" spans="3:9" ht="12.75" customHeight="1">
      <c r="C476" s="274"/>
      <c r="G476" s="274"/>
      <c r="I476" s="274"/>
    </row>
    <row r="477" spans="3:9" ht="12.75" customHeight="1">
      <c r="C477" s="274"/>
      <c r="G477" s="274"/>
      <c r="I477" s="274"/>
    </row>
    <row r="478" spans="3:9" ht="12.75" customHeight="1">
      <c r="C478" s="274"/>
      <c r="G478" s="274"/>
      <c r="I478" s="274"/>
    </row>
    <row r="479" spans="3:9" ht="12.75" customHeight="1">
      <c r="C479" s="274"/>
      <c r="G479" s="274"/>
      <c r="I479" s="274"/>
    </row>
    <row r="480" spans="3:9" ht="12.75" customHeight="1">
      <c r="C480" s="274"/>
      <c r="G480" s="274"/>
      <c r="I480" s="274"/>
    </row>
    <row r="481" spans="3:9" ht="12.75" customHeight="1">
      <c r="C481" s="274"/>
      <c r="G481" s="274"/>
      <c r="I481" s="274"/>
    </row>
    <row r="482" spans="3:9" ht="12.75" customHeight="1">
      <c r="C482" s="274"/>
      <c r="G482" s="274"/>
      <c r="I482" s="274"/>
    </row>
    <row r="483" spans="3:9" ht="12.75" customHeight="1">
      <c r="C483" s="274"/>
      <c r="G483" s="274"/>
      <c r="I483" s="274"/>
    </row>
    <row r="484" spans="3:9" ht="12.75" customHeight="1">
      <c r="C484" s="274"/>
      <c r="G484" s="274"/>
      <c r="I484" s="274"/>
    </row>
    <row r="485" spans="3:9" ht="12.75" customHeight="1">
      <c r="C485" s="274"/>
      <c r="G485" s="274"/>
      <c r="I485" s="274"/>
    </row>
    <row r="486" spans="3:9" ht="12.75" customHeight="1">
      <c r="C486" s="274"/>
      <c r="G486" s="274"/>
      <c r="I486" s="274"/>
    </row>
    <row r="487" spans="3:9" ht="12.75" customHeight="1">
      <c r="C487" s="274"/>
      <c r="G487" s="274"/>
      <c r="I487" s="274"/>
    </row>
    <row r="488" spans="3:9" ht="12.75" customHeight="1">
      <c r="C488" s="274"/>
      <c r="G488" s="274"/>
      <c r="I488" s="274"/>
    </row>
    <row r="489" spans="3:9" ht="12.75" customHeight="1">
      <c r="C489" s="274"/>
      <c r="G489" s="274"/>
      <c r="I489" s="274"/>
    </row>
    <row r="490" spans="3:9" ht="12.75" customHeight="1">
      <c r="C490" s="274"/>
      <c r="G490" s="274"/>
      <c r="I490" s="274"/>
    </row>
    <row r="491" spans="3:9" ht="12.75" customHeight="1">
      <c r="C491" s="274"/>
      <c r="G491" s="274"/>
      <c r="I491" s="274"/>
    </row>
    <row r="492" spans="3:9" ht="12.75" customHeight="1">
      <c r="C492" s="274"/>
      <c r="G492" s="274"/>
      <c r="I492" s="274"/>
    </row>
    <row r="493" spans="3:9" ht="12.75" customHeight="1">
      <c r="C493" s="274"/>
      <c r="G493" s="274"/>
      <c r="I493" s="274"/>
    </row>
    <row r="494" spans="3:9" ht="12.75" customHeight="1">
      <c r="C494" s="274"/>
      <c r="G494" s="274"/>
      <c r="I494" s="274"/>
    </row>
    <row r="495" spans="3:9" ht="12.75" customHeight="1">
      <c r="C495" s="274"/>
      <c r="G495" s="274"/>
      <c r="I495" s="274"/>
    </row>
    <row r="496" spans="3:9" ht="12.75" customHeight="1">
      <c r="C496" s="274"/>
      <c r="G496" s="274"/>
      <c r="I496" s="274"/>
    </row>
    <row r="497" spans="3:9" ht="12.75" customHeight="1">
      <c r="C497" s="274"/>
      <c r="G497" s="274"/>
      <c r="I497" s="274"/>
    </row>
    <row r="498" spans="3:9" ht="12.75" customHeight="1">
      <c r="C498" s="274"/>
      <c r="G498" s="274"/>
      <c r="I498" s="274"/>
    </row>
    <row r="499" spans="3:9" ht="12.75" customHeight="1">
      <c r="C499" s="274"/>
      <c r="G499" s="274"/>
      <c r="I499" s="274"/>
    </row>
    <row r="500" spans="3:9" ht="12.75" customHeight="1">
      <c r="C500" s="274"/>
      <c r="G500" s="274"/>
      <c r="I500" s="274"/>
    </row>
    <row r="501" spans="3:9" ht="12.75" customHeight="1">
      <c r="C501" s="274"/>
      <c r="G501" s="274"/>
      <c r="I501" s="274"/>
    </row>
    <row r="502" spans="3:9" ht="12.75" customHeight="1">
      <c r="C502" s="274"/>
      <c r="G502" s="274"/>
      <c r="I502" s="274"/>
    </row>
    <row r="503" spans="3:9" ht="12.75" customHeight="1">
      <c r="C503" s="274"/>
      <c r="G503" s="274"/>
      <c r="I503" s="274"/>
    </row>
    <row r="504" spans="3:9" ht="12.75" customHeight="1">
      <c r="C504" s="274"/>
      <c r="G504" s="274"/>
      <c r="I504" s="274"/>
    </row>
    <row r="505" spans="3:9" ht="12.75" customHeight="1">
      <c r="C505" s="274"/>
      <c r="G505" s="274"/>
      <c r="I505" s="274"/>
    </row>
    <row r="506" spans="3:9" ht="12.75" customHeight="1">
      <c r="C506" s="274"/>
      <c r="G506" s="274"/>
      <c r="I506" s="274"/>
    </row>
    <row r="507" spans="3:9" ht="12.75" customHeight="1">
      <c r="C507" s="274"/>
      <c r="G507" s="274"/>
      <c r="I507" s="274"/>
    </row>
    <row r="508" spans="3:9" ht="12.75" customHeight="1">
      <c r="C508" s="274"/>
      <c r="G508" s="274"/>
      <c r="I508" s="274"/>
    </row>
    <row r="509" spans="3:9" ht="12.75" customHeight="1">
      <c r="C509" s="274"/>
      <c r="G509" s="274"/>
      <c r="I509" s="274"/>
    </row>
    <row r="510" spans="3:9" ht="12.75" customHeight="1">
      <c r="C510" s="274"/>
      <c r="G510" s="274"/>
      <c r="I510" s="274"/>
    </row>
    <row r="511" spans="3:9" ht="12.75" customHeight="1">
      <c r="C511" s="274"/>
      <c r="G511" s="274"/>
      <c r="I511" s="274"/>
    </row>
    <row r="512" spans="3:9" ht="12.75" customHeight="1">
      <c r="C512" s="274"/>
      <c r="G512" s="274"/>
      <c r="I512" s="274"/>
    </row>
    <row r="513" spans="3:9" ht="12.75" customHeight="1">
      <c r="C513" s="274"/>
      <c r="G513" s="274"/>
      <c r="I513" s="274"/>
    </row>
    <row r="514" spans="3:9" ht="12.75" customHeight="1">
      <c r="C514" s="274"/>
      <c r="G514" s="274"/>
      <c r="I514" s="274"/>
    </row>
    <row r="515" spans="3:9" ht="12.75" customHeight="1">
      <c r="C515" s="274"/>
      <c r="G515" s="274"/>
      <c r="I515" s="274"/>
    </row>
    <row r="516" spans="3:9" ht="12.75" customHeight="1">
      <c r="C516" s="274"/>
      <c r="G516" s="274"/>
      <c r="I516" s="274"/>
    </row>
    <row r="517" spans="3:9" ht="12.75" customHeight="1">
      <c r="C517" s="274"/>
      <c r="G517" s="274"/>
      <c r="I517" s="274"/>
    </row>
    <row r="518" spans="3:9" ht="12.75" customHeight="1">
      <c r="C518" s="274"/>
      <c r="G518" s="274"/>
      <c r="I518" s="274"/>
    </row>
    <row r="519" spans="3:9" ht="12.75" customHeight="1">
      <c r="C519" s="274"/>
      <c r="G519" s="274"/>
      <c r="I519" s="274"/>
    </row>
    <row r="520" spans="3:9" ht="12.75" customHeight="1">
      <c r="C520" s="274"/>
      <c r="G520" s="274"/>
      <c r="I520" s="274"/>
    </row>
    <row r="521" spans="3:9" ht="12.75" customHeight="1">
      <c r="C521" s="274"/>
      <c r="G521" s="274"/>
      <c r="I521" s="274"/>
    </row>
    <row r="522" spans="3:9" ht="12.75" customHeight="1">
      <c r="C522" s="274"/>
      <c r="G522" s="274"/>
      <c r="I522" s="274"/>
    </row>
    <row r="523" spans="3:9" ht="12.75" customHeight="1">
      <c r="C523" s="274"/>
      <c r="G523" s="274"/>
      <c r="I523" s="274"/>
    </row>
    <row r="524" spans="3:9" ht="12.75" customHeight="1">
      <c r="C524" s="274"/>
      <c r="G524" s="274"/>
      <c r="I524" s="274"/>
    </row>
    <row r="525" spans="3:9" ht="12.75" customHeight="1">
      <c r="C525" s="274"/>
      <c r="G525" s="274"/>
      <c r="I525" s="274"/>
    </row>
    <row r="526" spans="3:9" ht="12.75" customHeight="1">
      <c r="C526" s="274"/>
      <c r="G526" s="274"/>
      <c r="I526" s="274"/>
    </row>
    <row r="527" spans="3:9" ht="12.75" customHeight="1">
      <c r="C527" s="274"/>
      <c r="G527" s="274"/>
      <c r="I527" s="274"/>
    </row>
    <row r="528" spans="3:9" ht="12.75" customHeight="1">
      <c r="C528" s="274"/>
      <c r="G528" s="274"/>
      <c r="I528" s="274"/>
    </row>
    <row r="529" spans="3:9" ht="12.75" customHeight="1">
      <c r="C529" s="274"/>
      <c r="G529" s="274"/>
      <c r="I529" s="274"/>
    </row>
    <row r="530" spans="3:9" ht="12.75" customHeight="1">
      <c r="C530" s="274"/>
      <c r="G530" s="274"/>
      <c r="I530" s="274"/>
    </row>
    <row r="531" spans="3:9" ht="12.75" customHeight="1">
      <c r="C531" s="274"/>
      <c r="G531" s="274"/>
      <c r="I531" s="274"/>
    </row>
    <row r="532" spans="3:9" ht="12.75" customHeight="1">
      <c r="C532" s="274"/>
      <c r="G532" s="274"/>
      <c r="I532" s="274"/>
    </row>
    <row r="533" spans="3:9" ht="12.75" customHeight="1">
      <c r="C533" s="274"/>
      <c r="G533" s="274"/>
      <c r="I533" s="274"/>
    </row>
    <row r="534" spans="3:9" ht="12.75" customHeight="1">
      <c r="C534" s="274"/>
      <c r="G534" s="274"/>
      <c r="I534" s="274"/>
    </row>
    <row r="535" spans="3:9" ht="12.75" customHeight="1">
      <c r="C535" s="274"/>
      <c r="G535" s="274"/>
      <c r="I535" s="274"/>
    </row>
    <row r="536" spans="3:9" ht="12.75" customHeight="1">
      <c r="C536" s="274"/>
      <c r="G536" s="274"/>
      <c r="I536" s="274"/>
    </row>
    <row r="537" spans="3:9" ht="12.75" customHeight="1">
      <c r="C537" s="274"/>
      <c r="G537" s="274"/>
      <c r="I537" s="274"/>
    </row>
    <row r="538" spans="3:9" ht="12.75" customHeight="1">
      <c r="C538" s="274"/>
      <c r="G538" s="274"/>
      <c r="I538" s="274"/>
    </row>
    <row r="539" spans="3:9" ht="12.75" customHeight="1">
      <c r="C539" s="274"/>
      <c r="G539" s="274"/>
      <c r="I539" s="274"/>
    </row>
    <row r="540" spans="3:9" ht="12.75" customHeight="1">
      <c r="C540" s="274"/>
      <c r="G540" s="274"/>
      <c r="I540" s="274"/>
    </row>
    <row r="541" spans="3:9" ht="12.75" customHeight="1">
      <c r="C541" s="274"/>
      <c r="G541" s="274"/>
      <c r="I541" s="274"/>
    </row>
    <row r="542" spans="3:9" ht="12.75" customHeight="1">
      <c r="C542" s="274"/>
      <c r="G542" s="274"/>
      <c r="I542" s="274"/>
    </row>
    <row r="543" spans="3:9" ht="12.75" customHeight="1">
      <c r="C543" s="274"/>
      <c r="G543" s="274"/>
      <c r="I543" s="274"/>
    </row>
    <row r="544" spans="3:9" ht="12.75" customHeight="1">
      <c r="C544" s="274"/>
      <c r="G544" s="274"/>
      <c r="I544" s="274"/>
    </row>
    <row r="545" spans="3:9" ht="12.75" customHeight="1">
      <c r="C545" s="274"/>
      <c r="G545" s="274"/>
      <c r="I545" s="274"/>
    </row>
    <row r="546" spans="3:9" ht="12.75" customHeight="1">
      <c r="C546" s="274"/>
      <c r="G546" s="274"/>
      <c r="I546" s="274"/>
    </row>
    <row r="547" spans="3:9" ht="12.75" customHeight="1">
      <c r="C547" s="274"/>
      <c r="G547" s="274"/>
      <c r="I547" s="274"/>
    </row>
    <row r="548" spans="3:9" ht="12.75" customHeight="1">
      <c r="C548" s="274"/>
      <c r="G548" s="274"/>
      <c r="I548" s="274"/>
    </row>
    <row r="549" spans="3:9" ht="12.75" customHeight="1">
      <c r="C549" s="274"/>
      <c r="G549" s="274"/>
      <c r="I549" s="274"/>
    </row>
    <row r="550" spans="3:9" ht="12.75" customHeight="1">
      <c r="C550" s="274"/>
      <c r="G550" s="274"/>
      <c r="I550" s="274"/>
    </row>
    <row r="551" spans="3:9" ht="12.75" customHeight="1">
      <c r="C551" s="274"/>
      <c r="G551" s="274"/>
      <c r="I551" s="274"/>
    </row>
    <row r="552" spans="3:9" ht="12.75" customHeight="1">
      <c r="C552" s="274"/>
      <c r="G552" s="274"/>
      <c r="I552" s="274"/>
    </row>
    <row r="553" spans="3:9" ht="12.75" customHeight="1">
      <c r="C553" s="274"/>
      <c r="G553" s="274"/>
      <c r="I553" s="274"/>
    </row>
    <row r="554" spans="3:9" ht="12.75" customHeight="1">
      <c r="C554" s="274"/>
      <c r="G554" s="274"/>
      <c r="I554" s="274"/>
    </row>
    <row r="555" spans="3:9" ht="12.75" customHeight="1">
      <c r="C555" s="274"/>
      <c r="G555" s="274"/>
      <c r="I555" s="274"/>
    </row>
    <row r="556" spans="3:9" ht="12.75" customHeight="1">
      <c r="C556" s="274"/>
      <c r="G556" s="274"/>
      <c r="I556" s="274"/>
    </row>
    <row r="557" spans="3:9" ht="12.75" customHeight="1">
      <c r="C557" s="274"/>
      <c r="G557" s="274"/>
      <c r="I557" s="274"/>
    </row>
    <row r="558" spans="3:9" ht="12.75" customHeight="1">
      <c r="C558" s="274"/>
      <c r="G558" s="274"/>
      <c r="I558" s="274"/>
    </row>
    <row r="559" spans="3:9" ht="12.75" customHeight="1">
      <c r="C559" s="274"/>
      <c r="G559" s="274"/>
      <c r="I559" s="274"/>
    </row>
    <row r="560" spans="3:9" ht="12.75" customHeight="1">
      <c r="C560" s="274"/>
      <c r="G560" s="274"/>
      <c r="I560" s="274"/>
    </row>
    <row r="561" spans="3:9" ht="12.75" customHeight="1">
      <c r="C561" s="274"/>
      <c r="G561" s="274"/>
      <c r="I561" s="274"/>
    </row>
    <row r="562" spans="3:9" ht="12.75" customHeight="1">
      <c r="C562" s="274"/>
      <c r="G562" s="274"/>
      <c r="I562" s="274"/>
    </row>
    <row r="563" spans="3:9" ht="12.75" customHeight="1">
      <c r="C563" s="274"/>
      <c r="G563" s="274"/>
      <c r="I563" s="274"/>
    </row>
    <row r="564" spans="3:9" ht="12.75" customHeight="1">
      <c r="C564" s="274"/>
      <c r="G564" s="274"/>
      <c r="I564" s="274"/>
    </row>
    <row r="565" spans="3:9" ht="12.75" customHeight="1">
      <c r="C565" s="274"/>
      <c r="G565" s="274"/>
      <c r="I565" s="274"/>
    </row>
    <row r="566" spans="3:9" ht="12.75" customHeight="1">
      <c r="C566" s="274"/>
      <c r="G566" s="274"/>
      <c r="I566" s="274"/>
    </row>
    <row r="567" spans="3:9" ht="12.75" customHeight="1">
      <c r="C567" s="274"/>
      <c r="G567" s="274"/>
      <c r="I567" s="274"/>
    </row>
    <row r="568" spans="3:9" ht="12.75" customHeight="1">
      <c r="C568" s="274"/>
      <c r="G568" s="274"/>
      <c r="I568" s="274"/>
    </row>
    <row r="569" spans="3:9" ht="12.75" customHeight="1">
      <c r="C569" s="274"/>
      <c r="G569" s="274"/>
      <c r="I569" s="274"/>
    </row>
    <row r="570" spans="3:9" ht="12.75" customHeight="1">
      <c r="C570" s="274"/>
      <c r="G570" s="274"/>
      <c r="I570" s="274"/>
    </row>
    <row r="571" spans="3:9" ht="12.75" customHeight="1">
      <c r="C571" s="274"/>
      <c r="G571" s="274"/>
      <c r="I571" s="274"/>
    </row>
    <row r="572" spans="3:9" ht="12.75" customHeight="1">
      <c r="C572" s="274"/>
      <c r="G572" s="274"/>
      <c r="I572" s="274"/>
    </row>
    <row r="573" spans="3:9" ht="12.75" customHeight="1">
      <c r="C573" s="274"/>
      <c r="G573" s="274"/>
      <c r="I573" s="274"/>
    </row>
    <row r="574" spans="3:9" ht="12.75" customHeight="1">
      <c r="C574" s="274"/>
      <c r="G574" s="274"/>
      <c r="I574" s="274"/>
    </row>
    <row r="575" spans="3:9" ht="12.75" customHeight="1">
      <c r="C575" s="274"/>
      <c r="G575" s="274"/>
      <c r="I575" s="274"/>
    </row>
    <row r="576" spans="3:9" ht="12.75" customHeight="1">
      <c r="C576" s="274"/>
      <c r="G576" s="274"/>
      <c r="I576" s="274"/>
    </row>
    <row r="577" spans="3:9" ht="12.75" customHeight="1">
      <c r="C577" s="274"/>
      <c r="G577" s="274"/>
      <c r="I577" s="274"/>
    </row>
    <row r="578" spans="3:9" ht="12.75" customHeight="1">
      <c r="C578" s="274"/>
      <c r="G578" s="274"/>
      <c r="I578" s="274"/>
    </row>
    <row r="579" spans="3:9" ht="12.75" customHeight="1">
      <c r="C579" s="274"/>
      <c r="G579" s="274"/>
      <c r="I579" s="274"/>
    </row>
    <row r="580" spans="3:9" ht="12.75" customHeight="1">
      <c r="C580" s="274"/>
      <c r="G580" s="274"/>
      <c r="I580" s="274"/>
    </row>
    <row r="581" spans="3:9" ht="12.75" customHeight="1">
      <c r="C581" s="274"/>
      <c r="G581" s="274"/>
      <c r="I581" s="274"/>
    </row>
    <row r="582" spans="3:9" ht="12.75" customHeight="1">
      <c r="C582" s="274"/>
      <c r="G582" s="274"/>
      <c r="I582" s="274"/>
    </row>
    <row r="583" spans="3:9" ht="12.75" customHeight="1">
      <c r="C583" s="274"/>
      <c r="G583" s="274"/>
      <c r="I583" s="274"/>
    </row>
    <row r="584" spans="3:9" ht="12.75" customHeight="1">
      <c r="C584" s="274"/>
      <c r="G584" s="274"/>
      <c r="I584" s="274"/>
    </row>
    <row r="585" spans="3:9" ht="12.75" customHeight="1">
      <c r="C585" s="274"/>
      <c r="G585" s="274"/>
      <c r="I585" s="274"/>
    </row>
    <row r="586" spans="3:9" ht="12.75" customHeight="1">
      <c r="C586" s="274"/>
      <c r="G586" s="274"/>
      <c r="I586" s="274"/>
    </row>
    <row r="587" spans="3:9" ht="12.75" customHeight="1">
      <c r="C587" s="274"/>
      <c r="G587" s="274"/>
      <c r="I587" s="274"/>
    </row>
    <row r="588" spans="3:9" ht="12.75" customHeight="1">
      <c r="C588" s="274"/>
      <c r="G588" s="274"/>
      <c r="I588" s="274"/>
    </row>
    <row r="589" spans="3:9" ht="12.75" customHeight="1">
      <c r="C589" s="274"/>
      <c r="G589" s="274"/>
      <c r="I589" s="274"/>
    </row>
    <row r="590" spans="3:9" ht="12.75" customHeight="1">
      <c r="C590" s="274"/>
      <c r="G590" s="274"/>
      <c r="I590" s="274"/>
    </row>
    <row r="591" spans="3:9" ht="12.75" customHeight="1">
      <c r="C591" s="274"/>
      <c r="G591" s="274"/>
      <c r="I591" s="274"/>
    </row>
    <row r="592" spans="3:9" ht="12.75" customHeight="1">
      <c r="C592" s="274"/>
      <c r="G592" s="274"/>
      <c r="I592" s="274"/>
    </row>
    <row r="593" spans="3:9" ht="12.75" customHeight="1">
      <c r="C593" s="274"/>
      <c r="G593" s="274"/>
      <c r="I593" s="274"/>
    </row>
    <row r="594" spans="3:9" ht="12.75" customHeight="1">
      <c r="C594" s="274"/>
      <c r="G594" s="274"/>
      <c r="I594" s="274"/>
    </row>
    <row r="595" spans="3:9" ht="12.75" customHeight="1">
      <c r="C595" s="274"/>
      <c r="G595" s="274"/>
      <c r="I595" s="274"/>
    </row>
    <row r="596" spans="3:9" ht="12.75" customHeight="1">
      <c r="C596" s="274"/>
      <c r="G596" s="274"/>
      <c r="I596" s="274"/>
    </row>
    <row r="597" spans="3:9" ht="12.75" customHeight="1">
      <c r="C597" s="274"/>
      <c r="G597" s="274"/>
      <c r="I597" s="274"/>
    </row>
    <row r="598" spans="3:9" ht="12.75" customHeight="1">
      <c r="C598" s="274"/>
      <c r="G598" s="274"/>
      <c r="I598" s="274"/>
    </row>
    <row r="599" spans="3:9" ht="12.75" customHeight="1">
      <c r="C599" s="274"/>
      <c r="G599" s="274"/>
      <c r="I599" s="274"/>
    </row>
    <row r="600" spans="3:9" ht="12.75" customHeight="1">
      <c r="C600" s="274"/>
      <c r="G600" s="274"/>
      <c r="I600" s="274"/>
    </row>
    <row r="601" spans="3:9" ht="12.75" customHeight="1">
      <c r="C601" s="274"/>
      <c r="G601" s="274"/>
      <c r="I601" s="274"/>
    </row>
    <row r="602" spans="3:9" ht="12.75" customHeight="1">
      <c r="C602" s="274"/>
      <c r="G602" s="274"/>
      <c r="I602" s="274"/>
    </row>
    <row r="603" spans="3:9" ht="12.75" customHeight="1">
      <c r="C603" s="274"/>
      <c r="G603" s="274"/>
      <c r="I603" s="274"/>
    </row>
    <row r="604" spans="3:9" ht="12.75" customHeight="1">
      <c r="C604" s="274"/>
      <c r="G604" s="274"/>
      <c r="I604" s="274"/>
    </row>
    <row r="605" spans="3:9" ht="12.75" customHeight="1">
      <c r="C605" s="274"/>
      <c r="G605" s="274"/>
      <c r="I605" s="274"/>
    </row>
    <row r="606" spans="3:9" ht="12.75" customHeight="1">
      <c r="C606" s="274"/>
      <c r="G606" s="274"/>
      <c r="I606" s="274"/>
    </row>
    <row r="607" spans="3:9" ht="12.75" customHeight="1">
      <c r="C607" s="274"/>
      <c r="G607" s="274"/>
      <c r="I607" s="274"/>
    </row>
    <row r="608" spans="3:9" ht="12.75" customHeight="1">
      <c r="C608" s="274"/>
      <c r="G608" s="274"/>
      <c r="I608" s="274"/>
    </row>
    <row r="609" spans="3:9" ht="12.75" customHeight="1">
      <c r="C609" s="274"/>
      <c r="G609" s="274"/>
      <c r="I609" s="274"/>
    </row>
    <row r="610" spans="3:9" ht="12.75" customHeight="1">
      <c r="C610" s="274"/>
      <c r="G610" s="274"/>
      <c r="I610" s="274"/>
    </row>
    <row r="611" spans="3:9" ht="12.75" customHeight="1">
      <c r="C611" s="274"/>
      <c r="G611" s="274"/>
      <c r="I611" s="274"/>
    </row>
    <row r="612" spans="3:9" ht="12.75" customHeight="1">
      <c r="C612" s="274"/>
      <c r="G612" s="274"/>
      <c r="I612" s="274"/>
    </row>
    <row r="613" spans="3:9" ht="12.75" customHeight="1">
      <c r="C613" s="274"/>
      <c r="G613" s="274"/>
      <c r="I613" s="274"/>
    </row>
    <row r="614" spans="3:9" ht="12.75" customHeight="1">
      <c r="C614" s="274"/>
      <c r="G614" s="274"/>
      <c r="I614" s="274"/>
    </row>
    <row r="615" spans="3:9" ht="12.75" customHeight="1">
      <c r="C615" s="274"/>
      <c r="G615" s="274"/>
      <c r="I615" s="274"/>
    </row>
    <row r="616" spans="3:9" ht="12.75" customHeight="1">
      <c r="C616" s="274"/>
      <c r="G616" s="274"/>
      <c r="I616" s="274"/>
    </row>
    <row r="617" spans="3:9" ht="12.75" customHeight="1">
      <c r="C617" s="274"/>
      <c r="G617" s="274"/>
      <c r="I617" s="274"/>
    </row>
    <row r="618" spans="3:9" ht="12.75" customHeight="1">
      <c r="C618" s="274"/>
      <c r="G618" s="274"/>
      <c r="I618" s="274"/>
    </row>
    <row r="619" spans="3:9" ht="12.75" customHeight="1">
      <c r="C619" s="274"/>
      <c r="G619" s="274"/>
      <c r="I619" s="274"/>
    </row>
    <row r="620" spans="3:9" ht="12.75" customHeight="1">
      <c r="C620" s="274"/>
      <c r="G620" s="274"/>
      <c r="I620" s="274"/>
    </row>
    <row r="621" spans="3:9" ht="12.75" customHeight="1">
      <c r="C621" s="274"/>
      <c r="G621" s="274"/>
      <c r="I621" s="274"/>
    </row>
    <row r="622" spans="3:9" ht="12.75" customHeight="1">
      <c r="C622" s="274"/>
      <c r="G622" s="274"/>
      <c r="I622" s="274"/>
    </row>
    <row r="623" spans="3:9" ht="12.75" customHeight="1">
      <c r="C623" s="274"/>
      <c r="G623" s="274"/>
      <c r="I623" s="274"/>
    </row>
    <row r="624" spans="3:9" ht="12.75" customHeight="1">
      <c r="C624" s="274"/>
      <c r="G624" s="274"/>
      <c r="I624" s="274"/>
    </row>
    <row r="625" spans="3:9" ht="12.75" customHeight="1">
      <c r="C625" s="274"/>
      <c r="G625" s="274"/>
      <c r="I625" s="274"/>
    </row>
    <row r="626" spans="3:9" ht="12.75" customHeight="1">
      <c r="C626" s="274"/>
      <c r="G626" s="274"/>
      <c r="I626" s="274"/>
    </row>
    <row r="627" spans="3:9" ht="12.75" customHeight="1">
      <c r="C627" s="274"/>
      <c r="G627" s="274"/>
      <c r="I627" s="274"/>
    </row>
    <row r="628" spans="3:9" ht="12.75" customHeight="1">
      <c r="C628" s="274"/>
      <c r="G628" s="274"/>
      <c r="I628" s="274"/>
    </row>
    <row r="629" spans="3:9" ht="12.75" customHeight="1">
      <c r="C629" s="274"/>
      <c r="G629" s="274"/>
      <c r="I629" s="274"/>
    </row>
    <row r="630" spans="3:9" ht="12.75" customHeight="1">
      <c r="C630" s="274"/>
      <c r="G630" s="274"/>
      <c r="I630" s="274"/>
    </row>
    <row r="631" spans="3:9" ht="12.75" customHeight="1">
      <c r="C631" s="274"/>
      <c r="G631" s="274"/>
      <c r="I631" s="274"/>
    </row>
    <row r="632" spans="3:9" ht="12.75" customHeight="1">
      <c r="C632" s="274"/>
      <c r="G632" s="274"/>
      <c r="I632" s="274"/>
    </row>
    <row r="633" spans="3:9" ht="12.75" customHeight="1">
      <c r="C633" s="274"/>
      <c r="G633" s="274"/>
      <c r="I633" s="274"/>
    </row>
    <row r="634" spans="3:9" ht="12.75" customHeight="1">
      <c r="C634" s="274"/>
      <c r="G634" s="274"/>
      <c r="I634" s="274"/>
    </row>
    <row r="635" spans="3:9" ht="12.75" customHeight="1">
      <c r="C635" s="274"/>
      <c r="G635" s="274"/>
      <c r="I635" s="274"/>
    </row>
    <row r="636" spans="3:9" ht="12.75" customHeight="1">
      <c r="C636" s="274"/>
      <c r="G636" s="274"/>
      <c r="I636" s="274"/>
    </row>
    <row r="637" spans="3:9" ht="12.75" customHeight="1">
      <c r="C637" s="274"/>
      <c r="G637" s="274"/>
      <c r="I637" s="274"/>
    </row>
    <row r="638" spans="3:9" ht="12.75" customHeight="1">
      <c r="C638" s="274"/>
      <c r="G638" s="274"/>
      <c r="I638" s="274"/>
    </row>
    <row r="639" spans="3:9" ht="12.75" customHeight="1">
      <c r="C639" s="274"/>
      <c r="G639" s="274"/>
      <c r="I639" s="274"/>
    </row>
    <row r="640" spans="3:9" ht="12.75" customHeight="1">
      <c r="C640" s="274"/>
      <c r="G640" s="274"/>
      <c r="I640" s="274"/>
    </row>
    <row r="641" spans="3:9" ht="12.75" customHeight="1">
      <c r="C641" s="274"/>
      <c r="G641" s="274"/>
      <c r="I641" s="274"/>
    </row>
    <row r="642" spans="3:9" ht="12.75" customHeight="1">
      <c r="C642" s="274"/>
      <c r="G642" s="274"/>
      <c r="I642" s="274"/>
    </row>
    <row r="643" spans="3:9" ht="12.75" customHeight="1">
      <c r="C643" s="274"/>
      <c r="G643" s="274"/>
      <c r="I643" s="274"/>
    </row>
    <row r="644" spans="3:9" ht="12.75" customHeight="1">
      <c r="C644" s="274"/>
      <c r="G644" s="274"/>
      <c r="I644" s="274"/>
    </row>
    <row r="645" spans="3:9" ht="12.75" customHeight="1">
      <c r="C645" s="274"/>
      <c r="G645" s="274"/>
      <c r="I645" s="274"/>
    </row>
    <row r="646" spans="3:9" ht="12.75" customHeight="1">
      <c r="C646" s="274"/>
      <c r="G646" s="274"/>
      <c r="I646" s="274"/>
    </row>
    <row r="647" spans="3:9" ht="12.75" customHeight="1">
      <c r="C647" s="274"/>
      <c r="G647" s="274"/>
      <c r="I647" s="274"/>
    </row>
    <row r="648" spans="3:9" ht="12.75" customHeight="1">
      <c r="C648" s="274"/>
      <c r="G648" s="274"/>
      <c r="I648" s="274"/>
    </row>
    <row r="649" spans="3:9" ht="12.75" customHeight="1">
      <c r="C649" s="274"/>
      <c r="G649" s="274"/>
      <c r="I649" s="274"/>
    </row>
    <row r="650" spans="3:9" ht="12.75" customHeight="1">
      <c r="C650" s="274"/>
      <c r="G650" s="274"/>
      <c r="I650" s="274"/>
    </row>
    <row r="651" spans="3:9" ht="12.75" customHeight="1">
      <c r="C651" s="274"/>
      <c r="G651" s="274"/>
      <c r="I651" s="274"/>
    </row>
    <row r="652" spans="3:9" ht="12.75" customHeight="1">
      <c r="C652" s="274"/>
      <c r="G652" s="274"/>
      <c r="I652" s="274"/>
    </row>
    <row r="653" spans="3:9" ht="12.75" customHeight="1">
      <c r="C653" s="274"/>
      <c r="G653" s="274"/>
      <c r="I653" s="274"/>
    </row>
    <row r="654" spans="3:9" ht="12.75" customHeight="1">
      <c r="C654" s="274"/>
      <c r="G654" s="274"/>
      <c r="I654" s="274"/>
    </row>
    <row r="655" spans="3:9" ht="12.75" customHeight="1">
      <c r="C655" s="274"/>
      <c r="G655" s="274"/>
      <c r="I655" s="274"/>
    </row>
    <row r="656" spans="3:9" ht="12.75" customHeight="1">
      <c r="C656" s="274"/>
      <c r="G656" s="274"/>
      <c r="I656" s="274"/>
    </row>
    <row r="657" spans="3:9" ht="12.75" customHeight="1">
      <c r="C657" s="274"/>
      <c r="G657" s="274"/>
      <c r="I657" s="274"/>
    </row>
    <row r="658" spans="3:9" ht="12.75" customHeight="1">
      <c r="C658" s="274"/>
      <c r="G658" s="274"/>
      <c r="I658" s="274"/>
    </row>
    <row r="659" spans="3:9" ht="12.75" customHeight="1">
      <c r="C659" s="274"/>
      <c r="G659" s="274"/>
      <c r="I659" s="274"/>
    </row>
    <row r="660" spans="3:9" ht="12.75" customHeight="1">
      <c r="C660" s="274"/>
      <c r="G660" s="274"/>
      <c r="I660" s="274"/>
    </row>
    <row r="661" spans="3:9" ht="12.75" customHeight="1">
      <c r="C661" s="274"/>
      <c r="G661" s="274"/>
      <c r="I661" s="274"/>
    </row>
    <row r="662" spans="3:9" ht="12.75" customHeight="1">
      <c r="C662" s="274"/>
      <c r="G662" s="274"/>
      <c r="I662" s="274"/>
    </row>
    <row r="663" spans="3:9" ht="12.75" customHeight="1">
      <c r="C663" s="274"/>
      <c r="G663" s="274"/>
      <c r="I663" s="274"/>
    </row>
    <row r="664" spans="3:9" ht="12.75" customHeight="1">
      <c r="C664" s="274"/>
      <c r="G664" s="274"/>
      <c r="I664" s="274"/>
    </row>
    <row r="665" spans="3:9" ht="12.75" customHeight="1">
      <c r="C665" s="274"/>
      <c r="G665" s="274"/>
      <c r="I665" s="274"/>
    </row>
    <row r="666" spans="3:9" ht="12.75" customHeight="1">
      <c r="C666" s="274"/>
      <c r="G666" s="274"/>
      <c r="I666" s="274"/>
    </row>
    <row r="667" spans="3:9" ht="12.75" customHeight="1">
      <c r="C667" s="274"/>
      <c r="G667" s="274"/>
      <c r="I667" s="274"/>
    </row>
    <row r="668" spans="3:9" ht="12.75" customHeight="1">
      <c r="C668" s="274"/>
      <c r="G668" s="274"/>
      <c r="I668" s="274"/>
    </row>
    <row r="669" spans="3:9" ht="12.75" customHeight="1">
      <c r="C669" s="274"/>
      <c r="G669" s="274"/>
      <c r="I669" s="274"/>
    </row>
    <row r="670" spans="3:9" ht="12.75" customHeight="1">
      <c r="C670" s="274"/>
      <c r="G670" s="274"/>
      <c r="I670" s="274"/>
    </row>
    <row r="671" spans="3:9" ht="12.75" customHeight="1">
      <c r="C671" s="274"/>
      <c r="G671" s="274"/>
      <c r="I671" s="274"/>
    </row>
    <row r="672" spans="3:9" ht="12.75" customHeight="1">
      <c r="C672" s="274"/>
      <c r="G672" s="274"/>
      <c r="I672" s="274"/>
    </row>
    <row r="673" spans="3:9" ht="12.75" customHeight="1">
      <c r="C673" s="274"/>
      <c r="G673" s="274"/>
      <c r="I673" s="274"/>
    </row>
    <row r="674" spans="3:9" ht="12.75" customHeight="1">
      <c r="C674" s="274"/>
      <c r="G674" s="274"/>
      <c r="I674" s="274"/>
    </row>
    <row r="675" spans="3:9" ht="12.75" customHeight="1">
      <c r="C675" s="274"/>
      <c r="G675" s="274"/>
      <c r="I675" s="274"/>
    </row>
    <row r="676" spans="3:9" ht="12.75" customHeight="1">
      <c r="C676" s="274"/>
      <c r="G676" s="274"/>
      <c r="I676" s="274"/>
    </row>
    <row r="677" spans="3:9" ht="12.75" customHeight="1">
      <c r="C677" s="274"/>
      <c r="G677" s="274"/>
      <c r="I677" s="274"/>
    </row>
    <row r="678" spans="3:9" ht="12.75" customHeight="1">
      <c r="C678" s="274"/>
      <c r="G678" s="274"/>
      <c r="I678" s="274"/>
    </row>
    <row r="679" spans="3:9" ht="12.75" customHeight="1">
      <c r="C679" s="274"/>
      <c r="G679" s="274"/>
      <c r="I679" s="274"/>
    </row>
    <row r="680" spans="3:9" ht="12.75" customHeight="1">
      <c r="C680" s="274"/>
      <c r="G680" s="274"/>
      <c r="I680" s="274"/>
    </row>
    <row r="681" spans="3:9" ht="12.75" customHeight="1">
      <c r="C681" s="274"/>
      <c r="G681" s="274"/>
      <c r="I681" s="274"/>
    </row>
    <row r="682" spans="3:9" ht="12.75" customHeight="1">
      <c r="C682" s="274"/>
      <c r="G682" s="274"/>
      <c r="I682" s="274"/>
    </row>
    <row r="683" spans="3:9" ht="12.75" customHeight="1">
      <c r="C683" s="274"/>
      <c r="G683" s="274"/>
      <c r="I683" s="274"/>
    </row>
    <row r="684" spans="3:9" ht="12.75" customHeight="1">
      <c r="C684" s="274"/>
      <c r="G684" s="274"/>
      <c r="I684" s="274"/>
    </row>
    <row r="685" spans="3:9" ht="12.75" customHeight="1">
      <c r="C685" s="274"/>
      <c r="G685" s="274"/>
      <c r="I685" s="274"/>
    </row>
    <row r="686" spans="3:9" ht="12.75" customHeight="1">
      <c r="C686" s="274"/>
      <c r="G686" s="274"/>
      <c r="I686" s="274"/>
    </row>
    <row r="687" spans="3:9" ht="12.75" customHeight="1">
      <c r="C687" s="274"/>
      <c r="G687" s="274"/>
      <c r="I687" s="274"/>
    </row>
    <row r="688" spans="3:9" ht="12.75" customHeight="1">
      <c r="C688" s="274"/>
      <c r="G688" s="274"/>
      <c r="I688" s="274"/>
    </row>
    <row r="689" spans="3:9" ht="12.75" customHeight="1">
      <c r="C689" s="274"/>
      <c r="G689" s="274"/>
      <c r="I689" s="274"/>
    </row>
    <row r="690" spans="3:9" ht="12.75" customHeight="1">
      <c r="C690" s="274"/>
      <c r="G690" s="274"/>
      <c r="I690" s="274"/>
    </row>
    <row r="691" spans="3:9" ht="12.75" customHeight="1">
      <c r="C691" s="274"/>
      <c r="G691" s="274"/>
      <c r="I691" s="274"/>
    </row>
    <row r="692" spans="3:9" ht="12.75" customHeight="1">
      <c r="C692" s="274"/>
      <c r="G692" s="274"/>
      <c r="I692" s="274"/>
    </row>
    <row r="693" spans="3:9" ht="12.75" customHeight="1">
      <c r="C693" s="274"/>
      <c r="G693" s="274"/>
      <c r="I693" s="274"/>
    </row>
    <row r="694" spans="3:9" ht="12.75" customHeight="1">
      <c r="C694" s="274"/>
      <c r="G694" s="274"/>
      <c r="I694" s="274"/>
    </row>
    <row r="695" spans="3:9" ht="12.75" customHeight="1">
      <c r="C695" s="274"/>
      <c r="G695" s="274"/>
      <c r="I695" s="274"/>
    </row>
    <row r="696" spans="3:9" ht="12.75" customHeight="1">
      <c r="C696" s="274"/>
      <c r="G696" s="274"/>
      <c r="I696" s="274"/>
    </row>
    <row r="697" spans="3:9" ht="12.75" customHeight="1">
      <c r="C697" s="274"/>
      <c r="G697" s="274"/>
      <c r="I697" s="274"/>
    </row>
    <row r="698" spans="3:9" ht="12.75" customHeight="1">
      <c r="C698" s="274"/>
      <c r="G698" s="274"/>
      <c r="I698" s="274"/>
    </row>
    <row r="699" spans="3:9" ht="12.75" customHeight="1">
      <c r="C699" s="274"/>
      <c r="G699" s="274"/>
      <c r="I699" s="274"/>
    </row>
    <row r="700" spans="3:9" ht="12.75" customHeight="1">
      <c r="C700" s="274"/>
      <c r="G700" s="274"/>
      <c r="I700" s="274"/>
    </row>
    <row r="701" spans="3:9" ht="12.75" customHeight="1">
      <c r="C701" s="274"/>
      <c r="G701" s="274"/>
      <c r="I701" s="274"/>
    </row>
    <row r="702" spans="3:9" ht="12.75" customHeight="1">
      <c r="C702" s="274"/>
      <c r="G702" s="274"/>
      <c r="I702" s="274"/>
    </row>
    <row r="703" spans="3:9" ht="12.75" customHeight="1">
      <c r="C703" s="274"/>
      <c r="G703" s="274"/>
      <c r="I703" s="274"/>
    </row>
    <row r="704" spans="3:9" ht="12.75" customHeight="1">
      <c r="C704" s="274"/>
      <c r="G704" s="274"/>
      <c r="I704" s="274"/>
    </row>
    <row r="705" spans="3:9" ht="12.75" customHeight="1">
      <c r="C705" s="274"/>
      <c r="G705" s="274"/>
      <c r="I705" s="274"/>
    </row>
    <row r="706" spans="3:9" ht="12.75" customHeight="1">
      <c r="C706" s="274"/>
      <c r="G706" s="274"/>
      <c r="I706" s="274"/>
    </row>
    <row r="707" spans="3:9" ht="12.75" customHeight="1">
      <c r="C707" s="274"/>
      <c r="G707" s="274"/>
      <c r="I707" s="274"/>
    </row>
    <row r="708" spans="3:9" ht="12.75" customHeight="1">
      <c r="C708" s="274"/>
      <c r="G708" s="274"/>
      <c r="I708" s="274"/>
    </row>
    <row r="709" spans="3:9" ht="12.75" customHeight="1">
      <c r="C709" s="274"/>
      <c r="G709" s="274"/>
      <c r="I709" s="274"/>
    </row>
    <row r="710" spans="3:9" ht="12.75" customHeight="1">
      <c r="C710" s="274"/>
      <c r="G710" s="274"/>
      <c r="I710" s="274"/>
    </row>
    <row r="711" spans="3:9" ht="12.75" customHeight="1">
      <c r="C711" s="274"/>
      <c r="G711" s="274"/>
      <c r="I711" s="274"/>
    </row>
    <row r="712" spans="3:9" ht="12.75" customHeight="1">
      <c r="C712" s="274"/>
      <c r="G712" s="274"/>
      <c r="I712" s="274"/>
    </row>
    <row r="713" spans="3:9" ht="12.75" customHeight="1">
      <c r="C713" s="274"/>
      <c r="G713" s="274"/>
      <c r="I713" s="274"/>
    </row>
    <row r="714" spans="3:9" ht="12.75" customHeight="1">
      <c r="C714" s="274"/>
      <c r="G714" s="274"/>
      <c r="I714" s="274"/>
    </row>
    <row r="715" spans="3:9" ht="12.75" customHeight="1">
      <c r="C715" s="274"/>
      <c r="G715" s="274"/>
      <c r="I715" s="274"/>
    </row>
    <row r="716" spans="3:9" ht="12.75" customHeight="1">
      <c r="C716" s="274"/>
      <c r="G716" s="274"/>
      <c r="I716" s="274"/>
    </row>
    <row r="717" spans="3:9" ht="12.75" customHeight="1">
      <c r="C717" s="274"/>
      <c r="G717" s="274"/>
      <c r="I717" s="274"/>
    </row>
    <row r="718" spans="3:9" ht="12.75" customHeight="1">
      <c r="C718" s="274"/>
      <c r="G718" s="274"/>
      <c r="I718" s="274"/>
    </row>
    <row r="719" spans="3:9" ht="12.75" customHeight="1">
      <c r="C719" s="274"/>
      <c r="G719" s="274"/>
      <c r="I719" s="274"/>
    </row>
    <row r="720" spans="3:9" ht="12.75" customHeight="1">
      <c r="C720" s="274"/>
      <c r="G720" s="274"/>
      <c r="I720" s="274"/>
    </row>
    <row r="721" spans="3:9" ht="12.75" customHeight="1">
      <c r="C721" s="274"/>
      <c r="G721" s="274"/>
      <c r="I721" s="274"/>
    </row>
    <row r="722" spans="3:9" ht="12.75" customHeight="1">
      <c r="C722" s="274"/>
      <c r="G722" s="274"/>
      <c r="I722" s="274"/>
    </row>
    <row r="723" spans="3:9" ht="12.75" customHeight="1">
      <c r="C723" s="274"/>
      <c r="G723" s="274"/>
      <c r="I723" s="274"/>
    </row>
    <row r="724" spans="3:9" ht="12.75" customHeight="1">
      <c r="C724" s="274"/>
      <c r="G724" s="274"/>
      <c r="I724" s="274"/>
    </row>
    <row r="725" spans="3:9" ht="12.75" customHeight="1">
      <c r="C725" s="274"/>
      <c r="G725" s="274"/>
      <c r="I725" s="274"/>
    </row>
    <row r="726" spans="3:9" ht="12.75" customHeight="1">
      <c r="C726" s="274"/>
      <c r="G726" s="274"/>
      <c r="I726" s="274"/>
    </row>
    <row r="727" spans="3:9" ht="12.75" customHeight="1">
      <c r="C727" s="274"/>
      <c r="G727" s="274"/>
      <c r="I727" s="274"/>
    </row>
    <row r="728" spans="3:9" ht="12.75" customHeight="1">
      <c r="C728" s="274"/>
      <c r="G728" s="274"/>
      <c r="I728" s="274"/>
    </row>
    <row r="729" spans="3:9" ht="12.75" customHeight="1">
      <c r="C729" s="274"/>
      <c r="G729" s="274"/>
      <c r="I729" s="274"/>
    </row>
    <row r="730" spans="3:9" ht="12.75" customHeight="1">
      <c r="C730" s="274"/>
      <c r="G730" s="274"/>
      <c r="I730" s="274"/>
    </row>
    <row r="731" spans="3:9" ht="12.75" customHeight="1">
      <c r="C731" s="274"/>
      <c r="G731" s="274"/>
      <c r="I731" s="274"/>
    </row>
    <row r="732" spans="3:9" ht="12.75" customHeight="1">
      <c r="C732" s="274"/>
      <c r="G732" s="274"/>
      <c r="I732" s="274"/>
    </row>
    <row r="733" spans="3:9" ht="12.75" customHeight="1">
      <c r="C733" s="274"/>
      <c r="G733" s="274"/>
      <c r="I733" s="274"/>
    </row>
    <row r="734" spans="3:9" ht="12.75" customHeight="1">
      <c r="C734" s="274"/>
      <c r="G734" s="274"/>
      <c r="I734" s="274"/>
    </row>
    <row r="735" spans="3:9" ht="12.75" customHeight="1">
      <c r="C735" s="274"/>
      <c r="G735" s="274"/>
      <c r="I735" s="274"/>
    </row>
    <row r="736" spans="3:9" ht="12.75" customHeight="1">
      <c r="C736" s="274"/>
      <c r="G736" s="274"/>
      <c r="I736" s="274"/>
    </row>
    <row r="737" spans="3:9" ht="12.75" customHeight="1">
      <c r="C737" s="274"/>
      <c r="G737" s="274"/>
      <c r="I737" s="274"/>
    </row>
    <row r="738" spans="3:9" ht="12.75" customHeight="1">
      <c r="C738" s="274"/>
      <c r="G738" s="274"/>
      <c r="I738" s="274"/>
    </row>
    <row r="739" spans="3:9" ht="12.75" customHeight="1">
      <c r="C739" s="274"/>
      <c r="G739" s="274"/>
      <c r="I739" s="274"/>
    </row>
    <row r="740" spans="3:9" ht="12.75" customHeight="1">
      <c r="C740" s="274"/>
      <c r="G740" s="274"/>
      <c r="I740" s="274"/>
    </row>
    <row r="741" spans="3:9" ht="12.75" customHeight="1">
      <c r="C741" s="274"/>
      <c r="G741" s="274"/>
      <c r="I741" s="274"/>
    </row>
    <row r="742" spans="3:9" ht="12.75" customHeight="1">
      <c r="C742" s="274"/>
      <c r="G742" s="274"/>
      <c r="I742" s="274"/>
    </row>
    <row r="743" spans="3:9" ht="12.75" customHeight="1">
      <c r="C743" s="274"/>
      <c r="G743" s="274"/>
      <c r="I743" s="274"/>
    </row>
    <row r="744" spans="3:9" ht="12.75" customHeight="1">
      <c r="C744" s="274"/>
      <c r="G744" s="274"/>
      <c r="I744" s="274"/>
    </row>
    <row r="745" spans="3:9" ht="12.75" customHeight="1">
      <c r="C745" s="274"/>
      <c r="G745" s="274"/>
      <c r="I745" s="274"/>
    </row>
    <row r="746" spans="3:9" ht="12.75" customHeight="1">
      <c r="C746" s="274"/>
      <c r="G746" s="274"/>
      <c r="I746" s="274"/>
    </row>
    <row r="747" spans="3:9" ht="12.75" customHeight="1">
      <c r="C747" s="274"/>
      <c r="G747" s="274"/>
      <c r="I747" s="274"/>
    </row>
    <row r="748" spans="3:9" ht="12.75" customHeight="1">
      <c r="C748" s="274"/>
      <c r="G748" s="274"/>
      <c r="I748" s="274"/>
    </row>
    <row r="749" spans="3:9" ht="12.75" customHeight="1">
      <c r="C749" s="274"/>
      <c r="G749" s="274"/>
      <c r="I749" s="274"/>
    </row>
    <row r="750" spans="3:9" ht="12.75" customHeight="1">
      <c r="C750" s="274"/>
      <c r="G750" s="274"/>
      <c r="I750" s="274"/>
    </row>
    <row r="751" spans="3:9" ht="12.75" customHeight="1">
      <c r="C751" s="274"/>
      <c r="G751" s="274"/>
      <c r="I751" s="274"/>
    </row>
    <row r="752" spans="3:9" ht="12.75" customHeight="1">
      <c r="C752" s="274"/>
      <c r="G752" s="274"/>
      <c r="I752" s="274"/>
    </row>
    <row r="753" spans="3:9" ht="12.75" customHeight="1">
      <c r="C753" s="274"/>
      <c r="G753" s="274"/>
      <c r="I753" s="274"/>
    </row>
    <row r="754" spans="3:9" ht="12.75" customHeight="1">
      <c r="C754" s="274"/>
      <c r="G754" s="274"/>
      <c r="I754" s="274"/>
    </row>
    <row r="755" spans="3:9" ht="12.75" customHeight="1">
      <c r="C755" s="274"/>
      <c r="G755" s="274"/>
      <c r="I755" s="274"/>
    </row>
    <row r="756" spans="3:9" ht="12.75" customHeight="1">
      <c r="C756" s="274"/>
      <c r="G756" s="274"/>
      <c r="I756" s="274"/>
    </row>
    <row r="757" spans="3:9" ht="12.75" customHeight="1">
      <c r="C757" s="274"/>
      <c r="G757" s="274"/>
      <c r="I757" s="274"/>
    </row>
    <row r="758" spans="3:9" ht="12.75" customHeight="1">
      <c r="C758" s="274"/>
      <c r="G758" s="274"/>
      <c r="I758" s="274"/>
    </row>
    <row r="759" spans="3:9" ht="12.75" customHeight="1">
      <c r="C759" s="274"/>
      <c r="G759" s="274"/>
      <c r="I759" s="274"/>
    </row>
    <row r="760" spans="3:9" ht="12.75" customHeight="1">
      <c r="C760" s="274"/>
      <c r="G760" s="274"/>
      <c r="I760" s="274"/>
    </row>
    <row r="761" spans="3:9" ht="12.75" customHeight="1">
      <c r="C761" s="274"/>
      <c r="G761" s="274"/>
      <c r="I761" s="274"/>
    </row>
    <row r="762" spans="3:9" ht="12.75" customHeight="1">
      <c r="C762" s="274"/>
      <c r="G762" s="274"/>
      <c r="I762" s="274"/>
    </row>
    <row r="763" spans="3:9" ht="12.75" customHeight="1">
      <c r="C763" s="274"/>
      <c r="G763" s="274"/>
      <c r="I763" s="274"/>
    </row>
    <row r="764" spans="3:9" ht="12.75" customHeight="1">
      <c r="C764" s="274"/>
      <c r="G764" s="274"/>
      <c r="I764" s="274"/>
    </row>
    <row r="765" spans="3:9" ht="12.75" customHeight="1">
      <c r="C765" s="274"/>
      <c r="G765" s="274"/>
      <c r="I765" s="274"/>
    </row>
    <row r="766" spans="3:9" ht="12.75" customHeight="1">
      <c r="C766" s="274"/>
      <c r="G766" s="274"/>
      <c r="I766" s="274"/>
    </row>
    <row r="767" spans="3:9" ht="12.75" customHeight="1">
      <c r="C767" s="274"/>
      <c r="G767" s="274"/>
      <c r="I767" s="274"/>
    </row>
    <row r="768" spans="3:9" ht="12.75" customHeight="1">
      <c r="C768" s="274"/>
      <c r="G768" s="274"/>
      <c r="I768" s="274"/>
    </row>
    <row r="769" spans="3:9" ht="12.75" customHeight="1">
      <c r="C769" s="274"/>
      <c r="G769" s="274"/>
      <c r="I769" s="274"/>
    </row>
    <row r="770" spans="3:9" ht="12.75" customHeight="1">
      <c r="C770" s="274"/>
      <c r="G770" s="274"/>
      <c r="I770" s="274"/>
    </row>
    <row r="771" spans="3:9" ht="12.75" customHeight="1">
      <c r="C771" s="274"/>
      <c r="G771" s="274"/>
      <c r="I771" s="274"/>
    </row>
    <row r="772" spans="3:9" ht="12.75" customHeight="1">
      <c r="C772" s="274"/>
      <c r="G772" s="274"/>
      <c r="I772" s="274"/>
    </row>
    <row r="773" spans="3:9" ht="12.75" customHeight="1">
      <c r="C773" s="274"/>
      <c r="G773" s="274"/>
      <c r="I773" s="274"/>
    </row>
    <row r="774" spans="3:9" ht="12.75" customHeight="1">
      <c r="C774" s="274"/>
      <c r="G774" s="274"/>
      <c r="I774" s="274"/>
    </row>
    <row r="775" spans="3:9" ht="12.75" customHeight="1">
      <c r="C775" s="274"/>
      <c r="G775" s="274"/>
      <c r="I775" s="274"/>
    </row>
    <row r="776" spans="3:9" ht="12.75" customHeight="1">
      <c r="C776" s="274"/>
      <c r="G776" s="274"/>
      <c r="I776" s="274"/>
    </row>
    <row r="777" spans="3:9" ht="12.75" customHeight="1">
      <c r="C777" s="274"/>
      <c r="G777" s="274"/>
      <c r="I777" s="274"/>
    </row>
    <row r="778" spans="3:9" ht="12.75" customHeight="1">
      <c r="C778" s="274"/>
      <c r="G778" s="274"/>
      <c r="I778" s="274"/>
    </row>
    <row r="779" spans="3:9" ht="12.75" customHeight="1">
      <c r="C779" s="274"/>
      <c r="G779" s="274"/>
      <c r="I779" s="274"/>
    </row>
    <row r="780" spans="3:9" ht="12.75" customHeight="1">
      <c r="C780" s="274"/>
      <c r="G780" s="274"/>
      <c r="I780" s="274"/>
    </row>
    <row r="781" spans="3:9" ht="12.75" customHeight="1">
      <c r="C781" s="274"/>
      <c r="G781" s="274"/>
      <c r="I781" s="274"/>
    </row>
    <row r="782" spans="3:9" ht="12.75" customHeight="1">
      <c r="C782" s="274"/>
      <c r="G782" s="274"/>
      <c r="I782" s="274"/>
    </row>
    <row r="783" spans="3:9" ht="12.75" customHeight="1">
      <c r="C783" s="274"/>
      <c r="G783" s="274"/>
      <c r="I783" s="274"/>
    </row>
    <row r="784" spans="3:9" ht="12.75" customHeight="1">
      <c r="C784" s="274"/>
      <c r="G784" s="274"/>
      <c r="I784" s="274"/>
    </row>
    <row r="785" spans="3:9" ht="12.75" customHeight="1">
      <c r="C785" s="274"/>
      <c r="G785" s="274"/>
      <c r="I785" s="274"/>
    </row>
    <row r="786" spans="3:9" ht="12.75" customHeight="1">
      <c r="C786" s="274"/>
      <c r="G786" s="274"/>
      <c r="I786" s="274"/>
    </row>
    <row r="787" spans="3:9" ht="12.75" customHeight="1">
      <c r="C787" s="274"/>
      <c r="G787" s="274"/>
      <c r="I787" s="274"/>
    </row>
    <row r="788" spans="3:9" ht="12.75" customHeight="1">
      <c r="C788" s="274"/>
      <c r="G788" s="274"/>
      <c r="I788" s="274"/>
    </row>
    <row r="789" spans="3:9" ht="12.75" customHeight="1">
      <c r="C789" s="274"/>
      <c r="G789" s="274"/>
      <c r="I789" s="274"/>
    </row>
    <row r="790" spans="3:9" ht="12.75" customHeight="1">
      <c r="C790" s="274"/>
      <c r="G790" s="274"/>
      <c r="I790" s="274"/>
    </row>
    <row r="791" spans="3:9" ht="12.75" customHeight="1">
      <c r="C791" s="274"/>
      <c r="G791" s="274"/>
      <c r="I791" s="274"/>
    </row>
    <row r="792" spans="3:9" ht="12.75" customHeight="1">
      <c r="C792" s="274"/>
      <c r="G792" s="274"/>
      <c r="I792" s="274"/>
    </row>
    <row r="793" spans="3:9" ht="12.75" customHeight="1">
      <c r="C793" s="274"/>
      <c r="G793" s="274"/>
      <c r="I793" s="274"/>
    </row>
    <row r="794" spans="3:9" ht="12.75" customHeight="1">
      <c r="C794" s="274"/>
      <c r="G794" s="274"/>
      <c r="I794" s="274"/>
    </row>
    <row r="795" spans="3:9" ht="12.75" customHeight="1">
      <c r="C795" s="274"/>
      <c r="G795" s="274"/>
      <c r="I795" s="274"/>
    </row>
    <row r="796" spans="3:9" ht="12.75" customHeight="1">
      <c r="C796" s="274"/>
      <c r="G796" s="274"/>
      <c r="I796" s="274"/>
    </row>
    <row r="797" spans="3:9" ht="12.75" customHeight="1">
      <c r="C797" s="274"/>
      <c r="G797" s="274"/>
      <c r="I797" s="274"/>
    </row>
    <row r="798" spans="3:9" ht="12.75" customHeight="1">
      <c r="C798" s="274"/>
      <c r="G798" s="274"/>
      <c r="I798" s="274"/>
    </row>
    <row r="799" spans="3:9" ht="12.75" customHeight="1">
      <c r="C799" s="274"/>
      <c r="G799" s="274"/>
      <c r="I799" s="274"/>
    </row>
    <row r="800" spans="3:9" ht="12.75" customHeight="1">
      <c r="C800" s="274"/>
      <c r="G800" s="274"/>
      <c r="I800" s="274"/>
    </row>
    <row r="801" spans="3:9" ht="12.75" customHeight="1">
      <c r="C801" s="274"/>
      <c r="G801" s="274"/>
      <c r="I801" s="274"/>
    </row>
    <row r="802" spans="3:9" ht="12.75" customHeight="1">
      <c r="C802" s="274"/>
      <c r="G802" s="274"/>
      <c r="I802" s="274"/>
    </row>
    <row r="803" spans="3:9" ht="12.75" customHeight="1">
      <c r="C803" s="274"/>
      <c r="G803" s="274"/>
      <c r="I803" s="274"/>
    </row>
    <row r="804" spans="3:9" ht="12.75" customHeight="1">
      <c r="C804" s="274"/>
      <c r="G804" s="274"/>
      <c r="I804" s="274"/>
    </row>
    <row r="805" spans="3:9" ht="12.75" customHeight="1">
      <c r="C805" s="274"/>
      <c r="G805" s="274"/>
      <c r="I805" s="274"/>
    </row>
    <row r="806" spans="3:9" ht="12.75" customHeight="1">
      <c r="C806" s="274"/>
      <c r="G806" s="274"/>
      <c r="I806" s="274"/>
    </row>
    <row r="807" spans="3:9" ht="12.75" customHeight="1">
      <c r="C807" s="274"/>
      <c r="G807" s="274"/>
      <c r="I807" s="274"/>
    </row>
    <row r="808" spans="3:9" ht="12.75" customHeight="1">
      <c r="C808" s="274"/>
      <c r="G808" s="274"/>
      <c r="I808" s="274"/>
    </row>
    <row r="809" spans="3:9" ht="12.75" customHeight="1">
      <c r="C809" s="274"/>
      <c r="G809" s="274"/>
      <c r="I809" s="274"/>
    </row>
    <row r="810" spans="3:9" ht="12.75" customHeight="1">
      <c r="C810" s="274"/>
      <c r="G810" s="274"/>
      <c r="I810" s="274"/>
    </row>
    <row r="811" spans="3:9" ht="12.75" customHeight="1">
      <c r="C811" s="274"/>
      <c r="G811" s="274"/>
      <c r="I811" s="274"/>
    </row>
    <row r="812" spans="3:9" ht="12.75" customHeight="1">
      <c r="C812" s="274"/>
      <c r="G812" s="274"/>
      <c r="I812" s="274"/>
    </row>
    <row r="813" spans="3:9" ht="12.75" customHeight="1">
      <c r="C813" s="274"/>
      <c r="G813" s="274"/>
      <c r="I813" s="274"/>
    </row>
    <row r="814" spans="3:9" ht="12.75" customHeight="1">
      <c r="C814" s="274"/>
      <c r="G814" s="274"/>
      <c r="I814" s="274"/>
    </row>
    <row r="815" spans="3:9" ht="12.75" customHeight="1">
      <c r="C815" s="274"/>
      <c r="G815" s="274"/>
      <c r="I815" s="274"/>
    </row>
    <row r="816" spans="3:9" ht="12.75" customHeight="1">
      <c r="C816" s="274"/>
      <c r="G816" s="274"/>
      <c r="I816" s="274"/>
    </row>
    <row r="817" spans="3:9" ht="12.75" customHeight="1">
      <c r="C817" s="274"/>
      <c r="G817" s="274"/>
      <c r="I817" s="274"/>
    </row>
    <row r="818" spans="3:9" ht="12.75" customHeight="1">
      <c r="C818" s="274"/>
      <c r="G818" s="274"/>
      <c r="I818" s="274"/>
    </row>
    <row r="819" spans="3:9" ht="12.75" customHeight="1">
      <c r="C819" s="274"/>
      <c r="G819" s="274"/>
      <c r="I819" s="274"/>
    </row>
    <row r="820" spans="3:9" ht="12.75" customHeight="1">
      <c r="C820" s="274"/>
      <c r="G820" s="274"/>
      <c r="I820" s="274"/>
    </row>
    <row r="821" spans="3:9" ht="12.75" customHeight="1">
      <c r="C821" s="274"/>
      <c r="G821" s="274"/>
      <c r="I821" s="274"/>
    </row>
    <row r="822" spans="3:9" ht="12.75" customHeight="1">
      <c r="C822" s="274"/>
      <c r="G822" s="274"/>
      <c r="I822" s="274"/>
    </row>
    <row r="823" spans="3:9" ht="12.75" customHeight="1">
      <c r="C823" s="274"/>
      <c r="G823" s="274"/>
      <c r="I823" s="274"/>
    </row>
    <row r="824" spans="3:9" ht="12.75" customHeight="1">
      <c r="C824" s="274"/>
      <c r="G824" s="274"/>
      <c r="I824" s="274"/>
    </row>
    <row r="825" spans="3:9" ht="12.75" customHeight="1">
      <c r="C825" s="274"/>
      <c r="G825" s="274"/>
      <c r="I825" s="274"/>
    </row>
    <row r="826" spans="3:9" ht="12.75" customHeight="1">
      <c r="C826" s="274"/>
      <c r="G826" s="274"/>
      <c r="I826" s="274"/>
    </row>
    <row r="827" spans="3:9" ht="12.75" customHeight="1">
      <c r="C827" s="274"/>
      <c r="G827" s="274"/>
      <c r="I827" s="274"/>
    </row>
    <row r="828" spans="3:9" ht="12.75" customHeight="1">
      <c r="C828" s="274"/>
      <c r="G828" s="274"/>
      <c r="I828" s="274"/>
    </row>
    <row r="829" spans="3:9" ht="12.75" customHeight="1">
      <c r="C829" s="274"/>
      <c r="G829" s="274"/>
      <c r="I829" s="274"/>
    </row>
    <row r="830" spans="3:9" ht="12.75" customHeight="1">
      <c r="C830" s="274"/>
      <c r="G830" s="274"/>
      <c r="I830" s="274"/>
    </row>
    <row r="831" spans="3:9" ht="12.75" customHeight="1">
      <c r="C831" s="274"/>
      <c r="G831" s="274"/>
      <c r="I831" s="274"/>
    </row>
    <row r="832" spans="3:9" ht="12.75" customHeight="1">
      <c r="C832" s="274"/>
      <c r="G832" s="274"/>
      <c r="I832" s="274"/>
    </row>
    <row r="833" spans="3:9" ht="12.75" customHeight="1">
      <c r="C833" s="274"/>
      <c r="G833" s="274"/>
      <c r="I833" s="274"/>
    </row>
    <row r="834" spans="3:9" ht="12.75" customHeight="1">
      <c r="C834" s="274"/>
      <c r="G834" s="274"/>
      <c r="I834" s="274"/>
    </row>
    <row r="835" spans="3:9" ht="12.75" customHeight="1">
      <c r="C835" s="274"/>
      <c r="G835" s="274"/>
      <c r="I835" s="274"/>
    </row>
    <row r="836" spans="3:9" ht="12.75" customHeight="1">
      <c r="C836" s="274"/>
      <c r="G836" s="274"/>
      <c r="I836" s="274"/>
    </row>
    <row r="837" spans="3:9" ht="12.75" customHeight="1">
      <c r="C837" s="274"/>
      <c r="G837" s="274"/>
      <c r="I837" s="274"/>
    </row>
    <row r="838" spans="3:9" ht="12.75" customHeight="1">
      <c r="C838" s="274"/>
      <c r="G838" s="274"/>
      <c r="I838" s="274"/>
    </row>
    <row r="839" spans="3:9" ht="12.75" customHeight="1">
      <c r="C839" s="274"/>
      <c r="G839" s="274"/>
      <c r="I839" s="274"/>
    </row>
    <row r="840" spans="3:9" ht="12.75" customHeight="1">
      <c r="C840" s="274"/>
      <c r="G840" s="274"/>
      <c r="I840" s="274"/>
    </row>
    <row r="841" spans="3:9" ht="12.75" customHeight="1">
      <c r="C841" s="274"/>
      <c r="G841" s="274"/>
      <c r="I841" s="274"/>
    </row>
    <row r="842" spans="3:9" ht="12.75" customHeight="1">
      <c r="C842" s="274"/>
      <c r="G842" s="274"/>
      <c r="I842" s="274"/>
    </row>
    <row r="843" spans="3:9" ht="12.75" customHeight="1">
      <c r="C843" s="274"/>
      <c r="G843" s="274"/>
      <c r="I843" s="274"/>
    </row>
    <row r="844" spans="3:9" ht="12.75" customHeight="1">
      <c r="C844" s="274"/>
      <c r="G844" s="274"/>
      <c r="I844" s="274"/>
    </row>
    <row r="845" spans="3:9" ht="12.75" customHeight="1">
      <c r="C845" s="274"/>
      <c r="G845" s="274"/>
      <c r="I845" s="274"/>
    </row>
    <row r="846" spans="3:9" ht="12.75" customHeight="1">
      <c r="C846" s="274"/>
      <c r="G846" s="274"/>
      <c r="I846" s="274"/>
    </row>
    <row r="847" spans="3:9" ht="12.75" customHeight="1">
      <c r="C847" s="274"/>
      <c r="G847" s="274"/>
      <c r="I847" s="274"/>
    </row>
    <row r="848" spans="3:9" ht="12.75" customHeight="1">
      <c r="C848" s="274"/>
      <c r="G848" s="274"/>
      <c r="I848" s="274"/>
    </row>
    <row r="849" spans="3:9" ht="12.75" customHeight="1">
      <c r="C849" s="274"/>
      <c r="G849" s="274"/>
      <c r="I849" s="274"/>
    </row>
    <row r="850" spans="3:9" ht="12.75" customHeight="1">
      <c r="C850" s="274"/>
      <c r="G850" s="274"/>
      <c r="I850" s="274"/>
    </row>
    <row r="851" spans="3:9" ht="12.75" customHeight="1">
      <c r="C851" s="274"/>
      <c r="G851" s="274"/>
      <c r="I851" s="274"/>
    </row>
    <row r="852" spans="3:9" ht="12.75" customHeight="1">
      <c r="C852" s="274"/>
      <c r="G852" s="274"/>
      <c r="I852" s="274"/>
    </row>
    <row r="853" spans="3:9" ht="12.75" customHeight="1">
      <c r="C853" s="274"/>
      <c r="G853" s="274"/>
      <c r="I853" s="274"/>
    </row>
    <row r="854" spans="3:9" ht="12.75" customHeight="1">
      <c r="C854" s="274"/>
      <c r="G854" s="274"/>
      <c r="I854" s="274"/>
    </row>
    <row r="855" spans="3:9" ht="12.75" customHeight="1">
      <c r="C855" s="274"/>
      <c r="G855" s="274"/>
      <c r="I855" s="274"/>
    </row>
    <row r="856" spans="3:9" ht="12.75" customHeight="1">
      <c r="C856" s="274"/>
      <c r="G856" s="274"/>
      <c r="I856" s="274"/>
    </row>
    <row r="857" spans="3:9" ht="12.75" customHeight="1">
      <c r="C857" s="274"/>
      <c r="G857" s="274"/>
      <c r="I857" s="274"/>
    </row>
    <row r="858" spans="3:9" ht="12.75" customHeight="1">
      <c r="C858" s="274"/>
      <c r="G858" s="274"/>
      <c r="I858" s="274"/>
    </row>
    <row r="859" spans="3:9" ht="12.75" customHeight="1">
      <c r="C859" s="274"/>
      <c r="G859" s="274"/>
      <c r="I859" s="274"/>
    </row>
    <row r="860" spans="3:9" ht="12.75" customHeight="1">
      <c r="C860" s="274"/>
      <c r="G860" s="274"/>
      <c r="I860" s="274"/>
    </row>
    <row r="861" spans="3:9" ht="12.75" customHeight="1">
      <c r="C861" s="274"/>
      <c r="G861" s="274"/>
      <c r="I861" s="274"/>
    </row>
    <row r="862" spans="3:9" ht="12.75" customHeight="1">
      <c r="C862" s="274"/>
      <c r="G862" s="274"/>
      <c r="I862" s="274"/>
    </row>
    <row r="863" spans="3:9" ht="12.75" customHeight="1">
      <c r="C863" s="274"/>
      <c r="G863" s="274"/>
      <c r="I863" s="274"/>
    </row>
    <row r="864" spans="3:9" ht="12.75" customHeight="1">
      <c r="C864" s="274"/>
      <c r="G864" s="274"/>
      <c r="I864" s="274"/>
    </row>
    <row r="865" spans="3:9" ht="12.75" customHeight="1">
      <c r="C865" s="274"/>
      <c r="G865" s="274"/>
      <c r="I865" s="274"/>
    </row>
    <row r="866" spans="3:9" ht="12.75" customHeight="1">
      <c r="C866" s="274"/>
      <c r="G866" s="274"/>
      <c r="I866" s="274"/>
    </row>
    <row r="867" spans="3:9" ht="12.75" customHeight="1">
      <c r="C867" s="274"/>
      <c r="G867" s="274"/>
      <c r="I867" s="274"/>
    </row>
    <row r="868" spans="3:9" ht="12.75" customHeight="1">
      <c r="C868" s="274"/>
      <c r="G868" s="274"/>
      <c r="I868" s="274"/>
    </row>
    <row r="869" spans="3:9" ht="12.75" customHeight="1">
      <c r="C869" s="274"/>
      <c r="G869" s="274"/>
      <c r="I869" s="274"/>
    </row>
    <row r="870" spans="3:9" ht="12.75" customHeight="1">
      <c r="C870" s="274"/>
      <c r="G870" s="274"/>
      <c r="I870" s="274"/>
    </row>
    <row r="871" spans="3:9" ht="12.75" customHeight="1">
      <c r="C871" s="274"/>
      <c r="G871" s="274"/>
      <c r="I871" s="274"/>
    </row>
    <row r="872" spans="3:9" ht="12.75" customHeight="1">
      <c r="C872" s="274"/>
      <c r="G872" s="274"/>
      <c r="I872" s="274"/>
    </row>
    <row r="873" spans="3:9" ht="12.75" customHeight="1">
      <c r="C873" s="274"/>
      <c r="G873" s="274"/>
      <c r="I873" s="274"/>
    </row>
    <row r="874" spans="3:9" ht="12.75" customHeight="1">
      <c r="C874" s="274"/>
      <c r="G874" s="274"/>
      <c r="I874" s="274"/>
    </row>
    <row r="875" spans="3:9" ht="12.75" customHeight="1">
      <c r="C875" s="274"/>
      <c r="G875" s="274"/>
      <c r="I875" s="274"/>
    </row>
    <row r="876" spans="3:9" ht="12.75" customHeight="1">
      <c r="C876" s="274"/>
      <c r="G876" s="274"/>
      <c r="I876" s="274"/>
    </row>
    <row r="877" spans="3:9" ht="12.75" customHeight="1">
      <c r="C877" s="274"/>
      <c r="G877" s="274"/>
      <c r="I877" s="274"/>
    </row>
    <row r="878" spans="3:9" ht="12.75" customHeight="1">
      <c r="C878" s="274"/>
      <c r="G878" s="274"/>
      <c r="I878" s="274"/>
    </row>
    <row r="879" spans="3:9" ht="12.75" customHeight="1">
      <c r="C879" s="274"/>
      <c r="G879" s="274"/>
      <c r="I879" s="274"/>
    </row>
    <row r="880" spans="3:9" ht="12.75" customHeight="1">
      <c r="C880" s="274"/>
      <c r="G880" s="274"/>
      <c r="I880" s="274"/>
    </row>
    <row r="881" spans="3:9" ht="12.75" customHeight="1">
      <c r="C881" s="274"/>
      <c r="G881" s="274"/>
      <c r="I881" s="274"/>
    </row>
    <row r="882" spans="3:9" ht="12.75" customHeight="1">
      <c r="C882" s="274"/>
      <c r="G882" s="274"/>
      <c r="I882" s="274"/>
    </row>
    <row r="883" spans="3:9" ht="12.75" customHeight="1">
      <c r="C883" s="274"/>
      <c r="G883" s="274"/>
      <c r="I883" s="274"/>
    </row>
    <row r="884" spans="3:9" ht="12.75" customHeight="1">
      <c r="C884" s="274"/>
      <c r="G884" s="274"/>
      <c r="I884" s="274"/>
    </row>
    <row r="885" spans="3:9" ht="12.75" customHeight="1">
      <c r="C885" s="274"/>
      <c r="G885" s="274"/>
      <c r="I885" s="274"/>
    </row>
    <row r="886" spans="3:9" ht="12.75" customHeight="1">
      <c r="C886" s="274"/>
      <c r="G886" s="274"/>
      <c r="I886" s="274"/>
    </row>
    <row r="887" spans="3:9" ht="12.75" customHeight="1">
      <c r="C887" s="274"/>
      <c r="G887" s="274"/>
      <c r="I887" s="274"/>
    </row>
    <row r="888" spans="3:9" ht="12.75" customHeight="1">
      <c r="C888" s="274"/>
      <c r="G888" s="274"/>
      <c r="I888" s="274"/>
    </row>
    <row r="889" spans="3:9" ht="12.75" customHeight="1">
      <c r="C889" s="274"/>
      <c r="G889" s="274"/>
      <c r="I889" s="274"/>
    </row>
    <row r="890" spans="3:9" ht="12.75" customHeight="1">
      <c r="C890" s="274"/>
      <c r="G890" s="274"/>
      <c r="I890" s="274"/>
    </row>
    <row r="891" spans="3:9" ht="12.75" customHeight="1">
      <c r="C891" s="274"/>
      <c r="G891" s="274"/>
      <c r="I891" s="274"/>
    </row>
    <row r="892" spans="3:9" ht="12.75" customHeight="1">
      <c r="C892" s="274"/>
      <c r="G892" s="274"/>
      <c r="I892" s="274"/>
    </row>
    <row r="893" spans="3:9" ht="12.75" customHeight="1">
      <c r="C893" s="274"/>
      <c r="G893" s="274"/>
      <c r="I893" s="274"/>
    </row>
    <row r="894" spans="3:9" ht="12.75" customHeight="1">
      <c r="C894" s="274"/>
      <c r="G894" s="274"/>
      <c r="I894" s="274"/>
    </row>
    <row r="895" spans="3:9" ht="12.75" customHeight="1">
      <c r="C895" s="274"/>
      <c r="G895" s="274"/>
      <c r="I895" s="274"/>
    </row>
    <row r="896" spans="3:9" ht="12.75" customHeight="1">
      <c r="C896" s="274"/>
      <c r="G896" s="274"/>
      <c r="I896" s="274"/>
    </row>
    <row r="897" spans="3:9" ht="12.75" customHeight="1">
      <c r="C897" s="274"/>
      <c r="G897" s="274"/>
      <c r="I897" s="274"/>
    </row>
    <row r="898" spans="3:9" ht="12.75" customHeight="1">
      <c r="C898" s="274"/>
      <c r="G898" s="274"/>
      <c r="I898" s="274"/>
    </row>
    <row r="899" spans="3:9" ht="12.75" customHeight="1">
      <c r="C899" s="274"/>
      <c r="G899" s="274"/>
      <c r="I899" s="274"/>
    </row>
    <row r="900" spans="3:9" ht="12.75" customHeight="1">
      <c r="C900" s="274"/>
      <c r="G900" s="274"/>
      <c r="I900" s="274"/>
    </row>
    <row r="901" spans="3:9" ht="12.75" customHeight="1">
      <c r="C901" s="274"/>
      <c r="G901" s="274"/>
      <c r="I901" s="274"/>
    </row>
    <row r="902" spans="3:9" ht="12.75" customHeight="1">
      <c r="C902" s="274"/>
      <c r="G902" s="274"/>
      <c r="I902" s="274"/>
    </row>
    <row r="903" spans="3:9" ht="12.75" customHeight="1">
      <c r="C903" s="274"/>
      <c r="G903" s="274"/>
      <c r="I903" s="274"/>
    </row>
    <row r="904" spans="3:9" ht="12.75" customHeight="1">
      <c r="C904" s="274"/>
      <c r="G904" s="274"/>
      <c r="I904" s="274"/>
    </row>
    <row r="905" spans="3:9" ht="12.75" customHeight="1">
      <c r="C905" s="274"/>
      <c r="G905" s="274"/>
      <c r="I905" s="274"/>
    </row>
    <row r="906" spans="3:9" ht="12.75" customHeight="1">
      <c r="C906" s="274"/>
      <c r="G906" s="274"/>
      <c r="I906" s="274"/>
    </row>
    <row r="907" spans="3:9" ht="12.75" customHeight="1">
      <c r="C907" s="274"/>
      <c r="G907" s="274"/>
      <c r="I907" s="274"/>
    </row>
    <row r="908" spans="3:9" ht="12.75" customHeight="1">
      <c r="C908" s="274"/>
      <c r="G908" s="274"/>
      <c r="I908" s="274"/>
    </row>
    <row r="909" spans="3:9" ht="12.75" customHeight="1">
      <c r="C909" s="274"/>
      <c r="G909" s="274"/>
      <c r="I909" s="274"/>
    </row>
    <row r="910" spans="3:9" ht="12.75" customHeight="1">
      <c r="C910" s="274"/>
      <c r="G910" s="274"/>
      <c r="I910" s="274"/>
    </row>
    <row r="911" spans="3:9" ht="12.75" customHeight="1">
      <c r="C911" s="274"/>
      <c r="G911" s="274"/>
      <c r="I911" s="274"/>
    </row>
    <row r="912" spans="3:9" ht="12.75" customHeight="1">
      <c r="C912" s="274"/>
      <c r="G912" s="274"/>
      <c r="I912" s="274"/>
    </row>
    <row r="913" spans="3:9" ht="12.75" customHeight="1">
      <c r="C913" s="274"/>
      <c r="G913" s="274"/>
      <c r="I913" s="274"/>
    </row>
    <row r="914" spans="3:9" ht="12.75" customHeight="1">
      <c r="C914" s="274"/>
      <c r="G914" s="274"/>
      <c r="I914" s="274"/>
    </row>
    <row r="915" spans="3:9" ht="12.75" customHeight="1">
      <c r="C915" s="274"/>
      <c r="G915" s="274"/>
      <c r="I915" s="274"/>
    </row>
    <row r="916" spans="3:9" ht="12.75" customHeight="1">
      <c r="C916" s="274"/>
      <c r="G916" s="274"/>
      <c r="I916" s="274"/>
    </row>
    <row r="917" spans="3:9" ht="12.75" customHeight="1">
      <c r="C917" s="274"/>
      <c r="G917" s="274"/>
      <c r="I917" s="274"/>
    </row>
    <row r="918" spans="3:9" ht="12.75" customHeight="1">
      <c r="C918" s="274"/>
      <c r="G918" s="274"/>
      <c r="I918" s="274"/>
    </row>
    <row r="919" spans="3:9" ht="12.75" customHeight="1">
      <c r="C919" s="274"/>
      <c r="G919" s="274"/>
      <c r="I919" s="274"/>
    </row>
    <row r="920" spans="3:9" ht="12.75" customHeight="1">
      <c r="C920" s="274"/>
      <c r="G920" s="274"/>
      <c r="I920" s="274"/>
    </row>
    <row r="921" spans="3:9" ht="12.75" customHeight="1">
      <c r="C921" s="274"/>
      <c r="G921" s="274"/>
      <c r="I921" s="274"/>
    </row>
    <row r="922" spans="3:9" ht="12.75" customHeight="1">
      <c r="C922" s="274"/>
      <c r="G922" s="274"/>
      <c r="I922" s="274"/>
    </row>
    <row r="923" spans="3:9" ht="12.75" customHeight="1">
      <c r="C923" s="274"/>
      <c r="G923" s="274"/>
      <c r="I923" s="274"/>
    </row>
    <row r="924" spans="3:9" ht="12.75" customHeight="1">
      <c r="C924" s="274"/>
      <c r="G924" s="274"/>
      <c r="I924" s="274"/>
    </row>
    <row r="925" spans="3:9" ht="12.75" customHeight="1">
      <c r="C925" s="274"/>
      <c r="G925" s="274"/>
      <c r="I925" s="274"/>
    </row>
    <row r="926" spans="3:9" ht="12.75" customHeight="1">
      <c r="C926" s="274"/>
      <c r="G926" s="274"/>
      <c r="I926" s="274"/>
    </row>
    <row r="927" spans="3:9" ht="12.75" customHeight="1">
      <c r="C927" s="274"/>
      <c r="G927" s="274"/>
      <c r="I927" s="274"/>
    </row>
    <row r="928" spans="3:9" ht="12.75" customHeight="1">
      <c r="C928" s="274"/>
      <c r="G928" s="274"/>
      <c r="I928" s="274"/>
    </row>
    <row r="929" spans="3:9" ht="12.75" customHeight="1">
      <c r="C929" s="274"/>
      <c r="G929" s="274"/>
      <c r="I929" s="274"/>
    </row>
    <row r="930" spans="3:9" ht="12.75" customHeight="1">
      <c r="C930" s="274"/>
      <c r="G930" s="274"/>
      <c r="I930" s="274"/>
    </row>
    <row r="931" spans="3:9" ht="12.75" customHeight="1">
      <c r="C931" s="274"/>
      <c r="G931" s="274"/>
      <c r="I931" s="274"/>
    </row>
    <row r="932" spans="3:9" ht="12.75" customHeight="1">
      <c r="C932" s="274"/>
      <c r="G932" s="274"/>
      <c r="I932" s="274"/>
    </row>
    <row r="933" spans="3:9" ht="12.75" customHeight="1">
      <c r="C933" s="274"/>
      <c r="G933" s="274"/>
      <c r="I933" s="274"/>
    </row>
    <row r="934" spans="3:9" ht="12.75" customHeight="1">
      <c r="C934" s="274"/>
      <c r="G934" s="274"/>
      <c r="I934" s="274"/>
    </row>
    <row r="935" spans="3:9" ht="12.75" customHeight="1">
      <c r="C935" s="274"/>
      <c r="G935" s="274"/>
      <c r="I935" s="274"/>
    </row>
    <row r="936" spans="3:9" ht="12.75" customHeight="1">
      <c r="C936" s="274"/>
      <c r="G936" s="274"/>
      <c r="I936" s="274"/>
    </row>
    <row r="937" spans="3:9" ht="12.75" customHeight="1">
      <c r="C937" s="274"/>
      <c r="G937" s="274"/>
      <c r="I937" s="274"/>
    </row>
    <row r="938" spans="3:9" ht="12.75" customHeight="1">
      <c r="C938" s="274"/>
      <c r="G938" s="274"/>
      <c r="I938" s="274"/>
    </row>
    <row r="939" spans="3:9" ht="12.75" customHeight="1">
      <c r="C939" s="274"/>
      <c r="G939" s="274"/>
      <c r="I939" s="274"/>
    </row>
    <row r="940" spans="3:9" ht="12.75" customHeight="1">
      <c r="C940" s="274"/>
      <c r="G940" s="274"/>
      <c r="I940" s="274"/>
    </row>
    <row r="941" spans="3:9" ht="12.75" customHeight="1">
      <c r="C941" s="274"/>
      <c r="G941" s="274"/>
      <c r="I941" s="274"/>
    </row>
    <row r="942" spans="3:9" ht="12.75" customHeight="1">
      <c r="C942" s="274"/>
      <c r="G942" s="274"/>
      <c r="I942" s="274"/>
    </row>
    <row r="943" spans="3:9" ht="12.75" customHeight="1">
      <c r="C943" s="274"/>
      <c r="G943" s="274"/>
      <c r="I943" s="274"/>
    </row>
    <row r="944" spans="3:9" ht="12.75" customHeight="1">
      <c r="C944" s="274"/>
      <c r="G944" s="274"/>
      <c r="I944" s="274"/>
    </row>
    <row r="945" spans="3:9" ht="12.75" customHeight="1">
      <c r="C945" s="274"/>
      <c r="G945" s="274"/>
      <c r="I945" s="274"/>
    </row>
    <row r="946" spans="3:9" ht="12.75" customHeight="1">
      <c r="C946" s="274"/>
      <c r="G946" s="274"/>
      <c r="I946" s="274"/>
    </row>
    <row r="947" spans="3:9" ht="12.75" customHeight="1">
      <c r="C947" s="274"/>
      <c r="G947" s="274"/>
      <c r="I947" s="274"/>
    </row>
    <row r="948" spans="3:9" ht="12.75" customHeight="1">
      <c r="C948" s="274"/>
      <c r="G948" s="274"/>
      <c r="I948" s="274"/>
    </row>
    <row r="949" spans="3:9" ht="12.75" customHeight="1">
      <c r="C949" s="274"/>
      <c r="G949" s="274"/>
      <c r="I949" s="274"/>
    </row>
    <row r="950" spans="3:9" ht="12.75" customHeight="1">
      <c r="C950" s="274"/>
      <c r="G950" s="274"/>
      <c r="I950" s="274"/>
    </row>
    <row r="951" spans="3:9" ht="12.75" customHeight="1">
      <c r="C951" s="274"/>
      <c r="G951" s="274"/>
      <c r="I951" s="274"/>
    </row>
    <row r="952" spans="3:9" ht="12.75" customHeight="1">
      <c r="C952" s="274"/>
      <c r="G952" s="274"/>
      <c r="I952" s="274"/>
    </row>
    <row r="953" spans="3:9" ht="12.75" customHeight="1">
      <c r="C953" s="274"/>
      <c r="G953" s="274"/>
      <c r="I953" s="274"/>
    </row>
    <row r="954" spans="3:9" ht="12.75" customHeight="1">
      <c r="C954" s="274"/>
      <c r="G954" s="274"/>
      <c r="I954" s="274"/>
    </row>
    <row r="955" spans="3:9" ht="12.75" customHeight="1">
      <c r="C955" s="274"/>
      <c r="G955" s="274"/>
      <c r="I955" s="274"/>
    </row>
    <row r="956" spans="3:9" ht="12.75" customHeight="1">
      <c r="C956" s="274"/>
      <c r="G956" s="274"/>
      <c r="I956" s="274"/>
    </row>
    <row r="957" spans="3:9" ht="12.75" customHeight="1">
      <c r="C957" s="274"/>
      <c r="G957" s="274"/>
      <c r="I957" s="274"/>
    </row>
    <row r="958" spans="3:9" ht="12.75" customHeight="1">
      <c r="C958" s="274"/>
      <c r="G958" s="274"/>
      <c r="I958" s="274"/>
    </row>
    <row r="959" spans="3:9" ht="12.75" customHeight="1">
      <c r="C959" s="274"/>
      <c r="G959" s="274"/>
      <c r="I959" s="274"/>
    </row>
    <row r="960" spans="3:9" ht="12.75" customHeight="1">
      <c r="C960" s="274"/>
      <c r="G960" s="274"/>
      <c r="I960" s="274"/>
    </row>
    <row r="961" spans="3:9" ht="12.75" customHeight="1">
      <c r="C961" s="274"/>
      <c r="G961" s="274"/>
      <c r="I961" s="274"/>
    </row>
    <row r="962" spans="3:9" ht="12.75" customHeight="1">
      <c r="C962" s="274"/>
      <c r="G962" s="274"/>
      <c r="I962" s="274"/>
    </row>
    <row r="963" spans="3:9" ht="12.75" customHeight="1">
      <c r="C963" s="274"/>
      <c r="G963" s="274"/>
      <c r="I963" s="274"/>
    </row>
    <row r="964" spans="3:9" ht="12.75" customHeight="1">
      <c r="C964" s="274"/>
      <c r="G964" s="274"/>
      <c r="I964" s="274"/>
    </row>
    <row r="965" spans="3:9" ht="12.75" customHeight="1">
      <c r="C965" s="274"/>
      <c r="G965" s="274"/>
      <c r="I965" s="274"/>
    </row>
    <row r="966" spans="3:9" ht="12.75" customHeight="1">
      <c r="C966" s="274"/>
      <c r="G966" s="274"/>
      <c r="I966" s="274"/>
    </row>
    <row r="967" spans="3:9" ht="12.75" customHeight="1">
      <c r="C967" s="274"/>
      <c r="G967" s="274"/>
      <c r="I967" s="274"/>
    </row>
    <row r="968" spans="3:9" ht="12.75" customHeight="1">
      <c r="C968" s="274"/>
      <c r="G968" s="274"/>
      <c r="I968" s="274"/>
    </row>
    <row r="969" spans="3:9" ht="12.75" customHeight="1">
      <c r="C969" s="274"/>
      <c r="G969" s="274"/>
      <c r="I969" s="274"/>
    </row>
    <row r="970" spans="3:9" ht="12.75" customHeight="1">
      <c r="C970" s="274"/>
      <c r="G970" s="274"/>
      <c r="I970" s="274"/>
    </row>
    <row r="971" spans="3:9" ht="12.75" customHeight="1">
      <c r="C971" s="274"/>
      <c r="G971" s="274"/>
      <c r="I971" s="274"/>
    </row>
    <row r="972" spans="3:9" ht="12.75" customHeight="1">
      <c r="C972" s="274"/>
      <c r="G972" s="274"/>
      <c r="I972" s="274"/>
    </row>
    <row r="973" spans="3:9" ht="12.75" customHeight="1">
      <c r="C973" s="274"/>
      <c r="G973" s="274"/>
      <c r="I973" s="274"/>
    </row>
    <row r="974" spans="3:9" ht="12.75" customHeight="1">
      <c r="C974" s="274"/>
      <c r="G974" s="274"/>
      <c r="I974" s="274"/>
    </row>
    <row r="975" spans="3:9" ht="12.75" customHeight="1">
      <c r="C975" s="274"/>
      <c r="G975" s="274"/>
      <c r="I975" s="274"/>
    </row>
    <row r="976" spans="3:9" ht="12.75" customHeight="1">
      <c r="C976" s="274"/>
      <c r="G976" s="274"/>
      <c r="I976" s="274"/>
    </row>
    <row r="977" spans="3:9" ht="12.75" customHeight="1">
      <c r="C977" s="274"/>
      <c r="G977" s="274"/>
      <c r="I977" s="274"/>
    </row>
    <row r="978" spans="3:9" ht="12.75" customHeight="1">
      <c r="C978" s="274"/>
      <c r="G978" s="274"/>
      <c r="I978" s="274"/>
    </row>
    <row r="979" spans="3:9" ht="12.75" customHeight="1">
      <c r="C979" s="274"/>
      <c r="G979" s="274"/>
      <c r="I979" s="274"/>
    </row>
    <row r="980" spans="3:9" ht="12.75" customHeight="1">
      <c r="C980" s="274"/>
      <c r="G980" s="274"/>
      <c r="I980" s="274"/>
    </row>
    <row r="981" spans="3:9" ht="12.75" customHeight="1">
      <c r="C981" s="274"/>
      <c r="G981" s="274"/>
      <c r="I981" s="274"/>
    </row>
    <row r="982" spans="3:9" ht="12.75" customHeight="1">
      <c r="C982" s="274"/>
      <c r="G982" s="274"/>
      <c r="I982" s="274"/>
    </row>
    <row r="983" spans="3:9" ht="12.75" customHeight="1">
      <c r="C983" s="274"/>
      <c r="G983" s="274"/>
      <c r="I983" s="274"/>
    </row>
    <row r="984" spans="3:9" ht="12.75" customHeight="1">
      <c r="C984" s="274"/>
      <c r="G984" s="274"/>
      <c r="I984" s="274"/>
    </row>
    <row r="985" spans="3:9" ht="12.75" customHeight="1">
      <c r="C985" s="274"/>
      <c r="G985" s="274"/>
      <c r="I985" s="274"/>
    </row>
    <row r="986" spans="3:9" ht="12.75" customHeight="1">
      <c r="C986" s="274"/>
      <c r="G986" s="274"/>
      <c r="I986" s="274"/>
    </row>
    <row r="987" spans="3:9" ht="12.75" customHeight="1">
      <c r="C987" s="274"/>
      <c r="G987" s="274"/>
      <c r="I987" s="274"/>
    </row>
    <row r="988" spans="3:9" ht="12.75" customHeight="1">
      <c r="C988" s="274"/>
      <c r="G988" s="274"/>
      <c r="I988" s="274"/>
    </row>
    <row r="989" spans="3:9" ht="12.75" customHeight="1">
      <c r="C989" s="274"/>
      <c r="G989" s="274"/>
      <c r="I989" s="274"/>
    </row>
    <row r="990" spans="3:9" ht="12.75" customHeight="1">
      <c r="C990" s="274"/>
      <c r="G990" s="274"/>
      <c r="I990" s="274"/>
    </row>
    <row r="991" spans="3:9" ht="12.75" customHeight="1">
      <c r="C991" s="274"/>
      <c r="G991" s="274"/>
      <c r="I991" s="274"/>
    </row>
    <row r="992" spans="3:9" ht="12.75" customHeight="1">
      <c r="C992" s="274"/>
      <c r="G992" s="274"/>
      <c r="I992" s="274"/>
    </row>
    <row r="993" spans="3:9" ht="12.75" customHeight="1">
      <c r="C993" s="274"/>
      <c r="G993" s="274"/>
      <c r="I993" s="274"/>
    </row>
    <row r="994" spans="3:9" ht="12.75" customHeight="1">
      <c r="C994" s="274"/>
      <c r="G994" s="274"/>
      <c r="I994" s="274"/>
    </row>
    <row r="995" spans="3:9" ht="12.75" customHeight="1">
      <c r="C995" s="274"/>
      <c r="G995" s="274"/>
      <c r="I995" s="274"/>
    </row>
    <row r="996" spans="3:9" ht="12.75" customHeight="1">
      <c r="C996" s="274"/>
      <c r="G996" s="274"/>
      <c r="I996" s="274"/>
    </row>
    <row r="997" spans="3:9" ht="12.75" customHeight="1">
      <c r="C997" s="274"/>
      <c r="G997" s="274"/>
      <c r="I997" s="274"/>
    </row>
    <row r="998" spans="3:9" ht="12.75" customHeight="1">
      <c r="C998" s="274"/>
      <c r="G998" s="274"/>
      <c r="I998" s="274"/>
    </row>
    <row r="999" spans="3:9" ht="12.75" customHeight="1">
      <c r="C999" s="274"/>
      <c r="G999" s="274"/>
      <c r="I999" s="274"/>
    </row>
    <row r="1000" spans="3:9" ht="12.75" customHeight="1">
      <c r="C1000" s="274"/>
      <c r="G1000" s="274"/>
      <c r="I1000" s="274"/>
    </row>
  </sheetData>
  <pageMargins left="0.7" right="0.7" top="0.75" bottom="0.75" header="0" footer="0"/>
  <pageSetup fitToHeight="0" orientation="portrait"/>
  <headerFooter>
    <oddHeader>&amp;L2019 ULI Hines Student Competition&amp;R2019-331 &amp;A</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3300"/>
  </sheetPr>
  <dimension ref="A1:AK1000"/>
  <sheetViews>
    <sheetView showGridLines="0" workbookViewId="0">
      <selection activeCell="L58" sqref="L58"/>
    </sheetView>
  </sheetViews>
  <sheetFormatPr baseColWidth="10" defaultColWidth="14.5" defaultRowHeight="15" customHeight="1"/>
  <cols>
    <col min="1" max="3" width="1.83203125" style="161" customWidth="1"/>
    <col min="4" max="4" width="6.5" style="161" customWidth="1"/>
    <col min="5" max="5" width="12.5" style="161" customWidth="1"/>
    <col min="6" max="6" width="18.6640625" style="161" customWidth="1"/>
    <col min="7" max="7" width="17.5" style="161" customWidth="1"/>
    <col min="8" max="18" width="14.6640625" style="161" customWidth="1"/>
    <col min="19" max="19" width="15.33203125" style="161" customWidth="1"/>
    <col min="20" max="20" width="12.6640625" style="161" customWidth="1"/>
    <col min="21" max="37" width="12.5" style="161" customWidth="1"/>
    <col min="38" max="16384" width="14.5" style="161"/>
  </cols>
  <sheetData>
    <row r="1" spans="1:37" ht="15" customHeight="1">
      <c r="A1" s="358"/>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row>
    <row r="2" spans="1:37" ht="15" customHeight="1">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row>
    <row r="3" spans="1:37" ht="15" customHeight="1">
      <c r="A3" s="358"/>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row>
    <row r="4" spans="1:37" ht="15" customHeight="1">
      <c r="A4" s="358"/>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row>
    <row r="5" spans="1:37" ht="15" customHeight="1">
      <c r="A5" s="358"/>
      <c r="B5" s="358"/>
      <c r="C5" s="358"/>
      <c r="D5" s="358"/>
      <c r="E5" s="358"/>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c r="AK5" s="358"/>
    </row>
    <row r="6" spans="1:37" ht="15" customHeight="1">
      <c r="A6" s="358"/>
      <c r="B6" s="358"/>
      <c r="C6" s="358"/>
      <c r="D6" s="358"/>
      <c r="E6" s="358"/>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c r="AK6" s="358"/>
    </row>
    <row r="7" spans="1:37" ht="15" customHeight="1">
      <c r="A7" s="358"/>
      <c r="B7" s="358"/>
      <c r="C7" s="358"/>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row>
    <row r="8" spans="1:37" ht="15" customHeight="1">
      <c r="A8" s="358"/>
      <c r="B8" s="89" t="s">
        <v>68</v>
      </c>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row>
    <row r="9" spans="1:37" ht="15" customHeight="1">
      <c r="A9" s="358"/>
      <c r="B9" s="86" t="s">
        <v>516</v>
      </c>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row>
    <row r="10" spans="1:37" ht="7.25" customHeight="1" thickBot="1">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row>
    <row r="11" spans="1:37" ht="15" customHeight="1">
      <c r="A11" s="358"/>
      <c r="B11" s="666" t="s">
        <v>518</v>
      </c>
      <c r="C11" s="944"/>
      <c r="D11" s="944"/>
      <c r="E11" s="944"/>
      <c r="F11" s="944"/>
      <c r="G11" s="969"/>
      <c r="H11" s="358"/>
      <c r="I11" s="666" t="s">
        <v>519</v>
      </c>
      <c r="J11" s="944"/>
      <c r="K11" s="944"/>
      <c r="L11" s="944"/>
      <c r="M11" s="969"/>
      <c r="N11" s="358"/>
      <c r="O11" s="666" t="s">
        <v>520</v>
      </c>
      <c r="P11" s="944"/>
      <c r="Q11" s="944"/>
      <c r="R11" s="969"/>
      <c r="S11" s="358"/>
      <c r="T11" s="358"/>
      <c r="U11" s="358"/>
      <c r="V11" s="358"/>
      <c r="W11" s="358"/>
      <c r="X11" s="358"/>
      <c r="Y11" s="358"/>
      <c r="Z11" s="358"/>
      <c r="AA11" s="358"/>
      <c r="AB11" s="358"/>
      <c r="AC11" s="358"/>
      <c r="AD11" s="358"/>
      <c r="AE11" s="358"/>
      <c r="AF11" s="358"/>
      <c r="AG11" s="358"/>
      <c r="AH11" s="358"/>
      <c r="AI11" s="358"/>
      <c r="AJ11" s="358"/>
      <c r="AK11" s="358"/>
    </row>
    <row r="12" spans="1:37" ht="15" customHeight="1">
      <c r="A12" s="358"/>
      <c r="B12" s="528" t="s">
        <v>521</v>
      </c>
      <c r="C12" s="524"/>
      <c r="D12" s="524"/>
      <c r="E12" s="524"/>
      <c r="F12" s="524"/>
      <c r="G12" s="972">
        <f>ROUNDDOWN(G15/G16,0)</f>
        <v>977</v>
      </c>
      <c r="H12" s="358"/>
      <c r="I12" s="679" t="s">
        <v>522</v>
      </c>
      <c r="J12" s="524"/>
      <c r="K12" s="524"/>
      <c r="L12" s="524"/>
      <c r="M12" s="692"/>
      <c r="N12" s="358"/>
      <c r="O12" s="528" t="s">
        <v>523</v>
      </c>
      <c r="P12" s="524"/>
      <c r="Q12" s="524"/>
      <c r="R12" s="855">
        <f ca="1">MAX(G27:G29)</f>
        <v>158782931.51249999</v>
      </c>
      <c r="S12" s="358"/>
      <c r="T12" s="358"/>
      <c r="U12" s="358"/>
      <c r="V12" s="358"/>
      <c r="W12" s="358"/>
      <c r="X12" s="358"/>
      <c r="Y12" s="358"/>
      <c r="Z12" s="358"/>
      <c r="AA12" s="358"/>
      <c r="AB12" s="358"/>
      <c r="AC12" s="358"/>
      <c r="AD12" s="358"/>
      <c r="AE12" s="358"/>
      <c r="AF12" s="358"/>
      <c r="AG12" s="358"/>
      <c r="AH12" s="358"/>
      <c r="AI12" s="358"/>
      <c r="AJ12" s="358"/>
      <c r="AK12" s="358"/>
    </row>
    <row r="13" spans="1:37" ht="15" customHeight="1">
      <c r="A13" s="358"/>
      <c r="B13" s="528" t="s">
        <v>524</v>
      </c>
      <c r="C13" s="524"/>
      <c r="D13" s="524"/>
      <c r="E13" s="524"/>
      <c r="F13" s="973"/>
      <c r="G13" s="972">
        <f>'Area Matrix'!D19</f>
        <v>922807.89999999991</v>
      </c>
      <c r="H13" s="358"/>
      <c r="I13" s="528" t="s">
        <v>525</v>
      </c>
      <c r="J13" s="524"/>
      <c r="K13" s="524"/>
      <c r="L13" s="524"/>
      <c r="M13" s="977">
        <v>1700</v>
      </c>
      <c r="N13" s="358"/>
      <c r="O13" s="528" t="s">
        <v>437</v>
      </c>
      <c r="P13" s="524"/>
      <c r="Q13" s="524"/>
      <c r="R13" s="984">
        <f>'Phase I - Summary'!I39</f>
        <v>5.5E-2</v>
      </c>
      <c r="S13" s="358"/>
      <c r="T13" s="358"/>
      <c r="U13" s="358"/>
      <c r="V13" s="358"/>
      <c r="W13" s="358"/>
      <c r="X13" s="358"/>
      <c r="Y13" s="358"/>
      <c r="Z13" s="358"/>
      <c r="AA13" s="358"/>
      <c r="AB13" s="358"/>
      <c r="AC13" s="358"/>
      <c r="AD13" s="358"/>
      <c r="AE13" s="358"/>
      <c r="AF13" s="358"/>
      <c r="AG13" s="358"/>
      <c r="AH13" s="358"/>
      <c r="AI13" s="358"/>
      <c r="AJ13" s="358"/>
      <c r="AK13" s="358"/>
    </row>
    <row r="14" spans="1:37" ht="15" customHeight="1">
      <c r="A14" s="358"/>
      <c r="B14" s="528" t="s">
        <v>47</v>
      </c>
      <c r="C14" s="524"/>
      <c r="D14" s="524"/>
      <c r="E14" s="524"/>
      <c r="F14" s="524"/>
      <c r="G14" s="951">
        <v>0.9</v>
      </c>
      <c r="H14" s="358"/>
      <c r="I14" s="528" t="s">
        <v>526</v>
      </c>
      <c r="J14" s="524"/>
      <c r="K14" s="524"/>
      <c r="L14" s="524"/>
      <c r="M14" s="977">
        <v>2200</v>
      </c>
      <c r="N14" s="358"/>
      <c r="O14" s="528" t="s">
        <v>527</v>
      </c>
      <c r="P14" s="524"/>
      <c r="Q14" s="524"/>
      <c r="R14" s="985">
        <v>20</v>
      </c>
      <c r="S14" s="358"/>
      <c r="T14" s="358"/>
      <c r="U14" s="358"/>
      <c r="V14" s="358"/>
      <c r="W14" s="358"/>
      <c r="X14" s="358"/>
      <c r="Y14" s="358"/>
      <c r="Z14" s="358"/>
      <c r="AA14" s="358"/>
      <c r="AB14" s="358"/>
      <c r="AC14" s="358"/>
      <c r="AD14" s="358"/>
      <c r="AE14" s="358"/>
      <c r="AF14" s="358"/>
      <c r="AG14" s="358"/>
      <c r="AH14" s="358"/>
      <c r="AI14" s="358"/>
      <c r="AJ14" s="358"/>
      <c r="AK14" s="358"/>
    </row>
    <row r="15" spans="1:37" ht="15" customHeight="1">
      <c r="A15" s="358"/>
      <c r="B15" s="528" t="s">
        <v>528</v>
      </c>
      <c r="C15" s="524"/>
      <c r="D15" s="524"/>
      <c r="E15" s="524"/>
      <c r="F15" s="524"/>
      <c r="G15" s="972">
        <f>G13*G14</f>
        <v>830527.11</v>
      </c>
      <c r="H15" s="358"/>
      <c r="I15" s="528" t="s">
        <v>529</v>
      </c>
      <c r="J15" s="524"/>
      <c r="K15" s="524"/>
      <c r="L15" s="524"/>
      <c r="M15" s="977">
        <v>2600</v>
      </c>
      <c r="N15" s="358"/>
      <c r="O15" s="528" t="s">
        <v>530</v>
      </c>
      <c r="P15" s="524"/>
      <c r="Q15" s="524"/>
      <c r="R15" s="855">
        <f ca="1">PMT(R13/12,R14*12,R12)</f>
        <v>-1092247.6329213148</v>
      </c>
      <c r="S15" s="934"/>
      <c r="T15" s="358"/>
      <c r="U15" s="358"/>
      <c r="V15" s="358"/>
      <c r="W15" s="358"/>
      <c r="X15" s="358"/>
      <c r="Y15" s="358"/>
      <c r="Z15" s="358"/>
      <c r="AA15" s="358"/>
      <c r="AB15" s="358"/>
      <c r="AC15" s="358"/>
      <c r="AD15" s="358"/>
      <c r="AE15" s="358"/>
      <c r="AF15" s="358"/>
      <c r="AG15" s="358"/>
      <c r="AH15" s="358"/>
      <c r="AI15" s="358"/>
      <c r="AJ15" s="358"/>
      <c r="AK15" s="358"/>
    </row>
    <row r="16" spans="1:37" ht="15" customHeight="1">
      <c r="A16" s="358"/>
      <c r="B16" s="528" t="s">
        <v>531</v>
      </c>
      <c r="C16" s="524"/>
      <c r="D16" s="524"/>
      <c r="E16" s="524"/>
      <c r="F16" s="524"/>
      <c r="G16" s="972">
        <v>850</v>
      </c>
      <c r="H16" s="358"/>
      <c r="I16" s="528" t="s">
        <v>162</v>
      </c>
      <c r="J16" s="524"/>
      <c r="K16" s="524"/>
      <c r="L16" s="524"/>
      <c r="M16" s="951">
        <v>0.05</v>
      </c>
      <c r="N16" s="358"/>
      <c r="O16" s="528"/>
      <c r="P16" s="524"/>
      <c r="Q16" s="524"/>
      <c r="R16" s="692"/>
      <c r="S16" s="358"/>
      <c r="T16" s="358"/>
      <c r="U16" s="358"/>
      <c r="V16" s="358"/>
      <c r="W16" s="358"/>
      <c r="X16" s="358"/>
      <c r="Y16" s="358"/>
      <c r="Z16" s="358"/>
      <c r="AA16" s="358"/>
      <c r="AB16" s="358"/>
      <c r="AC16" s="358"/>
      <c r="AD16" s="358"/>
      <c r="AE16" s="358"/>
      <c r="AF16" s="358"/>
      <c r="AG16" s="358"/>
      <c r="AH16" s="358"/>
      <c r="AI16" s="358"/>
      <c r="AJ16" s="358"/>
      <c r="AK16" s="358"/>
    </row>
    <row r="17" spans="1:37" ht="15" customHeight="1">
      <c r="A17" s="358"/>
      <c r="B17" s="528" t="s">
        <v>532</v>
      </c>
      <c r="C17" s="524"/>
      <c r="D17" s="524"/>
      <c r="E17" s="974"/>
      <c r="F17" s="974"/>
      <c r="G17" s="951">
        <v>0.2</v>
      </c>
      <c r="H17" s="358"/>
      <c r="I17" s="528" t="s">
        <v>164</v>
      </c>
      <c r="J17" s="524"/>
      <c r="K17" s="524"/>
      <c r="L17" s="524"/>
      <c r="M17" s="975">
        <v>3.1E-2</v>
      </c>
      <c r="N17" s="358"/>
      <c r="O17" s="528" t="s">
        <v>508</v>
      </c>
      <c r="P17" s="524"/>
      <c r="Q17" s="524"/>
      <c r="R17" s="986">
        <v>0.7</v>
      </c>
      <c r="S17" s="358"/>
      <c r="T17" s="358"/>
      <c r="U17" s="358"/>
      <c r="V17" s="358"/>
      <c r="W17" s="358"/>
      <c r="X17" s="358"/>
      <c r="Y17" s="358"/>
      <c r="Z17" s="358"/>
      <c r="AA17" s="358"/>
      <c r="AB17" s="358"/>
      <c r="AC17" s="358"/>
      <c r="AD17" s="358"/>
      <c r="AE17" s="358"/>
      <c r="AF17" s="358"/>
      <c r="AG17" s="358"/>
      <c r="AH17" s="358"/>
      <c r="AI17" s="358"/>
      <c r="AJ17" s="358"/>
      <c r="AK17" s="358"/>
    </row>
    <row r="18" spans="1:37" ht="15" customHeight="1">
      <c r="A18" s="358"/>
      <c r="B18" s="528" t="s">
        <v>533</v>
      </c>
      <c r="C18" s="524"/>
      <c r="D18" s="524"/>
      <c r="E18" s="524"/>
      <c r="F18" s="524"/>
      <c r="G18" s="951">
        <v>0.5</v>
      </c>
      <c r="H18" s="358"/>
      <c r="I18" s="528" t="s">
        <v>534</v>
      </c>
      <c r="J18" s="524"/>
      <c r="K18" s="524"/>
      <c r="L18" s="524"/>
      <c r="M18" s="692">
        <v>6</v>
      </c>
      <c r="N18" s="358"/>
      <c r="O18" s="528" t="s">
        <v>535</v>
      </c>
      <c r="P18" s="524"/>
      <c r="Q18" s="524"/>
      <c r="R18" s="987">
        <v>1.33</v>
      </c>
      <c r="S18" s="358"/>
      <c r="T18" s="358"/>
      <c r="U18" s="358"/>
      <c r="V18" s="358"/>
      <c r="W18" s="358"/>
      <c r="X18" s="358"/>
      <c r="Y18" s="358"/>
      <c r="Z18" s="358"/>
      <c r="AA18" s="358"/>
      <c r="AB18" s="358"/>
      <c r="AC18" s="358"/>
      <c r="AD18" s="358"/>
      <c r="AE18" s="358"/>
      <c r="AF18" s="358"/>
      <c r="AG18" s="358"/>
      <c r="AH18" s="358"/>
      <c r="AI18" s="358"/>
      <c r="AJ18" s="358"/>
      <c r="AK18" s="358"/>
    </row>
    <row r="19" spans="1:37" ht="15" customHeight="1" thickBot="1">
      <c r="A19" s="358"/>
      <c r="B19" s="528" t="s">
        <v>536</v>
      </c>
      <c r="C19" s="524"/>
      <c r="D19" s="524"/>
      <c r="E19" s="524"/>
      <c r="F19" s="524"/>
      <c r="G19" s="975">
        <v>0.3</v>
      </c>
      <c r="H19" s="358"/>
      <c r="I19" s="528" t="s">
        <v>537</v>
      </c>
      <c r="J19" s="524"/>
      <c r="K19" s="524"/>
      <c r="L19" s="524"/>
      <c r="M19" s="978">
        <f>G12/M18*(1-M16)</f>
        <v>154.69166666666666</v>
      </c>
      <c r="N19" s="358"/>
      <c r="O19" s="552" t="s">
        <v>538</v>
      </c>
      <c r="P19" s="820"/>
      <c r="Q19" s="820"/>
      <c r="R19" s="988">
        <v>0.08</v>
      </c>
      <c r="S19" s="358"/>
      <c r="T19" s="358"/>
      <c r="U19" s="358"/>
      <c r="V19" s="358"/>
      <c r="W19" s="358"/>
      <c r="X19" s="358"/>
      <c r="Y19" s="358"/>
      <c r="Z19" s="358"/>
      <c r="AA19" s="358"/>
      <c r="AB19" s="358"/>
      <c r="AC19" s="358"/>
      <c r="AD19" s="358"/>
      <c r="AE19" s="358"/>
      <c r="AF19" s="358"/>
      <c r="AG19" s="358"/>
      <c r="AH19" s="358"/>
      <c r="AI19" s="358"/>
      <c r="AJ19" s="358"/>
      <c r="AK19" s="358"/>
    </row>
    <row r="20" spans="1:37" ht="15" customHeight="1">
      <c r="A20" s="358"/>
      <c r="B20" s="530" t="s">
        <v>720</v>
      </c>
      <c r="C20" s="524"/>
      <c r="D20" s="524"/>
      <c r="E20" s="524"/>
      <c r="F20" s="524"/>
      <c r="G20" s="976">
        <v>0.7</v>
      </c>
      <c r="H20" s="358"/>
      <c r="I20" s="528" t="s">
        <v>540</v>
      </c>
      <c r="J20" s="524"/>
      <c r="K20" s="524"/>
      <c r="L20" s="524"/>
      <c r="M20" s="979">
        <v>0.3</v>
      </c>
      <c r="N20" s="358"/>
      <c r="O20" s="358"/>
      <c r="P20" s="358"/>
      <c r="Q20" s="358"/>
      <c r="R20" s="933"/>
      <c r="S20" s="358"/>
      <c r="T20" s="358"/>
      <c r="U20" s="358"/>
      <c r="V20" s="358"/>
      <c r="W20" s="358"/>
      <c r="X20" s="358"/>
      <c r="Y20" s="358"/>
      <c r="Z20" s="358"/>
      <c r="AA20" s="358"/>
      <c r="AB20" s="358"/>
      <c r="AC20" s="358"/>
      <c r="AD20" s="358"/>
      <c r="AE20" s="358"/>
      <c r="AF20" s="358"/>
      <c r="AG20" s="358"/>
      <c r="AH20" s="358"/>
      <c r="AI20" s="358"/>
      <c r="AJ20" s="358"/>
      <c r="AK20" s="358"/>
    </row>
    <row r="21" spans="1:37" ht="15" customHeight="1" thickBot="1">
      <c r="A21" s="358"/>
      <c r="B21" s="552" t="s">
        <v>539</v>
      </c>
      <c r="C21" s="820"/>
      <c r="D21" s="820"/>
      <c r="E21" s="820"/>
      <c r="F21" s="820"/>
      <c r="G21" s="644">
        <f>G12*G20</f>
        <v>683.9</v>
      </c>
      <c r="H21" s="358"/>
      <c r="I21" s="528" t="s">
        <v>168</v>
      </c>
      <c r="J21" s="524"/>
      <c r="K21" s="524"/>
      <c r="L21" s="524"/>
      <c r="M21" s="975">
        <v>0.02</v>
      </c>
      <c r="N21" s="358"/>
      <c r="O21" s="358"/>
      <c r="P21" s="358"/>
      <c r="Q21" s="358"/>
      <c r="R21" s="935"/>
      <c r="S21" s="358"/>
      <c r="T21" s="358"/>
      <c r="U21" s="358"/>
      <c r="V21" s="358"/>
      <c r="W21" s="358"/>
      <c r="X21" s="358"/>
      <c r="Y21" s="358"/>
      <c r="Z21" s="358"/>
      <c r="AA21" s="358"/>
      <c r="AB21" s="358"/>
      <c r="AC21" s="358"/>
      <c r="AD21" s="358"/>
      <c r="AE21" s="358"/>
      <c r="AF21" s="358"/>
      <c r="AG21" s="358"/>
      <c r="AH21" s="358"/>
      <c r="AI21" s="358"/>
      <c r="AJ21" s="358"/>
      <c r="AK21" s="358"/>
    </row>
    <row r="22" spans="1:37" ht="15" customHeight="1">
      <c r="A22" s="358"/>
      <c r="H22" s="358"/>
      <c r="I22" s="528" t="s">
        <v>541</v>
      </c>
      <c r="J22" s="524"/>
      <c r="K22" s="524"/>
      <c r="L22" s="524"/>
      <c r="M22" s="980">
        <f>Taxesold!$H$13</f>
        <v>0.04</v>
      </c>
      <c r="N22" s="358"/>
      <c r="O22" s="666" t="s">
        <v>193</v>
      </c>
      <c r="P22" s="944"/>
      <c r="Q22" s="944"/>
      <c r="R22" s="969"/>
      <c r="S22" s="358"/>
      <c r="T22" s="358"/>
      <c r="U22" s="358"/>
      <c r="V22" s="358"/>
      <c r="W22" s="358"/>
      <c r="X22" s="358"/>
      <c r="Y22" s="358"/>
      <c r="Z22" s="358"/>
      <c r="AA22" s="358"/>
      <c r="AB22" s="358"/>
      <c r="AC22" s="358"/>
      <c r="AD22" s="358"/>
      <c r="AE22" s="358"/>
      <c r="AF22" s="358"/>
      <c r="AG22" s="358"/>
      <c r="AH22" s="358"/>
      <c r="AI22" s="358"/>
      <c r="AJ22" s="358"/>
      <c r="AK22" s="358"/>
    </row>
    <row r="23" spans="1:37" ht="15" customHeight="1">
      <c r="A23" s="358"/>
      <c r="B23" s="358"/>
      <c r="C23" s="358"/>
      <c r="D23" s="358"/>
      <c r="E23" s="358"/>
      <c r="F23" s="358"/>
      <c r="G23" s="358"/>
      <c r="H23" s="358"/>
      <c r="I23" s="528" t="s">
        <v>542</v>
      </c>
      <c r="J23" s="524"/>
      <c r="K23" s="524"/>
      <c r="L23" s="524"/>
      <c r="M23" s="975">
        <v>0.02</v>
      </c>
      <c r="N23" s="358"/>
      <c r="O23" s="528" t="s">
        <v>197</v>
      </c>
      <c r="P23" s="524"/>
      <c r="Q23" s="814">
        <f ca="1">R23/R25</f>
        <v>0.28326524279641291</v>
      </c>
      <c r="R23" s="855">
        <f ca="1">R25-R24</f>
        <v>62753599.144960523</v>
      </c>
      <c r="S23" s="358"/>
      <c r="T23" s="358"/>
      <c r="U23" s="358"/>
      <c r="V23" s="358"/>
      <c r="W23" s="358"/>
      <c r="X23" s="358"/>
      <c r="Y23" s="358"/>
      <c r="Z23" s="358"/>
      <c r="AA23" s="358"/>
      <c r="AB23" s="358"/>
      <c r="AC23" s="358"/>
      <c r="AD23" s="358"/>
      <c r="AE23" s="358"/>
      <c r="AF23" s="358"/>
      <c r="AG23" s="358"/>
      <c r="AH23" s="358"/>
      <c r="AI23" s="358"/>
      <c r="AJ23" s="358"/>
      <c r="AK23" s="358"/>
    </row>
    <row r="24" spans="1:37" ht="15" customHeight="1">
      <c r="A24" s="358"/>
      <c r="B24" s="358"/>
      <c r="C24" s="358"/>
      <c r="D24" s="358"/>
      <c r="E24" s="358"/>
      <c r="F24" s="358"/>
      <c r="G24" s="358"/>
      <c r="H24" s="358"/>
      <c r="I24" s="528" t="s">
        <v>543</v>
      </c>
      <c r="J24" s="524"/>
      <c r="K24" s="981"/>
      <c r="L24" s="524"/>
      <c r="M24" s="977">
        <v>1920</v>
      </c>
      <c r="N24" s="358"/>
      <c r="O24" s="961" t="s">
        <v>523</v>
      </c>
      <c r="P24" s="958"/>
      <c r="Q24" s="989">
        <f ca="1">R24/R25</f>
        <v>0.71673475720358715</v>
      </c>
      <c r="R24" s="960">
        <f ca="1">R12</f>
        <v>158782931.51249999</v>
      </c>
      <c r="S24" s="358"/>
      <c r="T24" s="358"/>
      <c r="U24" s="358"/>
      <c r="V24" s="358"/>
      <c r="W24" s="358"/>
      <c r="X24" s="358"/>
      <c r="Y24" s="358"/>
      <c r="Z24" s="358"/>
      <c r="AA24" s="358"/>
      <c r="AB24" s="358"/>
      <c r="AC24" s="358"/>
      <c r="AD24" s="358"/>
      <c r="AE24" s="358"/>
      <c r="AF24" s="358"/>
      <c r="AG24" s="358"/>
      <c r="AH24" s="358"/>
      <c r="AI24" s="358"/>
      <c r="AJ24" s="358"/>
      <c r="AK24" s="358"/>
    </row>
    <row r="25" spans="1:37" ht="15" customHeight="1" thickBot="1">
      <c r="A25" s="358"/>
      <c r="B25" s="358"/>
      <c r="C25" s="358"/>
      <c r="D25" s="358"/>
      <c r="E25" s="358"/>
      <c r="F25" s="358"/>
      <c r="G25" s="936"/>
      <c r="H25" s="358"/>
      <c r="I25" s="528" t="s">
        <v>544</v>
      </c>
      <c r="J25" s="524"/>
      <c r="K25" s="981"/>
      <c r="L25" s="524"/>
      <c r="M25" s="975">
        <v>0.1</v>
      </c>
      <c r="N25" s="358"/>
      <c r="O25" s="552" t="s">
        <v>110</v>
      </c>
      <c r="P25" s="820"/>
      <c r="Q25" s="820"/>
      <c r="R25" s="971">
        <f ca="1">R30</f>
        <v>221536530.65746051</v>
      </c>
      <c r="S25" s="358"/>
      <c r="T25" s="358"/>
      <c r="U25" s="358"/>
      <c r="V25" s="358"/>
      <c r="W25" s="358"/>
      <c r="X25" s="358"/>
      <c r="Y25" s="358"/>
      <c r="Z25" s="358"/>
      <c r="AA25" s="358"/>
      <c r="AB25" s="358"/>
      <c r="AC25" s="358"/>
      <c r="AD25" s="358"/>
      <c r="AE25" s="358"/>
      <c r="AF25" s="358"/>
      <c r="AG25" s="358"/>
      <c r="AH25" s="358"/>
      <c r="AI25" s="358"/>
      <c r="AJ25" s="358"/>
      <c r="AK25" s="358"/>
    </row>
    <row r="26" spans="1:37" ht="15" customHeight="1" thickBot="1">
      <c r="A26" s="358"/>
      <c r="B26" s="666" t="s">
        <v>545</v>
      </c>
      <c r="C26" s="944"/>
      <c r="D26" s="944"/>
      <c r="E26" s="944"/>
      <c r="F26" s="944"/>
      <c r="G26" s="969"/>
      <c r="H26" s="358"/>
      <c r="I26" s="528" t="s">
        <v>546</v>
      </c>
      <c r="J26" s="524"/>
      <c r="K26" s="981"/>
      <c r="L26" s="524"/>
      <c r="M26" s="982">
        <v>10</v>
      </c>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row>
    <row r="27" spans="1:37" ht="15" customHeight="1">
      <c r="A27" s="358"/>
      <c r="B27" s="528" t="s">
        <v>508</v>
      </c>
      <c r="C27" s="524"/>
      <c r="D27" s="524"/>
      <c r="E27" s="524"/>
      <c r="F27" s="524"/>
      <c r="G27" s="855">
        <f ca="1">R17*R28</f>
        <v>155075571.46022233</v>
      </c>
      <c r="H27" s="358"/>
      <c r="I27" s="528" t="s">
        <v>547</v>
      </c>
      <c r="J27" s="524"/>
      <c r="K27" s="981"/>
      <c r="L27" s="524"/>
      <c r="M27" s="975">
        <v>0.08</v>
      </c>
      <c r="N27" s="358"/>
      <c r="O27" s="666" t="s">
        <v>490</v>
      </c>
      <c r="P27" s="944"/>
      <c r="Q27" s="944"/>
      <c r="R27" s="969"/>
      <c r="S27" s="358"/>
      <c r="T27" s="358"/>
      <c r="U27" s="358"/>
      <c r="V27" s="358"/>
      <c r="W27" s="358"/>
      <c r="X27" s="358"/>
      <c r="Y27" s="358"/>
      <c r="Z27" s="358"/>
      <c r="AA27" s="358"/>
      <c r="AB27" s="358"/>
      <c r="AC27" s="358"/>
      <c r="AD27" s="358"/>
      <c r="AE27" s="358"/>
      <c r="AF27" s="358"/>
      <c r="AG27" s="358"/>
      <c r="AH27" s="358"/>
      <c r="AI27" s="358"/>
      <c r="AJ27" s="358"/>
      <c r="AK27" s="358"/>
    </row>
    <row r="28" spans="1:37" ht="15" customHeight="1" thickBot="1">
      <c r="A28" s="358"/>
      <c r="B28" s="530" t="s">
        <v>538</v>
      </c>
      <c r="C28" s="524"/>
      <c r="D28" s="524"/>
      <c r="E28" s="524"/>
      <c r="F28" s="524"/>
      <c r="G28" s="855">
        <f>H58/R19</f>
        <v>158782931.51249999</v>
      </c>
      <c r="H28" s="358"/>
      <c r="I28" s="552" t="s">
        <v>548</v>
      </c>
      <c r="J28" s="820"/>
      <c r="K28" s="820"/>
      <c r="L28" s="820"/>
      <c r="M28" s="983">
        <v>4.4999999999999998E-2</v>
      </c>
      <c r="N28" s="358"/>
      <c r="O28" s="530" t="s">
        <v>549</v>
      </c>
      <c r="P28" s="524"/>
      <c r="Q28" s="524"/>
      <c r="R28" s="855">
        <f ca="1">SUM('Area Matrix'!D34,'Area Matrix'!H34,'Area Matrix'!L34,'Area Matrix'!P34,'Area Matrix'!T34)</f>
        <v>221536530.65746051</v>
      </c>
      <c r="S28" s="358"/>
      <c r="T28" s="358"/>
      <c r="U28" s="358"/>
      <c r="V28" s="358"/>
      <c r="W28" s="358"/>
      <c r="X28" s="358"/>
      <c r="Y28" s="358"/>
      <c r="Z28" s="358"/>
      <c r="AA28" s="358"/>
      <c r="AB28" s="358"/>
      <c r="AC28" s="358"/>
      <c r="AD28" s="358"/>
      <c r="AE28" s="358"/>
      <c r="AF28" s="358"/>
      <c r="AG28" s="358"/>
      <c r="AH28" s="358"/>
      <c r="AI28" s="358"/>
      <c r="AJ28" s="358"/>
      <c r="AK28" s="358"/>
    </row>
    <row r="29" spans="1:37" ht="15" customHeight="1" thickBot="1">
      <c r="A29" s="358"/>
      <c r="B29" s="970" t="s">
        <v>535</v>
      </c>
      <c r="C29" s="820"/>
      <c r="D29" s="820"/>
      <c r="E29" s="820"/>
      <c r="F29" s="820"/>
      <c r="G29" s="971">
        <f>PV(R13/12,R14*12,-H58/R18/12,0)</f>
        <v>115702733.50237305</v>
      </c>
      <c r="H29" s="358"/>
      <c r="I29" s="358"/>
      <c r="J29" s="358"/>
      <c r="K29" s="358"/>
      <c r="L29" s="358"/>
      <c r="M29" s="358"/>
      <c r="N29" s="358"/>
      <c r="O29" s="961" t="s">
        <v>550</v>
      </c>
      <c r="P29" s="958"/>
      <c r="Q29" s="958"/>
      <c r="R29" s="960">
        <v>0</v>
      </c>
      <c r="S29" s="358"/>
      <c r="T29" s="358"/>
      <c r="U29" s="358"/>
      <c r="V29" s="358"/>
      <c r="W29" s="358"/>
      <c r="X29" s="358"/>
      <c r="Y29" s="358"/>
      <c r="Z29" s="358"/>
      <c r="AA29" s="358"/>
      <c r="AB29" s="358"/>
      <c r="AC29" s="358"/>
      <c r="AD29" s="358"/>
      <c r="AE29" s="358"/>
      <c r="AF29" s="358"/>
      <c r="AG29" s="358"/>
      <c r="AH29" s="358"/>
      <c r="AI29" s="358"/>
      <c r="AJ29" s="358"/>
      <c r="AK29" s="358"/>
    </row>
    <row r="30" spans="1:37" ht="15" customHeight="1" thickBot="1">
      <c r="A30" s="358"/>
      <c r="B30" s="358"/>
      <c r="C30" s="358"/>
      <c r="D30" s="358"/>
      <c r="E30" s="358"/>
      <c r="F30" s="358"/>
      <c r="G30" s="358"/>
      <c r="H30" s="358"/>
      <c r="I30" s="358"/>
      <c r="J30" s="358"/>
      <c r="K30" s="358"/>
      <c r="L30" s="358"/>
      <c r="M30" s="358"/>
      <c r="N30" s="358"/>
      <c r="O30" s="552" t="s">
        <v>191</v>
      </c>
      <c r="P30" s="820"/>
      <c r="Q30" s="820"/>
      <c r="R30" s="971">
        <f ca="1">SUM(R28:R29)</f>
        <v>221536530.65746051</v>
      </c>
      <c r="S30" s="358"/>
      <c r="T30" s="358"/>
      <c r="U30" s="358"/>
      <c r="V30" s="358"/>
      <c r="W30" s="358"/>
      <c r="X30" s="358"/>
      <c r="Y30" s="358"/>
      <c r="Z30" s="358"/>
      <c r="AA30" s="358"/>
      <c r="AB30" s="358"/>
      <c r="AC30" s="358"/>
      <c r="AD30" s="358"/>
      <c r="AE30" s="358"/>
      <c r="AF30" s="358"/>
      <c r="AG30" s="358"/>
      <c r="AH30" s="358"/>
      <c r="AI30" s="358"/>
      <c r="AJ30" s="358"/>
      <c r="AK30" s="358"/>
    </row>
    <row r="31" spans="1:37" ht="15" customHeight="1" thickBo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row>
    <row r="32" spans="1:37" ht="15" customHeight="1">
      <c r="A32" s="358"/>
      <c r="B32" s="666" t="s">
        <v>551</v>
      </c>
      <c r="C32" s="944"/>
      <c r="D32" s="944"/>
      <c r="E32" s="944"/>
      <c r="F32" s="966"/>
      <c r="G32" s="966">
        <f t="shared" ref="G32:R32" si="0">F32+1</f>
        <v>1</v>
      </c>
      <c r="H32" s="966">
        <f t="shared" si="0"/>
        <v>2</v>
      </c>
      <c r="I32" s="966">
        <f t="shared" si="0"/>
        <v>3</v>
      </c>
      <c r="J32" s="966">
        <f t="shared" si="0"/>
        <v>4</v>
      </c>
      <c r="K32" s="966">
        <f t="shared" si="0"/>
        <v>5</v>
      </c>
      <c r="L32" s="966">
        <f t="shared" si="0"/>
        <v>6</v>
      </c>
      <c r="M32" s="966">
        <f t="shared" si="0"/>
        <v>7</v>
      </c>
      <c r="N32" s="966">
        <f t="shared" si="0"/>
        <v>8</v>
      </c>
      <c r="O32" s="966">
        <f t="shared" si="0"/>
        <v>9</v>
      </c>
      <c r="P32" s="966">
        <f t="shared" si="0"/>
        <v>10</v>
      </c>
      <c r="Q32" s="966">
        <f t="shared" si="0"/>
        <v>11</v>
      </c>
      <c r="R32" s="967">
        <f t="shared" si="0"/>
        <v>12</v>
      </c>
      <c r="S32" s="358"/>
      <c r="T32" s="358"/>
      <c r="U32" s="358"/>
      <c r="V32" s="358"/>
      <c r="W32" s="358"/>
      <c r="X32" s="358"/>
      <c r="Y32" s="358"/>
      <c r="Z32" s="358"/>
      <c r="AA32" s="358"/>
      <c r="AB32" s="358"/>
      <c r="AC32" s="358"/>
      <c r="AD32" s="358"/>
      <c r="AE32" s="358"/>
      <c r="AF32" s="358"/>
      <c r="AG32" s="358"/>
      <c r="AH32" s="358"/>
      <c r="AI32" s="358"/>
      <c r="AJ32" s="358"/>
      <c r="AK32" s="358"/>
    </row>
    <row r="33" spans="1:37" ht="15" customHeight="1">
      <c r="A33" s="358"/>
      <c r="B33" s="679" t="s">
        <v>552</v>
      </c>
      <c r="C33" s="524"/>
      <c r="D33" s="524"/>
      <c r="E33" s="524"/>
      <c r="F33" s="524"/>
      <c r="G33" s="524"/>
      <c r="H33" s="524"/>
      <c r="I33" s="524"/>
      <c r="J33" s="524"/>
      <c r="K33" s="524"/>
      <c r="L33" s="524"/>
      <c r="M33" s="524"/>
      <c r="N33" s="524"/>
      <c r="O33" s="524"/>
      <c r="P33" s="524"/>
      <c r="Q33" s="524"/>
      <c r="R33" s="692"/>
      <c r="S33" s="358"/>
      <c r="T33" s="358"/>
      <c r="U33" s="358"/>
      <c r="V33" s="358"/>
      <c r="W33" s="358"/>
      <c r="X33" s="358"/>
      <c r="Y33" s="358"/>
      <c r="Z33" s="358"/>
      <c r="AA33" s="358"/>
      <c r="AB33" s="358"/>
      <c r="AC33" s="358"/>
      <c r="AD33" s="358"/>
      <c r="AE33" s="358"/>
      <c r="AF33" s="358"/>
      <c r="AG33" s="358"/>
      <c r="AH33" s="358"/>
      <c r="AI33" s="358"/>
      <c r="AJ33" s="358"/>
      <c r="AK33" s="358"/>
    </row>
    <row r="34" spans="1:37" ht="15" customHeight="1">
      <c r="A34" s="358"/>
      <c r="B34" s="528" t="s">
        <v>553</v>
      </c>
      <c r="C34" s="524"/>
      <c r="D34" s="524"/>
      <c r="E34" s="524"/>
      <c r="F34" s="524"/>
      <c r="G34" s="952">
        <f t="shared" ref="G34:R34" si="1">IF(G32&gt;=$M$18,$M$13*$M$19*$G$17*($L$32),$M$13*$G$17*(G$32*$M$19))</f>
        <v>52595.166666666664</v>
      </c>
      <c r="H34" s="952">
        <f t="shared" si="1"/>
        <v>105190.33333333333</v>
      </c>
      <c r="I34" s="952">
        <f t="shared" si="1"/>
        <v>157785.5</v>
      </c>
      <c r="J34" s="952">
        <f t="shared" si="1"/>
        <v>210380.66666666666</v>
      </c>
      <c r="K34" s="952">
        <f t="shared" si="1"/>
        <v>262975.83333333331</v>
      </c>
      <c r="L34" s="952">
        <f>IF(L32&gt;=$M$18,$M$13*$M$19*$G$17*($L$32),$M$13*$G$17*(L$32*$M$19))</f>
        <v>315571</v>
      </c>
      <c r="M34" s="952">
        <f t="shared" si="1"/>
        <v>315571</v>
      </c>
      <c r="N34" s="952">
        <f t="shared" si="1"/>
        <v>315571</v>
      </c>
      <c r="O34" s="952">
        <f t="shared" si="1"/>
        <v>315571</v>
      </c>
      <c r="P34" s="952">
        <f t="shared" si="1"/>
        <v>315571</v>
      </c>
      <c r="Q34" s="952">
        <f t="shared" si="1"/>
        <v>315571</v>
      </c>
      <c r="R34" s="855">
        <f t="shared" si="1"/>
        <v>315571</v>
      </c>
      <c r="S34" s="934"/>
      <c r="T34" s="934"/>
      <c r="U34" s="358"/>
      <c r="V34" s="358"/>
      <c r="W34" s="358"/>
      <c r="X34" s="358"/>
      <c r="Y34" s="358"/>
      <c r="Z34" s="358"/>
      <c r="AA34" s="358"/>
      <c r="AB34" s="358"/>
      <c r="AC34" s="358"/>
      <c r="AD34" s="358"/>
      <c r="AE34" s="358"/>
      <c r="AF34" s="358"/>
      <c r="AG34" s="358"/>
      <c r="AH34" s="358"/>
      <c r="AI34" s="358"/>
      <c r="AJ34" s="358"/>
      <c r="AK34" s="358"/>
    </row>
    <row r="35" spans="1:37" ht="15" customHeight="1">
      <c r="A35" s="358"/>
      <c r="B35" s="528" t="s">
        <v>554</v>
      </c>
      <c r="C35" s="524"/>
      <c r="D35" s="524"/>
      <c r="E35" s="524"/>
      <c r="F35" s="524"/>
      <c r="G35" s="952">
        <f t="shared" ref="G35:R35" si="2">IF(G32&gt;=$M$18,$M$14*$M$19*$G$18*($L$32),$M$14*$G$18*(G$32*$M$19))</f>
        <v>170160.83333333334</v>
      </c>
      <c r="H35" s="952">
        <f t="shared" si="2"/>
        <v>340321.66666666669</v>
      </c>
      <c r="I35" s="952">
        <f t="shared" si="2"/>
        <v>510482.5</v>
      </c>
      <c r="J35" s="952">
        <f t="shared" si="2"/>
        <v>680643.33333333337</v>
      </c>
      <c r="K35" s="952">
        <f t="shared" si="2"/>
        <v>850804.16666666663</v>
      </c>
      <c r="L35" s="952">
        <f t="shared" si="2"/>
        <v>1020965</v>
      </c>
      <c r="M35" s="952">
        <f t="shared" si="2"/>
        <v>1020965</v>
      </c>
      <c r="N35" s="952">
        <f t="shared" si="2"/>
        <v>1020965</v>
      </c>
      <c r="O35" s="952">
        <f t="shared" si="2"/>
        <v>1020965</v>
      </c>
      <c r="P35" s="952">
        <f t="shared" si="2"/>
        <v>1020965</v>
      </c>
      <c r="Q35" s="952">
        <f t="shared" si="2"/>
        <v>1020965</v>
      </c>
      <c r="R35" s="855">
        <f t="shared" si="2"/>
        <v>1020965</v>
      </c>
      <c r="S35" s="358"/>
      <c r="T35" s="358"/>
      <c r="U35" s="358"/>
      <c r="V35" s="358"/>
      <c r="W35" s="358"/>
      <c r="X35" s="358"/>
      <c r="Y35" s="358"/>
      <c r="Z35" s="358"/>
      <c r="AA35" s="358"/>
      <c r="AB35" s="358"/>
      <c r="AC35" s="358"/>
      <c r="AD35" s="358"/>
      <c r="AE35" s="358"/>
      <c r="AF35" s="358"/>
      <c r="AG35" s="358"/>
      <c r="AH35" s="358"/>
      <c r="AI35" s="358"/>
      <c r="AJ35" s="358"/>
      <c r="AK35" s="358"/>
    </row>
    <row r="36" spans="1:37" ht="15" customHeight="1">
      <c r="A36" s="358"/>
      <c r="B36" s="528" t="s">
        <v>555</v>
      </c>
      <c r="C36" s="524"/>
      <c r="D36" s="524"/>
      <c r="E36" s="524"/>
      <c r="F36" s="524"/>
      <c r="G36" s="952">
        <f t="shared" ref="G36:R36" si="3">IF(G32&gt;=$M$18,$M$15*$M$19*$G$19*($L$32),$M$15*$G$19*(G$32*$M$19))</f>
        <v>120659.5</v>
      </c>
      <c r="H36" s="952">
        <f t="shared" si="3"/>
        <v>241319</v>
      </c>
      <c r="I36" s="952">
        <f t="shared" si="3"/>
        <v>361978.5</v>
      </c>
      <c r="J36" s="952">
        <f t="shared" si="3"/>
        <v>482638</v>
      </c>
      <c r="K36" s="952">
        <f t="shared" si="3"/>
        <v>603297.49999999988</v>
      </c>
      <c r="L36" s="952">
        <f t="shared" si="3"/>
        <v>723956.99999999988</v>
      </c>
      <c r="M36" s="952">
        <f t="shared" si="3"/>
        <v>723956.99999999988</v>
      </c>
      <c r="N36" s="952">
        <f t="shared" si="3"/>
        <v>723956.99999999988</v>
      </c>
      <c r="O36" s="952">
        <f t="shared" si="3"/>
        <v>723956.99999999988</v>
      </c>
      <c r="P36" s="952">
        <f t="shared" si="3"/>
        <v>723956.99999999988</v>
      </c>
      <c r="Q36" s="952">
        <f t="shared" si="3"/>
        <v>723956.99999999988</v>
      </c>
      <c r="R36" s="855">
        <f t="shared" si="3"/>
        <v>723956.99999999988</v>
      </c>
      <c r="S36" s="358"/>
      <c r="T36" s="358"/>
      <c r="U36" s="358"/>
      <c r="V36" s="358"/>
      <c r="W36" s="358"/>
      <c r="X36" s="358"/>
      <c r="Y36" s="358"/>
      <c r="Z36" s="358"/>
      <c r="AA36" s="358"/>
      <c r="AB36" s="358"/>
      <c r="AC36" s="358"/>
      <c r="AD36" s="358"/>
      <c r="AE36" s="358"/>
      <c r="AF36" s="358"/>
      <c r="AG36" s="358"/>
      <c r="AH36" s="358"/>
      <c r="AI36" s="358"/>
      <c r="AJ36" s="358"/>
      <c r="AK36" s="358"/>
    </row>
    <row r="37" spans="1:37" ht="15" customHeight="1" thickBot="1">
      <c r="A37" s="358"/>
      <c r="B37" s="531" t="s">
        <v>110</v>
      </c>
      <c r="C37" s="539"/>
      <c r="D37" s="539"/>
      <c r="E37" s="539"/>
      <c r="F37" s="539"/>
      <c r="G37" s="968">
        <f t="shared" ref="G37:R37" si="4">SUM(G34:G36)</f>
        <v>343415.5</v>
      </c>
      <c r="H37" s="968">
        <f t="shared" si="4"/>
        <v>686831</v>
      </c>
      <c r="I37" s="968">
        <f t="shared" si="4"/>
        <v>1030246.5</v>
      </c>
      <c r="J37" s="968">
        <f t="shared" si="4"/>
        <v>1373662</v>
      </c>
      <c r="K37" s="968">
        <f t="shared" si="4"/>
        <v>1717077.5</v>
      </c>
      <c r="L37" s="968">
        <f t="shared" si="4"/>
        <v>2060493</v>
      </c>
      <c r="M37" s="968">
        <f t="shared" si="4"/>
        <v>2060493</v>
      </c>
      <c r="N37" s="968">
        <f t="shared" si="4"/>
        <v>2060493</v>
      </c>
      <c r="O37" s="968">
        <f t="shared" si="4"/>
        <v>2060493</v>
      </c>
      <c r="P37" s="968">
        <f t="shared" si="4"/>
        <v>2060493</v>
      </c>
      <c r="Q37" s="968">
        <f t="shared" si="4"/>
        <v>2060493</v>
      </c>
      <c r="R37" s="543">
        <f t="shared" si="4"/>
        <v>2060493</v>
      </c>
      <c r="S37" s="358"/>
      <c r="T37" s="358"/>
      <c r="U37" s="358"/>
      <c r="V37" s="358"/>
      <c r="W37" s="358"/>
      <c r="X37" s="358"/>
      <c r="Y37" s="358"/>
      <c r="Z37" s="358"/>
      <c r="AA37" s="358"/>
      <c r="AB37" s="358"/>
      <c r="AC37" s="358"/>
      <c r="AD37" s="358"/>
      <c r="AE37" s="358"/>
      <c r="AF37" s="358"/>
      <c r="AG37" s="358"/>
      <c r="AH37" s="358"/>
      <c r="AI37" s="358"/>
      <c r="AJ37" s="358"/>
      <c r="AK37" s="358"/>
    </row>
    <row r="38" spans="1:37" ht="14" thickBot="1">
      <c r="A38" s="358"/>
      <c r="B38" s="358"/>
      <c r="C38" s="358"/>
      <c r="D38" s="358">
        <f>ROUNDDOWN(D37/G16,0)</f>
        <v>0</v>
      </c>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row>
    <row r="39" spans="1:37" ht="13">
      <c r="A39" s="358"/>
      <c r="B39" s="666" t="s">
        <v>556</v>
      </c>
      <c r="C39" s="944"/>
      <c r="D39" s="944"/>
      <c r="E39" s="944"/>
      <c r="F39" s="944"/>
      <c r="G39" s="945">
        <v>0</v>
      </c>
      <c r="H39" s="945">
        <f t="shared" ref="H39:AK39" si="5">G39+1</f>
        <v>1</v>
      </c>
      <c r="I39" s="945">
        <f t="shared" si="5"/>
        <v>2</v>
      </c>
      <c r="J39" s="945">
        <f t="shared" si="5"/>
        <v>3</v>
      </c>
      <c r="K39" s="945">
        <f t="shared" si="5"/>
        <v>4</v>
      </c>
      <c r="L39" s="945">
        <f t="shared" si="5"/>
        <v>5</v>
      </c>
      <c r="M39" s="945">
        <f t="shared" si="5"/>
        <v>6</v>
      </c>
      <c r="N39" s="945">
        <f t="shared" si="5"/>
        <v>7</v>
      </c>
      <c r="O39" s="945">
        <f t="shared" si="5"/>
        <v>8</v>
      </c>
      <c r="P39" s="945">
        <f t="shared" si="5"/>
        <v>9</v>
      </c>
      <c r="Q39" s="945">
        <f t="shared" si="5"/>
        <v>10</v>
      </c>
      <c r="R39" s="945">
        <f t="shared" si="5"/>
        <v>11</v>
      </c>
      <c r="S39" s="945">
        <f t="shared" si="5"/>
        <v>12</v>
      </c>
      <c r="T39" s="945">
        <f t="shared" si="5"/>
        <v>13</v>
      </c>
      <c r="U39" s="945">
        <f t="shared" si="5"/>
        <v>14</v>
      </c>
      <c r="V39" s="945">
        <f t="shared" si="5"/>
        <v>15</v>
      </c>
      <c r="W39" s="945">
        <f t="shared" si="5"/>
        <v>16</v>
      </c>
      <c r="X39" s="945">
        <f t="shared" si="5"/>
        <v>17</v>
      </c>
      <c r="Y39" s="945">
        <f t="shared" si="5"/>
        <v>18</v>
      </c>
      <c r="Z39" s="945">
        <f t="shared" si="5"/>
        <v>19</v>
      </c>
      <c r="AA39" s="945">
        <f t="shared" si="5"/>
        <v>20</v>
      </c>
      <c r="AB39" s="945">
        <f t="shared" si="5"/>
        <v>21</v>
      </c>
      <c r="AC39" s="945">
        <f t="shared" si="5"/>
        <v>22</v>
      </c>
      <c r="AD39" s="945">
        <f t="shared" si="5"/>
        <v>23</v>
      </c>
      <c r="AE39" s="945">
        <f t="shared" si="5"/>
        <v>24</v>
      </c>
      <c r="AF39" s="945">
        <f t="shared" si="5"/>
        <v>25</v>
      </c>
      <c r="AG39" s="945">
        <f t="shared" si="5"/>
        <v>26</v>
      </c>
      <c r="AH39" s="945">
        <f t="shared" si="5"/>
        <v>27</v>
      </c>
      <c r="AI39" s="945">
        <f t="shared" si="5"/>
        <v>28</v>
      </c>
      <c r="AJ39" s="945">
        <f t="shared" si="5"/>
        <v>29</v>
      </c>
      <c r="AK39" s="946">
        <f t="shared" si="5"/>
        <v>30</v>
      </c>
    </row>
    <row r="40" spans="1:37" ht="13">
      <c r="A40" s="358"/>
      <c r="B40" s="947" t="s">
        <v>557</v>
      </c>
      <c r="C40" s="948"/>
      <c r="D40" s="948"/>
      <c r="E40" s="948"/>
      <c r="F40" s="948"/>
      <c r="G40" s="948"/>
      <c r="H40" s="949">
        <f t="shared" ref="H40:AK40" si="6">1-$M$16</f>
        <v>0.95</v>
      </c>
      <c r="I40" s="949">
        <f t="shared" si="6"/>
        <v>0.95</v>
      </c>
      <c r="J40" s="949">
        <f t="shared" si="6"/>
        <v>0.95</v>
      </c>
      <c r="K40" s="949">
        <f t="shared" si="6"/>
        <v>0.95</v>
      </c>
      <c r="L40" s="949">
        <f t="shared" si="6"/>
        <v>0.95</v>
      </c>
      <c r="M40" s="949">
        <f t="shared" si="6"/>
        <v>0.95</v>
      </c>
      <c r="N40" s="949">
        <f t="shared" si="6"/>
        <v>0.95</v>
      </c>
      <c r="O40" s="949">
        <f t="shared" si="6"/>
        <v>0.95</v>
      </c>
      <c r="P40" s="949">
        <f t="shared" si="6"/>
        <v>0.95</v>
      </c>
      <c r="Q40" s="949">
        <f t="shared" si="6"/>
        <v>0.95</v>
      </c>
      <c r="R40" s="949">
        <f t="shared" si="6"/>
        <v>0.95</v>
      </c>
      <c r="S40" s="949">
        <f t="shared" si="6"/>
        <v>0.95</v>
      </c>
      <c r="T40" s="949">
        <f t="shared" si="6"/>
        <v>0.95</v>
      </c>
      <c r="U40" s="949">
        <f t="shared" si="6"/>
        <v>0.95</v>
      </c>
      <c r="V40" s="949">
        <f t="shared" si="6"/>
        <v>0.95</v>
      </c>
      <c r="W40" s="949">
        <f t="shared" si="6"/>
        <v>0.95</v>
      </c>
      <c r="X40" s="949">
        <f t="shared" si="6"/>
        <v>0.95</v>
      </c>
      <c r="Y40" s="949">
        <f t="shared" si="6"/>
        <v>0.95</v>
      </c>
      <c r="Z40" s="949">
        <f t="shared" si="6"/>
        <v>0.95</v>
      </c>
      <c r="AA40" s="949">
        <f t="shared" si="6"/>
        <v>0.95</v>
      </c>
      <c r="AB40" s="949">
        <f t="shared" si="6"/>
        <v>0.95</v>
      </c>
      <c r="AC40" s="949">
        <f t="shared" si="6"/>
        <v>0.95</v>
      </c>
      <c r="AD40" s="949">
        <f t="shared" si="6"/>
        <v>0.95</v>
      </c>
      <c r="AE40" s="949">
        <f t="shared" si="6"/>
        <v>0.95</v>
      </c>
      <c r="AF40" s="949">
        <f t="shared" si="6"/>
        <v>0.95</v>
      </c>
      <c r="AG40" s="949">
        <f t="shared" si="6"/>
        <v>0.95</v>
      </c>
      <c r="AH40" s="949">
        <f t="shared" si="6"/>
        <v>0.95</v>
      </c>
      <c r="AI40" s="949">
        <f t="shared" si="6"/>
        <v>0.95</v>
      </c>
      <c r="AJ40" s="949">
        <f t="shared" si="6"/>
        <v>0.95</v>
      </c>
      <c r="AK40" s="950">
        <f t="shared" si="6"/>
        <v>0.95</v>
      </c>
    </row>
    <row r="41" spans="1:37" ht="13">
      <c r="A41" s="358"/>
      <c r="B41" s="528"/>
      <c r="C41" s="524"/>
      <c r="D41" s="524"/>
      <c r="E41" s="524"/>
      <c r="F41" s="524"/>
      <c r="G41" s="524"/>
      <c r="H41" s="814"/>
      <c r="I41" s="814"/>
      <c r="J41" s="814"/>
      <c r="K41" s="814"/>
      <c r="L41" s="814"/>
      <c r="M41" s="814"/>
      <c r="N41" s="814"/>
      <c r="O41" s="814"/>
      <c r="P41" s="814"/>
      <c r="Q41" s="814"/>
      <c r="R41" s="814"/>
      <c r="S41" s="814"/>
      <c r="T41" s="814"/>
      <c r="U41" s="814"/>
      <c r="V41" s="814"/>
      <c r="W41" s="814"/>
      <c r="X41" s="814"/>
      <c r="Y41" s="814"/>
      <c r="Z41" s="814"/>
      <c r="AA41" s="814"/>
      <c r="AB41" s="814"/>
      <c r="AC41" s="814"/>
      <c r="AD41" s="814"/>
      <c r="AE41" s="814"/>
      <c r="AF41" s="814"/>
      <c r="AG41" s="814"/>
      <c r="AH41" s="814"/>
      <c r="AI41" s="814"/>
      <c r="AJ41" s="814"/>
      <c r="AK41" s="951"/>
    </row>
    <row r="42" spans="1:37" ht="13">
      <c r="A42" s="358"/>
      <c r="B42" s="528" t="s">
        <v>558</v>
      </c>
      <c r="C42" s="524"/>
      <c r="D42" s="524"/>
      <c r="E42" s="524"/>
      <c r="F42" s="524"/>
      <c r="G42" s="952">
        <f ca="1">-R30</f>
        <v>-221536530.65746051</v>
      </c>
      <c r="H42" s="814"/>
      <c r="I42" s="814"/>
      <c r="J42" s="814"/>
      <c r="K42" s="814"/>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951"/>
    </row>
    <row r="43" spans="1:37" ht="13">
      <c r="A43" s="358"/>
      <c r="B43" s="528"/>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692"/>
    </row>
    <row r="44" spans="1:37" ht="13">
      <c r="A44" s="358"/>
      <c r="B44" s="947" t="s">
        <v>559</v>
      </c>
      <c r="C44" s="524"/>
      <c r="D44" s="524"/>
      <c r="E44" s="524"/>
      <c r="F44" s="524"/>
      <c r="G44" s="952"/>
      <c r="H44" s="953"/>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855"/>
    </row>
    <row r="45" spans="1:37" ht="13">
      <c r="A45" s="358"/>
      <c r="B45" s="528" t="s">
        <v>560</v>
      </c>
      <c r="C45" s="524"/>
      <c r="D45" s="524"/>
      <c r="E45" s="524"/>
      <c r="F45" s="524"/>
      <c r="G45" s="952"/>
      <c r="H45" s="952">
        <f>SUM(G34:R34)</f>
        <v>2997924.5</v>
      </c>
      <c r="I45" s="952">
        <f t="shared" ref="I45:AK45" si="7">$G$12*$G$17*$M$13*(1+$M$17)^H39*12</f>
        <v>4109730.9599999995</v>
      </c>
      <c r="J45" s="952">
        <f t="shared" si="7"/>
        <v>4237132.6197599992</v>
      </c>
      <c r="K45" s="952">
        <f t="shared" si="7"/>
        <v>4368483.7309725583</v>
      </c>
      <c r="L45" s="952">
        <f t="shared" si="7"/>
        <v>4503906.7266327087</v>
      </c>
      <c r="M45" s="952">
        <f t="shared" si="7"/>
        <v>4643527.835158322</v>
      </c>
      <c r="N45" s="952">
        <f t="shared" si="7"/>
        <v>4787477.1980482303</v>
      </c>
      <c r="O45" s="952">
        <f t="shared" si="7"/>
        <v>4935888.9911877243</v>
      </c>
      <c r="P45" s="952">
        <f t="shared" si="7"/>
        <v>5088901.5499145435</v>
      </c>
      <c r="Q45" s="952">
        <f t="shared" si="7"/>
        <v>5246657.4979618937</v>
      </c>
      <c r="R45" s="952">
        <f t="shared" si="7"/>
        <v>5409303.8803987121</v>
      </c>
      <c r="S45" s="952">
        <f t="shared" si="7"/>
        <v>5576992.3006910719</v>
      </c>
      <c r="T45" s="952">
        <f t="shared" si="7"/>
        <v>5749879.0620124955</v>
      </c>
      <c r="U45" s="952">
        <f t="shared" si="7"/>
        <v>5928125.3129348829</v>
      </c>
      <c r="V45" s="952">
        <f t="shared" si="7"/>
        <v>6111897.197635863</v>
      </c>
      <c r="W45" s="952">
        <f t="shared" si="7"/>
        <v>6301366.0107625751</v>
      </c>
      <c r="X45" s="952">
        <f t="shared" si="7"/>
        <v>6496708.3570962148</v>
      </c>
      <c r="Y45" s="952">
        <f t="shared" si="7"/>
        <v>6698106.316166196</v>
      </c>
      <c r="Z45" s="952">
        <f t="shared" si="7"/>
        <v>6905747.6119673494</v>
      </c>
      <c r="AA45" s="952">
        <f t="shared" si="7"/>
        <v>7119825.787938335</v>
      </c>
      <c r="AB45" s="952">
        <f t="shared" si="7"/>
        <v>7340540.3873644248</v>
      </c>
      <c r="AC45" s="952">
        <f t="shared" si="7"/>
        <v>7568097.1393727195</v>
      </c>
      <c r="AD45" s="952">
        <f t="shared" si="7"/>
        <v>7802708.150693275</v>
      </c>
      <c r="AE45" s="952">
        <f t="shared" si="7"/>
        <v>8044592.1033647656</v>
      </c>
      <c r="AF45" s="952">
        <f t="shared" si="7"/>
        <v>8293974.4585690722</v>
      </c>
      <c r="AG45" s="952">
        <f t="shared" si="7"/>
        <v>8551087.666784713</v>
      </c>
      <c r="AH45" s="952">
        <f t="shared" si="7"/>
        <v>8816171.3844550382</v>
      </c>
      <c r="AI45" s="952">
        <f t="shared" si="7"/>
        <v>9089472.6973731443</v>
      </c>
      <c r="AJ45" s="952">
        <f t="shared" si="7"/>
        <v>9371246.3509917129</v>
      </c>
      <c r="AK45" s="855">
        <f t="shared" si="7"/>
        <v>9661754.9878724553</v>
      </c>
    </row>
    <row r="46" spans="1:37" ht="13">
      <c r="A46" s="358"/>
      <c r="B46" s="528" t="s">
        <v>561</v>
      </c>
      <c r="C46" s="524"/>
      <c r="D46" s="524"/>
      <c r="E46" s="524"/>
      <c r="F46" s="524"/>
      <c r="G46" s="952"/>
      <c r="H46" s="952">
        <f t="shared" ref="H46:H47" si="8">SUM(G35:R35)</f>
        <v>9699167.5</v>
      </c>
      <c r="I46" s="952">
        <f t="shared" ref="I46:AK46" si="9">$G$12*$G$18*$M$14*(1+$M$17)^H39*12</f>
        <v>13296188.399999999</v>
      </c>
      <c r="J46" s="952">
        <f t="shared" si="9"/>
        <v>13708370.240399998</v>
      </c>
      <c r="K46" s="952">
        <f t="shared" si="9"/>
        <v>14133329.717852395</v>
      </c>
      <c r="L46" s="952">
        <f t="shared" si="9"/>
        <v>14571462.939105822</v>
      </c>
      <c r="M46" s="952">
        <f t="shared" si="9"/>
        <v>15023178.2902181</v>
      </c>
      <c r="N46" s="952">
        <f t="shared" si="9"/>
        <v>15488896.817214862</v>
      </c>
      <c r="O46" s="952">
        <f t="shared" si="9"/>
        <v>15969052.61854852</v>
      </c>
      <c r="P46" s="952">
        <f t="shared" si="9"/>
        <v>16464093.249723524</v>
      </c>
      <c r="Q46" s="952">
        <f t="shared" si="9"/>
        <v>16974480.14046495</v>
      </c>
      <c r="R46" s="952">
        <f t="shared" si="9"/>
        <v>17500689.024819363</v>
      </c>
      <c r="S46" s="952">
        <f t="shared" si="9"/>
        <v>18043210.384588763</v>
      </c>
      <c r="T46" s="952">
        <f t="shared" si="9"/>
        <v>18602549.906511016</v>
      </c>
      <c r="U46" s="952">
        <f t="shared" si="9"/>
        <v>19179228.953612857</v>
      </c>
      <c r="V46" s="952">
        <f t="shared" si="9"/>
        <v>19773785.051174849</v>
      </c>
      <c r="W46" s="952">
        <f t="shared" si="9"/>
        <v>20386772.387761269</v>
      </c>
      <c r="X46" s="952">
        <f t="shared" si="9"/>
        <v>21018762.331781872</v>
      </c>
      <c r="Y46" s="952">
        <f t="shared" si="9"/>
        <v>21670343.964067109</v>
      </c>
      <c r="Z46" s="952">
        <f t="shared" si="9"/>
        <v>22342124.626953185</v>
      </c>
      <c r="AA46" s="952">
        <f t="shared" si="9"/>
        <v>23034730.490388732</v>
      </c>
      <c r="AB46" s="952">
        <f t="shared" si="9"/>
        <v>23748807.135590784</v>
      </c>
      <c r="AC46" s="952">
        <f t="shared" si="9"/>
        <v>24485020.156794094</v>
      </c>
      <c r="AD46" s="952">
        <f t="shared" si="9"/>
        <v>25244055.781654708</v>
      </c>
      <c r="AE46" s="952">
        <f t="shared" si="9"/>
        <v>26026621.510886006</v>
      </c>
      <c r="AF46" s="952">
        <f t="shared" si="9"/>
        <v>26833446.777723469</v>
      </c>
      <c r="AG46" s="952">
        <f t="shared" si="9"/>
        <v>27665283.627832897</v>
      </c>
      <c r="AH46" s="952">
        <f t="shared" si="9"/>
        <v>28522907.420295715</v>
      </c>
      <c r="AI46" s="952">
        <f t="shared" si="9"/>
        <v>29407117.55032488</v>
      </c>
      <c r="AJ46" s="952">
        <f t="shared" si="9"/>
        <v>30318738.194384951</v>
      </c>
      <c r="AK46" s="855">
        <f t="shared" si="9"/>
        <v>31258619.078410879</v>
      </c>
    </row>
    <row r="47" spans="1:37" ht="13">
      <c r="A47" s="358"/>
      <c r="B47" s="528" t="s">
        <v>562</v>
      </c>
      <c r="C47" s="524"/>
      <c r="D47" s="524"/>
      <c r="E47" s="524"/>
      <c r="F47" s="524"/>
      <c r="G47" s="952"/>
      <c r="H47" s="952">
        <f t="shared" si="8"/>
        <v>6877591.5</v>
      </c>
      <c r="I47" s="952">
        <f t="shared" ref="I47:AK47" si="10">$G$12*$G$19*$M$15*(1+$M$17)^H39*12</f>
        <v>9428206.3199999984</v>
      </c>
      <c r="J47" s="952">
        <f t="shared" si="10"/>
        <v>9720480.7159199975</v>
      </c>
      <c r="K47" s="952">
        <f t="shared" si="10"/>
        <v>10021815.618113516</v>
      </c>
      <c r="L47" s="952">
        <f t="shared" si="10"/>
        <v>10332491.902275035</v>
      </c>
      <c r="M47" s="952">
        <f t="shared" si="10"/>
        <v>10652799.15124556</v>
      </c>
      <c r="N47" s="952">
        <f t="shared" si="10"/>
        <v>10983035.924934173</v>
      </c>
      <c r="O47" s="952">
        <f t="shared" si="10"/>
        <v>11323510.03860713</v>
      </c>
      <c r="P47" s="952">
        <f t="shared" si="10"/>
        <v>11674538.849803953</v>
      </c>
      <c r="Q47" s="952">
        <f t="shared" si="10"/>
        <v>12036449.554147871</v>
      </c>
      <c r="R47" s="952">
        <f t="shared" si="10"/>
        <v>12409579.490326457</v>
      </c>
      <c r="S47" s="952">
        <f t="shared" si="10"/>
        <v>12794276.454526577</v>
      </c>
      <c r="T47" s="952">
        <f t="shared" si="10"/>
        <v>13190899.024616901</v>
      </c>
      <c r="U47" s="952">
        <f t="shared" si="10"/>
        <v>13599816.894380022</v>
      </c>
      <c r="V47" s="952">
        <f t="shared" si="10"/>
        <v>14021411.218105802</v>
      </c>
      <c r="W47" s="952">
        <f t="shared" si="10"/>
        <v>14456074.96586708</v>
      </c>
      <c r="X47" s="952">
        <f t="shared" si="10"/>
        <v>14904213.289808959</v>
      </c>
      <c r="Y47" s="952">
        <f t="shared" si="10"/>
        <v>15366243.901793037</v>
      </c>
      <c r="Z47" s="952">
        <f t="shared" si="10"/>
        <v>15842597.462748621</v>
      </c>
      <c r="AA47" s="952">
        <f t="shared" si="10"/>
        <v>16333717.984093826</v>
      </c>
      <c r="AB47" s="952">
        <f t="shared" si="10"/>
        <v>16840063.241600737</v>
      </c>
      <c r="AC47" s="952">
        <f t="shared" si="10"/>
        <v>17362105.202090356</v>
      </c>
      <c r="AD47" s="952">
        <f t="shared" si="10"/>
        <v>17900330.463355158</v>
      </c>
      <c r="AE47" s="952">
        <f t="shared" si="10"/>
        <v>18455240.707719166</v>
      </c>
      <c r="AF47" s="952">
        <f t="shared" si="10"/>
        <v>19027353.169658456</v>
      </c>
      <c r="AG47" s="952">
        <f t="shared" si="10"/>
        <v>19617201.117917869</v>
      </c>
      <c r="AH47" s="952">
        <f t="shared" si="10"/>
        <v>20225334.35257332</v>
      </c>
      <c r="AI47" s="952">
        <f t="shared" si="10"/>
        <v>20852319.717503093</v>
      </c>
      <c r="AJ47" s="952">
        <f t="shared" si="10"/>
        <v>21498741.62874569</v>
      </c>
      <c r="AK47" s="855">
        <f t="shared" si="10"/>
        <v>22165202.619236805</v>
      </c>
    </row>
    <row r="48" spans="1:37" ht="13">
      <c r="A48" s="358"/>
      <c r="B48" s="947" t="s">
        <v>563</v>
      </c>
      <c r="C48" s="524"/>
      <c r="D48" s="524"/>
      <c r="E48" s="524"/>
      <c r="F48" s="524"/>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855"/>
    </row>
    <row r="49" spans="1:37" ht="13">
      <c r="A49" s="358"/>
      <c r="B49" s="528" t="s">
        <v>564</v>
      </c>
      <c r="C49" s="524"/>
      <c r="D49" s="524"/>
      <c r="E49" s="524"/>
      <c r="F49" s="524"/>
      <c r="G49" s="952"/>
      <c r="H49" s="952">
        <f t="shared" ref="H49:AK49" si="11">$G$21*$M$24*(1+$M$17)^G39</f>
        <v>1313088</v>
      </c>
      <c r="I49" s="952">
        <f t="shared" si="11"/>
        <v>1353793.7279999999</v>
      </c>
      <c r="J49" s="952">
        <f t="shared" si="11"/>
        <v>1395761.3335679998</v>
      </c>
      <c r="K49" s="952">
        <f t="shared" si="11"/>
        <v>1439029.9349086077</v>
      </c>
      <c r="L49" s="952">
        <f t="shared" si="11"/>
        <v>1483639.8628907744</v>
      </c>
      <c r="M49" s="952">
        <f t="shared" si="11"/>
        <v>1529632.6986403884</v>
      </c>
      <c r="N49" s="952">
        <f t="shared" si="11"/>
        <v>1577051.3122982404</v>
      </c>
      <c r="O49" s="952">
        <f t="shared" si="11"/>
        <v>1625939.9029794857</v>
      </c>
      <c r="P49" s="952">
        <f t="shared" si="11"/>
        <v>1676344.0399718496</v>
      </c>
      <c r="Q49" s="952">
        <f t="shared" si="11"/>
        <v>1728310.7052109768</v>
      </c>
      <c r="R49" s="952">
        <f t="shared" si="11"/>
        <v>1781888.337072517</v>
      </c>
      <c r="S49" s="952">
        <f t="shared" si="11"/>
        <v>1837126.8755217649</v>
      </c>
      <c r="T49" s="952">
        <f t="shared" si="11"/>
        <v>1894077.8086629398</v>
      </c>
      <c r="U49" s="952">
        <f t="shared" si="11"/>
        <v>1952794.2207314908</v>
      </c>
      <c r="V49" s="952">
        <f t="shared" si="11"/>
        <v>2013330.8415741667</v>
      </c>
      <c r="W49" s="952">
        <f t="shared" si="11"/>
        <v>2075744.0976629658</v>
      </c>
      <c r="X49" s="952">
        <f t="shared" si="11"/>
        <v>2140092.1646905178</v>
      </c>
      <c r="Y49" s="952">
        <f t="shared" si="11"/>
        <v>2206435.0217959238</v>
      </c>
      <c r="Z49" s="952">
        <f t="shared" si="11"/>
        <v>2274834.5074715973</v>
      </c>
      <c r="AA49" s="952">
        <f t="shared" si="11"/>
        <v>2345354.3772032163</v>
      </c>
      <c r="AB49" s="952">
        <f t="shared" si="11"/>
        <v>2418060.362896516</v>
      </c>
      <c r="AC49" s="952">
        <f t="shared" si="11"/>
        <v>2493020.2341463077</v>
      </c>
      <c r="AD49" s="952">
        <f t="shared" si="11"/>
        <v>2570303.8614048432</v>
      </c>
      <c r="AE49" s="952">
        <f t="shared" si="11"/>
        <v>2649983.2811083933</v>
      </c>
      <c r="AF49" s="952">
        <f t="shared" si="11"/>
        <v>2732132.7628227533</v>
      </c>
      <c r="AG49" s="952">
        <f t="shared" si="11"/>
        <v>2816828.8784702588</v>
      </c>
      <c r="AH49" s="952">
        <f t="shared" si="11"/>
        <v>2904150.5737028359</v>
      </c>
      <c r="AI49" s="952">
        <f t="shared" si="11"/>
        <v>2994179.2414876241</v>
      </c>
      <c r="AJ49" s="952">
        <f t="shared" si="11"/>
        <v>3086998.7979737408</v>
      </c>
      <c r="AK49" s="855">
        <f t="shared" si="11"/>
        <v>3182695.7607109263</v>
      </c>
    </row>
    <row r="50" spans="1:37" ht="13">
      <c r="A50" s="358"/>
      <c r="B50" s="653" t="s">
        <v>565</v>
      </c>
      <c r="C50" s="954"/>
      <c r="D50" s="954"/>
      <c r="E50" s="954"/>
      <c r="F50" s="954"/>
      <c r="G50" s="955"/>
      <c r="H50" s="955">
        <f t="shared" ref="H50:AK50" si="12">SUM(H43:H49)</f>
        <v>20887771.5</v>
      </c>
      <c r="I50" s="955">
        <f t="shared" si="12"/>
        <v>28187919.408</v>
      </c>
      <c r="J50" s="955">
        <f t="shared" si="12"/>
        <v>29061744.909647994</v>
      </c>
      <c r="K50" s="955">
        <f t="shared" si="12"/>
        <v>29962659.001847073</v>
      </c>
      <c r="L50" s="955">
        <f t="shared" si="12"/>
        <v>30891501.430904336</v>
      </c>
      <c r="M50" s="955">
        <f t="shared" si="12"/>
        <v>31849137.97526237</v>
      </c>
      <c r="N50" s="955">
        <f t="shared" si="12"/>
        <v>32836461.252495509</v>
      </c>
      <c r="O50" s="955">
        <f t="shared" si="12"/>
        <v>33854391.551322863</v>
      </c>
      <c r="P50" s="955">
        <f t="shared" si="12"/>
        <v>34903877.689413868</v>
      </c>
      <c r="Q50" s="955">
        <f t="shared" si="12"/>
        <v>35985897.897785693</v>
      </c>
      <c r="R50" s="955">
        <f t="shared" si="12"/>
        <v>37101460.732617043</v>
      </c>
      <c r="S50" s="955">
        <f t="shared" si="12"/>
        <v>38251606.015328176</v>
      </c>
      <c r="T50" s="955">
        <f t="shared" si="12"/>
        <v>39437405.80180335</v>
      </c>
      <c r="U50" s="955">
        <f t="shared" si="12"/>
        <v>40659965.381659247</v>
      </c>
      <c r="V50" s="955">
        <f t="shared" si="12"/>
        <v>41920424.308490686</v>
      </c>
      <c r="W50" s="955">
        <f t="shared" si="12"/>
        <v>43219957.462053888</v>
      </c>
      <c r="X50" s="955">
        <f t="shared" si="12"/>
        <v>44559776.143377565</v>
      </c>
      <c r="Y50" s="955">
        <f t="shared" si="12"/>
        <v>45941129.203822263</v>
      </c>
      <c r="Z50" s="955">
        <f t="shared" si="12"/>
        <v>47365304.209140755</v>
      </c>
      <c r="AA50" s="955">
        <f t="shared" si="12"/>
        <v>48833628.639624111</v>
      </c>
      <c r="AB50" s="955">
        <f t="shared" si="12"/>
        <v>50347471.127452463</v>
      </c>
      <c r="AC50" s="955">
        <f t="shared" si="12"/>
        <v>51908242.73240348</v>
      </c>
      <c r="AD50" s="955">
        <f t="shared" si="12"/>
        <v>53517398.257107981</v>
      </c>
      <c r="AE50" s="955">
        <f t="shared" si="12"/>
        <v>55176437.603078336</v>
      </c>
      <c r="AF50" s="955">
        <f t="shared" si="12"/>
        <v>56886907.168773748</v>
      </c>
      <c r="AG50" s="955">
        <f t="shared" si="12"/>
        <v>58650401.291005731</v>
      </c>
      <c r="AH50" s="955">
        <f t="shared" si="12"/>
        <v>60468563.73102691</v>
      </c>
      <c r="AI50" s="955">
        <f t="shared" si="12"/>
        <v>62343089.206688739</v>
      </c>
      <c r="AJ50" s="955">
        <f t="shared" si="12"/>
        <v>64275724.9720961</v>
      </c>
      <c r="AK50" s="956">
        <f t="shared" si="12"/>
        <v>66268272.44623106</v>
      </c>
    </row>
    <row r="51" spans="1:37" ht="13">
      <c r="A51" s="358"/>
      <c r="B51" s="528"/>
      <c r="C51" s="524"/>
      <c r="D51" s="524"/>
      <c r="E51" s="524"/>
      <c r="F51" s="524"/>
      <c r="G51" s="952"/>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855"/>
    </row>
    <row r="52" spans="1:37" ht="13">
      <c r="A52" s="358"/>
      <c r="B52" s="957" t="s">
        <v>566</v>
      </c>
      <c r="C52" s="958"/>
      <c r="D52" s="958"/>
      <c r="E52" s="958"/>
      <c r="F52" s="958"/>
      <c r="G52" s="958"/>
      <c r="H52" s="959">
        <f t="shared" ref="H52:AK52" si="13">-(1-H40)*SUM(H45:H47)</f>
        <v>-978734.17500000086</v>
      </c>
      <c r="I52" s="959">
        <f t="shared" si="13"/>
        <v>-1341706.2840000011</v>
      </c>
      <c r="J52" s="959">
        <f t="shared" si="13"/>
        <v>-1383299.1788040008</v>
      </c>
      <c r="K52" s="959">
        <f t="shared" si="13"/>
        <v>-1426181.4533469246</v>
      </c>
      <c r="L52" s="959">
        <f t="shared" si="13"/>
        <v>-1470393.0784006794</v>
      </c>
      <c r="M52" s="959">
        <f t="shared" si="13"/>
        <v>-1515975.2638311004</v>
      </c>
      <c r="N52" s="959">
        <f t="shared" si="13"/>
        <v>-1562970.4970098648</v>
      </c>
      <c r="O52" s="959">
        <f t="shared" si="13"/>
        <v>-1611422.5824171703</v>
      </c>
      <c r="P52" s="959">
        <f t="shared" si="13"/>
        <v>-1661376.6824721023</v>
      </c>
      <c r="Q52" s="959">
        <f t="shared" si="13"/>
        <v>-1712879.3596287374</v>
      </c>
      <c r="R52" s="959">
        <f t="shared" si="13"/>
        <v>-1765978.619777228</v>
      </c>
      <c r="S52" s="959">
        <f t="shared" si="13"/>
        <v>-1820723.9569903223</v>
      </c>
      <c r="T52" s="959">
        <f t="shared" si="13"/>
        <v>-1877166.3996570224</v>
      </c>
      <c r="U52" s="959">
        <f t="shared" si="13"/>
        <v>-1935358.5580463896</v>
      </c>
      <c r="V52" s="959">
        <f t="shared" si="13"/>
        <v>-1995354.6733458275</v>
      </c>
      <c r="W52" s="959">
        <f t="shared" si="13"/>
        <v>-2057210.668219548</v>
      </c>
      <c r="X52" s="959">
        <f t="shared" si="13"/>
        <v>-2120984.1989343544</v>
      </c>
      <c r="Y52" s="959">
        <f t="shared" si="13"/>
        <v>-2186734.7091013188</v>
      </c>
      <c r="Z52" s="959">
        <f t="shared" si="13"/>
        <v>-2254523.4850834599</v>
      </c>
      <c r="AA52" s="959">
        <f t="shared" si="13"/>
        <v>-2324413.7131210468</v>
      </c>
      <c r="AB52" s="959">
        <f t="shared" si="13"/>
        <v>-2396470.5382277993</v>
      </c>
      <c r="AC52" s="959">
        <f t="shared" si="13"/>
        <v>-2470761.1249128608</v>
      </c>
      <c r="AD52" s="959">
        <f t="shared" si="13"/>
        <v>-2547354.719785159</v>
      </c>
      <c r="AE52" s="959">
        <f t="shared" si="13"/>
        <v>-2626322.7160984995</v>
      </c>
      <c r="AF52" s="959">
        <f t="shared" si="13"/>
        <v>-2707738.7202975522</v>
      </c>
      <c r="AG52" s="959">
        <f t="shared" si="13"/>
        <v>-2791678.620626776</v>
      </c>
      <c r="AH52" s="959">
        <f t="shared" si="13"/>
        <v>-2878220.6578662065</v>
      </c>
      <c r="AI52" s="959">
        <f t="shared" si="13"/>
        <v>-2967445.4982600585</v>
      </c>
      <c r="AJ52" s="959">
        <f t="shared" si="13"/>
        <v>-3059436.3087061206</v>
      </c>
      <c r="AK52" s="960">
        <f t="shared" si="13"/>
        <v>-3154278.8342760094</v>
      </c>
    </row>
    <row r="53" spans="1:37" ht="13">
      <c r="A53" s="358"/>
      <c r="B53" s="528" t="s">
        <v>567</v>
      </c>
      <c r="C53" s="524"/>
      <c r="D53" s="524"/>
      <c r="E53" s="524"/>
      <c r="F53" s="524"/>
      <c r="G53" s="524"/>
      <c r="H53" s="952">
        <f t="shared" ref="H53:AK53" si="14">SUM(H50:H52)</f>
        <v>19909037.324999999</v>
      </c>
      <c r="I53" s="952">
        <f t="shared" si="14"/>
        <v>26846213.123999998</v>
      </c>
      <c r="J53" s="952">
        <f t="shared" si="14"/>
        <v>27678445.730843991</v>
      </c>
      <c r="K53" s="952">
        <f t="shared" si="14"/>
        <v>28536477.54850015</v>
      </c>
      <c r="L53" s="952">
        <f t="shared" si="14"/>
        <v>29421108.352503657</v>
      </c>
      <c r="M53" s="952">
        <f t="shared" si="14"/>
        <v>30333162.711431269</v>
      </c>
      <c r="N53" s="952">
        <f t="shared" si="14"/>
        <v>31273490.755485643</v>
      </c>
      <c r="O53" s="952">
        <f t="shared" si="14"/>
        <v>32242968.968905691</v>
      </c>
      <c r="P53" s="952">
        <f t="shared" si="14"/>
        <v>33242501.006941766</v>
      </c>
      <c r="Q53" s="952">
        <f t="shared" si="14"/>
        <v>34273018.538156956</v>
      </c>
      <c r="R53" s="952">
        <f t="shared" si="14"/>
        <v>35335482.112839818</v>
      </c>
      <c r="S53" s="952">
        <f t="shared" si="14"/>
        <v>36430882.058337852</v>
      </c>
      <c r="T53" s="952">
        <f t="shared" si="14"/>
        <v>37560239.402146325</v>
      </c>
      <c r="U53" s="952">
        <f t="shared" si="14"/>
        <v>38724606.823612854</v>
      </c>
      <c r="V53" s="952">
        <f t="shared" si="14"/>
        <v>39925069.63514486</v>
      </c>
      <c r="W53" s="952">
        <f t="shared" si="14"/>
        <v>41162746.793834336</v>
      </c>
      <c r="X53" s="952">
        <f t="shared" si="14"/>
        <v>42438791.944443211</v>
      </c>
      <c r="Y53" s="952">
        <f t="shared" si="14"/>
        <v>43754394.494720943</v>
      </c>
      <c r="Z53" s="952">
        <f t="shared" si="14"/>
        <v>45110780.724057294</v>
      </c>
      <c r="AA53" s="952">
        <f t="shared" si="14"/>
        <v>46509214.926503062</v>
      </c>
      <c r="AB53" s="952">
        <f t="shared" si="14"/>
        <v>47951000.589224666</v>
      </c>
      <c r="AC53" s="952">
        <f t="shared" si="14"/>
        <v>49437481.607490622</v>
      </c>
      <c r="AD53" s="952">
        <f t="shared" si="14"/>
        <v>50970043.537322819</v>
      </c>
      <c r="AE53" s="952">
        <f t="shared" si="14"/>
        <v>52550114.886979833</v>
      </c>
      <c r="AF53" s="952">
        <f t="shared" si="14"/>
        <v>54179168.448476195</v>
      </c>
      <c r="AG53" s="952">
        <f t="shared" si="14"/>
        <v>55858722.670378953</v>
      </c>
      <c r="AH53" s="952">
        <f t="shared" si="14"/>
        <v>57590343.073160701</v>
      </c>
      <c r="AI53" s="952">
        <f t="shared" si="14"/>
        <v>59375643.708428681</v>
      </c>
      <c r="AJ53" s="952">
        <f t="shared" si="14"/>
        <v>61216288.663389981</v>
      </c>
      <c r="AK53" s="855">
        <f t="shared" si="14"/>
        <v>63113993.611955047</v>
      </c>
    </row>
    <row r="54" spans="1:37" ht="13">
      <c r="A54" s="358"/>
      <c r="B54" s="528"/>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692"/>
    </row>
    <row r="55" spans="1:37" ht="13">
      <c r="A55" s="358"/>
      <c r="B55" s="528" t="s">
        <v>464</v>
      </c>
      <c r="C55" s="524"/>
      <c r="D55" s="524"/>
      <c r="E55" s="524"/>
      <c r="F55" s="524"/>
      <c r="G55" s="524"/>
      <c r="H55" s="952">
        <f t="shared" ref="H55:AK55" si="15">-($M$20*H53)*(1+$M$21)^G39</f>
        <v>-5972711.1974999998</v>
      </c>
      <c r="I55" s="952">
        <f t="shared" si="15"/>
        <v>-8214941.2159439987</v>
      </c>
      <c r="J55" s="952">
        <f t="shared" si="15"/>
        <v>-8638996.4815110266</v>
      </c>
      <c r="K55" s="952">
        <f t="shared" si="15"/>
        <v>-9084941.4798866231</v>
      </c>
      <c r="L55" s="952">
        <f t="shared" si="15"/>
        <v>-9553906.1590783726</v>
      </c>
      <c r="M55" s="952">
        <f t="shared" si="15"/>
        <v>-10047078.795009997</v>
      </c>
      <c r="N55" s="952">
        <f t="shared" si="15"/>
        <v>-10565709.002408417</v>
      </c>
      <c r="O55" s="952">
        <f t="shared" si="15"/>
        <v>-11111110.901112733</v>
      </c>
      <c r="P55" s="952">
        <f t="shared" si="15"/>
        <v>-11684666.445828173</v>
      </c>
      <c r="Q55" s="952">
        <f t="shared" si="15"/>
        <v>-12287828.927761821</v>
      </c>
      <c r="R55" s="952">
        <f t="shared" si="15"/>
        <v>-12922126.657012887</v>
      </c>
      <c r="S55" s="952">
        <f t="shared" si="15"/>
        <v>-13589166.83504789</v>
      </c>
      <c r="T55" s="952">
        <f t="shared" si="15"/>
        <v>-14290639.627073063</v>
      </c>
      <c r="U55" s="952">
        <f t="shared" si="15"/>
        <v>-15028322.444622571</v>
      </c>
      <c r="V55" s="952">
        <f t="shared" si="15"/>
        <v>-15804084.449213991</v>
      </c>
      <c r="W55" s="952">
        <f t="shared" si="15"/>
        <v>-16619891.288482409</v>
      </c>
      <c r="X55" s="952">
        <f t="shared" si="15"/>
        <v>-17477810.076793879</v>
      </c>
      <c r="Y55" s="952">
        <f t="shared" si="15"/>
        <v>-18380014.632957976</v>
      </c>
      <c r="Z55" s="952">
        <f t="shared" si="15"/>
        <v>-19328790.988311265</v>
      </c>
      <c r="AA55" s="952">
        <f t="shared" si="15"/>
        <v>-20326543.179127887</v>
      </c>
      <c r="AB55" s="952">
        <f t="shared" si="15"/>
        <v>-21375799.338034477</v>
      </c>
      <c r="AC55" s="952">
        <f t="shared" si="15"/>
        <v>-22479218.099863812</v>
      </c>
      <c r="AD55" s="952">
        <f t="shared" si="15"/>
        <v>-23639595.338178776</v>
      </c>
      <c r="AE55" s="952">
        <f t="shared" si="15"/>
        <v>-24859871.249535564</v>
      </c>
      <c r="AF55" s="952">
        <f t="shared" si="15"/>
        <v>-26143137.803436585</v>
      </c>
      <c r="AG55" s="952">
        <f t="shared" si="15"/>
        <v>-27492646.576849978</v>
      </c>
      <c r="AH55" s="952">
        <f t="shared" si="15"/>
        <v>-28911816.993146975</v>
      </c>
      <c r="AI55" s="952">
        <f t="shared" si="15"/>
        <v>-30404244.986333217</v>
      </c>
      <c r="AJ55" s="952">
        <f t="shared" si="15"/>
        <v>-31973712.11252775</v>
      </c>
      <c r="AK55" s="855">
        <f t="shared" si="15"/>
        <v>-33624195.131776415</v>
      </c>
    </row>
    <row r="56" spans="1:37" ht="13">
      <c r="A56" s="358"/>
      <c r="B56" s="528" t="s">
        <v>541</v>
      </c>
      <c r="C56" s="524"/>
      <c r="D56" s="524"/>
      <c r="E56" s="524"/>
      <c r="F56" s="524"/>
      <c r="G56" s="524"/>
      <c r="H56" s="952">
        <f t="shared" ref="H56:AK56" si="16">-(H50*$M$22)*(1+$M$21)^G39</f>
        <v>-835510.86</v>
      </c>
      <c r="I56" s="952">
        <f t="shared" si="16"/>
        <v>-1150067.1118464</v>
      </c>
      <c r="J56" s="952">
        <f t="shared" si="16"/>
        <v>-1209433.5761599108</v>
      </c>
      <c r="K56" s="952">
        <f t="shared" si="16"/>
        <v>-1271864.537361285</v>
      </c>
      <c r="L56" s="952">
        <f t="shared" si="16"/>
        <v>-1337518.1847798747</v>
      </c>
      <c r="M56" s="952">
        <f t="shared" si="16"/>
        <v>-1406560.8734782122</v>
      </c>
      <c r="N56" s="952">
        <f t="shared" si="16"/>
        <v>-1479167.5457671576</v>
      </c>
      <c r="O56" s="952">
        <f t="shared" si="16"/>
        <v>-1555522.1744796576</v>
      </c>
      <c r="P56" s="952">
        <f t="shared" si="16"/>
        <v>-1635818.2291262974</v>
      </c>
      <c r="Q56" s="952">
        <f t="shared" si="16"/>
        <v>-1720259.1661137966</v>
      </c>
      <c r="R56" s="952">
        <f t="shared" si="16"/>
        <v>-1809058.9442685908</v>
      </c>
      <c r="S56" s="952">
        <f t="shared" si="16"/>
        <v>-1902442.5669717353</v>
      </c>
      <c r="T56" s="952">
        <f t="shared" si="16"/>
        <v>-2000646.6522788166</v>
      </c>
      <c r="U56" s="952">
        <f t="shared" si="16"/>
        <v>-2103920.0324694486</v>
      </c>
      <c r="V56" s="952">
        <f t="shared" si="16"/>
        <v>-2212524.3845455223</v>
      </c>
      <c r="W56" s="952">
        <f t="shared" si="16"/>
        <v>-2326734.8932757606</v>
      </c>
      <c r="X56" s="952">
        <f t="shared" si="16"/>
        <v>-2446840.9484666563</v>
      </c>
      <c r="Y56" s="952">
        <f t="shared" si="16"/>
        <v>-2573146.8782265051</v>
      </c>
      <c r="Z56" s="952">
        <f t="shared" si="16"/>
        <v>-2705972.7200805568</v>
      </c>
      <c r="AA56" s="952">
        <f t="shared" si="16"/>
        <v>-2845655.0318911145</v>
      </c>
      <c r="AB56" s="952">
        <f t="shared" si="16"/>
        <v>-2992547.7446373343</v>
      </c>
      <c r="AC56" s="952">
        <f t="shared" si="16"/>
        <v>-3147023.0592155131</v>
      </c>
      <c r="AD56" s="952">
        <f t="shared" si="16"/>
        <v>-3309472.3895322178</v>
      </c>
      <c r="AE56" s="952">
        <f t="shared" si="16"/>
        <v>-3480307.3542798706</v>
      </c>
      <c r="AF56" s="952">
        <f t="shared" si="16"/>
        <v>-3659960.8199077966</v>
      </c>
      <c r="AG56" s="952">
        <f t="shared" si="16"/>
        <v>-3848887.9974314366</v>
      </c>
      <c r="AH56" s="952">
        <f t="shared" si="16"/>
        <v>-4047567.5958588482</v>
      </c>
      <c r="AI56" s="952">
        <f t="shared" si="16"/>
        <v>-4256503.0351570807</v>
      </c>
      <c r="AJ56" s="952">
        <f t="shared" si="16"/>
        <v>-4476223.7218318908</v>
      </c>
      <c r="AK56" s="855">
        <f t="shared" si="16"/>
        <v>-4707286.3903528508</v>
      </c>
    </row>
    <row r="57" spans="1:37" ht="13">
      <c r="A57" s="358"/>
      <c r="B57" s="528" t="s">
        <v>166</v>
      </c>
      <c r="C57" s="524"/>
      <c r="D57" s="524"/>
      <c r="E57" s="524"/>
      <c r="F57" s="524"/>
      <c r="G57" s="524"/>
      <c r="H57" s="952">
        <f t="shared" ref="H57:AK57" si="17">-H53*$M$23</f>
        <v>-398180.74650000001</v>
      </c>
      <c r="I57" s="952">
        <f t="shared" si="17"/>
        <v>-536924.26247999992</v>
      </c>
      <c r="J57" s="952">
        <f t="shared" si="17"/>
        <v>-553568.91461687977</v>
      </c>
      <c r="K57" s="952">
        <f t="shared" si="17"/>
        <v>-570729.55097000301</v>
      </c>
      <c r="L57" s="952">
        <f t="shared" si="17"/>
        <v>-588422.16705007316</v>
      </c>
      <c r="M57" s="952">
        <f t="shared" si="17"/>
        <v>-606663.25422862533</v>
      </c>
      <c r="N57" s="952">
        <f t="shared" si="17"/>
        <v>-625469.81510971289</v>
      </c>
      <c r="O57" s="952">
        <f t="shared" si="17"/>
        <v>-644859.37937811378</v>
      </c>
      <c r="P57" s="952">
        <f t="shared" si="17"/>
        <v>-664850.0201388353</v>
      </c>
      <c r="Q57" s="952">
        <f t="shared" si="17"/>
        <v>-685460.3707631391</v>
      </c>
      <c r="R57" s="952">
        <f t="shared" si="17"/>
        <v>-706709.64225679636</v>
      </c>
      <c r="S57" s="952">
        <f t="shared" si="17"/>
        <v>-728617.64116675709</v>
      </c>
      <c r="T57" s="952">
        <f t="shared" si="17"/>
        <v>-751204.78804292646</v>
      </c>
      <c r="U57" s="952">
        <f t="shared" si="17"/>
        <v>-774492.13647225709</v>
      </c>
      <c r="V57" s="952">
        <f t="shared" si="17"/>
        <v>-798501.3927028972</v>
      </c>
      <c r="W57" s="952">
        <f t="shared" si="17"/>
        <v>-823254.93587668671</v>
      </c>
      <c r="X57" s="952">
        <f t="shared" si="17"/>
        <v>-848775.83888886427</v>
      </c>
      <c r="Y57" s="952">
        <f t="shared" si="17"/>
        <v>-875087.88989441888</v>
      </c>
      <c r="Z57" s="952">
        <f t="shared" si="17"/>
        <v>-902215.61448114587</v>
      </c>
      <c r="AA57" s="952">
        <f t="shared" si="17"/>
        <v>-930184.29853006126</v>
      </c>
      <c r="AB57" s="952">
        <f t="shared" si="17"/>
        <v>-959020.01178449334</v>
      </c>
      <c r="AC57" s="952">
        <f t="shared" si="17"/>
        <v>-988749.63214981242</v>
      </c>
      <c r="AD57" s="952">
        <f t="shared" si="17"/>
        <v>-1019400.8707464564</v>
      </c>
      <c r="AE57" s="952">
        <f t="shared" si="17"/>
        <v>-1051002.2977395966</v>
      </c>
      <c r="AF57" s="952">
        <f t="shared" si="17"/>
        <v>-1083583.3689695238</v>
      </c>
      <c r="AG57" s="952">
        <f t="shared" si="17"/>
        <v>-1117174.4534075791</v>
      </c>
      <c r="AH57" s="952">
        <f t="shared" si="17"/>
        <v>-1151806.861463214</v>
      </c>
      <c r="AI57" s="952">
        <f t="shared" si="17"/>
        <v>-1187512.8741685736</v>
      </c>
      <c r="AJ57" s="952">
        <f t="shared" si="17"/>
        <v>-1224325.7732677998</v>
      </c>
      <c r="AK57" s="855">
        <f t="shared" si="17"/>
        <v>-1262279.872239101</v>
      </c>
    </row>
    <row r="58" spans="1:37" ht="13">
      <c r="A58" s="358"/>
      <c r="B58" s="653" t="s">
        <v>568</v>
      </c>
      <c r="C58" s="954"/>
      <c r="D58" s="954"/>
      <c r="E58" s="954"/>
      <c r="F58" s="954"/>
      <c r="G58" s="954"/>
      <c r="H58" s="955">
        <f t="shared" ref="H58:AK58" si="18">SUM(H53:H57)</f>
        <v>12702634.521</v>
      </c>
      <c r="I58" s="955">
        <f t="shared" si="18"/>
        <v>16944280.533729602</v>
      </c>
      <c r="J58" s="955">
        <f t="shared" si="18"/>
        <v>17276446.758556176</v>
      </c>
      <c r="K58" s="955">
        <f t="shared" si="18"/>
        <v>17608941.98028224</v>
      </c>
      <c r="L58" s="955">
        <f t="shared" si="18"/>
        <v>17941261.841595333</v>
      </c>
      <c r="M58" s="955">
        <f t="shared" si="18"/>
        <v>18272859.788714435</v>
      </c>
      <c r="N58" s="955">
        <f t="shared" si="18"/>
        <v>18603144.392200354</v>
      </c>
      <c r="O58" s="955">
        <f t="shared" si="18"/>
        <v>18931476.51393519</v>
      </c>
      <c r="P58" s="955">
        <f t="shared" si="18"/>
        <v>19257166.311848462</v>
      </c>
      <c r="Q58" s="955">
        <f t="shared" si="18"/>
        <v>19579470.073518198</v>
      </c>
      <c r="R58" s="955">
        <f t="shared" si="18"/>
        <v>19897586.869301543</v>
      </c>
      <c r="S58" s="955">
        <f t="shared" si="18"/>
        <v>20210655.015151471</v>
      </c>
      <c r="T58" s="955">
        <f t="shared" si="18"/>
        <v>20517748.334751517</v>
      </c>
      <c r="U58" s="955">
        <f t="shared" si="18"/>
        <v>20817872.210048579</v>
      </c>
      <c r="V58" s="955">
        <f t="shared" si="18"/>
        <v>21109959.408682451</v>
      </c>
      <c r="W58" s="955">
        <f t="shared" si="18"/>
        <v>21392865.676199481</v>
      </c>
      <c r="X58" s="955">
        <f t="shared" si="18"/>
        <v>21665365.080293812</v>
      </c>
      <c r="Y58" s="955">
        <f t="shared" si="18"/>
        <v>21926145.093642045</v>
      </c>
      <c r="Z58" s="955">
        <f t="shared" si="18"/>
        <v>22173801.401184324</v>
      </c>
      <c r="AA58" s="955">
        <f t="shared" si="18"/>
        <v>22406832.416954</v>
      </c>
      <c r="AB58" s="955">
        <f t="shared" si="18"/>
        <v>22623633.494768362</v>
      </c>
      <c r="AC58" s="955">
        <f t="shared" si="18"/>
        <v>22822490.816261485</v>
      </c>
      <c r="AD58" s="955">
        <f t="shared" si="18"/>
        <v>23001574.938865371</v>
      </c>
      <c r="AE58" s="955">
        <f t="shared" si="18"/>
        <v>23158933.985424802</v>
      </c>
      <c r="AF58" s="955">
        <f t="shared" si="18"/>
        <v>23292486.456162293</v>
      </c>
      <c r="AG58" s="955">
        <f t="shared" si="18"/>
        <v>23400013.642689958</v>
      </c>
      <c r="AH58" s="955">
        <f t="shared" si="18"/>
        <v>23479151.622691661</v>
      </c>
      <c r="AI58" s="955">
        <f t="shared" si="18"/>
        <v>23527382.812769808</v>
      </c>
      <c r="AJ58" s="955">
        <f t="shared" si="18"/>
        <v>23542027.055762541</v>
      </c>
      <c r="AK58" s="956">
        <f t="shared" si="18"/>
        <v>23520232.217586678</v>
      </c>
    </row>
    <row r="59" spans="1:37" ht="13">
      <c r="A59" s="358"/>
      <c r="B59" s="528"/>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692"/>
    </row>
    <row r="60" spans="1:37" ht="13">
      <c r="A60" s="358"/>
      <c r="B60" s="528" t="s">
        <v>74</v>
      </c>
      <c r="C60" s="524"/>
      <c r="D60" s="524"/>
      <c r="E60" s="524"/>
      <c r="F60" s="524"/>
      <c r="G60" s="524"/>
      <c r="H60" s="952">
        <f t="shared" ref="H60:AK60" si="19">IF(H39=$M$26,I58/$M$28,0)</f>
        <v>0</v>
      </c>
      <c r="I60" s="952">
        <f t="shared" si="19"/>
        <v>0</v>
      </c>
      <c r="J60" s="952">
        <f t="shared" si="19"/>
        <v>0</v>
      </c>
      <c r="K60" s="952">
        <f t="shared" si="19"/>
        <v>0</v>
      </c>
      <c r="L60" s="952">
        <f t="shared" si="19"/>
        <v>0</v>
      </c>
      <c r="M60" s="952">
        <f t="shared" si="19"/>
        <v>0</v>
      </c>
      <c r="N60" s="952">
        <f t="shared" si="19"/>
        <v>0</v>
      </c>
      <c r="O60" s="952">
        <f t="shared" si="19"/>
        <v>0</v>
      </c>
      <c r="P60" s="952">
        <f t="shared" si="19"/>
        <v>0</v>
      </c>
      <c r="Q60" s="952">
        <f t="shared" si="19"/>
        <v>442168597.09558988</v>
      </c>
      <c r="R60" s="952">
        <f t="shared" si="19"/>
        <v>0</v>
      </c>
      <c r="S60" s="952">
        <f t="shared" si="19"/>
        <v>0</v>
      </c>
      <c r="T60" s="952">
        <f t="shared" si="19"/>
        <v>0</v>
      </c>
      <c r="U60" s="952">
        <f t="shared" si="19"/>
        <v>0</v>
      </c>
      <c r="V60" s="952">
        <f t="shared" si="19"/>
        <v>0</v>
      </c>
      <c r="W60" s="952">
        <f t="shared" si="19"/>
        <v>0</v>
      </c>
      <c r="X60" s="952">
        <f t="shared" si="19"/>
        <v>0</v>
      </c>
      <c r="Y60" s="952">
        <f t="shared" si="19"/>
        <v>0</v>
      </c>
      <c r="Z60" s="952">
        <f t="shared" si="19"/>
        <v>0</v>
      </c>
      <c r="AA60" s="952">
        <f t="shared" si="19"/>
        <v>0</v>
      </c>
      <c r="AB60" s="952">
        <f t="shared" si="19"/>
        <v>0</v>
      </c>
      <c r="AC60" s="952">
        <f t="shared" si="19"/>
        <v>0</v>
      </c>
      <c r="AD60" s="952">
        <f t="shared" si="19"/>
        <v>0</v>
      </c>
      <c r="AE60" s="952">
        <f t="shared" si="19"/>
        <v>0</v>
      </c>
      <c r="AF60" s="952">
        <f t="shared" si="19"/>
        <v>0</v>
      </c>
      <c r="AG60" s="952">
        <f t="shared" si="19"/>
        <v>0</v>
      </c>
      <c r="AH60" s="952">
        <f t="shared" si="19"/>
        <v>0</v>
      </c>
      <c r="AI60" s="952">
        <f t="shared" si="19"/>
        <v>0</v>
      </c>
      <c r="AJ60" s="952">
        <f t="shared" si="19"/>
        <v>0</v>
      </c>
      <c r="AK60" s="855">
        <f t="shared" si="19"/>
        <v>0</v>
      </c>
    </row>
    <row r="61" spans="1:37" ht="13">
      <c r="A61" s="358"/>
      <c r="B61" s="961" t="s">
        <v>569</v>
      </c>
      <c r="C61" s="958"/>
      <c r="D61" s="958"/>
      <c r="E61" s="958"/>
      <c r="F61" s="958"/>
      <c r="G61" s="958"/>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60"/>
    </row>
    <row r="62" spans="1:37" ht="14" thickBot="1">
      <c r="A62" s="363"/>
      <c r="B62" s="962" t="s">
        <v>570</v>
      </c>
      <c r="C62" s="963"/>
      <c r="D62" s="963"/>
      <c r="E62" s="963"/>
      <c r="F62" s="963"/>
      <c r="G62" s="964">
        <f ca="1">IF(G39&lt;=$M$26,SUM(G58,G60:G61,G42),0)</f>
        <v>-221536530.65746051</v>
      </c>
      <c r="H62" s="964">
        <f>IF(H39&lt;=$M$26,SUM(H42,H58,H60,H61))</f>
        <v>12702634.521</v>
      </c>
      <c r="I62" s="964">
        <f t="shared" ref="I62:AK62" si="20">IF(I39&lt;=$M$26,SUM(I58,I60:I61,I42),0)</f>
        <v>16944280.533729602</v>
      </c>
      <c r="J62" s="964">
        <f t="shared" si="20"/>
        <v>17276446.758556176</v>
      </c>
      <c r="K62" s="964">
        <f t="shared" si="20"/>
        <v>17608941.98028224</v>
      </c>
      <c r="L62" s="964">
        <f t="shared" si="20"/>
        <v>17941261.841595333</v>
      </c>
      <c r="M62" s="964">
        <f t="shared" si="20"/>
        <v>18272859.788714435</v>
      </c>
      <c r="N62" s="964">
        <f t="shared" si="20"/>
        <v>18603144.392200354</v>
      </c>
      <c r="O62" s="964">
        <f t="shared" si="20"/>
        <v>18931476.51393519</v>
      </c>
      <c r="P62" s="964">
        <f t="shared" si="20"/>
        <v>19257166.311848462</v>
      </c>
      <c r="Q62" s="964">
        <f t="shared" si="20"/>
        <v>461748067.16910809</v>
      </c>
      <c r="R62" s="964">
        <f t="shared" si="20"/>
        <v>0</v>
      </c>
      <c r="S62" s="964">
        <f t="shared" si="20"/>
        <v>0</v>
      </c>
      <c r="T62" s="964">
        <f t="shared" si="20"/>
        <v>0</v>
      </c>
      <c r="U62" s="964">
        <f t="shared" si="20"/>
        <v>0</v>
      </c>
      <c r="V62" s="964">
        <f t="shared" si="20"/>
        <v>0</v>
      </c>
      <c r="W62" s="964">
        <f t="shared" si="20"/>
        <v>0</v>
      </c>
      <c r="X62" s="964">
        <f t="shared" si="20"/>
        <v>0</v>
      </c>
      <c r="Y62" s="964">
        <f t="shared" si="20"/>
        <v>0</v>
      </c>
      <c r="Z62" s="964">
        <f t="shared" si="20"/>
        <v>0</v>
      </c>
      <c r="AA62" s="964">
        <f t="shared" si="20"/>
        <v>0</v>
      </c>
      <c r="AB62" s="964">
        <f t="shared" si="20"/>
        <v>0</v>
      </c>
      <c r="AC62" s="964">
        <f t="shared" si="20"/>
        <v>0</v>
      </c>
      <c r="AD62" s="964">
        <f t="shared" si="20"/>
        <v>0</v>
      </c>
      <c r="AE62" s="964">
        <f t="shared" si="20"/>
        <v>0</v>
      </c>
      <c r="AF62" s="964">
        <f t="shared" si="20"/>
        <v>0</v>
      </c>
      <c r="AG62" s="964">
        <f t="shared" si="20"/>
        <v>0</v>
      </c>
      <c r="AH62" s="964">
        <f t="shared" si="20"/>
        <v>0</v>
      </c>
      <c r="AI62" s="964">
        <f t="shared" si="20"/>
        <v>0</v>
      </c>
      <c r="AJ62" s="964">
        <f t="shared" si="20"/>
        <v>0</v>
      </c>
      <c r="AK62" s="965">
        <f t="shared" si="20"/>
        <v>0</v>
      </c>
    </row>
    <row r="63" spans="1:37" ht="14" thickBo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row>
    <row r="64" spans="1:37" ht="13">
      <c r="A64" s="358"/>
      <c r="B64" s="937" t="s">
        <v>571</v>
      </c>
      <c r="C64" s="938"/>
      <c r="D64" s="938"/>
      <c r="E64" s="938"/>
      <c r="F64" s="939">
        <f ca="1">SUM(G62:R62)</f>
        <v>397749749.15350938</v>
      </c>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row>
    <row r="65" spans="1:37" ht="13">
      <c r="A65" s="358"/>
      <c r="B65" s="215" t="s">
        <v>572</v>
      </c>
      <c r="C65" s="358"/>
      <c r="D65" s="358"/>
      <c r="E65" s="358"/>
      <c r="F65" s="940">
        <f t="array" ref="F65">NPV(M27,H62:R62)</f>
        <v>321266828.34968209</v>
      </c>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row>
    <row r="66" spans="1:37" ht="13">
      <c r="A66" s="358"/>
      <c r="B66" s="215" t="s">
        <v>573</v>
      </c>
      <c r="C66" s="358"/>
      <c r="D66" s="358"/>
      <c r="E66" s="358"/>
      <c r="F66" s="940">
        <f ca="1">F65+G62</f>
        <v>99730297.692221582</v>
      </c>
      <c r="G66" s="934"/>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row>
    <row r="67" spans="1:37" ht="13">
      <c r="A67" s="358"/>
      <c r="B67" s="215" t="s">
        <v>574</v>
      </c>
      <c r="C67" s="358"/>
      <c r="D67" s="358"/>
      <c r="E67" s="358"/>
      <c r="F67" s="941">
        <f ca="1">IRR(G62:R62)</f>
        <v>0.13112185524822828</v>
      </c>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row>
    <row r="68" spans="1:37" ht="13">
      <c r="A68" s="358"/>
      <c r="B68" s="217" t="s">
        <v>59</v>
      </c>
      <c r="C68" s="218"/>
      <c r="D68" s="218"/>
      <c r="E68" s="218"/>
      <c r="F68" s="942">
        <f ca="1">(F64/-G62)+1</f>
        <v>2.7954138216983706</v>
      </c>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row>
    <row r="69" spans="1:37" ht="14" thickBo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row>
    <row r="70" spans="1:37" ht="13">
      <c r="A70" s="358"/>
      <c r="B70" s="827" t="s">
        <v>575</v>
      </c>
      <c r="C70" s="560"/>
      <c r="D70" s="560"/>
      <c r="E70" s="560"/>
      <c r="F70" s="560"/>
      <c r="G70" s="1085">
        <f ca="1">R24</f>
        <v>158782931.51249999</v>
      </c>
      <c r="H70" s="560"/>
      <c r="I70" s="560"/>
      <c r="J70" s="560"/>
      <c r="K70" s="560"/>
      <c r="L70" s="560"/>
      <c r="M70" s="560"/>
      <c r="N70" s="560"/>
      <c r="O70" s="560"/>
      <c r="P70" s="560"/>
      <c r="Q70" s="560"/>
      <c r="R70" s="560"/>
      <c r="S70" s="560"/>
      <c r="T70" s="560"/>
      <c r="U70" s="560"/>
      <c r="V70" s="560"/>
      <c r="W70" s="560"/>
      <c r="X70" s="560"/>
      <c r="Y70" s="560"/>
      <c r="Z70" s="560"/>
      <c r="AA70" s="560"/>
      <c r="AB70" s="560"/>
      <c r="AC70" s="560"/>
      <c r="AD70" s="560"/>
      <c r="AE70" s="560"/>
      <c r="AF70" s="560"/>
      <c r="AG70" s="560"/>
      <c r="AH70" s="560"/>
      <c r="AI70" s="560"/>
      <c r="AJ70" s="560"/>
      <c r="AK70" s="1086"/>
    </row>
    <row r="71" spans="1:37" ht="13">
      <c r="A71" s="358"/>
      <c r="B71" s="528" t="s">
        <v>576</v>
      </c>
      <c r="C71" s="524"/>
      <c r="D71" s="524"/>
      <c r="E71" s="524"/>
      <c r="F71" s="524"/>
      <c r="G71" s="524"/>
      <c r="H71" s="953">
        <f t="shared" ref="H71:AK71" si="21">IF(H39=$M$26,FV($R$13/12,H39*12,$R$15,$R$12,0),0)</f>
        <v>0</v>
      </c>
      <c r="I71" s="953">
        <f t="shared" si="21"/>
        <v>0</v>
      </c>
      <c r="J71" s="953">
        <f t="shared" si="21"/>
        <v>0</v>
      </c>
      <c r="K71" s="953">
        <f t="shared" si="21"/>
        <v>0</v>
      </c>
      <c r="L71" s="953">
        <f t="shared" si="21"/>
        <v>0</v>
      </c>
      <c r="M71" s="953">
        <f t="shared" si="21"/>
        <v>0</v>
      </c>
      <c r="N71" s="953">
        <f t="shared" si="21"/>
        <v>0</v>
      </c>
      <c r="O71" s="952">
        <f t="shared" si="21"/>
        <v>0</v>
      </c>
      <c r="P71" s="953">
        <f t="shared" si="21"/>
        <v>0</v>
      </c>
      <c r="Q71" s="952">
        <f t="shared" ca="1" si="21"/>
        <v>-100643609.40481621</v>
      </c>
      <c r="R71" s="953">
        <f t="shared" si="21"/>
        <v>0</v>
      </c>
      <c r="S71" s="953">
        <f t="shared" si="21"/>
        <v>0</v>
      </c>
      <c r="T71" s="953">
        <f t="shared" si="21"/>
        <v>0</v>
      </c>
      <c r="U71" s="953">
        <f t="shared" si="21"/>
        <v>0</v>
      </c>
      <c r="V71" s="953">
        <f t="shared" si="21"/>
        <v>0</v>
      </c>
      <c r="W71" s="953">
        <f t="shared" si="21"/>
        <v>0</v>
      </c>
      <c r="X71" s="953">
        <f t="shared" si="21"/>
        <v>0</v>
      </c>
      <c r="Y71" s="953">
        <f t="shared" si="21"/>
        <v>0</v>
      </c>
      <c r="Z71" s="953">
        <f t="shared" si="21"/>
        <v>0</v>
      </c>
      <c r="AA71" s="953">
        <f t="shared" si="21"/>
        <v>0</v>
      </c>
      <c r="AB71" s="953">
        <f t="shared" si="21"/>
        <v>0</v>
      </c>
      <c r="AC71" s="953">
        <f t="shared" si="21"/>
        <v>0</v>
      </c>
      <c r="AD71" s="953">
        <f t="shared" si="21"/>
        <v>0</v>
      </c>
      <c r="AE71" s="953">
        <f t="shared" si="21"/>
        <v>0</v>
      </c>
      <c r="AF71" s="953">
        <f t="shared" si="21"/>
        <v>0</v>
      </c>
      <c r="AG71" s="953">
        <f t="shared" si="21"/>
        <v>0</v>
      </c>
      <c r="AH71" s="953">
        <f t="shared" si="21"/>
        <v>0</v>
      </c>
      <c r="AI71" s="953">
        <f t="shared" si="21"/>
        <v>0</v>
      </c>
      <c r="AJ71" s="953">
        <f t="shared" si="21"/>
        <v>0</v>
      </c>
      <c r="AK71" s="1087">
        <f t="shared" si="21"/>
        <v>0</v>
      </c>
    </row>
    <row r="72" spans="1:37" ht="13">
      <c r="A72" s="358"/>
      <c r="B72" s="528" t="s">
        <v>577</v>
      </c>
      <c r="C72" s="524"/>
      <c r="D72" s="524"/>
      <c r="E72" s="524"/>
      <c r="F72" s="524"/>
      <c r="G72" s="524"/>
      <c r="H72" s="952">
        <f t="shared" ref="H72:AK72" ca="1" si="22">IF(H39&lt;=$M$26,$R$15*12,0)</f>
        <v>-13106971.595055778</v>
      </c>
      <c r="I72" s="952">
        <f t="shared" ca="1" si="22"/>
        <v>-13106971.595055778</v>
      </c>
      <c r="J72" s="952">
        <f t="shared" ca="1" si="22"/>
        <v>-13106971.595055778</v>
      </c>
      <c r="K72" s="952">
        <f t="shared" ca="1" si="22"/>
        <v>-13106971.595055778</v>
      </c>
      <c r="L72" s="952">
        <f t="shared" ca="1" si="22"/>
        <v>-13106971.595055778</v>
      </c>
      <c r="M72" s="952">
        <f t="shared" ca="1" si="22"/>
        <v>-13106971.595055778</v>
      </c>
      <c r="N72" s="952">
        <f t="shared" ca="1" si="22"/>
        <v>-13106971.595055778</v>
      </c>
      <c r="O72" s="952">
        <f t="shared" ca="1" si="22"/>
        <v>-13106971.595055778</v>
      </c>
      <c r="P72" s="952">
        <f t="shared" ca="1" si="22"/>
        <v>-13106971.595055778</v>
      </c>
      <c r="Q72" s="952">
        <f t="shared" ca="1" si="22"/>
        <v>-13106971.595055778</v>
      </c>
      <c r="R72" s="952">
        <f t="shared" si="22"/>
        <v>0</v>
      </c>
      <c r="S72" s="952">
        <f t="shared" si="22"/>
        <v>0</v>
      </c>
      <c r="T72" s="952">
        <f t="shared" si="22"/>
        <v>0</v>
      </c>
      <c r="U72" s="952">
        <f t="shared" si="22"/>
        <v>0</v>
      </c>
      <c r="V72" s="952">
        <f t="shared" si="22"/>
        <v>0</v>
      </c>
      <c r="W72" s="952">
        <f t="shared" si="22"/>
        <v>0</v>
      </c>
      <c r="X72" s="952">
        <f t="shared" si="22"/>
        <v>0</v>
      </c>
      <c r="Y72" s="952">
        <f t="shared" si="22"/>
        <v>0</v>
      </c>
      <c r="Z72" s="952">
        <f t="shared" si="22"/>
        <v>0</v>
      </c>
      <c r="AA72" s="952">
        <f t="shared" si="22"/>
        <v>0</v>
      </c>
      <c r="AB72" s="952">
        <f t="shared" si="22"/>
        <v>0</v>
      </c>
      <c r="AC72" s="952">
        <f t="shared" si="22"/>
        <v>0</v>
      </c>
      <c r="AD72" s="952">
        <f t="shared" si="22"/>
        <v>0</v>
      </c>
      <c r="AE72" s="952">
        <f t="shared" si="22"/>
        <v>0</v>
      </c>
      <c r="AF72" s="952">
        <f t="shared" si="22"/>
        <v>0</v>
      </c>
      <c r="AG72" s="952">
        <f t="shared" si="22"/>
        <v>0</v>
      </c>
      <c r="AH72" s="952">
        <f t="shared" si="22"/>
        <v>0</v>
      </c>
      <c r="AI72" s="952">
        <f t="shared" si="22"/>
        <v>0</v>
      </c>
      <c r="AJ72" s="952">
        <f t="shared" si="22"/>
        <v>0</v>
      </c>
      <c r="AK72" s="855">
        <f t="shared" si="22"/>
        <v>0</v>
      </c>
    </row>
    <row r="73" spans="1:37" ht="13">
      <c r="A73" s="358"/>
      <c r="B73" s="528"/>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692"/>
    </row>
    <row r="74" spans="1:37" ht="14" thickBot="1">
      <c r="A74" s="363"/>
      <c r="B74" s="962" t="s">
        <v>578</v>
      </c>
      <c r="C74" s="963"/>
      <c r="D74" s="963"/>
      <c r="E74" s="963"/>
      <c r="F74" s="963"/>
      <c r="G74" s="964">
        <f t="shared" ref="G74:AK74" ca="1" si="23">SUM(G62,G70:G72)</f>
        <v>-62753599.144960523</v>
      </c>
      <c r="H74" s="964">
        <f t="shared" ca="1" si="23"/>
        <v>-404337.07405577786</v>
      </c>
      <c r="I74" s="964">
        <f t="shared" ca="1" si="23"/>
        <v>3837308.9386738241</v>
      </c>
      <c r="J74" s="964">
        <f t="shared" ca="1" si="23"/>
        <v>4169475.1635003984</v>
      </c>
      <c r="K74" s="964">
        <f t="shared" ca="1" si="23"/>
        <v>4501970.385226462</v>
      </c>
      <c r="L74" s="964">
        <f t="shared" ca="1" si="23"/>
        <v>4834290.2465395555</v>
      </c>
      <c r="M74" s="964">
        <f t="shared" ca="1" si="23"/>
        <v>5165888.1936586574</v>
      </c>
      <c r="N74" s="964">
        <f t="shared" ca="1" si="23"/>
        <v>5496172.7971445769</v>
      </c>
      <c r="O74" s="964">
        <f t="shared" ca="1" si="23"/>
        <v>5824504.9188794121</v>
      </c>
      <c r="P74" s="964">
        <f t="shared" ca="1" si="23"/>
        <v>6150194.716792684</v>
      </c>
      <c r="Q74" s="964">
        <f t="shared" ca="1" si="23"/>
        <v>347997486.16923612</v>
      </c>
      <c r="R74" s="964">
        <f t="shared" si="23"/>
        <v>0</v>
      </c>
      <c r="S74" s="964">
        <f t="shared" si="23"/>
        <v>0</v>
      </c>
      <c r="T74" s="964">
        <f t="shared" si="23"/>
        <v>0</v>
      </c>
      <c r="U74" s="964">
        <f t="shared" si="23"/>
        <v>0</v>
      </c>
      <c r="V74" s="964">
        <f t="shared" si="23"/>
        <v>0</v>
      </c>
      <c r="W74" s="964">
        <f t="shared" si="23"/>
        <v>0</v>
      </c>
      <c r="X74" s="964">
        <f t="shared" si="23"/>
        <v>0</v>
      </c>
      <c r="Y74" s="964">
        <f t="shared" si="23"/>
        <v>0</v>
      </c>
      <c r="Z74" s="964">
        <f t="shared" si="23"/>
        <v>0</v>
      </c>
      <c r="AA74" s="964">
        <f t="shared" si="23"/>
        <v>0</v>
      </c>
      <c r="AB74" s="964">
        <f t="shared" si="23"/>
        <v>0</v>
      </c>
      <c r="AC74" s="964">
        <f t="shared" si="23"/>
        <v>0</v>
      </c>
      <c r="AD74" s="964">
        <f t="shared" si="23"/>
        <v>0</v>
      </c>
      <c r="AE74" s="964">
        <f t="shared" si="23"/>
        <v>0</v>
      </c>
      <c r="AF74" s="964">
        <f t="shared" si="23"/>
        <v>0</v>
      </c>
      <c r="AG74" s="964">
        <f t="shared" si="23"/>
        <v>0</v>
      </c>
      <c r="AH74" s="964">
        <f t="shared" si="23"/>
        <v>0</v>
      </c>
      <c r="AI74" s="964">
        <f t="shared" si="23"/>
        <v>0</v>
      </c>
      <c r="AJ74" s="964">
        <f t="shared" si="23"/>
        <v>0</v>
      </c>
      <c r="AK74" s="965">
        <f t="shared" si="23"/>
        <v>0</v>
      </c>
    </row>
    <row r="75" spans="1:37" ht="14" thickBo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row>
    <row r="76" spans="1:37" ht="13">
      <c r="A76" s="358"/>
      <c r="B76" s="937" t="str">
        <f t="shared" ref="B76:B78" si="24">B64</f>
        <v>Profit</v>
      </c>
      <c r="C76" s="938"/>
      <c r="D76" s="938"/>
      <c r="E76" s="938"/>
      <c r="F76" s="939">
        <f ca="1">SUM(G74:R74)</f>
        <v>324819355.31063539</v>
      </c>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row>
    <row r="77" spans="1:37" ht="13">
      <c r="A77" s="358"/>
      <c r="B77" s="215" t="str">
        <f t="shared" si="24"/>
        <v>PV</v>
      </c>
      <c r="C77" s="358"/>
      <c r="D77" s="358"/>
      <c r="E77" s="358"/>
      <c r="F77" s="940">
        <f t="array" ref="F77" ca="1">NPV($M$27,H74:R74)</f>
        <v>186700517.55959511</v>
      </c>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row>
    <row r="78" spans="1:37" ht="13">
      <c r="A78" s="358"/>
      <c r="B78" s="215" t="str">
        <f t="shared" si="24"/>
        <v>NPV</v>
      </c>
      <c r="C78" s="358"/>
      <c r="D78" s="358"/>
      <c r="E78" s="358"/>
      <c r="F78" s="940">
        <f ca="1">F77+G74</f>
        <v>123946918.41463459</v>
      </c>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row>
    <row r="79" spans="1:37" ht="13">
      <c r="A79" s="358"/>
      <c r="B79" s="215" t="s">
        <v>579</v>
      </c>
      <c r="C79" s="358"/>
      <c r="D79" s="358"/>
      <c r="E79" s="358"/>
      <c r="F79" s="943">
        <f ca="1">IRR(G74:R74)</f>
        <v>0.21645420418590944</v>
      </c>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row>
    <row r="80" spans="1:37" ht="13">
      <c r="A80" s="358"/>
      <c r="B80" s="217" t="str">
        <f>B68</f>
        <v>Equity Multiple</v>
      </c>
      <c r="C80" s="218"/>
      <c r="D80" s="218"/>
      <c r="E80" s="218"/>
      <c r="F80" s="942">
        <f ca="1">(F76/-G74)+1</f>
        <v>6.1761071832757226</v>
      </c>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row>
    <row r="81" spans="1:37" ht="13">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row>
    <row r="82" spans="1:37" ht="14" hidden="1" thickBot="1">
      <c r="A82" s="358" t="s">
        <v>517</v>
      </c>
      <c r="B82" s="287" t="s">
        <v>580</v>
      </c>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7"/>
    </row>
    <row r="83" spans="1:37" ht="13" hidden="1">
      <c r="A83" s="358"/>
      <c r="B83" s="827" t="s">
        <v>581</v>
      </c>
      <c r="C83" s="560"/>
      <c r="D83" s="560"/>
      <c r="E83" s="560"/>
      <c r="F83" s="560"/>
      <c r="G83" s="560"/>
      <c r="H83" s="990">
        <f t="shared" ref="H83:AK83" ca="1" si="25">-H62/$G$62</f>
        <v>5.7338780576286968E-2</v>
      </c>
      <c r="I83" s="990">
        <f t="shared" ca="1" si="25"/>
        <v>7.6485266260347948E-2</v>
      </c>
      <c r="J83" s="990">
        <f t="shared" ca="1" si="25"/>
        <v>7.7984640760078508E-2</v>
      </c>
      <c r="K83" s="990">
        <f t="shared" ca="1" si="25"/>
        <v>7.9485500328201689E-2</v>
      </c>
      <c r="L83" s="990">
        <f t="shared" ca="1" si="25"/>
        <v>8.0985568332006097E-2</v>
      </c>
      <c r="M83" s="990">
        <f t="shared" ca="1" si="25"/>
        <v>8.2482377666949686E-2</v>
      </c>
      <c r="N83" s="990">
        <f t="shared" ca="1" si="25"/>
        <v>8.3973258662990047E-2</v>
      </c>
      <c r="O83" s="990">
        <f t="shared" ca="1" si="25"/>
        <v>8.5455326296533074E-2</v>
      </c>
      <c r="P83" s="990">
        <f t="shared" ca="1" si="25"/>
        <v>8.6925466669981702E-2</v>
      </c>
      <c r="Q83" s="990">
        <f t="shared" ca="1" si="25"/>
        <v>2.0842976361449947</v>
      </c>
      <c r="R83" s="990">
        <f t="shared" ca="1" si="25"/>
        <v>0</v>
      </c>
      <c r="S83" s="990">
        <f t="shared" ca="1" si="25"/>
        <v>0</v>
      </c>
      <c r="T83" s="990">
        <f t="shared" ca="1" si="25"/>
        <v>0</v>
      </c>
      <c r="U83" s="990">
        <f t="shared" ca="1" si="25"/>
        <v>0</v>
      </c>
      <c r="V83" s="990">
        <f t="shared" ca="1" si="25"/>
        <v>0</v>
      </c>
      <c r="W83" s="990">
        <f t="shared" ca="1" si="25"/>
        <v>0</v>
      </c>
      <c r="X83" s="990">
        <f t="shared" ca="1" si="25"/>
        <v>0</v>
      </c>
      <c r="Y83" s="990">
        <f t="shared" ca="1" si="25"/>
        <v>0</v>
      </c>
      <c r="Z83" s="990">
        <f t="shared" ca="1" si="25"/>
        <v>0</v>
      </c>
      <c r="AA83" s="990">
        <f t="shared" ca="1" si="25"/>
        <v>0</v>
      </c>
      <c r="AB83" s="990">
        <f t="shared" ca="1" si="25"/>
        <v>0</v>
      </c>
      <c r="AC83" s="990">
        <f t="shared" ca="1" si="25"/>
        <v>0</v>
      </c>
      <c r="AD83" s="990">
        <f t="shared" ca="1" si="25"/>
        <v>0</v>
      </c>
      <c r="AE83" s="990">
        <f t="shared" ca="1" si="25"/>
        <v>0</v>
      </c>
      <c r="AF83" s="990">
        <f t="shared" ca="1" si="25"/>
        <v>0</v>
      </c>
      <c r="AG83" s="990">
        <f t="shared" ca="1" si="25"/>
        <v>0</v>
      </c>
      <c r="AH83" s="990">
        <f t="shared" ca="1" si="25"/>
        <v>0</v>
      </c>
      <c r="AI83" s="990">
        <f t="shared" ca="1" si="25"/>
        <v>0</v>
      </c>
      <c r="AJ83" s="990">
        <f t="shared" ca="1" si="25"/>
        <v>0</v>
      </c>
      <c r="AK83" s="991">
        <f t="shared" ca="1" si="25"/>
        <v>0</v>
      </c>
    </row>
    <row r="84" spans="1:37" ht="13" hidden="1">
      <c r="A84" s="358"/>
      <c r="B84" s="528" t="s">
        <v>582</v>
      </c>
      <c r="C84" s="524"/>
      <c r="D84" s="524"/>
      <c r="E84" s="524"/>
      <c r="F84" s="524"/>
      <c r="G84" s="524"/>
      <c r="H84" s="992">
        <f t="shared" ref="H84:AK84" ca="1" si="26">-H74/$G$74</f>
        <v>-6.4432491453081612E-3</v>
      </c>
      <c r="I84" s="992">
        <f t="shared" ca="1" si="26"/>
        <v>6.1148826377426704E-2</v>
      </c>
      <c r="J84" s="992">
        <f t="shared" ca="1" si="26"/>
        <v>6.6442008431563102E-2</v>
      </c>
      <c r="K84" s="992">
        <f t="shared" ca="1" si="26"/>
        <v>7.1740433163473727E-2</v>
      </c>
      <c r="L84" s="992">
        <f t="shared" ca="1" si="26"/>
        <v>7.703606346740953E-2</v>
      </c>
      <c r="M84" s="992">
        <f t="shared" ca="1" si="26"/>
        <v>8.2320189822506912E-2</v>
      </c>
      <c r="N84" s="992">
        <f t="shared" ca="1" si="26"/>
        <v>8.7583387598987636E-2</v>
      </c>
      <c r="O84" s="992">
        <f t="shared" ca="1" si="26"/>
        <v>9.281547191301065E-2</v>
      </c>
      <c r="P84" s="992">
        <f t="shared" ca="1" si="26"/>
        <v>9.8005449895961549E-2</v>
      </c>
      <c r="Q84" s="992">
        <f t="shared" ca="1" si="26"/>
        <v>5.5454586017506911</v>
      </c>
      <c r="R84" s="992">
        <f t="shared" ca="1" si="26"/>
        <v>0</v>
      </c>
      <c r="S84" s="992">
        <f t="shared" ca="1" si="26"/>
        <v>0</v>
      </c>
      <c r="T84" s="992">
        <f t="shared" ca="1" si="26"/>
        <v>0</v>
      </c>
      <c r="U84" s="992">
        <f t="shared" ca="1" si="26"/>
        <v>0</v>
      </c>
      <c r="V84" s="992">
        <f t="shared" ca="1" si="26"/>
        <v>0</v>
      </c>
      <c r="W84" s="992">
        <f t="shared" ca="1" si="26"/>
        <v>0</v>
      </c>
      <c r="X84" s="992">
        <f t="shared" ca="1" si="26"/>
        <v>0</v>
      </c>
      <c r="Y84" s="992">
        <f t="shared" ca="1" si="26"/>
        <v>0</v>
      </c>
      <c r="Z84" s="992">
        <f t="shared" ca="1" si="26"/>
        <v>0</v>
      </c>
      <c r="AA84" s="992">
        <f t="shared" ca="1" si="26"/>
        <v>0</v>
      </c>
      <c r="AB84" s="992">
        <f t="shared" ca="1" si="26"/>
        <v>0</v>
      </c>
      <c r="AC84" s="992">
        <f t="shared" ca="1" si="26"/>
        <v>0</v>
      </c>
      <c r="AD84" s="992">
        <f t="shared" ca="1" si="26"/>
        <v>0</v>
      </c>
      <c r="AE84" s="992">
        <f t="shared" ca="1" si="26"/>
        <v>0</v>
      </c>
      <c r="AF84" s="992">
        <f t="shared" ca="1" si="26"/>
        <v>0</v>
      </c>
      <c r="AG84" s="992">
        <f t="shared" ca="1" si="26"/>
        <v>0</v>
      </c>
      <c r="AH84" s="992">
        <f t="shared" ca="1" si="26"/>
        <v>0</v>
      </c>
      <c r="AI84" s="992">
        <f t="shared" ca="1" si="26"/>
        <v>0</v>
      </c>
      <c r="AJ84" s="992">
        <f t="shared" ca="1" si="26"/>
        <v>0</v>
      </c>
      <c r="AK84" s="993">
        <f t="shared" ca="1" si="26"/>
        <v>0</v>
      </c>
    </row>
    <row r="85" spans="1:37" ht="13" hidden="1">
      <c r="A85" s="358"/>
      <c r="B85" s="528" t="s">
        <v>435</v>
      </c>
      <c r="C85" s="524"/>
      <c r="D85" s="524"/>
      <c r="E85" s="524"/>
      <c r="F85" s="524"/>
      <c r="G85" s="524"/>
      <c r="H85" s="952">
        <f t="shared" ref="H85:AK85" ca="1" si="27">-CUMPRINC($R$13/12,$R$14*12,$R$12,H39*12-11,H39*12,0)</f>
        <v>4485871.3642020421</v>
      </c>
      <c r="I85" s="952">
        <f t="shared" ca="1" si="27"/>
        <v>4738909.7698214212</v>
      </c>
      <c r="J85" s="952">
        <f t="shared" ca="1" si="27"/>
        <v>5006221.5304971579</v>
      </c>
      <c r="K85" s="952">
        <f t="shared" ca="1" si="27"/>
        <v>5288611.7756485026</v>
      </c>
      <c r="L85" s="952">
        <f t="shared" ca="1" si="27"/>
        <v>5586931.0503225829</v>
      </c>
      <c r="M85" s="952">
        <f t="shared" ca="1" si="27"/>
        <v>5902077.876992791</v>
      </c>
      <c r="N85" s="952">
        <f t="shared" ca="1" si="27"/>
        <v>6235001.4618627578</v>
      </c>
      <c r="O85" s="952">
        <f t="shared" ca="1" si="27"/>
        <v>6586704.55382712</v>
      </c>
      <c r="P85" s="952">
        <f t="shared" ca="1" si="27"/>
        <v>6958246.4647001708</v>
      </c>
      <c r="Q85" s="952">
        <f t="shared" ca="1" si="27"/>
        <v>7350746.2598091215</v>
      </c>
      <c r="R85" s="952">
        <f t="shared" ca="1" si="27"/>
        <v>7765386.1285619326</v>
      </c>
      <c r="S85" s="952">
        <f t="shared" ca="1" si="27"/>
        <v>8203414.9451416265</v>
      </c>
      <c r="T85" s="952">
        <f t="shared" ca="1" si="27"/>
        <v>8666152.0300517883</v>
      </c>
      <c r="U85" s="952">
        <f t="shared" ca="1" si="27"/>
        <v>9154991.123842774</v>
      </c>
      <c r="V85" s="952">
        <f t="shared" ca="1" si="27"/>
        <v>9671404.5849873126</v>
      </c>
      <c r="W85" s="952">
        <f t="shared" ca="1" si="27"/>
        <v>10216947.824549302</v>
      </c>
      <c r="X85" s="952">
        <f t="shared" ca="1" si="27"/>
        <v>10793263.991002779</v>
      </c>
      <c r="Y85" s="952">
        <f t="shared" ca="1" si="27"/>
        <v>11402088.919311492</v>
      </c>
      <c r="Z85" s="952">
        <f t="shared" ca="1" si="27"/>
        <v>12045256.359175473</v>
      </c>
      <c r="AA85" s="952">
        <f t="shared" ca="1" si="27"/>
        <v>12724703.498191826</v>
      </c>
      <c r="AB85" s="952" t="e">
        <f t="shared" ca="1" si="27"/>
        <v>#NUM!</v>
      </c>
      <c r="AC85" s="952" t="e">
        <f t="shared" ca="1" si="27"/>
        <v>#NUM!</v>
      </c>
      <c r="AD85" s="952" t="e">
        <f t="shared" ca="1" si="27"/>
        <v>#NUM!</v>
      </c>
      <c r="AE85" s="952" t="e">
        <f t="shared" ca="1" si="27"/>
        <v>#NUM!</v>
      </c>
      <c r="AF85" s="952" t="e">
        <f t="shared" ca="1" si="27"/>
        <v>#NUM!</v>
      </c>
      <c r="AG85" s="952" t="e">
        <f t="shared" ca="1" si="27"/>
        <v>#NUM!</v>
      </c>
      <c r="AH85" s="952" t="e">
        <f t="shared" ca="1" si="27"/>
        <v>#NUM!</v>
      </c>
      <c r="AI85" s="952" t="e">
        <f t="shared" ca="1" si="27"/>
        <v>#NUM!</v>
      </c>
      <c r="AJ85" s="952" t="e">
        <f t="shared" ca="1" si="27"/>
        <v>#NUM!</v>
      </c>
      <c r="AK85" s="855" t="e">
        <f t="shared" ca="1" si="27"/>
        <v>#NUM!</v>
      </c>
    </row>
    <row r="86" spans="1:37" ht="13" hidden="1">
      <c r="A86" s="358"/>
      <c r="B86" s="528" t="s">
        <v>583</v>
      </c>
      <c r="C86" s="524"/>
      <c r="D86" s="524"/>
      <c r="E86" s="524"/>
      <c r="F86" s="524"/>
      <c r="G86" s="524"/>
      <c r="H86" s="992">
        <f t="shared" ref="H86:AK86" ca="1" si="28">IF(H39&lt;=$M$26,(H85+H74)/-$G$74,0)</f>
        <v>6.5040640628722168E-2</v>
      </c>
      <c r="I86" s="992">
        <f t="shared" ca="1" si="28"/>
        <v>0.13666496942564552</v>
      </c>
      <c r="J86" s="992">
        <f t="shared" ca="1" si="28"/>
        <v>0.14621785553369998</v>
      </c>
      <c r="K86" s="992">
        <f t="shared" ca="1" si="28"/>
        <v>0.15601626511108574</v>
      </c>
      <c r="L86" s="992">
        <f t="shared" ca="1" si="28"/>
        <v>0.16606571477739732</v>
      </c>
      <c r="M86" s="992">
        <f t="shared" ca="1" si="28"/>
        <v>0.17637181327376139</v>
      </c>
      <c r="N86" s="992">
        <f t="shared" ca="1" si="28"/>
        <v>0.18694026189491342</v>
      </c>
      <c r="O86" s="992">
        <f t="shared" ca="1" si="28"/>
        <v>0.19777685490256416</v>
      </c>
      <c r="P86" s="992">
        <f t="shared" ca="1" si="28"/>
        <v>0.2088874799230625</v>
      </c>
      <c r="Q86" s="992">
        <f t="shared" ca="1" si="28"/>
        <v>5.6625952498468255</v>
      </c>
      <c r="R86" s="992">
        <f t="shared" si="28"/>
        <v>0</v>
      </c>
      <c r="S86" s="992">
        <f t="shared" si="28"/>
        <v>0</v>
      </c>
      <c r="T86" s="992">
        <f t="shared" si="28"/>
        <v>0</v>
      </c>
      <c r="U86" s="992">
        <f t="shared" si="28"/>
        <v>0</v>
      </c>
      <c r="V86" s="992">
        <f t="shared" si="28"/>
        <v>0</v>
      </c>
      <c r="W86" s="992">
        <f t="shared" si="28"/>
        <v>0</v>
      </c>
      <c r="X86" s="992">
        <f t="shared" si="28"/>
        <v>0</v>
      </c>
      <c r="Y86" s="992">
        <f t="shared" si="28"/>
        <v>0</v>
      </c>
      <c r="Z86" s="992">
        <f t="shared" si="28"/>
        <v>0</v>
      </c>
      <c r="AA86" s="992">
        <f t="shared" si="28"/>
        <v>0</v>
      </c>
      <c r="AB86" s="992">
        <f t="shared" si="28"/>
        <v>0</v>
      </c>
      <c r="AC86" s="992">
        <f t="shared" si="28"/>
        <v>0</v>
      </c>
      <c r="AD86" s="992">
        <f t="shared" si="28"/>
        <v>0</v>
      </c>
      <c r="AE86" s="992">
        <f t="shared" si="28"/>
        <v>0</v>
      </c>
      <c r="AF86" s="992">
        <f t="shared" si="28"/>
        <v>0</v>
      </c>
      <c r="AG86" s="992">
        <f t="shared" si="28"/>
        <v>0</v>
      </c>
      <c r="AH86" s="992">
        <f t="shared" si="28"/>
        <v>0</v>
      </c>
      <c r="AI86" s="992">
        <f t="shared" si="28"/>
        <v>0</v>
      </c>
      <c r="AJ86" s="992">
        <f t="shared" si="28"/>
        <v>0</v>
      </c>
      <c r="AK86" s="993">
        <f t="shared" si="28"/>
        <v>0</v>
      </c>
    </row>
    <row r="87" spans="1:37" ht="13" hidden="1">
      <c r="A87" s="358"/>
      <c r="B87" s="528" t="s">
        <v>535</v>
      </c>
      <c r="C87" s="524"/>
      <c r="D87" s="524"/>
      <c r="E87" s="524"/>
      <c r="F87" s="524"/>
      <c r="G87" s="524"/>
      <c r="H87" s="981">
        <f t="shared" ref="H87:AK87" ca="1" si="29">IF(H39&lt;=$M$26,H58/-H72,0)</f>
        <v>0.9691509918119986</v>
      </c>
      <c r="I87" s="981">
        <f t="shared" ca="1" si="29"/>
        <v>1.2927685400738442</v>
      </c>
      <c r="J87" s="981">
        <f t="shared" ca="1" si="29"/>
        <v>1.3181112534853749</v>
      </c>
      <c r="K87" s="981">
        <f t="shared" ca="1" si="29"/>
        <v>1.3434790678057698</v>
      </c>
      <c r="L87" s="981">
        <f t="shared" ca="1" si="29"/>
        <v>1.3688335029552632</v>
      </c>
      <c r="M87" s="981">
        <f t="shared" ca="1" si="29"/>
        <v>1.3941328594629241</v>
      </c>
      <c r="N87" s="981">
        <f t="shared" ca="1" si="29"/>
        <v>1.4193320140571486</v>
      </c>
      <c r="O87" s="981">
        <f t="shared" ca="1" si="29"/>
        <v>1.4443822035195786</v>
      </c>
      <c r="P87" s="981">
        <f t="shared" ca="1" si="29"/>
        <v>1.4692307961598594</v>
      </c>
      <c r="Q87" s="981">
        <f t="shared" ca="1" si="29"/>
        <v>1.4938210502343638</v>
      </c>
      <c r="R87" s="981">
        <f t="shared" si="29"/>
        <v>0</v>
      </c>
      <c r="S87" s="981">
        <f t="shared" si="29"/>
        <v>0</v>
      </c>
      <c r="T87" s="981">
        <f t="shared" si="29"/>
        <v>0</v>
      </c>
      <c r="U87" s="981">
        <f t="shared" si="29"/>
        <v>0</v>
      </c>
      <c r="V87" s="981">
        <f t="shared" si="29"/>
        <v>0</v>
      </c>
      <c r="W87" s="981">
        <f t="shared" si="29"/>
        <v>0</v>
      </c>
      <c r="X87" s="981">
        <f t="shared" si="29"/>
        <v>0</v>
      </c>
      <c r="Y87" s="981">
        <f t="shared" si="29"/>
        <v>0</v>
      </c>
      <c r="Z87" s="981">
        <f t="shared" si="29"/>
        <v>0</v>
      </c>
      <c r="AA87" s="981">
        <f t="shared" si="29"/>
        <v>0</v>
      </c>
      <c r="AB87" s="981">
        <f t="shared" si="29"/>
        <v>0</v>
      </c>
      <c r="AC87" s="981">
        <f t="shared" si="29"/>
        <v>0</v>
      </c>
      <c r="AD87" s="981">
        <f t="shared" si="29"/>
        <v>0</v>
      </c>
      <c r="AE87" s="981">
        <f t="shared" si="29"/>
        <v>0</v>
      </c>
      <c r="AF87" s="981">
        <f t="shared" si="29"/>
        <v>0</v>
      </c>
      <c r="AG87" s="981">
        <f t="shared" si="29"/>
        <v>0</v>
      </c>
      <c r="AH87" s="981">
        <f t="shared" si="29"/>
        <v>0</v>
      </c>
      <c r="AI87" s="981">
        <f t="shared" si="29"/>
        <v>0</v>
      </c>
      <c r="AJ87" s="981">
        <f t="shared" si="29"/>
        <v>0</v>
      </c>
      <c r="AK87" s="994">
        <f t="shared" si="29"/>
        <v>0</v>
      </c>
    </row>
    <row r="88" spans="1:37" ht="14" hidden="1" thickBot="1">
      <c r="A88" s="358"/>
      <c r="B88" s="552" t="s">
        <v>538</v>
      </c>
      <c r="C88" s="820"/>
      <c r="D88" s="820"/>
      <c r="E88" s="820"/>
      <c r="F88" s="820"/>
      <c r="G88" s="820"/>
      <c r="H88" s="843">
        <f t="shared" ref="H88:AK88" ca="1" si="30">H62/($G$70-SUM($H$85:H85))</f>
        <v>8.2325836336682293E-2</v>
      </c>
      <c r="I88" s="843">
        <f t="shared" ca="1" si="30"/>
        <v>0.11329560101438722</v>
      </c>
      <c r="J88" s="843">
        <f t="shared" ca="1" si="30"/>
        <v>0.11951723436859332</v>
      </c>
      <c r="K88" s="843">
        <f t="shared" ca="1" si="30"/>
        <v>0.12644350537145738</v>
      </c>
      <c r="L88" s="843">
        <f t="shared" ca="1" si="30"/>
        <v>0.13421414488750102</v>
      </c>
      <c r="M88" s="843">
        <f t="shared" ca="1" si="30"/>
        <v>0.14300887286336103</v>
      </c>
      <c r="N88" s="843">
        <f t="shared" ca="1" si="30"/>
        <v>0.15306278190888384</v>
      </c>
      <c r="O88" s="843">
        <f t="shared" ca="1" si="30"/>
        <v>0.1646894125340167</v>
      </c>
      <c r="P88" s="843">
        <f t="shared" ca="1" si="30"/>
        <v>0.1783164147175548</v>
      </c>
      <c r="Q88" s="843">
        <f t="shared" ca="1" si="30"/>
        <v>4.5879521799723042</v>
      </c>
      <c r="R88" s="843">
        <f t="shared" ca="1" si="30"/>
        <v>0</v>
      </c>
      <c r="S88" s="843">
        <f t="shared" ca="1" si="30"/>
        <v>0</v>
      </c>
      <c r="T88" s="843">
        <f t="shared" ca="1" si="30"/>
        <v>0</v>
      </c>
      <c r="U88" s="843">
        <f t="shared" ca="1" si="30"/>
        <v>0</v>
      </c>
      <c r="V88" s="843">
        <f t="shared" ca="1" si="30"/>
        <v>0</v>
      </c>
      <c r="W88" s="843">
        <f t="shared" ca="1" si="30"/>
        <v>0</v>
      </c>
      <c r="X88" s="843">
        <f t="shared" ca="1" si="30"/>
        <v>0</v>
      </c>
      <c r="Y88" s="843">
        <f t="shared" ca="1" si="30"/>
        <v>0</v>
      </c>
      <c r="Z88" s="843">
        <f t="shared" ca="1" si="30"/>
        <v>0</v>
      </c>
      <c r="AA88" s="843" t="e">
        <f t="shared" ca="1" si="30"/>
        <v>#DIV/0!</v>
      </c>
      <c r="AB88" s="843" t="e">
        <f t="shared" ca="1" si="30"/>
        <v>#NUM!</v>
      </c>
      <c r="AC88" s="843" t="e">
        <f t="shared" ca="1" si="30"/>
        <v>#NUM!</v>
      </c>
      <c r="AD88" s="843" t="e">
        <f t="shared" ca="1" si="30"/>
        <v>#NUM!</v>
      </c>
      <c r="AE88" s="843" t="e">
        <f t="shared" ca="1" si="30"/>
        <v>#NUM!</v>
      </c>
      <c r="AF88" s="843" t="e">
        <f t="shared" ca="1" si="30"/>
        <v>#NUM!</v>
      </c>
      <c r="AG88" s="843" t="e">
        <f t="shared" ca="1" si="30"/>
        <v>#NUM!</v>
      </c>
      <c r="AH88" s="843" t="e">
        <f t="shared" ca="1" si="30"/>
        <v>#NUM!</v>
      </c>
      <c r="AI88" s="843" t="e">
        <f t="shared" ca="1" si="30"/>
        <v>#NUM!</v>
      </c>
      <c r="AJ88" s="843" t="e">
        <f t="shared" ca="1" si="30"/>
        <v>#NUM!</v>
      </c>
      <c r="AK88" s="995" t="e">
        <f t="shared" ca="1" si="30"/>
        <v>#NUM!</v>
      </c>
    </row>
    <row r="89" spans="1:37" ht="13">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row>
    <row r="90" spans="1:37" ht="13">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row>
    <row r="91" spans="1:37" ht="13">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row>
    <row r="92" spans="1:37" ht="13">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row>
    <row r="93" spans="1:37" ht="13">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row>
    <row r="94" spans="1:37" ht="13">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row>
    <row r="95" spans="1:37" ht="13">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row>
    <row r="96" spans="1:37" ht="13">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row>
    <row r="97" spans="1:37" ht="13">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row>
    <row r="98" spans="1:37" ht="13">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row>
    <row r="99" spans="1:37" ht="13">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row>
    <row r="100" spans="1:37" ht="13">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row>
    <row r="101" spans="1:37" ht="13">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row>
    <row r="102" spans="1:37" ht="13">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row>
    <row r="103" spans="1:37" ht="13">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row>
    <row r="104" spans="1:37" ht="13">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row>
    <row r="105" spans="1:37" ht="13">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row>
    <row r="106" spans="1:37" ht="13">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row>
    <row r="107" spans="1:37" ht="13">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row>
    <row r="108" spans="1:37" ht="13">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row>
    <row r="109" spans="1:37" ht="13">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row>
    <row r="110" spans="1:37" ht="13">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row>
    <row r="111" spans="1:37" ht="13">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row>
    <row r="112" spans="1:37" ht="13">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row>
    <row r="113" spans="1:37" ht="13">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row>
    <row r="114" spans="1:37" ht="13">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row>
    <row r="115" spans="1:37" ht="13">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row>
    <row r="116" spans="1:37" ht="13">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row>
    <row r="117" spans="1:37" ht="13">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row>
    <row r="118" spans="1:37" ht="13">
      <c r="A118" s="358"/>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row>
    <row r="119" spans="1:37" ht="13">
      <c r="A119" s="358"/>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row>
    <row r="120" spans="1:37" ht="13">
      <c r="A120" s="358"/>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row>
    <row r="121" spans="1:37" ht="13">
      <c r="A121" s="358"/>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row>
    <row r="122" spans="1:37" ht="13">
      <c r="A122" s="358"/>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row>
    <row r="123" spans="1:37" ht="13">
      <c r="A123" s="358"/>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row>
    <row r="124" spans="1:37" ht="13">
      <c r="A124" s="358"/>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row>
    <row r="125" spans="1:37" ht="13">
      <c r="A125" s="358"/>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row>
    <row r="126" spans="1:37" ht="13">
      <c r="A126" s="358"/>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row>
    <row r="127" spans="1:37" ht="13">
      <c r="A127" s="358"/>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row>
    <row r="128" spans="1:37" ht="13">
      <c r="A128" s="358"/>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row>
    <row r="129" spans="1:37" ht="13">
      <c r="A129" s="358"/>
      <c r="B129" s="358"/>
      <c r="C129" s="358"/>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row>
    <row r="130" spans="1:37" ht="13">
      <c r="A130" s="358"/>
      <c r="B130" s="358"/>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row>
    <row r="131" spans="1:37" ht="13">
      <c r="A131" s="358"/>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row>
    <row r="132" spans="1:37" ht="13">
      <c r="A132" s="358"/>
      <c r="B132" s="358"/>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row>
    <row r="133" spans="1:37" ht="13">
      <c r="A133" s="358"/>
      <c r="B133" s="358"/>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row>
    <row r="134" spans="1:37" ht="13">
      <c r="A134" s="358"/>
      <c r="B134" s="358"/>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row>
    <row r="135" spans="1:37" ht="13">
      <c r="A135" s="358"/>
      <c r="B135" s="358"/>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row>
    <row r="136" spans="1:37" ht="13">
      <c r="A136" s="358"/>
      <c r="B136" s="358"/>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row>
    <row r="137" spans="1:37" ht="13">
      <c r="A137" s="358"/>
      <c r="B137" s="358"/>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row>
    <row r="138" spans="1:37" ht="13">
      <c r="A138" s="358"/>
      <c r="B138" s="358"/>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row>
    <row r="139" spans="1:37" ht="13">
      <c r="A139" s="358"/>
      <c r="B139" s="358"/>
      <c r="C139" s="358"/>
      <c r="D139" s="358"/>
      <c r="E139" s="358"/>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row>
    <row r="140" spans="1:37" ht="13">
      <c r="A140" s="358"/>
      <c r="B140" s="358"/>
      <c r="C140" s="358"/>
      <c r="D140" s="358"/>
      <c r="E140" s="358"/>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8"/>
      <c r="AD140" s="358"/>
      <c r="AE140" s="358"/>
      <c r="AF140" s="358"/>
      <c r="AG140" s="358"/>
      <c r="AH140" s="358"/>
      <c r="AI140" s="358"/>
      <c r="AJ140" s="358"/>
      <c r="AK140" s="358"/>
    </row>
    <row r="141" spans="1:37" ht="13">
      <c r="A141" s="358"/>
      <c r="B141" s="358"/>
      <c r="C141" s="358"/>
      <c r="D141" s="358"/>
      <c r="E141" s="358"/>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row>
    <row r="142" spans="1:37" ht="13">
      <c r="A142" s="358"/>
      <c r="B142" s="358"/>
      <c r="C142" s="358"/>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row>
    <row r="143" spans="1:37" ht="13">
      <c r="A143" s="358"/>
      <c r="B143" s="358"/>
      <c r="C143" s="358"/>
      <c r="D143" s="358"/>
      <c r="E143" s="358"/>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row>
    <row r="144" spans="1:37" ht="13">
      <c r="A144" s="358"/>
      <c r="B144" s="358"/>
      <c r="C144" s="358"/>
      <c r="D144" s="358"/>
      <c r="E144" s="358"/>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row>
    <row r="145" spans="1:37" ht="13">
      <c r="A145" s="358"/>
      <c r="B145" s="358"/>
      <c r="C145" s="358"/>
      <c r="D145" s="358"/>
      <c r="E145" s="358"/>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row>
    <row r="146" spans="1:37" ht="13">
      <c r="A146" s="358"/>
      <c r="B146" s="358"/>
      <c r="C146" s="358"/>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row>
    <row r="147" spans="1:37" ht="13">
      <c r="A147" s="358"/>
      <c r="B147" s="358"/>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row>
    <row r="148" spans="1:37" ht="13">
      <c r="A148" s="358"/>
      <c r="B148" s="358"/>
      <c r="C148" s="358"/>
      <c r="D148" s="358"/>
      <c r="E148" s="358"/>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row>
    <row r="149" spans="1:37" ht="13">
      <c r="A149" s="358"/>
      <c r="B149" s="358"/>
      <c r="C149" s="358"/>
      <c r="D149" s="358"/>
      <c r="E149" s="358"/>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row>
    <row r="150" spans="1:37" ht="13">
      <c r="A150" s="358"/>
      <c r="B150" s="358"/>
      <c r="C150" s="358"/>
      <c r="D150" s="358"/>
      <c r="E150" s="358"/>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row>
    <row r="151" spans="1:37" ht="13">
      <c r="A151" s="358"/>
      <c r="B151" s="358"/>
      <c r="C151" s="358"/>
      <c r="D151" s="358"/>
      <c r="E151" s="358"/>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row>
    <row r="152" spans="1:37" ht="13">
      <c r="A152" s="358"/>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row>
    <row r="153" spans="1:37" ht="13">
      <c r="A153" s="358"/>
      <c r="B153" s="358"/>
      <c r="C153" s="358"/>
      <c r="D153" s="358"/>
      <c r="E153" s="358"/>
      <c r="F153" s="358"/>
      <c r="G153" s="358"/>
      <c r="H153" s="358"/>
      <c r="I153" s="358"/>
      <c r="J153" s="358"/>
      <c r="K153" s="358"/>
      <c r="L153" s="358"/>
      <c r="M153" s="358"/>
      <c r="N153" s="358"/>
      <c r="O153" s="358"/>
      <c r="P153" s="358"/>
      <c r="Q153" s="358"/>
      <c r="R153" s="358"/>
      <c r="S153" s="358"/>
      <c r="T153" s="358"/>
      <c r="U153" s="358"/>
      <c r="V153" s="358"/>
      <c r="W153" s="358"/>
      <c r="X153" s="358"/>
      <c r="Y153" s="358"/>
      <c r="Z153" s="358"/>
      <c r="AA153" s="358"/>
      <c r="AB153" s="358"/>
      <c r="AC153" s="358"/>
      <c r="AD153" s="358"/>
      <c r="AE153" s="358"/>
      <c r="AF153" s="358"/>
      <c r="AG153" s="358"/>
      <c r="AH153" s="358"/>
      <c r="AI153" s="358"/>
      <c r="AJ153" s="358"/>
      <c r="AK153" s="358"/>
    </row>
    <row r="154" spans="1:37" ht="13">
      <c r="A154" s="358"/>
      <c r="B154" s="358"/>
      <c r="C154" s="358"/>
      <c r="D154" s="358"/>
      <c r="E154" s="358"/>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row>
    <row r="155" spans="1:37" ht="13">
      <c r="A155" s="358"/>
      <c r="B155" s="358"/>
      <c r="C155" s="358"/>
      <c r="D155" s="358"/>
      <c r="E155" s="358"/>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row>
    <row r="156" spans="1:37" ht="13">
      <c r="A156" s="358"/>
      <c r="B156" s="358"/>
      <c r="C156" s="358"/>
      <c r="D156" s="358"/>
      <c r="E156" s="358"/>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row>
    <row r="157" spans="1:37" ht="13">
      <c r="A157" s="358"/>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row>
    <row r="158" spans="1:37" ht="13">
      <c r="A158" s="358"/>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row>
    <row r="159" spans="1:37" ht="13">
      <c r="A159" s="358"/>
      <c r="B159" s="358"/>
      <c r="C159" s="358"/>
      <c r="D159" s="358"/>
      <c r="E159" s="358"/>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row>
    <row r="160" spans="1:37" ht="13">
      <c r="A160" s="358"/>
      <c r="B160" s="358"/>
      <c r="C160" s="358"/>
      <c r="D160" s="358"/>
      <c r="E160" s="358"/>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row>
    <row r="161" spans="1:37" ht="13">
      <c r="A161" s="358"/>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row>
    <row r="162" spans="1:37" ht="13">
      <c r="A162" s="358"/>
      <c r="B162" s="358"/>
      <c r="C162" s="358"/>
      <c r="D162" s="358"/>
      <c r="E162" s="358"/>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row>
    <row r="163" spans="1:37" ht="13">
      <c r="A163" s="358"/>
      <c r="B163" s="358"/>
      <c r="C163" s="358"/>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row>
    <row r="164" spans="1:37" ht="13">
      <c r="A164" s="358"/>
      <c r="B164" s="358"/>
      <c r="C164" s="358"/>
      <c r="D164" s="358"/>
      <c r="E164" s="358"/>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row>
    <row r="165" spans="1:37" ht="13">
      <c r="A165" s="358"/>
      <c r="B165" s="358"/>
      <c r="C165" s="358"/>
      <c r="D165" s="358"/>
      <c r="E165" s="358"/>
      <c r="F165" s="358"/>
      <c r="G165" s="358"/>
      <c r="H165" s="358"/>
      <c r="I165" s="358"/>
      <c r="J165" s="358"/>
      <c r="K165" s="358"/>
      <c r="L165" s="358"/>
      <c r="M165" s="358"/>
      <c r="N165" s="358"/>
      <c r="O165" s="358"/>
      <c r="P165" s="358"/>
      <c r="Q165" s="358"/>
      <c r="R165" s="358"/>
      <c r="S165" s="358"/>
      <c r="T165" s="358"/>
      <c r="U165" s="358"/>
      <c r="V165" s="358"/>
      <c r="W165" s="358"/>
      <c r="X165" s="358"/>
      <c r="Y165" s="358"/>
      <c r="Z165" s="358"/>
      <c r="AA165" s="358"/>
      <c r="AB165" s="358"/>
      <c r="AC165" s="358"/>
      <c r="AD165" s="358"/>
      <c r="AE165" s="358"/>
      <c r="AF165" s="358"/>
      <c r="AG165" s="358"/>
      <c r="AH165" s="358"/>
      <c r="AI165" s="358"/>
      <c r="AJ165" s="358"/>
      <c r="AK165" s="358"/>
    </row>
    <row r="166" spans="1:37" ht="13">
      <c r="A166" s="358"/>
      <c r="B166" s="358"/>
      <c r="C166" s="358"/>
      <c r="D166" s="358"/>
      <c r="E166" s="358"/>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row>
    <row r="167" spans="1:37" ht="13">
      <c r="A167" s="358"/>
      <c r="B167" s="358"/>
      <c r="C167" s="358"/>
      <c r="D167" s="358"/>
      <c r="E167" s="358"/>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row>
    <row r="168" spans="1:37" ht="13">
      <c r="A168" s="358"/>
      <c r="B168" s="358"/>
      <c r="C168" s="358"/>
      <c r="D168" s="358"/>
      <c r="E168" s="358"/>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row>
    <row r="169" spans="1:37" ht="13">
      <c r="A169" s="358"/>
      <c r="B169" s="358"/>
      <c r="C169" s="358"/>
      <c r="D169" s="358"/>
      <c r="E169" s="358"/>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row>
    <row r="170" spans="1:37" ht="13">
      <c r="A170" s="358"/>
      <c r="B170" s="358"/>
      <c r="C170" s="358"/>
      <c r="D170" s="358"/>
      <c r="E170" s="358"/>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row>
    <row r="171" spans="1:37" ht="13">
      <c r="A171" s="358"/>
      <c r="B171" s="358"/>
      <c r="C171" s="358"/>
      <c r="D171" s="358"/>
      <c r="E171" s="358"/>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row>
    <row r="172" spans="1:37" ht="13">
      <c r="A172" s="358"/>
      <c r="B172" s="358"/>
      <c r="C172" s="358"/>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row>
    <row r="173" spans="1:37" ht="13">
      <c r="A173" s="358"/>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row>
    <row r="174" spans="1:37" ht="13">
      <c r="A174" s="358"/>
      <c r="B174" s="358"/>
      <c r="C174" s="358"/>
      <c r="D174" s="358"/>
      <c r="E174" s="358"/>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row>
    <row r="175" spans="1:37" ht="13">
      <c r="A175" s="358"/>
      <c r="B175" s="358"/>
      <c r="C175" s="358"/>
      <c r="D175" s="358"/>
      <c r="E175" s="358"/>
      <c r="F175" s="358"/>
      <c r="G175" s="358"/>
      <c r="H175" s="358"/>
      <c r="I175" s="358"/>
      <c r="J175" s="358"/>
      <c r="K175" s="358"/>
      <c r="L175" s="358"/>
      <c r="M175" s="358"/>
      <c r="N175" s="358"/>
      <c r="O175" s="358"/>
      <c r="P175" s="358"/>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row>
    <row r="176" spans="1:37" ht="13">
      <c r="A176" s="358"/>
      <c r="B176" s="358"/>
      <c r="C176" s="358"/>
      <c r="D176" s="358"/>
      <c r="E176" s="358"/>
      <c r="F176" s="358"/>
      <c r="G176" s="358"/>
      <c r="H176" s="358"/>
      <c r="I176" s="358"/>
      <c r="J176" s="358"/>
      <c r="K176" s="358"/>
      <c r="L176" s="358"/>
      <c r="M176" s="358"/>
      <c r="N176" s="358"/>
      <c r="O176" s="358"/>
      <c r="P176" s="358"/>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row>
    <row r="177" spans="1:37" ht="13">
      <c r="A177" s="358"/>
      <c r="B177" s="358"/>
      <c r="C177" s="358"/>
      <c r="D177" s="358"/>
      <c r="E177" s="358"/>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row>
    <row r="178" spans="1:37" ht="13">
      <c r="A178" s="358"/>
      <c r="B178" s="358"/>
      <c r="C178" s="358"/>
      <c r="D178" s="358"/>
      <c r="E178" s="358"/>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8"/>
      <c r="AD178" s="358"/>
      <c r="AE178" s="358"/>
      <c r="AF178" s="358"/>
      <c r="AG178" s="358"/>
      <c r="AH178" s="358"/>
      <c r="AI178" s="358"/>
      <c r="AJ178" s="358"/>
      <c r="AK178" s="358"/>
    </row>
    <row r="179" spans="1:37" ht="13">
      <c r="A179" s="358"/>
      <c r="B179" s="358"/>
      <c r="C179" s="358"/>
      <c r="D179" s="358"/>
      <c r="E179" s="358"/>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row>
    <row r="180" spans="1:37" ht="13">
      <c r="A180" s="358"/>
      <c r="B180" s="358"/>
      <c r="C180" s="358"/>
      <c r="D180" s="358"/>
      <c r="E180" s="358"/>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8"/>
      <c r="AD180" s="358"/>
      <c r="AE180" s="358"/>
      <c r="AF180" s="358"/>
      <c r="AG180" s="358"/>
      <c r="AH180" s="358"/>
      <c r="AI180" s="358"/>
      <c r="AJ180" s="358"/>
      <c r="AK180" s="358"/>
    </row>
    <row r="181" spans="1:37" ht="13">
      <c r="A181" s="358"/>
      <c r="B181" s="358"/>
      <c r="C181" s="358"/>
      <c r="D181" s="358"/>
      <c r="E181" s="358"/>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row>
    <row r="182" spans="1:37" ht="13">
      <c r="A182" s="358"/>
      <c r="B182" s="358"/>
      <c r="C182" s="358"/>
      <c r="D182" s="358"/>
      <c r="E182" s="358"/>
      <c r="F182" s="358"/>
      <c r="G182" s="358"/>
      <c r="H182" s="358"/>
      <c r="I182" s="358"/>
      <c r="J182" s="358"/>
      <c r="K182" s="358"/>
      <c r="L182" s="358"/>
      <c r="M182" s="358"/>
      <c r="N182" s="358"/>
      <c r="O182" s="358"/>
      <c r="P182" s="358"/>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row>
    <row r="183" spans="1:37" ht="13">
      <c r="A183" s="358"/>
      <c r="B183" s="358"/>
      <c r="C183" s="358"/>
      <c r="D183" s="358"/>
      <c r="E183" s="358"/>
      <c r="F183" s="358"/>
      <c r="G183" s="358"/>
      <c r="H183" s="358"/>
      <c r="I183" s="358"/>
      <c r="J183" s="358"/>
      <c r="K183" s="358"/>
      <c r="L183" s="358"/>
      <c r="M183" s="358"/>
      <c r="N183" s="358"/>
      <c r="O183" s="358"/>
      <c r="P183" s="358"/>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row>
    <row r="184" spans="1:37" ht="13">
      <c r="A184" s="358"/>
      <c r="B184" s="358"/>
      <c r="C184" s="358"/>
      <c r="D184" s="358"/>
      <c r="E184" s="358"/>
      <c r="F184" s="358"/>
      <c r="G184" s="358"/>
      <c r="H184" s="358"/>
      <c r="I184" s="358"/>
      <c r="J184" s="358"/>
      <c r="K184" s="358"/>
      <c r="L184" s="358"/>
      <c r="M184" s="358"/>
      <c r="N184" s="358"/>
      <c r="O184" s="358"/>
      <c r="P184" s="358"/>
      <c r="Q184" s="358"/>
      <c r="R184" s="358"/>
      <c r="S184" s="358"/>
      <c r="T184" s="358"/>
      <c r="U184" s="358"/>
      <c r="V184" s="358"/>
      <c r="W184" s="358"/>
      <c r="X184" s="358"/>
      <c r="Y184" s="358"/>
      <c r="Z184" s="358"/>
      <c r="AA184" s="358"/>
      <c r="AB184" s="358"/>
      <c r="AC184" s="358"/>
      <c r="AD184" s="358"/>
      <c r="AE184" s="358"/>
      <c r="AF184" s="358"/>
      <c r="AG184" s="358"/>
      <c r="AH184" s="358"/>
      <c r="AI184" s="358"/>
      <c r="AJ184" s="358"/>
      <c r="AK184" s="358"/>
    </row>
    <row r="185" spans="1:37" ht="13">
      <c r="A185" s="358"/>
      <c r="B185" s="358"/>
      <c r="C185" s="358"/>
      <c r="D185" s="358"/>
      <c r="E185" s="358"/>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8"/>
      <c r="AB185" s="358"/>
      <c r="AC185" s="358"/>
      <c r="AD185" s="358"/>
      <c r="AE185" s="358"/>
      <c r="AF185" s="358"/>
      <c r="AG185" s="358"/>
      <c r="AH185" s="358"/>
      <c r="AI185" s="358"/>
      <c r="AJ185" s="358"/>
      <c r="AK185" s="358"/>
    </row>
    <row r="186" spans="1:37" ht="13">
      <c r="A186" s="358"/>
      <c r="B186" s="358"/>
      <c r="C186" s="358"/>
      <c r="D186" s="358"/>
      <c r="E186" s="358"/>
      <c r="F186" s="358"/>
      <c r="G186" s="358"/>
      <c r="H186" s="358"/>
      <c r="I186" s="358"/>
      <c r="J186" s="358"/>
      <c r="K186" s="358"/>
      <c r="L186" s="358"/>
      <c r="M186" s="358"/>
      <c r="N186" s="358"/>
      <c r="O186" s="358"/>
      <c r="P186" s="358"/>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row>
    <row r="187" spans="1:37" ht="13">
      <c r="A187" s="358"/>
      <c r="B187" s="358"/>
      <c r="C187" s="358"/>
      <c r="D187" s="358"/>
      <c r="E187" s="358"/>
      <c r="F187" s="358"/>
      <c r="G187" s="358"/>
      <c r="H187" s="358"/>
      <c r="I187" s="358"/>
      <c r="J187" s="358"/>
      <c r="K187" s="358"/>
      <c r="L187" s="358"/>
      <c r="M187" s="358"/>
      <c r="N187" s="358"/>
      <c r="O187" s="358"/>
      <c r="P187" s="358"/>
      <c r="Q187" s="358"/>
      <c r="R187" s="358"/>
      <c r="S187" s="358"/>
      <c r="T187" s="358"/>
      <c r="U187" s="358"/>
      <c r="V187" s="358"/>
      <c r="W187" s="358"/>
      <c r="X187" s="358"/>
      <c r="Y187" s="358"/>
      <c r="Z187" s="358"/>
      <c r="AA187" s="358"/>
      <c r="AB187" s="358"/>
      <c r="AC187" s="358"/>
      <c r="AD187" s="358"/>
      <c r="AE187" s="358"/>
      <c r="AF187" s="358"/>
      <c r="AG187" s="358"/>
      <c r="AH187" s="358"/>
      <c r="AI187" s="358"/>
      <c r="AJ187" s="358"/>
      <c r="AK187" s="358"/>
    </row>
    <row r="188" spans="1:37" ht="13">
      <c r="A188" s="358"/>
      <c r="B188" s="358"/>
      <c r="C188" s="358"/>
      <c r="D188" s="358"/>
      <c r="E188" s="358"/>
      <c r="F188" s="358"/>
      <c r="G188" s="358"/>
      <c r="H188" s="358"/>
      <c r="I188" s="358"/>
      <c r="J188" s="358"/>
      <c r="K188" s="358"/>
      <c r="L188" s="358"/>
      <c r="M188" s="358"/>
      <c r="N188" s="358"/>
      <c r="O188" s="358"/>
      <c r="P188" s="358"/>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row>
    <row r="189" spans="1:37" ht="13">
      <c r="A189" s="358"/>
      <c r="B189" s="358"/>
      <c r="C189" s="358"/>
      <c r="D189" s="358"/>
      <c r="E189" s="358"/>
      <c r="F189" s="358"/>
      <c r="G189" s="358"/>
      <c r="H189" s="358"/>
      <c r="I189" s="358"/>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row>
    <row r="190" spans="1:37" ht="13">
      <c r="A190" s="358"/>
      <c r="B190" s="358"/>
      <c r="C190" s="358"/>
      <c r="D190" s="358"/>
      <c r="E190" s="358"/>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8"/>
      <c r="AD190" s="358"/>
      <c r="AE190" s="358"/>
      <c r="AF190" s="358"/>
      <c r="AG190" s="358"/>
      <c r="AH190" s="358"/>
      <c r="AI190" s="358"/>
      <c r="AJ190" s="358"/>
      <c r="AK190" s="358"/>
    </row>
    <row r="191" spans="1:37" ht="13">
      <c r="A191" s="358"/>
      <c r="B191" s="358"/>
      <c r="C191" s="358"/>
      <c r="D191" s="358"/>
      <c r="E191" s="358"/>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8"/>
      <c r="AD191" s="358"/>
      <c r="AE191" s="358"/>
      <c r="AF191" s="358"/>
      <c r="AG191" s="358"/>
      <c r="AH191" s="358"/>
      <c r="AI191" s="358"/>
      <c r="AJ191" s="358"/>
      <c r="AK191" s="358"/>
    </row>
    <row r="192" spans="1:37" ht="13">
      <c r="A192" s="358"/>
      <c r="B192" s="358"/>
      <c r="C192" s="358"/>
      <c r="D192" s="358"/>
      <c r="E192" s="358"/>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8"/>
      <c r="AD192" s="358"/>
      <c r="AE192" s="358"/>
      <c r="AF192" s="358"/>
      <c r="AG192" s="358"/>
      <c r="AH192" s="358"/>
      <c r="AI192" s="358"/>
      <c r="AJ192" s="358"/>
      <c r="AK192" s="358"/>
    </row>
    <row r="193" spans="1:37" ht="13">
      <c r="A193" s="358"/>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row>
    <row r="194" spans="1:37" ht="13">
      <c r="A194" s="358"/>
      <c r="B194" s="358"/>
      <c r="C194" s="358"/>
      <c r="D194" s="358"/>
      <c r="E194" s="358"/>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row>
    <row r="195" spans="1:37" ht="13">
      <c r="A195" s="358"/>
      <c r="B195" s="358"/>
      <c r="C195" s="358"/>
      <c r="D195" s="358"/>
      <c r="E195" s="358"/>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8"/>
      <c r="AD195" s="358"/>
      <c r="AE195" s="358"/>
      <c r="AF195" s="358"/>
      <c r="AG195" s="358"/>
      <c r="AH195" s="358"/>
      <c r="AI195" s="358"/>
      <c r="AJ195" s="358"/>
      <c r="AK195" s="358"/>
    </row>
    <row r="196" spans="1:37" ht="13">
      <c r="A196" s="358"/>
      <c r="B196" s="358"/>
      <c r="C196" s="358"/>
      <c r="D196" s="358"/>
      <c r="E196" s="358"/>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8"/>
      <c r="AD196" s="358"/>
      <c r="AE196" s="358"/>
      <c r="AF196" s="358"/>
      <c r="AG196" s="358"/>
      <c r="AH196" s="358"/>
      <c r="AI196" s="358"/>
      <c r="AJ196" s="358"/>
      <c r="AK196" s="358"/>
    </row>
    <row r="197" spans="1:37" ht="13">
      <c r="A197" s="358"/>
      <c r="B197" s="358"/>
      <c r="C197" s="358"/>
      <c r="D197" s="358"/>
      <c r="E197" s="358"/>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row>
    <row r="198" spans="1:37" ht="13">
      <c r="A198" s="358"/>
      <c r="B198" s="358"/>
      <c r="C198" s="358"/>
      <c r="D198" s="358"/>
      <c r="E198" s="358"/>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row>
    <row r="199" spans="1:37" ht="13">
      <c r="A199" s="358"/>
      <c r="B199" s="358"/>
      <c r="C199" s="358"/>
      <c r="D199" s="358"/>
      <c r="E199" s="358"/>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row>
    <row r="200" spans="1:37" ht="13">
      <c r="A200" s="358"/>
      <c r="B200" s="358"/>
      <c r="C200" s="358"/>
      <c r="D200" s="358"/>
      <c r="E200" s="358"/>
      <c r="F200" s="358"/>
      <c r="G200" s="358"/>
      <c r="H200" s="358"/>
      <c r="I200" s="358"/>
      <c r="J200" s="358"/>
      <c r="K200" s="358"/>
      <c r="L200" s="358"/>
      <c r="M200" s="358"/>
      <c r="N200" s="358"/>
      <c r="O200" s="358"/>
      <c r="P200" s="358"/>
      <c r="Q200" s="358"/>
      <c r="R200" s="358"/>
      <c r="S200" s="358"/>
      <c r="T200" s="358"/>
      <c r="U200" s="358"/>
      <c r="V200" s="358"/>
      <c r="W200" s="358"/>
      <c r="X200" s="358"/>
      <c r="Y200" s="358"/>
      <c r="Z200" s="358"/>
      <c r="AA200" s="358"/>
      <c r="AB200" s="358"/>
      <c r="AC200" s="358"/>
      <c r="AD200" s="358"/>
      <c r="AE200" s="358"/>
      <c r="AF200" s="358"/>
      <c r="AG200" s="358"/>
      <c r="AH200" s="358"/>
      <c r="AI200" s="358"/>
      <c r="AJ200" s="358"/>
      <c r="AK200" s="358"/>
    </row>
    <row r="201" spans="1:37" ht="13">
      <c r="A201" s="358"/>
      <c r="B201" s="358"/>
      <c r="C201" s="358"/>
      <c r="D201" s="358"/>
      <c r="E201" s="358"/>
      <c r="F201" s="358"/>
      <c r="G201" s="358"/>
      <c r="H201" s="358"/>
      <c r="I201" s="358"/>
      <c r="J201" s="358"/>
      <c r="K201" s="358"/>
      <c r="L201" s="358"/>
      <c r="M201" s="358"/>
      <c r="N201" s="358"/>
      <c r="O201" s="358"/>
      <c r="P201" s="358"/>
      <c r="Q201" s="358"/>
      <c r="R201" s="358"/>
      <c r="S201" s="358"/>
      <c r="T201" s="358"/>
      <c r="U201" s="358"/>
      <c r="V201" s="358"/>
      <c r="W201" s="358"/>
      <c r="X201" s="358"/>
      <c r="Y201" s="358"/>
      <c r="Z201" s="358"/>
      <c r="AA201" s="358"/>
      <c r="AB201" s="358"/>
      <c r="AC201" s="358"/>
      <c r="AD201" s="358"/>
      <c r="AE201" s="358"/>
      <c r="AF201" s="358"/>
      <c r="AG201" s="358"/>
      <c r="AH201" s="358"/>
      <c r="AI201" s="358"/>
      <c r="AJ201" s="358"/>
      <c r="AK201" s="358"/>
    </row>
    <row r="202" spans="1:37" ht="13">
      <c r="A202" s="358"/>
      <c r="B202" s="358"/>
      <c r="C202" s="358"/>
      <c r="D202" s="358"/>
      <c r="E202" s="358"/>
      <c r="F202" s="358"/>
      <c r="G202" s="358"/>
      <c r="H202" s="358"/>
      <c r="I202" s="358"/>
      <c r="J202" s="358"/>
      <c r="K202" s="358"/>
      <c r="L202" s="358"/>
      <c r="M202" s="358"/>
      <c r="N202" s="358"/>
      <c r="O202" s="358"/>
      <c r="P202" s="358"/>
      <c r="Q202" s="358"/>
      <c r="R202" s="358"/>
      <c r="S202" s="358"/>
      <c r="T202" s="358"/>
      <c r="U202" s="358"/>
      <c r="V202" s="358"/>
      <c r="W202" s="358"/>
      <c r="X202" s="358"/>
      <c r="Y202" s="358"/>
      <c r="Z202" s="358"/>
      <c r="AA202" s="358"/>
      <c r="AB202" s="358"/>
      <c r="AC202" s="358"/>
      <c r="AD202" s="358"/>
      <c r="AE202" s="358"/>
      <c r="AF202" s="358"/>
      <c r="AG202" s="358"/>
      <c r="AH202" s="358"/>
      <c r="AI202" s="358"/>
      <c r="AJ202" s="358"/>
      <c r="AK202" s="358"/>
    </row>
    <row r="203" spans="1:37" ht="13">
      <c r="A203" s="358"/>
      <c r="B203" s="358"/>
      <c r="C203" s="358"/>
      <c r="D203" s="358"/>
      <c r="E203" s="358"/>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row>
    <row r="204" spans="1:37" ht="13">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row>
    <row r="205" spans="1:37" ht="13">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row>
    <row r="206" spans="1:37" ht="13">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row>
    <row r="207" spans="1:37" ht="13">
      <c r="A207" s="358"/>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row>
    <row r="208" spans="1:37" ht="13">
      <c r="A208" s="358"/>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row>
    <row r="209" spans="1:37" ht="13">
      <c r="A209" s="358"/>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row>
    <row r="210" spans="1:37" ht="13">
      <c r="A210" s="358"/>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row>
    <row r="211" spans="1:37" ht="13">
      <c r="A211" s="358"/>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row>
    <row r="212" spans="1:37" ht="13">
      <c r="A212" s="358"/>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row>
    <row r="213" spans="1:37" ht="13">
      <c r="A213" s="358"/>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row>
    <row r="214" spans="1:37" ht="13">
      <c r="A214" s="358"/>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row>
    <row r="215" spans="1:37" ht="13">
      <c r="A215" s="358"/>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row>
    <row r="216" spans="1:37" ht="13">
      <c r="A216" s="358"/>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row>
    <row r="217" spans="1:37" ht="13">
      <c r="A217" s="358"/>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row>
    <row r="218" spans="1:37" ht="13">
      <c r="A218" s="358"/>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row>
    <row r="219" spans="1:37" ht="13">
      <c r="A219" s="358"/>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row>
    <row r="220" spans="1:37" ht="13">
      <c r="A220" s="358"/>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row>
    <row r="221" spans="1:37" ht="13">
      <c r="A221" s="358"/>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row>
    <row r="222" spans="1:37" ht="13">
      <c r="A222" s="358"/>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row>
    <row r="223" spans="1:37" ht="13">
      <c r="A223" s="358"/>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row>
    <row r="224" spans="1:37" ht="13">
      <c r="A224" s="358"/>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row>
    <row r="225" spans="1:37" ht="13">
      <c r="A225" s="358"/>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row>
    <row r="226" spans="1:37" ht="13">
      <c r="A226" s="358"/>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row>
    <row r="227" spans="1:37" ht="13">
      <c r="A227" s="358"/>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row>
    <row r="228" spans="1:37" ht="13">
      <c r="A228" s="358"/>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row>
    <row r="229" spans="1:37" ht="13">
      <c r="A229" s="358"/>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row>
    <row r="230" spans="1:37" ht="13">
      <c r="A230" s="358"/>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row>
    <row r="231" spans="1:37" ht="13">
      <c r="A231" s="358"/>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row>
    <row r="232" spans="1:37" ht="13">
      <c r="A232" s="358"/>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row>
    <row r="233" spans="1:37" ht="13">
      <c r="A233" s="358"/>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row>
    <row r="234" spans="1:37" ht="13">
      <c r="A234" s="358"/>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row>
    <row r="235" spans="1:37" ht="13">
      <c r="A235" s="358"/>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row>
    <row r="236" spans="1:37" ht="13">
      <c r="A236" s="358"/>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row>
    <row r="237" spans="1:37" ht="13">
      <c r="A237" s="358"/>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row>
    <row r="238" spans="1:37" ht="13">
      <c r="A238" s="358"/>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row>
    <row r="239" spans="1:37" ht="13">
      <c r="A239" s="358"/>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row>
    <row r="240" spans="1:37" ht="13">
      <c r="A240" s="358"/>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row>
    <row r="241" spans="1:37" ht="13">
      <c r="A241" s="358"/>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row>
    <row r="242" spans="1:37" ht="13">
      <c r="A242" s="358"/>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row>
    <row r="243" spans="1:37" ht="13">
      <c r="A243" s="358"/>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row>
    <row r="244" spans="1:37" ht="13">
      <c r="A244" s="358"/>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row>
    <row r="245" spans="1:37" ht="13">
      <c r="A245" s="358"/>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row>
    <row r="246" spans="1:37" ht="13">
      <c r="A246" s="358"/>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row>
    <row r="247" spans="1:37" ht="13">
      <c r="A247" s="358"/>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row>
    <row r="248" spans="1:37" ht="13">
      <c r="A248" s="358"/>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row>
    <row r="249" spans="1:37" ht="13">
      <c r="A249" s="358"/>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row>
    <row r="250" spans="1:37" ht="13">
      <c r="A250" s="358"/>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row>
    <row r="251" spans="1:37" ht="13">
      <c r="A251" s="358"/>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row>
    <row r="252" spans="1:37" ht="13">
      <c r="A252" s="358"/>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row>
    <row r="253" spans="1:37" ht="13">
      <c r="A253" s="358"/>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row>
    <row r="254" spans="1:37" ht="13">
      <c r="A254" s="358"/>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row>
    <row r="255" spans="1:37" ht="13">
      <c r="A255" s="358"/>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row>
    <row r="256" spans="1:37" ht="13">
      <c r="A256" s="358"/>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row>
    <row r="257" spans="1:37" ht="13">
      <c r="A257" s="358"/>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row>
    <row r="258" spans="1:37" ht="13">
      <c r="A258" s="358"/>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row>
    <row r="259" spans="1:37" ht="13">
      <c r="A259" s="358"/>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row>
    <row r="260" spans="1:37" ht="13">
      <c r="A260" s="358"/>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row>
    <row r="261" spans="1:37" ht="13">
      <c r="A261" s="358"/>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row>
    <row r="262" spans="1:37" ht="13">
      <c r="A262" s="358"/>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row>
    <row r="263" spans="1:37" ht="13">
      <c r="A263" s="358"/>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row>
    <row r="264" spans="1:37" ht="13">
      <c r="A264" s="358"/>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row>
    <row r="265" spans="1:37" ht="13">
      <c r="A265" s="358"/>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row>
    <row r="266" spans="1:37" ht="13">
      <c r="A266" s="358"/>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row>
    <row r="267" spans="1:37" ht="13">
      <c r="A267" s="358"/>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row>
    <row r="268" spans="1:37" ht="13">
      <c r="A268" s="358"/>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row>
    <row r="269" spans="1:37" ht="13">
      <c r="A269" s="358"/>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row>
    <row r="270" spans="1:37" ht="13">
      <c r="A270" s="358"/>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row>
    <row r="271" spans="1:37" ht="13">
      <c r="A271" s="358"/>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row>
    <row r="272" spans="1:37" ht="13">
      <c r="A272" s="358"/>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row>
    <row r="273" spans="1:37" ht="13">
      <c r="A273" s="358"/>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row>
    <row r="274" spans="1:37" ht="13">
      <c r="A274" s="358"/>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row>
    <row r="275" spans="1:37" ht="13">
      <c r="A275" s="358"/>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row>
    <row r="276" spans="1:37" ht="13">
      <c r="A276" s="358"/>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row>
    <row r="277" spans="1:37" ht="13">
      <c r="A277" s="358"/>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row>
    <row r="278" spans="1:37" ht="13">
      <c r="A278" s="358"/>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row>
    <row r="279" spans="1:37" ht="13">
      <c r="A279" s="358"/>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row>
    <row r="280" spans="1:37" ht="13">
      <c r="A280" s="358"/>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row>
    <row r="281" spans="1:37" ht="13">
      <c r="A281" s="358"/>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row>
    <row r="282" spans="1:37" ht="13">
      <c r="A282" s="358"/>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row>
    <row r="283" spans="1:37" ht="13">
      <c r="A283" s="358"/>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row>
    <row r="284" spans="1:37" ht="13">
      <c r="A284" s="358"/>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row>
    <row r="285" spans="1:37" ht="13">
      <c r="A285" s="358"/>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row>
    <row r="286" spans="1:37" ht="13">
      <c r="A286" s="358"/>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row>
    <row r="287" spans="1:37" ht="13">
      <c r="A287" s="358"/>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row>
    <row r="288" spans="1:37" ht="13">
      <c r="A288" s="358"/>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row>
    <row r="289" spans="1:37" ht="13">
      <c r="A289" s="358"/>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row>
    <row r="290" spans="1:37" ht="13">
      <c r="A290" s="358"/>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row>
    <row r="291" spans="1:37" ht="13">
      <c r="A291" s="358"/>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row>
    <row r="292" spans="1:37" ht="13">
      <c r="A292" s="358"/>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row>
    <row r="293" spans="1:37" ht="13">
      <c r="A293" s="358"/>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row>
    <row r="294" spans="1:37" ht="13">
      <c r="A294" s="358"/>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row>
    <row r="295" spans="1:37" ht="13">
      <c r="A295" s="358"/>
      <c r="B295" s="358"/>
      <c r="C295" s="358"/>
      <c r="D295" s="358"/>
      <c r="E295" s="358"/>
      <c r="F295" s="358"/>
      <c r="G295" s="358"/>
      <c r="H295" s="358"/>
      <c r="I295" s="358"/>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row>
    <row r="296" spans="1:37" ht="13">
      <c r="A296" s="358"/>
      <c r="B296" s="358"/>
      <c r="C296" s="358"/>
      <c r="D296" s="358"/>
      <c r="E296" s="358"/>
      <c r="F296" s="358"/>
      <c r="G296" s="358"/>
      <c r="H296" s="358"/>
      <c r="I296" s="358"/>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row>
    <row r="297" spans="1:37" ht="13">
      <c r="A297" s="358"/>
      <c r="B297" s="358"/>
      <c r="C297" s="358"/>
      <c r="D297" s="358"/>
      <c r="E297" s="358"/>
      <c r="F297" s="358"/>
      <c r="G297" s="358"/>
      <c r="H297" s="358"/>
      <c r="I297" s="358"/>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row>
    <row r="298" spans="1:37" ht="13">
      <c r="A298" s="358"/>
      <c r="B298" s="358"/>
      <c r="C298" s="358"/>
      <c r="D298" s="358"/>
      <c r="E298" s="358"/>
      <c r="F298" s="358"/>
      <c r="G298" s="358"/>
      <c r="H298" s="358"/>
      <c r="I298" s="358"/>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row>
    <row r="299" spans="1:37" ht="13">
      <c r="A299" s="358"/>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row>
    <row r="300" spans="1:37" ht="13">
      <c r="A300" s="358"/>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row>
    <row r="301" spans="1:37" ht="13">
      <c r="A301" s="358"/>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row>
    <row r="302" spans="1:37" ht="13">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row>
    <row r="303" spans="1:37" ht="13">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row>
    <row r="304" spans="1:37" ht="13">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row>
    <row r="305" spans="1:37" ht="13">
      <c r="A305" s="358"/>
      <c r="B305" s="358"/>
      <c r="C305" s="358"/>
      <c r="D305" s="358"/>
      <c r="E305" s="358"/>
      <c r="F305" s="358"/>
      <c r="G305" s="358"/>
      <c r="H305" s="358"/>
      <c r="I305" s="358"/>
      <c r="J305" s="358"/>
      <c r="K305" s="358"/>
      <c r="L305" s="358"/>
      <c r="M305" s="358"/>
      <c r="N305" s="358"/>
      <c r="O305" s="358"/>
      <c r="P305" s="358"/>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row>
    <row r="306" spans="1:37" ht="13">
      <c r="A306" s="358"/>
      <c r="B306" s="358"/>
      <c r="C306" s="358"/>
      <c r="D306" s="358"/>
      <c r="E306" s="358"/>
      <c r="F306" s="358"/>
      <c r="G306" s="358"/>
      <c r="H306" s="358"/>
      <c r="I306" s="358"/>
      <c r="J306" s="358"/>
      <c r="K306" s="358"/>
      <c r="L306" s="358"/>
      <c r="M306" s="358"/>
      <c r="N306" s="358"/>
      <c r="O306" s="358"/>
      <c r="P306" s="358"/>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row>
    <row r="307" spans="1:37" ht="13">
      <c r="A307" s="358"/>
      <c r="B307" s="358"/>
      <c r="C307" s="358"/>
      <c r="D307" s="358"/>
      <c r="E307" s="358"/>
      <c r="F307" s="358"/>
      <c r="G307" s="358"/>
      <c r="H307" s="358"/>
      <c r="I307" s="358"/>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row>
    <row r="308" spans="1:37" ht="13">
      <c r="A308" s="358"/>
      <c r="B308" s="358"/>
      <c r="C308" s="358"/>
      <c r="D308" s="358"/>
      <c r="E308" s="358"/>
      <c r="F308" s="358"/>
      <c r="G308" s="358"/>
      <c r="H308" s="358"/>
      <c r="I308" s="358"/>
      <c r="J308" s="358"/>
      <c r="K308" s="358"/>
      <c r="L308" s="358"/>
      <c r="M308" s="358"/>
      <c r="N308" s="358"/>
      <c r="O308" s="358"/>
      <c r="P308" s="358"/>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row>
    <row r="309" spans="1:37" ht="13">
      <c r="A309" s="358"/>
      <c r="B309" s="358"/>
      <c r="C309" s="358"/>
      <c r="D309" s="358"/>
      <c r="E309" s="358"/>
      <c r="F309" s="358"/>
      <c r="G309" s="358"/>
      <c r="H309" s="358"/>
      <c r="I309" s="358"/>
      <c r="J309" s="358"/>
      <c r="K309" s="358"/>
      <c r="L309" s="358"/>
      <c r="M309" s="358"/>
      <c r="N309" s="358"/>
      <c r="O309" s="358"/>
      <c r="P309" s="358"/>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row>
    <row r="310" spans="1:37" ht="13">
      <c r="A310" s="358"/>
      <c r="B310" s="358"/>
      <c r="C310" s="358"/>
      <c r="D310" s="358"/>
      <c r="E310" s="358"/>
      <c r="F310" s="358"/>
      <c r="G310" s="358"/>
      <c r="H310" s="358"/>
      <c r="I310" s="358"/>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row>
    <row r="311" spans="1:37" ht="13">
      <c r="A311" s="358"/>
      <c r="B311" s="358"/>
      <c r="C311" s="358"/>
      <c r="D311" s="358"/>
      <c r="E311" s="358"/>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row>
    <row r="312" spans="1:37" ht="13">
      <c r="A312" s="358"/>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row>
    <row r="313" spans="1:37" ht="13">
      <c r="A313" s="358"/>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row>
    <row r="314" spans="1:37" ht="13">
      <c r="A314" s="358"/>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row>
    <row r="315" spans="1:37" ht="13">
      <c r="A315" s="358"/>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row>
    <row r="316" spans="1:37" ht="13">
      <c r="A316" s="358"/>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row>
    <row r="317" spans="1:37" ht="13">
      <c r="A317" s="358"/>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row>
    <row r="318" spans="1:37" ht="13">
      <c r="A318" s="358"/>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row>
    <row r="319" spans="1:37" ht="13">
      <c r="A319" s="358"/>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row>
    <row r="320" spans="1:37" ht="13">
      <c r="A320" s="358"/>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row>
    <row r="321" spans="1:37" ht="13">
      <c r="A321" s="358"/>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row>
    <row r="322" spans="1:37" ht="13">
      <c r="A322" s="358"/>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row>
    <row r="323" spans="1:37" ht="13">
      <c r="A323" s="358"/>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row>
    <row r="324" spans="1:37" ht="13">
      <c r="A324" s="358"/>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row>
    <row r="325" spans="1:37" ht="13">
      <c r="A325" s="358"/>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row>
    <row r="326" spans="1:37" ht="13">
      <c r="A326" s="358"/>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row>
    <row r="327" spans="1:37" ht="13">
      <c r="A327" s="358"/>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row>
    <row r="328" spans="1:37" ht="13">
      <c r="A328" s="358"/>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row>
    <row r="329" spans="1:37" ht="13">
      <c r="A329" s="358"/>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row>
    <row r="330" spans="1:37" ht="13">
      <c r="A330" s="358"/>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row>
    <row r="331" spans="1:37" ht="13">
      <c r="A331" s="358"/>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row>
    <row r="332" spans="1:37" ht="13">
      <c r="A332" s="358"/>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row>
    <row r="333" spans="1:37" ht="13">
      <c r="A333" s="358"/>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row>
    <row r="334" spans="1:37" ht="13">
      <c r="A334" s="358"/>
      <c r="B334" s="358"/>
      <c r="C334" s="358"/>
      <c r="D334" s="358"/>
      <c r="E334" s="358"/>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row>
    <row r="335" spans="1:37" ht="13">
      <c r="A335" s="358"/>
      <c r="B335" s="358"/>
      <c r="C335" s="358"/>
      <c r="D335" s="358"/>
      <c r="E335" s="358"/>
      <c r="F335" s="358"/>
      <c r="G335" s="358"/>
      <c r="H335" s="358"/>
      <c r="I335" s="358"/>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row>
    <row r="336" spans="1:37" ht="13">
      <c r="A336" s="358"/>
      <c r="B336" s="358"/>
      <c r="C336" s="358"/>
      <c r="D336" s="358"/>
      <c r="E336" s="358"/>
      <c r="F336" s="358"/>
      <c r="G336" s="358"/>
      <c r="H336" s="358"/>
      <c r="I336" s="358"/>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row>
    <row r="337" spans="1:37" ht="13">
      <c r="A337" s="358"/>
      <c r="B337" s="358"/>
      <c r="C337" s="358"/>
      <c r="D337" s="358"/>
      <c r="E337" s="358"/>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row>
    <row r="338" spans="1:37" ht="13">
      <c r="A338" s="358"/>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row>
    <row r="339" spans="1:37" ht="13">
      <c r="A339" s="358"/>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row>
    <row r="340" spans="1:37" ht="13">
      <c r="A340" s="358"/>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row>
    <row r="341" spans="1:37" ht="13">
      <c r="A341" s="358"/>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row>
    <row r="342" spans="1:37" ht="13">
      <c r="A342" s="358"/>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row>
    <row r="343" spans="1:37" ht="13">
      <c r="A343" s="358"/>
      <c r="B343" s="358"/>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row>
    <row r="344" spans="1:37" ht="13">
      <c r="A344" s="358"/>
      <c r="B344" s="358"/>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row>
    <row r="345" spans="1:37" ht="13">
      <c r="A345" s="358"/>
      <c r="B345" s="358"/>
      <c r="C345" s="358"/>
      <c r="D345" s="358"/>
      <c r="E345" s="358"/>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row>
    <row r="346" spans="1:37" ht="13">
      <c r="A346" s="358"/>
      <c r="B346" s="358"/>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row>
    <row r="347" spans="1:37" ht="13">
      <c r="A347" s="358"/>
      <c r="B347" s="358"/>
      <c r="C347" s="358"/>
      <c r="D347" s="358"/>
      <c r="E347" s="358"/>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row>
    <row r="348" spans="1:37" ht="13">
      <c r="A348" s="358"/>
      <c r="B348" s="358"/>
      <c r="C348" s="358"/>
      <c r="D348" s="358"/>
      <c r="E348" s="358"/>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row>
    <row r="349" spans="1:37" ht="13">
      <c r="A349" s="358"/>
      <c r="B349" s="358"/>
      <c r="C349" s="358"/>
      <c r="D349" s="358"/>
      <c r="E349" s="358"/>
      <c r="F349" s="358"/>
      <c r="G349" s="358"/>
      <c r="H349" s="358"/>
      <c r="I349" s="358"/>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row>
    <row r="350" spans="1:37" ht="13">
      <c r="A350" s="358"/>
      <c r="B350" s="358"/>
      <c r="C350" s="358"/>
      <c r="D350" s="358"/>
      <c r="E350" s="358"/>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row>
    <row r="351" spans="1:37" ht="13">
      <c r="A351" s="358"/>
      <c r="B351" s="358"/>
      <c r="C351" s="358"/>
      <c r="D351" s="358"/>
      <c r="E351" s="358"/>
      <c r="F351" s="358"/>
      <c r="G351" s="358"/>
      <c r="H351" s="358"/>
      <c r="I351" s="358"/>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row>
    <row r="352" spans="1:37" ht="13">
      <c r="A352" s="358"/>
      <c r="B352" s="358"/>
      <c r="C352" s="358"/>
      <c r="D352" s="358"/>
      <c r="E352" s="358"/>
      <c r="F352" s="358"/>
      <c r="G352" s="358"/>
      <c r="H352" s="358"/>
      <c r="I352" s="358"/>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row>
    <row r="353" spans="1:37" ht="13">
      <c r="A353" s="358"/>
      <c r="B353" s="358"/>
      <c r="C353" s="358"/>
      <c r="D353" s="358"/>
      <c r="E353" s="358"/>
      <c r="F353" s="358"/>
      <c r="G353" s="358"/>
      <c r="H353" s="358"/>
      <c r="I353" s="358"/>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row>
    <row r="354" spans="1:37" ht="13">
      <c r="A354" s="358"/>
      <c r="B354" s="358"/>
      <c r="C354" s="358"/>
      <c r="D354" s="358"/>
      <c r="E354" s="358"/>
      <c r="F354" s="358"/>
      <c r="G354" s="358"/>
      <c r="H354" s="358"/>
      <c r="I354" s="358"/>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row>
    <row r="355" spans="1:37" ht="13">
      <c r="A355" s="358"/>
      <c r="B355" s="358"/>
      <c r="C355" s="358"/>
      <c r="D355" s="358"/>
      <c r="E355" s="358"/>
      <c r="F355" s="358"/>
      <c r="G355" s="358"/>
      <c r="H355" s="358"/>
      <c r="I355" s="358"/>
      <c r="J355" s="358"/>
      <c r="K355" s="358"/>
      <c r="L355" s="358"/>
      <c r="M355" s="358"/>
      <c r="N355" s="358"/>
      <c r="O355" s="358"/>
      <c r="P355" s="358"/>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row>
    <row r="356" spans="1:37" ht="13">
      <c r="A356" s="358"/>
      <c r="B356" s="358"/>
      <c r="C356" s="358"/>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row>
    <row r="357" spans="1:37" ht="13">
      <c r="A357" s="358"/>
      <c r="B357" s="358"/>
      <c r="C357" s="358"/>
      <c r="D357" s="358"/>
      <c r="E357" s="358"/>
      <c r="F357" s="358"/>
      <c r="G357" s="358"/>
      <c r="H357" s="358"/>
      <c r="I357" s="358"/>
      <c r="J357" s="358"/>
      <c r="K357" s="358"/>
      <c r="L357" s="358"/>
      <c r="M357" s="358"/>
      <c r="N357" s="358"/>
      <c r="O357" s="358"/>
      <c r="P357" s="358"/>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row>
    <row r="358" spans="1:37" ht="13">
      <c r="A358" s="358"/>
      <c r="B358" s="358"/>
      <c r="C358" s="358"/>
      <c r="D358" s="358"/>
      <c r="E358" s="358"/>
      <c r="F358" s="358"/>
      <c r="G358" s="358"/>
      <c r="H358" s="358"/>
      <c r="I358" s="358"/>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row>
    <row r="359" spans="1:37" ht="13">
      <c r="A359" s="358"/>
      <c r="B359" s="358"/>
      <c r="C359" s="358"/>
      <c r="D359" s="358"/>
      <c r="E359" s="358"/>
      <c r="F359" s="358"/>
      <c r="G359" s="358"/>
      <c r="H359" s="358"/>
      <c r="I359" s="358"/>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row>
    <row r="360" spans="1:37" ht="13">
      <c r="A360" s="358"/>
      <c r="B360" s="358"/>
      <c r="C360" s="358"/>
      <c r="D360" s="358"/>
      <c r="E360" s="358"/>
      <c r="F360" s="358"/>
      <c r="G360" s="358"/>
      <c r="H360" s="358"/>
      <c r="I360" s="358"/>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row>
    <row r="361" spans="1:37" ht="13">
      <c r="A361" s="358"/>
      <c r="B361" s="358"/>
      <c r="C361" s="358"/>
      <c r="D361" s="358"/>
      <c r="E361" s="358"/>
      <c r="F361" s="358"/>
      <c r="G361" s="358"/>
      <c r="H361" s="358"/>
      <c r="I361" s="358"/>
      <c r="J361" s="358"/>
      <c r="K361" s="358"/>
      <c r="L361" s="358"/>
      <c r="M361" s="358"/>
      <c r="N361" s="358"/>
      <c r="O361" s="358"/>
      <c r="P361" s="358"/>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row>
    <row r="362" spans="1:37" ht="13">
      <c r="A362" s="358"/>
      <c r="B362" s="358"/>
      <c r="C362" s="358"/>
      <c r="D362" s="358"/>
      <c r="E362" s="358"/>
      <c r="F362" s="358"/>
      <c r="G362" s="358"/>
      <c r="H362" s="358"/>
      <c r="I362" s="358"/>
      <c r="J362" s="358"/>
      <c r="K362" s="358"/>
      <c r="L362" s="358"/>
      <c r="M362" s="358"/>
      <c r="N362" s="358"/>
      <c r="O362" s="358"/>
      <c r="P362" s="358"/>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row>
    <row r="363" spans="1:37" ht="13">
      <c r="A363" s="358"/>
      <c r="B363" s="358"/>
      <c r="C363" s="358"/>
      <c r="D363" s="358"/>
      <c r="E363" s="358"/>
      <c r="F363" s="358"/>
      <c r="G363" s="358"/>
      <c r="H363" s="358"/>
      <c r="I363" s="358"/>
      <c r="J363" s="358"/>
      <c r="K363" s="358"/>
      <c r="L363" s="358"/>
      <c r="M363" s="358"/>
      <c r="N363" s="358"/>
      <c r="O363" s="358"/>
      <c r="P363" s="358"/>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row>
    <row r="364" spans="1:37" ht="13">
      <c r="A364" s="358"/>
      <c r="B364" s="358"/>
      <c r="C364" s="358"/>
      <c r="D364" s="358"/>
      <c r="E364" s="358"/>
      <c r="F364" s="358"/>
      <c r="G364" s="358"/>
      <c r="H364" s="358"/>
      <c r="I364" s="358"/>
      <c r="J364" s="358"/>
      <c r="K364" s="358"/>
      <c r="L364" s="358"/>
      <c r="M364" s="358"/>
      <c r="N364" s="358"/>
      <c r="O364" s="358"/>
      <c r="P364" s="358"/>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row>
    <row r="365" spans="1:37" ht="13">
      <c r="A365" s="358"/>
      <c r="B365" s="358"/>
      <c r="C365" s="358"/>
      <c r="D365" s="358"/>
      <c r="E365" s="358"/>
      <c r="F365" s="358"/>
      <c r="G365" s="358"/>
      <c r="H365" s="358"/>
      <c r="I365" s="358"/>
      <c r="J365" s="358"/>
      <c r="K365" s="358"/>
      <c r="L365" s="358"/>
      <c r="M365" s="358"/>
      <c r="N365" s="358"/>
      <c r="O365" s="358"/>
      <c r="P365" s="358"/>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row>
    <row r="366" spans="1:37" ht="13">
      <c r="A366" s="358"/>
      <c r="B366" s="358"/>
      <c r="C366" s="358"/>
      <c r="D366" s="358"/>
      <c r="E366" s="358"/>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row>
    <row r="367" spans="1:37" ht="13">
      <c r="A367" s="358"/>
      <c r="B367" s="358"/>
      <c r="C367" s="358"/>
      <c r="D367" s="358"/>
      <c r="E367" s="358"/>
      <c r="F367" s="358"/>
      <c r="G367" s="358"/>
      <c r="H367" s="358"/>
      <c r="I367" s="358"/>
      <c r="J367" s="358"/>
      <c r="K367" s="358"/>
      <c r="L367" s="358"/>
      <c r="M367" s="358"/>
      <c r="N367" s="358"/>
      <c r="O367" s="358"/>
      <c r="P367" s="358"/>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row>
    <row r="368" spans="1:37" ht="13">
      <c r="A368" s="358"/>
      <c r="B368" s="358"/>
      <c r="C368" s="358"/>
      <c r="D368" s="358"/>
      <c r="E368" s="358"/>
      <c r="F368" s="358"/>
      <c r="G368" s="358"/>
      <c r="H368" s="358"/>
      <c r="I368" s="358"/>
      <c r="J368" s="358"/>
      <c r="K368" s="358"/>
      <c r="L368" s="358"/>
      <c r="M368" s="358"/>
      <c r="N368" s="358"/>
      <c r="O368" s="358"/>
      <c r="P368" s="358"/>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row>
    <row r="369" spans="1:37" ht="13">
      <c r="A369" s="358"/>
      <c r="B369" s="358"/>
      <c r="C369" s="358"/>
      <c r="D369" s="358"/>
      <c r="E369" s="358"/>
      <c r="F369" s="358"/>
      <c r="G369" s="358"/>
      <c r="H369" s="358"/>
      <c r="I369" s="358"/>
      <c r="J369" s="358"/>
      <c r="K369" s="358"/>
      <c r="L369" s="358"/>
      <c r="M369" s="358"/>
      <c r="N369" s="358"/>
      <c r="O369" s="358"/>
      <c r="P369" s="358"/>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row>
    <row r="370" spans="1:37" ht="13">
      <c r="A370" s="358"/>
      <c r="B370" s="358"/>
      <c r="C370" s="358"/>
      <c r="D370" s="358"/>
      <c r="E370" s="358"/>
      <c r="F370" s="358"/>
      <c r="G370" s="358"/>
      <c r="H370" s="358"/>
      <c r="I370" s="358"/>
      <c r="J370" s="358"/>
      <c r="K370" s="358"/>
      <c r="L370" s="358"/>
      <c r="M370" s="358"/>
      <c r="N370" s="358"/>
      <c r="O370" s="358"/>
      <c r="P370" s="358"/>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row>
    <row r="371" spans="1:37" ht="13">
      <c r="A371" s="358"/>
      <c r="B371" s="358"/>
      <c r="C371" s="358"/>
      <c r="D371" s="358"/>
      <c r="E371" s="358"/>
      <c r="F371" s="358"/>
      <c r="G371" s="358"/>
      <c r="H371" s="358"/>
      <c r="I371" s="358"/>
      <c r="J371" s="358"/>
      <c r="K371" s="358"/>
      <c r="L371" s="358"/>
      <c r="M371" s="358"/>
      <c r="N371" s="358"/>
      <c r="O371" s="358"/>
      <c r="P371" s="358"/>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row>
    <row r="372" spans="1:37" ht="13">
      <c r="A372" s="358"/>
      <c r="B372" s="358"/>
      <c r="C372" s="358"/>
      <c r="D372" s="358"/>
      <c r="E372" s="358"/>
      <c r="F372" s="358"/>
      <c r="G372" s="358"/>
      <c r="H372" s="358"/>
      <c r="I372" s="358"/>
      <c r="J372" s="358"/>
      <c r="K372" s="358"/>
      <c r="L372" s="358"/>
      <c r="M372" s="358"/>
      <c r="N372" s="358"/>
      <c r="O372" s="358"/>
      <c r="P372" s="358"/>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row>
    <row r="373" spans="1:37" ht="13">
      <c r="A373" s="358"/>
      <c r="B373" s="358"/>
      <c r="C373" s="358"/>
      <c r="D373" s="358"/>
      <c r="E373" s="358"/>
      <c r="F373" s="358"/>
      <c r="G373" s="358"/>
      <c r="H373" s="358"/>
      <c r="I373" s="358"/>
      <c r="J373" s="358"/>
      <c r="K373" s="358"/>
      <c r="L373" s="358"/>
      <c r="M373" s="358"/>
      <c r="N373" s="358"/>
      <c r="O373" s="358"/>
      <c r="P373" s="358"/>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row>
    <row r="374" spans="1:37" ht="13">
      <c r="A374" s="358"/>
      <c r="B374" s="358"/>
      <c r="C374" s="358"/>
      <c r="D374" s="358"/>
      <c r="E374" s="358"/>
      <c r="F374" s="358"/>
      <c r="G374" s="358"/>
      <c r="H374" s="358"/>
      <c r="I374" s="358"/>
      <c r="J374" s="358"/>
      <c r="K374" s="358"/>
      <c r="L374" s="358"/>
      <c r="M374" s="358"/>
      <c r="N374" s="358"/>
      <c r="O374" s="358"/>
      <c r="P374" s="358"/>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row>
    <row r="375" spans="1:37" ht="13">
      <c r="A375" s="358"/>
      <c r="B375" s="358"/>
      <c r="C375" s="358"/>
      <c r="D375" s="358"/>
      <c r="E375" s="358"/>
      <c r="F375" s="358"/>
      <c r="G375" s="358"/>
      <c r="H375" s="358"/>
      <c r="I375" s="358"/>
      <c r="J375" s="358"/>
      <c r="K375" s="358"/>
      <c r="L375" s="358"/>
      <c r="M375" s="358"/>
      <c r="N375" s="358"/>
      <c r="O375" s="358"/>
      <c r="P375" s="358"/>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row>
    <row r="376" spans="1:37" ht="13">
      <c r="A376" s="358"/>
      <c r="B376" s="358"/>
      <c r="C376" s="358"/>
      <c r="D376" s="358"/>
      <c r="E376" s="358"/>
      <c r="F376" s="358"/>
      <c r="G376" s="358"/>
      <c r="H376" s="358"/>
      <c r="I376" s="358"/>
      <c r="J376" s="358"/>
      <c r="K376" s="358"/>
      <c r="L376" s="358"/>
      <c r="M376" s="358"/>
      <c r="N376" s="358"/>
      <c r="O376" s="358"/>
      <c r="P376" s="358"/>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row>
    <row r="377" spans="1:37" ht="13">
      <c r="A377" s="358"/>
      <c r="B377" s="358"/>
      <c r="C377" s="358"/>
      <c r="D377" s="358"/>
      <c r="E377" s="358"/>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row>
    <row r="378" spans="1:37" ht="13">
      <c r="A378" s="358"/>
      <c r="B378" s="358"/>
      <c r="C378" s="358"/>
      <c r="D378" s="358"/>
      <c r="E378" s="358"/>
      <c r="F378" s="358"/>
      <c r="G378" s="358"/>
      <c r="H378" s="358"/>
      <c r="I378" s="358"/>
      <c r="J378" s="358"/>
      <c r="K378" s="358"/>
      <c r="L378" s="358"/>
      <c r="M378" s="358"/>
      <c r="N378" s="358"/>
      <c r="O378" s="358"/>
      <c r="P378" s="358"/>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row>
    <row r="379" spans="1:37" ht="13">
      <c r="A379" s="358"/>
      <c r="B379" s="358"/>
      <c r="C379" s="358"/>
      <c r="D379" s="358"/>
      <c r="E379" s="358"/>
      <c r="F379" s="358"/>
      <c r="G379" s="358"/>
      <c r="H379" s="358"/>
      <c r="I379" s="358"/>
      <c r="J379" s="358"/>
      <c r="K379" s="358"/>
      <c r="L379" s="358"/>
      <c r="M379" s="358"/>
      <c r="N379" s="358"/>
      <c r="O379" s="358"/>
      <c r="P379" s="358"/>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row>
    <row r="380" spans="1:37" ht="13">
      <c r="A380" s="358"/>
      <c r="B380" s="358"/>
      <c r="C380" s="358"/>
      <c r="D380" s="358"/>
      <c r="E380" s="358"/>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row>
    <row r="381" spans="1:37" ht="13">
      <c r="A381" s="358"/>
      <c r="B381" s="358"/>
      <c r="C381" s="358"/>
      <c r="D381" s="358"/>
      <c r="E381" s="358"/>
      <c r="F381" s="358"/>
      <c r="G381" s="358"/>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row>
    <row r="382" spans="1:37" ht="13">
      <c r="A382" s="358"/>
      <c r="B382" s="358"/>
      <c r="C382" s="358"/>
      <c r="D382" s="358"/>
      <c r="E382" s="358"/>
      <c r="F382" s="358"/>
      <c r="G382" s="358"/>
      <c r="H382" s="358"/>
      <c r="I382" s="358"/>
      <c r="J382" s="358"/>
      <c r="K382" s="358"/>
      <c r="L382" s="358"/>
      <c r="M382" s="358"/>
      <c r="N382" s="358"/>
      <c r="O382" s="358"/>
      <c r="P382" s="358"/>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row>
    <row r="383" spans="1:37" ht="13">
      <c r="A383" s="358"/>
      <c r="B383" s="358"/>
      <c r="C383" s="358"/>
      <c r="D383" s="358"/>
      <c r="E383" s="358"/>
      <c r="F383" s="358"/>
      <c r="G383" s="358"/>
      <c r="H383" s="358"/>
      <c r="I383" s="358"/>
      <c r="J383" s="358"/>
      <c r="K383" s="358"/>
      <c r="L383" s="358"/>
      <c r="M383" s="358"/>
      <c r="N383" s="358"/>
      <c r="O383" s="358"/>
      <c r="P383" s="358"/>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row>
    <row r="384" spans="1:37" ht="13">
      <c r="A384" s="358"/>
      <c r="B384" s="358"/>
      <c r="C384" s="358"/>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row>
    <row r="385" spans="1:37" ht="13">
      <c r="A385" s="358"/>
      <c r="B385" s="358"/>
      <c r="C385" s="358"/>
      <c r="D385" s="358"/>
      <c r="E385" s="358"/>
      <c r="F385" s="358"/>
      <c r="G385" s="358"/>
      <c r="H385" s="358"/>
      <c r="I385" s="358"/>
      <c r="J385" s="358"/>
      <c r="K385" s="358"/>
      <c r="L385" s="358"/>
      <c r="M385" s="358"/>
      <c r="N385" s="358"/>
      <c r="O385" s="358"/>
      <c r="P385" s="358"/>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row>
    <row r="386" spans="1:37" ht="13">
      <c r="A386" s="358"/>
      <c r="B386" s="358"/>
      <c r="C386" s="358"/>
      <c r="D386" s="358"/>
      <c r="E386" s="358"/>
      <c r="F386" s="358"/>
      <c r="G386" s="358"/>
      <c r="H386" s="358"/>
      <c r="I386" s="358"/>
      <c r="J386" s="358"/>
      <c r="K386" s="358"/>
      <c r="L386" s="358"/>
      <c r="M386" s="358"/>
      <c r="N386" s="358"/>
      <c r="O386" s="358"/>
      <c r="P386" s="358"/>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row>
    <row r="387" spans="1:37" ht="13">
      <c r="A387" s="358"/>
      <c r="B387" s="358"/>
      <c r="C387" s="358"/>
      <c r="D387" s="358"/>
      <c r="E387" s="358"/>
      <c r="F387" s="358"/>
      <c r="G387" s="358"/>
      <c r="H387" s="358"/>
      <c r="I387" s="358"/>
      <c r="J387" s="358"/>
      <c r="K387" s="358"/>
      <c r="L387" s="358"/>
      <c r="M387" s="358"/>
      <c r="N387" s="358"/>
      <c r="O387" s="358"/>
      <c r="P387" s="358"/>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row>
    <row r="388" spans="1:37" ht="13">
      <c r="A388" s="358"/>
      <c r="B388" s="358"/>
      <c r="C388" s="358"/>
      <c r="D388" s="358"/>
      <c r="E388" s="358"/>
      <c r="F388" s="358"/>
      <c r="G388" s="358"/>
      <c r="H388" s="358"/>
      <c r="I388" s="358"/>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row>
    <row r="389" spans="1:37" ht="13">
      <c r="A389" s="358"/>
      <c r="B389" s="358"/>
      <c r="C389" s="358"/>
      <c r="D389" s="358"/>
      <c r="E389" s="358"/>
      <c r="F389" s="358"/>
      <c r="G389" s="358"/>
      <c r="H389" s="358"/>
      <c r="I389" s="358"/>
      <c r="J389" s="358"/>
      <c r="K389" s="358"/>
      <c r="L389" s="358"/>
      <c r="M389" s="358"/>
      <c r="N389" s="358"/>
      <c r="O389" s="358"/>
      <c r="P389" s="358"/>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row>
    <row r="390" spans="1:37" ht="13">
      <c r="A390" s="358"/>
      <c r="B390" s="358"/>
      <c r="C390" s="358"/>
      <c r="D390" s="358"/>
      <c r="E390" s="358"/>
      <c r="F390" s="358"/>
      <c r="G390" s="358"/>
      <c r="H390" s="358"/>
      <c r="I390" s="358"/>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row>
    <row r="391" spans="1:37" ht="13">
      <c r="A391" s="358"/>
      <c r="B391" s="358"/>
      <c r="C391" s="358"/>
      <c r="D391" s="358"/>
      <c r="E391" s="358"/>
      <c r="F391" s="358"/>
      <c r="G391" s="358"/>
      <c r="H391" s="358"/>
      <c r="I391" s="358"/>
      <c r="J391" s="358"/>
      <c r="K391" s="358"/>
      <c r="L391" s="358"/>
      <c r="M391" s="358"/>
      <c r="N391" s="358"/>
      <c r="O391" s="358"/>
      <c r="P391" s="358"/>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row>
    <row r="392" spans="1:37" ht="13">
      <c r="A392" s="358"/>
      <c r="B392" s="358"/>
      <c r="C392" s="358"/>
      <c r="D392" s="358"/>
      <c r="E392" s="358"/>
      <c r="F392" s="358"/>
      <c r="G392" s="358"/>
      <c r="H392" s="358"/>
      <c r="I392" s="358"/>
      <c r="J392" s="358"/>
      <c r="K392" s="358"/>
      <c r="L392" s="358"/>
      <c r="M392" s="358"/>
      <c r="N392" s="358"/>
      <c r="O392" s="358"/>
      <c r="P392" s="358"/>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row>
    <row r="393" spans="1:37" ht="13">
      <c r="A393" s="358"/>
      <c r="B393" s="358"/>
      <c r="C393" s="358"/>
      <c r="D393" s="358"/>
      <c r="E393" s="358"/>
      <c r="F393" s="358"/>
      <c r="G393" s="358"/>
      <c r="H393" s="358"/>
      <c r="I393" s="358"/>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row>
    <row r="394" spans="1:37" ht="13">
      <c r="A394" s="358"/>
      <c r="B394" s="358"/>
      <c r="C394" s="358"/>
      <c r="D394" s="358"/>
      <c r="E394" s="358"/>
      <c r="F394" s="358"/>
      <c r="G394" s="358"/>
      <c r="H394" s="358"/>
      <c r="I394" s="358"/>
      <c r="J394" s="358"/>
      <c r="K394" s="358"/>
      <c r="L394" s="358"/>
      <c r="M394" s="358"/>
      <c r="N394" s="358"/>
      <c r="O394" s="358"/>
      <c r="P394" s="358"/>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row>
    <row r="395" spans="1:37" ht="13">
      <c r="A395" s="358"/>
      <c r="B395" s="358"/>
      <c r="C395" s="358"/>
      <c r="D395" s="358"/>
      <c r="E395" s="358"/>
      <c r="F395" s="358"/>
      <c r="G395" s="358"/>
      <c r="H395" s="358"/>
      <c r="I395" s="358"/>
      <c r="J395" s="358"/>
      <c r="K395" s="358"/>
      <c r="L395" s="358"/>
      <c r="M395" s="358"/>
      <c r="N395" s="358"/>
      <c r="O395" s="358"/>
      <c r="P395" s="358"/>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row>
    <row r="396" spans="1:37" ht="13">
      <c r="A396" s="358"/>
      <c r="B396" s="358"/>
      <c r="C396" s="358"/>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row>
    <row r="397" spans="1:37" ht="13">
      <c r="A397" s="358"/>
      <c r="B397" s="358"/>
      <c r="C397" s="358"/>
      <c r="D397" s="358"/>
      <c r="E397" s="358"/>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row>
    <row r="398" spans="1:37" ht="13">
      <c r="A398" s="358"/>
      <c r="B398" s="358"/>
      <c r="C398" s="358"/>
      <c r="D398" s="358"/>
      <c r="E398" s="358"/>
      <c r="F398" s="358"/>
      <c r="G398" s="358"/>
      <c r="H398" s="358"/>
      <c r="I398" s="358"/>
      <c r="J398" s="358"/>
      <c r="K398" s="358"/>
      <c r="L398" s="358"/>
      <c r="M398" s="358"/>
      <c r="N398" s="358"/>
      <c r="O398" s="358"/>
      <c r="P398" s="358"/>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row>
    <row r="399" spans="1:37" ht="13">
      <c r="A399" s="358"/>
      <c r="B399" s="358"/>
      <c r="C399" s="358"/>
      <c r="D399" s="358"/>
      <c r="E399" s="358"/>
      <c r="F399" s="358"/>
      <c r="G399" s="358"/>
      <c r="H399" s="358"/>
      <c r="I399" s="358"/>
      <c r="J399" s="358"/>
      <c r="K399" s="358"/>
      <c r="L399" s="358"/>
      <c r="M399" s="358"/>
      <c r="N399" s="358"/>
      <c r="O399" s="358"/>
      <c r="P399" s="358"/>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row>
    <row r="400" spans="1:37" ht="13">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row>
    <row r="401" spans="1:37" ht="13">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row>
    <row r="402" spans="1:37" ht="13">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row>
    <row r="403" spans="1:37" ht="13">
      <c r="A403" s="358"/>
      <c r="B403" s="358"/>
      <c r="C403" s="358"/>
      <c r="D403" s="358"/>
      <c r="E403" s="358"/>
      <c r="F403" s="358"/>
      <c r="G403" s="358"/>
      <c r="H403" s="358"/>
      <c r="I403" s="358"/>
      <c r="J403" s="358"/>
      <c r="K403" s="358"/>
      <c r="L403" s="358"/>
      <c r="M403" s="358"/>
      <c r="N403" s="358"/>
      <c r="O403" s="358"/>
      <c r="P403" s="358"/>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row>
    <row r="404" spans="1:37" ht="13">
      <c r="A404" s="358"/>
      <c r="B404" s="358"/>
      <c r="C404" s="358"/>
      <c r="D404" s="358"/>
      <c r="E404" s="358"/>
      <c r="F404" s="358"/>
      <c r="G404" s="358"/>
      <c r="H404" s="358"/>
      <c r="I404" s="358"/>
      <c r="J404" s="358"/>
      <c r="K404" s="358"/>
      <c r="L404" s="358"/>
      <c r="M404" s="358"/>
      <c r="N404" s="358"/>
      <c r="O404" s="358"/>
      <c r="P404" s="358"/>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row>
    <row r="405" spans="1:37" ht="13">
      <c r="A405" s="358"/>
      <c r="B405" s="358"/>
      <c r="C405" s="358"/>
      <c r="D405" s="358"/>
      <c r="E405" s="358"/>
      <c r="F405" s="358"/>
      <c r="G405" s="358"/>
      <c r="H405" s="358"/>
      <c r="I405" s="358"/>
      <c r="J405" s="358"/>
      <c r="K405" s="358"/>
      <c r="L405" s="358"/>
      <c r="M405" s="358"/>
      <c r="N405" s="358"/>
      <c r="O405" s="358"/>
      <c r="P405" s="358"/>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row>
    <row r="406" spans="1:37" ht="13">
      <c r="A406" s="358"/>
      <c r="B406" s="358"/>
      <c r="C406" s="358"/>
      <c r="D406" s="358"/>
      <c r="E406" s="358"/>
      <c r="F406" s="358"/>
      <c r="G406" s="358"/>
      <c r="H406" s="358"/>
      <c r="I406" s="358"/>
      <c r="J406" s="358"/>
      <c r="K406" s="358"/>
      <c r="L406" s="358"/>
      <c r="M406" s="358"/>
      <c r="N406" s="358"/>
      <c r="O406" s="358"/>
      <c r="P406" s="358"/>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row>
    <row r="407" spans="1:37" ht="13">
      <c r="A407" s="358"/>
      <c r="B407" s="358"/>
      <c r="C407" s="358"/>
      <c r="D407" s="358"/>
      <c r="E407" s="358"/>
      <c r="F407" s="358"/>
      <c r="G407" s="358"/>
      <c r="H407" s="358"/>
      <c r="I407" s="358"/>
      <c r="J407" s="358"/>
      <c r="K407" s="358"/>
      <c r="L407" s="358"/>
      <c r="M407" s="358"/>
      <c r="N407" s="358"/>
      <c r="O407" s="358"/>
      <c r="P407" s="358"/>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row>
    <row r="408" spans="1:37" ht="13">
      <c r="A408" s="358"/>
      <c r="B408" s="358"/>
      <c r="C408" s="358"/>
      <c r="D408" s="358"/>
      <c r="E408" s="358"/>
      <c r="F408" s="358"/>
      <c r="G408" s="358"/>
      <c r="H408" s="358"/>
      <c r="I408" s="358"/>
      <c r="J408" s="358"/>
      <c r="K408" s="358"/>
      <c r="L408" s="358"/>
      <c r="M408" s="358"/>
      <c r="N408" s="358"/>
      <c r="O408" s="358"/>
      <c r="P408" s="358"/>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row>
    <row r="409" spans="1:37" ht="13">
      <c r="A409" s="358"/>
      <c r="B409" s="358"/>
      <c r="C409" s="358"/>
      <c r="D409" s="358"/>
      <c r="E409" s="358"/>
      <c r="F409" s="358"/>
      <c r="G409" s="358"/>
      <c r="H409" s="358"/>
      <c r="I409" s="358"/>
      <c r="J409" s="358"/>
      <c r="K409" s="358"/>
      <c r="L409" s="358"/>
      <c r="M409" s="358"/>
      <c r="N409" s="358"/>
      <c r="O409" s="358"/>
      <c r="P409" s="358"/>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row>
    <row r="410" spans="1:37" ht="13">
      <c r="A410" s="358"/>
      <c r="B410" s="358"/>
      <c r="C410" s="358"/>
      <c r="D410" s="358"/>
      <c r="E410" s="358"/>
      <c r="F410" s="358"/>
      <c r="G410" s="358"/>
      <c r="H410" s="358"/>
      <c r="I410" s="358"/>
      <c r="J410" s="358"/>
      <c r="K410" s="358"/>
      <c r="L410" s="358"/>
      <c r="M410" s="358"/>
      <c r="N410" s="358"/>
      <c r="O410" s="358"/>
      <c r="P410" s="358"/>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row>
    <row r="411" spans="1:37" ht="13">
      <c r="A411" s="358"/>
      <c r="B411" s="358"/>
      <c r="C411" s="358"/>
      <c r="D411" s="358"/>
      <c r="E411" s="358"/>
      <c r="F411" s="358"/>
      <c r="G411" s="358"/>
      <c r="H411" s="358"/>
      <c r="I411" s="358"/>
      <c r="J411" s="358"/>
      <c r="K411" s="358"/>
      <c r="L411" s="358"/>
      <c r="M411" s="358"/>
      <c r="N411" s="358"/>
      <c r="O411" s="358"/>
      <c r="P411" s="358"/>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row>
    <row r="412" spans="1:37" ht="13">
      <c r="A412" s="358"/>
      <c r="B412" s="358"/>
      <c r="C412" s="358"/>
      <c r="D412" s="358"/>
      <c r="E412" s="358"/>
      <c r="F412" s="358"/>
      <c r="G412" s="358"/>
      <c r="H412" s="358"/>
      <c r="I412" s="358"/>
      <c r="J412" s="358"/>
      <c r="K412" s="358"/>
      <c r="L412" s="358"/>
      <c r="M412" s="358"/>
      <c r="N412" s="358"/>
      <c r="O412" s="358"/>
      <c r="P412" s="358"/>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row>
    <row r="413" spans="1:37" ht="13">
      <c r="A413" s="358"/>
      <c r="B413" s="358"/>
      <c r="C413" s="358"/>
      <c r="D413" s="358"/>
      <c r="E413" s="358"/>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row>
    <row r="414" spans="1:37" ht="13">
      <c r="A414" s="358"/>
      <c r="B414" s="358"/>
      <c r="C414" s="358"/>
      <c r="D414" s="358"/>
      <c r="E414" s="358"/>
      <c r="F414" s="358"/>
      <c r="G414" s="358"/>
      <c r="H414" s="358"/>
      <c r="I414" s="358"/>
      <c r="J414" s="358"/>
      <c r="K414" s="358"/>
      <c r="L414" s="358"/>
      <c r="M414" s="358"/>
      <c r="N414" s="358"/>
      <c r="O414" s="358"/>
      <c r="P414" s="358"/>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row>
    <row r="415" spans="1:37" ht="13">
      <c r="A415" s="358"/>
      <c r="B415" s="358"/>
      <c r="C415" s="358"/>
      <c r="D415" s="358"/>
      <c r="E415" s="358"/>
      <c r="F415" s="358"/>
      <c r="G415" s="358"/>
      <c r="H415" s="358"/>
      <c r="I415" s="358"/>
      <c r="J415" s="358"/>
      <c r="K415" s="358"/>
      <c r="L415" s="358"/>
      <c r="M415" s="358"/>
      <c r="N415" s="358"/>
      <c r="O415" s="358"/>
      <c r="P415" s="358"/>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row>
    <row r="416" spans="1:37" ht="13">
      <c r="A416" s="358"/>
      <c r="B416" s="358"/>
      <c r="C416" s="358"/>
      <c r="D416" s="358"/>
      <c r="E416" s="358"/>
      <c r="F416" s="358"/>
      <c r="G416" s="358"/>
      <c r="H416" s="358"/>
      <c r="I416" s="358"/>
      <c r="J416" s="358"/>
      <c r="K416" s="358"/>
      <c r="L416" s="358"/>
      <c r="M416" s="358"/>
      <c r="N416" s="358"/>
      <c r="O416" s="358"/>
      <c r="P416" s="358"/>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row>
    <row r="417" spans="1:37" ht="13">
      <c r="A417" s="358"/>
      <c r="B417" s="358"/>
      <c r="C417" s="358"/>
      <c r="D417" s="358"/>
      <c r="E417" s="358"/>
      <c r="F417" s="358"/>
      <c r="G417" s="358"/>
      <c r="H417" s="358"/>
      <c r="I417" s="358"/>
      <c r="J417" s="358"/>
      <c r="K417" s="358"/>
      <c r="L417" s="358"/>
      <c r="M417" s="358"/>
      <c r="N417" s="358"/>
      <c r="O417" s="358"/>
      <c r="P417" s="358"/>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row>
    <row r="418" spans="1:37" ht="13">
      <c r="A418" s="358"/>
      <c r="B418" s="358"/>
      <c r="C418" s="358"/>
      <c r="D418" s="358"/>
      <c r="E418" s="358"/>
      <c r="F418" s="358"/>
      <c r="G418" s="358"/>
      <c r="H418" s="358"/>
      <c r="I418" s="358"/>
      <c r="J418" s="358"/>
      <c r="K418" s="358"/>
      <c r="L418" s="358"/>
      <c r="M418" s="358"/>
      <c r="N418" s="358"/>
      <c r="O418" s="358"/>
      <c r="P418" s="358"/>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row>
    <row r="419" spans="1:37" ht="13">
      <c r="A419" s="358"/>
      <c r="B419" s="358"/>
      <c r="C419" s="358"/>
      <c r="D419" s="358"/>
      <c r="E419" s="358"/>
      <c r="F419" s="358"/>
      <c r="G419" s="358"/>
      <c r="H419" s="358"/>
      <c r="I419" s="358"/>
      <c r="J419" s="358"/>
      <c r="K419" s="358"/>
      <c r="L419" s="358"/>
      <c r="M419" s="358"/>
      <c r="N419" s="358"/>
      <c r="O419" s="358"/>
      <c r="P419" s="358"/>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row>
    <row r="420" spans="1:37" ht="13">
      <c r="A420" s="358"/>
      <c r="B420" s="358"/>
      <c r="C420" s="358"/>
      <c r="D420" s="358"/>
      <c r="E420" s="358"/>
      <c r="F420" s="358"/>
      <c r="G420" s="358"/>
      <c r="H420" s="358"/>
      <c r="I420" s="358"/>
      <c r="J420" s="358"/>
      <c r="K420" s="358"/>
      <c r="L420" s="358"/>
      <c r="M420" s="358"/>
      <c r="N420" s="358"/>
      <c r="O420" s="358"/>
      <c r="P420" s="358"/>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row>
    <row r="421" spans="1:37" ht="13">
      <c r="A421" s="358"/>
      <c r="B421" s="358"/>
      <c r="C421" s="358"/>
      <c r="D421" s="358"/>
      <c r="E421" s="358"/>
      <c r="F421" s="358"/>
      <c r="G421" s="358"/>
      <c r="H421" s="358"/>
      <c r="I421" s="358"/>
      <c r="J421" s="358"/>
      <c r="K421" s="358"/>
      <c r="L421" s="358"/>
      <c r="M421" s="358"/>
      <c r="N421" s="358"/>
      <c r="O421" s="358"/>
      <c r="P421" s="358"/>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row>
    <row r="422" spans="1:37" ht="13">
      <c r="A422" s="358"/>
      <c r="B422" s="358"/>
      <c r="C422" s="358"/>
      <c r="D422" s="358"/>
      <c r="E422" s="358"/>
      <c r="F422" s="358"/>
      <c r="G422" s="358"/>
      <c r="H422" s="358"/>
      <c r="I422" s="358"/>
      <c r="J422" s="358"/>
      <c r="K422" s="358"/>
      <c r="L422" s="358"/>
      <c r="M422" s="358"/>
      <c r="N422" s="358"/>
      <c r="O422" s="358"/>
      <c r="P422" s="358"/>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row>
    <row r="423" spans="1:37" ht="13">
      <c r="A423" s="358"/>
      <c r="B423" s="358"/>
      <c r="C423" s="358"/>
      <c r="D423" s="358"/>
      <c r="E423" s="358"/>
      <c r="F423" s="358"/>
      <c r="G423" s="358"/>
      <c r="H423" s="358"/>
      <c r="I423" s="358"/>
      <c r="J423" s="358"/>
      <c r="K423" s="358"/>
      <c r="L423" s="358"/>
      <c r="M423" s="358"/>
      <c r="N423" s="358"/>
      <c r="O423" s="358"/>
      <c r="P423" s="358"/>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row>
    <row r="424" spans="1:37" ht="13">
      <c r="A424" s="358"/>
      <c r="B424" s="358"/>
      <c r="C424" s="358"/>
      <c r="D424" s="358"/>
      <c r="E424" s="358"/>
      <c r="F424" s="358"/>
      <c r="G424" s="358"/>
      <c r="H424" s="358"/>
      <c r="I424" s="358"/>
      <c r="J424" s="358"/>
      <c r="K424" s="358"/>
      <c r="L424" s="358"/>
      <c r="M424" s="358"/>
      <c r="N424" s="358"/>
      <c r="O424" s="358"/>
      <c r="P424" s="358"/>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row>
    <row r="425" spans="1:37" ht="13">
      <c r="A425" s="358"/>
      <c r="B425" s="358"/>
      <c r="C425" s="358"/>
      <c r="D425" s="358"/>
      <c r="E425" s="358"/>
      <c r="F425" s="358"/>
      <c r="G425" s="358"/>
      <c r="H425" s="358"/>
      <c r="I425" s="358"/>
      <c r="J425" s="358"/>
      <c r="K425" s="358"/>
      <c r="L425" s="358"/>
      <c r="M425" s="358"/>
      <c r="N425" s="358"/>
      <c r="O425" s="358"/>
      <c r="P425" s="358"/>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row>
    <row r="426" spans="1:37" ht="13">
      <c r="A426" s="358"/>
      <c r="B426" s="358"/>
      <c r="C426" s="358"/>
      <c r="D426" s="358"/>
      <c r="E426" s="358"/>
      <c r="F426" s="358"/>
      <c r="G426" s="358"/>
      <c r="H426" s="358"/>
      <c r="I426" s="358"/>
      <c r="J426" s="358"/>
      <c r="K426" s="358"/>
      <c r="L426" s="358"/>
      <c r="M426" s="358"/>
      <c r="N426" s="358"/>
      <c r="O426" s="358"/>
      <c r="P426" s="358"/>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row>
    <row r="427" spans="1:37" ht="13">
      <c r="A427" s="358"/>
      <c r="B427" s="358"/>
      <c r="C427" s="358"/>
      <c r="D427" s="358"/>
      <c r="E427" s="358"/>
      <c r="F427" s="358"/>
      <c r="G427" s="358"/>
      <c r="H427" s="358"/>
      <c r="I427" s="358"/>
      <c r="J427" s="358"/>
      <c r="K427" s="358"/>
      <c r="L427" s="358"/>
      <c r="M427" s="358"/>
      <c r="N427" s="358"/>
      <c r="O427" s="358"/>
      <c r="P427" s="358"/>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row>
    <row r="428" spans="1:37" ht="13">
      <c r="A428" s="358"/>
      <c r="B428" s="358"/>
      <c r="C428" s="358"/>
      <c r="D428" s="358"/>
      <c r="E428" s="358"/>
      <c r="F428" s="358"/>
      <c r="G428" s="358"/>
      <c r="H428" s="358"/>
      <c r="I428" s="358"/>
      <c r="J428" s="358"/>
      <c r="K428" s="358"/>
      <c r="L428" s="358"/>
      <c r="M428" s="358"/>
      <c r="N428" s="358"/>
      <c r="O428" s="358"/>
      <c r="P428" s="358"/>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row>
    <row r="429" spans="1:37" ht="13">
      <c r="A429" s="358"/>
      <c r="B429" s="358"/>
      <c r="C429" s="358"/>
      <c r="D429" s="358"/>
      <c r="E429" s="358"/>
      <c r="F429" s="358"/>
      <c r="G429" s="358"/>
      <c r="H429" s="358"/>
      <c r="I429" s="358"/>
      <c r="J429" s="358"/>
      <c r="K429" s="358"/>
      <c r="L429" s="358"/>
      <c r="M429" s="358"/>
      <c r="N429" s="358"/>
      <c r="O429" s="358"/>
      <c r="P429" s="358"/>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row>
    <row r="430" spans="1:37" ht="13">
      <c r="A430" s="358"/>
      <c r="B430" s="358"/>
      <c r="C430" s="358"/>
      <c r="D430" s="358"/>
      <c r="E430" s="358"/>
      <c r="F430" s="358"/>
      <c r="G430" s="358"/>
      <c r="H430" s="358"/>
      <c r="I430" s="358"/>
      <c r="J430" s="358"/>
      <c r="K430" s="358"/>
      <c r="L430" s="358"/>
      <c r="M430" s="358"/>
      <c r="N430" s="358"/>
      <c r="O430" s="358"/>
      <c r="P430" s="358"/>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row>
    <row r="431" spans="1:37" ht="13">
      <c r="A431" s="358"/>
      <c r="B431" s="358"/>
      <c r="C431" s="358"/>
      <c r="D431" s="358"/>
      <c r="E431" s="358"/>
      <c r="F431" s="358"/>
      <c r="G431" s="358"/>
      <c r="H431" s="358"/>
      <c r="I431" s="358"/>
      <c r="J431" s="358"/>
      <c r="K431" s="358"/>
      <c r="L431" s="358"/>
      <c r="M431" s="358"/>
      <c r="N431" s="358"/>
      <c r="O431" s="358"/>
      <c r="P431" s="358"/>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row>
    <row r="432" spans="1:37" ht="13">
      <c r="A432" s="358"/>
      <c r="B432" s="358"/>
      <c r="C432" s="358"/>
      <c r="D432" s="358"/>
      <c r="E432" s="358"/>
      <c r="F432" s="358"/>
      <c r="G432" s="358"/>
      <c r="H432" s="358"/>
      <c r="I432" s="358"/>
      <c r="J432" s="358"/>
      <c r="K432" s="358"/>
      <c r="L432" s="358"/>
      <c r="M432" s="358"/>
      <c r="N432" s="358"/>
      <c r="O432" s="358"/>
      <c r="P432" s="358"/>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row>
    <row r="433" spans="1:37" ht="13">
      <c r="A433" s="358"/>
      <c r="B433" s="358"/>
      <c r="C433" s="358"/>
      <c r="D433" s="358"/>
      <c r="E433" s="358"/>
      <c r="F433" s="358"/>
      <c r="G433" s="358"/>
      <c r="H433" s="358"/>
      <c r="I433" s="358"/>
      <c r="J433" s="358"/>
      <c r="K433" s="358"/>
      <c r="L433" s="358"/>
      <c r="M433" s="358"/>
      <c r="N433" s="358"/>
      <c r="O433" s="358"/>
      <c r="P433" s="358"/>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row>
    <row r="434" spans="1:37" ht="13">
      <c r="A434" s="358"/>
      <c r="B434" s="358"/>
      <c r="C434" s="358"/>
      <c r="D434" s="358"/>
      <c r="E434" s="358"/>
      <c r="F434" s="358"/>
      <c r="G434" s="358"/>
      <c r="H434" s="358"/>
      <c r="I434" s="358"/>
      <c r="J434" s="358"/>
      <c r="K434" s="358"/>
      <c r="L434" s="358"/>
      <c r="M434" s="358"/>
      <c r="N434" s="358"/>
      <c r="O434" s="358"/>
      <c r="P434" s="358"/>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row>
    <row r="435" spans="1:37" ht="13">
      <c r="A435" s="358"/>
      <c r="B435" s="358"/>
      <c r="C435" s="358"/>
      <c r="D435" s="358"/>
      <c r="E435" s="358"/>
      <c r="F435" s="358"/>
      <c r="G435" s="358"/>
      <c r="H435" s="358"/>
      <c r="I435" s="358"/>
      <c r="J435" s="358"/>
      <c r="K435" s="358"/>
      <c r="L435" s="358"/>
      <c r="M435" s="358"/>
      <c r="N435" s="358"/>
      <c r="O435" s="358"/>
      <c r="P435" s="358"/>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row>
    <row r="436" spans="1:37" ht="13">
      <c r="A436" s="358"/>
      <c r="B436" s="358"/>
      <c r="C436" s="358"/>
      <c r="D436" s="358"/>
      <c r="E436" s="358"/>
      <c r="F436" s="358"/>
      <c r="G436" s="358"/>
      <c r="H436" s="358"/>
      <c r="I436" s="358"/>
      <c r="J436" s="358"/>
      <c r="K436" s="358"/>
      <c r="L436" s="358"/>
      <c r="M436" s="358"/>
      <c r="N436" s="358"/>
      <c r="O436" s="358"/>
      <c r="P436" s="358"/>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row>
    <row r="437" spans="1:37" ht="13">
      <c r="A437" s="358"/>
      <c r="B437" s="358"/>
      <c r="C437" s="358"/>
      <c r="D437" s="358"/>
      <c r="E437" s="358"/>
      <c r="F437" s="358"/>
      <c r="G437" s="358"/>
      <c r="H437" s="358"/>
      <c r="I437" s="358"/>
      <c r="J437" s="358"/>
      <c r="K437" s="358"/>
      <c r="L437" s="358"/>
      <c r="M437" s="358"/>
      <c r="N437" s="358"/>
      <c r="O437" s="358"/>
      <c r="P437" s="358"/>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row>
    <row r="438" spans="1:37" ht="13">
      <c r="A438" s="358"/>
      <c r="B438" s="358"/>
      <c r="C438" s="358"/>
      <c r="D438" s="358"/>
      <c r="E438" s="358"/>
      <c r="F438" s="358"/>
      <c r="G438" s="358"/>
      <c r="H438" s="358"/>
      <c r="I438" s="358"/>
      <c r="J438" s="358"/>
      <c r="K438" s="358"/>
      <c r="L438" s="358"/>
      <c r="M438" s="358"/>
      <c r="N438" s="358"/>
      <c r="O438" s="358"/>
      <c r="P438" s="358"/>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row>
    <row r="439" spans="1:37" ht="13">
      <c r="A439" s="358"/>
      <c r="B439" s="358"/>
      <c r="C439" s="358"/>
      <c r="D439" s="358"/>
      <c r="E439" s="358"/>
      <c r="F439" s="358"/>
      <c r="G439" s="358"/>
      <c r="H439" s="358"/>
      <c r="I439" s="358"/>
      <c r="J439" s="358"/>
      <c r="K439" s="358"/>
      <c r="L439" s="358"/>
      <c r="M439" s="358"/>
      <c r="N439" s="358"/>
      <c r="O439" s="358"/>
      <c r="P439" s="358"/>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row>
    <row r="440" spans="1:37" ht="13">
      <c r="A440" s="358"/>
      <c r="B440" s="358"/>
      <c r="C440" s="358"/>
      <c r="D440" s="358"/>
      <c r="E440" s="358"/>
      <c r="F440" s="358"/>
      <c r="G440" s="358"/>
      <c r="H440" s="358"/>
      <c r="I440" s="358"/>
      <c r="J440" s="358"/>
      <c r="K440" s="358"/>
      <c r="L440" s="358"/>
      <c r="M440" s="358"/>
      <c r="N440" s="358"/>
      <c r="O440" s="358"/>
      <c r="P440" s="358"/>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row>
    <row r="441" spans="1:37" ht="13">
      <c r="A441" s="358"/>
      <c r="B441" s="358"/>
      <c r="C441" s="358"/>
      <c r="D441" s="358"/>
      <c r="E441" s="358"/>
      <c r="F441" s="358"/>
      <c r="G441" s="358"/>
      <c r="H441" s="358"/>
      <c r="I441" s="358"/>
      <c r="J441" s="358"/>
      <c r="K441" s="358"/>
      <c r="L441" s="358"/>
      <c r="M441" s="358"/>
      <c r="N441" s="358"/>
      <c r="O441" s="358"/>
      <c r="P441" s="358"/>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row>
    <row r="442" spans="1:37" ht="13">
      <c r="A442" s="358"/>
      <c r="B442" s="358"/>
      <c r="C442" s="358"/>
      <c r="D442" s="358"/>
      <c r="E442" s="358"/>
      <c r="F442" s="358"/>
      <c r="G442" s="358"/>
      <c r="H442" s="358"/>
      <c r="I442" s="358"/>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row>
    <row r="443" spans="1:37" ht="13">
      <c r="A443" s="358"/>
      <c r="B443" s="358"/>
      <c r="C443" s="358"/>
      <c r="D443" s="358"/>
      <c r="E443" s="358"/>
      <c r="F443" s="358"/>
      <c r="G443" s="358"/>
      <c r="H443" s="358"/>
      <c r="I443" s="358"/>
      <c r="J443" s="358"/>
      <c r="K443" s="358"/>
      <c r="L443" s="358"/>
      <c r="M443" s="358"/>
      <c r="N443" s="358"/>
      <c r="O443" s="358"/>
      <c r="P443" s="358"/>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row>
    <row r="444" spans="1:37" ht="13">
      <c r="A444" s="358"/>
      <c r="B444" s="358"/>
      <c r="C444" s="358"/>
      <c r="D444" s="358"/>
      <c r="E444" s="358"/>
      <c r="F444" s="358"/>
      <c r="G444" s="358"/>
      <c r="H444" s="358"/>
      <c r="I444" s="358"/>
      <c r="J444" s="358"/>
      <c r="K444" s="358"/>
      <c r="L444" s="358"/>
      <c r="M444" s="358"/>
      <c r="N444" s="358"/>
      <c r="O444" s="358"/>
      <c r="P444" s="358"/>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row>
    <row r="445" spans="1:37" ht="13">
      <c r="A445" s="358"/>
      <c r="B445" s="358"/>
      <c r="C445" s="358"/>
      <c r="D445" s="358"/>
      <c r="E445" s="358"/>
      <c r="F445" s="358"/>
      <c r="G445" s="358"/>
      <c r="H445" s="358"/>
      <c r="I445" s="358"/>
      <c r="J445" s="358"/>
      <c r="K445" s="358"/>
      <c r="L445" s="358"/>
      <c r="M445" s="358"/>
      <c r="N445" s="358"/>
      <c r="O445" s="358"/>
      <c r="P445" s="358"/>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row>
    <row r="446" spans="1:37" ht="13">
      <c r="A446" s="358"/>
      <c r="B446" s="358"/>
      <c r="C446" s="358"/>
      <c r="D446" s="358"/>
      <c r="E446" s="358"/>
      <c r="F446" s="358"/>
      <c r="G446" s="358"/>
      <c r="H446" s="358"/>
      <c r="I446" s="358"/>
      <c r="J446" s="358"/>
      <c r="K446" s="358"/>
      <c r="L446" s="358"/>
      <c r="M446" s="358"/>
      <c r="N446" s="358"/>
      <c r="O446" s="358"/>
      <c r="P446" s="358"/>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row>
    <row r="447" spans="1:37" ht="13">
      <c r="A447" s="358"/>
      <c r="B447" s="358"/>
      <c r="C447" s="358"/>
      <c r="D447" s="358"/>
      <c r="E447" s="358"/>
      <c r="F447" s="358"/>
      <c r="G447" s="358"/>
      <c r="H447" s="358"/>
      <c r="I447" s="358"/>
      <c r="J447" s="358"/>
      <c r="K447" s="358"/>
      <c r="L447" s="358"/>
      <c r="M447" s="358"/>
      <c r="N447" s="358"/>
      <c r="O447" s="358"/>
      <c r="P447" s="358"/>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row>
    <row r="448" spans="1:37" ht="13">
      <c r="A448" s="358"/>
      <c r="B448" s="358"/>
      <c r="C448" s="358"/>
      <c r="D448" s="358"/>
      <c r="E448" s="358"/>
      <c r="F448" s="358"/>
      <c r="G448" s="358"/>
      <c r="H448" s="358"/>
      <c r="I448" s="358"/>
      <c r="J448" s="358"/>
      <c r="K448" s="358"/>
      <c r="L448" s="358"/>
      <c r="M448" s="358"/>
      <c r="N448" s="358"/>
      <c r="O448" s="358"/>
      <c r="P448" s="358"/>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row>
    <row r="449" spans="1:37" ht="13">
      <c r="A449" s="358"/>
      <c r="B449" s="358"/>
      <c r="C449" s="358"/>
      <c r="D449" s="358"/>
      <c r="E449" s="358"/>
      <c r="F449" s="358"/>
      <c r="G449" s="358"/>
      <c r="H449" s="358"/>
      <c r="I449" s="358"/>
      <c r="J449" s="358"/>
      <c r="K449" s="358"/>
      <c r="L449" s="358"/>
      <c r="M449" s="358"/>
      <c r="N449" s="358"/>
      <c r="O449" s="358"/>
      <c r="P449" s="358"/>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row>
    <row r="450" spans="1:37" ht="13">
      <c r="A450" s="358"/>
      <c r="B450" s="358"/>
      <c r="C450" s="358"/>
      <c r="D450" s="358"/>
      <c r="E450" s="358"/>
      <c r="F450" s="358"/>
      <c r="G450" s="358"/>
      <c r="H450" s="358"/>
      <c r="I450" s="358"/>
      <c r="J450" s="358"/>
      <c r="K450" s="358"/>
      <c r="L450" s="358"/>
      <c r="M450" s="358"/>
      <c r="N450" s="358"/>
      <c r="O450" s="358"/>
      <c r="P450" s="358"/>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row>
    <row r="451" spans="1:37" ht="13">
      <c r="A451" s="358"/>
      <c r="B451" s="358"/>
      <c r="C451" s="358"/>
      <c r="D451" s="358"/>
      <c r="E451" s="358"/>
      <c r="F451" s="358"/>
      <c r="G451" s="358"/>
      <c r="H451" s="358"/>
      <c r="I451" s="358"/>
      <c r="J451" s="358"/>
      <c r="K451" s="358"/>
      <c r="L451" s="358"/>
      <c r="M451" s="358"/>
      <c r="N451" s="358"/>
      <c r="O451" s="358"/>
      <c r="P451" s="358"/>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row>
    <row r="452" spans="1:37" ht="13">
      <c r="A452" s="358"/>
      <c r="B452" s="358"/>
      <c r="C452" s="358"/>
      <c r="D452" s="358"/>
      <c r="E452" s="358"/>
      <c r="F452" s="358"/>
      <c r="G452" s="358"/>
      <c r="H452" s="358"/>
      <c r="I452" s="358"/>
      <c r="J452" s="358"/>
      <c r="K452" s="358"/>
      <c r="L452" s="358"/>
      <c r="M452" s="358"/>
      <c r="N452" s="358"/>
      <c r="O452" s="358"/>
      <c r="P452" s="358"/>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row>
    <row r="453" spans="1:37" ht="13">
      <c r="A453" s="358"/>
      <c r="B453" s="358"/>
      <c r="C453" s="358"/>
      <c r="D453" s="358"/>
      <c r="E453" s="358"/>
      <c r="F453" s="358"/>
      <c r="G453" s="358"/>
      <c r="H453" s="358"/>
      <c r="I453" s="358"/>
      <c r="J453" s="358"/>
      <c r="K453" s="358"/>
      <c r="L453" s="358"/>
      <c r="M453" s="358"/>
      <c r="N453" s="358"/>
      <c r="O453" s="358"/>
      <c r="P453" s="358"/>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row>
    <row r="454" spans="1:37" ht="13">
      <c r="A454" s="358"/>
      <c r="B454" s="358"/>
      <c r="C454" s="358"/>
      <c r="D454" s="358"/>
      <c r="E454" s="358"/>
      <c r="F454" s="358"/>
      <c r="G454" s="358"/>
      <c r="H454" s="358"/>
      <c r="I454" s="358"/>
      <c r="J454" s="358"/>
      <c r="K454" s="358"/>
      <c r="L454" s="358"/>
      <c r="M454" s="358"/>
      <c r="N454" s="358"/>
      <c r="O454" s="358"/>
      <c r="P454" s="358"/>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row>
    <row r="455" spans="1:37" ht="13">
      <c r="A455" s="358"/>
      <c r="B455" s="358"/>
      <c r="C455" s="358"/>
      <c r="D455" s="358"/>
      <c r="E455" s="358"/>
      <c r="F455" s="358"/>
      <c r="G455" s="358"/>
      <c r="H455" s="358"/>
      <c r="I455" s="358"/>
      <c r="J455" s="358"/>
      <c r="K455" s="358"/>
      <c r="L455" s="358"/>
      <c r="M455" s="358"/>
      <c r="N455" s="358"/>
      <c r="O455" s="358"/>
      <c r="P455" s="358"/>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row>
    <row r="456" spans="1:37" ht="13">
      <c r="A456" s="358"/>
      <c r="B456" s="358"/>
      <c r="C456" s="358"/>
      <c r="D456" s="358"/>
      <c r="E456" s="358"/>
      <c r="F456" s="358"/>
      <c r="G456" s="358"/>
      <c r="H456" s="358"/>
      <c r="I456" s="358"/>
      <c r="J456" s="358"/>
      <c r="K456" s="358"/>
      <c r="L456" s="358"/>
      <c r="M456" s="358"/>
      <c r="N456" s="358"/>
      <c r="O456" s="358"/>
      <c r="P456" s="358"/>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row>
    <row r="457" spans="1:37" ht="13">
      <c r="A457" s="358"/>
      <c r="B457" s="358"/>
      <c r="C457" s="358"/>
      <c r="D457" s="358"/>
      <c r="E457" s="358"/>
      <c r="F457" s="358"/>
      <c r="G457" s="358"/>
      <c r="H457" s="358"/>
      <c r="I457" s="358"/>
      <c r="J457" s="358"/>
      <c r="K457" s="358"/>
      <c r="L457" s="358"/>
      <c r="M457" s="358"/>
      <c r="N457" s="358"/>
      <c r="O457" s="358"/>
      <c r="P457" s="358"/>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row>
    <row r="458" spans="1:37" ht="13">
      <c r="A458" s="358"/>
      <c r="B458" s="358"/>
      <c r="C458" s="358"/>
      <c r="D458" s="358"/>
      <c r="E458" s="358"/>
      <c r="F458" s="358"/>
      <c r="G458" s="358"/>
      <c r="H458" s="358"/>
      <c r="I458" s="358"/>
      <c r="J458" s="358"/>
      <c r="K458" s="358"/>
      <c r="L458" s="358"/>
      <c r="M458" s="358"/>
      <c r="N458" s="358"/>
      <c r="O458" s="358"/>
      <c r="P458" s="358"/>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row>
    <row r="459" spans="1:37" ht="13">
      <c r="A459" s="358"/>
      <c r="B459" s="358"/>
      <c r="C459" s="358"/>
      <c r="D459" s="358"/>
      <c r="E459" s="358"/>
      <c r="F459" s="358"/>
      <c r="G459" s="358"/>
      <c r="H459" s="358"/>
      <c r="I459" s="358"/>
      <c r="J459" s="358"/>
      <c r="K459" s="358"/>
      <c r="L459" s="358"/>
      <c r="M459" s="358"/>
      <c r="N459" s="358"/>
      <c r="O459" s="358"/>
      <c r="P459" s="358"/>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row>
    <row r="460" spans="1:37" ht="13">
      <c r="A460" s="358"/>
      <c r="B460" s="358"/>
      <c r="C460" s="358"/>
      <c r="D460" s="358"/>
      <c r="E460" s="358"/>
      <c r="F460" s="358"/>
      <c r="G460" s="358"/>
      <c r="H460" s="358"/>
      <c r="I460" s="358"/>
      <c r="J460" s="358"/>
      <c r="K460" s="358"/>
      <c r="L460" s="358"/>
      <c r="M460" s="358"/>
      <c r="N460" s="358"/>
      <c r="O460" s="358"/>
      <c r="P460" s="358"/>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row>
    <row r="461" spans="1:37" ht="13">
      <c r="A461" s="358"/>
      <c r="B461" s="358"/>
      <c r="C461" s="358"/>
      <c r="D461" s="358"/>
      <c r="E461" s="358"/>
      <c r="F461" s="358"/>
      <c r="G461" s="358"/>
      <c r="H461" s="358"/>
      <c r="I461" s="358"/>
      <c r="J461" s="358"/>
      <c r="K461" s="358"/>
      <c r="L461" s="358"/>
      <c r="M461" s="358"/>
      <c r="N461" s="358"/>
      <c r="O461" s="358"/>
      <c r="P461" s="358"/>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row>
    <row r="462" spans="1:37" ht="13">
      <c r="A462" s="358"/>
      <c r="B462" s="358"/>
      <c r="C462" s="358"/>
      <c r="D462" s="358"/>
      <c r="E462" s="358"/>
      <c r="F462" s="358"/>
      <c r="G462" s="358"/>
      <c r="H462" s="358"/>
      <c r="I462" s="358"/>
      <c r="J462" s="358"/>
      <c r="K462" s="358"/>
      <c r="L462" s="358"/>
      <c r="M462" s="358"/>
      <c r="N462" s="358"/>
      <c r="O462" s="358"/>
      <c r="P462" s="358"/>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row>
    <row r="463" spans="1:37" ht="13">
      <c r="A463" s="358"/>
      <c r="B463" s="358"/>
      <c r="C463" s="358"/>
      <c r="D463" s="358"/>
      <c r="E463" s="358"/>
      <c r="F463" s="358"/>
      <c r="G463" s="358"/>
      <c r="H463" s="358"/>
      <c r="I463" s="358"/>
      <c r="J463" s="358"/>
      <c r="K463" s="358"/>
      <c r="L463" s="358"/>
      <c r="M463" s="358"/>
      <c r="N463" s="358"/>
      <c r="O463" s="358"/>
      <c r="P463" s="358"/>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row>
    <row r="464" spans="1:37" ht="13">
      <c r="A464" s="358"/>
      <c r="B464" s="358"/>
      <c r="C464" s="358"/>
      <c r="D464" s="358"/>
      <c r="E464" s="358"/>
      <c r="F464" s="358"/>
      <c r="G464" s="358"/>
      <c r="H464" s="358"/>
      <c r="I464" s="358"/>
      <c r="J464" s="358"/>
      <c r="K464" s="358"/>
      <c r="L464" s="358"/>
      <c r="M464" s="358"/>
      <c r="N464" s="358"/>
      <c r="O464" s="358"/>
      <c r="P464" s="358"/>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row>
    <row r="465" spans="1:37" ht="13">
      <c r="A465" s="358"/>
      <c r="B465" s="358"/>
      <c r="C465" s="358"/>
      <c r="D465" s="358"/>
      <c r="E465" s="358"/>
      <c r="F465" s="358"/>
      <c r="G465" s="358"/>
      <c r="H465" s="358"/>
      <c r="I465" s="358"/>
      <c r="J465" s="358"/>
      <c r="K465" s="358"/>
      <c r="L465" s="358"/>
      <c r="M465" s="358"/>
      <c r="N465" s="358"/>
      <c r="O465" s="358"/>
      <c r="P465" s="358"/>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row>
    <row r="466" spans="1:37" ht="13">
      <c r="A466" s="358"/>
      <c r="B466" s="358"/>
      <c r="C466" s="358"/>
      <c r="D466" s="358"/>
      <c r="E466" s="358"/>
      <c r="F466" s="358"/>
      <c r="G466" s="358"/>
      <c r="H466" s="358"/>
      <c r="I466" s="358"/>
      <c r="J466" s="358"/>
      <c r="K466" s="358"/>
      <c r="L466" s="358"/>
      <c r="M466" s="358"/>
      <c r="N466" s="358"/>
      <c r="O466" s="358"/>
      <c r="P466" s="358"/>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row>
    <row r="467" spans="1:37" ht="13">
      <c r="A467" s="358"/>
      <c r="B467" s="358"/>
      <c r="C467" s="358"/>
      <c r="D467" s="358"/>
      <c r="E467" s="358"/>
      <c r="F467" s="358"/>
      <c r="G467" s="358"/>
      <c r="H467" s="358"/>
      <c r="I467" s="358"/>
      <c r="J467" s="358"/>
      <c r="K467" s="358"/>
      <c r="L467" s="358"/>
      <c r="M467" s="358"/>
      <c r="N467" s="358"/>
      <c r="O467" s="358"/>
      <c r="P467" s="358"/>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row>
    <row r="468" spans="1:37" ht="13">
      <c r="A468" s="358"/>
      <c r="B468" s="358"/>
      <c r="C468" s="358"/>
      <c r="D468" s="358"/>
      <c r="E468" s="358"/>
      <c r="F468" s="358"/>
      <c r="G468" s="358"/>
      <c r="H468" s="358"/>
      <c r="I468" s="358"/>
      <c r="J468" s="358"/>
      <c r="K468" s="358"/>
      <c r="L468" s="358"/>
      <c r="M468" s="358"/>
      <c r="N468" s="358"/>
      <c r="O468" s="358"/>
      <c r="P468" s="358"/>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row>
    <row r="469" spans="1:37" ht="13">
      <c r="A469" s="358"/>
      <c r="B469" s="358"/>
      <c r="C469" s="358"/>
      <c r="D469" s="358"/>
      <c r="E469" s="358"/>
      <c r="F469" s="358"/>
      <c r="G469" s="358"/>
      <c r="H469" s="358"/>
      <c r="I469" s="358"/>
      <c r="J469" s="358"/>
      <c r="K469" s="358"/>
      <c r="L469" s="358"/>
      <c r="M469" s="358"/>
      <c r="N469" s="358"/>
      <c r="O469" s="358"/>
      <c r="P469" s="358"/>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row>
    <row r="470" spans="1:37" ht="13">
      <c r="A470" s="358"/>
      <c r="B470" s="358"/>
      <c r="C470" s="358"/>
      <c r="D470" s="358"/>
      <c r="E470" s="358"/>
      <c r="F470" s="358"/>
      <c r="G470" s="358"/>
      <c r="H470" s="358"/>
      <c r="I470" s="358"/>
      <c r="J470" s="358"/>
      <c r="K470" s="358"/>
      <c r="L470" s="358"/>
      <c r="M470" s="358"/>
      <c r="N470" s="358"/>
      <c r="O470" s="358"/>
      <c r="P470" s="358"/>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row>
    <row r="471" spans="1:37" ht="13">
      <c r="A471" s="358"/>
      <c r="B471" s="358"/>
      <c r="C471" s="358"/>
      <c r="D471" s="358"/>
      <c r="E471" s="358"/>
      <c r="F471" s="358"/>
      <c r="G471" s="358"/>
      <c r="H471" s="358"/>
      <c r="I471" s="358"/>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row>
    <row r="472" spans="1:37" ht="13">
      <c r="A472" s="358"/>
      <c r="B472" s="358"/>
      <c r="C472" s="358"/>
      <c r="D472" s="358"/>
      <c r="E472" s="358"/>
      <c r="F472" s="358"/>
      <c r="G472" s="358"/>
      <c r="H472" s="358"/>
      <c r="I472" s="358"/>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row>
    <row r="473" spans="1:37" ht="13">
      <c r="A473" s="358"/>
      <c r="B473" s="358"/>
      <c r="C473" s="358"/>
      <c r="D473" s="358"/>
      <c r="E473" s="358"/>
      <c r="F473" s="358"/>
      <c r="G473" s="358"/>
      <c r="H473" s="358"/>
      <c r="I473" s="358"/>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row>
    <row r="474" spans="1:37" ht="13">
      <c r="A474" s="358"/>
      <c r="B474" s="358"/>
      <c r="C474" s="358"/>
      <c r="D474" s="358"/>
      <c r="E474" s="358"/>
      <c r="F474" s="358"/>
      <c r="G474" s="358"/>
      <c r="H474" s="358"/>
      <c r="I474" s="358"/>
      <c r="J474" s="358"/>
      <c r="K474" s="358"/>
      <c r="L474" s="358"/>
      <c r="M474" s="358"/>
      <c r="N474" s="358"/>
      <c r="O474" s="358"/>
      <c r="P474" s="358"/>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row>
    <row r="475" spans="1:37" ht="13">
      <c r="A475" s="358"/>
      <c r="B475" s="358"/>
      <c r="C475" s="358"/>
      <c r="D475" s="358"/>
      <c r="E475" s="358"/>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row>
    <row r="476" spans="1:37" ht="13">
      <c r="A476" s="358"/>
      <c r="B476" s="358"/>
      <c r="C476" s="358"/>
      <c r="D476" s="358"/>
      <c r="E476" s="358"/>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row>
    <row r="477" spans="1:37" ht="13">
      <c r="A477" s="358"/>
      <c r="B477" s="358"/>
      <c r="C477" s="358"/>
      <c r="D477" s="358"/>
      <c r="E477" s="358"/>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row>
    <row r="478" spans="1:37" ht="13">
      <c r="A478" s="358"/>
      <c r="B478" s="358"/>
      <c r="C478" s="358"/>
      <c r="D478" s="358"/>
      <c r="E478" s="358"/>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row>
    <row r="479" spans="1:37" ht="13">
      <c r="A479" s="358"/>
      <c r="B479" s="358"/>
      <c r="C479" s="358"/>
      <c r="D479" s="358"/>
      <c r="E479" s="358"/>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row>
    <row r="480" spans="1:37" ht="13">
      <c r="A480" s="358"/>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row>
    <row r="481" spans="1:37" ht="13">
      <c r="A481" s="358"/>
      <c r="B481" s="358"/>
      <c r="C481" s="358"/>
      <c r="D481" s="358"/>
      <c r="E481" s="358"/>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row>
    <row r="482" spans="1:37" ht="13">
      <c r="A482" s="358"/>
      <c r="B482" s="358"/>
      <c r="C482" s="358"/>
      <c r="D482" s="358"/>
      <c r="E482" s="358"/>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row>
    <row r="483" spans="1:37" ht="13">
      <c r="A483" s="358"/>
      <c r="B483" s="358"/>
      <c r="C483" s="358"/>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row>
    <row r="484" spans="1:37" ht="13">
      <c r="A484" s="358"/>
      <c r="B484" s="358"/>
      <c r="C484" s="358"/>
      <c r="D484" s="358"/>
      <c r="E484" s="358"/>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row>
    <row r="485" spans="1:37" ht="13">
      <c r="A485" s="358"/>
      <c r="B485" s="358"/>
      <c r="C485" s="358"/>
      <c r="D485" s="358"/>
      <c r="E485" s="358"/>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row>
    <row r="486" spans="1:37" ht="13">
      <c r="A486" s="358"/>
      <c r="B486" s="358"/>
      <c r="C486" s="358"/>
      <c r="D486" s="358"/>
      <c r="E486" s="358"/>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row>
    <row r="487" spans="1:37" ht="13">
      <c r="A487" s="358"/>
      <c r="B487" s="358"/>
      <c r="C487" s="358"/>
      <c r="D487" s="358"/>
      <c r="E487" s="358"/>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row>
    <row r="488" spans="1:37" ht="13">
      <c r="A488" s="358"/>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row>
    <row r="489" spans="1:37" ht="13">
      <c r="A489" s="358"/>
      <c r="B489" s="358"/>
      <c r="C489" s="358"/>
      <c r="D489" s="358"/>
      <c r="E489" s="358"/>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row>
    <row r="490" spans="1:37" ht="13">
      <c r="A490" s="358"/>
      <c r="B490" s="358"/>
      <c r="C490" s="358"/>
      <c r="D490" s="358"/>
      <c r="E490" s="358"/>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row>
    <row r="491" spans="1:37" ht="13">
      <c r="A491" s="358"/>
      <c r="B491" s="358"/>
      <c r="C491" s="358"/>
      <c r="D491" s="358"/>
      <c r="E491" s="358"/>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row>
    <row r="492" spans="1:37" ht="13">
      <c r="A492" s="358"/>
      <c r="B492" s="358"/>
      <c r="C492" s="358"/>
      <c r="D492" s="358"/>
      <c r="E492" s="358"/>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row>
    <row r="493" spans="1:37" ht="13">
      <c r="A493" s="358"/>
      <c r="B493" s="358"/>
      <c r="C493" s="358"/>
      <c r="D493" s="358"/>
      <c r="E493" s="358"/>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row>
    <row r="494" spans="1:37" ht="13">
      <c r="A494" s="358"/>
      <c r="B494" s="358"/>
      <c r="C494" s="358"/>
      <c r="D494" s="358"/>
      <c r="E494" s="358"/>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row>
    <row r="495" spans="1:37" ht="13">
      <c r="A495" s="358"/>
      <c r="B495" s="358"/>
      <c r="C495" s="358"/>
      <c r="D495" s="358"/>
      <c r="E495" s="358"/>
      <c r="F495" s="358"/>
      <c r="G495" s="358"/>
      <c r="H495" s="358"/>
      <c r="I495" s="358"/>
      <c r="J495" s="358"/>
      <c r="K495" s="358"/>
      <c r="L495" s="358"/>
      <c r="M495" s="358"/>
      <c r="N495" s="358"/>
      <c r="O495" s="358"/>
      <c r="P495" s="358"/>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row>
    <row r="496" spans="1:37" ht="13">
      <c r="A496" s="358"/>
      <c r="B496" s="358"/>
      <c r="C496" s="358"/>
      <c r="D496" s="358"/>
      <c r="E496" s="358"/>
      <c r="F496" s="358"/>
      <c r="G496" s="358"/>
      <c r="H496" s="358"/>
      <c r="I496" s="358"/>
      <c r="J496" s="358"/>
      <c r="K496" s="358"/>
      <c r="L496" s="358"/>
      <c r="M496" s="358"/>
      <c r="N496" s="358"/>
      <c r="O496" s="358"/>
      <c r="P496" s="358"/>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row>
    <row r="497" spans="1:37" ht="13">
      <c r="A497" s="358"/>
      <c r="B497" s="358"/>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row>
    <row r="498" spans="1:37" ht="13">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row>
    <row r="499" spans="1:37" ht="13">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row>
    <row r="500" spans="1:37" ht="13">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row>
    <row r="501" spans="1:37" ht="13">
      <c r="A501" s="358"/>
      <c r="B501" s="358"/>
      <c r="C501" s="358"/>
      <c r="D501" s="358"/>
      <c r="E501" s="358"/>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row>
    <row r="502" spans="1:37" ht="13">
      <c r="A502" s="358"/>
      <c r="B502" s="358"/>
      <c r="C502" s="358"/>
      <c r="D502" s="358"/>
      <c r="E502" s="358"/>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row>
    <row r="503" spans="1:37" ht="13">
      <c r="A503" s="358"/>
      <c r="B503" s="358"/>
      <c r="C503" s="358"/>
      <c r="D503" s="358"/>
      <c r="E503" s="358"/>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row>
    <row r="504" spans="1:37" ht="13">
      <c r="A504" s="358"/>
      <c r="B504" s="358"/>
      <c r="C504" s="358"/>
      <c r="D504" s="358"/>
      <c r="E504" s="358"/>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row>
    <row r="505" spans="1:37" ht="13">
      <c r="A505" s="358"/>
      <c r="B505" s="358"/>
      <c r="C505" s="358"/>
      <c r="D505" s="358"/>
      <c r="E505" s="358"/>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row>
    <row r="506" spans="1:37" ht="13">
      <c r="A506" s="358"/>
      <c r="B506" s="358"/>
      <c r="C506" s="358"/>
      <c r="D506" s="358"/>
      <c r="E506" s="358"/>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row>
    <row r="507" spans="1:37" ht="13">
      <c r="A507" s="358"/>
      <c r="B507" s="358"/>
      <c r="C507" s="358"/>
      <c r="D507" s="358"/>
      <c r="E507" s="358"/>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row>
    <row r="508" spans="1:37" ht="13">
      <c r="A508" s="358"/>
      <c r="B508" s="358"/>
      <c r="C508" s="358"/>
      <c r="D508" s="358"/>
      <c r="E508" s="358"/>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row>
    <row r="509" spans="1:37" ht="13">
      <c r="A509" s="358"/>
      <c r="B509" s="358"/>
      <c r="C509" s="358"/>
      <c r="D509" s="358"/>
      <c r="E509" s="358"/>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row>
    <row r="510" spans="1:37" ht="13">
      <c r="A510" s="358"/>
      <c r="B510" s="358"/>
      <c r="C510" s="358"/>
      <c r="D510" s="358"/>
      <c r="E510" s="358"/>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row>
    <row r="511" spans="1:37" ht="13">
      <c r="A511" s="358"/>
      <c r="B511" s="358"/>
      <c r="C511" s="358"/>
      <c r="D511" s="358"/>
      <c r="E511" s="358"/>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row>
    <row r="512" spans="1:37" ht="13">
      <c r="A512" s="358"/>
      <c r="B512" s="358"/>
      <c r="C512" s="358"/>
      <c r="D512" s="358"/>
      <c r="E512" s="358"/>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row>
    <row r="513" spans="1:37" ht="13">
      <c r="A513" s="358"/>
      <c r="B513" s="358"/>
      <c r="C513" s="358"/>
      <c r="D513" s="358"/>
      <c r="E513" s="358"/>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row>
    <row r="514" spans="1:37" ht="13">
      <c r="A514" s="358"/>
      <c r="B514" s="358"/>
      <c r="C514" s="358"/>
      <c r="D514" s="358"/>
      <c r="E514" s="358"/>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row>
    <row r="515" spans="1:37" ht="13">
      <c r="A515" s="358"/>
      <c r="B515" s="358"/>
      <c r="C515" s="358"/>
      <c r="D515" s="358"/>
      <c r="E515" s="358"/>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row>
    <row r="516" spans="1:37" ht="13">
      <c r="A516" s="358"/>
      <c r="B516" s="358"/>
      <c r="C516" s="358"/>
      <c r="D516" s="358"/>
      <c r="E516" s="358"/>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row>
    <row r="517" spans="1:37" ht="13">
      <c r="A517" s="358"/>
      <c r="B517" s="358"/>
      <c r="C517" s="358"/>
      <c r="D517" s="358"/>
      <c r="E517" s="358"/>
      <c r="F517" s="358"/>
      <c r="G517" s="358"/>
      <c r="H517" s="358"/>
      <c r="I517" s="358"/>
      <c r="J517" s="358"/>
      <c r="K517" s="358"/>
      <c r="L517" s="358"/>
      <c r="M517" s="358"/>
      <c r="N517" s="358"/>
      <c r="O517" s="358"/>
      <c r="P517" s="358"/>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row>
    <row r="518" spans="1:37" ht="13">
      <c r="A518" s="358"/>
      <c r="B518" s="358"/>
      <c r="C518" s="358"/>
      <c r="D518" s="358"/>
      <c r="E518" s="358"/>
      <c r="F518" s="358"/>
      <c r="G518" s="358"/>
      <c r="H518" s="358"/>
      <c r="I518" s="358"/>
      <c r="J518" s="358"/>
      <c r="K518" s="358"/>
      <c r="L518" s="358"/>
      <c r="M518" s="358"/>
      <c r="N518" s="358"/>
      <c r="O518" s="358"/>
      <c r="P518" s="358"/>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row>
    <row r="519" spans="1:37" ht="13">
      <c r="A519" s="358"/>
      <c r="B519" s="358"/>
      <c r="C519" s="358"/>
      <c r="D519" s="358"/>
      <c r="E519" s="358"/>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row>
    <row r="520" spans="1:37" ht="13">
      <c r="A520" s="358"/>
      <c r="B520" s="358"/>
      <c r="C520" s="358"/>
      <c r="D520" s="358"/>
      <c r="E520" s="358"/>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row>
    <row r="521" spans="1:37" ht="13">
      <c r="A521" s="358"/>
      <c r="B521" s="358"/>
      <c r="C521" s="358"/>
      <c r="D521" s="358"/>
      <c r="E521" s="358"/>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row>
    <row r="522" spans="1:37" ht="13">
      <c r="A522" s="358"/>
      <c r="B522" s="358"/>
      <c r="C522" s="358"/>
      <c r="D522" s="358"/>
      <c r="E522" s="358"/>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row>
    <row r="523" spans="1:37" ht="13">
      <c r="A523" s="358"/>
      <c r="B523" s="358"/>
      <c r="C523" s="358"/>
      <c r="D523" s="358"/>
      <c r="E523" s="358"/>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row>
    <row r="524" spans="1:37" ht="13">
      <c r="A524" s="358"/>
      <c r="B524" s="358"/>
      <c r="C524" s="358"/>
      <c r="D524" s="358"/>
      <c r="E524" s="358"/>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row>
    <row r="525" spans="1:37" ht="13">
      <c r="A525" s="358"/>
      <c r="B525" s="358"/>
      <c r="C525" s="358"/>
      <c r="D525" s="358"/>
      <c r="E525" s="358"/>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row>
    <row r="526" spans="1:37" ht="13">
      <c r="A526" s="358"/>
      <c r="B526" s="358"/>
      <c r="C526" s="358"/>
      <c r="D526" s="358"/>
      <c r="E526" s="358"/>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row>
    <row r="527" spans="1:37" ht="13">
      <c r="A527" s="358"/>
      <c r="B527" s="358"/>
      <c r="C527" s="358"/>
      <c r="D527" s="358"/>
      <c r="E527" s="358"/>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row>
    <row r="528" spans="1:37" ht="13">
      <c r="A528" s="358"/>
      <c r="B528" s="358"/>
      <c r="C528" s="358"/>
      <c r="D528" s="358"/>
      <c r="E528" s="358"/>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row>
    <row r="529" spans="1:37" ht="13">
      <c r="A529" s="358"/>
      <c r="B529" s="358"/>
      <c r="C529" s="358"/>
      <c r="D529" s="358"/>
      <c r="E529" s="358"/>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row>
    <row r="530" spans="1:37" ht="13">
      <c r="A530" s="358"/>
      <c r="B530" s="358"/>
      <c r="C530" s="358"/>
      <c r="D530" s="358"/>
      <c r="E530" s="358"/>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row>
    <row r="531" spans="1:37" ht="13">
      <c r="A531" s="358"/>
      <c r="B531" s="358"/>
      <c r="C531" s="358"/>
      <c r="D531" s="358"/>
      <c r="E531" s="358"/>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row>
    <row r="532" spans="1:37" ht="13">
      <c r="A532" s="358"/>
      <c r="B532" s="358"/>
      <c r="C532" s="358"/>
      <c r="D532" s="358"/>
      <c r="E532" s="358"/>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row>
    <row r="533" spans="1:37" ht="13">
      <c r="A533" s="358"/>
      <c r="B533" s="358"/>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row>
    <row r="534" spans="1:37" ht="13">
      <c r="A534" s="358"/>
      <c r="B534" s="358"/>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row>
    <row r="535" spans="1:37" ht="13">
      <c r="A535" s="358"/>
      <c r="B535" s="358"/>
      <c r="C535" s="358"/>
      <c r="D535" s="358"/>
      <c r="E535" s="358"/>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row>
    <row r="536" spans="1:37" ht="13">
      <c r="A536" s="358"/>
      <c r="B536" s="358"/>
      <c r="C536" s="358"/>
      <c r="D536" s="358"/>
      <c r="E536" s="358"/>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row>
    <row r="537" spans="1:37" ht="13">
      <c r="A537" s="358"/>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row>
    <row r="538" spans="1:37" ht="13">
      <c r="A538" s="358"/>
      <c r="B538" s="358"/>
      <c r="C538" s="358"/>
      <c r="D538" s="358"/>
      <c r="E538" s="358"/>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row>
    <row r="539" spans="1:37" ht="13">
      <c r="A539" s="358"/>
      <c r="B539" s="358"/>
      <c r="C539" s="358"/>
      <c r="D539" s="358"/>
      <c r="E539" s="358"/>
      <c r="F539" s="358"/>
      <c r="G539" s="358"/>
      <c r="H539" s="358"/>
      <c r="I539" s="358"/>
      <c r="J539" s="358"/>
      <c r="K539" s="358"/>
      <c r="L539" s="358"/>
      <c r="M539" s="358"/>
      <c r="N539" s="358"/>
      <c r="O539" s="358"/>
      <c r="P539" s="358"/>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row>
    <row r="540" spans="1:37" ht="13">
      <c r="A540" s="358"/>
      <c r="B540" s="358"/>
      <c r="C540" s="358"/>
      <c r="D540" s="358"/>
      <c r="E540" s="358"/>
      <c r="F540" s="358"/>
      <c r="G540" s="358"/>
      <c r="H540" s="358"/>
      <c r="I540" s="358"/>
      <c r="J540" s="358"/>
      <c r="K540" s="358"/>
      <c r="L540" s="358"/>
      <c r="M540" s="358"/>
      <c r="N540" s="358"/>
      <c r="O540" s="358"/>
      <c r="P540" s="358"/>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row>
    <row r="541" spans="1:37" ht="13">
      <c r="A541" s="358"/>
      <c r="B541" s="358"/>
      <c r="C541" s="358"/>
      <c r="D541" s="358"/>
      <c r="E541" s="358"/>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row>
    <row r="542" spans="1:37" ht="13">
      <c r="A542" s="358"/>
      <c r="B542" s="358"/>
      <c r="C542" s="358"/>
      <c r="D542" s="358"/>
      <c r="E542" s="358"/>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row>
    <row r="543" spans="1:37" ht="13">
      <c r="A543" s="358"/>
      <c r="B543" s="358"/>
      <c r="C543" s="358"/>
      <c r="D543" s="358"/>
      <c r="E543" s="358"/>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row>
    <row r="544" spans="1:37" ht="13">
      <c r="A544" s="358"/>
      <c r="B544" s="358"/>
      <c r="C544" s="358"/>
      <c r="D544" s="358"/>
      <c r="E544" s="358"/>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row>
    <row r="545" spans="1:37" ht="13">
      <c r="A545" s="358"/>
      <c r="B545" s="358"/>
      <c r="C545" s="358"/>
      <c r="D545" s="358"/>
      <c r="E545" s="358"/>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row>
    <row r="546" spans="1:37" ht="13">
      <c r="A546" s="358"/>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row>
    <row r="547" spans="1:37" ht="13">
      <c r="A547" s="358"/>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row>
    <row r="548" spans="1:37" ht="13">
      <c r="A548" s="358"/>
      <c r="B548" s="358"/>
      <c r="C548" s="358"/>
      <c r="D548" s="358"/>
      <c r="E548" s="358"/>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row>
    <row r="549" spans="1:37" ht="13">
      <c r="A549" s="358"/>
      <c r="B549" s="358"/>
      <c r="C549" s="358"/>
      <c r="D549" s="358"/>
      <c r="E549" s="358"/>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row>
    <row r="550" spans="1:37" ht="13">
      <c r="A550" s="358"/>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row>
    <row r="551" spans="1:37" ht="13">
      <c r="A551" s="358"/>
      <c r="B551" s="358"/>
      <c r="C551" s="358"/>
      <c r="D551" s="358"/>
      <c r="E551" s="358"/>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row>
    <row r="552" spans="1:37" ht="13">
      <c r="A552" s="358"/>
      <c r="B552" s="358"/>
      <c r="C552" s="358"/>
      <c r="D552" s="358"/>
      <c r="E552" s="358"/>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row>
    <row r="553" spans="1:37" ht="13">
      <c r="A553" s="358"/>
      <c r="B553" s="358"/>
      <c r="C553" s="358"/>
      <c r="D553" s="358"/>
      <c r="E553" s="358"/>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row>
    <row r="554" spans="1:37" ht="13">
      <c r="A554" s="358"/>
      <c r="B554" s="358"/>
      <c r="C554" s="358"/>
      <c r="D554" s="358"/>
      <c r="E554" s="358"/>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row>
    <row r="555" spans="1:37" ht="13">
      <c r="A555" s="358"/>
      <c r="B555" s="358"/>
      <c r="C555" s="358"/>
      <c r="D555" s="358"/>
      <c r="E555" s="358"/>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row>
    <row r="556" spans="1:37" ht="13">
      <c r="A556" s="358"/>
      <c r="B556" s="358"/>
      <c r="C556" s="358"/>
      <c r="D556" s="358"/>
      <c r="E556" s="358"/>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row>
    <row r="557" spans="1:37" ht="13">
      <c r="A557" s="358"/>
      <c r="B557" s="358"/>
      <c r="C557" s="358"/>
      <c r="D557" s="358"/>
      <c r="E557" s="358"/>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row>
    <row r="558" spans="1:37" ht="13">
      <c r="A558" s="358"/>
      <c r="B558" s="358"/>
      <c r="C558" s="358"/>
      <c r="D558" s="358"/>
      <c r="E558" s="358"/>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row>
    <row r="559" spans="1:37" ht="13">
      <c r="A559" s="358"/>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row>
    <row r="560" spans="1:37" ht="13">
      <c r="A560" s="358"/>
      <c r="B560" s="358"/>
      <c r="C560" s="358"/>
      <c r="D560" s="358"/>
      <c r="E560" s="358"/>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row>
    <row r="561" spans="1:37" ht="13">
      <c r="A561" s="358"/>
      <c r="B561" s="358"/>
      <c r="C561" s="358"/>
      <c r="D561" s="358"/>
      <c r="E561" s="358"/>
      <c r="F561" s="358"/>
      <c r="G561" s="358"/>
      <c r="H561" s="358"/>
      <c r="I561" s="358"/>
      <c r="J561" s="358"/>
      <c r="K561" s="358"/>
      <c r="L561" s="358"/>
      <c r="M561" s="358"/>
      <c r="N561" s="358"/>
      <c r="O561" s="358"/>
      <c r="P561" s="358"/>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row>
    <row r="562" spans="1:37" ht="13">
      <c r="A562" s="358"/>
      <c r="B562" s="358"/>
      <c r="C562" s="358"/>
      <c r="D562" s="358"/>
      <c r="E562" s="358"/>
      <c r="F562" s="358"/>
      <c r="G562" s="358"/>
      <c r="H562" s="358"/>
      <c r="I562" s="358"/>
      <c r="J562" s="358"/>
      <c r="K562" s="358"/>
      <c r="L562" s="358"/>
      <c r="M562" s="358"/>
      <c r="N562" s="358"/>
      <c r="O562" s="358"/>
      <c r="P562" s="358"/>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row>
    <row r="563" spans="1:37" ht="13">
      <c r="A563" s="358"/>
      <c r="B563" s="358"/>
      <c r="C563" s="358"/>
      <c r="D563" s="358"/>
      <c r="E563" s="358"/>
      <c r="F563" s="358"/>
      <c r="G563" s="358"/>
      <c r="H563" s="358"/>
      <c r="I563" s="358"/>
      <c r="J563" s="358"/>
      <c r="K563" s="358"/>
      <c r="L563" s="358"/>
      <c r="M563" s="358"/>
      <c r="N563" s="358"/>
      <c r="O563" s="358"/>
      <c r="P563" s="358"/>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row>
    <row r="564" spans="1:37" ht="13">
      <c r="A564" s="358"/>
      <c r="B564" s="358"/>
      <c r="C564" s="358"/>
      <c r="D564" s="358"/>
      <c r="E564" s="358"/>
      <c r="F564" s="358"/>
      <c r="G564" s="358"/>
      <c r="H564" s="358"/>
      <c r="I564" s="358"/>
      <c r="J564" s="358"/>
      <c r="K564" s="358"/>
      <c r="L564" s="358"/>
      <c r="M564" s="358"/>
      <c r="N564" s="358"/>
      <c r="O564" s="358"/>
      <c r="P564" s="358"/>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row>
    <row r="565" spans="1:37" ht="13">
      <c r="A565" s="358"/>
      <c r="B565" s="358"/>
      <c r="C565" s="358"/>
      <c r="D565" s="358"/>
      <c r="E565" s="358"/>
      <c r="F565" s="358"/>
      <c r="G565" s="358"/>
      <c r="H565" s="358"/>
      <c r="I565" s="358"/>
      <c r="J565" s="358"/>
      <c r="K565" s="358"/>
      <c r="L565" s="358"/>
      <c r="M565" s="358"/>
      <c r="N565" s="358"/>
      <c r="O565" s="358"/>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row>
    <row r="566" spans="1:37" ht="13">
      <c r="A566" s="358"/>
      <c r="B566" s="358"/>
      <c r="C566" s="358"/>
      <c r="D566" s="358"/>
      <c r="E566" s="358"/>
      <c r="F566" s="358"/>
      <c r="G566" s="358"/>
      <c r="H566" s="358"/>
      <c r="I566" s="358"/>
      <c r="J566" s="358"/>
      <c r="K566" s="358"/>
      <c r="L566" s="358"/>
      <c r="M566" s="358"/>
      <c r="N566" s="358"/>
      <c r="O566" s="358"/>
      <c r="P566" s="358"/>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row>
    <row r="567" spans="1:37" ht="13">
      <c r="A567" s="358"/>
      <c r="B567" s="358"/>
      <c r="C567" s="358"/>
      <c r="D567" s="358"/>
      <c r="E567" s="358"/>
      <c r="F567" s="358"/>
      <c r="G567" s="358"/>
      <c r="H567" s="358"/>
      <c r="I567" s="358"/>
      <c r="J567" s="358"/>
      <c r="K567" s="358"/>
      <c r="L567" s="358"/>
      <c r="M567" s="358"/>
      <c r="N567" s="358"/>
      <c r="O567" s="358"/>
      <c r="P567" s="358"/>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row>
    <row r="568" spans="1:37" ht="13">
      <c r="A568" s="358"/>
      <c r="B568" s="358"/>
      <c r="C568" s="358"/>
      <c r="D568" s="358"/>
      <c r="E568" s="358"/>
      <c r="F568" s="358"/>
      <c r="G568" s="358"/>
      <c r="H568" s="358"/>
      <c r="I568" s="358"/>
      <c r="J568" s="358"/>
      <c r="K568" s="358"/>
      <c r="L568" s="358"/>
      <c r="M568" s="358"/>
      <c r="N568" s="358"/>
      <c r="O568" s="358"/>
      <c r="P568" s="358"/>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row>
    <row r="569" spans="1:37" ht="13">
      <c r="A569" s="358"/>
      <c r="B569" s="358"/>
      <c r="C569" s="358"/>
      <c r="D569" s="358"/>
      <c r="E569" s="358"/>
      <c r="F569" s="358"/>
      <c r="G569" s="358"/>
      <c r="H569" s="358"/>
      <c r="I569" s="358"/>
      <c r="J569" s="358"/>
      <c r="K569" s="358"/>
      <c r="L569" s="358"/>
      <c r="M569" s="358"/>
      <c r="N569" s="358"/>
      <c r="O569" s="358"/>
      <c r="P569" s="358"/>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row>
    <row r="570" spans="1:37" ht="13">
      <c r="A570" s="358"/>
      <c r="B570" s="358"/>
      <c r="C570" s="358"/>
      <c r="D570" s="358"/>
      <c r="E570" s="358"/>
      <c r="F570" s="358"/>
      <c r="G570" s="358"/>
      <c r="H570" s="358"/>
      <c r="I570" s="358"/>
      <c r="J570" s="358"/>
      <c r="K570" s="358"/>
      <c r="L570" s="358"/>
      <c r="M570" s="358"/>
      <c r="N570" s="358"/>
      <c r="O570" s="358"/>
      <c r="P570" s="358"/>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row>
    <row r="571" spans="1:37" ht="13">
      <c r="A571" s="358"/>
      <c r="B571" s="358"/>
      <c r="C571" s="358"/>
      <c r="D571" s="358"/>
      <c r="E571" s="358"/>
      <c r="F571" s="358"/>
      <c r="G571" s="358"/>
      <c r="H571" s="358"/>
      <c r="I571" s="358"/>
      <c r="J571" s="358"/>
      <c r="K571" s="358"/>
      <c r="L571" s="358"/>
      <c r="M571" s="358"/>
      <c r="N571" s="358"/>
      <c r="O571" s="358"/>
      <c r="P571" s="358"/>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row>
    <row r="572" spans="1:37" ht="13">
      <c r="A572" s="358"/>
      <c r="B572" s="358"/>
      <c r="C572" s="358"/>
      <c r="D572" s="358"/>
      <c r="E572" s="358"/>
      <c r="F572" s="358"/>
      <c r="G572" s="358"/>
      <c r="H572" s="358"/>
      <c r="I572" s="358"/>
      <c r="J572" s="358"/>
      <c r="K572" s="358"/>
      <c r="L572" s="358"/>
      <c r="M572" s="358"/>
      <c r="N572" s="358"/>
      <c r="O572" s="358"/>
      <c r="P572" s="358"/>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row>
    <row r="573" spans="1:37" ht="13">
      <c r="A573" s="358"/>
      <c r="B573" s="358"/>
      <c r="C573" s="358"/>
      <c r="D573" s="358"/>
      <c r="E573" s="358"/>
      <c r="F573" s="358"/>
      <c r="G573" s="358"/>
      <c r="H573" s="358"/>
      <c r="I573" s="358"/>
      <c r="J573" s="358"/>
      <c r="K573" s="358"/>
      <c r="L573" s="358"/>
      <c r="M573" s="358"/>
      <c r="N573" s="358"/>
      <c r="O573" s="358"/>
      <c r="P573" s="358"/>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row>
    <row r="574" spans="1:37" ht="13">
      <c r="A574" s="358"/>
      <c r="B574" s="358"/>
      <c r="C574" s="358"/>
      <c r="D574" s="358"/>
      <c r="E574" s="358"/>
      <c r="F574" s="358"/>
      <c r="G574" s="358"/>
      <c r="H574" s="358"/>
      <c r="I574" s="358"/>
      <c r="J574" s="358"/>
      <c r="K574" s="358"/>
      <c r="L574" s="358"/>
      <c r="M574" s="358"/>
      <c r="N574" s="358"/>
      <c r="O574" s="358"/>
      <c r="P574" s="358"/>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row>
    <row r="575" spans="1:37" ht="13">
      <c r="A575" s="358"/>
      <c r="B575" s="358"/>
      <c r="C575" s="358"/>
      <c r="D575" s="358"/>
      <c r="E575" s="358"/>
      <c r="F575" s="358"/>
      <c r="G575" s="358"/>
      <c r="H575" s="358"/>
      <c r="I575" s="358"/>
      <c r="J575" s="358"/>
      <c r="K575" s="358"/>
      <c r="L575" s="358"/>
      <c r="M575" s="358"/>
      <c r="N575" s="358"/>
      <c r="O575" s="358"/>
      <c r="P575" s="358"/>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row>
    <row r="576" spans="1:37" ht="13">
      <c r="A576" s="358"/>
      <c r="B576" s="358"/>
      <c r="C576" s="358"/>
      <c r="D576" s="358"/>
      <c r="E576" s="358"/>
      <c r="F576" s="358"/>
      <c r="G576" s="358"/>
      <c r="H576" s="358"/>
      <c r="I576" s="358"/>
      <c r="J576" s="358"/>
      <c r="K576" s="358"/>
      <c r="L576" s="358"/>
      <c r="M576" s="358"/>
      <c r="N576" s="358"/>
      <c r="O576" s="358"/>
      <c r="P576" s="358"/>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row>
    <row r="577" spans="1:37" ht="13">
      <c r="A577" s="358"/>
      <c r="B577" s="358"/>
      <c r="C577" s="358"/>
      <c r="D577" s="358"/>
      <c r="E577" s="358"/>
      <c r="F577" s="358"/>
      <c r="G577" s="358"/>
      <c r="H577" s="358"/>
      <c r="I577" s="358"/>
      <c r="J577" s="358"/>
      <c r="K577" s="358"/>
      <c r="L577" s="358"/>
      <c r="M577" s="358"/>
      <c r="N577" s="358"/>
      <c r="O577" s="358"/>
      <c r="P577" s="358"/>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row>
    <row r="578" spans="1:37" ht="13">
      <c r="A578" s="358"/>
      <c r="B578" s="358"/>
      <c r="C578" s="358"/>
      <c r="D578" s="358"/>
      <c r="E578" s="358"/>
      <c r="F578" s="358"/>
      <c r="G578" s="358"/>
      <c r="H578" s="358"/>
      <c r="I578" s="358"/>
      <c r="J578" s="358"/>
      <c r="K578" s="358"/>
      <c r="L578" s="358"/>
      <c r="M578" s="358"/>
      <c r="N578" s="358"/>
      <c r="O578" s="358"/>
      <c r="P578" s="358"/>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row>
    <row r="579" spans="1:37" ht="13">
      <c r="A579" s="358"/>
      <c r="B579" s="358"/>
      <c r="C579" s="358"/>
      <c r="D579" s="358"/>
      <c r="E579" s="358"/>
      <c r="F579" s="358"/>
      <c r="G579" s="358"/>
      <c r="H579" s="358"/>
      <c r="I579" s="358"/>
      <c r="J579" s="358"/>
      <c r="K579" s="358"/>
      <c r="L579" s="358"/>
      <c r="M579" s="358"/>
      <c r="N579" s="358"/>
      <c r="O579" s="358"/>
      <c r="P579" s="358"/>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row>
    <row r="580" spans="1:37" ht="13">
      <c r="A580" s="358"/>
      <c r="B580" s="358"/>
      <c r="C580" s="358"/>
      <c r="D580" s="358"/>
      <c r="E580" s="358"/>
      <c r="F580" s="358"/>
      <c r="G580" s="358"/>
      <c r="H580" s="358"/>
      <c r="I580" s="358"/>
      <c r="J580" s="358"/>
      <c r="K580" s="358"/>
      <c r="L580" s="358"/>
      <c r="M580" s="358"/>
      <c r="N580" s="358"/>
      <c r="O580" s="358"/>
      <c r="P580" s="358"/>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row>
    <row r="581" spans="1:37" ht="13">
      <c r="A581" s="358"/>
      <c r="B581" s="358"/>
      <c r="C581" s="358"/>
      <c r="D581" s="358"/>
      <c r="E581" s="358"/>
      <c r="F581" s="358"/>
      <c r="G581" s="358"/>
      <c r="H581" s="358"/>
      <c r="I581" s="358"/>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row>
    <row r="582" spans="1:37" ht="13">
      <c r="A582" s="358"/>
      <c r="B582" s="358"/>
      <c r="C582" s="358"/>
      <c r="D582" s="358"/>
      <c r="E582" s="358"/>
      <c r="F582" s="358"/>
      <c r="G582" s="358"/>
      <c r="H582" s="358"/>
      <c r="I582" s="358"/>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row>
    <row r="583" spans="1:37" ht="13">
      <c r="A583" s="358"/>
      <c r="B583" s="358"/>
      <c r="C583" s="358"/>
      <c r="D583" s="358"/>
      <c r="E583" s="358"/>
      <c r="F583" s="358"/>
      <c r="G583" s="358"/>
      <c r="H583" s="358"/>
      <c r="I583" s="358"/>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row>
    <row r="584" spans="1:37" ht="13">
      <c r="A584" s="358"/>
      <c r="B584" s="358"/>
      <c r="C584" s="358"/>
      <c r="D584" s="358"/>
      <c r="E584" s="358"/>
      <c r="F584" s="358"/>
      <c r="G584" s="358"/>
      <c r="H584" s="358"/>
      <c r="I584" s="358"/>
      <c r="J584" s="358"/>
      <c r="K584" s="358"/>
      <c r="L584" s="358"/>
      <c r="M584" s="358"/>
      <c r="N584" s="358"/>
      <c r="O584" s="358"/>
      <c r="P584" s="358"/>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row>
    <row r="585" spans="1:37" ht="13">
      <c r="A585" s="358"/>
      <c r="B585" s="358"/>
      <c r="C585" s="358"/>
      <c r="D585" s="358"/>
      <c r="E585" s="358"/>
      <c r="F585" s="358"/>
      <c r="G585" s="358"/>
      <c r="H585" s="358"/>
      <c r="I585" s="358"/>
      <c r="J585" s="358"/>
      <c r="K585" s="358"/>
      <c r="L585" s="358"/>
      <c r="M585" s="358"/>
      <c r="N585" s="358"/>
      <c r="O585" s="358"/>
      <c r="P585" s="358"/>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row>
    <row r="586" spans="1:37" ht="13">
      <c r="A586" s="358"/>
      <c r="B586" s="358"/>
      <c r="C586" s="358"/>
      <c r="D586" s="358"/>
      <c r="E586" s="358"/>
      <c r="F586" s="358"/>
      <c r="G586" s="358"/>
      <c r="H586" s="358"/>
      <c r="I586" s="358"/>
      <c r="J586" s="358"/>
      <c r="K586" s="358"/>
      <c r="L586" s="358"/>
      <c r="M586" s="358"/>
      <c r="N586" s="358"/>
      <c r="O586" s="358"/>
      <c r="P586" s="358"/>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row>
    <row r="587" spans="1:37" ht="13">
      <c r="A587" s="358"/>
      <c r="B587" s="358"/>
      <c r="C587" s="358"/>
      <c r="D587" s="358"/>
      <c r="E587" s="358"/>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row>
    <row r="588" spans="1:37" ht="13">
      <c r="A588" s="358"/>
      <c r="B588" s="358"/>
      <c r="C588" s="358"/>
      <c r="D588" s="358"/>
      <c r="E588" s="358"/>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row>
    <row r="589" spans="1:37" ht="13">
      <c r="A589" s="358"/>
      <c r="B589" s="358"/>
      <c r="C589" s="358"/>
      <c r="D589" s="358"/>
      <c r="E589" s="358"/>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row>
    <row r="590" spans="1:37" ht="13">
      <c r="A590" s="358"/>
      <c r="B590" s="358"/>
      <c r="C590" s="358"/>
      <c r="D590" s="358"/>
      <c r="E590" s="358"/>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row>
    <row r="591" spans="1:37" ht="13">
      <c r="A591" s="358"/>
      <c r="B591" s="358"/>
      <c r="C591" s="358"/>
      <c r="D591" s="358"/>
      <c r="E591" s="358"/>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row>
    <row r="592" spans="1:37" ht="13">
      <c r="A592" s="358"/>
      <c r="B592" s="358"/>
      <c r="C592" s="358"/>
      <c r="D592" s="358"/>
      <c r="E592" s="358"/>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row>
    <row r="593" spans="1:37" ht="13">
      <c r="A593" s="358"/>
      <c r="B593" s="358"/>
      <c r="C593" s="358"/>
      <c r="D593" s="358"/>
      <c r="E593" s="358"/>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row>
    <row r="594" spans="1:37" ht="13">
      <c r="A594" s="358"/>
      <c r="B594" s="358"/>
      <c r="C594" s="358"/>
      <c r="D594" s="358"/>
      <c r="E594" s="358"/>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row>
    <row r="595" spans="1:37" ht="13">
      <c r="A595" s="358"/>
      <c r="B595" s="358"/>
      <c r="C595" s="358"/>
      <c r="D595" s="358"/>
      <c r="E595" s="358"/>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row>
    <row r="596" spans="1:37" ht="13">
      <c r="A596" s="358"/>
      <c r="B596" s="358"/>
      <c r="C596" s="358"/>
      <c r="D596" s="358"/>
      <c r="E596" s="358"/>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row>
    <row r="597" spans="1:37" ht="13">
      <c r="A597" s="358"/>
      <c r="B597" s="358"/>
      <c r="C597" s="358"/>
      <c r="D597" s="358"/>
      <c r="E597" s="358"/>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row>
    <row r="598" spans="1:37" ht="13">
      <c r="A598" s="358"/>
      <c r="B598" s="358"/>
      <c r="C598" s="358"/>
      <c r="D598" s="358"/>
      <c r="E598" s="358"/>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row>
    <row r="599" spans="1:37" ht="13">
      <c r="A599" s="358"/>
      <c r="B599" s="358"/>
      <c r="C599" s="358"/>
      <c r="D599" s="358"/>
      <c r="E599" s="358"/>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row>
    <row r="600" spans="1:37" ht="13">
      <c r="A600" s="358"/>
      <c r="B600" s="358"/>
      <c r="C600" s="358"/>
      <c r="D600" s="358"/>
      <c r="E600" s="358"/>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row>
    <row r="601" spans="1:37" ht="13">
      <c r="A601" s="358"/>
      <c r="B601" s="358"/>
      <c r="C601" s="358"/>
      <c r="D601" s="358"/>
      <c r="E601" s="358"/>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row>
    <row r="602" spans="1:37" ht="13">
      <c r="A602" s="358"/>
      <c r="B602" s="358"/>
      <c r="C602" s="358"/>
      <c r="D602" s="358"/>
      <c r="E602" s="358"/>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row>
    <row r="603" spans="1:37" ht="13">
      <c r="A603" s="358"/>
      <c r="B603" s="358"/>
      <c r="C603" s="358"/>
      <c r="D603" s="358"/>
      <c r="E603" s="358"/>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row>
    <row r="604" spans="1:37" ht="13">
      <c r="A604" s="358"/>
      <c r="B604" s="358"/>
      <c r="C604" s="358"/>
      <c r="D604" s="358"/>
      <c r="E604" s="358"/>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row>
    <row r="605" spans="1:37" ht="13">
      <c r="A605" s="358"/>
      <c r="B605" s="358"/>
      <c r="C605" s="358"/>
      <c r="D605" s="358"/>
      <c r="E605" s="358"/>
      <c r="F605" s="358"/>
      <c r="G605" s="358"/>
      <c r="H605" s="358"/>
      <c r="I605" s="358"/>
      <c r="J605" s="358"/>
      <c r="K605" s="358"/>
      <c r="L605" s="358"/>
      <c r="M605" s="358"/>
      <c r="N605" s="358"/>
      <c r="O605" s="358"/>
      <c r="P605" s="358"/>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row>
    <row r="606" spans="1:37" ht="13">
      <c r="A606" s="358"/>
      <c r="B606" s="358"/>
      <c r="C606" s="358"/>
      <c r="D606" s="358"/>
      <c r="E606" s="358"/>
      <c r="F606" s="358"/>
      <c r="G606" s="358"/>
      <c r="H606" s="358"/>
      <c r="I606" s="358"/>
      <c r="J606" s="358"/>
      <c r="K606" s="358"/>
      <c r="L606" s="358"/>
      <c r="M606" s="358"/>
      <c r="N606" s="358"/>
      <c r="O606" s="358"/>
      <c r="P606" s="358"/>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row>
    <row r="607" spans="1:37" ht="13">
      <c r="A607" s="358"/>
      <c r="B607" s="358"/>
      <c r="C607" s="358"/>
      <c r="D607" s="358"/>
      <c r="E607" s="358"/>
      <c r="F607" s="358"/>
      <c r="G607" s="358"/>
      <c r="H607" s="358"/>
      <c r="I607" s="358"/>
      <c r="J607" s="358"/>
      <c r="K607" s="358"/>
      <c r="L607" s="358"/>
      <c r="M607" s="358"/>
      <c r="N607" s="358"/>
      <c r="O607" s="358"/>
      <c r="P607" s="358"/>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row>
    <row r="608" spans="1:37" ht="13">
      <c r="A608" s="358"/>
      <c r="B608" s="358"/>
      <c r="C608" s="358"/>
      <c r="D608" s="358"/>
      <c r="E608" s="358"/>
      <c r="F608" s="358"/>
      <c r="G608" s="358"/>
      <c r="H608" s="358"/>
      <c r="I608" s="358"/>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row>
    <row r="609" spans="1:37" ht="13">
      <c r="A609" s="358"/>
      <c r="B609" s="358"/>
      <c r="C609" s="358"/>
      <c r="D609" s="358"/>
      <c r="E609" s="358"/>
      <c r="F609" s="358"/>
      <c r="G609" s="358"/>
      <c r="H609" s="358"/>
      <c r="I609" s="358"/>
      <c r="J609" s="358"/>
      <c r="K609" s="358"/>
      <c r="L609" s="358"/>
      <c r="M609" s="358"/>
      <c r="N609" s="358"/>
      <c r="O609" s="358"/>
      <c r="P609" s="358"/>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row>
    <row r="610" spans="1:37" ht="13">
      <c r="A610" s="358"/>
      <c r="B610" s="358"/>
      <c r="C610" s="358"/>
      <c r="D610" s="358"/>
      <c r="E610" s="358"/>
      <c r="F610" s="358"/>
      <c r="G610" s="358"/>
      <c r="H610" s="358"/>
      <c r="I610" s="358"/>
      <c r="J610" s="358"/>
      <c r="K610" s="358"/>
      <c r="L610" s="358"/>
      <c r="M610" s="358"/>
      <c r="N610" s="358"/>
      <c r="O610" s="358"/>
      <c r="P610" s="358"/>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row>
    <row r="611" spans="1:37" ht="13">
      <c r="A611" s="358"/>
      <c r="B611" s="358"/>
      <c r="C611" s="358"/>
      <c r="D611" s="358"/>
      <c r="E611" s="358"/>
      <c r="F611" s="358"/>
      <c r="G611" s="358"/>
      <c r="H611" s="358"/>
      <c r="I611" s="358"/>
      <c r="J611" s="358"/>
      <c r="K611" s="358"/>
      <c r="L611" s="358"/>
      <c r="M611" s="358"/>
      <c r="N611" s="358"/>
      <c r="O611" s="358"/>
      <c r="P611" s="358"/>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row>
    <row r="612" spans="1:37" ht="13">
      <c r="A612" s="358"/>
      <c r="B612" s="358"/>
      <c r="C612" s="358"/>
      <c r="D612" s="358"/>
      <c r="E612" s="358"/>
      <c r="F612" s="358"/>
      <c r="G612" s="358"/>
      <c r="H612" s="358"/>
      <c r="I612" s="358"/>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row>
    <row r="613" spans="1:37" ht="13">
      <c r="A613" s="358"/>
      <c r="B613" s="358"/>
      <c r="C613" s="358"/>
      <c r="D613" s="358"/>
      <c r="E613" s="358"/>
      <c r="F613" s="358"/>
      <c r="G613" s="358"/>
      <c r="H613" s="358"/>
      <c r="I613" s="358"/>
      <c r="J613" s="358"/>
      <c r="K613" s="358"/>
      <c r="L613" s="358"/>
      <c r="M613" s="358"/>
      <c r="N613" s="358"/>
      <c r="O613" s="358"/>
      <c r="P613" s="358"/>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row>
    <row r="614" spans="1:37" ht="13">
      <c r="A614" s="358"/>
      <c r="B614" s="358"/>
      <c r="C614" s="358"/>
      <c r="D614" s="358"/>
      <c r="E614" s="358"/>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row>
    <row r="615" spans="1:37" ht="13">
      <c r="A615" s="358"/>
      <c r="B615" s="358"/>
      <c r="C615" s="358"/>
      <c r="D615" s="358"/>
      <c r="E615" s="358"/>
      <c r="F615" s="358"/>
      <c r="G615" s="358"/>
      <c r="H615" s="358"/>
      <c r="I615" s="358"/>
      <c r="J615" s="358"/>
      <c r="K615" s="358"/>
      <c r="L615" s="358"/>
      <c r="M615" s="358"/>
      <c r="N615" s="358"/>
      <c r="O615" s="358"/>
      <c r="P615" s="358"/>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row>
    <row r="616" spans="1:37" ht="13">
      <c r="A616" s="358"/>
      <c r="B616" s="358"/>
      <c r="C616" s="358"/>
      <c r="D616" s="358"/>
      <c r="E616" s="358"/>
      <c r="F616" s="358"/>
      <c r="G616" s="358"/>
      <c r="H616" s="358"/>
      <c r="I616" s="358"/>
      <c r="J616" s="358"/>
      <c r="K616" s="358"/>
      <c r="L616" s="358"/>
      <c r="M616" s="358"/>
      <c r="N616" s="358"/>
      <c r="O616" s="358"/>
      <c r="P616" s="358"/>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row>
    <row r="617" spans="1:37" ht="13">
      <c r="A617" s="358"/>
      <c r="B617" s="358"/>
      <c r="C617" s="358"/>
      <c r="D617" s="358"/>
      <c r="E617" s="358"/>
      <c r="F617" s="358"/>
      <c r="G617" s="358"/>
      <c r="H617" s="358"/>
      <c r="I617" s="358"/>
      <c r="J617" s="358"/>
      <c r="K617" s="358"/>
      <c r="L617" s="358"/>
      <c r="M617" s="358"/>
      <c r="N617" s="358"/>
      <c r="O617" s="358"/>
      <c r="P617" s="358"/>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row>
    <row r="618" spans="1:37" ht="13">
      <c r="A618" s="358"/>
      <c r="B618" s="358"/>
      <c r="C618" s="358"/>
      <c r="D618" s="358"/>
      <c r="E618" s="358"/>
      <c r="F618" s="358"/>
      <c r="G618" s="358"/>
      <c r="H618" s="358"/>
      <c r="I618" s="358"/>
      <c r="J618" s="358"/>
      <c r="K618" s="358"/>
      <c r="L618" s="358"/>
      <c r="M618" s="358"/>
      <c r="N618" s="358"/>
      <c r="O618" s="358"/>
      <c r="P618" s="358"/>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row>
    <row r="619" spans="1:37" ht="13">
      <c r="A619" s="358"/>
      <c r="B619" s="358"/>
      <c r="C619" s="358"/>
      <c r="D619" s="358"/>
      <c r="E619" s="358"/>
      <c r="F619" s="358"/>
      <c r="G619" s="358"/>
      <c r="H619" s="358"/>
      <c r="I619" s="358"/>
      <c r="J619" s="358"/>
      <c r="K619" s="358"/>
      <c r="L619" s="358"/>
      <c r="M619" s="358"/>
      <c r="N619" s="358"/>
      <c r="O619" s="358"/>
      <c r="P619" s="358"/>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row>
    <row r="620" spans="1:37" ht="13">
      <c r="A620" s="358"/>
      <c r="B620" s="358"/>
      <c r="C620" s="358"/>
      <c r="D620" s="358"/>
      <c r="E620" s="358"/>
      <c r="F620" s="358"/>
      <c r="G620" s="358"/>
      <c r="H620" s="358"/>
      <c r="I620" s="358"/>
      <c r="J620" s="358"/>
      <c r="K620" s="358"/>
      <c r="L620" s="358"/>
      <c r="M620" s="358"/>
      <c r="N620" s="358"/>
      <c r="O620" s="358"/>
      <c r="P620" s="358"/>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row>
    <row r="621" spans="1:37" ht="13">
      <c r="A621" s="358"/>
      <c r="B621" s="358"/>
      <c r="C621" s="358"/>
      <c r="D621" s="358"/>
      <c r="E621" s="358"/>
      <c r="F621" s="358"/>
      <c r="G621" s="358"/>
      <c r="H621" s="358"/>
      <c r="I621" s="358"/>
      <c r="J621" s="358"/>
      <c r="K621" s="358"/>
      <c r="L621" s="358"/>
      <c r="M621" s="358"/>
      <c r="N621" s="358"/>
      <c r="O621" s="358"/>
      <c r="P621" s="358"/>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row>
    <row r="622" spans="1:37" ht="13">
      <c r="A622" s="358"/>
      <c r="B622" s="358"/>
      <c r="C622" s="358"/>
      <c r="D622" s="358"/>
      <c r="E622" s="358"/>
      <c r="F622" s="358"/>
      <c r="G622" s="358"/>
      <c r="H622" s="358"/>
      <c r="I622" s="358"/>
      <c r="J622" s="358"/>
      <c r="K622" s="358"/>
      <c r="L622" s="358"/>
      <c r="M622" s="358"/>
      <c r="N622" s="358"/>
      <c r="O622" s="358"/>
      <c r="P622" s="358"/>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row>
    <row r="623" spans="1:37" ht="13">
      <c r="A623" s="358"/>
      <c r="B623" s="358"/>
      <c r="C623" s="358"/>
      <c r="D623" s="358"/>
      <c r="E623" s="358"/>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row>
    <row r="624" spans="1:37" ht="13">
      <c r="A624" s="358"/>
      <c r="B624" s="358"/>
      <c r="C624" s="358"/>
      <c r="D624" s="358"/>
      <c r="E624" s="358"/>
      <c r="F624" s="358"/>
      <c r="G624" s="358"/>
      <c r="H624" s="358"/>
      <c r="I624" s="358"/>
      <c r="J624" s="358"/>
      <c r="K624" s="358"/>
      <c r="L624" s="358"/>
      <c r="M624" s="358"/>
      <c r="N624" s="358"/>
      <c r="O624" s="358"/>
      <c r="P624" s="358"/>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row>
    <row r="625" spans="1:37" ht="13">
      <c r="A625" s="358"/>
      <c r="B625" s="358"/>
      <c r="C625" s="358"/>
      <c r="D625" s="358"/>
      <c r="E625" s="358"/>
      <c r="F625" s="358"/>
      <c r="G625" s="358"/>
      <c r="H625" s="358"/>
      <c r="I625" s="358"/>
      <c r="J625" s="358"/>
      <c r="K625" s="358"/>
      <c r="L625" s="358"/>
      <c r="M625" s="358"/>
      <c r="N625" s="358"/>
      <c r="O625" s="358"/>
      <c r="P625" s="358"/>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row>
    <row r="626" spans="1:37" ht="13">
      <c r="A626" s="358"/>
      <c r="B626" s="358"/>
      <c r="C626" s="358"/>
      <c r="D626" s="358"/>
      <c r="E626" s="358"/>
      <c r="F626" s="358"/>
      <c r="G626" s="358"/>
      <c r="H626" s="358"/>
      <c r="I626" s="358"/>
      <c r="J626" s="358"/>
      <c r="K626" s="358"/>
      <c r="L626" s="358"/>
      <c r="M626" s="358"/>
      <c r="N626" s="358"/>
      <c r="O626" s="358"/>
      <c r="P626" s="358"/>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row>
    <row r="627" spans="1:37" ht="13">
      <c r="A627" s="358"/>
      <c r="B627" s="358"/>
      <c r="C627" s="358"/>
      <c r="D627" s="358"/>
      <c r="E627" s="358"/>
      <c r="F627" s="358"/>
      <c r="G627" s="358"/>
      <c r="H627" s="358"/>
      <c r="I627" s="358"/>
      <c r="J627" s="358"/>
      <c r="K627" s="358"/>
      <c r="L627" s="358"/>
      <c r="M627" s="358"/>
      <c r="N627" s="358"/>
      <c r="O627" s="358"/>
      <c r="P627" s="358"/>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row>
    <row r="628" spans="1:37" ht="13">
      <c r="A628" s="358"/>
      <c r="B628" s="358"/>
      <c r="C628" s="358"/>
      <c r="D628" s="358"/>
      <c r="E628" s="358"/>
      <c r="F628" s="358"/>
      <c r="G628" s="358"/>
      <c r="H628" s="358"/>
      <c r="I628" s="358"/>
      <c r="J628" s="358"/>
      <c r="K628" s="358"/>
      <c r="L628" s="358"/>
      <c r="M628" s="358"/>
      <c r="N628" s="358"/>
      <c r="O628" s="358"/>
      <c r="P628" s="358"/>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row>
    <row r="629" spans="1:37" ht="13">
      <c r="A629" s="358"/>
      <c r="B629" s="358"/>
      <c r="C629" s="358"/>
      <c r="D629" s="358"/>
      <c r="E629" s="358"/>
      <c r="F629" s="358"/>
      <c r="G629" s="358"/>
      <c r="H629" s="358"/>
      <c r="I629" s="358"/>
      <c r="J629" s="358"/>
      <c r="K629" s="358"/>
      <c r="L629" s="358"/>
      <c r="M629" s="358"/>
      <c r="N629" s="358"/>
      <c r="O629" s="358"/>
      <c r="P629" s="358"/>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row>
    <row r="630" spans="1:37" ht="13">
      <c r="A630" s="358"/>
      <c r="B630" s="358"/>
      <c r="C630" s="358"/>
      <c r="D630" s="358"/>
      <c r="E630" s="358"/>
      <c r="F630" s="358"/>
      <c r="G630" s="358"/>
      <c r="H630" s="358"/>
      <c r="I630" s="358"/>
      <c r="J630" s="358"/>
      <c r="K630" s="358"/>
      <c r="L630" s="358"/>
      <c r="M630" s="358"/>
      <c r="N630" s="358"/>
      <c r="O630" s="358"/>
      <c r="P630" s="358"/>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row>
    <row r="631" spans="1:37" ht="13">
      <c r="A631" s="358"/>
      <c r="B631" s="358"/>
      <c r="C631" s="358"/>
      <c r="D631" s="358"/>
      <c r="E631" s="358"/>
      <c r="F631" s="358"/>
      <c r="G631" s="358"/>
      <c r="H631" s="358"/>
      <c r="I631" s="358"/>
      <c r="J631" s="358"/>
      <c r="K631" s="358"/>
      <c r="L631" s="358"/>
      <c r="M631" s="358"/>
      <c r="N631" s="358"/>
      <c r="O631" s="358"/>
      <c r="P631" s="358"/>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row>
    <row r="632" spans="1:37" ht="13">
      <c r="A632" s="358"/>
      <c r="B632" s="358"/>
      <c r="C632" s="358"/>
      <c r="D632" s="358"/>
      <c r="E632" s="358"/>
      <c r="F632" s="358"/>
      <c r="G632" s="358"/>
      <c r="H632" s="358"/>
      <c r="I632" s="358"/>
      <c r="J632" s="358"/>
      <c r="K632" s="358"/>
      <c r="L632" s="358"/>
      <c r="M632" s="358"/>
      <c r="N632" s="358"/>
      <c r="O632" s="358"/>
      <c r="P632" s="358"/>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row>
    <row r="633" spans="1:37" ht="13">
      <c r="A633" s="358"/>
      <c r="B633" s="358"/>
      <c r="C633" s="358"/>
      <c r="D633" s="358"/>
      <c r="E633" s="358"/>
      <c r="F633" s="358"/>
      <c r="G633" s="358"/>
      <c r="H633" s="358"/>
      <c r="I633" s="358"/>
      <c r="J633" s="358"/>
      <c r="K633" s="358"/>
      <c r="L633" s="358"/>
      <c r="M633" s="358"/>
      <c r="N633" s="358"/>
      <c r="O633" s="358"/>
      <c r="P633" s="358"/>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row>
    <row r="634" spans="1:37" ht="13">
      <c r="A634" s="358"/>
      <c r="B634" s="358"/>
      <c r="C634" s="358"/>
      <c r="D634" s="358"/>
      <c r="E634" s="358"/>
      <c r="F634" s="358"/>
      <c r="G634" s="358"/>
      <c r="H634" s="358"/>
      <c r="I634" s="358"/>
      <c r="J634" s="358"/>
      <c r="K634" s="358"/>
      <c r="L634" s="358"/>
      <c r="M634" s="358"/>
      <c r="N634" s="358"/>
      <c r="O634" s="358"/>
      <c r="P634" s="358"/>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row>
    <row r="635" spans="1:37" ht="13">
      <c r="A635" s="358"/>
      <c r="B635" s="358"/>
      <c r="C635" s="358"/>
      <c r="D635" s="358"/>
      <c r="E635" s="358"/>
      <c r="F635" s="358"/>
      <c r="G635" s="358"/>
      <c r="H635" s="358"/>
      <c r="I635" s="358"/>
      <c r="J635" s="358"/>
      <c r="K635" s="358"/>
      <c r="L635" s="358"/>
      <c r="M635" s="358"/>
      <c r="N635" s="358"/>
      <c r="O635" s="358"/>
      <c r="P635" s="358"/>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row>
    <row r="636" spans="1:37" ht="13">
      <c r="A636" s="358"/>
      <c r="B636" s="358"/>
      <c r="C636" s="358"/>
      <c r="D636" s="358"/>
      <c r="E636" s="358"/>
      <c r="F636" s="358"/>
      <c r="G636" s="358"/>
      <c r="H636" s="358"/>
      <c r="I636" s="358"/>
      <c r="J636" s="358"/>
      <c r="K636" s="358"/>
      <c r="L636" s="358"/>
      <c r="M636" s="358"/>
      <c r="N636" s="358"/>
      <c r="O636" s="358"/>
      <c r="P636" s="358"/>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row>
    <row r="637" spans="1:37" ht="13">
      <c r="A637" s="358"/>
      <c r="B637" s="358"/>
      <c r="C637" s="358"/>
      <c r="D637" s="358"/>
      <c r="E637" s="358"/>
      <c r="F637" s="358"/>
      <c r="G637" s="358"/>
      <c r="H637" s="358"/>
      <c r="I637" s="358"/>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row>
    <row r="638" spans="1:37" ht="13">
      <c r="A638" s="358"/>
      <c r="B638" s="358"/>
      <c r="C638" s="358"/>
      <c r="D638" s="358"/>
      <c r="E638" s="358"/>
      <c r="F638" s="358"/>
      <c r="G638" s="358"/>
      <c r="H638" s="358"/>
      <c r="I638" s="358"/>
      <c r="J638" s="358"/>
      <c r="K638" s="358"/>
      <c r="L638" s="358"/>
      <c r="M638" s="358"/>
      <c r="N638" s="358"/>
      <c r="O638" s="358"/>
      <c r="P638" s="358"/>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row>
    <row r="639" spans="1:37" ht="13">
      <c r="A639" s="358"/>
      <c r="B639" s="358"/>
      <c r="C639" s="358"/>
      <c r="D639" s="358"/>
      <c r="E639" s="358"/>
      <c r="F639" s="358"/>
      <c r="G639" s="358"/>
      <c r="H639" s="358"/>
      <c r="I639" s="358"/>
      <c r="J639" s="358"/>
      <c r="K639" s="358"/>
      <c r="L639" s="358"/>
      <c r="M639" s="358"/>
      <c r="N639" s="358"/>
      <c r="O639" s="358"/>
      <c r="P639" s="358"/>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row>
    <row r="640" spans="1:37" ht="13">
      <c r="A640" s="358"/>
      <c r="B640" s="358"/>
      <c r="C640" s="358"/>
      <c r="D640" s="358"/>
      <c r="E640" s="358"/>
      <c r="F640" s="358"/>
      <c r="G640" s="358"/>
      <c r="H640" s="358"/>
      <c r="I640" s="358"/>
      <c r="J640" s="358"/>
      <c r="K640" s="358"/>
      <c r="L640" s="358"/>
      <c r="M640" s="358"/>
      <c r="N640" s="358"/>
      <c r="O640" s="358"/>
      <c r="P640" s="358"/>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row>
    <row r="641" spans="1:37" ht="13">
      <c r="A641" s="358"/>
      <c r="B641" s="358"/>
      <c r="C641" s="358"/>
      <c r="D641" s="358"/>
      <c r="E641" s="358"/>
      <c r="F641" s="358"/>
      <c r="G641" s="358"/>
      <c r="H641" s="358"/>
      <c r="I641" s="358"/>
      <c r="J641" s="358"/>
      <c r="K641" s="358"/>
      <c r="L641" s="358"/>
      <c r="M641" s="358"/>
      <c r="N641" s="358"/>
      <c r="O641" s="358"/>
      <c r="P641" s="358"/>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row>
    <row r="642" spans="1:37" ht="13">
      <c r="A642" s="358"/>
      <c r="B642" s="358"/>
      <c r="C642" s="358"/>
      <c r="D642" s="358"/>
      <c r="E642" s="358"/>
      <c r="F642" s="358"/>
      <c r="G642" s="358"/>
      <c r="H642" s="358"/>
      <c r="I642" s="358"/>
      <c r="J642" s="358"/>
      <c r="K642" s="358"/>
      <c r="L642" s="358"/>
      <c r="M642" s="358"/>
      <c r="N642" s="358"/>
      <c r="O642" s="358"/>
      <c r="P642" s="358"/>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row>
    <row r="643" spans="1:37" ht="13">
      <c r="A643" s="358"/>
      <c r="B643" s="358"/>
      <c r="C643" s="358"/>
      <c r="D643" s="358"/>
      <c r="E643" s="358"/>
      <c r="F643" s="358"/>
      <c r="G643" s="358"/>
      <c r="H643" s="358"/>
      <c r="I643" s="358"/>
      <c r="J643" s="358"/>
      <c r="K643" s="358"/>
      <c r="L643" s="358"/>
      <c r="M643" s="358"/>
      <c r="N643" s="358"/>
      <c r="O643" s="358"/>
      <c r="P643" s="358"/>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row>
    <row r="644" spans="1:37" ht="13">
      <c r="A644" s="358"/>
      <c r="B644" s="358"/>
      <c r="C644" s="358"/>
      <c r="D644" s="358"/>
      <c r="E644" s="358"/>
      <c r="F644" s="358"/>
      <c r="G644" s="358"/>
      <c r="H644" s="358"/>
      <c r="I644" s="358"/>
      <c r="J644" s="358"/>
      <c r="K644" s="358"/>
      <c r="L644" s="358"/>
      <c r="M644" s="358"/>
      <c r="N644" s="358"/>
      <c r="O644" s="358"/>
      <c r="P644" s="358"/>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row>
    <row r="645" spans="1:37" ht="13">
      <c r="A645" s="358"/>
      <c r="B645" s="358"/>
      <c r="C645" s="358"/>
      <c r="D645" s="358"/>
      <c r="E645" s="358"/>
      <c r="F645" s="358"/>
      <c r="G645" s="358"/>
      <c r="H645" s="358"/>
      <c r="I645" s="358"/>
      <c r="J645" s="358"/>
      <c r="K645" s="358"/>
      <c r="L645" s="358"/>
      <c r="M645" s="358"/>
      <c r="N645" s="358"/>
      <c r="O645" s="358"/>
      <c r="P645" s="358"/>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row>
    <row r="646" spans="1:37" ht="13">
      <c r="A646" s="358"/>
      <c r="B646" s="358"/>
      <c r="C646" s="358"/>
      <c r="D646" s="358"/>
      <c r="E646" s="358"/>
      <c r="F646" s="358"/>
      <c r="G646" s="358"/>
      <c r="H646" s="358"/>
      <c r="I646" s="358"/>
      <c r="J646" s="358"/>
      <c r="K646" s="358"/>
      <c r="L646" s="358"/>
      <c r="M646" s="358"/>
      <c r="N646" s="358"/>
      <c r="O646" s="358"/>
      <c r="P646" s="358"/>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row>
    <row r="647" spans="1:37" ht="13">
      <c r="A647" s="358"/>
      <c r="B647" s="358"/>
      <c r="C647" s="358"/>
      <c r="D647" s="358"/>
      <c r="E647" s="358"/>
      <c r="F647" s="358"/>
      <c r="G647" s="358"/>
      <c r="H647" s="358"/>
      <c r="I647" s="358"/>
      <c r="J647" s="358"/>
      <c r="K647" s="358"/>
      <c r="L647" s="358"/>
      <c r="M647" s="358"/>
      <c r="N647" s="358"/>
      <c r="O647" s="358"/>
      <c r="P647" s="358"/>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row>
    <row r="648" spans="1:37" ht="13">
      <c r="A648" s="358"/>
      <c r="B648" s="358"/>
      <c r="C648" s="358"/>
      <c r="D648" s="358"/>
      <c r="E648" s="358"/>
      <c r="F648" s="358"/>
      <c r="G648" s="358"/>
      <c r="H648" s="358"/>
      <c r="I648" s="358"/>
      <c r="J648" s="358"/>
      <c r="K648" s="358"/>
      <c r="L648" s="358"/>
      <c r="M648" s="358"/>
      <c r="N648" s="358"/>
      <c r="O648" s="358"/>
      <c r="P648" s="358"/>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row>
    <row r="649" spans="1:37" ht="13">
      <c r="A649" s="358"/>
      <c r="B649" s="358"/>
      <c r="C649" s="358"/>
      <c r="D649" s="358"/>
      <c r="E649" s="358"/>
      <c r="F649" s="358"/>
      <c r="G649" s="358"/>
      <c r="H649" s="358"/>
      <c r="I649" s="358"/>
      <c r="J649" s="358"/>
      <c r="K649" s="358"/>
      <c r="L649" s="358"/>
      <c r="M649" s="358"/>
      <c r="N649" s="358"/>
      <c r="O649" s="358"/>
      <c r="P649" s="358"/>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row>
    <row r="650" spans="1:37" ht="13">
      <c r="A650" s="358"/>
      <c r="B650" s="358"/>
      <c r="C650" s="358"/>
      <c r="D650" s="358"/>
      <c r="E650" s="358"/>
      <c r="F650" s="358"/>
      <c r="G650" s="358"/>
      <c r="H650" s="358"/>
      <c r="I650" s="358"/>
      <c r="J650" s="358"/>
      <c r="K650" s="358"/>
      <c r="L650" s="358"/>
      <c r="M650" s="358"/>
      <c r="N650" s="358"/>
      <c r="O650" s="358"/>
      <c r="P650" s="358"/>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row>
    <row r="651" spans="1:37" ht="13">
      <c r="A651" s="358"/>
      <c r="B651" s="358"/>
      <c r="C651" s="358"/>
      <c r="D651" s="358"/>
      <c r="E651" s="358"/>
      <c r="F651" s="358"/>
      <c r="G651" s="358"/>
      <c r="H651" s="358"/>
      <c r="I651" s="358"/>
      <c r="J651" s="358"/>
      <c r="K651" s="358"/>
      <c r="L651" s="358"/>
      <c r="M651" s="358"/>
      <c r="N651" s="358"/>
      <c r="O651" s="358"/>
      <c r="P651" s="358"/>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row>
    <row r="652" spans="1:37" ht="13">
      <c r="A652" s="358"/>
      <c r="B652" s="358"/>
      <c r="C652" s="358"/>
      <c r="D652" s="358"/>
      <c r="E652" s="358"/>
      <c r="F652" s="358"/>
      <c r="G652" s="358"/>
      <c r="H652" s="358"/>
      <c r="I652" s="358"/>
      <c r="J652" s="358"/>
      <c r="K652" s="358"/>
      <c r="L652" s="358"/>
      <c r="M652" s="358"/>
      <c r="N652" s="358"/>
      <c r="O652" s="358"/>
      <c r="P652" s="358"/>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row>
    <row r="653" spans="1:37" ht="13">
      <c r="A653" s="358"/>
      <c r="B653" s="358"/>
      <c r="C653" s="358"/>
      <c r="D653" s="358"/>
      <c r="E653" s="358"/>
      <c r="F653" s="358"/>
      <c r="G653" s="358"/>
      <c r="H653" s="358"/>
      <c r="I653" s="358"/>
      <c r="J653" s="358"/>
      <c r="K653" s="358"/>
      <c r="L653" s="358"/>
      <c r="M653" s="358"/>
      <c r="N653" s="358"/>
      <c r="O653" s="358"/>
      <c r="P653" s="358"/>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row>
    <row r="654" spans="1:37" ht="13">
      <c r="A654" s="358"/>
      <c r="B654" s="358"/>
      <c r="C654" s="358"/>
      <c r="D654" s="358"/>
      <c r="E654" s="358"/>
      <c r="F654" s="358"/>
      <c r="G654" s="358"/>
      <c r="H654" s="358"/>
      <c r="I654" s="358"/>
      <c r="J654" s="358"/>
      <c r="K654" s="358"/>
      <c r="L654" s="358"/>
      <c r="M654" s="358"/>
      <c r="N654" s="358"/>
      <c r="O654" s="358"/>
      <c r="P654" s="358"/>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row>
    <row r="655" spans="1:37" ht="13">
      <c r="A655" s="358"/>
      <c r="B655" s="358"/>
      <c r="C655" s="358"/>
      <c r="D655" s="358"/>
      <c r="E655" s="358"/>
      <c r="F655" s="358"/>
      <c r="G655" s="358"/>
      <c r="H655" s="358"/>
      <c r="I655" s="358"/>
      <c r="J655" s="358"/>
      <c r="K655" s="358"/>
      <c r="L655" s="358"/>
      <c r="M655" s="358"/>
      <c r="N655" s="358"/>
      <c r="O655" s="358"/>
      <c r="P655" s="358"/>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row>
    <row r="656" spans="1:37" ht="13">
      <c r="A656" s="358"/>
      <c r="B656" s="358"/>
      <c r="C656" s="358"/>
      <c r="D656" s="358"/>
      <c r="E656" s="358"/>
      <c r="F656" s="358"/>
      <c r="G656" s="358"/>
      <c r="H656" s="358"/>
      <c r="I656" s="358"/>
      <c r="J656" s="358"/>
      <c r="K656" s="358"/>
      <c r="L656" s="358"/>
      <c r="M656" s="358"/>
      <c r="N656" s="358"/>
      <c r="O656" s="358"/>
      <c r="P656" s="358"/>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row>
    <row r="657" spans="1:37" ht="13">
      <c r="A657" s="358"/>
      <c r="B657" s="358"/>
      <c r="C657" s="358"/>
      <c r="D657" s="358"/>
      <c r="E657" s="358"/>
      <c r="F657" s="358"/>
      <c r="G657" s="358"/>
      <c r="H657" s="358"/>
      <c r="I657" s="358"/>
      <c r="J657" s="358"/>
      <c r="K657" s="358"/>
      <c r="L657" s="358"/>
      <c r="M657" s="358"/>
      <c r="N657" s="358"/>
      <c r="O657" s="358"/>
      <c r="P657" s="358"/>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row>
    <row r="658" spans="1:37" ht="13">
      <c r="A658" s="358"/>
      <c r="B658" s="358"/>
      <c r="C658" s="358"/>
      <c r="D658" s="358"/>
      <c r="E658" s="358"/>
      <c r="F658" s="358"/>
      <c r="G658" s="358"/>
      <c r="H658" s="358"/>
      <c r="I658" s="358"/>
      <c r="J658" s="358"/>
      <c r="K658" s="358"/>
      <c r="L658" s="358"/>
      <c r="M658" s="358"/>
      <c r="N658" s="358"/>
      <c r="O658" s="358"/>
      <c r="P658" s="358"/>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row>
    <row r="659" spans="1:37" ht="13">
      <c r="A659" s="358"/>
      <c r="B659" s="358"/>
      <c r="C659" s="358"/>
      <c r="D659" s="358"/>
      <c r="E659" s="358"/>
      <c r="F659" s="358"/>
      <c r="G659" s="358"/>
      <c r="H659" s="358"/>
      <c r="I659" s="358"/>
      <c r="J659" s="358"/>
      <c r="K659" s="358"/>
      <c r="L659" s="358"/>
      <c r="M659" s="358"/>
      <c r="N659" s="358"/>
      <c r="O659" s="358"/>
      <c r="P659" s="358"/>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row>
    <row r="660" spans="1:37" ht="13">
      <c r="A660" s="358"/>
      <c r="B660" s="358"/>
      <c r="C660" s="358"/>
      <c r="D660" s="358"/>
      <c r="E660" s="358"/>
      <c r="F660" s="358"/>
      <c r="G660" s="358"/>
      <c r="H660" s="358"/>
      <c r="I660" s="358"/>
      <c r="J660" s="358"/>
      <c r="K660" s="358"/>
      <c r="L660" s="358"/>
      <c r="M660" s="358"/>
      <c r="N660" s="358"/>
      <c r="O660" s="358"/>
      <c r="P660" s="358"/>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row>
    <row r="661" spans="1:37" ht="13">
      <c r="A661" s="358"/>
      <c r="B661" s="358"/>
      <c r="C661" s="358"/>
      <c r="D661" s="358"/>
      <c r="E661" s="358"/>
      <c r="F661" s="358"/>
      <c r="G661" s="358"/>
      <c r="H661" s="358"/>
      <c r="I661" s="358"/>
      <c r="J661" s="358"/>
      <c r="K661" s="358"/>
      <c r="L661" s="358"/>
      <c r="M661" s="358"/>
      <c r="N661" s="358"/>
      <c r="O661" s="358"/>
      <c r="P661" s="358"/>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row>
    <row r="662" spans="1:37" ht="13">
      <c r="A662" s="358"/>
      <c r="B662" s="358"/>
      <c r="C662" s="358"/>
      <c r="D662" s="358"/>
      <c r="E662" s="358"/>
      <c r="F662" s="358"/>
      <c r="G662" s="358"/>
      <c r="H662" s="358"/>
      <c r="I662" s="358"/>
      <c r="J662" s="358"/>
      <c r="K662" s="358"/>
      <c r="L662" s="358"/>
      <c r="M662" s="358"/>
      <c r="N662" s="358"/>
      <c r="O662" s="358"/>
      <c r="P662" s="358"/>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row>
    <row r="663" spans="1:37" ht="13">
      <c r="A663" s="358"/>
      <c r="B663" s="358"/>
      <c r="C663" s="358"/>
      <c r="D663" s="358"/>
      <c r="E663" s="358"/>
      <c r="F663" s="358"/>
      <c r="G663" s="358"/>
      <c r="H663" s="358"/>
      <c r="I663" s="358"/>
      <c r="J663" s="358"/>
      <c r="K663" s="358"/>
      <c r="L663" s="358"/>
      <c r="M663" s="358"/>
      <c r="N663" s="358"/>
      <c r="O663" s="358"/>
      <c r="P663" s="358"/>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row>
    <row r="664" spans="1:37" ht="13">
      <c r="A664" s="358"/>
      <c r="B664" s="358"/>
      <c r="C664" s="358"/>
      <c r="D664" s="358"/>
      <c r="E664" s="358"/>
      <c r="F664" s="358"/>
      <c r="G664" s="358"/>
      <c r="H664" s="358"/>
      <c r="I664" s="358"/>
      <c r="J664" s="358"/>
      <c r="K664" s="358"/>
      <c r="L664" s="358"/>
      <c r="M664" s="358"/>
      <c r="N664" s="358"/>
      <c r="O664" s="358"/>
      <c r="P664" s="358"/>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row>
    <row r="665" spans="1:37" ht="13">
      <c r="A665" s="358"/>
      <c r="B665" s="358"/>
      <c r="C665" s="358"/>
      <c r="D665" s="358"/>
      <c r="E665" s="358"/>
      <c r="F665" s="358"/>
      <c r="G665" s="358"/>
      <c r="H665" s="358"/>
      <c r="I665" s="358"/>
      <c r="J665" s="358"/>
      <c r="K665" s="358"/>
      <c r="L665" s="358"/>
      <c r="M665" s="358"/>
      <c r="N665" s="358"/>
      <c r="O665" s="358"/>
      <c r="P665" s="358"/>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row>
    <row r="666" spans="1:37" ht="13">
      <c r="A666" s="358"/>
      <c r="B666" s="358"/>
      <c r="C666" s="358"/>
      <c r="D666" s="358"/>
      <c r="E666" s="358"/>
      <c r="F666" s="358"/>
      <c r="G666" s="358"/>
      <c r="H666" s="358"/>
      <c r="I666" s="358"/>
      <c r="J666" s="358"/>
      <c r="K666" s="358"/>
      <c r="L666" s="358"/>
      <c r="M666" s="358"/>
      <c r="N666" s="358"/>
      <c r="O666" s="358"/>
      <c r="P666" s="358"/>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row>
    <row r="667" spans="1:37" ht="13">
      <c r="A667" s="358"/>
      <c r="B667" s="358"/>
      <c r="C667" s="358"/>
      <c r="D667" s="358"/>
      <c r="E667" s="358"/>
      <c r="F667" s="358"/>
      <c r="G667" s="358"/>
      <c r="H667" s="358"/>
      <c r="I667" s="358"/>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row>
    <row r="668" spans="1:37" ht="13">
      <c r="A668" s="358"/>
      <c r="B668" s="358"/>
      <c r="C668" s="358"/>
      <c r="D668" s="358"/>
      <c r="E668" s="358"/>
      <c r="F668" s="358"/>
      <c r="G668" s="358"/>
      <c r="H668" s="358"/>
      <c r="I668" s="358"/>
      <c r="J668" s="358"/>
      <c r="K668" s="358"/>
      <c r="L668" s="358"/>
      <c r="M668" s="358"/>
      <c r="N668" s="358"/>
      <c r="O668" s="358"/>
      <c r="P668" s="358"/>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row>
    <row r="669" spans="1:37" ht="13">
      <c r="A669" s="358"/>
      <c r="B669" s="358"/>
      <c r="C669" s="358"/>
      <c r="D669" s="358"/>
      <c r="E669" s="358"/>
      <c r="F669" s="358"/>
      <c r="G669" s="358"/>
      <c r="H669" s="358"/>
      <c r="I669" s="358"/>
      <c r="J669" s="358"/>
      <c r="K669" s="358"/>
      <c r="L669" s="358"/>
      <c r="M669" s="358"/>
      <c r="N669" s="358"/>
      <c r="O669" s="358"/>
      <c r="P669" s="358"/>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row>
    <row r="670" spans="1:37" ht="13">
      <c r="A670" s="358"/>
      <c r="B670" s="358"/>
      <c r="C670" s="358"/>
      <c r="D670" s="358"/>
      <c r="E670" s="358"/>
      <c r="F670" s="358"/>
      <c r="G670" s="358"/>
      <c r="H670" s="358"/>
      <c r="I670" s="358"/>
      <c r="J670" s="358"/>
      <c r="K670" s="358"/>
      <c r="L670" s="358"/>
      <c r="M670" s="358"/>
      <c r="N670" s="358"/>
      <c r="O670" s="358"/>
      <c r="P670" s="358"/>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row>
    <row r="671" spans="1:37" ht="13">
      <c r="A671" s="358"/>
      <c r="B671" s="358"/>
      <c r="C671" s="358"/>
      <c r="D671" s="358"/>
      <c r="E671" s="358"/>
      <c r="F671" s="358"/>
      <c r="G671" s="358"/>
      <c r="H671" s="358"/>
      <c r="I671" s="358"/>
      <c r="J671" s="358"/>
      <c r="K671" s="358"/>
      <c r="L671" s="358"/>
      <c r="M671" s="358"/>
      <c r="N671" s="358"/>
      <c r="O671" s="358"/>
      <c r="P671" s="358"/>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row>
    <row r="672" spans="1:37" ht="13">
      <c r="A672" s="358"/>
      <c r="B672" s="358"/>
      <c r="C672" s="358"/>
      <c r="D672" s="358"/>
      <c r="E672" s="358"/>
      <c r="F672" s="358"/>
      <c r="G672" s="358"/>
      <c r="H672" s="358"/>
      <c r="I672" s="358"/>
      <c r="J672" s="358"/>
      <c r="K672" s="358"/>
      <c r="L672" s="358"/>
      <c r="M672" s="358"/>
      <c r="N672" s="358"/>
      <c r="O672" s="358"/>
      <c r="P672" s="358"/>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row>
    <row r="673" spans="1:37" ht="13">
      <c r="A673" s="358"/>
      <c r="B673" s="358"/>
      <c r="C673" s="358"/>
      <c r="D673" s="358"/>
      <c r="E673" s="358"/>
      <c r="F673" s="358"/>
      <c r="G673" s="358"/>
      <c r="H673" s="358"/>
      <c r="I673" s="358"/>
      <c r="J673" s="358"/>
      <c r="K673" s="358"/>
      <c r="L673" s="358"/>
      <c r="M673" s="358"/>
      <c r="N673" s="358"/>
      <c r="O673" s="358"/>
      <c r="P673" s="358"/>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row>
    <row r="674" spans="1:37" ht="13">
      <c r="A674" s="358"/>
      <c r="B674" s="358"/>
      <c r="C674" s="358"/>
      <c r="D674" s="358"/>
      <c r="E674" s="358"/>
      <c r="F674" s="358"/>
      <c r="G674" s="358"/>
      <c r="H674" s="358"/>
      <c r="I674" s="358"/>
      <c r="J674" s="358"/>
      <c r="K674" s="358"/>
      <c r="L674" s="358"/>
      <c r="M674" s="358"/>
      <c r="N674" s="358"/>
      <c r="O674" s="358"/>
      <c r="P674" s="358"/>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row>
    <row r="675" spans="1:37" ht="13">
      <c r="A675" s="358"/>
      <c r="B675" s="358"/>
      <c r="C675" s="358"/>
      <c r="D675" s="358"/>
      <c r="E675" s="358"/>
      <c r="F675" s="358"/>
      <c r="G675" s="358"/>
      <c r="H675" s="358"/>
      <c r="I675" s="358"/>
      <c r="J675" s="358"/>
      <c r="K675" s="358"/>
      <c r="L675" s="358"/>
      <c r="M675" s="358"/>
      <c r="N675" s="358"/>
      <c r="O675" s="358"/>
      <c r="P675" s="358"/>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row>
    <row r="676" spans="1:37" ht="13">
      <c r="A676" s="358"/>
      <c r="B676" s="358"/>
      <c r="C676" s="358"/>
      <c r="D676" s="358"/>
      <c r="E676" s="358"/>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row>
    <row r="677" spans="1:37" ht="13">
      <c r="A677" s="358"/>
      <c r="B677" s="358"/>
      <c r="C677" s="358"/>
      <c r="D677" s="358"/>
      <c r="E677" s="358"/>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row>
    <row r="678" spans="1:37" ht="13">
      <c r="A678" s="358"/>
      <c r="B678" s="358"/>
      <c r="C678" s="358"/>
      <c r="D678" s="358"/>
      <c r="E678" s="358"/>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row>
    <row r="679" spans="1:37" ht="13">
      <c r="A679" s="358"/>
      <c r="B679" s="358"/>
      <c r="C679" s="358"/>
      <c r="D679" s="358"/>
      <c r="E679" s="358"/>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row>
    <row r="680" spans="1:37" ht="13">
      <c r="A680" s="358"/>
      <c r="B680" s="358"/>
      <c r="C680" s="358"/>
      <c r="D680" s="358"/>
      <c r="E680" s="358"/>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row>
    <row r="681" spans="1:37" ht="13">
      <c r="A681" s="358"/>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row>
    <row r="682" spans="1:37" ht="13">
      <c r="A682" s="358"/>
      <c r="B682" s="358"/>
      <c r="C682" s="358"/>
      <c r="D682" s="358"/>
      <c r="E682" s="358"/>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row>
    <row r="683" spans="1:37" ht="13">
      <c r="A683" s="358"/>
      <c r="B683" s="358"/>
      <c r="C683" s="358"/>
      <c r="D683" s="358"/>
      <c r="E683" s="358"/>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row>
    <row r="684" spans="1:37" ht="13">
      <c r="A684" s="358"/>
      <c r="B684" s="358"/>
      <c r="C684" s="358"/>
      <c r="D684" s="358"/>
      <c r="E684" s="358"/>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row>
    <row r="685" spans="1:37" ht="13">
      <c r="A685" s="358"/>
      <c r="B685" s="358"/>
      <c r="C685" s="358"/>
      <c r="D685" s="358"/>
      <c r="E685" s="358"/>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row>
    <row r="686" spans="1:37" ht="13">
      <c r="A686" s="358"/>
      <c r="B686" s="358"/>
      <c r="C686" s="358"/>
      <c r="D686" s="358"/>
      <c r="E686" s="358"/>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row>
    <row r="687" spans="1:37" ht="13">
      <c r="A687" s="358"/>
      <c r="B687" s="358"/>
      <c r="C687" s="358"/>
      <c r="D687" s="358"/>
      <c r="E687" s="358"/>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row>
    <row r="688" spans="1:37" ht="13">
      <c r="A688" s="358"/>
      <c r="B688" s="358"/>
      <c r="C688" s="358"/>
      <c r="D688" s="358"/>
      <c r="E688" s="358"/>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row>
    <row r="689" spans="1:37" ht="13">
      <c r="A689" s="358"/>
      <c r="B689" s="358"/>
      <c r="C689" s="358"/>
      <c r="D689" s="358"/>
      <c r="E689" s="358"/>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row>
    <row r="690" spans="1:37" ht="13">
      <c r="A690" s="358"/>
      <c r="B690" s="358"/>
      <c r="C690" s="358"/>
      <c r="D690" s="358"/>
      <c r="E690" s="358"/>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row>
    <row r="691" spans="1:37" ht="13">
      <c r="A691" s="358"/>
      <c r="B691" s="358"/>
      <c r="C691" s="358"/>
      <c r="D691" s="358"/>
      <c r="E691" s="358"/>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row>
    <row r="692" spans="1:37" ht="13">
      <c r="A692" s="358"/>
      <c r="B692" s="358"/>
      <c r="C692" s="358"/>
      <c r="D692" s="358"/>
      <c r="E692" s="358"/>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row>
    <row r="693" spans="1:37" ht="13">
      <c r="A693" s="358"/>
      <c r="B693" s="358"/>
      <c r="C693" s="358"/>
      <c r="D693" s="358"/>
      <c r="E693" s="358"/>
      <c r="F693" s="358"/>
      <c r="G693" s="358"/>
      <c r="H693" s="358"/>
      <c r="I693" s="358"/>
      <c r="J693" s="358"/>
      <c r="K693" s="358"/>
      <c r="L693" s="358"/>
      <c r="M693" s="358"/>
      <c r="N693" s="358"/>
      <c r="O693" s="358"/>
      <c r="P693" s="358"/>
      <c r="Q693" s="358"/>
      <c r="R693" s="358"/>
      <c r="S693" s="358"/>
      <c r="T693" s="358"/>
      <c r="U693" s="358"/>
      <c r="V693" s="358"/>
      <c r="W693" s="358"/>
      <c r="X693" s="358"/>
      <c r="Y693" s="358"/>
      <c r="Z693" s="358"/>
      <c r="AA693" s="358"/>
      <c r="AB693" s="358"/>
      <c r="AC693" s="358"/>
      <c r="AD693" s="358"/>
      <c r="AE693" s="358"/>
      <c r="AF693" s="358"/>
      <c r="AG693" s="358"/>
      <c r="AH693" s="358"/>
      <c r="AI693" s="358"/>
      <c r="AJ693" s="358"/>
      <c r="AK693" s="358"/>
    </row>
    <row r="694" spans="1:37" ht="13">
      <c r="A694" s="358"/>
      <c r="B694" s="358"/>
      <c r="C694" s="358"/>
      <c r="D694" s="358"/>
      <c r="E694" s="358"/>
      <c r="F694" s="358"/>
      <c r="G694" s="358"/>
      <c r="H694" s="358"/>
      <c r="I694" s="358"/>
      <c r="J694" s="358"/>
      <c r="K694" s="358"/>
      <c r="L694" s="358"/>
      <c r="M694" s="358"/>
      <c r="N694" s="358"/>
      <c r="O694" s="358"/>
      <c r="P694" s="358"/>
      <c r="Q694" s="358"/>
      <c r="R694" s="358"/>
      <c r="S694" s="358"/>
      <c r="T694" s="358"/>
      <c r="U694" s="358"/>
      <c r="V694" s="358"/>
      <c r="W694" s="358"/>
      <c r="X694" s="358"/>
      <c r="Y694" s="358"/>
      <c r="Z694" s="358"/>
      <c r="AA694" s="358"/>
      <c r="AB694" s="358"/>
      <c r="AC694" s="358"/>
      <c r="AD694" s="358"/>
      <c r="AE694" s="358"/>
      <c r="AF694" s="358"/>
      <c r="AG694" s="358"/>
      <c r="AH694" s="358"/>
      <c r="AI694" s="358"/>
      <c r="AJ694" s="358"/>
      <c r="AK694" s="358"/>
    </row>
    <row r="695" spans="1:37" ht="13">
      <c r="A695" s="358"/>
      <c r="B695" s="358"/>
      <c r="C695" s="358"/>
      <c r="D695" s="358"/>
      <c r="E695" s="358"/>
      <c r="F695" s="358"/>
      <c r="G695" s="358"/>
      <c r="H695" s="358"/>
      <c r="I695" s="358"/>
      <c r="J695" s="358"/>
      <c r="K695" s="358"/>
      <c r="L695" s="358"/>
      <c r="M695" s="358"/>
      <c r="N695" s="358"/>
      <c r="O695" s="358"/>
      <c r="P695" s="358"/>
      <c r="Q695" s="358"/>
      <c r="R695" s="358"/>
      <c r="S695" s="358"/>
      <c r="T695" s="358"/>
      <c r="U695" s="358"/>
      <c r="V695" s="358"/>
      <c r="W695" s="358"/>
      <c r="X695" s="358"/>
      <c r="Y695" s="358"/>
      <c r="Z695" s="358"/>
      <c r="AA695" s="358"/>
      <c r="AB695" s="358"/>
      <c r="AC695" s="358"/>
      <c r="AD695" s="358"/>
      <c r="AE695" s="358"/>
      <c r="AF695" s="358"/>
      <c r="AG695" s="358"/>
      <c r="AH695" s="358"/>
      <c r="AI695" s="358"/>
      <c r="AJ695" s="358"/>
      <c r="AK695" s="358"/>
    </row>
    <row r="696" spans="1:37" ht="13">
      <c r="A696" s="358"/>
      <c r="B696" s="358"/>
      <c r="C696" s="358"/>
      <c r="D696" s="358"/>
      <c r="E696" s="358"/>
      <c r="F696" s="358"/>
      <c r="G696" s="358"/>
      <c r="H696" s="358"/>
      <c r="I696" s="358"/>
      <c r="J696" s="358"/>
      <c r="K696" s="358"/>
      <c r="L696" s="358"/>
      <c r="M696" s="358"/>
      <c r="N696" s="358"/>
      <c r="O696" s="358"/>
      <c r="P696" s="358"/>
      <c r="Q696" s="358"/>
      <c r="R696" s="358"/>
      <c r="S696" s="358"/>
      <c r="T696" s="358"/>
      <c r="U696" s="358"/>
      <c r="V696" s="358"/>
      <c r="W696" s="358"/>
      <c r="X696" s="358"/>
      <c r="Y696" s="358"/>
      <c r="Z696" s="358"/>
      <c r="AA696" s="358"/>
      <c r="AB696" s="358"/>
      <c r="AC696" s="358"/>
      <c r="AD696" s="358"/>
      <c r="AE696" s="358"/>
      <c r="AF696" s="358"/>
      <c r="AG696" s="358"/>
      <c r="AH696" s="358"/>
      <c r="AI696" s="358"/>
      <c r="AJ696" s="358"/>
      <c r="AK696" s="358"/>
    </row>
    <row r="697" spans="1:37" ht="13">
      <c r="A697" s="358"/>
      <c r="B697" s="358"/>
      <c r="C697" s="358"/>
      <c r="D697" s="358"/>
      <c r="E697" s="358"/>
      <c r="F697" s="358"/>
      <c r="G697" s="358"/>
      <c r="H697" s="358"/>
      <c r="I697" s="358"/>
      <c r="J697" s="358"/>
      <c r="K697" s="358"/>
      <c r="L697" s="358"/>
      <c r="M697" s="358"/>
      <c r="N697" s="358"/>
      <c r="O697" s="358"/>
      <c r="P697" s="358"/>
      <c r="Q697" s="358"/>
      <c r="R697" s="358"/>
      <c r="S697" s="358"/>
      <c r="T697" s="358"/>
      <c r="U697" s="358"/>
      <c r="V697" s="358"/>
      <c r="W697" s="358"/>
      <c r="X697" s="358"/>
      <c r="Y697" s="358"/>
      <c r="Z697" s="358"/>
      <c r="AA697" s="358"/>
      <c r="AB697" s="358"/>
      <c r="AC697" s="358"/>
      <c r="AD697" s="358"/>
      <c r="AE697" s="358"/>
      <c r="AF697" s="358"/>
      <c r="AG697" s="358"/>
      <c r="AH697" s="358"/>
      <c r="AI697" s="358"/>
      <c r="AJ697" s="358"/>
      <c r="AK697" s="358"/>
    </row>
    <row r="698" spans="1:37" ht="13">
      <c r="A698" s="358"/>
      <c r="B698" s="358"/>
      <c r="C698" s="358"/>
      <c r="D698" s="358"/>
      <c r="E698" s="358"/>
      <c r="F698" s="358"/>
      <c r="G698" s="358"/>
      <c r="H698" s="358"/>
      <c r="I698" s="358"/>
      <c r="J698" s="358"/>
      <c r="K698" s="358"/>
      <c r="L698" s="358"/>
      <c r="M698" s="358"/>
      <c r="N698" s="358"/>
      <c r="O698" s="358"/>
      <c r="P698" s="358"/>
      <c r="Q698" s="358"/>
      <c r="R698" s="358"/>
      <c r="S698" s="358"/>
      <c r="T698" s="358"/>
      <c r="U698" s="358"/>
      <c r="V698" s="358"/>
      <c r="W698" s="358"/>
      <c r="X698" s="358"/>
      <c r="Y698" s="358"/>
      <c r="Z698" s="358"/>
      <c r="AA698" s="358"/>
      <c r="AB698" s="358"/>
      <c r="AC698" s="358"/>
      <c r="AD698" s="358"/>
      <c r="AE698" s="358"/>
      <c r="AF698" s="358"/>
      <c r="AG698" s="358"/>
      <c r="AH698" s="358"/>
      <c r="AI698" s="358"/>
      <c r="AJ698" s="358"/>
      <c r="AK698" s="358"/>
    </row>
    <row r="699" spans="1:37" ht="13">
      <c r="A699" s="358"/>
      <c r="B699" s="358"/>
      <c r="C699" s="358"/>
      <c r="D699" s="358"/>
      <c r="E699" s="358"/>
      <c r="F699" s="358"/>
      <c r="G699" s="358"/>
      <c r="H699" s="358"/>
      <c r="I699" s="358"/>
      <c r="J699" s="358"/>
      <c r="K699" s="358"/>
      <c r="L699" s="358"/>
      <c r="M699" s="358"/>
      <c r="N699" s="358"/>
      <c r="O699" s="358"/>
      <c r="P699" s="358"/>
      <c r="Q699" s="358"/>
      <c r="R699" s="358"/>
      <c r="S699" s="358"/>
      <c r="T699" s="358"/>
      <c r="U699" s="358"/>
      <c r="V699" s="358"/>
      <c r="W699" s="358"/>
      <c r="X699" s="358"/>
      <c r="Y699" s="358"/>
      <c r="Z699" s="358"/>
      <c r="AA699" s="358"/>
      <c r="AB699" s="358"/>
      <c r="AC699" s="358"/>
      <c r="AD699" s="358"/>
      <c r="AE699" s="358"/>
      <c r="AF699" s="358"/>
      <c r="AG699" s="358"/>
      <c r="AH699" s="358"/>
      <c r="AI699" s="358"/>
      <c r="AJ699" s="358"/>
      <c r="AK699" s="358"/>
    </row>
    <row r="700" spans="1:37" ht="13">
      <c r="A700" s="358"/>
      <c r="B700" s="358"/>
      <c r="C700" s="358"/>
      <c r="D700" s="358"/>
      <c r="E700" s="358"/>
      <c r="F700" s="358"/>
      <c r="G700" s="358"/>
      <c r="H700" s="358"/>
      <c r="I700" s="358"/>
      <c r="J700" s="358"/>
      <c r="K700" s="358"/>
      <c r="L700" s="358"/>
      <c r="M700" s="358"/>
      <c r="N700" s="358"/>
      <c r="O700" s="358"/>
      <c r="P700" s="358"/>
      <c r="Q700" s="358"/>
      <c r="R700" s="358"/>
      <c r="S700" s="358"/>
      <c r="T700" s="358"/>
      <c r="U700" s="358"/>
      <c r="V700" s="358"/>
      <c r="W700" s="358"/>
      <c r="X700" s="358"/>
      <c r="Y700" s="358"/>
      <c r="Z700" s="358"/>
      <c r="AA700" s="358"/>
      <c r="AB700" s="358"/>
      <c r="AC700" s="358"/>
      <c r="AD700" s="358"/>
      <c r="AE700" s="358"/>
      <c r="AF700" s="358"/>
      <c r="AG700" s="358"/>
      <c r="AH700" s="358"/>
      <c r="AI700" s="358"/>
      <c r="AJ700" s="358"/>
      <c r="AK700" s="358"/>
    </row>
    <row r="701" spans="1:37" ht="13">
      <c r="A701" s="358"/>
      <c r="B701" s="358"/>
      <c r="C701" s="358"/>
      <c r="D701" s="358"/>
      <c r="E701" s="358"/>
      <c r="F701" s="358"/>
      <c r="G701" s="358"/>
      <c r="H701" s="358"/>
      <c r="I701" s="358"/>
      <c r="J701" s="358"/>
      <c r="K701" s="358"/>
      <c r="L701" s="358"/>
      <c r="M701" s="358"/>
      <c r="N701" s="358"/>
      <c r="O701" s="358"/>
      <c r="P701" s="358"/>
      <c r="Q701" s="358"/>
      <c r="R701" s="358"/>
      <c r="S701" s="358"/>
      <c r="T701" s="358"/>
      <c r="U701" s="358"/>
      <c r="V701" s="358"/>
      <c r="W701" s="358"/>
      <c r="X701" s="358"/>
      <c r="Y701" s="358"/>
      <c r="Z701" s="358"/>
      <c r="AA701" s="358"/>
      <c r="AB701" s="358"/>
      <c r="AC701" s="358"/>
      <c r="AD701" s="358"/>
      <c r="AE701" s="358"/>
      <c r="AF701" s="358"/>
      <c r="AG701" s="358"/>
      <c r="AH701" s="358"/>
      <c r="AI701" s="358"/>
      <c r="AJ701" s="358"/>
      <c r="AK701" s="358"/>
    </row>
    <row r="702" spans="1:37" ht="13">
      <c r="A702" s="358"/>
      <c r="B702" s="358"/>
      <c r="C702" s="358"/>
      <c r="D702" s="358"/>
      <c r="E702" s="358"/>
      <c r="F702" s="358"/>
      <c r="G702" s="358"/>
      <c r="H702" s="358"/>
      <c r="I702" s="358"/>
      <c r="J702" s="358"/>
      <c r="K702" s="358"/>
      <c r="L702" s="358"/>
      <c r="M702" s="358"/>
      <c r="N702" s="358"/>
      <c r="O702" s="358"/>
      <c r="P702" s="358"/>
      <c r="Q702" s="358"/>
      <c r="R702" s="358"/>
      <c r="S702" s="358"/>
      <c r="T702" s="358"/>
      <c r="U702" s="358"/>
      <c r="V702" s="358"/>
      <c r="W702" s="358"/>
      <c r="X702" s="358"/>
      <c r="Y702" s="358"/>
      <c r="Z702" s="358"/>
      <c r="AA702" s="358"/>
      <c r="AB702" s="358"/>
      <c r="AC702" s="358"/>
      <c r="AD702" s="358"/>
      <c r="AE702" s="358"/>
      <c r="AF702" s="358"/>
      <c r="AG702" s="358"/>
      <c r="AH702" s="358"/>
      <c r="AI702" s="358"/>
      <c r="AJ702" s="358"/>
      <c r="AK702" s="358"/>
    </row>
    <row r="703" spans="1:37" ht="13">
      <c r="A703" s="358"/>
      <c r="B703" s="358"/>
      <c r="C703" s="358"/>
      <c r="D703" s="358"/>
      <c r="E703" s="358"/>
      <c r="F703" s="358"/>
      <c r="G703" s="358"/>
      <c r="H703" s="358"/>
      <c r="I703" s="358"/>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row>
    <row r="704" spans="1:37" ht="13">
      <c r="A704" s="358"/>
      <c r="B704" s="358"/>
      <c r="C704" s="358"/>
      <c r="D704" s="358"/>
      <c r="E704" s="358"/>
      <c r="F704" s="358"/>
      <c r="G704" s="358"/>
      <c r="H704" s="358"/>
      <c r="I704" s="358"/>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row>
    <row r="705" spans="1:37" ht="13">
      <c r="A705" s="358"/>
      <c r="B705" s="358"/>
      <c r="C705" s="358"/>
      <c r="D705" s="358"/>
      <c r="E705" s="358"/>
      <c r="F705" s="358"/>
      <c r="G705" s="358"/>
      <c r="H705" s="358"/>
      <c r="I705" s="358"/>
      <c r="J705" s="358"/>
      <c r="K705" s="358"/>
      <c r="L705" s="358"/>
      <c r="M705" s="358"/>
      <c r="N705" s="358"/>
      <c r="O705" s="358"/>
      <c r="P705" s="358"/>
      <c r="Q705" s="358"/>
      <c r="R705" s="358"/>
      <c r="S705" s="358"/>
      <c r="T705" s="358"/>
      <c r="U705" s="358"/>
      <c r="V705" s="358"/>
      <c r="W705" s="358"/>
      <c r="X705" s="358"/>
      <c r="Y705" s="358"/>
      <c r="Z705" s="358"/>
      <c r="AA705" s="358"/>
      <c r="AB705" s="358"/>
      <c r="AC705" s="358"/>
      <c r="AD705" s="358"/>
      <c r="AE705" s="358"/>
      <c r="AF705" s="358"/>
      <c r="AG705" s="358"/>
      <c r="AH705" s="358"/>
      <c r="AI705" s="358"/>
      <c r="AJ705" s="358"/>
      <c r="AK705" s="358"/>
    </row>
    <row r="706" spans="1:37" ht="13">
      <c r="A706" s="358"/>
      <c r="B706" s="358"/>
      <c r="C706" s="358"/>
      <c r="D706" s="358"/>
      <c r="E706" s="358"/>
      <c r="F706" s="358"/>
      <c r="G706" s="358"/>
      <c r="H706" s="358"/>
      <c r="I706" s="358"/>
      <c r="J706" s="358"/>
      <c r="K706" s="358"/>
      <c r="L706" s="358"/>
      <c r="M706" s="358"/>
      <c r="N706" s="358"/>
      <c r="O706" s="358"/>
      <c r="P706" s="358"/>
      <c r="Q706" s="358"/>
      <c r="R706" s="358"/>
      <c r="S706" s="358"/>
      <c r="T706" s="358"/>
      <c r="U706" s="358"/>
      <c r="V706" s="358"/>
      <c r="W706" s="358"/>
      <c r="X706" s="358"/>
      <c r="Y706" s="358"/>
      <c r="Z706" s="358"/>
      <c r="AA706" s="358"/>
      <c r="AB706" s="358"/>
      <c r="AC706" s="358"/>
      <c r="AD706" s="358"/>
      <c r="AE706" s="358"/>
      <c r="AF706" s="358"/>
      <c r="AG706" s="358"/>
      <c r="AH706" s="358"/>
      <c r="AI706" s="358"/>
      <c r="AJ706" s="358"/>
      <c r="AK706" s="358"/>
    </row>
    <row r="707" spans="1:37" ht="13">
      <c r="A707" s="358"/>
      <c r="B707" s="358"/>
      <c r="C707" s="358"/>
      <c r="D707" s="358"/>
      <c r="E707" s="358"/>
      <c r="F707" s="358"/>
      <c r="G707" s="358"/>
      <c r="H707" s="358"/>
      <c r="I707" s="358"/>
      <c r="J707" s="358"/>
      <c r="K707" s="358"/>
      <c r="L707" s="358"/>
      <c r="M707" s="358"/>
      <c r="N707" s="358"/>
      <c r="O707" s="358"/>
      <c r="P707" s="358"/>
      <c r="Q707" s="358"/>
      <c r="R707" s="358"/>
      <c r="S707" s="358"/>
      <c r="T707" s="358"/>
      <c r="U707" s="358"/>
      <c r="V707" s="358"/>
      <c r="W707" s="358"/>
      <c r="X707" s="358"/>
      <c r="Y707" s="358"/>
      <c r="Z707" s="358"/>
      <c r="AA707" s="358"/>
      <c r="AB707" s="358"/>
      <c r="AC707" s="358"/>
      <c r="AD707" s="358"/>
      <c r="AE707" s="358"/>
      <c r="AF707" s="358"/>
      <c r="AG707" s="358"/>
      <c r="AH707" s="358"/>
      <c r="AI707" s="358"/>
      <c r="AJ707" s="358"/>
      <c r="AK707" s="358"/>
    </row>
    <row r="708" spans="1:37" ht="13">
      <c r="A708" s="358"/>
      <c r="B708" s="358"/>
      <c r="C708" s="358"/>
      <c r="D708" s="358"/>
      <c r="E708" s="358"/>
      <c r="F708" s="358"/>
      <c r="G708" s="358"/>
      <c r="H708" s="358"/>
      <c r="I708" s="358"/>
      <c r="J708" s="358"/>
      <c r="K708" s="358"/>
      <c r="L708" s="358"/>
      <c r="M708" s="358"/>
      <c r="N708" s="358"/>
      <c r="O708" s="358"/>
      <c r="P708" s="358"/>
      <c r="Q708" s="358"/>
      <c r="R708" s="358"/>
      <c r="S708" s="358"/>
      <c r="T708" s="358"/>
      <c r="U708" s="358"/>
      <c r="V708" s="358"/>
      <c r="W708" s="358"/>
      <c r="X708" s="358"/>
      <c r="Y708" s="358"/>
      <c r="Z708" s="358"/>
      <c r="AA708" s="358"/>
      <c r="AB708" s="358"/>
      <c r="AC708" s="358"/>
      <c r="AD708" s="358"/>
      <c r="AE708" s="358"/>
      <c r="AF708" s="358"/>
      <c r="AG708" s="358"/>
      <c r="AH708" s="358"/>
      <c r="AI708" s="358"/>
      <c r="AJ708" s="358"/>
      <c r="AK708" s="358"/>
    </row>
    <row r="709" spans="1:37" ht="13">
      <c r="A709" s="358"/>
      <c r="B709" s="358"/>
      <c r="C709" s="358"/>
      <c r="D709" s="358"/>
      <c r="E709" s="358"/>
      <c r="F709" s="358"/>
      <c r="G709" s="358"/>
      <c r="H709" s="358"/>
      <c r="I709" s="358"/>
      <c r="J709" s="358"/>
      <c r="K709" s="358"/>
      <c r="L709" s="358"/>
      <c r="M709" s="358"/>
      <c r="N709" s="358"/>
      <c r="O709" s="358"/>
      <c r="P709" s="358"/>
      <c r="Q709" s="358"/>
      <c r="R709" s="358"/>
      <c r="S709" s="358"/>
      <c r="T709" s="358"/>
      <c r="U709" s="358"/>
      <c r="V709" s="358"/>
      <c r="W709" s="358"/>
      <c r="X709" s="358"/>
      <c r="Y709" s="358"/>
      <c r="Z709" s="358"/>
      <c r="AA709" s="358"/>
      <c r="AB709" s="358"/>
      <c r="AC709" s="358"/>
      <c r="AD709" s="358"/>
      <c r="AE709" s="358"/>
      <c r="AF709" s="358"/>
      <c r="AG709" s="358"/>
      <c r="AH709" s="358"/>
      <c r="AI709" s="358"/>
      <c r="AJ709" s="358"/>
      <c r="AK709" s="358"/>
    </row>
    <row r="710" spans="1:37" ht="13">
      <c r="A710" s="358"/>
      <c r="B710" s="358"/>
      <c r="C710" s="358"/>
      <c r="D710" s="358"/>
      <c r="E710" s="358"/>
      <c r="F710" s="358"/>
      <c r="G710" s="358"/>
      <c r="H710" s="358"/>
      <c r="I710" s="358"/>
      <c r="J710" s="358"/>
      <c r="K710" s="358"/>
      <c r="L710" s="358"/>
      <c r="M710" s="358"/>
      <c r="N710" s="358"/>
      <c r="O710" s="358"/>
      <c r="P710" s="358"/>
      <c r="Q710" s="358"/>
      <c r="R710" s="358"/>
      <c r="S710" s="358"/>
      <c r="T710" s="358"/>
      <c r="U710" s="358"/>
      <c r="V710" s="358"/>
      <c r="W710" s="358"/>
      <c r="X710" s="358"/>
      <c r="Y710" s="358"/>
      <c r="Z710" s="358"/>
      <c r="AA710" s="358"/>
      <c r="AB710" s="358"/>
      <c r="AC710" s="358"/>
      <c r="AD710" s="358"/>
      <c r="AE710" s="358"/>
      <c r="AF710" s="358"/>
      <c r="AG710" s="358"/>
      <c r="AH710" s="358"/>
      <c r="AI710" s="358"/>
      <c r="AJ710" s="358"/>
      <c r="AK710" s="358"/>
    </row>
    <row r="711" spans="1:37" ht="13">
      <c r="A711" s="358"/>
      <c r="B711" s="358"/>
      <c r="C711" s="358"/>
      <c r="D711" s="358"/>
      <c r="E711" s="358"/>
      <c r="F711" s="358"/>
      <c r="G711" s="358"/>
      <c r="H711" s="358"/>
      <c r="I711" s="358"/>
      <c r="J711" s="358"/>
      <c r="K711" s="358"/>
      <c r="L711" s="358"/>
      <c r="M711" s="358"/>
      <c r="N711" s="358"/>
      <c r="O711" s="358"/>
      <c r="P711" s="358"/>
      <c r="Q711" s="358"/>
      <c r="R711" s="358"/>
      <c r="S711" s="358"/>
      <c r="T711" s="358"/>
      <c r="U711" s="358"/>
      <c r="V711" s="358"/>
      <c r="W711" s="358"/>
      <c r="X711" s="358"/>
      <c r="Y711" s="358"/>
      <c r="Z711" s="358"/>
      <c r="AA711" s="358"/>
      <c r="AB711" s="358"/>
      <c r="AC711" s="358"/>
      <c r="AD711" s="358"/>
      <c r="AE711" s="358"/>
      <c r="AF711" s="358"/>
      <c r="AG711" s="358"/>
      <c r="AH711" s="358"/>
      <c r="AI711" s="358"/>
      <c r="AJ711" s="358"/>
      <c r="AK711" s="358"/>
    </row>
    <row r="712" spans="1:37" ht="13">
      <c r="A712" s="358"/>
      <c r="B712" s="358"/>
      <c r="C712" s="358"/>
      <c r="D712" s="358"/>
      <c r="E712" s="358"/>
      <c r="F712" s="358"/>
      <c r="G712" s="358"/>
      <c r="H712" s="358"/>
      <c r="I712" s="358"/>
      <c r="J712" s="358"/>
      <c r="K712" s="358"/>
      <c r="L712" s="358"/>
      <c r="M712" s="358"/>
      <c r="N712" s="358"/>
      <c r="O712" s="358"/>
      <c r="P712" s="358"/>
      <c r="Q712" s="358"/>
      <c r="R712" s="358"/>
      <c r="S712" s="358"/>
      <c r="T712" s="358"/>
      <c r="U712" s="358"/>
      <c r="V712" s="358"/>
      <c r="W712" s="358"/>
      <c r="X712" s="358"/>
      <c r="Y712" s="358"/>
      <c r="Z712" s="358"/>
      <c r="AA712" s="358"/>
      <c r="AB712" s="358"/>
      <c r="AC712" s="358"/>
      <c r="AD712" s="358"/>
      <c r="AE712" s="358"/>
      <c r="AF712" s="358"/>
      <c r="AG712" s="358"/>
      <c r="AH712" s="358"/>
      <c r="AI712" s="358"/>
      <c r="AJ712" s="358"/>
      <c r="AK712" s="358"/>
    </row>
    <row r="713" spans="1:37" ht="13">
      <c r="A713" s="358"/>
      <c r="B713" s="358"/>
      <c r="C713" s="358"/>
      <c r="D713" s="358"/>
      <c r="E713" s="358"/>
      <c r="F713" s="358"/>
      <c r="G713" s="358"/>
      <c r="H713" s="358"/>
      <c r="I713" s="358"/>
      <c r="J713" s="358"/>
      <c r="K713" s="358"/>
      <c r="L713" s="358"/>
      <c r="M713" s="358"/>
      <c r="N713" s="358"/>
      <c r="O713" s="358"/>
      <c r="P713" s="358"/>
      <c r="Q713" s="358"/>
      <c r="R713" s="358"/>
      <c r="S713" s="358"/>
      <c r="T713" s="358"/>
      <c r="U713" s="358"/>
      <c r="V713" s="358"/>
      <c r="W713" s="358"/>
      <c r="X713" s="358"/>
      <c r="Y713" s="358"/>
      <c r="Z713" s="358"/>
      <c r="AA713" s="358"/>
      <c r="AB713" s="358"/>
      <c r="AC713" s="358"/>
      <c r="AD713" s="358"/>
      <c r="AE713" s="358"/>
      <c r="AF713" s="358"/>
      <c r="AG713" s="358"/>
      <c r="AH713" s="358"/>
      <c r="AI713" s="358"/>
      <c r="AJ713" s="358"/>
      <c r="AK713" s="358"/>
    </row>
    <row r="714" spans="1:37" ht="13">
      <c r="A714" s="358"/>
      <c r="B714" s="358"/>
      <c r="C714" s="358"/>
      <c r="D714" s="358"/>
      <c r="E714" s="358"/>
      <c r="F714" s="358"/>
      <c r="G714" s="358"/>
      <c r="H714" s="358"/>
      <c r="I714" s="358"/>
      <c r="J714" s="358"/>
      <c r="K714" s="358"/>
      <c r="L714" s="358"/>
      <c r="M714" s="358"/>
      <c r="N714" s="358"/>
      <c r="O714" s="358"/>
      <c r="P714" s="358"/>
      <c r="Q714" s="358"/>
      <c r="R714" s="358"/>
      <c r="S714" s="358"/>
      <c r="T714" s="358"/>
      <c r="U714" s="358"/>
      <c r="V714" s="358"/>
      <c r="W714" s="358"/>
      <c r="X714" s="358"/>
      <c r="Y714" s="358"/>
      <c r="Z714" s="358"/>
      <c r="AA714" s="358"/>
      <c r="AB714" s="358"/>
      <c r="AC714" s="358"/>
      <c r="AD714" s="358"/>
      <c r="AE714" s="358"/>
      <c r="AF714" s="358"/>
      <c r="AG714" s="358"/>
      <c r="AH714" s="358"/>
      <c r="AI714" s="358"/>
      <c r="AJ714" s="358"/>
      <c r="AK714" s="358"/>
    </row>
    <row r="715" spans="1:37" ht="13">
      <c r="A715" s="358"/>
      <c r="B715" s="358"/>
      <c r="C715" s="358"/>
      <c r="D715" s="358"/>
      <c r="E715" s="358"/>
      <c r="F715" s="358"/>
      <c r="G715" s="358"/>
      <c r="H715" s="358"/>
      <c r="I715" s="358"/>
      <c r="J715" s="358"/>
      <c r="K715" s="358"/>
      <c r="L715" s="358"/>
      <c r="M715" s="358"/>
      <c r="N715" s="358"/>
      <c r="O715" s="358"/>
      <c r="P715" s="358"/>
      <c r="Q715" s="358"/>
      <c r="R715" s="358"/>
      <c r="S715" s="358"/>
      <c r="T715" s="358"/>
      <c r="U715" s="358"/>
      <c r="V715" s="358"/>
      <c r="W715" s="358"/>
      <c r="X715" s="358"/>
      <c r="Y715" s="358"/>
      <c r="Z715" s="358"/>
      <c r="AA715" s="358"/>
      <c r="AB715" s="358"/>
      <c r="AC715" s="358"/>
      <c r="AD715" s="358"/>
      <c r="AE715" s="358"/>
      <c r="AF715" s="358"/>
      <c r="AG715" s="358"/>
      <c r="AH715" s="358"/>
      <c r="AI715" s="358"/>
      <c r="AJ715" s="358"/>
      <c r="AK715" s="358"/>
    </row>
    <row r="716" spans="1:37" ht="13">
      <c r="A716" s="358"/>
      <c r="B716" s="358"/>
      <c r="C716" s="358"/>
      <c r="D716" s="358"/>
      <c r="E716" s="358"/>
      <c r="F716" s="358"/>
      <c r="G716" s="358"/>
      <c r="H716" s="358"/>
      <c r="I716" s="358"/>
      <c r="J716" s="358"/>
      <c r="K716" s="358"/>
      <c r="L716" s="358"/>
      <c r="M716" s="358"/>
      <c r="N716" s="358"/>
      <c r="O716" s="358"/>
      <c r="P716" s="358"/>
      <c r="Q716" s="358"/>
      <c r="R716" s="358"/>
      <c r="S716" s="358"/>
      <c r="T716" s="358"/>
      <c r="U716" s="358"/>
      <c r="V716" s="358"/>
      <c r="W716" s="358"/>
      <c r="X716" s="358"/>
      <c r="Y716" s="358"/>
      <c r="Z716" s="358"/>
      <c r="AA716" s="358"/>
      <c r="AB716" s="358"/>
      <c r="AC716" s="358"/>
      <c r="AD716" s="358"/>
      <c r="AE716" s="358"/>
      <c r="AF716" s="358"/>
      <c r="AG716" s="358"/>
      <c r="AH716" s="358"/>
      <c r="AI716" s="358"/>
      <c r="AJ716" s="358"/>
      <c r="AK716" s="358"/>
    </row>
    <row r="717" spans="1:37" ht="13">
      <c r="A717" s="358"/>
      <c r="B717" s="358"/>
      <c r="C717" s="358"/>
      <c r="D717" s="358"/>
      <c r="E717" s="358"/>
      <c r="F717" s="358"/>
      <c r="G717" s="358"/>
      <c r="H717" s="358"/>
      <c r="I717" s="358"/>
      <c r="J717" s="358"/>
      <c r="K717" s="358"/>
      <c r="L717" s="358"/>
      <c r="M717" s="358"/>
      <c r="N717" s="358"/>
      <c r="O717" s="358"/>
      <c r="P717" s="358"/>
      <c r="Q717" s="358"/>
      <c r="R717" s="358"/>
      <c r="S717" s="358"/>
      <c r="T717" s="358"/>
      <c r="U717" s="358"/>
      <c r="V717" s="358"/>
      <c r="W717" s="358"/>
      <c r="X717" s="358"/>
      <c r="Y717" s="358"/>
      <c r="Z717" s="358"/>
      <c r="AA717" s="358"/>
      <c r="AB717" s="358"/>
      <c r="AC717" s="358"/>
      <c r="AD717" s="358"/>
      <c r="AE717" s="358"/>
      <c r="AF717" s="358"/>
      <c r="AG717" s="358"/>
      <c r="AH717" s="358"/>
      <c r="AI717" s="358"/>
      <c r="AJ717" s="358"/>
      <c r="AK717" s="358"/>
    </row>
    <row r="718" spans="1:37" ht="13">
      <c r="A718" s="358"/>
      <c r="B718" s="358"/>
      <c r="C718" s="358"/>
      <c r="D718" s="358"/>
      <c r="E718" s="358"/>
      <c r="F718" s="358"/>
      <c r="G718" s="358"/>
      <c r="H718" s="358"/>
      <c r="I718" s="358"/>
      <c r="J718" s="358"/>
      <c r="K718" s="358"/>
      <c r="L718" s="358"/>
      <c r="M718" s="358"/>
      <c r="N718" s="358"/>
      <c r="O718" s="358"/>
      <c r="P718" s="358"/>
      <c r="Q718" s="358"/>
      <c r="R718" s="358"/>
      <c r="S718" s="358"/>
      <c r="T718" s="358"/>
      <c r="U718" s="358"/>
      <c r="V718" s="358"/>
      <c r="W718" s="358"/>
      <c r="X718" s="358"/>
      <c r="Y718" s="358"/>
      <c r="Z718" s="358"/>
      <c r="AA718" s="358"/>
      <c r="AB718" s="358"/>
      <c r="AC718" s="358"/>
      <c r="AD718" s="358"/>
      <c r="AE718" s="358"/>
      <c r="AF718" s="358"/>
      <c r="AG718" s="358"/>
      <c r="AH718" s="358"/>
      <c r="AI718" s="358"/>
      <c r="AJ718" s="358"/>
      <c r="AK718" s="358"/>
    </row>
    <row r="719" spans="1:37" ht="13">
      <c r="A719" s="358"/>
      <c r="B719" s="358"/>
      <c r="C719" s="358"/>
      <c r="D719" s="358"/>
      <c r="E719" s="358"/>
      <c r="F719" s="358"/>
      <c r="G719" s="358"/>
      <c r="H719" s="358"/>
      <c r="I719" s="358"/>
      <c r="J719" s="358"/>
      <c r="K719" s="358"/>
      <c r="L719" s="358"/>
      <c r="M719" s="358"/>
      <c r="N719" s="358"/>
      <c r="O719" s="358"/>
      <c r="P719" s="358"/>
      <c r="Q719" s="358"/>
      <c r="R719" s="358"/>
      <c r="S719" s="358"/>
      <c r="T719" s="358"/>
      <c r="U719" s="358"/>
      <c r="V719" s="358"/>
      <c r="W719" s="358"/>
      <c r="X719" s="358"/>
      <c r="Y719" s="358"/>
      <c r="Z719" s="358"/>
      <c r="AA719" s="358"/>
      <c r="AB719" s="358"/>
      <c r="AC719" s="358"/>
      <c r="AD719" s="358"/>
      <c r="AE719" s="358"/>
      <c r="AF719" s="358"/>
      <c r="AG719" s="358"/>
      <c r="AH719" s="358"/>
      <c r="AI719" s="358"/>
      <c r="AJ719" s="358"/>
      <c r="AK719" s="358"/>
    </row>
    <row r="720" spans="1:37" ht="13">
      <c r="A720" s="358"/>
      <c r="B720" s="358"/>
      <c r="C720" s="358"/>
      <c r="D720" s="358"/>
      <c r="E720" s="358"/>
      <c r="F720" s="358"/>
      <c r="G720" s="358"/>
      <c r="H720" s="358"/>
      <c r="I720" s="358"/>
      <c r="J720" s="358"/>
      <c r="K720" s="358"/>
      <c r="L720" s="358"/>
      <c r="M720" s="358"/>
      <c r="N720" s="358"/>
      <c r="O720" s="358"/>
      <c r="P720" s="358"/>
      <c r="Q720" s="358"/>
      <c r="R720" s="358"/>
      <c r="S720" s="358"/>
      <c r="T720" s="358"/>
      <c r="U720" s="358"/>
      <c r="V720" s="358"/>
      <c r="W720" s="358"/>
      <c r="X720" s="358"/>
      <c r="Y720" s="358"/>
      <c r="Z720" s="358"/>
      <c r="AA720" s="358"/>
      <c r="AB720" s="358"/>
      <c r="AC720" s="358"/>
      <c r="AD720" s="358"/>
      <c r="AE720" s="358"/>
      <c r="AF720" s="358"/>
      <c r="AG720" s="358"/>
      <c r="AH720" s="358"/>
      <c r="AI720" s="358"/>
      <c r="AJ720" s="358"/>
      <c r="AK720" s="358"/>
    </row>
    <row r="721" spans="1:37" ht="13">
      <c r="A721" s="358"/>
      <c r="B721" s="358"/>
      <c r="C721" s="358"/>
      <c r="D721" s="358"/>
      <c r="E721" s="358"/>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row>
    <row r="722" spans="1:37" ht="13">
      <c r="A722" s="358"/>
      <c r="B722" s="358"/>
      <c r="C722" s="358"/>
      <c r="D722" s="358"/>
      <c r="E722" s="358"/>
      <c r="F722" s="358"/>
      <c r="G722" s="358"/>
      <c r="H722" s="358"/>
      <c r="I722" s="358"/>
      <c r="J722" s="358"/>
      <c r="K722" s="358"/>
      <c r="L722" s="358"/>
      <c r="M722" s="358"/>
      <c r="N722" s="358"/>
      <c r="O722" s="358"/>
      <c r="P722" s="358"/>
      <c r="Q722" s="358"/>
      <c r="R722" s="358"/>
      <c r="S722" s="358"/>
      <c r="T722" s="358"/>
      <c r="U722" s="358"/>
      <c r="V722" s="358"/>
      <c r="W722" s="358"/>
      <c r="X722" s="358"/>
      <c r="Y722" s="358"/>
      <c r="Z722" s="358"/>
      <c r="AA722" s="358"/>
      <c r="AB722" s="358"/>
      <c r="AC722" s="358"/>
      <c r="AD722" s="358"/>
      <c r="AE722" s="358"/>
      <c r="AF722" s="358"/>
      <c r="AG722" s="358"/>
      <c r="AH722" s="358"/>
      <c r="AI722" s="358"/>
      <c r="AJ722" s="358"/>
      <c r="AK722" s="358"/>
    </row>
    <row r="723" spans="1:37" ht="13">
      <c r="A723" s="358"/>
      <c r="B723" s="358"/>
      <c r="C723" s="358"/>
      <c r="D723" s="358"/>
      <c r="E723" s="358"/>
      <c r="F723" s="358"/>
      <c r="G723" s="358"/>
      <c r="H723" s="358"/>
      <c r="I723" s="358"/>
      <c r="J723" s="358"/>
      <c r="K723" s="358"/>
      <c r="L723" s="358"/>
      <c r="M723" s="358"/>
      <c r="N723" s="358"/>
      <c r="O723" s="358"/>
      <c r="P723" s="358"/>
      <c r="Q723" s="358"/>
      <c r="R723" s="358"/>
      <c r="S723" s="358"/>
      <c r="T723" s="358"/>
      <c r="U723" s="358"/>
      <c r="V723" s="358"/>
      <c r="W723" s="358"/>
      <c r="X723" s="358"/>
      <c r="Y723" s="358"/>
      <c r="Z723" s="358"/>
      <c r="AA723" s="358"/>
      <c r="AB723" s="358"/>
      <c r="AC723" s="358"/>
      <c r="AD723" s="358"/>
      <c r="AE723" s="358"/>
      <c r="AF723" s="358"/>
      <c r="AG723" s="358"/>
      <c r="AH723" s="358"/>
      <c r="AI723" s="358"/>
      <c r="AJ723" s="358"/>
      <c r="AK723" s="358"/>
    </row>
    <row r="724" spans="1:37" ht="13">
      <c r="A724" s="358"/>
      <c r="B724" s="358"/>
      <c r="C724" s="358"/>
      <c r="D724" s="358"/>
      <c r="E724" s="358"/>
      <c r="F724" s="358"/>
      <c r="G724" s="358"/>
      <c r="H724" s="358"/>
      <c r="I724" s="358"/>
      <c r="J724" s="358"/>
      <c r="K724" s="358"/>
      <c r="L724" s="358"/>
      <c r="M724" s="358"/>
      <c r="N724" s="358"/>
      <c r="O724" s="358"/>
      <c r="P724" s="358"/>
      <c r="Q724" s="358"/>
      <c r="R724" s="358"/>
      <c r="S724" s="358"/>
      <c r="T724" s="358"/>
      <c r="U724" s="358"/>
      <c r="V724" s="358"/>
      <c r="W724" s="358"/>
      <c r="X724" s="358"/>
      <c r="Y724" s="358"/>
      <c r="Z724" s="358"/>
      <c r="AA724" s="358"/>
      <c r="AB724" s="358"/>
      <c r="AC724" s="358"/>
      <c r="AD724" s="358"/>
      <c r="AE724" s="358"/>
      <c r="AF724" s="358"/>
      <c r="AG724" s="358"/>
      <c r="AH724" s="358"/>
      <c r="AI724" s="358"/>
      <c r="AJ724" s="358"/>
      <c r="AK724" s="358"/>
    </row>
    <row r="725" spans="1:37" ht="13">
      <c r="A725" s="358"/>
      <c r="B725" s="358"/>
      <c r="C725" s="358"/>
      <c r="D725" s="358"/>
      <c r="E725" s="358"/>
      <c r="F725" s="358"/>
      <c r="G725" s="358"/>
      <c r="H725" s="358"/>
      <c r="I725" s="358"/>
      <c r="J725" s="358"/>
      <c r="K725" s="358"/>
      <c r="L725" s="358"/>
      <c r="M725" s="358"/>
      <c r="N725" s="358"/>
      <c r="O725" s="358"/>
      <c r="P725" s="358"/>
      <c r="Q725" s="358"/>
      <c r="R725" s="358"/>
      <c r="S725" s="358"/>
      <c r="T725" s="358"/>
      <c r="U725" s="358"/>
      <c r="V725" s="358"/>
      <c r="W725" s="358"/>
      <c r="X725" s="358"/>
      <c r="Y725" s="358"/>
      <c r="Z725" s="358"/>
      <c r="AA725" s="358"/>
      <c r="AB725" s="358"/>
      <c r="AC725" s="358"/>
      <c r="AD725" s="358"/>
      <c r="AE725" s="358"/>
      <c r="AF725" s="358"/>
      <c r="AG725" s="358"/>
      <c r="AH725" s="358"/>
      <c r="AI725" s="358"/>
      <c r="AJ725" s="358"/>
      <c r="AK725" s="358"/>
    </row>
    <row r="726" spans="1:37" ht="13">
      <c r="A726" s="358"/>
      <c r="B726" s="358"/>
      <c r="C726" s="358"/>
      <c r="D726" s="358"/>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row>
    <row r="727" spans="1:37" ht="13">
      <c r="A727" s="358"/>
      <c r="B727" s="358"/>
      <c r="C727" s="358"/>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row>
    <row r="728" spans="1:37" ht="13">
      <c r="A728" s="358"/>
      <c r="B728" s="358"/>
      <c r="C728" s="358"/>
      <c r="D728" s="358"/>
      <c r="E728" s="358"/>
      <c r="F728" s="358"/>
      <c r="G728" s="358"/>
      <c r="H728" s="358"/>
      <c r="I728" s="358"/>
      <c r="J728" s="358"/>
      <c r="K728" s="358"/>
      <c r="L728" s="358"/>
      <c r="M728" s="358"/>
      <c r="N728" s="358"/>
      <c r="O728" s="358"/>
      <c r="P728" s="358"/>
      <c r="Q728" s="358"/>
      <c r="R728" s="358"/>
      <c r="S728" s="358"/>
      <c r="T728" s="358"/>
      <c r="U728" s="358"/>
      <c r="V728" s="358"/>
      <c r="W728" s="358"/>
      <c r="X728" s="358"/>
      <c r="Y728" s="358"/>
      <c r="Z728" s="358"/>
      <c r="AA728" s="358"/>
      <c r="AB728" s="358"/>
      <c r="AC728" s="358"/>
      <c r="AD728" s="358"/>
      <c r="AE728" s="358"/>
      <c r="AF728" s="358"/>
      <c r="AG728" s="358"/>
      <c r="AH728" s="358"/>
      <c r="AI728" s="358"/>
      <c r="AJ728" s="358"/>
      <c r="AK728" s="358"/>
    </row>
    <row r="729" spans="1:37" ht="13">
      <c r="A729" s="358"/>
      <c r="B729" s="358"/>
      <c r="C729" s="358"/>
      <c r="D729" s="358"/>
      <c r="E729" s="358"/>
      <c r="F729" s="358"/>
      <c r="G729" s="358"/>
      <c r="H729" s="358"/>
      <c r="I729" s="358"/>
      <c r="J729" s="358"/>
      <c r="K729" s="358"/>
      <c r="L729" s="358"/>
      <c r="M729" s="358"/>
      <c r="N729" s="358"/>
      <c r="O729" s="358"/>
      <c r="P729" s="358"/>
      <c r="Q729" s="358"/>
      <c r="R729" s="358"/>
      <c r="S729" s="358"/>
      <c r="T729" s="358"/>
      <c r="U729" s="358"/>
      <c r="V729" s="358"/>
      <c r="W729" s="358"/>
      <c r="X729" s="358"/>
      <c r="Y729" s="358"/>
      <c r="Z729" s="358"/>
      <c r="AA729" s="358"/>
      <c r="AB729" s="358"/>
      <c r="AC729" s="358"/>
      <c r="AD729" s="358"/>
      <c r="AE729" s="358"/>
      <c r="AF729" s="358"/>
      <c r="AG729" s="358"/>
      <c r="AH729" s="358"/>
      <c r="AI729" s="358"/>
      <c r="AJ729" s="358"/>
      <c r="AK729" s="358"/>
    </row>
    <row r="730" spans="1:37" ht="13">
      <c r="A730" s="358"/>
      <c r="B730" s="358"/>
      <c r="C730" s="358"/>
      <c r="D730" s="358"/>
      <c r="E730" s="358"/>
      <c r="F730" s="358"/>
      <c r="G730" s="358"/>
      <c r="H730" s="358"/>
      <c r="I730" s="358"/>
      <c r="J730" s="358"/>
      <c r="K730" s="358"/>
      <c r="L730" s="358"/>
      <c r="M730" s="358"/>
      <c r="N730" s="358"/>
      <c r="O730" s="358"/>
      <c r="P730" s="358"/>
      <c r="Q730" s="358"/>
      <c r="R730" s="358"/>
      <c r="S730" s="358"/>
      <c r="T730" s="358"/>
      <c r="U730" s="358"/>
      <c r="V730" s="358"/>
      <c r="W730" s="358"/>
      <c r="X730" s="358"/>
      <c r="Y730" s="358"/>
      <c r="Z730" s="358"/>
      <c r="AA730" s="358"/>
      <c r="AB730" s="358"/>
      <c r="AC730" s="358"/>
      <c r="AD730" s="358"/>
      <c r="AE730" s="358"/>
      <c r="AF730" s="358"/>
      <c r="AG730" s="358"/>
      <c r="AH730" s="358"/>
      <c r="AI730" s="358"/>
      <c r="AJ730" s="358"/>
      <c r="AK730" s="358"/>
    </row>
    <row r="731" spans="1:37" ht="13">
      <c r="A731" s="358"/>
      <c r="B731" s="358"/>
      <c r="C731" s="358"/>
      <c r="D731" s="358"/>
      <c r="E731" s="358"/>
      <c r="F731" s="358"/>
      <c r="G731" s="358"/>
      <c r="H731" s="358"/>
      <c r="I731" s="358"/>
      <c r="J731" s="358"/>
      <c r="K731" s="358"/>
      <c r="L731" s="358"/>
      <c r="M731" s="358"/>
      <c r="N731" s="358"/>
      <c r="O731" s="358"/>
      <c r="P731" s="358"/>
      <c r="Q731" s="358"/>
      <c r="R731" s="358"/>
      <c r="S731" s="358"/>
      <c r="T731" s="358"/>
      <c r="U731" s="358"/>
      <c r="V731" s="358"/>
      <c r="W731" s="358"/>
      <c r="X731" s="358"/>
      <c r="Y731" s="358"/>
      <c r="Z731" s="358"/>
      <c r="AA731" s="358"/>
      <c r="AB731" s="358"/>
      <c r="AC731" s="358"/>
      <c r="AD731" s="358"/>
      <c r="AE731" s="358"/>
      <c r="AF731" s="358"/>
      <c r="AG731" s="358"/>
      <c r="AH731" s="358"/>
      <c r="AI731" s="358"/>
      <c r="AJ731" s="358"/>
      <c r="AK731" s="358"/>
    </row>
    <row r="732" spans="1:37" ht="13">
      <c r="A732" s="358"/>
      <c r="B732" s="358"/>
      <c r="C732" s="358"/>
      <c r="D732" s="358"/>
      <c r="E732" s="358"/>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row>
    <row r="733" spans="1:37" ht="13">
      <c r="A733" s="358"/>
      <c r="B733" s="358"/>
      <c r="C733" s="358"/>
      <c r="D733" s="358"/>
      <c r="E733" s="358"/>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row>
    <row r="734" spans="1:37" ht="13">
      <c r="A734" s="358"/>
      <c r="B734" s="358"/>
      <c r="C734" s="358"/>
      <c r="D734" s="358"/>
      <c r="E734" s="358"/>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row>
    <row r="735" spans="1:37" ht="13">
      <c r="A735" s="358"/>
      <c r="B735" s="358"/>
      <c r="C735" s="358"/>
      <c r="D735" s="358"/>
      <c r="E735" s="358"/>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row>
    <row r="736" spans="1:37" ht="13">
      <c r="A736" s="358"/>
      <c r="B736" s="358"/>
      <c r="C736" s="358"/>
      <c r="D736" s="358"/>
      <c r="E736" s="358"/>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row>
    <row r="737" spans="1:37" ht="13">
      <c r="A737" s="358"/>
      <c r="B737" s="358"/>
      <c r="C737" s="358"/>
      <c r="D737" s="358"/>
      <c r="E737" s="358"/>
      <c r="F737" s="358"/>
      <c r="G737" s="358"/>
      <c r="H737" s="358"/>
      <c r="I737" s="358"/>
      <c r="J737" s="358"/>
      <c r="K737" s="358"/>
      <c r="L737" s="358"/>
      <c r="M737" s="358"/>
      <c r="N737" s="358"/>
      <c r="O737" s="358"/>
      <c r="P737" s="358"/>
      <c r="Q737" s="358"/>
      <c r="R737" s="358"/>
      <c r="S737" s="358"/>
      <c r="T737" s="358"/>
      <c r="U737" s="358"/>
      <c r="V737" s="358"/>
      <c r="W737" s="358"/>
      <c r="X737" s="358"/>
      <c r="Y737" s="358"/>
      <c r="Z737" s="358"/>
      <c r="AA737" s="358"/>
      <c r="AB737" s="358"/>
      <c r="AC737" s="358"/>
      <c r="AD737" s="358"/>
      <c r="AE737" s="358"/>
      <c r="AF737" s="358"/>
      <c r="AG737" s="358"/>
      <c r="AH737" s="358"/>
      <c r="AI737" s="358"/>
      <c r="AJ737" s="358"/>
      <c r="AK737" s="358"/>
    </row>
    <row r="738" spans="1:37" ht="13">
      <c r="A738" s="358"/>
      <c r="B738" s="358"/>
      <c r="C738" s="358"/>
      <c r="D738" s="358"/>
      <c r="E738" s="358"/>
      <c r="F738" s="358"/>
      <c r="G738" s="358"/>
      <c r="H738" s="358"/>
      <c r="I738" s="358"/>
      <c r="J738" s="358"/>
      <c r="K738" s="358"/>
      <c r="L738" s="358"/>
      <c r="M738" s="358"/>
      <c r="N738" s="358"/>
      <c r="O738" s="358"/>
      <c r="P738" s="358"/>
      <c r="Q738" s="358"/>
      <c r="R738" s="358"/>
      <c r="S738" s="358"/>
      <c r="T738" s="358"/>
      <c r="U738" s="358"/>
      <c r="V738" s="358"/>
      <c r="W738" s="358"/>
      <c r="X738" s="358"/>
      <c r="Y738" s="358"/>
      <c r="Z738" s="358"/>
      <c r="AA738" s="358"/>
      <c r="AB738" s="358"/>
      <c r="AC738" s="358"/>
      <c r="AD738" s="358"/>
      <c r="AE738" s="358"/>
      <c r="AF738" s="358"/>
      <c r="AG738" s="358"/>
      <c r="AH738" s="358"/>
      <c r="AI738" s="358"/>
      <c r="AJ738" s="358"/>
      <c r="AK738" s="358"/>
    </row>
    <row r="739" spans="1:37" ht="13">
      <c r="A739" s="358"/>
      <c r="B739" s="358"/>
      <c r="C739" s="358"/>
      <c r="D739" s="358"/>
      <c r="E739" s="358"/>
      <c r="F739" s="358"/>
      <c r="G739" s="358"/>
      <c r="H739" s="358"/>
      <c r="I739" s="358"/>
      <c r="J739" s="358"/>
      <c r="K739" s="358"/>
      <c r="L739" s="358"/>
      <c r="M739" s="358"/>
      <c r="N739" s="358"/>
      <c r="O739" s="358"/>
      <c r="P739" s="358"/>
      <c r="Q739" s="358"/>
      <c r="R739" s="358"/>
      <c r="S739" s="358"/>
      <c r="T739" s="358"/>
      <c r="U739" s="358"/>
      <c r="V739" s="358"/>
      <c r="W739" s="358"/>
      <c r="X739" s="358"/>
      <c r="Y739" s="358"/>
      <c r="Z739" s="358"/>
      <c r="AA739" s="358"/>
      <c r="AB739" s="358"/>
      <c r="AC739" s="358"/>
      <c r="AD739" s="358"/>
      <c r="AE739" s="358"/>
      <c r="AF739" s="358"/>
      <c r="AG739" s="358"/>
      <c r="AH739" s="358"/>
      <c r="AI739" s="358"/>
      <c r="AJ739" s="358"/>
      <c r="AK739" s="358"/>
    </row>
    <row r="740" spans="1:37" ht="13">
      <c r="A740" s="358"/>
      <c r="B740" s="358"/>
      <c r="C740" s="358"/>
      <c r="D740" s="358"/>
      <c r="E740" s="358"/>
      <c r="F740" s="358"/>
      <c r="G740" s="358"/>
      <c r="H740" s="358"/>
      <c r="I740" s="358"/>
      <c r="J740" s="358"/>
      <c r="K740" s="358"/>
      <c r="L740" s="358"/>
      <c r="M740" s="358"/>
      <c r="N740" s="358"/>
      <c r="O740" s="358"/>
      <c r="P740" s="358"/>
      <c r="Q740" s="358"/>
      <c r="R740" s="358"/>
      <c r="S740" s="358"/>
      <c r="T740" s="358"/>
      <c r="U740" s="358"/>
      <c r="V740" s="358"/>
      <c r="W740" s="358"/>
      <c r="X740" s="358"/>
      <c r="Y740" s="358"/>
      <c r="Z740" s="358"/>
      <c r="AA740" s="358"/>
      <c r="AB740" s="358"/>
      <c r="AC740" s="358"/>
      <c r="AD740" s="358"/>
      <c r="AE740" s="358"/>
      <c r="AF740" s="358"/>
      <c r="AG740" s="358"/>
      <c r="AH740" s="358"/>
      <c r="AI740" s="358"/>
      <c r="AJ740" s="358"/>
      <c r="AK740" s="358"/>
    </row>
    <row r="741" spans="1:37" ht="13">
      <c r="A741" s="358"/>
      <c r="B741" s="358"/>
      <c r="C741" s="358"/>
      <c r="D741" s="358"/>
      <c r="E741" s="358"/>
      <c r="F741" s="358"/>
      <c r="G741" s="358"/>
      <c r="H741" s="358"/>
      <c r="I741" s="358"/>
      <c r="J741" s="358"/>
      <c r="K741" s="358"/>
      <c r="L741" s="358"/>
      <c r="M741" s="358"/>
      <c r="N741" s="358"/>
      <c r="O741" s="358"/>
      <c r="P741" s="358"/>
      <c r="Q741" s="358"/>
      <c r="R741" s="358"/>
      <c r="S741" s="358"/>
      <c r="T741" s="358"/>
      <c r="U741" s="358"/>
      <c r="V741" s="358"/>
      <c r="W741" s="358"/>
      <c r="X741" s="358"/>
      <c r="Y741" s="358"/>
      <c r="Z741" s="358"/>
      <c r="AA741" s="358"/>
      <c r="AB741" s="358"/>
      <c r="AC741" s="358"/>
      <c r="AD741" s="358"/>
      <c r="AE741" s="358"/>
      <c r="AF741" s="358"/>
      <c r="AG741" s="358"/>
      <c r="AH741" s="358"/>
      <c r="AI741" s="358"/>
      <c r="AJ741" s="358"/>
      <c r="AK741" s="358"/>
    </row>
    <row r="742" spans="1:37" ht="13">
      <c r="A742" s="358"/>
      <c r="B742" s="358"/>
      <c r="C742" s="358"/>
      <c r="D742" s="358"/>
      <c r="E742" s="358"/>
      <c r="F742" s="358"/>
      <c r="G742" s="358"/>
      <c r="H742" s="358"/>
      <c r="I742" s="358"/>
      <c r="J742" s="358"/>
      <c r="K742" s="358"/>
      <c r="L742" s="358"/>
      <c r="M742" s="358"/>
      <c r="N742" s="358"/>
      <c r="O742" s="358"/>
      <c r="P742" s="358"/>
      <c r="Q742" s="358"/>
      <c r="R742" s="358"/>
      <c r="S742" s="358"/>
      <c r="T742" s="358"/>
      <c r="U742" s="358"/>
      <c r="V742" s="358"/>
      <c r="W742" s="358"/>
      <c r="X742" s="358"/>
      <c r="Y742" s="358"/>
      <c r="Z742" s="358"/>
      <c r="AA742" s="358"/>
      <c r="AB742" s="358"/>
      <c r="AC742" s="358"/>
      <c r="AD742" s="358"/>
      <c r="AE742" s="358"/>
      <c r="AF742" s="358"/>
      <c r="AG742" s="358"/>
      <c r="AH742" s="358"/>
      <c r="AI742" s="358"/>
      <c r="AJ742" s="358"/>
      <c r="AK742" s="358"/>
    </row>
    <row r="743" spans="1:37" ht="13">
      <c r="A743" s="358"/>
      <c r="B743" s="358"/>
      <c r="C743" s="358"/>
      <c r="D743" s="358"/>
      <c r="E743" s="358"/>
      <c r="F743" s="358"/>
      <c r="G743" s="358"/>
      <c r="H743" s="358"/>
      <c r="I743" s="358"/>
      <c r="J743" s="358"/>
      <c r="K743" s="358"/>
      <c r="L743" s="358"/>
      <c r="M743" s="358"/>
      <c r="N743" s="358"/>
      <c r="O743" s="358"/>
      <c r="P743" s="358"/>
      <c r="Q743" s="358"/>
      <c r="R743" s="358"/>
      <c r="S743" s="358"/>
      <c r="T743" s="358"/>
      <c r="U743" s="358"/>
      <c r="V743" s="358"/>
      <c r="W743" s="358"/>
      <c r="X743" s="358"/>
      <c r="Y743" s="358"/>
      <c r="Z743" s="358"/>
      <c r="AA743" s="358"/>
      <c r="AB743" s="358"/>
      <c r="AC743" s="358"/>
      <c r="AD743" s="358"/>
      <c r="AE743" s="358"/>
      <c r="AF743" s="358"/>
      <c r="AG743" s="358"/>
      <c r="AH743" s="358"/>
      <c r="AI743" s="358"/>
      <c r="AJ743" s="358"/>
      <c r="AK743" s="358"/>
    </row>
    <row r="744" spans="1:37" ht="13">
      <c r="A744" s="358"/>
      <c r="B744" s="358"/>
      <c r="C744" s="358"/>
      <c r="D744" s="358"/>
      <c r="E744" s="358"/>
      <c r="F744" s="358"/>
      <c r="G744" s="358"/>
      <c r="H744" s="358"/>
      <c r="I744" s="358"/>
      <c r="J744" s="358"/>
      <c r="K744" s="358"/>
      <c r="L744" s="358"/>
      <c r="M744" s="358"/>
      <c r="N744" s="358"/>
      <c r="O744" s="358"/>
      <c r="P744" s="358"/>
      <c r="Q744" s="358"/>
      <c r="R744" s="358"/>
      <c r="S744" s="358"/>
      <c r="T744" s="358"/>
      <c r="U744" s="358"/>
      <c r="V744" s="358"/>
      <c r="W744" s="358"/>
      <c r="X744" s="358"/>
      <c r="Y744" s="358"/>
      <c r="Z744" s="358"/>
      <c r="AA744" s="358"/>
      <c r="AB744" s="358"/>
      <c r="AC744" s="358"/>
      <c r="AD744" s="358"/>
      <c r="AE744" s="358"/>
      <c r="AF744" s="358"/>
      <c r="AG744" s="358"/>
      <c r="AH744" s="358"/>
      <c r="AI744" s="358"/>
      <c r="AJ744" s="358"/>
      <c r="AK744" s="358"/>
    </row>
    <row r="745" spans="1:37" ht="13">
      <c r="A745" s="358"/>
      <c r="B745" s="358"/>
      <c r="C745" s="358"/>
      <c r="D745" s="358"/>
      <c r="E745" s="358"/>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row>
    <row r="746" spans="1:37" ht="13">
      <c r="A746" s="358"/>
      <c r="B746" s="358"/>
      <c r="C746" s="358"/>
      <c r="D746" s="358"/>
      <c r="E746" s="358"/>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row>
    <row r="747" spans="1:37" ht="13">
      <c r="A747" s="358"/>
      <c r="B747" s="358"/>
      <c r="C747" s="358"/>
      <c r="D747" s="358"/>
      <c r="E747" s="358"/>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row>
    <row r="748" spans="1:37" ht="13">
      <c r="A748" s="358"/>
      <c r="B748" s="358"/>
      <c r="C748" s="358"/>
      <c r="D748" s="358"/>
      <c r="E748" s="358"/>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row>
    <row r="749" spans="1:37" ht="13">
      <c r="A749" s="358"/>
      <c r="B749" s="358"/>
      <c r="C749" s="358"/>
      <c r="D749" s="358"/>
      <c r="E749" s="358"/>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row>
    <row r="750" spans="1:37" ht="13">
      <c r="A750" s="358"/>
      <c r="B750" s="358"/>
      <c r="C750" s="358"/>
      <c r="D750" s="358"/>
      <c r="E750" s="358"/>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row>
    <row r="751" spans="1:37" ht="13">
      <c r="A751" s="358"/>
      <c r="B751" s="358"/>
      <c r="C751" s="358"/>
      <c r="D751" s="358"/>
      <c r="E751" s="358"/>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row>
    <row r="752" spans="1:37" ht="13">
      <c r="A752" s="358"/>
      <c r="B752" s="358"/>
      <c r="C752" s="358"/>
      <c r="D752" s="358"/>
      <c r="E752" s="358"/>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row>
    <row r="753" spans="1:37" ht="13">
      <c r="A753" s="358"/>
      <c r="B753" s="358"/>
      <c r="C753" s="358"/>
      <c r="D753" s="358"/>
      <c r="E753" s="358"/>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row>
    <row r="754" spans="1:37" ht="13">
      <c r="A754" s="358"/>
      <c r="B754" s="358"/>
      <c r="C754" s="358"/>
      <c r="D754" s="358"/>
      <c r="E754" s="358"/>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row>
    <row r="755" spans="1:37" ht="13">
      <c r="A755" s="358"/>
      <c r="B755" s="358"/>
      <c r="C755" s="358"/>
      <c r="D755" s="358"/>
      <c r="E755" s="358"/>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row>
    <row r="756" spans="1:37" ht="13">
      <c r="A756" s="358"/>
      <c r="B756" s="358"/>
      <c r="C756" s="358"/>
      <c r="D756" s="358"/>
      <c r="E756" s="358"/>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row>
    <row r="757" spans="1:37" ht="13">
      <c r="A757" s="358"/>
      <c r="B757" s="358"/>
      <c r="C757" s="358"/>
      <c r="D757" s="358"/>
      <c r="E757" s="358"/>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row>
    <row r="758" spans="1:37" ht="13">
      <c r="A758" s="358"/>
      <c r="B758" s="358"/>
      <c r="C758" s="358"/>
      <c r="D758" s="358"/>
      <c r="E758" s="358"/>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row>
    <row r="759" spans="1:37" ht="13">
      <c r="A759" s="358"/>
      <c r="B759" s="358"/>
      <c r="C759" s="358"/>
      <c r="D759" s="358"/>
      <c r="E759" s="358"/>
      <c r="F759" s="358"/>
      <c r="G759" s="358"/>
      <c r="H759" s="358"/>
      <c r="I759" s="358"/>
      <c r="J759" s="358"/>
      <c r="K759" s="358"/>
      <c r="L759" s="358"/>
      <c r="M759" s="358"/>
      <c r="N759" s="358"/>
      <c r="O759" s="358"/>
      <c r="P759" s="358"/>
      <c r="Q759" s="358"/>
      <c r="R759" s="358"/>
      <c r="S759" s="358"/>
      <c r="T759" s="358"/>
      <c r="U759" s="358"/>
      <c r="V759" s="358"/>
      <c r="W759" s="358"/>
      <c r="X759" s="358"/>
      <c r="Y759" s="358"/>
      <c r="Z759" s="358"/>
      <c r="AA759" s="358"/>
      <c r="AB759" s="358"/>
      <c r="AC759" s="358"/>
      <c r="AD759" s="358"/>
      <c r="AE759" s="358"/>
      <c r="AF759" s="358"/>
      <c r="AG759" s="358"/>
      <c r="AH759" s="358"/>
      <c r="AI759" s="358"/>
      <c r="AJ759" s="358"/>
      <c r="AK759" s="358"/>
    </row>
    <row r="760" spans="1:37" ht="13">
      <c r="A760" s="358"/>
      <c r="B760" s="358"/>
      <c r="C760" s="358"/>
      <c r="D760" s="358"/>
      <c r="E760" s="358"/>
      <c r="F760" s="358"/>
      <c r="G760" s="358"/>
      <c r="H760" s="358"/>
      <c r="I760" s="358"/>
      <c r="J760" s="358"/>
      <c r="K760" s="358"/>
      <c r="L760" s="358"/>
      <c r="M760" s="358"/>
      <c r="N760" s="358"/>
      <c r="O760" s="358"/>
      <c r="P760" s="358"/>
      <c r="Q760" s="358"/>
      <c r="R760" s="358"/>
      <c r="S760" s="358"/>
      <c r="T760" s="358"/>
      <c r="U760" s="358"/>
      <c r="V760" s="358"/>
      <c r="W760" s="358"/>
      <c r="X760" s="358"/>
      <c r="Y760" s="358"/>
      <c r="Z760" s="358"/>
      <c r="AA760" s="358"/>
      <c r="AB760" s="358"/>
      <c r="AC760" s="358"/>
      <c r="AD760" s="358"/>
      <c r="AE760" s="358"/>
      <c r="AF760" s="358"/>
      <c r="AG760" s="358"/>
      <c r="AH760" s="358"/>
      <c r="AI760" s="358"/>
      <c r="AJ760" s="358"/>
      <c r="AK760" s="358"/>
    </row>
    <row r="761" spans="1:37" ht="13">
      <c r="A761" s="358"/>
      <c r="B761" s="358"/>
      <c r="C761" s="358"/>
      <c r="D761" s="358"/>
      <c r="E761" s="358"/>
      <c r="F761" s="358"/>
      <c r="G761" s="358"/>
      <c r="H761" s="358"/>
      <c r="I761" s="358"/>
      <c r="J761" s="358"/>
      <c r="K761" s="358"/>
      <c r="L761" s="358"/>
      <c r="M761" s="358"/>
      <c r="N761" s="358"/>
      <c r="O761" s="358"/>
      <c r="P761" s="358"/>
      <c r="Q761" s="358"/>
      <c r="R761" s="358"/>
      <c r="S761" s="358"/>
      <c r="T761" s="358"/>
      <c r="U761" s="358"/>
      <c r="V761" s="358"/>
      <c r="W761" s="358"/>
      <c r="X761" s="358"/>
      <c r="Y761" s="358"/>
      <c r="Z761" s="358"/>
      <c r="AA761" s="358"/>
      <c r="AB761" s="358"/>
      <c r="AC761" s="358"/>
      <c r="AD761" s="358"/>
      <c r="AE761" s="358"/>
      <c r="AF761" s="358"/>
      <c r="AG761" s="358"/>
      <c r="AH761" s="358"/>
      <c r="AI761" s="358"/>
      <c r="AJ761" s="358"/>
      <c r="AK761" s="358"/>
    </row>
    <row r="762" spans="1:37" ht="13">
      <c r="A762" s="358"/>
      <c r="B762" s="358"/>
      <c r="C762" s="358"/>
      <c r="D762" s="358"/>
      <c r="E762" s="358"/>
      <c r="F762" s="358"/>
      <c r="G762" s="358"/>
      <c r="H762" s="358"/>
      <c r="I762" s="358"/>
      <c r="J762" s="358"/>
      <c r="K762" s="358"/>
      <c r="L762" s="358"/>
      <c r="M762" s="358"/>
      <c r="N762" s="358"/>
      <c r="O762" s="358"/>
      <c r="P762" s="358"/>
      <c r="Q762" s="358"/>
      <c r="R762" s="358"/>
      <c r="S762" s="358"/>
      <c r="T762" s="358"/>
      <c r="U762" s="358"/>
      <c r="V762" s="358"/>
      <c r="W762" s="358"/>
      <c r="X762" s="358"/>
      <c r="Y762" s="358"/>
      <c r="Z762" s="358"/>
      <c r="AA762" s="358"/>
      <c r="AB762" s="358"/>
      <c r="AC762" s="358"/>
      <c r="AD762" s="358"/>
      <c r="AE762" s="358"/>
      <c r="AF762" s="358"/>
      <c r="AG762" s="358"/>
      <c r="AH762" s="358"/>
      <c r="AI762" s="358"/>
      <c r="AJ762" s="358"/>
      <c r="AK762" s="358"/>
    </row>
    <row r="763" spans="1:37" ht="13">
      <c r="A763" s="358"/>
      <c r="B763" s="358"/>
      <c r="C763" s="358"/>
      <c r="D763" s="358"/>
      <c r="E763" s="358"/>
      <c r="F763" s="358"/>
      <c r="G763" s="358"/>
      <c r="H763" s="358"/>
      <c r="I763" s="358"/>
      <c r="J763" s="358"/>
      <c r="K763" s="358"/>
      <c r="L763" s="358"/>
      <c r="M763" s="358"/>
      <c r="N763" s="358"/>
      <c r="O763" s="358"/>
      <c r="P763" s="358"/>
      <c r="Q763" s="358"/>
      <c r="R763" s="358"/>
      <c r="S763" s="358"/>
      <c r="T763" s="358"/>
      <c r="U763" s="358"/>
      <c r="V763" s="358"/>
      <c r="W763" s="358"/>
      <c r="X763" s="358"/>
      <c r="Y763" s="358"/>
      <c r="Z763" s="358"/>
      <c r="AA763" s="358"/>
      <c r="AB763" s="358"/>
      <c r="AC763" s="358"/>
      <c r="AD763" s="358"/>
      <c r="AE763" s="358"/>
      <c r="AF763" s="358"/>
      <c r="AG763" s="358"/>
      <c r="AH763" s="358"/>
      <c r="AI763" s="358"/>
      <c r="AJ763" s="358"/>
      <c r="AK763" s="358"/>
    </row>
    <row r="764" spans="1:37" ht="13">
      <c r="A764" s="358"/>
      <c r="B764" s="358"/>
      <c r="C764" s="358"/>
      <c r="D764" s="358"/>
      <c r="E764" s="358"/>
      <c r="F764" s="358"/>
      <c r="G764" s="358"/>
      <c r="H764" s="358"/>
      <c r="I764" s="358"/>
      <c r="J764" s="358"/>
      <c r="K764" s="358"/>
      <c r="L764" s="358"/>
      <c r="M764" s="358"/>
      <c r="N764" s="358"/>
      <c r="O764" s="358"/>
      <c r="P764" s="358"/>
      <c r="Q764" s="358"/>
      <c r="R764" s="358"/>
      <c r="S764" s="358"/>
      <c r="T764" s="358"/>
      <c r="U764" s="358"/>
      <c r="V764" s="358"/>
      <c r="W764" s="358"/>
      <c r="X764" s="358"/>
      <c r="Y764" s="358"/>
      <c r="Z764" s="358"/>
      <c r="AA764" s="358"/>
      <c r="AB764" s="358"/>
      <c r="AC764" s="358"/>
      <c r="AD764" s="358"/>
      <c r="AE764" s="358"/>
      <c r="AF764" s="358"/>
      <c r="AG764" s="358"/>
      <c r="AH764" s="358"/>
      <c r="AI764" s="358"/>
      <c r="AJ764" s="358"/>
      <c r="AK764" s="358"/>
    </row>
    <row r="765" spans="1:37" ht="13">
      <c r="A765" s="358"/>
      <c r="B765" s="358"/>
      <c r="C765" s="358"/>
      <c r="D765" s="358"/>
      <c r="E765" s="358"/>
      <c r="F765" s="358"/>
      <c r="G765" s="358"/>
      <c r="H765" s="358"/>
      <c r="I765" s="358"/>
      <c r="J765" s="358"/>
      <c r="K765" s="358"/>
      <c r="L765" s="358"/>
      <c r="M765" s="358"/>
      <c r="N765" s="358"/>
      <c r="O765" s="358"/>
      <c r="P765" s="358"/>
      <c r="Q765" s="358"/>
      <c r="R765" s="358"/>
      <c r="S765" s="358"/>
      <c r="T765" s="358"/>
      <c r="U765" s="358"/>
      <c r="V765" s="358"/>
      <c r="W765" s="358"/>
      <c r="X765" s="358"/>
      <c r="Y765" s="358"/>
      <c r="Z765" s="358"/>
      <c r="AA765" s="358"/>
      <c r="AB765" s="358"/>
      <c r="AC765" s="358"/>
      <c r="AD765" s="358"/>
      <c r="AE765" s="358"/>
      <c r="AF765" s="358"/>
      <c r="AG765" s="358"/>
      <c r="AH765" s="358"/>
      <c r="AI765" s="358"/>
      <c r="AJ765" s="358"/>
      <c r="AK765" s="358"/>
    </row>
    <row r="766" spans="1:37" ht="13">
      <c r="A766" s="358"/>
      <c r="B766" s="358"/>
      <c r="C766" s="358"/>
      <c r="D766" s="358"/>
      <c r="E766" s="358"/>
      <c r="F766" s="358"/>
      <c r="G766" s="358"/>
      <c r="H766" s="358"/>
      <c r="I766" s="358"/>
      <c r="J766" s="358"/>
      <c r="K766" s="358"/>
      <c r="L766" s="358"/>
      <c r="M766" s="358"/>
      <c r="N766" s="358"/>
      <c r="O766" s="358"/>
      <c r="P766" s="358"/>
      <c r="Q766" s="358"/>
      <c r="R766" s="358"/>
      <c r="S766" s="358"/>
      <c r="T766" s="358"/>
      <c r="U766" s="358"/>
      <c r="V766" s="358"/>
      <c r="W766" s="358"/>
      <c r="X766" s="358"/>
      <c r="Y766" s="358"/>
      <c r="Z766" s="358"/>
      <c r="AA766" s="358"/>
      <c r="AB766" s="358"/>
      <c r="AC766" s="358"/>
      <c r="AD766" s="358"/>
      <c r="AE766" s="358"/>
      <c r="AF766" s="358"/>
      <c r="AG766" s="358"/>
      <c r="AH766" s="358"/>
      <c r="AI766" s="358"/>
      <c r="AJ766" s="358"/>
      <c r="AK766" s="358"/>
    </row>
    <row r="767" spans="1:37" ht="13">
      <c r="A767" s="358"/>
      <c r="B767" s="358"/>
      <c r="C767" s="358"/>
      <c r="D767" s="358"/>
      <c r="E767" s="358"/>
      <c r="F767" s="358"/>
      <c r="G767" s="358"/>
      <c r="H767" s="358"/>
      <c r="I767" s="358"/>
      <c r="J767" s="358"/>
      <c r="K767" s="358"/>
      <c r="L767" s="358"/>
      <c r="M767" s="358"/>
      <c r="N767" s="358"/>
      <c r="O767" s="358"/>
      <c r="P767" s="358"/>
      <c r="Q767" s="358"/>
      <c r="R767" s="358"/>
      <c r="S767" s="358"/>
      <c r="T767" s="358"/>
      <c r="U767" s="358"/>
      <c r="V767" s="358"/>
      <c r="W767" s="358"/>
      <c r="X767" s="358"/>
      <c r="Y767" s="358"/>
      <c r="Z767" s="358"/>
      <c r="AA767" s="358"/>
      <c r="AB767" s="358"/>
      <c r="AC767" s="358"/>
      <c r="AD767" s="358"/>
      <c r="AE767" s="358"/>
      <c r="AF767" s="358"/>
      <c r="AG767" s="358"/>
      <c r="AH767" s="358"/>
      <c r="AI767" s="358"/>
      <c r="AJ767" s="358"/>
      <c r="AK767" s="358"/>
    </row>
    <row r="768" spans="1:37" ht="13">
      <c r="A768" s="358"/>
      <c r="B768" s="358"/>
      <c r="C768" s="358"/>
      <c r="D768" s="358"/>
      <c r="E768" s="358"/>
      <c r="F768" s="358"/>
      <c r="G768" s="358"/>
      <c r="H768" s="358"/>
      <c r="I768" s="358"/>
      <c r="J768" s="358"/>
      <c r="K768" s="358"/>
      <c r="L768" s="358"/>
      <c r="M768" s="358"/>
      <c r="N768" s="358"/>
      <c r="O768" s="358"/>
      <c r="P768" s="358"/>
      <c r="Q768" s="358"/>
      <c r="R768" s="358"/>
      <c r="S768" s="358"/>
      <c r="T768" s="358"/>
      <c r="U768" s="358"/>
      <c r="V768" s="358"/>
      <c r="W768" s="358"/>
      <c r="X768" s="358"/>
      <c r="Y768" s="358"/>
      <c r="Z768" s="358"/>
      <c r="AA768" s="358"/>
      <c r="AB768" s="358"/>
      <c r="AC768" s="358"/>
      <c r="AD768" s="358"/>
      <c r="AE768" s="358"/>
      <c r="AF768" s="358"/>
      <c r="AG768" s="358"/>
      <c r="AH768" s="358"/>
      <c r="AI768" s="358"/>
      <c r="AJ768" s="358"/>
      <c r="AK768" s="358"/>
    </row>
    <row r="769" spans="1:37" ht="13">
      <c r="A769" s="358"/>
      <c r="B769" s="358"/>
      <c r="C769" s="358"/>
      <c r="D769" s="358"/>
      <c r="E769" s="358"/>
      <c r="F769" s="358"/>
      <c r="G769" s="358"/>
      <c r="H769" s="358"/>
      <c r="I769" s="358"/>
      <c r="J769" s="358"/>
      <c r="K769" s="358"/>
      <c r="L769" s="358"/>
      <c r="M769" s="358"/>
      <c r="N769" s="358"/>
      <c r="O769" s="358"/>
      <c r="P769" s="358"/>
      <c r="Q769" s="358"/>
      <c r="R769" s="358"/>
      <c r="S769" s="358"/>
      <c r="T769" s="358"/>
      <c r="U769" s="358"/>
      <c r="V769" s="358"/>
      <c r="W769" s="358"/>
      <c r="X769" s="358"/>
      <c r="Y769" s="358"/>
      <c r="Z769" s="358"/>
      <c r="AA769" s="358"/>
      <c r="AB769" s="358"/>
      <c r="AC769" s="358"/>
      <c r="AD769" s="358"/>
      <c r="AE769" s="358"/>
      <c r="AF769" s="358"/>
      <c r="AG769" s="358"/>
      <c r="AH769" s="358"/>
      <c r="AI769" s="358"/>
      <c r="AJ769" s="358"/>
      <c r="AK769" s="358"/>
    </row>
    <row r="770" spans="1:37" ht="13">
      <c r="A770" s="358"/>
      <c r="B770" s="358"/>
      <c r="C770" s="358"/>
      <c r="D770" s="358"/>
      <c r="E770" s="358"/>
      <c r="F770" s="358"/>
      <c r="G770" s="358"/>
      <c r="H770" s="358"/>
      <c r="I770" s="358"/>
      <c r="J770" s="358"/>
      <c r="K770" s="358"/>
      <c r="L770" s="358"/>
      <c r="M770" s="358"/>
      <c r="N770" s="358"/>
      <c r="O770" s="358"/>
      <c r="P770" s="358"/>
      <c r="Q770" s="358"/>
      <c r="R770" s="358"/>
      <c r="S770" s="358"/>
      <c r="T770" s="358"/>
      <c r="U770" s="358"/>
      <c r="V770" s="358"/>
      <c r="W770" s="358"/>
      <c r="X770" s="358"/>
      <c r="Y770" s="358"/>
      <c r="Z770" s="358"/>
      <c r="AA770" s="358"/>
      <c r="AB770" s="358"/>
      <c r="AC770" s="358"/>
      <c r="AD770" s="358"/>
      <c r="AE770" s="358"/>
      <c r="AF770" s="358"/>
      <c r="AG770" s="358"/>
      <c r="AH770" s="358"/>
      <c r="AI770" s="358"/>
      <c r="AJ770" s="358"/>
      <c r="AK770" s="358"/>
    </row>
    <row r="771" spans="1:37" ht="13">
      <c r="A771" s="358"/>
      <c r="B771" s="358"/>
      <c r="C771" s="358"/>
      <c r="D771" s="358"/>
      <c r="E771" s="358"/>
      <c r="F771" s="358"/>
      <c r="G771" s="358"/>
      <c r="H771" s="358"/>
      <c r="I771" s="358"/>
      <c r="J771" s="358"/>
      <c r="K771" s="358"/>
      <c r="L771" s="358"/>
      <c r="M771" s="358"/>
      <c r="N771" s="358"/>
      <c r="O771" s="358"/>
      <c r="P771" s="358"/>
      <c r="Q771" s="358"/>
      <c r="R771" s="358"/>
      <c r="S771" s="358"/>
      <c r="T771" s="358"/>
      <c r="U771" s="358"/>
      <c r="V771" s="358"/>
      <c r="W771" s="358"/>
      <c r="X771" s="358"/>
      <c r="Y771" s="358"/>
      <c r="Z771" s="358"/>
      <c r="AA771" s="358"/>
      <c r="AB771" s="358"/>
      <c r="AC771" s="358"/>
      <c r="AD771" s="358"/>
      <c r="AE771" s="358"/>
      <c r="AF771" s="358"/>
      <c r="AG771" s="358"/>
      <c r="AH771" s="358"/>
      <c r="AI771" s="358"/>
      <c r="AJ771" s="358"/>
      <c r="AK771" s="358"/>
    </row>
    <row r="772" spans="1:37" ht="13">
      <c r="A772" s="358"/>
      <c r="B772" s="358"/>
      <c r="C772" s="358"/>
      <c r="D772" s="358"/>
      <c r="E772" s="358"/>
      <c r="F772" s="358"/>
      <c r="G772" s="358"/>
      <c r="H772" s="358"/>
      <c r="I772" s="358"/>
      <c r="J772" s="358"/>
      <c r="K772" s="358"/>
      <c r="L772" s="358"/>
      <c r="M772" s="358"/>
      <c r="N772" s="358"/>
      <c r="O772" s="358"/>
      <c r="P772" s="358"/>
      <c r="Q772" s="358"/>
      <c r="R772" s="358"/>
      <c r="S772" s="358"/>
      <c r="T772" s="358"/>
      <c r="U772" s="358"/>
      <c r="V772" s="358"/>
      <c r="W772" s="358"/>
      <c r="X772" s="358"/>
      <c r="Y772" s="358"/>
      <c r="Z772" s="358"/>
      <c r="AA772" s="358"/>
      <c r="AB772" s="358"/>
      <c r="AC772" s="358"/>
      <c r="AD772" s="358"/>
      <c r="AE772" s="358"/>
      <c r="AF772" s="358"/>
      <c r="AG772" s="358"/>
      <c r="AH772" s="358"/>
      <c r="AI772" s="358"/>
      <c r="AJ772" s="358"/>
      <c r="AK772" s="358"/>
    </row>
    <row r="773" spans="1:37" ht="13">
      <c r="A773" s="358"/>
      <c r="B773" s="358"/>
      <c r="C773" s="358"/>
      <c r="D773" s="358"/>
      <c r="E773" s="358"/>
      <c r="F773" s="358"/>
      <c r="G773" s="358"/>
      <c r="H773" s="358"/>
      <c r="I773" s="358"/>
      <c r="J773" s="358"/>
      <c r="K773" s="358"/>
      <c r="L773" s="358"/>
      <c r="M773" s="358"/>
      <c r="N773" s="358"/>
      <c r="O773" s="358"/>
      <c r="P773" s="358"/>
      <c r="Q773" s="358"/>
      <c r="R773" s="358"/>
      <c r="S773" s="358"/>
      <c r="T773" s="358"/>
      <c r="U773" s="358"/>
      <c r="V773" s="358"/>
      <c r="W773" s="358"/>
      <c r="X773" s="358"/>
      <c r="Y773" s="358"/>
      <c r="Z773" s="358"/>
      <c r="AA773" s="358"/>
      <c r="AB773" s="358"/>
      <c r="AC773" s="358"/>
      <c r="AD773" s="358"/>
      <c r="AE773" s="358"/>
      <c r="AF773" s="358"/>
      <c r="AG773" s="358"/>
      <c r="AH773" s="358"/>
      <c r="AI773" s="358"/>
      <c r="AJ773" s="358"/>
      <c r="AK773" s="358"/>
    </row>
    <row r="774" spans="1:37" ht="13">
      <c r="A774" s="358"/>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c r="X774" s="358"/>
      <c r="Y774" s="358"/>
      <c r="Z774" s="358"/>
      <c r="AA774" s="358"/>
      <c r="AB774" s="358"/>
      <c r="AC774" s="358"/>
      <c r="AD774" s="358"/>
      <c r="AE774" s="358"/>
      <c r="AF774" s="358"/>
      <c r="AG774" s="358"/>
      <c r="AH774" s="358"/>
      <c r="AI774" s="358"/>
      <c r="AJ774" s="358"/>
      <c r="AK774" s="358"/>
    </row>
    <row r="775" spans="1:37" ht="13">
      <c r="A775" s="358"/>
      <c r="B775" s="358"/>
      <c r="C775" s="358"/>
      <c r="D775" s="358"/>
      <c r="E775" s="358"/>
      <c r="F775" s="358"/>
      <c r="G775" s="358"/>
      <c r="H775" s="358"/>
      <c r="I775" s="358"/>
      <c r="J775" s="358"/>
      <c r="K775" s="358"/>
      <c r="L775" s="358"/>
      <c r="M775" s="358"/>
      <c r="N775" s="358"/>
      <c r="O775" s="358"/>
      <c r="P775" s="358"/>
      <c r="Q775" s="358"/>
      <c r="R775" s="358"/>
      <c r="S775" s="358"/>
      <c r="T775" s="358"/>
      <c r="U775" s="358"/>
      <c r="V775" s="358"/>
      <c r="W775" s="358"/>
      <c r="X775" s="358"/>
      <c r="Y775" s="358"/>
      <c r="Z775" s="358"/>
      <c r="AA775" s="358"/>
      <c r="AB775" s="358"/>
      <c r="AC775" s="358"/>
      <c r="AD775" s="358"/>
      <c r="AE775" s="358"/>
      <c r="AF775" s="358"/>
      <c r="AG775" s="358"/>
      <c r="AH775" s="358"/>
      <c r="AI775" s="358"/>
      <c r="AJ775" s="358"/>
      <c r="AK775" s="358"/>
    </row>
    <row r="776" spans="1:37" ht="13">
      <c r="A776" s="358"/>
      <c r="B776" s="358"/>
      <c r="C776" s="358"/>
      <c r="D776" s="358"/>
      <c r="E776" s="358"/>
      <c r="F776" s="358"/>
      <c r="G776" s="358"/>
      <c r="H776" s="358"/>
      <c r="I776" s="358"/>
      <c r="J776" s="358"/>
      <c r="K776" s="358"/>
      <c r="L776" s="358"/>
      <c r="M776" s="358"/>
      <c r="N776" s="358"/>
      <c r="O776" s="358"/>
      <c r="P776" s="358"/>
      <c r="Q776" s="358"/>
      <c r="R776" s="358"/>
      <c r="S776" s="358"/>
      <c r="T776" s="358"/>
      <c r="U776" s="358"/>
      <c r="V776" s="358"/>
      <c r="W776" s="358"/>
      <c r="X776" s="358"/>
      <c r="Y776" s="358"/>
      <c r="Z776" s="358"/>
      <c r="AA776" s="358"/>
      <c r="AB776" s="358"/>
      <c r="AC776" s="358"/>
      <c r="AD776" s="358"/>
      <c r="AE776" s="358"/>
      <c r="AF776" s="358"/>
      <c r="AG776" s="358"/>
      <c r="AH776" s="358"/>
      <c r="AI776" s="358"/>
      <c r="AJ776" s="358"/>
      <c r="AK776" s="358"/>
    </row>
    <row r="777" spans="1:37" ht="13">
      <c r="A777" s="358"/>
      <c r="B777" s="358"/>
      <c r="C777" s="358"/>
      <c r="D777" s="358"/>
      <c r="E777" s="358"/>
      <c r="F777" s="358"/>
      <c r="G777" s="358"/>
      <c r="H777" s="358"/>
      <c r="I777" s="358"/>
      <c r="J777" s="358"/>
      <c r="K777" s="358"/>
      <c r="L777" s="358"/>
      <c r="M777" s="358"/>
      <c r="N777" s="358"/>
      <c r="O777" s="358"/>
      <c r="P777" s="358"/>
      <c r="Q777" s="358"/>
      <c r="R777" s="358"/>
      <c r="S777" s="358"/>
      <c r="T777" s="358"/>
      <c r="U777" s="358"/>
      <c r="V777" s="358"/>
      <c r="W777" s="358"/>
      <c r="X777" s="358"/>
      <c r="Y777" s="358"/>
      <c r="Z777" s="358"/>
      <c r="AA777" s="358"/>
      <c r="AB777" s="358"/>
      <c r="AC777" s="358"/>
      <c r="AD777" s="358"/>
      <c r="AE777" s="358"/>
      <c r="AF777" s="358"/>
      <c r="AG777" s="358"/>
      <c r="AH777" s="358"/>
      <c r="AI777" s="358"/>
      <c r="AJ777" s="358"/>
      <c r="AK777" s="358"/>
    </row>
    <row r="778" spans="1:37" ht="13">
      <c r="A778" s="358"/>
      <c r="B778" s="358"/>
      <c r="C778" s="358"/>
      <c r="D778" s="358"/>
      <c r="E778" s="358"/>
      <c r="F778" s="358"/>
      <c r="G778" s="358"/>
      <c r="H778" s="358"/>
      <c r="I778" s="358"/>
      <c r="J778" s="358"/>
      <c r="K778" s="358"/>
      <c r="L778" s="358"/>
      <c r="M778" s="358"/>
      <c r="N778" s="358"/>
      <c r="O778" s="358"/>
      <c r="P778" s="358"/>
      <c r="Q778" s="358"/>
      <c r="R778" s="358"/>
      <c r="S778" s="358"/>
      <c r="T778" s="358"/>
      <c r="U778" s="358"/>
      <c r="V778" s="358"/>
      <c r="W778" s="358"/>
      <c r="X778" s="358"/>
      <c r="Y778" s="358"/>
      <c r="Z778" s="358"/>
      <c r="AA778" s="358"/>
      <c r="AB778" s="358"/>
      <c r="AC778" s="358"/>
      <c r="AD778" s="358"/>
      <c r="AE778" s="358"/>
      <c r="AF778" s="358"/>
      <c r="AG778" s="358"/>
      <c r="AH778" s="358"/>
      <c r="AI778" s="358"/>
      <c r="AJ778" s="358"/>
      <c r="AK778" s="358"/>
    </row>
    <row r="779" spans="1:37" ht="13">
      <c r="A779" s="358"/>
      <c r="B779" s="358"/>
      <c r="C779" s="358"/>
      <c r="D779" s="358"/>
      <c r="E779" s="358"/>
      <c r="F779" s="358"/>
      <c r="G779" s="358"/>
      <c r="H779" s="358"/>
      <c r="I779" s="358"/>
      <c r="J779" s="358"/>
      <c r="K779" s="358"/>
      <c r="L779" s="358"/>
      <c r="M779" s="358"/>
      <c r="N779" s="358"/>
      <c r="O779" s="358"/>
      <c r="P779" s="358"/>
      <c r="Q779" s="358"/>
      <c r="R779" s="358"/>
      <c r="S779" s="358"/>
      <c r="T779" s="358"/>
      <c r="U779" s="358"/>
      <c r="V779" s="358"/>
      <c r="W779" s="358"/>
      <c r="X779" s="358"/>
      <c r="Y779" s="358"/>
      <c r="Z779" s="358"/>
      <c r="AA779" s="358"/>
      <c r="AB779" s="358"/>
      <c r="AC779" s="358"/>
      <c r="AD779" s="358"/>
      <c r="AE779" s="358"/>
      <c r="AF779" s="358"/>
      <c r="AG779" s="358"/>
      <c r="AH779" s="358"/>
      <c r="AI779" s="358"/>
      <c r="AJ779" s="358"/>
      <c r="AK779" s="358"/>
    </row>
    <row r="780" spans="1:37" ht="13">
      <c r="A780" s="358"/>
      <c r="B780" s="358"/>
      <c r="C780" s="358"/>
      <c r="D780" s="358"/>
      <c r="E780" s="358"/>
      <c r="F780" s="358"/>
      <c r="G780" s="358"/>
      <c r="H780" s="358"/>
      <c r="I780" s="358"/>
      <c r="J780" s="358"/>
      <c r="K780" s="358"/>
      <c r="L780" s="358"/>
      <c r="M780" s="358"/>
      <c r="N780" s="358"/>
      <c r="O780" s="358"/>
      <c r="P780" s="358"/>
      <c r="Q780" s="358"/>
      <c r="R780" s="358"/>
      <c r="S780" s="358"/>
      <c r="T780" s="358"/>
      <c r="U780" s="358"/>
      <c r="V780" s="358"/>
      <c r="W780" s="358"/>
      <c r="X780" s="358"/>
      <c r="Y780" s="358"/>
      <c r="Z780" s="358"/>
      <c r="AA780" s="358"/>
      <c r="AB780" s="358"/>
      <c r="AC780" s="358"/>
      <c r="AD780" s="358"/>
      <c r="AE780" s="358"/>
      <c r="AF780" s="358"/>
      <c r="AG780" s="358"/>
      <c r="AH780" s="358"/>
      <c r="AI780" s="358"/>
      <c r="AJ780" s="358"/>
      <c r="AK780" s="358"/>
    </row>
    <row r="781" spans="1:37" ht="13">
      <c r="A781" s="358"/>
      <c r="B781" s="358"/>
      <c r="C781" s="358"/>
      <c r="D781" s="358"/>
      <c r="E781" s="358"/>
      <c r="F781" s="358"/>
      <c r="G781" s="358"/>
      <c r="H781" s="358"/>
      <c r="I781" s="358"/>
      <c r="J781" s="358"/>
      <c r="K781" s="358"/>
      <c r="L781" s="358"/>
      <c r="M781" s="358"/>
      <c r="N781" s="358"/>
      <c r="O781" s="358"/>
      <c r="P781" s="358"/>
      <c r="Q781" s="358"/>
      <c r="R781" s="358"/>
      <c r="S781" s="358"/>
      <c r="T781" s="358"/>
      <c r="U781" s="358"/>
      <c r="V781" s="358"/>
      <c r="W781" s="358"/>
      <c r="X781" s="358"/>
      <c r="Y781" s="358"/>
      <c r="Z781" s="358"/>
      <c r="AA781" s="358"/>
      <c r="AB781" s="358"/>
      <c r="AC781" s="358"/>
      <c r="AD781" s="358"/>
      <c r="AE781" s="358"/>
      <c r="AF781" s="358"/>
      <c r="AG781" s="358"/>
      <c r="AH781" s="358"/>
      <c r="AI781" s="358"/>
      <c r="AJ781" s="358"/>
      <c r="AK781" s="358"/>
    </row>
    <row r="782" spans="1:37" ht="13">
      <c r="A782" s="358"/>
      <c r="B782" s="358"/>
      <c r="C782" s="358"/>
      <c r="D782" s="358"/>
      <c r="E782" s="358"/>
      <c r="F782" s="358"/>
      <c r="G782" s="358"/>
      <c r="H782" s="358"/>
      <c r="I782" s="358"/>
      <c r="J782" s="358"/>
      <c r="K782" s="358"/>
      <c r="L782" s="358"/>
      <c r="M782" s="358"/>
      <c r="N782" s="358"/>
      <c r="O782" s="358"/>
      <c r="P782" s="358"/>
      <c r="Q782" s="358"/>
      <c r="R782" s="358"/>
      <c r="S782" s="358"/>
      <c r="T782" s="358"/>
      <c r="U782" s="358"/>
      <c r="V782" s="358"/>
      <c r="W782" s="358"/>
      <c r="X782" s="358"/>
      <c r="Y782" s="358"/>
      <c r="Z782" s="358"/>
      <c r="AA782" s="358"/>
      <c r="AB782" s="358"/>
      <c r="AC782" s="358"/>
      <c r="AD782" s="358"/>
      <c r="AE782" s="358"/>
      <c r="AF782" s="358"/>
      <c r="AG782" s="358"/>
      <c r="AH782" s="358"/>
      <c r="AI782" s="358"/>
      <c r="AJ782" s="358"/>
      <c r="AK782" s="358"/>
    </row>
    <row r="783" spans="1:37" ht="13">
      <c r="A783" s="358"/>
      <c r="B783" s="358"/>
      <c r="C783" s="358"/>
      <c r="D783" s="358"/>
      <c r="E783" s="358"/>
      <c r="F783" s="358"/>
      <c r="G783" s="358"/>
      <c r="H783" s="358"/>
      <c r="I783" s="358"/>
      <c r="J783" s="358"/>
      <c r="K783" s="358"/>
      <c r="L783" s="358"/>
      <c r="M783" s="358"/>
      <c r="N783" s="358"/>
      <c r="O783" s="358"/>
      <c r="P783" s="358"/>
      <c r="Q783" s="358"/>
      <c r="R783" s="358"/>
      <c r="S783" s="358"/>
      <c r="T783" s="358"/>
      <c r="U783" s="358"/>
      <c r="V783" s="358"/>
      <c r="W783" s="358"/>
      <c r="X783" s="358"/>
      <c r="Y783" s="358"/>
      <c r="Z783" s="358"/>
      <c r="AA783" s="358"/>
      <c r="AB783" s="358"/>
      <c r="AC783" s="358"/>
      <c r="AD783" s="358"/>
      <c r="AE783" s="358"/>
      <c r="AF783" s="358"/>
      <c r="AG783" s="358"/>
      <c r="AH783" s="358"/>
      <c r="AI783" s="358"/>
      <c r="AJ783" s="358"/>
      <c r="AK783" s="358"/>
    </row>
    <row r="784" spans="1:37" ht="13">
      <c r="A784" s="358"/>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c r="X784" s="358"/>
      <c r="Y784" s="358"/>
      <c r="Z784" s="358"/>
      <c r="AA784" s="358"/>
      <c r="AB784" s="358"/>
      <c r="AC784" s="358"/>
      <c r="AD784" s="358"/>
      <c r="AE784" s="358"/>
      <c r="AF784" s="358"/>
      <c r="AG784" s="358"/>
      <c r="AH784" s="358"/>
      <c r="AI784" s="358"/>
      <c r="AJ784" s="358"/>
      <c r="AK784" s="358"/>
    </row>
    <row r="785" spans="1:37" ht="13">
      <c r="A785" s="358"/>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c r="X785" s="358"/>
      <c r="Y785" s="358"/>
      <c r="Z785" s="358"/>
      <c r="AA785" s="358"/>
      <c r="AB785" s="358"/>
      <c r="AC785" s="358"/>
      <c r="AD785" s="358"/>
      <c r="AE785" s="358"/>
      <c r="AF785" s="358"/>
      <c r="AG785" s="358"/>
      <c r="AH785" s="358"/>
      <c r="AI785" s="358"/>
      <c r="AJ785" s="358"/>
      <c r="AK785" s="358"/>
    </row>
    <row r="786" spans="1:37" ht="13">
      <c r="A786" s="358"/>
      <c r="B786" s="358"/>
      <c r="C786" s="358"/>
      <c r="D786" s="358"/>
      <c r="E786" s="358"/>
      <c r="F786" s="358"/>
      <c r="G786" s="358"/>
      <c r="H786" s="358"/>
      <c r="I786" s="358"/>
      <c r="J786" s="358"/>
      <c r="K786" s="358"/>
      <c r="L786" s="358"/>
      <c r="M786" s="358"/>
      <c r="N786" s="358"/>
      <c r="O786" s="358"/>
      <c r="P786" s="358"/>
      <c r="Q786" s="358"/>
      <c r="R786" s="358"/>
      <c r="S786" s="358"/>
      <c r="T786" s="358"/>
      <c r="U786" s="358"/>
      <c r="V786" s="358"/>
      <c r="W786" s="358"/>
      <c r="X786" s="358"/>
      <c r="Y786" s="358"/>
      <c r="Z786" s="358"/>
      <c r="AA786" s="358"/>
      <c r="AB786" s="358"/>
      <c r="AC786" s="358"/>
      <c r="AD786" s="358"/>
      <c r="AE786" s="358"/>
      <c r="AF786" s="358"/>
      <c r="AG786" s="358"/>
      <c r="AH786" s="358"/>
      <c r="AI786" s="358"/>
      <c r="AJ786" s="358"/>
      <c r="AK786" s="358"/>
    </row>
    <row r="787" spans="1:37" ht="13">
      <c r="A787" s="358"/>
      <c r="B787" s="358"/>
      <c r="C787" s="358"/>
      <c r="D787" s="358"/>
      <c r="E787" s="358"/>
      <c r="F787" s="358"/>
      <c r="G787" s="358"/>
      <c r="H787" s="358"/>
      <c r="I787" s="358"/>
      <c r="J787" s="358"/>
      <c r="K787" s="358"/>
      <c r="L787" s="358"/>
      <c r="M787" s="358"/>
      <c r="N787" s="358"/>
      <c r="O787" s="358"/>
      <c r="P787" s="358"/>
      <c r="Q787" s="358"/>
      <c r="R787" s="358"/>
      <c r="S787" s="358"/>
      <c r="T787" s="358"/>
      <c r="U787" s="358"/>
      <c r="V787" s="358"/>
      <c r="W787" s="358"/>
      <c r="X787" s="358"/>
      <c r="Y787" s="358"/>
      <c r="Z787" s="358"/>
      <c r="AA787" s="358"/>
      <c r="AB787" s="358"/>
      <c r="AC787" s="358"/>
      <c r="AD787" s="358"/>
      <c r="AE787" s="358"/>
      <c r="AF787" s="358"/>
      <c r="AG787" s="358"/>
      <c r="AH787" s="358"/>
      <c r="AI787" s="358"/>
      <c r="AJ787" s="358"/>
      <c r="AK787" s="358"/>
    </row>
    <row r="788" spans="1:37" ht="13">
      <c r="A788" s="358"/>
      <c r="B788" s="358"/>
      <c r="C788" s="358"/>
      <c r="D788" s="358"/>
      <c r="E788" s="358"/>
      <c r="F788" s="358"/>
      <c r="G788" s="358"/>
      <c r="H788" s="358"/>
      <c r="I788" s="358"/>
      <c r="J788" s="358"/>
      <c r="K788" s="358"/>
      <c r="L788" s="358"/>
      <c r="M788" s="358"/>
      <c r="N788" s="358"/>
      <c r="O788" s="358"/>
      <c r="P788" s="358"/>
      <c r="Q788" s="358"/>
      <c r="R788" s="358"/>
      <c r="S788" s="358"/>
      <c r="T788" s="358"/>
      <c r="U788" s="358"/>
      <c r="V788" s="358"/>
      <c r="W788" s="358"/>
      <c r="X788" s="358"/>
      <c r="Y788" s="358"/>
      <c r="Z788" s="358"/>
      <c r="AA788" s="358"/>
      <c r="AB788" s="358"/>
      <c r="AC788" s="358"/>
      <c r="AD788" s="358"/>
      <c r="AE788" s="358"/>
      <c r="AF788" s="358"/>
      <c r="AG788" s="358"/>
      <c r="AH788" s="358"/>
      <c r="AI788" s="358"/>
      <c r="AJ788" s="358"/>
      <c r="AK788" s="358"/>
    </row>
    <row r="789" spans="1:37" ht="13">
      <c r="A789" s="358"/>
      <c r="B789" s="358"/>
      <c r="C789" s="358"/>
      <c r="D789" s="358"/>
      <c r="E789" s="358"/>
      <c r="F789" s="358"/>
      <c r="G789" s="358"/>
      <c r="H789" s="358"/>
      <c r="I789" s="358"/>
      <c r="J789" s="358"/>
      <c r="K789" s="358"/>
      <c r="L789" s="358"/>
      <c r="M789" s="358"/>
      <c r="N789" s="358"/>
      <c r="O789" s="358"/>
      <c r="P789" s="358"/>
      <c r="Q789" s="358"/>
      <c r="R789" s="358"/>
      <c r="S789" s="358"/>
      <c r="T789" s="358"/>
      <c r="U789" s="358"/>
      <c r="V789" s="358"/>
      <c r="W789" s="358"/>
      <c r="X789" s="358"/>
      <c r="Y789" s="358"/>
      <c r="Z789" s="358"/>
      <c r="AA789" s="358"/>
      <c r="AB789" s="358"/>
      <c r="AC789" s="358"/>
      <c r="AD789" s="358"/>
      <c r="AE789" s="358"/>
      <c r="AF789" s="358"/>
      <c r="AG789" s="358"/>
      <c r="AH789" s="358"/>
      <c r="AI789" s="358"/>
      <c r="AJ789" s="358"/>
      <c r="AK789" s="358"/>
    </row>
    <row r="790" spans="1:37" ht="13">
      <c r="A790" s="358"/>
      <c r="B790" s="358"/>
      <c r="C790" s="358"/>
      <c r="D790" s="358"/>
      <c r="E790" s="358"/>
      <c r="F790" s="358"/>
      <c r="G790" s="358"/>
      <c r="H790" s="358"/>
      <c r="I790" s="358"/>
      <c r="J790" s="358"/>
      <c r="K790" s="358"/>
      <c r="L790" s="358"/>
      <c r="M790" s="358"/>
      <c r="N790" s="358"/>
      <c r="O790" s="358"/>
      <c r="P790" s="358"/>
      <c r="Q790" s="358"/>
      <c r="R790" s="358"/>
      <c r="S790" s="358"/>
      <c r="T790" s="358"/>
      <c r="U790" s="358"/>
      <c r="V790" s="358"/>
      <c r="W790" s="358"/>
      <c r="X790" s="358"/>
      <c r="Y790" s="358"/>
      <c r="Z790" s="358"/>
      <c r="AA790" s="358"/>
      <c r="AB790" s="358"/>
      <c r="AC790" s="358"/>
      <c r="AD790" s="358"/>
      <c r="AE790" s="358"/>
      <c r="AF790" s="358"/>
      <c r="AG790" s="358"/>
      <c r="AH790" s="358"/>
      <c r="AI790" s="358"/>
      <c r="AJ790" s="358"/>
      <c r="AK790" s="358"/>
    </row>
    <row r="791" spans="1:37" ht="13">
      <c r="A791" s="358"/>
      <c r="B791" s="358"/>
      <c r="C791" s="358"/>
      <c r="D791" s="358"/>
      <c r="E791" s="358"/>
      <c r="F791" s="358"/>
      <c r="G791" s="358"/>
      <c r="H791" s="358"/>
      <c r="I791" s="358"/>
      <c r="J791" s="358"/>
      <c r="K791" s="358"/>
      <c r="L791" s="358"/>
      <c r="M791" s="358"/>
      <c r="N791" s="358"/>
      <c r="O791" s="358"/>
      <c r="P791" s="358"/>
      <c r="Q791" s="358"/>
      <c r="R791" s="358"/>
      <c r="S791" s="358"/>
      <c r="T791" s="358"/>
      <c r="U791" s="358"/>
      <c r="V791" s="358"/>
      <c r="W791" s="358"/>
      <c r="X791" s="358"/>
      <c r="Y791" s="358"/>
      <c r="Z791" s="358"/>
      <c r="AA791" s="358"/>
      <c r="AB791" s="358"/>
      <c r="AC791" s="358"/>
      <c r="AD791" s="358"/>
      <c r="AE791" s="358"/>
      <c r="AF791" s="358"/>
      <c r="AG791" s="358"/>
      <c r="AH791" s="358"/>
      <c r="AI791" s="358"/>
      <c r="AJ791" s="358"/>
      <c r="AK791" s="358"/>
    </row>
    <row r="792" spans="1:37" ht="13">
      <c r="A792" s="358"/>
      <c r="B792" s="358"/>
      <c r="C792" s="358"/>
      <c r="D792" s="358"/>
      <c r="E792" s="358"/>
      <c r="F792" s="358"/>
      <c r="G792" s="358"/>
      <c r="H792" s="358"/>
      <c r="I792" s="358"/>
      <c r="J792" s="358"/>
      <c r="K792" s="358"/>
      <c r="L792" s="358"/>
      <c r="M792" s="358"/>
      <c r="N792" s="358"/>
      <c r="O792" s="358"/>
      <c r="P792" s="358"/>
      <c r="Q792" s="358"/>
      <c r="R792" s="358"/>
      <c r="S792" s="358"/>
      <c r="T792" s="358"/>
      <c r="U792" s="358"/>
      <c r="V792" s="358"/>
      <c r="W792" s="358"/>
      <c r="X792" s="358"/>
      <c r="Y792" s="358"/>
      <c r="Z792" s="358"/>
      <c r="AA792" s="358"/>
      <c r="AB792" s="358"/>
      <c r="AC792" s="358"/>
      <c r="AD792" s="358"/>
      <c r="AE792" s="358"/>
      <c r="AF792" s="358"/>
      <c r="AG792" s="358"/>
      <c r="AH792" s="358"/>
      <c r="AI792" s="358"/>
      <c r="AJ792" s="358"/>
      <c r="AK792" s="358"/>
    </row>
    <row r="793" spans="1:37" ht="13">
      <c r="A793" s="358"/>
      <c r="B793" s="358"/>
      <c r="C793" s="358"/>
      <c r="D793" s="358"/>
      <c r="E793" s="358"/>
      <c r="F793" s="358"/>
      <c r="G793" s="358"/>
      <c r="H793" s="358"/>
      <c r="I793" s="358"/>
      <c r="J793" s="358"/>
      <c r="K793" s="358"/>
      <c r="L793" s="358"/>
      <c r="M793" s="358"/>
      <c r="N793" s="358"/>
      <c r="O793" s="358"/>
      <c r="P793" s="358"/>
      <c r="Q793" s="358"/>
      <c r="R793" s="358"/>
      <c r="S793" s="358"/>
      <c r="T793" s="358"/>
      <c r="U793" s="358"/>
      <c r="V793" s="358"/>
      <c r="W793" s="358"/>
      <c r="X793" s="358"/>
      <c r="Y793" s="358"/>
      <c r="Z793" s="358"/>
      <c r="AA793" s="358"/>
      <c r="AB793" s="358"/>
      <c r="AC793" s="358"/>
      <c r="AD793" s="358"/>
      <c r="AE793" s="358"/>
      <c r="AF793" s="358"/>
      <c r="AG793" s="358"/>
      <c r="AH793" s="358"/>
      <c r="AI793" s="358"/>
      <c r="AJ793" s="358"/>
      <c r="AK793" s="358"/>
    </row>
    <row r="794" spans="1:37" ht="13">
      <c r="A794" s="358"/>
      <c r="B794" s="358"/>
      <c r="C794" s="358"/>
      <c r="D794" s="358"/>
      <c r="E794" s="358"/>
      <c r="F794" s="358"/>
      <c r="G794" s="358"/>
      <c r="H794" s="358"/>
      <c r="I794" s="358"/>
      <c r="J794" s="358"/>
      <c r="K794" s="358"/>
      <c r="L794" s="358"/>
      <c r="M794" s="358"/>
      <c r="N794" s="358"/>
      <c r="O794" s="358"/>
      <c r="P794" s="358"/>
      <c r="Q794" s="358"/>
      <c r="R794" s="358"/>
      <c r="S794" s="358"/>
      <c r="T794" s="358"/>
      <c r="U794" s="358"/>
      <c r="V794" s="358"/>
      <c r="W794" s="358"/>
      <c r="X794" s="358"/>
      <c r="Y794" s="358"/>
      <c r="Z794" s="358"/>
      <c r="AA794" s="358"/>
      <c r="AB794" s="358"/>
      <c r="AC794" s="358"/>
      <c r="AD794" s="358"/>
      <c r="AE794" s="358"/>
      <c r="AF794" s="358"/>
      <c r="AG794" s="358"/>
      <c r="AH794" s="358"/>
      <c r="AI794" s="358"/>
      <c r="AJ794" s="358"/>
      <c r="AK794" s="358"/>
    </row>
    <row r="795" spans="1:37" ht="13">
      <c r="A795" s="358"/>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c r="X795" s="358"/>
      <c r="Y795" s="358"/>
      <c r="Z795" s="358"/>
      <c r="AA795" s="358"/>
      <c r="AB795" s="358"/>
      <c r="AC795" s="358"/>
      <c r="AD795" s="358"/>
      <c r="AE795" s="358"/>
      <c r="AF795" s="358"/>
      <c r="AG795" s="358"/>
      <c r="AH795" s="358"/>
      <c r="AI795" s="358"/>
      <c r="AJ795" s="358"/>
      <c r="AK795" s="358"/>
    </row>
    <row r="796" spans="1:37" ht="13">
      <c r="A796" s="358"/>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c r="X796" s="358"/>
      <c r="Y796" s="358"/>
      <c r="Z796" s="358"/>
      <c r="AA796" s="358"/>
      <c r="AB796" s="358"/>
      <c r="AC796" s="358"/>
      <c r="AD796" s="358"/>
      <c r="AE796" s="358"/>
      <c r="AF796" s="358"/>
      <c r="AG796" s="358"/>
      <c r="AH796" s="358"/>
      <c r="AI796" s="358"/>
      <c r="AJ796" s="358"/>
      <c r="AK796" s="358"/>
    </row>
    <row r="797" spans="1:37" ht="13">
      <c r="A797" s="358"/>
      <c r="B797" s="358"/>
      <c r="C797" s="358"/>
      <c r="D797" s="358"/>
      <c r="E797" s="358"/>
      <c r="F797" s="358"/>
      <c r="G797" s="358"/>
      <c r="H797" s="358"/>
      <c r="I797" s="358"/>
      <c r="J797" s="358"/>
      <c r="K797" s="358"/>
      <c r="L797" s="358"/>
      <c r="M797" s="358"/>
      <c r="N797" s="358"/>
      <c r="O797" s="358"/>
      <c r="P797" s="358"/>
      <c r="Q797" s="358"/>
      <c r="R797" s="358"/>
      <c r="S797" s="358"/>
      <c r="T797" s="358"/>
      <c r="U797" s="358"/>
      <c r="V797" s="358"/>
      <c r="W797" s="358"/>
      <c r="X797" s="358"/>
      <c r="Y797" s="358"/>
      <c r="Z797" s="358"/>
      <c r="AA797" s="358"/>
      <c r="AB797" s="358"/>
      <c r="AC797" s="358"/>
      <c r="AD797" s="358"/>
      <c r="AE797" s="358"/>
      <c r="AF797" s="358"/>
      <c r="AG797" s="358"/>
      <c r="AH797" s="358"/>
      <c r="AI797" s="358"/>
      <c r="AJ797" s="358"/>
      <c r="AK797" s="358"/>
    </row>
    <row r="798" spans="1:37" ht="13">
      <c r="A798" s="358"/>
      <c r="B798" s="358"/>
      <c r="C798" s="358"/>
      <c r="D798" s="358"/>
      <c r="E798" s="358"/>
      <c r="F798" s="358"/>
      <c r="G798" s="358"/>
      <c r="H798" s="358"/>
      <c r="I798" s="358"/>
      <c r="J798" s="358"/>
      <c r="K798" s="358"/>
      <c r="L798" s="358"/>
      <c r="M798" s="358"/>
      <c r="N798" s="358"/>
      <c r="O798" s="358"/>
      <c r="P798" s="358"/>
      <c r="Q798" s="358"/>
      <c r="R798" s="358"/>
      <c r="S798" s="358"/>
      <c r="T798" s="358"/>
      <c r="U798" s="358"/>
      <c r="V798" s="358"/>
      <c r="W798" s="358"/>
      <c r="X798" s="358"/>
      <c r="Y798" s="358"/>
      <c r="Z798" s="358"/>
      <c r="AA798" s="358"/>
      <c r="AB798" s="358"/>
      <c r="AC798" s="358"/>
      <c r="AD798" s="358"/>
      <c r="AE798" s="358"/>
      <c r="AF798" s="358"/>
      <c r="AG798" s="358"/>
      <c r="AH798" s="358"/>
      <c r="AI798" s="358"/>
      <c r="AJ798" s="358"/>
      <c r="AK798" s="358"/>
    </row>
    <row r="799" spans="1:37" ht="13">
      <c r="A799" s="358"/>
      <c r="B799" s="358"/>
      <c r="C799" s="358"/>
      <c r="D799" s="358"/>
      <c r="E799" s="358"/>
      <c r="F799" s="358"/>
      <c r="G799" s="358"/>
      <c r="H799" s="358"/>
      <c r="I799" s="358"/>
      <c r="J799" s="358"/>
      <c r="K799" s="358"/>
      <c r="L799" s="358"/>
      <c r="M799" s="358"/>
      <c r="N799" s="358"/>
      <c r="O799" s="358"/>
      <c r="P799" s="358"/>
      <c r="Q799" s="358"/>
      <c r="R799" s="358"/>
      <c r="S799" s="358"/>
      <c r="T799" s="358"/>
      <c r="U799" s="358"/>
      <c r="V799" s="358"/>
      <c r="W799" s="358"/>
      <c r="X799" s="358"/>
      <c r="Y799" s="358"/>
      <c r="Z799" s="358"/>
      <c r="AA799" s="358"/>
      <c r="AB799" s="358"/>
      <c r="AC799" s="358"/>
      <c r="AD799" s="358"/>
      <c r="AE799" s="358"/>
      <c r="AF799" s="358"/>
      <c r="AG799" s="358"/>
      <c r="AH799" s="358"/>
      <c r="AI799" s="358"/>
      <c r="AJ799" s="358"/>
      <c r="AK799" s="358"/>
    </row>
    <row r="800" spans="1:37" ht="13">
      <c r="A800" s="358"/>
      <c r="B800" s="358"/>
      <c r="C800" s="358"/>
      <c r="D800" s="358"/>
      <c r="E800" s="358"/>
      <c r="F800" s="358"/>
      <c r="G800" s="358"/>
      <c r="H800" s="358"/>
      <c r="I800" s="358"/>
      <c r="J800" s="358"/>
      <c r="K800" s="358"/>
      <c r="L800" s="358"/>
      <c r="M800" s="358"/>
      <c r="N800" s="358"/>
      <c r="O800" s="358"/>
      <c r="P800" s="358"/>
      <c r="Q800" s="358"/>
      <c r="R800" s="358"/>
      <c r="S800" s="358"/>
      <c r="T800" s="358"/>
      <c r="U800" s="358"/>
      <c r="V800" s="358"/>
      <c r="W800" s="358"/>
      <c r="X800" s="358"/>
      <c r="Y800" s="358"/>
      <c r="Z800" s="358"/>
      <c r="AA800" s="358"/>
      <c r="AB800" s="358"/>
      <c r="AC800" s="358"/>
      <c r="AD800" s="358"/>
      <c r="AE800" s="358"/>
      <c r="AF800" s="358"/>
      <c r="AG800" s="358"/>
      <c r="AH800" s="358"/>
      <c r="AI800" s="358"/>
      <c r="AJ800" s="358"/>
      <c r="AK800" s="358"/>
    </row>
    <row r="801" spans="1:37" ht="13">
      <c r="A801" s="358"/>
      <c r="B801" s="358"/>
      <c r="C801" s="358"/>
      <c r="D801" s="358"/>
      <c r="E801" s="358"/>
      <c r="F801" s="358"/>
      <c r="G801" s="358"/>
      <c r="H801" s="358"/>
      <c r="I801" s="358"/>
      <c r="J801" s="358"/>
      <c r="K801" s="358"/>
      <c r="L801" s="358"/>
      <c r="M801" s="358"/>
      <c r="N801" s="358"/>
      <c r="O801" s="358"/>
      <c r="P801" s="358"/>
      <c r="Q801" s="358"/>
      <c r="R801" s="358"/>
      <c r="S801" s="358"/>
      <c r="T801" s="358"/>
      <c r="U801" s="358"/>
      <c r="V801" s="358"/>
      <c r="W801" s="358"/>
      <c r="X801" s="358"/>
      <c r="Y801" s="358"/>
      <c r="Z801" s="358"/>
      <c r="AA801" s="358"/>
      <c r="AB801" s="358"/>
      <c r="AC801" s="358"/>
      <c r="AD801" s="358"/>
      <c r="AE801" s="358"/>
      <c r="AF801" s="358"/>
      <c r="AG801" s="358"/>
      <c r="AH801" s="358"/>
      <c r="AI801" s="358"/>
      <c r="AJ801" s="358"/>
      <c r="AK801" s="358"/>
    </row>
    <row r="802" spans="1:37" ht="13">
      <c r="A802" s="358"/>
      <c r="B802" s="358"/>
      <c r="C802" s="358"/>
      <c r="D802" s="358"/>
      <c r="E802" s="358"/>
      <c r="F802" s="358"/>
      <c r="G802" s="358"/>
      <c r="H802" s="358"/>
      <c r="I802" s="358"/>
      <c r="J802" s="358"/>
      <c r="K802" s="358"/>
      <c r="L802" s="358"/>
      <c r="M802" s="358"/>
      <c r="N802" s="358"/>
      <c r="O802" s="358"/>
      <c r="P802" s="358"/>
      <c r="Q802" s="358"/>
      <c r="R802" s="358"/>
      <c r="S802" s="358"/>
      <c r="T802" s="358"/>
      <c r="U802" s="358"/>
      <c r="V802" s="358"/>
      <c r="W802" s="358"/>
      <c r="X802" s="358"/>
      <c r="Y802" s="358"/>
      <c r="Z802" s="358"/>
      <c r="AA802" s="358"/>
      <c r="AB802" s="358"/>
      <c r="AC802" s="358"/>
      <c r="AD802" s="358"/>
      <c r="AE802" s="358"/>
      <c r="AF802" s="358"/>
      <c r="AG802" s="358"/>
      <c r="AH802" s="358"/>
      <c r="AI802" s="358"/>
      <c r="AJ802" s="358"/>
      <c r="AK802" s="358"/>
    </row>
    <row r="803" spans="1:37" ht="13">
      <c r="A803" s="358"/>
      <c r="B803" s="358"/>
      <c r="C803" s="358"/>
      <c r="D803" s="358"/>
      <c r="E803" s="358"/>
      <c r="F803" s="358"/>
      <c r="G803" s="358"/>
      <c r="H803" s="358"/>
      <c r="I803" s="358"/>
      <c r="J803" s="358"/>
      <c r="K803" s="358"/>
      <c r="L803" s="358"/>
      <c r="M803" s="358"/>
      <c r="N803" s="358"/>
      <c r="O803" s="358"/>
      <c r="P803" s="358"/>
      <c r="Q803" s="358"/>
      <c r="R803" s="358"/>
      <c r="S803" s="358"/>
      <c r="T803" s="358"/>
      <c r="U803" s="358"/>
      <c r="V803" s="358"/>
      <c r="W803" s="358"/>
      <c r="X803" s="358"/>
      <c r="Y803" s="358"/>
      <c r="Z803" s="358"/>
      <c r="AA803" s="358"/>
      <c r="AB803" s="358"/>
      <c r="AC803" s="358"/>
      <c r="AD803" s="358"/>
      <c r="AE803" s="358"/>
      <c r="AF803" s="358"/>
      <c r="AG803" s="358"/>
      <c r="AH803" s="358"/>
      <c r="AI803" s="358"/>
      <c r="AJ803" s="358"/>
      <c r="AK803" s="358"/>
    </row>
    <row r="804" spans="1:37" ht="13">
      <c r="A804" s="358"/>
      <c r="B804" s="358"/>
      <c r="C804" s="358"/>
      <c r="D804" s="358"/>
      <c r="E804" s="358"/>
      <c r="F804" s="358"/>
      <c r="G804" s="358"/>
      <c r="H804" s="358"/>
      <c r="I804" s="358"/>
      <c r="J804" s="358"/>
      <c r="K804" s="358"/>
      <c r="L804" s="358"/>
      <c r="M804" s="358"/>
      <c r="N804" s="358"/>
      <c r="O804" s="358"/>
      <c r="P804" s="358"/>
      <c r="Q804" s="358"/>
      <c r="R804" s="358"/>
      <c r="S804" s="358"/>
      <c r="T804" s="358"/>
      <c r="U804" s="358"/>
      <c r="V804" s="358"/>
      <c r="W804" s="358"/>
      <c r="X804" s="358"/>
      <c r="Y804" s="358"/>
      <c r="Z804" s="358"/>
      <c r="AA804" s="358"/>
      <c r="AB804" s="358"/>
      <c r="AC804" s="358"/>
      <c r="AD804" s="358"/>
      <c r="AE804" s="358"/>
      <c r="AF804" s="358"/>
      <c r="AG804" s="358"/>
      <c r="AH804" s="358"/>
      <c r="AI804" s="358"/>
      <c r="AJ804" s="358"/>
      <c r="AK804" s="358"/>
    </row>
    <row r="805" spans="1:37" ht="13">
      <c r="A805" s="358"/>
      <c r="B805" s="358"/>
      <c r="C805" s="358"/>
      <c r="D805" s="358"/>
      <c r="E805" s="358"/>
      <c r="F805" s="358"/>
      <c r="G805" s="358"/>
      <c r="H805" s="358"/>
      <c r="I805" s="358"/>
      <c r="J805" s="358"/>
      <c r="K805" s="358"/>
      <c r="L805" s="358"/>
      <c r="M805" s="358"/>
      <c r="N805" s="358"/>
      <c r="O805" s="358"/>
      <c r="P805" s="358"/>
      <c r="Q805" s="358"/>
      <c r="R805" s="358"/>
      <c r="S805" s="358"/>
      <c r="T805" s="358"/>
      <c r="U805" s="358"/>
      <c r="V805" s="358"/>
      <c r="W805" s="358"/>
      <c r="X805" s="358"/>
      <c r="Y805" s="358"/>
      <c r="Z805" s="358"/>
      <c r="AA805" s="358"/>
      <c r="AB805" s="358"/>
      <c r="AC805" s="358"/>
      <c r="AD805" s="358"/>
      <c r="AE805" s="358"/>
      <c r="AF805" s="358"/>
      <c r="AG805" s="358"/>
      <c r="AH805" s="358"/>
      <c r="AI805" s="358"/>
      <c r="AJ805" s="358"/>
      <c r="AK805" s="358"/>
    </row>
    <row r="806" spans="1:37" ht="13">
      <c r="A806" s="358"/>
      <c r="B806" s="358"/>
      <c r="C806" s="358"/>
      <c r="D806" s="358"/>
      <c r="E806" s="358"/>
      <c r="F806" s="358"/>
      <c r="G806" s="358"/>
      <c r="H806" s="358"/>
      <c r="I806" s="358"/>
      <c r="J806" s="358"/>
      <c r="K806" s="358"/>
      <c r="L806" s="358"/>
      <c r="M806" s="358"/>
      <c r="N806" s="358"/>
      <c r="O806" s="358"/>
      <c r="P806" s="358"/>
      <c r="Q806" s="358"/>
      <c r="R806" s="358"/>
      <c r="S806" s="358"/>
      <c r="T806" s="358"/>
      <c r="U806" s="358"/>
      <c r="V806" s="358"/>
      <c r="W806" s="358"/>
      <c r="X806" s="358"/>
      <c r="Y806" s="358"/>
      <c r="Z806" s="358"/>
      <c r="AA806" s="358"/>
      <c r="AB806" s="358"/>
      <c r="AC806" s="358"/>
      <c r="AD806" s="358"/>
      <c r="AE806" s="358"/>
      <c r="AF806" s="358"/>
      <c r="AG806" s="358"/>
      <c r="AH806" s="358"/>
      <c r="AI806" s="358"/>
      <c r="AJ806" s="358"/>
      <c r="AK806" s="358"/>
    </row>
    <row r="807" spans="1:37" ht="13">
      <c r="A807" s="358"/>
      <c r="B807" s="358"/>
      <c r="C807" s="358"/>
      <c r="D807" s="358"/>
      <c r="E807" s="358"/>
      <c r="F807" s="358"/>
      <c r="G807" s="358"/>
      <c r="H807" s="358"/>
      <c r="I807" s="358"/>
      <c r="J807" s="358"/>
      <c r="K807" s="358"/>
      <c r="L807" s="358"/>
      <c r="M807" s="358"/>
      <c r="N807" s="358"/>
      <c r="O807" s="358"/>
      <c r="P807" s="358"/>
      <c r="Q807" s="358"/>
      <c r="R807" s="358"/>
      <c r="S807" s="358"/>
      <c r="T807" s="358"/>
      <c r="U807" s="358"/>
      <c r="V807" s="358"/>
      <c r="W807" s="358"/>
      <c r="X807" s="358"/>
      <c r="Y807" s="358"/>
      <c r="Z807" s="358"/>
      <c r="AA807" s="358"/>
      <c r="AB807" s="358"/>
      <c r="AC807" s="358"/>
      <c r="AD807" s="358"/>
      <c r="AE807" s="358"/>
      <c r="AF807" s="358"/>
      <c r="AG807" s="358"/>
      <c r="AH807" s="358"/>
      <c r="AI807" s="358"/>
      <c r="AJ807" s="358"/>
      <c r="AK807" s="358"/>
    </row>
    <row r="808" spans="1:37" ht="13">
      <c r="A808" s="358"/>
      <c r="B808" s="358"/>
      <c r="C808" s="358"/>
      <c r="D808" s="358"/>
      <c r="E808" s="358"/>
      <c r="F808" s="358"/>
      <c r="G808" s="358"/>
      <c r="H808" s="358"/>
      <c r="I808" s="358"/>
      <c r="J808" s="358"/>
      <c r="K808" s="358"/>
      <c r="L808" s="358"/>
      <c r="M808" s="358"/>
      <c r="N808" s="358"/>
      <c r="O808" s="358"/>
      <c r="P808" s="358"/>
      <c r="Q808" s="358"/>
      <c r="R808" s="358"/>
      <c r="S808" s="358"/>
      <c r="T808" s="358"/>
      <c r="U808" s="358"/>
      <c r="V808" s="358"/>
      <c r="W808" s="358"/>
      <c r="X808" s="358"/>
      <c r="Y808" s="358"/>
      <c r="Z808" s="358"/>
      <c r="AA808" s="358"/>
      <c r="AB808" s="358"/>
      <c r="AC808" s="358"/>
      <c r="AD808" s="358"/>
      <c r="AE808" s="358"/>
      <c r="AF808" s="358"/>
      <c r="AG808" s="358"/>
      <c r="AH808" s="358"/>
      <c r="AI808" s="358"/>
      <c r="AJ808" s="358"/>
      <c r="AK808" s="358"/>
    </row>
    <row r="809" spans="1:37" ht="13">
      <c r="A809" s="358"/>
      <c r="B809" s="358"/>
      <c r="C809" s="358"/>
      <c r="D809" s="358"/>
      <c r="E809" s="358"/>
      <c r="F809" s="358"/>
      <c r="G809" s="358"/>
      <c r="H809" s="358"/>
      <c r="I809" s="358"/>
      <c r="J809" s="358"/>
      <c r="K809" s="358"/>
      <c r="L809" s="358"/>
      <c r="M809" s="358"/>
      <c r="N809" s="358"/>
      <c r="O809" s="358"/>
      <c r="P809" s="358"/>
      <c r="Q809" s="358"/>
      <c r="R809" s="358"/>
      <c r="S809" s="358"/>
      <c r="T809" s="358"/>
      <c r="U809" s="358"/>
      <c r="V809" s="358"/>
      <c r="W809" s="358"/>
      <c r="X809" s="358"/>
      <c r="Y809" s="358"/>
      <c r="Z809" s="358"/>
      <c r="AA809" s="358"/>
      <c r="AB809" s="358"/>
      <c r="AC809" s="358"/>
      <c r="AD809" s="358"/>
      <c r="AE809" s="358"/>
      <c r="AF809" s="358"/>
      <c r="AG809" s="358"/>
      <c r="AH809" s="358"/>
      <c r="AI809" s="358"/>
      <c r="AJ809" s="358"/>
      <c r="AK809" s="358"/>
    </row>
    <row r="810" spans="1:37" ht="13">
      <c r="A810" s="358"/>
      <c r="B810" s="358"/>
      <c r="C810" s="358"/>
      <c r="D810" s="358"/>
      <c r="E810" s="358"/>
      <c r="F810" s="358"/>
      <c r="G810" s="358"/>
      <c r="H810" s="358"/>
      <c r="I810" s="358"/>
      <c r="J810" s="358"/>
      <c r="K810" s="358"/>
      <c r="L810" s="358"/>
      <c r="M810" s="358"/>
      <c r="N810" s="358"/>
      <c r="O810" s="358"/>
      <c r="P810" s="358"/>
      <c r="Q810" s="358"/>
      <c r="R810" s="358"/>
      <c r="S810" s="358"/>
      <c r="T810" s="358"/>
      <c r="U810" s="358"/>
      <c r="V810" s="358"/>
      <c r="W810" s="358"/>
      <c r="X810" s="358"/>
      <c r="Y810" s="358"/>
      <c r="Z810" s="358"/>
      <c r="AA810" s="358"/>
      <c r="AB810" s="358"/>
      <c r="AC810" s="358"/>
      <c r="AD810" s="358"/>
      <c r="AE810" s="358"/>
      <c r="AF810" s="358"/>
      <c r="AG810" s="358"/>
      <c r="AH810" s="358"/>
      <c r="AI810" s="358"/>
      <c r="AJ810" s="358"/>
      <c r="AK810" s="358"/>
    </row>
    <row r="811" spans="1:37" ht="13">
      <c r="A811" s="358"/>
      <c r="B811" s="358"/>
      <c r="C811" s="358"/>
      <c r="D811" s="358"/>
      <c r="E811" s="358"/>
      <c r="F811" s="358"/>
      <c r="G811" s="358"/>
      <c r="H811" s="358"/>
      <c r="I811" s="358"/>
      <c r="J811" s="358"/>
      <c r="K811" s="358"/>
      <c r="L811" s="358"/>
      <c r="M811" s="358"/>
      <c r="N811" s="358"/>
      <c r="O811" s="358"/>
      <c r="P811" s="358"/>
      <c r="Q811" s="358"/>
      <c r="R811" s="358"/>
      <c r="S811" s="358"/>
      <c r="T811" s="358"/>
      <c r="U811" s="358"/>
      <c r="V811" s="358"/>
      <c r="W811" s="358"/>
      <c r="X811" s="358"/>
      <c r="Y811" s="358"/>
      <c r="Z811" s="358"/>
      <c r="AA811" s="358"/>
      <c r="AB811" s="358"/>
      <c r="AC811" s="358"/>
      <c r="AD811" s="358"/>
      <c r="AE811" s="358"/>
      <c r="AF811" s="358"/>
      <c r="AG811" s="358"/>
      <c r="AH811" s="358"/>
      <c r="AI811" s="358"/>
      <c r="AJ811" s="358"/>
      <c r="AK811" s="358"/>
    </row>
    <row r="812" spans="1:37" ht="13">
      <c r="A812" s="358"/>
      <c r="B812" s="358"/>
      <c r="C812" s="358"/>
      <c r="D812" s="358"/>
      <c r="E812" s="358"/>
      <c r="F812" s="358"/>
      <c r="G812" s="358"/>
      <c r="H812" s="358"/>
      <c r="I812" s="358"/>
      <c r="J812" s="358"/>
      <c r="K812" s="358"/>
      <c r="L812" s="358"/>
      <c r="M812" s="358"/>
      <c r="N812" s="358"/>
      <c r="O812" s="358"/>
      <c r="P812" s="358"/>
      <c r="Q812" s="358"/>
      <c r="R812" s="358"/>
      <c r="S812" s="358"/>
      <c r="T812" s="358"/>
      <c r="U812" s="358"/>
      <c r="V812" s="358"/>
      <c r="W812" s="358"/>
      <c r="X812" s="358"/>
      <c r="Y812" s="358"/>
      <c r="Z812" s="358"/>
      <c r="AA812" s="358"/>
      <c r="AB812" s="358"/>
      <c r="AC812" s="358"/>
      <c r="AD812" s="358"/>
      <c r="AE812" s="358"/>
      <c r="AF812" s="358"/>
      <c r="AG812" s="358"/>
      <c r="AH812" s="358"/>
      <c r="AI812" s="358"/>
      <c r="AJ812" s="358"/>
      <c r="AK812" s="358"/>
    </row>
    <row r="813" spans="1:37" ht="13">
      <c r="A813" s="358"/>
      <c r="B813" s="358"/>
      <c r="C813" s="358"/>
      <c r="D813" s="358"/>
      <c r="E813" s="358"/>
      <c r="F813" s="358"/>
      <c r="G813" s="358"/>
      <c r="H813" s="358"/>
      <c r="I813" s="358"/>
      <c r="J813" s="358"/>
      <c r="K813" s="358"/>
      <c r="L813" s="358"/>
      <c r="M813" s="358"/>
      <c r="N813" s="358"/>
      <c r="O813" s="358"/>
      <c r="P813" s="358"/>
      <c r="Q813" s="358"/>
      <c r="R813" s="358"/>
      <c r="S813" s="358"/>
      <c r="T813" s="358"/>
      <c r="U813" s="358"/>
      <c r="V813" s="358"/>
      <c r="W813" s="358"/>
      <c r="X813" s="358"/>
      <c r="Y813" s="358"/>
      <c r="Z813" s="358"/>
      <c r="AA813" s="358"/>
      <c r="AB813" s="358"/>
      <c r="AC813" s="358"/>
      <c r="AD813" s="358"/>
      <c r="AE813" s="358"/>
      <c r="AF813" s="358"/>
      <c r="AG813" s="358"/>
      <c r="AH813" s="358"/>
      <c r="AI813" s="358"/>
      <c r="AJ813" s="358"/>
      <c r="AK813" s="358"/>
    </row>
    <row r="814" spans="1:37" ht="13">
      <c r="A814" s="358"/>
      <c r="B814" s="358"/>
      <c r="C814" s="358"/>
      <c r="D814" s="358"/>
      <c r="E814" s="358"/>
      <c r="F814" s="358"/>
      <c r="G814" s="358"/>
      <c r="H814" s="358"/>
      <c r="I814" s="358"/>
      <c r="J814" s="358"/>
      <c r="K814" s="358"/>
      <c r="L814" s="358"/>
      <c r="M814" s="358"/>
      <c r="N814" s="358"/>
      <c r="O814" s="358"/>
      <c r="P814" s="358"/>
      <c r="Q814" s="358"/>
      <c r="R814" s="358"/>
      <c r="S814" s="358"/>
      <c r="T814" s="358"/>
      <c r="U814" s="358"/>
      <c r="V814" s="358"/>
      <c r="W814" s="358"/>
      <c r="X814" s="358"/>
      <c r="Y814" s="358"/>
      <c r="Z814" s="358"/>
      <c r="AA814" s="358"/>
      <c r="AB814" s="358"/>
      <c r="AC814" s="358"/>
      <c r="AD814" s="358"/>
      <c r="AE814" s="358"/>
      <c r="AF814" s="358"/>
      <c r="AG814" s="358"/>
      <c r="AH814" s="358"/>
      <c r="AI814" s="358"/>
      <c r="AJ814" s="358"/>
      <c r="AK814" s="358"/>
    </row>
    <row r="815" spans="1:37" ht="13">
      <c r="A815" s="358"/>
      <c r="B815" s="358"/>
      <c r="C815" s="358"/>
      <c r="D815" s="358"/>
      <c r="E815" s="358"/>
      <c r="F815" s="358"/>
      <c r="G815" s="358"/>
      <c r="H815" s="358"/>
      <c r="I815" s="358"/>
      <c r="J815" s="358"/>
      <c r="K815" s="358"/>
      <c r="L815" s="358"/>
      <c r="M815" s="358"/>
      <c r="N815" s="358"/>
      <c r="O815" s="358"/>
      <c r="P815" s="358"/>
      <c r="Q815" s="358"/>
      <c r="R815" s="358"/>
      <c r="S815" s="358"/>
      <c r="T815" s="358"/>
      <c r="U815" s="358"/>
      <c r="V815" s="358"/>
      <c r="W815" s="358"/>
      <c r="X815" s="358"/>
      <c r="Y815" s="358"/>
      <c r="Z815" s="358"/>
      <c r="AA815" s="358"/>
      <c r="AB815" s="358"/>
      <c r="AC815" s="358"/>
      <c r="AD815" s="358"/>
      <c r="AE815" s="358"/>
      <c r="AF815" s="358"/>
      <c r="AG815" s="358"/>
      <c r="AH815" s="358"/>
      <c r="AI815" s="358"/>
      <c r="AJ815" s="358"/>
      <c r="AK815" s="358"/>
    </row>
    <row r="816" spans="1:37" ht="13">
      <c r="A816" s="358"/>
      <c r="B816" s="358"/>
      <c r="C816" s="358"/>
      <c r="D816" s="358"/>
      <c r="E816" s="358"/>
      <c r="F816" s="358"/>
      <c r="G816" s="358"/>
      <c r="H816" s="358"/>
      <c r="I816" s="358"/>
      <c r="J816" s="358"/>
      <c r="K816" s="358"/>
      <c r="L816" s="358"/>
      <c r="M816" s="358"/>
      <c r="N816" s="358"/>
      <c r="O816" s="358"/>
      <c r="P816" s="358"/>
      <c r="Q816" s="358"/>
      <c r="R816" s="358"/>
      <c r="S816" s="358"/>
      <c r="T816" s="358"/>
      <c r="U816" s="358"/>
      <c r="V816" s="358"/>
      <c r="W816" s="358"/>
      <c r="X816" s="358"/>
      <c r="Y816" s="358"/>
      <c r="Z816" s="358"/>
      <c r="AA816" s="358"/>
      <c r="AB816" s="358"/>
      <c r="AC816" s="358"/>
      <c r="AD816" s="358"/>
      <c r="AE816" s="358"/>
      <c r="AF816" s="358"/>
      <c r="AG816" s="358"/>
      <c r="AH816" s="358"/>
      <c r="AI816" s="358"/>
      <c r="AJ816" s="358"/>
      <c r="AK816" s="358"/>
    </row>
    <row r="817" spans="1:37" ht="13">
      <c r="A817" s="358"/>
      <c r="B817" s="358"/>
      <c r="C817" s="358"/>
      <c r="D817" s="358"/>
      <c r="E817" s="358"/>
      <c r="F817" s="358"/>
      <c r="G817" s="358"/>
      <c r="H817" s="358"/>
      <c r="I817" s="358"/>
      <c r="J817" s="358"/>
      <c r="K817" s="358"/>
      <c r="L817" s="358"/>
      <c r="M817" s="358"/>
      <c r="N817" s="358"/>
      <c r="O817" s="358"/>
      <c r="P817" s="358"/>
      <c r="Q817" s="358"/>
      <c r="R817" s="358"/>
      <c r="S817" s="358"/>
      <c r="T817" s="358"/>
      <c r="U817" s="358"/>
      <c r="V817" s="358"/>
      <c r="W817" s="358"/>
      <c r="X817" s="358"/>
      <c r="Y817" s="358"/>
      <c r="Z817" s="358"/>
      <c r="AA817" s="358"/>
      <c r="AB817" s="358"/>
      <c r="AC817" s="358"/>
      <c r="AD817" s="358"/>
      <c r="AE817" s="358"/>
      <c r="AF817" s="358"/>
      <c r="AG817" s="358"/>
      <c r="AH817" s="358"/>
      <c r="AI817" s="358"/>
      <c r="AJ817" s="358"/>
      <c r="AK817" s="358"/>
    </row>
    <row r="818" spans="1:37" ht="13">
      <c r="A818" s="358"/>
      <c r="B818" s="358"/>
      <c r="C818" s="358"/>
      <c r="D818" s="358"/>
      <c r="E818" s="358"/>
      <c r="F818" s="358"/>
      <c r="G818" s="358"/>
      <c r="H818" s="358"/>
      <c r="I818" s="358"/>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358"/>
    </row>
    <row r="819" spans="1:37" ht="13">
      <c r="A819" s="358"/>
      <c r="B819" s="358"/>
      <c r="C819" s="358"/>
      <c r="D819" s="358"/>
      <c r="E819" s="358"/>
      <c r="F819" s="358"/>
      <c r="G819" s="358"/>
      <c r="H819" s="358"/>
      <c r="I819" s="358"/>
      <c r="J819" s="358"/>
      <c r="K819" s="358"/>
      <c r="L819" s="358"/>
      <c r="M819" s="358"/>
      <c r="N819" s="358"/>
      <c r="O819" s="358"/>
      <c r="P819" s="358"/>
      <c r="Q819" s="358"/>
      <c r="R819" s="358"/>
      <c r="S819" s="358"/>
      <c r="T819" s="358"/>
      <c r="U819" s="358"/>
      <c r="V819" s="358"/>
      <c r="W819" s="358"/>
      <c r="X819" s="358"/>
      <c r="Y819" s="358"/>
      <c r="Z819" s="358"/>
      <c r="AA819" s="358"/>
      <c r="AB819" s="358"/>
      <c r="AC819" s="358"/>
      <c r="AD819" s="358"/>
      <c r="AE819" s="358"/>
      <c r="AF819" s="358"/>
      <c r="AG819" s="358"/>
      <c r="AH819" s="358"/>
      <c r="AI819" s="358"/>
      <c r="AJ819" s="358"/>
      <c r="AK819" s="358"/>
    </row>
    <row r="820" spans="1:37" ht="13">
      <c r="A820" s="358"/>
      <c r="B820" s="358"/>
      <c r="C820" s="358"/>
      <c r="D820" s="358"/>
      <c r="E820" s="358"/>
      <c r="F820" s="358"/>
      <c r="G820" s="358"/>
      <c r="H820" s="358"/>
      <c r="I820" s="358"/>
      <c r="J820" s="358"/>
      <c r="K820" s="358"/>
      <c r="L820" s="358"/>
      <c r="M820" s="358"/>
      <c r="N820" s="358"/>
      <c r="O820" s="358"/>
      <c r="P820" s="358"/>
      <c r="Q820" s="358"/>
      <c r="R820" s="358"/>
      <c r="S820" s="358"/>
      <c r="T820" s="358"/>
      <c r="U820" s="358"/>
      <c r="V820" s="358"/>
      <c r="W820" s="358"/>
      <c r="X820" s="358"/>
      <c r="Y820" s="358"/>
      <c r="Z820" s="358"/>
      <c r="AA820" s="358"/>
      <c r="AB820" s="358"/>
      <c r="AC820" s="358"/>
      <c r="AD820" s="358"/>
      <c r="AE820" s="358"/>
      <c r="AF820" s="358"/>
      <c r="AG820" s="358"/>
      <c r="AH820" s="358"/>
      <c r="AI820" s="358"/>
      <c r="AJ820" s="358"/>
      <c r="AK820" s="358"/>
    </row>
    <row r="821" spans="1:37" ht="13">
      <c r="A821" s="358"/>
      <c r="B821" s="358"/>
      <c r="C821" s="358"/>
      <c r="D821" s="358"/>
      <c r="E821" s="358"/>
      <c r="F821" s="358"/>
      <c r="G821" s="358"/>
      <c r="H821" s="358"/>
      <c r="I821" s="358"/>
      <c r="J821" s="358"/>
      <c r="K821" s="358"/>
      <c r="L821" s="358"/>
      <c r="M821" s="358"/>
      <c r="N821" s="358"/>
      <c r="O821" s="358"/>
      <c r="P821" s="358"/>
      <c r="Q821" s="358"/>
      <c r="R821" s="358"/>
      <c r="S821" s="358"/>
      <c r="T821" s="358"/>
      <c r="U821" s="358"/>
      <c r="V821" s="358"/>
      <c r="W821" s="358"/>
      <c r="X821" s="358"/>
      <c r="Y821" s="358"/>
      <c r="Z821" s="358"/>
      <c r="AA821" s="358"/>
      <c r="AB821" s="358"/>
      <c r="AC821" s="358"/>
      <c r="AD821" s="358"/>
      <c r="AE821" s="358"/>
      <c r="AF821" s="358"/>
      <c r="AG821" s="358"/>
      <c r="AH821" s="358"/>
      <c r="AI821" s="358"/>
      <c r="AJ821" s="358"/>
      <c r="AK821" s="358"/>
    </row>
    <row r="822" spans="1:37" ht="13">
      <c r="A822" s="358"/>
      <c r="B822" s="358"/>
      <c r="C822" s="358"/>
      <c r="D822" s="358"/>
      <c r="E822" s="358"/>
      <c r="F822" s="358"/>
      <c r="G822" s="358"/>
      <c r="H822" s="358"/>
      <c r="I822" s="358"/>
      <c r="J822" s="358"/>
      <c r="K822" s="358"/>
      <c r="L822" s="358"/>
      <c r="M822" s="358"/>
      <c r="N822" s="358"/>
      <c r="O822" s="358"/>
      <c r="P822" s="358"/>
      <c r="Q822" s="358"/>
      <c r="R822" s="358"/>
      <c r="S822" s="358"/>
      <c r="T822" s="358"/>
      <c r="U822" s="358"/>
      <c r="V822" s="358"/>
      <c r="W822" s="358"/>
      <c r="X822" s="358"/>
      <c r="Y822" s="358"/>
      <c r="Z822" s="358"/>
      <c r="AA822" s="358"/>
      <c r="AB822" s="358"/>
      <c r="AC822" s="358"/>
      <c r="AD822" s="358"/>
      <c r="AE822" s="358"/>
      <c r="AF822" s="358"/>
      <c r="AG822" s="358"/>
      <c r="AH822" s="358"/>
      <c r="AI822" s="358"/>
      <c r="AJ822" s="358"/>
      <c r="AK822" s="358"/>
    </row>
    <row r="823" spans="1:37" ht="13">
      <c r="A823" s="358"/>
      <c r="B823" s="358"/>
      <c r="C823" s="358"/>
      <c r="D823" s="358"/>
      <c r="E823" s="358"/>
      <c r="F823" s="358"/>
      <c r="G823" s="358"/>
      <c r="H823" s="358"/>
      <c r="I823" s="358"/>
      <c r="J823" s="358"/>
      <c r="K823" s="358"/>
      <c r="L823" s="358"/>
      <c r="M823" s="358"/>
      <c r="N823" s="358"/>
      <c r="O823" s="358"/>
      <c r="P823" s="358"/>
      <c r="Q823" s="358"/>
      <c r="R823" s="358"/>
      <c r="S823" s="358"/>
      <c r="T823" s="358"/>
      <c r="U823" s="358"/>
      <c r="V823" s="358"/>
      <c r="W823" s="358"/>
      <c r="X823" s="358"/>
      <c r="Y823" s="358"/>
      <c r="Z823" s="358"/>
      <c r="AA823" s="358"/>
      <c r="AB823" s="358"/>
      <c r="AC823" s="358"/>
      <c r="AD823" s="358"/>
      <c r="AE823" s="358"/>
      <c r="AF823" s="358"/>
      <c r="AG823" s="358"/>
      <c r="AH823" s="358"/>
      <c r="AI823" s="358"/>
      <c r="AJ823" s="358"/>
      <c r="AK823" s="358"/>
    </row>
    <row r="824" spans="1:37" ht="13">
      <c r="A824" s="358"/>
      <c r="B824" s="358"/>
      <c r="C824" s="358"/>
      <c r="D824" s="358"/>
      <c r="E824" s="358"/>
      <c r="F824" s="358"/>
      <c r="G824" s="358"/>
      <c r="H824" s="358"/>
      <c r="I824" s="358"/>
      <c r="J824" s="358"/>
      <c r="K824" s="358"/>
      <c r="L824" s="358"/>
      <c r="M824" s="358"/>
      <c r="N824" s="358"/>
      <c r="O824" s="358"/>
      <c r="P824" s="358"/>
      <c r="Q824" s="358"/>
      <c r="R824" s="358"/>
      <c r="S824" s="358"/>
      <c r="T824" s="358"/>
      <c r="U824" s="358"/>
      <c r="V824" s="358"/>
      <c r="W824" s="358"/>
      <c r="X824" s="358"/>
      <c r="Y824" s="358"/>
      <c r="Z824" s="358"/>
      <c r="AA824" s="358"/>
      <c r="AB824" s="358"/>
      <c r="AC824" s="358"/>
      <c r="AD824" s="358"/>
      <c r="AE824" s="358"/>
      <c r="AF824" s="358"/>
      <c r="AG824" s="358"/>
      <c r="AH824" s="358"/>
      <c r="AI824" s="358"/>
      <c r="AJ824" s="358"/>
      <c r="AK824" s="358"/>
    </row>
    <row r="825" spans="1:37" ht="13">
      <c r="A825" s="358"/>
      <c r="B825" s="358"/>
      <c r="C825" s="358"/>
      <c r="D825" s="358"/>
      <c r="E825" s="358"/>
      <c r="F825" s="358"/>
      <c r="G825" s="358"/>
      <c r="H825" s="358"/>
      <c r="I825" s="358"/>
      <c r="J825" s="358"/>
      <c r="K825" s="358"/>
      <c r="L825" s="358"/>
      <c r="M825" s="358"/>
      <c r="N825" s="358"/>
      <c r="O825" s="358"/>
      <c r="P825" s="358"/>
      <c r="Q825" s="358"/>
      <c r="R825" s="358"/>
      <c r="S825" s="358"/>
      <c r="T825" s="358"/>
      <c r="U825" s="358"/>
      <c r="V825" s="358"/>
      <c r="W825" s="358"/>
      <c r="X825" s="358"/>
      <c r="Y825" s="358"/>
      <c r="Z825" s="358"/>
      <c r="AA825" s="358"/>
      <c r="AB825" s="358"/>
      <c r="AC825" s="358"/>
      <c r="AD825" s="358"/>
      <c r="AE825" s="358"/>
      <c r="AF825" s="358"/>
      <c r="AG825" s="358"/>
      <c r="AH825" s="358"/>
      <c r="AI825" s="358"/>
      <c r="AJ825" s="358"/>
      <c r="AK825" s="358"/>
    </row>
    <row r="826" spans="1:37" ht="13">
      <c r="A826" s="358"/>
      <c r="B826" s="358"/>
      <c r="C826" s="358"/>
      <c r="D826" s="358"/>
      <c r="E826" s="358"/>
      <c r="F826" s="358"/>
      <c r="G826" s="358"/>
      <c r="H826" s="358"/>
      <c r="I826" s="358"/>
      <c r="J826" s="358"/>
      <c r="K826" s="358"/>
      <c r="L826" s="358"/>
      <c r="M826" s="358"/>
      <c r="N826" s="358"/>
      <c r="O826" s="358"/>
      <c r="P826" s="358"/>
      <c r="Q826" s="358"/>
      <c r="R826" s="358"/>
      <c r="S826" s="358"/>
      <c r="T826" s="358"/>
      <c r="U826" s="358"/>
      <c r="V826" s="358"/>
      <c r="W826" s="358"/>
      <c r="X826" s="358"/>
      <c r="Y826" s="358"/>
      <c r="Z826" s="358"/>
      <c r="AA826" s="358"/>
      <c r="AB826" s="358"/>
      <c r="AC826" s="358"/>
      <c r="AD826" s="358"/>
      <c r="AE826" s="358"/>
      <c r="AF826" s="358"/>
      <c r="AG826" s="358"/>
      <c r="AH826" s="358"/>
      <c r="AI826" s="358"/>
      <c r="AJ826" s="358"/>
      <c r="AK826" s="358"/>
    </row>
    <row r="827" spans="1:37" ht="13">
      <c r="A827" s="358"/>
      <c r="B827" s="358"/>
      <c r="C827" s="358"/>
      <c r="D827" s="358"/>
      <c r="E827" s="358"/>
      <c r="F827" s="358"/>
      <c r="G827" s="358"/>
      <c r="H827" s="358"/>
      <c r="I827" s="358"/>
      <c r="J827" s="358"/>
      <c r="K827" s="358"/>
      <c r="L827" s="358"/>
      <c r="M827" s="358"/>
      <c r="N827" s="358"/>
      <c r="O827" s="358"/>
      <c r="P827" s="358"/>
      <c r="Q827" s="358"/>
      <c r="R827" s="358"/>
      <c r="S827" s="358"/>
      <c r="T827" s="358"/>
      <c r="U827" s="358"/>
      <c r="V827" s="358"/>
      <c r="W827" s="358"/>
      <c r="X827" s="358"/>
      <c r="Y827" s="358"/>
      <c r="Z827" s="358"/>
      <c r="AA827" s="358"/>
      <c r="AB827" s="358"/>
      <c r="AC827" s="358"/>
      <c r="AD827" s="358"/>
      <c r="AE827" s="358"/>
      <c r="AF827" s="358"/>
      <c r="AG827" s="358"/>
      <c r="AH827" s="358"/>
      <c r="AI827" s="358"/>
      <c r="AJ827" s="358"/>
      <c r="AK827" s="358"/>
    </row>
    <row r="828" spans="1:37" ht="13">
      <c r="A828" s="358"/>
      <c r="B828" s="358"/>
      <c r="C828" s="358"/>
      <c r="D828" s="358"/>
      <c r="E828" s="358"/>
      <c r="F828" s="358"/>
      <c r="G828" s="358"/>
      <c r="H828" s="358"/>
      <c r="I828" s="358"/>
      <c r="J828" s="358"/>
      <c r="K828" s="358"/>
      <c r="L828" s="358"/>
      <c r="M828" s="358"/>
      <c r="N828" s="358"/>
      <c r="O828" s="358"/>
      <c r="P828" s="358"/>
      <c r="Q828" s="358"/>
      <c r="R828" s="358"/>
      <c r="S828" s="358"/>
      <c r="T828" s="358"/>
      <c r="U828" s="358"/>
      <c r="V828" s="358"/>
      <c r="W828" s="358"/>
      <c r="X828" s="358"/>
      <c r="Y828" s="358"/>
      <c r="Z828" s="358"/>
      <c r="AA828" s="358"/>
      <c r="AB828" s="358"/>
      <c r="AC828" s="358"/>
      <c r="AD828" s="358"/>
      <c r="AE828" s="358"/>
      <c r="AF828" s="358"/>
      <c r="AG828" s="358"/>
      <c r="AH828" s="358"/>
      <c r="AI828" s="358"/>
      <c r="AJ828" s="358"/>
      <c r="AK828" s="358"/>
    </row>
    <row r="829" spans="1:37" ht="13">
      <c r="A829" s="358"/>
      <c r="B829" s="358"/>
      <c r="C829" s="358"/>
      <c r="D829" s="358"/>
      <c r="E829" s="358"/>
      <c r="F829" s="358"/>
      <c r="G829" s="358"/>
      <c r="H829" s="358"/>
      <c r="I829" s="358"/>
      <c r="J829" s="358"/>
      <c r="K829" s="358"/>
      <c r="L829" s="358"/>
      <c r="M829" s="358"/>
      <c r="N829" s="358"/>
      <c r="O829" s="358"/>
      <c r="P829" s="358"/>
      <c r="Q829" s="358"/>
      <c r="R829" s="358"/>
      <c r="S829" s="358"/>
      <c r="T829" s="358"/>
      <c r="U829" s="358"/>
      <c r="V829" s="358"/>
      <c r="W829" s="358"/>
      <c r="X829" s="358"/>
      <c r="Y829" s="358"/>
      <c r="Z829" s="358"/>
      <c r="AA829" s="358"/>
      <c r="AB829" s="358"/>
      <c r="AC829" s="358"/>
      <c r="AD829" s="358"/>
      <c r="AE829" s="358"/>
      <c r="AF829" s="358"/>
      <c r="AG829" s="358"/>
      <c r="AH829" s="358"/>
      <c r="AI829" s="358"/>
      <c r="AJ829" s="358"/>
      <c r="AK829" s="358"/>
    </row>
    <row r="830" spans="1:37" ht="13">
      <c r="A830" s="358"/>
      <c r="B830" s="358"/>
      <c r="C830" s="358"/>
      <c r="D830" s="358"/>
      <c r="E830" s="358"/>
      <c r="F830" s="358"/>
      <c r="G830" s="358"/>
      <c r="H830" s="358"/>
      <c r="I830" s="358"/>
      <c r="J830" s="358"/>
      <c r="K830" s="358"/>
      <c r="L830" s="358"/>
      <c r="M830" s="358"/>
      <c r="N830" s="358"/>
      <c r="O830" s="358"/>
      <c r="P830" s="358"/>
      <c r="Q830" s="358"/>
      <c r="R830" s="358"/>
      <c r="S830" s="358"/>
      <c r="T830" s="358"/>
      <c r="U830" s="358"/>
      <c r="V830" s="358"/>
      <c r="W830" s="358"/>
      <c r="X830" s="358"/>
      <c r="Y830" s="358"/>
      <c r="Z830" s="358"/>
      <c r="AA830" s="358"/>
      <c r="AB830" s="358"/>
      <c r="AC830" s="358"/>
      <c r="AD830" s="358"/>
      <c r="AE830" s="358"/>
      <c r="AF830" s="358"/>
      <c r="AG830" s="358"/>
      <c r="AH830" s="358"/>
      <c r="AI830" s="358"/>
      <c r="AJ830" s="358"/>
      <c r="AK830" s="358"/>
    </row>
    <row r="831" spans="1:37" ht="13">
      <c r="A831" s="358"/>
      <c r="B831" s="358"/>
      <c r="C831" s="358"/>
      <c r="D831" s="358"/>
      <c r="E831" s="358"/>
      <c r="F831" s="358"/>
      <c r="G831" s="358"/>
      <c r="H831" s="358"/>
      <c r="I831" s="358"/>
      <c r="J831" s="358"/>
      <c r="K831" s="358"/>
      <c r="L831" s="358"/>
      <c r="M831" s="358"/>
      <c r="N831" s="358"/>
      <c r="O831" s="358"/>
      <c r="P831" s="358"/>
      <c r="Q831" s="358"/>
      <c r="R831" s="358"/>
      <c r="S831" s="358"/>
      <c r="T831" s="358"/>
      <c r="U831" s="358"/>
      <c r="V831" s="358"/>
      <c r="W831" s="358"/>
      <c r="X831" s="358"/>
      <c r="Y831" s="358"/>
      <c r="Z831" s="358"/>
      <c r="AA831" s="358"/>
      <c r="AB831" s="358"/>
      <c r="AC831" s="358"/>
      <c r="AD831" s="358"/>
      <c r="AE831" s="358"/>
      <c r="AF831" s="358"/>
      <c r="AG831" s="358"/>
      <c r="AH831" s="358"/>
      <c r="AI831" s="358"/>
      <c r="AJ831" s="358"/>
      <c r="AK831" s="358"/>
    </row>
    <row r="832" spans="1:37" ht="13">
      <c r="A832" s="358"/>
      <c r="B832" s="358"/>
      <c r="C832" s="358"/>
      <c r="D832" s="358"/>
      <c r="E832" s="358"/>
      <c r="F832" s="358"/>
      <c r="G832" s="358"/>
      <c r="H832" s="358"/>
      <c r="I832" s="358"/>
      <c r="J832" s="358"/>
      <c r="K832" s="358"/>
      <c r="L832" s="358"/>
      <c r="M832" s="358"/>
      <c r="N832" s="358"/>
      <c r="O832" s="358"/>
      <c r="P832" s="358"/>
      <c r="Q832" s="358"/>
      <c r="R832" s="358"/>
      <c r="S832" s="358"/>
      <c r="T832" s="358"/>
      <c r="U832" s="358"/>
      <c r="V832" s="358"/>
      <c r="W832" s="358"/>
      <c r="X832" s="358"/>
      <c r="Y832" s="358"/>
      <c r="Z832" s="358"/>
      <c r="AA832" s="358"/>
      <c r="AB832" s="358"/>
      <c r="AC832" s="358"/>
      <c r="AD832" s="358"/>
      <c r="AE832" s="358"/>
      <c r="AF832" s="358"/>
      <c r="AG832" s="358"/>
      <c r="AH832" s="358"/>
      <c r="AI832" s="358"/>
      <c r="AJ832" s="358"/>
      <c r="AK832" s="358"/>
    </row>
    <row r="833" spans="1:37" ht="13">
      <c r="A833" s="358"/>
      <c r="B833" s="358"/>
      <c r="C833" s="358"/>
      <c r="D833" s="358"/>
      <c r="E833" s="358"/>
      <c r="F833" s="358"/>
      <c r="G833" s="358"/>
      <c r="H833" s="358"/>
      <c r="I833" s="358"/>
      <c r="J833" s="358"/>
      <c r="K833" s="358"/>
      <c r="L833" s="358"/>
      <c r="M833" s="358"/>
      <c r="N833" s="358"/>
      <c r="O833" s="358"/>
      <c r="P833" s="358"/>
      <c r="Q833" s="358"/>
      <c r="R833" s="358"/>
      <c r="S833" s="358"/>
      <c r="T833" s="358"/>
      <c r="U833" s="358"/>
      <c r="V833" s="358"/>
      <c r="W833" s="358"/>
      <c r="X833" s="358"/>
      <c r="Y833" s="358"/>
      <c r="Z833" s="358"/>
      <c r="AA833" s="358"/>
      <c r="AB833" s="358"/>
      <c r="AC833" s="358"/>
      <c r="AD833" s="358"/>
      <c r="AE833" s="358"/>
      <c r="AF833" s="358"/>
      <c r="AG833" s="358"/>
      <c r="AH833" s="358"/>
      <c r="AI833" s="358"/>
      <c r="AJ833" s="358"/>
      <c r="AK833" s="358"/>
    </row>
    <row r="834" spans="1:37" ht="13">
      <c r="A834" s="358"/>
      <c r="B834" s="358"/>
      <c r="C834" s="358"/>
      <c r="D834" s="358"/>
      <c r="E834" s="358"/>
      <c r="F834" s="358"/>
      <c r="G834" s="358"/>
      <c r="H834" s="358"/>
      <c r="I834" s="358"/>
      <c r="J834" s="358"/>
      <c r="K834" s="358"/>
      <c r="L834" s="358"/>
      <c r="M834" s="358"/>
      <c r="N834" s="358"/>
      <c r="O834" s="358"/>
      <c r="P834" s="358"/>
      <c r="Q834" s="358"/>
      <c r="R834" s="358"/>
      <c r="S834" s="358"/>
      <c r="T834" s="358"/>
      <c r="U834" s="358"/>
      <c r="V834" s="358"/>
      <c r="W834" s="358"/>
      <c r="X834" s="358"/>
      <c r="Y834" s="358"/>
      <c r="Z834" s="358"/>
      <c r="AA834" s="358"/>
      <c r="AB834" s="358"/>
      <c r="AC834" s="358"/>
      <c r="AD834" s="358"/>
      <c r="AE834" s="358"/>
      <c r="AF834" s="358"/>
      <c r="AG834" s="358"/>
      <c r="AH834" s="358"/>
      <c r="AI834" s="358"/>
      <c r="AJ834" s="358"/>
      <c r="AK834" s="358"/>
    </row>
    <row r="835" spans="1:37" ht="13">
      <c r="A835" s="358"/>
      <c r="B835" s="358"/>
      <c r="C835" s="358"/>
      <c r="D835" s="358"/>
      <c r="E835" s="358"/>
      <c r="F835" s="358"/>
      <c r="G835" s="358"/>
      <c r="H835" s="358"/>
      <c r="I835" s="358"/>
      <c r="J835" s="358"/>
      <c r="K835" s="358"/>
      <c r="L835" s="358"/>
      <c r="M835" s="358"/>
      <c r="N835" s="358"/>
      <c r="O835" s="358"/>
      <c r="P835" s="358"/>
      <c r="Q835" s="358"/>
      <c r="R835" s="358"/>
      <c r="S835" s="358"/>
      <c r="T835" s="358"/>
      <c r="U835" s="358"/>
      <c r="V835" s="358"/>
      <c r="W835" s="358"/>
      <c r="X835" s="358"/>
      <c r="Y835" s="358"/>
      <c r="Z835" s="358"/>
      <c r="AA835" s="358"/>
      <c r="AB835" s="358"/>
      <c r="AC835" s="358"/>
      <c r="AD835" s="358"/>
      <c r="AE835" s="358"/>
      <c r="AF835" s="358"/>
      <c r="AG835" s="358"/>
      <c r="AH835" s="358"/>
      <c r="AI835" s="358"/>
      <c r="AJ835" s="358"/>
      <c r="AK835" s="358"/>
    </row>
    <row r="836" spans="1:37" ht="13">
      <c r="A836" s="358"/>
      <c r="B836" s="358"/>
      <c r="C836" s="358"/>
      <c r="D836" s="358"/>
      <c r="E836" s="358"/>
      <c r="F836" s="358"/>
      <c r="G836" s="358"/>
      <c r="H836" s="358"/>
      <c r="I836" s="358"/>
      <c r="J836" s="358"/>
      <c r="K836" s="358"/>
      <c r="L836" s="358"/>
      <c r="M836" s="358"/>
      <c r="N836" s="358"/>
      <c r="O836" s="358"/>
      <c r="P836" s="358"/>
      <c r="Q836" s="358"/>
      <c r="R836" s="358"/>
      <c r="S836" s="358"/>
      <c r="T836" s="358"/>
      <c r="U836" s="358"/>
      <c r="V836" s="358"/>
      <c r="W836" s="358"/>
      <c r="X836" s="358"/>
      <c r="Y836" s="358"/>
      <c r="Z836" s="358"/>
      <c r="AA836" s="358"/>
      <c r="AB836" s="358"/>
      <c r="AC836" s="358"/>
      <c r="AD836" s="358"/>
      <c r="AE836" s="358"/>
      <c r="AF836" s="358"/>
      <c r="AG836" s="358"/>
      <c r="AH836" s="358"/>
      <c r="AI836" s="358"/>
      <c r="AJ836" s="358"/>
      <c r="AK836" s="358"/>
    </row>
    <row r="837" spans="1:37" ht="13">
      <c r="A837" s="358"/>
      <c r="B837" s="358"/>
      <c r="C837" s="358"/>
      <c r="D837" s="358"/>
      <c r="E837" s="358"/>
      <c r="F837" s="358"/>
      <c r="G837" s="358"/>
      <c r="H837" s="358"/>
      <c r="I837" s="358"/>
      <c r="J837" s="358"/>
      <c r="K837" s="358"/>
      <c r="L837" s="358"/>
      <c r="M837" s="358"/>
      <c r="N837" s="358"/>
      <c r="O837" s="358"/>
      <c r="P837" s="358"/>
      <c r="Q837" s="358"/>
      <c r="R837" s="358"/>
      <c r="S837" s="358"/>
      <c r="T837" s="358"/>
      <c r="U837" s="358"/>
      <c r="V837" s="358"/>
      <c r="W837" s="358"/>
      <c r="X837" s="358"/>
      <c r="Y837" s="358"/>
      <c r="Z837" s="358"/>
      <c r="AA837" s="358"/>
      <c r="AB837" s="358"/>
      <c r="AC837" s="358"/>
      <c r="AD837" s="358"/>
      <c r="AE837" s="358"/>
      <c r="AF837" s="358"/>
      <c r="AG837" s="358"/>
      <c r="AH837" s="358"/>
      <c r="AI837" s="358"/>
      <c r="AJ837" s="358"/>
      <c r="AK837" s="358"/>
    </row>
    <row r="838" spans="1:37" ht="13">
      <c r="A838" s="358"/>
      <c r="B838" s="358"/>
      <c r="C838" s="358"/>
      <c r="D838" s="358"/>
      <c r="E838" s="358"/>
      <c r="F838" s="358"/>
      <c r="G838" s="358"/>
      <c r="H838" s="358"/>
      <c r="I838" s="358"/>
      <c r="J838" s="358"/>
      <c r="K838" s="358"/>
      <c r="L838" s="358"/>
      <c r="M838" s="358"/>
      <c r="N838" s="358"/>
      <c r="O838" s="358"/>
      <c r="P838" s="358"/>
      <c r="Q838" s="358"/>
      <c r="R838" s="358"/>
      <c r="S838" s="358"/>
      <c r="T838" s="358"/>
      <c r="U838" s="358"/>
      <c r="V838" s="358"/>
      <c r="W838" s="358"/>
      <c r="X838" s="358"/>
      <c r="Y838" s="358"/>
      <c r="Z838" s="358"/>
      <c r="AA838" s="358"/>
      <c r="AB838" s="358"/>
      <c r="AC838" s="358"/>
      <c r="AD838" s="358"/>
      <c r="AE838" s="358"/>
      <c r="AF838" s="358"/>
      <c r="AG838" s="358"/>
      <c r="AH838" s="358"/>
      <c r="AI838" s="358"/>
      <c r="AJ838" s="358"/>
      <c r="AK838" s="358"/>
    </row>
    <row r="839" spans="1:37" ht="13">
      <c r="A839" s="358"/>
      <c r="B839" s="358"/>
      <c r="C839" s="358"/>
      <c r="D839" s="358"/>
      <c r="E839" s="358"/>
      <c r="F839" s="358"/>
      <c r="G839" s="358"/>
      <c r="H839" s="358"/>
      <c r="I839" s="358"/>
      <c r="J839" s="358"/>
      <c r="K839" s="358"/>
      <c r="L839" s="358"/>
      <c r="M839" s="358"/>
      <c r="N839" s="358"/>
      <c r="O839" s="358"/>
      <c r="P839" s="358"/>
      <c r="Q839" s="358"/>
      <c r="R839" s="358"/>
      <c r="S839" s="358"/>
      <c r="T839" s="358"/>
      <c r="U839" s="358"/>
      <c r="V839" s="358"/>
      <c r="W839" s="358"/>
      <c r="X839" s="358"/>
      <c r="Y839" s="358"/>
      <c r="Z839" s="358"/>
      <c r="AA839" s="358"/>
      <c r="AB839" s="358"/>
      <c r="AC839" s="358"/>
      <c r="AD839" s="358"/>
      <c r="AE839" s="358"/>
      <c r="AF839" s="358"/>
      <c r="AG839" s="358"/>
      <c r="AH839" s="358"/>
      <c r="AI839" s="358"/>
      <c r="AJ839" s="358"/>
      <c r="AK839" s="358"/>
    </row>
    <row r="840" spans="1:37" ht="13">
      <c r="A840" s="358"/>
      <c r="B840" s="358"/>
      <c r="C840" s="358"/>
      <c r="D840" s="358"/>
      <c r="E840" s="358"/>
      <c r="F840" s="358"/>
      <c r="G840" s="358"/>
      <c r="H840" s="358"/>
      <c r="I840" s="358"/>
      <c r="J840" s="358"/>
      <c r="K840" s="358"/>
      <c r="L840" s="358"/>
      <c r="M840" s="358"/>
      <c r="N840" s="358"/>
      <c r="O840" s="358"/>
      <c r="P840" s="358"/>
      <c r="Q840" s="358"/>
      <c r="R840" s="358"/>
      <c r="S840" s="358"/>
      <c r="T840" s="358"/>
      <c r="U840" s="358"/>
      <c r="V840" s="358"/>
      <c r="W840" s="358"/>
      <c r="X840" s="358"/>
      <c r="Y840" s="358"/>
      <c r="Z840" s="358"/>
      <c r="AA840" s="358"/>
      <c r="AB840" s="358"/>
      <c r="AC840" s="358"/>
      <c r="AD840" s="358"/>
      <c r="AE840" s="358"/>
      <c r="AF840" s="358"/>
      <c r="AG840" s="358"/>
      <c r="AH840" s="358"/>
      <c r="AI840" s="358"/>
      <c r="AJ840" s="358"/>
      <c r="AK840" s="358"/>
    </row>
    <row r="841" spans="1:37" ht="13">
      <c r="A841" s="358"/>
      <c r="B841" s="358"/>
      <c r="C841" s="358"/>
      <c r="D841" s="358"/>
      <c r="E841" s="358"/>
      <c r="F841" s="358"/>
      <c r="G841" s="358"/>
      <c r="H841" s="358"/>
      <c r="I841" s="358"/>
      <c r="J841" s="358"/>
      <c r="K841" s="358"/>
      <c r="L841" s="358"/>
      <c r="M841" s="358"/>
      <c r="N841" s="358"/>
      <c r="O841" s="358"/>
      <c r="P841" s="358"/>
      <c r="Q841" s="358"/>
      <c r="R841" s="358"/>
      <c r="S841" s="358"/>
      <c r="T841" s="358"/>
      <c r="U841" s="358"/>
      <c r="V841" s="358"/>
      <c r="W841" s="358"/>
      <c r="X841" s="358"/>
      <c r="Y841" s="358"/>
      <c r="Z841" s="358"/>
      <c r="AA841" s="358"/>
      <c r="AB841" s="358"/>
      <c r="AC841" s="358"/>
      <c r="AD841" s="358"/>
      <c r="AE841" s="358"/>
      <c r="AF841" s="358"/>
      <c r="AG841" s="358"/>
      <c r="AH841" s="358"/>
      <c r="AI841" s="358"/>
      <c r="AJ841" s="358"/>
      <c r="AK841" s="358"/>
    </row>
    <row r="842" spans="1:37" ht="13">
      <c r="A842" s="358"/>
      <c r="B842" s="358"/>
      <c r="C842" s="358"/>
      <c r="D842" s="358"/>
      <c r="E842" s="358"/>
      <c r="F842" s="358"/>
      <c r="G842" s="358"/>
      <c r="H842" s="358"/>
      <c r="I842" s="358"/>
      <c r="J842" s="358"/>
      <c r="K842" s="358"/>
      <c r="L842" s="358"/>
      <c r="M842" s="358"/>
      <c r="N842" s="358"/>
      <c r="O842" s="358"/>
      <c r="P842" s="358"/>
      <c r="Q842" s="358"/>
      <c r="R842" s="358"/>
      <c r="S842" s="358"/>
      <c r="T842" s="358"/>
      <c r="U842" s="358"/>
      <c r="V842" s="358"/>
      <c r="W842" s="358"/>
      <c r="X842" s="358"/>
      <c r="Y842" s="358"/>
      <c r="Z842" s="358"/>
      <c r="AA842" s="358"/>
      <c r="AB842" s="358"/>
      <c r="AC842" s="358"/>
      <c r="AD842" s="358"/>
      <c r="AE842" s="358"/>
      <c r="AF842" s="358"/>
      <c r="AG842" s="358"/>
      <c r="AH842" s="358"/>
      <c r="AI842" s="358"/>
      <c r="AJ842" s="358"/>
      <c r="AK842" s="358"/>
    </row>
    <row r="843" spans="1:37" ht="13">
      <c r="A843" s="358"/>
      <c r="B843" s="358"/>
      <c r="C843" s="358"/>
      <c r="D843" s="358"/>
      <c r="E843" s="358"/>
      <c r="F843" s="358"/>
      <c r="G843" s="358"/>
      <c r="H843" s="358"/>
      <c r="I843" s="358"/>
      <c r="J843" s="358"/>
      <c r="K843" s="358"/>
      <c r="L843" s="358"/>
      <c r="M843" s="358"/>
      <c r="N843" s="358"/>
      <c r="O843" s="358"/>
      <c r="P843" s="358"/>
      <c r="Q843" s="358"/>
      <c r="R843" s="358"/>
      <c r="S843" s="358"/>
      <c r="T843" s="358"/>
      <c r="U843" s="358"/>
      <c r="V843" s="358"/>
      <c r="W843" s="358"/>
      <c r="X843" s="358"/>
      <c r="Y843" s="358"/>
      <c r="Z843" s="358"/>
      <c r="AA843" s="358"/>
      <c r="AB843" s="358"/>
      <c r="AC843" s="358"/>
      <c r="AD843" s="358"/>
      <c r="AE843" s="358"/>
      <c r="AF843" s="358"/>
      <c r="AG843" s="358"/>
      <c r="AH843" s="358"/>
      <c r="AI843" s="358"/>
      <c r="AJ843" s="358"/>
      <c r="AK843" s="358"/>
    </row>
    <row r="844" spans="1:37" ht="13">
      <c r="A844" s="358"/>
      <c r="B844" s="358"/>
      <c r="C844" s="358"/>
      <c r="D844" s="358"/>
      <c r="E844" s="358"/>
      <c r="F844" s="358"/>
      <c r="G844" s="358"/>
      <c r="H844" s="358"/>
      <c r="I844" s="358"/>
      <c r="J844" s="358"/>
      <c r="K844" s="358"/>
      <c r="L844" s="358"/>
      <c r="M844" s="358"/>
      <c r="N844" s="358"/>
      <c r="O844" s="358"/>
      <c r="P844" s="358"/>
      <c r="Q844" s="358"/>
      <c r="R844" s="358"/>
      <c r="S844" s="358"/>
      <c r="T844" s="358"/>
      <c r="U844" s="358"/>
      <c r="V844" s="358"/>
      <c r="W844" s="358"/>
      <c r="X844" s="358"/>
      <c r="Y844" s="358"/>
      <c r="Z844" s="358"/>
      <c r="AA844" s="358"/>
      <c r="AB844" s="358"/>
      <c r="AC844" s="358"/>
      <c r="AD844" s="358"/>
      <c r="AE844" s="358"/>
      <c r="AF844" s="358"/>
      <c r="AG844" s="358"/>
      <c r="AH844" s="358"/>
      <c r="AI844" s="358"/>
      <c r="AJ844" s="358"/>
      <c r="AK844" s="358"/>
    </row>
    <row r="845" spans="1:37" ht="13">
      <c r="A845" s="358"/>
      <c r="B845" s="358"/>
      <c r="C845" s="358"/>
      <c r="D845" s="358"/>
      <c r="E845" s="358"/>
      <c r="F845" s="358"/>
      <c r="G845" s="358"/>
      <c r="H845" s="358"/>
      <c r="I845" s="358"/>
      <c r="J845" s="358"/>
      <c r="K845" s="358"/>
      <c r="L845" s="358"/>
      <c r="M845" s="358"/>
      <c r="N845" s="358"/>
      <c r="O845" s="358"/>
      <c r="P845" s="358"/>
      <c r="Q845" s="358"/>
      <c r="R845" s="358"/>
      <c r="S845" s="358"/>
      <c r="T845" s="358"/>
      <c r="U845" s="358"/>
      <c r="V845" s="358"/>
      <c r="W845" s="358"/>
      <c r="X845" s="358"/>
      <c r="Y845" s="358"/>
      <c r="Z845" s="358"/>
      <c r="AA845" s="358"/>
      <c r="AB845" s="358"/>
      <c r="AC845" s="358"/>
      <c r="AD845" s="358"/>
      <c r="AE845" s="358"/>
      <c r="AF845" s="358"/>
      <c r="AG845" s="358"/>
      <c r="AH845" s="358"/>
      <c r="AI845" s="358"/>
      <c r="AJ845" s="358"/>
      <c r="AK845" s="358"/>
    </row>
    <row r="846" spans="1:37" ht="13">
      <c r="A846" s="358"/>
      <c r="B846" s="358"/>
      <c r="C846" s="358"/>
      <c r="D846" s="358"/>
      <c r="E846" s="358"/>
      <c r="F846" s="358"/>
      <c r="G846" s="358"/>
      <c r="H846" s="358"/>
      <c r="I846" s="358"/>
      <c r="J846" s="358"/>
      <c r="K846" s="358"/>
      <c r="L846" s="358"/>
      <c r="M846" s="358"/>
      <c r="N846" s="358"/>
      <c r="O846" s="358"/>
      <c r="P846" s="358"/>
      <c r="Q846" s="358"/>
      <c r="R846" s="358"/>
      <c r="S846" s="358"/>
      <c r="T846" s="358"/>
      <c r="U846" s="358"/>
      <c r="V846" s="358"/>
      <c r="W846" s="358"/>
      <c r="X846" s="358"/>
      <c r="Y846" s="358"/>
      <c r="Z846" s="358"/>
      <c r="AA846" s="358"/>
      <c r="AB846" s="358"/>
      <c r="AC846" s="358"/>
      <c r="AD846" s="358"/>
      <c r="AE846" s="358"/>
      <c r="AF846" s="358"/>
      <c r="AG846" s="358"/>
      <c r="AH846" s="358"/>
      <c r="AI846" s="358"/>
      <c r="AJ846" s="358"/>
      <c r="AK846" s="358"/>
    </row>
    <row r="847" spans="1:37" ht="13">
      <c r="A847" s="358"/>
      <c r="B847" s="358"/>
      <c r="C847" s="358"/>
      <c r="D847" s="358"/>
      <c r="E847" s="358"/>
      <c r="F847" s="358"/>
      <c r="G847" s="358"/>
      <c r="H847" s="358"/>
      <c r="I847" s="358"/>
      <c r="J847" s="358"/>
      <c r="K847" s="358"/>
      <c r="L847" s="358"/>
      <c r="M847" s="358"/>
      <c r="N847" s="358"/>
      <c r="O847" s="358"/>
      <c r="P847" s="358"/>
      <c r="Q847" s="358"/>
      <c r="R847" s="358"/>
      <c r="S847" s="358"/>
      <c r="T847" s="358"/>
      <c r="U847" s="358"/>
      <c r="V847" s="358"/>
      <c r="W847" s="358"/>
      <c r="X847" s="358"/>
      <c r="Y847" s="358"/>
      <c r="Z847" s="358"/>
      <c r="AA847" s="358"/>
      <c r="AB847" s="358"/>
      <c r="AC847" s="358"/>
      <c r="AD847" s="358"/>
      <c r="AE847" s="358"/>
      <c r="AF847" s="358"/>
      <c r="AG847" s="358"/>
      <c r="AH847" s="358"/>
      <c r="AI847" s="358"/>
      <c r="AJ847" s="358"/>
      <c r="AK847" s="358"/>
    </row>
    <row r="848" spans="1:37" ht="13">
      <c r="A848" s="358"/>
      <c r="B848" s="358"/>
      <c r="C848" s="358"/>
      <c r="D848" s="358"/>
      <c r="E848" s="358"/>
      <c r="F848" s="358"/>
      <c r="G848" s="358"/>
      <c r="H848" s="358"/>
      <c r="I848" s="358"/>
      <c r="J848" s="358"/>
      <c r="K848" s="358"/>
      <c r="L848" s="358"/>
      <c r="M848" s="358"/>
      <c r="N848" s="358"/>
      <c r="O848" s="358"/>
      <c r="P848" s="358"/>
      <c r="Q848" s="358"/>
      <c r="R848" s="358"/>
      <c r="S848" s="358"/>
      <c r="T848" s="358"/>
      <c r="U848" s="358"/>
      <c r="V848" s="358"/>
      <c r="W848" s="358"/>
      <c r="X848" s="358"/>
      <c r="Y848" s="358"/>
      <c r="Z848" s="358"/>
      <c r="AA848" s="358"/>
      <c r="AB848" s="358"/>
      <c r="AC848" s="358"/>
      <c r="AD848" s="358"/>
      <c r="AE848" s="358"/>
      <c r="AF848" s="358"/>
      <c r="AG848" s="358"/>
      <c r="AH848" s="358"/>
      <c r="AI848" s="358"/>
      <c r="AJ848" s="358"/>
      <c r="AK848" s="358"/>
    </row>
    <row r="849" spans="1:37" ht="13">
      <c r="A849" s="358"/>
      <c r="B849" s="358"/>
      <c r="C849" s="358"/>
      <c r="D849" s="358"/>
      <c r="E849" s="358"/>
      <c r="F849" s="358"/>
      <c r="G849" s="358"/>
      <c r="H849" s="358"/>
      <c r="I849" s="358"/>
      <c r="J849" s="358"/>
      <c r="K849" s="358"/>
      <c r="L849" s="358"/>
      <c r="M849" s="358"/>
      <c r="N849" s="358"/>
      <c r="O849" s="358"/>
      <c r="P849" s="358"/>
      <c r="Q849" s="358"/>
      <c r="R849" s="358"/>
      <c r="S849" s="358"/>
      <c r="T849" s="358"/>
      <c r="U849" s="358"/>
      <c r="V849" s="358"/>
      <c r="W849" s="358"/>
      <c r="X849" s="358"/>
      <c r="Y849" s="358"/>
      <c r="Z849" s="358"/>
      <c r="AA849" s="358"/>
      <c r="AB849" s="358"/>
      <c r="AC849" s="358"/>
      <c r="AD849" s="358"/>
      <c r="AE849" s="358"/>
      <c r="AF849" s="358"/>
      <c r="AG849" s="358"/>
      <c r="AH849" s="358"/>
      <c r="AI849" s="358"/>
      <c r="AJ849" s="358"/>
      <c r="AK849" s="358"/>
    </row>
    <row r="850" spans="1:37" ht="13">
      <c r="A850" s="358"/>
      <c r="B850" s="358"/>
      <c r="C850" s="358"/>
      <c r="D850" s="358"/>
      <c r="E850" s="358"/>
      <c r="F850" s="358"/>
      <c r="G850" s="358"/>
      <c r="H850" s="358"/>
      <c r="I850" s="358"/>
      <c r="J850" s="358"/>
      <c r="K850" s="358"/>
      <c r="L850" s="358"/>
      <c r="M850" s="358"/>
      <c r="N850" s="358"/>
      <c r="O850" s="358"/>
      <c r="P850" s="358"/>
      <c r="Q850" s="358"/>
      <c r="R850" s="358"/>
      <c r="S850" s="358"/>
      <c r="T850" s="358"/>
      <c r="U850" s="358"/>
      <c r="V850" s="358"/>
      <c r="W850" s="358"/>
      <c r="X850" s="358"/>
      <c r="Y850" s="358"/>
      <c r="Z850" s="358"/>
      <c r="AA850" s="358"/>
      <c r="AB850" s="358"/>
      <c r="AC850" s="358"/>
      <c r="AD850" s="358"/>
      <c r="AE850" s="358"/>
      <c r="AF850" s="358"/>
      <c r="AG850" s="358"/>
      <c r="AH850" s="358"/>
      <c r="AI850" s="358"/>
      <c r="AJ850" s="358"/>
      <c r="AK850" s="358"/>
    </row>
    <row r="851" spans="1:37" ht="13">
      <c r="A851" s="358"/>
      <c r="B851" s="358"/>
      <c r="C851" s="358"/>
      <c r="D851" s="358"/>
      <c r="E851" s="358"/>
      <c r="F851" s="358"/>
      <c r="G851" s="358"/>
      <c r="H851" s="358"/>
      <c r="I851" s="358"/>
      <c r="J851" s="358"/>
      <c r="K851" s="358"/>
      <c r="L851" s="358"/>
      <c r="M851" s="358"/>
      <c r="N851" s="358"/>
      <c r="O851" s="358"/>
      <c r="P851" s="358"/>
      <c r="Q851" s="358"/>
      <c r="R851" s="358"/>
      <c r="S851" s="358"/>
      <c r="T851" s="358"/>
      <c r="U851" s="358"/>
      <c r="V851" s="358"/>
      <c r="W851" s="358"/>
      <c r="X851" s="358"/>
      <c r="Y851" s="358"/>
      <c r="Z851" s="358"/>
      <c r="AA851" s="358"/>
      <c r="AB851" s="358"/>
      <c r="AC851" s="358"/>
      <c r="AD851" s="358"/>
      <c r="AE851" s="358"/>
      <c r="AF851" s="358"/>
      <c r="AG851" s="358"/>
      <c r="AH851" s="358"/>
      <c r="AI851" s="358"/>
      <c r="AJ851" s="358"/>
      <c r="AK851" s="358"/>
    </row>
    <row r="852" spans="1:37" ht="13">
      <c r="A852" s="358"/>
      <c r="B852" s="358"/>
      <c r="C852" s="358"/>
      <c r="D852" s="358"/>
      <c r="E852" s="358"/>
      <c r="F852" s="358"/>
      <c r="G852" s="358"/>
      <c r="H852" s="358"/>
      <c r="I852" s="358"/>
      <c r="J852" s="358"/>
      <c r="K852" s="358"/>
      <c r="L852" s="358"/>
      <c r="M852" s="358"/>
      <c r="N852" s="358"/>
      <c r="O852" s="358"/>
      <c r="P852" s="358"/>
      <c r="Q852" s="358"/>
      <c r="R852" s="358"/>
      <c r="S852" s="358"/>
      <c r="T852" s="358"/>
      <c r="U852" s="358"/>
      <c r="V852" s="358"/>
      <c r="W852" s="358"/>
      <c r="X852" s="358"/>
      <c r="Y852" s="358"/>
      <c r="Z852" s="358"/>
      <c r="AA852" s="358"/>
      <c r="AB852" s="358"/>
      <c r="AC852" s="358"/>
      <c r="AD852" s="358"/>
      <c r="AE852" s="358"/>
      <c r="AF852" s="358"/>
      <c r="AG852" s="358"/>
      <c r="AH852" s="358"/>
      <c r="AI852" s="358"/>
      <c r="AJ852" s="358"/>
      <c r="AK852" s="358"/>
    </row>
    <row r="853" spans="1:37" ht="13">
      <c r="A853" s="358"/>
      <c r="B853" s="358"/>
      <c r="C853" s="358"/>
      <c r="D853" s="358"/>
      <c r="E853" s="358"/>
      <c r="F853" s="358"/>
      <c r="G853" s="358"/>
      <c r="H853" s="358"/>
      <c r="I853" s="358"/>
      <c r="J853" s="358"/>
      <c r="K853" s="358"/>
      <c r="L853" s="358"/>
      <c r="M853" s="358"/>
      <c r="N853" s="358"/>
      <c r="O853" s="358"/>
      <c r="P853" s="358"/>
      <c r="Q853" s="358"/>
      <c r="R853" s="358"/>
      <c r="S853" s="358"/>
      <c r="T853" s="358"/>
      <c r="U853" s="358"/>
      <c r="V853" s="358"/>
      <c r="W853" s="358"/>
      <c r="X853" s="358"/>
      <c r="Y853" s="358"/>
      <c r="Z853" s="358"/>
      <c r="AA853" s="358"/>
      <c r="AB853" s="358"/>
      <c r="AC853" s="358"/>
      <c r="AD853" s="358"/>
      <c r="AE853" s="358"/>
      <c r="AF853" s="358"/>
      <c r="AG853" s="358"/>
      <c r="AH853" s="358"/>
      <c r="AI853" s="358"/>
      <c r="AJ853" s="358"/>
      <c r="AK853" s="358"/>
    </row>
    <row r="854" spans="1:37" ht="13">
      <c r="A854" s="358"/>
      <c r="B854" s="358"/>
      <c r="C854" s="358"/>
      <c r="D854" s="358"/>
      <c r="E854" s="358"/>
      <c r="F854" s="358"/>
      <c r="G854" s="358"/>
      <c r="H854" s="358"/>
      <c r="I854" s="358"/>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358"/>
      <c r="AG854" s="358"/>
      <c r="AH854" s="358"/>
      <c r="AI854" s="358"/>
      <c r="AJ854" s="358"/>
      <c r="AK854" s="358"/>
    </row>
    <row r="855" spans="1:37" ht="13">
      <c r="A855" s="358"/>
      <c r="B855" s="358"/>
      <c r="C855" s="358"/>
      <c r="D855" s="358"/>
      <c r="E855" s="358"/>
      <c r="F855" s="358"/>
      <c r="G855" s="358"/>
      <c r="H855" s="358"/>
      <c r="I855" s="358"/>
      <c r="J855" s="358"/>
      <c r="K855" s="358"/>
      <c r="L855" s="358"/>
      <c r="M855" s="358"/>
      <c r="N855" s="358"/>
      <c r="O855" s="358"/>
      <c r="P855" s="358"/>
      <c r="Q855" s="358"/>
      <c r="R855" s="358"/>
      <c r="S855" s="358"/>
      <c r="T855" s="358"/>
      <c r="U855" s="358"/>
      <c r="V855" s="358"/>
      <c r="W855" s="358"/>
      <c r="X855" s="358"/>
      <c r="Y855" s="358"/>
      <c r="Z855" s="358"/>
      <c r="AA855" s="358"/>
      <c r="AB855" s="358"/>
      <c r="AC855" s="358"/>
      <c r="AD855" s="358"/>
      <c r="AE855" s="358"/>
      <c r="AF855" s="358"/>
      <c r="AG855" s="358"/>
      <c r="AH855" s="358"/>
      <c r="AI855" s="358"/>
      <c r="AJ855" s="358"/>
      <c r="AK855" s="358"/>
    </row>
    <row r="856" spans="1:37" ht="13">
      <c r="A856" s="358"/>
      <c r="B856" s="358"/>
      <c r="C856" s="358"/>
      <c r="D856" s="358"/>
      <c r="E856" s="358"/>
      <c r="F856" s="358"/>
      <c r="G856" s="358"/>
      <c r="H856" s="358"/>
      <c r="I856" s="358"/>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358"/>
      <c r="AG856" s="358"/>
      <c r="AH856" s="358"/>
      <c r="AI856" s="358"/>
      <c r="AJ856" s="358"/>
      <c r="AK856" s="358"/>
    </row>
    <row r="857" spans="1:37" ht="13">
      <c r="A857" s="358"/>
      <c r="B857" s="358"/>
      <c r="C857" s="358"/>
      <c r="D857" s="358"/>
      <c r="E857" s="358"/>
      <c r="F857" s="358"/>
      <c r="G857" s="358"/>
      <c r="H857" s="358"/>
      <c r="I857" s="358"/>
      <c r="J857" s="358"/>
      <c r="K857" s="358"/>
      <c r="L857" s="358"/>
      <c r="M857" s="358"/>
      <c r="N857" s="358"/>
      <c r="O857" s="358"/>
      <c r="P857" s="358"/>
      <c r="Q857" s="358"/>
      <c r="R857" s="358"/>
      <c r="S857" s="358"/>
      <c r="T857" s="358"/>
      <c r="U857" s="358"/>
      <c r="V857" s="358"/>
      <c r="W857" s="358"/>
      <c r="X857" s="358"/>
      <c r="Y857" s="358"/>
      <c r="Z857" s="358"/>
      <c r="AA857" s="358"/>
      <c r="AB857" s="358"/>
      <c r="AC857" s="358"/>
      <c r="AD857" s="358"/>
      <c r="AE857" s="358"/>
      <c r="AF857" s="358"/>
      <c r="AG857" s="358"/>
      <c r="AH857" s="358"/>
      <c r="AI857" s="358"/>
      <c r="AJ857" s="358"/>
      <c r="AK857" s="358"/>
    </row>
    <row r="858" spans="1:37" ht="13">
      <c r="A858" s="358"/>
      <c r="B858" s="358"/>
      <c r="C858" s="358"/>
      <c r="D858" s="358"/>
      <c r="E858" s="358"/>
      <c r="F858" s="358"/>
      <c r="G858" s="358"/>
      <c r="H858" s="358"/>
      <c r="I858" s="358"/>
      <c r="J858" s="358"/>
      <c r="K858" s="358"/>
      <c r="L858" s="358"/>
      <c r="M858" s="358"/>
      <c r="N858" s="358"/>
      <c r="O858" s="358"/>
      <c r="P858" s="358"/>
      <c r="Q858" s="358"/>
      <c r="R858" s="358"/>
      <c r="S858" s="358"/>
      <c r="T858" s="358"/>
      <c r="U858" s="358"/>
      <c r="V858" s="358"/>
      <c r="W858" s="358"/>
      <c r="X858" s="358"/>
      <c r="Y858" s="358"/>
      <c r="Z858" s="358"/>
      <c r="AA858" s="358"/>
      <c r="AB858" s="358"/>
      <c r="AC858" s="358"/>
      <c r="AD858" s="358"/>
      <c r="AE858" s="358"/>
      <c r="AF858" s="358"/>
      <c r="AG858" s="358"/>
      <c r="AH858" s="358"/>
      <c r="AI858" s="358"/>
      <c r="AJ858" s="358"/>
      <c r="AK858" s="358"/>
    </row>
    <row r="859" spans="1:37" ht="13">
      <c r="A859" s="358"/>
      <c r="B859" s="358"/>
      <c r="C859" s="358"/>
      <c r="D859" s="358"/>
      <c r="E859" s="358"/>
      <c r="F859" s="358"/>
      <c r="G859" s="358"/>
      <c r="H859" s="358"/>
      <c r="I859" s="358"/>
      <c r="J859" s="358"/>
      <c r="K859" s="358"/>
      <c r="L859" s="358"/>
      <c r="M859" s="358"/>
      <c r="N859" s="358"/>
      <c r="O859" s="358"/>
      <c r="P859" s="358"/>
      <c r="Q859" s="358"/>
      <c r="R859" s="358"/>
      <c r="S859" s="358"/>
      <c r="T859" s="358"/>
      <c r="U859" s="358"/>
      <c r="V859" s="358"/>
      <c r="W859" s="358"/>
      <c r="X859" s="358"/>
      <c r="Y859" s="358"/>
      <c r="Z859" s="358"/>
      <c r="AA859" s="358"/>
      <c r="AB859" s="358"/>
      <c r="AC859" s="358"/>
      <c r="AD859" s="358"/>
      <c r="AE859" s="358"/>
      <c r="AF859" s="358"/>
      <c r="AG859" s="358"/>
      <c r="AH859" s="358"/>
      <c r="AI859" s="358"/>
      <c r="AJ859" s="358"/>
      <c r="AK859" s="358"/>
    </row>
    <row r="860" spans="1:37" ht="13">
      <c r="A860" s="358"/>
      <c r="B860" s="358"/>
      <c r="C860" s="358"/>
      <c r="D860" s="358"/>
      <c r="E860" s="358"/>
      <c r="F860" s="358"/>
      <c r="G860" s="358"/>
      <c r="H860" s="358"/>
      <c r="I860" s="358"/>
      <c r="J860" s="358"/>
      <c r="K860" s="358"/>
      <c r="L860" s="358"/>
      <c r="M860" s="358"/>
      <c r="N860" s="358"/>
      <c r="O860" s="358"/>
      <c r="P860" s="358"/>
      <c r="Q860" s="358"/>
      <c r="R860" s="358"/>
      <c r="S860" s="358"/>
      <c r="T860" s="358"/>
      <c r="U860" s="358"/>
      <c r="V860" s="358"/>
      <c r="W860" s="358"/>
      <c r="X860" s="358"/>
      <c r="Y860" s="358"/>
      <c r="Z860" s="358"/>
      <c r="AA860" s="358"/>
      <c r="AB860" s="358"/>
      <c r="AC860" s="358"/>
      <c r="AD860" s="358"/>
      <c r="AE860" s="358"/>
      <c r="AF860" s="358"/>
      <c r="AG860" s="358"/>
      <c r="AH860" s="358"/>
      <c r="AI860" s="358"/>
      <c r="AJ860" s="358"/>
      <c r="AK860" s="358"/>
    </row>
    <row r="861" spans="1:37" ht="13">
      <c r="A861" s="358"/>
      <c r="B861" s="358"/>
      <c r="C861" s="358"/>
      <c r="D861" s="358"/>
      <c r="E861" s="358"/>
      <c r="F861" s="358"/>
      <c r="G861" s="358"/>
      <c r="H861" s="358"/>
      <c r="I861" s="358"/>
      <c r="J861" s="358"/>
      <c r="K861" s="358"/>
      <c r="L861" s="358"/>
      <c r="M861" s="358"/>
      <c r="N861" s="358"/>
      <c r="O861" s="358"/>
      <c r="P861" s="358"/>
      <c r="Q861" s="358"/>
      <c r="R861" s="358"/>
      <c r="S861" s="358"/>
      <c r="T861" s="358"/>
      <c r="U861" s="358"/>
      <c r="V861" s="358"/>
      <c r="W861" s="358"/>
      <c r="X861" s="358"/>
      <c r="Y861" s="358"/>
      <c r="Z861" s="358"/>
      <c r="AA861" s="358"/>
      <c r="AB861" s="358"/>
      <c r="AC861" s="358"/>
      <c r="AD861" s="358"/>
      <c r="AE861" s="358"/>
      <c r="AF861" s="358"/>
      <c r="AG861" s="358"/>
      <c r="AH861" s="358"/>
      <c r="AI861" s="358"/>
      <c r="AJ861" s="358"/>
      <c r="AK861" s="358"/>
    </row>
    <row r="862" spans="1:37" ht="13">
      <c r="A862" s="358"/>
      <c r="B862" s="358"/>
      <c r="C862" s="358"/>
      <c r="D862" s="358"/>
      <c r="E862" s="358"/>
      <c r="F862" s="358"/>
      <c r="G862" s="358"/>
      <c r="H862" s="358"/>
      <c r="I862" s="358"/>
      <c r="J862" s="358"/>
      <c r="K862" s="358"/>
      <c r="L862" s="358"/>
      <c r="M862" s="358"/>
      <c r="N862" s="358"/>
      <c r="O862" s="358"/>
      <c r="P862" s="358"/>
      <c r="Q862" s="358"/>
      <c r="R862" s="358"/>
      <c r="S862" s="358"/>
      <c r="T862" s="358"/>
      <c r="U862" s="358"/>
      <c r="V862" s="358"/>
      <c r="W862" s="358"/>
      <c r="X862" s="358"/>
      <c r="Y862" s="358"/>
      <c r="Z862" s="358"/>
      <c r="AA862" s="358"/>
      <c r="AB862" s="358"/>
      <c r="AC862" s="358"/>
      <c r="AD862" s="358"/>
      <c r="AE862" s="358"/>
      <c r="AF862" s="358"/>
      <c r="AG862" s="358"/>
      <c r="AH862" s="358"/>
      <c r="AI862" s="358"/>
      <c r="AJ862" s="358"/>
      <c r="AK862" s="358"/>
    </row>
    <row r="863" spans="1:37" ht="13">
      <c r="A863" s="358"/>
      <c r="B863" s="358"/>
      <c r="C863" s="358"/>
      <c r="D863" s="358"/>
      <c r="E863" s="358"/>
      <c r="F863" s="358"/>
      <c r="G863" s="358"/>
      <c r="H863" s="358"/>
      <c r="I863" s="358"/>
      <c r="J863" s="358"/>
      <c r="K863" s="358"/>
      <c r="L863" s="358"/>
      <c r="M863" s="358"/>
      <c r="N863" s="358"/>
      <c r="O863" s="358"/>
      <c r="P863" s="358"/>
      <c r="Q863" s="358"/>
      <c r="R863" s="358"/>
      <c r="S863" s="358"/>
      <c r="T863" s="358"/>
      <c r="U863" s="358"/>
      <c r="V863" s="358"/>
      <c r="W863" s="358"/>
      <c r="X863" s="358"/>
      <c r="Y863" s="358"/>
      <c r="Z863" s="358"/>
      <c r="AA863" s="358"/>
      <c r="AB863" s="358"/>
      <c r="AC863" s="358"/>
      <c r="AD863" s="358"/>
      <c r="AE863" s="358"/>
      <c r="AF863" s="358"/>
      <c r="AG863" s="358"/>
      <c r="AH863" s="358"/>
      <c r="AI863" s="358"/>
      <c r="AJ863" s="358"/>
      <c r="AK863" s="358"/>
    </row>
    <row r="864" spans="1:37" ht="13">
      <c r="A864" s="358"/>
      <c r="B864" s="358"/>
      <c r="C864" s="358"/>
      <c r="D864" s="358"/>
      <c r="E864" s="358"/>
      <c r="F864" s="358"/>
      <c r="G864" s="358"/>
      <c r="H864" s="358"/>
      <c r="I864" s="358"/>
      <c r="J864" s="358"/>
      <c r="K864" s="358"/>
      <c r="L864" s="358"/>
      <c r="M864" s="358"/>
      <c r="N864" s="358"/>
      <c r="O864" s="358"/>
      <c r="P864" s="358"/>
      <c r="Q864" s="358"/>
      <c r="R864" s="358"/>
      <c r="S864" s="358"/>
      <c r="T864" s="358"/>
      <c r="U864" s="358"/>
      <c r="V864" s="358"/>
      <c r="W864" s="358"/>
      <c r="X864" s="358"/>
      <c r="Y864" s="358"/>
      <c r="Z864" s="358"/>
      <c r="AA864" s="358"/>
      <c r="AB864" s="358"/>
      <c r="AC864" s="358"/>
      <c r="AD864" s="358"/>
      <c r="AE864" s="358"/>
      <c r="AF864" s="358"/>
      <c r="AG864" s="358"/>
      <c r="AH864" s="358"/>
      <c r="AI864" s="358"/>
      <c r="AJ864" s="358"/>
      <c r="AK864" s="358"/>
    </row>
    <row r="865" spans="1:37" ht="13">
      <c r="A865" s="358"/>
      <c r="B865" s="358"/>
      <c r="C865" s="358"/>
      <c r="D865" s="358"/>
      <c r="E865" s="358"/>
      <c r="F865" s="358"/>
      <c r="G865" s="358"/>
      <c r="H865" s="358"/>
      <c r="I865" s="358"/>
      <c r="J865" s="358"/>
      <c r="K865" s="358"/>
      <c r="L865" s="358"/>
      <c r="M865" s="358"/>
      <c r="N865" s="358"/>
      <c r="O865" s="358"/>
      <c r="P865" s="358"/>
      <c r="Q865" s="358"/>
      <c r="R865" s="358"/>
      <c r="S865" s="358"/>
      <c r="T865" s="358"/>
      <c r="U865" s="358"/>
      <c r="V865" s="358"/>
      <c r="W865" s="358"/>
      <c r="X865" s="358"/>
      <c r="Y865" s="358"/>
      <c r="Z865" s="358"/>
      <c r="AA865" s="358"/>
      <c r="AB865" s="358"/>
      <c r="AC865" s="358"/>
      <c r="AD865" s="358"/>
      <c r="AE865" s="358"/>
      <c r="AF865" s="358"/>
      <c r="AG865" s="358"/>
      <c r="AH865" s="358"/>
      <c r="AI865" s="358"/>
      <c r="AJ865" s="358"/>
      <c r="AK865" s="358"/>
    </row>
    <row r="866" spans="1:37" ht="13">
      <c r="A866" s="358"/>
      <c r="B866" s="358"/>
      <c r="C866" s="358"/>
      <c r="D866" s="358"/>
      <c r="E866" s="358"/>
      <c r="F866" s="358"/>
      <c r="G866" s="358"/>
      <c r="H866" s="358"/>
      <c r="I866" s="358"/>
      <c r="J866" s="358"/>
      <c r="K866" s="358"/>
      <c r="L866" s="358"/>
      <c r="M866" s="358"/>
      <c r="N866" s="358"/>
      <c r="O866" s="358"/>
      <c r="P866" s="358"/>
      <c r="Q866" s="358"/>
      <c r="R866" s="358"/>
      <c r="S866" s="358"/>
      <c r="T866" s="358"/>
      <c r="U866" s="358"/>
      <c r="V866" s="358"/>
      <c r="W866" s="358"/>
      <c r="X866" s="358"/>
      <c r="Y866" s="358"/>
      <c r="Z866" s="358"/>
      <c r="AA866" s="358"/>
      <c r="AB866" s="358"/>
      <c r="AC866" s="358"/>
      <c r="AD866" s="358"/>
      <c r="AE866" s="358"/>
      <c r="AF866" s="358"/>
      <c r="AG866" s="358"/>
      <c r="AH866" s="358"/>
      <c r="AI866" s="358"/>
      <c r="AJ866" s="358"/>
      <c r="AK866" s="358"/>
    </row>
    <row r="867" spans="1:37" ht="13">
      <c r="A867" s="358"/>
      <c r="B867" s="358"/>
      <c r="C867" s="358"/>
      <c r="D867" s="358"/>
      <c r="E867" s="358"/>
      <c r="F867" s="358"/>
      <c r="G867" s="358"/>
      <c r="H867" s="358"/>
      <c r="I867" s="358"/>
      <c r="J867" s="358"/>
      <c r="K867" s="358"/>
      <c r="L867" s="358"/>
      <c r="M867" s="358"/>
      <c r="N867" s="358"/>
      <c r="O867" s="358"/>
      <c r="P867" s="358"/>
      <c r="Q867" s="358"/>
      <c r="R867" s="358"/>
      <c r="S867" s="358"/>
      <c r="T867" s="358"/>
      <c r="U867" s="358"/>
      <c r="V867" s="358"/>
      <c r="W867" s="358"/>
      <c r="X867" s="358"/>
      <c r="Y867" s="358"/>
      <c r="Z867" s="358"/>
      <c r="AA867" s="358"/>
      <c r="AB867" s="358"/>
      <c r="AC867" s="358"/>
      <c r="AD867" s="358"/>
      <c r="AE867" s="358"/>
      <c r="AF867" s="358"/>
      <c r="AG867" s="358"/>
      <c r="AH867" s="358"/>
      <c r="AI867" s="358"/>
      <c r="AJ867" s="358"/>
      <c r="AK867" s="358"/>
    </row>
    <row r="868" spans="1:37" ht="13">
      <c r="A868" s="358"/>
      <c r="B868" s="358"/>
      <c r="C868" s="358"/>
      <c r="D868" s="358"/>
      <c r="E868" s="358"/>
      <c r="F868" s="358"/>
      <c r="G868" s="358"/>
      <c r="H868" s="358"/>
      <c r="I868" s="358"/>
      <c r="J868" s="358"/>
      <c r="K868" s="358"/>
      <c r="L868" s="358"/>
      <c r="M868" s="358"/>
      <c r="N868" s="358"/>
      <c r="O868" s="358"/>
      <c r="P868" s="358"/>
      <c r="Q868" s="358"/>
      <c r="R868" s="358"/>
      <c r="S868" s="358"/>
      <c r="T868" s="358"/>
      <c r="U868" s="358"/>
      <c r="V868" s="358"/>
      <c r="W868" s="358"/>
      <c r="X868" s="358"/>
      <c r="Y868" s="358"/>
      <c r="Z868" s="358"/>
      <c r="AA868" s="358"/>
      <c r="AB868" s="358"/>
      <c r="AC868" s="358"/>
      <c r="AD868" s="358"/>
      <c r="AE868" s="358"/>
      <c r="AF868" s="358"/>
      <c r="AG868" s="358"/>
      <c r="AH868" s="358"/>
      <c r="AI868" s="358"/>
      <c r="AJ868" s="358"/>
      <c r="AK868" s="358"/>
    </row>
    <row r="869" spans="1:37" ht="13">
      <c r="A869" s="358"/>
      <c r="B869" s="358"/>
      <c r="C869" s="358"/>
      <c r="D869" s="358"/>
      <c r="E869" s="358"/>
      <c r="F869" s="358"/>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row>
    <row r="870" spans="1:37" ht="13">
      <c r="A870" s="358"/>
      <c r="B870" s="358"/>
      <c r="C870" s="358"/>
      <c r="D870" s="358"/>
      <c r="E870" s="358"/>
      <c r="F870" s="358"/>
      <c r="G870" s="358"/>
      <c r="H870" s="358"/>
      <c r="I870" s="358"/>
      <c r="J870" s="358"/>
      <c r="K870" s="358"/>
      <c r="L870" s="358"/>
      <c r="M870" s="358"/>
      <c r="N870" s="358"/>
      <c r="O870" s="358"/>
      <c r="P870" s="358"/>
      <c r="Q870" s="358"/>
      <c r="R870" s="358"/>
      <c r="S870" s="358"/>
      <c r="T870" s="358"/>
      <c r="U870" s="358"/>
      <c r="V870" s="358"/>
      <c r="W870" s="358"/>
      <c r="X870" s="358"/>
      <c r="Y870" s="358"/>
      <c r="Z870" s="358"/>
      <c r="AA870" s="358"/>
      <c r="AB870" s="358"/>
      <c r="AC870" s="358"/>
      <c r="AD870" s="358"/>
      <c r="AE870" s="358"/>
      <c r="AF870" s="358"/>
      <c r="AG870" s="358"/>
      <c r="AH870" s="358"/>
      <c r="AI870" s="358"/>
      <c r="AJ870" s="358"/>
      <c r="AK870" s="358"/>
    </row>
    <row r="871" spans="1:37" ht="13">
      <c r="A871" s="358"/>
      <c r="B871" s="358"/>
      <c r="C871" s="358"/>
      <c r="D871" s="358"/>
      <c r="E871" s="358"/>
      <c r="F871" s="358"/>
      <c r="G871" s="358"/>
      <c r="H871" s="358"/>
      <c r="I871" s="358"/>
      <c r="J871" s="358"/>
      <c r="K871" s="358"/>
      <c r="L871" s="358"/>
      <c r="M871" s="358"/>
      <c r="N871" s="358"/>
      <c r="O871" s="358"/>
      <c r="P871" s="358"/>
      <c r="Q871" s="358"/>
      <c r="R871" s="358"/>
      <c r="S871" s="358"/>
      <c r="T871" s="358"/>
      <c r="U871" s="358"/>
      <c r="V871" s="358"/>
      <c r="W871" s="358"/>
      <c r="X871" s="358"/>
      <c r="Y871" s="358"/>
      <c r="Z871" s="358"/>
      <c r="AA871" s="358"/>
      <c r="AB871" s="358"/>
      <c r="AC871" s="358"/>
      <c r="AD871" s="358"/>
      <c r="AE871" s="358"/>
      <c r="AF871" s="358"/>
      <c r="AG871" s="358"/>
      <c r="AH871" s="358"/>
      <c r="AI871" s="358"/>
      <c r="AJ871" s="358"/>
      <c r="AK871" s="358"/>
    </row>
    <row r="872" spans="1:37" ht="13">
      <c r="A872" s="358"/>
      <c r="B872" s="358"/>
      <c r="C872" s="358"/>
      <c r="D872" s="358"/>
      <c r="E872" s="358"/>
      <c r="F872" s="358"/>
      <c r="G872" s="358"/>
      <c r="H872" s="358"/>
      <c r="I872" s="358"/>
      <c r="J872" s="358"/>
      <c r="K872" s="358"/>
      <c r="L872" s="358"/>
      <c r="M872" s="358"/>
      <c r="N872" s="358"/>
      <c r="O872" s="358"/>
      <c r="P872" s="358"/>
      <c r="Q872" s="358"/>
      <c r="R872" s="358"/>
      <c r="S872" s="358"/>
      <c r="T872" s="358"/>
      <c r="U872" s="358"/>
      <c r="V872" s="358"/>
      <c r="W872" s="358"/>
      <c r="X872" s="358"/>
      <c r="Y872" s="358"/>
      <c r="Z872" s="358"/>
      <c r="AA872" s="358"/>
      <c r="AB872" s="358"/>
      <c r="AC872" s="358"/>
      <c r="AD872" s="358"/>
      <c r="AE872" s="358"/>
      <c r="AF872" s="358"/>
      <c r="AG872" s="358"/>
      <c r="AH872" s="358"/>
      <c r="AI872" s="358"/>
      <c r="AJ872" s="358"/>
      <c r="AK872" s="358"/>
    </row>
    <row r="873" spans="1:37" ht="13">
      <c r="A873" s="358"/>
      <c r="B873" s="358"/>
      <c r="C873" s="358"/>
      <c r="D873" s="358"/>
      <c r="E873" s="358"/>
      <c r="F873" s="358"/>
      <c r="G873" s="358"/>
      <c r="H873" s="358"/>
      <c r="I873" s="358"/>
      <c r="J873" s="358"/>
      <c r="K873" s="358"/>
      <c r="L873" s="358"/>
      <c r="M873" s="358"/>
      <c r="N873" s="358"/>
      <c r="O873" s="358"/>
      <c r="P873" s="358"/>
      <c r="Q873" s="358"/>
      <c r="R873" s="358"/>
      <c r="S873" s="358"/>
      <c r="T873" s="358"/>
      <c r="U873" s="358"/>
      <c r="V873" s="358"/>
      <c r="W873" s="358"/>
      <c r="X873" s="358"/>
      <c r="Y873" s="358"/>
      <c r="Z873" s="358"/>
      <c r="AA873" s="358"/>
      <c r="AB873" s="358"/>
      <c r="AC873" s="358"/>
      <c r="AD873" s="358"/>
      <c r="AE873" s="358"/>
      <c r="AF873" s="358"/>
      <c r="AG873" s="358"/>
      <c r="AH873" s="358"/>
      <c r="AI873" s="358"/>
      <c r="AJ873" s="358"/>
      <c r="AK873" s="358"/>
    </row>
    <row r="874" spans="1:37" ht="13">
      <c r="A874" s="358"/>
      <c r="B874" s="358"/>
      <c r="C874" s="358"/>
      <c r="D874" s="358"/>
      <c r="E874" s="358"/>
      <c r="F874" s="358"/>
      <c r="G874" s="358"/>
      <c r="H874" s="358"/>
      <c r="I874" s="358"/>
      <c r="J874" s="358"/>
      <c r="K874" s="358"/>
      <c r="L874" s="358"/>
      <c r="M874" s="358"/>
      <c r="N874" s="358"/>
      <c r="O874" s="358"/>
      <c r="P874" s="358"/>
      <c r="Q874" s="358"/>
      <c r="R874" s="358"/>
      <c r="S874" s="358"/>
      <c r="T874" s="358"/>
      <c r="U874" s="358"/>
      <c r="V874" s="358"/>
      <c r="W874" s="358"/>
      <c r="X874" s="358"/>
      <c r="Y874" s="358"/>
      <c r="Z874" s="358"/>
      <c r="AA874" s="358"/>
      <c r="AB874" s="358"/>
      <c r="AC874" s="358"/>
      <c r="AD874" s="358"/>
      <c r="AE874" s="358"/>
      <c r="AF874" s="358"/>
      <c r="AG874" s="358"/>
      <c r="AH874" s="358"/>
      <c r="AI874" s="358"/>
      <c r="AJ874" s="358"/>
      <c r="AK874" s="358"/>
    </row>
    <row r="875" spans="1:37" ht="13">
      <c r="A875" s="358"/>
      <c r="B875" s="358"/>
      <c r="C875" s="358"/>
      <c r="D875" s="358"/>
      <c r="E875" s="358"/>
      <c r="F875" s="358"/>
      <c r="G875" s="358"/>
      <c r="H875" s="358"/>
      <c r="I875" s="358"/>
      <c r="J875" s="358"/>
      <c r="K875" s="358"/>
      <c r="L875" s="358"/>
      <c r="M875" s="358"/>
      <c r="N875" s="358"/>
      <c r="O875" s="358"/>
      <c r="P875" s="358"/>
      <c r="Q875" s="358"/>
      <c r="R875" s="358"/>
      <c r="S875" s="358"/>
      <c r="T875" s="358"/>
      <c r="U875" s="358"/>
      <c r="V875" s="358"/>
      <c r="W875" s="358"/>
      <c r="X875" s="358"/>
      <c r="Y875" s="358"/>
      <c r="Z875" s="358"/>
      <c r="AA875" s="358"/>
      <c r="AB875" s="358"/>
      <c r="AC875" s="358"/>
      <c r="AD875" s="358"/>
      <c r="AE875" s="358"/>
      <c r="AF875" s="358"/>
      <c r="AG875" s="358"/>
      <c r="AH875" s="358"/>
      <c r="AI875" s="358"/>
      <c r="AJ875" s="358"/>
      <c r="AK875" s="358"/>
    </row>
    <row r="876" spans="1:37" ht="13">
      <c r="A876" s="358"/>
      <c r="B876" s="358"/>
      <c r="C876" s="358"/>
      <c r="D876" s="358"/>
      <c r="E876" s="358"/>
      <c r="F876" s="358"/>
      <c r="G876" s="358"/>
      <c r="H876" s="358"/>
      <c r="I876" s="358"/>
      <c r="J876" s="358"/>
      <c r="K876" s="358"/>
      <c r="L876" s="358"/>
      <c r="M876" s="358"/>
      <c r="N876" s="358"/>
      <c r="O876" s="358"/>
      <c r="P876" s="358"/>
      <c r="Q876" s="358"/>
      <c r="R876" s="358"/>
      <c r="S876" s="358"/>
      <c r="T876" s="358"/>
      <c r="U876" s="358"/>
      <c r="V876" s="358"/>
      <c r="W876" s="358"/>
      <c r="X876" s="358"/>
      <c r="Y876" s="358"/>
      <c r="Z876" s="358"/>
      <c r="AA876" s="358"/>
      <c r="AB876" s="358"/>
      <c r="AC876" s="358"/>
      <c r="AD876" s="358"/>
      <c r="AE876" s="358"/>
      <c r="AF876" s="358"/>
      <c r="AG876" s="358"/>
      <c r="AH876" s="358"/>
      <c r="AI876" s="358"/>
      <c r="AJ876" s="358"/>
      <c r="AK876" s="358"/>
    </row>
    <row r="877" spans="1:37" ht="13">
      <c r="A877" s="358"/>
      <c r="B877" s="358"/>
      <c r="C877" s="358"/>
      <c r="D877" s="358"/>
      <c r="E877" s="358"/>
      <c r="F877" s="358"/>
      <c r="G877" s="358"/>
      <c r="H877" s="358"/>
      <c r="I877" s="358"/>
      <c r="J877" s="358"/>
      <c r="K877" s="358"/>
      <c r="L877" s="358"/>
      <c r="M877" s="358"/>
      <c r="N877" s="358"/>
      <c r="O877" s="358"/>
      <c r="P877" s="358"/>
      <c r="Q877" s="358"/>
      <c r="R877" s="358"/>
      <c r="S877" s="358"/>
      <c r="T877" s="358"/>
      <c r="U877" s="358"/>
      <c r="V877" s="358"/>
      <c r="W877" s="358"/>
      <c r="X877" s="358"/>
      <c r="Y877" s="358"/>
      <c r="Z877" s="358"/>
      <c r="AA877" s="358"/>
      <c r="AB877" s="358"/>
      <c r="AC877" s="358"/>
      <c r="AD877" s="358"/>
      <c r="AE877" s="358"/>
      <c r="AF877" s="358"/>
      <c r="AG877" s="358"/>
      <c r="AH877" s="358"/>
      <c r="AI877" s="358"/>
      <c r="AJ877" s="358"/>
      <c r="AK877" s="358"/>
    </row>
    <row r="878" spans="1:37" ht="13">
      <c r="A878" s="358"/>
      <c r="B878" s="358"/>
      <c r="C878" s="358"/>
      <c r="D878" s="358"/>
      <c r="E878" s="358"/>
      <c r="F878" s="358"/>
      <c r="G878" s="358"/>
      <c r="H878" s="358"/>
      <c r="I878" s="358"/>
      <c r="J878" s="358"/>
      <c r="K878" s="358"/>
      <c r="L878" s="358"/>
      <c r="M878" s="358"/>
      <c r="N878" s="358"/>
      <c r="O878" s="358"/>
      <c r="P878" s="358"/>
      <c r="Q878" s="358"/>
      <c r="R878" s="358"/>
      <c r="S878" s="358"/>
      <c r="T878" s="358"/>
      <c r="U878" s="358"/>
      <c r="V878" s="358"/>
      <c r="W878" s="358"/>
      <c r="X878" s="358"/>
      <c r="Y878" s="358"/>
      <c r="Z878" s="358"/>
      <c r="AA878" s="358"/>
      <c r="AB878" s="358"/>
      <c r="AC878" s="358"/>
      <c r="AD878" s="358"/>
      <c r="AE878" s="358"/>
      <c r="AF878" s="358"/>
      <c r="AG878" s="358"/>
      <c r="AH878" s="358"/>
      <c r="AI878" s="358"/>
      <c r="AJ878" s="358"/>
      <c r="AK878" s="358"/>
    </row>
    <row r="879" spans="1:37" ht="13">
      <c r="A879" s="358"/>
      <c r="B879" s="358"/>
      <c r="C879" s="358"/>
      <c r="D879" s="358"/>
      <c r="E879" s="358"/>
      <c r="F879" s="358"/>
      <c r="G879" s="358"/>
      <c r="H879" s="358"/>
      <c r="I879" s="358"/>
      <c r="J879" s="358"/>
      <c r="K879" s="358"/>
      <c r="L879" s="358"/>
      <c r="M879" s="358"/>
      <c r="N879" s="358"/>
      <c r="O879" s="358"/>
      <c r="P879" s="358"/>
      <c r="Q879" s="358"/>
      <c r="R879" s="358"/>
      <c r="S879" s="358"/>
      <c r="T879" s="358"/>
      <c r="U879" s="358"/>
      <c r="V879" s="358"/>
      <c r="W879" s="358"/>
      <c r="X879" s="358"/>
      <c r="Y879" s="358"/>
      <c r="Z879" s="358"/>
      <c r="AA879" s="358"/>
      <c r="AB879" s="358"/>
      <c r="AC879" s="358"/>
      <c r="AD879" s="358"/>
      <c r="AE879" s="358"/>
      <c r="AF879" s="358"/>
      <c r="AG879" s="358"/>
      <c r="AH879" s="358"/>
      <c r="AI879" s="358"/>
      <c r="AJ879" s="358"/>
      <c r="AK879" s="358"/>
    </row>
    <row r="880" spans="1:37" ht="13">
      <c r="A880" s="358"/>
      <c r="B880" s="358"/>
      <c r="C880" s="358"/>
      <c r="D880" s="358"/>
      <c r="E880" s="358"/>
      <c r="F880" s="358"/>
      <c r="G880" s="358"/>
      <c r="H880" s="358"/>
      <c r="I880" s="358"/>
      <c r="J880" s="358"/>
      <c r="K880" s="358"/>
      <c r="L880" s="358"/>
      <c r="M880" s="358"/>
      <c r="N880" s="358"/>
      <c r="O880" s="358"/>
      <c r="P880" s="358"/>
      <c r="Q880" s="358"/>
      <c r="R880" s="358"/>
      <c r="S880" s="358"/>
      <c r="T880" s="358"/>
      <c r="U880" s="358"/>
      <c r="V880" s="358"/>
      <c r="W880" s="358"/>
      <c r="X880" s="358"/>
      <c r="Y880" s="358"/>
      <c r="Z880" s="358"/>
      <c r="AA880" s="358"/>
      <c r="AB880" s="358"/>
      <c r="AC880" s="358"/>
      <c r="AD880" s="358"/>
      <c r="AE880" s="358"/>
      <c r="AF880" s="358"/>
      <c r="AG880" s="358"/>
      <c r="AH880" s="358"/>
      <c r="AI880" s="358"/>
      <c r="AJ880" s="358"/>
      <c r="AK880" s="358"/>
    </row>
    <row r="881" spans="1:37" ht="13">
      <c r="A881" s="358"/>
      <c r="B881" s="358"/>
      <c r="C881" s="358"/>
      <c r="D881" s="358"/>
      <c r="E881" s="358"/>
      <c r="F881" s="358"/>
      <c r="G881" s="358"/>
      <c r="H881" s="358"/>
      <c r="I881" s="358"/>
      <c r="J881" s="358"/>
      <c r="K881" s="358"/>
      <c r="L881" s="358"/>
      <c r="M881" s="358"/>
      <c r="N881" s="358"/>
      <c r="O881" s="358"/>
      <c r="P881" s="358"/>
      <c r="Q881" s="358"/>
      <c r="R881" s="358"/>
      <c r="S881" s="358"/>
      <c r="T881" s="358"/>
      <c r="U881" s="358"/>
      <c r="V881" s="358"/>
      <c r="W881" s="358"/>
      <c r="X881" s="358"/>
      <c r="Y881" s="358"/>
      <c r="Z881" s="358"/>
      <c r="AA881" s="358"/>
      <c r="AB881" s="358"/>
      <c r="AC881" s="358"/>
      <c r="AD881" s="358"/>
      <c r="AE881" s="358"/>
      <c r="AF881" s="358"/>
      <c r="AG881" s="358"/>
      <c r="AH881" s="358"/>
      <c r="AI881" s="358"/>
      <c r="AJ881" s="358"/>
      <c r="AK881" s="358"/>
    </row>
    <row r="882" spans="1:37" ht="13">
      <c r="A882" s="358"/>
      <c r="B882" s="358"/>
      <c r="C882" s="358"/>
      <c r="D882" s="358"/>
      <c r="E882" s="358"/>
      <c r="F882" s="358"/>
      <c r="G882" s="358"/>
      <c r="H882" s="358"/>
      <c r="I882" s="358"/>
      <c r="J882" s="358"/>
      <c r="K882" s="358"/>
      <c r="L882" s="358"/>
      <c r="M882" s="358"/>
      <c r="N882" s="358"/>
      <c r="O882" s="358"/>
      <c r="P882" s="358"/>
      <c r="Q882" s="358"/>
      <c r="R882" s="358"/>
      <c r="S882" s="358"/>
      <c r="T882" s="358"/>
      <c r="U882" s="358"/>
      <c r="V882" s="358"/>
      <c r="W882" s="358"/>
      <c r="X882" s="358"/>
      <c r="Y882" s="358"/>
      <c r="Z882" s="358"/>
      <c r="AA882" s="358"/>
      <c r="AB882" s="358"/>
      <c r="AC882" s="358"/>
      <c r="AD882" s="358"/>
      <c r="AE882" s="358"/>
      <c r="AF882" s="358"/>
      <c r="AG882" s="358"/>
      <c r="AH882" s="358"/>
      <c r="AI882" s="358"/>
      <c r="AJ882" s="358"/>
      <c r="AK882" s="358"/>
    </row>
    <row r="883" spans="1:37" ht="13">
      <c r="A883" s="358"/>
      <c r="B883" s="358"/>
      <c r="C883" s="358"/>
      <c r="D883" s="358"/>
      <c r="E883" s="358"/>
      <c r="F883" s="358"/>
      <c r="G883" s="358"/>
      <c r="H883" s="358"/>
      <c r="I883" s="358"/>
      <c r="J883" s="358"/>
      <c r="K883" s="358"/>
      <c r="L883" s="358"/>
      <c r="M883" s="358"/>
      <c r="N883" s="358"/>
      <c r="O883" s="358"/>
      <c r="P883" s="358"/>
      <c r="Q883" s="358"/>
      <c r="R883" s="358"/>
      <c r="S883" s="358"/>
      <c r="T883" s="358"/>
      <c r="U883" s="358"/>
      <c r="V883" s="358"/>
      <c r="W883" s="358"/>
      <c r="X883" s="358"/>
      <c r="Y883" s="358"/>
      <c r="Z883" s="358"/>
      <c r="AA883" s="358"/>
      <c r="AB883" s="358"/>
      <c r="AC883" s="358"/>
      <c r="AD883" s="358"/>
      <c r="AE883" s="358"/>
      <c r="AF883" s="358"/>
      <c r="AG883" s="358"/>
      <c r="AH883" s="358"/>
      <c r="AI883" s="358"/>
      <c r="AJ883" s="358"/>
      <c r="AK883" s="358"/>
    </row>
    <row r="884" spans="1:37" ht="13">
      <c r="A884" s="358"/>
      <c r="B884" s="358"/>
      <c r="C884" s="358"/>
      <c r="D884" s="358"/>
      <c r="E884" s="358"/>
      <c r="F884" s="358"/>
      <c r="G884" s="358"/>
      <c r="H884" s="358"/>
      <c r="I884" s="358"/>
      <c r="J884" s="358"/>
      <c r="K884" s="358"/>
      <c r="L884" s="358"/>
      <c r="M884" s="358"/>
      <c r="N884" s="358"/>
      <c r="O884" s="358"/>
      <c r="P884" s="358"/>
      <c r="Q884" s="358"/>
      <c r="R884" s="358"/>
      <c r="S884" s="358"/>
      <c r="T884" s="358"/>
      <c r="U884" s="358"/>
      <c r="V884" s="358"/>
      <c r="W884" s="358"/>
      <c r="X884" s="358"/>
      <c r="Y884" s="358"/>
      <c r="Z884" s="358"/>
      <c r="AA884" s="358"/>
      <c r="AB884" s="358"/>
      <c r="AC884" s="358"/>
      <c r="AD884" s="358"/>
      <c r="AE884" s="358"/>
      <c r="AF884" s="358"/>
      <c r="AG884" s="358"/>
      <c r="AH884" s="358"/>
      <c r="AI884" s="358"/>
      <c r="AJ884" s="358"/>
      <c r="AK884" s="358"/>
    </row>
    <row r="885" spans="1:37" ht="13">
      <c r="A885" s="358"/>
      <c r="B885" s="358"/>
      <c r="C885" s="358"/>
      <c r="D885" s="358"/>
      <c r="E885" s="358"/>
      <c r="F885" s="358"/>
      <c r="G885" s="358"/>
      <c r="H885" s="358"/>
      <c r="I885" s="358"/>
      <c r="J885" s="358"/>
      <c r="K885" s="358"/>
      <c r="L885" s="358"/>
      <c r="M885" s="358"/>
      <c r="N885" s="358"/>
      <c r="O885" s="358"/>
      <c r="P885" s="358"/>
      <c r="Q885" s="358"/>
      <c r="R885" s="358"/>
      <c r="S885" s="358"/>
      <c r="T885" s="358"/>
      <c r="U885" s="358"/>
      <c r="V885" s="358"/>
      <c r="W885" s="358"/>
      <c r="X885" s="358"/>
      <c r="Y885" s="358"/>
      <c r="Z885" s="358"/>
      <c r="AA885" s="358"/>
      <c r="AB885" s="358"/>
      <c r="AC885" s="358"/>
      <c r="AD885" s="358"/>
      <c r="AE885" s="358"/>
      <c r="AF885" s="358"/>
      <c r="AG885" s="358"/>
      <c r="AH885" s="358"/>
      <c r="AI885" s="358"/>
      <c r="AJ885" s="358"/>
      <c r="AK885" s="358"/>
    </row>
    <row r="886" spans="1:37" ht="13">
      <c r="A886" s="358"/>
      <c r="B886" s="358"/>
      <c r="C886" s="358"/>
      <c r="D886" s="358"/>
      <c r="E886" s="358"/>
      <c r="F886" s="358"/>
      <c r="G886" s="358"/>
      <c r="H886" s="358"/>
      <c r="I886" s="358"/>
      <c r="J886" s="358"/>
      <c r="K886" s="358"/>
      <c r="L886" s="358"/>
      <c r="M886" s="358"/>
      <c r="N886" s="358"/>
      <c r="O886" s="358"/>
      <c r="P886" s="358"/>
      <c r="Q886" s="358"/>
      <c r="R886" s="358"/>
      <c r="S886" s="358"/>
      <c r="T886" s="358"/>
      <c r="U886" s="358"/>
      <c r="V886" s="358"/>
      <c r="W886" s="358"/>
      <c r="X886" s="358"/>
      <c r="Y886" s="358"/>
      <c r="Z886" s="358"/>
      <c r="AA886" s="358"/>
      <c r="AB886" s="358"/>
      <c r="AC886" s="358"/>
      <c r="AD886" s="358"/>
      <c r="AE886" s="358"/>
      <c r="AF886" s="358"/>
      <c r="AG886" s="358"/>
      <c r="AH886" s="358"/>
      <c r="AI886" s="358"/>
      <c r="AJ886" s="358"/>
      <c r="AK886" s="358"/>
    </row>
    <row r="887" spans="1:37" ht="13">
      <c r="A887" s="358"/>
      <c r="B887" s="358"/>
      <c r="C887" s="358"/>
      <c r="D887" s="358"/>
      <c r="E887" s="358"/>
      <c r="F887" s="358"/>
      <c r="G887" s="358"/>
      <c r="H887" s="358"/>
      <c r="I887" s="358"/>
      <c r="J887" s="358"/>
      <c r="K887" s="358"/>
      <c r="L887" s="358"/>
      <c r="M887" s="358"/>
      <c r="N887" s="358"/>
      <c r="O887" s="358"/>
      <c r="P887" s="358"/>
      <c r="Q887" s="358"/>
      <c r="R887" s="358"/>
      <c r="S887" s="358"/>
      <c r="T887" s="358"/>
      <c r="U887" s="358"/>
      <c r="V887" s="358"/>
      <c r="W887" s="358"/>
      <c r="X887" s="358"/>
      <c r="Y887" s="358"/>
      <c r="Z887" s="358"/>
      <c r="AA887" s="358"/>
      <c r="AB887" s="358"/>
      <c r="AC887" s="358"/>
      <c r="AD887" s="358"/>
      <c r="AE887" s="358"/>
      <c r="AF887" s="358"/>
      <c r="AG887" s="358"/>
      <c r="AH887" s="358"/>
      <c r="AI887" s="358"/>
      <c r="AJ887" s="358"/>
      <c r="AK887" s="358"/>
    </row>
    <row r="888" spans="1:37" ht="13">
      <c r="A888" s="358"/>
      <c r="B888" s="358"/>
      <c r="C888" s="358"/>
      <c r="D888" s="358"/>
      <c r="E888" s="358"/>
      <c r="F888" s="358"/>
      <c r="G888" s="358"/>
      <c r="H888" s="358"/>
      <c r="I888" s="358"/>
      <c r="J888" s="358"/>
      <c r="K888" s="358"/>
      <c r="L888" s="358"/>
      <c r="M888" s="358"/>
      <c r="N888" s="358"/>
      <c r="O888" s="358"/>
      <c r="P888" s="358"/>
      <c r="Q888" s="358"/>
      <c r="R888" s="358"/>
      <c r="S888" s="358"/>
      <c r="T888" s="358"/>
      <c r="U888" s="358"/>
      <c r="V888" s="358"/>
      <c r="W888" s="358"/>
      <c r="X888" s="358"/>
      <c r="Y888" s="358"/>
      <c r="Z888" s="358"/>
      <c r="AA888" s="358"/>
      <c r="AB888" s="358"/>
      <c r="AC888" s="358"/>
      <c r="AD888" s="358"/>
      <c r="AE888" s="358"/>
      <c r="AF888" s="358"/>
      <c r="AG888" s="358"/>
      <c r="AH888" s="358"/>
      <c r="AI888" s="358"/>
      <c r="AJ888" s="358"/>
      <c r="AK888" s="358"/>
    </row>
    <row r="889" spans="1:37" ht="13">
      <c r="A889" s="358"/>
      <c r="B889" s="358"/>
      <c r="C889" s="358"/>
      <c r="D889" s="358"/>
      <c r="E889" s="358"/>
      <c r="F889" s="358"/>
      <c r="G889" s="358"/>
      <c r="H889" s="358"/>
      <c r="I889" s="358"/>
      <c r="J889" s="358"/>
      <c r="K889" s="358"/>
      <c r="L889" s="358"/>
      <c r="M889" s="358"/>
      <c r="N889" s="358"/>
      <c r="O889" s="358"/>
      <c r="P889" s="358"/>
      <c r="Q889" s="358"/>
      <c r="R889" s="358"/>
      <c r="S889" s="358"/>
      <c r="T889" s="358"/>
      <c r="U889" s="358"/>
      <c r="V889" s="358"/>
      <c r="W889" s="358"/>
      <c r="X889" s="358"/>
      <c r="Y889" s="358"/>
      <c r="Z889" s="358"/>
      <c r="AA889" s="358"/>
      <c r="AB889" s="358"/>
      <c r="AC889" s="358"/>
      <c r="AD889" s="358"/>
      <c r="AE889" s="358"/>
      <c r="AF889" s="358"/>
      <c r="AG889" s="358"/>
      <c r="AH889" s="358"/>
      <c r="AI889" s="358"/>
      <c r="AJ889" s="358"/>
      <c r="AK889" s="358"/>
    </row>
    <row r="890" spans="1:37" ht="13">
      <c r="A890" s="358"/>
      <c r="B890" s="358"/>
      <c r="C890" s="358"/>
      <c r="D890" s="358"/>
      <c r="E890" s="358"/>
      <c r="F890" s="358"/>
      <c r="G890" s="358"/>
      <c r="H890" s="358"/>
      <c r="I890" s="358"/>
      <c r="J890" s="358"/>
      <c r="K890" s="358"/>
      <c r="L890" s="358"/>
      <c r="M890" s="358"/>
      <c r="N890" s="358"/>
      <c r="O890" s="358"/>
      <c r="P890" s="358"/>
      <c r="Q890" s="358"/>
      <c r="R890" s="358"/>
      <c r="S890" s="358"/>
      <c r="T890" s="358"/>
      <c r="U890" s="358"/>
      <c r="V890" s="358"/>
      <c r="W890" s="358"/>
      <c r="X890" s="358"/>
      <c r="Y890" s="358"/>
      <c r="Z890" s="358"/>
      <c r="AA890" s="358"/>
      <c r="AB890" s="358"/>
      <c r="AC890" s="358"/>
      <c r="AD890" s="358"/>
      <c r="AE890" s="358"/>
      <c r="AF890" s="358"/>
      <c r="AG890" s="358"/>
      <c r="AH890" s="358"/>
      <c r="AI890" s="358"/>
      <c r="AJ890" s="358"/>
      <c r="AK890" s="358"/>
    </row>
    <row r="891" spans="1:37" ht="13">
      <c r="A891" s="358"/>
      <c r="B891" s="358"/>
      <c r="C891" s="358"/>
      <c r="D891" s="358"/>
      <c r="E891" s="358"/>
      <c r="F891" s="358"/>
      <c r="G891" s="358"/>
      <c r="H891" s="358"/>
      <c r="I891" s="358"/>
      <c r="J891" s="358"/>
      <c r="K891" s="358"/>
      <c r="L891" s="358"/>
      <c r="M891" s="358"/>
      <c r="N891" s="358"/>
      <c r="O891" s="358"/>
      <c r="P891" s="358"/>
      <c r="Q891" s="358"/>
      <c r="R891" s="358"/>
      <c r="S891" s="358"/>
      <c r="T891" s="358"/>
      <c r="U891" s="358"/>
      <c r="V891" s="358"/>
      <c r="W891" s="358"/>
      <c r="X891" s="358"/>
      <c r="Y891" s="358"/>
      <c r="Z891" s="358"/>
      <c r="AA891" s="358"/>
      <c r="AB891" s="358"/>
      <c r="AC891" s="358"/>
      <c r="AD891" s="358"/>
      <c r="AE891" s="358"/>
      <c r="AF891" s="358"/>
      <c r="AG891" s="358"/>
      <c r="AH891" s="358"/>
      <c r="AI891" s="358"/>
      <c r="AJ891" s="358"/>
      <c r="AK891" s="358"/>
    </row>
    <row r="892" spans="1:37" ht="13">
      <c r="A892" s="358"/>
      <c r="B892" s="358"/>
      <c r="C892" s="358"/>
      <c r="D892" s="358"/>
      <c r="E892" s="358"/>
      <c r="F892" s="358"/>
      <c r="G892" s="358"/>
      <c r="H892" s="358"/>
      <c r="I892" s="358"/>
      <c r="J892" s="358"/>
      <c r="K892" s="358"/>
      <c r="L892" s="358"/>
      <c r="M892" s="358"/>
      <c r="N892" s="358"/>
      <c r="O892" s="358"/>
      <c r="P892" s="358"/>
      <c r="Q892" s="358"/>
      <c r="R892" s="358"/>
      <c r="S892" s="358"/>
      <c r="T892" s="358"/>
      <c r="U892" s="358"/>
      <c r="V892" s="358"/>
      <c r="W892" s="358"/>
      <c r="X892" s="358"/>
      <c r="Y892" s="358"/>
      <c r="Z892" s="358"/>
      <c r="AA892" s="358"/>
      <c r="AB892" s="358"/>
      <c r="AC892" s="358"/>
      <c r="AD892" s="358"/>
      <c r="AE892" s="358"/>
      <c r="AF892" s="358"/>
      <c r="AG892" s="358"/>
      <c r="AH892" s="358"/>
      <c r="AI892" s="358"/>
      <c r="AJ892" s="358"/>
      <c r="AK892" s="358"/>
    </row>
    <row r="893" spans="1:37" ht="13">
      <c r="A893" s="358"/>
      <c r="B893" s="358"/>
      <c r="C893" s="358"/>
      <c r="D893" s="358"/>
      <c r="E893" s="358"/>
      <c r="F893" s="358"/>
      <c r="G893" s="358"/>
      <c r="H893" s="358"/>
      <c r="I893" s="358"/>
      <c r="J893" s="358"/>
      <c r="K893" s="358"/>
      <c r="L893" s="358"/>
      <c r="M893" s="358"/>
      <c r="N893" s="358"/>
      <c r="O893" s="358"/>
      <c r="P893" s="358"/>
      <c r="Q893" s="358"/>
      <c r="R893" s="358"/>
      <c r="S893" s="358"/>
      <c r="T893" s="358"/>
      <c r="U893" s="358"/>
      <c r="V893" s="358"/>
      <c r="W893" s="358"/>
      <c r="X893" s="358"/>
      <c r="Y893" s="358"/>
      <c r="Z893" s="358"/>
      <c r="AA893" s="358"/>
      <c r="AB893" s="358"/>
      <c r="AC893" s="358"/>
      <c r="AD893" s="358"/>
      <c r="AE893" s="358"/>
      <c r="AF893" s="358"/>
      <c r="AG893" s="358"/>
      <c r="AH893" s="358"/>
      <c r="AI893" s="358"/>
      <c r="AJ893" s="358"/>
      <c r="AK893" s="358"/>
    </row>
    <row r="894" spans="1:37" ht="13">
      <c r="A894" s="358"/>
      <c r="B894" s="358"/>
      <c r="C894" s="358"/>
      <c r="D894" s="358"/>
      <c r="E894" s="358"/>
      <c r="F894" s="358"/>
      <c r="G894" s="358"/>
      <c r="H894" s="358"/>
      <c r="I894" s="358"/>
      <c r="J894" s="358"/>
      <c r="K894" s="358"/>
      <c r="L894" s="358"/>
      <c r="M894" s="358"/>
      <c r="N894" s="358"/>
      <c r="O894" s="358"/>
      <c r="P894" s="358"/>
      <c r="Q894" s="358"/>
      <c r="R894" s="358"/>
      <c r="S894" s="358"/>
      <c r="T894" s="358"/>
      <c r="U894" s="358"/>
      <c r="V894" s="358"/>
      <c r="W894" s="358"/>
      <c r="X894" s="358"/>
      <c r="Y894" s="358"/>
      <c r="Z894" s="358"/>
      <c r="AA894" s="358"/>
      <c r="AB894" s="358"/>
      <c r="AC894" s="358"/>
      <c r="AD894" s="358"/>
      <c r="AE894" s="358"/>
      <c r="AF894" s="358"/>
      <c r="AG894" s="358"/>
      <c r="AH894" s="358"/>
      <c r="AI894" s="358"/>
      <c r="AJ894" s="358"/>
      <c r="AK894" s="358"/>
    </row>
    <row r="895" spans="1:37" ht="13">
      <c r="A895" s="358"/>
      <c r="B895" s="358"/>
      <c r="C895" s="358"/>
      <c r="D895" s="358"/>
      <c r="E895" s="358"/>
      <c r="F895" s="358"/>
      <c r="G895" s="358"/>
      <c r="H895" s="358"/>
      <c r="I895" s="358"/>
      <c r="J895" s="358"/>
      <c r="K895" s="358"/>
      <c r="L895" s="358"/>
      <c r="M895" s="358"/>
      <c r="N895" s="358"/>
      <c r="O895" s="358"/>
      <c r="P895" s="358"/>
      <c r="Q895" s="358"/>
      <c r="R895" s="358"/>
      <c r="S895" s="358"/>
      <c r="T895" s="358"/>
      <c r="U895" s="358"/>
      <c r="V895" s="358"/>
      <c r="W895" s="358"/>
      <c r="X895" s="358"/>
      <c r="Y895" s="358"/>
      <c r="Z895" s="358"/>
      <c r="AA895" s="358"/>
      <c r="AB895" s="358"/>
      <c r="AC895" s="358"/>
      <c r="AD895" s="358"/>
      <c r="AE895" s="358"/>
      <c r="AF895" s="358"/>
      <c r="AG895" s="358"/>
      <c r="AH895" s="358"/>
      <c r="AI895" s="358"/>
      <c r="AJ895" s="358"/>
      <c r="AK895" s="358"/>
    </row>
    <row r="896" spans="1:37" ht="13">
      <c r="A896" s="358"/>
      <c r="B896" s="358"/>
      <c r="C896" s="358"/>
      <c r="D896" s="358"/>
      <c r="E896" s="358"/>
      <c r="F896" s="358"/>
      <c r="G896" s="358"/>
      <c r="H896" s="358"/>
      <c r="I896" s="358"/>
      <c r="J896" s="358"/>
      <c r="K896" s="358"/>
      <c r="L896" s="358"/>
      <c r="M896" s="358"/>
      <c r="N896" s="358"/>
      <c r="O896" s="358"/>
      <c r="P896" s="358"/>
      <c r="Q896" s="358"/>
      <c r="R896" s="358"/>
      <c r="S896" s="358"/>
      <c r="T896" s="358"/>
      <c r="U896" s="358"/>
      <c r="V896" s="358"/>
      <c r="W896" s="358"/>
      <c r="X896" s="358"/>
      <c r="Y896" s="358"/>
      <c r="Z896" s="358"/>
      <c r="AA896" s="358"/>
      <c r="AB896" s="358"/>
      <c r="AC896" s="358"/>
      <c r="AD896" s="358"/>
      <c r="AE896" s="358"/>
      <c r="AF896" s="358"/>
      <c r="AG896" s="358"/>
      <c r="AH896" s="358"/>
      <c r="AI896" s="358"/>
      <c r="AJ896" s="358"/>
      <c r="AK896" s="358"/>
    </row>
    <row r="897" spans="1:37" ht="13">
      <c r="A897" s="358"/>
      <c r="B897" s="358"/>
      <c r="C897" s="358"/>
      <c r="D897" s="358"/>
      <c r="E897" s="358"/>
      <c r="F897" s="358"/>
      <c r="G897" s="358"/>
      <c r="H897" s="358"/>
      <c r="I897" s="358"/>
      <c r="J897" s="358"/>
      <c r="K897" s="358"/>
      <c r="L897" s="358"/>
      <c r="M897" s="358"/>
      <c r="N897" s="358"/>
      <c r="O897" s="358"/>
      <c r="P897" s="358"/>
      <c r="Q897" s="358"/>
      <c r="R897" s="358"/>
      <c r="S897" s="358"/>
      <c r="T897" s="358"/>
      <c r="U897" s="358"/>
      <c r="V897" s="358"/>
      <c r="W897" s="358"/>
      <c r="X897" s="358"/>
      <c r="Y897" s="358"/>
      <c r="Z897" s="358"/>
      <c r="AA897" s="358"/>
      <c r="AB897" s="358"/>
      <c r="AC897" s="358"/>
      <c r="AD897" s="358"/>
      <c r="AE897" s="358"/>
      <c r="AF897" s="358"/>
      <c r="AG897" s="358"/>
      <c r="AH897" s="358"/>
      <c r="AI897" s="358"/>
      <c r="AJ897" s="358"/>
      <c r="AK897" s="358"/>
    </row>
    <row r="898" spans="1:37" ht="13">
      <c r="A898" s="358"/>
      <c r="B898" s="358"/>
      <c r="C898" s="358"/>
      <c r="D898" s="358"/>
      <c r="E898" s="358"/>
      <c r="F898" s="358"/>
      <c r="G898" s="358"/>
      <c r="H898" s="358"/>
      <c r="I898" s="358"/>
      <c r="J898" s="358"/>
      <c r="K898" s="358"/>
      <c r="L898" s="358"/>
      <c r="M898" s="358"/>
      <c r="N898" s="358"/>
      <c r="O898" s="358"/>
      <c r="P898" s="358"/>
      <c r="Q898" s="358"/>
      <c r="R898" s="358"/>
      <c r="S898" s="358"/>
      <c r="T898" s="358"/>
      <c r="U898" s="358"/>
      <c r="V898" s="358"/>
      <c r="W898" s="358"/>
      <c r="X898" s="358"/>
      <c r="Y898" s="358"/>
      <c r="Z898" s="358"/>
      <c r="AA898" s="358"/>
      <c r="AB898" s="358"/>
      <c r="AC898" s="358"/>
      <c r="AD898" s="358"/>
      <c r="AE898" s="358"/>
      <c r="AF898" s="358"/>
      <c r="AG898" s="358"/>
      <c r="AH898" s="358"/>
      <c r="AI898" s="358"/>
      <c r="AJ898" s="358"/>
      <c r="AK898" s="358"/>
    </row>
    <row r="899" spans="1:37" ht="13">
      <c r="A899" s="358"/>
      <c r="B899" s="358"/>
      <c r="C899" s="358"/>
      <c r="D899" s="358"/>
      <c r="E899" s="358"/>
      <c r="F899" s="358"/>
      <c r="G899" s="358"/>
      <c r="H899" s="358"/>
      <c r="I899" s="358"/>
      <c r="J899" s="358"/>
      <c r="K899" s="358"/>
      <c r="L899" s="358"/>
      <c r="M899" s="358"/>
      <c r="N899" s="358"/>
      <c r="O899" s="358"/>
      <c r="P899" s="358"/>
      <c r="Q899" s="358"/>
      <c r="R899" s="358"/>
      <c r="S899" s="358"/>
      <c r="T899" s="358"/>
      <c r="U899" s="358"/>
      <c r="V899" s="358"/>
      <c r="W899" s="358"/>
      <c r="X899" s="358"/>
      <c r="Y899" s="358"/>
      <c r="Z899" s="358"/>
      <c r="AA899" s="358"/>
      <c r="AB899" s="358"/>
      <c r="AC899" s="358"/>
      <c r="AD899" s="358"/>
      <c r="AE899" s="358"/>
      <c r="AF899" s="358"/>
      <c r="AG899" s="358"/>
      <c r="AH899" s="358"/>
      <c r="AI899" s="358"/>
      <c r="AJ899" s="358"/>
      <c r="AK899" s="358"/>
    </row>
    <row r="900" spans="1:37" ht="13">
      <c r="A900" s="358"/>
      <c r="B900" s="358"/>
      <c r="C900" s="358"/>
      <c r="D900" s="358"/>
      <c r="E900" s="358"/>
      <c r="F900" s="358"/>
      <c r="G900" s="358"/>
      <c r="H900" s="358"/>
      <c r="I900" s="358"/>
      <c r="J900" s="358"/>
      <c r="K900" s="358"/>
      <c r="L900" s="358"/>
      <c r="M900" s="358"/>
      <c r="N900" s="358"/>
      <c r="O900" s="358"/>
      <c r="P900" s="358"/>
      <c r="Q900" s="358"/>
      <c r="R900" s="358"/>
      <c r="S900" s="358"/>
      <c r="T900" s="358"/>
      <c r="U900" s="358"/>
      <c r="V900" s="358"/>
      <c r="W900" s="358"/>
      <c r="X900" s="358"/>
      <c r="Y900" s="358"/>
      <c r="Z900" s="358"/>
      <c r="AA900" s="358"/>
      <c r="AB900" s="358"/>
      <c r="AC900" s="358"/>
      <c r="AD900" s="358"/>
      <c r="AE900" s="358"/>
      <c r="AF900" s="358"/>
      <c r="AG900" s="358"/>
      <c r="AH900" s="358"/>
      <c r="AI900" s="358"/>
      <c r="AJ900" s="358"/>
      <c r="AK900" s="358"/>
    </row>
    <row r="901" spans="1:37" ht="13">
      <c r="A901" s="358"/>
      <c r="B901" s="358"/>
      <c r="C901" s="358"/>
      <c r="D901" s="358"/>
      <c r="E901" s="358"/>
      <c r="F901" s="358"/>
      <c r="G901" s="358"/>
      <c r="H901" s="358"/>
      <c r="I901" s="358"/>
      <c r="J901" s="358"/>
      <c r="K901" s="358"/>
      <c r="L901" s="358"/>
      <c r="M901" s="358"/>
      <c r="N901" s="358"/>
      <c r="O901" s="358"/>
      <c r="P901" s="358"/>
      <c r="Q901" s="358"/>
      <c r="R901" s="358"/>
      <c r="S901" s="358"/>
      <c r="T901" s="358"/>
      <c r="U901" s="358"/>
      <c r="V901" s="358"/>
      <c r="W901" s="358"/>
      <c r="X901" s="358"/>
      <c r="Y901" s="358"/>
      <c r="Z901" s="358"/>
      <c r="AA901" s="358"/>
      <c r="AB901" s="358"/>
      <c r="AC901" s="358"/>
      <c r="AD901" s="358"/>
      <c r="AE901" s="358"/>
      <c r="AF901" s="358"/>
      <c r="AG901" s="358"/>
      <c r="AH901" s="358"/>
      <c r="AI901" s="358"/>
      <c r="AJ901" s="358"/>
      <c r="AK901" s="358"/>
    </row>
    <row r="902" spans="1:37" ht="13">
      <c r="A902" s="358"/>
      <c r="B902" s="358"/>
      <c r="C902" s="358"/>
      <c r="D902" s="358"/>
      <c r="E902" s="358"/>
      <c r="F902" s="358"/>
      <c r="G902" s="358"/>
      <c r="H902" s="358"/>
      <c r="I902" s="358"/>
      <c r="J902" s="358"/>
      <c r="K902" s="358"/>
      <c r="L902" s="358"/>
      <c r="M902" s="358"/>
      <c r="N902" s="358"/>
      <c r="O902" s="358"/>
      <c r="P902" s="358"/>
      <c r="Q902" s="358"/>
      <c r="R902" s="358"/>
      <c r="S902" s="358"/>
      <c r="T902" s="358"/>
      <c r="U902" s="358"/>
      <c r="V902" s="358"/>
      <c r="W902" s="358"/>
      <c r="X902" s="358"/>
      <c r="Y902" s="358"/>
      <c r="Z902" s="358"/>
      <c r="AA902" s="358"/>
      <c r="AB902" s="358"/>
      <c r="AC902" s="358"/>
      <c r="AD902" s="358"/>
      <c r="AE902" s="358"/>
      <c r="AF902" s="358"/>
      <c r="AG902" s="358"/>
      <c r="AH902" s="358"/>
      <c r="AI902" s="358"/>
      <c r="AJ902" s="358"/>
      <c r="AK902" s="358"/>
    </row>
    <row r="903" spans="1:37" ht="13">
      <c r="A903" s="358"/>
      <c r="B903" s="358"/>
      <c r="C903" s="358"/>
      <c r="D903" s="358"/>
      <c r="E903" s="358"/>
      <c r="F903" s="358"/>
      <c r="G903" s="358"/>
      <c r="H903" s="358"/>
      <c r="I903" s="358"/>
      <c r="J903" s="358"/>
      <c r="K903" s="358"/>
      <c r="L903" s="358"/>
      <c r="M903" s="358"/>
      <c r="N903" s="358"/>
      <c r="O903" s="358"/>
      <c r="P903" s="358"/>
      <c r="Q903" s="358"/>
      <c r="R903" s="358"/>
      <c r="S903" s="358"/>
      <c r="T903" s="358"/>
      <c r="U903" s="358"/>
      <c r="V903" s="358"/>
      <c r="W903" s="358"/>
      <c r="X903" s="358"/>
      <c r="Y903" s="358"/>
      <c r="Z903" s="358"/>
      <c r="AA903" s="358"/>
      <c r="AB903" s="358"/>
      <c r="AC903" s="358"/>
      <c r="AD903" s="358"/>
      <c r="AE903" s="358"/>
      <c r="AF903" s="358"/>
      <c r="AG903" s="358"/>
      <c r="AH903" s="358"/>
      <c r="AI903" s="358"/>
      <c r="AJ903" s="358"/>
      <c r="AK903" s="358"/>
    </row>
    <row r="904" spans="1:37" ht="13">
      <c r="A904" s="358"/>
      <c r="B904" s="358"/>
      <c r="C904" s="358"/>
      <c r="D904" s="358"/>
      <c r="E904" s="358"/>
      <c r="F904" s="358"/>
      <c r="G904" s="358"/>
      <c r="H904" s="358"/>
      <c r="I904" s="358"/>
      <c r="J904" s="358"/>
      <c r="K904" s="358"/>
      <c r="L904" s="358"/>
      <c r="M904" s="358"/>
      <c r="N904" s="358"/>
      <c r="O904" s="358"/>
      <c r="P904" s="358"/>
      <c r="Q904" s="358"/>
      <c r="R904" s="358"/>
      <c r="S904" s="358"/>
      <c r="T904" s="358"/>
      <c r="U904" s="358"/>
      <c r="V904" s="358"/>
      <c r="W904" s="358"/>
      <c r="X904" s="358"/>
      <c r="Y904" s="358"/>
      <c r="Z904" s="358"/>
      <c r="AA904" s="358"/>
      <c r="AB904" s="358"/>
      <c r="AC904" s="358"/>
      <c r="AD904" s="358"/>
      <c r="AE904" s="358"/>
      <c r="AF904" s="358"/>
      <c r="AG904" s="358"/>
      <c r="AH904" s="358"/>
      <c r="AI904" s="358"/>
      <c r="AJ904" s="358"/>
      <c r="AK904" s="358"/>
    </row>
    <row r="905" spans="1:37" ht="13">
      <c r="A905" s="358"/>
      <c r="B905" s="358"/>
      <c r="C905" s="358"/>
      <c r="D905" s="358"/>
      <c r="E905" s="358"/>
      <c r="F905" s="358"/>
      <c r="G905" s="358"/>
      <c r="H905" s="358"/>
      <c r="I905" s="358"/>
      <c r="J905" s="358"/>
      <c r="K905" s="358"/>
      <c r="L905" s="358"/>
      <c r="M905" s="358"/>
      <c r="N905" s="358"/>
      <c r="O905" s="358"/>
      <c r="P905" s="358"/>
      <c r="Q905" s="358"/>
      <c r="R905" s="358"/>
      <c r="S905" s="358"/>
      <c r="T905" s="358"/>
      <c r="U905" s="358"/>
      <c r="V905" s="358"/>
      <c r="W905" s="358"/>
      <c r="X905" s="358"/>
      <c r="Y905" s="358"/>
      <c r="Z905" s="358"/>
      <c r="AA905" s="358"/>
      <c r="AB905" s="358"/>
      <c r="AC905" s="358"/>
      <c r="AD905" s="358"/>
      <c r="AE905" s="358"/>
      <c r="AF905" s="358"/>
      <c r="AG905" s="358"/>
      <c r="AH905" s="358"/>
      <c r="AI905" s="358"/>
      <c r="AJ905" s="358"/>
      <c r="AK905" s="358"/>
    </row>
    <row r="906" spans="1:37" ht="13">
      <c r="A906" s="358"/>
      <c r="B906" s="358"/>
      <c r="C906" s="358"/>
      <c r="D906" s="358"/>
      <c r="E906" s="358"/>
      <c r="F906" s="358"/>
      <c r="G906" s="358"/>
      <c r="H906" s="358"/>
      <c r="I906" s="358"/>
      <c r="J906" s="358"/>
      <c r="K906" s="358"/>
      <c r="L906" s="358"/>
      <c r="M906" s="358"/>
      <c r="N906" s="358"/>
      <c r="O906" s="358"/>
      <c r="P906" s="358"/>
      <c r="Q906" s="358"/>
      <c r="R906" s="358"/>
      <c r="S906" s="358"/>
      <c r="T906" s="358"/>
      <c r="U906" s="358"/>
      <c r="V906" s="358"/>
      <c r="W906" s="358"/>
      <c r="X906" s="358"/>
      <c r="Y906" s="358"/>
      <c r="Z906" s="358"/>
      <c r="AA906" s="358"/>
      <c r="AB906" s="358"/>
      <c r="AC906" s="358"/>
      <c r="AD906" s="358"/>
      <c r="AE906" s="358"/>
      <c r="AF906" s="358"/>
      <c r="AG906" s="358"/>
      <c r="AH906" s="358"/>
      <c r="AI906" s="358"/>
      <c r="AJ906" s="358"/>
      <c r="AK906" s="358"/>
    </row>
    <row r="907" spans="1:37" ht="13">
      <c r="A907" s="358"/>
      <c r="B907" s="358"/>
      <c r="C907" s="358"/>
      <c r="D907" s="358"/>
      <c r="E907" s="358"/>
      <c r="F907" s="358"/>
      <c r="G907" s="358"/>
      <c r="H907" s="358"/>
      <c r="I907" s="358"/>
      <c r="J907" s="358"/>
      <c r="K907" s="358"/>
      <c r="L907" s="358"/>
      <c r="M907" s="358"/>
      <c r="N907" s="358"/>
      <c r="O907" s="358"/>
      <c r="P907" s="358"/>
      <c r="Q907" s="358"/>
      <c r="R907" s="358"/>
      <c r="S907" s="358"/>
      <c r="T907" s="358"/>
      <c r="U907" s="358"/>
      <c r="V907" s="358"/>
      <c r="W907" s="358"/>
      <c r="X907" s="358"/>
      <c r="Y907" s="358"/>
      <c r="Z907" s="358"/>
      <c r="AA907" s="358"/>
      <c r="AB907" s="358"/>
      <c r="AC907" s="358"/>
      <c r="AD907" s="358"/>
      <c r="AE907" s="358"/>
      <c r="AF907" s="358"/>
      <c r="AG907" s="358"/>
      <c r="AH907" s="358"/>
      <c r="AI907" s="358"/>
      <c r="AJ907" s="358"/>
      <c r="AK907" s="358"/>
    </row>
    <row r="908" spans="1:37" ht="13">
      <c r="A908" s="358"/>
      <c r="B908" s="358"/>
      <c r="C908" s="358"/>
      <c r="D908" s="358"/>
      <c r="E908" s="358"/>
      <c r="F908" s="358"/>
      <c r="G908" s="358"/>
      <c r="H908" s="358"/>
      <c r="I908" s="358"/>
      <c r="J908" s="358"/>
      <c r="K908" s="358"/>
      <c r="L908" s="358"/>
      <c r="M908" s="358"/>
      <c r="N908" s="358"/>
      <c r="O908" s="358"/>
      <c r="P908" s="358"/>
      <c r="Q908" s="358"/>
      <c r="R908" s="358"/>
      <c r="S908" s="358"/>
      <c r="T908" s="358"/>
      <c r="U908" s="358"/>
      <c r="V908" s="358"/>
      <c r="W908" s="358"/>
      <c r="X908" s="358"/>
      <c r="Y908" s="358"/>
      <c r="Z908" s="358"/>
      <c r="AA908" s="358"/>
      <c r="AB908" s="358"/>
      <c r="AC908" s="358"/>
      <c r="AD908" s="358"/>
      <c r="AE908" s="358"/>
      <c r="AF908" s="358"/>
      <c r="AG908" s="358"/>
      <c r="AH908" s="358"/>
      <c r="AI908" s="358"/>
      <c r="AJ908" s="358"/>
      <c r="AK908" s="358"/>
    </row>
    <row r="909" spans="1:37" ht="13">
      <c r="A909" s="358"/>
      <c r="B909" s="358"/>
      <c r="C909" s="358"/>
      <c r="D909" s="358"/>
      <c r="E909" s="358"/>
      <c r="F909" s="358"/>
      <c r="G909" s="358"/>
      <c r="H909" s="358"/>
      <c r="I909" s="358"/>
      <c r="J909" s="358"/>
      <c r="K909" s="358"/>
      <c r="L909" s="358"/>
      <c r="M909" s="358"/>
      <c r="N909" s="358"/>
      <c r="O909" s="358"/>
      <c r="P909" s="358"/>
      <c r="Q909" s="358"/>
      <c r="R909" s="358"/>
      <c r="S909" s="358"/>
      <c r="T909" s="358"/>
      <c r="U909" s="358"/>
      <c r="V909" s="358"/>
      <c r="W909" s="358"/>
      <c r="X909" s="358"/>
      <c r="Y909" s="358"/>
      <c r="Z909" s="358"/>
      <c r="AA909" s="358"/>
      <c r="AB909" s="358"/>
      <c r="AC909" s="358"/>
      <c r="AD909" s="358"/>
      <c r="AE909" s="358"/>
      <c r="AF909" s="358"/>
      <c r="AG909" s="358"/>
      <c r="AH909" s="358"/>
      <c r="AI909" s="358"/>
      <c r="AJ909" s="358"/>
      <c r="AK909" s="358"/>
    </row>
    <row r="910" spans="1:37" ht="13">
      <c r="A910" s="358"/>
      <c r="B910" s="358"/>
      <c r="C910" s="358"/>
      <c r="D910" s="358"/>
      <c r="E910" s="358"/>
      <c r="F910" s="358"/>
      <c r="G910" s="358"/>
      <c r="H910" s="358"/>
      <c r="I910" s="358"/>
      <c r="J910" s="358"/>
      <c r="K910" s="358"/>
      <c r="L910" s="358"/>
      <c r="M910" s="358"/>
      <c r="N910" s="358"/>
      <c r="O910" s="358"/>
      <c r="P910" s="358"/>
      <c r="Q910" s="358"/>
      <c r="R910" s="358"/>
      <c r="S910" s="358"/>
      <c r="T910" s="358"/>
      <c r="U910" s="358"/>
      <c r="V910" s="358"/>
      <c r="W910" s="358"/>
      <c r="X910" s="358"/>
      <c r="Y910" s="358"/>
      <c r="Z910" s="358"/>
      <c r="AA910" s="358"/>
      <c r="AB910" s="358"/>
      <c r="AC910" s="358"/>
      <c r="AD910" s="358"/>
      <c r="AE910" s="358"/>
      <c r="AF910" s="358"/>
      <c r="AG910" s="358"/>
      <c r="AH910" s="358"/>
      <c r="AI910" s="358"/>
      <c r="AJ910" s="358"/>
      <c r="AK910" s="358"/>
    </row>
    <row r="911" spans="1:37" ht="13">
      <c r="A911" s="358"/>
      <c r="B911" s="358"/>
      <c r="C911" s="358"/>
      <c r="D911" s="358"/>
      <c r="E911" s="358"/>
      <c r="F911" s="358"/>
      <c r="G911" s="358"/>
      <c r="H911" s="358"/>
      <c r="I911" s="358"/>
      <c r="J911" s="358"/>
      <c r="K911" s="358"/>
      <c r="L911" s="358"/>
      <c r="M911" s="358"/>
      <c r="N911" s="358"/>
      <c r="O911" s="358"/>
      <c r="P911" s="358"/>
      <c r="Q911" s="358"/>
      <c r="R911" s="358"/>
      <c r="S911" s="358"/>
      <c r="T911" s="358"/>
      <c r="U911" s="358"/>
      <c r="V911" s="358"/>
      <c r="W911" s="358"/>
      <c r="X911" s="358"/>
      <c r="Y911" s="358"/>
      <c r="Z911" s="358"/>
      <c r="AA911" s="358"/>
      <c r="AB911" s="358"/>
      <c r="AC911" s="358"/>
      <c r="AD911" s="358"/>
      <c r="AE911" s="358"/>
      <c r="AF911" s="358"/>
      <c r="AG911" s="358"/>
      <c r="AH911" s="358"/>
      <c r="AI911" s="358"/>
      <c r="AJ911" s="358"/>
      <c r="AK911" s="358"/>
    </row>
    <row r="912" spans="1:37" ht="13">
      <c r="A912" s="358"/>
      <c r="B912" s="358"/>
      <c r="C912" s="358"/>
      <c r="D912" s="358"/>
      <c r="E912" s="358"/>
      <c r="F912" s="358"/>
      <c r="G912" s="358"/>
      <c r="H912" s="358"/>
      <c r="I912" s="358"/>
      <c r="J912" s="358"/>
      <c r="K912" s="358"/>
      <c r="L912" s="358"/>
      <c r="M912" s="358"/>
      <c r="N912" s="358"/>
      <c r="O912" s="358"/>
      <c r="P912" s="358"/>
      <c r="Q912" s="358"/>
      <c r="R912" s="358"/>
      <c r="S912" s="358"/>
      <c r="T912" s="358"/>
      <c r="U912" s="358"/>
      <c r="V912" s="358"/>
      <c r="W912" s="358"/>
      <c r="X912" s="358"/>
      <c r="Y912" s="358"/>
      <c r="Z912" s="358"/>
      <c r="AA912" s="358"/>
      <c r="AB912" s="358"/>
      <c r="AC912" s="358"/>
      <c r="AD912" s="358"/>
      <c r="AE912" s="358"/>
      <c r="AF912" s="358"/>
      <c r="AG912" s="358"/>
      <c r="AH912" s="358"/>
      <c r="AI912" s="358"/>
      <c r="AJ912" s="358"/>
      <c r="AK912" s="358"/>
    </row>
    <row r="913" spans="1:37" ht="13">
      <c r="A913" s="358"/>
      <c r="B913" s="358"/>
      <c r="C913" s="358"/>
      <c r="D913" s="358"/>
      <c r="E913" s="358"/>
      <c r="F913" s="358"/>
      <c r="G913" s="358"/>
      <c r="H913" s="358"/>
      <c r="I913" s="358"/>
      <c r="J913" s="358"/>
      <c r="K913" s="358"/>
      <c r="L913" s="358"/>
      <c r="M913" s="358"/>
      <c r="N913" s="358"/>
      <c r="O913" s="358"/>
      <c r="P913" s="358"/>
      <c r="Q913" s="358"/>
      <c r="R913" s="358"/>
      <c r="S913" s="358"/>
      <c r="T913" s="358"/>
      <c r="U913" s="358"/>
      <c r="V913" s="358"/>
      <c r="W913" s="358"/>
      <c r="X913" s="358"/>
      <c r="Y913" s="358"/>
      <c r="Z913" s="358"/>
      <c r="AA913" s="358"/>
      <c r="AB913" s="358"/>
      <c r="AC913" s="358"/>
      <c r="AD913" s="358"/>
      <c r="AE913" s="358"/>
      <c r="AF913" s="358"/>
      <c r="AG913" s="358"/>
      <c r="AH913" s="358"/>
      <c r="AI913" s="358"/>
      <c r="AJ913" s="358"/>
      <c r="AK913" s="358"/>
    </row>
    <row r="914" spans="1:37" ht="13">
      <c r="A914" s="358"/>
      <c r="B914" s="358"/>
      <c r="C914" s="358"/>
      <c r="D914" s="358"/>
      <c r="E914" s="358"/>
      <c r="F914" s="358"/>
      <c r="G914" s="358"/>
      <c r="H914" s="358"/>
      <c r="I914" s="358"/>
      <c r="J914" s="358"/>
      <c r="K914" s="358"/>
      <c r="L914" s="358"/>
      <c r="M914" s="358"/>
      <c r="N914" s="358"/>
      <c r="O914" s="358"/>
      <c r="P914" s="358"/>
      <c r="Q914" s="358"/>
      <c r="R914" s="358"/>
      <c r="S914" s="358"/>
      <c r="T914" s="358"/>
      <c r="U914" s="358"/>
      <c r="V914" s="358"/>
      <c r="W914" s="358"/>
      <c r="X914" s="358"/>
      <c r="Y914" s="358"/>
      <c r="Z914" s="358"/>
      <c r="AA914" s="358"/>
      <c r="AB914" s="358"/>
      <c r="AC914" s="358"/>
      <c r="AD914" s="358"/>
      <c r="AE914" s="358"/>
      <c r="AF914" s="358"/>
      <c r="AG914" s="358"/>
      <c r="AH914" s="358"/>
      <c r="AI914" s="358"/>
      <c r="AJ914" s="358"/>
      <c r="AK914" s="358"/>
    </row>
    <row r="915" spans="1:37" ht="13">
      <c r="A915" s="358"/>
      <c r="B915" s="358"/>
      <c r="C915" s="358"/>
      <c r="D915" s="358"/>
      <c r="E915" s="358"/>
      <c r="F915" s="358"/>
      <c r="G915" s="358"/>
      <c r="H915" s="358"/>
      <c r="I915" s="358"/>
      <c r="J915" s="358"/>
      <c r="K915" s="358"/>
      <c r="L915" s="358"/>
      <c r="M915" s="358"/>
      <c r="N915" s="358"/>
      <c r="O915" s="358"/>
      <c r="P915" s="358"/>
      <c r="Q915" s="358"/>
      <c r="R915" s="358"/>
      <c r="S915" s="358"/>
      <c r="T915" s="358"/>
      <c r="U915" s="358"/>
      <c r="V915" s="358"/>
      <c r="W915" s="358"/>
      <c r="X915" s="358"/>
      <c r="Y915" s="358"/>
      <c r="Z915" s="358"/>
      <c r="AA915" s="358"/>
      <c r="AB915" s="358"/>
      <c r="AC915" s="358"/>
      <c r="AD915" s="358"/>
      <c r="AE915" s="358"/>
      <c r="AF915" s="358"/>
      <c r="AG915" s="358"/>
      <c r="AH915" s="358"/>
      <c r="AI915" s="358"/>
      <c r="AJ915" s="358"/>
      <c r="AK915" s="358"/>
    </row>
    <row r="916" spans="1:37" ht="13">
      <c r="A916" s="358"/>
      <c r="B916" s="358"/>
      <c r="C916" s="358"/>
      <c r="D916" s="358"/>
      <c r="E916" s="358"/>
      <c r="F916" s="358"/>
      <c r="G916" s="358"/>
      <c r="H916" s="358"/>
      <c r="I916" s="358"/>
      <c r="J916" s="358"/>
      <c r="K916" s="358"/>
      <c r="L916" s="358"/>
      <c r="M916" s="358"/>
      <c r="N916" s="358"/>
      <c r="O916" s="358"/>
      <c r="P916" s="358"/>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row>
    <row r="917" spans="1:37" ht="13">
      <c r="A917" s="358"/>
      <c r="B917" s="358"/>
      <c r="C917" s="358"/>
      <c r="D917" s="358"/>
      <c r="E917" s="358"/>
      <c r="F917" s="358"/>
      <c r="G917" s="358"/>
      <c r="H917" s="358"/>
      <c r="I917" s="358"/>
      <c r="J917" s="358"/>
      <c r="K917" s="358"/>
      <c r="L917" s="358"/>
      <c r="M917" s="358"/>
      <c r="N917" s="358"/>
      <c r="O917" s="358"/>
      <c r="P917" s="358"/>
      <c r="Q917" s="358"/>
      <c r="R917" s="358"/>
      <c r="S917" s="358"/>
      <c r="T917" s="358"/>
      <c r="U917" s="358"/>
      <c r="V917" s="358"/>
      <c r="W917" s="358"/>
      <c r="X917" s="358"/>
      <c r="Y917" s="358"/>
      <c r="Z917" s="358"/>
      <c r="AA917" s="358"/>
      <c r="AB917" s="358"/>
      <c r="AC917" s="358"/>
      <c r="AD917" s="358"/>
      <c r="AE917" s="358"/>
      <c r="AF917" s="358"/>
      <c r="AG917" s="358"/>
      <c r="AH917" s="358"/>
      <c r="AI917" s="358"/>
      <c r="AJ917" s="358"/>
      <c r="AK917" s="358"/>
    </row>
    <row r="918" spans="1:37" ht="13">
      <c r="A918" s="358"/>
      <c r="B918" s="358"/>
      <c r="C918" s="358"/>
      <c r="D918" s="358"/>
      <c r="E918" s="358"/>
      <c r="F918" s="358"/>
      <c r="G918" s="358"/>
      <c r="H918" s="358"/>
      <c r="I918" s="358"/>
      <c r="J918" s="358"/>
      <c r="K918" s="358"/>
      <c r="L918" s="358"/>
      <c r="M918" s="358"/>
      <c r="N918" s="358"/>
      <c r="O918" s="358"/>
      <c r="P918" s="358"/>
      <c r="Q918" s="358"/>
      <c r="R918" s="358"/>
      <c r="S918" s="358"/>
      <c r="T918" s="358"/>
      <c r="U918" s="358"/>
      <c r="V918" s="358"/>
      <c r="W918" s="358"/>
      <c r="X918" s="358"/>
      <c r="Y918" s="358"/>
      <c r="Z918" s="358"/>
      <c r="AA918" s="358"/>
      <c r="AB918" s="358"/>
      <c r="AC918" s="358"/>
      <c r="AD918" s="358"/>
      <c r="AE918" s="358"/>
      <c r="AF918" s="358"/>
      <c r="AG918" s="358"/>
      <c r="AH918" s="358"/>
      <c r="AI918" s="358"/>
      <c r="AJ918" s="358"/>
      <c r="AK918" s="358"/>
    </row>
    <row r="919" spans="1:37" ht="13">
      <c r="A919" s="358"/>
      <c r="B919" s="358"/>
      <c r="C919" s="358"/>
      <c r="D919" s="358"/>
      <c r="E919" s="358"/>
      <c r="F919" s="358"/>
      <c r="G919" s="358"/>
      <c r="H919" s="358"/>
      <c r="I919" s="358"/>
      <c r="J919" s="358"/>
      <c r="K919" s="358"/>
      <c r="L919" s="358"/>
      <c r="M919" s="358"/>
      <c r="N919" s="358"/>
      <c r="O919" s="358"/>
      <c r="P919" s="358"/>
      <c r="Q919" s="358"/>
      <c r="R919" s="358"/>
      <c r="S919" s="358"/>
      <c r="T919" s="358"/>
      <c r="U919" s="358"/>
      <c r="V919" s="358"/>
      <c r="W919" s="358"/>
      <c r="X919" s="358"/>
      <c r="Y919" s="358"/>
      <c r="Z919" s="358"/>
      <c r="AA919" s="358"/>
      <c r="AB919" s="358"/>
      <c r="AC919" s="358"/>
      <c r="AD919" s="358"/>
      <c r="AE919" s="358"/>
      <c r="AF919" s="358"/>
      <c r="AG919" s="358"/>
      <c r="AH919" s="358"/>
      <c r="AI919" s="358"/>
      <c r="AJ919" s="358"/>
      <c r="AK919" s="358"/>
    </row>
    <row r="920" spans="1:37" ht="13">
      <c r="A920" s="358"/>
      <c r="B920" s="358"/>
      <c r="C920" s="358"/>
      <c r="D920" s="358"/>
      <c r="E920" s="358"/>
      <c r="F920" s="358"/>
      <c r="G920" s="358"/>
      <c r="H920" s="358"/>
      <c r="I920" s="358"/>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row>
    <row r="921" spans="1:37" ht="13">
      <c r="A921" s="358"/>
      <c r="B921" s="358"/>
      <c r="C921" s="358"/>
      <c r="D921" s="358"/>
      <c r="E921" s="358"/>
      <c r="F921" s="358"/>
      <c r="G921" s="358"/>
      <c r="H921" s="358"/>
      <c r="I921" s="358"/>
      <c r="J921" s="358"/>
      <c r="K921" s="358"/>
      <c r="L921" s="358"/>
      <c r="M921" s="358"/>
      <c r="N921" s="358"/>
      <c r="O921" s="358"/>
      <c r="P921" s="358"/>
      <c r="Q921" s="358"/>
      <c r="R921" s="358"/>
      <c r="S921" s="358"/>
      <c r="T921" s="358"/>
      <c r="U921" s="358"/>
      <c r="V921" s="358"/>
      <c r="W921" s="358"/>
      <c r="X921" s="358"/>
      <c r="Y921" s="358"/>
      <c r="Z921" s="358"/>
      <c r="AA921" s="358"/>
      <c r="AB921" s="358"/>
      <c r="AC921" s="358"/>
      <c r="AD921" s="358"/>
      <c r="AE921" s="358"/>
      <c r="AF921" s="358"/>
      <c r="AG921" s="358"/>
      <c r="AH921" s="358"/>
      <c r="AI921" s="358"/>
      <c r="AJ921" s="358"/>
      <c r="AK921" s="358"/>
    </row>
    <row r="922" spans="1:37" ht="13">
      <c r="A922" s="358"/>
      <c r="B922" s="358"/>
      <c r="C922" s="358"/>
      <c r="D922" s="358"/>
      <c r="E922" s="358"/>
      <c r="F922" s="358"/>
      <c r="G922" s="358"/>
      <c r="H922" s="358"/>
      <c r="I922" s="358"/>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row>
    <row r="923" spans="1:37" ht="13">
      <c r="A923" s="358"/>
      <c r="B923" s="358"/>
      <c r="C923" s="358"/>
      <c r="D923" s="358"/>
      <c r="E923" s="358"/>
      <c r="F923" s="358"/>
      <c r="G923" s="358"/>
      <c r="H923" s="358"/>
      <c r="I923" s="358"/>
      <c r="J923" s="358"/>
      <c r="K923" s="358"/>
      <c r="L923" s="358"/>
      <c r="M923" s="358"/>
      <c r="N923" s="358"/>
      <c r="O923" s="358"/>
      <c r="P923" s="358"/>
      <c r="Q923" s="358"/>
      <c r="R923" s="358"/>
      <c r="S923" s="358"/>
      <c r="T923" s="358"/>
      <c r="U923" s="358"/>
      <c r="V923" s="358"/>
      <c r="W923" s="358"/>
      <c r="X923" s="358"/>
      <c r="Y923" s="358"/>
      <c r="Z923" s="358"/>
      <c r="AA923" s="358"/>
      <c r="AB923" s="358"/>
      <c r="AC923" s="358"/>
      <c r="AD923" s="358"/>
      <c r="AE923" s="358"/>
      <c r="AF923" s="358"/>
      <c r="AG923" s="358"/>
      <c r="AH923" s="358"/>
      <c r="AI923" s="358"/>
      <c r="AJ923" s="358"/>
      <c r="AK923" s="358"/>
    </row>
    <row r="924" spans="1:37" ht="13">
      <c r="A924" s="358"/>
      <c r="B924" s="358"/>
      <c r="C924" s="358"/>
      <c r="D924" s="358"/>
      <c r="E924" s="358"/>
      <c r="F924" s="358"/>
      <c r="G924" s="358"/>
      <c r="H924" s="358"/>
      <c r="I924" s="358"/>
      <c r="J924" s="358"/>
      <c r="K924" s="358"/>
      <c r="L924" s="358"/>
      <c r="M924" s="358"/>
      <c r="N924" s="358"/>
      <c r="O924" s="358"/>
      <c r="P924" s="358"/>
      <c r="Q924" s="358"/>
      <c r="R924" s="358"/>
      <c r="S924" s="358"/>
      <c r="T924" s="358"/>
      <c r="U924" s="358"/>
      <c r="V924" s="358"/>
      <c r="W924" s="358"/>
      <c r="X924" s="358"/>
      <c r="Y924" s="358"/>
      <c r="Z924" s="358"/>
      <c r="AA924" s="358"/>
      <c r="AB924" s="358"/>
      <c r="AC924" s="358"/>
      <c r="AD924" s="358"/>
      <c r="AE924" s="358"/>
      <c r="AF924" s="358"/>
      <c r="AG924" s="358"/>
      <c r="AH924" s="358"/>
      <c r="AI924" s="358"/>
      <c r="AJ924" s="358"/>
      <c r="AK924" s="358"/>
    </row>
    <row r="925" spans="1:37" ht="13">
      <c r="A925" s="358"/>
      <c r="B925" s="358"/>
      <c r="C925" s="358"/>
      <c r="D925" s="358"/>
      <c r="E925" s="358"/>
      <c r="F925" s="358"/>
      <c r="G925" s="358"/>
      <c r="H925" s="358"/>
      <c r="I925" s="358"/>
      <c r="J925" s="358"/>
      <c r="K925" s="358"/>
      <c r="L925" s="358"/>
      <c r="M925" s="358"/>
      <c r="N925" s="358"/>
      <c r="O925" s="358"/>
      <c r="P925" s="358"/>
      <c r="Q925" s="358"/>
      <c r="R925" s="358"/>
      <c r="S925" s="358"/>
      <c r="T925" s="358"/>
      <c r="U925" s="358"/>
      <c r="V925" s="358"/>
      <c r="W925" s="358"/>
      <c r="X925" s="358"/>
      <c r="Y925" s="358"/>
      <c r="Z925" s="358"/>
      <c r="AA925" s="358"/>
      <c r="AB925" s="358"/>
      <c r="AC925" s="358"/>
      <c r="AD925" s="358"/>
      <c r="AE925" s="358"/>
      <c r="AF925" s="358"/>
      <c r="AG925" s="358"/>
      <c r="AH925" s="358"/>
      <c r="AI925" s="358"/>
      <c r="AJ925" s="358"/>
      <c r="AK925" s="358"/>
    </row>
    <row r="926" spans="1:37" ht="13">
      <c r="A926" s="358"/>
      <c r="B926" s="358"/>
      <c r="C926" s="358"/>
      <c r="D926" s="358"/>
      <c r="E926" s="358"/>
      <c r="F926" s="358"/>
      <c r="G926" s="358"/>
      <c r="H926" s="358"/>
      <c r="I926" s="358"/>
      <c r="J926" s="358"/>
      <c r="K926" s="358"/>
      <c r="L926" s="358"/>
      <c r="M926" s="358"/>
      <c r="N926" s="358"/>
      <c r="O926" s="358"/>
      <c r="P926" s="358"/>
      <c r="Q926" s="358"/>
      <c r="R926" s="358"/>
      <c r="S926" s="358"/>
      <c r="T926" s="358"/>
      <c r="U926" s="358"/>
      <c r="V926" s="358"/>
      <c r="W926" s="358"/>
      <c r="X926" s="358"/>
      <c r="Y926" s="358"/>
      <c r="Z926" s="358"/>
      <c r="AA926" s="358"/>
      <c r="AB926" s="358"/>
      <c r="AC926" s="358"/>
      <c r="AD926" s="358"/>
      <c r="AE926" s="358"/>
      <c r="AF926" s="358"/>
      <c r="AG926" s="358"/>
      <c r="AH926" s="358"/>
      <c r="AI926" s="358"/>
      <c r="AJ926" s="358"/>
      <c r="AK926" s="358"/>
    </row>
    <row r="927" spans="1:37" ht="13">
      <c r="A927" s="358"/>
      <c r="B927" s="358"/>
      <c r="C927" s="358"/>
      <c r="D927" s="358"/>
      <c r="E927" s="358"/>
      <c r="F927" s="358"/>
      <c r="G927" s="358"/>
      <c r="H927" s="358"/>
      <c r="I927" s="358"/>
      <c r="J927" s="358"/>
      <c r="K927" s="358"/>
      <c r="L927" s="358"/>
      <c r="M927" s="358"/>
      <c r="N927" s="358"/>
      <c r="O927" s="358"/>
      <c r="P927" s="358"/>
      <c r="Q927" s="358"/>
      <c r="R927" s="358"/>
      <c r="S927" s="358"/>
      <c r="T927" s="358"/>
      <c r="U927" s="358"/>
      <c r="V927" s="358"/>
      <c r="W927" s="358"/>
      <c r="X927" s="358"/>
      <c r="Y927" s="358"/>
      <c r="Z927" s="358"/>
      <c r="AA927" s="358"/>
      <c r="AB927" s="358"/>
      <c r="AC927" s="358"/>
      <c r="AD927" s="358"/>
      <c r="AE927" s="358"/>
      <c r="AF927" s="358"/>
      <c r="AG927" s="358"/>
      <c r="AH927" s="358"/>
      <c r="AI927" s="358"/>
      <c r="AJ927" s="358"/>
      <c r="AK927" s="358"/>
    </row>
    <row r="928" spans="1:37" ht="13">
      <c r="A928" s="358"/>
      <c r="B928" s="358"/>
      <c r="C928" s="358"/>
      <c r="D928" s="358"/>
      <c r="E928" s="358"/>
      <c r="F928" s="358"/>
      <c r="G928" s="358"/>
      <c r="H928" s="358"/>
      <c r="I928" s="358"/>
      <c r="J928" s="358"/>
      <c r="K928" s="358"/>
      <c r="L928" s="358"/>
      <c r="M928" s="358"/>
      <c r="N928" s="358"/>
      <c r="O928" s="358"/>
      <c r="P928" s="358"/>
      <c r="Q928" s="358"/>
      <c r="R928" s="358"/>
      <c r="S928" s="358"/>
      <c r="T928" s="358"/>
      <c r="U928" s="358"/>
      <c r="V928" s="358"/>
      <c r="W928" s="358"/>
      <c r="X928" s="358"/>
      <c r="Y928" s="358"/>
      <c r="Z928" s="358"/>
      <c r="AA928" s="358"/>
      <c r="AB928" s="358"/>
      <c r="AC928" s="358"/>
      <c r="AD928" s="358"/>
      <c r="AE928" s="358"/>
      <c r="AF928" s="358"/>
      <c r="AG928" s="358"/>
      <c r="AH928" s="358"/>
      <c r="AI928" s="358"/>
      <c r="AJ928" s="358"/>
      <c r="AK928" s="358"/>
    </row>
    <row r="929" spans="1:37" ht="13">
      <c r="A929" s="358"/>
      <c r="B929" s="358"/>
      <c r="C929" s="358"/>
      <c r="D929" s="358"/>
      <c r="E929" s="358"/>
      <c r="F929" s="358"/>
      <c r="G929" s="358"/>
      <c r="H929" s="358"/>
      <c r="I929" s="358"/>
      <c r="J929" s="358"/>
      <c r="K929" s="358"/>
      <c r="L929" s="358"/>
      <c r="M929" s="358"/>
      <c r="N929" s="358"/>
      <c r="O929" s="358"/>
      <c r="P929" s="358"/>
      <c r="Q929" s="358"/>
      <c r="R929" s="358"/>
      <c r="S929" s="358"/>
      <c r="T929" s="358"/>
      <c r="U929" s="358"/>
      <c r="V929" s="358"/>
      <c r="W929" s="358"/>
      <c r="X929" s="358"/>
      <c r="Y929" s="358"/>
      <c r="Z929" s="358"/>
      <c r="AA929" s="358"/>
      <c r="AB929" s="358"/>
      <c r="AC929" s="358"/>
      <c r="AD929" s="358"/>
      <c r="AE929" s="358"/>
      <c r="AF929" s="358"/>
      <c r="AG929" s="358"/>
      <c r="AH929" s="358"/>
      <c r="AI929" s="358"/>
      <c r="AJ929" s="358"/>
      <c r="AK929" s="358"/>
    </row>
    <row r="930" spans="1:37" ht="13">
      <c r="A930" s="358"/>
      <c r="B930" s="358"/>
      <c r="C930" s="358"/>
      <c r="D930" s="358"/>
      <c r="E930" s="358"/>
      <c r="F930" s="358"/>
      <c r="G930" s="358"/>
      <c r="H930" s="358"/>
      <c r="I930" s="358"/>
      <c r="J930" s="358"/>
      <c r="K930" s="358"/>
      <c r="L930" s="358"/>
      <c r="M930" s="358"/>
      <c r="N930" s="358"/>
      <c r="O930" s="358"/>
      <c r="P930" s="358"/>
      <c r="Q930" s="358"/>
      <c r="R930" s="358"/>
      <c r="S930" s="358"/>
      <c r="T930" s="358"/>
      <c r="U930" s="358"/>
      <c r="V930" s="358"/>
      <c r="W930" s="358"/>
      <c r="X930" s="358"/>
      <c r="Y930" s="358"/>
      <c r="Z930" s="358"/>
      <c r="AA930" s="358"/>
      <c r="AB930" s="358"/>
      <c r="AC930" s="358"/>
      <c r="AD930" s="358"/>
      <c r="AE930" s="358"/>
      <c r="AF930" s="358"/>
      <c r="AG930" s="358"/>
      <c r="AH930" s="358"/>
      <c r="AI930" s="358"/>
      <c r="AJ930" s="358"/>
      <c r="AK930" s="358"/>
    </row>
    <row r="931" spans="1:37" ht="13">
      <c r="A931" s="358"/>
      <c r="B931" s="358"/>
      <c r="C931" s="358"/>
      <c r="D931" s="358"/>
      <c r="E931" s="358"/>
      <c r="F931" s="358"/>
      <c r="G931" s="358"/>
      <c r="H931" s="358"/>
      <c r="I931" s="358"/>
      <c r="J931" s="358"/>
      <c r="K931" s="358"/>
      <c r="L931" s="358"/>
      <c r="M931" s="358"/>
      <c r="N931" s="358"/>
      <c r="O931" s="358"/>
      <c r="P931" s="358"/>
      <c r="Q931" s="358"/>
      <c r="R931" s="358"/>
      <c r="S931" s="358"/>
      <c r="T931" s="358"/>
      <c r="U931" s="358"/>
      <c r="V931" s="358"/>
      <c r="W931" s="358"/>
      <c r="X931" s="358"/>
      <c r="Y931" s="358"/>
      <c r="Z931" s="358"/>
      <c r="AA931" s="358"/>
      <c r="AB931" s="358"/>
      <c r="AC931" s="358"/>
      <c r="AD931" s="358"/>
      <c r="AE931" s="358"/>
      <c r="AF931" s="358"/>
      <c r="AG931" s="358"/>
      <c r="AH931" s="358"/>
      <c r="AI931" s="358"/>
      <c r="AJ931" s="358"/>
      <c r="AK931" s="358"/>
    </row>
    <row r="932" spans="1:37" ht="13">
      <c r="A932" s="358"/>
      <c r="B932" s="358"/>
      <c r="C932" s="358"/>
      <c r="D932" s="358"/>
      <c r="E932" s="358"/>
      <c r="F932" s="358"/>
      <c r="G932" s="358"/>
      <c r="H932" s="358"/>
      <c r="I932" s="358"/>
      <c r="J932" s="358"/>
      <c r="K932" s="358"/>
      <c r="L932" s="358"/>
      <c r="M932" s="358"/>
      <c r="N932" s="358"/>
      <c r="O932" s="358"/>
      <c r="P932" s="358"/>
      <c r="Q932" s="358"/>
      <c r="R932" s="358"/>
      <c r="S932" s="358"/>
      <c r="T932" s="358"/>
      <c r="U932" s="358"/>
      <c r="V932" s="358"/>
      <c r="W932" s="358"/>
      <c r="X932" s="358"/>
      <c r="Y932" s="358"/>
      <c r="Z932" s="358"/>
      <c r="AA932" s="358"/>
      <c r="AB932" s="358"/>
      <c r="AC932" s="358"/>
      <c r="AD932" s="358"/>
      <c r="AE932" s="358"/>
      <c r="AF932" s="358"/>
      <c r="AG932" s="358"/>
      <c r="AH932" s="358"/>
      <c r="AI932" s="358"/>
      <c r="AJ932" s="358"/>
      <c r="AK932" s="358"/>
    </row>
    <row r="933" spans="1:37" ht="13">
      <c r="A933" s="358"/>
      <c r="B933" s="358"/>
      <c r="C933" s="358"/>
      <c r="D933" s="358"/>
      <c r="E933" s="358"/>
      <c r="F933" s="358"/>
      <c r="G933" s="358"/>
      <c r="H933" s="358"/>
      <c r="I933" s="358"/>
      <c r="J933" s="358"/>
      <c r="K933" s="358"/>
      <c r="L933" s="358"/>
      <c r="M933" s="358"/>
      <c r="N933" s="358"/>
      <c r="O933" s="358"/>
      <c r="P933" s="358"/>
      <c r="Q933" s="358"/>
      <c r="R933" s="358"/>
      <c r="S933" s="358"/>
      <c r="T933" s="358"/>
      <c r="U933" s="358"/>
      <c r="V933" s="358"/>
      <c r="W933" s="358"/>
      <c r="X933" s="358"/>
      <c r="Y933" s="358"/>
      <c r="Z933" s="358"/>
      <c r="AA933" s="358"/>
      <c r="AB933" s="358"/>
      <c r="AC933" s="358"/>
      <c r="AD933" s="358"/>
      <c r="AE933" s="358"/>
      <c r="AF933" s="358"/>
      <c r="AG933" s="358"/>
      <c r="AH933" s="358"/>
      <c r="AI933" s="358"/>
      <c r="AJ933" s="358"/>
      <c r="AK933" s="358"/>
    </row>
    <row r="934" spans="1:37" ht="13">
      <c r="A934" s="358"/>
      <c r="B934" s="358"/>
      <c r="C934" s="358"/>
      <c r="D934" s="358"/>
      <c r="E934" s="358"/>
      <c r="F934" s="358"/>
      <c r="G934" s="358"/>
      <c r="H934" s="358"/>
      <c r="I934" s="358"/>
      <c r="J934" s="358"/>
      <c r="K934" s="358"/>
      <c r="L934" s="358"/>
      <c r="M934" s="358"/>
      <c r="N934" s="358"/>
      <c r="O934" s="358"/>
      <c r="P934" s="358"/>
      <c r="Q934" s="358"/>
      <c r="R934" s="358"/>
      <c r="S934" s="358"/>
      <c r="T934" s="358"/>
      <c r="U934" s="358"/>
      <c r="V934" s="358"/>
      <c r="W934" s="358"/>
      <c r="X934" s="358"/>
      <c r="Y934" s="358"/>
      <c r="Z934" s="358"/>
      <c r="AA934" s="358"/>
      <c r="AB934" s="358"/>
      <c r="AC934" s="358"/>
      <c r="AD934" s="358"/>
      <c r="AE934" s="358"/>
      <c r="AF934" s="358"/>
      <c r="AG934" s="358"/>
      <c r="AH934" s="358"/>
      <c r="AI934" s="358"/>
      <c r="AJ934" s="358"/>
      <c r="AK934" s="358"/>
    </row>
    <row r="935" spans="1:37" ht="13">
      <c r="A935" s="358"/>
      <c r="B935" s="358"/>
      <c r="C935" s="358"/>
      <c r="D935" s="358"/>
      <c r="E935" s="358"/>
      <c r="F935" s="358"/>
      <c r="G935" s="358"/>
      <c r="H935" s="358"/>
      <c r="I935" s="358"/>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8"/>
      <c r="AH935" s="358"/>
      <c r="AI935" s="358"/>
      <c r="AJ935" s="358"/>
      <c r="AK935" s="358"/>
    </row>
    <row r="936" spans="1:37" ht="13">
      <c r="A936" s="358"/>
      <c r="B936" s="358"/>
      <c r="C936" s="358"/>
      <c r="D936" s="358"/>
      <c r="E936" s="358"/>
      <c r="F936" s="358"/>
      <c r="G936" s="358"/>
      <c r="H936" s="358"/>
      <c r="I936" s="358"/>
      <c r="J936" s="358"/>
      <c r="K936" s="358"/>
      <c r="L936" s="358"/>
      <c r="M936" s="358"/>
      <c r="N936" s="358"/>
      <c r="O936" s="358"/>
      <c r="P936" s="358"/>
      <c r="Q936" s="358"/>
      <c r="R936" s="358"/>
      <c r="S936" s="358"/>
      <c r="T936" s="358"/>
      <c r="U936" s="358"/>
      <c r="V936" s="358"/>
      <c r="W936" s="358"/>
      <c r="X936" s="358"/>
      <c r="Y936" s="358"/>
      <c r="Z936" s="358"/>
      <c r="AA936" s="358"/>
      <c r="AB936" s="358"/>
      <c r="AC936" s="358"/>
      <c r="AD936" s="358"/>
      <c r="AE936" s="358"/>
      <c r="AF936" s="358"/>
      <c r="AG936" s="358"/>
      <c r="AH936" s="358"/>
      <c r="AI936" s="358"/>
      <c r="AJ936" s="358"/>
      <c r="AK936" s="358"/>
    </row>
    <row r="937" spans="1:37" ht="13">
      <c r="A937" s="358"/>
      <c r="B937" s="358"/>
      <c r="C937" s="358"/>
      <c r="D937" s="358"/>
      <c r="E937" s="358"/>
      <c r="F937" s="358"/>
      <c r="G937" s="358"/>
      <c r="H937" s="358"/>
      <c r="I937" s="358"/>
      <c r="J937" s="358"/>
      <c r="K937" s="358"/>
      <c r="L937" s="358"/>
      <c r="M937" s="358"/>
      <c r="N937" s="358"/>
      <c r="O937" s="358"/>
      <c r="P937" s="358"/>
      <c r="Q937" s="358"/>
      <c r="R937" s="358"/>
      <c r="S937" s="358"/>
      <c r="T937" s="358"/>
      <c r="U937" s="358"/>
      <c r="V937" s="358"/>
      <c r="W937" s="358"/>
      <c r="X937" s="358"/>
      <c r="Y937" s="358"/>
      <c r="Z937" s="358"/>
      <c r="AA937" s="358"/>
      <c r="AB937" s="358"/>
      <c r="AC937" s="358"/>
      <c r="AD937" s="358"/>
      <c r="AE937" s="358"/>
      <c r="AF937" s="358"/>
      <c r="AG937" s="358"/>
      <c r="AH937" s="358"/>
      <c r="AI937" s="358"/>
      <c r="AJ937" s="358"/>
      <c r="AK937" s="358"/>
    </row>
    <row r="938" spans="1:37" ht="13">
      <c r="A938" s="358"/>
      <c r="B938" s="358"/>
      <c r="C938" s="358"/>
      <c r="D938" s="358"/>
      <c r="E938" s="358"/>
      <c r="F938" s="358"/>
      <c r="G938" s="358"/>
      <c r="H938" s="358"/>
      <c r="I938" s="358"/>
      <c r="J938" s="358"/>
      <c r="K938" s="358"/>
      <c r="L938" s="358"/>
      <c r="M938" s="358"/>
      <c r="N938" s="358"/>
      <c r="O938" s="358"/>
      <c r="P938" s="358"/>
      <c r="Q938" s="358"/>
      <c r="R938" s="358"/>
      <c r="S938" s="358"/>
      <c r="T938" s="358"/>
      <c r="U938" s="358"/>
      <c r="V938" s="358"/>
      <c r="W938" s="358"/>
      <c r="X938" s="358"/>
      <c r="Y938" s="358"/>
      <c r="Z938" s="358"/>
      <c r="AA938" s="358"/>
      <c r="AB938" s="358"/>
      <c r="AC938" s="358"/>
      <c r="AD938" s="358"/>
      <c r="AE938" s="358"/>
      <c r="AF938" s="358"/>
      <c r="AG938" s="358"/>
      <c r="AH938" s="358"/>
      <c r="AI938" s="358"/>
      <c r="AJ938" s="358"/>
      <c r="AK938" s="358"/>
    </row>
    <row r="939" spans="1:37" ht="13">
      <c r="A939" s="358"/>
      <c r="B939" s="358"/>
      <c r="C939" s="358"/>
      <c r="D939" s="358"/>
      <c r="E939" s="358"/>
      <c r="F939" s="358"/>
      <c r="G939" s="358"/>
      <c r="H939" s="358"/>
      <c r="I939" s="358"/>
      <c r="J939" s="358"/>
      <c r="K939" s="358"/>
      <c r="L939" s="358"/>
      <c r="M939" s="358"/>
      <c r="N939" s="358"/>
      <c r="O939" s="358"/>
      <c r="P939" s="358"/>
      <c r="Q939" s="358"/>
      <c r="R939" s="358"/>
      <c r="S939" s="358"/>
      <c r="T939" s="358"/>
      <c r="U939" s="358"/>
      <c r="V939" s="358"/>
      <c r="W939" s="358"/>
      <c r="X939" s="358"/>
      <c r="Y939" s="358"/>
      <c r="Z939" s="358"/>
      <c r="AA939" s="358"/>
      <c r="AB939" s="358"/>
      <c r="AC939" s="358"/>
      <c r="AD939" s="358"/>
      <c r="AE939" s="358"/>
      <c r="AF939" s="358"/>
      <c r="AG939" s="358"/>
      <c r="AH939" s="358"/>
      <c r="AI939" s="358"/>
      <c r="AJ939" s="358"/>
      <c r="AK939" s="358"/>
    </row>
    <row r="940" spans="1:37" ht="13">
      <c r="A940" s="358"/>
      <c r="B940" s="358"/>
      <c r="C940" s="358"/>
      <c r="D940" s="358"/>
      <c r="E940" s="358"/>
      <c r="F940" s="358"/>
      <c r="G940" s="358"/>
      <c r="H940" s="358"/>
      <c r="I940" s="358"/>
      <c r="J940" s="358"/>
      <c r="K940" s="358"/>
      <c r="L940" s="358"/>
      <c r="M940" s="358"/>
      <c r="N940" s="358"/>
      <c r="O940" s="358"/>
      <c r="P940" s="358"/>
      <c r="Q940" s="358"/>
      <c r="R940" s="358"/>
      <c r="S940" s="358"/>
      <c r="T940" s="358"/>
      <c r="U940" s="358"/>
      <c r="V940" s="358"/>
      <c r="W940" s="358"/>
      <c r="X940" s="358"/>
      <c r="Y940" s="358"/>
      <c r="Z940" s="358"/>
      <c r="AA940" s="358"/>
      <c r="AB940" s="358"/>
      <c r="AC940" s="358"/>
      <c r="AD940" s="358"/>
      <c r="AE940" s="358"/>
      <c r="AF940" s="358"/>
      <c r="AG940" s="358"/>
      <c r="AH940" s="358"/>
      <c r="AI940" s="358"/>
      <c r="AJ940" s="358"/>
      <c r="AK940" s="358"/>
    </row>
    <row r="941" spans="1:37" ht="13">
      <c r="A941" s="358"/>
      <c r="B941" s="358"/>
      <c r="C941" s="358"/>
      <c r="D941" s="358"/>
      <c r="E941" s="358"/>
      <c r="F941" s="358"/>
      <c r="G941" s="358"/>
      <c r="H941" s="358"/>
      <c r="I941" s="358"/>
      <c r="J941" s="358"/>
      <c r="K941" s="358"/>
      <c r="L941" s="358"/>
      <c r="M941" s="358"/>
      <c r="N941" s="358"/>
      <c r="O941" s="358"/>
      <c r="P941" s="358"/>
      <c r="Q941" s="358"/>
      <c r="R941" s="358"/>
      <c r="S941" s="358"/>
      <c r="T941" s="358"/>
      <c r="U941" s="358"/>
      <c r="V941" s="358"/>
      <c r="W941" s="358"/>
      <c r="X941" s="358"/>
      <c r="Y941" s="358"/>
      <c r="Z941" s="358"/>
      <c r="AA941" s="358"/>
      <c r="AB941" s="358"/>
      <c r="AC941" s="358"/>
      <c r="AD941" s="358"/>
      <c r="AE941" s="358"/>
      <c r="AF941" s="358"/>
      <c r="AG941" s="358"/>
      <c r="AH941" s="358"/>
      <c r="AI941" s="358"/>
      <c r="AJ941" s="358"/>
      <c r="AK941" s="358"/>
    </row>
    <row r="942" spans="1:37" ht="13">
      <c r="A942" s="358"/>
      <c r="B942" s="358"/>
      <c r="C942" s="358"/>
      <c r="D942" s="358"/>
      <c r="E942" s="358"/>
      <c r="F942" s="358"/>
      <c r="G942" s="358"/>
      <c r="H942" s="358"/>
      <c r="I942" s="358"/>
      <c r="J942" s="358"/>
      <c r="K942" s="358"/>
      <c r="L942" s="358"/>
      <c r="M942" s="358"/>
      <c r="N942" s="358"/>
      <c r="O942" s="358"/>
      <c r="P942" s="358"/>
      <c r="Q942" s="358"/>
      <c r="R942" s="358"/>
      <c r="S942" s="358"/>
      <c r="T942" s="358"/>
      <c r="U942" s="358"/>
      <c r="V942" s="358"/>
      <c r="W942" s="358"/>
      <c r="X942" s="358"/>
      <c r="Y942" s="358"/>
      <c r="Z942" s="358"/>
      <c r="AA942" s="358"/>
      <c r="AB942" s="358"/>
      <c r="AC942" s="358"/>
      <c r="AD942" s="358"/>
      <c r="AE942" s="358"/>
      <c r="AF942" s="358"/>
      <c r="AG942" s="358"/>
      <c r="AH942" s="358"/>
      <c r="AI942" s="358"/>
      <c r="AJ942" s="358"/>
      <c r="AK942" s="358"/>
    </row>
    <row r="943" spans="1:37" ht="13">
      <c r="A943" s="358"/>
      <c r="B943" s="358"/>
      <c r="C943" s="358"/>
      <c r="D943" s="358"/>
      <c r="E943" s="358"/>
      <c r="F943" s="358"/>
      <c r="G943" s="358"/>
      <c r="H943" s="358"/>
      <c r="I943" s="358"/>
      <c r="J943" s="358"/>
      <c r="K943" s="358"/>
      <c r="L943" s="358"/>
      <c r="M943" s="358"/>
      <c r="N943" s="358"/>
      <c r="O943" s="358"/>
      <c r="P943" s="358"/>
      <c r="Q943" s="358"/>
      <c r="R943" s="358"/>
      <c r="S943" s="358"/>
      <c r="T943" s="358"/>
      <c r="U943" s="358"/>
      <c r="V943" s="358"/>
      <c r="W943" s="358"/>
      <c r="X943" s="358"/>
      <c r="Y943" s="358"/>
      <c r="Z943" s="358"/>
      <c r="AA943" s="358"/>
      <c r="AB943" s="358"/>
      <c r="AC943" s="358"/>
      <c r="AD943" s="358"/>
      <c r="AE943" s="358"/>
      <c r="AF943" s="358"/>
      <c r="AG943" s="358"/>
      <c r="AH943" s="358"/>
      <c r="AI943" s="358"/>
      <c r="AJ943" s="358"/>
      <c r="AK943" s="358"/>
    </row>
    <row r="944" spans="1:37" ht="13">
      <c r="A944" s="358"/>
      <c r="B944" s="358"/>
      <c r="C944" s="358"/>
      <c r="D944" s="358"/>
      <c r="E944" s="358"/>
      <c r="F944" s="358"/>
      <c r="G944" s="358"/>
      <c r="H944" s="358"/>
      <c r="I944" s="358"/>
      <c r="J944" s="358"/>
      <c r="K944" s="358"/>
      <c r="L944" s="358"/>
      <c r="M944" s="358"/>
      <c r="N944" s="358"/>
      <c r="O944" s="358"/>
      <c r="P944" s="358"/>
      <c r="Q944" s="358"/>
      <c r="R944" s="358"/>
      <c r="S944" s="358"/>
      <c r="T944" s="358"/>
      <c r="U944" s="358"/>
      <c r="V944" s="358"/>
      <c r="W944" s="358"/>
      <c r="X944" s="358"/>
      <c r="Y944" s="358"/>
      <c r="Z944" s="358"/>
      <c r="AA944" s="358"/>
      <c r="AB944" s="358"/>
      <c r="AC944" s="358"/>
      <c r="AD944" s="358"/>
      <c r="AE944" s="358"/>
      <c r="AF944" s="358"/>
      <c r="AG944" s="358"/>
      <c r="AH944" s="358"/>
      <c r="AI944" s="358"/>
      <c r="AJ944" s="358"/>
      <c r="AK944" s="358"/>
    </row>
    <row r="945" spans="1:37" ht="13">
      <c r="A945" s="358"/>
      <c r="B945" s="358"/>
      <c r="C945" s="358"/>
      <c r="D945" s="358"/>
      <c r="E945" s="358"/>
      <c r="F945" s="358"/>
      <c r="G945" s="358"/>
      <c r="H945" s="358"/>
      <c r="I945" s="358"/>
      <c r="J945" s="358"/>
      <c r="K945" s="358"/>
      <c r="L945" s="358"/>
      <c r="M945" s="358"/>
      <c r="N945" s="358"/>
      <c r="O945" s="358"/>
      <c r="P945" s="358"/>
      <c r="Q945" s="358"/>
      <c r="R945" s="358"/>
      <c r="S945" s="358"/>
      <c r="T945" s="358"/>
      <c r="U945" s="358"/>
      <c r="V945" s="358"/>
      <c r="W945" s="358"/>
      <c r="X945" s="358"/>
      <c r="Y945" s="358"/>
      <c r="Z945" s="358"/>
      <c r="AA945" s="358"/>
      <c r="AB945" s="358"/>
      <c r="AC945" s="358"/>
      <c r="AD945" s="358"/>
      <c r="AE945" s="358"/>
      <c r="AF945" s="358"/>
      <c r="AG945" s="358"/>
      <c r="AH945" s="358"/>
      <c r="AI945" s="358"/>
      <c r="AJ945" s="358"/>
      <c r="AK945" s="358"/>
    </row>
    <row r="946" spans="1:37" ht="13">
      <c r="A946" s="358"/>
      <c r="B946" s="358"/>
      <c r="C946" s="358"/>
      <c r="D946" s="358"/>
      <c r="E946" s="358"/>
      <c r="F946" s="358"/>
      <c r="G946" s="358"/>
      <c r="H946" s="358"/>
      <c r="I946" s="358"/>
      <c r="J946" s="358"/>
      <c r="K946" s="358"/>
      <c r="L946" s="358"/>
      <c r="M946" s="358"/>
      <c r="N946" s="358"/>
      <c r="O946" s="358"/>
      <c r="P946" s="358"/>
      <c r="Q946" s="358"/>
      <c r="R946" s="358"/>
      <c r="S946" s="358"/>
      <c r="T946" s="358"/>
      <c r="U946" s="358"/>
      <c r="V946" s="358"/>
      <c r="W946" s="358"/>
      <c r="X946" s="358"/>
      <c r="Y946" s="358"/>
      <c r="Z946" s="358"/>
      <c r="AA946" s="358"/>
      <c r="AB946" s="358"/>
      <c r="AC946" s="358"/>
      <c r="AD946" s="358"/>
      <c r="AE946" s="358"/>
      <c r="AF946" s="358"/>
      <c r="AG946" s="358"/>
      <c r="AH946" s="358"/>
      <c r="AI946" s="358"/>
      <c r="AJ946" s="358"/>
      <c r="AK946" s="358"/>
    </row>
    <row r="947" spans="1:37" ht="13">
      <c r="A947" s="358"/>
      <c r="B947" s="358"/>
      <c r="C947" s="358"/>
      <c r="D947" s="358"/>
      <c r="E947" s="358"/>
      <c r="F947" s="358"/>
      <c r="G947" s="358"/>
      <c r="H947" s="358"/>
      <c r="I947" s="358"/>
      <c r="J947" s="358"/>
      <c r="K947" s="358"/>
      <c r="L947" s="358"/>
      <c r="M947" s="358"/>
      <c r="N947" s="358"/>
      <c r="O947" s="358"/>
      <c r="P947" s="358"/>
      <c r="Q947" s="358"/>
      <c r="R947" s="358"/>
      <c r="S947" s="358"/>
      <c r="T947" s="358"/>
      <c r="U947" s="358"/>
      <c r="V947" s="358"/>
      <c r="W947" s="358"/>
      <c r="X947" s="358"/>
      <c r="Y947" s="358"/>
      <c r="Z947" s="358"/>
      <c r="AA947" s="358"/>
      <c r="AB947" s="358"/>
      <c r="AC947" s="358"/>
      <c r="AD947" s="358"/>
      <c r="AE947" s="358"/>
      <c r="AF947" s="358"/>
      <c r="AG947" s="358"/>
      <c r="AH947" s="358"/>
      <c r="AI947" s="358"/>
      <c r="AJ947" s="358"/>
      <c r="AK947" s="358"/>
    </row>
    <row r="948" spans="1:37" ht="13">
      <c r="A948" s="358"/>
      <c r="B948" s="358"/>
      <c r="C948" s="358"/>
      <c r="D948" s="358"/>
      <c r="E948" s="358"/>
      <c r="F948" s="358"/>
      <c r="G948" s="358"/>
      <c r="H948" s="358"/>
      <c r="I948" s="358"/>
      <c r="J948" s="358"/>
      <c r="K948" s="358"/>
      <c r="L948" s="358"/>
      <c r="M948" s="358"/>
      <c r="N948" s="358"/>
      <c r="O948" s="358"/>
      <c r="P948" s="358"/>
      <c r="Q948" s="358"/>
      <c r="R948" s="358"/>
      <c r="S948" s="358"/>
      <c r="T948" s="358"/>
      <c r="U948" s="358"/>
      <c r="V948" s="358"/>
      <c r="W948" s="358"/>
      <c r="X948" s="358"/>
      <c r="Y948" s="358"/>
      <c r="Z948" s="358"/>
      <c r="AA948" s="358"/>
      <c r="AB948" s="358"/>
      <c r="AC948" s="358"/>
      <c r="AD948" s="358"/>
      <c r="AE948" s="358"/>
      <c r="AF948" s="358"/>
      <c r="AG948" s="358"/>
      <c r="AH948" s="358"/>
      <c r="AI948" s="358"/>
      <c r="AJ948" s="358"/>
      <c r="AK948" s="358"/>
    </row>
    <row r="949" spans="1:37" ht="13">
      <c r="A949" s="358"/>
      <c r="B949" s="358"/>
      <c r="C949" s="358"/>
      <c r="D949" s="358"/>
      <c r="E949" s="358"/>
      <c r="F949" s="358"/>
      <c r="G949" s="358"/>
      <c r="H949" s="358"/>
      <c r="I949" s="358"/>
      <c r="J949" s="358"/>
      <c r="K949" s="358"/>
      <c r="L949" s="358"/>
      <c r="M949" s="358"/>
      <c r="N949" s="358"/>
      <c r="O949" s="358"/>
      <c r="P949" s="358"/>
      <c r="Q949" s="358"/>
      <c r="R949" s="358"/>
      <c r="S949" s="358"/>
      <c r="T949" s="358"/>
      <c r="U949" s="358"/>
      <c r="V949" s="358"/>
      <c r="W949" s="358"/>
      <c r="X949" s="358"/>
      <c r="Y949" s="358"/>
      <c r="Z949" s="358"/>
      <c r="AA949" s="358"/>
      <c r="AB949" s="358"/>
      <c r="AC949" s="358"/>
      <c r="AD949" s="358"/>
      <c r="AE949" s="358"/>
      <c r="AF949" s="358"/>
      <c r="AG949" s="358"/>
      <c r="AH949" s="358"/>
      <c r="AI949" s="358"/>
      <c r="AJ949" s="358"/>
      <c r="AK949" s="358"/>
    </row>
    <row r="950" spans="1:37" ht="13">
      <c r="A950" s="358"/>
      <c r="B950" s="358"/>
      <c r="C950" s="358"/>
      <c r="D950" s="358"/>
      <c r="E950" s="358"/>
      <c r="F950" s="358"/>
      <c r="G950" s="358"/>
      <c r="H950" s="358"/>
      <c r="I950" s="358"/>
      <c r="J950" s="358"/>
      <c r="K950" s="358"/>
      <c r="L950" s="358"/>
      <c r="M950" s="358"/>
      <c r="N950" s="358"/>
      <c r="O950" s="358"/>
      <c r="P950" s="358"/>
      <c r="Q950" s="358"/>
      <c r="R950" s="358"/>
      <c r="S950" s="358"/>
      <c r="T950" s="358"/>
      <c r="U950" s="358"/>
      <c r="V950" s="358"/>
      <c r="W950" s="358"/>
      <c r="X950" s="358"/>
      <c r="Y950" s="358"/>
      <c r="Z950" s="358"/>
      <c r="AA950" s="358"/>
      <c r="AB950" s="358"/>
      <c r="AC950" s="358"/>
      <c r="AD950" s="358"/>
      <c r="AE950" s="358"/>
      <c r="AF950" s="358"/>
      <c r="AG950" s="358"/>
      <c r="AH950" s="358"/>
      <c r="AI950" s="358"/>
      <c r="AJ950" s="358"/>
      <c r="AK950" s="358"/>
    </row>
    <row r="951" spans="1:37" ht="13">
      <c r="A951" s="358"/>
      <c r="B951" s="358"/>
      <c r="C951" s="358"/>
      <c r="D951" s="358"/>
      <c r="E951" s="358"/>
      <c r="F951" s="358"/>
      <c r="G951" s="358"/>
      <c r="H951" s="358"/>
      <c r="I951" s="358"/>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row>
    <row r="952" spans="1:37" ht="13">
      <c r="A952" s="358"/>
      <c r="B952" s="358"/>
      <c r="C952" s="358"/>
      <c r="D952" s="358"/>
      <c r="E952" s="358"/>
      <c r="F952" s="358"/>
      <c r="G952" s="358"/>
      <c r="H952" s="358"/>
      <c r="I952" s="358"/>
      <c r="J952" s="358"/>
      <c r="K952" s="358"/>
      <c r="L952" s="358"/>
      <c r="M952" s="358"/>
      <c r="N952" s="358"/>
      <c r="O952" s="358"/>
      <c r="P952" s="358"/>
      <c r="Q952" s="358"/>
      <c r="R952" s="358"/>
      <c r="S952" s="358"/>
      <c r="T952" s="358"/>
      <c r="U952" s="358"/>
      <c r="V952" s="358"/>
      <c r="W952" s="358"/>
      <c r="X952" s="358"/>
      <c r="Y952" s="358"/>
      <c r="Z952" s="358"/>
      <c r="AA952" s="358"/>
      <c r="AB952" s="358"/>
      <c r="AC952" s="358"/>
      <c r="AD952" s="358"/>
      <c r="AE952" s="358"/>
      <c r="AF952" s="358"/>
      <c r="AG952" s="358"/>
      <c r="AH952" s="358"/>
      <c r="AI952" s="358"/>
      <c r="AJ952" s="358"/>
      <c r="AK952" s="358"/>
    </row>
    <row r="953" spans="1:37" ht="13">
      <c r="A953" s="358"/>
      <c r="B953" s="358"/>
      <c r="C953" s="358"/>
      <c r="D953" s="358"/>
      <c r="E953" s="358"/>
      <c r="F953" s="358"/>
      <c r="G953" s="358"/>
      <c r="H953" s="358"/>
      <c r="I953" s="358"/>
      <c r="J953" s="358"/>
      <c r="K953" s="358"/>
      <c r="L953" s="358"/>
      <c r="M953" s="358"/>
      <c r="N953" s="358"/>
      <c r="O953" s="358"/>
      <c r="P953" s="358"/>
      <c r="Q953" s="358"/>
      <c r="R953" s="358"/>
      <c r="S953" s="358"/>
      <c r="T953" s="358"/>
      <c r="U953" s="358"/>
      <c r="V953" s="358"/>
      <c r="W953" s="358"/>
      <c r="X953" s="358"/>
      <c r="Y953" s="358"/>
      <c r="Z953" s="358"/>
      <c r="AA953" s="358"/>
      <c r="AB953" s="358"/>
      <c r="AC953" s="358"/>
      <c r="AD953" s="358"/>
      <c r="AE953" s="358"/>
      <c r="AF953" s="358"/>
      <c r="AG953" s="358"/>
      <c r="AH953" s="358"/>
      <c r="AI953" s="358"/>
      <c r="AJ953" s="358"/>
      <c r="AK953" s="358"/>
    </row>
    <row r="954" spans="1:37" ht="13">
      <c r="A954" s="358"/>
      <c r="B954" s="358"/>
      <c r="C954" s="358"/>
      <c r="D954" s="358"/>
      <c r="E954" s="358"/>
      <c r="F954" s="358"/>
      <c r="G954" s="358"/>
      <c r="H954" s="358"/>
      <c r="I954" s="358"/>
      <c r="J954" s="358"/>
      <c r="K954" s="358"/>
      <c r="L954" s="358"/>
      <c r="M954" s="358"/>
      <c r="N954" s="358"/>
      <c r="O954" s="358"/>
      <c r="P954" s="358"/>
      <c r="Q954" s="358"/>
      <c r="R954" s="358"/>
      <c r="S954" s="358"/>
      <c r="T954" s="358"/>
      <c r="U954" s="358"/>
      <c r="V954" s="358"/>
      <c r="W954" s="358"/>
      <c r="X954" s="358"/>
      <c r="Y954" s="358"/>
      <c r="Z954" s="358"/>
      <c r="AA954" s="358"/>
      <c r="AB954" s="358"/>
      <c r="AC954" s="358"/>
      <c r="AD954" s="358"/>
      <c r="AE954" s="358"/>
      <c r="AF954" s="358"/>
      <c r="AG954" s="358"/>
      <c r="AH954" s="358"/>
      <c r="AI954" s="358"/>
      <c r="AJ954" s="358"/>
      <c r="AK954" s="358"/>
    </row>
    <row r="955" spans="1:37" ht="13">
      <c r="A955" s="358"/>
      <c r="B955" s="358"/>
      <c r="C955" s="358"/>
      <c r="D955" s="358"/>
      <c r="E955" s="358"/>
      <c r="F955" s="358"/>
      <c r="G955" s="358"/>
      <c r="H955" s="358"/>
      <c r="I955" s="358"/>
      <c r="J955" s="358"/>
      <c r="K955" s="358"/>
      <c r="L955" s="358"/>
      <c r="M955" s="358"/>
      <c r="N955" s="358"/>
      <c r="O955" s="358"/>
      <c r="P955" s="358"/>
      <c r="Q955" s="358"/>
      <c r="R955" s="358"/>
      <c r="S955" s="358"/>
      <c r="T955" s="358"/>
      <c r="U955" s="358"/>
      <c r="V955" s="358"/>
      <c r="W955" s="358"/>
      <c r="X955" s="358"/>
      <c r="Y955" s="358"/>
      <c r="Z955" s="358"/>
      <c r="AA955" s="358"/>
      <c r="AB955" s="358"/>
      <c r="AC955" s="358"/>
      <c r="AD955" s="358"/>
      <c r="AE955" s="358"/>
      <c r="AF955" s="358"/>
      <c r="AG955" s="358"/>
      <c r="AH955" s="358"/>
      <c r="AI955" s="358"/>
      <c r="AJ955" s="358"/>
      <c r="AK955" s="358"/>
    </row>
    <row r="956" spans="1:37" ht="13">
      <c r="A956" s="358"/>
      <c r="B956" s="358"/>
      <c r="C956" s="358"/>
      <c r="D956" s="358"/>
      <c r="E956" s="358"/>
      <c r="F956" s="358"/>
      <c r="G956" s="358"/>
      <c r="H956" s="358"/>
      <c r="I956" s="358"/>
      <c r="J956" s="358"/>
      <c r="K956" s="358"/>
      <c r="L956" s="358"/>
      <c r="M956" s="358"/>
      <c r="N956" s="358"/>
      <c r="O956" s="358"/>
      <c r="P956" s="358"/>
      <c r="Q956" s="358"/>
      <c r="R956" s="358"/>
      <c r="S956" s="358"/>
      <c r="T956" s="358"/>
      <c r="U956" s="358"/>
      <c r="V956" s="358"/>
      <c r="W956" s="358"/>
      <c r="X956" s="358"/>
      <c r="Y956" s="358"/>
      <c r="Z956" s="358"/>
      <c r="AA956" s="358"/>
      <c r="AB956" s="358"/>
      <c r="AC956" s="358"/>
      <c r="AD956" s="358"/>
      <c r="AE956" s="358"/>
      <c r="AF956" s="358"/>
      <c r="AG956" s="358"/>
      <c r="AH956" s="358"/>
      <c r="AI956" s="358"/>
      <c r="AJ956" s="358"/>
      <c r="AK956" s="358"/>
    </row>
    <row r="957" spans="1:37" ht="13">
      <c r="A957" s="358"/>
      <c r="B957" s="358"/>
      <c r="C957" s="358"/>
      <c r="D957" s="358"/>
      <c r="E957" s="358"/>
      <c r="F957" s="358"/>
      <c r="G957" s="358"/>
      <c r="H957" s="358"/>
      <c r="I957" s="358"/>
      <c r="J957" s="358"/>
      <c r="K957" s="358"/>
      <c r="L957" s="358"/>
      <c r="M957" s="358"/>
      <c r="N957" s="358"/>
      <c r="O957" s="358"/>
      <c r="P957" s="358"/>
      <c r="Q957" s="358"/>
      <c r="R957" s="358"/>
      <c r="S957" s="358"/>
      <c r="T957" s="358"/>
      <c r="U957" s="358"/>
      <c r="V957" s="358"/>
      <c r="W957" s="358"/>
      <c r="X957" s="358"/>
      <c r="Y957" s="358"/>
      <c r="Z957" s="358"/>
      <c r="AA957" s="358"/>
      <c r="AB957" s="358"/>
      <c r="AC957" s="358"/>
      <c r="AD957" s="358"/>
      <c r="AE957" s="358"/>
      <c r="AF957" s="358"/>
      <c r="AG957" s="358"/>
      <c r="AH957" s="358"/>
      <c r="AI957" s="358"/>
      <c r="AJ957" s="358"/>
      <c r="AK957" s="358"/>
    </row>
    <row r="958" spans="1:37" ht="13">
      <c r="A958" s="358"/>
      <c r="B958" s="358"/>
      <c r="C958" s="358"/>
      <c r="D958" s="358"/>
      <c r="E958" s="358"/>
      <c r="F958" s="358"/>
      <c r="G958" s="358"/>
      <c r="H958" s="358"/>
      <c r="I958" s="358"/>
      <c r="J958" s="358"/>
      <c r="K958" s="358"/>
      <c r="L958" s="358"/>
      <c r="M958" s="358"/>
      <c r="N958" s="358"/>
      <c r="O958" s="358"/>
      <c r="P958" s="358"/>
      <c r="Q958" s="358"/>
      <c r="R958" s="358"/>
      <c r="S958" s="358"/>
      <c r="T958" s="358"/>
      <c r="U958" s="358"/>
      <c r="V958" s="358"/>
      <c r="W958" s="358"/>
      <c r="X958" s="358"/>
      <c r="Y958" s="358"/>
      <c r="Z958" s="358"/>
      <c r="AA958" s="358"/>
      <c r="AB958" s="358"/>
      <c r="AC958" s="358"/>
      <c r="AD958" s="358"/>
      <c r="AE958" s="358"/>
      <c r="AF958" s="358"/>
      <c r="AG958" s="358"/>
      <c r="AH958" s="358"/>
      <c r="AI958" s="358"/>
      <c r="AJ958" s="358"/>
      <c r="AK958" s="358"/>
    </row>
    <row r="959" spans="1:37" ht="13">
      <c r="A959" s="358"/>
      <c r="B959" s="358"/>
      <c r="C959" s="358"/>
      <c r="D959" s="358"/>
      <c r="E959" s="358"/>
      <c r="F959" s="358"/>
      <c r="G959" s="358"/>
      <c r="H959" s="358"/>
      <c r="I959" s="358"/>
      <c r="J959" s="358"/>
      <c r="K959" s="358"/>
      <c r="L959" s="358"/>
      <c r="M959" s="358"/>
      <c r="N959" s="358"/>
      <c r="O959" s="358"/>
      <c r="P959" s="358"/>
      <c r="Q959" s="358"/>
      <c r="R959" s="358"/>
      <c r="S959" s="358"/>
      <c r="T959" s="358"/>
      <c r="U959" s="358"/>
      <c r="V959" s="358"/>
      <c r="W959" s="358"/>
      <c r="X959" s="358"/>
      <c r="Y959" s="358"/>
      <c r="Z959" s="358"/>
      <c r="AA959" s="358"/>
      <c r="AB959" s="358"/>
      <c r="AC959" s="358"/>
      <c r="AD959" s="358"/>
      <c r="AE959" s="358"/>
      <c r="AF959" s="358"/>
      <c r="AG959" s="358"/>
      <c r="AH959" s="358"/>
      <c r="AI959" s="358"/>
      <c r="AJ959" s="358"/>
      <c r="AK959" s="358"/>
    </row>
    <row r="960" spans="1:37" ht="13">
      <c r="A960" s="358"/>
      <c r="B960" s="358"/>
      <c r="C960" s="358"/>
      <c r="D960" s="358"/>
      <c r="E960" s="358"/>
      <c r="F960" s="358"/>
      <c r="G960" s="358"/>
      <c r="H960" s="358"/>
      <c r="I960" s="358"/>
      <c r="J960" s="358"/>
      <c r="K960" s="358"/>
      <c r="L960" s="358"/>
      <c r="M960" s="358"/>
      <c r="N960" s="358"/>
      <c r="O960" s="358"/>
      <c r="P960" s="358"/>
      <c r="Q960" s="358"/>
      <c r="R960" s="358"/>
      <c r="S960" s="358"/>
      <c r="T960" s="358"/>
      <c r="U960" s="358"/>
      <c r="V960" s="358"/>
      <c r="W960" s="358"/>
      <c r="X960" s="358"/>
      <c r="Y960" s="358"/>
      <c r="Z960" s="358"/>
      <c r="AA960" s="358"/>
      <c r="AB960" s="358"/>
      <c r="AC960" s="358"/>
      <c r="AD960" s="358"/>
      <c r="AE960" s="358"/>
      <c r="AF960" s="358"/>
      <c r="AG960" s="358"/>
      <c r="AH960" s="358"/>
      <c r="AI960" s="358"/>
      <c r="AJ960" s="358"/>
      <c r="AK960" s="358"/>
    </row>
    <row r="961" spans="1:37" ht="13">
      <c r="A961" s="358"/>
      <c r="B961" s="358"/>
      <c r="C961" s="358"/>
      <c r="D961" s="358"/>
      <c r="E961" s="358"/>
      <c r="F961" s="358"/>
      <c r="G961" s="358"/>
      <c r="H961" s="358"/>
      <c r="I961" s="358"/>
      <c r="J961" s="358"/>
      <c r="K961" s="358"/>
      <c r="L961" s="358"/>
      <c r="M961" s="358"/>
      <c r="N961" s="358"/>
      <c r="O961" s="358"/>
      <c r="P961" s="358"/>
      <c r="Q961" s="358"/>
      <c r="R961" s="358"/>
      <c r="S961" s="358"/>
      <c r="T961" s="358"/>
      <c r="U961" s="358"/>
      <c r="V961" s="358"/>
      <c r="W961" s="358"/>
      <c r="X961" s="358"/>
      <c r="Y961" s="358"/>
      <c r="Z961" s="358"/>
      <c r="AA961" s="358"/>
      <c r="AB961" s="358"/>
      <c r="AC961" s="358"/>
      <c r="AD961" s="358"/>
      <c r="AE961" s="358"/>
      <c r="AF961" s="358"/>
      <c r="AG961" s="358"/>
      <c r="AH961" s="358"/>
      <c r="AI961" s="358"/>
      <c r="AJ961" s="358"/>
      <c r="AK961" s="358"/>
    </row>
    <row r="962" spans="1:37" ht="13">
      <c r="A962" s="358"/>
      <c r="B962" s="358"/>
      <c r="C962" s="358"/>
      <c r="D962" s="358"/>
      <c r="E962" s="358"/>
      <c r="F962" s="358"/>
      <c r="G962" s="358"/>
      <c r="H962" s="358"/>
      <c r="I962" s="358"/>
      <c r="J962" s="358"/>
      <c r="K962" s="358"/>
      <c r="L962" s="358"/>
      <c r="M962" s="358"/>
      <c r="N962" s="358"/>
      <c r="O962" s="358"/>
      <c r="P962" s="358"/>
      <c r="Q962" s="358"/>
      <c r="R962" s="358"/>
      <c r="S962" s="358"/>
      <c r="T962" s="358"/>
      <c r="U962" s="358"/>
      <c r="V962" s="358"/>
      <c r="W962" s="358"/>
      <c r="X962" s="358"/>
      <c r="Y962" s="358"/>
      <c r="Z962" s="358"/>
      <c r="AA962" s="358"/>
      <c r="AB962" s="358"/>
      <c r="AC962" s="358"/>
      <c r="AD962" s="358"/>
      <c r="AE962" s="358"/>
      <c r="AF962" s="358"/>
      <c r="AG962" s="358"/>
      <c r="AH962" s="358"/>
      <c r="AI962" s="358"/>
      <c r="AJ962" s="358"/>
      <c r="AK962" s="358"/>
    </row>
    <row r="963" spans="1:37" ht="13">
      <c r="A963" s="358"/>
      <c r="B963" s="358"/>
      <c r="C963" s="358"/>
      <c r="D963" s="358"/>
      <c r="E963" s="358"/>
      <c r="F963" s="358"/>
      <c r="G963" s="358"/>
      <c r="H963" s="358"/>
      <c r="I963" s="358"/>
      <c r="J963" s="358"/>
      <c r="K963" s="358"/>
      <c r="L963" s="358"/>
      <c r="M963" s="358"/>
      <c r="N963" s="358"/>
      <c r="O963" s="358"/>
      <c r="P963" s="358"/>
      <c r="Q963" s="358"/>
      <c r="R963" s="358"/>
      <c r="S963" s="358"/>
      <c r="T963" s="358"/>
      <c r="U963" s="358"/>
      <c r="V963" s="358"/>
      <c r="W963" s="358"/>
      <c r="X963" s="358"/>
      <c r="Y963" s="358"/>
      <c r="Z963" s="358"/>
      <c r="AA963" s="358"/>
      <c r="AB963" s="358"/>
      <c r="AC963" s="358"/>
      <c r="AD963" s="358"/>
      <c r="AE963" s="358"/>
      <c r="AF963" s="358"/>
      <c r="AG963" s="358"/>
      <c r="AH963" s="358"/>
      <c r="AI963" s="358"/>
      <c r="AJ963" s="358"/>
      <c r="AK963" s="358"/>
    </row>
    <row r="964" spans="1:37" ht="13">
      <c r="A964" s="358"/>
      <c r="B964" s="358"/>
      <c r="C964" s="358"/>
      <c r="D964" s="358"/>
      <c r="E964" s="358"/>
      <c r="F964" s="358"/>
      <c r="G964" s="358"/>
      <c r="H964" s="358"/>
      <c r="I964" s="358"/>
      <c r="J964" s="358"/>
      <c r="K964" s="358"/>
      <c r="L964" s="358"/>
      <c r="M964" s="358"/>
      <c r="N964" s="358"/>
      <c r="O964" s="358"/>
      <c r="P964" s="358"/>
      <c r="Q964" s="358"/>
      <c r="R964" s="358"/>
      <c r="S964" s="358"/>
      <c r="T964" s="358"/>
      <c r="U964" s="358"/>
      <c r="V964" s="358"/>
      <c r="W964" s="358"/>
      <c r="X964" s="358"/>
      <c r="Y964" s="358"/>
      <c r="Z964" s="358"/>
      <c r="AA964" s="358"/>
      <c r="AB964" s="358"/>
      <c r="AC964" s="358"/>
      <c r="AD964" s="358"/>
      <c r="AE964" s="358"/>
      <c r="AF964" s="358"/>
      <c r="AG964" s="358"/>
      <c r="AH964" s="358"/>
      <c r="AI964" s="358"/>
      <c r="AJ964" s="358"/>
      <c r="AK964" s="358"/>
    </row>
    <row r="965" spans="1:37" ht="13">
      <c r="A965" s="358"/>
      <c r="B965" s="358"/>
      <c r="C965" s="358"/>
      <c r="D965" s="358"/>
      <c r="E965" s="358"/>
      <c r="F965" s="358"/>
      <c r="G965" s="358"/>
      <c r="H965" s="358"/>
      <c r="I965" s="358"/>
      <c r="J965" s="358"/>
      <c r="K965" s="358"/>
      <c r="L965" s="358"/>
      <c r="M965" s="358"/>
      <c r="N965" s="358"/>
      <c r="O965" s="358"/>
      <c r="P965" s="358"/>
      <c r="Q965" s="358"/>
      <c r="R965" s="358"/>
      <c r="S965" s="358"/>
      <c r="T965" s="358"/>
      <c r="U965" s="358"/>
      <c r="V965" s="358"/>
      <c r="W965" s="358"/>
      <c r="X965" s="358"/>
      <c r="Y965" s="358"/>
      <c r="Z965" s="358"/>
      <c r="AA965" s="358"/>
      <c r="AB965" s="358"/>
      <c r="AC965" s="358"/>
      <c r="AD965" s="358"/>
      <c r="AE965" s="358"/>
      <c r="AF965" s="358"/>
      <c r="AG965" s="358"/>
      <c r="AH965" s="358"/>
      <c r="AI965" s="358"/>
      <c r="AJ965" s="358"/>
      <c r="AK965" s="358"/>
    </row>
    <row r="966" spans="1:37" ht="13">
      <c r="A966" s="358"/>
      <c r="B966" s="358"/>
      <c r="C966" s="358"/>
      <c r="D966" s="358"/>
      <c r="E966" s="358"/>
      <c r="F966" s="358"/>
      <c r="G966" s="358"/>
      <c r="H966" s="358"/>
      <c r="I966" s="358"/>
      <c r="J966" s="358"/>
      <c r="K966" s="358"/>
      <c r="L966" s="358"/>
      <c r="M966" s="358"/>
      <c r="N966" s="358"/>
      <c r="O966" s="358"/>
      <c r="P966" s="358"/>
      <c r="Q966" s="358"/>
      <c r="R966" s="358"/>
      <c r="S966" s="358"/>
      <c r="T966" s="358"/>
      <c r="U966" s="358"/>
      <c r="V966" s="358"/>
      <c r="W966" s="358"/>
      <c r="X966" s="358"/>
      <c r="Y966" s="358"/>
      <c r="Z966" s="358"/>
      <c r="AA966" s="358"/>
      <c r="AB966" s="358"/>
      <c r="AC966" s="358"/>
      <c r="AD966" s="358"/>
      <c r="AE966" s="358"/>
      <c r="AF966" s="358"/>
      <c r="AG966" s="358"/>
      <c r="AH966" s="358"/>
      <c r="AI966" s="358"/>
      <c r="AJ966" s="358"/>
      <c r="AK966" s="358"/>
    </row>
    <row r="967" spans="1:37" ht="13">
      <c r="A967" s="358"/>
      <c r="B967" s="358"/>
      <c r="C967" s="358"/>
      <c r="D967" s="358"/>
      <c r="E967" s="358"/>
      <c r="F967" s="358"/>
      <c r="G967" s="358"/>
      <c r="H967" s="358"/>
      <c r="I967" s="358"/>
      <c r="J967" s="358"/>
      <c r="K967" s="358"/>
      <c r="L967" s="358"/>
      <c r="M967" s="358"/>
      <c r="N967" s="358"/>
      <c r="O967" s="358"/>
      <c r="P967" s="358"/>
      <c r="Q967" s="358"/>
      <c r="R967" s="358"/>
      <c r="S967" s="358"/>
      <c r="T967" s="358"/>
      <c r="U967" s="358"/>
      <c r="V967" s="358"/>
      <c r="W967" s="358"/>
      <c r="X967" s="358"/>
      <c r="Y967" s="358"/>
      <c r="Z967" s="358"/>
      <c r="AA967" s="358"/>
      <c r="AB967" s="358"/>
      <c r="AC967" s="358"/>
      <c r="AD967" s="358"/>
      <c r="AE967" s="358"/>
      <c r="AF967" s="358"/>
      <c r="AG967" s="358"/>
      <c r="AH967" s="358"/>
      <c r="AI967" s="358"/>
      <c r="AJ967" s="358"/>
      <c r="AK967" s="358"/>
    </row>
    <row r="968" spans="1:37" ht="13">
      <c r="A968" s="358"/>
      <c r="B968" s="358"/>
      <c r="C968" s="358"/>
      <c r="D968" s="358"/>
      <c r="E968" s="358"/>
      <c r="F968" s="358"/>
      <c r="G968" s="358"/>
      <c r="H968" s="358"/>
      <c r="I968" s="358"/>
      <c r="J968" s="358"/>
      <c r="K968" s="358"/>
      <c r="L968" s="358"/>
      <c r="M968" s="358"/>
      <c r="N968" s="358"/>
      <c r="O968" s="358"/>
      <c r="P968" s="358"/>
      <c r="Q968" s="358"/>
      <c r="R968" s="358"/>
      <c r="S968" s="358"/>
      <c r="T968" s="358"/>
      <c r="U968" s="358"/>
      <c r="V968" s="358"/>
      <c r="W968" s="358"/>
      <c r="X968" s="358"/>
      <c r="Y968" s="358"/>
      <c r="Z968" s="358"/>
      <c r="AA968" s="358"/>
      <c r="AB968" s="358"/>
      <c r="AC968" s="358"/>
      <c r="AD968" s="358"/>
      <c r="AE968" s="358"/>
      <c r="AF968" s="358"/>
      <c r="AG968" s="358"/>
      <c r="AH968" s="358"/>
      <c r="AI968" s="358"/>
      <c r="AJ968" s="358"/>
      <c r="AK968" s="358"/>
    </row>
    <row r="969" spans="1:37" ht="13">
      <c r="A969" s="358"/>
      <c r="B969" s="358"/>
      <c r="C969" s="358"/>
      <c r="D969" s="358"/>
      <c r="E969" s="358"/>
      <c r="F969" s="358"/>
      <c r="G969" s="358"/>
      <c r="H969" s="358"/>
      <c r="I969" s="358"/>
      <c r="J969" s="358"/>
      <c r="K969" s="358"/>
      <c r="L969" s="358"/>
      <c r="M969" s="358"/>
      <c r="N969" s="358"/>
      <c r="O969" s="358"/>
      <c r="P969" s="358"/>
      <c r="Q969" s="358"/>
      <c r="R969" s="358"/>
      <c r="S969" s="358"/>
      <c r="T969" s="358"/>
      <c r="U969" s="358"/>
      <c r="V969" s="358"/>
      <c r="W969" s="358"/>
      <c r="X969" s="358"/>
      <c r="Y969" s="358"/>
      <c r="Z969" s="358"/>
      <c r="AA969" s="358"/>
      <c r="AB969" s="358"/>
      <c r="AC969" s="358"/>
      <c r="AD969" s="358"/>
      <c r="AE969" s="358"/>
      <c r="AF969" s="358"/>
      <c r="AG969" s="358"/>
      <c r="AH969" s="358"/>
      <c r="AI969" s="358"/>
      <c r="AJ969" s="358"/>
      <c r="AK969" s="358"/>
    </row>
    <row r="970" spans="1:37" ht="13">
      <c r="A970" s="358"/>
      <c r="B970" s="358"/>
      <c r="C970" s="358"/>
      <c r="D970" s="358"/>
      <c r="E970" s="358"/>
      <c r="F970" s="358"/>
      <c r="G970" s="358"/>
      <c r="H970" s="358"/>
      <c r="I970" s="358"/>
      <c r="J970" s="358"/>
      <c r="K970" s="358"/>
      <c r="L970" s="358"/>
      <c r="M970" s="358"/>
      <c r="N970" s="358"/>
      <c r="O970" s="358"/>
      <c r="P970" s="358"/>
      <c r="Q970" s="358"/>
      <c r="R970" s="358"/>
      <c r="S970" s="358"/>
      <c r="T970" s="358"/>
      <c r="U970" s="358"/>
      <c r="V970" s="358"/>
      <c r="W970" s="358"/>
      <c r="X970" s="358"/>
      <c r="Y970" s="358"/>
      <c r="Z970" s="358"/>
      <c r="AA970" s="358"/>
      <c r="AB970" s="358"/>
      <c r="AC970" s="358"/>
      <c r="AD970" s="358"/>
      <c r="AE970" s="358"/>
      <c r="AF970" s="358"/>
      <c r="AG970" s="358"/>
      <c r="AH970" s="358"/>
      <c r="AI970" s="358"/>
      <c r="AJ970" s="358"/>
      <c r="AK970" s="358"/>
    </row>
    <row r="971" spans="1:37" ht="13">
      <c r="A971" s="358"/>
      <c r="B971" s="358"/>
      <c r="C971" s="358"/>
      <c r="D971" s="358"/>
      <c r="E971" s="358"/>
      <c r="F971" s="358"/>
      <c r="G971" s="358"/>
      <c r="H971" s="358"/>
      <c r="I971" s="358"/>
      <c r="J971" s="358"/>
      <c r="K971" s="358"/>
      <c r="L971" s="358"/>
      <c r="M971" s="358"/>
      <c r="N971" s="358"/>
      <c r="O971" s="358"/>
      <c r="P971" s="358"/>
      <c r="Q971" s="358"/>
      <c r="R971" s="358"/>
      <c r="S971" s="358"/>
      <c r="T971" s="358"/>
      <c r="U971" s="358"/>
      <c r="V971" s="358"/>
      <c r="W971" s="358"/>
      <c r="X971" s="358"/>
      <c r="Y971" s="358"/>
      <c r="Z971" s="358"/>
      <c r="AA971" s="358"/>
      <c r="AB971" s="358"/>
      <c r="AC971" s="358"/>
      <c r="AD971" s="358"/>
      <c r="AE971" s="358"/>
      <c r="AF971" s="358"/>
      <c r="AG971" s="358"/>
      <c r="AH971" s="358"/>
      <c r="AI971" s="358"/>
      <c r="AJ971" s="358"/>
      <c r="AK971" s="358"/>
    </row>
    <row r="972" spans="1:37" ht="13">
      <c r="A972" s="358"/>
      <c r="B972" s="358"/>
      <c r="C972" s="358"/>
      <c r="D972" s="358"/>
      <c r="E972" s="358"/>
      <c r="F972" s="358"/>
      <c r="G972" s="358"/>
      <c r="H972" s="358"/>
      <c r="I972" s="358"/>
      <c r="J972" s="358"/>
      <c r="K972" s="358"/>
      <c r="L972" s="358"/>
      <c r="M972" s="358"/>
      <c r="N972" s="358"/>
      <c r="O972" s="358"/>
      <c r="P972" s="358"/>
      <c r="Q972" s="358"/>
      <c r="R972" s="358"/>
      <c r="S972" s="358"/>
      <c r="T972" s="358"/>
      <c r="U972" s="358"/>
      <c r="V972" s="358"/>
      <c r="W972" s="358"/>
      <c r="X972" s="358"/>
      <c r="Y972" s="358"/>
      <c r="Z972" s="358"/>
      <c r="AA972" s="358"/>
      <c r="AB972" s="358"/>
      <c r="AC972" s="358"/>
      <c r="AD972" s="358"/>
      <c r="AE972" s="358"/>
      <c r="AF972" s="358"/>
      <c r="AG972" s="358"/>
      <c r="AH972" s="358"/>
      <c r="AI972" s="358"/>
      <c r="AJ972" s="358"/>
      <c r="AK972" s="358"/>
    </row>
    <row r="973" spans="1:37" ht="13">
      <c r="A973" s="358"/>
      <c r="B973" s="358"/>
      <c r="C973" s="358"/>
      <c r="D973" s="358"/>
      <c r="E973" s="358"/>
      <c r="F973" s="358"/>
      <c r="G973" s="358"/>
      <c r="H973" s="358"/>
      <c r="I973" s="358"/>
      <c r="J973" s="358"/>
      <c r="K973" s="358"/>
      <c r="L973" s="358"/>
      <c r="M973" s="358"/>
      <c r="N973" s="358"/>
      <c r="O973" s="358"/>
      <c r="P973" s="358"/>
      <c r="Q973" s="358"/>
      <c r="R973" s="358"/>
      <c r="S973" s="358"/>
      <c r="T973" s="358"/>
      <c r="U973" s="358"/>
      <c r="V973" s="358"/>
      <c r="W973" s="358"/>
      <c r="X973" s="358"/>
      <c r="Y973" s="358"/>
      <c r="Z973" s="358"/>
      <c r="AA973" s="358"/>
      <c r="AB973" s="358"/>
      <c r="AC973" s="358"/>
      <c r="AD973" s="358"/>
      <c r="AE973" s="358"/>
      <c r="AF973" s="358"/>
      <c r="AG973" s="358"/>
      <c r="AH973" s="358"/>
      <c r="AI973" s="358"/>
      <c r="AJ973" s="358"/>
      <c r="AK973" s="358"/>
    </row>
    <row r="974" spans="1:37" ht="13">
      <c r="A974" s="358"/>
      <c r="B974" s="358"/>
      <c r="C974" s="358"/>
      <c r="D974" s="358"/>
      <c r="E974" s="358"/>
      <c r="F974" s="358"/>
      <c r="G974" s="358"/>
      <c r="H974" s="358"/>
      <c r="I974" s="358"/>
      <c r="J974" s="358"/>
      <c r="K974" s="358"/>
      <c r="L974" s="358"/>
      <c r="M974" s="358"/>
      <c r="N974" s="358"/>
      <c r="O974" s="358"/>
      <c r="P974" s="358"/>
      <c r="Q974" s="358"/>
      <c r="R974" s="358"/>
      <c r="S974" s="358"/>
      <c r="T974" s="358"/>
      <c r="U974" s="358"/>
      <c r="V974" s="358"/>
      <c r="W974" s="358"/>
      <c r="X974" s="358"/>
      <c r="Y974" s="358"/>
      <c r="Z974" s="358"/>
      <c r="AA974" s="358"/>
      <c r="AB974" s="358"/>
      <c r="AC974" s="358"/>
      <c r="AD974" s="358"/>
      <c r="AE974" s="358"/>
      <c r="AF974" s="358"/>
      <c r="AG974" s="358"/>
      <c r="AH974" s="358"/>
      <c r="AI974" s="358"/>
      <c r="AJ974" s="358"/>
      <c r="AK974" s="358"/>
    </row>
    <row r="975" spans="1:37" ht="13">
      <c r="A975" s="358"/>
      <c r="B975" s="358"/>
      <c r="C975" s="358"/>
      <c r="D975" s="358"/>
      <c r="E975" s="358"/>
      <c r="F975" s="358"/>
      <c r="G975" s="358"/>
      <c r="H975" s="358"/>
      <c r="I975" s="358"/>
      <c r="J975" s="358"/>
      <c r="K975" s="358"/>
      <c r="L975" s="358"/>
      <c r="M975" s="358"/>
      <c r="N975" s="358"/>
      <c r="O975" s="358"/>
      <c r="P975" s="358"/>
      <c r="Q975" s="358"/>
      <c r="R975" s="358"/>
      <c r="S975" s="358"/>
      <c r="T975" s="358"/>
      <c r="U975" s="358"/>
      <c r="V975" s="358"/>
      <c r="W975" s="358"/>
      <c r="X975" s="358"/>
      <c r="Y975" s="358"/>
      <c r="Z975" s="358"/>
      <c r="AA975" s="358"/>
      <c r="AB975" s="358"/>
      <c r="AC975" s="358"/>
      <c r="AD975" s="358"/>
      <c r="AE975" s="358"/>
      <c r="AF975" s="358"/>
      <c r="AG975" s="358"/>
      <c r="AH975" s="358"/>
      <c r="AI975" s="358"/>
      <c r="AJ975" s="358"/>
      <c r="AK975" s="358"/>
    </row>
    <row r="976" spans="1:37" ht="13">
      <c r="A976" s="358"/>
      <c r="B976" s="358"/>
      <c r="C976" s="358"/>
      <c r="D976" s="358"/>
      <c r="E976" s="358"/>
      <c r="F976" s="358"/>
      <c r="G976" s="358"/>
      <c r="H976" s="358"/>
      <c r="I976" s="358"/>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row>
    <row r="977" spans="1:37" ht="13">
      <c r="A977" s="358"/>
      <c r="B977" s="358"/>
      <c r="C977" s="358"/>
      <c r="D977" s="358"/>
      <c r="E977" s="358"/>
      <c r="F977" s="358"/>
      <c r="G977" s="358"/>
      <c r="H977" s="358"/>
      <c r="I977" s="358"/>
      <c r="J977" s="358"/>
      <c r="K977" s="358"/>
      <c r="L977" s="358"/>
      <c r="M977" s="358"/>
      <c r="N977" s="358"/>
      <c r="O977" s="358"/>
      <c r="P977" s="358"/>
      <c r="Q977" s="358"/>
      <c r="R977" s="358"/>
      <c r="S977" s="358"/>
      <c r="T977" s="358"/>
      <c r="U977" s="358"/>
      <c r="V977" s="358"/>
      <c r="W977" s="358"/>
      <c r="X977" s="358"/>
      <c r="Y977" s="358"/>
      <c r="Z977" s="358"/>
      <c r="AA977" s="358"/>
      <c r="AB977" s="358"/>
      <c r="AC977" s="358"/>
      <c r="AD977" s="358"/>
      <c r="AE977" s="358"/>
      <c r="AF977" s="358"/>
      <c r="AG977" s="358"/>
      <c r="AH977" s="358"/>
      <c r="AI977" s="358"/>
      <c r="AJ977" s="358"/>
      <c r="AK977" s="358"/>
    </row>
    <row r="978" spans="1:37" ht="13">
      <c r="A978" s="358"/>
      <c r="B978" s="358"/>
      <c r="C978" s="358"/>
      <c r="D978" s="358"/>
      <c r="E978" s="358"/>
      <c r="F978" s="358"/>
      <c r="G978" s="358"/>
      <c r="H978" s="358"/>
      <c r="I978" s="358"/>
      <c r="J978" s="358"/>
      <c r="K978" s="358"/>
      <c r="L978" s="358"/>
      <c r="M978" s="358"/>
      <c r="N978" s="358"/>
      <c r="O978" s="358"/>
      <c r="P978" s="358"/>
      <c r="Q978" s="358"/>
      <c r="R978" s="358"/>
      <c r="S978" s="358"/>
      <c r="T978" s="358"/>
      <c r="U978" s="358"/>
      <c r="V978" s="358"/>
      <c r="W978" s="358"/>
      <c r="X978" s="358"/>
      <c r="Y978" s="358"/>
      <c r="Z978" s="358"/>
      <c r="AA978" s="358"/>
      <c r="AB978" s="358"/>
      <c r="AC978" s="358"/>
      <c r="AD978" s="358"/>
      <c r="AE978" s="358"/>
      <c r="AF978" s="358"/>
      <c r="AG978" s="358"/>
      <c r="AH978" s="358"/>
      <c r="AI978" s="358"/>
      <c r="AJ978" s="358"/>
      <c r="AK978" s="358"/>
    </row>
    <row r="979" spans="1:37" ht="13">
      <c r="A979" s="358"/>
      <c r="B979" s="358"/>
      <c r="C979" s="358"/>
      <c r="D979" s="358"/>
      <c r="E979" s="358"/>
      <c r="F979" s="358"/>
      <c r="G979" s="358"/>
      <c r="H979" s="358"/>
      <c r="I979" s="358"/>
      <c r="J979" s="358"/>
      <c r="K979" s="358"/>
      <c r="L979" s="358"/>
      <c r="M979" s="358"/>
      <c r="N979" s="358"/>
      <c r="O979" s="358"/>
      <c r="P979" s="358"/>
      <c r="Q979" s="358"/>
      <c r="R979" s="358"/>
      <c r="S979" s="358"/>
      <c r="T979" s="358"/>
      <c r="U979" s="358"/>
      <c r="V979" s="358"/>
      <c r="W979" s="358"/>
      <c r="X979" s="358"/>
      <c r="Y979" s="358"/>
      <c r="Z979" s="358"/>
      <c r="AA979" s="358"/>
      <c r="AB979" s="358"/>
      <c r="AC979" s="358"/>
      <c r="AD979" s="358"/>
      <c r="AE979" s="358"/>
      <c r="AF979" s="358"/>
      <c r="AG979" s="358"/>
      <c r="AH979" s="358"/>
      <c r="AI979" s="358"/>
      <c r="AJ979" s="358"/>
      <c r="AK979" s="358"/>
    </row>
    <row r="980" spans="1:37" ht="13">
      <c r="A980" s="358"/>
      <c r="B980" s="358"/>
      <c r="C980" s="358"/>
      <c r="D980" s="358"/>
      <c r="E980" s="358"/>
      <c r="F980" s="358"/>
      <c r="G980" s="358"/>
      <c r="H980" s="358"/>
      <c r="I980" s="358"/>
      <c r="J980" s="358"/>
      <c r="K980" s="358"/>
      <c r="L980" s="358"/>
      <c r="M980" s="358"/>
      <c r="N980" s="358"/>
      <c r="O980" s="358"/>
      <c r="P980" s="358"/>
      <c r="Q980" s="358"/>
      <c r="R980" s="358"/>
      <c r="S980" s="358"/>
      <c r="T980" s="358"/>
      <c r="U980" s="358"/>
      <c r="V980" s="358"/>
      <c r="W980" s="358"/>
      <c r="X980" s="358"/>
      <c r="Y980" s="358"/>
      <c r="Z980" s="358"/>
      <c r="AA980" s="358"/>
      <c r="AB980" s="358"/>
      <c r="AC980" s="358"/>
      <c r="AD980" s="358"/>
      <c r="AE980" s="358"/>
      <c r="AF980" s="358"/>
      <c r="AG980" s="358"/>
      <c r="AH980" s="358"/>
      <c r="AI980" s="358"/>
      <c r="AJ980" s="358"/>
      <c r="AK980" s="358"/>
    </row>
    <row r="981" spans="1:37" ht="13">
      <c r="A981" s="358"/>
      <c r="B981" s="358"/>
      <c r="C981" s="358"/>
      <c r="D981" s="358"/>
      <c r="E981" s="358"/>
      <c r="F981" s="358"/>
      <c r="G981" s="358"/>
      <c r="H981" s="358"/>
      <c r="I981" s="358"/>
      <c r="J981" s="358"/>
      <c r="K981" s="358"/>
      <c r="L981" s="358"/>
      <c r="M981" s="358"/>
      <c r="N981" s="358"/>
      <c r="O981" s="358"/>
      <c r="P981" s="358"/>
      <c r="Q981" s="358"/>
      <c r="R981" s="358"/>
      <c r="S981" s="358"/>
      <c r="T981" s="358"/>
      <c r="U981" s="358"/>
      <c r="V981" s="358"/>
      <c r="W981" s="358"/>
      <c r="X981" s="358"/>
      <c r="Y981" s="358"/>
      <c r="Z981" s="358"/>
      <c r="AA981" s="358"/>
      <c r="AB981" s="358"/>
      <c r="AC981" s="358"/>
      <c r="AD981" s="358"/>
      <c r="AE981" s="358"/>
      <c r="AF981" s="358"/>
      <c r="AG981" s="358"/>
      <c r="AH981" s="358"/>
      <c r="AI981" s="358"/>
      <c r="AJ981" s="358"/>
      <c r="AK981" s="358"/>
    </row>
    <row r="982" spans="1:37" ht="13">
      <c r="A982" s="358"/>
      <c r="B982" s="358"/>
      <c r="C982" s="358"/>
      <c r="D982" s="358"/>
      <c r="E982" s="358"/>
      <c r="F982" s="358"/>
      <c r="G982" s="358"/>
      <c r="H982" s="358"/>
      <c r="I982" s="358"/>
      <c r="J982" s="358"/>
      <c r="K982" s="358"/>
      <c r="L982" s="358"/>
      <c r="M982" s="358"/>
      <c r="N982" s="358"/>
      <c r="O982" s="358"/>
      <c r="P982" s="358"/>
      <c r="Q982" s="358"/>
      <c r="R982" s="358"/>
      <c r="S982" s="358"/>
      <c r="T982" s="358"/>
      <c r="U982" s="358"/>
      <c r="V982" s="358"/>
      <c r="W982" s="358"/>
      <c r="X982" s="358"/>
      <c r="Y982" s="358"/>
      <c r="Z982" s="358"/>
      <c r="AA982" s="358"/>
      <c r="AB982" s="358"/>
      <c r="AC982" s="358"/>
      <c r="AD982" s="358"/>
      <c r="AE982" s="358"/>
      <c r="AF982" s="358"/>
      <c r="AG982" s="358"/>
      <c r="AH982" s="358"/>
      <c r="AI982" s="358"/>
      <c r="AJ982" s="358"/>
      <c r="AK982" s="358"/>
    </row>
    <row r="983" spans="1:37" ht="13">
      <c r="A983" s="358"/>
      <c r="B983" s="358"/>
      <c r="C983" s="358"/>
      <c r="D983" s="358"/>
      <c r="E983" s="358"/>
      <c r="F983" s="358"/>
      <c r="G983" s="358"/>
      <c r="H983" s="358"/>
      <c r="I983" s="358"/>
      <c r="J983" s="358"/>
      <c r="K983" s="358"/>
      <c r="L983" s="358"/>
      <c r="M983" s="358"/>
      <c r="N983" s="358"/>
      <c r="O983" s="358"/>
      <c r="P983" s="358"/>
      <c r="Q983" s="358"/>
      <c r="R983" s="358"/>
      <c r="S983" s="358"/>
      <c r="T983" s="358"/>
      <c r="U983" s="358"/>
      <c r="V983" s="358"/>
      <c r="W983" s="358"/>
      <c r="X983" s="358"/>
      <c r="Y983" s="358"/>
      <c r="Z983" s="358"/>
      <c r="AA983" s="358"/>
      <c r="AB983" s="358"/>
      <c r="AC983" s="358"/>
      <c r="AD983" s="358"/>
      <c r="AE983" s="358"/>
      <c r="AF983" s="358"/>
      <c r="AG983" s="358"/>
      <c r="AH983" s="358"/>
      <c r="AI983" s="358"/>
      <c r="AJ983" s="358"/>
      <c r="AK983" s="358"/>
    </row>
    <row r="984" spans="1:37" ht="13">
      <c r="A984" s="358"/>
      <c r="B984" s="358"/>
      <c r="C984" s="358"/>
      <c r="D984" s="358"/>
      <c r="E984" s="358"/>
      <c r="F984" s="358"/>
      <c r="G984" s="358"/>
      <c r="H984" s="358"/>
      <c r="I984" s="358"/>
      <c r="J984" s="358"/>
      <c r="K984" s="358"/>
      <c r="L984" s="358"/>
      <c r="M984" s="358"/>
      <c r="N984" s="358"/>
      <c r="O984" s="358"/>
      <c r="P984" s="358"/>
      <c r="Q984" s="358"/>
      <c r="R984" s="358"/>
      <c r="S984" s="358"/>
      <c r="T984" s="358"/>
      <c r="U984" s="358"/>
      <c r="V984" s="358"/>
      <c r="W984" s="358"/>
      <c r="X984" s="358"/>
      <c r="Y984" s="358"/>
      <c r="Z984" s="358"/>
      <c r="AA984" s="358"/>
      <c r="AB984" s="358"/>
      <c r="AC984" s="358"/>
      <c r="AD984" s="358"/>
      <c r="AE984" s="358"/>
      <c r="AF984" s="358"/>
      <c r="AG984" s="358"/>
      <c r="AH984" s="358"/>
      <c r="AI984" s="358"/>
      <c r="AJ984" s="358"/>
      <c r="AK984" s="358"/>
    </row>
    <row r="985" spans="1:37" ht="13">
      <c r="A985" s="358"/>
      <c r="B985" s="358"/>
      <c r="C985" s="358"/>
      <c r="D985" s="358"/>
      <c r="E985" s="358"/>
      <c r="F985" s="358"/>
      <c r="G985" s="358"/>
      <c r="H985" s="358"/>
      <c r="I985" s="358"/>
      <c r="J985" s="358"/>
      <c r="K985" s="358"/>
      <c r="L985" s="358"/>
      <c r="M985" s="358"/>
      <c r="N985" s="358"/>
      <c r="O985" s="358"/>
      <c r="P985" s="358"/>
      <c r="Q985" s="358"/>
      <c r="R985" s="358"/>
      <c r="S985" s="358"/>
      <c r="T985" s="358"/>
      <c r="U985" s="358"/>
      <c r="V985" s="358"/>
      <c r="W985" s="358"/>
      <c r="X985" s="358"/>
      <c r="Y985" s="358"/>
      <c r="Z985" s="358"/>
      <c r="AA985" s="358"/>
      <c r="AB985" s="358"/>
      <c r="AC985" s="358"/>
      <c r="AD985" s="358"/>
      <c r="AE985" s="358"/>
      <c r="AF985" s="358"/>
      <c r="AG985" s="358"/>
      <c r="AH985" s="358"/>
      <c r="AI985" s="358"/>
      <c r="AJ985" s="358"/>
      <c r="AK985" s="358"/>
    </row>
    <row r="986" spans="1:37" ht="13">
      <c r="A986" s="358"/>
      <c r="B986" s="358"/>
      <c r="C986" s="358"/>
      <c r="D986" s="358"/>
      <c r="E986" s="358"/>
      <c r="F986" s="358"/>
      <c r="G986" s="358"/>
      <c r="H986" s="358"/>
      <c r="I986" s="358"/>
      <c r="J986" s="358"/>
      <c r="K986" s="358"/>
      <c r="L986" s="358"/>
      <c r="M986" s="358"/>
      <c r="N986" s="358"/>
      <c r="O986" s="358"/>
      <c r="P986" s="358"/>
      <c r="Q986" s="358"/>
      <c r="R986" s="358"/>
      <c r="S986" s="358"/>
      <c r="T986" s="358"/>
      <c r="U986" s="358"/>
      <c r="V986" s="358"/>
      <c r="W986" s="358"/>
      <c r="X986" s="358"/>
      <c r="Y986" s="358"/>
      <c r="Z986" s="358"/>
      <c r="AA986" s="358"/>
      <c r="AB986" s="358"/>
      <c r="AC986" s="358"/>
      <c r="AD986" s="358"/>
      <c r="AE986" s="358"/>
      <c r="AF986" s="358"/>
      <c r="AG986" s="358"/>
      <c r="AH986" s="358"/>
      <c r="AI986" s="358"/>
      <c r="AJ986" s="358"/>
      <c r="AK986" s="358"/>
    </row>
    <row r="987" spans="1:37" ht="13">
      <c r="A987" s="358"/>
      <c r="B987" s="358"/>
      <c r="C987" s="358"/>
      <c r="D987" s="358"/>
      <c r="E987" s="358"/>
      <c r="F987" s="358"/>
      <c r="G987" s="358"/>
      <c r="H987" s="358"/>
      <c r="I987" s="358"/>
      <c r="J987" s="358"/>
      <c r="K987" s="358"/>
      <c r="L987" s="358"/>
      <c r="M987" s="358"/>
      <c r="N987" s="358"/>
      <c r="O987" s="358"/>
      <c r="P987" s="358"/>
      <c r="Q987" s="358"/>
      <c r="R987" s="358"/>
      <c r="S987" s="358"/>
      <c r="T987" s="358"/>
      <c r="U987" s="358"/>
      <c r="V987" s="358"/>
      <c r="W987" s="358"/>
      <c r="X987" s="358"/>
      <c r="Y987" s="358"/>
      <c r="Z987" s="358"/>
      <c r="AA987" s="358"/>
      <c r="AB987" s="358"/>
      <c r="AC987" s="358"/>
      <c r="AD987" s="358"/>
      <c r="AE987" s="358"/>
      <c r="AF987" s="358"/>
      <c r="AG987" s="358"/>
      <c r="AH987" s="358"/>
      <c r="AI987" s="358"/>
      <c r="AJ987" s="358"/>
      <c r="AK987" s="358"/>
    </row>
    <row r="988" spans="1:37" ht="13">
      <c r="A988" s="358"/>
      <c r="B988" s="358"/>
      <c r="C988" s="358"/>
      <c r="D988" s="358"/>
      <c r="E988" s="358"/>
      <c r="F988" s="358"/>
      <c r="G988" s="358"/>
      <c r="H988" s="358"/>
      <c r="I988" s="358"/>
      <c r="J988" s="358"/>
      <c r="K988" s="358"/>
      <c r="L988" s="358"/>
      <c r="M988" s="358"/>
      <c r="N988" s="358"/>
      <c r="O988" s="358"/>
      <c r="P988" s="358"/>
      <c r="Q988" s="358"/>
      <c r="R988" s="358"/>
      <c r="S988" s="358"/>
      <c r="T988" s="358"/>
      <c r="U988" s="358"/>
      <c r="V988" s="358"/>
      <c r="W988" s="358"/>
      <c r="X988" s="358"/>
      <c r="Y988" s="358"/>
      <c r="Z988" s="358"/>
      <c r="AA988" s="358"/>
      <c r="AB988" s="358"/>
      <c r="AC988" s="358"/>
      <c r="AD988" s="358"/>
      <c r="AE988" s="358"/>
      <c r="AF988" s="358"/>
      <c r="AG988" s="358"/>
      <c r="AH988" s="358"/>
      <c r="AI988" s="358"/>
      <c r="AJ988" s="358"/>
      <c r="AK988" s="358"/>
    </row>
    <row r="989" spans="1:37" ht="13">
      <c r="A989" s="358"/>
      <c r="B989" s="358"/>
      <c r="C989" s="358"/>
      <c r="D989" s="358"/>
      <c r="E989" s="358"/>
      <c r="F989" s="358"/>
      <c r="G989" s="358"/>
      <c r="H989" s="358"/>
      <c r="I989" s="358"/>
      <c r="J989" s="358"/>
      <c r="K989" s="358"/>
      <c r="L989" s="358"/>
      <c r="M989" s="358"/>
      <c r="N989" s="358"/>
      <c r="O989" s="358"/>
      <c r="P989" s="358"/>
      <c r="Q989" s="358"/>
      <c r="R989" s="358"/>
      <c r="S989" s="358"/>
      <c r="T989" s="358"/>
      <c r="U989" s="358"/>
      <c r="V989" s="358"/>
      <c r="W989" s="358"/>
      <c r="X989" s="358"/>
      <c r="Y989" s="358"/>
      <c r="Z989" s="358"/>
      <c r="AA989" s="358"/>
      <c r="AB989" s="358"/>
      <c r="AC989" s="358"/>
      <c r="AD989" s="358"/>
      <c r="AE989" s="358"/>
      <c r="AF989" s="358"/>
      <c r="AG989" s="358"/>
      <c r="AH989" s="358"/>
      <c r="AI989" s="358"/>
      <c r="AJ989" s="358"/>
      <c r="AK989" s="358"/>
    </row>
    <row r="990" spans="1:37" ht="13">
      <c r="A990" s="358"/>
      <c r="B990" s="358"/>
      <c r="C990" s="358"/>
      <c r="D990" s="358"/>
      <c r="E990" s="358"/>
      <c r="F990" s="358"/>
      <c r="G990" s="358"/>
      <c r="H990" s="358"/>
      <c r="I990" s="358"/>
      <c r="J990" s="358"/>
      <c r="K990" s="358"/>
      <c r="L990" s="358"/>
      <c r="M990" s="358"/>
      <c r="N990" s="358"/>
      <c r="O990" s="358"/>
      <c r="P990" s="358"/>
      <c r="Q990" s="358"/>
      <c r="R990" s="358"/>
      <c r="S990" s="358"/>
      <c r="T990" s="358"/>
      <c r="U990" s="358"/>
      <c r="V990" s="358"/>
      <c r="W990" s="358"/>
      <c r="X990" s="358"/>
      <c r="Y990" s="358"/>
      <c r="Z990" s="358"/>
      <c r="AA990" s="358"/>
      <c r="AB990" s="358"/>
      <c r="AC990" s="358"/>
      <c r="AD990" s="358"/>
      <c r="AE990" s="358"/>
      <c r="AF990" s="358"/>
      <c r="AG990" s="358"/>
      <c r="AH990" s="358"/>
      <c r="AI990" s="358"/>
      <c r="AJ990" s="358"/>
      <c r="AK990" s="358"/>
    </row>
    <row r="991" spans="1:37" ht="13">
      <c r="A991" s="358"/>
      <c r="B991" s="358"/>
      <c r="C991" s="358"/>
      <c r="D991" s="358"/>
      <c r="E991" s="358"/>
      <c r="F991" s="358"/>
      <c r="G991" s="358"/>
      <c r="H991" s="358"/>
      <c r="I991" s="358"/>
      <c r="J991" s="358"/>
      <c r="K991" s="358"/>
      <c r="L991" s="358"/>
      <c r="M991" s="358"/>
      <c r="N991" s="358"/>
      <c r="O991" s="358"/>
      <c r="P991" s="358"/>
      <c r="Q991" s="358"/>
      <c r="R991" s="358"/>
      <c r="S991" s="358"/>
      <c r="T991" s="358"/>
      <c r="U991" s="358"/>
      <c r="V991" s="358"/>
      <c r="W991" s="358"/>
      <c r="X991" s="358"/>
      <c r="Y991" s="358"/>
      <c r="Z991" s="358"/>
      <c r="AA991" s="358"/>
      <c r="AB991" s="358"/>
      <c r="AC991" s="358"/>
      <c r="AD991" s="358"/>
      <c r="AE991" s="358"/>
      <c r="AF991" s="358"/>
      <c r="AG991" s="358"/>
      <c r="AH991" s="358"/>
      <c r="AI991" s="358"/>
      <c r="AJ991" s="358"/>
      <c r="AK991" s="358"/>
    </row>
    <row r="992" spans="1:37" ht="13">
      <c r="A992" s="358"/>
      <c r="B992" s="358"/>
      <c r="C992" s="358"/>
      <c r="D992" s="358"/>
      <c r="E992" s="358"/>
      <c r="F992" s="358"/>
      <c r="G992" s="358"/>
      <c r="H992" s="358"/>
      <c r="I992" s="358"/>
      <c r="J992" s="358"/>
      <c r="K992" s="358"/>
      <c r="L992" s="358"/>
      <c r="M992" s="358"/>
      <c r="N992" s="358"/>
      <c r="O992" s="358"/>
      <c r="P992" s="358"/>
      <c r="Q992" s="358"/>
      <c r="R992" s="358"/>
      <c r="S992" s="358"/>
      <c r="T992" s="358"/>
      <c r="U992" s="358"/>
      <c r="V992" s="358"/>
      <c r="W992" s="358"/>
      <c r="X992" s="358"/>
      <c r="Y992" s="358"/>
      <c r="Z992" s="358"/>
      <c r="AA992" s="358"/>
      <c r="AB992" s="358"/>
      <c r="AC992" s="358"/>
      <c r="AD992" s="358"/>
      <c r="AE992" s="358"/>
      <c r="AF992" s="358"/>
      <c r="AG992" s="358"/>
      <c r="AH992" s="358"/>
      <c r="AI992" s="358"/>
      <c r="AJ992" s="358"/>
      <c r="AK992" s="358"/>
    </row>
    <row r="993" spans="1:37" ht="13">
      <c r="A993" s="358"/>
      <c r="B993" s="358"/>
      <c r="C993" s="358"/>
      <c r="D993" s="358"/>
      <c r="E993" s="358"/>
      <c r="F993" s="358"/>
      <c r="G993" s="358"/>
      <c r="H993" s="358"/>
      <c r="I993" s="358"/>
      <c r="J993" s="358"/>
      <c r="K993" s="358"/>
      <c r="L993" s="358"/>
      <c r="M993" s="358"/>
      <c r="N993" s="358"/>
      <c r="O993" s="358"/>
      <c r="P993" s="358"/>
      <c r="Q993" s="358"/>
      <c r="R993" s="358"/>
      <c r="S993" s="358"/>
      <c r="T993" s="358"/>
      <c r="U993" s="358"/>
      <c r="V993" s="358"/>
      <c r="W993" s="358"/>
      <c r="X993" s="358"/>
      <c r="Y993" s="358"/>
      <c r="Z993" s="358"/>
      <c r="AA993" s="358"/>
      <c r="AB993" s="358"/>
      <c r="AC993" s="358"/>
      <c r="AD993" s="358"/>
      <c r="AE993" s="358"/>
      <c r="AF993" s="358"/>
      <c r="AG993" s="358"/>
      <c r="AH993" s="358"/>
      <c r="AI993" s="358"/>
      <c r="AJ993" s="358"/>
      <c r="AK993" s="358"/>
    </row>
    <row r="994" spans="1:37" ht="13">
      <c r="A994" s="358"/>
      <c r="B994" s="358"/>
      <c r="C994" s="358"/>
      <c r="D994" s="358"/>
      <c r="E994" s="358"/>
      <c r="F994" s="358"/>
      <c r="G994" s="358"/>
      <c r="H994" s="358"/>
      <c r="I994" s="358"/>
      <c r="J994" s="358"/>
      <c r="K994" s="358"/>
      <c r="L994" s="358"/>
      <c r="M994" s="358"/>
      <c r="N994" s="358"/>
      <c r="O994" s="358"/>
      <c r="P994" s="358"/>
      <c r="Q994" s="358"/>
      <c r="R994" s="358"/>
      <c r="S994" s="358"/>
      <c r="T994" s="358"/>
      <c r="U994" s="358"/>
      <c r="V994" s="358"/>
      <c r="W994" s="358"/>
      <c r="X994" s="358"/>
      <c r="Y994" s="358"/>
      <c r="Z994" s="358"/>
      <c r="AA994" s="358"/>
      <c r="AB994" s="358"/>
      <c r="AC994" s="358"/>
      <c r="AD994" s="358"/>
      <c r="AE994" s="358"/>
      <c r="AF994" s="358"/>
      <c r="AG994" s="358"/>
      <c r="AH994" s="358"/>
      <c r="AI994" s="358"/>
      <c r="AJ994" s="358"/>
      <c r="AK994" s="358"/>
    </row>
    <row r="995" spans="1:37" ht="13">
      <c r="A995" s="358"/>
      <c r="B995" s="358"/>
      <c r="C995" s="358"/>
      <c r="D995" s="358"/>
      <c r="E995" s="358"/>
      <c r="F995" s="358"/>
      <c r="G995" s="358"/>
      <c r="H995" s="358"/>
      <c r="I995" s="358"/>
      <c r="J995" s="358"/>
      <c r="K995" s="358"/>
      <c r="L995" s="358"/>
      <c r="M995" s="358"/>
      <c r="N995" s="358"/>
      <c r="O995" s="358"/>
      <c r="P995" s="358"/>
      <c r="Q995" s="358"/>
      <c r="R995" s="358"/>
      <c r="S995" s="358"/>
      <c r="T995" s="358"/>
      <c r="U995" s="358"/>
      <c r="V995" s="358"/>
      <c r="W995" s="358"/>
      <c r="X995" s="358"/>
      <c r="Y995" s="358"/>
      <c r="Z995" s="358"/>
      <c r="AA995" s="358"/>
      <c r="AB995" s="358"/>
      <c r="AC995" s="358"/>
      <c r="AD995" s="358"/>
      <c r="AE995" s="358"/>
      <c r="AF995" s="358"/>
      <c r="AG995" s="358"/>
      <c r="AH995" s="358"/>
      <c r="AI995" s="358"/>
      <c r="AJ995" s="358"/>
      <c r="AK995" s="358"/>
    </row>
    <row r="996" spans="1:37" ht="13">
      <c r="A996" s="358"/>
      <c r="B996" s="358"/>
      <c r="C996" s="358"/>
      <c r="D996" s="358"/>
      <c r="E996" s="358"/>
      <c r="F996" s="358"/>
      <c r="G996" s="358"/>
      <c r="H996" s="358"/>
      <c r="I996" s="358"/>
      <c r="J996" s="358"/>
      <c r="K996" s="358"/>
      <c r="L996" s="358"/>
      <c r="M996" s="358"/>
      <c r="N996" s="358"/>
      <c r="O996" s="358"/>
      <c r="P996" s="358"/>
      <c r="Q996" s="358"/>
      <c r="R996" s="358"/>
      <c r="S996" s="358"/>
      <c r="T996" s="358"/>
      <c r="U996" s="358"/>
      <c r="V996" s="358"/>
      <c r="W996" s="358"/>
      <c r="X996" s="358"/>
      <c r="Y996" s="358"/>
      <c r="Z996" s="358"/>
      <c r="AA996" s="358"/>
      <c r="AB996" s="358"/>
      <c r="AC996" s="358"/>
      <c r="AD996" s="358"/>
      <c r="AE996" s="358"/>
      <c r="AF996" s="358"/>
      <c r="AG996" s="358"/>
      <c r="AH996" s="358"/>
      <c r="AI996" s="358"/>
      <c r="AJ996" s="358"/>
      <c r="AK996" s="358"/>
    </row>
    <row r="997" spans="1:37" ht="13">
      <c r="A997" s="358"/>
      <c r="B997" s="358"/>
      <c r="C997" s="358"/>
      <c r="D997" s="358"/>
      <c r="E997" s="358"/>
      <c r="F997" s="358"/>
      <c r="G997" s="358"/>
      <c r="H997" s="358"/>
      <c r="I997" s="358"/>
      <c r="J997" s="358"/>
      <c r="K997" s="358"/>
      <c r="L997" s="358"/>
      <c r="M997" s="358"/>
      <c r="N997" s="358"/>
      <c r="O997" s="358"/>
      <c r="P997" s="358"/>
      <c r="Q997" s="358"/>
      <c r="R997" s="358"/>
      <c r="S997" s="358"/>
      <c r="T997" s="358"/>
      <c r="U997" s="358"/>
      <c r="V997" s="358"/>
      <c r="W997" s="358"/>
      <c r="X997" s="358"/>
      <c r="Y997" s="358"/>
      <c r="Z997" s="358"/>
      <c r="AA997" s="358"/>
      <c r="AB997" s="358"/>
      <c r="AC997" s="358"/>
      <c r="AD997" s="358"/>
      <c r="AE997" s="358"/>
      <c r="AF997" s="358"/>
      <c r="AG997" s="358"/>
      <c r="AH997" s="358"/>
      <c r="AI997" s="358"/>
      <c r="AJ997" s="358"/>
      <c r="AK997" s="358"/>
    </row>
    <row r="998" spans="1:37" ht="13">
      <c r="A998" s="358"/>
      <c r="B998" s="358"/>
      <c r="C998" s="358"/>
      <c r="D998" s="358"/>
      <c r="E998" s="358"/>
      <c r="F998" s="358"/>
      <c r="G998" s="358"/>
      <c r="H998" s="358"/>
      <c r="I998" s="358"/>
      <c r="J998" s="358"/>
      <c r="K998" s="358"/>
      <c r="L998" s="358"/>
      <c r="M998" s="358"/>
      <c r="N998" s="358"/>
      <c r="O998" s="358"/>
      <c r="P998" s="358"/>
      <c r="Q998" s="358"/>
      <c r="R998" s="358"/>
      <c r="S998" s="358"/>
      <c r="T998" s="358"/>
      <c r="U998" s="358"/>
      <c r="V998" s="358"/>
      <c r="W998" s="358"/>
      <c r="X998" s="358"/>
      <c r="Y998" s="358"/>
      <c r="Z998" s="358"/>
      <c r="AA998" s="358"/>
      <c r="AB998" s="358"/>
      <c r="AC998" s="358"/>
      <c r="AD998" s="358"/>
      <c r="AE998" s="358"/>
      <c r="AF998" s="358"/>
      <c r="AG998" s="358"/>
      <c r="AH998" s="358"/>
      <c r="AI998" s="358"/>
      <c r="AJ998" s="358"/>
      <c r="AK998" s="358"/>
    </row>
    <row r="999" spans="1:37" ht="13">
      <c r="A999" s="358"/>
      <c r="B999" s="358"/>
      <c r="C999" s="358"/>
      <c r="D999" s="358"/>
      <c r="E999" s="358"/>
      <c r="F999" s="358"/>
      <c r="G999" s="358"/>
      <c r="H999" s="358"/>
      <c r="I999" s="358"/>
      <c r="J999" s="358"/>
      <c r="K999" s="358"/>
      <c r="L999" s="358"/>
      <c r="M999" s="358"/>
      <c r="N999" s="358"/>
      <c r="O999" s="358"/>
      <c r="P999" s="358"/>
      <c r="Q999" s="358"/>
      <c r="R999" s="358"/>
      <c r="S999" s="358"/>
      <c r="T999" s="358"/>
      <c r="U999" s="358"/>
      <c r="V999" s="358"/>
      <c r="W999" s="358"/>
      <c r="X999" s="358"/>
      <c r="Y999" s="358"/>
      <c r="Z999" s="358"/>
      <c r="AA999" s="358"/>
      <c r="AB999" s="358"/>
      <c r="AC999" s="358"/>
      <c r="AD999" s="358"/>
      <c r="AE999" s="358"/>
      <c r="AF999" s="358"/>
      <c r="AG999" s="358"/>
      <c r="AH999" s="358"/>
      <c r="AI999" s="358"/>
      <c r="AJ999" s="358"/>
      <c r="AK999" s="358"/>
    </row>
    <row r="1000" spans="1:37" ht="13">
      <c r="A1000" s="358"/>
      <c r="B1000" s="358"/>
      <c r="C1000" s="358"/>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c r="X1000" s="358"/>
      <c r="Y1000" s="358"/>
      <c r="Z1000" s="358"/>
      <c r="AA1000" s="358"/>
      <c r="AB1000" s="358"/>
      <c r="AC1000" s="358"/>
      <c r="AD1000" s="358"/>
      <c r="AE1000" s="358"/>
      <c r="AF1000" s="358"/>
      <c r="AG1000" s="358"/>
      <c r="AH1000" s="358"/>
      <c r="AI1000" s="358"/>
      <c r="AJ1000" s="358"/>
      <c r="AK1000" s="358"/>
    </row>
  </sheetData>
  <pageMargins left="0.7" right="0.7" top="0.75" bottom="0.75" header="0" footer="0"/>
  <pageSetup scale="42" orientation="portrait"/>
  <headerFooter>
    <oddHeader>&amp;L2019 ULI Hines Student Competition&amp;R2019-331 &amp;A</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3300"/>
  </sheetPr>
  <dimension ref="A1:AK1000"/>
  <sheetViews>
    <sheetView showGridLines="0" workbookViewId="0">
      <selection activeCell="J19" sqref="J19"/>
    </sheetView>
  </sheetViews>
  <sheetFormatPr baseColWidth="10" defaultColWidth="14.5" defaultRowHeight="15" customHeight="1"/>
  <cols>
    <col min="1" max="3" width="1.83203125" customWidth="1"/>
    <col min="4" max="4" width="6.5" customWidth="1"/>
    <col min="5" max="5" width="12.5" customWidth="1"/>
    <col min="6" max="6" width="16.6640625" customWidth="1"/>
    <col min="7" max="7" width="17.5" customWidth="1"/>
    <col min="8" max="18" width="14.6640625" customWidth="1"/>
    <col min="19" max="19" width="15.33203125" customWidth="1"/>
    <col min="20" max="20" width="14.33203125" customWidth="1"/>
    <col min="21" max="21" width="13.33203125" customWidth="1"/>
    <col min="22" max="22" width="16.33203125" customWidth="1"/>
    <col min="23" max="23" width="12.5" customWidth="1"/>
    <col min="24" max="24" width="15.5" customWidth="1"/>
    <col min="25" max="37" width="12.5" customWidth="1"/>
  </cols>
  <sheetData>
    <row r="1" spans="1:37" ht="15" customHeight="1">
      <c r="A1" s="288"/>
      <c r="B1" s="288"/>
      <c r="C1" s="288"/>
      <c r="D1" s="288"/>
      <c r="E1" s="288"/>
      <c r="F1" s="288"/>
      <c r="G1" s="288"/>
      <c r="H1" s="288"/>
      <c r="I1" s="288"/>
      <c r="J1" s="288"/>
      <c r="K1" s="288"/>
      <c r="L1" s="288"/>
      <c r="M1" s="288"/>
      <c r="N1" s="288"/>
      <c r="O1" s="288"/>
      <c r="P1" s="288"/>
      <c r="Q1" s="288"/>
      <c r="R1" s="288"/>
      <c r="S1" s="288"/>
      <c r="T1" s="309"/>
      <c r="U1" s="288"/>
      <c r="V1" s="288"/>
      <c r="W1" s="288"/>
      <c r="X1" s="288"/>
      <c r="Y1" s="288"/>
      <c r="Z1" s="288"/>
      <c r="AA1" s="288"/>
      <c r="AB1" s="288"/>
      <c r="AC1" s="288"/>
      <c r="AD1" s="288"/>
      <c r="AE1" s="288"/>
      <c r="AF1" s="288"/>
      <c r="AG1" s="288"/>
      <c r="AH1" s="288"/>
      <c r="AI1" s="288"/>
      <c r="AJ1" s="288"/>
      <c r="AK1" s="288"/>
    </row>
    <row r="2" spans="1:37" ht="15" customHeight="1">
      <c r="A2" s="288"/>
      <c r="B2" s="288"/>
      <c r="C2" s="288"/>
      <c r="D2" s="288"/>
      <c r="E2" s="288"/>
      <c r="F2" s="288"/>
      <c r="G2" s="288"/>
      <c r="H2" s="288"/>
      <c r="I2" s="288"/>
      <c r="J2" s="288"/>
      <c r="K2" s="288"/>
      <c r="L2" s="288"/>
      <c r="M2" s="288"/>
      <c r="N2" s="288"/>
      <c r="O2" s="288"/>
      <c r="P2" s="288"/>
      <c r="Q2" s="288"/>
      <c r="R2" s="288"/>
      <c r="S2" s="288"/>
      <c r="T2" s="309"/>
      <c r="U2" s="288"/>
      <c r="V2" s="288"/>
      <c r="W2" s="288"/>
      <c r="X2" s="288"/>
      <c r="Y2" s="288"/>
      <c r="Z2" s="288"/>
      <c r="AA2" s="288"/>
      <c r="AB2" s="288"/>
      <c r="AC2" s="288"/>
      <c r="AD2" s="288"/>
      <c r="AE2" s="288"/>
      <c r="AF2" s="288"/>
      <c r="AG2" s="288"/>
      <c r="AH2" s="288"/>
      <c r="AI2" s="288"/>
      <c r="AJ2" s="288"/>
      <c r="AK2" s="288"/>
    </row>
    <row r="3" spans="1:37" ht="15" customHeight="1">
      <c r="A3" s="288"/>
      <c r="B3" s="288"/>
      <c r="C3" s="288"/>
      <c r="D3" s="288"/>
      <c r="E3" s="288"/>
      <c r="F3" s="288"/>
      <c r="G3" s="288"/>
      <c r="H3" s="288"/>
      <c r="I3" s="288"/>
      <c r="J3" s="288"/>
      <c r="K3" s="288"/>
      <c r="L3" s="288"/>
      <c r="M3" s="288"/>
      <c r="N3" s="288"/>
      <c r="O3" s="288"/>
      <c r="P3" s="288"/>
      <c r="Q3" s="288"/>
      <c r="R3" s="288"/>
      <c r="S3" s="288"/>
      <c r="T3" s="309"/>
      <c r="U3" s="288"/>
      <c r="V3" s="288"/>
      <c r="W3" s="288"/>
      <c r="X3" s="288"/>
      <c r="Y3" s="288"/>
      <c r="Z3" s="288"/>
      <c r="AA3" s="288"/>
      <c r="AB3" s="288"/>
      <c r="AC3" s="288"/>
      <c r="AD3" s="288"/>
      <c r="AE3" s="288"/>
      <c r="AF3" s="288"/>
      <c r="AG3" s="288"/>
      <c r="AH3" s="288"/>
      <c r="AI3" s="288"/>
      <c r="AJ3" s="288"/>
      <c r="AK3" s="288"/>
    </row>
    <row r="4" spans="1:37" ht="15" customHeight="1">
      <c r="A4" s="288"/>
      <c r="B4" s="288"/>
      <c r="C4" s="288"/>
      <c r="D4" s="288"/>
      <c r="E4" s="288"/>
      <c r="F4" s="288"/>
      <c r="G4" s="288"/>
      <c r="H4" s="288"/>
      <c r="I4" s="288"/>
      <c r="J4" s="288"/>
      <c r="K4" s="288"/>
      <c r="L4" s="288"/>
      <c r="M4" s="288"/>
      <c r="N4" s="288"/>
      <c r="O4" s="288"/>
      <c r="P4" s="288"/>
      <c r="Q4" s="288"/>
      <c r="R4" s="288"/>
      <c r="S4" s="288"/>
      <c r="T4" s="309"/>
      <c r="U4" s="288"/>
      <c r="V4" s="288"/>
      <c r="W4" s="288"/>
      <c r="X4" s="288"/>
      <c r="Y4" s="288"/>
      <c r="Z4" s="288"/>
      <c r="AA4" s="288"/>
      <c r="AB4" s="288"/>
      <c r="AC4" s="288"/>
      <c r="AD4" s="288"/>
      <c r="AE4" s="288"/>
      <c r="AF4" s="288"/>
      <c r="AG4" s="288"/>
      <c r="AH4" s="288"/>
      <c r="AI4" s="288"/>
      <c r="AJ4" s="288"/>
      <c r="AK4" s="288"/>
    </row>
    <row r="5" spans="1:37" ht="15" customHeight="1">
      <c r="A5" s="288"/>
      <c r="B5" s="288"/>
      <c r="C5" s="288"/>
      <c r="D5" s="288"/>
      <c r="E5" s="288"/>
      <c r="F5" s="288"/>
      <c r="G5" s="288"/>
      <c r="H5" s="288"/>
      <c r="I5" s="288"/>
      <c r="J5" s="288"/>
      <c r="K5" s="288"/>
      <c r="L5" s="288"/>
      <c r="M5" s="288"/>
      <c r="N5" s="288"/>
      <c r="O5" s="288"/>
      <c r="P5" s="288"/>
      <c r="Q5" s="288"/>
      <c r="R5" s="288"/>
      <c r="S5" s="288"/>
      <c r="T5" s="309"/>
      <c r="U5" s="288"/>
      <c r="V5" s="288"/>
      <c r="W5" s="288"/>
      <c r="X5" s="288"/>
      <c r="Y5" s="288"/>
      <c r="Z5" s="288"/>
      <c r="AA5" s="288"/>
      <c r="AB5" s="288"/>
      <c r="AC5" s="288"/>
      <c r="AD5" s="288"/>
      <c r="AE5" s="288"/>
      <c r="AF5" s="288"/>
      <c r="AG5" s="288"/>
      <c r="AH5" s="288"/>
      <c r="AI5" s="288"/>
      <c r="AJ5" s="288"/>
      <c r="AK5" s="288"/>
    </row>
    <row r="6" spans="1:37" ht="15" customHeight="1">
      <c r="A6" s="288"/>
      <c r="B6" s="288"/>
      <c r="C6" s="288"/>
      <c r="D6" s="288"/>
      <c r="E6" s="288"/>
      <c r="F6" s="288"/>
      <c r="G6" s="288"/>
      <c r="H6" s="288"/>
      <c r="I6" s="288"/>
      <c r="J6" s="288"/>
      <c r="K6" s="288"/>
      <c r="L6" s="288"/>
      <c r="M6" s="288"/>
      <c r="N6" s="288"/>
      <c r="O6" s="288"/>
      <c r="P6" s="288"/>
      <c r="Q6" s="288"/>
      <c r="R6" s="288"/>
      <c r="S6" s="288"/>
      <c r="T6" s="309"/>
      <c r="U6" s="288"/>
      <c r="V6" s="288"/>
      <c r="W6" s="288"/>
      <c r="X6" s="288"/>
      <c r="Y6" s="288"/>
      <c r="Z6" s="288"/>
      <c r="AA6" s="288"/>
      <c r="AB6" s="288"/>
      <c r="AC6" s="288"/>
      <c r="AD6" s="288"/>
      <c r="AE6" s="288"/>
      <c r="AF6" s="288"/>
      <c r="AG6" s="288"/>
      <c r="AH6" s="288"/>
      <c r="AI6" s="288"/>
      <c r="AJ6" s="288"/>
      <c r="AK6" s="288"/>
    </row>
    <row r="7" spans="1:37" ht="15" customHeight="1">
      <c r="A7" s="288"/>
      <c r="B7" s="288"/>
      <c r="C7" s="288"/>
      <c r="D7" s="288"/>
      <c r="E7" s="288"/>
      <c r="F7" s="288"/>
      <c r="G7" s="288"/>
      <c r="H7" s="288"/>
      <c r="I7" s="288"/>
      <c r="J7" s="288"/>
      <c r="K7" s="288"/>
      <c r="L7" s="288"/>
      <c r="M7" s="288"/>
      <c r="N7" s="288"/>
      <c r="O7" s="288"/>
      <c r="P7" s="288"/>
      <c r="Q7" s="288"/>
      <c r="R7" s="288"/>
      <c r="S7" s="288"/>
      <c r="T7" s="309"/>
      <c r="U7" s="288"/>
      <c r="V7" s="288"/>
      <c r="W7" s="288"/>
      <c r="X7" s="288"/>
      <c r="Y7" s="288"/>
      <c r="Z7" s="288"/>
      <c r="AA7" s="288"/>
      <c r="AB7" s="288"/>
      <c r="AC7" s="288"/>
      <c r="AD7" s="288"/>
      <c r="AE7" s="288"/>
      <c r="AF7" s="288"/>
      <c r="AG7" s="288"/>
      <c r="AH7" s="288"/>
      <c r="AI7" s="288"/>
      <c r="AJ7" s="288"/>
      <c r="AK7" s="288"/>
    </row>
    <row r="8" spans="1:37" ht="15" customHeight="1">
      <c r="A8" s="288"/>
      <c r="B8" s="77" t="s">
        <v>68</v>
      </c>
      <c r="C8" s="288"/>
      <c r="D8" s="288"/>
      <c r="E8" s="288"/>
      <c r="F8" s="288"/>
      <c r="G8" s="288"/>
      <c r="H8" s="288"/>
      <c r="I8" s="288"/>
      <c r="J8" s="288"/>
      <c r="K8" s="288"/>
      <c r="L8" s="288"/>
      <c r="M8" s="288"/>
      <c r="N8" s="288"/>
      <c r="O8" s="288"/>
      <c r="P8" s="288"/>
      <c r="Q8" s="288"/>
      <c r="R8" s="288"/>
      <c r="S8" s="288"/>
      <c r="T8" s="309"/>
      <c r="U8" s="288"/>
      <c r="V8" s="288"/>
      <c r="W8" s="288"/>
      <c r="X8" s="288"/>
      <c r="Y8" s="288"/>
      <c r="Z8" s="288"/>
      <c r="AA8" s="288"/>
      <c r="AB8" s="288"/>
      <c r="AC8" s="288"/>
      <c r="AD8" s="288"/>
      <c r="AE8" s="288"/>
      <c r="AF8" s="288"/>
      <c r="AG8" s="288"/>
      <c r="AH8" s="288"/>
      <c r="AI8" s="288"/>
      <c r="AJ8" s="288"/>
      <c r="AK8" s="288"/>
    </row>
    <row r="9" spans="1:37" ht="15" customHeight="1" thickBot="1">
      <c r="A9" s="288"/>
      <c r="B9" s="289" t="s">
        <v>584</v>
      </c>
      <c r="C9" s="288"/>
      <c r="D9" s="288"/>
      <c r="E9" s="288"/>
      <c r="F9" s="288"/>
      <c r="G9" s="288"/>
      <c r="H9" s="288"/>
      <c r="I9" s="288"/>
      <c r="J9" s="288"/>
      <c r="K9" s="288"/>
      <c r="L9" s="288"/>
      <c r="M9" s="288"/>
      <c r="N9" s="288"/>
      <c r="O9" s="288"/>
      <c r="P9" s="288"/>
      <c r="Q9" s="288"/>
      <c r="R9" s="288"/>
      <c r="S9" s="288"/>
      <c r="T9" s="309"/>
      <c r="U9" s="288"/>
      <c r="V9" s="288"/>
      <c r="W9" s="288"/>
      <c r="X9" s="288"/>
      <c r="Y9" s="288"/>
      <c r="Z9" s="288"/>
      <c r="AA9" s="288"/>
      <c r="AB9" s="288"/>
      <c r="AC9" s="288"/>
      <c r="AD9" s="288"/>
      <c r="AE9" s="288"/>
      <c r="AF9" s="288"/>
      <c r="AG9" s="288"/>
      <c r="AH9" s="288"/>
      <c r="AI9" s="288"/>
      <c r="AJ9" s="288"/>
      <c r="AK9" s="288"/>
    </row>
    <row r="10" spans="1:37" ht="15" customHeight="1" thickBot="1">
      <c r="A10" s="288"/>
      <c r="B10" s="288"/>
      <c r="C10" s="288"/>
      <c r="D10" s="288"/>
      <c r="E10" s="288"/>
      <c r="F10" s="288"/>
      <c r="G10" s="288"/>
      <c r="H10" s="288"/>
      <c r="I10" s="288"/>
      <c r="J10" s="288"/>
      <c r="K10" s="288"/>
      <c r="L10" s="288"/>
      <c r="M10" s="288"/>
      <c r="N10" s="288"/>
      <c r="O10" s="288"/>
      <c r="P10" s="288"/>
      <c r="Q10" s="288"/>
      <c r="R10" s="288"/>
      <c r="S10" s="288"/>
      <c r="T10" s="1076" t="s">
        <v>585</v>
      </c>
      <c r="U10" s="1077"/>
      <c r="V10" s="1078"/>
      <c r="W10" s="288"/>
      <c r="X10" s="288"/>
      <c r="Y10" s="288"/>
      <c r="Z10" s="288"/>
      <c r="AA10" s="288"/>
      <c r="AB10" s="288"/>
      <c r="AC10" s="288"/>
      <c r="AD10" s="288"/>
      <c r="AE10" s="288"/>
      <c r="AF10" s="288"/>
      <c r="AG10" s="288"/>
      <c r="AH10" s="288"/>
      <c r="AI10" s="288"/>
      <c r="AJ10" s="288"/>
      <c r="AK10" s="288"/>
    </row>
    <row r="11" spans="1:37" ht="15" customHeight="1">
      <c r="A11" s="288"/>
      <c r="B11" s="996" t="s">
        <v>518</v>
      </c>
      <c r="C11" s="997"/>
      <c r="D11" s="997"/>
      <c r="E11" s="997"/>
      <c r="F11" s="997"/>
      <c r="G11" s="998"/>
      <c r="H11" s="288"/>
      <c r="I11" s="996" t="s">
        <v>519</v>
      </c>
      <c r="J11" s="997"/>
      <c r="K11" s="997"/>
      <c r="L11" s="997"/>
      <c r="M11" s="998"/>
      <c r="N11" s="1000"/>
      <c r="O11" s="996" t="s">
        <v>520</v>
      </c>
      <c r="P11" s="997"/>
      <c r="Q11" s="997"/>
      <c r="R11" s="998"/>
      <c r="S11" s="1000"/>
      <c r="T11" s="1005" t="s">
        <v>586</v>
      </c>
      <c r="U11" s="1000"/>
      <c r="V11" s="1010">
        <f ca="1">'Area Matrix'!D35+'Area Matrix'!H35+'Area Matrix'!L35+'Area Matrix'!P35+'Area Matrix'!T35</f>
        <v>82189703.949625939</v>
      </c>
      <c r="Y11" s="288"/>
      <c r="Z11" s="288"/>
      <c r="AA11" s="288"/>
      <c r="AB11" s="288"/>
      <c r="AC11" s="288"/>
      <c r="AD11" s="288"/>
      <c r="AE11" s="288"/>
      <c r="AF11" s="288"/>
      <c r="AG11" s="288"/>
      <c r="AH11" s="288"/>
      <c r="AI11" s="288"/>
      <c r="AJ11" s="288"/>
      <c r="AK11" s="288"/>
    </row>
    <row r="12" spans="1:37" ht="15" customHeight="1">
      <c r="A12" s="288"/>
      <c r="B12" s="999" t="s">
        <v>521</v>
      </c>
      <c r="C12" s="1000"/>
      <c r="D12" s="1000"/>
      <c r="E12" s="1000"/>
      <c r="F12" s="1000"/>
      <c r="G12" s="1001">
        <f>ROUNDDOWN(G15/G16,0)</f>
        <v>418</v>
      </c>
      <c r="H12" s="288"/>
      <c r="I12" s="1016" t="s">
        <v>522</v>
      </c>
      <c r="J12" s="1000"/>
      <c r="K12" s="1000"/>
      <c r="L12" s="1017" t="s">
        <v>587</v>
      </c>
      <c r="M12" s="1018"/>
      <c r="N12" s="1000"/>
      <c r="O12" s="999" t="s">
        <v>523</v>
      </c>
      <c r="P12" s="1000"/>
      <c r="Q12" s="1000"/>
      <c r="R12" s="1010">
        <f ca="1">MAX(G23:G25)</f>
        <v>57532792.764738157</v>
      </c>
      <c r="S12" s="1000"/>
      <c r="T12" s="1005" t="s">
        <v>588</v>
      </c>
      <c r="U12" s="1000"/>
      <c r="V12" s="1010">
        <f ca="1">'Area Matrix'!L35+'Area Matrix'!P35+'Area Matrix'!T35</f>
        <v>9419709.549625935</v>
      </c>
      <c r="Y12" s="288"/>
      <c r="Z12" s="288"/>
      <c r="AA12" s="288"/>
      <c r="AB12" s="288"/>
      <c r="AC12" s="288"/>
      <c r="AD12" s="288"/>
      <c r="AE12" s="288"/>
      <c r="AF12" s="288"/>
      <c r="AG12" s="288"/>
      <c r="AH12" s="288"/>
      <c r="AI12" s="288"/>
      <c r="AJ12" s="288"/>
      <c r="AK12" s="288"/>
    </row>
    <row r="13" spans="1:37" ht="15" customHeight="1">
      <c r="A13" s="288"/>
      <c r="B13" s="999" t="s">
        <v>524</v>
      </c>
      <c r="C13" s="1000"/>
      <c r="D13" s="1000"/>
      <c r="E13" s="1000"/>
      <c r="F13" s="1002"/>
      <c r="G13" s="1001">
        <f>'Area Matrix'!D20</f>
        <v>395489.1</v>
      </c>
      <c r="H13" s="288"/>
      <c r="I13" s="1005" t="s">
        <v>554</v>
      </c>
      <c r="J13" s="1000"/>
      <c r="K13" s="1000"/>
      <c r="L13" s="1487">
        <v>0.5</v>
      </c>
      <c r="M13" s="1010">
        <f>L13*'Phase I - CF MF Market Rental'!M14</f>
        <v>1100</v>
      </c>
      <c r="N13" s="1000"/>
      <c r="O13" s="999" t="s">
        <v>437</v>
      </c>
      <c r="P13" s="1000"/>
      <c r="Q13" s="1000"/>
      <c r="R13" s="1028">
        <v>5.5E-2</v>
      </c>
      <c r="S13" s="1000"/>
      <c r="T13" s="1005" t="s">
        <v>589</v>
      </c>
      <c r="U13" s="1000"/>
      <c r="V13" s="1010">
        <f ca="1">V11-V12</f>
        <v>72769994.400000006</v>
      </c>
      <c r="Y13" s="288"/>
      <c r="Z13" s="288"/>
      <c r="AA13" s="288"/>
      <c r="AB13" s="288"/>
      <c r="AC13" s="288"/>
      <c r="AD13" s="288"/>
      <c r="AE13" s="288"/>
      <c r="AF13" s="288"/>
      <c r="AG13" s="288"/>
      <c r="AH13" s="288"/>
      <c r="AI13" s="288"/>
      <c r="AJ13" s="288"/>
      <c r="AK13" s="288"/>
    </row>
    <row r="14" spans="1:37" ht="15" customHeight="1">
      <c r="A14" s="288"/>
      <c r="B14" s="999" t="s">
        <v>47</v>
      </c>
      <c r="C14" s="1000"/>
      <c r="D14" s="1000"/>
      <c r="E14" s="1000"/>
      <c r="F14" s="1000"/>
      <c r="G14" s="1003">
        <f>'Phase I - CF MF Market Rental'!G14</f>
        <v>0.9</v>
      </c>
      <c r="H14" s="288"/>
      <c r="I14" s="1005" t="s">
        <v>555</v>
      </c>
      <c r="J14" s="1000"/>
      <c r="K14" s="1000"/>
      <c r="L14" s="1487">
        <v>0.5</v>
      </c>
      <c r="M14" s="1010">
        <f>L14*'Phase I - CF MF Market Rental'!M15</f>
        <v>1300</v>
      </c>
      <c r="N14" s="1000"/>
      <c r="O14" s="999" t="s">
        <v>527</v>
      </c>
      <c r="P14" s="1000"/>
      <c r="Q14" s="1000"/>
      <c r="R14" s="1029">
        <v>20</v>
      </c>
      <c r="S14" s="1000"/>
      <c r="T14" s="1005" t="s">
        <v>590</v>
      </c>
      <c r="U14" s="1000"/>
      <c r="V14" s="1079" t="s">
        <v>393</v>
      </c>
      <c r="Y14" s="288"/>
      <c r="Z14" s="288"/>
      <c r="AA14" s="288"/>
      <c r="AB14" s="288"/>
      <c r="AC14" s="288"/>
      <c r="AD14" s="288"/>
      <c r="AE14" s="288"/>
      <c r="AF14" s="288"/>
      <c r="AG14" s="288"/>
      <c r="AH14" s="288"/>
      <c r="AI14" s="288"/>
      <c r="AJ14" s="288"/>
      <c r="AK14" s="288"/>
    </row>
    <row r="15" spans="1:37" ht="15" customHeight="1">
      <c r="A15" s="288"/>
      <c r="B15" s="999" t="s">
        <v>528</v>
      </c>
      <c r="C15" s="1000"/>
      <c r="D15" s="1000"/>
      <c r="E15" s="1000"/>
      <c r="F15" s="1000"/>
      <c r="G15" s="1001">
        <f>G13*G14</f>
        <v>355940.19</v>
      </c>
      <c r="H15" s="288"/>
      <c r="I15" s="999" t="s">
        <v>162</v>
      </c>
      <c r="J15" s="1000"/>
      <c r="K15" s="1000"/>
      <c r="L15" s="1000"/>
      <c r="M15" s="1003">
        <v>0.02</v>
      </c>
      <c r="N15" s="1000"/>
      <c r="O15" s="999" t="s">
        <v>530</v>
      </c>
      <c r="P15" s="1000"/>
      <c r="Q15" s="1000"/>
      <c r="R15" s="1010">
        <f ca="1">PMT(R13/12,R14*12,R12)</f>
        <v>-395760.77928559214</v>
      </c>
      <c r="S15" s="1014"/>
      <c r="T15" s="1005" t="s">
        <v>591</v>
      </c>
      <c r="U15" s="1000"/>
      <c r="V15" s="1025">
        <v>0.3</v>
      </c>
      <c r="Y15" s="288"/>
      <c r="Z15" s="288"/>
      <c r="AA15" s="288"/>
      <c r="AB15" s="288"/>
      <c r="AC15" s="288"/>
      <c r="AD15" s="288"/>
      <c r="AE15" s="288"/>
      <c r="AF15" s="288"/>
      <c r="AG15" s="288"/>
      <c r="AH15" s="288"/>
      <c r="AI15" s="288"/>
      <c r="AJ15" s="288"/>
      <c r="AK15" s="288"/>
    </row>
    <row r="16" spans="1:37" ht="15" customHeight="1">
      <c r="A16" s="288"/>
      <c r="B16" s="999" t="s">
        <v>531</v>
      </c>
      <c r="C16" s="1000"/>
      <c r="D16" s="1000"/>
      <c r="E16" s="1000"/>
      <c r="F16" s="1000"/>
      <c r="G16" s="1001">
        <f>'Phase I - CF MF Market Rental'!G16</f>
        <v>850</v>
      </c>
      <c r="H16" s="288"/>
      <c r="I16" s="999" t="s">
        <v>164</v>
      </c>
      <c r="J16" s="1000"/>
      <c r="K16" s="1000"/>
      <c r="L16" s="1000"/>
      <c r="M16" s="1003">
        <v>0.02</v>
      </c>
      <c r="N16" s="1000"/>
      <c r="O16" s="999"/>
      <c r="P16" s="1000"/>
      <c r="Q16" s="1000"/>
      <c r="R16" s="1018"/>
      <c r="S16" s="1000"/>
      <c r="T16" s="1005" t="s">
        <v>592</v>
      </c>
      <c r="U16" s="1000"/>
      <c r="V16" s="1080">
        <f ca="1">V13*(1+V15)</f>
        <v>94600992.720000014</v>
      </c>
      <c r="Y16" s="288"/>
      <c r="Z16" s="288"/>
      <c r="AA16" s="288"/>
      <c r="AB16" s="288"/>
      <c r="AC16" s="288"/>
      <c r="AD16" s="288"/>
      <c r="AE16" s="288"/>
      <c r="AF16" s="288"/>
      <c r="AG16" s="288"/>
      <c r="AH16" s="288"/>
      <c r="AI16" s="288"/>
      <c r="AJ16" s="288"/>
      <c r="AK16" s="288"/>
    </row>
    <row r="17" spans="1:37" ht="15" customHeight="1">
      <c r="A17" s="288"/>
      <c r="B17" s="999" t="s">
        <v>532</v>
      </c>
      <c r="C17" s="1000"/>
      <c r="D17" s="1000"/>
      <c r="E17" s="1004"/>
      <c r="F17" s="1004"/>
      <c r="G17" s="1003">
        <v>0</v>
      </c>
      <c r="H17" s="288"/>
      <c r="I17" s="999" t="s">
        <v>534</v>
      </c>
      <c r="J17" s="1000"/>
      <c r="K17" s="1000"/>
      <c r="L17" s="1000"/>
      <c r="M17" s="1019">
        <v>6</v>
      </c>
      <c r="N17" s="1000"/>
      <c r="O17" s="999" t="s">
        <v>508</v>
      </c>
      <c r="P17" s="1000"/>
      <c r="Q17" s="1000"/>
      <c r="R17" s="1030">
        <v>0.7</v>
      </c>
      <c r="S17" s="1000"/>
      <c r="T17" s="1005" t="s">
        <v>593</v>
      </c>
      <c r="U17" s="1000"/>
      <c r="V17" s="1003">
        <f>'Area Matrix'!F20</f>
        <v>0.3</v>
      </c>
      <c r="Y17" s="288"/>
      <c r="Z17" s="288"/>
      <c r="AA17" s="288"/>
      <c r="AB17" s="288"/>
      <c r="AC17" s="288"/>
      <c r="AD17" s="288"/>
      <c r="AE17" s="288"/>
      <c r="AF17" s="288"/>
      <c r="AG17" s="288"/>
      <c r="AH17" s="288"/>
      <c r="AI17" s="288"/>
      <c r="AJ17" s="288"/>
      <c r="AK17" s="288"/>
    </row>
    <row r="18" spans="1:37" ht="15" customHeight="1">
      <c r="A18" s="288"/>
      <c r="B18" s="999" t="s">
        <v>533</v>
      </c>
      <c r="C18" s="1000"/>
      <c r="D18" s="1000"/>
      <c r="E18" s="1000"/>
      <c r="F18" s="1000"/>
      <c r="G18" s="1003">
        <f>'Phase I - CF MF Market Rental'!G18+'Phase I - CF MF Market Rental'!G17/2</f>
        <v>0.6</v>
      </c>
      <c r="H18" s="288"/>
      <c r="I18" s="999" t="s">
        <v>537</v>
      </c>
      <c r="J18" s="1000"/>
      <c r="K18" s="1000"/>
      <c r="L18" s="1000"/>
      <c r="M18" s="1020">
        <f>G12/M17*(1-M15)</f>
        <v>68.273333333333341</v>
      </c>
      <c r="N18" s="1000"/>
      <c r="O18" s="999" t="s">
        <v>535</v>
      </c>
      <c r="P18" s="1000"/>
      <c r="Q18" s="1000"/>
      <c r="R18" s="1031">
        <v>1.33</v>
      </c>
      <c r="S18" s="1000"/>
      <c r="T18" s="1005" t="s">
        <v>594</v>
      </c>
      <c r="U18" s="1000"/>
      <c r="V18" s="1080">
        <f ca="1">V16*V17</f>
        <v>28380297.816000003</v>
      </c>
      <c r="Y18" s="288"/>
      <c r="Z18" s="288"/>
      <c r="AA18" s="288"/>
      <c r="AB18" s="288"/>
      <c r="AC18" s="288"/>
      <c r="AD18" s="288"/>
      <c r="AE18" s="288"/>
      <c r="AF18" s="288"/>
      <c r="AG18" s="288"/>
      <c r="AH18" s="288"/>
      <c r="AI18" s="288"/>
      <c r="AJ18" s="288"/>
      <c r="AK18" s="288"/>
    </row>
    <row r="19" spans="1:37" ht="15" customHeight="1" thickBot="1">
      <c r="A19" s="288"/>
      <c r="B19" s="999" t="s">
        <v>595</v>
      </c>
      <c r="C19" s="1000"/>
      <c r="D19" s="1000"/>
      <c r="E19" s="1000"/>
      <c r="F19" s="1000"/>
      <c r="G19" s="1003">
        <f>'Phase I - CF MF Market Rental'!G19+'Phase I - CF MF Market Rental'!G17/2</f>
        <v>0.4</v>
      </c>
      <c r="H19" s="288"/>
      <c r="I19" s="999" t="s">
        <v>540</v>
      </c>
      <c r="J19" s="1000"/>
      <c r="K19" s="1000"/>
      <c r="L19" s="1000"/>
      <c r="M19" s="1021">
        <v>0.3</v>
      </c>
      <c r="N19" s="1000"/>
      <c r="O19" s="1011" t="s">
        <v>538</v>
      </c>
      <c r="P19" s="1012"/>
      <c r="Q19" s="1012"/>
      <c r="R19" s="1032">
        <v>0.08</v>
      </c>
      <c r="S19" s="1000"/>
      <c r="T19" s="1005" t="s">
        <v>596</v>
      </c>
      <c r="U19" s="1000"/>
      <c r="V19" s="1081">
        <v>3.2000000000000001E-2</v>
      </c>
      <c r="Y19" s="288"/>
      <c r="Z19" s="288"/>
      <c r="AA19" s="288"/>
      <c r="AB19" s="288"/>
      <c r="AC19" s="288"/>
      <c r="AD19" s="288"/>
      <c r="AE19" s="288"/>
      <c r="AF19" s="288"/>
      <c r="AG19" s="288"/>
      <c r="AH19" s="288"/>
      <c r="AI19" s="288"/>
      <c r="AJ19" s="288"/>
      <c r="AK19" s="288"/>
    </row>
    <row r="20" spans="1:37" ht="15" customHeight="1">
      <c r="A20" s="288"/>
      <c r="B20" s="999" t="s">
        <v>539</v>
      </c>
      <c r="C20" s="1000"/>
      <c r="D20" s="1000"/>
      <c r="E20" s="1000"/>
      <c r="F20" s="1000"/>
      <c r="G20" s="1001">
        <f>G12*G21</f>
        <v>209</v>
      </c>
      <c r="H20" s="288"/>
      <c r="I20" s="999" t="s">
        <v>168</v>
      </c>
      <c r="J20" s="1000"/>
      <c r="K20" s="1000"/>
      <c r="L20" s="1000"/>
      <c r="M20" s="1022">
        <v>0.02</v>
      </c>
      <c r="N20" s="1000"/>
      <c r="O20" s="288"/>
      <c r="P20" s="288"/>
      <c r="Q20" s="288"/>
      <c r="R20" s="292"/>
      <c r="S20" s="288"/>
      <c r="T20" s="1005" t="s">
        <v>597</v>
      </c>
      <c r="U20" s="1000"/>
      <c r="V20" s="1080">
        <f ca="1">V18*V19</f>
        <v>908169.53011200018</v>
      </c>
      <c r="Y20" s="288"/>
      <c r="Z20" s="288"/>
      <c r="AA20" s="288"/>
      <c r="AB20" s="288"/>
      <c r="AC20" s="288"/>
      <c r="AD20" s="288"/>
      <c r="AE20" s="288"/>
      <c r="AF20" s="288"/>
      <c r="AG20" s="288"/>
      <c r="AH20" s="288"/>
      <c r="AI20" s="288"/>
      <c r="AJ20" s="288"/>
      <c r="AK20" s="288"/>
    </row>
    <row r="21" spans="1:37" ht="15" customHeight="1" thickBot="1">
      <c r="A21" s="288"/>
      <c r="B21" s="1005" t="s">
        <v>598</v>
      </c>
      <c r="C21" s="1000"/>
      <c r="D21" s="1000"/>
      <c r="E21" s="1000"/>
      <c r="F21" s="1000"/>
      <c r="G21" s="1006">
        <v>0.5</v>
      </c>
      <c r="H21" s="288"/>
      <c r="I21" s="999" t="s">
        <v>541</v>
      </c>
      <c r="J21" s="1000"/>
      <c r="K21" s="1000"/>
      <c r="L21" s="1000"/>
      <c r="M21" s="1023">
        <f>Taxesold!$H$13</f>
        <v>0.04</v>
      </c>
      <c r="N21" s="1000"/>
      <c r="O21" s="288"/>
      <c r="P21" s="288"/>
      <c r="Q21" s="288"/>
      <c r="R21" s="295"/>
      <c r="S21" s="288"/>
      <c r="T21" s="1005" t="s">
        <v>599</v>
      </c>
      <c r="U21" s="1000"/>
      <c r="V21" s="1080">
        <f ca="1">V20*10</f>
        <v>9081695.3011200018</v>
      </c>
      <c r="Y21" s="288"/>
      <c r="Z21" s="288"/>
      <c r="AA21" s="288"/>
      <c r="AB21" s="288"/>
      <c r="AC21" s="288"/>
      <c r="AD21" s="288"/>
      <c r="AE21" s="288"/>
      <c r="AF21" s="288"/>
      <c r="AG21" s="288"/>
      <c r="AH21" s="288"/>
      <c r="AI21" s="288"/>
      <c r="AJ21" s="288"/>
      <c r="AK21" s="288"/>
    </row>
    <row r="22" spans="1:37" ht="15" customHeight="1">
      <c r="A22" s="288"/>
      <c r="B22" s="1007" t="s">
        <v>545</v>
      </c>
      <c r="C22" s="1008"/>
      <c r="D22" s="1008"/>
      <c r="E22" s="1008"/>
      <c r="F22" s="1008"/>
      <c r="G22" s="1009"/>
      <c r="H22" s="288"/>
      <c r="I22" s="999" t="s">
        <v>542</v>
      </c>
      <c r="J22" s="1000"/>
      <c r="K22" s="1000"/>
      <c r="L22" s="1000"/>
      <c r="M22" s="1003">
        <v>0.02</v>
      </c>
      <c r="N22" s="1000"/>
      <c r="O22" s="996" t="s">
        <v>193</v>
      </c>
      <c r="P22" s="997"/>
      <c r="Q22" s="997"/>
      <c r="R22" s="998"/>
      <c r="S22" s="1000"/>
      <c r="T22" s="1005" t="s">
        <v>600</v>
      </c>
      <c r="U22" s="1000"/>
      <c r="V22" s="1018">
        <f>0.98</f>
        <v>0.98</v>
      </c>
      <c r="Y22" s="288"/>
      <c r="Z22" s="288"/>
      <c r="AA22" s="288"/>
      <c r="AB22" s="288"/>
      <c r="AC22" s="288"/>
      <c r="AD22" s="288"/>
      <c r="AE22" s="288"/>
      <c r="AF22" s="288"/>
      <c r="AG22" s="288"/>
      <c r="AH22" s="288"/>
      <c r="AI22" s="288"/>
      <c r="AJ22" s="288"/>
      <c r="AK22" s="288"/>
    </row>
    <row r="23" spans="1:37" ht="15" customHeight="1" thickBot="1">
      <c r="A23" s="288"/>
      <c r="B23" s="999" t="s">
        <v>508</v>
      </c>
      <c r="C23" s="1000"/>
      <c r="D23" s="1000"/>
      <c r="E23" s="1000"/>
      <c r="F23" s="1000"/>
      <c r="G23" s="1010">
        <f ca="1">R17*R29</f>
        <v>57532792.764738157</v>
      </c>
      <c r="H23" s="288"/>
      <c r="I23" s="999" t="s">
        <v>543</v>
      </c>
      <c r="J23" s="1000"/>
      <c r="K23" s="981"/>
      <c r="L23" s="1024">
        <v>0.5</v>
      </c>
      <c r="M23" s="1010">
        <f>L23*'Phase I - CF MF Market Rental'!M24</f>
        <v>960</v>
      </c>
      <c r="N23" s="1000"/>
      <c r="O23" s="999" t="s">
        <v>197</v>
      </c>
      <c r="P23" s="1000"/>
      <c r="Q23" s="1033">
        <f t="shared" ref="Q23:Q25" ca="1" si="0">R23/$R$26</f>
        <v>0.19171318343533092</v>
      </c>
      <c r="R23" s="1010">
        <f ca="1">R31-R25-R24</f>
        <v>15756849.78979018</v>
      </c>
      <c r="S23" s="1000"/>
      <c r="T23" s="1082" t="s">
        <v>56</v>
      </c>
      <c r="U23" s="1083"/>
      <c r="V23" s="1084">
        <f ca="1">V21*V22</f>
        <v>8900061.3950976022</v>
      </c>
      <c r="Y23" s="288"/>
      <c r="Z23" s="288"/>
      <c r="AA23" s="288"/>
      <c r="AB23" s="288"/>
      <c r="AC23" s="288"/>
      <c r="AD23" s="288"/>
      <c r="AE23" s="288"/>
      <c r="AF23" s="288"/>
      <c r="AG23" s="288"/>
      <c r="AH23" s="288"/>
      <c r="AI23" s="288"/>
      <c r="AJ23" s="288"/>
      <c r="AK23" s="288"/>
    </row>
    <row r="24" spans="1:37" ht="15" customHeight="1">
      <c r="A24" s="288"/>
      <c r="B24" s="999" t="s">
        <v>535</v>
      </c>
      <c r="C24" s="1000"/>
      <c r="D24" s="1000"/>
      <c r="E24" s="1000"/>
      <c r="F24" s="1000"/>
      <c r="G24" s="1010">
        <f>H57/R19</f>
        <v>21716027.123999998</v>
      </c>
      <c r="H24" s="288"/>
      <c r="I24" s="999" t="s">
        <v>544</v>
      </c>
      <c r="J24" s="1000"/>
      <c r="K24" s="981"/>
      <c r="L24" s="1000"/>
      <c r="M24" s="1025">
        <v>0.09</v>
      </c>
      <c r="N24" s="1000"/>
      <c r="O24" s="999" t="s">
        <v>56</v>
      </c>
      <c r="P24" s="1000"/>
      <c r="Q24" s="1033">
        <f t="shared" ca="1" si="0"/>
        <v>0.10828681656466908</v>
      </c>
      <c r="R24" s="1010">
        <f ca="1">V23</f>
        <v>8900061.3950976022</v>
      </c>
      <c r="S24" s="1000"/>
      <c r="T24" s="309"/>
      <c r="U24" s="288"/>
      <c r="V24" s="288"/>
      <c r="W24" s="288"/>
      <c r="X24" s="288"/>
      <c r="Y24" s="288"/>
      <c r="Z24" s="288"/>
      <c r="AA24" s="288"/>
      <c r="AB24" s="288"/>
      <c r="AC24" s="288"/>
      <c r="AD24" s="288"/>
      <c r="AE24" s="288"/>
      <c r="AF24" s="288"/>
      <c r="AG24" s="288"/>
      <c r="AH24" s="288"/>
      <c r="AI24" s="288"/>
      <c r="AJ24" s="288"/>
      <c r="AK24" s="288"/>
    </row>
    <row r="25" spans="1:37" ht="15" customHeight="1" thickBot="1">
      <c r="A25" s="288"/>
      <c r="B25" s="1011" t="s">
        <v>538</v>
      </c>
      <c r="C25" s="1012"/>
      <c r="D25" s="1012"/>
      <c r="E25" s="1012"/>
      <c r="F25" s="1012"/>
      <c r="G25" s="1013">
        <f>PV(R13/12,R14*12,-H57/R18/12,0)</f>
        <v>15824142.27476758</v>
      </c>
      <c r="H25" s="288"/>
      <c r="I25" s="999" t="s">
        <v>546</v>
      </c>
      <c r="J25" s="1000"/>
      <c r="K25" s="981"/>
      <c r="L25" s="1000"/>
      <c r="M25" s="1026">
        <v>10</v>
      </c>
      <c r="N25" s="1000"/>
      <c r="O25" s="1034" t="s">
        <v>523</v>
      </c>
      <c r="P25" s="1035"/>
      <c r="Q25" s="1033">
        <f t="shared" ca="1" si="0"/>
        <v>0.7</v>
      </c>
      <c r="R25" s="1036">
        <f ca="1">R12</f>
        <v>57532792.764738157</v>
      </c>
      <c r="S25" s="1000"/>
      <c r="T25" s="309"/>
      <c r="U25" s="288"/>
      <c r="V25" s="288"/>
      <c r="W25" s="288"/>
      <c r="X25" s="288"/>
      <c r="Y25" s="288"/>
      <c r="Z25" s="288"/>
      <c r="AA25" s="288"/>
      <c r="AB25" s="288"/>
      <c r="AC25" s="288"/>
      <c r="AD25" s="288"/>
      <c r="AE25" s="288"/>
      <c r="AF25" s="288"/>
      <c r="AG25" s="288"/>
      <c r="AH25" s="288"/>
      <c r="AI25" s="288"/>
      <c r="AJ25" s="288"/>
      <c r="AK25" s="288"/>
    </row>
    <row r="26" spans="1:37" ht="15" customHeight="1" thickBot="1">
      <c r="A26" s="288"/>
      <c r="B26" s="288"/>
      <c r="C26" s="288"/>
      <c r="D26" s="288"/>
      <c r="E26" s="288"/>
      <c r="F26" s="288"/>
      <c r="G26" s="297"/>
      <c r="H26" s="288"/>
      <c r="I26" s="999" t="s">
        <v>547</v>
      </c>
      <c r="J26" s="1000"/>
      <c r="K26" s="981"/>
      <c r="L26" s="1000"/>
      <c r="M26" s="1003">
        <v>0.08</v>
      </c>
      <c r="N26" s="1000"/>
      <c r="O26" s="1011" t="s">
        <v>110</v>
      </c>
      <c r="P26" s="1012"/>
      <c r="Q26" s="1037">
        <f t="shared" ref="Q26:R26" ca="1" si="1">SUM(Q23:Q25)</f>
        <v>1</v>
      </c>
      <c r="R26" s="1013">
        <f t="shared" ca="1" si="1"/>
        <v>82189703.949625939</v>
      </c>
      <c r="S26" s="1015">
        <f ca="1">R31-SUM(R23:R25)</f>
        <v>0</v>
      </c>
      <c r="T26" s="288" t="s">
        <v>264</v>
      </c>
      <c r="U26" s="288"/>
      <c r="V26" s="288"/>
      <c r="W26" s="288"/>
      <c r="X26" s="288"/>
      <c r="Y26" s="288"/>
      <c r="Z26" s="288"/>
      <c r="AA26" s="288"/>
      <c r="AB26" s="288"/>
      <c r="AC26" s="288"/>
      <c r="AD26" s="288"/>
      <c r="AE26" s="288"/>
      <c r="AF26" s="288"/>
      <c r="AG26" s="288"/>
      <c r="AH26" s="288"/>
      <c r="AI26" s="288"/>
      <c r="AJ26" s="288"/>
      <c r="AK26" s="288"/>
    </row>
    <row r="27" spans="1:37" ht="15" customHeight="1" thickBot="1">
      <c r="A27" s="288"/>
      <c r="B27" s="288"/>
      <c r="C27" s="288"/>
      <c r="D27" s="288"/>
      <c r="E27" s="288"/>
      <c r="F27" s="288"/>
      <c r="G27" s="288"/>
      <c r="H27" s="288"/>
      <c r="I27" s="1011" t="s">
        <v>548</v>
      </c>
      <c r="J27" s="1012"/>
      <c r="K27" s="1012"/>
      <c r="L27" s="1012"/>
      <c r="M27" s="1027">
        <v>4.87E-2</v>
      </c>
      <c r="N27" s="1000"/>
      <c r="O27" s="288"/>
      <c r="P27" s="288"/>
      <c r="Q27" s="288"/>
      <c r="R27" s="288"/>
      <c r="S27" s="288"/>
      <c r="T27" s="309"/>
      <c r="U27" s="288"/>
      <c r="V27" s="288"/>
      <c r="W27" s="288"/>
      <c r="X27" s="288"/>
      <c r="Y27" s="288"/>
      <c r="Z27" s="288"/>
      <c r="AA27" s="288"/>
      <c r="AB27" s="288"/>
      <c r="AC27" s="288"/>
      <c r="AD27" s="288"/>
      <c r="AE27" s="288"/>
      <c r="AF27" s="288"/>
      <c r="AG27" s="288"/>
      <c r="AH27" s="288"/>
      <c r="AI27" s="288"/>
      <c r="AJ27" s="288"/>
      <c r="AK27" s="288"/>
    </row>
    <row r="28" spans="1:37" ht="15" customHeight="1">
      <c r="A28" s="288"/>
      <c r="B28" s="288"/>
      <c r="C28" s="288"/>
      <c r="D28" s="288"/>
      <c r="E28" s="288"/>
      <c r="F28" s="288"/>
      <c r="G28" s="288"/>
      <c r="H28" s="288"/>
      <c r="I28" s="288"/>
      <c r="J28" s="288"/>
      <c r="K28" s="288"/>
      <c r="L28" s="288"/>
      <c r="M28" s="288"/>
      <c r="N28" s="288"/>
      <c r="O28" s="996" t="s">
        <v>490</v>
      </c>
      <c r="P28" s="997"/>
      <c r="Q28" s="997"/>
      <c r="R28" s="998"/>
      <c r="S28" s="1000"/>
      <c r="T28" s="309"/>
      <c r="U28" s="288"/>
      <c r="V28" s="288"/>
      <c r="W28" s="288"/>
      <c r="X28" s="288"/>
      <c r="Y28" s="288"/>
      <c r="Z28" s="288"/>
      <c r="AA28" s="288"/>
      <c r="AB28" s="288"/>
      <c r="AC28" s="288"/>
      <c r="AD28" s="288"/>
      <c r="AE28" s="288"/>
      <c r="AF28" s="288"/>
      <c r="AG28" s="288"/>
      <c r="AH28" s="288"/>
      <c r="AI28" s="288"/>
      <c r="AJ28" s="288"/>
      <c r="AK28" s="288"/>
    </row>
    <row r="29" spans="1:37" ht="15" customHeight="1">
      <c r="A29" s="288"/>
      <c r="B29" s="288"/>
      <c r="C29" s="288"/>
      <c r="D29" s="288"/>
      <c r="E29" s="288"/>
      <c r="F29" s="288"/>
      <c r="G29" s="288"/>
      <c r="H29" s="288"/>
      <c r="I29" s="288"/>
      <c r="J29" s="288"/>
      <c r="K29" s="288"/>
      <c r="L29" s="288"/>
      <c r="M29" s="288"/>
      <c r="N29" s="288"/>
      <c r="O29" s="999" t="s">
        <v>558</v>
      </c>
      <c r="P29" s="1000"/>
      <c r="Q29" s="1000"/>
      <c r="R29" s="1010">
        <f ca="1">SUM('Area Matrix'!D35,'Area Matrix'!H35,'Area Matrix'!L35,'Area Matrix'!P35,'Area Matrix'!T35)</f>
        <v>82189703.949625939</v>
      </c>
      <c r="S29" s="1000"/>
      <c r="T29" s="309"/>
      <c r="U29" s="288"/>
      <c r="V29" s="288"/>
      <c r="W29" s="288"/>
      <c r="X29" s="288"/>
      <c r="Y29" s="288"/>
      <c r="Z29" s="288"/>
      <c r="AA29" s="288"/>
      <c r="AB29" s="288"/>
      <c r="AC29" s="288"/>
      <c r="AD29" s="288"/>
      <c r="AE29" s="288"/>
      <c r="AF29" s="288"/>
      <c r="AG29" s="288"/>
      <c r="AH29" s="288"/>
      <c r="AI29" s="288"/>
      <c r="AJ29" s="288"/>
      <c r="AK29" s="288"/>
    </row>
    <row r="30" spans="1:37" ht="15" customHeight="1">
      <c r="A30" s="288"/>
      <c r="B30" s="288"/>
      <c r="C30" s="288"/>
      <c r="D30" s="288"/>
      <c r="E30" s="288"/>
      <c r="F30" s="288"/>
      <c r="G30" s="288"/>
      <c r="H30" s="288"/>
      <c r="I30" s="288"/>
      <c r="J30" s="288"/>
      <c r="K30" s="288"/>
      <c r="L30" s="288"/>
      <c r="M30" s="288"/>
      <c r="N30" s="288"/>
      <c r="O30" s="1034" t="s">
        <v>550</v>
      </c>
      <c r="P30" s="1035"/>
      <c r="Q30" s="1035"/>
      <c r="R30" s="1036">
        <v>0</v>
      </c>
      <c r="S30" s="1000"/>
      <c r="T30" s="309"/>
      <c r="U30" s="288"/>
      <c r="V30" s="288"/>
      <c r="W30" s="288"/>
      <c r="X30" s="288"/>
      <c r="Y30" s="288"/>
      <c r="Z30" s="288"/>
      <c r="AA30" s="288"/>
      <c r="AB30" s="288"/>
      <c r="AC30" s="288"/>
      <c r="AD30" s="288"/>
      <c r="AE30" s="288"/>
      <c r="AF30" s="288"/>
      <c r="AG30" s="288"/>
      <c r="AH30" s="288"/>
      <c r="AI30" s="288"/>
      <c r="AJ30" s="288"/>
      <c r="AK30" s="288"/>
    </row>
    <row r="31" spans="1:37" ht="15" customHeight="1" thickBot="1">
      <c r="A31" s="288"/>
      <c r="B31" s="288"/>
      <c r="C31" s="288"/>
      <c r="D31" s="288"/>
      <c r="E31" s="288"/>
      <c r="F31" s="288"/>
      <c r="G31" s="288"/>
      <c r="H31" s="288"/>
      <c r="I31" s="288"/>
      <c r="J31" s="288"/>
      <c r="K31" s="288"/>
      <c r="L31" s="288"/>
      <c r="M31" s="288"/>
      <c r="N31" s="288"/>
      <c r="O31" s="1011" t="s">
        <v>191</v>
      </c>
      <c r="P31" s="1012"/>
      <c r="Q31" s="1012"/>
      <c r="R31" s="1013">
        <f ca="1">SUM(R29:R30)</f>
        <v>82189703.949625939</v>
      </c>
      <c r="S31" s="1000"/>
      <c r="T31" s="309"/>
      <c r="U31" s="288"/>
      <c r="V31" s="288"/>
      <c r="W31" s="288"/>
      <c r="X31" s="288"/>
      <c r="Y31" s="288"/>
      <c r="Z31" s="288"/>
      <c r="AA31" s="288"/>
      <c r="AB31" s="288"/>
      <c r="AC31" s="288"/>
      <c r="AD31" s="288"/>
      <c r="AE31" s="288"/>
      <c r="AF31" s="288"/>
      <c r="AG31" s="288"/>
      <c r="AH31" s="288"/>
      <c r="AI31" s="288"/>
      <c r="AJ31" s="288"/>
      <c r="AK31" s="288"/>
    </row>
    <row r="32" spans="1:37" ht="15" customHeight="1" thickBot="1">
      <c r="A32" s="288"/>
      <c r="B32" s="288"/>
      <c r="C32" s="288"/>
      <c r="D32" s="288"/>
      <c r="E32" s="288"/>
      <c r="F32" s="288"/>
      <c r="G32" s="288"/>
      <c r="H32" s="288"/>
      <c r="I32" s="288"/>
      <c r="J32" s="288"/>
      <c r="K32" s="288"/>
      <c r="L32" s="288"/>
      <c r="M32" s="288"/>
      <c r="N32" s="288"/>
      <c r="O32" s="288"/>
      <c r="P32" s="288"/>
      <c r="Q32" s="288"/>
      <c r="R32" s="288"/>
      <c r="S32" s="288"/>
      <c r="T32" s="309"/>
      <c r="U32" s="288"/>
      <c r="V32" s="288"/>
      <c r="W32" s="288"/>
      <c r="X32" s="288"/>
      <c r="Y32" s="288"/>
      <c r="Z32" s="288"/>
      <c r="AA32" s="288"/>
      <c r="AB32" s="288"/>
      <c r="AC32" s="288"/>
      <c r="AD32" s="288"/>
      <c r="AE32" s="288"/>
      <c r="AF32" s="288"/>
      <c r="AG32" s="288"/>
      <c r="AH32" s="288"/>
      <c r="AI32" s="288"/>
      <c r="AJ32" s="288"/>
      <c r="AK32" s="288"/>
    </row>
    <row r="33" spans="1:37" ht="15" customHeight="1">
      <c r="A33" s="288"/>
      <c r="B33" s="996" t="s">
        <v>551</v>
      </c>
      <c r="C33" s="997"/>
      <c r="D33" s="997"/>
      <c r="E33" s="997"/>
      <c r="F33" s="1038"/>
      <c r="G33" s="1038">
        <f t="shared" ref="G33:R33" si="2">F33+1</f>
        <v>1</v>
      </c>
      <c r="H33" s="1038">
        <f t="shared" si="2"/>
        <v>2</v>
      </c>
      <c r="I33" s="1038">
        <f t="shared" si="2"/>
        <v>3</v>
      </c>
      <c r="J33" s="1038">
        <f t="shared" si="2"/>
        <v>4</v>
      </c>
      <c r="K33" s="1038">
        <f t="shared" si="2"/>
        <v>5</v>
      </c>
      <c r="L33" s="1038">
        <f t="shared" si="2"/>
        <v>6</v>
      </c>
      <c r="M33" s="1038">
        <f t="shared" si="2"/>
        <v>7</v>
      </c>
      <c r="N33" s="1038">
        <f t="shared" si="2"/>
        <v>8</v>
      </c>
      <c r="O33" s="1038">
        <f t="shared" si="2"/>
        <v>9</v>
      </c>
      <c r="P33" s="1038">
        <f t="shared" si="2"/>
        <v>10</v>
      </c>
      <c r="Q33" s="1038">
        <f t="shared" si="2"/>
        <v>11</v>
      </c>
      <c r="R33" s="1039">
        <f t="shared" si="2"/>
        <v>12</v>
      </c>
      <c r="S33" s="288"/>
      <c r="T33" s="309"/>
      <c r="U33" s="288"/>
      <c r="V33" s="288"/>
      <c r="W33" s="288"/>
      <c r="X33" s="288"/>
      <c r="Y33" s="288"/>
      <c r="Z33" s="288"/>
      <c r="AA33" s="288"/>
      <c r="AB33" s="288"/>
      <c r="AC33" s="288"/>
      <c r="AD33" s="288"/>
      <c r="AE33" s="288"/>
      <c r="AF33" s="288"/>
      <c r="AG33" s="288"/>
      <c r="AH33" s="288"/>
      <c r="AI33" s="288"/>
      <c r="AJ33" s="288"/>
      <c r="AK33" s="288"/>
    </row>
    <row r="34" spans="1:37" ht="15" customHeight="1">
      <c r="A34" s="288"/>
      <c r="B34" s="1016" t="s">
        <v>552</v>
      </c>
      <c r="C34" s="1000"/>
      <c r="D34" s="1000"/>
      <c r="E34" s="1000"/>
      <c r="F34" s="1000"/>
      <c r="G34" s="1000"/>
      <c r="H34" s="1000"/>
      <c r="I34" s="1000"/>
      <c r="J34" s="1000"/>
      <c r="K34" s="1000"/>
      <c r="L34" s="1000"/>
      <c r="M34" s="1000"/>
      <c r="N34" s="1000"/>
      <c r="O34" s="1000"/>
      <c r="P34" s="1000"/>
      <c r="Q34" s="1000"/>
      <c r="R34" s="1018"/>
      <c r="S34" s="288"/>
      <c r="T34" s="309"/>
      <c r="U34" s="288"/>
      <c r="V34" s="288"/>
      <c r="W34" s="288"/>
      <c r="X34" s="288"/>
      <c r="Y34" s="288"/>
      <c r="Z34" s="288"/>
      <c r="AA34" s="288"/>
      <c r="AB34" s="288"/>
      <c r="AC34" s="288"/>
      <c r="AD34" s="288"/>
      <c r="AE34" s="288"/>
      <c r="AF34" s="288"/>
      <c r="AG34" s="288"/>
      <c r="AH34" s="288"/>
      <c r="AI34" s="288"/>
      <c r="AJ34" s="288"/>
      <c r="AK34" s="288"/>
    </row>
    <row r="35" spans="1:37" ht="15" customHeight="1">
      <c r="A35" s="288"/>
      <c r="B35" s="999" t="s">
        <v>601</v>
      </c>
      <c r="C35" s="1000"/>
      <c r="D35" s="1000"/>
      <c r="E35" s="1000"/>
      <c r="F35" s="1000"/>
      <c r="G35" s="1040">
        <f t="shared" ref="G35:R35" si="3">IF(G33&gt;=$M$17,$M$13*$M$18*$G$18*($L$33),$M$13*$G$18*(G$33*$M$18))</f>
        <v>45060.4</v>
      </c>
      <c r="H35" s="1040">
        <f t="shared" si="3"/>
        <v>90120.8</v>
      </c>
      <c r="I35" s="1040">
        <f t="shared" si="3"/>
        <v>135181.20000000001</v>
      </c>
      <c r="J35" s="1040">
        <f t="shared" si="3"/>
        <v>180241.6</v>
      </c>
      <c r="K35" s="1040">
        <f t="shared" si="3"/>
        <v>225302</v>
      </c>
      <c r="L35" s="1040">
        <f t="shared" si="3"/>
        <v>270362.40000000002</v>
      </c>
      <c r="M35" s="1040">
        <f t="shared" si="3"/>
        <v>270362.40000000002</v>
      </c>
      <c r="N35" s="1040">
        <f t="shared" si="3"/>
        <v>270362.40000000002</v>
      </c>
      <c r="O35" s="1040">
        <f t="shared" si="3"/>
        <v>270362.40000000002</v>
      </c>
      <c r="P35" s="1040">
        <f t="shared" si="3"/>
        <v>270362.40000000002</v>
      </c>
      <c r="Q35" s="1040">
        <f t="shared" si="3"/>
        <v>270362.40000000002</v>
      </c>
      <c r="R35" s="1010">
        <f t="shared" si="3"/>
        <v>270362.40000000002</v>
      </c>
      <c r="S35" s="288"/>
      <c r="T35" s="309"/>
      <c r="U35" s="288"/>
      <c r="V35" s="288"/>
      <c r="W35" s="288"/>
      <c r="X35" s="288"/>
      <c r="Y35" s="288"/>
      <c r="Z35" s="288"/>
      <c r="AA35" s="288"/>
      <c r="AB35" s="288"/>
      <c r="AC35" s="288"/>
      <c r="AD35" s="288"/>
      <c r="AE35" s="288"/>
      <c r="AF35" s="288"/>
      <c r="AG35" s="288"/>
      <c r="AH35" s="288"/>
      <c r="AI35" s="288"/>
      <c r="AJ35" s="288"/>
      <c r="AK35" s="288"/>
    </row>
    <row r="36" spans="1:37" ht="15" customHeight="1">
      <c r="A36" s="288"/>
      <c r="B36" s="999" t="s">
        <v>555</v>
      </c>
      <c r="C36" s="1000"/>
      <c r="D36" s="1000"/>
      <c r="E36" s="1000"/>
      <c r="F36" s="1000"/>
      <c r="G36" s="1040">
        <f t="shared" ref="G36:R36" si="4">IF(G33&gt;=$M$17,$M$14*$M$18*$G$19*($L$33),$M$14*$G$19*(G$33*$M$18))</f>
        <v>35502.133333333339</v>
      </c>
      <c r="H36" s="1040">
        <f t="shared" si="4"/>
        <v>71004.266666666677</v>
      </c>
      <c r="I36" s="1040">
        <f t="shared" si="4"/>
        <v>106506.40000000001</v>
      </c>
      <c r="J36" s="1040">
        <f t="shared" si="4"/>
        <v>142008.53333333335</v>
      </c>
      <c r="K36" s="1040">
        <f t="shared" si="4"/>
        <v>177510.66666666666</v>
      </c>
      <c r="L36" s="1040">
        <f t="shared" si="4"/>
        <v>213012.80000000005</v>
      </c>
      <c r="M36" s="1040">
        <f t="shared" si="4"/>
        <v>213012.80000000005</v>
      </c>
      <c r="N36" s="1040">
        <f t="shared" si="4"/>
        <v>213012.80000000005</v>
      </c>
      <c r="O36" s="1040">
        <f t="shared" si="4"/>
        <v>213012.80000000005</v>
      </c>
      <c r="P36" s="1040">
        <f t="shared" si="4"/>
        <v>213012.80000000005</v>
      </c>
      <c r="Q36" s="1040">
        <f t="shared" si="4"/>
        <v>213012.80000000005</v>
      </c>
      <c r="R36" s="1010">
        <f t="shared" si="4"/>
        <v>213012.80000000005</v>
      </c>
      <c r="S36" s="288"/>
      <c r="T36" s="309"/>
      <c r="U36" s="288"/>
      <c r="V36" s="288"/>
      <c r="W36" s="288"/>
      <c r="X36" s="288"/>
      <c r="Y36" s="288"/>
      <c r="Z36" s="288"/>
      <c r="AA36" s="288"/>
      <c r="AB36" s="288"/>
      <c r="AC36" s="288"/>
      <c r="AD36" s="288"/>
      <c r="AE36" s="288"/>
      <c r="AF36" s="288"/>
      <c r="AG36" s="288"/>
      <c r="AH36" s="288"/>
      <c r="AI36" s="288"/>
      <c r="AJ36" s="288"/>
      <c r="AK36" s="288"/>
    </row>
    <row r="37" spans="1:37" ht="15" customHeight="1" thickBot="1">
      <c r="A37" s="288"/>
      <c r="B37" s="1041" t="s">
        <v>110</v>
      </c>
      <c r="C37" s="1042"/>
      <c r="D37" s="1042"/>
      <c r="E37" s="1042"/>
      <c r="F37" s="1042"/>
      <c r="G37" s="1043">
        <f t="shared" ref="G37:R37" si="5">SUM(G35:G36)</f>
        <v>80562.53333333334</v>
      </c>
      <c r="H37" s="1043">
        <f t="shared" si="5"/>
        <v>161125.06666666668</v>
      </c>
      <c r="I37" s="1043">
        <f t="shared" si="5"/>
        <v>241687.60000000003</v>
      </c>
      <c r="J37" s="1043">
        <f t="shared" si="5"/>
        <v>322250.13333333336</v>
      </c>
      <c r="K37" s="1043">
        <f t="shared" si="5"/>
        <v>402812.66666666663</v>
      </c>
      <c r="L37" s="1043">
        <f t="shared" si="5"/>
        <v>483375.20000000007</v>
      </c>
      <c r="M37" s="1043">
        <f t="shared" si="5"/>
        <v>483375.20000000007</v>
      </c>
      <c r="N37" s="1043">
        <f t="shared" si="5"/>
        <v>483375.20000000007</v>
      </c>
      <c r="O37" s="1043">
        <f t="shared" si="5"/>
        <v>483375.20000000007</v>
      </c>
      <c r="P37" s="1043">
        <f t="shared" si="5"/>
        <v>483375.20000000007</v>
      </c>
      <c r="Q37" s="1043">
        <f t="shared" si="5"/>
        <v>483375.20000000007</v>
      </c>
      <c r="R37" s="1044">
        <f t="shared" si="5"/>
        <v>483375.20000000007</v>
      </c>
      <c r="S37" s="288"/>
      <c r="T37" s="309"/>
      <c r="U37" s="288"/>
      <c r="V37" s="288"/>
      <c r="W37" s="288"/>
      <c r="X37" s="288"/>
      <c r="Y37" s="288"/>
      <c r="Z37" s="288"/>
      <c r="AA37" s="288"/>
      <c r="AB37" s="288"/>
      <c r="AC37" s="288"/>
      <c r="AD37" s="288"/>
      <c r="AE37" s="288"/>
      <c r="AF37" s="288"/>
      <c r="AG37" s="288"/>
      <c r="AH37" s="288"/>
      <c r="AI37" s="288"/>
      <c r="AJ37" s="288"/>
      <c r="AK37" s="288"/>
    </row>
    <row r="38" spans="1:37" ht="17" thickBot="1">
      <c r="A38" s="288"/>
      <c r="B38" s="288"/>
      <c r="C38" s="288"/>
      <c r="D38" s="288"/>
      <c r="E38" s="288"/>
      <c r="F38" s="288"/>
      <c r="G38" s="288"/>
      <c r="H38" s="288"/>
      <c r="I38" s="288"/>
      <c r="J38" s="288"/>
      <c r="K38" s="288"/>
      <c r="L38" s="288"/>
      <c r="M38" s="288"/>
      <c r="N38" s="288"/>
      <c r="O38" s="288"/>
      <c r="P38" s="288"/>
      <c r="Q38" s="288"/>
      <c r="R38" s="288"/>
      <c r="S38" s="288"/>
      <c r="T38" s="309"/>
      <c r="U38" s="288"/>
      <c r="V38" s="288"/>
      <c r="W38" s="288"/>
      <c r="X38" s="288"/>
      <c r="Y38" s="288"/>
      <c r="Z38" s="288"/>
      <c r="AA38" s="288"/>
      <c r="AB38" s="288"/>
      <c r="AC38" s="288"/>
      <c r="AD38" s="288"/>
      <c r="AE38" s="288"/>
      <c r="AF38" s="288"/>
      <c r="AG38" s="288"/>
      <c r="AH38" s="288"/>
      <c r="AI38" s="288"/>
      <c r="AJ38" s="288"/>
      <c r="AK38" s="288"/>
    </row>
    <row r="39" spans="1:37" ht="16">
      <c r="A39" s="288"/>
      <c r="B39" s="996" t="s">
        <v>556</v>
      </c>
      <c r="C39" s="997"/>
      <c r="D39" s="997"/>
      <c r="E39" s="997"/>
      <c r="F39" s="997"/>
      <c r="G39" s="1045">
        <v>0</v>
      </c>
      <c r="H39" s="1045">
        <f t="shared" ref="H39:AK39" si="6">G39+1</f>
        <v>1</v>
      </c>
      <c r="I39" s="1045">
        <f t="shared" si="6"/>
        <v>2</v>
      </c>
      <c r="J39" s="1045">
        <f t="shared" si="6"/>
        <v>3</v>
      </c>
      <c r="K39" s="1045">
        <f t="shared" si="6"/>
        <v>4</v>
      </c>
      <c r="L39" s="1045">
        <f t="shared" si="6"/>
        <v>5</v>
      </c>
      <c r="M39" s="1045">
        <f t="shared" si="6"/>
        <v>6</v>
      </c>
      <c r="N39" s="1045">
        <f t="shared" si="6"/>
        <v>7</v>
      </c>
      <c r="O39" s="1045">
        <f t="shared" si="6"/>
        <v>8</v>
      </c>
      <c r="P39" s="1045">
        <f t="shared" si="6"/>
        <v>9</v>
      </c>
      <c r="Q39" s="1045">
        <f t="shared" si="6"/>
        <v>10</v>
      </c>
      <c r="R39" s="1045">
        <f t="shared" si="6"/>
        <v>11</v>
      </c>
      <c r="S39" s="1045">
        <f t="shared" si="6"/>
        <v>12</v>
      </c>
      <c r="T39" s="1066">
        <f t="shared" si="6"/>
        <v>13</v>
      </c>
      <c r="U39" s="1045">
        <f t="shared" si="6"/>
        <v>14</v>
      </c>
      <c r="V39" s="1045">
        <f t="shared" si="6"/>
        <v>15</v>
      </c>
      <c r="W39" s="1045">
        <f t="shared" si="6"/>
        <v>16</v>
      </c>
      <c r="X39" s="1045">
        <f t="shared" si="6"/>
        <v>17</v>
      </c>
      <c r="Y39" s="1045">
        <f t="shared" si="6"/>
        <v>18</v>
      </c>
      <c r="Z39" s="1045">
        <f t="shared" si="6"/>
        <v>19</v>
      </c>
      <c r="AA39" s="1045">
        <f t="shared" si="6"/>
        <v>20</v>
      </c>
      <c r="AB39" s="1045">
        <f t="shared" si="6"/>
        <v>21</v>
      </c>
      <c r="AC39" s="1045">
        <f t="shared" si="6"/>
        <v>22</v>
      </c>
      <c r="AD39" s="1045">
        <f t="shared" si="6"/>
        <v>23</v>
      </c>
      <c r="AE39" s="1045">
        <f t="shared" si="6"/>
        <v>24</v>
      </c>
      <c r="AF39" s="1045">
        <f t="shared" si="6"/>
        <v>25</v>
      </c>
      <c r="AG39" s="1045">
        <f t="shared" si="6"/>
        <v>26</v>
      </c>
      <c r="AH39" s="1045">
        <f t="shared" si="6"/>
        <v>27</v>
      </c>
      <c r="AI39" s="1045">
        <f t="shared" si="6"/>
        <v>28</v>
      </c>
      <c r="AJ39" s="1045">
        <f t="shared" si="6"/>
        <v>29</v>
      </c>
      <c r="AK39" s="1046">
        <f t="shared" si="6"/>
        <v>30</v>
      </c>
    </row>
    <row r="40" spans="1:37" ht="16">
      <c r="A40" s="288"/>
      <c r="B40" s="1047" t="s">
        <v>557</v>
      </c>
      <c r="C40" s="1048"/>
      <c r="D40" s="1048"/>
      <c r="E40" s="1048"/>
      <c r="F40" s="1048"/>
      <c r="G40" s="1048"/>
      <c r="H40" s="1049">
        <f t="shared" ref="H40:AK40" si="7">1-$M$15</f>
        <v>0.98</v>
      </c>
      <c r="I40" s="1049">
        <f t="shared" si="7"/>
        <v>0.98</v>
      </c>
      <c r="J40" s="1049">
        <f t="shared" si="7"/>
        <v>0.98</v>
      </c>
      <c r="K40" s="1049">
        <f t="shared" si="7"/>
        <v>0.98</v>
      </c>
      <c r="L40" s="1049">
        <f t="shared" si="7"/>
        <v>0.98</v>
      </c>
      <c r="M40" s="1049">
        <f t="shared" si="7"/>
        <v>0.98</v>
      </c>
      <c r="N40" s="1049">
        <f t="shared" si="7"/>
        <v>0.98</v>
      </c>
      <c r="O40" s="1049">
        <f t="shared" si="7"/>
        <v>0.98</v>
      </c>
      <c r="P40" s="1049">
        <f t="shared" si="7"/>
        <v>0.98</v>
      </c>
      <c r="Q40" s="1049">
        <f t="shared" si="7"/>
        <v>0.98</v>
      </c>
      <c r="R40" s="1049">
        <f t="shared" si="7"/>
        <v>0.98</v>
      </c>
      <c r="S40" s="1049">
        <f t="shared" si="7"/>
        <v>0.98</v>
      </c>
      <c r="T40" s="1067">
        <f t="shared" si="7"/>
        <v>0.98</v>
      </c>
      <c r="U40" s="1049">
        <f t="shared" si="7"/>
        <v>0.98</v>
      </c>
      <c r="V40" s="1049">
        <f t="shared" si="7"/>
        <v>0.98</v>
      </c>
      <c r="W40" s="1049">
        <f t="shared" si="7"/>
        <v>0.98</v>
      </c>
      <c r="X40" s="1049">
        <f t="shared" si="7"/>
        <v>0.98</v>
      </c>
      <c r="Y40" s="1049">
        <f t="shared" si="7"/>
        <v>0.98</v>
      </c>
      <c r="Z40" s="1049">
        <f t="shared" si="7"/>
        <v>0.98</v>
      </c>
      <c r="AA40" s="1049">
        <f t="shared" si="7"/>
        <v>0.98</v>
      </c>
      <c r="AB40" s="1049">
        <f t="shared" si="7"/>
        <v>0.98</v>
      </c>
      <c r="AC40" s="1049">
        <f t="shared" si="7"/>
        <v>0.98</v>
      </c>
      <c r="AD40" s="1049">
        <f t="shared" si="7"/>
        <v>0.98</v>
      </c>
      <c r="AE40" s="1049">
        <f t="shared" si="7"/>
        <v>0.98</v>
      </c>
      <c r="AF40" s="1049">
        <f t="shared" si="7"/>
        <v>0.98</v>
      </c>
      <c r="AG40" s="1049">
        <f t="shared" si="7"/>
        <v>0.98</v>
      </c>
      <c r="AH40" s="1049">
        <f t="shared" si="7"/>
        <v>0.98</v>
      </c>
      <c r="AI40" s="1049">
        <f t="shared" si="7"/>
        <v>0.98</v>
      </c>
      <c r="AJ40" s="1049">
        <f t="shared" si="7"/>
        <v>0.98</v>
      </c>
      <c r="AK40" s="1050">
        <f t="shared" si="7"/>
        <v>0.98</v>
      </c>
    </row>
    <row r="41" spans="1:37" ht="16">
      <c r="A41" s="288"/>
      <c r="B41" s="999"/>
      <c r="C41" s="1000"/>
      <c r="D41" s="1000"/>
      <c r="E41" s="1000"/>
      <c r="F41" s="1000"/>
      <c r="G41" s="1000"/>
      <c r="H41" s="1033"/>
      <c r="I41" s="1033"/>
      <c r="J41" s="1033"/>
      <c r="K41" s="1033"/>
      <c r="L41" s="1033"/>
      <c r="M41" s="1033"/>
      <c r="N41" s="1033"/>
      <c r="O41" s="1033"/>
      <c r="P41" s="1033"/>
      <c r="Q41" s="1033"/>
      <c r="R41" s="1033"/>
      <c r="S41" s="1033"/>
      <c r="T41" s="1068"/>
      <c r="U41" s="1033"/>
      <c r="V41" s="1033"/>
      <c r="W41" s="1033"/>
      <c r="X41" s="1033"/>
      <c r="Y41" s="1033"/>
      <c r="Z41" s="1033"/>
      <c r="AA41" s="1033"/>
      <c r="AB41" s="1033"/>
      <c r="AC41" s="1033"/>
      <c r="AD41" s="1033"/>
      <c r="AE41" s="1033"/>
      <c r="AF41" s="1033"/>
      <c r="AG41" s="1033"/>
      <c r="AH41" s="1033"/>
      <c r="AI41" s="1033"/>
      <c r="AJ41" s="1033"/>
      <c r="AK41" s="1003"/>
    </row>
    <row r="42" spans="1:37" ht="16">
      <c r="A42" s="288"/>
      <c r="B42" s="999" t="s">
        <v>558</v>
      </c>
      <c r="C42" s="1000"/>
      <c r="D42" s="1000"/>
      <c r="E42" s="1000"/>
      <c r="F42" s="1000"/>
      <c r="G42" s="1040">
        <f ca="1">-R31</f>
        <v>-82189703.949625939</v>
      </c>
      <c r="H42" s="1033"/>
      <c r="I42" s="1033"/>
      <c r="J42" s="1033"/>
      <c r="K42" s="1033"/>
      <c r="L42" s="1033"/>
      <c r="M42" s="1033"/>
      <c r="N42" s="1033"/>
      <c r="O42" s="1033"/>
      <c r="P42" s="1033"/>
      <c r="Q42" s="1033"/>
      <c r="R42" s="1033"/>
      <c r="S42" s="1033"/>
      <c r="T42" s="1068"/>
      <c r="U42" s="1033"/>
      <c r="V42" s="1033"/>
      <c r="W42" s="1033"/>
      <c r="X42" s="1033"/>
      <c r="Y42" s="1033"/>
      <c r="Z42" s="1033"/>
      <c r="AA42" s="1033"/>
      <c r="AB42" s="1033"/>
      <c r="AC42" s="1033"/>
      <c r="AD42" s="1033"/>
      <c r="AE42" s="1033"/>
      <c r="AF42" s="1033"/>
      <c r="AG42" s="1033"/>
      <c r="AH42" s="1033"/>
      <c r="AI42" s="1033"/>
      <c r="AJ42" s="1033"/>
      <c r="AK42" s="1003"/>
    </row>
    <row r="43" spans="1:37" ht="16">
      <c r="A43" s="288"/>
      <c r="B43" s="999"/>
      <c r="C43" s="1000"/>
      <c r="D43" s="1000"/>
      <c r="E43" s="1000"/>
      <c r="F43" s="1000"/>
      <c r="G43" s="1000"/>
      <c r="H43" s="1000"/>
      <c r="I43" s="1000"/>
      <c r="J43" s="1000"/>
      <c r="K43" s="1000"/>
      <c r="L43" s="1000"/>
      <c r="M43" s="1000"/>
      <c r="N43" s="1000"/>
      <c r="O43" s="1000"/>
      <c r="P43" s="1000"/>
      <c r="Q43" s="1000"/>
      <c r="R43" s="1000"/>
      <c r="S43" s="1000"/>
      <c r="T43" s="1069"/>
      <c r="U43" s="1000"/>
      <c r="V43" s="1000"/>
      <c r="W43" s="1000"/>
      <c r="X43" s="1000"/>
      <c r="Y43" s="1000"/>
      <c r="Z43" s="1000"/>
      <c r="AA43" s="1000"/>
      <c r="AB43" s="1000"/>
      <c r="AC43" s="1000"/>
      <c r="AD43" s="1000"/>
      <c r="AE43" s="1000"/>
      <c r="AF43" s="1000"/>
      <c r="AG43" s="1000"/>
      <c r="AH43" s="1000"/>
      <c r="AI43" s="1000"/>
      <c r="AJ43" s="1000"/>
      <c r="AK43" s="1018"/>
    </row>
    <row r="44" spans="1:37" ht="16">
      <c r="A44" s="288"/>
      <c r="B44" s="1047" t="s">
        <v>559</v>
      </c>
      <c r="C44" s="1000"/>
      <c r="D44" s="1000"/>
      <c r="E44" s="1000"/>
      <c r="F44" s="1000"/>
      <c r="G44" s="1040"/>
      <c r="H44" s="1000"/>
      <c r="I44" s="1040"/>
      <c r="J44" s="1040"/>
      <c r="K44" s="1040"/>
      <c r="L44" s="1040"/>
      <c r="M44" s="1040"/>
      <c r="N44" s="1040"/>
      <c r="O44" s="1040"/>
      <c r="P44" s="1040"/>
      <c r="Q44" s="1040"/>
      <c r="R44" s="1040"/>
      <c r="S44" s="1040"/>
      <c r="T44" s="1070"/>
      <c r="U44" s="1040"/>
      <c r="V44" s="1040"/>
      <c r="W44" s="1040"/>
      <c r="X44" s="1040"/>
      <c r="Y44" s="1040"/>
      <c r="Z44" s="1040"/>
      <c r="AA44" s="1040"/>
      <c r="AB44" s="1040"/>
      <c r="AC44" s="1040"/>
      <c r="AD44" s="1040"/>
      <c r="AE44" s="1040"/>
      <c r="AF44" s="1040"/>
      <c r="AG44" s="1040"/>
      <c r="AH44" s="1040"/>
      <c r="AI44" s="1040"/>
      <c r="AJ44" s="1040"/>
      <c r="AK44" s="1010"/>
    </row>
    <row r="45" spans="1:37" ht="16">
      <c r="A45" s="288"/>
      <c r="B45" s="999" t="s">
        <v>561</v>
      </c>
      <c r="C45" s="1000"/>
      <c r="D45" s="1000"/>
      <c r="E45" s="1000"/>
      <c r="F45" s="1000"/>
      <c r="G45" s="1040"/>
      <c r="H45" s="887"/>
      <c r="I45" s="1040">
        <f t="shared" ref="I45:AK45" si="8">$G$12*$G$18*$M$13*(1+$M$16)^H39*12</f>
        <v>3376771.1999999997</v>
      </c>
      <c r="J45" s="1040">
        <f t="shared" si="8"/>
        <v>3444306.6240000003</v>
      </c>
      <c r="K45" s="1040">
        <f t="shared" si="8"/>
        <v>3513192.75648</v>
      </c>
      <c r="L45" s="1040">
        <f t="shared" si="8"/>
        <v>3583456.6116095996</v>
      </c>
      <c r="M45" s="1040">
        <f t="shared" si="8"/>
        <v>3655125.743841792</v>
      </c>
      <c r="N45" s="1040">
        <f t="shared" si="8"/>
        <v>3728228.258718628</v>
      </c>
      <c r="O45" s="1040">
        <f t="shared" si="8"/>
        <v>3802792.8238930004</v>
      </c>
      <c r="P45" s="1040">
        <f t="shared" si="8"/>
        <v>3878848.6803708603</v>
      </c>
      <c r="Q45" s="1040">
        <f t="shared" si="8"/>
        <v>3956425.6539782779</v>
      </c>
      <c r="R45" s="1040">
        <f t="shared" si="8"/>
        <v>4035554.1670578429</v>
      </c>
      <c r="S45" s="1040">
        <f t="shared" si="8"/>
        <v>4116265.2503989991</v>
      </c>
      <c r="T45" s="1070">
        <f t="shared" si="8"/>
        <v>4198590.5554069802</v>
      </c>
      <c r="U45" s="1040">
        <f t="shared" si="8"/>
        <v>4282562.3665151186</v>
      </c>
      <c r="V45" s="1040">
        <f t="shared" si="8"/>
        <v>4368213.6138454219</v>
      </c>
      <c r="W45" s="1040">
        <f t="shared" si="8"/>
        <v>4455577.8861223292</v>
      </c>
      <c r="X45" s="1040">
        <f t="shared" si="8"/>
        <v>4544689.4438447766</v>
      </c>
      <c r="Y45" s="1040">
        <f t="shared" si="8"/>
        <v>4635583.2327216733</v>
      </c>
      <c r="Z45" s="1040">
        <f t="shared" si="8"/>
        <v>4728294.8973761052</v>
      </c>
      <c r="AA45" s="1040">
        <f t="shared" si="8"/>
        <v>4822860.7953236271</v>
      </c>
      <c r="AB45" s="1040">
        <f t="shared" si="8"/>
        <v>4919318.0112301009</v>
      </c>
      <c r="AC45" s="1040">
        <f t="shared" si="8"/>
        <v>5017704.3714547027</v>
      </c>
      <c r="AD45" s="1040">
        <f t="shared" si="8"/>
        <v>5118058.4588837959</v>
      </c>
      <c r="AE45" s="1040">
        <f t="shared" si="8"/>
        <v>5220419.6280614715</v>
      </c>
      <c r="AF45" s="1040">
        <f t="shared" si="8"/>
        <v>5324828.0206227005</v>
      </c>
      <c r="AG45" s="1040">
        <f t="shared" si="8"/>
        <v>5431324.5810351549</v>
      </c>
      <c r="AH45" s="1040">
        <f t="shared" si="8"/>
        <v>5539951.0726558585</v>
      </c>
      <c r="AI45" s="1040">
        <f t="shared" si="8"/>
        <v>5650750.0941089746</v>
      </c>
      <c r="AJ45" s="1040">
        <f t="shared" si="8"/>
        <v>5763765.0959911551</v>
      </c>
      <c r="AK45" s="1010">
        <f t="shared" si="8"/>
        <v>5879040.3979109777</v>
      </c>
    </row>
    <row r="46" spans="1:37" ht="16">
      <c r="A46" s="288"/>
      <c r="B46" s="999" t="s">
        <v>562</v>
      </c>
      <c r="C46" s="1000"/>
      <c r="D46" s="1000"/>
      <c r="E46" s="1000"/>
      <c r="F46" s="1000"/>
      <c r="G46" s="1040"/>
      <c r="H46" s="1040">
        <f>SUM(G35:R35)</f>
        <v>2568442.7999999998</v>
      </c>
      <c r="I46" s="1040">
        <f t="shared" ref="I46:AK46" si="9">$G$12*$G$19*$M$14*(1+$M$16)^H39*12</f>
        <v>2660486.4000000004</v>
      </c>
      <c r="J46" s="1040">
        <f t="shared" si="9"/>
        <v>2713696.1280000005</v>
      </c>
      <c r="K46" s="1040">
        <f t="shared" si="9"/>
        <v>2767970.0505600004</v>
      </c>
      <c r="L46" s="1040">
        <f t="shared" si="9"/>
        <v>2823329.4515712</v>
      </c>
      <c r="M46" s="1040">
        <f t="shared" si="9"/>
        <v>2879796.0406026244</v>
      </c>
      <c r="N46" s="1040">
        <f t="shared" si="9"/>
        <v>2937391.9614146771</v>
      </c>
      <c r="O46" s="1040">
        <f t="shared" si="9"/>
        <v>2996139.80064297</v>
      </c>
      <c r="P46" s="1040">
        <f t="shared" si="9"/>
        <v>3056062.5966558293</v>
      </c>
      <c r="Q46" s="1040">
        <f t="shared" si="9"/>
        <v>3117183.8485889463</v>
      </c>
      <c r="R46" s="1040">
        <f t="shared" si="9"/>
        <v>3179527.5255607255</v>
      </c>
      <c r="S46" s="1040">
        <f t="shared" si="9"/>
        <v>3243118.0760719394</v>
      </c>
      <c r="T46" s="1070">
        <f t="shared" si="9"/>
        <v>3307980.4375933781</v>
      </c>
      <c r="U46" s="1040">
        <f t="shared" si="9"/>
        <v>3374140.046345246</v>
      </c>
      <c r="V46" s="1040">
        <f t="shared" si="9"/>
        <v>3441622.8472721511</v>
      </c>
      <c r="W46" s="1040">
        <f t="shared" si="9"/>
        <v>3510455.3042175933</v>
      </c>
      <c r="X46" s="1040">
        <f t="shared" si="9"/>
        <v>3580664.4103019461</v>
      </c>
      <c r="Y46" s="1040">
        <f t="shared" si="9"/>
        <v>3652277.6985079846</v>
      </c>
      <c r="Z46" s="1040">
        <f t="shared" si="9"/>
        <v>3725323.2524781441</v>
      </c>
      <c r="AA46" s="1040">
        <f t="shared" si="9"/>
        <v>3799829.7175277071</v>
      </c>
      <c r="AB46" s="1040">
        <f t="shared" si="9"/>
        <v>3875826.3118782612</v>
      </c>
      <c r="AC46" s="1040">
        <f t="shared" si="9"/>
        <v>3953342.8381158267</v>
      </c>
      <c r="AD46" s="1040">
        <f t="shared" si="9"/>
        <v>4032409.6948781433</v>
      </c>
      <c r="AE46" s="1040">
        <f t="shared" si="9"/>
        <v>4113057.8887757054</v>
      </c>
      <c r="AF46" s="1040">
        <f t="shared" si="9"/>
        <v>4195319.0465512192</v>
      </c>
      <c r="AG46" s="1040">
        <f t="shared" si="9"/>
        <v>4279225.4274822436</v>
      </c>
      <c r="AH46" s="1040">
        <f t="shared" si="9"/>
        <v>4364809.9360318892</v>
      </c>
      <c r="AI46" s="1040">
        <f t="shared" si="9"/>
        <v>4452106.1347525259</v>
      </c>
      <c r="AJ46" s="1040">
        <f t="shared" si="9"/>
        <v>4541148.257447578</v>
      </c>
      <c r="AK46" s="1010">
        <f t="shared" si="9"/>
        <v>4631971.2225965289</v>
      </c>
    </row>
    <row r="47" spans="1:37" ht="16">
      <c r="A47" s="288"/>
      <c r="B47" s="1047" t="s">
        <v>563</v>
      </c>
      <c r="C47" s="1000"/>
      <c r="D47" s="1000"/>
      <c r="E47" s="1000"/>
      <c r="F47" s="1000"/>
      <c r="G47" s="1040"/>
      <c r="H47" s="1040"/>
      <c r="I47" s="1040"/>
      <c r="J47" s="1040"/>
      <c r="K47" s="1040"/>
      <c r="L47" s="1040"/>
      <c r="M47" s="1040"/>
      <c r="N47" s="1040"/>
      <c r="O47" s="1040"/>
      <c r="P47" s="1040"/>
      <c r="Q47" s="1040"/>
      <c r="R47" s="1040"/>
      <c r="S47" s="1040"/>
      <c r="T47" s="1070"/>
      <c r="U47" s="1040"/>
      <c r="V47" s="1040"/>
      <c r="W47" s="1040"/>
      <c r="X47" s="1040"/>
      <c r="Y47" s="1040"/>
      <c r="Z47" s="1040"/>
      <c r="AA47" s="1040"/>
      <c r="AB47" s="1040"/>
      <c r="AC47" s="1040"/>
      <c r="AD47" s="1040"/>
      <c r="AE47" s="1040"/>
      <c r="AF47" s="1040"/>
      <c r="AG47" s="1040"/>
      <c r="AH47" s="1040"/>
      <c r="AI47" s="1040"/>
      <c r="AJ47" s="1040"/>
      <c r="AK47" s="1010"/>
    </row>
    <row r="48" spans="1:37" ht="16">
      <c r="A48" s="288"/>
      <c r="B48" s="999" t="s">
        <v>564</v>
      </c>
      <c r="C48" s="1000"/>
      <c r="D48" s="1000"/>
      <c r="E48" s="1000"/>
      <c r="F48" s="1000"/>
      <c r="G48" s="1040"/>
      <c r="H48" s="1040">
        <f t="shared" ref="H48:AK48" si="10">$G$20*$M$23*(1+$M$16)^G39</f>
        <v>200640</v>
      </c>
      <c r="I48" s="1040">
        <f t="shared" si="10"/>
        <v>204652.80000000002</v>
      </c>
      <c r="J48" s="1040">
        <f t="shared" si="10"/>
        <v>208745.856</v>
      </c>
      <c r="K48" s="1040">
        <f t="shared" si="10"/>
        <v>212920.77312</v>
      </c>
      <c r="L48" s="1040">
        <f t="shared" si="10"/>
        <v>217179.18858240001</v>
      </c>
      <c r="M48" s="1040">
        <f t="shared" si="10"/>
        <v>221522.77235404801</v>
      </c>
      <c r="N48" s="1040">
        <f t="shared" si="10"/>
        <v>225953.22780112896</v>
      </c>
      <c r="O48" s="1040">
        <f t="shared" si="10"/>
        <v>230472.29235715151</v>
      </c>
      <c r="P48" s="1040">
        <f t="shared" si="10"/>
        <v>235081.73820429455</v>
      </c>
      <c r="Q48" s="1040">
        <f t="shared" si="10"/>
        <v>239783.37296838046</v>
      </c>
      <c r="R48" s="1040">
        <f t="shared" si="10"/>
        <v>244579.04042774806</v>
      </c>
      <c r="S48" s="1040">
        <f t="shared" si="10"/>
        <v>249470.62123630298</v>
      </c>
      <c r="T48" s="1070">
        <f t="shared" si="10"/>
        <v>254460.03366102907</v>
      </c>
      <c r="U48" s="1040">
        <f t="shared" si="10"/>
        <v>259549.23433424966</v>
      </c>
      <c r="V48" s="1040">
        <f t="shared" si="10"/>
        <v>264740.21902093466</v>
      </c>
      <c r="W48" s="1040">
        <f t="shared" si="10"/>
        <v>270035.02340135328</v>
      </c>
      <c r="X48" s="1040">
        <f t="shared" si="10"/>
        <v>275435.72386938042</v>
      </c>
      <c r="Y48" s="1040">
        <f t="shared" si="10"/>
        <v>280944.43834676803</v>
      </c>
      <c r="Z48" s="1040">
        <f t="shared" si="10"/>
        <v>286563.32711370336</v>
      </c>
      <c r="AA48" s="1040">
        <f t="shared" si="10"/>
        <v>292294.5936559774</v>
      </c>
      <c r="AB48" s="1040">
        <f t="shared" si="10"/>
        <v>298140.48552909697</v>
      </c>
      <c r="AC48" s="1040">
        <f t="shared" si="10"/>
        <v>304103.29523967893</v>
      </c>
      <c r="AD48" s="1040">
        <f t="shared" si="10"/>
        <v>310185.3611444725</v>
      </c>
      <c r="AE48" s="1040">
        <f t="shared" si="10"/>
        <v>316389.06836736191</v>
      </c>
      <c r="AF48" s="1040">
        <f t="shared" si="10"/>
        <v>322716.84973470913</v>
      </c>
      <c r="AG48" s="1040">
        <f t="shared" si="10"/>
        <v>329171.18672940333</v>
      </c>
      <c r="AH48" s="1040">
        <f t="shared" si="10"/>
        <v>335754.61046399141</v>
      </c>
      <c r="AI48" s="1040">
        <f t="shared" si="10"/>
        <v>342469.70267327118</v>
      </c>
      <c r="AJ48" s="1040">
        <f t="shared" si="10"/>
        <v>349319.09672673669</v>
      </c>
      <c r="AK48" s="1010">
        <f t="shared" si="10"/>
        <v>356305.47866127139</v>
      </c>
    </row>
    <row r="49" spans="1:37" ht="16">
      <c r="A49" s="288"/>
      <c r="B49" s="1051" t="s">
        <v>565</v>
      </c>
      <c r="C49" s="1052"/>
      <c r="D49" s="1052"/>
      <c r="E49" s="1052"/>
      <c r="F49" s="1052"/>
      <c r="G49" s="1053"/>
      <c r="H49" s="1053">
        <f t="shared" ref="H49:AK49" si="11">SUM(H43:H48)</f>
        <v>2769082.8</v>
      </c>
      <c r="I49" s="1053">
        <f t="shared" si="11"/>
        <v>6241910.3999999994</v>
      </c>
      <c r="J49" s="1053">
        <f t="shared" si="11"/>
        <v>6366748.608</v>
      </c>
      <c r="K49" s="1053">
        <f t="shared" si="11"/>
        <v>6494083.5801600004</v>
      </c>
      <c r="L49" s="1053">
        <f t="shared" si="11"/>
        <v>6623965.2517631995</v>
      </c>
      <c r="M49" s="1053">
        <f t="shared" si="11"/>
        <v>6756444.5567984637</v>
      </c>
      <c r="N49" s="1053">
        <f t="shared" si="11"/>
        <v>6891573.4479344338</v>
      </c>
      <c r="O49" s="1053">
        <f t="shared" si="11"/>
        <v>7029404.9168931218</v>
      </c>
      <c r="P49" s="1053">
        <f t="shared" si="11"/>
        <v>7169993.0152309844</v>
      </c>
      <c r="Q49" s="1053">
        <f t="shared" si="11"/>
        <v>7313392.8755356045</v>
      </c>
      <c r="R49" s="1053">
        <f t="shared" si="11"/>
        <v>7459660.7330463165</v>
      </c>
      <c r="S49" s="1053">
        <f t="shared" si="11"/>
        <v>7608853.9477072414</v>
      </c>
      <c r="T49" s="1071">
        <f t="shared" si="11"/>
        <v>7761031.0266613876</v>
      </c>
      <c r="U49" s="1053">
        <f t="shared" si="11"/>
        <v>7916251.6471946146</v>
      </c>
      <c r="V49" s="1053">
        <f t="shared" si="11"/>
        <v>8074576.6801385079</v>
      </c>
      <c r="W49" s="1053">
        <f t="shared" si="11"/>
        <v>8236068.2137412764</v>
      </c>
      <c r="X49" s="1053">
        <f t="shared" si="11"/>
        <v>8400789.5780161023</v>
      </c>
      <c r="Y49" s="1053">
        <f t="shared" si="11"/>
        <v>8568805.3695764262</v>
      </c>
      <c r="Z49" s="1053">
        <f t="shared" si="11"/>
        <v>8740181.4769679531</v>
      </c>
      <c r="AA49" s="1053">
        <f t="shared" si="11"/>
        <v>8914985.1065073125</v>
      </c>
      <c r="AB49" s="1053">
        <f t="shared" si="11"/>
        <v>9093284.8086374588</v>
      </c>
      <c r="AC49" s="1053">
        <f t="shared" si="11"/>
        <v>9275150.5048102085</v>
      </c>
      <c r="AD49" s="1053">
        <f t="shared" si="11"/>
        <v>9460653.5149064101</v>
      </c>
      <c r="AE49" s="1053">
        <f t="shared" si="11"/>
        <v>9649866.585204538</v>
      </c>
      <c r="AF49" s="1053">
        <f t="shared" si="11"/>
        <v>9842863.9169086292</v>
      </c>
      <c r="AG49" s="1053">
        <f t="shared" si="11"/>
        <v>10039721.195246803</v>
      </c>
      <c r="AH49" s="1053">
        <f t="shared" si="11"/>
        <v>10240515.619151739</v>
      </c>
      <c r="AI49" s="1053">
        <f t="shared" si="11"/>
        <v>10445325.931534771</v>
      </c>
      <c r="AJ49" s="1053">
        <f t="shared" si="11"/>
        <v>10654232.450165469</v>
      </c>
      <c r="AK49" s="1054">
        <f t="shared" si="11"/>
        <v>10867317.099168777</v>
      </c>
    </row>
    <row r="50" spans="1:37" ht="16">
      <c r="A50" s="288"/>
      <c r="B50" s="999"/>
      <c r="C50" s="1000"/>
      <c r="D50" s="1000"/>
      <c r="E50" s="1000"/>
      <c r="F50" s="1000"/>
      <c r="G50" s="1040"/>
      <c r="H50" s="1040"/>
      <c r="I50" s="1040"/>
      <c r="J50" s="1040"/>
      <c r="K50" s="1040"/>
      <c r="L50" s="1040"/>
      <c r="M50" s="1040"/>
      <c r="N50" s="1040"/>
      <c r="O50" s="1040"/>
      <c r="P50" s="1040"/>
      <c r="Q50" s="1040"/>
      <c r="R50" s="1040"/>
      <c r="S50" s="1040"/>
      <c r="T50" s="1070"/>
      <c r="U50" s="1040"/>
      <c r="V50" s="1040"/>
      <c r="W50" s="1040"/>
      <c r="X50" s="1040"/>
      <c r="Y50" s="1040"/>
      <c r="Z50" s="1040"/>
      <c r="AA50" s="1040"/>
      <c r="AB50" s="1040"/>
      <c r="AC50" s="1040"/>
      <c r="AD50" s="1040"/>
      <c r="AE50" s="1040"/>
      <c r="AF50" s="1040"/>
      <c r="AG50" s="1040"/>
      <c r="AH50" s="1040"/>
      <c r="AI50" s="1040"/>
      <c r="AJ50" s="1040"/>
      <c r="AK50" s="1010"/>
    </row>
    <row r="51" spans="1:37" ht="16">
      <c r="A51" s="288"/>
      <c r="B51" s="1034" t="s">
        <v>602</v>
      </c>
      <c r="C51" s="1035"/>
      <c r="D51" s="1035"/>
      <c r="E51" s="1035"/>
      <c r="F51" s="1035"/>
      <c r="G51" s="1035"/>
      <c r="H51" s="1055">
        <f>-(1-H40)*SUM(H46)</f>
        <v>-51368.856000000043</v>
      </c>
      <c r="I51" s="1055">
        <f t="shared" ref="I51:AK51" si="12">-(1-I40)*SUM(I45:I46)</f>
        <v>-120745.1520000001</v>
      </c>
      <c r="J51" s="1055">
        <f t="shared" si="12"/>
        <v>-123160.05504000012</v>
      </c>
      <c r="K51" s="1055">
        <f t="shared" si="12"/>
        <v>-125623.25614080012</v>
      </c>
      <c r="L51" s="1055">
        <f t="shared" si="12"/>
        <v>-128135.72126361611</v>
      </c>
      <c r="M51" s="1055">
        <f t="shared" si="12"/>
        <v>-130698.43568888844</v>
      </c>
      <c r="N51" s="1055">
        <f t="shared" si="12"/>
        <v>-133312.4044026662</v>
      </c>
      <c r="O51" s="1055">
        <f t="shared" si="12"/>
        <v>-135978.65249071954</v>
      </c>
      <c r="P51" s="1055">
        <f t="shared" si="12"/>
        <v>-138698.22554053392</v>
      </c>
      <c r="Q51" s="1055">
        <f t="shared" si="12"/>
        <v>-141472.1900513446</v>
      </c>
      <c r="R51" s="1055">
        <f t="shared" si="12"/>
        <v>-144301.63385237151</v>
      </c>
      <c r="S51" s="1055">
        <f t="shared" si="12"/>
        <v>-147187.6665294189</v>
      </c>
      <c r="T51" s="1072">
        <f t="shared" si="12"/>
        <v>-150131.4198600073</v>
      </c>
      <c r="U51" s="1055">
        <f t="shared" si="12"/>
        <v>-153134.04825720744</v>
      </c>
      <c r="V51" s="1055">
        <f t="shared" si="12"/>
        <v>-156196.7292223516</v>
      </c>
      <c r="W51" s="1055">
        <f t="shared" si="12"/>
        <v>-159320.66380679861</v>
      </c>
      <c r="X51" s="1055">
        <f t="shared" si="12"/>
        <v>-162507.07708293459</v>
      </c>
      <c r="Y51" s="1055">
        <f t="shared" si="12"/>
        <v>-165757.21862459331</v>
      </c>
      <c r="Z51" s="1055">
        <f t="shared" si="12"/>
        <v>-169072.36299708515</v>
      </c>
      <c r="AA51" s="1055">
        <f t="shared" si="12"/>
        <v>-172453.81025702687</v>
      </c>
      <c r="AB51" s="1055">
        <f t="shared" si="12"/>
        <v>-175902.8864621674</v>
      </c>
      <c r="AC51" s="1055">
        <f t="shared" si="12"/>
        <v>-179420.94419141073</v>
      </c>
      <c r="AD51" s="1055">
        <f t="shared" si="12"/>
        <v>-183009.36307523891</v>
      </c>
      <c r="AE51" s="1055">
        <f t="shared" si="12"/>
        <v>-186669.55033674368</v>
      </c>
      <c r="AF51" s="1055">
        <f t="shared" si="12"/>
        <v>-190402.94134347857</v>
      </c>
      <c r="AG51" s="1055">
        <f t="shared" si="12"/>
        <v>-194211.00017034815</v>
      </c>
      <c r="AH51" s="1055">
        <f t="shared" si="12"/>
        <v>-198095.22017375514</v>
      </c>
      <c r="AI51" s="1055">
        <f t="shared" si="12"/>
        <v>-202057.12457723016</v>
      </c>
      <c r="AJ51" s="1055">
        <f t="shared" si="12"/>
        <v>-206098.26706877485</v>
      </c>
      <c r="AK51" s="1036">
        <f t="shared" si="12"/>
        <v>-210220.23241015032</v>
      </c>
    </row>
    <row r="52" spans="1:37" ht="16">
      <c r="A52" s="288"/>
      <c r="B52" s="999" t="s">
        <v>567</v>
      </c>
      <c r="C52" s="1000"/>
      <c r="D52" s="1000"/>
      <c r="E52" s="1000"/>
      <c r="F52" s="1000"/>
      <c r="G52" s="1000"/>
      <c r="H52" s="1040">
        <f t="shared" ref="H52:AK52" si="13">SUM(H49:H51)</f>
        <v>2717713.9439999997</v>
      </c>
      <c r="I52" s="1040">
        <f t="shared" si="13"/>
        <v>6121165.2479999997</v>
      </c>
      <c r="J52" s="1040">
        <f t="shared" si="13"/>
        <v>6243588.55296</v>
      </c>
      <c r="K52" s="1040">
        <f t="shared" si="13"/>
        <v>6368460.3240192002</v>
      </c>
      <c r="L52" s="1040">
        <f t="shared" si="13"/>
        <v>6495829.5304995831</v>
      </c>
      <c r="M52" s="1040">
        <f t="shared" si="13"/>
        <v>6625746.121109575</v>
      </c>
      <c r="N52" s="1040">
        <f t="shared" si="13"/>
        <v>6758261.043531768</v>
      </c>
      <c r="O52" s="1040">
        <f t="shared" si="13"/>
        <v>6893426.2644024026</v>
      </c>
      <c r="P52" s="1040">
        <f t="shared" si="13"/>
        <v>7031294.7896904508</v>
      </c>
      <c r="Q52" s="1040">
        <f t="shared" si="13"/>
        <v>7171920.6854842603</v>
      </c>
      <c r="R52" s="1040">
        <f t="shared" si="13"/>
        <v>7315359.0991939446</v>
      </c>
      <c r="S52" s="1040">
        <f t="shared" si="13"/>
        <v>7461666.2811778225</v>
      </c>
      <c r="T52" s="1070">
        <f t="shared" si="13"/>
        <v>7610899.6068013804</v>
      </c>
      <c r="U52" s="1040">
        <f t="shared" si="13"/>
        <v>7763117.5989374071</v>
      </c>
      <c r="V52" s="1040">
        <f t="shared" si="13"/>
        <v>7918379.9509161562</v>
      </c>
      <c r="W52" s="1040">
        <f t="shared" si="13"/>
        <v>8076747.5499344775</v>
      </c>
      <c r="X52" s="1040">
        <f t="shared" si="13"/>
        <v>8238282.5009331675</v>
      </c>
      <c r="Y52" s="1040">
        <f t="shared" si="13"/>
        <v>8403048.1509518325</v>
      </c>
      <c r="Z52" s="1040">
        <f t="shared" si="13"/>
        <v>8571109.1139708683</v>
      </c>
      <c r="AA52" s="1040">
        <f t="shared" si="13"/>
        <v>8742531.2962502856</v>
      </c>
      <c r="AB52" s="1040">
        <f t="shared" si="13"/>
        <v>8917381.9221752919</v>
      </c>
      <c r="AC52" s="1040">
        <f t="shared" si="13"/>
        <v>9095729.5606187973</v>
      </c>
      <c r="AD52" s="1040">
        <f t="shared" si="13"/>
        <v>9277644.1518311705</v>
      </c>
      <c r="AE52" s="1040">
        <f t="shared" si="13"/>
        <v>9463197.0348677952</v>
      </c>
      <c r="AF52" s="1040">
        <f t="shared" si="13"/>
        <v>9652460.9755651504</v>
      </c>
      <c r="AG52" s="1040">
        <f t="shared" si="13"/>
        <v>9845510.1950764544</v>
      </c>
      <c r="AH52" s="1040">
        <f t="shared" si="13"/>
        <v>10042420.398977984</v>
      </c>
      <c r="AI52" s="1040">
        <f t="shared" si="13"/>
        <v>10243268.806957541</v>
      </c>
      <c r="AJ52" s="1040">
        <f t="shared" si="13"/>
        <v>10448134.183096694</v>
      </c>
      <c r="AK52" s="1010">
        <f t="shared" si="13"/>
        <v>10657096.866758628</v>
      </c>
    </row>
    <row r="53" spans="1:37" ht="16">
      <c r="A53" s="288"/>
      <c r="B53" s="999"/>
      <c r="C53" s="1000"/>
      <c r="D53" s="1000"/>
      <c r="E53" s="1000"/>
      <c r="F53" s="1000"/>
      <c r="G53" s="1000"/>
      <c r="H53" s="1000"/>
      <c r="I53" s="1000"/>
      <c r="J53" s="1000"/>
      <c r="K53" s="1000"/>
      <c r="L53" s="1000"/>
      <c r="M53" s="1000"/>
      <c r="N53" s="1000"/>
      <c r="O53" s="1000"/>
      <c r="P53" s="1000"/>
      <c r="Q53" s="1000"/>
      <c r="R53" s="1000"/>
      <c r="S53" s="1000"/>
      <c r="T53" s="1069"/>
      <c r="U53" s="1000"/>
      <c r="V53" s="1000"/>
      <c r="W53" s="1000"/>
      <c r="X53" s="1000"/>
      <c r="Y53" s="1000"/>
      <c r="Z53" s="1000"/>
      <c r="AA53" s="1000"/>
      <c r="AB53" s="1000"/>
      <c r="AC53" s="1000"/>
      <c r="AD53" s="1000"/>
      <c r="AE53" s="1000"/>
      <c r="AF53" s="1000"/>
      <c r="AG53" s="1000"/>
      <c r="AH53" s="1000"/>
      <c r="AI53" s="1000"/>
      <c r="AJ53" s="1000"/>
      <c r="AK53" s="1018"/>
    </row>
    <row r="54" spans="1:37" ht="16">
      <c r="A54" s="288"/>
      <c r="B54" s="999" t="s">
        <v>464</v>
      </c>
      <c r="C54" s="1000"/>
      <c r="D54" s="1000"/>
      <c r="E54" s="1000"/>
      <c r="F54" s="1000"/>
      <c r="G54" s="1000"/>
      <c r="H54" s="1040">
        <f t="shared" ref="H54:AK54" si="14">-($M$19*H52)*(1+$M$20)^G39</f>
        <v>-815314.18319999985</v>
      </c>
      <c r="I54" s="1040">
        <f t="shared" si="14"/>
        <v>-1873076.5658879997</v>
      </c>
      <c r="J54" s="1040">
        <f t="shared" si="14"/>
        <v>-1948748.8591498751</v>
      </c>
      <c r="K54" s="1040">
        <f t="shared" si="14"/>
        <v>-2027478.31305953</v>
      </c>
      <c r="L54" s="1040">
        <f t="shared" si="14"/>
        <v>-2109388.436907135</v>
      </c>
      <c r="M54" s="1040">
        <f t="shared" si="14"/>
        <v>-2194607.7297581835</v>
      </c>
      <c r="N54" s="1040">
        <f t="shared" si="14"/>
        <v>-2283269.882040414</v>
      </c>
      <c r="O54" s="1040">
        <f t="shared" si="14"/>
        <v>-2375513.9852748462</v>
      </c>
      <c r="P54" s="1040">
        <f t="shared" si="14"/>
        <v>-2471484.75027995</v>
      </c>
      <c r="Q54" s="1040">
        <f t="shared" si="14"/>
        <v>-2571332.7341912608</v>
      </c>
      <c r="R54" s="1040">
        <f t="shared" si="14"/>
        <v>-2675214.5766525874</v>
      </c>
      <c r="S54" s="1040">
        <f t="shared" si="14"/>
        <v>-2783293.245549351</v>
      </c>
      <c r="T54" s="1070">
        <f t="shared" si="14"/>
        <v>-2895738.2926695459</v>
      </c>
      <c r="U54" s="1040">
        <f t="shared" si="14"/>
        <v>-3012726.1196933948</v>
      </c>
      <c r="V54" s="1040">
        <f t="shared" si="14"/>
        <v>-3134440.2549290084</v>
      </c>
      <c r="W54" s="1040">
        <f t="shared" si="14"/>
        <v>-3261071.6412281389</v>
      </c>
      <c r="X54" s="1040">
        <f t="shared" si="14"/>
        <v>-3392818.9355337564</v>
      </c>
      <c r="Y54" s="1040">
        <f t="shared" si="14"/>
        <v>-3529888.8205293217</v>
      </c>
      <c r="Z54" s="1040">
        <f t="shared" si="14"/>
        <v>-3672496.3288787049</v>
      </c>
      <c r="AA54" s="1040">
        <f t="shared" si="14"/>
        <v>-3820865.1805654042</v>
      </c>
      <c r="AB54" s="1040">
        <f t="shared" si="14"/>
        <v>-3975228.1338602477</v>
      </c>
      <c r="AC54" s="1040">
        <f t="shared" si="14"/>
        <v>-4135827.3504682011</v>
      </c>
      <c r="AD54" s="1040">
        <f t="shared" si="14"/>
        <v>-4302914.7754271151</v>
      </c>
      <c r="AE54" s="1040">
        <f t="shared" si="14"/>
        <v>-4476752.5323543707</v>
      </c>
      <c r="AF54" s="1040">
        <f t="shared" si="14"/>
        <v>-4657613.3346614875</v>
      </c>
      <c r="AG54" s="1040">
        <f t="shared" si="14"/>
        <v>-4845780.9133818122</v>
      </c>
      <c r="AH54" s="1040">
        <f t="shared" si="14"/>
        <v>-5041550.4622824378</v>
      </c>
      <c r="AI54" s="1040">
        <f t="shared" si="14"/>
        <v>-5245229.1009586463</v>
      </c>
      <c r="AJ54" s="1040">
        <f t="shared" si="14"/>
        <v>-5457136.3566373773</v>
      </c>
      <c r="AK54" s="1010">
        <f t="shared" si="14"/>
        <v>-5677604.6654455261</v>
      </c>
    </row>
    <row r="55" spans="1:37" ht="16">
      <c r="A55" s="288"/>
      <c r="B55" s="999" t="s">
        <v>541</v>
      </c>
      <c r="C55" s="1000"/>
      <c r="D55" s="1000"/>
      <c r="E55" s="1000"/>
      <c r="F55" s="1000"/>
      <c r="G55" s="1000"/>
      <c r="H55" s="1040">
        <f t="shared" ref="H55:AK55" si="15">-(H49*$M$21)*(1+$M$20)^G39</f>
        <v>-110763.31199999999</v>
      </c>
      <c r="I55" s="1040">
        <f t="shared" si="15"/>
        <v>-254669.94431999998</v>
      </c>
      <c r="J55" s="1040">
        <f t="shared" si="15"/>
        <v>-264958.610070528</v>
      </c>
      <c r="K55" s="1040">
        <f t="shared" si="15"/>
        <v>-275662.93791737733</v>
      </c>
      <c r="L55" s="1040">
        <f t="shared" si="15"/>
        <v>-286799.72060923936</v>
      </c>
      <c r="M55" s="1040">
        <f t="shared" si="15"/>
        <v>-298386.42932185269</v>
      </c>
      <c r="N55" s="1040">
        <f t="shared" si="15"/>
        <v>-310441.24106645549</v>
      </c>
      <c r="O55" s="1040">
        <f t="shared" si="15"/>
        <v>-322983.06720554025</v>
      </c>
      <c r="P55" s="1040">
        <f t="shared" si="15"/>
        <v>-336031.58312064409</v>
      </c>
      <c r="Q55" s="1040">
        <f t="shared" si="15"/>
        <v>-349607.25907871814</v>
      </c>
      <c r="R55" s="1040">
        <f t="shared" si="15"/>
        <v>-363731.39234549837</v>
      </c>
      <c r="S55" s="1040">
        <f t="shared" si="15"/>
        <v>-378426.14059625636</v>
      </c>
      <c r="T55" s="1040">
        <f t="shared" si="15"/>
        <v>-393714.55667634524</v>
      </c>
      <c r="U55" s="1040">
        <f t="shared" si="15"/>
        <v>-409620.62476606952</v>
      </c>
      <c r="V55" s="1040">
        <f t="shared" si="15"/>
        <v>-426169.29800661886</v>
      </c>
      <c r="W55" s="1040">
        <f t="shared" si="15"/>
        <v>-443386.53764608601</v>
      </c>
      <c r="X55" s="1040">
        <f t="shared" si="15"/>
        <v>-461299.35376698803</v>
      </c>
      <c r="Y55" s="1040">
        <f t="shared" si="15"/>
        <v>-479935.84765917447</v>
      </c>
      <c r="Z55" s="1040">
        <f t="shared" si="15"/>
        <v>-499325.25590460497</v>
      </c>
      <c r="AA55" s="1040">
        <f t="shared" si="15"/>
        <v>-519497.99624315108</v>
      </c>
      <c r="AB55" s="1040">
        <f t="shared" si="15"/>
        <v>-540485.71529137436</v>
      </c>
      <c r="AC55" s="1040">
        <f t="shared" si="15"/>
        <v>-562321.3381891459</v>
      </c>
      <c r="AD55" s="1040">
        <f t="shared" si="15"/>
        <v>-585039.12025198725</v>
      </c>
      <c r="AE55" s="1040">
        <f t="shared" si="15"/>
        <v>-608674.70071016741</v>
      </c>
      <c r="AF55" s="1040">
        <f t="shared" si="15"/>
        <v>-633265.1586188582</v>
      </c>
      <c r="AG55" s="1040">
        <f t="shared" si="15"/>
        <v>-658849.07102706016</v>
      </c>
      <c r="AH55" s="1040">
        <f t="shared" si="15"/>
        <v>-685466.57349655346</v>
      </c>
      <c r="AI55" s="1040">
        <f t="shared" si="15"/>
        <v>-713159.42306581384</v>
      </c>
      <c r="AJ55" s="1040">
        <f t="shared" si="15"/>
        <v>-741971.06375767326</v>
      </c>
      <c r="AK55" s="1010">
        <f t="shared" si="15"/>
        <v>-771946.6947334829</v>
      </c>
    </row>
    <row r="56" spans="1:37" ht="16">
      <c r="A56" s="288"/>
      <c r="B56" s="999" t="s">
        <v>166</v>
      </c>
      <c r="C56" s="1000"/>
      <c r="D56" s="1000"/>
      <c r="E56" s="1000"/>
      <c r="F56" s="1000"/>
      <c r="G56" s="1000"/>
      <c r="H56" s="1040">
        <f t="shared" ref="H56:AK56" si="16">-H52*$M$22</f>
        <v>-54354.278879999998</v>
      </c>
      <c r="I56" s="1040">
        <f t="shared" si="16"/>
        <v>-122423.30495999999</v>
      </c>
      <c r="J56" s="1040">
        <f t="shared" si="16"/>
        <v>-124871.77105920001</v>
      </c>
      <c r="K56" s="1040">
        <f t="shared" si="16"/>
        <v>-127369.206480384</v>
      </c>
      <c r="L56" s="1040">
        <f t="shared" si="16"/>
        <v>-129916.59060999166</v>
      </c>
      <c r="M56" s="1040">
        <f t="shared" si="16"/>
        <v>-132514.92242219151</v>
      </c>
      <c r="N56" s="1040">
        <f t="shared" si="16"/>
        <v>-135165.22087063536</v>
      </c>
      <c r="O56" s="1040">
        <f t="shared" si="16"/>
        <v>-137868.52528804805</v>
      </c>
      <c r="P56" s="1040">
        <f t="shared" si="16"/>
        <v>-140625.89579380903</v>
      </c>
      <c r="Q56" s="1040">
        <f t="shared" si="16"/>
        <v>-143438.41370968521</v>
      </c>
      <c r="R56" s="1040">
        <f t="shared" si="16"/>
        <v>-146307.18198387889</v>
      </c>
      <c r="S56" s="1040">
        <f t="shared" si="16"/>
        <v>-149233.32562355645</v>
      </c>
      <c r="T56" s="1070">
        <f t="shared" si="16"/>
        <v>-152217.99213602761</v>
      </c>
      <c r="U56" s="1040">
        <f t="shared" si="16"/>
        <v>-155262.35197874813</v>
      </c>
      <c r="V56" s="1040">
        <f t="shared" si="16"/>
        <v>-158367.59901832312</v>
      </c>
      <c r="W56" s="1040">
        <f t="shared" si="16"/>
        <v>-161534.95099868954</v>
      </c>
      <c r="X56" s="1040">
        <f t="shared" si="16"/>
        <v>-164765.65001866335</v>
      </c>
      <c r="Y56" s="1040">
        <f t="shared" si="16"/>
        <v>-168060.96301903666</v>
      </c>
      <c r="Z56" s="1040">
        <f t="shared" si="16"/>
        <v>-171422.18227941738</v>
      </c>
      <c r="AA56" s="1040">
        <f t="shared" si="16"/>
        <v>-174850.6259250057</v>
      </c>
      <c r="AB56" s="1040">
        <f t="shared" si="16"/>
        <v>-178347.63844350583</v>
      </c>
      <c r="AC56" s="1040">
        <f t="shared" si="16"/>
        <v>-181914.59121237596</v>
      </c>
      <c r="AD56" s="1040">
        <f t="shared" si="16"/>
        <v>-185552.88303662342</v>
      </c>
      <c r="AE56" s="1040">
        <f t="shared" si="16"/>
        <v>-189263.94069735589</v>
      </c>
      <c r="AF56" s="1040">
        <f t="shared" si="16"/>
        <v>-193049.219511303</v>
      </c>
      <c r="AG56" s="1040">
        <f t="shared" si="16"/>
        <v>-196910.20390152908</v>
      </c>
      <c r="AH56" s="1040">
        <f t="shared" si="16"/>
        <v>-200848.40797955968</v>
      </c>
      <c r="AI56" s="1040">
        <f t="shared" si="16"/>
        <v>-204865.37613915082</v>
      </c>
      <c r="AJ56" s="1040">
        <f t="shared" si="16"/>
        <v>-208962.68366193387</v>
      </c>
      <c r="AK56" s="1010">
        <f t="shared" si="16"/>
        <v>-213141.93733517255</v>
      </c>
    </row>
    <row r="57" spans="1:37" ht="16">
      <c r="A57" s="288"/>
      <c r="B57" s="1051" t="s">
        <v>568</v>
      </c>
      <c r="C57" s="1052"/>
      <c r="D57" s="1052"/>
      <c r="E57" s="1052"/>
      <c r="F57" s="1052"/>
      <c r="G57" s="1052"/>
      <c r="H57" s="1053">
        <f t="shared" ref="H57:AK57" si="17">SUM(H52:H56)</f>
        <v>1737282.1699199998</v>
      </c>
      <c r="I57" s="1053">
        <f t="shared" si="17"/>
        <v>3870995.4328320003</v>
      </c>
      <c r="J57" s="1053">
        <f t="shared" si="17"/>
        <v>3905009.3126803967</v>
      </c>
      <c r="K57" s="1053">
        <f t="shared" si="17"/>
        <v>3937949.8665619087</v>
      </c>
      <c r="L57" s="1053">
        <f t="shared" si="17"/>
        <v>3969724.7823732174</v>
      </c>
      <c r="M57" s="1053">
        <f t="shared" si="17"/>
        <v>4000237.0396073475</v>
      </c>
      <c r="N57" s="1053">
        <f t="shared" si="17"/>
        <v>4029384.6995542631</v>
      </c>
      <c r="O57" s="1053">
        <f t="shared" si="17"/>
        <v>4057060.6866339687</v>
      </c>
      <c r="P57" s="1053">
        <f t="shared" si="17"/>
        <v>4083152.5604960476</v>
      </c>
      <c r="Q57" s="1053">
        <f t="shared" si="17"/>
        <v>4107542.2785045961</v>
      </c>
      <c r="R57" s="1053">
        <f t="shared" si="17"/>
        <v>4130105.9482119801</v>
      </c>
      <c r="S57" s="1053">
        <f t="shared" si="17"/>
        <v>4150713.5694086584</v>
      </c>
      <c r="T57" s="1071">
        <f t="shared" si="17"/>
        <v>4169228.7653194619</v>
      </c>
      <c r="U57" s="1053">
        <f t="shared" si="17"/>
        <v>4185508.5024991948</v>
      </c>
      <c r="V57" s="1053">
        <f t="shared" si="17"/>
        <v>4199402.7989622066</v>
      </c>
      <c r="W57" s="1053">
        <f t="shared" si="17"/>
        <v>4210754.4200615631</v>
      </c>
      <c r="X57" s="1053">
        <f t="shared" si="17"/>
        <v>4219398.56161376</v>
      </c>
      <c r="Y57" s="1053">
        <f t="shared" si="17"/>
        <v>4225162.5197443003</v>
      </c>
      <c r="Z57" s="1053">
        <f t="shared" si="17"/>
        <v>4227865.3469081419</v>
      </c>
      <c r="AA57" s="1053">
        <f t="shared" si="17"/>
        <v>4227317.4935167255</v>
      </c>
      <c r="AB57" s="1053">
        <f t="shared" si="17"/>
        <v>4223320.434580165</v>
      </c>
      <c r="AC57" s="1053">
        <f t="shared" si="17"/>
        <v>4215666.2807490742</v>
      </c>
      <c r="AD57" s="1053">
        <f t="shared" si="17"/>
        <v>4204137.3731154446</v>
      </c>
      <c r="AE57" s="1053">
        <f t="shared" si="17"/>
        <v>4188505.8611059012</v>
      </c>
      <c r="AF57" s="1053">
        <f t="shared" si="17"/>
        <v>4168533.2627735017</v>
      </c>
      <c r="AG57" s="1053">
        <f t="shared" si="17"/>
        <v>4143970.0067660529</v>
      </c>
      <c r="AH57" s="1053">
        <f t="shared" si="17"/>
        <v>4114554.9552194332</v>
      </c>
      <c r="AI57" s="1053">
        <f t="shared" si="17"/>
        <v>4080014.9067939296</v>
      </c>
      <c r="AJ57" s="1053">
        <f t="shared" si="17"/>
        <v>4040064.0790397096</v>
      </c>
      <c r="AK57" s="1054">
        <f t="shared" si="17"/>
        <v>3994403.5692444462</v>
      </c>
    </row>
    <row r="58" spans="1:37" ht="16">
      <c r="A58" s="288"/>
      <c r="B58" s="999"/>
      <c r="C58" s="1000"/>
      <c r="D58" s="1000"/>
      <c r="E58" s="1000"/>
      <c r="F58" s="1000"/>
      <c r="G58" s="1000"/>
      <c r="H58" s="1000"/>
      <c r="I58" s="1000"/>
      <c r="J58" s="1000"/>
      <c r="K58" s="1000"/>
      <c r="L58" s="1000"/>
      <c r="M58" s="1000"/>
      <c r="N58" s="1000"/>
      <c r="O58" s="1000"/>
      <c r="P58" s="1000"/>
      <c r="Q58" s="1000"/>
      <c r="R58" s="1000"/>
      <c r="S58" s="1000"/>
      <c r="T58" s="1069"/>
      <c r="U58" s="1000"/>
      <c r="V58" s="1000"/>
      <c r="W58" s="1000"/>
      <c r="X58" s="1000"/>
      <c r="Y58" s="1000"/>
      <c r="Z58" s="1000"/>
      <c r="AA58" s="1000"/>
      <c r="AB58" s="1000"/>
      <c r="AC58" s="1000"/>
      <c r="AD58" s="1000"/>
      <c r="AE58" s="1000"/>
      <c r="AF58" s="1000"/>
      <c r="AG58" s="1000"/>
      <c r="AH58" s="1000"/>
      <c r="AI58" s="1000"/>
      <c r="AJ58" s="1000"/>
      <c r="AK58" s="1018"/>
    </row>
    <row r="59" spans="1:37" ht="16">
      <c r="A59" s="288"/>
      <c r="B59" s="999" t="s">
        <v>74</v>
      </c>
      <c r="C59" s="1000"/>
      <c r="D59" s="1000"/>
      <c r="E59" s="1000"/>
      <c r="F59" s="1000"/>
      <c r="G59" s="1000"/>
      <c r="H59" s="1040">
        <f t="shared" ref="H59:AK59" si="18">IF(H39=$M$25,I57/$M$27,0)</f>
        <v>0</v>
      </c>
      <c r="I59" s="1040">
        <f t="shared" si="18"/>
        <v>0</v>
      </c>
      <c r="J59" s="1040">
        <f t="shared" si="18"/>
        <v>0</v>
      </c>
      <c r="K59" s="1040">
        <f t="shared" si="18"/>
        <v>0</v>
      </c>
      <c r="L59" s="1040">
        <f t="shared" si="18"/>
        <v>0</v>
      </c>
      <c r="M59" s="1040">
        <f t="shared" si="18"/>
        <v>0</v>
      </c>
      <c r="N59" s="1040">
        <f t="shared" si="18"/>
        <v>0</v>
      </c>
      <c r="O59" s="1040">
        <f t="shared" si="18"/>
        <v>0</v>
      </c>
      <c r="P59" s="1040">
        <f t="shared" si="18"/>
        <v>0</v>
      </c>
      <c r="Q59" s="1040">
        <f t="shared" si="18"/>
        <v>84807103.65938358</v>
      </c>
      <c r="R59" s="1040">
        <f t="shared" si="18"/>
        <v>0</v>
      </c>
      <c r="S59" s="1040">
        <f t="shared" si="18"/>
        <v>0</v>
      </c>
      <c r="T59" s="1070">
        <f t="shared" si="18"/>
        <v>0</v>
      </c>
      <c r="U59" s="1040">
        <f t="shared" si="18"/>
        <v>0</v>
      </c>
      <c r="V59" s="1040">
        <f t="shared" si="18"/>
        <v>0</v>
      </c>
      <c r="W59" s="1040">
        <f t="shared" si="18"/>
        <v>0</v>
      </c>
      <c r="X59" s="1040">
        <f t="shared" si="18"/>
        <v>0</v>
      </c>
      <c r="Y59" s="1040">
        <f t="shared" si="18"/>
        <v>0</v>
      </c>
      <c r="Z59" s="1040">
        <f t="shared" si="18"/>
        <v>0</v>
      </c>
      <c r="AA59" s="1040">
        <f t="shared" si="18"/>
        <v>0</v>
      </c>
      <c r="AB59" s="1040">
        <f t="shared" si="18"/>
        <v>0</v>
      </c>
      <c r="AC59" s="1040">
        <f t="shared" si="18"/>
        <v>0</v>
      </c>
      <c r="AD59" s="1040">
        <f t="shared" si="18"/>
        <v>0</v>
      </c>
      <c r="AE59" s="1040">
        <f t="shared" si="18"/>
        <v>0</v>
      </c>
      <c r="AF59" s="1040">
        <f t="shared" si="18"/>
        <v>0</v>
      </c>
      <c r="AG59" s="1040">
        <f t="shared" si="18"/>
        <v>0</v>
      </c>
      <c r="AH59" s="1040">
        <f t="shared" si="18"/>
        <v>0</v>
      </c>
      <c r="AI59" s="1040">
        <f t="shared" si="18"/>
        <v>0</v>
      </c>
      <c r="AJ59" s="1040">
        <f t="shared" si="18"/>
        <v>0</v>
      </c>
      <c r="AK59" s="1010">
        <f t="shared" si="18"/>
        <v>0</v>
      </c>
    </row>
    <row r="60" spans="1:37" ht="16">
      <c r="A60" s="288"/>
      <c r="B60" s="1034" t="s">
        <v>569</v>
      </c>
      <c r="C60" s="1035"/>
      <c r="D60" s="1035"/>
      <c r="E60" s="1035"/>
      <c r="F60" s="1035"/>
      <c r="G60" s="1035"/>
      <c r="H60" s="1055"/>
      <c r="I60" s="1055"/>
      <c r="J60" s="1055"/>
      <c r="K60" s="1055"/>
      <c r="L60" s="1055"/>
      <c r="M60" s="1055"/>
      <c r="N60" s="1055"/>
      <c r="O60" s="1055"/>
      <c r="P60" s="1055"/>
      <c r="Q60" s="1055"/>
      <c r="R60" s="1055"/>
      <c r="S60" s="1055"/>
      <c r="T60" s="1072"/>
      <c r="U60" s="1055"/>
      <c r="V60" s="1055"/>
      <c r="W60" s="1055"/>
      <c r="X60" s="1055"/>
      <c r="Y60" s="1055"/>
      <c r="Z60" s="1055"/>
      <c r="AA60" s="1055"/>
      <c r="AB60" s="1055"/>
      <c r="AC60" s="1055"/>
      <c r="AD60" s="1055"/>
      <c r="AE60" s="1055"/>
      <c r="AF60" s="1055"/>
      <c r="AG60" s="1055"/>
      <c r="AH60" s="1055"/>
      <c r="AI60" s="1055"/>
      <c r="AJ60" s="1055"/>
      <c r="AK60" s="1036"/>
    </row>
    <row r="61" spans="1:37" ht="17" thickBot="1">
      <c r="A61" s="1065"/>
      <c r="B61" s="1056" t="s">
        <v>570</v>
      </c>
      <c r="C61" s="1057"/>
      <c r="D61" s="1057"/>
      <c r="E61" s="1057"/>
      <c r="F61" s="1057"/>
      <c r="G61" s="1058">
        <f t="shared" ref="G61:AK61" ca="1" si="19">IF(G39&lt;=$M$25,SUM(G57,G59:G60,G42),0)</f>
        <v>-82189703.949625939</v>
      </c>
      <c r="H61" s="1058">
        <f t="shared" si="19"/>
        <v>1737282.1699199998</v>
      </c>
      <c r="I61" s="1058">
        <f t="shared" si="19"/>
        <v>3870995.4328320003</v>
      </c>
      <c r="J61" s="1058">
        <f t="shared" si="19"/>
        <v>3905009.3126803967</v>
      </c>
      <c r="K61" s="1058">
        <f t="shared" si="19"/>
        <v>3937949.8665619087</v>
      </c>
      <c r="L61" s="1058">
        <f t="shared" si="19"/>
        <v>3969724.7823732174</v>
      </c>
      <c r="M61" s="1058">
        <f t="shared" si="19"/>
        <v>4000237.0396073475</v>
      </c>
      <c r="N61" s="1058">
        <f t="shared" si="19"/>
        <v>4029384.6995542631</v>
      </c>
      <c r="O61" s="1058">
        <f t="shared" si="19"/>
        <v>4057060.6866339687</v>
      </c>
      <c r="P61" s="1058">
        <f t="shared" si="19"/>
        <v>4083152.5604960476</v>
      </c>
      <c r="Q61" s="1058">
        <f t="shared" si="19"/>
        <v>88914645.937888175</v>
      </c>
      <c r="R61" s="1058">
        <f t="shared" si="19"/>
        <v>0</v>
      </c>
      <c r="S61" s="1058">
        <f t="shared" si="19"/>
        <v>0</v>
      </c>
      <c r="T61" s="1073">
        <f t="shared" si="19"/>
        <v>0</v>
      </c>
      <c r="U61" s="1058">
        <f t="shared" si="19"/>
        <v>0</v>
      </c>
      <c r="V61" s="1058">
        <f t="shared" si="19"/>
        <v>0</v>
      </c>
      <c r="W61" s="1058">
        <f t="shared" si="19"/>
        <v>0</v>
      </c>
      <c r="X61" s="1058">
        <f t="shared" si="19"/>
        <v>0</v>
      </c>
      <c r="Y61" s="1058">
        <f t="shared" si="19"/>
        <v>0</v>
      </c>
      <c r="Z61" s="1058">
        <f t="shared" si="19"/>
        <v>0</v>
      </c>
      <c r="AA61" s="1058">
        <f t="shared" si="19"/>
        <v>0</v>
      </c>
      <c r="AB61" s="1058">
        <f t="shared" si="19"/>
        <v>0</v>
      </c>
      <c r="AC61" s="1058">
        <f t="shared" si="19"/>
        <v>0</v>
      </c>
      <c r="AD61" s="1058">
        <f t="shared" si="19"/>
        <v>0</v>
      </c>
      <c r="AE61" s="1058">
        <f t="shared" si="19"/>
        <v>0</v>
      </c>
      <c r="AF61" s="1058">
        <f t="shared" si="19"/>
        <v>0</v>
      </c>
      <c r="AG61" s="1058">
        <f t="shared" si="19"/>
        <v>0</v>
      </c>
      <c r="AH61" s="1058">
        <f t="shared" si="19"/>
        <v>0</v>
      </c>
      <c r="AI61" s="1058">
        <f t="shared" si="19"/>
        <v>0</v>
      </c>
      <c r="AJ61" s="1058">
        <f t="shared" si="19"/>
        <v>0</v>
      </c>
      <c r="AK61" s="1059">
        <f t="shared" si="19"/>
        <v>0</v>
      </c>
    </row>
    <row r="62" spans="1:37" ht="17" thickBot="1">
      <c r="A62" s="288"/>
      <c r="B62" s="288"/>
      <c r="C62" s="288"/>
      <c r="D62" s="288"/>
      <c r="E62" s="288"/>
      <c r="F62" s="288"/>
      <c r="G62" s="288"/>
      <c r="H62" s="288"/>
      <c r="I62" s="288"/>
      <c r="J62" s="288"/>
      <c r="K62" s="288"/>
      <c r="L62" s="288"/>
      <c r="M62" s="288"/>
      <c r="N62" s="288"/>
      <c r="O62" s="288"/>
      <c r="P62" s="288"/>
      <c r="Q62" s="288"/>
      <c r="R62" s="288"/>
      <c r="S62" s="288"/>
      <c r="T62" s="309"/>
      <c r="U62" s="288"/>
      <c r="V62" s="288"/>
      <c r="W62" s="288"/>
      <c r="X62" s="288"/>
      <c r="Y62" s="288"/>
      <c r="Z62" s="288"/>
      <c r="AA62" s="288"/>
      <c r="AB62" s="288"/>
      <c r="AC62" s="288"/>
      <c r="AD62" s="288"/>
      <c r="AE62" s="288"/>
      <c r="AF62" s="288"/>
      <c r="AG62" s="288"/>
      <c r="AH62" s="288"/>
      <c r="AI62" s="288"/>
      <c r="AJ62" s="288"/>
      <c r="AK62" s="288"/>
    </row>
    <row r="63" spans="1:37" ht="16">
      <c r="A63" s="288"/>
      <c r="B63" s="298" t="s">
        <v>571</v>
      </c>
      <c r="C63" s="299"/>
      <c r="D63" s="299"/>
      <c r="E63" s="299"/>
      <c r="F63" s="300">
        <f ca="1">SUM(G61:R61)</f>
        <v>40315738.538921379</v>
      </c>
      <c r="G63" s="288"/>
      <c r="H63" s="288"/>
      <c r="I63" s="288"/>
      <c r="J63" s="288"/>
      <c r="K63" s="288"/>
      <c r="L63" s="288"/>
      <c r="M63" s="288"/>
      <c r="N63" s="288"/>
      <c r="O63" s="288"/>
      <c r="P63" s="288"/>
      <c r="Q63" s="288"/>
      <c r="R63" s="288"/>
      <c r="S63" s="288"/>
      <c r="T63" s="309"/>
      <c r="U63" s="288"/>
      <c r="V63" s="288"/>
      <c r="W63" s="288"/>
      <c r="X63" s="288"/>
      <c r="Y63" s="288"/>
      <c r="Z63" s="288"/>
      <c r="AA63" s="288"/>
      <c r="AB63" s="288"/>
      <c r="AC63" s="288"/>
      <c r="AD63" s="288"/>
      <c r="AE63" s="288"/>
      <c r="AF63" s="288"/>
      <c r="AG63" s="288"/>
      <c r="AH63" s="288"/>
      <c r="AI63" s="288"/>
      <c r="AJ63" s="288"/>
      <c r="AK63" s="288"/>
    </row>
    <row r="64" spans="1:37" ht="16">
      <c r="A64" s="288"/>
      <c r="B64" s="301" t="s">
        <v>572</v>
      </c>
      <c r="C64" s="288"/>
      <c r="D64" s="288"/>
      <c r="E64" s="288"/>
      <c r="F64" s="302">
        <f t="array" ref="F64">NPV(M26,H61:R61)</f>
        <v>63914626.897953197</v>
      </c>
      <c r="G64" s="288"/>
      <c r="H64" s="288"/>
      <c r="I64" s="288"/>
      <c r="J64" s="288"/>
      <c r="K64" s="288"/>
      <c r="L64" s="288"/>
      <c r="M64" s="288"/>
      <c r="N64" s="288"/>
      <c r="O64" s="288"/>
      <c r="P64" s="288"/>
      <c r="Q64" s="288"/>
      <c r="R64" s="288"/>
      <c r="S64" s="288"/>
      <c r="T64" s="309"/>
      <c r="U64" s="288"/>
      <c r="V64" s="288"/>
      <c r="W64" s="288"/>
      <c r="X64" s="288"/>
      <c r="Y64" s="288"/>
      <c r="Z64" s="288"/>
      <c r="AA64" s="288"/>
      <c r="AB64" s="288"/>
      <c r="AC64" s="288"/>
      <c r="AD64" s="288"/>
      <c r="AE64" s="288"/>
      <c r="AF64" s="288"/>
      <c r="AG64" s="288"/>
      <c r="AH64" s="288"/>
      <c r="AI64" s="288"/>
      <c r="AJ64" s="288"/>
      <c r="AK64" s="288"/>
    </row>
    <row r="65" spans="1:37" ht="16">
      <c r="A65" s="288"/>
      <c r="B65" s="301" t="s">
        <v>573</v>
      </c>
      <c r="C65" s="288"/>
      <c r="D65" s="288"/>
      <c r="E65" s="288"/>
      <c r="F65" s="302">
        <f ca="1">F64+G61</f>
        <v>-18275077.051672742</v>
      </c>
      <c r="G65" s="293"/>
      <c r="H65" s="288"/>
      <c r="I65" s="288"/>
      <c r="J65" s="288"/>
      <c r="K65" s="288"/>
      <c r="L65" s="288"/>
      <c r="M65" s="288"/>
      <c r="N65" s="288"/>
      <c r="O65" s="288"/>
      <c r="P65" s="288"/>
      <c r="Q65" s="288"/>
      <c r="R65" s="288"/>
      <c r="S65" s="288"/>
      <c r="T65" s="309"/>
      <c r="U65" s="288"/>
      <c r="V65" s="288"/>
      <c r="W65" s="288"/>
      <c r="X65" s="288"/>
      <c r="Y65" s="288"/>
      <c r="Z65" s="288"/>
      <c r="AA65" s="288"/>
      <c r="AB65" s="288"/>
      <c r="AC65" s="288"/>
      <c r="AD65" s="288"/>
      <c r="AE65" s="288"/>
      <c r="AF65" s="288"/>
      <c r="AG65" s="288"/>
      <c r="AH65" s="288"/>
      <c r="AI65" s="288"/>
      <c r="AJ65" s="288"/>
      <c r="AK65" s="288"/>
    </row>
    <row r="66" spans="1:37" ht="16">
      <c r="A66" s="288"/>
      <c r="B66" s="301" t="s">
        <v>574</v>
      </c>
      <c r="C66" s="288"/>
      <c r="D66" s="288"/>
      <c r="E66" s="288"/>
      <c r="F66" s="303">
        <f ca="1">IRR(G61:R61)</f>
        <v>4.7717011332123471E-2</v>
      </c>
      <c r="G66" s="288"/>
      <c r="H66" s="288"/>
      <c r="I66" s="288"/>
      <c r="J66" s="288"/>
      <c r="K66" s="288"/>
      <c r="L66" s="288"/>
      <c r="M66" s="288"/>
      <c r="N66" s="288"/>
      <c r="O66" s="288"/>
      <c r="P66" s="288"/>
      <c r="Q66" s="288"/>
      <c r="R66" s="288"/>
      <c r="S66" s="288"/>
      <c r="T66" s="309"/>
      <c r="U66" s="288"/>
      <c r="V66" s="288"/>
      <c r="W66" s="288"/>
      <c r="X66" s="288"/>
      <c r="Y66" s="288"/>
      <c r="Z66" s="288"/>
      <c r="AA66" s="288"/>
      <c r="AB66" s="288"/>
      <c r="AC66" s="288"/>
      <c r="AD66" s="288"/>
      <c r="AE66" s="288"/>
      <c r="AF66" s="288"/>
      <c r="AG66" s="288"/>
      <c r="AH66" s="288"/>
      <c r="AI66" s="288"/>
      <c r="AJ66" s="288"/>
      <c r="AK66" s="288"/>
    </row>
    <row r="67" spans="1:37" ht="16">
      <c r="A67" s="288"/>
      <c r="B67" s="304" t="s">
        <v>59</v>
      </c>
      <c r="C67" s="305"/>
      <c r="D67" s="305"/>
      <c r="E67" s="305"/>
      <c r="F67" s="306">
        <f ca="1">(F63/-G61)+1</f>
        <v>1.4905205469973573</v>
      </c>
      <c r="G67" s="288"/>
      <c r="H67" s="288"/>
      <c r="I67" s="288"/>
      <c r="J67" s="288"/>
      <c r="K67" s="288"/>
      <c r="L67" s="288"/>
      <c r="M67" s="288"/>
      <c r="N67" s="288"/>
      <c r="O67" s="288"/>
      <c r="P67" s="288"/>
      <c r="Q67" s="288"/>
      <c r="R67" s="288"/>
      <c r="S67" s="288"/>
      <c r="T67" s="309"/>
      <c r="U67" s="288"/>
      <c r="V67" s="288"/>
      <c r="W67" s="288"/>
      <c r="X67" s="288"/>
      <c r="Y67" s="288"/>
      <c r="Z67" s="288"/>
      <c r="AA67" s="288"/>
      <c r="AB67" s="288"/>
      <c r="AC67" s="288"/>
      <c r="AD67" s="288"/>
      <c r="AE67" s="288"/>
      <c r="AF67" s="288"/>
      <c r="AG67" s="288"/>
      <c r="AH67" s="288"/>
      <c r="AI67" s="288"/>
      <c r="AJ67" s="288"/>
      <c r="AK67" s="288"/>
    </row>
    <row r="68" spans="1:37" ht="17" thickBot="1">
      <c r="A68" s="288"/>
      <c r="B68" s="288"/>
      <c r="C68" s="288"/>
      <c r="D68" s="288"/>
      <c r="E68" s="288"/>
      <c r="F68" s="288"/>
      <c r="G68" s="288"/>
      <c r="H68" s="288"/>
      <c r="I68" s="288"/>
      <c r="J68" s="288"/>
      <c r="K68" s="288"/>
      <c r="L68" s="288"/>
      <c r="M68" s="288"/>
      <c r="N68" s="288"/>
      <c r="O68" s="288"/>
      <c r="P68" s="288"/>
      <c r="Q68" s="288"/>
      <c r="R68" s="288"/>
      <c r="S68" s="288"/>
      <c r="T68" s="309"/>
      <c r="U68" s="288"/>
      <c r="V68" s="288"/>
      <c r="W68" s="288"/>
      <c r="X68" s="288"/>
      <c r="Y68" s="288"/>
      <c r="Z68" s="288"/>
      <c r="AA68" s="288"/>
      <c r="AB68" s="288"/>
      <c r="AC68" s="288"/>
      <c r="AD68" s="288"/>
      <c r="AE68" s="288"/>
      <c r="AF68" s="288"/>
      <c r="AG68" s="288"/>
      <c r="AH68" s="288"/>
      <c r="AI68" s="288"/>
      <c r="AJ68" s="288"/>
      <c r="AK68" s="288"/>
    </row>
    <row r="69" spans="1:37" ht="16">
      <c r="A69" s="288"/>
      <c r="B69" s="1060" t="s">
        <v>575</v>
      </c>
      <c r="C69" s="1061"/>
      <c r="D69" s="1061"/>
      <c r="E69" s="1061"/>
      <c r="F69" s="1061"/>
      <c r="G69" s="1062">
        <f ca="1">R25</f>
        <v>57532792.764738157</v>
      </c>
      <c r="H69" s="1061"/>
      <c r="I69" s="1061"/>
      <c r="J69" s="1061"/>
      <c r="K69" s="1061"/>
      <c r="L69" s="1061"/>
      <c r="M69" s="1061"/>
      <c r="N69" s="1061"/>
      <c r="O69" s="1061"/>
      <c r="P69" s="1061"/>
      <c r="Q69" s="1061"/>
      <c r="R69" s="1061"/>
      <c r="S69" s="1061"/>
      <c r="T69" s="1074"/>
      <c r="U69" s="1061"/>
      <c r="V69" s="1061"/>
      <c r="W69" s="1061"/>
      <c r="X69" s="1061"/>
      <c r="Y69" s="1061"/>
      <c r="Z69" s="1061"/>
      <c r="AA69" s="1061"/>
      <c r="AB69" s="1061"/>
      <c r="AC69" s="1061"/>
      <c r="AD69" s="1061"/>
      <c r="AE69" s="1061"/>
      <c r="AF69" s="1061"/>
      <c r="AG69" s="1061"/>
      <c r="AH69" s="1061"/>
      <c r="AI69" s="1061"/>
      <c r="AJ69" s="1061"/>
      <c r="AK69" s="1063"/>
    </row>
    <row r="70" spans="1:37" ht="16">
      <c r="A70" s="288"/>
      <c r="B70" s="999" t="s">
        <v>576</v>
      </c>
      <c r="C70" s="1000"/>
      <c r="D70" s="1000"/>
      <c r="E70" s="1000"/>
      <c r="F70" s="1000"/>
      <c r="G70" s="1000"/>
      <c r="H70" s="1014">
        <f t="shared" ref="H70:AK70" si="20">IF(H39=$M$25,FV($R$13/12,H39*12,$R$15,$R$12,0),0)</f>
        <v>0</v>
      </c>
      <c r="I70" s="1014">
        <f t="shared" si="20"/>
        <v>0</v>
      </c>
      <c r="J70" s="1014">
        <f t="shared" si="20"/>
        <v>0</v>
      </c>
      <c r="K70" s="1014">
        <f t="shared" si="20"/>
        <v>0</v>
      </c>
      <c r="L70" s="1014">
        <f t="shared" si="20"/>
        <v>0</v>
      </c>
      <c r="M70" s="1014">
        <f t="shared" si="20"/>
        <v>0</v>
      </c>
      <c r="N70" s="1014">
        <f t="shared" si="20"/>
        <v>0</v>
      </c>
      <c r="O70" s="1040">
        <f t="shared" si="20"/>
        <v>0</v>
      </c>
      <c r="P70" s="1014">
        <f t="shared" si="20"/>
        <v>0</v>
      </c>
      <c r="Q70" s="1040">
        <f t="shared" ca="1" si="20"/>
        <v>-36466815.846177436</v>
      </c>
      <c r="R70" s="1014">
        <f t="shared" si="20"/>
        <v>0</v>
      </c>
      <c r="S70" s="1014">
        <f t="shared" si="20"/>
        <v>0</v>
      </c>
      <c r="T70" s="1075">
        <f t="shared" si="20"/>
        <v>0</v>
      </c>
      <c r="U70" s="1014">
        <f t="shared" si="20"/>
        <v>0</v>
      </c>
      <c r="V70" s="1014">
        <f t="shared" si="20"/>
        <v>0</v>
      </c>
      <c r="W70" s="1014">
        <f t="shared" si="20"/>
        <v>0</v>
      </c>
      <c r="X70" s="1014">
        <f t="shared" si="20"/>
        <v>0</v>
      </c>
      <c r="Y70" s="1014">
        <f t="shared" si="20"/>
        <v>0</v>
      </c>
      <c r="Z70" s="1014">
        <f t="shared" si="20"/>
        <v>0</v>
      </c>
      <c r="AA70" s="1014">
        <f t="shared" si="20"/>
        <v>0</v>
      </c>
      <c r="AB70" s="1014">
        <f t="shared" si="20"/>
        <v>0</v>
      </c>
      <c r="AC70" s="1014">
        <f t="shared" si="20"/>
        <v>0</v>
      </c>
      <c r="AD70" s="1014">
        <f t="shared" si="20"/>
        <v>0</v>
      </c>
      <c r="AE70" s="1014">
        <f t="shared" si="20"/>
        <v>0</v>
      </c>
      <c r="AF70" s="1014">
        <f t="shared" si="20"/>
        <v>0</v>
      </c>
      <c r="AG70" s="1014">
        <f t="shared" si="20"/>
        <v>0</v>
      </c>
      <c r="AH70" s="1014">
        <f t="shared" si="20"/>
        <v>0</v>
      </c>
      <c r="AI70" s="1014">
        <f t="shared" si="20"/>
        <v>0</v>
      </c>
      <c r="AJ70" s="1014">
        <f t="shared" si="20"/>
        <v>0</v>
      </c>
      <c r="AK70" s="1064">
        <f t="shared" si="20"/>
        <v>0</v>
      </c>
    </row>
    <row r="71" spans="1:37" ht="16">
      <c r="A71" s="288"/>
      <c r="B71" s="999" t="s">
        <v>577</v>
      </c>
      <c r="C71" s="1000"/>
      <c r="D71" s="1000"/>
      <c r="E71" s="1000"/>
      <c r="F71" s="1000"/>
      <c r="G71" s="1000"/>
      <c r="H71" s="1040">
        <f t="shared" ref="H71:AK71" ca="1" si="21">IF(H39&lt;=$M$25,$R$15*12,0)</f>
        <v>-4749129.3514271062</v>
      </c>
      <c r="I71" s="1040">
        <f t="shared" ca="1" si="21"/>
        <v>-4749129.3514271062</v>
      </c>
      <c r="J71" s="1040">
        <f t="shared" ca="1" si="21"/>
        <v>-4749129.3514271062</v>
      </c>
      <c r="K71" s="1040">
        <f t="shared" ca="1" si="21"/>
        <v>-4749129.3514271062</v>
      </c>
      <c r="L71" s="1040">
        <f t="shared" ca="1" si="21"/>
        <v>-4749129.3514271062</v>
      </c>
      <c r="M71" s="1040">
        <f t="shared" ca="1" si="21"/>
        <v>-4749129.3514271062</v>
      </c>
      <c r="N71" s="1040">
        <f t="shared" ca="1" si="21"/>
        <v>-4749129.3514271062</v>
      </c>
      <c r="O71" s="1040">
        <f t="shared" ca="1" si="21"/>
        <v>-4749129.3514271062</v>
      </c>
      <c r="P71" s="1040">
        <f t="shared" ca="1" si="21"/>
        <v>-4749129.3514271062</v>
      </c>
      <c r="Q71" s="1040">
        <f t="shared" ca="1" si="21"/>
        <v>-4749129.3514271062</v>
      </c>
      <c r="R71" s="1040">
        <f t="shared" si="21"/>
        <v>0</v>
      </c>
      <c r="S71" s="1040">
        <f t="shared" si="21"/>
        <v>0</v>
      </c>
      <c r="T71" s="1070">
        <f t="shared" si="21"/>
        <v>0</v>
      </c>
      <c r="U71" s="1040">
        <f t="shared" si="21"/>
        <v>0</v>
      </c>
      <c r="V71" s="1040">
        <f t="shared" si="21"/>
        <v>0</v>
      </c>
      <c r="W71" s="1040">
        <f t="shared" si="21"/>
        <v>0</v>
      </c>
      <c r="X71" s="1040">
        <f t="shared" si="21"/>
        <v>0</v>
      </c>
      <c r="Y71" s="1040">
        <f t="shared" si="21"/>
        <v>0</v>
      </c>
      <c r="Z71" s="1040">
        <f t="shared" si="21"/>
        <v>0</v>
      </c>
      <c r="AA71" s="1040">
        <f t="shared" si="21"/>
        <v>0</v>
      </c>
      <c r="AB71" s="1040">
        <f t="shared" si="21"/>
        <v>0</v>
      </c>
      <c r="AC71" s="1040">
        <f t="shared" si="21"/>
        <v>0</v>
      </c>
      <c r="AD71" s="1040">
        <f t="shared" si="21"/>
        <v>0</v>
      </c>
      <c r="AE71" s="1040">
        <f t="shared" si="21"/>
        <v>0</v>
      </c>
      <c r="AF71" s="1040">
        <f t="shared" si="21"/>
        <v>0</v>
      </c>
      <c r="AG71" s="1040">
        <f t="shared" si="21"/>
        <v>0</v>
      </c>
      <c r="AH71" s="1040">
        <f t="shared" si="21"/>
        <v>0</v>
      </c>
      <c r="AI71" s="1040">
        <f t="shared" si="21"/>
        <v>0</v>
      </c>
      <c r="AJ71" s="1040">
        <f t="shared" si="21"/>
        <v>0</v>
      </c>
      <c r="AK71" s="1010">
        <f t="shared" si="21"/>
        <v>0</v>
      </c>
    </row>
    <row r="72" spans="1:37" ht="16">
      <c r="A72" s="288"/>
      <c r="B72" s="999"/>
      <c r="C72" s="1000"/>
      <c r="D72" s="1000"/>
      <c r="E72" s="1000"/>
      <c r="F72" s="1000"/>
      <c r="G72" s="1000"/>
      <c r="H72" s="1000"/>
      <c r="I72" s="1000"/>
      <c r="J72" s="1000"/>
      <c r="K72" s="1000"/>
      <c r="L72" s="1000"/>
      <c r="M72" s="1000"/>
      <c r="N72" s="1000"/>
      <c r="O72" s="1000"/>
      <c r="P72" s="1000"/>
      <c r="Q72" s="1000"/>
      <c r="R72" s="1000"/>
      <c r="S72" s="1000"/>
      <c r="T72" s="1069"/>
      <c r="U72" s="1000"/>
      <c r="V72" s="1000"/>
      <c r="W72" s="1000"/>
      <c r="X72" s="1000"/>
      <c r="Y72" s="1000"/>
      <c r="Z72" s="1000"/>
      <c r="AA72" s="1000"/>
      <c r="AB72" s="1000"/>
      <c r="AC72" s="1000"/>
      <c r="AD72" s="1000"/>
      <c r="AE72" s="1000"/>
      <c r="AF72" s="1000"/>
      <c r="AG72" s="1000"/>
      <c r="AH72" s="1000"/>
      <c r="AI72" s="1000"/>
      <c r="AJ72" s="1000"/>
      <c r="AK72" s="1018"/>
    </row>
    <row r="73" spans="1:37" ht="17" thickBot="1">
      <c r="A73" s="1065"/>
      <c r="B73" s="1056" t="s">
        <v>578</v>
      </c>
      <c r="C73" s="1057"/>
      <c r="D73" s="1057"/>
      <c r="E73" s="1057"/>
      <c r="F73" s="1057"/>
      <c r="G73" s="1058">
        <f t="shared" ref="G73:AK73" ca="1" si="22">SUM(G61,G69:G71)</f>
        <v>-24656911.184887782</v>
      </c>
      <c r="H73" s="1058">
        <f t="shared" ca="1" si="22"/>
        <v>-3011847.1815071064</v>
      </c>
      <c r="I73" s="1058">
        <f t="shared" ca="1" si="22"/>
        <v>-878133.91859510588</v>
      </c>
      <c r="J73" s="1058">
        <f t="shared" ca="1" si="22"/>
        <v>-844120.03874670947</v>
      </c>
      <c r="K73" s="1058">
        <f t="shared" ca="1" si="22"/>
        <v>-811179.48486519745</v>
      </c>
      <c r="L73" s="1058">
        <f t="shared" ca="1" si="22"/>
        <v>-779404.56905388879</v>
      </c>
      <c r="M73" s="1058">
        <f t="shared" ca="1" si="22"/>
        <v>-748892.31181975873</v>
      </c>
      <c r="N73" s="1058">
        <f t="shared" ca="1" si="22"/>
        <v>-719744.65187284304</v>
      </c>
      <c r="O73" s="1058">
        <f t="shared" ca="1" si="22"/>
        <v>-692068.66479313746</v>
      </c>
      <c r="P73" s="1058">
        <f t="shared" ca="1" si="22"/>
        <v>-665976.79093105858</v>
      </c>
      <c r="Q73" s="1058">
        <f t="shared" ca="1" si="22"/>
        <v>47698700.740283631</v>
      </c>
      <c r="R73" s="1058">
        <f t="shared" si="22"/>
        <v>0</v>
      </c>
      <c r="S73" s="1058">
        <f t="shared" si="22"/>
        <v>0</v>
      </c>
      <c r="T73" s="1073">
        <f t="shared" si="22"/>
        <v>0</v>
      </c>
      <c r="U73" s="1058">
        <f t="shared" si="22"/>
        <v>0</v>
      </c>
      <c r="V73" s="1058">
        <f t="shared" si="22"/>
        <v>0</v>
      </c>
      <c r="W73" s="1058">
        <f t="shared" si="22"/>
        <v>0</v>
      </c>
      <c r="X73" s="1058">
        <f t="shared" si="22"/>
        <v>0</v>
      </c>
      <c r="Y73" s="1058">
        <f t="shared" si="22"/>
        <v>0</v>
      </c>
      <c r="Z73" s="1058">
        <f t="shared" si="22"/>
        <v>0</v>
      </c>
      <c r="AA73" s="1058">
        <f t="shared" si="22"/>
        <v>0</v>
      </c>
      <c r="AB73" s="1058">
        <f t="shared" si="22"/>
        <v>0</v>
      </c>
      <c r="AC73" s="1058">
        <f t="shared" si="22"/>
        <v>0</v>
      </c>
      <c r="AD73" s="1058">
        <f t="shared" si="22"/>
        <v>0</v>
      </c>
      <c r="AE73" s="1058">
        <f t="shared" si="22"/>
        <v>0</v>
      </c>
      <c r="AF73" s="1058">
        <f t="shared" si="22"/>
        <v>0</v>
      </c>
      <c r="AG73" s="1058">
        <f t="shared" si="22"/>
        <v>0</v>
      </c>
      <c r="AH73" s="1058">
        <f t="shared" si="22"/>
        <v>0</v>
      </c>
      <c r="AI73" s="1058">
        <f t="shared" si="22"/>
        <v>0</v>
      </c>
      <c r="AJ73" s="1058">
        <f t="shared" si="22"/>
        <v>0</v>
      </c>
      <c r="AK73" s="1059">
        <f t="shared" si="22"/>
        <v>0</v>
      </c>
    </row>
    <row r="74" spans="1:37" ht="17" thickBot="1">
      <c r="A74" s="288"/>
      <c r="B74" s="288"/>
      <c r="C74" s="288"/>
      <c r="D74" s="288"/>
      <c r="E74" s="288"/>
      <c r="F74" s="288"/>
      <c r="G74" s="288"/>
      <c r="H74" s="288"/>
      <c r="I74" s="288"/>
      <c r="J74" s="288"/>
      <c r="K74" s="288"/>
      <c r="L74" s="288"/>
      <c r="M74" s="288"/>
      <c r="N74" s="288"/>
      <c r="O74" s="288"/>
      <c r="P74" s="288"/>
      <c r="Q74" s="288"/>
      <c r="R74" s="288"/>
      <c r="S74" s="288"/>
      <c r="T74" s="309"/>
      <c r="U74" s="288"/>
      <c r="V74" s="288"/>
      <c r="W74" s="288"/>
      <c r="X74" s="288"/>
      <c r="Y74" s="288"/>
      <c r="Z74" s="288"/>
      <c r="AA74" s="288"/>
      <c r="AB74" s="288"/>
      <c r="AC74" s="288"/>
      <c r="AD74" s="288"/>
      <c r="AE74" s="288"/>
      <c r="AF74" s="288"/>
      <c r="AG74" s="288"/>
      <c r="AH74" s="288"/>
      <c r="AI74" s="288"/>
      <c r="AJ74" s="288"/>
      <c r="AK74" s="288"/>
    </row>
    <row r="75" spans="1:37" ht="16">
      <c r="A75" s="288"/>
      <c r="B75" s="298" t="str">
        <f t="shared" ref="B75:B77" si="23">B63</f>
        <v>Profit</v>
      </c>
      <c r="C75" s="299"/>
      <c r="D75" s="299"/>
      <c r="E75" s="299"/>
      <c r="F75" s="300">
        <f ca="1">SUM(G73:R73)</f>
        <v>13890421.943211041</v>
      </c>
      <c r="G75" s="288"/>
      <c r="H75" s="288"/>
      <c r="I75" s="288"/>
      <c r="J75" s="288"/>
      <c r="K75" s="288"/>
      <c r="L75" s="288"/>
      <c r="M75" s="288"/>
      <c r="N75" s="288"/>
      <c r="O75" s="288"/>
      <c r="P75" s="288"/>
      <c r="Q75" s="288"/>
      <c r="R75" s="288"/>
      <c r="S75" s="288"/>
      <c r="T75" s="309"/>
      <c r="U75" s="288"/>
      <c r="V75" s="288"/>
      <c r="W75" s="288"/>
      <c r="X75" s="288"/>
      <c r="Y75" s="288"/>
      <c r="Z75" s="288"/>
      <c r="AA75" s="288"/>
      <c r="AB75" s="288"/>
      <c r="AC75" s="288"/>
      <c r="AD75" s="288"/>
      <c r="AE75" s="288"/>
      <c r="AF75" s="288"/>
      <c r="AG75" s="288"/>
      <c r="AH75" s="288"/>
      <c r="AI75" s="288"/>
      <c r="AJ75" s="288"/>
      <c r="AK75" s="288"/>
    </row>
    <row r="76" spans="1:37" ht="16">
      <c r="A76" s="288"/>
      <c r="B76" s="301" t="str">
        <f t="shared" si="23"/>
        <v>PV</v>
      </c>
      <c r="C76" s="288"/>
      <c r="D76" s="288"/>
      <c r="E76" s="288"/>
      <c r="F76" s="302">
        <f t="array" ref="F76" ca="1">NPV($M$26,H73:R73)</f>
        <v>15156390.744642584</v>
      </c>
      <c r="G76" s="288"/>
      <c r="H76" s="288"/>
      <c r="I76" s="288"/>
      <c r="J76" s="288"/>
      <c r="K76" s="288"/>
      <c r="L76" s="288"/>
      <c r="M76" s="288"/>
      <c r="N76" s="288"/>
      <c r="O76" s="288"/>
      <c r="P76" s="288"/>
      <c r="Q76" s="288"/>
      <c r="R76" s="288"/>
      <c r="S76" s="288"/>
      <c r="T76" s="309"/>
      <c r="U76" s="288"/>
      <c r="V76" s="288"/>
      <c r="W76" s="288"/>
      <c r="X76" s="288"/>
      <c r="Y76" s="288"/>
      <c r="Z76" s="288"/>
      <c r="AA76" s="288"/>
      <c r="AB76" s="288"/>
      <c r="AC76" s="288"/>
      <c r="AD76" s="288"/>
      <c r="AE76" s="288"/>
      <c r="AF76" s="288"/>
      <c r="AG76" s="288"/>
      <c r="AH76" s="288"/>
      <c r="AI76" s="288"/>
      <c r="AJ76" s="288"/>
      <c r="AK76" s="288"/>
    </row>
    <row r="77" spans="1:37" ht="16">
      <c r="A77" s="288"/>
      <c r="B77" s="301" t="str">
        <f t="shared" si="23"/>
        <v>NPV</v>
      </c>
      <c r="C77" s="288"/>
      <c r="D77" s="288"/>
      <c r="E77" s="288"/>
      <c r="F77" s="302">
        <f ca="1">F76+G73</f>
        <v>-9500520.4402451981</v>
      </c>
      <c r="G77" s="288"/>
      <c r="H77" s="288"/>
      <c r="I77" s="288"/>
      <c r="J77" s="288"/>
      <c r="K77" s="288"/>
      <c r="L77" s="288"/>
      <c r="M77" s="288"/>
      <c r="N77" s="288"/>
      <c r="O77" s="288"/>
      <c r="P77" s="288"/>
      <c r="Q77" s="288"/>
      <c r="R77" s="288"/>
      <c r="S77" s="288"/>
      <c r="T77" s="309"/>
      <c r="U77" s="288"/>
      <c r="V77" s="288"/>
      <c r="W77" s="288"/>
      <c r="X77" s="288"/>
      <c r="Y77" s="288"/>
      <c r="Z77" s="288"/>
      <c r="AA77" s="288"/>
      <c r="AB77" s="288"/>
      <c r="AC77" s="288"/>
      <c r="AD77" s="288"/>
      <c r="AE77" s="288"/>
      <c r="AF77" s="288"/>
      <c r="AG77" s="288"/>
      <c r="AH77" s="288"/>
      <c r="AI77" s="288"/>
      <c r="AJ77" s="288"/>
      <c r="AK77" s="288"/>
    </row>
    <row r="78" spans="1:37" ht="16">
      <c r="A78" s="288"/>
      <c r="B78" s="301" t="s">
        <v>579</v>
      </c>
      <c r="C78" s="288"/>
      <c r="D78" s="288"/>
      <c r="E78" s="288"/>
      <c r="F78" s="307">
        <f ca="1">IRR(G73:R73)</f>
        <v>3.8811181776004178E-2</v>
      </c>
      <c r="G78" s="288"/>
      <c r="H78" s="288"/>
      <c r="I78" s="288"/>
      <c r="J78" s="288"/>
      <c r="K78" s="288"/>
      <c r="L78" s="288"/>
      <c r="M78" s="288"/>
      <c r="N78" s="288"/>
      <c r="O78" s="288"/>
      <c r="P78" s="288"/>
      <c r="Q78" s="288"/>
      <c r="R78" s="288"/>
      <c r="S78" s="288"/>
      <c r="T78" s="309"/>
      <c r="U78" s="288"/>
      <c r="V78" s="288"/>
      <c r="W78" s="288"/>
      <c r="X78" s="288"/>
      <c r="Y78" s="288"/>
      <c r="Z78" s="288"/>
      <c r="AA78" s="288"/>
      <c r="AB78" s="288"/>
      <c r="AC78" s="288"/>
      <c r="AD78" s="288"/>
      <c r="AE78" s="288"/>
      <c r="AF78" s="288"/>
      <c r="AG78" s="288"/>
      <c r="AH78" s="288"/>
      <c r="AI78" s="288"/>
      <c r="AJ78" s="288"/>
      <c r="AK78" s="288"/>
    </row>
    <row r="79" spans="1:37" ht="16">
      <c r="A79" s="288"/>
      <c r="B79" s="304" t="str">
        <f>B67</f>
        <v>Equity Multiple</v>
      </c>
      <c r="C79" s="305"/>
      <c r="D79" s="305"/>
      <c r="E79" s="305"/>
      <c r="F79" s="306">
        <f ca="1">(F75/-G73)+1</f>
        <v>1.563348013830884</v>
      </c>
      <c r="G79" s="288"/>
      <c r="H79" s="288"/>
      <c r="I79" s="288"/>
      <c r="J79" s="288"/>
      <c r="K79" s="288"/>
      <c r="L79" s="288"/>
      <c r="M79" s="288"/>
      <c r="N79" s="288"/>
      <c r="O79" s="288"/>
      <c r="P79" s="288"/>
      <c r="Q79" s="288"/>
      <c r="R79" s="288"/>
      <c r="S79" s="288"/>
      <c r="T79" s="309"/>
      <c r="U79" s="288"/>
      <c r="V79" s="288"/>
      <c r="W79" s="288"/>
      <c r="X79" s="288"/>
      <c r="Y79" s="288"/>
      <c r="Z79" s="288"/>
      <c r="AA79" s="288"/>
      <c r="AB79" s="288"/>
      <c r="AC79" s="288"/>
      <c r="AD79" s="288"/>
      <c r="AE79" s="288"/>
      <c r="AF79" s="288"/>
      <c r="AG79" s="288"/>
      <c r="AH79" s="288"/>
      <c r="AI79" s="288"/>
      <c r="AJ79" s="288"/>
      <c r="AK79" s="288"/>
    </row>
    <row r="80" spans="1:37" ht="16">
      <c r="A80" s="288"/>
      <c r="B80" s="288"/>
      <c r="C80" s="288"/>
      <c r="D80" s="288"/>
      <c r="E80" s="288"/>
      <c r="F80" s="288"/>
      <c r="G80" s="288"/>
      <c r="H80" s="288"/>
      <c r="I80" s="288"/>
      <c r="J80" s="288"/>
      <c r="K80" s="288"/>
      <c r="L80" s="288"/>
      <c r="M80" s="288"/>
      <c r="N80" s="288"/>
      <c r="O80" s="288"/>
      <c r="P80" s="288"/>
      <c r="Q80" s="288"/>
      <c r="R80" s="288"/>
      <c r="S80" s="288"/>
      <c r="T80" s="309"/>
      <c r="U80" s="288"/>
      <c r="V80" s="288"/>
      <c r="W80" s="288"/>
      <c r="X80" s="288"/>
      <c r="Y80" s="288"/>
      <c r="Z80" s="288"/>
      <c r="AA80" s="288"/>
      <c r="AB80" s="288"/>
      <c r="AC80" s="288"/>
      <c r="AD80" s="288"/>
      <c r="AE80" s="288"/>
      <c r="AF80" s="288"/>
      <c r="AG80" s="288"/>
      <c r="AH80" s="288"/>
      <c r="AI80" s="288"/>
      <c r="AJ80" s="288"/>
      <c r="AK80" s="288"/>
    </row>
    <row r="81" spans="1:37" ht="16" hidden="1">
      <c r="A81" s="288" t="s">
        <v>517</v>
      </c>
      <c r="B81" s="290" t="s">
        <v>580</v>
      </c>
      <c r="C81" s="290"/>
      <c r="D81" s="290"/>
      <c r="E81" s="290"/>
      <c r="F81" s="290"/>
      <c r="G81" s="290"/>
      <c r="H81" s="290"/>
      <c r="I81" s="290"/>
      <c r="J81" s="290"/>
      <c r="K81" s="290"/>
      <c r="L81" s="290"/>
      <c r="M81" s="290"/>
      <c r="N81" s="290"/>
      <c r="O81" s="290"/>
      <c r="P81" s="290"/>
      <c r="Q81" s="290"/>
      <c r="R81" s="290"/>
      <c r="S81" s="290"/>
      <c r="T81" s="311"/>
      <c r="U81" s="290"/>
      <c r="V81" s="290"/>
      <c r="W81" s="290"/>
      <c r="X81" s="290"/>
      <c r="Y81" s="290"/>
      <c r="Z81" s="290"/>
      <c r="AA81" s="290"/>
      <c r="AB81" s="290"/>
      <c r="AC81" s="290"/>
      <c r="AD81" s="290"/>
      <c r="AE81" s="290"/>
      <c r="AF81" s="290"/>
      <c r="AG81" s="290"/>
      <c r="AH81" s="290"/>
      <c r="AI81" s="290"/>
      <c r="AJ81" s="290"/>
      <c r="AK81" s="290"/>
    </row>
    <row r="82" spans="1:37" ht="16" hidden="1">
      <c r="A82" s="288"/>
      <c r="B82" s="288" t="s">
        <v>581</v>
      </c>
      <c r="C82" s="288"/>
      <c r="D82" s="288"/>
      <c r="E82" s="288"/>
      <c r="F82" s="288"/>
      <c r="G82" s="288"/>
      <c r="H82" s="308">
        <f t="shared" ref="H82:AK82" ca="1" si="24">-H61/$G$61</f>
        <v>2.1137467181835571E-2</v>
      </c>
      <c r="I82" s="308">
        <f t="shared" ca="1" si="24"/>
        <v>4.7098301208196747E-2</v>
      </c>
      <c r="J82" s="308">
        <f t="shared" ca="1" si="24"/>
        <v>4.7512147203666491E-2</v>
      </c>
      <c r="K82" s="308">
        <f t="shared" ca="1" si="24"/>
        <v>4.7912934069886393E-2</v>
      </c>
      <c r="L82" s="308">
        <f t="shared" ca="1" si="24"/>
        <v>4.8299538647885401E-2</v>
      </c>
      <c r="M82" s="308">
        <f t="shared" ca="1" si="24"/>
        <v>4.8670780491667086E-2</v>
      </c>
      <c r="N82" s="308">
        <f t="shared" ca="1" si="24"/>
        <v>4.9025419315585718E-2</v>
      </c>
      <c r="O82" s="308">
        <f t="shared" ca="1" si="24"/>
        <v>4.9362152333831753E-2</v>
      </c>
      <c r="P82" s="308">
        <f t="shared" ca="1" si="24"/>
        <v>4.9679611487572842E-2</v>
      </c>
      <c r="Q82" s="308">
        <f t="shared" ca="1" si="24"/>
        <v>1.0818221950572295</v>
      </c>
      <c r="R82" s="308">
        <f t="shared" ca="1" si="24"/>
        <v>0</v>
      </c>
      <c r="S82" s="308">
        <f t="shared" ca="1" si="24"/>
        <v>0</v>
      </c>
      <c r="T82" s="312">
        <f t="shared" ca="1" si="24"/>
        <v>0</v>
      </c>
      <c r="U82" s="308">
        <f t="shared" ca="1" si="24"/>
        <v>0</v>
      </c>
      <c r="V82" s="308">
        <f t="shared" ca="1" si="24"/>
        <v>0</v>
      </c>
      <c r="W82" s="308">
        <f t="shared" ca="1" si="24"/>
        <v>0</v>
      </c>
      <c r="X82" s="308">
        <f t="shared" ca="1" si="24"/>
        <v>0</v>
      </c>
      <c r="Y82" s="308">
        <f t="shared" ca="1" si="24"/>
        <v>0</v>
      </c>
      <c r="Z82" s="308">
        <f t="shared" ca="1" si="24"/>
        <v>0</v>
      </c>
      <c r="AA82" s="308">
        <f t="shared" ca="1" si="24"/>
        <v>0</v>
      </c>
      <c r="AB82" s="308">
        <f t="shared" ca="1" si="24"/>
        <v>0</v>
      </c>
      <c r="AC82" s="308">
        <f t="shared" ca="1" si="24"/>
        <v>0</v>
      </c>
      <c r="AD82" s="308">
        <f t="shared" ca="1" si="24"/>
        <v>0</v>
      </c>
      <c r="AE82" s="308">
        <f t="shared" ca="1" si="24"/>
        <v>0</v>
      </c>
      <c r="AF82" s="308">
        <f t="shared" ca="1" si="24"/>
        <v>0</v>
      </c>
      <c r="AG82" s="308">
        <f t="shared" ca="1" si="24"/>
        <v>0</v>
      </c>
      <c r="AH82" s="308">
        <f t="shared" ca="1" si="24"/>
        <v>0</v>
      </c>
      <c r="AI82" s="308">
        <f t="shared" ca="1" si="24"/>
        <v>0</v>
      </c>
      <c r="AJ82" s="308">
        <f t="shared" ca="1" si="24"/>
        <v>0</v>
      </c>
      <c r="AK82" s="308">
        <f t="shared" ca="1" si="24"/>
        <v>0</v>
      </c>
    </row>
    <row r="83" spans="1:37" ht="16" hidden="1">
      <c r="A83" s="288"/>
      <c r="B83" s="288" t="s">
        <v>582</v>
      </c>
      <c r="C83" s="288"/>
      <c r="D83" s="288"/>
      <c r="E83" s="288"/>
      <c r="F83" s="288"/>
      <c r="G83" s="288"/>
      <c r="H83" s="308">
        <f t="shared" ref="H83:AK83" ca="1" si="25">-H73/$G$73</f>
        <v>-0.12215022226113494</v>
      </c>
      <c r="I83" s="308">
        <f t="shared" ca="1" si="25"/>
        <v>-3.5614108839931012E-2</v>
      </c>
      <c r="J83" s="308">
        <f t="shared" ca="1" si="25"/>
        <v>-3.4234622188365205E-2</v>
      </c>
      <c r="K83" s="308">
        <f t="shared" ca="1" si="25"/>
        <v>-3.2898665967632204E-2</v>
      </c>
      <c r="L83" s="308">
        <f t="shared" ca="1" si="25"/>
        <v>-3.1609984040968833E-2</v>
      </c>
      <c r="M83" s="308">
        <f t="shared" ca="1" si="25"/>
        <v>-3.0372511228363215E-2</v>
      </c>
      <c r="N83" s="308">
        <f t="shared" ca="1" si="25"/>
        <v>-2.9190381815301116E-2</v>
      </c>
      <c r="O83" s="308">
        <f t="shared" ca="1" si="25"/>
        <v>-2.8067938421147669E-2</v>
      </c>
      <c r="P83" s="308">
        <f t="shared" ca="1" si="25"/>
        <v>-2.7009741242010707E-2</v>
      </c>
      <c r="Q83" s="308">
        <f t="shared" ca="1" si="25"/>
        <v>1.9344961898357391</v>
      </c>
      <c r="R83" s="308">
        <f t="shared" ca="1" si="25"/>
        <v>0</v>
      </c>
      <c r="S83" s="308">
        <f t="shared" ca="1" si="25"/>
        <v>0</v>
      </c>
      <c r="T83" s="312">
        <f t="shared" ca="1" si="25"/>
        <v>0</v>
      </c>
      <c r="U83" s="308">
        <f t="shared" ca="1" si="25"/>
        <v>0</v>
      </c>
      <c r="V83" s="308">
        <f t="shared" ca="1" si="25"/>
        <v>0</v>
      </c>
      <c r="W83" s="308">
        <f t="shared" ca="1" si="25"/>
        <v>0</v>
      </c>
      <c r="X83" s="308">
        <f t="shared" ca="1" si="25"/>
        <v>0</v>
      </c>
      <c r="Y83" s="308">
        <f t="shared" ca="1" si="25"/>
        <v>0</v>
      </c>
      <c r="Z83" s="308">
        <f t="shared" ca="1" si="25"/>
        <v>0</v>
      </c>
      <c r="AA83" s="308">
        <f t="shared" ca="1" si="25"/>
        <v>0</v>
      </c>
      <c r="AB83" s="308">
        <f t="shared" ca="1" si="25"/>
        <v>0</v>
      </c>
      <c r="AC83" s="308">
        <f t="shared" ca="1" si="25"/>
        <v>0</v>
      </c>
      <c r="AD83" s="308">
        <f t="shared" ca="1" si="25"/>
        <v>0</v>
      </c>
      <c r="AE83" s="308">
        <f t="shared" ca="1" si="25"/>
        <v>0</v>
      </c>
      <c r="AF83" s="308">
        <f t="shared" ca="1" si="25"/>
        <v>0</v>
      </c>
      <c r="AG83" s="308">
        <f t="shared" ca="1" si="25"/>
        <v>0</v>
      </c>
      <c r="AH83" s="308">
        <f t="shared" ca="1" si="25"/>
        <v>0</v>
      </c>
      <c r="AI83" s="308">
        <f t="shared" ca="1" si="25"/>
        <v>0</v>
      </c>
      <c r="AJ83" s="308">
        <f t="shared" ca="1" si="25"/>
        <v>0</v>
      </c>
      <c r="AK83" s="308">
        <f t="shared" ca="1" si="25"/>
        <v>0</v>
      </c>
    </row>
    <row r="84" spans="1:37" ht="16" hidden="1">
      <c r="A84" s="288"/>
      <c r="B84" s="288" t="s">
        <v>435</v>
      </c>
      <c r="C84" s="288"/>
      <c r="D84" s="288"/>
      <c r="E84" s="288"/>
      <c r="F84" s="288"/>
      <c r="G84" s="288"/>
      <c r="H84" s="291">
        <f t="shared" ref="H84:AK84" ca="1" si="26">-CUMPRINC($R$13/12,$R$14*12,$R$12,H39*12-11,H39*12,0)</f>
        <v>1625393.2655575888</v>
      </c>
      <c r="I84" s="291">
        <f t="shared" ca="1" si="26"/>
        <v>1717078.2219527508</v>
      </c>
      <c r="J84" s="291">
        <f t="shared" ca="1" si="26"/>
        <v>1813934.9305677048</v>
      </c>
      <c r="K84" s="291">
        <f t="shared" ca="1" si="26"/>
        <v>1916255.1188796137</v>
      </c>
      <c r="L84" s="291">
        <f t="shared" ca="1" si="26"/>
        <v>2024346.9700884428</v>
      </c>
      <c r="M84" s="291">
        <f t="shared" ca="1" si="26"/>
        <v>2138536.0513490732</v>
      </c>
      <c r="N84" s="291">
        <f t="shared" ca="1" si="26"/>
        <v>2259166.294363006</v>
      </c>
      <c r="O84" s="291">
        <f t="shared" ca="1" si="26"/>
        <v>2386601.0312831411</v>
      </c>
      <c r="P84" s="291">
        <f t="shared" ca="1" si="26"/>
        <v>2521224.0890517351</v>
      </c>
      <c r="Q84" s="291">
        <f t="shared" ca="1" si="26"/>
        <v>2663440.9454676136</v>
      </c>
      <c r="R84" s="291">
        <f t="shared" ca="1" si="26"/>
        <v>2813679.9504646701</v>
      </c>
      <c r="S84" s="291">
        <f t="shared" ca="1" si="26"/>
        <v>2972393.6162800607</v>
      </c>
      <c r="T84" s="310">
        <f t="shared" ca="1" si="26"/>
        <v>3140059.9803980426</v>
      </c>
      <c r="U84" s="291">
        <f t="shared" ca="1" si="26"/>
        <v>3317184.0453745425</v>
      </c>
      <c r="V84" s="291">
        <f t="shared" ca="1" si="26"/>
        <v>3504299.2998791551</v>
      </c>
      <c r="W84" s="291">
        <f t="shared" ca="1" si="26"/>
        <v>3701969.3255358674</v>
      </c>
      <c r="X84" s="291">
        <f t="shared" ca="1" si="26"/>
        <v>3910789.4944022293</v>
      </c>
      <c r="Y84" s="291">
        <f t="shared" ca="1" si="26"/>
        <v>4131388.7621996892</v>
      </c>
      <c r="Z84" s="291">
        <f t="shared" ca="1" si="26"/>
        <v>4364431.5626962194</v>
      </c>
      <c r="AA84" s="291">
        <f t="shared" ca="1" si="26"/>
        <v>4610619.8089470109</v>
      </c>
      <c r="AB84" s="291" t="e">
        <f t="shared" ca="1" si="26"/>
        <v>#NUM!</v>
      </c>
      <c r="AC84" s="291" t="e">
        <f t="shared" ca="1" si="26"/>
        <v>#NUM!</v>
      </c>
      <c r="AD84" s="291" t="e">
        <f t="shared" ca="1" si="26"/>
        <v>#NUM!</v>
      </c>
      <c r="AE84" s="291" t="e">
        <f t="shared" ca="1" si="26"/>
        <v>#NUM!</v>
      </c>
      <c r="AF84" s="291" t="e">
        <f t="shared" ca="1" si="26"/>
        <v>#NUM!</v>
      </c>
      <c r="AG84" s="291" t="e">
        <f t="shared" ca="1" si="26"/>
        <v>#NUM!</v>
      </c>
      <c r="AH84" s="291" t="e">
        <f t="shared" ca="1" si="26"/>
        <v>#NUM!</v>
      </c>
      <c r="AI84" s="291" t="e">
        <f t="shared" ca="1" si="26"/>
        <v>#NUM!</v>
      </c>
      <c r="AJ84" s="291" t="e">
        <f t="shared" ca="1" si="26"/>
        <v>#NUM!</v>
      </c>
      <c r="AK84" s="291" t="e">
        <f t="shared" ca="1" si="26"/>
        <v>#NUM!</v>
      </c>
    </row>
    <row r="85" spans="1:37" ht="16" hidden="1">
      <c r="A85" s="288"/>
      <c r="B85" s="288" t="s">
        <v>583</v>
      </c>
      <c r="C85" s="288"/>
      <c r="D85" s="288"/>
      <c r="E85" s="288"/>
      <c r="F85" s="288"/>
      <c r="G85" s="288"/>
      <c r="H85" s="308">
        <f t="shared" ref="H85:AK85" ca="1" si="27">IF(H39&lt;=$M$25,(H84+H73)/-$G$73,0)</f>
        <v>-5.622982966330653E-2</v>
      </c>
      <c r="I85" s="308">
        <f t="shared" ca="1" si="27"/>
        <v>3.402471206011537E-2</v>
      </c>
      <c r="J85" s="308">
        <f t="shared" ca="1" si="27"/>
        <v>3.9332375598424299E-2</v>
      </c>
      <c r="K85" s="308">
        <f t="shared" ca="1" si="27"/>
        <v>4.4818088759297513E-2</v>
      </c>
      <c r="L85" s="308">
        <f t="shared" ca="1" si="27"/>
        <v>5.0490606536214441E-2</v>
      </c>
      <c r="M85" s="308">
        <f t="shared" ca="1" si="27"/>
        <v>5.6359197999667814E-2</v>
      </c>
      <c r="N85" s="308">
        <f t="shared" ca="1" si="27"/>
        <v>6.2433677557863547E-2</v>
      </c>
      <c r="O85" s="308">
        <f t="shared" ca="1" si="27"/>
        <v>6.8724438101094451E-2</v>
      </c>
      <c r="P85" s="308">
        <f t="shared" ca="1" si="27"/>
        <v>7.5242486141482212E-2</v>
      </c>
      <c r="Q85" s="308">
        <f t="shared" ca="1" si="27"/>
        <v>2.0425162465855902</v>
      </c>
      <c r="R85" s="308">
        <f t="shared" si="27"/>
        <v>0</v>
      </c>
      <c r="S85" s="308">
        <f t="shared" si="27"/>
        <v>0</v>
      </c>
      <c r="T85" s="312">
        <f t="shared" si="27"/>
        <v>0</v>
      </c>
      <c r="U85" s="308">
        <f t="shared" si="27"/>
        <v>0</v>
      </c>
      <c r="V85" s="308">
        <f t="shared" si="27"/>
        <v>0</v>
      </c>
      <c r="W85" s="308">
        <f t="shared" si="27"/>
        <v>0</v>
      </c>
      <c r="X85" s="308">
        <f t="shared" si="27"/>
        <v>0</v>
      </c>
      <c r="Y85" s="308">
        <f t="shared" si="27"/>
        <v>0</v>
      </c>
      <c r="Z85" s="308">
        <f t="shared" si="27"/>
        <v>0</v>
      </c>
      <c r="AA85" s="308">
        <f t="shared" si="27"/>
        <v>0</v>
      </c>
      <c r="AB85" s="308">
        <f t="shared" si="27"/>
        <v>0</v>
      </c>
      <c r="AC85" s="308">
        <f t="shared" si="27"/>
        <v>0</v>
      </c>
      <c r="AD85" s="308">
        <f t="shared" si="27"/>
        <v>0</v>
      </c>
      <c r="AE85" s="308">
        <f t="shared" si="27"/>
        <v>0</v>
      </c>
      <c r="AF85" s="308">
        <f t="shared" si="27"/>
        <v>0</v>
      </c>
      <c r="AG85" s="308">
        <f t="shared" si="27"/>
        <v>0</v>
      </c>
      <c r="AH85" s="308">
        <f t="shared" si="27"/>
        <v>0</v>
      </c>
      <c r="AI85" s="308">
        <f t="shared" si="27"/>
        <v>0</v>
      </c>
      <c r="AJ85" s="308">
        <f t="shared" si="27"/>
        <v>0</v>
      </c>
      <c r="AK85" s="308">
        <f t="shared" si="27"/>
        <v>0</v>
      </c>
    </row>
    <row r="86" spans="1:37" ht="16" hidden="1">
      <c r="A86" s="288"/>
      <c r="B86" s="288" t="s">
        <v>535</v>
      </c>
      <c r="C86" s="288"/>
      <c r="D86" s="288"/>
      <c r="E86" s="288"/>
      <c r="F86" s="288"/>
      <c r="G86" s="288"/>
      <c r="H86" s="296">
        <f t="shared" ref="H86:AK86" ca="1" si="28">IF(H39&lt;=$M$25,H57/-H71,0)</f>
        <v>0.36581066577981269</v>
      </c>
      <c r="I86" s="296">
        <f t="shared" ca="1" si="28"/>
        <v>0.81509580943900217</v>
      </c>
      <c r="J86" s="296">
        <f t="shared" ca="1" si="28"/>
        <v>0.82225793902769717</v>
      </c>
      <c r="K86" s="296">
        <f t="shared" ca="1" si="28"/>
        <v>0.82919406382952299</v>
      </c>
      <c r="L86" s="296">
        <f t="shared" ca="1" si="28"/>
        <v>0.83588474615464436</v>
      </c>
      <c r="M86" s="296">
        <f t="shared" ca="1" si="28"/>
        <v>0.84230955688862896</v>
      </c>
      <c r="N86" s="296">
        <f t="shared" ca="1" si="28"/>
        <v>0.84844703131605359</v>
      </c>
      <c r="O86" s="296">
        <f t="shared" ca="1" si="28"/>
        <v>0.85427462307692847</v>
      </c>
      <c r="P86" s="296">
        <f t="shared" ca="1" si="28"/>
        <v>0.85976865617885656</v>
      </c>
      <c r="Q86" s="296">
        <f t="shared" ca="1" si="28"/>
        <v>0.86490427498469502</v>
      </c>
      <c r="R86" s="296">
        <f t="shared" si="28"/>
        <v>0</v>
      </c>
      <c r="S86" s="296">
        <f t="shared" si="28"/>
        <v>0</v>
      </c>
      <c r="T86" s="313">
        <f t="shared" si="28"/>
        <v>0</v>
      </c>
      <c r="U86" s="296">
        <f t="shared" si="28"/>
        <v>0</v>
      </c>
      <c r="V86" s="296">
        <f t="shared" si="28"/>
        <v>0</v>
      </c>
      <c r="W86" s="296">
        <f t="shared" si="28"/>
        <v>0</v>
      </c>
      <c r="X86" s="296">
        <f t="shared" si="28"/>
        <v>0</v>
      </c>
      <c r="Y86" s="296">
        <f t="shared" si="28"/>
        <v>0</v>
      </c>
      <c r="Z86" s="296">
        <f t="shared" si="28"/>
        <v>0</v>
      </c>
      <c r="AA86" s="296">
        <f t="shared" si="28"/>
        <v>0</v>
      </c>
      <c r="AB86" s="296">
        <f t="shared" si="28"/>
        <v>0</v>
      </c>
      <c r="AC86" s="296">
        <f t="shared" si="28"/>
        <v>0</v>
      </c>
      <c r="AD86" s="296">
        <f t="shared" si="28"/>
        <v>0</v>
      </c>
      <c r="AE86" s="296">
        <f t="shared" si="28"/>
        <v>0</v>
      </c>
      <c r="AF86" s="296">
        <f t="shared" si="28"/>
        <v>0</v>
      </c>
      <c r="AG86" s="296">
        <f t="shared" si="28"/>
        <v>0</v>
      </c>
      <c r="AH86" s="296">
        <f t="shared" si="28"/>
        <v>0</v>
      </c>
      <c r="AI86" s="296">
        <f t="shared" si="28"/>
        <v>0</v>
      </c>
      <c r="AJ86" s="296">
        <f t="shared" si="28"/>
        <v>0</v>
      </c>
      <c r="AK86" s="296">
        <f t="shared" si="28"/>
        <v>0</v>
      </c>
    </row>
    <row r="87" spans="1:37" ht="16" hidden="1">
      <c r="A87" s="288"/>
      <c r="B87" s="288" t="s">
        <v>538</v>
      </c>
      <c r="C87" s="288"/>
      <c r="D87" s="288"/>
      <c r="E87" s="288"/>
      <c r="F87" s="288"/>
      <c r="G87" s="288"/>
      <c r="H87" s="308">
        <f t="shared" ref="H87:AK87" ca="1" si="29">H61/($G$69-SUM($H$84:H84))</f>
        <v>3.1074279710424788E-2</v>
      </c>
      <c r="I87" s="308">
        <f t="shared" ca="1" si="29"/>
        <v>7.1433336093888286E-2</v>
      </c>
      <c r="J87" s="308">
        <f t="shared" ca="1" si="29"/>
        <v>7.455667687408922E-2</v>
      </c>
      <c r="K87" s="308">
        <f t="shared" ca="1" si="29"/>
        <v>7.8040816992443654E-2</v>
      </c>
      <c r="L87" s="308">
        <f t="shared" ca="1" si="29"/>
        <v>8.1958511526378106E-2</v>
      </c>
      <c r="M87" s="308">
        <f t="shared" ca="1" si="29"/>
        <v>8.6403343494166743E-2</v>
      </c>
      <c r="N87" s="308">
        <f t="shared" ca="1" si="29"/>
        <v>9.1497733884229923E-2</v>
      </c>
      <c r="O87" s="308">
        <f t="shared" ca="1" si="29"/>
        <v>9.7404956578967472E-2</v>
      </c>
      <c r="P87" s="308">
        <f t="shared" ca="1" si="29"/>
        <v>0.10434770674359239</v>
      </c>
      <c r="Q87" s="308">
        <f t="shared" ca="1" si="29"/>
        <v>2.4382344297057226</v>
      </c>
      <c r="R87" s="308">
        <f t="shared" ca="1" si="29"/>
        <v>0</v>
      </c>
      <c r="S87" s="308">
        <f t="shared" ca="1" si="29"/>
        <v>0</v>
      </c>
      <c r="T87" s="312">
        <f t="shared" ca="1" si="29"/>
        <v>0</v>
      </c>
      <c r="U87" s="308">
        <f t="shared" ca="1" si="29"/>
        <v>0</v>
      </c>
      <c r="V87" s="308">
        <f t="shared" ca="1" si="29"/>
        <v>0</v>
      </c>
      <c r="W87" s="308">
        <f t="shared" ca="1" si="29"/>
        <v>0</v>
      </c>
      <c r="X87" s="308">
        <f t="shared" ca="1" si="29"/>
        <v>0</v>
      </c>
      <c r="Y87" s="308">
        <f t="shared" ca="1" si="29"/>
        <v>0</v>
      </c>
      <c r="Z87" s="308">
        <f t="shared" ca="1" si="29"/>
        <v>0</v>
      </c>
      <c r="AA87" s="308">
        <f t="shared" ca="1" si="29"/>
        <v>0</v>
      </c>
      <c r="AB87" s="308" t="e">
        <f t="shared" ca="1" si="29"/>
        <v>#NUM!</v>
      </c>
      <c r="AC87" s="308" t="e">
        <f t="shared" ca="1" si="29"/>
        <v>#NUM!</v>
      </c>
      <c r="AD87" s="308" t="e">
        <f t="shared" ca="1" si="29"/>
        <v>#NUM!</v>
      </c>
      <c r="AE87" s="308" t="e">
        <f t="shared" ca="1" si="29"/>
        <v>#NUM!</v>
      </c>
      <c r="AF87" s="308" t="e">
        <f t="shared" ca="1" si="29"/>
        <v>#NUM!</v>
      </c>
      <c r="AG87" s="308" t="e">
        <f t="shared" ca="1" si="29"/>
        <v>#NUM!</v>
      </c>
      <c r="AH87" s="308" t="e">
        <f t="shared" ca="1" si="29"/>
        <v>#NUM!</v>
      </c>
      <c r="AI87" s="308" t="e">
        <f t="shared" ca="1" si="29"/>
        <v>#NUM!</v>
      </c>
      <c r="AJ87" s="308" t="e">
        <f t="shared" ca="1" si="29"/>
        <v>#NUM!</v>
      </c>
      <c r="AK87" s="308" t="e">
        <f t="shared" ca="1" si="29"/>
        <v>#NUM!</v>
      </c>
    </row>
    <row r="88" spans="1:37" ht="16">
      <c r="A88" s="288"/>
      <c r="B88" s="288"/>
      <c r="C88" s="288"/>
      <c r="D88" s="288"/>
      <c r="E88" s="288"/>
      <c r="F88" s="288"/>
      <c r="G88" s="288"/>
      <c r="H88" s="288"/>
      <c r="I88" s="288"/>
      <c r="J88" s="288"/>
      <c r="K88" s="288"/>
      <c r="L88" s="288"/>
      <c r="M88" s="288"/>
      <c r="N88" s="288"/>
      <c r="O88" s="288"/>
      <c r="P88" s="288"/>
      <c r="Q88" s="288"/>
      <c r="R88" s="288"/>
      <c r="S88" s="288"/>
      <c r="T88" s="309"/>
      <c r="U88" s="288"/>
      <c r="V88" s="288"/>
      <c r="W88" s="288"/>
      <c r="X88" s="288"/>
      <c r="Y88" s="288"/>
      <c r="Z88" s="288"/>
      <c r="AA88" s="288"/>
      <c r="AB88" s="288"/>
      <c r="AC88" s="288"/>
      <c r="AD88" s="288"/>
      <c r="AE88" s="288"/>
      <c r="AF88" s="288"/>
      <c r="AG88" s="288"/>
      <c r="AH88" s="288"/>
      <c r="AI88" s="288"/>
      <c r="AJ88" s="288"/>
      <c r="AK88" s="288"/>
    </row>
    <row r="89" spans="1:37" ht="16">
      <c r="A89" s="288"/>
      <c r="B89" s="288"/>
      <c r="C89" s="288"/>
      <c r="D89" s="288"/>
      <c r="E89" s="288"/>
      <c r="F89" s="288"/>
      <c r="G89" s="288"/>
      <c r="H89" s="288"/>
      <c r="I89" s="288"/>
      <c r="J89" s="288"/>
      <c r="K89" s="288"/>
      <c r="L89" s="288"/>
      <c r="M89" s="288"/>
      <c r="N89" s="288"/>
      <c r="O89" s="288"/>
      <c r="P89" s="288"/>
      <c r="Q89" s="288"/>
      <c r="R89" s="288"/>
      <c r="S89" s="288"/>
      <c r="T89" s="309"/>
      <c r="U89" s="288"/>
      <c r="V89" s="288"/>
      <c r="W89" s="288"/>
      <c r="X89" s="288"/>
      <c r="Y89" s="288"/>
      <c r="Z89" s="288"/>
      <c r="AA89" s="288"/>
      <c r="AB89" s="288"/>
      <c r="AC89" s="288"/>
      <c r="AD89" s="288"/>
      <c r="AE89" s="288"/>
      <c r="AF89" s="288"/>
      <c r="AG89" s="288"/>
      <c r="AH89" s="288"/>
      <c r="AI89" s="288"/>
      <c r="AJ89" s="288"/>
      <c r="AK89" s="288"/>
    </row>
    <row r="90" spans="1:37" ht="16">
      <c r="A90" s="288"/>
      <c r="B90" s="288"/>
      <c r="C90" s="288"/>
      <c r="D90" s="288"/>
      <c r="E90" s="288"/>
      <c r="F90" s="288"/>
      <c r="G90" s="288"/>
      <c r="H90" s="288"/>
      <c r="I90" s="288"/>
      <c r="J90" s="288"/>
      <c r="K90" s="288"/>
      <c r="L90" s="288"/>
      <c r="M90" s="288"/>
      <c r="N90" s="288"/>
      <c r="O90" s="288"/>
      <c r="P90" s="288"/>
      <c r="Q90" s="288"/>
      <c r="R90" s="288"/>
      <c r="S90" s="288"/>
      <c r="T90" s="309"/>
      <c r="U90" s="288"/>
      <c r="V90" s="288"/>
      <c r="W90" s="288"/>
      <c r="X90" s="288"/>
      <c r="Y90" s="288"/>
      <c r="Z90" s="288"/>
      <c r="AA90" s="288"/>
      <c r="AB90" s="288"/>
      <c r="AC90" s="288"/>
      <c r="AD90" s="288"/>
      <c r="AE90" s="288"/>
      <c r="AF90" s="288"/>
      <c r="AG90" s="288"/>
      <c r="AH90" s="288"/>
      <c r="AI90" s="288"/>
      <c r="AJ90" s="288"/>
      <c r="AK90" s="288"/>
    </row>
    <row r="91" spans="1:37" ht="16">
      <c r="A91" s="288"/>
      <c r="B91" s="288"/>
      <c r="C91" s="288"/>
      <c r="D91" s="288"/>
      <c r="E91" s="288"/>
      <c r="F91" s="288"/>
      <c r="G91" s="288"/>
      <c r="H91" s="288"/>
      <c r="I91" s="288"/>
      <c r="J91" s="288"/>
      <c r="K91" s="288"/>
      <c r="L91" s="288"/>
      <c r="M91" s="288"/>
      <c r="N91" s="288"/>
      <c r="O91" s="288"/>
      <c r="P91" s="288"/>
      <c r="Q91" s="288"/>
      <c r="R91" s="288"/>
      <c r="S91" s="288"/>
      <c r="T91" s="309"/>
      <c r="U91" s="288"/>
      <c r="V91" s="288"/>
      <c r="W91" s="288"/>
      <c r="X91" s="288"/>
      <c r="Y91" s="288"/>
      <c r="Z91" s="288"/>
      <c r="AA91" s="288"/>
      <c r="AB91" s="288"/>
      <c r="AC91" s="288"/>
      <c r="AD91" s="288"/>
      <c r="AE91" s="288"/>
      <c r="AF91" s="288"/>
      <c r="AG91" s="288"/>
      <c r="AH91" s="288"/>
      <c r="AI91" s="288"/>
      <c r="AJ91" s="288"/>
      <c r="AK91" s="288"/>
    </row>
    <row r="92" spans="1:37" ht="16">
      <c r="A92" s="288"/>
      <c r="B92" s="288"/>
      <c r="C92" s="288"/>
      <c r="D92" s="288"/>
      <c r="E92" s="288"/>
      <c r="F92" s="288"/>
      <c r="G92" s="288"/>
      <c r="H92" s="288"/>
      <c r="I92" s="288"/>
      <c r="J92" s="288"/>
      <c r="K92" s="288"/>
      <c r="L92" s="288"/>
      <c r="M92" s="288"/>
      <c r="N92" s="288"/>
      <c r="O92" s="288"/>
      <c r="P92" s="288"/>
      <c r="Q92" s="288"/>
      <c r="R92" s="288"/>
      <c r="S92" s="288"/>
      <c r="T92" s="309"/>
      <c r="U92" s="288"/>
      <c r="V92" s="288"/>
      <c r="W92" s="288"/>
      <c r="X92" s="288"/>
      <c r="Y92" s="288"/>
      <c r="Z92" s="288"/>
      <c r="AA92" s="288"/>
      <c r="AB92" s="288"/>
      <c r="AC92" s="288"/>
      <c r="AD92" s="288"/>
      <c r="AE92" s="288"/>
      <c r="AF92" s="288"/>
      <c r="AG92" s="288"/>
      <c r="AH92" s="288"/>
      <c r="AI92" s="288"/>
      <c r="AJ92" s="288"/>
      <c r="AK92" s="288"/>
    </row>
    <row r="93" spans="1:37" ht="16">
      <c r="A93" s="288"/>
      <c r="B93" s="288"/>
      <c r="C93" s="288"/>
      <c r="D93" s="288"/>
      <c r="E93" s="288"/>
      <c r="F93" s="288"/>
      <c r="G93" s="288"/>
      <c r="H93" s="288"/>
      <c r="I93" s="288"/>
      <c r="J93" s="288"/>
      <c r="K93" s="288"/>
      <c r="L93" s="288"/>
      <c r="M93" s="288"/>
      <c r="N93" s="288"/>
      <c r="O93" s="288"/>
      <c r="P93" s="288"/>
      <c r="Q93" s="288"/>
      <c r="R93" s="288"/>
      <c r="S93" s="288"/>
      <c r="T93" s="309"/>
      <c r="U93" s="288"/>
      <c r="V93" s="288"/>
      <c r="W93" s="288"/>
      <c r="X93" s="288"/>
      <c r="Y93" s="288"/>
      <c r="Z93" s="288"/>
      <c r="AA93" s="288"/>
      <c r="AB93" s="288"/>
      <c r="AC93" s="288"/>
      <c r="AD93" s="288"/>
      <c r="AE93" s="288"/>
      <c r="AF93" s="288"/>
      <c r="AG93" s="288"/>
      <c r="AH93" s="288"/>
      <c r="AI93" s="288"/>
      <c r="AJ93" s="288"/>
      <c r="AK93" s="288"/>
    </row>
    <row r="94" spans="1:37" ht="16">
      <c r="A94" s="288"/>
      <c r="B94" s="288"/>
      <c r="C94" s="288"/>
      <c r="D94" s="288"/>
      <c r="E94" s="288"/>
      <c r="F94" s="288"/>
      <c r="G94" s="288"/>
      <c r="H94" s="288"/>
      <c r="I94" s="288"/>
      <c r="J94" s="288"/>
      <c r="K94" s="288"/>
      <c r="L94" s="288"/>
      <c r="M94" s="288"/>
      <c r="N94" s="288"/>
      <c r="O94" s="288"/>
      <c r="P94" s="288"/>
      <c r="Q94" s="288"/>
      <c r="R94" s="288"/>
      <c r="S94" s="288"/>
      <c r="T94" s="309"/>
      <c r="U94" s="288"/>
      <c r="V94" s="288"/>
      <c r="W94" s="288"/>
      <c r="X94" s="288"/>
      <c r="Y94" s="288"/>
      <c r="Z94" s="288"/>
      <c r="AA94" s="288"/>
      <c r="AB94" s="288"/>
      <c r="AC94" s="288"/>
      <c r="AD94" s="288"/>
      <c r="AE94" s="288"/>
      <c r="AF94" s="288"/>
      <c r="AG94" s="288"/>
      <c r="AH94" s="288"/>
      <c r="AI94" s="288"/>
      <c r="AJ94" s="288"/>
      <c r="AK94" s="288"/>
    </row>
    <row r="95" spans="1:37" ht="16">
      <c r="A95" s="288"/>
      <c r="B95" s="288"/>
      <c r="C95" s="288"/>
      <c r="D95" s="288"/>
      <c r="E95" s="288"/>
      <c r="F95" s="288"/>
      <c r="G95" s="288"/>
      <c r="H95" s="288"/>
      <c r="I95" s="288"/>
      <c r="J95" s="288"/>
      <c r="K95" s="288"/>
      <c r="L95" s="288"/>
      <c r="M95" s="288"/>
      <c r="N95" s="288"/>
      <c r="O95" s="288"/>
      <c r="P95" s="288"/>
      <c r="Q95" s="288"/>
      <c r="R95" s="288"/>
      <c r="S95" s="288"/>
      <c r="T95" s="309"/>
      <c r="U95" s="288"/>
      <c r="V95" s="288"/>
      <c r="W95" s="288"/>
      <c r="X95" s="288"/>
      <c r="Y95" s="288"/>
      <c r="Z95" s="288"/>
      <c r="AA95" s="288"/>
      <c r="AB95" s="288"/>
      <c r="AC95" s="288"/>
      <c r="AD95" s="288"/>
      <c r="AE95" s="288"/>
      <c r="AF95" s="288"/>
      <c r="AG95" s="288"/>
      <c r="AH95" s="288"/>
      <c r="AI95" s="288"/>
      <c r="AJ95" s="288"/>
      <c r="AK95" s="288"/>
    </row>
    <row r="96" spans="1:37" ht="16">
      <c r="A96" s="288"/>
      <c r="B96" s="288"/>
      <c r="C96" s="288"/>
      <c r="D96" s="288"/>
      <c r="E96" s="288"/>
      <c r="F96" s="288"/>
      <c r="G96" s="288"/>
      <c r="H96" s="288"/>
      <c r="I96" s="288"/>
      <c r="J96" s="288"/>
      <c r="K96" s="288"/>
      <c r="L96" s="288"/>
      <c r="M96" s="288"/>
      <c r="N96" s="288"/>
      <c r="O96" s="288"/>
      <c r="P96" s="288"/>
      <c r="Q96" s="288"/>
      <c r="R96" s="288"/>
      <c r="S96" s="288"/>
      <c r="T96" s="309"/>
      <c r="U96" s="288"/>
      <c r="V96" s="288"/>
      <c r="W96" s="288"/>
      <c r="X96" s="288"/>
      <c r="Y96" s="288"/>
      <c r="Z96" s="288"/>
      <c r="AA96" s="288"/>
      <c r="AB96" s="288"/>
      <c r="AC96" s="288"/>
      <c r="AD96" s="288"/>
      <c r="AE96" s="288"/>
      <c r="AF96" s="288"/>
      <c r="AG96" s="288"/>
      <c r="AH96" s="288"/>
      <c r="AI96" s="288"/>
      <c r="AJ96" s="288"/>
      <c r="AK96" s="288"/>
    </row>
    <row r="97" spans="1:37" ht="16">
      <c r="A97" s="288"/>
      <c r="B97" s="288"/>
      <c r="C97" s="288"/>
      <c r="D97" s="288"/>
      <c r="E97" s="288"/>
      <c r="F97" s="288"/>
      <c r="G97" s="288"/>
      <c r="H97" s="288"/>
      <c r="I97" s="288"/>
      <c r="J97" s="288"/>
      <c r="K97" s="288"/>
      <c r="L97" s="288"/>
      <c r="M97" s="288"/>
      <c r="N97" s="288"/>
      <c r="O97" s="288"/>
      <c r="P97" s="288"/>
      <c r="Q97" s="288"/>
      <c r="R97" s="288"/>
      <c r="S97" s="288"/>
      <c r="T97" s="309"/>
      <c r="U97" s="288"/>
      <c r="V97" s="288"/>
      <c r="W97" s="288"/>
      <c r="X97" s="288"/>
      <c r="Y97" s="288"/>
      <c r="Z97" s="288"/>
      <c r="AA97" s="288"/>
      <c r="AB97" s="288"/>
      <c r="AC97" s="288"/>
      <c r="AD97" s="288"/>
      <c r="AE97" s="288"/>
      <c r="AF97" s="288"/>
      <c r="AG97" s="288"/>
      <c r="AH97" s="288"/>
      <c r="AI97" s="288"/>
      <c r="AJ97" s="288"/>
      <c r="AK97" s="288"/>
    </row>
    <row r="98" spans="1:37" ht="16">
      <c r="A98" s="288"/>
      <c r="B98" s="288"/>
      <c r="C98" s="288"/>
      <c r="D98" s="288"/>
      <c r="E98" s="288"/>
      <c r="F98" s="288"/>
      <c r="G98" s="288"/>
      <c r="H98" s="288"/>
      <c r="I98" s="288"/>
      <c r="J98" s="288"/>
      <c r="K98" s="288"/>
      <c r="L98" s="288"/>
      <c r="M98" s="288"/>
      <c r="N98" s="288"/>
      <c r="O98" s="288"/>
      <c r="P98" s="288"/>
      <c r="Q98" s="288"/>
      <c r="R98" s="288"/>
      <c r="S98" s="288"/>
      <c r="T98" s="309"/>
      <c r="U98" s="288"/>
      <c r="V98" s="288"/>
      <c r="W98" s="288"/>
      <c r="X98" s="288"/>
      <c r="Y98" s="288"/>
      <c r="Z98" s="288"/>
      <c r="AA98" s="288"/>
      <c r="AB98" s="288"/>
      <c r="AC98" s="288"/>
      <c r="AD98" s="288"/>
      <c r="AE98" s="288"/>
      <c r="AF98" s="288"/>
      <c r="AG98" s="288"/>
      <c r="AH98" s="288"/>
      <c r="AI98" s="288"/>
      <c r="AJ98" s="288"/>
      <c r="AK98" s="288"/>
    </row>
    <row r="99" spans="1:37" ht="16">
      <c r="A99" s="288"/>
      <c r="B99" s="288"/>
      <c r="C99" s="288"/>
      <c r="D99" s="288"/>
      <c r="E99" s="288"/>
      <c r="F99" s="288"/>
      <c r="G99" s="288"/>
      <c r="H99" s="288"/>
      <c r="I99" s="288"/>
      <c r="J99" s="288"/>
      <c r="K99" s="288"/>
      <c r="L99" s="288"/>
      <c r="M99" s="288"/>
      <c r="N99" s="288"/>
      <c r="O99" s="288"/>
      <c r="P99" s="288"/>
      <c r="Q99" s="288"/>
      <c r="R99" s="288"/>
      <c r="S99" s="288"/>
      <c r="T99" s="309"/>
      <c r="U99" s="288"/>
      <c r="V99" s="288"/>
      <c r="W99" s="288"/>
      <c r="X99" s="288"/>
      <c r="Y99" s="288"/>
      <c r="Z99" s="288"/>
      <c r="AA99" s="288"/>
      <c r="AB99" s="288"/>
      <c r="AC99" s="288"/>
      <c r="AD99" s="288"/>
      <c r="AE99" s="288"/>
      <c r="AF99" s="288"/>
      <c r="AG99" s="288"/>
      <c r="AH99" s="288"/>
      <c r="AI99" s="288"/>
      <c r="AJ99" s="288"/>
      <c r="AK99" s="288"/>
    </row>
    <row r="100" spans="1:37" ht="16">
      <c r="A100" s="288"/>
      <c r="B100" s="288"/>
      <c r="C100" s="288"/>
      <c r="D100" s="288"/>
      <c r="E100" s="288"/>
      <c r="F100" s="288"/>
      <c r="G100" s="288"/>
      <c r="H100" s="288"/>
      <c r="I100" s="288"/>
      <c r="J100" s="288"/>
      <c r="K100" s="288"/>
      <c r="L100" s="288"/>
      <c r="M100" s="288"/>
      <c r="N100" s="288"/>
      <c r="O100" s="288"/>
      <c r="P100" s="288"/>
      <c r="Q100" s="288"/>
      <c r="R100" s="288"/>
      <c r="S100" s="288"/>
      <c r="T100" s="309"/>
      <c r="U100" s="288"/>
      <c r="V100" s="288"/>
      <c r="W100" s="288"/>
      <c r="X100" s="288"/>
      <c r="Y100" s="288"/>
      <c r="Z100" s="288"/>
      <c r="AA100" s="288"/>
      <c r="AB100" s="288"/>
      <c r="AC100" s="288"/>
      <c r="AD100" s="288"/>
      <c r="AE100" s="288"/>
      <c r="AF100" s="288"/>
      <c r="AG100" s="288"/>
      <c r="AH100" s="288"/>
      <c r="AI100" s="288"/>
      <c r="AJ100" s="288"/>
      <c r="AK100" s="288"/>
    </row>
    <row r="101" spans="1:37" ht="16">
      <c r="A101" s="288"/>
      <c r="B101" s="288"/>
      <c r="C101" s="288"/>
      <c r="D101" s="288"/>
      <c r="E101" s="288"/>
      <c r="F101" s="288"/>
      <c r="G101" s="288"/>
      <c r="H101" s="288"/>
      <c r="I101" s="288"/>
      <c r="J101" s="288"/>
      <c r="K101" s="288"/>
      <c r="L101" s="288"/>
      <c r="M101" s="288"/>
      <c r="N101" s="288"/>
      <c r="O101" s="288"/>
      <c r="P101" s="288"/>
      <c r="Q101" s="288"/>
      <c r="R101" s="288"/>
      <c r="S101" s="288"/>
      <c r="T101" s="309"/>
      <c r="U101" s="288"/>
      <c r="V101" s="288"/>
      <c r="W101" s="288"/>
      <c r="X101" s="288"/>
      <c r="Y101" s="288"/>
      <c r="Z101" s="288"/>
      <c r="AA101" s="288"/>
      <c r="AB101" s="288"/>
      <c r="AC101" s="288"/>
      <c r="AD101" s="288"/>
      <c r="AE101" s="288"/>
      <c r="AF101" s="288"/>
      <c r="AG101" s="288"/>
      <c r="AH101" s="288"/>
      <c r="AI101" s="288"/>
      <c r="AJ101" s="288"/>
      <c r="AK101" s="288"/>
    </row>
    <row r="102" spans="1:37" ht="16">
      <c r="A102" s="288"/>
      <c r="B102" s="288"/>
      <c r="C102" s="288"/>
      <c r="D102" s="288"/>
      <c r="E102" s="288"/>
      <c r="F102" s="288"/>
      <c r="G102" s="288"/>
      <c r="H102" s="288"/>
      <c r="I102" s="288"/>
      <c r="J102" s="288"/>
      <c r="K102" s="288"/>
      <c r="L102" s="288"/>
      <c r="M102" s="288"/>
      <c r="N102" s="288"/>
      <c r="O102" s="288"/>
      <c r="P102" s="288"/>
      <c r="Q102" s="288"/>
      <c r="R102" s="288"/>
      <c r="S102" s="288"/>
      <c r="T102" s="309"/>
      <c r="U102" s="288"/>
      <c r="V102" s="288"/>
      <c r="W102" s="288"/>
      <c r="X102" s="288"/>
      <c r="Y102" s="288"/>
      <c r="Z102" s="288"/>
      <c r="AA102" s="288"/>
      <c r="AB102" s="288"/>
      <c r="AC102" s="288"/>
      <c r="AD102" s="288"/>
      <c r="AE102" s="288"/>
      <c r="AF102" s="288"/>
      <c r="AG102" s="288"/>
      <c r="AH102" s="288"/>
      <c r="AI102" s="288"/>
      <c r="AJ102" s="288"/>
      <c r="AK102" s="288"/>
    </row>
    <row r="103" spans="1:37" ht="16">
      <c r="A103" s="288"/>
      <c r="B103" s="288"/>
      <c r="C103" s="288"/>
      <c r="D103" s="288"/>
      <c r="E103" s="288"/>
      <c r="F103" s="288"/>
      <c r="G103" s="288"/>
      <c r="H103" s="288"/>
      <c r="I103" s="288"/>
      <c r="J103" s="288"/>
      <c r="K103" s="288"/>
      <c r="L103" s="288"/>
      <c r="M103" s="288"/>
      <c r="N103" s="288"/>
      <c r="O103" s="288"/>
      <c r="P103" s="288"/>
      <c r="Q103" s="288"/>
      <c r="R103" s="288"/>
      <c r="S103" s="288"/>
      <c r="T103" s="309"/>
      <c r="U103" s="288"/>
      <c r="V103" s="288"/>
      <c r="W103" s="288"/>
      <c r="X103" s="288"/>
      <c r="Y103" s="288"/>
      <c r="Z103" s="288"/>
      <c r="AA103" s="288"/>
      <c r="AB103" s="288"/>
      <c r="AC103" s="288"/>
      <c r="AD103" s="288"/>
      <c r="AE103" s="288"/>
      <c r="AF103" s="288"/>
      <c r="AG103" s="288"/>
      <c r="AH103" s="288"/>
      <c r="AI103" s="288"/>
      <c r="AJ103" s="288"/>
      <c r="AK103" s="288"/>
    </row>
    <row r="104" spans="1:37" ht="16">
      <c r="A104" s="288"/>
      <c r="B104" s="288"/>
      <c r="C104" s="288"/>
      <c r="D104" s="288"/>
      <c r="E104" s="288"/>
      <c r="F104" s="288"/>
      <c r="G104" s="288"/>
      <c r="H104" s="288"/>
      <c r="I104" s="288"/>
      <c r="J104" s="288"/>
      <c r="K104" s="288"/>
      <c r="L104" s="288"/>
      <c r="M104" s="288"/>
      <c r="N104" s="288"/>
      <c r="O104" s="288"/>
      <c r="P104" s="288"/>
      <c r="Q104" s="288"/>
      <c r="R104" s="288"/>
      <c r="S104" s="288"/>
      <c r="T104" s="309"/>
      <c r="U104" s="288"/>
      <c r="V104" s="288"/>
      <c r="W104" s="288"/>
      <c r="X104" s="288"/>
      <c r="Y104" s="288"/>
      <c r="Z104" s="288"/>
      <c r="AA104" s="288"/>
      <c r="AB104" s="288"/>
      <c r="AC104" s="288"/>
      <c r="AD104" s="288"/>
      <c r="AE104" s="288"/>
      <c r="AF104" s="288"/>
      <c r="AG104" s="288"/>
      <c r="AH104" s="288"/>
      <c r="AI104" s="288"/>
      <c r="AJ104" s="288"/>
      <c r="AK104" s="288"/>
    </row>
    <row r="105" spans="1:37" ht="16">
      <c r="A105" s="288"/>
      <c r="B105" s="288"/>
      <c r="C105" s="288"/>
      <c r="D105" s="288"/>
      <c r="E105" s="288"/>
      <c r="F105" s="288"/>
      <c r="G105" s="288"/>
      <c r="H105" s="288"/>
      <c r="I105" s="288"/>
      <c r="J105" s="288"/>
      <c r="K105" s="288"/>
      <c r="L105" s="288"/>
      <c r="M105" s="288"/>
      <c r="N105" s="288"/>
      <c r="O105" s="288"/>
      <c r="P105" s="288"/>
      <c r="Q105" s="288"/>
      <c r="R105" s="288"/>
      <c r="S105" s="288"/>
      <c r="T105" s="309"/>
      <c r="U105" s="288"/>
      <c r="V105" s="288"/>
      <c r="W105" s="288"/>
      <c r="X105" s="288"/>
      <c r="Y105" s="288"/>
      <c r="Z105" s="288"/>
      <c r="AA105" s="288"/>
      <c r="AB105" s="288"/>
      <c r="AC105" s="288"/>
      <c r="AD105" s="288"/>
      <c r="AE105" s="288"/>
      <c r="AF105" s="288"/>
      <c r="AG105" s="288"/>
      <c r="AH105" s="288"/>
      <c r="AI105" s="288"/>
      <c r="AJ105" s="288"/>
      <c r="AK105" s="288"/>
    </row>
    <row r="106" spans="1:37" ht="16">
      <c r="A106" s="288"/>
      <c r="B106" s="288"/>
      <c r="C106" s="288"/>
      <c r="D106" s="288"/>
      <c r="E106" s="288"/>
      <c r="F106" s="288"/>
      <c r="G106" s="288"/>
      <c r="H106" s="288"/>
      <c r="I106" s="288"/>
      <c r="J106" s="288"/>
      <c r="K106" s="288"/>
      <c r="L106" s="288"/>
      <c r="M106" s="288"/>
      <c r="N106" s="288"/>
      <c r="O106" s="288"/>
      <c r="P106" s="288"/>
      <c r="Q106" s="288"/>
      <c r="R106" s="288"/>
      <c r="S106" s="288"/>
      <c r="T106" s="309"/>
      <c r="U106" s="288"/>
      <c r="V106" s="288"/>
      <c r="W106" s="288"/>
      <c r="X106" s="288"/>
      <c r="Y106" s="288"/>
      <c r="Z106" s="288"/>
      <c r="AA106" s="288"/>
      <c r="AB106" s="288"/>
      <c r="AC106" s="288"/>
      <c r="AD106" s="288"/>
      <c r="AE106" s="288"/>
      <c r="AF106" s="288"/>
      <c r="AG106" s="288"/>
      <c r="AH106" s="288"/>
      <c r="AI106" s="288"/>
      <c r="AJ106" s="288"/>
      <c r="AK106" s="288"/>
    </row>
    <row r="107" spans="1:37" ht="16">
      <c r="A107" s="288"/>
      <c r="B107" s="288"/>
      <c r="C107" s="288"/>
      <c r="D107" s="288"/>
      <c r="E107" s="288"/>
      <c r="F107" s="288"/>
      <c r="G107" s="288"/>
      <c r="H107" s="288"/>
      <c r="I107" s="288"/>
      <c r="J107" s="288"/>
      <c r="K107" s="288"/>
      <c r="L107" s="288"/>
      <c r="M107" s="288"/>
      <c r="N107" s="288"/>
      <c r="O107" s="288"/>
      <c r="P107" s="288"/>
      <c r="Q107" s="288"/>
      <c r="R107" s="288"/>
      <c r="S107" s="288"/>
      <c r="T107" s="309"/>
      <c r="U107" s="288"/>
      <c r="V107" s="288"/>
      <c r="W107" s="288"/>
      <c r="X107" s="288"/>
      <c r="Y107" s="288"/>
      <c r="Z107" s="288"/>
      <c r="AA107" s="288"/>
      <c r="AB107" s="288"/>
      <c r="AC107" s="288"/>
      <c r="AD107" s="288"/>
      <c r="AE107" s="288"/>
      <c r="AF107" s="288"/>
      <c r="AG107" s="288"/>
      <c r="AH107" s="288"/>
      <c r="AI107" s="288"/>
      <c r="AJ107" s="288"/>
      <c r="AK107" s="288"/>
    </row>
    <row r="108" spans="1:37" ht="16">
      <c r="A108" s="288"/>
      <c r="B108" s="288"/>
      <c r="C108" s="288"/>
      <c r="D108" s="288"/>
      <c r="E108" s="288"/>
      <c r="F108" s="288"/>
      <c r="G108" s="288"/>
      <c r="H108" s="288"/>
      <c r="I108" s="288"/>
      <c r="J108" s="288"/>
      <c r="K108" s="288"/>
      <c r="L108" s="288"/>
      <c r="M108" s="288"/>
      <c r="N108" s="288"/>
      <c r="O108" s="288"/>
      <c r="P108" s="288"/>
      <c r="Q108" s="288"/>
      <c r="R108" s="288"/>
      <c r="S108" s="288"/>
      <c r="T108" s="309"/>
      <c r="U108" s="288"/>
      <c r="V108" s="288"/>
      <c r="W108" s="288"/>
      <c r="X108" s="288"/>
      <c r="Y108" s="288"/>
      <c r="Z108" s="288"/>
      <c r="AA108" s="288"/>
      <c r="AB108" s="288"/>
      <c r="AC108" s="288"/>
      <c r="AD108" s="288"/>
      <c r="AE108" s="288"/>
      <c r="AF108" s="288"/>
      <c r="AG108" s="288"/>
      <c r="AH108" s="288"/>
      <c r="AI108" s="288"/>
      <c r="AJ108" s="288"/>
      <c r="AK108" s="288"/>
    </row>
    <row r="109" spans="1:37" ht="16">
      <c r="A109" s="288"/>
      <c r="B109" s="288"/>
      <c r="C109" s="288"/>
      <c r="D109" s="288"/>
      <c r="E109" s="288"/>
      <c r="F109" s="288"/>
      <c r="G109" s="288"/>
      <c r="H109" s="288"/>
      <c r="I109" s="288"/>
      <c r="J109" s="288"/>
      <c r="K109" s="288"/>
      <c r="L109" s="288"/>
      <c r="M109" s="288"/>
      <c r="N109" s="288"/>
      <c r="O109" s="288"/>
      <c r="P109" s="288"/>
      <c r="Q109" s="288"/>
      <c r="R109" s="288"/>
      <c r="S109" s="288"/>
      <c r="T109" s="309"/>
      <c r="U109" s="288"/>
      <c r="V109" s="288"/>
      <c r="W109" s="288"/>
      <c r="X109" s="288"/>
      <c r="Y109" s="288"/>
      <c r="Z109" s="288"/>
      <c r="AA109" s="288"/>
      <c r="AB109" s="288"/>
      <c r="AC109" s="288"/>
      <c r="AD109" s="288"/>
      <c r="AE109" s="288"/>
      <c r="AF109" s="288"/>
      <c r="AG109" s="288"/>
      <c r="AH109" s="288"/>
      <c r="AI109" s="288"/>
      <c r="AJ109" s="288"/>
      <c r="AK109" s="288"/>
    </row>
    <row r="110" spans="1:37" ht="16">
      <c r="A110" s="288"/>
      <c r="B110" s="288"/>
      <c r="C110" s="288"/>
      <c r="D110" s="288"/>
      <c r="E110" s="288"/>
      <c r="F110" s="288"/>
      <c r="G110" s="288"/>
      <c r="H110" s="288"/>
      <c r="I110" s="288"/>
      <c r="J110" s="288"/>
      <c r="K110" s="288"/>
      <c r="L110" s="288"/>
      <c r="M110" s="288"/>
      <c r="N110" s="288"/>
      <c r="O110" s="288"/>
      <c r="P110" s="288"/>
      <c r="Q110" s="288"/>
      <c r="R110" s="288"/>
      <c r="S110" s="288"/>
      <c r="T110" s="309"/>
      <c r="U110" s="288"/>
      <c r="V110" s="288"/>
      <c r="W110" s="288"/>
      <c r="X110" s="288"/>
      <c r="Y110" s="288"/>
      <c r="Z110" s="288"/>
      <c r="AA110" s="288"/>
      <c r="AB110" s="288"/>
      <c r="AC110" s="288"/>
      <c r="AD110" s="288"/>
      <c r="AE110" s="288"/>
      <c r="AF110" s="288"/>
      <c r="AG110" s="288"/>
      <c r="AH110" s="288"/>
      <c r="AI110" s="288"/>
      <c r="AJ110" s="288"/>
      <c r="AK110" s="288"/>
    </row>
    <row r="111" spans="1:37" ht="16">
      <c r="A111" s="288"/>
      <c r="B111" s="288"/>
      <c r="C111" s="288"/>
      <c r="D111" s="288"/>
      <c r="E111" s="288"/>
      <c r="F111" s="288"/>
      <c r="G111" s="288"/>
      <c r="H111" s="288"/>
      <c r="I111" s="288"/>
      <c r="J111" s="288"/>
      <c r="K111" s="288"/>
      <c r="L111" s="288"/>
      <c r="M111" s="288"/>
      <c r="N111" s="288"/>
      <c r="O111" s="288"/>
      <c r="P111" s="288"/>
      <c r="Q111" s="288"/>
      <c r="R111" s="288"/>
      <c r="S111" s="288"/>
      <c r="T111" s="309"/>
      <c r="U111" s="288"/>
      <c r="V111" s="288"/>
      <c r="W111" s="288"/>
      <c r="X111" s="288"/>
      <c r="Y111" s="288"/>
      <c r="Z111" s="288"/>
      <c r="AA111" s="288"/>
      <c r="AB111" s="288"/>
      <c r="AC111" s="288"/>
      <c r="AD111" s="288"/>
      <c r="AE111" s="288"/>
      <c r="AF111" s="288"/>
      <c r="AG111" s="288"/>
      <c r="AH111" s="288"/>
      <c r="AI111" s="288"/>
      <c r="AJ111" s="288"/>
      <c r="AK111" s="288"/>
    </row>
    <row r="112" spans="1:37" ht="16">
      <c r="A112" s="288"/>
      <c r="B112" s="288"/>
      <c r="C112" s="288"/>
      <c r="D112" s="288"/>
      <c r="E112" s="288"/>
      <c r="F112" s="288"/>
      <c r="G112" s="288"/>
      <c r="H112" s="288"/>
      <c r="I112" s="288"/>
      <c r="J112" s="288"/>
      <c r="K112" s="288"/>
      <c r="L112" s="288"/>
      <c r="M112" s="288"/>
      <c r="N112" s="288"/>
      <c r="O112" s="288"/>
      <c r="P112" s="288"/>
      <c r="Q112" s="288"/>
      <c r="R112" s="288"/>
      <c r="S112" s="288"/>
      <c r="T112" s="309"/>
      <c r="U112" s="288"/>
      <c r="V112" s="288"/>
      <c r="W112" s="288"/>
      <c r="X112" s="288"/>
      <c r="Y112" s="288"/>
      <c r="Z112" s="288"/>
      <c r="AA112" s="288"/>
      <c r="AB112" s="288"/>
      <c r="AC112" s="288"/>
      <c r="AD112" s="288"/>
      <c r="AE112" s="288"/>
      <c r="AF112" s="288"/>
      <c r="AG112" s="288"/>
      <c r="AH112" s="288"/>
      <c r="AI112" s="288"/>
      <c r="AJ112" s="288"/>
      <c r="AK112" s="288"/>
    </row>
    <row r="113" spans="1:37" ht="16">
      <c r="A113" s="288"/>
      <c r="B113" s="288"/>
      <c r="C113" s="288"/>
      <c r="D113" s="288"/>
      <c r="E113" s="288"/>
      <c r="F113" s="288"/>
      <c r="G113" s="288"/>
      <c r="H113" s="288"/>
      <c r="I113" s="288"/>
      <c r="J113" s="288"/>
      <c r="K113" s="288"/>
      <c r="L113" s="288"/>
      <c r="M113" s="288"/>
      <c r="N113" s="288"/>
      <c r="O113" s="288"/>
      <c r="P113" s="288"/>
      <c r="Q113" s="288"/>
      <c r="R113" s="288"/>
      <c r="S113" s="288"/>
      <c r="T113" s="309"/>
      <c r="U113" s="288"/>
      <c r="V113" s="288"/>
      <c r="W113" s="288"/>
      <c r="X113" s="288"/>
      <c r="Y113" s="288"/>
      <c r="Z113" s="288"/>
      <c r="AA113" s="288"/>
      <c r="AB113" s="288"/>
      <c r="AC113" s="288"/>
      <c r="AD113" s="288"/>
      <c r="AE113" s="288"/>
      <c r="AF113" s="288"/>
      <c r="AG113" s="288"/>
      <c r="AH113" s="288"/>
      <c r="AI113" s="288"/>
      <c r="AJ113" s="288"/>
      <c r="AK113" s="288"/>
    </row>
    <row r="114" spans="1:37" ht="16">
      <c r="A114" s="288"/>
      <c r="B114" s="288"/>
      <c r="C114" s="288"/>
      <c r="D114" s="288"/>
      <c r="E114" s="288"/>
      <c r="F114" s="288"/>
      <c r="G114" s="288"/>
      <c r="H114" s="288"/>
      <c r="I114" s="288"/>
      <c r="J114" s="288"/>
      <c r="K114" s="288"/>
      <c r="L114" s="288"/>
      <c r="M114" s="288"/>
      <c r="N114" s="288"/>
      <c r="O114" s="288"/>
      <c r="P114" s="288"/>
      <c r="Q114" s="288"/>
      <c r="R114" s="288"/>
      <c r="S114" s="288"/>
      <c r="T114" s="309"/>
      <c r="U114" s="288"/>
      <c r="V114" s="288"/>
      <c r="W114" s="288"/>
      <c r="X114" s="288"/>
      <c r="Y114" s="288"/>
      <c r="Z114" s="288"/>
      <c r="AA114" s="288"/>
      <c r="AB114" s="288"/>
      <c r="AC114" s="288"/>
      <c r="AD114" s="288"/>
      <c r="AE114" s="288"/>
      <c r="AF114" s="288"/>
      <c r="AG114" s="288"/>
      <c r="AH114" s="288"/>
      <c r="AI114" s="288"/>
      <c r="AJ114" s="288"/>
      <c r="AK114" s="288"/>
    </row>
    <row r="115" spans="1:37" ht="16">
      <c r="A115" s="288"/>
      <c r="B115" s="288"/>
      <c r="C115" s="288"/>
      <c r="D115" s="288"/>
      <c r="E115" s="288"/>
      <c r="F115" s="288"/>
      <c r="G115" s="288"/>
      <c r="H115" s="288"/>
      <c r="I115" s="288"/>
      <c r="J115" s="288"/>
      <c r="K115" s="288"/>
      <c r="L115" s="288"/>
      <c r="M115" s="288"/>
      <c r="N115" s="288"/>
      <c r="O115" s="288"/>
      <c r="P115" s="288"/>
      <c r="Q115" s="288"/>
      <c r="R115" s="288"/>
      <c r="S115" s="288"/>
      <c r="T115" s="309"/>
      <c r="U115" s="288"/>
      <c r="V115" s="288"/>
      <c r="W115" s="288"/>
      <c r="X115" s="288"/>
      <c r="Y115" s="288"/>
      <c r="Z115" s="288"/>
      <c r="AA115" s="288"/>
      <c r="AB115" s="288"/>
      <c r="AC115" s="288"/>
      <c r="AD115" s="288"/>
      <c r="AE115" s="288"/>
      <c r="AF115" s="288"/>
      <c r="AG115" s="288"/>
      <c r="AH115" s="288"/>
      <c r="AI115" s="288"/>
      <c r="AJ115" s="288"/>
      <c r="AK115" s="288"/>
    </row>
    <row r="116" spans="1:37" ht="16">
      <c r="A116" s="288"/>
      <c r="B116" s="288"/>
      <c r="C116" s="288"/>
      <c r="D116" s="288"/>
      <c r="E116" s="288"/>
      <c r="F116" s="288"/>
      <c r="G116" s="288"/>
      <c r="H116" s="288"/>
      <c r="I116" s="288"/>
      <c r="J116" s="288"/>
      <c r="K116" s="288"/>
      <c r="L116" s="288"/>
      <c r="M116" s="288"/>
      <c r="N116" s="288"/>
      <c r="O116" s="288"/>
      <c r="P116" s="288"/>
      <c r="Q116" s="288"/>
      <c r="R116" s="288"/>
      <c r="S116" s="288"/>
      <c r="T116" s="309"/>
      <c r="U116" s="288"/>
      <c r="V116" s="288"/>
      <c r="W116" s="288"/>
      <c r="X116" s="288"/>
      <c r="Y116" s="288"/>
      <c r="Z116" s="288"/>
      <c r="AA116" s="288"/>
      <c r="AB116" s="288"/>
      <c r="AC116" s="288"/>
      <c r="AD116" s="288"/>
      <c r="AE116" s="288"/>
      <c r="AF116" s="288"/>
      <c r="AG116" s="288"/>
      <c r="AH116" s="288"/>
      <c r="AI116" s="288"/>
      <c r="AJ116" s="288"/>
      <c r="AK116" s="288"/>
    </row>
    <row r="117" spans="1:37" ht="16">
      <c r="A117" s="288"/>
      <c r="B117" s="288"/>
      <c r="C117" s="288"/>
      <c r="D117" s="288"/>
      <c r="E117" s="288"/>
      <c r="F117" s="288"/>
      <c r="G117" s="288"/>
      <c r="H117" s="288"/>
      <c r="I117" s="288"/>
      <c r="J117" s="288"/>
      <c r="K117" s="288"/>
      <c r="L117" s="288"/>
      <c r="M117" s="288"/>
      <c r="N117" s="288"/>
      <c r="O117" s="288"/>
      <c r="P117" s="288"/>
      <c r="Q117" s="288"/>
      <c r="R117" s="288"/>
      <c r="S117" s="288"/>
      <c r="T117" s="309"/>
      <c r="U117" s="288"/>
      <c r="V117" s="288"/>
      <c r="W117" s="288"/>
      <c r="X117" s="288"/>
      <c r="Y117" s="288"/>
      <c r="Z117" s="288"/>
      <c r="AA117" s="288"/>
      <c r="AB117" s="288"/>
      <c r="AC117" s="288"/>
      <c r="AD117" s="288"/>
      <c r="AE117" s="288"/>
      <c r="AF117" s="288"/>
      <c r="AG117" s="288"/>
      <c r="AH117" s="288"/>
      <c r="AI117" s="288"/>
      <c r="AJ117" s="288"/>
      <c r="AK117" s="288"/>
    </row>
    <row r="118" spans="1:37" ht="16">
      <c r="A118" s="288"/>
      <c r="B118" s="288"/>
      <c r="C118" s="288"/>
      <c r="D118" s="288"/>
      <c r="E118" s="288"/>
      <c r="F118" s="288"/>
      <c r="G118" s="288"/>
      <c r="H118" s="288"/>
      <c r="I118" s="288"/>
      <c r="J118" s="288"/>
      <c r="K118" s="288"/>
      <c r="L118" s="288"/>
      <c r="M118" s="288"/>
      <c r="N118" s="288"/>
      <c r="O118" s="288"/>
      <c r="P118" s="288"/>
      <c r="Q118" s="288"/>
      <c r="R118" s="288"/>
      <c r="S118" s="288"/>
      <c r="T118" s="309"/>
      <c r="U118" s="288"/>
      <c r="V118" s="288"/>
      <c r="W118" s="288"/>
      <c r="X118" s="288"/>
      <c r="Y118" s="288"/>
      <c r="Z118" s="288"/>
      <c r="AA118" s="288"/>
      <c r="AB118" s="288"/>
      <c r="AC118" s="288"/>
      <c r="AD118" s="288"/>
      <c r="AE118" s="288"/>
      <c r="AF118" s="288"/>
      <c r="AG118" s="288"/>
      <c r="AH118" s="288"/>
      <c r="AI118" s="288"/>
      <c r="AJ118" s="288"/>
      <c r="AK118" s="288"/>
    </row>
    <row r="119" spans="1:37" ht="16">
      <c r="A119" s="288"/>
      <c r="B119" s="288"/>
      <c r="C119" s="288"/>
      <c r="D119" s="288"/>
      <c r="E119" s="288"/>
      <c r="F119" s="288"/>
      <c r="G119" s="288"/>
      <c r="H119" s="288"/>
      <c r="I119" s="288"/>
      <c r="J119" s="288"/>
      <c r="K119" s="288"/>
      <c r="L119" s="288"/>
      <c r="M119" s="288"/>
      <c r="N119" s="288"/>
      <c r="O119" s="288"/>
      <c r="P119" s="288"/>
      <c r="Q119" s="288"/>
      <c r="R119" s="288"/>
      <c r="S119" s="288"/>
      <c r="T119" s="309"/>
      <c r="U119" s="288"/>
      <c r="V119" s="288"/>
      <c r="W119" s="288"/>
      <c r="X119" s="288"/>
      <c r="Y119" s="288"/>
      <c r="Z119" s="288"/>
      <c r="AA119" s="288"/>
      <c r="AB119" s="288"/>
      <c r="AC119" s="288"/>
      <c r="AD119" s="288"/>
      <c r="AE119" s="288"/>
      <c r="AF119" s="288"/>
      <c r="AG119" s="288"/>
      <c r="AH119" s="288"/>
      <c r="AI119" s="288"/>
      <c r="AJ119" s="288"/>
      <c r="AK119" s="288"/>
    </row>
    <row r="120" spans="1:37" ht="16">
      <c r="A120" s="288"/>
      <c r="B120" s="288"/>
      <c r="C120" s="288"/>
      <c r="D120" s="288"/>
      <c r="E120" s="288"/>
      <c r="F120" s="288"/>
      <c r="G120" s="288"/>
      <c r="H120" s="288"/>
      <c r="I120" s="288"/>
      <c r="J120" s="288"/>
      <c r="K120" s="288"/>
      <c r="L120" s="288"/>
      <c r="M120" s="288"/>
      <c r="N120" s="288"/>
      <c r="O120" s="288"/>
      <c r="P120" s="288"/>
      <c r="Q120" s="288"/>
      <c r="R120" s="288"/>
      <c r="S120" s="288"/>
      <c r="T120" s="309"/>
      <c r="U120" s="288"/>
      <c r="V120" s="288"/>
      <c r="W120" s="288"/>
      <c r="X120" s="288"/>
      <c r="Y120" s="288"/>
      <c r="Z120" s="288"/>
      <c r="AA120" s="288"/>
      <c r="AB120" s="288"/>
      <c r="AC120" s="288"/>
      <c r="AD120" s="288"/>
      <c r="AE120" s="288"/>
      <c r="AF120" s="288"/>
      <c r="AG120" s="288"/>
      <c r="AH120" s="288"/>
      <c r="AI120" s="288"/>
      <c r="AJ120" s="288"/>
      <c r="AK120" s="288"/>
    </row>
    <row r="121" spans="1:37" ht="16">
      <c r="A121" s="288"/>
      <c r="B121" s="288"/>
      <c r="C121" s="288"/>
      <c r="D121" s="288"/>
      <c r="E121" s="288"/>
      <c r="F121" s="288"/>
      <c r="G121" s="288"/>
      <c r="H121" s="288"/>
      <c r="I121" s="288"/>
      <c r="J121" s="288"/>
      <c r="K121" s="288"/>
      <c r="L121" s="288"/>
      <c r="M121" s="288"/>
      <c r="N121" s="288"/>
      <c r="O121" s="288"/>
      <c r="P121" s="288"/>
      <c r="Q121" s="288"/>
      <c r="R121" s="288"/>
      <c r="S121" s="288"/>
      <c r="T121" s="309"/>
      <c r="U121" s="288"/>
      <c r="V121" s="288"/>
      <c r="W121" s="288"/>
      <c r="X121" s="288"/>
      <c r="Y121" s="288"/>
      <c r="Z121" s="288"/>
      <c r="AA121" s="288"/>
      <c r="AB121" s="288"/>
      <c r="AC121" s="288"/>
      <c r="AD121" s="288"/>
      <c r="AE121" s="288"/>
      <c r="AF121" s="288"/>
      <c r="AG121" s="288"/>
      <c r="AH121" s="288"/>
      <c r="AI121" s="288"/>
      <c r="AJ121" s="288"/>
      <c r="AK121" s="288"/>
    </row>
    <row r="122" spans="1:37" ht="16">
      <c r="A122" s="288"/>
      <c r="B122" s="288"/>
      <c r="C122" s="288"/>
      <c r="D122" s="288"/>
      <c r="E122" s="288"/>
      <c r="F122" s="288"/>
      <c r="G122" s="288"/>
      <c r="H122" s="288"/>
      <c r="I122" s="288"/>
      <c r="J122" s="288"/>
      <c r="K122" s="288"/>
      <c r="L122" s="288"/>
      <c r="M122" s="288"/>
      <c r="N122" s="288"/>
      <c r="O122" s="288"/>
      <c r="P122" s="288"/>
      <c r="Q122" s="288"/>
      <c r="R122" s="288"/>
      <c r="S122" s="288"/>
      <c r="T122" s="309"/>
      <c r="U122" s="288"/>
      <c r="V122" s="288"/>
      <c r="W122" s="288"/>
      <c r="X122" s="288"/>
      <c r="Y122" s="288"/>
      <c r="Z122" s="288"/>
      <c r="AA122" s="288"/>
      <c r="AB122" s="288"/>
      <c r="AC122" s="288"/>
      <c r="AD122" s="288"/>
      <c r="AE122" s="288"/>
      <c r="AF122" s="288"/>
      <c r="AG122" s="288"/>
      <c r="AH122" s="288"/>
      <c r="AI122" s="288"/>
      <c r="AJ122" s="288"/>
      <c r="AK122" s="288"/>
    </row>
    <row r="123" spans="1:37" ht="16">
      <c r="A123" s="288"/>
      <c r="B123" s="288"/>
      <c r="C123" s="288"/>
      <c r="D123" s="288"/>
      <c r="E123" s="288"/>
      <c r="F123" s="288"/>
      <c r="G123" s="288"/>
      <c r="H123" s="288"/>
      <c r="I123" s="288"/>
      <c r="J123" s="288"/>
      <c r="K123" s="288"/>
      <c r="L123" s="288"/>
      <c r="M123" s="288"/>
      <c r="N123" s="288"/>
      <c r="O123" s="288"/>
      <c r="P123" s="288"/>
      <c r="Q123" s="288"/>
      <c r="R123" s="288"/>
      <c r="S123" s="288"/>
      <c r="T123" s="309"/>
      <c r="U123" s="288"/>
      <c r="V123" s="288"/>
      <c r="W123" s="288"/>
      <c r="X123" s="288"/>
      <c r="Y123" s="288"/>
      <c r="Z123" s="288"/>
      <c r="AA123" s="288"/>
      <c r="AB123" s="288"/>
      <c r="AC123" s="288"/>
      <c r="AD123" s="288"/>
      <c r="AE123" s="288"/>
      <c r="AF123" s="288"/>
      <c r="AG123" s="288"/>
      <c r="AH123" s="288"/>
      <c r="AI123" s="288"/>
      <c r="AJ123" s="288"/>
      <c r="AK123" s="288"/>
    </row>
    <row r="124" spans="1:37" ht="16">
      <c r="A124" s="288"/>
      <c r="B124" s="288"/>
      <c r="C124" s="288"/>
      <c r="D124" s="288"/>
      <c r="E124" s="288"/>
      <c r="F124" s="288"/>
      <c r="G124" s="288"/>
      <c r="H124" s="288"/>
      <c r="I124" s="288"/>
      <c r="J124" s="288"/>
      <c r="K124" s="288"/>
      <c r="L124" s="288"/>
      <c r="M124" s="288"/>
      <c r="N124" s="288"/>
      <c r="O124" s="288"/>
      <c r="P124" s="288"/>
      <c r="Q124" s="288"/>
      <c r="R124" s="288"/>
      <c r="S124" s="288"/>
      <c r="T124" s="309"/>
      <c r="U124" s="288"/>
      <c r="V124" s="288"/>
      <c r="W124" s="288"/>
      <c r="X124" s="288"/>
      <c r="Y124" s="288"/>
      <c r="Z124" s="288"/>
      <c r="AA124" s="288"/>
      <c r="AB124" s="288"/>
      <c r="AC124" s="288"/>
      <c r="AD124" s="288"/>
      <c r="AE124" s="288"/>
      <c r="AF124" s="288"/>
      <c r="AG124" s="288"/>
      <c r="AH124" s="288"/>
      <c r="AI124" s="288"/>
      <c r="AJ124" s="288"/>
      <c r="AK124" s="288"/>
    </row>
    <row r="125" spans="1:37" ht="16">
      <c r="A125" s="288"/>
      <c r="B125" s="288"/>
      <c r="C125" s="288"/>
      <c r="D125" s="288"/>
      <c r="E125" s="288"/>
      <c r="F125" s="288"/>
      <c r="G125" s="288"/>
      <c r="H125" s="288"/>
      <c r="I125" s="288"/>
      <c r="J125" s="288"/>
      <c r="K125" s="288"/>
      <c r="L125" s="288"/>
      <c r="M125" s="288"/>
      <c r="N125" s="288"/>
      <c r="O125" s="288"/>
      <c r="P125" s="288"/>
      <c r="Q125" s="288"/>
      <c r="R125" s="288"/>
      <c r="S125" s="288"/>
      <c r="T125" s="309"/>
      <c r="U125" s="288"/>
      <c r="V125" s="288"/>
      <c r="W125" s="288"/>
      <c r="X125" s="288"/>
      <c r="Y125" s="288"/>
      <c r="Z125" s="288"/>
      <c r="AA125" s="288"/>
      <c r="AB125" s="288"/>
      <c r="AC125" s="288"/>
      <c r="AD125" s="288"/>
      <c r="AE125" s="288"/>
      <c r="AF125" s="288"/>
      <c r="AG125" s="288"/>
      <c r="AH125" s="288"/>
      <c r="AI125" s="288"/>
      <c r="AJ125" s="288"/>
      <c r="AK125" s="288"/>
    </row>
    <row r="126" spans="1:37" ht="16">
      <c r="A126" s="288"/>
      <c r="B126" s="288"/>
      <c r="C126" s="288"/>
      <c r="D126" s="288"/>
      <c r="E126" s="288"/>
      <c r="F126" s="288"/>
      <c r="G126" s="288"/>
      <c r="H126" s="288"/>
      <c r="I126" s="288"/>
      <c r="J126" s="288"/>
      <c r="K126" s="288"/>
      <c r="L126" s="288"/>
      <c r="M126" s="288"/>
      <c r="N126" s="288"/>
      <c r="O126" s="288"/>
      <c r="P126" s="288"/>
      <c r="Q126" s="288"/>
      <c r="R126" s="288"/>
      <c r="S126" s="288"/>
      <c r="T126" s="309"/>
      <c r="U126" s="288"/>
      <c r="V126" s="288"/>
      <c r="W126" s="288"/>
      <c r="X126" s="288"/>
      <c r="Y126" s="288"/>
      <c r="Z126" s="288"/>
      <c r="AA126" s="288"/>
      <c r="AB126" s="288"/>
      <c r="AC126" s="288"/>
      <c r="AD126" s="288"/>
      <c r="AE126" s="288"/>
      <c r="AF126" s="288"/>
      <c r="AG126" s="288"/>
      <c r="AH126" s="288"/>
      <c r="AI126" s="288"/>
      <c r="AJ126" s="288"/>
      <c r="AK126" s="288"/>
    </row>
    <row r="127" spans="1:37" ht="16">
      <c r="A127" s="288"/>
      <c r="B127" s="288"/>
      <c r="C127" s="288"/>
      <c r="D127" s="288"/>
      <c r="E127" s="288"/>
      <c r="F127" s="288"/>
      <c r="G127" s="288"/>
      <c r="H127" s="288"/>
      <c r="I127" s="288"/>
      <c r="J127" s="288"/>
      <c r="K127" s="288"/>
      <c r="L127" s="288"/>
      <c r="M127" s="288"/>
      <c r="N127" s="288"/>
      <c r="O127" s="288"/>
      <c r="P127" s="288"/>
      <c r="Q127" s="288"/>
      <c r="R127" s="288"/>
      <c r="S127" s="288"/>
      <c r="T127" s="309"/>
      <c r="U127" s="288"/>
      <c r="V127" s="288"/>
      <c r="W127" s="288"/>
      <c r="X127" s="288"/>
      <c r="Y127" s="288"/>
      <c r="Z127" s="288"/>
      <c r="AA127" s="288"/>
      <c r="AB127" s="288"/>
      <c r="AC127" s="288"/>
      <c r="AD127" s="288"/>
      <c r="AE127" s="288"/>
      <c r="AF127" s="288"/>
      <c r="AG127" s="288"/>
      <c r="AH127" s="288"/>
      <c r="AI127" s="288"/>
      <c r="AJ127" s="288"/>
      <c r="AK127" s="288"/>
    </row>
    <row r="128" spans="1:37" ht="16">
      <c r="A128" s="288"/>
      <c r="B128" s="288"/>
      <c r="C128" s="288"/>
      <c r="D128" s="288"/>
      <c r="E128" s="288"/>
      <c r="F128" s="288"/>
      <c r="G128" s="288"/>
      <c r="H128" s="288"/>
      <c r="I128" s="288"/>
      <c r="J128" s="288"/>
      <c r="K128" s="288"/>
      <c r="L128" s="288"/>
      <c r="M128" s="288"/>
      <c r="N128" s="288"/>
      <c r="O128" s="288"/>
      <c r="P128" s="288"/>
      <c r="Q128" s="288"/>
      <c r="R128" s="288"/>
      <c r="S128" s="288"/>
      <c r="T128" s="309"/>
      <c r="U128" s="288"/>
      <c r="V128" s="288"/>
      <c r="W128" s="288"/>
      <c r="X128" s="288"/>
      <c r="Y128" s="288"/>
      <c r="Z128" s="288"/>
      <c r="AA128" s="288"/>
      <c r="AB128" s="288"/>
      <c r="AC128" s="288"/>
      <c r="AD128" s="288"/>
      <c r="AE128" s="288"/>
      <c r="AF128" s="288"/>
      <c r="AG128" s="288"/>
      <c r="AH128" s="288"/>
      <c r="AI128" s="288"/>
      <c r="AJ128" s="288"/>
      <c r="AK128" s="288"/>
    </row>
    <row r="129" spans="1:37" ht="16">
      <c r="A129" s="288"/>
      <c r="B129" s="288"/>
      <c r="C129" s="288"/>
      <c r="D129" s="288"/>
      <c r="E129" s="288"/>
      <c r="F129" s="288"/>
      <c r="G129" s="288"/>
      <c r="H129" s="288"/>
      <c r="I129" s="288"/>
      <c r="J129" s="288"/>
      <c r="K129" s="288"/>
      <c r="L129" s="288"/>
      <c r="M129" s="288"/>
      <c r="N129" s="288"/>
      <c r="O129" s="288"/>
      <c r="P129" s="288"/>
      <c r="Q129" s="288"/>
      <c r="R129" s="288"/>
      <c r="S129" s="288"/>
      <c r="T129" s="309"/>
      <c r="U129" s="288"/>
      <c r="V129" s="288"/>
      <c r="W129" s="288"/>
      <c r="X129" s="288"/>
      <c r="Y129" s="288"/>
      <c r="Z129" s="288"/>
      <c r="AA129" s="288"/>
      <c r="AB129" s="288"/>
      <c r="AC129" s="288"/>
      <c r="AD129" s="288"/>
      <c r="AE129" s="288"/>
      <c r="AF129" s="288"/>
      <c r="AG129" s="288"/>
      <c r="AH129" s="288"/>
      <c r="AI129" s="288"/>
      <c r="AJ129" s="288"/>
      <c r="AK129" s="288"/>
    </row>
    <row r="130" spans="1:37" ht="16">
      <c r="A130" s="288"/>
      <c r="B130" s="288"/>
      <c r="C130" s="288"/>
      <c r="D130" s="288"/>
      <c r="E130" s="288"/>
      <c r="F130" s="288"/>
      <c r="G130" s="288"/>
      <c r="H130" s="288"/>
      <c r="I130" s="288"/>
      <c r="J130" s="288"/>
      <c r="K130" s="288"/>
      <c r="L130" s="288"/>
      <c r="M130" s="288"/>
      <c r="N130" s="288"/>
      <c r="O130" s="288"/>
      <c r="P130" s="288"/>
      <c r="Q130" s="288"/>
      <c r="R130" s="288"/>
      <c r="S130" s="288"/>
      <c r="T130" s="309"/>
      <c r="U130" s="288"/>
      <c r="V130" s="288"/>
      <c r="W130" s="288"/>
      <c r="X130" s="288"/>
      <c r="Y130" s="288"/>
      <c r="Z130" s="288"/>
      <c r="AA130" s="288"/>
      <c r="AB130" s="288"/>
      <c r="AC130" s="288"/>
      <c r="AD130" s="288"/>
      <c r="AE130" s="288"/>
      <c r="AF130" s="288"/>
      <c r="AG130" s="288"/>
      <c r="AH130" s="288"/>
      <c r="AI130" s="288"/>
      <c r="AJ130" s="288"/>
      <c r="AK130" s="288"/>
    </row>
    <row r="131" spans="1:37" ht="16">
      <c r="A131" s="288"/>
      <c r="B131" s="288"/>
      <c r="C131" s="288"/>
      <c r="D131" s="288"/>
      <c r="E131" s="288"/>
      <c r="F131" s="288"/>
      <c r="G131" s="288"/>
      <c r="H131" s="288"/>
      <c r="I131" s="288"/>
      <c r="J131" s="288"/>
      <c r="K131" s="288"/>
      <c r="L131" s="288"/>
      <c r="M131" s="288"/>
      <c r="N131" s="288"/>
      <c r="O131" s="288"/>
      <c r="P131" s="288"/>
      <c r="Q131" s="288"/>
      <c r="R131" s="288"/>
      <c r="S131" s="288"/>
      <c r="T131" s="309"/>
      <c r="U131" s="288"/>
      <c r="V131" s="288"/>
      <c r="W131" s="288"/>
      <c r="X131" s="288"/>
      <c r="Y131" s="288"/>
      <c r="Z131" s="288"/>
      <c r="AA131" s="288"/>
      <c r="AB131" s="288"/>
      <c r="AC131" s="288"/>
      <c r="AD131" s="288"/>
      <c r="AE131" s="288"/>
      <c r="AF131" s="288"/>
      <c r="AG131" s="288"/>
      <c r="AH131" s="288"/>
      <c r="AI131" s="288"/>
      <c r="AJ131" s="288"/>
      <c r="AK131" s="288"/>
    </row>
    <row r="132" spans="1:37" ht="16">
      <c r="A132" s="288"/>
      <c r="B132" s="288"/>
      <c r="C132" s="288"/>
      <c r="D132" s="288"/>
      <c r="E132" s="288"/>
      <c r="F132" s="288"/>
      <c r="G132" s="288"/>
      <c r="H132" s="288"/>
      <c r="I132" s="288"/>
      <c r="J132" s="288"/>
      <c r="K132" s="288"/>
      <c r="L132" s="288"/>
      <c r="M132" s="288"/>
      <c r="N132" s="288"/>
      <c r="O132" s="288"/>
      <c r="P132" s="288"/>
      <c r="Q132" s="288"/>
      <c r="R132" s="288"/>
      <c r="S132" s="288"/>
      <c r="T132" s="309"/>
      <c r="U132" s="288"/>
      <c r="V132" s="288"/>
      <c r="W132" s="288"/>
      <c r="X132" s="288"/>
      <c r="Y132" s="288"/>
      <c r="Z132" s="288"/>
      <c r="AA132" s="288"/>
      <c r="AB132" s="288"/>
      <c r="AC132" s="288"/>
      <c r="AD132" s="288"/>
      <c r="AE132" s="288"/>
      <c r="AF132" s="288"/>
      <c r="AG132" s="288"/>
      <c r="AH132" s="288"/>
      <c r="AI132" s="288"/>
      <c r="AJ132" s="288"/>
      <c r="AK132" s="288"/>
    </row>
    <row r="133" spans="1:37" ht="16">
      <c r="A133" s="288"/>
      <c r="B133" s="288"/>
      <c r="C133" s="288"/>
      <c r="D133" s="288"/>
      <c r="E133" s="288"/>
      <c r="F133" s="288"/>
      <c r="G133" s="288"/>
      <c r="H133" s="288"/>
      <c r="I133" s="288"/>
      <c r="J133" s="288"/>
      <c r="K133" s="288"/>
      <c r="L133" s="288"/>
      <c r="M133" s="288"/>
      <c r="N133" s="288"/>
      <c r="O133" s="288"/>
      <c r="P133" s="288"/>
      <c r="Q133" s="288"/>
      <c r="R133" s="288"/>
      <c r="S133" s="288"/>
      <c r="T133" s="309"/>
      <c r="U133" s="288"/>
      <c r="V133" s="288"/>
      <c r="W133" s="288"/>
      <c r="X133" s="288"/>
      <c r="Y133" s="288"/>
      <c r="Z133" s="288"/>
      <c r="AA133" s="288"/>
      <c r="AB133" s="288"/>
      <c r="AC133" s="288"/>
      <c r="AD133" s="288"/>
      <c r="AE133" s="288"/>
      <c r="AF133" s="288"/>
      <c r="AG133" s="288"/>
      <c r="AH133" s="288"/>
      <c r="AI133" s="288"/>
      <c r="AJ133" s="288"/>
      <c r="AK133" s="288"/>
    </row>
    <row r="134" spans="1:37" ht="16">
      <c r="A134" s="288"/>
      <c r="B134" s="288"/>
      <c r="C134" s="288"/>
      <c r="D134" s="288"/>
      <c r="E134" s="288"/>
      <c r="F134" s="288"/>
      <c r="G134" s="288"/>
      <c r="H134" s="288"/>
      <c r="I134" s="288"/>
      <c r="J134" s="288"/>
      <c r="K134" s="288"/>
      <c r="L134" s="288"/>
      <c r="M134" s="288"/>
      <c r="N134" s="288"/>
      <c r="O134" s="288"/>
      <c r="P134" s="288"/>
      <c r="Q134" s="288"/>
      <c r="R134" s="288"/>
      <c r="S134" s="288"/>
      <c r="T134" s="309"/>
      <c r="U134" s="288"/>
      <c r="V134" s="288"/>
      <c r="W134" s="288"/>
      <c r="X134" s="288"/>
      <c r="Y134" s="288"/>
      <c r="Z134" s="288"/>
      <c r="AA134" s="288"/>
      <c r="AB134" s="288"/>
      <c r="AC134" s="288"/>
      <c r="AD134" s="288"/>
      <c r="AE134" s="288"/>
      <c r="AF134" s="288"/>
      <c r="AG134" s="288"/>
      <c r="AH134" s="288"/>
      <c r="AI134" s="288"/>
      <c r="AJ134" s="288"/>
      <c r="AK134" s="288"/>
    </row>
    <row r="135" spans="1:37" ht="16">
      <c r="A135" s="288"/>
      <c r="B135" s="288"/>
      <c r="C135" s="288"/>
      <c r="D135" s="288"/>
      <c r="E135" s="288"/>
      <c r="F135" s="288"/>
      <c r="G135" s="288"/>
      <c r="H135" s="288"/>
      <c r="I135" s="288"/>
      <c r="J135" s="288"/>
      <c r="K135" s="288"/>
      <c r="L135" s="288"/>
      <c r="M135" s="288"/>
      <c r="N135" s="288"/>
      <c r="O135" s="288"/>
      <c r="P135" s="288"/>
      <c r="Q135" s="288"/>
      <c r="R135" s="288"/>
      <c r="S135" s="288"/>
      <c r="T135" s="309"/>
      <c r="U135" s="288"/>
      <c r="V135" s="288"/>
      <c r="W135" s="288"/>
      <c r="X135" s="288"/>
      <c r="Y135" s="288"/>
      <c r="Z135" s="288"/>
      <c r="AA135" s="288"/>
      <c r="AB135" s="288"/>
      <c r="AC135" s="288"/>
      <c r="AD135" s="288"/>
      <c r="AE135" s="288"/>
      <c r="AF135" s="288"/>
      <c r="AG135" s="288"/>
      <c r="AH135" s="288"/>
      <c r="AI135" s="288"/>
      <c r="AJ135" s="288"/>
      <c r="AK135" s="288"/>
    </row>
    <row r="136" spans="1:37" ht="16">
      <c r="A136" s="288"/>
      <c r="B136" s="288"/>
      <c r="C136" s="288"/>
      <c r="D136" s="288"/>
      <c r="E136" s="288"/>
      <c r="F136" s="288"/>
      <c r="G136" s="288"/>
      <c r="H136" s="288"/>
      <c r="I136" s="288"/>
      <c r="J136" s="288"/>
      <c r="K136" s="288"/>
      <c r="L136" s="288"/>
      <c r="M136" s="288"/>
      <c r="N136" s="288"/>
      <c r="O136" s="288"/>
      <c r="P136" s="288"/>
      <c r="Q136" s="288"/>
      <c r="R136" s="288"/>
      <c r="S136" s="288"/>
      <c r="T136" s="309"/>
      <c r="U136" s="288"/>
      <c r="V136" s="288"/>
      <c r="W136" s="288"/>
      <c r="X136" s="288"/>
      <c r="Y136" s="288"/>
      <c r="Z136" s="288"/>
      <c r="AA136" s="288"/>
      <c r="AB136" s="288"/>
      <c r="AC136" s="288"/>
      <c r="AD136" s="288"/>
      <c r="AE136" s="288"/>
      <c r="AF136" s="288"/>
      <c r="AG136" s="288"/>
      <c r="AH136" s="288"/>
      <c r="AI136" s="288"/>
      <c r="AJ136" s="288"/>
      <c r="AK136" s="288"/>
    </row>
    <row r="137" spans="1:37" ht="16">
      <c r="A137" s="288"/>
      <c r="B137" s="288"/>
      <c r="C137" s="288"/>
      <c r="D137" s="288"/>
      <c r="E137" s="288"/>
      <c r="F137" s="288"/>
      <c r="G137" s="288"/>
      <c r="H137" s="288"/>
      <c r="I137" s="288"/>
      <c r="J137" s="288"/>
      <c r="K137" s="288"/>
      <c r="L137" s="288"/>
      <c r="M137" s="288"/>
      <c r="N137" s="288"/>
      <c r="O137" s="288"/>
      <c r="P137" s="288"/>
      <c r="Q137" s="288"/>
      <c r="R137" s="288"/>
      <c r="S137" s="288"/>
      <c r="T137" s="309"/>
      <c r="U137" s="288"/>
      <c r="V137" s="288"/>
      <c r="W137" s="288"/>
      <c r="X137" s="288"/>
      <c r="Y137" s="288"/>
      <c r="Z137" s="288"/>
      <c r="AA137" s="288"/>
      <c r="AB137" s="288"/>
      <c r="AC137" s="288"/>
      <c r="AD137" s="288"/>
      <c r="AE137" s="288"/>
      <c r="AF137" s="288"/>
      <c r="AG137" s="288"/>
      <c r="AH137" s="288"/>
      <c r="AI137" s="288"/>
      <c r="AJ137" s="288"/>
      <c r="AK137" s="288"/>
    </row>
    <row r="138" spans="1:37" ht="16">
      <c r="A138" s="288"/>
      <c r="B138" s="288"/>
      <c r="C138" s="288"/>
      <c r="D138" s="288"/>
      <c r="E138" s="288"/>
      <c r="F138" s="288"/>
      <c r="G138" s="288"/>
      <c r="H138" s="288"/>
      <c r="I138" s="288"/>
      <c r="J138" s="288"/>
      <c r="K138" s="288"/>
      <c r="L138" s="288"/>
      <c r="M138" s="288"/>
      <c r="N138" s="288"/>
      <c r="O138" s="288"/>
      <c r="P138" s="288"/>
      <c r="Q138" s="288"/>
      <c r="R138" s="288"/>
      <c r="S138" s="288"/>
      <c r="T138" s="309"/>
      <c r="U138" s="288"/>
      <c r="V138" s="288"/>
      <c r="W138" s="288"/>
      <c r="X138" s="288"/>
      <c r="Y138" s="288"/>
      <c r="Z138" s="288"/>
      <c r="AA138" s="288"/>
      <c r="AB138" s="288"/>
      <c r="AC138" s="288"/>
      <c r="AD138" s="288"/>
      <c r="AE138" s="288"/>
      <c r="AF138" s="288"/>
      <c r="AG138" s="288"/>
      <c r="AH138" s="288"/>
      <c r="AI138" s="288"/>
      <c r="AJ138" s="288"/>
      <c r="AK138" s="288"/>
    </row>
    <row r="139" spans="1:37" ht="16">
      <c r="A139" s="288"/>
      <c r="B139" s="288"/>
      <c r="C139" s="288"/>
      <c r="D139" s="288"/>
      <c r="E139" s="288"/>
      <c r="F139" s="288"/>
      <c r="G139" s="288"/>
      <c r="H139" s="288"/>
      <c r="I139" s="288"/>
      <c r="J139" s="288"/>
      <c r="K139" s="288"/>
      <c r="L139" s="288"/>
      <c r="M139" s="288"/>
      <c r="N139" s="288"/>
      <c r="O139" s="288"/>
      <c r="P139" s="288"/>
      <c r="Q139" s="288"/>
      <c r="R139" s="288"/>
      <c r="S139" s="288"/>
      <c r="T139" s="309"/>
      <c r="U139" s="288"/>
      <c r="V139" s="288"/>
      <c r="W139" s="288"/>
      <c r="X139" s="288"/>
      <c r="Y139" s="288"/>
      <c r="Z139" s="288"/>
      <c r="AA139" s="288"/>
      <c r="AB139" s="288"/>
      <c r="AC139" s="288"/>
      <c r="AD139" s="288"/>
      <c r="AE139" s="288"/>
      <c r="AF139" s="288"/>
      <c r="AG139" s="288"/>
      <c r="AH139" s="288"/>
      <c r="AI139" s="288"/>
      <c r="AJ139" s="288"/>
      <c r="AK139" s="288"/>
    </row>
    <row r="140" spans="1:37" ht="16">
      <c r="A140" s="288"/>
      <c r="B140" s="288"/>
      <c r="C140" s="288"/>
      <c r="D140" s="288"/>
      <c r="E140" s="288"/>
      <c r="F140" s="288"/>
      <c r="G140" s="288"/>
      <c r="H140" s="288"/>
      <c r="I140" s="288"/>
      <c r="J140" s="288"/>
      <c r="K140" s="288"/>
      <c r="L140" s="288"/>
      <c r="M140" s="288"/>
      <c r="N140" s="288"/>
      <c r="O140" s="288"/>
      <c r="P140" s="288"/>
      <c r="Q140" s="288"/>
      <c r="R140" s="288"/>
      <c r="S140" s="288"/>
      <c r="T140" s="309"/>
      <c r="U140" s="288"/>
      <c r="V140" s="288"/>
      <c r="W140" s="288"/>
      <c r="X140" s="288"/>
      <c r="Y140" s="288"/>
      <c r="Z140" s="288"/>
      <c r="AA140" s="288"/>
      <c r="AB140" s="288"/>
      <c r="AC140" s="288"/>
      <c r="AD140" s="288"/>
      <c r="AE140" s="288"/>
      <c r="AF140" s="288"/>
      <c r="AG140" s="288"/>
      <c r="AH140" s="288"/>
      <c r="AI140" s="288"/>
      <c r="AJ140" s="288"/>
      <c r="AK140" s="288"/>
    </row>
    <row r="141" spans="1:37" ht="16">
      <c r="A141" s="288"/>
      <c r="B141" s="288"/>
      <c r="C141" s="288"/>
      <c r="D141" s="288"/>
      <c r="E141" s="288"/>
      <c r="F141" s="288"/>
      <c r="G141" s="288"/>
      <c r="H141" s="288"/>
      <c r="I141" s="288"/>
      <c r="J141" s="288"/>
      <c r="K141" s="288"/>
      <c r="L141" s="288"/>
      <c r="M141" s="288"/>
      <c r="N141" s="288"/>
      <c r="O141" s="288"/>
      <c r="P141" s="288"/>
      <c r="Q141" s="288"/>
      <c r="R141" s="288"/>
      <c r="S141" s="288"/>
      <c r="T141" s="309"/>
      <c r="U141" s="288"/>
      <c r="V141" s="288"/>
      <c r="W141" s="288"/>
      <c r="X141" s="288"/>
      <c r="Y141" s="288"/>
      <c r="Z141" s="288"/>
      <c r="AA141" s="288"/>
      <c r="AB141" s="288"/>
      <c r="AC141" s="288"/>
      <c r="AD141" s="288"/>
      <c r="AE141" s="288"/>
      <c r="AF141" s="288"/>
      <c r="AG141" s="288"/>
      <c r="AH141" s="288"/>
      <c r="AI141" s="288"/>
      <c r="AJ141" s="288"/>
      <c r="AK141" s="288"/>
    </row>
    <row r="142" spans="1:37" ht="16">
      <c r="A142" s="288"/>
      <c r="B142" s="288"/>
      <c r="C142" s="288"/>
      <c r="D142" s="288"/>
      <c r="E142" s="288"/>
      <c r="F142" s="288"/>
      <c r="G142" s="288"/>
      <c r="H142" s="288"/>
      <c r="I142" s="288"/>
      <c r="J142" s="288"/>
      <c r="K142" s="288"/>
      <c r="L142" s="288"/>
      <c r="M142" s="288"/>
      <c r="N142" s="288"/>
      <c r="O142" s="288"/>
      <c r="P142" s="288"/>
      <c r="Q142" s="288"/>
      <c r="R142" s="288"/>
      <c r="S142" s="288"/>
      <c r="T142" s="309"/>
      <c r="U142" s="288"/>
      <c r="V142" s="288"/>
      <c r="W142" s="288"/>
      <c r="X142" s="288"/>
      <c r="Y142" s="288"/>
      <c r="Z142" s="288"/>
      <c r="AA142" s="288"/>
      <c r="AB142" s="288"/>
      <c r="AC142" s="288"/>
      <c r="AD142" s="288"/>
      <c r="AE142" s="288"/>
      <c r="AF142" s="288"/>
      <c r="AG142" s="288"/>
      <c r="AH142" s="288"/>
      <c r="AI142" s="288"/>
      <c r="AJ142" s="288"/>
      <c r="AK142" s="288"/>
    </row>
    <row r="143" spans="1:37" ht="16">
      <c r="A143" s="288"/>
      <c r="B143" s="288"/>
      <c r="C143" s="288"/>
      <c r="D143" s="288"/>
      <c r="E143" s="288"/>
      <c r="F143" s="288"/>
      <c r="G143" s="288"/>
      <c r="H143" s="288"/>
      <c r="I143" s="288"/>
      <c r="J143" s="288"/>
      <c r="K143" s="288"/>
      <c r="L143" s="288"/>
      <c r="M143" s="288"/>
      <c r="N143" s="288"/>
      <c r="O143" s="288"/>
      <c r="P143" s="288"/>
      <c r="Q143" s="288"/>
      <c r="R143" s="288"/>
      <c r="S143" s="288"/>
      <c r="T143" s="309"/>
      <c r="U143" s="288"/>
      <c r="V143" s="288"/>
      <c r="W143" s="288"/>
      <c r="X143" s="288"/>
      <c r="Y143" s="288"/>
      <c r="Z143" s="288"/>
      <c r="AA143" s="288"/>
      <c r="AB143" s="288"/>
      <c r="AC143" s="288"/>
      <c r="AD143" s="288"/>
      <c r="AE143" s="288"/>
      <c r="AF143" s="288"/>
      <c r="AG143" s="288"/>
      <c r="AH143" s="288"/>
      <c r="AI143" s="288"/>
      <c r="AJ143" s="288"/>
      <c r="AK143" s="288"/>
    </row>
    <row r="144" spans="1:37" ht="16">
      <c r="A144" s="288"/>
      <c r="B144" s="288"/>
      <c r="C144" s="288"/>
      <c r="D144" s="288"/>
      <c r="E144" s="288"/>
      <c r="F144" s="288"/>
      <c r="G144" s="288"/>
      <c r="H144" s="288"/>
      <c r="I144" s="288"/>
      <c r="J144" s="288"/>
      <c r="K144" s="288"/>
      <c r="L144" s="288"/>
      <c r="M144" s="288"/>
      <c r="N144" s="288"/>
      <c r="O144" s="288"/>
      <c r="P144" s="288"/>
      <c r="Q144" s="288"/>
      <c r="R144" s="288"/>
      <c r="S144" s="288"/>
      <c r="T144" s="309"/>
      <c r="U144" s="288"/>
      <c r="V144" s="288"/>
      <c r="W144" s="288"/>
      <c r="X144" s="288"/>
      <c r="Y144" s="288"/>
      <c r="Z144" s="288"/>
      <c r="AA144" s="288"/>
      <c r="AB144" s="288"/>
      <c r="AC144" s="288"/>
      <c r="AD144" s="288"/>
      <c r="AE144" s="288"/>
      <c r="AF144" s="288"/>
      <c r="AG144" s="288"/>
      <c r="AH144" s="288"/>
      <c r="AI144" s="288"/>
      <c r="AJ144" s="288"/>
      <c r="AK144" s="288"/>
    </row>
    <row r="145" spans="1:37" ht="16">
      <c r="A145" s="288"/>
      <c r="B145" s="288"/>
      <c r="C145" s="288"/>
      <c r="D145" s="288"/>
      <c r="E145" s="288"/>
      <c r="F145" s="288"/>
      <c r="G145" s="288"/>
      <c r="H145" s="288"/>
      <c r="I145" s="288"/>
      <c r="J145" s="288"/>
      <c r="K145" s="288"/>
      <c r="L145" s="288"/>
      <c r="M145" s="288"/>
      <c r="N145" s="288"/>
      <c r="O145" s="288"/>
      <c r="P145" s="288"/>
      <c r="Q145" s="288"/>
      <c r="R145" s="288"/>
      <c r="S145" s="288"/>
      <c r="T145" s="309"/>
      <c r="U145" s="288"/>
      <c r="V145" s="288"/>
      <c r="W145" s="288"/>
      <c r="X145" s="288"/>
      <c r="Y145" s="288"/>
      <c r="Z145" s="288"/>
      <c r="AA145" s="288"/>
      <c r="AB145" s="288"/>
      <c r="AC145" s="288"/>
      <c r="AD145" s="288"/>
      <c r="AE145" s="288"/>
      <c r="AF145" s="288"/>
      <c r="AG145" s="288"/>
      <c r="AH145" s="288"/>
      <c r="AI145" s="288"/>
      <c r="AJ145" s="288"/>
      <c r="AK145" s="288"/>
    </row>
    <row r="146" spans="1:37" ht="16">
      <c r="A146" s="288"/>
      <c r="B146" s="288"/>
      <c r="C146" s="288"/>
      <c r="D146" s="288"/>
      <c r="E146" s="288"/>
      <c r="F146" s="288"/>
      <c r="G146" s="288"/>
      <c r="H146" s="288"/>
      <c r="I146" s="288"/>
      <c r="J146" s="288"/>
      <c r="K146" s="288"/>
      <c r="L146" s="288"/>
      <c r="M146" s="288"/>
      <c r="N146" s="288"/>
      <c r="O146" s="288"/>
      <c r="P146" s="288"/>
      <c r="Q146" s="288"/>
      <c r="R146" s="288"/>
      <c r="S146" s="288"/>
      <c r="T146" s="309"/>
      <c r="U146" s="288"/>
      <c r="V146" s="288"/>
      <c r="W146" s="288"/>
      <c r="X146" s="288"/>
      <c r="Y146" s="288"/>
      <c r="Z146" s="288"/>
      <c r="AA146" s="288"/>
      <c r="AB146" s="288"/>
      <c r="AC146" s="288"/>
      <c r="AD146" s="288"/>
      <c r="AE146" s="288"/>
      <c r="AF146" s="288"/>
      <c r="AG146" s="288"/>
      <c r="AH146" s="288"/>
      <c r="AI146" s="288"/>
      <c r="AJ146" s="288"/>
      <c r="AK146" s="288"/>
    </row>
    <row r="147" spans="1:37" ht="16">
      <c r="A147" s="288"/>
      <c r="B147" s="288"/>
      <c r="C147" s="288"/>
      <c r="D147" s="288"/>
      <c r="E147" s="288"/>
      <c r="F147" s="288"/>
      <c r="G147" s="288"/>
      <c r="H147" s="288"/>
      <c r="I147" s="288"/>
      <c r="J147" s="288"/>
      <c r="K147" s="288"/>
      <c r="L147" s="288"/>
      <c r="M147" s="288"/>
      <c r="N147" s="288"/>
      <c r="O147" s="288"/>
      <c r="P147" s="288"/>
      <c r="Q147" s="288"/>
      <c r="R147" s="288"/>
      <c r="S147" s="288"/>
      <c r="T147" s="309"/>
      <c r="U147" s="288"/>
      <c r="V147" s="288"/>
      <c r="W147" s="288"/>
      <c r="X147" s="288"/>
      <c r="Y147" s="288"/>
      <c r="Z147" s="288"/>
      <c r="AA147" s="288"/>
      <c r="AB147" s="288"/>
      <c r="AC147" s="288"/>
      <c r="AD147" s="288"/>
      <c r="AE147" s="288"/>
      <c r="AF147" s="288"/>
      <c r="AG147" s="288"/>
      <c r="AH147" s="288"/>
      <c r="AI147" s="288"/>
      <c r="AJ147" s="288"/>
      <c r="AK147" s="288"/>
    </row>
    <row r="148" spans="1:37" ht="16">
      <c r="A148" s="288"/>
      <c r="B148" s="288"/>
      <c r="C148" s="288"/>
      <c r="D148" s="288"/>
      <c r="E148" s="288"/>
      <c r="F148" s="288"/>
      <c r="G148" s="288"/>
      <c r="H148" s="288"/>
      <c r="I148" s="288"/>
      <c r="J148" s="288"/>
      <c r="K148" s="288"/>
      <c r="L148" s="288"/>
      <c r="M148" s="288"/>
      <c r="N148" s="288"/>
      <c r="O148" s="288"/>
      <c r="P148" s="288"/>
      <c r="Q148" s="288"/>
      <c r="R148" s="288"/>
      <c r="S148" s="288"/>
      <c r="T148" s="309"/>
      <c r="U148" s="288"/>
      <c r="V148" s="288"/>
      <c r="W148" s="288"/>
      <c r="X148" s="288"/>
      <c r="Y148" s="288"/>
      <c r="Z148" s="288"/>
      <c r="AA148" s="288"/>
      <c r="AB148" s="288"/>
      <c r="AC148" s="288"/>
      <c r="AD148" s="288"/>
      <c r="AE148" s="288"/>
      <c r="AF148" s="288"/>
      <c r="AG148" s="288"/>
      <c r="AH148" s="288"/>
      <c r="AI148" s="288"/>
      <c r="AJ148" s="288"/>
      <c r="AK148" s="288"/>
    </row>
    <row r="149" spans="1:37" ht="16">
      <c r="A149" s="288"/>
      <c r="B149" s="288"/>
      <c r="C149" s="288"/>
      <c r="D149" s="288"/>
      <c r="E149" s="288"/>
      <c r="F149" s="288"/>
      <c r="G149" s="288"/>
      <c r="H149" s="288"/>
      <c r="I149" s="288"/>
      <c r="J149" s="288"/>
      <c r="K149" s="288"/>
      <c r="L149" s="288"/>
      <c r="M149" s="288"/>
      <c r="N149" s="288"/>
      <c r="O149" s="288"/>
      <c r="P149" s="288"/>
      <c r="Q149" s="288"/>
      <c r="R149" s="288"/>
      <c r="S149" s="288"/>
      <c r="T149" s="309"/>
      <c r="U149" s="288"/>
      <c r="V149" s="288"/>
      <c r="W149" s="288"/>
      <c r="X149" s="288"/>
      <c r="Y149" s="288"/>
      <c r="Z149" s="288"/>
      <c r="AA149" s="288"/>
      <c r="AB149" s="288"/>
      <c r="AC149" s="288"/>
      <c r="AD149" s="288"/>
      <c r="AE149" s="288"/>
      <c r="AF149" s="288"/>
      <c r="AG149" s="288"/>
      <c r="AH149" s="288"/>
      <c r="AI149" s="288"/>
      <c r="AJ149" s="288"/>
      <c r="AK149" s="288"/>
    </row>
    <row r="150" spans="1:37" ht="16">
      <c r="A150" s="288"/>
      <c r="B150" s="288"/>
      <c r="C150" s="288"/>
      <c r="D150" s="288"/>
      <c r="E150" s="288"/>
      <c r="F150" s="288"/>
      <c r="G150" s="288"/>
      <c r="H150" s="288"/>
      <c r="I150" s="288"/>
      <c r="J150" s="288"/>
      <c r="K150" s="288"/>
      <c r="L150" s="288"/>
      <c r="M150" s="288"/>
      <c r="N150" s="288"/>
      <c r="O150" s="288"/>
      <c r="P150" s="288"/>
      <c r="Q150" s="288"/>
      <c r="R150" s="288"/>
      <c r="S150" s="288"/>
      <c r="T150" s="309"/>
      <c r="U150" s="288"/>
      <c r="V150" s="288"/>
      <c r="W150" s="288"/>
      <c r="X150" s="288"/>
      <c r="Y150" s="288"/>
      <c r="Z150" s="288"/>
      <c r="AA150" s="288"/>
      <c r="AB150" s="288"/>
      <c r="AC150" s="288"/>
      <c r="AD150" s="288"/>
      <c r="AE150" s="288"/>
      <c r="AF150" s="288"/>
      <c r="AG150" s="288"/>
      <c r="AH150" s="288"/>
      <c r="AI150" s="288"/>
      <c r="AJ150" s="288"/>
      <c r="AK150" s="288"/>
    </row>
    <row r="151" spans="1:37" ht="16">
      <c r="A151" s="288"/>
      <c r="B151" s="288"/>
      <c r="C151" s="288"/>
      <c r="D151" s="288"/>
      <c r="E151" s="288"/>
      <c r="F151" s="288"/>
      <c r="G151" s="288"/>
      <c r="H151" s="288"/>
      <c r="I151" s="288"/>
      <c r="J151" s="288"/>
      <c r="K151" s="288"/>
      <c r="L151" s="288"/>
      <c r="M151" s="288"/>
      <c r="N151" s="288"/>
      <c r="O151" s="288"/>
      <c r="P151" s="288"/>
      <c r="Q151" s="288"/>
      <c r="R151" s="288"/>
      <c r="S151" s="288"/>
      <c r="T151" s="309"/>
      <c r="U151" s="288"/>
      <c r="V151" s="288"/>
      <c r="W151" s="288"/>
      <c r="X151" s="288"/>
      <c r="Y151" s="288"/>
      <c r="Z151" s="288"/>
      <c r="AA151" s="288"/>
      <c r="AB151" s="288"/>
      <c r="AC151" s="288"/>
      <c r="AD151" s="288"/>
      <c r="AE151" s="288"/>
      <c r="AF151" s="288"/>
      <c r="AG151" s="288"/>
      <c r="AH151" s="288"/>
      <c r="AI151" s="288"/>
      <c r="AJ151" s="288"/>
      <c r="AK151" s="288"/>
    </row>
    <row r="152" spans="1:37" ht="16">
      <c r="A152" s="288"/>
      <c r="B152" s="288"/>
      <c r="C152" s="288"/>
      <c r="D152" s="288"/>
      <c r="E152" s="288"/>
      <c r="F152" s="288"/>
      <c r="G152" s="288"/>
      <c r="H152" s="288"/>
      <c r="I152" s="288"/>
      <c r="J152" s="288"/>
      <c r="K152" s="288"/>
      <c r="L152" s="288"/>
      <c r="M152" s="288"/>
      <c r="N152" s="288"/>
      <c r="O152" s="288"/>
      <c r="P152" s="288"/>
      <c r="Q152" s="288"/>
      <c r="R152" s="288"/>
      <c r="S152" s="288"/>
      <c r="T152" s="309"/>
      <c r="U152" s="288"/>
      <c r="V152" s="288"/>
      <c r="W152" s="288"/>
      <c r="X152" s="288"/>
      <c r="Y152" s="288"/>
      <c r="Z152" s="288"/>
      <c r="AA152" s="288"/>
      <c r="AB152" s="288"/>
      <c r="AC152" s="288"/>
      <c r="AD152" s="288"/>
      <c r="AE152" s="288"/>
      <c r="AF152" s="288"/>
      <c r="AG152" s="288"/>
      <c r="AH152" s="288"/>
      <c r="AI152" s="288"/>
      <c r="AJ152" s="288"/>
      <c r="AK152" s="288"/>
    </row>
    <row r="153" spans="1:37" ht="16">
      <c r="A153" s="288"/>
      <c r="B153" s="288"/>
      <c r="C153" s="288"/>
      <c r="D153" s="288"/>
      <c r="E153" s="288"/>
      <c r="F153" s="288"/>
      <c r="G153" s="288"/>
      <c r="H153" s="288"/>
      <c r="I153" s="288"/>
      <c r="J153" s="288"/>
      <c r="K153" s="288"/>
      <c r="L153" s="288"/>
      <c r="M153" s="288"/>
      <c r="N153" s="288"/>
      <c r="O153" s="288"/>
      <c r="P153" s="288"/>
      <c r="Q153" s="288"/>
      <c r="R153" s="288"/>
      <c r="S153" s="288"/>
      <c r="T153" s="309"/>
      <c r="U153" s="288"/>
      <c r="V153" s="288"/>
      <c r="W153" s="288"/>
      <c r="X153" s="288"/>
      <c r="Y153" s="288"/>
      <c r="Z153" s="288"/>
      <c r="AA153" s="288"/>
      <c r="AB153" s="288"/>
      <c r="AC153" s="288"/>
      <c r="AD153" s="288"/>
      <c r="AE153" s="288"/>
      <c r="AF153" s="288"/>
      <c r="AG153" s="288"/>
      <c r="AH153" s="288"/>
      <c r="AI153" s="288"/>
      <c r="AJ153" s="288"/>
      <c r="AK153" s="288"/>
    </row>
    <row r="154" spans="1:37" ht="16">
      <c r="A154" s="288"/>
      <c r="B154" s="288"/>
      <c r="C154" s="288"/>
      <c r="D154" s="288"/>
      <c r="E154" s="288"/>
      <c r="F154" s="288"/>
      <c r="G154" s="288"/>
      <c r="H154" s="288"/>
      <c r="I154" s="288"/>
      <c r="J154" s="288"/>
      <c r="K154" s="288"/>
      <c r="L154" s="288"/>
      <c r="M154" s="288"/>
      <c r="N154" s="288"/>
      <c r="O154" s="288"/>
      <c r="P154" s="288"/>
      <c r="Q154" s="288"/>
      <c r="R154" s="288"/>
      <c r="S154" s="288"/>
      <c r="T154" s="309"/>
      <c r="U154" s="288"/>
      <c r="V154" s="288"/>
      <c r="W154" s="288"/>
      <c r="X154" s="288"/>
      <c r="Y154" s="288"/>
      <c r="Z154" s="288"/>
      <c r="AA154" s="288"/>
      <c r="AB154" s="288"/>
      <c r="AC154" s="288"/>
      <c r="AD154" s="288"/>
      <c r="AE154" s="288"/>
      <c r="AF154" s="288"/>
      <c r="AG154" s="288"/>
      <c r="AH154" s="288"/>
      <c r="AI154" s="288"/>
      <c r="AJ154" s="288"/>
      <c r="AK154" s="288"/>
    </row>
    <row r="155" spans="1:37" ht="16">
      <c r="A155" s="288"/>
      <c r="B155" s="288"/>
      <c r="C155" s="288"/>
      <c r="D155" s="288"/>
      <c r="E155" s="288"/>
      <c r="F155" s="288"/>
      <c r="G155" s="288"/>
      <c r="H155" s="288"/>
      <c r="I155" s="288"/>
      <c r="J155" s="288"/>
      <c r="K155" s="288"/>
      <c r="L155" s="288"/>
      <c r="M155" s="288"/>
      <c r="N155" s="288"/>
      <c r="O155" s="288"/>
      <c r="P155" s="288"/>
      <c r="Q155" s="288"/>
      <c r="R155" s="288"/>
      <c r="S155" s="288"/>
      <c r="T155" s="309"/>
      <c r="U155" s="288"/>
      <c r="V155" s="288"/>
      <c r="W155" s="288"/>
      <c r="X155" s="288"/>
      <c r="Y155" s="288"/>
      <c r="Z155" s="288"/>
      <c r="AA155" s="288"/>
      <c r="AB155" s="288"/>
      <c r="AC155" s="288"/>
      <c r="AD155" s="288"/>
      <c r="AE155" s="288"/>
      <c r="AF155" s="288"/>
      <c r="AG155" s="288"/>
      <c r="AH155" s="288"/>
      <c r="AI155" s="288"/>
      <c r="AJ155" s="288"/>
      <c r="AK155" s="288"/>
    </row>
    <row r="156" spans="1:37" ht="16">
      <c r="A156" s="288"/>
      <c r="B156" s="288"/>
      <c r="C156" s="288"/>
      <c r="D156" s="288"/>
      <c r="E156" s="288"/>
      <c r="F156" s="288"/>
      <c r="G156" s="288"/>
      <c r="H156" s="288"/>
      <c r="I156" s="288"/>
      <c r="J156" s="288"/>
      <c r="K156" s="288"/>
      <c r="L156" s="288"/>
      <c r="M156" s="288"/>
      <c r="N156" s="288"/>
      <c r="O156" s="288"/>
      <c r="P156" s="288"/>
      <c r="Q156" s="288"/>
      <c r="R156" s="288"/>
      <c r="S156" s="288"/>
      <c r="T156" s="309"/>
      <c r="U156" s="288"/>
      <c r="V156" s="288"/>
      <c r="W156" s="288"/>
      <c r="X156" s="288"/>
      <c r="Y156" s="288"/>
      <c r="Z156" s="288"/>
      <c r="AA156" s="288"/>
      <c r="AB156" s="288"/>
      <c r="AC156" s="288"/>
      <c r="AD156" s="288"/>
      <c r="AE156" s="288"/>
      <c r="AF156" s="288"/>
      <c r="AG156" s="288"/>
      <c r="AH156" s="288"/>
      <c r="AI156" s="288"/>
      <c r="AJ156" s="288"/>
      <c r="AK156" s="288"/>
    </row>
    <row r="157" spans="1:37" ht="16">
      <c r="A157" s="288"/>
      <c r="B157" s="288"/>
      <c r="C157" s="288"/>
      <c r="D157" s="288"/>
      <c r="E157" s="288"/>
      <c r="F157" s="288"/>
      <c r="G157" s="288"/>
      <c r="H157" s="288"/>
      <c r="I157" s="288"/>
      <c r="J157" s="288"/>
      <c r="K157" s="288"/>
      <c r="L157" s="288"/>
      <c r="M157" s="288"/>
      <c r="N157" s="288"/>
      <c r="O157" s="288"/>
      <c r="P157" s="288"/>
      <c r="Q157" s="288"/>
      <c r="R157" s="288"/>
      <c r="S157" s="288"/>
      <c r="T157" s="309"/>
      <c r="U157" s="288"/>
      <c r="V157" s="288"/>
      <c r="W157" s="288"/>
      <c r="X157" s="288"/>
      <c r="Y157" s="288"/>
      <c r="Z157" s="288"/>
      <c r="AA157" s="288"/>
      <c r="AB157" s="288"/>
      <c r="AC157" s="288"/>
      <c r="AD157" s="288"/>
      <c r="AE157" s="288"/>
      <c r="AF157" s="288"/>
      <c r="AG157" s="288"/>
      <c r="AH157" s="288"/>
      <c r="AI157" s="288"/>
      <c r="AJ157" s="288"/>
      <c r="AK157" s="288"/>
    </row>
    <row r="158" spans="1:37" ht="16">
      <c r="A158" s="288"/>
      <c r="B158" s="288"/>
      <c r="C158" s="288"/>
      <c r="D158" s="288"/>
      <c r="E158" s="288"/>
      <c r="F158" s="288"/>
      <c r="G158" s="288"/>
      <c r="H158" s="288"/>
      <c r="I158" s="288"/>
      <c r="J158" s="288"/>
      <c r="K158" s="288"/>
      <c r="L158" s="288"/>
      <c r="M158" s="288"/>
      <c r="N158" s="288"/>
      <c r="O158" s="288"/>
      <c r="P158" s="288"/>
      <c r="Q158" s="288"/>
      <c r="R158" s="288"/>
      <c r="S158" s="288"/>
      <c r="T158" s="309"/>
      <c r="U158" s="288"/>
      <c r="V158" s="288"/>
      <c r="W158" s="288"/>
      <c r="X158" s="288"/>
      <c r="Y158" s="288"/>
      <c r="Z158" s="288"/>
      <c r="AA158" s="288"/>
      <c r="AB158" s="288"/>
      <c r="AC158" s="288"/>
      <c r="AD158" s="288"/>
      <c r="AE158" s="288"/>
      <c r="AF158" s="288"/>
      <c r="AG158" s="288"/>
      <c r="AH158" s="288"/>
      <c r="AI158" s="288"/>
      <c r="AJ158" s="288"/>
      <c r="AK158" s="288"/>
    </row>
    <row r="159" spans="1:37" ht="16">
      <c r="A159" s="288"/>
      <c r="B159" s="288"/>
      <c r="C159" s="288"/>
      <c r="D159" s="288"/>
      <c r="E159" s="288"/>
      <c r="F159" s="288"/>
      <c r="G159" s="288"/>
      <c r="H159" s="288"/>
      <c r="I159" s="288"/>
      <c r="J159" s="288"/>
      <c r="K159" s="288"/>
      <c r="L159" s="288"/>
      <c r="M159" s="288"/>
      <c r="N159" s="288"/>
      <c r="O159" s="288"/>
      <c r="P159" s="288"/>
      <c r="Q159" s="288"/>
      <c r="R159" s="288"/>
      <c r="S159" s="288"/>
      <c r="T159" s="309"/>
      <c r="U159" s="288"/>
      <c r="V159" s="288"/>
      <c r="W159" s="288"/>
      <c r="X159" s="288"/>
      <c r="Y159" s="288"/>
      <c r="Z159" s="288"/>
      <c r="AA159" s="288"/>
      <c r="AB159" s="288"/>
      <c r="AC159" s="288"/>
      <c r="AD159" s="288"/>
      <c r="AE159" s="288"/>
      <c r="AF159" s="288"/>
      <c r="AG159" s="288"/>
      <c r="AH159" s="288"/>
      <c r="AI159" s="288"/>
      <c r="AJ159" s="288"/>
      <c r="AK159" s="288"/>
    </row>
    <row r="160" spans="1:37" ht="16">
      <c r="A160" s="288"/>
      <c r="B160" s="288"/>
      <c r="C160" s="288"/>
      <c r="D160" s="288"/>
      <c r="E160" s="288"/>
      <c r="F160" s="288"/>
      <c r="G160" s="288"/>
      <c r="H160" s="288"/>
      <c r="I160" s="288"/>
      <c r="J160" s="288"/>
      <c r="K160" s="288"/>
      <c r="L160" s="288"/>
      <c r="M160" s="288"/>
      <c r="N160" s="288"/>
      <c r="O160" s="288"/>
      <c r="P160" s="288"/>
      <c r="Q160" s="288"/>
      <c r="R160" s="288"/>
      <c r="S160" s="288"/>
      <c r="T160" s="309"/>
      <c r="U160" s="288"/>
      <c r="V160" s="288"/>
      <c r="W160" s="288"/>
      <c r="X160" s="288"/>
      <c r="Y160" s="288"/>
      <c r="Z160" s="288"/>
      <c r="AA160" s="288"/>
      <c r="AB160" s="288"/>
      <c r="AC160" s="288"/>
      <c r="AD160" s="288"/>
      <c r="AE160" s="288"/>
      <c r="AF160" s="288"/>
      <c r="AG160" s="288"/>
      <c r="AH160" s="288"/>
      <c r="AI160" s="288"/>
      <c r="AJ160" s="288"/>
      <c r="AK160" s="288"/>
    </row>
    <row r="161" spans="1:37" ht="16">
      <c r="A161" s="288"/>
      <c r="B161" s="288"/>
      <c r="C161" s="288"/>
      <c r="D161" s="288"/>
      <c r="E161" s="288"/>
      <c r="F161" s="288"/>
      <c r="G161" s="288"/>
      <c r="H161" s="288"/>
      <c r="I161" s="288"/>
      <c r="J161" s="288"/>
      <c r="K161" s="288"/>
      <c r="L161" s="288"/>
      <c r="M161" s="288"/>
      <c r="N161" s="288"/>
      <c r="O161" s="288"/>
      <c r="P161" s="288"/>
      <c r="Q161" s="288"/>
      <c r="R161" s="288"/>
      <c r="S161" s="288"/>
      <c r="T161" s="309"/>
      <c r="U161" s="288"/>
      <c r="V161" s="288"/>
      <c r="W161" s="288"/>
      <c r="X161" s="288"/>
      <c r="Y161" s="288"/>
      <c r="Z161" s="288"/>
      <c r="AA161" s="288"/>
      <c r="AB161" s="288"/>
      <c r="AC161" s="288"/>
      <c r="AD161" s="288"/>
      <c r="AE161" s="288"/>
      <c r="AF161" s="288"/>
      <c r="AG161" s="288"/>
      <c r="AH161" s="288"/>
      <c r="AI161" s="288"/>
      <c r="AJ161" s="288"/>
      <c r="AK161" s="288"/>
    </row>
    <row r="162" spans="1:37" ht="16">
      <c r="A162" s="288"/>
      <c r="B162" s="288"/>
      <c r="C162" s="288"/>
      <c r="D162" s="288"/>
      <c r="E162" s="288"/>
      <c r="F162" s="288"/>
      <c r="G162" s="288"/>
      <c r="H162" s="288"/>
      <c r="I162" s="288"/>
      <c r="J162" s="288"/>
      <c r="K162" s="288"/>
      <c r="L162" s="288"/>
      <c r="M162" s="288"/>
      <c r="N162" s="288"/>
      <c r="O162" s="288"/>
      <c r="P162" s="288"/>
      <c r="Q162" s="288"/>
      <c r="R162" s="288"/>
      <c r="S162" s="288"/>
      <c r="T162" s="309"/>
      <c r="U162" s="288"/>
      <c r="V162" s="288"/>
      <c r="W162" s="288"/>
      <c r="X162" s="288"/>
      <c r="Y162" s="288"/>
      <c r="Z162" s="288"/>
      <c r="AA162" s="288"/>
      <c r="AB162" s="288"/>
      <c r="AC162" s="288"/>
      <c r="AD162" s="288"/>
      <c r="AE162" s="288"/>
      <c r="AF162" s="288"/>
      <c r="AG162" s="288"/>
      <c r="AH162" s="288"/>
      <c r="AI162" s="288"/>
      <c r="AJ162" s="288"/>
      <c r="AK162" s="288"/>
    </row>
    <row r="163" spans="1:37" ht="16">
      <c r="A163" s="288"/>
      <c r="B163" s="288"/>
      <c r="C163" s="288"/>
      <c r="D163" s="288"/>
      <c r="E163" s="288"/>
      <c r="F163" s="288"/>
      <c r="G163" s="288"/>
      <c r="H163" s="288"/>
      <c r="I163" s="288"/>
      <c r="J163" s="288"/>
      <c r="K163" s="288"/>
      <c r="L163" s="288"/>
      <c r="M163" s="288"/>
      <c r="N163" s="288"/>
      <c r="O163" s="288"/>
      <c r="P163" s="288"/>
      <c r="Q163" s="288"/>
      <c r="R163" s="288"/>
      <c r="S163" s="288"/>
      <c r="T163" s="309"/>
      <c r="U163" s="288"/>
      <c r="V163" s="288"/>
      <c r="W163" s="288"/>
      <c r="X163" s="288"/>
      <c r="Y163" s="288"/>
      <c r="Z163" s="288"/>
      <c r="AA163" s="288"/>
      <c r="AB163" s="288"/>
      <c r="AC163" s="288"/>
      <c r="AD163" s="288"/>
      <c r="AE163" s="288"/>
      <c r="AF163" s="288"/>
      <c r="AG163" s="288"/>
      <c r="AH163" s="288"/>
      <c r="AI163" s="288"/>
      <c r="AJ163" s="288"/>
      <c r="AK163" s="288"/>
    </row>
    <row r="164" spans="1:37" ht="16">
      <c r="A164" s="288"/>
      <c r="B164" s="288"/>
      <c r="C164" s="288"/>
      <c r="D164" s="288"/>
      <c r="E164" s="288"/>
      <c r="F164" s="288"/>
      <c r="G164" s="288"/>
      <c r="H164" s="288"/>
      <c r="I164" s="288"/>
      <c r="J164" s="288"/>
      <c r="K164" s="288"/>
      <c r="L164" s="288"/>
      <c r="M164" s="288"/>
      <c r="N164" s="288"/>
      <c r="O164" s="288"/>
      <c r="P164" s="288"/>
      <c r="Q164" s="288"/>
      <c r="R164" s="288"/>
      <c r="S164" s="288"/>
      <c r="T164" s="309"/>
      <c r="U164" s="288"/>
      <c r="V164" s="288"/>
      <c r="W164" s="288"/>
      <c r="X164" s="288"/>
      <c r="Y164" s="288"/>
      <c r="Z164" s="288"/>
      <c r="AA164" s="288"/>
      <c r="AB164" s="288"/>
      <c r="AC164" s="288"/>
      <c r="AD164" s="288"/>
      <c r="AE164" s="288"/>
      <c r="AF164" s="288"/>
      <c r="AG164" s="288"/>
      <c r="AH164" s="288"/>
      <c r="AI164" s="288"/>
      <c r="AJ164" s="288"/>
      <c r="AK164" s="288"/>
    </row>
    <row r="165" spans="1:37" ht="16">
      <c r="A165" s="288"/>
      <c r="B165" s="288"/>
      <c r="C165" s="288"/>
      <c r="D165" s="288"/>
      <c r="E165" s="288"/>
      <c r="F165" s="288"/>
      <c r="G165" s="288"/>
      <c r="H165" s="288"/>
      <c r="I165" s="288"/>
      <c r="J165" s="288"/>
      <c r="K165" s="288"/>
      <c r="L165" s="288"/>
      <c r="M165" s="288"/>
      <c r="N165" s="288"/>
      <c r="O165" s="288"/>
      <c r="P165" s="288"/>
      <c r="Q165" s="288"/>
      <c r="R165" s="288"/>
      <c r="S165" s="288"/>
      <c r="T165" s="309"/>
      <c r="U165" s="288"/>
      <c r="V165" s="288"/>
      <c r="W165" s="288"/>
      <c r="X165" s="288"/>
      <c r="Y165" s="288"/>
      <c r="Z165" s="288"/>
      <c r="AA165" s="288"/>
      <c r="AB165" s="288"/>
      <c r="AC165" s="288"/>
      <c r="AD165" s="288"/>
      <c r="AE165" s="288"/>
      <c r="AF165" s="288"/>
      <c r="AG165" s="288"/>
      <c r="AH165" s="288"/>
      <c r="AI165" s="288"/>
      <c r="AJ165" s="288"/>
      <c r="AK165" s="288"/>
    </row>
    <row r="166" spans="1:37" ht="16">
      <c r="A166" s="288"/>
      <c r="B166" s="288"/>
      <c r="C166" s="288"/>
      <c r="D166" s="288"/>
      <c r="E166" s="288"/>
      <c r="F166" s="288"/>
      <c r="G166" s="288"/>
      <c r="H166" s="288"/>
      <c r="I166" s="288"/>
      <c r="J166" s="288"/>
      <c r="K166" s="288"/>
      <c r="L166" s="288"/>
      <c r="M166" s="288"/>
      <c r="N166" s="288"/>
      <c r="O166" s="288"/>
      <c r="P166" s="288"/>
      <c r="Q166" s="288"/>
      <c r="R166" s="288"/>
      <c r="S166" s="288"/>
      <c r="T166" s="309"/>
      <c r="U166" s="288"/>
      <c r="V166" s="288"/>
      <c r="W166" s="288"/>
      <c r="X166" s="288"/>
      <c r="Y166" s="288"/>
      <c r="Z166" s="288"/>
      <c r="AA166" s="288"/>
      <c r="AB166" s="288"/>
      <c r="AC166" s="288"/>
      <c r="AD166" s="288"/>
      <c r="AE166" s="288"/>
      <c r="AF166" s="288"/>
      <c r="AG166" s="288"/>
      <c r="AH166" s="288"/>
      <c r="AI166" s="288"/>
      <c r="AJ166" s="288"/>
      <c r="AK166" s="288"/>
    </row>
    <row r="167" spans="1:37" ht="16">
      <c r="A167" s="288"/>
      <c r="B167" s="288"/>
      <c r="C167" s="288"/>
      <c r="D167" s="288"/>
      <c r="E167" s="288"/>
      <c r="F167" s="288"/>
      <c r="G167" s="288"/>
      <c r="H167" s="288"/>
      <c r="I167" s="288"/>
      <c r="J167" s="288"/>
      <c r="K167" s="288"/>
      <c r="L167" s="288"/>
      <c r="M167" s="288"/>
      <c r="N167" s="288"/>
      <c r="O167" s="288"/>
      <c r="P167" s="288"/>
      <c r="Q167" s="288"/>
      <c r="R167" s="288"/>
      <c r="S167" s="288"/>
      <c r="T167" s="309"/>
      <c r="U167" s="288"/>
      <c r="V167" s="288"/>
      <c r="W167" s="288"/>
      <c r="X167" s="288"/>
      <c r="Y167" s="288"/>
      <c r="Z167" s="288"/>
      <c r="AA167" s="288"/>
      <c r="AB167" s="288"/>
      <c r="AC167" s="288"/>
      <c r="AD167" s="288"/>
      <c r="AE167" s="288"/>
      <c r="AF167" s="288"/>
      <c r="AG167" s="288"/>
      <c r="AH167" s="288"/>
      <c r="AI167" s="288"/>
      <c r="AJ167" s="288"/>
      <c r="AK167" s="288"/>
    </row>
    <row r="168" spans="1:37" ht="16">
      <c r="A168" s="288"/>
      <c r="B168" s="288"/>
      <c r="C168" s="288"/>
      <c r="D168" s="288"/>
      <c r="E168" s="288"/>
      <c r="F168" s="288"/>
      <c r="G168" s="288"/>
      <c r="H168" s="288"/>
      <c r="I168" s="288"/>
      <c r="J168" s="288"/>
      <c r="K168" s="288"/>
      <c r="L168" s="288"/>
      <c r="M168" s="288"/>
      <c r="N168" s="288"/>
      <c r="O168" s="288"/>
      <c r="P168" s="288"/>
      <c r="Q168" s="288"/>
      <c r="R168" s="288"/>
      <c r="S168" s="288"/>
      <c r="T168" s="309"/>
      <c r="U168" s="288"/>
      <c r="V168" s="288"/>
      <c r="W168" s="288"/>
      <c r="X168" s="288"/>
      <c r="Y168" s="288"/>
      <c r="Z168" s="288"/>
      <c r="AA168" s="288"/>
      <c r="AB168" s="288"/>
      <c r="AC168" s="288"/>
      <c r="AD168" s="288"/>
      <c r="AE168" s="288"/>
      <c r="AF168" s="288"/>
      <c r="AG168" s="288"/>
      <c r="AH168" s="288"/>
      <c r="AI168" s="288"/>
      <c r="AJ168" s="288"/>
      <c r="AK168" s="288"/>
    </row>
    <row r="169" spans="1:37" ht="16">
      <c r="A169" s="288"/>
      <c r="B169" s="288"/>
      <c r="C169" s="288"/>
      <c r="D169" s="288"/>
      <c r="E169" s="288"/>
      <c r="F169" s="288"/>
      <c r="G169" s="288"/>
      <c r="H169" s="288"/>
      <c r="I169" s="288"/>
      <c r="J169" s="288"/>
      <c r="K169" s="288"/>
      <c r="L169" s="288"/>
      <c r="M169" s="288"/>
      <c r="N169" s="288"/>
      <c r="O169" s="288"/>
      <c r="P169" s="288"/>
      <c r="Q169" s="288"/>
      <c r="R169" s="288"/>
      <c r="S169" s="288"/>
      <c r="T169" s="309"/>
      <c r="U169" s="288"/>
      <c r="V169" s="288"/>
      <c r="W169" s="288"/>
      <c r="X169" s="288"/>
      <c r="Y169" s="288"/>
      <c r="Z169" s="288"/>
      <c r="AA169" s="288"/>
      <c r="AB169" s="288"/>
      <c r="AC169" s="288"/>
      <c r="AD169" s="288"/>
      <c r="AE169" s="288"/>
      <c r="AF169" s="288"/>
      <c r="AG169" s="288"/>
      <c r="AH169" s="288"/>
      <c r="AI169" s="288"/>
      <c r="AJ169" s="288"/>
      <c r="AK169" s="288"/>
    </row>
    <row r="170" spans="1:37" ht="16">
      <c r="A170" s="288"/>
      <c r="B170" s="288"/>
      <c r="C170" s="288"/>
      <c r="D170" s="288"/>
      <c r="E170" s="288"/>
      <c r="F170" s="288"/>
      <c r="G170" s="288"/>
      <c r="H170" s="288"/>
      <c r="I170" s="288"/>
      <c r="J170" s="288"/>
      <c r="K170" s="288"/>
      <c r="L170" s="288"/>
      <c r="M170" s="288"/>
      <c r="N170" s="288"/>
      <c r="O170" s="288"/>
      <c r="P170" s="288"/>
      <c r="Q170" s="288"/>
      <c r="R170" s="288"/>
      <c r="S170" s="288"/>
      <c r="T170" s="309"/>
      <c r="U170" s="288"/>
      <c r="V170" s="288"/>
      <c r="W170" s="288"/>
      <c r="X170" s="288"/>
      <c r="Y170" s="288"/>
      <c r="Z170" s="288"/>
      <c r="AA170" s="288"/>
      <c r="AB170" s="288"/>
      <c r="AC170" s="288"/>
      <c r="AD170" s="288"/>
      <c r="AE170" s="288"/>
      <c r="AF170" s="288"/>
      <c r="AG170" s="288"/>
      <c r="AH170" s="288"/>
      <c r="AI170" s="288"/>
      <c r="AJ170" s="288"/>
      <c r="AK170" s="288"/>
    </row>
    <row r="171" spans="1:37" ht="16">
      <c r="A171" s="288"/>
      <c r="B171" s="288"/>
      <c r="C171" s="288"/>
      <c r="D171" s="288"/>
      <c r="E171" s="288"/>
      <c r="F171" s="288"/>
      <c r="G171" s="288"/>
      <c r="H171" s="288"/>
      <c r="I171" s="288"/>
      <c r="J171" s="288"/>
      <c r="K171" s="288"/>
      <c r="L171" s="288"/>
      <c r="M171" s="288"/>
      <c r="N171" s="288"/>
      <c r="O171" s="288"/>
      <c r="P171" s="288"/>
      <c r="Q171" s="288"/>
      <c r="R171" s="288"/>
      <c r="S171" s="288"/>
      <c r="T171" s="309"/>
      <c r="U171" s="288"/>
      <c r="V171" s="288"/>
      <c r="W171" s="288"/>
      <c r="X171" s="288"/>
      <c r="Y171" s="288"/>
      <c r="Z171" s="288"/>
      <c r="AA171" s="288"/>
      <c r="AB171" s="288"/>
      <c r="AC171" s="288"/>
      <c r="AD171" s="288"/>
      <c r="AE171" s="288"/>
      <c r="AF171" s="288"/>
      <c r="AG171" s="288"/>
      <c r="AH171" s="288"/>
      <c r="AI171" s="288"/>
      <c r="AJ171" s="288"/>
      <c r="AK171" s="288"/>
    </row>
    <row r="172" spans="1:37" ht="16">
      <c r="A172" s="288"/>
      <c r="B172" s="288"/>
      <c r="C172" s="288"/>
      <c r="D172" s="288"/>
      <c r="E172" s="288"/>
      <c r="F172" s="288"/>
      <c r="G172" s="288"/>
      <c r="H172" s="288"/>
      <c r="I172" s="288"/>
      <c r="J172" s="288"/>
      <c r="K172" s="288"/>
      <c r="L172" s="288"/>
      <c r="M172" s="288"/>
      <c r="N172" s="288"/>
      <c r="O172" s="288"/>
      <c r="P172" s="288"/>
      <c r="Q172" s="288"/>
      <c r="R172" s="288"/>
      <c r="S172" s="288"/>
      <c r="T172" s="309"/>
      <c r="U172" s="288"/>
      <c r="V172" s="288"/>
      <c r="W172" s="288"/>
      <c r="X172" s="288"/>
      <c r="Y172" s="288"/>
      <c r="Z172" s="288"/>
      <c r="AA172" s="288"/>
      <c r="AB172" s="288"/>
      <c r="AC172" s="288"/>
      <c r="AD172" s="288"/>
      <c r="AE172" s="288"/>
      <c r="AF172" s="288"/>
      <c r="AG172" s="288"/>
      <c r="AH172" s="288"/>
      <c r="AI172" s="288"/>
      <c r="AJ172" s="288"/>
      <c r="AK172" s="288"/>
    </row>
    <row r="173" spans="1:37" ht="16">
      <c r="A173" s="288"/>
      <c r="B173" s="288"/>
      <c r="C173" s="288"/>
      <c r="D173" s="288"/>
      <c r="E173" s="288"/>
      <c r="F173" s="288"/>
      <c r="G173" s="288"/>
      <c r="H173" s="288"/>
      <c r="I173" s="288"/>
      <c r="J173" s="288"/>
      <c r="K173" s="288"/>
      <c r="L173" s="288"/>
      <c r="M173" s="288"/>
      <c r="N173" s="288"/>
      <c r="O173" s="288"/>
      <c r="P173" s="288"/>
      <c r="Q173" s="288"/>
      <c r="R173" s="288"/>
      <c r="S173" s="288"/>
      <c r="T173" s="309"/>
      <c r="U173" s="288"/>
      <c r="V173" s="288"/>
      <c r="W173" s="288"/>
      <c r="X173" s="288"/>
      <c r="Y173" s="288"/>
      <c r="Z173" s="288"/>
      <c r="AA173" s="288"/>
      <c r="AB173" s="288"/>
      <c r="AC173" s="288"/>
      <c r="AD173" s="288"/>
      <c r="AE173" s="288"/>
      <c r="AF173" s="288"/>
      <c r="AG173" s="288"/>
      <c r="AH173" s="288"/>
      <c r="AI173" s="288"/>
      <c r="AJ173" s="288"/>
      <c r="AK173" s="288"/>
    </row>
    <row r="174" spans="1:37" ht="16">
      <c r="A174" s="288"/>
      <c r="B174" s="288"/>
      <c r="C174" s="288"/>
      <c r="D174" s="288"/>
      <c r="E174" s="288"/>
      <c r="F174" s="288"/>
      <c r="G174" s="288"/>
      <c r="H174" s="288"/>
      <c r="I174" s="288"/>
      <c r="J174" s="288"/>
      <c r="K174" s="288"/>
      <c r="L174" s="288"/>
      <c r="M174" s="288"/>
      <c r="N174" s="288"/>
      <c r="O174" s="288"/>
      <c r="P174" s="288"/>
      <c r="Q174" s="288"/>
      <c r="R174" s="288"/>
      <c r="S174" s="288"/>
      <c r="T174" s="309"/>
      <c r="U174" s="288"/>
      <c r="V174" s="288"/>
      <c r="W174" s="288"/>
      <c r="X174" s="288"/>
      <c r="Y174" s="288"/>
      <c r="Z174" s="288"/>
      <c r="AA174" s="288"/>
      <c r="AB174" s="288"/>
      <c r="AC174" s="288"/>
      <c r="AD174" s="288"/>
      <c r="AE174" s="288"/>
      <c r="AF174" s="288"/>
      <c r="AG174" s="288"/>
      <c r="AH174" s="288"/>
      <c r="AI174" s="288"/>
      <c r="AJ174" s="288"/>
      <c r="AK174" s="288"/>
    </row>
    <row r="175" spans="1:37" ht="16">
      <c r="A175" s="288"/>
      <c r="B175" s="288"/>
      <c r="C175" s="288"/>
      <c r="D175" s="288"/>
      <c r="E175" s="288"/>
      <c r="F175" s="288"/>
      <c r="G175" s="288"/>
      <c r="H175" s="288"/>
      <c r="I175" s="288"/>
      <c r="J175" s="288"/>
      <c r="K175" s="288"/>
      <c r="L175" s="288"/>
      <c r="M175" s="288"/>
      <c r="N175" s="288"/>
      <c r="O175" s="288"/>
      <c r="P175" s="288"/>
      <c r="Q175" s="288"/>
      <c r="R175" s="288"/>
      <c r="S175" s="288"/>
      <c r="T175" s="309"/>
      <c r="U175" s="288"/>
      <c r="V175" s="288"/>
      <c r="W175" s="288"/>
      <c r="X175" s="288"/>
      <c r="Y175" s="288"/>
      <c r="Z175" s="288"/>
      <c r="AA175" s="288"/>
      <c r="AB175" s="288"/>
      <c r="AC175" s="288"/>
      <c r="AD175" s="288"/>
      <c r="AE175" s="288"/>
      <c r="AF175" s="288"/>
      <c r="AG175" s="288"/>
      <c r="AH175" s="288"/>
      <c r="AI175" s="288"/>
      <c r="AJ175" s="288"/>
      <c r="AK175" s="288"/>
    </row>
    <row r="176" spans="1:37" ht="16">
      <c r="A176" s="288"/>
      <c r="B176" s="288"/>
      <c r="C176" s="288"/>
      <c r="D176" s="288"/>
      <c r="E176" s="288"/>
      <c r="F176" s="288"/>
      <c r="G176" s="288"/>
      <c r="H176" s="288"/>
      <c r="I176" s="288"/>
      <c r="J176" s="288"/>
      <c r="K176" s="288"/>
      <c r="L176" s="288"/>
      <c r="M176" s="288"/>
      <c r="N176" s="288"/>
      <c r="O176" s="288"/>
      <c r="P176" s="288"/>
      <c r="Q176" s="288"/>
      <c r="R176" s="288"/>
      <c r="S176" s="288"/>
      <c r="T176" s="309"/>
      <c r="U176" s="288"/>
      <c r="V176" s="288"/>
      <c r="W176" s="288"/>
      <c r="X176" s="288"/>
      <c r="Y176" s="288"/>
      <c r="Z176" s="288"/>
      <c r="AA176" s="288"/>
      <c r="AB176" s="288"/>
      <c r="AC176" s="288"/>
      <c r="AD176" s="288"/>
      <c r="AE176" s="288"/>
      <c r="AF176" s="288"/>
      <c r="AG176" s="288"/>
      <c r="AH176" s="288"/>
      <c r="AI176" s="288"/>
      <c r="AJ176" s="288"/>
      <c r="AK176" s="288"/>
    </row>
    <row r="177" spans="1:37" ht="16">
      <c r="A177" s="288"/>
      <c r="B177" s="288"/>
      <c r="C177" s="288"/>
      <c r="D177" s="288"/>
      <c r="E177" s="288"/>
      <c r="F177" s="288"/>
      <c r="G177" s="288"/>
      <c r="H177" s="288"/>
      <c r="I177" s="288"/>
      <c r="J177" s="288"/>
      <c r="K177" s="288"/>
      <c r="L177" s="288"/>
      <c r="M177" s="288"/>
      <c r="N177" s="288"/>
      <c r="O177" s="288"/>
      <c r="P177" s="288"/>
      <c r="Q177" s="288"/>
      <c r="R177" s="288"/>
      <c r="S177" s="288"/>
      <c r="T177" s="309"/>
      <c r="U177" s="288"/>
      <c r="V177" s="288"/>
      <c r="W177" s="288"/>
      <c r="X177" s="288"/>
      <c r="Y177" s="288"/>
      <c r="Z177" s="288"/>
      <c r="AA177" s="288"/>
      <c r="AB177" s="288"/>
      <c r="AC177" s="288"/>
      <c r="AD177" s="288"/>
      <c r="AE177" s="288"/>
      <c r="AF177" s="288"/>
      <c r="AG177" s="288"/>
      <c r="AH177" s="288"/>
      <c r="AI177" s="288"/>
      <c r="AJ177" s="288"/>
      <c r="AK177" s="288"/>
    </row>
    <row r="178" spans="1:37" ht="16">
      <c r="A178" s="288"/>
      <c r="B178" s="288"/>
      <c r="C178" s="288"/>
      <c r="D178" s="288"/>
      <c r="E178" s="288"/>
      <c r="F178" s="288"/>
      <c r="G178" s="288"/>
      <c r="H178" s="288"/>
      <c r="I178" s="288"/>
      <c r="J178" s="288"/>
      <c r="K178" s="288"/>
      <c r="L178" s="288"/>
      <c r="M178" s="288"/>
      <c r="N178" s="288"/>
      <c r="O178" s="288"/>
      <c r="P178" s="288"/>
      <c r="Q178" s="288"/>
      <c r="R178" s="288"/>
      <c r="S178" s="288"/>
      <c r="T178" s="309"/>
      <c r="U178" s="288"/>
      <c r="V178" s="288"/>
      <c r="W178" s="288"/>
      <c r="X178" s="288"/>
      <c r="Y178" s="288"/>
      <c r="Z178" s="288"/>
      <c r="AA178" s="288"/>
      <c r="AB178" s="288"/>
      <c r="AC178" s="288"/>
      <c r="AD178" s="288"/>
      <c r="AE178" s="288"/>
      <c r="AF178" s="288"/>
      <c r="AG178" s="288"/>
      <c r="AH178" s="288"/>
      <c r="AI178" s="288"/>
      <c r="AJ178" s="288"/>
      <c r="AK178" s="288"/>
    </row>
    <row r="179" spans="1:37" ht="16">
      <c r="A179" s="288"/>
      <c r="B179" s="288"/>
      <c r="C179" s="288"/>
      <c r="D179" s="288"/>
      <c r="E179" s="288"/>
      <c r="F179" s="288"/>
      <c r="G179" s="288"/>
      <c r="H179" s="288"/>
      <c r="I179" s="288"/>
      <c r="J179" s="288"/>
      <c r="K179" s="288"/>
      <c r="L179" s="288"/>
      <c r="M179" s="288"/>
      <c r="N179" s="288"/>
      <c r="O179" s="288"/>
      <c r="P179" s="288"/>
      <c r="Q179" s="288"/>
      <c r="R179" s="288"/>
      <c r="S179" s="288"/>
      <c r="T179" s="309"/>
      <c r="U179" s="288"/>
      <c r="V179" s="288"/>
      <c r="W179" s="288"/>
      <c r="X179" s="288"/>
      <c r="Y179" s="288"/>
      <c r="Z179" s="288"/>
      <c r="AA179" s="288"/>
      <c r="AB179" s="288"/>
      <c r="AC179" s="288"/>
      <c r="AD179" s="288"/>
      <c r="AE179" s="288"/>
      <c r="AF179" s="288"/>
      <c r="AG179" s="288"/>
      <c r="AH179" s="288"/>
      <c r="AI179" s="288"/>
      <c r="AJ179" s="288"/>
      <c r="AK179" s="288"/>
    </row>
    <row r="180" spans="1:37" ht="16">
      <c r="A180" s="288"/>
      <c r="B180" s="288"/>
      <c r="C180" s="288"/>
      <c r="D180" s="288"/>
      <c r="E180" s="288"/>
      <c r="F180" s="288"/>
      <c r="G180" s="288"/>
      <c r="H180" s="288"/>
      <c r="I180" s="288"/>
      <c r="J180" s="288"/>
      <c r="K180" s="288"/>
      <c r="L180" s="288"/>
      <c r="M180" s="288"/>
      <c r="N180" s="288"/>
      <c r="O180" s="288"/>
      <c r="P180" s="288"/>
      <c r="Q180" s="288"/>
      <c r="R180" s="288"/>
      <c r="S180" s="288"/>
      <c r="T180" s="309"/>
      <c r="U180" s="288"/>
      <c r="V180" s="288"/>
      <c r="W180" s="288"/>
      <c r="X180" s="288"/>
      <c r="Y180" s="288"/>
      <c r="Z180" s="288"/>
      <c r="AA180" s="288"/>
      <c r="AB180" s="288"/>
      <c r="AC180" s="288"/>
      <c r="AD180" s="288"/>
      <c r="AE180" s="288"/>
      <c r="AF180" s="288"/>
      <c r="AG180" s="288"/>
      <c r="AH180" s="288"/>
      <c r="AI180" s="288"/>
      <c r="AJ180" s="288"/>
      <c r="AK180" s="288"/>
    </row>
    <row r="181" spans="1:37" ht="16">
      <c r="A181" s="288"/>
      <c r="B181" s="288"/>
      <c r="C181" s="288"/>
      <c r="D181" s="288"/>
      <c r="E181" s="288"/>
      <c r="F181" s="288"/>
      <c r="G181" s="288"/>
      <c r="H181" s="288"/>
      <c r="I181" s="288"/>
      <c r="J181" s="288"/>
      <c r="K181" s="288"/>
      <c r="L181" s="288"/>
      <c r="M181" s="288"/>
      <c r="N181" s="288"/>
      <c r="O181" s="288"/>
      <c r="P181" s="288"/>
      <c r="Q181" s="288"/>
      <c r="R181" s="288"/>
      <c r="S181" s="288"/>
      <c r="T181" s="309"/>
      <c r="U181" s="288"/>
      <c r="V181" s="288"/>
      <c r="W181" s="288"/>
      <c r="X181" s="288"/>
      <c r="Y181" s="288"/>
      <c r="Z181" s="288"/>
      <c r="AA181" s="288"/>
      <c r="AB181" s="288"/>
      <c r="AC181" s="288"/>
      <c r="AD181" s="288"/>
      <c r="AE181" s="288"/>
      <c r="AF181" s="288"/>
      <c r="AG181" s="288"/>
      <c r="AH181" s="288"/>
      <c r="AI181" s="288"/>
      <c r="AJ181" s="288"/>
      <c r="AK181" s="288"/>
    </row>
    <row r="182" spans="1:37" ht="16">
      <c r="A182" s="288"/>
      <c r="B182" s="288"/>
      <c r="C182" s="288"/>
      <c r="D182" s="288"/>
      <c r="E182" s="288"/>
      <c r="F182" s="288"/>
      <c r="G182" s="288"/>
      <c r="H182" s="288"/>
      <c r="I182" s="288"/>
      <c r="J182" s="288"/>
      <c r="K182" s="288"/>
      <c r="L182" s="288"/>
      <c r="M182" s="288"/>
      <c r="N182" s="288"/>
      <c r="O182" s="288"/>
      <c r="P182" s="288"/>
      <c r="Q182" s="288"/>
      <c r="R182" s="288"/>
      <c r="S182" s="288"/>
      <c r="T182" s="309"/>
      <c r="U182" s="288"/>
      <c r="V182" s="288"/>
      <c r="W182" s="288"/>
      <c r="X182" s="288"/>
      <c r="Y182" s="288"/>
      <c r="Z182" s="288"/>
      <c r="AA182" s="288"/>
      <c r="AB182" s="288"/>
      <c r="AC182" s="288"/>
      <c r="AD182" s="288"/>
      <c r="AE182" s="288"/>
      <c r="AF182" s="288"/>
      <c r="AG182" s="288"/>
      <c r="AH182" s="288"/>
      <c r="AI182" s="288"/>
      <c r="AJ182" s="288"/>
      <c r="AK182" s="288"/>
    </row>
    <row r="183" spans="1:37" ht="16">
      <c r="A183" s="288"/>
      <c r="B183" s="288"/>
      <c r="C183" s="288"/>
      <c r="D183" s="288"/>
      <c r="E183" s="288"/>
      <c r="F183" s="288"/>
      <c r="G183" s="288"/>
      <c r="H183" s="288"/>
      <c r="I183" s="288"/>
      <c r="J183" s="288"/>
      <c r="K183" s="288"/>
      <c r="L183" s="288"/>
      <c r="M183" s="288"/>
      <c r="N183" s="288"/>
      <c r="O183" s="288"/>
      <c r="P183" s="288"/>
      <c r="Q183" s="288"/>
      <c r="R183" s="288"/>
      <c r="S183" s="288"/>
      <c r="T183" s="309"/>
      <c r="U183" s="288"/>
      <c r="V183" s="288"/>
      <c r="W183" s="288"/>
      <c r="X183" s="288"/>
      <c r="Y183" s="288"/>
      <c r="Z183" s="288"/>
      <c r="AA183" s="288"/>
      <c r="AB183" s="288"/>
      <c r="AC183" s="288"/>
      <c r="AD183" s="288"/>
      <c r="AE183" s="288"/>
      <c r="AF183" s="288"/>
      <c r="AG183" s="288"/>
      <c r="AH183" s="288"/>
      <c r="AI183" s="288"/>
      <c r="AJ183" s="288"/>
      <c r="AK183" s="288"/>
    </row>
    <row r="184" spans="1:37" ht="16">
      <c r="A184" s="288"/>
      <c r="B184" s="288"/>
      <c r="C184" s="288"/>
      <c r="D184" s="288"/>
      <c r="E184" s="288"/>
      <c r="F184" s="288"/>
      <c r="G184" s="288"/>
      <c r="H184" s="288"/>
      <c r="I184" s="288"/>
      <c r="J184" s="288"/>
      <c r="K184" s="288"/>
      <c r="L184" s="288"/>
      <c r="M184" s="288"/>
      <c r="N184" s="288"/>
      <c r="O184" s="288"/>
      <c r="P184" s="288"/>
      <c r="Q184" s="288"/>
      <c r="R184" s="288"/>
      <c r="S184" s="288"/>
      <c r="T184" s="309"/>
      <c r="U184" s="288"/>
      <c r="V184" s="288"/>
      <c r="W184" s="288"/>
      <c r="X184" s="288"/>
      <c r="Y184" s="288"/>
      <c r="Z184" s="288"/>
      <c r="AA184" s="288"/>
      <c r="AB184" s="288"/>
      <c r="AC184" s="288"/>
      <c r="AD184" s="288"/>
      <c r="AE184" s="288"/>
      <c r="AF184" s="288"/>
      <c r="AG184" s="288"/>
      <c r="AH184" s="288"/>
      <c r="AI184" s="288"/>
      <c r="AJ184" s="288"/>
      <c r="AK184" s="288"/>
    </row>
    <row r="185" spans="1:37" ht="16">
      <c r="A185" s="288"/>
      <c r="B185" s="288"/>
      <c r="C185" s="288"/>
      <c r="D185" s="288"/>
      <c r="E185" s="288"/>
      <c r="F185" s="288"/>
      <c r="G185" s="288"/>
      <c r="H185" s="288"/>
      <c r="I185" s="288"/>
      <c r="J185" s="288"/>
      <c r="K185" s="288"/>
      <c r="L185" s="288"/>
      <c r="M185" s="288"/>
      <c r="N185" s="288"/>
      <c r="O185" s="288"/>
      <c r="P185" s="288"/>
      <c r="Q185" s="288"/>
      <c r="R185" s="288"/>
      <c r="S185" s="288"/>
      <c r="T185" s="309"/>
      <c r="U185" s="288"/>
      <c r="V185" s="288"/>
      <c r="W185" s="288"/>
      <c r="X185" s="288"/>
      <c r="Y185" s="288"/>
      <c r="Z185" s="288"/>
      <c r="AA185" s="288"/>
      <c r="AB185" s="288"/>
      <c r="AC185" s="288"/>
      <c r="AD185" s="288"/>
      <c r="AE185" s="288"/>
      <c r="AF185" s="288"/>
      <c r="AG185" s="288"/>
      <c r="AH185" s="288"/>
      <c r="AI185" s="288"/>
      <c r="AJ185" s="288"/>
      <c r="AK185" s="288"/>
    </row>
    <row r="186" spans="1:37" ht="16">
      <c r="A186" s="288"/>
      <c r="B186" s="288"/>
      <c r="C186" s="288"/>
      <c r="D186" s="288"/>
      <c r="E186" s="288"/>
      <c r="F186" s="288"/>
      <c r="G186" s="288"/>
      <c r="H186" s="288"/>
      <c r="I186" s="288"/>
      <c r="J186" s="288"/>
      <c r="K186" s="288"/>
      <c r="L186" s="288"/>
      <c r="M186" s="288"/>
      <c r="N186" s="288"/>
      <c r="O186" s="288"/>
      <c r="P186" s="288"/>
      <c r="Q186" s="288"/>
      <c r="R186" s="288"/>
      <c r="S186" s="288"/>
      <c r="T186" s="309"/>
      <c r="U186" s="288"/>
      <c r="V186" s="288"/>
      <c r="W186" s="288"/>
      <c r="X186" s="288"/>
      <c r="Y186" s="288"/>
      <c r="Z186" s="288"/>
      <c r="AA186" s="288"/>
      <c r="AB186" s="288"/>
      <c r="AC186" s="288"/>
      <c r="AD186" s="288"/>
      <c r="AE186" s="288"/>
      <c r="AF186" s="288"/>
      <c r="AG186" s="288"/>
      <c r="AH186" s="288"/>
      <c r="AI186" s="288"/>
      <c r="AJ186" s="288"/>
      <c r="AK186" s="288"/>
    </row>
    <row r="187" spans="1:37" ht="16">
      <c r="A187" s="288"/>
      <c r="B187" s="288"/>
      <c r="C187" s="288"/>
      <c r="D187" s="288"/>
      <c r="E187" s="288"/>
      <c r="F187" s="288"/>
      <c r="G187" s="288"/>
      <c r="H187" s="288"/>
      <c r="I187" s="288"/>
      <c r="J187" s="288"/>
      <c r="K187" s="288"/>
      <c r="L187" s="288"/>
      <c r="M187" s="288"/>
      <c r="N187" s="288"/>
      <c r="O187" s="288"/>
      <c r="P187" s="288"/>
      <c r="Q187" s="288"/>
      <c r="R187" s="288"/>
      <c r="S187" s="288"/>
      <c r="T187" s="309"/>
      <c r="U187" s="288"/>
      <c r="V187" s="288"/>
      <c r="W187" s="288"/>
      <c r="X187" s="288"/>
      <c r="Y187" s="288"/>
      <c r="Z187" s="288"/>
      <c r="AA187" s="288"/>
      <c r="AB187" s="288"/>
      <c r="AC187" s="288"/>
      <c r="AD187" s="288"/>
      <c r="AE187" s="288"/>
      <c r="AF187" s="288"/>
      <c r="AG187" s="288"/>
      <c r="AH187" s="288"/>
      <c r="AI187" s="288"/>
      <c r="AJ187" s="288"/>
      <c r="AK187" s="288"/>
    </row>
    <row r="188" spans="1:37" ht="16">
      <c r="A188" s="288"/>
      <c r="B188" s="288"/>
      <c r="C188" s="288"/>
      <c r="D188" s="288"/>
      <c r="E188" s="288"/>
      <c r="F188" s="288"/>
      <c r="G188" s="288"/>
      <c r="H188" s="288"/>
      <c r="I188" s="288"/>
      <c r="J188" s="288"/>
      <c r="K188" s="288"/>
      <c r="L188" s="288"/>
      <c r="M188" s="288"/>
      <c r="N188" s="288"/>
      <c r="O188" s="288"/>
      <c r="P188" s="288"/>
      <c r="Q188" s="288"/>
      <c r="R188" s="288"/>
      <c r="S188" s="288"/>
      <c r="T188" s="309"/>
      <c r="U188" s="288"/>
      <c r="V188" s="288"/>
      <c r="W188" s="288"/>
      <c r="X188" s="288"/>
      <c r="Y188" s="288"/>
      <c r="Z188" s="288"/>
      <c r="AA188" s="288"/>
      <c r="AB188" s="288"/>
      <c r="AC188" s="288"/>
      <c r="AD188" s="288"/>
      <c r="AE188" s="288"/>
      <c r="AF188" s="288"/>
      <c r="AG188" s="288"/>
      <c r="AH188" s="288"/>
      <c r="AI188" s="288"/>
      <c r="AJ188" s="288"/>
      <c r="AK188" s="288"/>
    </row>
    <row r="189" spans="1:37" ht="16">
      <c r="A189" s="288"/>
      <c r="B189" s="288"/>
      <c r="C189" s="288"/>
      <c r="D189" s="288"/>
      <c r="E189" s="288"/>
      <c r="F189" s="288"/>
      <c r="G189" s="288"/>
      <c r="H189" s="288"/>
      <c r="I189" s="288"/>
      <c r="J189" s="288"/>
      <c r="K189" s="288"/>
      <c r="L189" s="288"/>
      <c r="M189" s="288"/>
      <c r="N189" s="288"/>
      <c r="O189" s="288"/>
      <c r="P189" s="288"/>
      <c r="Q189" s="288"/>
      <c r="R189" s="288"/>
      <c r="S189" s="288"/>
      <c r="T189" s="309"/>
      <c r="U189" s="288"/>
      <c r="V189" s="288"/>
      <c r="W189" s="288"/>
      <c r="X189" s="288"/>
      <c r="Y189" s="288"/>
      <c r="Z189" s="288"/>
      <c r="AA189" s="288"/>
      <c r="AB189" s="288"/>
      <c r="AC189" s="288"/>
      <c r="AD189" s="288"/>
      <c r="AE189" s="288"/>
      <c r="AF189" s="288"/>
      <c r="AG189" s="288"/>
      <c r="AH189" s="288"/>
      <c r="AI189" s="288"/>
      <c r="AJ189" s="288"/>
      <c r="AK189" s="288"/>
    </row>
    <row r="190" spans="1:37" ht="16">
      <c r="A190" s="288"/>
      <c r="B190" s="288"/>
      <c r="C190" s="288"/>
      <c r="D190" s="288"/>
      <c r="E190" s="288"/>
      <c r="F190" s="288"/>
      <c r="G190" s="288"/>
      <c r="H190" s="288"/>
      <c r="I190" s="288"/>
      <c r="J190" s="288"/>
      <c r="K190" s="288"/>
      <c r="L190" s="288"/>
      <c r="M190" s="288"/>
      <c r="N190" s="288"/>
      <c r="O190" s="288"/>
      <c r="P190" s="288"/>
      <c r="Q190" s="288"/>
      <c r="R190" s="288"/>
      <c r="S190" s="288"/>
      <c r="T190" s="309"/>
      <c r="U190" s="288"/>
      <c r="V190" s="288"/>
      <c r="W190" s="288"/>
      <c r="X190" s="288"/>
      <c r="Y190" s="288"/>
      <c r="Z190" s="288"/>
      <c r="AA190" s="288"/>
      <c r="AB190" s="288"/>
      <c r="AC190" s="288"/>
      <c r="AD190" s="288"/>
      <c r="AE190" s="288"/>
      <c r="AF190" s="288"/>
      <c r="AG190" s="288"/>
      <c r="AH190" s="288"/>
      <c r="AI190" s="288"/>
      <c r="AJ190" s="288"/>
      <c r="AK190" s="288"/>
    </row>
    <row r="191" spans="1:37" ht="16">
      <c r="A191" s="288"/>
      <c r="B191" s="288"/>
      <c r="C191" s="288"/>
      <c r="D191" s="288"/>
      <c r="E191" s="288"/>
      <c r="F191" s="288"/>
      <c r="G191" s="288"/>
      <c r="H191" s="288"/>
      <c r="I191" s="288"/>
      <c r="J191" s="288"/>
      <c r="K191" s="288"/>
      <c r="L191" s="288"/>
      <c r="M191" s="288"/>
      <c r="N191" s="288"/>
      <c r="O191" s="288"/>
      <c r="P191" s="288"/>
      <c r="Q191" s="288"/>
      <c r="R191" s="288"/>
      <c r="S191" s="288"/>
      <c r="T191" s="309"/>
      <c r="U191" s="288"/>
      <c r="V191" s="288"/>
      <c r="W191" s="288"/>
      <c r="X191" s="288"/>
      <c r="Y191" s="288"/>
      <c r="Z191" s="288"/>
      <c r="AA191" s="288"/>
      <c r="AB191" s="288"/>
      <c r="AC191" s="288"/>
      <c r="AD191" s="288"/>
      <c r="AE191" s="288"/>
      <c r="AF191" s="288"/>
      <c r="AG191" s="288"/>
      <c r="AH191" s="288"/>
      <c r="AI191" s="288"/>
      <c r="AJ191" s="288"/>
      <c r="AK191" s="288"/>
    </row>
    <row r="192" spans="1:37" ht="16">
      <c r="A192" s="288"/>
      <c r="B192" s="288"/>
      <c r="C192" s="288"/>
      <c r="D192" s="288"/>
      <c r="E192" s="288"/>
      <c r="F192" s="288"/>
      <c r="G192" s="288"/>
      <c r="H192" s="288"/>
      <c r="I192" s="288"/>
      <c r="J192" s="288"/>
      <c r="K192" s="288"/>
      <c r="L192" s="288"/>
      <c r="M192" s="288"/>
      <c r="N192" s="288"/>
      <c r="O192" s="288"/>
      <c r="P192" s="288"/>
      <c r="Q192" s="288"/>
      <c r="R192" s="288"/>
      <c r="S192" s="288"/>
      <c r="T192" s="309"/>
      <c r="U192" s="288"/>
      <c r="V192" s="288"/>
      <c r="W192" s="288"/>
      <c r="X192" s="288"/>
      <c r="Y192" s="288"/>
      <c r="Z192" s="288"/>
      <c r="AA192" s="288"/>
      <c r="AB192" s="288"/>
      <c r="AC192" s="288"/>
      <c r="AD192" s="288"/>
      <c r="AE192" s="288"/>
      <c r="AF192" s="288"/>
      <c r="AG192" s="288"/>
      <c r="AH192" s="288"/>
      <c r="AI192" s="288"/>
      <c r="AJ192" s="288"/>
      <c r="AK192" s="288"/>
    </row>
    <row r="193" spans="1:37" ht="16">
      <c r="A193" s="288"/>
      <c r="B193" s="288"/>
      <c r="C193" s="288"/>
      <c r="D193" s="288"/>
      <c r="E193" s="288"/>
      <c r="F193" s="288"/>
      <c r="G193" s="288"/>
      <c r="H193" s="288"/>
      <c r="I193" s="288"/>
      <c r="J193" s="288"/>
      <c r="K193" s="288"/>
      <c r="L193" s="288"/>
      <c r="M193" s="288"/>
      <c r="N193" s="288"/>
      <c r="O193" s="288"/>
      <c r="P193" s="288"/>
      <c r="Q193" s="288"/>
      <c r="R193" s="288"/>
      <c r="S193" s="288"/>
      <c r="T193" s="309"/>
      <c r="U193" s="288"/>
      <c r="V193" s="288"/>
      <c r="W193" s="288"/>
      <c r="X193" s="288"/>
      <c r="Y193" s="288"/>
      <c r="Z193" s="288"/>
      <c r="AA193" s="288"/>
      <c r="AB193" s="288"/>
      <c r="AC193" s="288"/>
      <c r="AD193" s="288"/>
      <c r="AE193" s="288"/>
      <c r="AF193" s="288"/>
      <c r="AG193" s="288"/>
      <c r="AH193" s="288"/>
      <c r="AI193" s="288"/>
      <c r="AJ193" s="288"/>
      <c r="AK193" s="288"/>
    </row>
    <row r="194" spans="1:37" ht="16">
      <c r="A194" s="288"/>
      <c r="B194" s="288"/>
      <c r="C194" s="288"/>
      <c r="D194" s="288"/>
      <c r="E194" s="288"/>
      <c r="F194" s="288"/>
      <c r="G194" s="288"/>
      <c r="H194" s="288"/>
      <c r="I194" s="288"/>
      <c r="J194" s="288"/>
      <c r="K194" s="288"/>
      <c r="L194" s="288"/>
      <c r="M194" s="288"/>
      <c r="N194" s="288"/>
      <c r="O194" s="288"/>
      <c r="P194" s="288"/>
      <c r="Q194" s="288"/>
      <c r="R194" s="288"/>
      <c r="S194" s="288"/>
      <c r="T194" s="309"/>
      <c r="U194" s="288"/>
      <c r="V194" s="288"/>
      <c r="W194" s="288"/>
      <c r="X194" s="288"/>
      <c r="Y194" s="288"/>
      <c r="Z194" s="288"/>
      <c r="AA194" s="288"/>
      <c r="AB194" s="288"/>
      <c r="AC194" s="288"/>
      <c r="AD194" s="288"/>
      <c r="AE194" s="288"/>
      <c r="AF194" s="288"/>
      <c r="AG194" s="288"/>
      <c r="AH194" s="288"/>
      <c r="AI194" s="288"/>
      <c r="AJ194" s="288"/>
      <c r="AK194" s="288"/>
    </row>
    <row r="195" spans="1:37" ht="16">
      <c r="A195" s="288"/>
      <c r="B195" s="288"/>
      <c r="C195" s="288"/>
      <c r="D195" s="288"/>
      <c r="E195" s="288"/>
      <c r="F195" s="288"/>
      <c r="G195" s="288"/>
      <c r="H195" s="288"/>
      <c r="I195" s="288"/>
      <c r="J195" s="288"/>
      <c r="K195" s="288"/>
      <c r="L195" s="288"/>
      <c r="M195" s="288"/>
      <c r="N195" s="288"/>
      <c r="O195" s="288"/>
      <c r="P195" s="288"/>
      <c r="Q195" s="288"/>
      <c r="R195" s="288"/>
      <c r="S195" s="288"/>
      <c r="T195" s="309"/>
      <c r="U195" s="288"/>
      <c r="V195" s="288"/>
      <c r="W195" s="288"/>
      <c r="X195" s="288"/>
      <c r="Y195" s="288"/>
      <c r="Z195" s="288"/>
      <c r="AA195" s="288"/>
      <c r="AB195" s="288"/>
      <c r="AC195" s="288"/>
      <c r="AD195" s="288"/>
      <c r="AE195" s="288"/>
      <c r="AF195" s="288"/>
      <c r="AG195" s="288"/>
      <c r="AH195" s="288"/>
      <c r="AI195" s="288"/>
      <c r="AJ195" s="288"/>
      <c r="AK195" s="288"/>
    </row>
    <row r="196" spans="1:37" ht="16">
      <c r="A196" s="288"/>
      <c r="B196" s="288"/>
      <c r="C196" s="288"/>
      <c r="D196" s="288"/>
      <c r="E196" s="288"/>
      <c r="F196" s="288"/>
      <c r="G196" s="288"/>
      <c r="H196" s="288"/>
      <c r="I196" s="288"/>
      <c r="J196" s="288"/>
      <c r="K196" s="288"/>
      <c r="L196" s="288"/>
      <c r="M196" s="288"/>
      <c r="N196" s="288"/>
      <c r="O196" s="288"/>
      <c r="P196" s="288"/>
      <c r="Q196" s="288"/>
      <c r="R196" s="288"/>
      <c r="S196" s="288"/>
      <c r="T196" s="309"/>
      <c r="U196" s="288"/>
      <c r="V196" s="288"/>
      <c r="W196" s="288"/>
      <c r="X196" s="288"/>
      <c r="Y196" s="288"/>
      <c r="Z196" s="288"/>
      <c r="AA196" s="288"/>
      <c r="AB196" s="288"/>
      <c r="AC196" s="288"/>
      <c r="AD196" s="288"/>
      <c r="AE196" s="288"/>
      <c r="AF196" s="288"/>
      <c r="AG196" s="288"/>
      <c r="AH196" s="288"/>
      <c r="AI196" s="288"/>
      <c r="AJ196" s="288"/>
      <c r="AK196" s="288"/>
    </row>
    <row r="197" spans="1:37" ht="16">
      <c r="A197" s="288"/>
      <c r="B197" s="288"/>
      <c r="C197" s="288"/>
      <c r="D197" s="288"/>
      <c r="E197" s="288"/>
      <c r="F197" s="288"/>
      <c r="G197" s="288"/>
      <c r="H197" s="288"/>
      <c r="I197" s="288"/>
      <c r="J197" s="288"/>
      <c r="K197" s="288"/>
      <c r="L197" s="288"/>
      <c r="M197" s="288"/>
      <c r="N197" s="288"/>
      <c r="O197" s="288"/>
      <c r="P197" s="288"/>
      <c r="Q197" s="288"/>
      <c r="R197" s="288"/>
      <c r="S197" s="288"/>
      <c r="T197" s="309"/>
      <c r="U197" s="288"/>
      <c r="V197" s="288"/>
      <c r="W197" s="288"/>
      <c r="X197" s="288"/>
      <c r="Y197" s="288"/>
      <c r="Z197" s="288"/>
      <c r="AA197" s="288"/>
      <c r="AB197" s="288"/>
      <c r="AC197" s="288"/>
      <c r="AD197" s="288"/>
      <c r="AE197" s="288"/>
      <c r="AF197" s="288"/>
      <c r="AG197" s="288"/>
      <c r="AH197" s="288"/>
      <c r="AI197" s="288"/>
      <c r="AJ197" s="288"/>
      <c r="AK197" s="288"/>
    </row>
    <row r="198" spans="1:37" ht="16">
      <c r="A198" s="288"/>
      <c r="B198" s="288"/>
      <c r="C198" s="288"/>
      <c r="D198" s="288"/>
      <c r="E198" s="288"/>
      <c r="F198" s="288"/>
      <c r="G198" s="288"/>
      <c r="H198" s="288"/>
      <c r="I198" s="288"/>
      <c r="J198" s="288"/>
      <c r="K198" s="288"/>
      <c r="L198" s="288"/>
      <c r="M198" s="288"/>
      <c r="N198" s="288"/>
      <c r="O198" s="288"/>
      <c r="P198" s="288"/>
      <c r="Q198" s="288"/>
      <c r="R198" s="288"/>
      <c r="S198" s="288"/>
      <c r="T198" s="309"/>
      <c r="U198" s="288"/>
      <c r="V198" s="288"/>
      <c r="W198" s="288"/>
      <c r="X198" s="288"/>
      <c r="Y198" s="288"/>
      <c r="Z198" s="288"/>
      <c r="AA198" s="288"/>
      <c r="AB198" s="288"/>
      <c r="AC198" s="288"/>
      <c r="AD198" s="288"/>
      <c r="AE198" s="288"/>
      <c r="AF198" s="288"/>
      <c r="AG198" s="288"/>
      <c r="AH198" s="288"/>
      <c r="AI198" s="288"/>
      <c r="AJ198" s="288"/>
      <c r="AK198" s="288"/>
    </row>
    <row r="199" spans="1:37" ht="16">
      <c r="A199" s="288"/>
      <c r="B199" s="288"/>
      <c r="C199" s="288"/>
      <c r="D199" s="288"/>
      <c r="E199" s="288"/>
      <c r="F199" s="288"/>
      <c r="G199" s="288"/>
      <c r="H199" s="288"/>
      <c r="I199" s="288"/>
      <c r="J199" s="288"/>
      <c r="K199" s="288"/>
      <c r="L199" s="288"/>
      <c r="M199" s="288"/>
      <c r="N199" s="288"/>
      <c r="O199" s="288"/>
      <c r="P199" s="288"/>
      <c r="Q199" s="288"/>
      <c r="R199" s="288"/>
      <c r="S199" s="288"/>
      <c r="T199" s="309"/>
      <c r="U199" s="288"/>
      <c r="V199" s="288"/>
      <c r="W199" s="288"/>
      <c r="X199" s="288"/>
      <c r="Y199" s="288"/>
      <c r="Z199" s="288"/>
      <c r="AA199" s="288"/>
      <c r="AB199" s="288"/>
      <c r="AC199" s="288"/>
      <c r="AD199" s="288"/>
      <c r="AE199" s="288"/>
      <c r="AF199" s="288"/>
      <c r="AG199" s="288"/>
      <c r="AH199" s="288"/>
      <c r="AI199" s="288"/>
      <c r="AJ199" s="288"/>
      <c r="AK199" s="288"/>
    </row>
    <row r="200" spans="1:37" ht="16">
      <c r="A200" s="288"/>
      <c r="B200" s="288"/>
      <c r="C200" s="288"/>
      <c r="D200" s="288"/>
      <c r="E200" s="288"/>
      <c r="F200" s="288"/>
      <c r="G200" s="288"/>
      <c r="H200" s="288"/>
      <c r="I200" s="288"/>
      <c r="J200" s="288"/>
      <c r="K200" s="288"/>
      <c r="L200" s="288"/>
      <c r="M200" s="288"/>
      <c r="N200" s="288"/>
      <c r="O200" s="288"/>
      <c r="P200" s="288"/>
      <c r="Q200" s="288"/>
      <c r="R200" s="288"/>
      <c r="S200" s="288"/>
      <c r="T200" s="309"/>
      <c r="U200" s="288"/>
      <c r="V200" s="288"/>
      <c r="W200" s="288"/>
      <c r="X200" s="288"/>
      <c r="Y200" s="288"/>
      <c r="Z200" s="288"/>
      <c r="AA200" s="288"/>
      <c r="AB200" s="288"/>
      <c r="AC200" s="288"/>
      <c r="AD200" s="288"/>
      <c r="AE200" s="288"/>
      <c r="AF200" s="288"/>
      <c r="AG200" s="288"/>
      <c r="AH200" s="288"/>
      <c r="AI200" s="288"/>
      <c r="AJ200" s="288"/>
      <c r="AK200" s="288"/>
    </row>
    <row r="201" spans="1:37" ht="16">
      <c r="A201" s="288"/>
      <c r="B201" s="288"/>
      <c r="C201" s="288"/>
      <c r="D201" s="288"/>
      <c r="E201" s="288"/>
      <c r="F201" s="288"/>
      <c r="G201" s="288"/>
      <c r="H201" s="288"/>
      <c r="I201" s="288"/>
      <c r="J201" s="288"/>
      <c r="K201" s="288"/>
      <c r="L201" s="288"/>
      <c r="M201" s="288"/>
      <c r="N201" s="288"/>
      <c r="O201" s="288"/>
      <c r="P201" s="288"/>
      <c r="Q201" s="288"/>
      <c r="R201" s="288"/>
      <c r="S201" s="288"/>
      <c r="T201" s="309"/>
      <c r="U201" s="288"/>
      <c r="V201" s="288"/>
      <c r="W201" s="288"/>
      <c r="X201" s="288"/>
      <c r="Y201" s="288"/>
      <c r="Z201" s="288"/>
      <c r="AA201" s="288"/>
      <c r="AB201" s="288"/>
      <c r="AC201" s="288"/>
      <c r="AD201" s="288"/>
      <c r="AE201" s="288"/>
      <c r="AF201" s="288"/>
      <c r="AG201" s="288"/>
      <c r="AH201" s="288"/>
      <c r="AI201" s="288"/>
      <c r="AJ201" s="288"/>
      <c r="AK201" s="288"/>
    </row>
    <row r="202" spans="1:37" ht="16">
      <c r="A202" s="288"/>
      <c r="B202" s="288"/>
      <c r="C202" s="288"/>
      <c r="D202" s="288"/>
      <c r="E202" s="288"/>
      <c r="F202" s="288"/>
      <c r="G202" s="288"/>
      <c r="H202" s="288"/>
      <c r="I202" s="288"/>
      <c r="J202" s="288"/>
      <c r="K202" s="288"/>
      <c r="L202" s="288"/>
      <c r="M202" s="288"/>
      <c r="N202" s="288"/>
      <c r="O202" s="288"/>
      <c r="P202" s="288"/>
      <c r="Q202" s="288"/>
      <c r="R202" s="288"/>
      <c r="S202" s="288"/>
      <c r="T202" s="309"/>
      <c r="U202" s="288"/>
      <c r="V202" s="288"/>
      <c r="W202" s="288"/>
      <c r="X202" s="288"/>
      <c r="Y202" s="288"/>
      <c r="Z202" s="288"/>
      <c r="AA202" s="288"/>
      <c r="AB202" s="288"/>
      <c r="AC202" s="288"/>
      <c r="AD202" s="288"/>
      <c r="AE202" s="288"/>
      <c r="AF202" s="288"/>
      <c r="AG202" s="288"/>
      <c r="AH202" s="288"/>
      <c r="AI202" s="288"/>
      <c r="AJ202" s="288"/>
      <c r="AK202" s="288"/>
    </row>
    <row r="203" spans="1:37" ht="16">
      <c r="A203" s="288"/>
      <c r="B203" s="288"/>
      <c r="C203" s="288"/>
      <c r="D203" s="288"/>
      <c r="E203" s="288"/>
      <c r="F203" s="288"/>
      <c r="G203" s="288"/>
      <c r="H203" s="288"/>
      <c r="I203" s="288"/>
      <c r="J203" s="288"/>
      <c r="K203" s="288"/>
      <c r="L203" s="288"/>
      <c r="M203" s="288"/>
      <c r="N203" s="288"/>
      <c r="O203" s="288"/>
      <c r="P203" s="288"/>
      <c r="Q203" s="288"/>
      <c r="R203" s="288"/>
      <c r="S203" s="288"/>
      <c r="T203" s="309"/>
      <c r="U203" s="288"/>
      <c r="V203" s="288"/>
      <c r="W203" s="288"/>
      <c r="X203" s="288"/>
      <c r="Y203" s="288"/>
      <c r="Z203" s="288"/>
      <c r="AA203" s="288"/>
      <c r="AB203" s="288"/>
      <c r="AC203" s="288"/>
      <c r="AD203" s="288"/>
      <c r="AE203" s="288"/>
      <c r="AF203" s="288"/>
      <c r="AG203" s="288"/>
      <c r="AH203" s="288"/>
      <c r="AI203" s="288"/>
      <c r="AJ203" s="288"/>
      <c r="AK203" s="288"/>
    </row>
    <row r="204" spans="1:37" ht="16">
      <c r="A204" s="288"/>
      <c r="B204" s="288"/>
      <c r="C204" s="288"/>
      <c r="D204" s="288"/>
      <c r="E204" s="288"/>
      <c r="F204" s="288"/>
      <c r="G204" s="288"/>
      <c r="H204" s="288"/>
      <c r="I204" s="288"/>
      <c r="J204" s="288"/>
      <c r="K204" s="288"/>
      <c r="L204" s="288"/>
      <c r="M204" s="288"/>
      <c r="N204" s="288"/>
      <c r="O204" s="288"/>
      <c r="P204" s="288"/>
      <c r="Q204" s="288"/>
      <c r="R204" s="288"/>
      <c r="S204" s="288"/>
      <c r="T204" s="309"/>
      <c r="U204" s="288"/>
      <c r="V204" s="288"/>
      <c r="W204" s="288"/>
      <c r="X204" s="288"/>
      <c r="Y204" s="288"/>
      <c r="Z204" s="288"/>
      <c r="AA204" s="288"/>
      <c r="AB204" s="288"/>
      <c r="AC204" s="288"/>
      <c r="AD204" s="288"/>
      <c r="AE204" s="288"/>
      <c r="AF204" s="288"/>
      <c r="AG204" s="288"/>
      <c r="AH204" s="288"/>
      <c r="AI204" s="288"/>
      <c r="AJ204" s="288"/>
      <c r="AK204" s="288"/>
    </row>
    <row r="205" spans="1:37" ht="16">
      <c r="A205" s="288"/>
      <c r="B205" s="288"/>
      <c r="C205" s="288"/>
      <c r="D205" s="288"/>
      <c r="E205" s="288"/>
      <c r="F205" s="288"/>
      <c r="G205" s="288"/>
      <c r="H205" s="288"/>
      <c r="I205" s="288"/>
      <c r="J205" s="288"/>
      <c r="K205" s="288"/>
      <c r="L205" s="288"/>
      <c r="M205" s="288"/>
      <c r="N205" s="288"/>
      <c r="O205" s="288"/>
      <c r="P205" s="288"/>
      <c r="Q205" s="288"/>
      <c r="R205" s="288"/>
      <c r="S205" s="288"/>
      <c r="T205" s="309"/>
      <c r="U205" s="288"/>
      <c r="V205" s="288"/>
      <c r="W205" s="288"/>
      <c r="X205" s="288"/>
      <c r="Y205" s="288"/>
      <c r="Z205" s="288"/>
      <c r="AA205" s="288"/>
      <c r="AB205" s="288"/>
      <c r="AC205" s="288"/>
      <c r="AD205" s="288"/>
      <c r="AE205" s="288"/>
      <c r="AF205" s="288"/>
      <c r="AG205" s="288"/>
      <c r="AH205" s="288"/>
      <c r="AI205" s="288"/>
      <c r="AJ205" s="288"/>
      <c r="AK205" s="288"/>
    </row>
    <row r="206" spans="1:37" ht="16">
      <c r="A206" s="288"/>
      <c r="B206" s="288"/>
      <c r="C206" s="288"/>
      <c r="D206" s="288"/>
      <c r="E206" s="288"/>
      <c r="F206" s="288"/>
      <c r="G206" s="288"/>
      <c r="H206" s="288"/>
      <c r="I206" s="288"/>
      <c r="J206" s="288"/>
      <c r="K206" s="288"/>
      <c r="L206" s="288"/>
      <c r="M206" s="288"/>
      <c r="N206" s="288"/>
      <c r="O206" s="288"/>
      <c r="P206" s="288"/>
      <c r="Q206" s="288"/>
      <c r="R206" s="288"/>
      <c r="S206" s="288"/>
      <c r="T206" s="309"/>
      <c r="U206" s="288"/>
      <c r="V206" s="288"/>
      <c r="W206" s="288"/>
      <c r="X206" s="288"/>
      <c r="Y206" s="288"/>
      <c r="Z206" s="288"/>
      <c r="AA206" s="288"/>
      <c r="AB206" s="288"/>
      <c r="AC206" s="288"/>
      <c r="AD206" s="288"/>
      <c r="AE206" s="288"/>
      <c r="AF206" s="288"/>
      <c r="AG206" s="288"/>
      <c r="AH206" s="288"/>
      <c r="AI206" s="288"/>
      <c r="AJ206" s="288"/>
      <c r="AK206" s="288"/>
    </row>
    <row r="207" spans="1:37" ht="16">
      <c r="A207" s="288"/>
      <c r="B207" s="288"/>
      <c r="C207" s="288"/>
      <c r="D207" s="288"/>
      <c r="E207" s="288"/>
      <c r="F207" s="288"/>
      <c r="G207" s="288"/>
      <c r="H207" s="288"/>
      <c r="I207" s="288"/>
      <c r="J207" s="288"/>
      <c r="K207" s="288"/>
      <c r="L207" s="288"/>
      <c r="M207" s="288"/>
      <c r="N207" s="288"/>
      <c r="O207" s="288"/>
      <c r="P207" s="288"/>
      <c r="Q207" s="288"/>
      <c r="R207" s="288"/>
      <c r="S207" s="288"/>
      <c r="T207" s="309"/>
      <c r="U207" s="288"/>
      <c r="V207" s="288"/>
      <c r="W207" s="288"/>
      <c r="X207" s="288"/>
      <c r="Y207" s="288"/>
      <c r="Z207" s="288"/>
      <c r="AA207" s="288"/>
      <c r="AB207" s="288"/>
      <c r="AC207" s="288"/>
      <c r="AD207" s="288"/>
      <c r="AE207" s="288"/>
      <c r="AF207" s="288"/>
      <c r="AG207" s="288"/>
      <c r="AH207" s="288"/>
      <c r="AI207" s="288"/>
      <c r="AJ207" s="288"/>
      <c r="AK207" s="288"/>
    </row>
    <row r="208" spans="1:37" ht="16">
      <c r="A208" s="288"/>
      <c r="B208" s="288"/>
      <c r="C208" s="288"/>
      <c r="D208" s="288"/>
      <c r="E208" s="288"/>
      <c r="F208" s="288"/>
      <c r="G208" s="288"/>
      <c r="H208" s="288"/>
      <c r="I208" s="288"/>
      <c r="J208" s="288"/>
      <c r="K208" s="288"/>
      <c r="L208" s="288"/>
      <c r="M208" s="288"/>
      <c r="N208" s="288"/>
      <c r="O208" s="288"/>
      <c r="P208" s="288"/>
      <c r="Q208" s="288"/>
      <c r="R208" s="288"/>
      <c r="S208" s="288"/>
      <c r="T208" s="309"/>
      <c r="U208" s="288"/>
      <c r="V208" s="288"/>
      <c r="W208" s="288"/>
      <c r="X208" s="288"/>
      <c r="Y208" s="288"/>
      <c r="Z208" s="288"/>
      <c r="AA208" s="288"/>
      <c r="AB208" s="288"/>
      <c r="AC208" s="288"/>
      <c r="AD208" s="288"/>
      <c r="AE208" s="288"/>
      <c r="AF208" s="288"/>
      <c r="AG208" s="288"/>
      <c r="AH208" s="288"/>
      <c r="AI208" s="288"/>
      <c r="AJ208" s="288"/>
      <c r="AK208" s="288"/>
    </row>
    <row r="209" spans="1:37" ht="16">
      <c r="A209" s="288"/>
      <c r="B209" s="288"/>
      <c r="C209" s="288"/>
      <c r="D209" s="288"/>
      <c r="E209" s="288"/>
      <c r="F209" s="288"/>
      <c r="G209" s="288"/>
      <c r="H209" s="288"/>
      <c r="I209" s="288"/>
      <c r="J209" s="288"/>
      <c r="K209" s="288"/>
      <c r="L209" s="288"/>
      <c r="M209" s="288"/>
      <c r="N209" s="288"/>
      <c r="O209" s="288"/>
      <c r="P209" s="288"/>
      <c r="Q209" s="288"/>
      <c r="R209" s="288"/>
      <c r="S209" s="288"/>
      <c r="T209" s="309"/>
      <c r="U209" s="288"/>
      <c r="V209" s="288"/>
      <c r="W209" s="288"/>
      <c r="X209" s="288"/>
      <c r="Y209" s="288"/>
      <c r="Z209" s="288"/>
      <c r="AA209" s="288"/>
      <c r="AB209" s="288"/>
      <c r="AC209" s="288"/>
      <c r="AD209" s="288"/>
      <c r="AE209" s="288"/>
      <c r="AF209" s="288"/>
      <c r="AG209" s="288"/>
      <c r="AH209" s="288"/>
      <c r="AI209" s="288"/>
      <c r="AJ209" s="288"/>
      <c r="AK209" s="288"/>
    </row>
    <row r="210" spans="1:37" ht="16">
      <c r="A210" s="288"/>
      <c r="B210" s="288"/>
      <c r="C210" s="288"/>
      <c r="D210" s="288"/>
      <c r="E210" s="288"/>
      <c r="F210" s="288"/>
      <c r="G210" s="288"/>
      <c r="H210" s="288"/>
      <c r="I210" s="288"/>
      <c r="J210" s="288"/>
      <c r="K210" s="288"/>
      <c r="L210" s="288"/>
      <c r="M210" s="288"/>
      <c r="N210" s="288"/>
      <c r="O210" s="288"/>
      <c r="P210" s="288"/>
      <c r="Q210" s="288"/>
      <c r="R210" s="288"/>
      <c r="S210" s="288"/>
      <c r="T210" s="309"/>
      <c r="U210" s="288"/>
      <c r="V210" s="288"/>
      <c r="W210" s="288"/>
      <c r="X210" s="288"/>
      <c r="Y210" s="288"/>
      <c r="Z210" s="288"/>
      <c r="AA210" s="288"/>
      <c r="AB210" s="288"/>
      <c r="AC210" s="288"/>
      <c r="AD210" s="288"/>
      <c r="AE210" s="288"/>
      <c r="AF210" s="288"/>
      <c r="AG210" s="288"/>
      <c r="AH210" s="288"/>
      <c r="AI210" s="288"/>
      <c r="AJ210" s="288"/>
      <c r="AK210" s="288"/>
    </row>
    <row r="211" spans="1:37" ht="16">
      <c r="A211" s="288"/>
      <c r="B211" s="288"/>
      <c r="C211" s="288"/>
      <c r="D211" s="288"/>
      <c r="E211" s="288"/>
      <c r="F211" s="288"/>
      <c r="G211" s="288"/>
      <c r="H211" s="288"/>
      <c r="I211" s="288"/>
      <c r="J211" s="288"/>
      <c r="K211" s="288"/>
      <c r="L211" s="288"/>
      <c r="M211" s="288"/>
      <c r="N211" s="288"/>
      <c r="O211" s="288"/>
      <c r="P211" s="288"/>
      <c r="Q211" s="288"/>
      <c r="R211" s="288"/>
      <c r="S211" s="288"/>
      <c r="T211" s="309"/>
      <c r="U211" s="288"/>
      <c r="V211" s="288"/>
      <c r="W211" s="288"/>
      <c r="X211" s="288"/>
      <c r="Y211" s="288"/>
      <c r="Z211" s="288"/>
      <c r="AA211" s="288"/>
      <c r="AB211" s="288"/>
      <c r="AC211" s="288"/>
      <c r="AD211" s="288"/>
      <c r="AE211" s="288"/>
      <c r="AF211" s="288"/>
      <c r="AG211" s="288"/>
      <c r="AH211" s="288"/>
      <c r="AI211" s="288"/>
      <c r="AJ211" s="288"/>
      <c r="AK211" s="288"/>
    </row>
    <row r="212" spans="1:37" ht="16">
      <c r="A212" s="288"/>
      <c r="B212" s="288"/>
      <c r="C212" s="288"/>
      <c r="D212" s="288"/>
      <c r="E212" s="288"/>
      <c r="F212" s="288"/>
      <c r="G212" s="288"/>
      <c r="H212" s="288"/>
      <c r="I212" s="288"/>
      <c r="J212" s="288"/>
      <c r="K212" s="288"/>
      <c r="L212" s="288"/>
      <c r="M212" s="288"/>
      <c r="N212" s="288"/>
      <c r="O212" s="288"/>
      <c r="P212" s="288"/>
      <c r="Q212" s="288"/>
      <c r="R212" s="288"/>
      <c r="S212" s="288"/>
      <c r="T212" s="309"/>
      <c r="U212" s="288"/>
      <c r="V212" s="288"/>
      <c r="W212" s="288"/>
      <c r="X212" s="288"/>
      <c r="Y212" s="288"/>
      <c r="Z212" s="288"/>
      <c r="AA212" s="288"/>
      <c r="AB212" s="288"/>
      <c r="AC212" s="288"/>
      <c r="AD212" s="288"/>
      <c r="AE212" s="288"/>
      <c r="AF212" s="288"/>
      <c r="AG212" s="288"/>
      <c r="AH212" s="288"/>
      <c r="AI212" s="288"/>
      <c r="AJ212" s="288"/>
      <c r="AK212" s="288"/>
    </row>
    <row r="213" spans="1:37" ht="16">
      <c r="A213" s="288"/>
      <c r="B213" s="288"/>
      <c r="C213" s="288"/>
      <c r="D213" s="288"/>
      <c r="E213" s="288"/>
      <c r="F213" s="288"/>
      <c r="G213" s="288"/>
      <c r="H213" s="288"/>
      <c r="I213" s="288"/>
      <c r="J213" s="288"/>
      <c r="K213" s="288"/>
      <c r="L213" s="288"/>
      <c r="M213" s="288"/>
      <c r="N213" s="288"/>
      <c r="O213" s="288"/>
      <c r="P213" s="288"/>
      <c r="Q213" s="288"/>
      <c r="R213" s="288"/>
      <c r="S213" s="288"/>
      <c r="T213" s="309"/>
      <c r="U213" s="288"/>
      <c r="V213" s="288"/>
      <c r="W213" s="288"/>
      <c r="X213" s="288"/>
      <c r="Y213" s="288"/>
      <c r="Z213" s="288"/>
      <c r="AA213" s="288"/>
      <c r="AB213" s="288"/>
      <c r="AC213" s="288"/>
      <c r="AD213" s="288"/>
      <c r="AE213" s="288"/>
      <c r="AF213" s="288"/>
      <c r="AG213" s="288"/>
      <c r="AH213" s="288"/>
      <c r="AI213" s="288"/>
      <c r="AJ213" s="288"/>
      <c r="AK213" s="288"/>
    </row>
    <row r="214" spans="1:37" ht="16">
      <c r="A214" s="288"/>
      <c r="B214" s="288"/>
      <c r="C214" s="288"/>
      <c r="D214" s="288"/>
      <c r="E214" s="288"/>
      <c r="F214" s="288"/>
      <c r="G214" s="288"/>
      <c r="H214" s="288"/>
      <c r="I214" s="288"/>
      <c r="J214" s="288"/>
      <c r="K214" s="288"/>
      <c r="L214" s="288"/>
      <c r="M214" s="288"/>
      <c r="N214" s="288"/>
      <c r="O214" s="288"/>
      <c r="P214" s="288"/>
      <c r="Q214" s="288"/>
      <c r="R214" s="288"/>
      <c r="S214" s="288"/>
      <c r="T214" s="309"/>
      <c r="U214" s="288"/>
      <c r="V214" s="288"/>
      <c r="W214" s="288"/>
      <c r="X214" s="288"/>
      <c r="Y214" s="288"/>
      <c r="Z214" s="288"/>
      <c r="AA214" s="288"/>
      <c r="AB214" s="288"/>
      <c r="AC214" s="288"/>
      <c r="AD214" s="288"/>
      <c r="AE214" s="288"/>
      <c r="AF214" s="288"/>
      <c r="AG214" s="288"/>
      <c r="AH214" s="288"/>
      <c r="AI214" s="288"/>
      <c r="AJ214" s="288"/>
      <c r="AK214" s="288"/>
    </row>
    <row r="215" spans="1:37" ht="16">
      <c r="A215" s="288"/>
      <c r="B215" s="288"/>
      <c r="C215" s="288"/>
      <c r="D215" s="288"/>
      <c r="E215" s="288"/>
      <c r="F215" s="288"/>
      <c r="G215" s="288"/>
      <c r="H215" s="288"/>
      <c r="I215" s="288"/>
      <c r="J215" s="288"/>
      <c r="K215" s="288"/>
      <c r="L215" s="288"/>
      <c r="M215" s="288"/>
      <c r="N215" s="288"/>
      <c r="O215" s="288"/>
      <c r="P215" s="288"/>
      <c r="Q215" s="288"/>
      <c r="R215" s="288"/>
      <c r="S215" s="288"/>
      <c r="T215" s="309"/>
      <c r="U215" s="288"/>
      <c r="V215" s="288"/>
      <c r="W215" s="288"/>
      <c r="X215" s="288"/>
      <c r="Y215" s="288"/>
      <c r="Z215" s="288"/>
      <c r="AA215" s="288"/>
      <c r="AB215" s="288"/>
      <c r="AC215" s="288"/>
      <c r="AD215" s="288"/>
      <c r="AE215" s="288"/>
      <c r="AF215" s="288"/>
      <c r="AG215" s="288"/>
      <c r="AH215" s="288"/>
      <c r="AI215" s="288"/>
      <c r="AJ215" s="288"/>
      <c r="AK215" s="288"/>
    </row>
    <row r="216" spans="1:37" ht="16">
      <c r="A216" s="288"/>
      <c r="B216" s="288"/>
      <c r="C216" s="288"/>
      <c r="D216" s="288"/>
      <c r="E216" s="288"/>
      <c r="F216" s="288"/>
      <c r="G216" s="288"/>
      <c r="H216" s="288"/>
      <c r="I216" s="288"/>
      <c r="J216" s="288"/>
      <c r="K216" s="288"/>
      <c r="L216" s="288"/>
      <c r="M216" s="288"/>
      <c r="N216" s="288"/>
      <c r="O216" s="288"/>
      <c r="P216" s="288"/>
      <c r="Q216" s="288"/>
      <c r="R216" s="288"/>
      <c r="S216" s="288"/>
      <c r="T216" s="309"/>
      <c r="U216" s="288"/>
      <c r="V216" s="288"/>
      <c r="W216" s="288"/>
      <c r="X216" s="288"/>
      <c r="Y216" s="288"/>
      <c r="Z216" s="288"/>
      <c r="AA216" s="288"/>
      <c r="AB216" s="288"/>
      <c r="AC216" s="288"/>
      <c r="AD216" s="288"/>
      <c r="AE216" s="288"/>
      <c r="AF216" s="288"/>
      <c r="AG216" s="288"/>
      <c r="AH216" s="288"/>
      <c r="AI216" s="288"/>
      <c r="AJ216" s="288"/>
      <c r="AK216" s="288"/>
    </row>
    <row r="217" spans="1:37" ht="16">
      <c r="A217" s="288"/>
      <c r="B217" s="288"/>
      <c r="C217" s="288"/>
      <c r="D217" s="288"/>
      <c r="E217" s="288"/>
      <c r="F217" s="288"/>
      <c r="G217" s="288"/>
      <c r="H217" s="288"/>
      <c r="I217" s="288"/>
      <c r="J217" s="288"/>
      <c r="K217" s="288"/>
      <c r="L217" s="288"/>
      <c r="M217" s="288"/>
      <c r="N217" s="288"/>
      <c r="O217" s="288"/>
      <c r="P217" s="288"/>
      <c r="Q217" s="288"/>
      <c r="R217" s="288"/>
      <c r="S217" s="288"/>
      <c r="T217" s="309"/>
      <c r="U217" s="288"/>
      <c r="V217" s="288"/>
      <c r="W217" s="288"/>
      <c r="X217" s="288"/>
      <c r="Y217" s="288"/>
      <c r="Z217" s="288"/>
      <c r="AA217" s="288"/>
      <c r="AB217" s="288"/>
      <c r="AC217" s="288"/>
      <c r="AD217" s="288"/>
      <c r="AE217" s="288"/>
      <c r="AF217" s="288"/>
      <c r="AG217" s="288"/>
      <c r="AH217" s="288"/>
      <c r="AI217" s="288"/>
      <c r="AJ217" s="288"/>
      <c r="AK217" s="288"/>
    </row>
    <row r="218" spans="1:37" ht="16">
      <c r="A218" s="288"/>
      <c r="B218" s="288"/>
      <c r="C218" s="288"/>
      <c r="D218" s="288"/>
      <c r="E218" s="288"/>
      <c r="F218" s="288"/>
      <c r="G218" s="288"/>
      <c r="H218" s="288"/>
      <c r="I218" s="288"/>
      <c r="J218" s="288"/>
      <c r="K218" s="288"/>
      <c r="L218" s="288"/>
      <c r="M218" s="288"/>
      <c r="N218" s="288"/>
      <c r="O218" s="288"/>
      <c r="P218" s="288"/>
      <c r="Q218" s="288"/>
      <c r="R218" s="288"/>
      <c r="S218" s="288"/>
      <c r="T218" s="309"/>
      <c r="U218" s="288"/>
      <c r="V218" s="288"/>
      <c r="W218" s="288"/>
      <c r="X218" s="288"/>
      <c r="Y218" s="288"/>
      <c r="Z218" s="288"/>
      <c r="AA218" s="288"/>
      <c r="AB218" s="288"/>
      <c r="AC218" s="288"/>
      <c r="AD218" s="288"/>
      <c r="AE218" s="288"/>
      <c r="AF218" s="288"/>
      <c r="AG218" s="288"/>
      <c r="AH218" s="288"/>
      <c r="AI218" s="288"/>
      <c r="AJ218" s="288"/>
      <c r="AK218" s="288"/>
    </row>
    <row r="219" spans="1:37" ht="16">
      <c r="A219" s="288"/>
      <c r="B219" s="288"/>
      <c r="C219" s="288"/>
      <c r="D219" s="288"/>
      <c r="E219" s="288"/>
      <c r="F219" s="288"/>
      <c r="G219" s="288"/>
      <c r="H219" s="288"/>
      <c r="I219" s="288"/>
      <c r="J219" s="288"/>
      <c r="K219" s="288"/>
      <c r="L219" s="288"/>
      <c r="M219" s="288"/>
      <c r="N219" s="288"/>
      <c r="O219" s="288"/>
      <c r="P219" s="288"/>
      <c r="Q219" s="288"/>
      <c r="R219" s="288"/>
      <c r="S219" s="288"/>
      <c r="T219" s="309"/>
      <c r="U219" s="288"/>
      <c r="V219" s="288"/>
      <c r="W219" s="288"/>
      <c r="X219" s="288"/>
      <c r="Y219" s="288"/>
      <c r="Z219" s="288"/>
      <c r="AA219" s="288"/>
      <c r="AB219" s="288"/>
      <c r="AC219" s="288"/>
      <c r="AD219" s="288"/>
      <c r="AE219" s="288"/>
      <c r="AF219" s="288"/>
      <c r="AG219" s="288"/>
      <c r="AH219" s="288"/>
      <c r="AI219" s="288"/>
      <c r="AJ219" s="288"/>
      <c r="AK219" s="288"/>
    </row>
    <row r="220" spans="1:37" ht="16">
      <c r="A220" s="288"/>
      <c r="B220" s="288"/>
      <c r="C220" s="288"/>
      <c r="D220" s="288"/>
      <c r="E220" s="288"/>
      <c r="F220" s="288"/>
      <c r="G220" s="288"/>
      <c r="H220" s="288"/>
      <c r="I220" s="288"/>
      <c r="J220" s="288"/>
      <c r="K220" s="288"/>
      <c r="L220" s="288"/>
      <c r="M220" s="288"/>
      <c r="N220" s="288"/>
      <c r="O220" s="288"/>
      <c r="P220" s="288"/>
      <c r="Q220" s="288"/>
      <c r="R220" s="288"/>
      <c r="S220" s="288"/>
      <c r="T220" s="309"/>
      <c r="U220" s="288"/>
      <c r="V220" s="288"/>
      <c r="W220" s="288"/>
      <c r="X220" s="288"/>
      <c r="Y220" s="288"/>
      <c r="Z220" s="288"/>
      <c r="AA220" s="288"/>
      <c r="AB220" s="288"/>
      <c r="AC220" s="288"/>
      <c r="AD220" s="288"/>
      <c r="AE220" s="288"/>
      <c r="AF220" s="288"/>
      <c r="AG220" s="288"/>
      <c r="AH220" s="288"/>
      <c r="AI220" s="288"/>
      <c r="AJ220" s="288"/>
      <c r="AK220" s="288"/>
    </row>
    <row r="221" spans="1:37" ht="16">
      <c r="A221" s="288"/>
      <c r="B221" s="288"/>
      <c r="C221" s="288"/>
      <c r="D221" s="288"/>
      <c r="E221" s="288"/>
      <c r="F221" s="288"/>
      <c r="G221" s="288"/>
      <c r="H221" s="288"/>
      <c r="I221" s="288"/>
      <c r="J221" s="288"/>
      <c r="K221" s="288"/>
      <c r="L221" s="288"/>
      <c r="M221" s="288"/>
      <c r="N221" s="288"/>
      <c r="O221" s="288"/>
      <c r="P221" s="288"/>
      <c r="Q221" s="288"/>
      <c r="R221" s="288"/>
      <c r="S221" s="288"/>
      <c r="T221" s="309"/>
      <c r="U221" s="288"/>
      <c r="V221" s="288"/>
      <c r="W221" s="288"/>
      <c r="X221" s="288"/>
      <c r="Y221" s="288"/>
      <c r="Z221" s="288"/>
      <c r="AA221" s="288"/>
      <c r="AB221" s="288"/>
      <c r="AC221" s="288"/>
      <c r="AD221" s="288"/>
      <c r="AE221" s="288"/>
      <c r="AF221" s="288"/>
      <c r="AG221" s="288"/>
      <c r="AH221" s="288"/>
      <c r="AI221" s="288"/>
      <c r="AJ221" s="288"/>
      <c r="AK221" s="288"/>
    </row>
    <row r="222" spans="1:37" ht="16">
      <c r="A222" s="288"/>
      <c r="B222" s="288"/>
      <c r="C222" s="288"/>
      <c r="D222" s="288"/>
      <c r="E222" s="288"/>
      <c r="F222" s="288"/>
      <c r="G222" s="288"/>
      <c r="H222" s="288"/>
      <c r="I222" s="288"/>
      <c r="J222" s="288"/>
      <c r="K222" s="288"/>
      <c r="L222" s="288"/>
      <c r="M222" s="288"/>
      <c r="N222" s="288"/>
      <c r="O222" s="288"/>
      <c r="P222" s="288"/>
      <c r="Q222" s="288"/>
      <c r="R222" s="288"/>
      <c r="S222" s="288"/>
      <c r="T222" s="309"/>
      <c r="U222" s="288"/>
      <c r="V222" s="288"/>
      <c r="W222" s="288"/>
      <c r="X222" s="288"/>
      <c r="Y222" s="288"/>
      <c r="Z222" s="288"/>
      <c r="AA222" s="288"/>
      <c r="AB222" s="288"/>
      <c r="AC222" s="288"/>
      <c r="AD222" s="288"/>
      <c r="AE222" s="288"/>
      <c r="AF222" s="288"/>
      <c r="AG222" s="288"/>
      <c r="AH222" s="288"/>
      <c r="AI222" s="288"/>
      <c r="AJ222" s="288"/>
      <c r="AK222" s="288"/>
    </row>
    <row r="223" spans="1:37" ht="16">
      <c r="A223" s="288"/>
      <c r="B223" s="288"/>
      <c r="C223" s="288"/>
      <c r="D223" s="288"/>
      <c r="E223" s="288"/>
      <c r="F223" s="288"/>
      <c r="G223" s="288"/>
      <c r="H223" s="288"/>
      <c r="I223" s="288"/>
      <c r="J223" s="288"/>
      <c r="K223" s="288"/>
      <c r="L223" s="288"/>
      <c r="M223" s="288"/>
      <c r="N223" s="288"/>
      <c r="O223" s="288"/>
      <c r="P223" s="288"/>
      <c r="Q223" s="288"/>
      <c r="R223" s="288"/>
      <c r="S223" s="288"/>
      <c r="T223" s="309"/>
      <c r="U223" s="288"/>
      <c r="V223" s="288"/>
      <c r="W223" s="288"/>
      <c r="X223" s="288"/>
      <c r="Y223" s="288"/>
      <c r="Z223" s="288"/>
      <c r="AA223" s="288"/>
      <c r="AB223" s="288"/>
      <c r="AC223" s="288"/>
      <c r="AD223" s="288"/>
      <c r="AE223" s="288"/>
      <c r="AF223" s="288"/>
      <c r="AG223" s="288"/>
      <c r="AH223" s="288"/>
      <c r="AI223" s="288"/>
      <c r="AJ223" s="288"/>
      <c r="AK223" s="288"/>
    </row>
    <row r="224" spans="1:37" ht="16">
      <c r="A224" s="288"/>
      <c r="B224" s="288"/>
      <c r="C224" s="288"/>
      <c r="D224" s="288"/>
      <c r="E224" s="288"/>
      <c r="F224" s="288"/>
      <c r="G224" s="288"/>
      <c r="H224" s="288"/>
      <c r="I224" s="288"/>
      <c r="J224" s="288"/>
      <c r="K224" s="288"/>
      <c r="L224" s="288"/>
      <c r="M224" s="288"/>
      <c r="N224" s="288"/>
      <c r="O224" s="288"/>
      <c r="P224" s="288"/>
      <c r="Q224" s="288"/>
      <c r="R224" s="288"/>
      <c r="S224" s="288"/>
      <c r="T224" s="309"/>
      <c r="U224" s="288"/>
      <c r="V224" s="288"/>
      <c r="W224" s="288"/>
      <c r="X224" s="288"/>
      <c r="Y224" s="288"/>
      <c r="Z224" s="288"/>
      <c r="AA224" s="288"/>
      <c r="AB224" s="288"/>
      <c r="AC224" s="288"/>
      <c r="AD224" s="288"/>
      <c r="AE224" s="288"/>
      <c r="AF224" s="288"/>
      <c r="AG224" s="288"/>
      <c r="AH224" s="288"/>
      <c r="AI224" s="288"/>
      <c r="AJ224" s="288"/>
      <c r="AK224" s="288"/>
    </row>
    <row r="225" spans="1:37" ht="16">
      <c r="A225" s="288"/>
      <c r="B225" s="288"/>
      <c r="C225" s="288"/>
      <c r="D225" s="288"/>
      <c r="E225" s="288"/>
      <c r="F225" s="288"/>
      <c r="G225" s="288"/>
      <c r="H225" s="288"/>
      <c r="I225" s="288"/>
      <c r="J225" s="288"/>
      <c r="K225" s="288"/>
      <c r="L225" s="288"/>
      <c r="M225" s="288"/>
      <c r="N225" s="288"/>
      <c r="O225" s="288"/>
      <c r="P225" s="288"/>
      <c r="Q225" s="288"/>
      <c r="R225" s="288"/>
      <c r="S225" s="288"/>
      <c r="T225" s="309"/>
      <c r="U225" s="288"/>
      <c r="V225" s="288"/>
      <c r="W225" s="288"/>
      <c r="X225" s="288"/>
      <c r="Y225" s="288"/>
      <c r="Z225" s="288"/>
      <c r="AA225" s="288"/>
      <c r="AB225" s="288"/>
      <c r="AC225" s="288"/>
      <c r="AD225" s="288"/>
      <c r="AE225" s="288"/>
      <c r="AF225" s="288"/>
      <c r="AG225" s="288"/>
      <c r="AH225" s="288"/>
      <c r="AI225" s="288"/>
      <c r="AJ225" s="288"/>
      <c r="AK225" s="288"/>
    </row>
    <row r="226" spans="1:37" ht="16">
      <c r="A226" s="288"/>
      <c r="B226" s="288"/>
      <c r="C226" s="288"/>
      <c r="D226" s="288"/>
      <c r="E226" s="288"/>
      <c r="F226" s="288"/>
      <c r="G226" s="288"/>
      <c r="H226" s="288"/>
      <c r="I226" s="288"/>
      <c r="J226" s="288"/>
      <c r="K226" s="288"/>
      <c r="L226" s="288"/>
      <c r="M226" s="288"/>
      <c r="N226" s="288"/>
      <c r="O226" s="288"/>
      <c r="P226" s="288"/>
      <c r="Q226" s="288"/>
      <c r="R226" s="288"/>
      <c r="S226" s="288"/>
      <c r="T226" s="309"/>
      <c r="U226" s="288"/>
      <c r="V226" s="288"/>
      <c r="W226" s="288"/>
      <c r="X226" s="288"/>
      <c r="Y226" s="288"/>
      <c r="Z226" s="288"/>
      <c r="AA226" s="288"/>
      <c r="AB226" s="288"/>
      <c r="AC226" s="288"/>
      <c r="AD226" s="288"/>
      <c r="AE226" s="288"/>
      <c r="AF226" s="288"/>
      <c r="AG226" s="288"/>
      <c r="AH226" s="288"/>
      <c r="AI226" s="288"/>
      <c r="AJ226" s="288"/>
      <c r="AK226" s="288"/>
    </row>
    <row r="227" spans="1:37" ht="16">
      <c r="A227" s="288"/>
      <c r="B227" s="288"/>
      <c r="C227" s="288"/>
      <c r="D227" s="288"/>
      <c r="E227" s="288"/>
      <c r="F227" s="288"/>
      <c r="G227" s="288"/>
      <c r="H227" s="288"/>
      <c r="I227" s="288"/>
      <c r="J227" s="288"/>
      <c r="K227" s="288"/>
      <c r="L227" s="288"/>
      <c r="M227" s="288"/>
      <c r="N227" s="288"/>
      <c r="O227" s="288"/>
      <c r="P227" s="288"/>
      <c r="Q227" s="288"/>
      <c r="R227" s="288"/>
      <c r="S227" s="288"/>
      <c r="T227" s="309"/>
      <c r="U227" s="288"/>
      <c r="V227" s="288"/>
      <c r="W227" s="288"/>
      <c r="X227" s="288"/>
      <c r="Y227" s="288"/>
      <c r="Z227" s="288"/>
      <c r="AA227" s="288"/>
      <c r="AB227" s="288"/>
      <c r="AC227" s="288"/>
      <c r="AD227" s="288"/>
      <c r="AE227" s="288"/>
      <c r="AF227" s="288"/>
      <c r="AG227" s="288"/>
      <c r="AH227" s="288"/>
      <c r="AI227" s="288"/>
      <c r="AJ227" s="288"/>
      <c r="AK227" s="288"/>
    </row>
    <row r="228" spans="1:37" ht="16">
      <c r="A228" s="288"/>
      <c r="B228" s="288"/>
      <c r="C228" s="288"/>
      <c r="D228" s="288"/>
      <c r="E228" s="288"/>
      <c r="F228" s="288"/>
      <c r="G228" s="288"/>
      <c r="H228" s="288"/>
      <c r="I228" s="288"/>
      <c r="J228" s="288"/>
      <c r="K228" s="288"/>
      <c r="L228" s="288"/>
      <c r="M228" s="288"/>
      <c r="N228" s="288"/>
      <c r="O228" s="288"/>
      <c r="P228" s="288"/>
      <c r="Q228" s="288"/>
      <c r="R228" s="288"/>
      <c r="S228" s="288"/>
      <c r="T228" s="309"/>
      <c r="U228" s="288"/>
      <c r="V228" s="288"/>
      <c r="W228" s="288"/>
      <c r="X228" s="288"/>
      <c r="Y228" s="288"/>
      <c r="Z228" s="288"/>
      <c r="AA228" s="288"/>
      <c r="AB228" s="288"/>
      <c r="AC228" s="288"/>
      <c r="AD228" s="288"/>
      <c r="AE228" s="288"/>
      <c r="AF228" s="288"/>
      <c r="AG228" s="288"/>
      <c r="AH228" s="288"/>
      <c r="AI228" s="288"/>
      <c r="AJ228" s="288"/>
      <c r="AK228" s="288"/>
    </row>
    <row r="229" spans="1:37" ht="16">
      <c r="A229" s="288"/>
      <c r="B229" s="288"/>
      <c r="C229" s="288"/>
      <c r="D229" s="288"/>
      <c r="E229" s="288"/>
      <c r="F229" s="288"/>
      <c r="G229" s="288"/>
      <c r="H229" s="288"/>
      <c r="I229" s="288"/>
      <c r="J229" s="288"/>
      <c r="K229" s="288"/>
      <c r="L229" s="288"/>
      <c r="M229" s="288"/>
      <c r="N229" s="288"/>
      <c r="O229" s="288"/>
      <c r="P229" s="288"/>
      <c r="Q229" s="288"/>
      <c r="R229" s="288"/>
      <c r="S229" s="288"/>
      <c r="T229" s="309"/>
      <c r="U229" s="288"/>
      <c r="V229" s="288"/>
      <c r="W229" s="288"/>
      <c r="X229" s="288"/>
      <c r="Y229" s="288"/>
      <c r="Z229" s="288"/>
      <c r="AA229" s="288"/>
      <c r="AB229" s="288"/>
      <c r="AC229" s="288"/>
      <c r="AD229" s="288"/>
      <c r="AE229" s="288"/>
      <c r="AF229" s="288"/>
      <c r="AG229" s="288"/>
      <c r="AH229" s="288"/>
      <c r="AI229" s="288"/>
      <c r="AJ229" s="288"/>
      <c r="AK229" s="288"/>
    </row>
    <row r="230" spans="1:37" ht="16">
      <c r="A230" s="288"/>
      <c r="B230" s="288"/>
      <c r="C230" s="288"/>
      <c r="D230" s="288"/>
      <c r="E230" s="288"/>
      <c r="F230" s="288"/>
      <c r="G230" s="288"/>
      <c r="H230" s="288"/>
      <c r="I230" s="288"/>
      <c r="J230" s="288"/>
      <c r="K230" s="288"/>
      <c r="L230" s="288"/>
      <c r="M230" s="288"/>
      <c r="N230" s="288"/>
      <c r="O230" s="288"/>
      <c r="P230" s="288"/>
      <c r="Q230" s="288"/>
      <c r="R230" s="288"/>
      <c r="S230" s="288"/>
      <c r="T230" s="309"/>
      <c r="U230" s="288"/>
      <c r="V230" s="288"/>
      <c r="W230" s="288"/>
      <c r="X230" s="288"/>
      <c r="Y230" s="288"/>
      <c r="Z230" s="288"/>
      <c r="AA230" s="288"/>
      <c r="AB230" s="288"/>
      <c r="AC230" s="288"/>
      <c r="AD230" s="288"/>
      <c r="AE230" s="288"/>
      <c r="AF230" s="288"/>
      <c r="AG230" s="288"/>
      <c r="AH230" s="288"/>
      <c r="AI230" s="288"/>
      <c r="AJ230" s="288"/>
      <c r="AK230" s="288"/>
    </row>
    <row r="231" spans="1:37" ht="16">
      <c r="A231" s="288"/>
      <c r="B231" s="288"/>
      <c r="C231" s="288"/>
      <c r="D231" s="288"/>
      <c r="E231" s="288"/>
      <c r="F231" s="288"/>
      <c r="G231" s="288"/>
      <c r="H231" s="288"/>
      <c r="I231" s="288"/>
      <c r="J231" s="288"/>
      <c r="K231" s="288"/>
      <c r="L231" s="288"/>
      <c r="M231" s="288"/>
      <c r="N231" s="288"/>
      <c r="O231" s="288"/>
      <c r="P231" s="288"/>
      <c r="Q231" s="288"/>
      <c r="R231" s="288"/>
      <c r="S231" s="288"/>
      <c r="T231" s="309"/>
      <c r="U231" s="288"/>
      <c r="V231" s="288"/>
      <c r="W231" s="288"/>
      <c r="X231" s="288"/>
      <c r="Y231" s="288"/>
      <c r="Z231" s="288"/>
      <c r="AA231" s="288"/>
      <c r="AB231" s="288"/>
      <c r="AC231" s="288"/>
      <c r="AD231" s="288"/>
      <c r="AE231" s="288"/>
      <c r="AF231" s="288"/>
      <c r="AG231" s="288"/>
      <c r="AH231" s="288"/>
      <c r="AI231" s="288"/>
      <c r="AJ231" s="288"/>
      <c r="AK231" s="288"/>
    </row>
    <row r="232" spans="1:37" ht="16">
      <c r="A232" s="288"/>
      <c r="B232" s="288"/>
      <c r="C232" s="288"/>
      <c r="D232" s="288"/>
      <c r="E232" s="288"/>
      <c r="F232" s="288"/>
      <c r="G232" s="288"/>
      <c r="H232" s="288"/>
      <c r="I232" s="288"/>
      <c r="J232" s="288"/>
      <c r="K232" s="288"/>
      <c r="L232" s="288"/>
      <c r="M232" s="288"/>
      <c r="N232" s="288"/>
      <c r="O232" s="288"/>
      <c r="P232" s="288"/>
      <c r="Q232" s="288"/>
      <c r="R232" s="288"/>
      <c r="S232" s="288"/>
      <c r="T232" s="309"/>
      <c r="U232" s="288"/>
      <c r="V232" s="288"/>
      <c r="W232" s="288"/>
      <c r="X232" s="288"/>
      <c r="Y232" s="288"/>
      <c r="Z232" s="288"/>
      <c r="AA232" s="288"/>
      <c r="AB232" s="288"/>
      <c r="AC232" s="288"/>
      <c r="AD232" s="288"/>
      <c r="AE232" s="288"/>
      <c r="AF232" s="288"/>
      <c r="AG232" s="288"/>
      <c r="AH232" s="288"/>
      <c r="AI232" s="288"/>
      <c r="AJ232" s="288"/>
      <c r="AK232" s="288"/>
    </row>
    <row r="233" spans="1:37" ht="16">
      <c r="A233" s="288"/>
      <c r="B233" s="288"/>
      <c r="C233" s="288"/>
      <c r="D233" s="288"/>
      <c r="E233" s="288"/>
      <c r="F233" s="288"/>
      <c r="G233" s="288"/>
      <c r="H233" s="288"/>
      <c r="I233" s="288"/>
      <c r="J233" s="288"/>
      <c r="K233" s="288"/>
      <c r="L233" s="288"/>
      <c r="M233" s="288"/>
      <c r="N233" s="288"/>
      <c r="O233" s="288"/>
      <c r="P233" s="288"/>
      <c r="Q233" s="288"/>
      <c r="R233" s="288"/>
      <c r="S233" s="288"/>
      <c r="T233" s="309"/>
      <c r="U233" s="288"/>
      <c r="V233" s="288"/>
      <c r="W233" s="288"/>
      <c r="X233" s="288"/>
      <c r="Y233" s="288"/>
      <c r="Z233" s="288"/>
      <c r="AA233" s="288"/>
      <c r="AB233" s="288"/>
      <c r="AC233" s="288"/>
      <c r="AD233" s="288"/>
      <c r="AE233" s="288"/>
      <c r="AF233" s="288"/>
      <c r="AG233" s="288"/>
      <c r="AH233" s="288"/>
      <c r="AI233" s="288"/>
      <c r="AJ233" s="288"/>
      <c r="AK233" s="288"/>
    </row>
    <row r="234" spans="1:37" ht="16">
      <c r="A234" s="288"/>
      <c r="B234" s="288"/>
      <c r="C234" s="288"/>
      <c r="D234" s="288"/>
      <c r="E234" s="288"/>
      <c r="F234" s="288"/>
      <c r="G234" s="288"/>
      <c r="H234" s="288"/>
      <c r="I234" s="288"/>
      <c r="J234" s="288"/>
      <c r="K234" s="288"/>
      <c r="L234" s="288"/>
      <c r="M234" s="288"/>
      <c r="N234" s="288"/>
      <c r="O234" s="288"/>
      <c r="P234" s="288"/>
      <c r="Q234" s="288"/>
      <c r="R234" s="288"/>
      <c r="S234" s="288"/>
      <c r="T234" s="309"/>
      <c r="U234" s="288"/>
      <c r="V234" s="288"/>
      <c r="W234" s="288"/>
      <c r="X234" s="288"/>
      <c r="Y234" s="288"/>
      <c r="Z234" s="288"/>
      <c r="AA234" s="288"/>
      <c r="AB234" s="288"/>
      <c r="AC234" s="288"/>
      <c r="AD234" s="288"/>
      <c r="AE234" s="288"/>
      <c r="AF234" s="288"/>
      <c r="AG234" s="288"/>
      <c r="AH234" s="288"/>
      <c r="AI234" s="288"/>
      <c r="AJ234" s="288"/>
      <c r="AK234" s="288"/>
    </row>
    <row r="235" spans="1:37" ht="16">
      <c r="A235" s="288"/>
      <c r="B235" s="288"/>
      <c r="C235" s="288"/>
      <c r="D235" s="288"/>
      <c r="E235" s="288"/>
      <c r="F235" s="288"/>
      <c r="G235" s="288"/>
      <c r="H235" s="288"/>
      <c r="I235" s="288"/>
      <c r="J235" s="288"/>
      <c r="K235" s="288"/>
      <c r="L235" s="288"/>
      <c r="M235" s="288"/>
      <c r="N235" s="288"/>
      <c r="O235" s="288"/>
      <c r="P235" s="288"/>
      <c r="Q235" s="288"/>
      <c r="R235" s="288"/>
      <c r="S235" s="288"/>
      <c r="T235" s="309"/>
      <c r="U235" s="288"/>
      <c r="V235" s="288"/>
      <c r="W235" s="288"/>
      <c r="X235" s="288"/>
      <c r="Y235" s="288"/>
      <c r="Z235" s="288"/>
      <c r="AA235" s="288"/>
      <c r="AB235" s="288"/>
      <c r="AC235" s="288"/>
      <c r="AD235" s="288"/>
      <c r="AE235" s="288"/>
      <c r="AF235" s="288"/>
      <c r="AG235" s="288"/>
      <c r="AH235" s="288"/>
      <c r="AI235" s="288"/>
      <c r="AJ235" s="288"/>
      <c r="AK235" s="288"/>
    </row>
    <row r="236" spans="1:37" ht="16">
      <c r="A236" s="288"/>
      <c r="B236" s="288"/>
      <c r="C236" s="288"/>
      <c r="D236" s="288"/>
      <c r="E236" s="288"/>
      <c r="F236" s="288"/>
      <c r="G236" s="288"/>
      <c r="H236" s="288"/>
      <c r="I236" s="288"/>
      <c r="J236" s="288"/>
      <c r="K236" s="288"/>
      <c r="L236" s="288"/>
      <c r="M236" s="288"/>
      <c r="N236" s="288"/>
      <c r="O236" s="288"/>
      <c r="P236" s="288"/>
      <c r="Q236" s="288"/>
      <c r="R236" s="288"/>
      <c r="S236" s="288"/>
      <c r="T236" s="309"/>
      <c r="U236" s="288"/>
      <c r="V236" s="288"/>
      <c r="W236" s="288"/>
      <c r="X236" s="288"/>
      <c r="Y236" s="288"/>
      <c r="Z236" s="288"/>
      <c r="AA236" s="288"/>
      <c r="AB236" s="288"/>
      <c r="AC236" s="288"/>
      <c r="AD236" s="288"/>
      <c r="AE236" s="288"/>
      <c r="AF236" s="288"/>
      <c r="AG236" s="288"/>
      <c r="AH236" s="288"/>
      <c r="AI236" s="288"/>
      <c r="AJ236" s="288"/>
      <c r="AK236" s="288"/>
    </row>
    <row r="237" spans="1:37" ht="16">
      <c r="A237" s="288"/>
      <c r="B237" s="288"/>
      <c r="C237" s="288"/>
      <c r="D237" s="288"/>
      <c r="E237" s="288"/>
      <c r="F237" s="288"/>
      <c r="G237" s="288"/>
      <c r="H237" s="288"/>
      <c r="I237" s="288"/>
      <c r="J237" s="288"/>
      <c r="K237" s="288"/>
      <c r="L237" s="288"/>
      <c r="M237" s="288"/>
      <c r="N237" s="288"/>
      <c r="O237" s="288"/>
      <c r="P237" s="288"/>
      <c r="Q237" s="288"/>
      <c r="R237" s="288"/>
      <c r="S237" s="288"/>
      <c r="T237" s="309"/>
      <c r="U237" s="288"/>
      <c r="V237" s="288"/>
      <c r="W237" s="288"/>
      <c r="X237" s="288"/>
      <c r="Y237" s="288"/>
      <c r="Z237" s="288"/>
      <c r="AA237" s="288"/>
      <c r="AB237" s="288"/>
      <c r="AC237" s="288"/>
      <c r="AD237" s="288"/>
      <c r="AE237" s="288"/>
      <c r="AF237" s="288"/>
      <c r="AG237" s="288"/>
      <c r="AH237" s="288"/>
      <c r="AI237" s="288"/>
      <c r="AJ237" s="288"/>
      <c r="AK237" s="288"/>
    </row>
    <row r="238" spans="1:37" ht="16">
      <c r="A238" s="288"/>
      <c r="B238" s="288"/>
      <c r="C238" s="288"/>
      <c r="D238" s="288"/>
      <c r="E238" s="288"/>
      <c r="F238" s="288"/>
      <c r="G238" s="288"/>
      <c r="H238" s="288"/>
      <c r="I238" s="288"/>
      <c r="J238" s="288"/>
      <c r="K238" s="288"/>
      <c r="L238" s="288"/>
      <c r="M238" s="288"/>
      <c r="N238" s="288"/>
      <c r="O238" s="288"/>
      <c r="P238" s="288"/>
      <c r="Q238" s="288"/>
      <c r="R238" s="288"/>
      <c r="S238" s="288"/>
      <c r="T238" s="309"/>
      <c r="U238" s="288"/>
      <c r="V238" s="288"/>
      <c r="W238" s="288"/>
      <c r="X238" s="288"/>
      <c r="Y238" s="288"/>
      <c r="Z238" s="288"/>
      <c r="AA238" s="288"/>
      <c r="AB238" s="288"/>
      <c r="AC238" s="288"/>
      <c r="AD238" s="288"/>
      <c r="AE238" s="288"/>
      <c r="AF238" s="288"/>
      <c r="AG238" s="288"/>
      <c r="AH238" s="288"/>
      <c r="AI238" s="288"/>
      <c r="AJ238" s="288"/>
      <c r="AK238" s="288"/>
    </row>
    <row r="239" spans="1:37" ht="16">
      <c r="A239" s="288"/>
      <c r="B239" s="288"/>
      <c r="C239" s="288"/>
      <c r="D239" s="288"/>
      <c r="E239" s="288"/>
      <c r="F239" s="288"/>
      <c r="G239" s="288"/>
      <c r="H239" s="288"/>
      <c r="I239" s="288"/>
      <c r="J239" s="288"/>
      <c r="K239" s="288"/>
      <c r="L239" s="288"/>
      <c r="M239" s="288"/>
      <c r="N239" s="288"/>
      <c r="O239" s="288"/>
      <c r="P239" s="288"/>
      <c r="Q239" s="288"/>
      <c r="R239" s="288"/>
      <c r="S239" s="288"/>
      <c r="T239" s="309"/>
      <c r="U239" s="288"/>
      <c r="V239" s="288"/>
      <c r="W239" s="288"/>
      <c r="X239" s="288"/>
      <c r="Y239" s="288"/>
      <c r="Z239" s="288"/>
      <c r="AA239" s="288"/>
      <c r="AB239" s="288"/>
      <c r="AC239" s="288"/>
      <c r="AD239" s="288"/>
      <c r="AE239" s="288"/>
      <c r="AF239" s="288"/>
      <c r="AG239" s="288"/>
      <c r="AH239" s="288"/>
      <c r="AI239" s="288"/>
      <c r="AJ239" s="288"/>
      <c r="AK239" s="288"/>
    </row>
    <row r="240" spans="1:37" ht="16">
      <c r="A240" s="288"/>
      <c r="B240" s="288"/>
      <c r="C240" s="288"/>
      <c r="D240" s="288"/>
      <c r="E240" s="288"/>
      <c r="F240" s="288"/>
      <c r="G240" s="288"/>
      <c r="H240" s="288"/>
      <c r="I240" s="288"/>
      <c r="J240" s="288"/>
      <c r="K240" s="288"/>
      <c r="L240" s="288"/>
      <c r="M240" s="288"/>
      <c r="N240" s="288"/>
      <c r="O240" s="288"/>
      <c r="P240" s="288"/>
      <c r="Q240" s="288"/>
      <c r="R240" s="288"/>
      <c r="S240" s="288"/>
      <c r="T240" s="309"/>
      <c r="U240" s="288"/>
      <c r="V240" s="288"/>
      <c r="W240" s="288"/>
      <c r="X240" s="288"/>
      <c r="Y240" s="288"/>
      <c r="Z240" s="288"/>
      <c r="AA240" s="288"/>
      <c r="AB240" s="288"/>
      <c r="AC240" s="288"/>
      <c r="AD240" s="288"/>
      <c r="AE240" s="288"/>
      <c r="AF240" s="288"/>
      <c r="AG240" s="288"/>
      <c r="AH240" s="288"/>
      <c r="AI240" s="288"/>
      <c r="AJ240" s="288"/>
      <c r="AK240" s="288"/>
    </row>
    <row r="241" spans="1:37" ht="16">
      <c r="A241" s="288"/>
      <c r="B241" s="288"/>
      <c r="C241" s="288"/>
      <c r="D241" s="288"/>
      <c r="E241" s="288"/>
      <c r="F241" s="288"/>
      <c r="G241" s="288"/>
      <c r="H241" s="288"/>
      <c r="I241" s="288"/>
      <c r="J241" s="288"/>
      <c r="K241" s="288"/>
      <c r="L241" s="288"/>
      <c r="M241" s="288"/>
      <c r="N241" s="288"/>
      <c r="O241" s="288"/>
      <c r="P241" s="288"/>
      <c r="Q241" s="288"/>
      <c r="R241" s="288"/>
      <c r="S241" s="288"/>
      <c r="T241" s="309"/>
      <c r="U241" s="288"/>
      <c r="V241" s="288"/>
      <c r="W241" s="288"/>
      <c r="X241" s="288"/>
      <c r="Y241" s="288"/>
      <c r="Z241" s="288"/>
      <c r="AA241" s="288"/>
      <c r="AB241" s="288"/>
      <c r="AC241" s="288"/>
      <c r="AD241" s="288"/>
      <c r="AE241" s="288"/>
      <c r="AF241" s="288"/>
      <c r="AG241" s="288"/>
      <c r="AH241" s="288"/>
      <c r="AI241" s="288"/>
      <c r="AJ241" s="288"/>
      <c r="AK241" s="288"/>
    </row>
    <row r="242" spans="1:37" ht="16">
      <c r="A242" s="288"/>
      <c r="B242" s="288"/>
      <c r="C242" s="288"/>
      <c r="D242" s="288"/>
      <c r="E242" s="288"/>
      <c r="F242" s="288"/>
      <c r="G242" s="288"/>
      <c r="H242" s="288"/>
      <c r="I242" s="288"/>
      <c r="J242" s="288"/>
      <c r="K242" s="288"/>
      <c r="L242" s="288"/>
      <c r="M242" s="288"/>
      <c r="N242" s="288"/>
      <c r="O242" s="288"/>
      <c r="P242" s="288"/>
      <c r="Q242" s="288"/>
      <c r="R242" s="288"/>
      <c r="S242" s="288"/>
      <c r="T242" s="309"/>
      <c r="U242" s="288"/>
      <c r="V242" s="288"/>
      <c r="W242" s="288"/>
      <c r="X242" s="288"/>
      <c r="Y242" s="288"/>
      <c r="Z242" s="288"/>
      <c r="AA242" s="288"/>
      <c r="AB242" s="288"/>
      <c r="AC242" s="288"/>
      <c r="AD242" s="288"/>
      <c r="AE242" s="288"/>
      <c r="AF242" s="288"/>
      <c r="AG242" s="288"/>
      <c r="AH242" s="288"/>
      <c r="AI242" s="288"/>
      <c r="AJ242" s="288"/>
      <c r="AK242" s="288"/>
    </row>
    <row r="243" spans="1:37" ht="16">
      <c r="A243" s="288"/>
      <c r="B243" s="288"/>
      <c r="C243" s="288"/>
      <c r="D243" s="288"/>
      <c r="E243" s="288"/>
      <c r="F243" s="288"/>
      <c r="G243" s="288"/>
      <c r="H243" s="288"/>
      <c r="I243" s="288"/>
      <c r="J243" s="288"/>
      <c r="K243" s="288"/>
      <c r="L243" s="288"/>
      <c r="M243" s="288"/>
      <c r="N243" s="288"/>
      <c r="O243" s="288"/>
      <c r="P243" s="288"/>
      <c r="Q243" s="288"/>
      <c r="R243" s="288"/>
      <c r="S243" s="288"/>
      <c r="T243" s="309"/>
      <c r="U243" s="288"/>
      <c r="V243" s="288"/>
      <c r="W243" s="288"/>
      <c r="X243" s="288"/>
      <c r="Y243" s="288"/>
      <c r="Z243" s="288"/>
      <c r="AA243" s="288"/>
      <c r="AB243" s="288"/>
      <c r="AC243" s="288"/>
      <c r="AD243" s="288"/>
      <c r="AE243" s="288"/>
      <c r="AF243" s="288"/>
      <c r="AG243" s="288"/>
      <c r="AH243" s="288"/>
      <c r="AI243" s="288"/>
      <c r="AJ243" s="288"/>
      <c r="AK243" s="288"/>
    </row>
    <row r="244" spans="1:37" ht="16">
      <c r="A244" s="288"/>
      <c r="B244" s="288"/>
      <c r="C244" s="288"/>
      <c r="D244" s="288"/>
      <c r="E244" s="288"/>
      <c r="F244" s="288"/>
      <c r="G244" s="288"/>
      <c r="H244" s="288"/>
      <c r="I244" s="288"/>
      <c r="J244" s="288"/>
      <c r="K244" s="288"/>
      <c r="L244" s="288"/>
      <c r="M244" s="288"/>
      <c r="N244" s="288"/>
      <c r="O244" s="288"/>
      <c r="P244" s="288"/>
      <c r="Q244" s="288"/>
      <c r="R244" s="288"/>
      <c r="S244" s="288"/>
      <c r="T244" s="309"/>
      <c r="U244" s="288"/>
      <c r="V244" s="288"/>
      <c r="W244" s="288"/>
      <c r="X244" s="288"/>
      <c r="Y244" s="288"/>
      <c r="Z244" s="288"/>
      <c r="AA244" s="288"/>
      <c r="AB244" s="288"/>
      <c r="AC244" s="288"/>
      <c r="AD244" s="288"/>
      <c r="AE244" s="288"/>
      <c r="AF244" s="288"/>
      <c r="AG244" s="288"/>
      <c r="AH244" s="288"/>
      <c r="AI244" s="288"/>
      <c r="AJ244" s="288"/>
      <c r="AK244" s="288"/>
    </row>
    <row r="245" spans="1:37" ht="16">
      <c r="A245" s="288"/>
      <c r="B245" s="288"/>
      <c r="C245" s="288"/>
      <c r="D245" s="288"/>
      <c r="E245" s="288"/>
      <c r="F245" s="288"/>
      <c r="G245" s="288"/>
      <c r="H245" s="288"/>
      <c r="I245" s="288"/>
      <c r="J245" s="288"/>
      <c r="K245" s="288"/>
      <c r="L245" s="288"/>
      <c r="M245" s="288"/>
      <c r="N245" s="288"/>
      <c r="O245" s="288"/>
      <c r="P245" s="288"/>
      <c r="Q245" s="288"/>
      <c r="R245" s="288"/>
      <c r="S245" s="288"/>
      <c r="T245" s="309"/>
      <c r="U245" s="288"/>
      <c r="V245" s="288"/>
      <c r="W245" s="288"/>
      <c r="X245" s="288"/>
      <c r="Y245" s="288"/>
      <c r="Z245" s="288"/>
      <c r="AA245" s="288"/>
      <c r="AB245" s="288"/>
      <c r="AC245" s="288"/>
      <c r="AD245" s="288"/>
      <c r="AE245" s="288"/>
      <c r="AF245" s="288"/>
      <c r="AG245" s="288"/>
      <c r="AH245" s="288"/>
      <c r="AI245" s="288"/>
      <c r="AJ245" s="288"/>
      <c r="AK245" s="288"/>
    </row>
    <row r="246" spans="1:37" ht="16">
      <c r="A246" s="288"/>
      <c r="B246" s="288"/>
      <c r="C246" s="288"/>
      <c r="D246" s="288"/>
      <c r="E246" s="288"/>
      <c r="F246" s="288"/>
      <c r="G246" s="288"/>
      <c r="H246" s="288"/>
      <c r="I246" s="288"/>
      <c r="J246" s="288"/>
      <c r="K246" s="288"/>
      <c r="L246" s="288"/>
      <c r="M246" s="288"/>
      <c r="N246" s="288"/>
      <c r="O246" s="288"/>
      <c r="P246" s="288"/>
      <c r="Q246" s="288"/>
      <c r="R246" s="288"/>
      <c r="S246" s="288"/>
      <c r="T246" s="309"/>
      <c r="U246" s="288"/>
      <c r="V246" s="288"/>
      <c r="W246" s="288"/>
      <c r="X246" s="288"/>
      <c r="Y246" s="288"/>
      <c r="Z246" s="288"/>
      <c r="AA246" s="288"/>
      <c r="AB246" s="288"/>
      <c r="AC246" s="288"/>
      <c r="AD246" s="288"/>
      <c r="AE246" s="288"/>
      <c r="AF246" s="288"/>
      <c r="AG246" s="288"/>
      <c r="AH246" s="288"/>
      <c r="AI246" s="288"/>
      <c r="AJ246" s="288"/>
      <c r="AK246" s="288"/>
    </row>
    <row r="247" spans="1:37" ht="16">
      <c r="A247" s="288"/>
      <c r="B247" s="288"/>
      <c r="C247" s="288"/>
      <c r="D247" s="288"/>
      <c r="E247" s="288"/>
      <c r="F247" s="288"/>
      <c r="G247" s="288"/>
      <c r="H247" s="288"/>
      <c r="I247" s="288"/>
      <c r="J247" s="288"/>
      <c r="K247" s="288"/>
      <c r="L247" s="288"/>
      <c r="M247" s="288"/>
      <c r="N247" s="288"/>
      <c r="O247" s="288"/>
      <c r="P247" s="288"/>
      <c r="Q247" s="288"/>
      <c r="R247" s="288"/>
      <c r="S247" s="288"/>
      <c r="T247" s="309"/>
      <c r="U247" s="288"/>
      <c r="V247" s="288"/>
      <c r="W247" s="288"/>
      <c r="X247" s="288"/>
      <c r="Y247" s="288"/>
      <c r="Z247" s="288"/>
      <c r="AA247" s="288"/>
      <c r="AB247" s="288"/>
      <c r="AC247" s="288"/>
      <c r="AD247" s="288"/>
      <c r="AE247" s="288"/>
      <c r="AF247" s="288"/>
      <c r="AG247" s="288"/>
      <c r="AH247" s="288"/>
      <c r="AI247" s="288"/>
      <c r="AJ247" s="288"/>
      <c r="AK247" s="288"/>
    </row>
    <row r="248" spans="1:37" ht="16">
      <c r="A248" s="288"/>
      <c r="B248" s="288"/>
      <c r="C248" s="288"/>
      <c r="D248" s="288"/>
      <c r="E248" s="288"/>
      <c r="F248" s="288"/>
      <c r="G248" s="288"/>
      <c r="H248" s="288"/>
      <c r="I248" s="288"/>
      <c r="J248" s="288"/>
      <c r="K248" s="288"/>
      <c r="L248" s="288"/>
      <c r="M248" s="288"/>
      <c r="N248" s="288"/>
      <c r="O248" s="288"/>
      <c r="P248" s="288"/>
      <c r="Q248" s="288"/>
      <c r="R248" s="288"/>
      <c r="S248" s="288"/>
      <c r="T248" s="309"/>
      <c r="U248" s="288"/>
      <c r="V248" s="288"/>
      <c r="W248" s="288"/>
      <c r="X248" s="288"/>
      <c r="Y248" s="288"/>
      <c r="Z248" s="288"/>
      <c r="AA248" s="288"/>
      <c r="AB248" s="288"/>
      <c r="AC248" s="288"/>
      <c r="AD248" s="288"/>
      <c r="AE248" s="288"/>
      <c r="AF248" s="288"/>
      <c r="AG248" s="288"/>
      <c r="AH248" s="288"/>
      <c r="AI248" s="288"/>
      <c r="AJ248" s="288"/>
      <c r="AK248" s="288"/>
    </row>
    <row r="249" spans="1:37" ht="16">
      <c r="A249" s="288"/>
      <c r="B249" s="288"/>
      <c r="C249" s="288"/>
      <c r="D249" s="288"/>
      <c r="E249" s="288"/>
      <c r="F249" s="288"/>
      <c r="G249" s="288"/>
      <c r="H249" s="288"/>
      <c r="I249" s="288"/>
      <c r="J249" s="288"/>
      <c r="K249" s="288"/>
      <c r="L249" s="288"/>
      <c r="M249" s="288"/>
      <c r="N249" s="288"/>
      <c r="O249" s="288"/>
      <c r="P249" s="288"/>
      <c r="Q249" s="288"/>
      <c r="R249" s="288"/>
      <c r="S249" s="288"/>
      <c r="T249" s="309"/>
      <c r="U249" s="288"/>
      <c r="V249" s="288"/>
      <c r="W249" s="288"/>
      <c r="X249" s="288"/>
      <c r="Y249" s="288"/>
      <c r="Z249" s="288"/>
      <c r="AA249" s="288"/>
      <c r="AB249" s="288"/>
      <c r="AC249" s="288"/>
      <c r="AD249" s="288"/>
      <c r="AE249" s="288"/>
      <c r="AF249" s="288"/>
      <c r="AG249" s="288"/>
      <c r="AH249" s="288"/>
      <c r="AI249" s="288"/>
      <c r="AJ249" s="288"/>
      <c r="AK249" s="288"/>
    </row>
    <row r="250" spans="1:37" ht="16">
      <c r="A250" s="288"/>
      <c r="B250" s="288"/>
      <c r="C250" s="288"/>
      <c r="D250" s="288"/>
      <c r="E250" s="288"/>
      <c r="F250" s="288"/>
      <c r="G250" s="288"/>
      <c r="H250" s="288"/>
      <c r="I250" s="288"/>
      <c r="J250" s="288"/>
      <c r="K250" s="288"/>
      <c r="L250" s="288"/>
      <c r="M250" s="288"/>
      <c r="N250" s="288"/>
      <c r="O250" s="288"/>
      <c r="P250" s="288"/>
      <c r="Q250" s="288"/>
      <c r="R250" s="288"/>
      <c r="S250" s="288"/>
      <c r="T250" s="309"/>
      <c r="U250" s="288"/>
      <c r="V250" s="288"/>
      <c r="W250" s="288"/>
      <c r="X250" s="288"/>
      <c r="Y250" s="288"/>
      <c r="Z250" s="288"/>
      <c r="AA250" s="288"/>
      <c r="AB250" s="288"/>
      <c r="AC250" s="288"/>
      <c r="AD250" s="288"/>
      <c r="AE250" s="288"/>
      <c r="AF250" s="288"/>
      <c r="AG250" s="288"/>
      <c r="AH250" s="288"/>
      <c r="AI250" s="288"/>
      <c r="AJ250" s="288"/>
      <c r="AK250" s="288"/>
    </row>
    <row r="251" spans="1:37" ht="16">
      <c r="A251" s="288"/>
      <c r="B251" s="288"/>
      <c r="C251" s="288"/>
      <c r="D251" s="288"/>
      <c r="E251" s="288"/>
      <c r="F251" s="288"/>
      <c r="G251" s="288"/>
      <c r="H251" s="288"/>
      <c r="I251" s="288"/>
      <c r="J251" s="288"/>
      <c r="K251" s="288"/>
      <c r="L251" s="288"/>
      <c r="M251" s="288"/>
      <c r="N251" s="288"/>
      <c r="O251" s="288"/>
      <c r="P251" s="288"/>
      <c r="Q251" s="288"/>
      <c r="R251" s="288"/>
      <c r="S251" s="288"/>
      <c r="T251" s="309"/>
      <c r="U251" s="288"/>
      <c r="V251" s="288"/>
      <c r="W251" s="288"/>
      <c r="X251" s="288"/>
      <c r="Y251" s="288"/>
      <c r="Z251" s="288"/>
      <c r="AA251" s="288"/>
      <c r="AB251" s="288"/>
      <c r="AC251" s="288"/>
      <c r="AD251" s="288"/>
      <c r="AE251" s="288"/>
      <c r="AF251" s="288"/>
      <c r="AG251" s="288"/>
      <c r="AH251" s="288"/>
      <c r="AI251" s="288"/>
      <c r="AJ251" s="288"/>
      <c r="AK251" s="288"/>
    </row>
    <row r="252" spans="1:37" ht="16">
      <c r="A252" s="288"/>
      <c r="B252" s="288"/>
      <c r="C252" s="288"/>
      <c r="D252" s="288"/>
      <c r="E252" s="288"/>
      <c r="F252" s="288"/>
      <c r="G252" s="288"/>
      <c r="H252" s="288"/>
      <c r="I252" s="288"/>
      <c r="J252" s="288"/>
      <c r="K252" s="288"/>
      <c r="L252" s="288"/>
      <c r="M252" s="288"/>
      <c r="N252" s="288"/>
      <c r="O252" s="288"/>
      <c r="P252" s="288"/>
      <c r="Q252" s="288"/>
      <c r="R252" s="288"/>
      <c r="S252" s="288"/>
      <c r="T252" s="309"/>
      <c r="U252" s="288"/>
      <c r="V252" s="288"/>
      <c r="W252" s="288"/>
      <c r="X252" s="288"/>
      <c r="Y252" s="288"/>
      <c r="Z252" s="288"/>
      <c r="AA252" s="288"/>
      <c r="AB252" s="288"/>
      <c r="AC252" s="288"/>
      <c r="AD252" s="288"/>
      <c r="AE252" s="288"/>
      <c r="AF252" s="288"/>
      <c r="AG252" s="288"/>
      <c r="AH252" s="288"/>
      <c r="AI252" s="288"/>
      <c r="AJ252" s="288"/>
      <c r="AK252" s="288"/>
    </row>
    <row r="253" spans="1:37" ht="16">
      <c r="A253" s="288"/>
      <c r="B253" s="288"/>
      <c r="C253" s="288"/>
      <c r="D253" s="288"/>
      <c r="E253" s="288"/>
      <c r="F253" s="288"/>
      <c r="G253" s="288"/>
      <c r="H253" s="288"/>
      <c r="I253" s="288"/>
      <c r="J253" s="288"/>
      <c r="K253" s="288"/>
      <c r="L253" s="288"/>
      <c r="M253" s="288"/>
      <c r="N253" s="288"/>
      <c r="O253" s="288"/>
      <c r="P253" s="288"/>
      <c r="Q253" s="288"/>
      <c r="R253" s="288"/>
      <c r="S253" s="288"/>
      <c r="T253" s="309"/>
      <c r="U253" s="288"/>
      <c r="V253" s="288"/>
      <c r="W253" s="288"/>
      <c r="X253" s="288"/>
      <c r="Y253" s="288"/>
      <c r="Z253" s="288"/>
      <c r="AA253" s="288"/>
      <c r="AB253" s="288"/>
      <c r="AC253" s="288"/>
      <c r="AD253" s="288"/>
      <c r="AE253" s="288"/>
      <c r="AF253" s="288"/>
      <c r="AG253" s="288"/>
      <c r="AH253" s="288"/>
      <c r="AI253" s="288"/>
      <c r="AJ253" s="288"/>
      <c r="AK253" s="288"/>
    </row>
    <row r="254" spans="1:37" ht="16">
      <c r="A254" s="288"/>
      <c r="B254" s="288"/>
      <c r="C254" s="288"/>
      <c r="D254" s="288"/>
      <c r="E254" s="288"/>
      <c r="F254" s="288"/>
      <c r="G254" s="288"/>
      <c r="H254" s="288"/>
      <c r="I254" s="288"/>
      <c r="J254" s="288"/>
      <c r="K254" s="288"/>
      <c r="L254" s="288"/>
      <c r="M254" s="288"/>
      <c r="N254" s="288"/>
      <c r="O254" s="288"/>
      <c r="P254" s="288"/>
      <c r="Q254" s="288"/>
      <c r="R254" s="288"/>
      <c r="S254" s="288"/>
      <c r="T254" s="309"/>
      <c r="U254" s="288"/>
      <c r="V254" s="288"/>
      <c r="W254" s="288"/>
      <c r="X254" s="288"/>
      <c r="Y254" s="288"/>
      <c r="Z254" s="288"/>
      <c r="AA254" s="288"/>
      <c r="AB254" s="288"/>
      <c r="AC254" s="288"/>
      <c r="AD254" s="288"/>
      <c r="AE254" s="288"/>
      <c r="AF254" s="288"/>
      <c r="AG254" s="288"/>
      <c r="AH254" s="288"/>
      <c r="AI254" s="288"/>
      <c r="AJ254" s="288"/>
      <c r="AK254" s="288"/>
    </row>
    <row r="255" spans="1:37" ht="16">
      <c r="A255" s="288"/>
      <c r="B255" s="288"/>
      <c r="C255" s="288"/>
      <c r="D255" s="288"/>
      <c r="E255" s="288"/>
      <c r="F255" s="288"/>
      <c r="G255" s="288"/>
      <c r="H255" s="288"/>
      <c r="I255" s="288"/>
      <c r="J255" s="288"/>
      <c r="K255" s="288"/>
      <c r="L255" s="288"/>
      <c r="M255" s="288"/>
      <c r="N255" s="288"/>
      <c r="O255" s="288"/>
      <c r="P255" s="288"/>
      <c r="Q255" s="288"/>
      <c r="R255" s="288"/>
      <c r="S255" s="288"/>
      <c r="T255" s="309"/>
      <c r="U255" s="288"/>
      <c r="V255" s="288"/>
      <c r="W255" s="288"/>
      <c r="X255" s="288"/>
      <c r="Y255" s="288"/>
      <c r="Z255" s="288"/>
      <c r="AA255" s="288"/>
      <c r="AB255" s="288"/>
      <c r="AC255" s="288"/>
      <c r="AD255" s="288"/>
      <c r="AE255" s="288"/>
      <c r="AF255" s="288"/>
      <c r="AG255" s="288"/>
      <c r="AH255" s="288"/>
      <c r="AI255" s="288"/>
      <c r="AJ255" s="288"/>
      <c r="AK255" s="288"/>
    </row>
    <row r="256" spans="1:37" ht="16">
      <c r="A256" s="288"/>
      <c r="B256" s="288"/>
      <c r="C256" s="288"/>
      <c r="D256" s="288"/>
      <c r="E256" s="288"/>
      <c r="F256" s="288"/>
      <c r="G256" s="288"/>
      <c r="H256" s="288"/>
      <c r="I256" s="288"/>
      <c r="J256" s="288"/>
      <c r="K256" s="288"/>
      <c r="L256" s="288"/>
      <c r="M256" s="288"/>
      <c r="N256" s="288"/>
      <c r="O256" s="288"/>
      <c r="P256" s="288"/>
      <c r="Q256" s="288"/>
      <c r="R256" s="288"/>
      <c r="S256" s="288"/>
      <c r="T256" s="309"/>
      <c r="U256" s="288"/>
      <c r="V256" s="288"/>
      <c r="W256" s="288"/>
      <c r="X256" s="288"/>
      <c r="Y256" s="288"/>
      <c r="Z256" s="288"/>
      <c r="AA256" s="288"/>
      <c r="AB256" s="288"/>
      <c r="AC256" s="288"/>
      <c r="AD256" s="288"/>
      <c r="AE256" s="288"/>
      <c r="AF256" s="288"/>
      <c r="AG256" s="288"/>
      <c r="AH256" s="288"/>
      <c r="AI256" s="288"/>
      <c r="AJ256" s="288"/>
      <c r="AK256" s="288"/>
    </row>
    <row r="257" spans="1:37" ht="16">
      <c r="A257" s="288"/>
      <c r="B257" s="288"/>
      <c r="C257" s="288"/>
      <c r="D257" s="288"/>
      <c r="E257" s="288"/>
      <c r="F257" s="288"/>
      <c r="G257" s="288"/>
      <c r="H257" s="288"/>
      <c r="I257" s="288"/>
      <c r="J257" s="288"/>
      <c r="K257" s="288"/>
      <c r="L257" s="288"/>
      <c r="M257" s="288"/>
      <c r="N257" s="288"/>
      <c r="O257" s="288"/>
      <c r="P257" s="288"/>
      <c r="Q257" s="288"/>
      <c r="R257" s="288"/>
      <c r="S257" s="288"/>
      <c r="T257" s="309"/>
      <c r="U257" s="288"/>
      <c r="V257" s="288"/>
      <c r="W257" s="288"/>
      <c r="X257" s="288"/>
      <c r="Y257" s="288"/>
      <c r="Z257" s="288"/>
      <c r="AA257" s="288"/>
      <c r="AB257" s="288"/>
      <c r="AC257" s="288"/>
      <c r="AD257" s="288"/>
      <c r="AE257" s="288"/>
      <c r="AF257" s="288"/>
      <c r="AG257" s="288"/>
      <c r="AH257" s="288"/>
      <c r="AI257" s="288"/>
      <c r="AJ257" s="288"/>
      <c r="AK257" s="288"/>
    </row>
    <row r="258" spans="1:37" ht="16">
      <c r="A258" s="288"/>
      <c r="B258" s="288"/>
      <c r="C258" s="288"/>
      <c r="D258" s="288"/>
      <c r="E258" s="288"/>
      <c r="F258" s="288"/>
      <c r="G258" s="288"/>
      <c r="H258" s="288"/>
      <c r="I258" s="288"/>
      <c r="J258" s="288"/>
      <c r="K258" s="288"/>
      <c r="L258" s="288"/>
      <c r="M258" s="288"/>
      <c r="N258" s="288"/>
      <c r="O258" s="288"/>
      <c r="P258" s="288"/>
      <c r="Q258" s="288"/>
      <c r="R258" s="288"/>
      <c r="S258" s="288"/>
      <c r="T258" s="309"/>
      <c r="U258" s="288"/>
      <c r="V258" s="288"/>
      <c r="W258" s="288"/>
      <c r="X258" s="288"/>
      <c r="Y258" s="288"/>
      <c r="Z258" s="288"/>
      <c r="AA258" s="288"/>
      <c r="AB258" s="288"/>
      <c r="AC258" s="288"/>
      <c r="AD258" s="288"/>
      <c r="AE258" s="288"/>
      <c r="AF258" s="288"/>
      <c r="AG258" s="288"/>
      <c r="AH258" s="288"/>
      <c r="AI258" s="288"/>
      <c r="AJ258" s="288"/>
      <c r="AK258" s="288"/>
    </row>
    <row r="259" spans="1:37" ht="16">
      <c r="A259" s="288"/>
      <c r="B259" s="288"/>
      <c r="C259" s="288"/>
      <c r="D259" s="288"/>
      <c r="E259" s="288"/>
      <c r="F259" s="288"/>
      <c r="G259" s="288"/>
      <c r="H259" s="288"/>
      <c r="I259" s="288"/>
      <c r="J259" s="288"/>
      <c r="K259" s="288"/>
      <c r="L259" s="288"/>
      <c r="M259" s="288"/>
      <c r="N259" s="288"/>
      <c r="O259" s="288"/>
      <c r="P259" s="288"/>
      <c r="Q259" s="288"/>
      <c r="R259" s="288"/>
      <c r="S259" s="288"/>
      <c r="T259" s="309"/>
      <c r="U259" s="288"/>
      <c r="V259" s="288"/>
      <c r="W259" s="288"/>
      <c r="X259" s="288"/>
      <c r="Y259" s="288"/>
      <c r="Z259" s="288"/>
      <c r="AA259" s="288"/>
      <c r="AB259" s="288"/>
      <c r="AC259" s="288"/>
      <c r="AD259" s="288"/>
      <c r="AE259" s="288"/>
      <c r="AF259" s="288"/>
      <c r="AG259" s="288"/>
      <c r="AH259" s="288"/>
      <c r="AI259" s="288"/>
      <c r="AJ259" s="288"/>
      <c r="AK259" s="288"/>
    </row>
    <row r="260" spans="1:37" ht="16">
      <c r="A260" s="288"/>
      <c r="B260" s="288"/>
      <c r="C260" s="288"/>
      <c r="D260" s="288"/>
      <c r="E260" s="288"/>
      <c r="F260" s="288"/>
      <c r="G260" s="288"/>
      <c r="H260" s="288"/>
      <c r="I260" s="288"/>
      <c r="J260" s="288"/>
      <c r="K260" s="288"/>
      <c r="L260" s="288"/>
      <c r="M260" s="288"/>
      <c r="N260" s="288"/>
      <c r="O260" s="288"/>
      <c r="P260" s="288"/>
      <c r="Q260" s="288"/>
      <c r="R260" s="288"/>
      <c r="S260" s="288"/>
      <c r="T260" s="309"/>
      <c r="U260" s="288"/>
      <c r="V260" s="288"/>
      <c r="W260" s="288"/>
      <c r="X260" s="288"/>
      <c r="Y260" s="288"/>
      <c r="Z260" s="288"/>
      <c r="AA260" s="288"/>
      <c r="AB260" s="288"/>
      <c r="AC260" s="288"/>
      <c r="AD260" s="288"/>
      <c r="AE260" s="288"/>
      <c r="AF260" s="288"/>
      <c r="AG260" s="288"/>
      <c r="AH260" s="288"/>
      <c r="AI260" s="288"/>
      <c r="AJ260" s="288"/>
      <c r="AK260" s="288"/>
    </row>
    <row r="261" spans="1:37" ht="16">
      <c r="A261" s="288"/>
      <c r="B261" s="288"/>
      <c r="C261" s="288"/>
      <c r="D261" s="288"/>
      <c r="E261" s="288"/>
      <c r="F261" s="288"/>
      <c r="G261" s="288"/>
      <c r="H261" s="288"/>
      <c r="I261" s="288"/>
      <c r="J261" s="288"/>
      <c r="K261" s="288"/>
      <c r="L261" s="288"/>
      <c r="M261" s="288"/>
      <c r="N261" s="288"/>
      <c r="O261" s="288"/>
      <c r="P261" s="288"/>
      <c r="Q261" s="288"/>
      <c r="R261" s="288"/>
      <c r="S261" s="288"/>
      <c r="T261" s="309"/>
      <c r="U261" s="288"/>
      <c r="V261" s="288"/>
      <c r="W261" s="288"/>
      <c r="X261" s="288"/>
      <c r="Y261" s="288"/>
      <c r="Z261" s="288"/>
      <c r="AA261" s="288"/>
      <c r="AB261" s="288"/>
      <c r="AC261" s="288"/>
      <c r="AD261" s="288"/>
      <c r="AE261" s="288"/>
      <c r="AF261" s="288"/>
      <c r="AG261" s="288"/>
      <c r="AH261" s="288"/>
      <c r="AI261" s="288"/>
      <c r="AJ261" s="288"/>
      <c r="AK261" s="288"/>
    </row>
    <row r="262" spans="1:37" ht="16">
      <c r="A262" s="288"/>
      <c r="B262" s="288"/>
      <c r="C262" s="288"/>
      <c r="D262" s="288"/>
      <c r="E262" s="288"/>
      <c r="F262" s="288"/>
      <c r="G262" s="288"/>
      <c r="H262" s="288"/>
      <c r="I262" s="288"/>
      <c r="J262" s="288"/>
      <c r="K262" s="288"/>
      <c r="L262" s="288"/>
      <c r="M262" s="288"/>
      <c r="N262" s="288"/>
      <c r="O262" s="288"/>
      <c r="P262" s="288"/>
      <c r="Q262" s="288"/>
      <c r="R262" s="288"/>
      <c r="S262" s="288"/>
      <c r="T262" s="309"/>
      <c r="U262" s="288"/>
      <c r="V262" s="288"/>
      <c r="W262" s="288"/>
      <c r="X262" s="288"/>
      <c r="Y262" s="288"/>
      <c r="Z262" s="288"/>
      <c r="AA262" s="288"/>
      <c r="AB262" s="288"/>
      <c r="AC262" s="288"/>
      <c r="AD262" s="288"/>
      <c r="AE262" s="288"/>
      <c r="AF262" s="288"/>
      <c r="AG262" s="288"/>
      <c r="AH262" s="288"/>
      <c r="AI262" s="288"/>
      <c r="AJ262" s="288"/>
      <c r="AK262" s="288"/>
    </row>
    <row r="263" spans="1:37" ht="16">
      <c r="A263" s="288"/>
      <c r="B263" s="288"/>
      <c r="C263" s="288"/>
      <c r="D263" s="288"/>
      <c r="E263" s="288"/>
      <c r="F263" s="288"/>
      <c r="G263" s="288"/>
      <c r="H263" s="288"/>
      <c r="I263" s="288"/>
      <c r="J263" s="288"/>
      <c r="K263" s="288"/>
      <c r="L263" s="288"/>
      <c r="M263" s="288"/>
      <c r="N263" s="288"/>
      <c r="O263" s="288"/>
      <c r="P263" s="288"/>
      <c r="Q263" s="288"/>
      <c r="R263" s="288"/>
      <c r="S263" s="288"/>
      <c r="T263" s="309"/>
      <c r="U263" s="288"/>
      <c r="V263" s="288"/>
      <c r="W263" s="288"/>
      <c r="X263" s="288"/>
      <c r="Y263" s="288"/>
      <c r="Z263" s="288"/>
      <c r="AA263" s="288"/>
      <c r="AB263" s="288"/>
      <c r="AC263" s="288"/>
      <c r="AD263" s="288"/>
      <c r="AE263" s="288"/>
      <c r="AF263" s="288"/>
      <c r="AG263" s="288"/>
      <c r="AH263" s="288"/>
      <c r="AI263" s="288"/>
      <c r="AJ263" s="288"/>
      <c r="AK263" s="288"/>
    </row>
    <row r="264" spans="1:37" ht="16">
      <c r="A264" s="288"/>
      <c r="B264" s="288"/>
      <c r="C264" s="288"/>
      <c r="D264" s="288"/>
      <c r="E264" s="288"/>
      <c r="F264" s="288"/>
      <c r="G264" s="288"/>
      <c r="H264" s="288"/>
      <c r="I264" s="288"/>
      <c r="J264" s="288"/>
      <c r="K264" s="288"/>
      <c r="L264" s="288"/>
      <c r="M264" s="288"/>
      <c r="N264" s="288"/>
      <c r="O264" s="288"/>
      <c r="P264" s="288"/>
      <c r="Q264" s="288"/>
      <c r="R264" s="288"/>
      <c r="S264" s="288"/>
      <c r="T264" s="309"/>
      <c r="U264" s="288"/>
      <c r="V264" s="288"/>
      <c r="W264" s="288"/>
      <c r="X264" s="288"/>
      <c r="Y264" s="288"/>
      <c r="Z264" s="288"/>
      <c r="AA264" s="288"/>
      <c r="AB264" s="288"/>
      <c r="AC264" s="288"/>
      <c r="AD264" s="288"/>
      <c r="AE264" s="288"/>
      <c r="AF264" s="288"/>
      <c r="AG264" s="288"/>
      <c r="AH264" s="288"/>
      <c r="AI264" s="288"/>
      <c r="AJ264" s="288"/>
      <c r="AK264" s="288"/>
    </row>
    <row r="265" spans="1:37" ht="16">
      <c r="A265" s="288"/>
      <c r="B265" s="288"/>
      <c r="C265" s="288"/>
      <c r="D265" s="288"/>
      <c r="E265" s="288"/>
      <c r="F265" s="288"/>
      <c r="G265" s="288"/>
      <c r="H265" s="288"/>
      <c r="I265" s="288"/>
      <c r="J265" s="288"/>
      <c r="K265" s="288"/>
      <c r="L265" s="288"/>
      <c r="M265" s="288"/>
      <c r="N265" s="288"/>
      <c r="O265" s="288"/>
      <c r="P265" s="288"/>
      <c r="Q265" s="288"/>
      <c r="R265" s="288"/>
      <c r="S265" s="288"/>
      <c r="T265" s="309"/>
      <c r="U265" s="288"/>
      <c r="V265" s="288"/>
      <c r="W265" s="288"/>
      <c r="X265" s="288"/>
      <c r="Y265" s="288"/>
      <c r="Z265" s="288"/>
      <c r="AA265" s="288"/>
      <c r="AB265" s="288"/>
      <c r="AC265" s="288"/>
      <c r="AD265" s="288"/>
      <c r="AE265" s="288"/>
      <c r="AF265" s="288"/>
      <c r="AG265" s="288"/>
      <c r="AH265" s="288"/>
      <c r="AI265" s="288"/>
      <c r="AJ265" s="288"/>
      <c r="AK265" s="288"/>
    </row>
    <row r="266" spans="1:37" ht="16">
      <c r="A266" s="288"/>
      <c r="B266" s="288"/>
      <c r="C266" s="288"/>
      <c r="D266" s="288"/>
      <c r="E266" s="288"/>
      <c r="F266" s="288"/>
      <c r="G266" s="288"/>
      <c r="H266" s="288"/>
      <c r="I266" s="288"/>
      <c r="J266" s="288"/>
      <c r="K266" s="288"/>
      <c r="L266" s="288"/>
      <c r="M266" s="288"/>
      <c r="N266" s="288"/>
      <c r="O266" s="288"/>
      <c r="P266" s="288"/>
      <c r="Q266" s="288"/>
      <c r="R266" s="288"/>
      <c r="S266" s="288"/>
      <c r="T266" s="309"/>
      <c r="U266" s="288"/>
      <c r="V266" s="288"/>
      <c r="W266" s="288"/>
      <c r="X266" s="288"/>
      <c r="Y266" s="288"/>
      <c r="Z266" s="288"/>
      <c r="AA266" s="288"/>
      <c r="AB266" s="288"/>
      <c r="AC266" s="288"/>
      <c r="AD266" s="288"/>
      <c r="AE266" s="288"/>
      <c r="AF266" s="288"/>
      <c r="AG266" s="288"/>
      <c r="AH266" s="288"/>
      <c r="AI266" s="288"/>
      <c r="AJ266" s="288"/>
      <c r="AK266" s="288"/>
    </row>
    <row r="267" spans="1:37" ht="16">
      <c r="A267" s="288"/>
      <c r="B267" s="288"/>
      <c r="C267" s="288"/>
      <c r="D267" s="288"/>
      <c r="E267" s="288"/>
      <c r="F267" s="288"/>
      <c r="G267" s="288"/>
      <c r="H267" s="288"/>
      <c r="I267" s="288"/>
      <c r="J267" s="288"/>
      <c r="K267" s="288"/>
      <c r="L267" s="288"/>
      <c r="M267" s="288"/>
      <c r="N267" s="288"/>
      <c r="O267" s="288"/>
      <c r="P267" s="288"/>
      <c r="Q267" s="288"/>
      <c r="R267" s="288"/>
      <c r="S267" s="288"/>
      <c r="T267" s="309"/>
      <c r="U267" s="288"/>
      <c r="V267" s="288"/>
      <c r="W267" s="288"/>
      <c r="X267" s="288"/>
      <c r="Y267" s="288"/>
      <c r="Z267" s="288"/>
      <c r="AA267" s="288"/>
      <c r="AB267" s="288"/>
      <c r="AC267" s="288"/>
      <c r="AD267" s="288"/>
      <c r="AE267" s="288"/>
      <c r="AF267" s="288"/>
      <c r="AG267" s="288"/>
      <c r="AH267" s="288"/>
      <c r="AI267" s="288"/>
      <c r="AJ267" s="288"/>
      <c r="AK267" s="288"/>
    </row>
    <row r="268" spans="1:37" ht="16">
      <c r="A268" s="288"/>
      <c r="B268" s="288"/>
      <c r="C268" s="288"/>
      <c r="D268" s="288"/>
      <c r="E268" s="288"/>
      <c r="F268" s="288"/>
      <c r="G268" s="288"/>
      <c r="H268" s="288"/>
      <c r="I268" s="288"/>
      <c r="J268" s="288"/>
      <c r="K268" s="288"/>
      <c r="L268" s="288"/>
      <c r="M268" s="288"/>
      <c r="N268" s="288"/>
      <c r="O268" s="288"/>
      <c r="P268" s="288"/>
      <c r="Q268" s="288"/>
      <c r="R268" s="288"/>
      <c r="S268" s="288"/>
      <c r="T268" s="309"/>
      <c r="U268" s="288"/>
      <c r="V268" s="288"/>
      <c r="W268" s="288"/>
      <c r="X268" s="288"/>
      <c r="Y268" s="288"/>
      <c r="Z268" s="288"/>
      <c r="AA268" s="288"/>
      <c r="AB268" s="288"/>
      <c r="AC268" s="288"/>
      <c r="AD268" s="288"/>
      <c r="AE268" s="288"/>
      <c r="AF268" s="288"/>
      <c r="AG268" s="288"/>
      <c r="AH268" s="288"/>
      <c r="AI268" s="288"/>
      <c r="AJ268" s="288"/>
      <c r="AK268" s="288"/>
    </row>
    <row r="269" spans="1:37" ht="16">
      <c r="A269" s="288"/>
      <c r="B269" s="288"/>
      <c r="C269" s="288"/>
      <c r="D269" s="288"/>
      <c r="E269" s="288"/>
      <c r="F269" s="288"/>
      <c r="G269" s="288"/>
      <c r="H269" s="288"/>
      <c r="I269" s="288"/>
      <c r="J269" s="288"/>
      <c r="K269" s="288"/>
      <c r="L269" s="288"/>
      <c r="M269" s="288"/>
      <c r="N269" s="288"/>
      <c r="O269" s="288"/>
      <c r="P269" s="288"/>
      <c r="Q269" s="288"/>
      <c r="R269" s="288"/>
      <c r="S269" s="288"/>
      <c r="T269" s="309"/>
      <c r="U269" s="288"/>
      <c r="V269" s="288"/>
      <c r="W269" s="288"/>
      <c r="X269" s="288"/>
      <c r="Y269" s="288"/>
      <c r="Z269" s="288"/>
      <c r="AA269" s="288"/>
      <c r="AB269" s="288"/>
      <c r="AC269" s="288"/>
      <c r="AD269" s="288"/>
      <c r="AE269" s="288"/>
      <c r="AF269" s="288"/>
      <c r="AG269" s="288"/>
      <c r="AH269" s="288"/>
      <c r="AI269" s="288"/>
      <c r="AJ269" s="288"/>
      <c r="AK269" s="288"/>
    </row>
    <row r="270" spans="1:37" ht="16">
      <c r="A270" s="288"/>
      <c r="B270" s="288"/>
      <c r="C270" s="288"/>
      <c r="D270" s="288"/>
      <c r="E270" s="288"/>
      <c r="F270" s="288"/>
      <c r="G270" s="288"/>
      <c r="H270" s="288"/>
      <c r="I270" s="288"/>
      <c r="J270" s="288"/>
      <c r="K270" s="288"/>
      <c r="L270" s="288"/>
      <c r="M270" s="288"/>
      <c r="N270" s="288"/>
      <c r="O270" s="288"/>
      <c r="P270" s="288"/>
      <c r="Q270" s="288"/>
      <c r="R270" s="288"/>
      <c r="S270" s="288"/>
      <c r="T270" s="309"/>
      <c r="U270" s="288"/>
      <c r="V270" s="288"/>
      <c r="W270" s="288"/>
      <c r="X270" s="288"/>
      <c r="Y270" s="288"/>
      <c r="Z270" s="288"/>
      <c r="AA270" s="288"/>
      <c r="AB270" s="288"/>
      <c r="AC270" s="288"/>
      <c r="AD270" s="288"/>
      <c r="AE270" s="288"/>
      <c r="AF270" s="288"/>
      <c r="AG270" s="288"/>
      <c r="AH270" s="288"/>
      <c r="AI270" s="288"/>
      <c r="AJ270" s="288"/>
      <c r="AK270" s="288"/>
    </row>
    <row r="271" spans="1:37" ht="16">
      <c r="A271" s="288"/>
      <c r="B271" s="288"/>
      <c r="C271" s="288"/>
      <c r="D271" s="288"/>
      <c r="E271" s="288"/>
      <c r="F271" s="288"/>
      <c r="G271" s="288"/>
      <c r="H271" s="288"/>
      <c r="I271" s="288"/>
      <c r="J271" s="288"/>
      <c r="K271" s="288"/>
      <c r="L271" s="288"/>
      <c r="M271" s="288"/>
      <c r="N271" s="288"/>
      <c r="O271" s="288"/>
      <c r="P271" s="288"/>
      <c r="Q271" s="288"/>
      <c r="R271" s="288"/>
      <c r="S271" s="288"/>
      <c r="T271" s="309"/>
      <c r="U271" s="288"/>
      <c r="V271" s="288"/>
      <c r="W271" s="288"/>
      <c r="X271" s="288"/>
      <c r="Y271" s="288"/>
      <c r="Z271" s="288"/>
      <c r="AA271" s="288"/>
      <c r="AB271" s="288"/>
      <c r="AC271" s="288"/>
      <c r="AD271" s="288"/>
      <c r="AE271" s="288"/>
      <c r="AF271" s="288"/>
      <c r="AG271" s="288"/>
      <c r="AH271" s="288"/>
      <c r="AI271" s="288"/>
      <c r="AJ271" s="288"/>
      <c r="AK271" s="288"/>
    </row>
    <row r="272" spans="1:37" ht="16">
      <c r="A272" s="288"/>
      <c r="B272" s="288"/>
      <c r="C272" s="288"/>
      <c r="D272" s="288"/>
      <c r="E272" s="288"/>
      <c r="F272" s="288"/>
      <c r="G272" s="288"/>
      <c r="H272" s="288"/>
      <c r="I272" s="288"/>
      <c r="J272" s="288"/>
      <c r="K272" s="288"/>
      <c r="L272" s="288"/>
      <c r="M272" s="288"/>
      <c r="N272" s="288"/>
      <c r="O272" s="288"/>
      <c r="P272" s="288"/>
      <c r="Q272" s="288"/>
      <c r="R272" s="288"/>
      <c r="S272" s="288"/>
      <c r="T272" s="309"/>
      <c r="U272" s="288"/>
      <c r="V272" s="288"/>
      <c r="W272" s="288"/>
      <c r="X272" s="288"/>
      <c r="Y272" s="288"/>
      <c r="Z272" s="288"/>
      <c r="AA272" s="288"/>
      <c r="AB272" s="288"/>
      <c r="AC272" s="288"/>
      <c r="AD272" s="288"/>
      <c r="AE272" s="288"/>
      <c r="AF272" s="288"/>
      <c r="AG272" s="288"/>
      <c r="AH272" s="288"/>
      <c r="AI272" s="288"/>
      <c r="AJ272" s="288"/>
      <c r="AK272" s="288"/>
    </row>
    <row r="273" spans="1:37" ht="16">
      <c r="A273" s="288"/>
      <c r="B273" s="288"/>
      <c r="C273" s="288"/>
      <c r="D273" s="288"/>
      <c r="E273" s="288"/>
      <c r="F273" s="288"/>
      <c r="G273" s="288"/>
      <c r="H273" s="288"/>
      <c r="I273" s="288"/>
      <c r="J273" s="288"/>
      <c r="K273" s="288"/>
      <c r="L273" s="288"/>
      <c r="M273" s="288"/>
      <c r="N273" s="288"/>
      <c r="O273" s="288"/>
      <c r="P273" s="288"/>
      <c r="Q273" s="288"/>
      <c r="R273" s="288"/>
      <c r="S273" s="288"/>
      <c r="T273" s="309"/>
      <c r="U273" s="288"/>
      <c r="V273" s="288"/>
      <c r="W273" s="288"/>
      <c r="X273" s="288"/>
      <c r="Y273" s="288"/>
      <c r="Z273" s="288"/>
      <c r="AA273" s="288"/>
      <c r="AB273" s="288"/>
      <c r="AC273" s="288"/>
      <c r="AD273" s="288"/>
      <c r="AE273" s="288"/>
      <c r="AF273" s="288"/>
      <c r="AG273" s="288"/>
      <c r="AH273" s="288"/>
      <c r="AI273" s="288"/>
      <c r="AJ273" s="288"/>
      <c r="AK273" s="288"/>
    </row>
    <row r="274" spans="1:37" ht="16">
      <c r="A274" s="288"/>
      <c r="B274" s="288"/>
      <c r="C274" s="288"/>
      <c r="D274" s="288"/>
      <c r="E274" s="288"/>
      <c r="F274" s="288"/>
      <c r="G274" s="288"/>
      <c r="H274" s="288"/>
      <c r="I274" s="288"/>
      <c r="J274" s="288"/>
      <c r="K274" s="288"/>
      <c r="L274" s="288"/>
      <c r="M274" s="288"/>
      <c r="N274" s="288"/>
      <c r="O274" s="288"/>
      <c r="P274" s="288"/>
      <c r="Q274" s="288"/>
      <c r="R274" s="288"/>
      <c r="S274" s="288"/>
      <c r="T274" s="309"/>
      <c r="U274" s="288"/>
      <c r="V274" s="288"/>
      <c r="W274" s="288"/>
      <c r="X274" s="288"/>
      <c r="Y274" s="288"/>
      <c r="Z274" s="288"/>
      <c r="AA274" s="288"/>
      <c r="AB274" s="288"/>
      <c r="AC274" s="288"/>
      <c r="AD274" s="288"/>
      <c r="AE274" s="288"/>
      <c r="AF274" s="288"/>
      <c r="AG274" s="288"/>
      <c r="AH274" s="288"/>
      <c r="AI274" s="288"/>
      <c r="AJ274" s="288"/>
      <c r="AK274" s="288"/>
    </row>
    <row r="275" spans="1:37" ht="16">
      <c r="A275" s="288"/>
      <c r="B275" s="288"/>
      <c r="C275" s="288"/>
      <c r="D275" s="288"/>
      <c r="E275" s="288"/>
      <c r="F275" s="288"/>
      <c r="G275" s="288"/>
      <c r="H275" s="288"/>
      <c r="I275" s="288"/>
      <c r="J275" s="288"/>
      <c r="K275" s="288"/>
      <c r="L275" s="288"/>
      <c r="M275" s="288"/>
      <c r="N275" s="288"/>
      <c r="O275" s="288"/>
      <c r="P275" s="288"/>
      <c r="Q275" s="288"/>
      <c r="R275" s="288"/>
      <c r="S275" s="288"/>
      <c r="T275" s="309"/>
      <c r="U275" s="288"/>
      <c r="V275" s="288"/>
      <c r="W275" s="288"/>
      <c r="X275" s="288"/>
      <c r="Y275" s="288"/>
      <c r="Z275" s="288"/>
      <c r="AA275" s="288"/>
      <c r="AB275" s="288"/>
      <c r="AC275" s="288"/>
      <c r="AD275" s="288"/>
      <c r="AE275" s="288"/>
      <c r="AF275" s="288"/>
      <c r="AG275" s="288"/>
      <c r="AH275" s="288"/>
      <c r="AI275" s="288"/>
      <c r="AJ275" s="288"/>
      <c r="AK275" s="288"/>
    </row>
    <row r="276" spans="1:37" ht="16">
      <c r="A276" s="288"/>
      <c r="B276" s="288"/>
      <c r="C276" s="288"/>
      <c r="D276" s="288"/>
      <c r="E276" s="288"/>
      <c r="F276" s="288"/>
      <c r="G276" s="288"/>
      <c r="H276" s="288"/>
      <c r="I276" s="288"/>
      <c r="J276" s="288"/>
      <c r="K276" s="288"/>
      <c r="L276" s="288"/>
      <c r="M276" s="288"/>
      <c r="N276" s="288"/>
      <c r="O276" s="288"/>
      <c r="P276" s="288"/>
      <c r="Q276" s="288"/>
      <c r="R276" s="288"/>
      <c r="S276" s="288"/>
      <c r="T276" s="309"/>
      <c r="U276" s="288"/>
      <c r="V276" s="288"/>
      <c r="W276" s="288"/>
      <c r="X276" s="288"/>
      <c r="Y276" s="288"/>
      <c r="Z276" s="288"/>
      <c r="AA276" s="288"/>
      <c r="AB276" s="288"/>
      <c r="AC276" s="288"/>
      <c r="AD276" s="288"/>
      <c r="AE276" s="288"/>
      <c r="AF276" s="288"/>
      <c r="AG276" s="288"/>
      <c r="AH276" s="288"/>
      <c r="AI276" s="288"/>
      <c r="AJ276" s="288"/>
      <c r="AK276" s="288"/>
    </row>
    <row r="277" spans="1:37" ht="16">
      <c r="A277" s="288"/>
      <c r="B277" s="288"/>
      <c r="C277" s="288"/>
      <c r="D277" s="288"/>
      <c r="E277" s="288"/>
      <c r="F277" s="288"/>
      <c r="G277" s="288"/>
      <c r="H277" s="288"/>
      <c r="I277" s="288"/>
      <c r="J277" s="288"/>
      <c r="K277" s="288"/>
      <c r="L277" s="288"/>
      <c r="M277" s="288"/>
      <c r="N277" s="288"/>
      <c r="O277" s="288"/>
      <c r="P277" s="288"/>
      <c r="Q277" s="288"/>
      <c r="R277" s="288"/>
      <c r="S277" s="288"/>
      <c r="T277" s="309"/>
      <c r="U277" s="288"/>
      <c r="V277" s="288"/>
      <c r="W277" s="288"/>
      <c r="X277" s="288"/>
      <c r="Y277" s="288"/>
      <c r="Z277" s="288"/>
      <c r="AA277" s="288"/>
      <c r="AB277" s="288"/>
      <c r="AC277" s="288"/>
      <c r="AD277" s="288"/>
      <c r="AE277" s="288"/>
      <c r="AF277" s="288"/>
      <c r="AG277" s="288"/>
      <c r="AH277" s="288"/>
      <c r="AI277" s="288"/>
      <c r="AJ277" s="288"/>
      <c r="AK277" s="288"/>
    </row>
    <row r="278" spans="1:37" ht="16">
      <c r="A278" s="288"/>
      <c r="B278" s="288"/>
      <c r="C278" s="288"/>
      <c r="D278" s="288"/>
      <c r="E278" s="288"/>
      <c r="F278" s="288"/>
      <c r="G278" s="288"/>
      <c r="H278" s="288"/>
      <c r="I278" s="288"/>
      <c r="J278" s="288"/>
      <c r="K278" s="288"/>
      <c r="L278" s="288"/>
      <c r="M278" s="288"/>
      <c r="N278" s="288"/>
      <c r="O278" s="288"/>
      <c r="P278" s="288"/>
      <c r="Q278" s="288"/>
      <c r="R278" s="288"/>
      <c r="S278" s="288"/>
      <c r="T278" s="309"/>
      <c r="U278" s="288"/>
      <c r="V278" s="288"/>
      <c r="W278" s="288"/>
      <c r="X278" s="288"/>
      <c r="Y278" s="288"/>
      <c r="Z278" s="288"/>
      <c r="AA278" s="288"/>
      <c r="AB278" s="288"/>
      <c r="AC278" s="288"/>
      <c r="AD278" s="288"/>
      <c r="AE278" s="288"/>
      <c r="AF278" s="288"/>
      <c r="AG278" s="288"/>
      <c r="AH278" s="288"/>
      <c r="AI278" s="288"/>
      <c r="AJ278" s="288"/>
      <c r="AK278" s="288"/>
    </row>
    <row r="279" spans="1:37" ht="16">
      <c r="A279" s="288"/>
      <c r="B279" s="288"/>
      <c r="C279" s="288"/>
      <c r="D279" s="288"/>
      <c r="E279" s="288"/>
      <c r="F279" s="288"/>
      <c r="G279" s="288"/>
      <c r="H279" s="288"/>
      <c r="I279" s="288"/>
      <c r="J279" s="288"/>
      <c r="K279" s="288"/>
      <c r="L279" s="288"/>
      <c r="M279" s="288"/>
      <c r="N279" s="288"/>
      <c r="O279" s="288"/>
      <c r="P279" s="288"/>
      <c r="Q279" s="288"/>
      <c r="R279" s="288"/>
      <c r="S279" s="288"/>
      <c r="T279" s="309"/>
      <c r="U279" s="288"/>
      <c r="V279" s="288"/>
      <c r="W279" s="288"/>
      <c r="X279" s="288"/>
      <c r="Y279" s="288"/>
      <c r="Z279" s="288"/>
      <c r="AA279" s="288"/>
      <c r="AB279" s="288"/>
      <c r="AC279" s="288"/>
      <c r="AD279" s="288"/>
      <c r="AE279" s="288"/>
      <c r="AF279" s="288"/>
      <c r="AG279" s="288"/>
      <c r="AH279" s="288"/>
      <c r="AI279" s="288"/>
      <c r="AJ279" s="288"/>
      <c r="AK279" s="288"/>
    </row>
    <row r="280" spans="1:37" ht="16">
      <c r="A280" s="288"/>
      <c r="B280" s="288"/>
      <c r="C280" s="288"/>
      <c r="D280" s="288"/>
      <c r="E280" s="288"/>
      <c r="F280" s="288"/>
      <c r="G280" s="288"/>
      <c r="H280" s="288"/>
      <c r="I280" s="288"/>
      <c r="J280" s="288"/>
      <c r="K280" s="288"/>
      <c r="L280" s="288"/>
      <c r="M280" s="288"/>
      <c r="N280" s="288"/>
      <c r="O280" s="288"/>
      <c r="P280" s="288"/>
      <c r="Q280" s="288"/>
      <c r="R280" s="288"/>
      <c r="S280" s="288"/>
      <c r="T280" s="309"/>
      <c r="U280" s="288"/>
      <c r="V280" s="288"/>
      <c r="W280" s="288"/>
      <c r="X280" s="288"/>
      <c r="Y280" s="288"/>
      <c r="Z280" s="288"/>
      <c r="AA280" s="288"/>
      <c r="AB280" s="288"/>
      <c r="AC280" s="288"/>
      <c r="AD280" s="288"/>
      <c r="AE280" s="288"/>
      <c r="AF280" s="288"/>
      <c r="AG280" s="288"/>
      <c r="AH280" s="288"/>
      <c r="AI280" s="288"/>
      <c r="AJ280" s="288"/>
      <c r="AK280" s="288"/>
    </row>
    <row r="281" spans="1:37" ht="16">
      <c r="A281" s="288"/>
      <c r="B281" s="288"/>
      <c r="C281" s="288"/>
      <c r="D281" s="288"/>
      <c r="E281" s="288"/>
      <c r="F281" s="288"/>
      <c r="G281" s="288"/>
      <c r="H281" s="288"/>
      <c r="I281" s="288"/>
      <c r="J281" s="288"/>
      <c r="K281" s="288"/>
      <c r="L281" s="288"/>
      <c r="M281" s="288"/>
      <c r="N281" s="288"/>
      <c r="O281" s="288"/>
      <c r="P281" s="288"/>
      <c r="Q281" s="288"/>
      <c r="R281" s="288"/>
      <c r="S281" s="288"/>
      <c r="T281" s="309"/>
      <c r="U281" s="288"/>
      <c r="V281" s="288"/>
      <c r="W281" s="288"/>
      <c r="X281" s="288"/>
      <c r="Y281" s="288"/>
      <c r="Z281" s="288"/>
      <c r="AA281" s="288"/>
      <c r="AB281" s="288"/>
      <c r="AC281" s="288"/>
      <c r="AD281" s="288"/>
      <c r="AE281" s="288"/>
      <c r="AF281" s="288"/>
      <c r="AG281" s="288"/>
      <c r="AH281" s="288"/>
      <c r="AI281" s="288"/>
      <c r="AJ281" s="288"/>
      <c r="AK281" s="288"/>
    </row>
    <row r="282" spans="1:37" ht="16">
      <c r="A282" s="288"/>
      <c r="B282" s="288"/>
      <c r="C282" s="288"/>
      <c r="D282" s="288"/>
      <c r="E282" s="288"/>
      <c r="F282" s="288"/>
      <c r="G282" s="288"/>
      <c r="H282" s="288"/>
      <c r="I282" s="288"/>
      <c r="J282" s="288"/>
      <c r="K282" s="288"/>
      <c r="L282" s="288"/>
      <c r="M282" s="288"/>
      <c r="N282" s="288"/>
      <c r="O282" s="288"/>
      <c r="P282" s="288"/>
      <c r="Q282" s="288"/>
      <c r="R282" s="288"/>
      <c r="S282" s="288"/>
      <c r="T282" s="309"/>
      <c r="U282" s="288"/>
      <c r="V282" s="288"/>
      <c r="W282" s="288"/>
      <c r="X282" s="288"/>
      <c r="Y282" s="288"/>
      <c r="Z282" s="288"/>
      <c r="AA282" s="288"/>
      <c r="AB282" s="288"/>
      <c r="AC282" s="288"/>
      <c r="AD282" s="288"/>
      <c r="AE282" s="288"/>
      <c r="AF282" s="288"/>
      <c r="AG282" s="288"/>
      <c r="AH282" s="288"/>
      <c r="AI282" s="288"/>
      <c r="AJ282" s="288"/>
      <c r="AK282" s="288"/>
    </row>
    <row r="283" spans="1:37" ht="16">
      <c r="A283" s="288"/>
      <c r="B283" s="288"/>
      <c r="C283" s="288"/>
      <c r="D283" s="288"/>
      <c r="E283" s="288"/>
      <c r="F283" s="288"/>
      <c r="G283" s="288"/>
      <c r="H283" s="288"/>
      <c r="I283" s="288"/>
      <c r="J283" s="288"/>
      <c r="K283" s="288"/>
      <c r="L283" s="288"/>
      <c r="M283" s="288"/>
      <c r="N283" s="288"/>
      <c r="O283" s="288"/>
      <c r="P283" s="288"/>
      <c r="Q283" s="288"/>
      <c r="R283" s="288"/>
      <c r="S283" s="288"/>
      <c r="T283" s="309"/>
      <c r="U283" s="288"/>
      <c r="V283" s="288"/>
      <c r="W283" s="288"/>
      <c r="X283" s="288"/>
      <c r="Y283" s="288"/>
      <c r="Z283" s="288"/>
      <c r="AA283" s="288"/>
      <c r="AB283" s="288"/>
      <c r="AC283" s="288"/>
      <c r="AD283" s="288"/>
      <c r="AE283" s="288"/>
      <c r="AF283" s="288"/>
      <c r="AG283" s="288"/>
      <c r="AH283" s="288"/>
      <c r="AI283" s="288"/>
      <c r="AJ283" s="288"/>
      <c r="AK283" s="288"/>
    </row>
    <row r="284" spans="1:37" ht="16">
      <c r="A284" s="288"/>
      <c r="B284" s="288"/>
      <c r="C284" s="288"/>
      <c r="D284" s="288"/>
      <c r="E284" s="288"/>
      <c r="F284" s="288"/>
      <c r="G284" s="288"/>
      <c r="H284" s="288"/>
      <c r="I284" s="288"/>
      <c r="J284" s="288"/>
      <c r="K284" s="288"/>
      <c r="L284" s="288"/>
      <c r="M284" s="288"/>
      <c r="N284" s="288"/>
      <c r="O284" s="288"/>
      <c r="P284" s="288"/>
      <c r="Q284" s="288"/>
      <c r="R284" s="288"/>
      <c r="S284" s="288"/>
      <c r="T284" s="309"/>
      <c r="U284" s="288"/>
      <c r="V284" s="288"/>
      <c r="W284" s="288"/>
      <c r="X284" s="288"/>
      <c r="Y284" s="288"/>
      <c r="Z284" s="288"/>
      <c r="AA284" s="288"/>
      <c r="AB284" s="288"/>
      <c r="AC284" s="288"/>
      <c r="AD284" s="288"/>
      <c r="AE284" s="288"/>
      <c r="AF284" s="288"/>
      <c r="AG284" s="288"/>
      <c r="AH284" s="288"/>
      <c r="AI284" s="288"/>
      <c r="AJ284" s="288"/>
      <c r="AK284" s="288"/>
    </row>
    <row r="285" spans="1:37" ht="16">
      <c r="A285" s="288"/>
      <c r="B285" s="288"/>
      <c r="C285" s="288"/>
      <c r="D285" s="288"/>
      <c r="E285" s="288"/>
      <c r="F285" s="288"/>
      <c r="G285" s="288"/>
      <c r="H285" s="288"/>
      <c r="I285" s="288"/>
      <c r="J285" s="288"/>
      <c r="K285" s="288"/>
      <c r="L285" s="288"/>
      <c r="M285" s="288"/>
      <c r="N285" s="288"/>
      <c r="O285" s="288"/>
      <c r="P285" s="288"/>
      <c r="Q285" s="288"/>
      <c r="R285" s="288"/>
      <c r="S285" s="288"/>
      <c r="T285" s="309"/>
      <c r="U285" s="288"/>
      <c r="V285" s="288"/>
      <c r="W285" s="288"/>
      <c r="X285" s="288"/>
      <c r="Y285" s="288"/>
      <c r="Z285" s="288"/>
      <c r="AA285" s="288"/>
      <c r="AB285" s="288"/>
      <c r="AC285" s="288"/>
      <c r="AD285" s="288"/>
      <c r="AE285" s="288"/>
      <c r="AF285" s="288"/>
      <c r="AG285" s="288"/>
      <c r="AH285" s="288"/>
      <c r="AI285" s="288"/>
      <c r="AJ285" s="288"/>
      <c r="AK285" s="288"/>
    </row>
    <row r="286" spans="1:37" ht="16">
      <c r="A286" s="288"/>
      <c r="B286" s="288"/>
      <c r="C286" s="288"/>
      <c r="D286" s="288"/>
      <c r="E286" s="288"/>
      <c r="F286" s="288"/>
      <c r="G286" s="288"/>
      <c r="H286" s="288"/>
      <c r="I286" s="288"/>
      <c r="J286" s="288"/>
      <c r="K286" s="288"/>
      <c r="L286" s="288"/>
      <c r="M286" s="288"/>
      <c r="N286" s="288"/>
      <c r="O286" s="288"/>
      <c r="P286" s="288"/>
      <c r="Q286" s="288"/>
      <c r="R286" s="288"/>
      <c r="S286" s="288"/>
      <c r="T286" s="309"/>
      <c r="U286" s="288"/>
      <c r="V286" s="288"/>
      <c r="W286" s="288"/>
      <c r="X286" s="288"/>
      <c r="Y286" s="288"/>
      <c r="Z286" s="288"/>
      <c r="AA286" s="288"/>
      <c r="AB286" s="288"/>
      <c r="AC286" s="288"/>
      <c r="AD286" s="288"/>
      <c r="AE286" s="288"/>
      <c r="AF286" s="288"/>
      <c r="AG286" s="288"/>
      <c r="AH286" s="288"/>
      <c r="AI286" s="288"/>
      <c r="AJ286" s="288"/>
      <c r="AK286" s="288"/>
    </row>
    <row r="287" spans="1:37" ht="16">
      <c r="A287" s="288"/>
      <c r="B287" s="288"/>
      <c r="C287" s="288"/>
      <c r="D287" s="288"/>
      <c r="E287" s="288"/>
      <c r="F287" s="288"/>
      <c r="G287" s="288"/>
      <c r="H287" s="288"/>
      <c r="I287" s="288"/>
      <c r="J287" s="288"/>
      <c r="K287" s="288"/>
      <c r="L287" s="288"/>
      <c r="M287" s="288"/>
      <c r="N287" s="288"/>
      <c r="O287" s="288"/>
      <c r="P287" s="288"/>
      <c r="Q287" s="288"/>
      <c r="R287" s="288"/>
      <c r="S287" s="288"/>
      <c r="T287" s="309"/>
      <c r="U287" s="288"/>
      <c r="V287" s="288"/>
      <c r="W287" s="288"/>
      <c r="X287" s="288"/>
      <c r="Y287" s="288"/>
      <c r="Z287" s="288"/>
      <c r="AA287" s="288"/>
      <c r="AB287" s="288"/>
      <c r="AC287" s="288"/>
      <c r="AD287" s="288"/>
      <c r="AE287" s="288"/>
      <c r="AF287" s="288"/>
      <c r="AG287" s="288"/>
      <c r="AH287" s="288"/>
      <c r="AI287" s="288"/>
      <c r="AJ287" s="288"/>
      <c r="AK287" s="288"/>
    </row>
    <row r="288" spans="1:37" ht="16">
      <c r="A288" s="288"/>
      <c r="B288" s="288"/>
      <c r="C288" s="288"/>
      <c r="D288" s="288"/>
      <c r="E288" s="288"/>
      <c r="F288" s="288"/>
      <c r="G288" s="288"/>
      <c r="H288" s="288"/>
      <c r="I288" s="288"/>
      <c r="J288" s="288"/>
      <c r="K288" s="288"/>
      <c r="L288" s="288"/>
      <c r="M288" s="288"/>
      <c r="N288" s="288"/>
      <c r="O288" s="288"/>
      <c r="P288" s="288"/>
      <c r="Q288" s="288"/>
      <c r="R288" s="288"/>
      <c r="S288" s="288"/>
      <c r="T288" s="309"/>
      <c r="U288" s="288"/>
      <c r="V288" s="288"/>
      <c r="W288" s="288"/>
      <c r="X288" s="288"/>
      <c r="Y288" s="288"/>
      <c r="Z288" s="288"/>
      <c r="AA288" s="288"/>
      <c r="AB288" s="288"/>
      <c r="AC288" s="288"/>
      <c r="AD288" s="288"/>
      <c r="AE288" s="288"/>
      <c r="AF288" s="288"/>
      <c r="AG288" s="288"/>
      <c r="AH288" s="288"/>
      <c r="AI288" s="288"/>
      <c r="AJ288" s="288"/>
      <c r="AK288" s="288"/>
    </row>
    <row r="289" spans="1:37" ht="16">
      <c r="A289" s="288"/>
      <c r="B289" s="288"/>
      <c r="C289" s="288"/>
      <c r="D289" s="288"/>
      <c r="E289" s="288"/>
      <c r="F289" s="288"/>
      <c r="G289" s="288"/>
      <c r="H289" s="288"/>
      <c r="I289" s="288"/>
      <c r="J289" s="288"/>
      <c r="K289" s="288"/>
      <c r="L289" s="288"/>
      <c r="M289" s="288"/>
      <c r="N289" s="288"/>
      <c r="O289" s="288"/>
      <c r="P289" s="288"/>
      <c r="Q289" s="288"/>
      <c r="R289" s="288"/>
      <c r="S289" s="288"/>
      <c r="T289" s="309"/>
      <c r="U289" s="288"/>
      <c r="V289" s="288"/>
      <c r="W289" s="288"/>
      <c r="X289" s="288"/>
      <c r="Y289" s="288"/>
      <c r="Z289" s="288"/>
      <c r="AA289" s="288"/>
      <c r="AB289" s="288"/>
      <c r="AC289" s="288"/>
      <c r="AD289" s="288"/>
      <c r="AE289" s="288"/>
      <c r="AF289" s="288"/>
      <c r="AG289" s="288"/>
      <c r="AH289" s="288"/>
      <c r="AI289" s="288"/>
      <c r="AJ289" s="288"/>
      <c r="AK289" s="288"/>
    </row>
    <row r="290" spans="1:37" ht="16">
      <c r="A290" s="288"/>
      <c r="B290" s="288"/>
      <c r="C290" s="288"/>
      <c r="D290" s="288"/>
      <c r="E290" s="288"/>
      <c r="F290" s="288"/>
      <c r="G290" s="288"/>
      <c r="H290" s="288"/>
      <c r="I290" s="288"/>
      <c r="J290" s="288"/>
      <c r="K290" s="288"/>
      <c r="L290" s="288"/>
      <c r="M290" s="288"/>
      <c r="N290" s="288"/>
      <c r="O290" s="288"/>
      <c r="P290" s="288"/>
      <c r="Q290" s="288"/>
      <c r="R290" s="288"/>
      <c r="S290" s="288"/>
      <c r="T290" s="309"/>
      <c r="U290" s="288"/>
      <c r="V290" s="288"/>
      <c r="W290" s="288"/>
      <c r="X290" s="288"/>
      <c r="Y290" s="288"/>
      <c r="Z290" s="288"/>
      <c r="AA290" s="288"/>
      <c r="AB290" s="288"/>
      <c r="AC290" s="288"/>
      <c r="AD290" s="288"/>
      <c r="AE290" s="288"/>
      <c r="AF290" s="288"/>
      <c r="AG290" s="288"/>
      <c r="AH290" s="288"/>
      <c r="AI290" s="288"/>
      <c r="AJ290" s="288"/>
      <c r="AK290" s="288"/>
    </row>
    <row r="291" spans="1:37" ht="16">
      <c r="A291" s="288"/>
      <c r="B291" s="288"/>
      <c r="C291" s="288"/>
      <c r="D291" s="288"/>
      <c r="E291" s="288"/>
      <c r="F291" s="288"/>
      <c r="G291" s="288"/>
      <c r="H291" s="288"/>
      <c r="I291" s="288"/>
      <c r="J291" s="288"/>
      <c r="K291" s="288"/>
      <c r="L291" s="288"/>
      <c r="M291" s="288"/>
      <c r="N291" s="288"/>
      <c r="O291" s="288"/>
      <c r="P291" s="288"/>
      <c r="Q291" s="288"/>
      <c r="R291" s="288"/>
      <c r="S291" s="288"/>
      <c r="T291" s="309"/>
      <c r="U291" s="288"/>
      <c r="V291" s="288"/>
      <c r="W291" s="288"/>
      <c r="X291" s="288"/>
      <c r="Y291" s="288"/>
      <c r="Z291" s="288"/>
      <c r="AA291" s="288"/>
      <c r="AB291" s="288"/>
      <c r="AC291" s="288"/>
      <c r="AD291" s="288"/>
      <c r="AE291" s="288"/>
      <c r="AF291" s="288"/>
      <c r="AG291" s="288"/>
      <c r="AH291" s="288"/>
      <c r="AI291" s="288"/>
      <c r="AJ291" s="288"/>
      <c r="AK291" s="288"/>
    </row>
    <row r="292" spans="1:37" ht="16">
      <c r="A292" s="288"/>
      <c r="B292" s="288"/>
      <c r="C292" s="288"/>
      <c r="D292" s="288"/>
      <c r="E292" s="288"/>
      <c r="F292" s="288"/>
      <c r="G292" s="288"/>
      <c r="H292" s="288"/>
      <c r="I292" s="288"/>
      <c r="J292" s="288"/>
      <c r="K292" s="288"/>
      <c r="L292" s="288"/>
      <c r="M292" s="288"/>
      <c r="N292" s="288"/>
      <c r="O292" s="288"/>
      <c r="P292" s="288"/>
      <c r="Q292" s="288"/>
      <c r="R292" s="288"/>
      <c r="S292" s="288"/>
      <c r="T292" s="309"/>
      <c r="U292" s="288"/>
      <c r="V292" s="288"/>
      <c r="W292" s="288"/>
      <c r="X292" s="288"/>
      <c r="Y292" s="288"/>
      <c r="Z292" s="288"/>
      <c r="AA292" s="288"/>
      <c r="AB292" s="288"/>
      <c r="AC292" s="288"/>
      <c r="AD292" s="288"/>
      <c r="AE292" s="288"/>
      <c r="AF292" s="288"/>
      <c r="AG292" s="288"/>
      <c r="AH292" s="288"/>
      <c r="AI292" s="288"/>
      <c r="AJ292" s="288"/>
      <c r="AK292" s="288"/>
    </row>
    <row r="293" spans="1:37" ht="16">
      <c r="A293" s="288"/>
      <c r="B293" s="288"/>
      <c r="C293" s="288"/>
      <c r="D293" s="288"/>
      <c r="E293" s="288"/>
      <c r="F293" s="288"/>
      <c r="G293" s="288"/>
      <c r="H293" s="288"/>
      <c r="I293" s="288"/>
      <c r="J293" s="288"/>
      <c r="K293" s="288"/>
      <c r="L293" s="288"/>
      <c r="M293" s="288"/>
      <c r="N293" s="288"/>
      <c r="O293" s="288"/>
      <c r="P293" s="288"/>
      <c r="Q293" s="288"/>
      <c r="R293" s="288"/>
      <c r="S293" s="288"/>
      <c r="T293" s="309"/>
      <c r="U293" s="288"/>
      <c r="V293" s="288"/>
      <c r="W293" s="288"/>
      <c r="X293" s="288"/>
      <c r="Y293" s="288"/>
      <c r="Z293" s="288"/>
      <c r="AA293" s="288"/>
      <c r="AB293" s="288"/>
      <c r="AC293" s="288"/>
      <c r="AD293" s="288"/>
      <c r="AE293" s="288"/>
      <c r="AF293" s="288"/>
      <c r="AG293" s="288"/>
      <c r="AH293" s="288"/>
      <c r="AI293" s="288"/>
      <c r="AJ293" s="288"/>
      <c r="AK293" s="288"/>
    </row>
    <row r="294" spans="1:37" ht="16">
      <c r="A294" s="288"/>
      <c r="B294" s="288"/>
      <c r="C294" s="288"/>
      <c r="D294" s="288"/>
      <c r="E294" s="288"/>
      <c r="F294" s="288"/>
      <c r="G294" s="288"/>
      <c r="H294" s="288"/>
      <c r="I294" s="288"/>
      <c r="J294" s="288"/>
      <c r="K294" s="288"/>
      <c r="L294" s="288"/>
      <c r="M294" s="288"/>
      <c r="N294" s="288"/>
      <c r="O294" s="288"/>
      <c r="P294" s="288"/>
      <c r="Q294" s="288"/>
      <c r="R294" s="288"/>
      <c r="S294" s="288"/>
      <c r="T294" s="309"/>
      <c r="U294" s="288"/>
      <c r="V294" s="288"/>
      <c r="W294" s="288"/>
      <c r="X294" s="288"/>
      <c r="Y294" s="288"/>
      <c r="Z294" s="288"/>
      <c r="AA294" s="288"/>
      <c r="AB294" s="288"/>
      <c r="AC294" s="288"/>
      <c r="AD294" s="288"/>
      <c r="AE294" s="288"/>
      <c r="AF294" s="288"/>
      <c r="AG294" s="288"/>
      <c r="AH294" s="288"/>
      <c r="AI294" s="288"/>
      <c r="AJ294" s="288"/>
      <c r="AK294" s="288"/>
    </row>
    <row r="295" spans="1:37" ht="16">
      <c r="A295" s="288"/>
      <c r="B295" s="288"/>
      <c r="C295" s="288"/>
      <c r="D295" s="288"/>
      <c r="E295" s="288"/>
      <c r="F295" s="288"/>
      <c r="G295" s="288"/>
      <c r="H295" s="288"/>
      <c r="I295" s="288"/>
      <c r="J295" s="288"/>
      <c r="K295" s="288"/>
      <c r="L295" s="288"/>
      <c r="M295" s="288"/>
      <c r="N295" s="288"/>
      <c r="O295" s="288"/>
      <c r="P295" s="288"/>
      <c r="Q295" s="288"/>
      <c r="R295" s="288"/>
      <c r="S295" s="288"/>
      <c r="T295" s="309"/>
      <c r="U295" s="288"/>
      <c r="V295" s="288"/>
      <c r="W295" s="288"/>
      <c r="X295" s="288"/>
      <c r="Y295" s="288"/>
      <c r="Z295" s="288"/>
      <c r="AA295" s="288"/>
      <c r="AB295" s="288"/>
      <c r="AC295" s="288"/>
      <c r="AD295" s="288"/>
      <c r="AE295" s="288"/>
      <c r="AF295" s="288"/>
      <c r="AG295" s="288"/>
      <c r="AH295" s="288"/>
      <c r="AI295" s="288"/>
      <c r="AJ295" s="288"/>
      <c r="AK295" s="288"/>
    </row>
    <row r="296" spans="1:37" ht="16">
      <c r="A296" s="288"/>
      <c r="B296" s="288"/>
      <c r="C296" s="288"/>
      <c r="D296" s="288"/>
      <c r="E296" s="288"/>
      <c r="F296" s="288"/>
      <c r="G296" s="288"/>
      <c r="H296" s="288"/>
      <c r="I296" s="288"/>
      <c r="J296" s="288"/>
      <c r="K296" s="288"/>
      <c r="L296" s="288"/>
      <c r="M296" s="288"/>
      <c r="N296" s="288"/>
      <c r="O296" s="288"/>
      <c r="P296" s="288"/>
      <c r="Q296" s="288"/>
      <c r="R296" s="288"/>
      <c r="S296" s="288"/>
      <c r="T296" s="309"/>
      <c r="U296" s="288"/>
      <c r="V296" s="288"/>
      <c r="W296" s="288"/>
      <c r="X296" s="288"/>
      <c r="Y296" s="288"/>
      <c r="Z296" s="288"/>
      <c r="AA296" s="288"/>
      <c r="AB296" s="288"/>
      <c r="AC296" s="288"/>
      <c r="AD296" s="288"/>
      <c r="AE296" s="288"/>
      <c r="AF296" s="288"/>
      <c r="AG296" s="288"/>
      <c r="AH296" s="288"/>
      <c r="AI296" s="288"/>
      <c r="AJ296" s="288"/>
      <c r="AK296" s="288"/>
    </row>
    <row r="297" spans="1:37" ht="16">
      <c r="A297" s="288"/>
      <c r="B297" s="288"/>
      <c r="C297" s="288"/>
      <c r="D297" s="288"/>
      <c r="E297" s="288"/>
      <c r="F297" s="288"/>
      <c r="G297" s="288"/>
      <c r="H297" s="288"/>
      <c r="I297" s="288"/>
      <c r="J297" s="288"/>
      <c r="K297" s="288"/>
      <c r="L297" s="288"/>
      <c r="M297" s="288"/>
      <c r="N297" s="288"/>
      <c r="O297" s="288"/>
      <c r="P297" s="288"/>
      <c r="Q297" s="288"/>
      <c r="R297" s="288"/>
      <c r="S297" s="288"/>
      <c r="T297" s="309"/>
      <c r="U297" s="288"/>
      <c r="V297" s="288"/>
      <c r="W297" s="288"/>
      <c r="X297" s="288"/>
      <c r="Y297" s="288"/>
      <c r="Z297" s="288"/>
      <c r="AA297" s="288"/>
      <c r="AB297" s="288"/>
      <c r="AC297" s="288"/>
      <c r="AD297" s="288"/>
      <c r="AE297" s="288"/>
      <c r="AF297" s="288"/>
      <c r="AG297" s="288"/>
      <c r="AH297" s="288"/>
      <c r="AI297" s="288"/>
      <c r="AJ297" s="288"/>
      <c r="AK297" s="288"/>
    </row>
    <row r="298" spans="1:37" ht="16">
      <c r="A298" s="288"/>
      <c r="B298" s="288"/>
      <c r="C298" s="288"/>
      <c r="D298" s="288"/>
      <c r="E298" s="288"/>
      <c r="F298" s="288"/>
      <c r="G298" s="288"/>
      <c r="H298" s="288"/>
      <c r="I298" s="288"/>
      <c r="J298" s="288"/>
      <c r="K298" s="288"/>
      <c r="L298" s="288"/>
      <c r="M298" s="288"/>
      <c r="N298" s="288"/>
      <c r="O298" s="288"/>
      <c r="P298" s="288"/>
      <c r="Q298" s="288"/>
      <c r="R298" s="288"/>
      <c r="S298" s="288"/>
      <c r="T298" s="309"/>
      <c r="U298" s="288"/>
      <c r="V298" s="288"/>
      <c r="W298" s="288"/>
      <c r="X298" s="288"/>
      <c r="Y298" s="288"/>
      <c r="Z298" s="288"/>
      <c r="AA298" s="288"/>
      <c r="AB298" s="288"/>
      <c r="AC298" s="288"/>
      <c r="AD298" s="288"/>
      <c r="AE298" s="288"/>
      <c r="AF298" s="288"/>
      <c r="AG298" s="288"/>
      <c r="AH298" s="288"/>
      <c r="AI298" s="288"/>
      <c r="AJ298" s="288"/>
      <c r="AK298" s="288"/>
    </row>
    <row r="299" spans="1:37" ht="16">
      <c r="A299" s="288"/>
      <c r="B299" s="288"/>
      <c r="C299" s="288"/>
      <c r="D299" s="288"/>
      <c r="E299" s="288"/>
      <c r="F299" s="288"/>
      <c r="G299" s="288"/>
      <c r="H299" s="288"/>
      <c r="I299" s="288"/>
      <c r="J299" s="288"/>
      <c r="K299" s="288"/>
      <c r="L299" s="288"/>
      <c r="M299" s="288"/>
      <c r="N299" s="288"/>
      <c r="O299" s="288"/>
      <c r="P299" s="288"/>
      <c r="Q299" s="288"/>
      <c r="R299" s="288"/>
      <c r="S299" s="288"/>
      <c r="T299" s="309"/>
      <c r="U299" s="288"/>
      <c r="V299" s="288"/>
      <c r="W299" s="288"/>
      <c r="X299" s="288"/>
      <c r="Y299" s="288"/>
      <c r="Z299" s="288"/>
      <c r="AA299" s="288"/>
      <c r="AB299" s="288"/>
      <c r="AC299" s="288"/>
      <c r="AD299" s="288"/>
      <c r="AE299" s="288"/>
      <c r="AF299" s="288"/>
      <c r="AG299" s="288"/>
      <c r="AH299" s="288"/>
      <c r="AI299" s="288"/>
      <c r="AJ299" s="288"/>
      <c r="AK299" s="288"/>
    </row>
    <row r="300" spans="1:37" ht="16">
      <c r="A300" s="288"/>
      <c r="B300" s="288"/>
      <c r="C300" s="288"/>
      <c r="D300" s="288"/>
      <c r="E300" s="288"/>
      <c r="F300" s="288"/>
      <c r="G300" s="288"/>
      <c r="H300" s="288"/>
      <c r="I300" s="288"/>
      <c r="J300" s="288"/>
      <c r="K300" s="288"/>
      <c r="L300" s="288"/>
      <c r="M300" s="288"/>
      <c r="N300" s="288"/>
      <c r="O300" s="288"/>
      <c r="P300" s="288"/>
      <c r="Q300" s="288"/>
      <c r="R300" s="288"/>
      <c r="S300" s="288"/>
      <c r="T300" s="309"/>
      <c r="U300" s="288"/>
      <c r="V300" s="288"/>
      <c r="W300" s="288"/>
      <c r="X300" s="288"/>
      <c r="Y300" s="288"/>
      <c r="Z300" s="288"/>
      <c r="AA300" s="288"/>
      <c r="AB300" s="288"/>
      <c r="AC300" s="288"/>
      <c r="AD300" s="288"/>
      <c r="AE300" s="288"/>
      <c r="AF300" s="288"/>
      <c r="AG300" s="288"/>
      <c r="AH300" s="288"/>
      <c r="AI300" s="288"/>
      <c r="AJ300" s="288"/>
      <c r="AK300" s="288"/>
    </row>
    <row r="301" spans="1:37" ht="16">
      <c r="A301" s="288"/>
      <c r="B301" s="288"/>
      <c r="C301" s="288"/>
      <c r="D301" s="288"/>
      <c r="E301" s="288"/>
      <c r="F301" s="288"/>
      <c r="G301" s="288"/>
      <c r="H301" s="288"/>
      <c r="I301" s="288"/>
      <c r="J301" s="288"/>
      <c r="K301" s="288"/>
      <c r="L301" s="288"/>
      <c r="M301" s="288"/>
      <c r="N301" s="288"/>
      <c r="O301" s="288"/>
      <c r="P301" s="288"/>
      <c r="Q301" s="288"/>
      <c r="R301" s="288"/>
      <c r="S301" s="288"/>
      <c r="T301" s="309"/>
      <c r="U301" s="288"/>
      <c r="V301" s="288"/>
      <c r="W301" s="288"/>
      <c r="X301" s="288"/>
      <c r="Y301" s="288"/>
      <c r="Z301" s="288"/>
      <c r="AA301" s="288"/>
      <c r="AB301" s="288"/>
      <c r="AC301" s="288"/>
      <c r="AD301" s="288"/>
      <c r="AE301" s="288"/>
      <c r="AF301" s="288"/>
      <c r="AG301" s="288"/>
      <c r="AH301" s="288"/>
      <c r="AI301" s="288"/>
      <c r="AJ301" s="288"/>
      <c r="AK301" s="288"/>
    </row>
    <row r="302" spans="1:37" ht="16">
      <c r="A302" s="288"/>
      <c r="B302" s="288"/>
      <c r="C302" s="288"/>
      <c r="D302" s="288"/>
      <c r="E302" s="288"/>
      <c r="F302" s="288"/>
      <c r="G302" s="288"/>
      <c r="H302" s="288"/>
      <c r="I302" s="288"/>
      <c r="J302" s="288"/>
      <c r="K302" s="288"/>
      <c r="L302" s="288"/>
      <c r="M302" s="288"/>
      <c r="N302" s="288"/>
      <c r="O302" s="288"/>
      <c r="P302" s="288"/>
      <c r="Q302" s="288"/>
      <c r="R302" s="288"/>
      <c r="S302" s="288"/>
      <c r="T302" s="309"/>
      <c r="U302" s="288"/>
      <c r="V302" s="288"/>
      <c r="W302" s="288"/>
      <c r="X302" s="288"/>
      <c r="Y302" s="288"/>
      <c r="Z302" s="288"/>
      <c r="AA302" s="288"/>
      <c r="AB302" s="288"/>
      <c r="AC302" s="288"/>
      <c r="AD302" s="288"/>
      <c r="AE302" s="288"/>
      <c r="AF302" s="288"/>
      <c r="AG302" s="288"/>
      <c r="AH302" s="288"/>
      <c r="AI302" s="288"/>
      <c r="AJ302" s="288"/>
      <c r="AK302" s="288"/>
    </row>
    <row r="303" spans="1:37" ht="16">
      <c r="A303" s="288"/>
      <c r="B303" s="288"/>
      <c r="C303" s="288"/>
      <c r="D303" s="288"/>
      <c r="E303" s="288"/>
      <c r="F303" s="288"/>
      <c r="G303" s="288"/>
      <c r="H303" s="288"/>
      <c r="I303" s="288"/>
      <c r="J303" s="288"/>
      <c r="K303" s="288"/>
      <c r="L303" s="288"/>
      <c r="M303" s="288"/>
      <c r="N303" s="288"/>
      <c r="O303" s="288"/>
      <c r="P303" s="288"/>
      <c r="Q303" s="288"/>
      <c r="R303" s="288"/>
      <c r="S303" s="288"/>
      <c r="T303" s="309"/>
      <c r="U303" s="288"/>
      <c r="V303" s="288"/>
      <c r="W303" s="288"/>
      <c r="X303" s="288"/>
      <c r="Y303" s="288"/>
      <c r="Z303" s="288"/>
      <c r="AA303" s="288"/>
      <c r="AB303" s="288"/>
      <c r="AC303" s="288"/>
      <c r="AD303" s="288"/>
      <c r="AE303" s="288"/>
      <c r="AF303" s="288"/>
      <c r="AG303" s="288"/>
      <c r="AH303" s="288"/>
      <c r="AI303" s="288"/>
      <c r="AJ303" s="288"/>
      <c r="AK303" s="288"/>
    </row>
    <row r="304" spans="1:37" ht="16">
      <c r="A304" s="288"/>
      <c r="B304" s="288"/>
      <c r="C304" s="288"/>
      <c r="D304" s="288"/>
      <c r="E304" s="288"/>
      <c r="F304" s="288"/>
      <c r="G304" s="288"/>
      <c r="H304" s="288"/>
      <c r="I304" s="288"/>
      <c r="J304" s="288"/>
      <c r="K304" s="288"/>
      <c r="L304" s="288"/>
      <c r="M304" s="288"/>
      <c r="N304" s="288"/>
      <c r="O304" s="288"/>
      <c r="P304" s="288"/>
      <c r="Q304" s="288"/>
      <c r="R304" s="288"/>
      <c r="S304" s="288"/>
      <c r="T304" s="309"/>
      <c r="U304" s="288"/>
      <c r="V304" s="288"/>
      <c r="W304" s="288"/>
      <c r="X304" s="288"/>
      <c r="Y304" s="288"/>
      <c r="Z304" s="288"/>
      <c r="AA304" s="288"/>
      <c r="AB304" s="288"/>
      <c r="AC304" s="288"/>
      <c r="AD304" s="288"/>
      <c r="AE304" s="288"/>
      <c r="AF304" s="288"/>
      <c r="AG304" s="288"/>
      <c r="AH304" s="288"/>
      <c r="AI304" s="288"/>
      <c r="AJ304" s="288"/>
      <c r="AK304" s="288"/>
    </row>
    <row r="305" spans="1:37" ht="16">
      <c r="A305" s="288"/>
      <c r="B305" s="288"/>
      <c r="C305" s="288"/>
      <c r="D305" s="288"/>
      <c r="E305" s="288"/>
      <c r="F305" s="288"/>
      <c r="G305" s="288"/>
      <c r="H305" s="288"/>
      <c r="I305" s="288"/>
      <c r="J305" s="288"/>
      <c r="K305" s="288"/>
      <c r="L305" s="288"/>
      <c r="M305" s="288"/>
      <c r="N305" s="288"/>
      <c r="O305" s="288"/>
      <c r="P305" s="288"/>
      <c r="Q305" s="288"/>
      <c r="R305" s="288"/>
      <c r="S305" s="288"/>
      <c r="T305" s="309"/>
      <c r="U305" s="288"/>
      <c r="V305" s="288"/>
      <c r="W305" s="288"/>
      <c r="X305" s="288"/>
      <c r="Y305" s="288"/>
      <c r="Z305" s="288"/>
      <c r="AA305" s="288"/>
      <c r="AB305" s="288"/>
      <c r="AC305" s="288"/>
      <c r="AD305" s="288"/>
      <c r="AE305" s="288"/>
      <c r="AF305" s="288"/>
      <c r="AG305" s="288"/>
      <c r="AH305" s="288"/>
      <c r="AI305" s="288"/>
      <c r="AJ305" s="288"/>
      <c r="AK305" s="288"/>
    </row>
    <row r="306" spans="1:37" ht="16">
      <c r="A306" s="288"/>
      <c r="B306" s="288"/>
      <c r="C306" s="288"/>
      <c r="D306" s="288"/>
      <c r="E306" s="288"/>
      <c r="F306" s="288"/>
      <c r="G306" s="288"/>
      <c r="H306" s="288"/>
      <c r="I306" s="288"/>
      <c r="J306" s="288"/>
      <c r="K306" s="288"/>
      <c r="L306" s="288"/>
      <c r="M306" s="288"/>
      <c r="N306" s="288"/>
      <c r="O306" s="288"/>
      <c r="P306" s="288"/>
      <c r="Q306" s="288"/>
      <c r="R306" s="288"/>
      <c r="S306" s="288"/>
      <c r="T306" s="309"/>
      <c r="U306" s="288"/>
      <c r="V306" s="288"/>
      <c r="W306" s="288"/>
      <c r="X306" s="288"/>
      <c r="Y306" s="288"/>
      <c r="Z306" s="288"/>
      <c r="AA306" s="288"/>
      <c r="AB306" s="288"/>
      <c r="AC306" s="288"/>
      <c r="AD306" s="288"/>
      <c r="AE306" s="288"/>
      <c r="AF306" s="288"/>
      <c r="AG306" s="288"/>
      <c r="AH306" s="288"/>
      <c r="AI306" s="288"/>
      <c r="AJ306" s="288"/>
      <c r="AK306" s="288"/>
    </row>
    <row r="307" spans="1:37" ht="16">
      <c r="A307" s="288"/>
      <c r="B307" s="288"/>
      <c r="C307" s="288"/>
      <c r="D307" s="288"/>
      <c r="E307" s="288"/>
      <c r="F307" s="288"/>
      <c r="G307" s="288"/>
      <c r="H307" s="288"/>
      <c r="I307" s="288"/>
      <c r="J307" s="288"/>
      <c r="K307" s="288"/>
      <c r="L307" s="288"/>
      <c r="M307" s="288"/>
      <c r="N307" s="288"/>
      <c r="O307" s="288"/>
      <c r="P307" s="288"/>
      <c r="Q307" s="288"/>
      <c r="R307" s="288"/>
      <c r="S307" s="288"/>
      <c r="T307" s="309"/>
      <c r="U307" s="288"/>
      <c r="V307" s="288"/>
      <c r="W307" s="288"/>
      <c r="X307" s="288"/>
      <c r="Y307" s="288"/>
      <c r="Z307" s="288"/>
      <c r="AA307" s="288"/>
      <c r="AB307" s="288"/>
      <c r="AC307" s="288"/>
      <c r="AD307" s="288"/>
      <c r="AE307" s="288"/>
      <c r="AF307" s="288"/>
      <c r="AG307" s="288"/>
      <c r="AH307" s="288"/>
      <c r="AI307" s="288"/>
      <c r="AJ307" s="288"/>
      <c r="AK307" s="288"/>
    </row>
    <row r="308" spans="1:37" ht="16">
      <c r="A308" s="288"/>
      <c r="B308" s="288"/>
      <c r="C308" s="288"/>
      <c r="D308" s="288"/>
      <c r="E308" s="288"/>
      <c r="F308" s="288"/>
      <c r="G308" s="288"/>
      <c r="H308" s="288"/>
      <c r="I308" s="288"/>
      <c r="J308" s="288"/>
      <c r="K308" s="288"/>
      <c r="L308" s="288"/>
      <c r="M308" s="288"/>
      <c r="N308" s="288"/>
      <c r="O308" s="288"/>
      <c r="P308" s="288"/>
      <c r="Q308" s="288"/>
      <c r="R308" s="288"/>
      <c r="S308" s="288"/>
      <c r="T308" s="309"/>
      <c r="U308" s="288"/>
      <c r="V308" s="288"/>
      <c r="W308" s="288"/>
      <c r="X308" s="288"/>
      <c r="Y308" s="288"/>
      <c r="Z308" s="288"/>
      <c r="AA308" s="288"/>
      <c r="AB308" s="288"/>
      <c r="AC308" s="288"/>
      <c r="AD308" s="288"/>
      <c r="AE308" s="288"/>
      <c r="AF308" s="288"/>
      <c r="AG308" s="288"/>
      <c r="AH308" s="288"/>
      <c r="AI308" s="288"/>
      <c r="AJ308" s="288"/>
      <c r="AK308" s="288"/>
    </row>
    <row r="309" spans="1:37" ht="16">
      <c r="A309" s="288"/>
      <c r="B309" s="288"/>
      <c r="C309" s="288"/>
      <c r="D309" s="288"/>
      <c r="E309" s="288"/>
      <c r="F309" s="288"/>
      <c r="G309" s="288"/>
      <c r="H309" s="288"/>
      <c r="I309" s="288"/>
      <c r="J309" s="288"/>
      <c r="K309" s="288"/>
      <c r="L309" s="288"/>
      <c r="M309" s="288"/>
      <c r="N309" s="288"/>
      <c r="O309" s="288"/>
      <c r="P309" s="288"/>
      <c r="Q309" s="288"/>
      <c r="R309" s="288"/>
      <c r="S309" s="288"/>
      <c r="T309" s="309"/>
      <c r="U309" s="288"/>
      <c r="V309" s="288"/>
      <c r="W309" s="288"/>
      <c r="X309" s="288"/>
      <c r="Y309" s="288"/>
      <c r="Z309" s="288"/>
      <c r="AA309" s="288"/>
      <c r="AB309" s="288"/>
      <c r="AC309" s="288"/>
      <c r="AD309" s="288"/>
      <c r="AE309" s="288"/>
      <c r="AF309" s="288"/>
      <c r="AG309" s="288"/>
      <c r="AH309" s="288"/>
      <c r="AI309" s="288"/>
      <c r="AJ309" s="288"/>
      <c r="AK309" s="288"/>
    </row>
    <row r="310" spans="1:37" ht="16">
      <c r="A310" s="288"/>
      <c r="B310" s="288"/>
      <c r="C310" s="288"/>
      <c r="D310" s="288"/>
      <c r="E310" s="288"/>
      <c r="F310" s="288"/>
      <c r="G310" s="288"/>
      <c r="H310" s="288"/>
      <c r="I310" s="288"/>
      <c r="J310" s="288"/>
      <c r="K310" s="288"/>
      <c r="L310" s="288"/>
      <c r="M310" s="288"/>
      <c r="N310" s="288"/>
      <c r="O310" s="288"/>
      <c r="P310" s="288"/>
      <c r="Q310" s="288"/>
      <c r="R310" s="288"/>
      <c r="S310" s="288"/>
      <c r="T310" s="309"/>
      <c r="U310" s="288"/>
      <c r="V310" s="288"/>
      <c r="W310" s="288"/>
      <c r="X310" s="288"/>
      <c r="Y310" s="288"/>
      <c r="Z310" s="288"/>
      <c r="AA310" s="288"/>
      <c r="AB310" s="288"/>
      <c r="AC310" s="288"/>
      <c r="AD310" s="288"/>
      <c r="AE310" s="288"/>
      <c r="AF310" s="288"/>
      <c r="AG310" s="288"/>
      <c r="AH310" s="288"/>
      <c r="AI310" s="288"/>
      <c r="AJ310" s="288"/>
      <c r="AK310" s="288"/>
    </row>
    <row r="311" spans="1:37" ht="16">
      <c r="A311" s="288"/>
      <c r="B311" s="288"/>
      <c r="C311" s="288"/>
      <c r="D311" s="288"/>
      <c r="E311" s="288"/>
      <c r="F311" s="288"/>
      <c r="G311" s="288"/>
      <c r="H311" s="288"/>
      <c r="I311" s="288"/>
      <c r="J311" s="288"/>
      <c r="K311" s="288"/>
      <c r="L311" s="288"/>
      <c r="M311" s="288"/>
      <c r="N311" s="288"/>
      <c r="O311" s="288"/>
      <c r="P311" s="288"/>
      <c r="Q311" s="288"/>
      <c r="R311" s="288"/>
      <c r="S311" s="288"/>
      <c r="T311" s="309"/>
      <c r="U311" s="288"/>
      <c r="V311" s="288"/>
      <c r="W311" s="288"/>
      <c r="X311" s="288"/>
      <c r="Y311" s="288"/>
      <c r="Z311" s="288"/>
      <c r="AA311" s="288"/>
      <c r="AB311" s="288"/>
      <c r="AC311" s="288"/>
      <c r="AD311" s="288"/>
      <c r="AE311" s="288"/>
      <c r="AF311" s="288"/>
      <c r="AG311" s="288"/>
      <c r="AH311" s="288"/>
      <c r="AI311" s="288"/>
      <c r="AJ311" s="288"/>
      <c r="AK311" s="288"/>
    </row>
    <row r="312" spans="1:37" ht="16">
      <c r="A312" s="288"/>
      <c r="B312" s="288"/>
      <c r="C312" s="288"/>
      <c r="D312" s="288"/>
      <c r="E312" s="288"/>
      <c r="F312" s="288"/>
      <c r="G312" s="288"/>
      <c r="H312" s="288"/>
      <c r="I312" s="288"/>
      <c r="J312" s="288"/>
      <c r="K312" s="288"/>
      <c r="L312" s="288"/>
      <c r="M312" s="288"/>
      <c r="N312" s="288"/>
      <c r="O312" s="288"/>
      <c r="P312" s="288"/>
      <c r="Q312" s="288"/>
      <c r="R312" s="288"/>
      <c r="S312" s="288"/>
      <c r="T312" s="309"/>
      <c r="U312" s="288"/>
      <c r="V312" s="288"/>
      <c r="W312" s="288"/>
      <c r="X312" s="288"/>
      <c r="Y312" s="288"/>
      <c r="Z312" s="288"/>
      <c r="AA312" s="288"/>
      <c r="AB312" s="288"/>
      <c r="AC312" s="288"/>
      <c r="AD312" s="288"/>
      <c r="AE312" s="288"/>
      <c r="AF312" s="288"/>
      <c r="AG312" s="288"/>
      <c r="AH312" s="288"/>
      <c r="AI312" s="288"/>
      <c r="AJ312" s="288"/>
      <c r="AK312" s="288"/>
    </row>
    <row r="313" spans="1:37" ht="16">
      <c r="A313" s="288"/>
      <c r="B313" s="288"/>
      <c r="C313" s="288"/>
      <c r="D313" s="288"/>
      <c r="E313" s="288"/>
      <c r="F313" s="288"/>
      <c r="G313" s="288"/>
      <c r="H313" s="288"/>
      <c r="I313" s="288"/>
      <c r="J313" s="288"/>
      <c r="K313" s="288"/>
      <c r="L313" s="288"/>
      <c r="M313" s="288"/>
      <c r="N313" s="288"/>
      <c r="O313" s="288"/>
      <c r="P313" s="288"/>
      <c r="Q313" s="288"/>
      <c r="R313" s="288"/>
      <c r="S313" s="288"/>
      <c r="T313" s="309"/>
      <c r="U313" s="288"/>
      <c r="V313" s="288"/>
      <c r="W313" s="288"/>
      <c r="X313" s="288"/>
      <c r="Y313" s="288"/>
      <c r="Z313" s="288"/>
      <c r="AA313" s="288"/>
      <c r="AB313" s="288"/>
      <c r="AC313" s="288"/>
      <c r="AD313" s="288"/>
      <c r="AE313" s="288"/>
      <c r="AF313" s="288"/>
      <c r="AG313" s="288"/>
      <c r="AH313" s="288"/>
      <c r="AI313" s="288"/>
      <c r="AJ313" s="288"/>
      <c r="AK313" s="288"/>
    </row>
    <row r="314" spans="1:37" ht="16">
      <c r="A314" s="288"/>
      <c r="B314" s="288"/>
      <c r="C314" s="288"/>
      <c r="D314" s="288"/>
      <c r="E314" s="288"/>
      <c r="F314" s="288"/>
      <c r="G314" s="288"/>
      <c r="H314" s="288"/>
      <c r="I314" s="288"/>
      <c r="J314" s="288"/>
      <c r="K314" s="288"/>
      <c r="L314" s="288"/>
      <c r="M314" s="288"/>
      <c r="N314" s="288"/>
      <c r="O314" s="288"/>
      <c r="P314" s="288"/>
      <c r="Q314" s="288"/>
      <c r="R314" s="288"/>
      <c r="S314" s="288"/>
      <c r="T314" s="309"/>
      <c r="U314" s="288"/>
      <c r="V314" s="288"/>
      <c r="W314" s="288"/>
      <c r="X314" s="288"/>
      <c r="Y314" s="288"/>
      <c r="Z314" s="288"/>
      <c r="AA314" s="288"/>
      <c r="AB314" s="288"/>
      <c r="AC314" s="288"/>
      <c r="AD314" s="288"/>
      <c r="AE314" s="288"/>
      <c r="AF314" s="288"/>
      <c r="AG314" s="288"/>
      <c r="AH314" s="288"/>
      <c r="AI314" s="288"/>
      <c r="AJ314" s="288"/>
      <c r="AK314" s="288"/>
    </row>
    <row r="315" spans="1:37" ht="16">
      <c r="A315" s="288"/>
      <c r="B315" s="288"/>
      <c r="C315" s="288"/>
      <c r="D315" s="288"/>
      <c r="E315" s="288"/>
      <c r="F315" s="288"/>
      <c r="G315" s="288"/>
      <c r="H315" s="288"/>
      <c r="I315" s="288"/>
      <c r="J315" s="288"/>
      <c r="K315" s="288"/>
      <c r="L315" s="288"/>
      <c r="M315" s="288"/>
      <c r="N315" s="288"/>
      <c r="O315" s="288"/>
      <c r="P315" s="288"/>
      <c r="Q315" s="288"/>
      <c r="R315" s="288"/>
      <c r="S315" s="288"/>
      <c r="T315" s="309"/>
      <c r="U315" s="288"/>
      <c r="V315" s="288"/>
      <c r="W315" s="288"/>
      <c r="X315" s="288"/>
      <c r="Y315" s="288"/>
      <c r="Z315" s="288"/>
      <c r="AA315" s="288"/>
      <c r="AB315" s="288"/>
      <c r="AC315" s="288"/>
      <c r="AD315" s="288"/>
      <c r="AE315" s="288"/>
      <c r="AF315" s="288"/>
      <c r="AG315" s="288"/>
      <c r="AH315" s="288"/>
      <c r="AI315" s="288"/>
      <c r="AJ315" s="288"/>
      <c r="AK315" s="288"/>
    </row>
    <row r="316" spans="1:37" ht="16">
      <c r="A316" s="288"/>
      <c r="B316" s="288"/>
      <c r="C316" s="288"/>
      <c r="D316" s="288"/>
      <c r="E316" s="288"/>
      <c r="F316" s="288"/>
      <c r="G316" s="288"/>
      <c r="H316" s="288"/>
      <c r="I316" s="288"/>
      <c r="J316" s="288"/>
      <c r="K316" s="288"/>
      <c r="L316" s="288"/>
      <c r="M316" s="288"/>
      <c r="N316" s="288"/>
      <c r="O316" s="288"/>
      <c r="P316" s="288"/>
      <c r="Q316" s="288"/>
      <c r="R316" s="288"/>
      <c r="S316" s="288"/>
      <c r="T316" s="309"/>
      <c r="U316" s="288"/>
      <c r="V316" s="288"/>
      <c r="W316" s="288"/>
      <c r="X316" s="288"/>
      <c r="Y316" s="288"/>
      <c r="Z316" s="288"/>
      <c r="AA316" s="288"/>
      <c r="AB316" s="288"/>
      <c r="AC316" s="288"/>
      <c r="AD316" s="288"/>
      <c r="AE316" s="288"/>
      <c r="AF316" s="288"/>
      <c r="AG316" s="288"/>
      <c r="AH316" s="288"/>
      <c r="AI316" s="288"/>
      <c r="AJ316" s="288"/>
      <c r="AK316" s="288"/>
    </row>
    <row r="317" spans="1:37" ht="16">
      <c r="A317" s="288"/>
      <c r="B317" s="288"/>
      <c r="C317" s="288"/>
      <c r="D317" s="288"/>
      <c r="E317" s="288"/>
      <c r="F317" s="288"/>
      <c r="G317" s="288"/>
      <c r="H317" s="288"/>
      <c r="I317" s="288"/>
      <c r="J317" s="288"/>
      <c r="K317" s="288"/>
      <c r="L317" s="288"/>
      <c r="M317" s="288"/>
      <c r="N317" s="288"/>
      <c r="O317" s="288"/>
      <c r="P317" s="288"/>
      <c r="Q317" s="288"/>
      <c r="R317" s="288"/>
      <c r="S317" s="288"/>
      <c r="T317" s="309"/>
      <c r="U317" s="288"/>
      <c r="V317" s="288"/>
      <c r="W317" s="288"/>
      <c r="X317" s="288"/>
      <c r="Y317" s="288"/>
      <c r="Z317" s="288"/>
      <c r="AA317" s="288"/>
      <c r="AB317" s="288"/>
      <c r="AC317" s="288"/>
      <c r="AD317" s="288"/>
      <c r="AE317" s="288"/>
      <c r="AF317" s="288"/>
      <c r="AG317" s="288"/>
      <c r="AH317" s="288"/>
      <c r="AI317" s="288"/>
      <c r="AJ317" s="288"/>
      <c r="AK317" s="288"/>
    </row>
    <row r="318" spans="1:37" ht="16">
      <c r="A318" s="288"/>
      <c r="B318" s="288"/>
      <c r="C318" s="288"/>
      <c r="D318" s="288"/>
      <c r="E318" s="288"/>
      <c r="F318" s="288"/>
      <c r="G318" s="288"/>
      <c r="H318" s="288"/>
      <c r="I318" s="288"/>
      <c r="J318" s="288"/>
      <c r="K318" s="288"/>
      <c r="L318" s="288"/>
      <c r="M318" s="288"/>
      <c r="N318" s="288"/>
      <c r="O318" s="288"/>
      <c r="P318" s="288"/>
      <c r="Q318" s="288"/>
      <c r="R318" s="288"/>
      <c r="S318" s="288"/>
      <c r="T318" s="309"/>
      <c r="U318" s="288"/>
      <c r="V318" s="288"/>
      <c r="W318" s="288"/>
      <c r="X318" s="288"/>
      <c r="Y318" s="288"/>
      <c r="Z318" s="288"/>
      <c r="AA318" s="288"/>
      <c r="AB318" s="288"/>
      <c r="AC318" s="288"/>
      <c r="AD318" s="288"/>
      <c r="AE318" s="288"/>
      <c r="AF318" s="288"/>
      <c r="AG318" s="288"/>
      <c r="AH318" s="288"/>
      <c r="AI318" s="288"/>
      <c r="AJ318" s="288"/>
      <c r="AK318" s="288"/>
    </row>
    <row r="319" spans="1:37" ht="16">
      <c r="A319" s="288"/>
      <c r="B319" s="288"/>
      <c r="C319" s="288"/>
      <c r="D319" s="288"/>
      <c r="E319" s="288"/>
      <c r="F319" s="288"/>
      <c r="G319" s="288"/>
      <c r="H319" s="288"/>
      <c r="I319" s="288"/>
      <c r="J319" s="288"/>
      <c r="K319" s="288"/>
      <c r="L319" s="288"/>
      <c r="M319" s="288"/>
      <c r="N319" s="288"/>
      <c r="O319" s="288"/>
      <c r="P319" s="288"/>
      <c r="Q319" s="288"/>
      <c r="R319" s="288"/>
      <c r="S319" s="288"/>
      <c r="T319" s="309"/>
      <c r="U319" s="288"/>
      <c r="V319" s="288"/>
      <c r="W319" s="288"/>
      <c r="X319" s="288"/>
      <c r="Y319" s="288"/>
      <c r="Z319" s="288"/>
      <c r="AA319" s="288"/>
      <c r="AB319" s="288"/>
      <c r="AC319" s="288"/>
      <c r="AD319" s="288"/>
      <c r="AE319" s="288"/>
      <c r="AF319" s="288"/>
      <c r="AG319" s="288"/>
      <c r="AH319" s="288"/>
      <c r="AI319" s="288"/>
      <c r="AJ319" s="288"/>
      <c r="AK319" s="288"/>
    </row>
    <row r="320" spans="1:37" ht="16">
      <c r="A320" s="288"/>
      <c r="B320" s="288"/>
      <c r="C320" s="288"/>
      <c r="D320" s="288"/>
      <c r="E320" s="288"/>
      <c r="F320" s="288"/>
      <c r="G320" s="288"/>
      <c r="H320" s="288"/>
      <c r="I320" s="288"/>
      <c r="J320" s="288"/>
      <c r="K320" s="288"/>
      <c r="L320" s="288"/>
      <c r="M320" s="288"/>
      <c r="N320" s="288"/>
      <c r="O320" s="288"/>
      <c r="P320" s="288"/>
      <c r="Q320" s="288"/>
      <c r="R320" s="288"/>
      <c r="S320" s="288"/>
      <c r="T320" s="309"/>
      <c r="U320" s="288"/>
      <c r="V320" s="288"/>
      <c r="W320" s="288"/>
      <c r="X320" s="288"/>
      <c r="Y320" s="288"/>
      <c r="Z320" s="288"/>
      <c r="AA320" s="288"/>
      <c r="AB320" s="288"/>
      <c r="AC320" s="288"/>
      <c r="AD320" s="288"/>
      <c r="AE320" s="288"/>
      <c r="AF320" s="288"/>
      <c r="AG320" s="288"/>
      <c r="AH320" s="288"/>
      <c r="AI320" s="288"/>
      <c r="AJ320" s="288"/>
      <c r="AK320" s="288"/>
    </row>
    <row r="321" spans="1:37" ht="16">
      <c r="A321" s="288"/>
      <c r="B321" s="288"/>
      <c r="C321" s="288"/>
      <c r="D321" s="288"/>
      <c r="E321" s="288"/>
      <c r="F321" s="288"/>
      <c r="G321" s="288"/>
      <c r="H321" s="288"/>
      <c r="I321" s="288"/>
      <c r="J321" s="288"/>
      <c r="K321" s="288"/>
      <c r="L321" s="288"/>
      <c r="M321" s="288"/>
      <c r="N321" s="288"/>
      <c r="O321" s="288"/>
      <c r="P321" s="288"/>
      <c r="Q321" s="288"/>
      <c r="R321" s="288"/>
      <c r="S321" s="288"/>
      <c r="T321" s="309"/>
      <c r="U321" s="288"/>
      <c r="V321" s="288"/>
      <c r="W321" s="288"/>
      <c r="X321" s="288"/>
      <c r="Y321" s="288"/>
      <c r="Z321" s="288"/>
      <c r="AA321" s="288"/>
      <c r="AB321" s="288"/>
      <c r="AC321" s="288"/>
      <c r="AD321" s="288"/>
      <c r="AE321" s="288"/>
      <c r="AF321" s="288"/>
      <c r="AG321" s="288"/>
      <c r="AH321" s="288"/>
      <c r="AI321" s="288"/>
      <c r="AJ321" s="288"/>
      <c r="AK321" s="288"/>
    </row>
    <row r="322" spans="1:37" ht="16">
      <c r="A322" s="288"/>
      <c r="B322" s="288"/>
      <c r="C322" s="288"/>
      <c r="D322" s="288"/>
      <c r="E322" s="288"/>
      <c r="F322" s="288"/>
      <c r="G322" s="288"/>
      <c r="H322" s="288"/>
      <c r="I322" s="288"/>
      <c r="J322" s="288"/>
      <c r="K322" s="288"/>
      <c r="L322" s="288"/>
      <c r="M322" s="288"/>
      <c r="N322" s="288"/>
      <c r="O322" s="288"/>
      <c r="P322" s="288"/>
      <c r="Q322" s="288"/>
      <c r="R322" s="288"/>
      <c r="S322" s="288"/>
      <c r="T322" s="309"/>
      <c r="U322" s="288"/>
      <c r="V322" s="288"/>
      <c r="W322" s="288"/>
      <c r="X322" s="288"/>
      <c r="Y322" s="288"/>
      <c r="Z322" s="288"/>
      <c r="AA322" s="288"/>
      <c r="AB322" s="288"/>
      <c r="AC322" s="288"/>
      <c r="AD322" s="288"/>
      <c r="AE322" s="288"/>
      <c r="AF322" s="288"/>
      <c r="AG322" s="288"/>
      <c r="AH322" s="288"/>
      <c r="AI322" s="288"/>
      <c r="AJ322" s="288"/>
      <c r="AK322" s="288"/>
    </row>
    <row r="323" spans="1:37" ht="16">
      <c r="A323" s="288"/>
      <c r="B323" s="288"/>
      <c r="C323" s="288"/>
      <c r="D323" s="288"/>
      <c r="E323" s="288"/>
      <c r="F323" s="288"/>
      <c r="G323" s="288"/>
      <c r="H323" s="288"/>
      <c r="I323" s="288"/>
      <c r="J323" s="288"/>
      <c r="K323" s="288"/>
      <c r="L323" s="288"/>
      <c r="M323" s="288"/>
      <c r="N323" s="288"/>
      <c r="O323" s="288"/>
      <c r="P323" s="288"/>
      <c r="Q323" s="288"/>
      <c r="R323" s="288"/>
      <c r="S323" s="288"/>
      <c r="T323" s="309"/>
      <c r="U323" s="288"/>
      <c r="V323" s="288"/>
      <c r="W323" s="288"/>
      <c r="X323" s="288"/>
      <c r="Y323" s="288"/>
      <c r="Z323" s="288"/>
      <c r="AA323" s="288"/>
      <c r="AB323" s="288"/>
      <c r="AC323" s="288"/>
      <c r="AD323" s="288"/>
      <c r="AE323" s="288"/>
      <c r="AF323" s="288"/>
      <c r="AG323" s="288"/>
      <c r="AH323" s="288"/>
      <c r="AI323" s="288"/>
      <c r="AJ323" s="288"/>
      <c r="AK323" s="288"/>
    </row>
    <row r="324" spans="1:37" ht="16">
      <c r="A324" s="288"/>
      <c r="B324" s="288"/>
      <c r="C324" s="288"/>
      <c r="D324" s="288"/>
      <c r="E324" s="288"/>
      <c r="F324" s="288"/>
      <c r="G324" s="288"/>
      <c r="H324" s="288"/>
      <c r="I324" s="288"/>
      <c r="J324" s="288"/>
      <c r="K324" s="288"/>
      <c r="L324" s="288"/>
      <c r="M324" s="288"/>
      <c r="N324" s="288"/>
      <c r="O324" s="288"/>
      <c r="P324" s="288"/>
      <c r="Q324" s="288"/>
      <c r="R324" s="288"/>
      <c r="S324" s="288"/>
      <c r="T324" s="309"/>
      <c r="U324" s="288"/>
      <c r="V324" s="288"/>
      <c r="W324" s="288"/>
      <c r="X324" s="288"/>
      <c r="Y324" s="288"/>
      <c r="Z324" s="288"/>
      <c r="AA324" s="288"/>
      <c r="AB324" s="288"/>
      <c r="AC324" s="288"/>
      <c r="AD324" s="288"/>
      <c r="AE324" s="288"/>
      <c r="AF324" s="288"/>
      <c r="AG324" s="288"/>
      <c r="AH324" s="288"/>
      <c r="AI324" s="288"/>
      <c r="AJ324" s="288"/>
      <c r="AK324" s="288"/>
    </row>
    <row r="325" spans="1:37" ht="16">
      <c r="A325" s="288"/>
      <c r="B325" s="288"/>
      <c r="C325" s="288"/>
      <c r="D325" s="288"/>
      <c r="E325" s="288"/>
      <c r="F325" s="288"/>
      <c r="G325" s="288"/>
      <c r="H325" s="288"/>
      <c r="I325" s="288"/>
      <c r="J325" s="288"/>
      <c r="K325" s="288"/>
      <c r="L325" s="288"/>
      <c r="M325" s="288"/>
      <c r="N325" s="288"/>
      <c r="O325" s="288"/>
      <c r="P325" s="288"/>
      <c r="Q325" s="288"/>
      <c r="R325" s="288"/>
      <c r="S325" s="288"/>
      <c r="T325" s="309"/>
      <c r="U325" s="288"/>
      <c r="V325" s="288"/>
      <c r="W325" s="288"/>
      <c r="X325" s="288"/>
      <c r="Y325" s="288"/>
      <c r="Z325" s="288"/>
      <c r="AA325" s="288"/>
      <c r="AB325" s="288"/>
      <c r="AC325" s="288"/>
      <c r="AD325" s="288"/>
      <c r="AE325" s="288"/>
      <c r="AF325" s="288"/>
      <c r="AG325" s="288"/>
      <c r="AH325" s="288"/>
      <c r="AI325" s="288"/>
      <c r="AJ325" s="288"/>
      <c r="AK325" s="288"/>
    </row>
    <row r="326" spans="1:37" ht="16">
      <c r="A326" s="288"/>
      <c r="B326" s="288"/>
      <c r="C326" s="288"/>
      <c r="D326" s="288"/>
      <c r="E326" s="288"/>
      <c r="F326" s="288"/>
      <c r="G326" s="288"/>
      <c r="H326" s="288"/>
      <c r="I326" s="288"/>
      <c r="J326" s="288"/>
      <c r="K326" s="288"/>
      <c r="L326" s="288"/>
      <c r="M326" s="288"/>
      <c r="N326" s="288"/>
      <c r="O326" s="288"/>
      <c r="P326" s="288"/>
      <c r="Q326" s="288"/>
      <c r="R326" s="288"/>
      <c r="S326" s="288"/>
      <c r="T326" s="309"/>
      <c r="U326" s="288"/>
      <c r="V326" s="288"/>
      <c r="W326" s="288"/>
      <c r="X326" s="288"/>
      <c r="Y326" s="288"/>
      <c r="Z326" s="288"/>
      <c r="AA326" s="288"/>
      <c r="AB326" s="288"/>
      <c r="AC326" s="288"/>
      <c r="AD326" s="288"/>
      <c r="AE326" s="288"/>
      <c r="AF326" s="288"/>
      <c r="AG326" s="288"/>
      <c r="AH326" s="288"/>
      <c r="AI326" s="288"/>
      <c r="AJ326" s="288"/>
      <c r="AK326" s="288"/>
    </row>
    <row r="327" spans="1:37" ht="16">
      <c r="A327" s="288"/>
      <c r="B327" s="288"/>
      <c r="C327" s="288"/>
      <c r="D327" s="288"/>
      <c r="E327" s="288"/>
      <c r="F327" s="288"/>
      <c r="G327" s="288"/>
      <c r="H327" s="288"/>
      <c r="I327" s="288"/>
      <c r="J327" s="288"/>
      <c r="K327" s="288"/>
      <c r="L327" s="288"/>
      <c r="M327" s="288"/>
      <c r="N327" s="288"/>
      <c r="O327" s="288"/>
      <c r="P327" s="288"/>
      <c r="Q327" s="288"/>
      <c r="R327" s="288"/>
      <c r="S327" s="288"/>
      <c r="T327" s="309"/>
      <c r="U327" s="288"/>
      <c r="V327" s="288"/>
      <c r="W327" s="288"/>
      <c r="X327" s="288"/>
      <c r="Y327" s="288"/>
      <c r="Z327" s="288"/>
      <c r="AA327" s="288"/>
      <c r="AB327" s="288"/>
      <c r="AC327" s="288"/>
      <c r="AD327" s="288"/>
      <c r="AE327" s="288"/>
      <c r="AF327" s="288"/>
      <c r="AG327" s="288"/>
      <c r="AH327" s="288"/>
      <c r="AI327" s="288"/>
      <c r="AJ327" s="288"/>
      <c r="AK327" s="288"/>
    </row>
    <row r="328" spans="1:37" ht="16">
      <c r="A328" s="288"/>
      <c r="B328" s="288"/>
      <c r="C328" s="288"/>
      <c r="D328" s="288"/>
      <c r="E328" s="288"/>
      <c r="F328" s="288"/>
      <c r="G328" s="288"/>
      <c r="H328" s="288"/>
      <c r="I328" s="288"/>
      <c r="J328" s="288"/>
      <c r="K328" s="288"/>
      <c r="L328" s="288"/>
      <c r="M328" s="288"/>
      <c r="N328" s="288"/>
      <c r="O328" s="288"/>
      <c r="P328" s="288"/>
      <c r="Q328" s="288"/>
      <c r="R328" s="288"/>
      <c r="S328" s="288"/>
      <c r="T328" s="309"/>
      <c r="U328" s="288"/>
      <c r="V328" s="288"/>
      <c r="W328" s="288"/>
      <c r="X328" s="288"/>
      <c r="Y328" s="288"/>
      <c r="Z328" s="288"/>
      <c r="AA328" s="288"/>
      <c r="AB328" s="288"/>
      <c r="AC328" s="288"/>
      <c r="AD328" s="288"/>
      <c r="AE328" s="288"/>
      <c r="AF328" s="288"/>
      <c r="AG328" s="288"/>
      <c r="AH328" s="288"/>
      <c r="AI328" s="288"/>
      <c r="AJ328" s="288"/>
      <c r="AK328" s="288"/>
    </row>
    <row r="329" spans="1:37" ht="16">
      <c r="A329" s="288"/>
      <c r="B329" s="288"/>
      <c r="C329" s="288"/>
      <c r="D329" s="288"/>
      <c r="E329" s="288"/>
      <c r="F329" s="288"/>
      <c r="G329" s="288"/>
      <c r="H329" s="288"/>
      <c r="I329" s="288"/>
      <c r="J329" s="288"/>
      <c r="K329" s="288"/>
      <c r="L329" s="288"/>
      <c r="M329" s="288"/>
      <c r="N329" s="288"/>
      <c r="O329" s="288"/>
      <c r="P329" s="288"/>
      <c r="Q329" s="288"/>
      <c r="R329" s="288"/>
      <c r="S329" s="288"/>
      <c r="T329" s="309"/>
      <c r="U329" s="288"/>
      <c r="V329" s="288"/>
      <c r="W329" s="288"/>
      <c r="X329" s="288"/>
      <c r="Y329" s="288"/>
      <c r="Z329" s="288"/>
      <c r="AA329" s="288"/>
      <c r="AB329" s="288"/>
      <c r="AC329" s="288"/>
      <c r="AD329" s="288"/>
      <c r="AE329" s="288"/>
      <c r="AF329" s="288"/>
      <c r="AG329" s="288"/>
      <c r="AH329" s="288"/>
      <c r="AI329" s="288"/>
      <c r="AJ329" s="288"/>
      <c r="AK329" s="288"/>
    </row>
    <row r="330" spans="1:37" ht="16">
      <c r="A330" s="288"/>
      <c r="B330" s="288"/>
      <c r="C330" s="288"/>
      <c r="D330" s="288"/>
      <c r="E330" s="288"/>
      <c r="F330" s="288"/>
      <c r="G330" s="288"/>
      <c r="H330" s="288"/>
      <c r="I330" s="288"/>
      <c r="J330" s="288"/>
      <c r="K330" s="288"/>
      <c r="L330" s="288"/>
      <c r="M330" s="288"/>
      <c r="N330" s="288"/>
      <c r="O330" s="288"/>
      <c r="P330" s="288"/>
      <c r="Q330" s="288"/>
      <c r="R330" s="288"/>
      <c r="S330" s="288"/>
      <c r="T330" s="309"/>
      <c r="U330" s="288"/>
      <c r="V330" s="288"/>
      <c r="W330" s="288"/>
      <c r="X330" s="288"/>
      <c r="Y330" s="288"/>
      <c r="Z330" s="288"/>
      <c r="AA330" s="288"/>
      <c r="AB330" s="288"/>
      <c r="AC330" s="288"/>
      <c r="AD330" s="288"/>
      <c r="AE330" s="288"/>
      <c r="AF330" s="288"/>
      <c r="AG330" s="288"/>
      <c r="AH330" s="288"/>
      <c r="AI330" s="288"/>
      <c r="AJ330" s="288"/>
      <c r="AK330" s="288"/>
    </row>
    <row r="331" spans="1:37" ht="16">
      <c r="A331" s="288"/>
      <c r="B331" s="288"/>
      <c r="C331" s="288"/>
      <c r="D331" s="288"/>
      <c r="E331" s="288"/>
      <c r="F331" s="288"/>
      <c r="G331" s="288"/>
      <c r="H331" s="288"/>
      <c r="I331" s="288"/>
      <c r="J331" s="288"/>
      <c r="K331" s="288"/>
      <c r="L331" s="288"/>
      <c r="M331" s="288"/>
      <c r="N331" s="288"/>
      <c r="O331" s="288"/>
      <c r="P331" s="288"/>
      <c r="Q331" s="288"/>
      <c r="R331" s="288"/>
      <c r="S331" s="288"/>
      <c r="T331" s="309"/>
      <c r="U331" s="288"/>
      <c r="V331" s="288"/>
      <c r="W331" s="288"/>
      <c r="X331" s="288"/>
      <c r="Y331" s="288"/>
      <c r="Z331" s="288"/>
      <c r="AA331" s="288"/>
      <c r="AB331" s="288"/>
      <c r="AC331" s="288"/>
      <c r="AD331" s="288"/>
      <c r="AE331" s="288"/>
      <c r="AF331" s="288"/>
      <c r="AG331" s="288"/>
      <c r="AH331" s="288"/>
      <c r="AI331" s="288"/>
      <c r="AJ331" s="288"/>
      <c r="AK331" s="288"/>
    </row>
    <row r="332" spans="1:37" ht="16">
      <c r="A332" s="288"/>
      <c r="B332" s="288"/>
      <c r="C332" s="288"/>
      <c r="D332" s="288"/>
      <c r="E332" s="288"/>
      <c r="F332" s="288"/>
      <c r="G332" s="288"/>
      <c r="H332" s="288"/>
      <c r="I332" s="288"/>
      <c r="J332" s="288"/>
      <c r="K332" s="288"/>
      <c r="L332" s="288"/>
      <c r="M332" s="288"/>
      <c r="N332" s="288"/>
      <c r="O332" s="288"/>
      <c r="P332" s="288"/>
      <c r="Q332" s="288"/>
      <c r="R332" s="288"/>
      <c r="S332" s="288"/>
      <c r="T332" s="309"/>
      <c r="U332" s="288"/>
      <c r="V332" s="288"/>
      <c r="W332" s="288"/>
      <c r="X332" s="288"/>
      <c r="Y332" s="288"/>
      <c r="Z332" s="288"/>
      <c r="AA332" s="288"/>
      <c r="AB332" s="288"/>
      <c r="AC332" s="288"/>
      <c r="AD332" s="288"/>
      <c r="AE332" s="288"/>
      <c r="AF332" s="288"/>
      <c r="AG332" s="288"/>
      <c r="AH332" s="288"/>
      <c r="AI332" s="288"/>
      <c r="AJ332" s="288"/>
      <c r="AK332" s="288"/>
    </row>
    <row r="333" spans="1:37" ht="16">
      <c r="A333" s="288"/>
      <c r="B333" s="288"/>
      <c r="C333" s="288"/>
      <c r="D333" s="288"/>
      <c r="E333" s="288"/>
      <c r="F333" s="288"/>
      <c r="G333" s="288"/>
      <c r="H333" s="288"/>
      <c r="I333" s="288"/>
      <c r="J333" s="288"/>
      <c r="K333" s="288"/>
      <c r="L333" s="288"/>
      <c r="M333" s="288"/>
      <c r="N333" s="288"/>
      <c r="O333" s="288"/>
      <c r="P333" s="288"/>
      <c r="Q333" s="288"/>
      <c r="R333" s="288"/>
      <c r="S333" s="288"/>
      <c r="T333" s="309"/>
      <c r="U333" s="288"/>
      <c r="V333" s="288"/>
      <c r="W333" s="288"/>
      <c r="X333" s="288"/>
      <c r="Y333" s="288"/>
      <c r="Z333" s="288"/>
      <c r="AA333" s="288"/>
      <c r="AB333" s="288"/>
      <c r="AC333" s="288"/>
      <c r="AD333" s="288"/>
      <c r="AE333" s="288"/>
      <c r="AF333" s="288"/>
      <c r="AG333" s="288"/>
      <c r="AH333" s="288"/>
      <c r="AI333" s="288"/>
      <c r="AJ333" s="288"/>
      <c r="AK333" s="288"/>
    </row>
    <row r="334" spans="1:37" ht="16">
      <c r="A334" s="288"/>
      <c r="B334" s="288"/>
      <c r="C334" s="288"/>
      <c r="D334" s="288"/>
      <c r="E334" s="288"/>
      <c r="F334" s="288"/>
      <c r="G334" s="288"/>
      <c r="H334" s="288"/>
      <c r="I334" s="288"/>
      <c r="J334" s="288"/>
      <c r="K334" s="288"/>
      <c r="L334" s="288"/>
      <c r="M334" s="288"/>
      <c r="N334" s="288"/>
      <c r="O334" s="288"/>
      <c r="P334" s="288"/>
      <c r="Q334" s="288"/>
      <c r="R334" s="288"/>
      <c r="S334" s="288"/>
      <c r="T334" s="309"/>
      <c r="U334" s="288"/>
      <c r="V334" s="288"/>
      <c r="W334" s="288"/>
      <c r="X334" s="288"/>
      <c r="Y334" s="288"/>
      <c r="Z334" s="288"/>
      <c r="AA334" s="288"/>
      <c r="AB334" s="288"/>
      <c r="AC334" s="288"/>
      <c r="AD334" s="288"/>
      <c r="AE334" s="288"/>
      <c r="AF334" s="288"/>
      <c r="AG334" s="288"/>
      <c r="AH334" s="288"/>
      <c r="AI334" s="288"/>
      <c r="AJ334" s="288"/>
      <c r="AK334" s="288"/>
    </row>
    <row r="335" spans="1:37" ht="16">
      <c r="A335" s="288"/>
      <c r="B335" s="288"/>
      <c r="C335" s="288"/>
      <c r="D335" s="288"/>
      <c r="E335" s="288"/>
      <c r="F335" s="288"/>
      <c r="G335" s="288"/>
      <c r="H335" s="288"/>
      <c r="I335" s="288"/>
      <c r="J335" s="288"/>
      <c r="K335" s="288"/>
      <c r="L335" s="288"/>
      <c r="M335" s="288"/>
      <c r="N335" s="288"/>
      <c r="O335" s="288"/>
      <c r="P335" s="288"/>
      <c r="Q335" s="288"/>
      <c r="R335" s="288"/>
      <c r="S335" s="288"/>
      <c r="T335" s="309"/>
      <c r="U335" s="288"/>
      <c r="V335" s="288"/>
      <c r="W335" s="288"/>
      <c r="X335" s="288"/>
      <c r="Y335" s="288"/>
      <c r="Z335" s="288"/>
      <c r="AA335" s="288"/>
      <c r="AB335" s="288"/>
      <c r="AC335" s="288"/>
      <c r="AD335" s="288"/>
      <c r="AE335" s="288"/>
      <c r="AF335" s="288"/>
      <c r="AG335" s="288"/>
      <c r="AH335" s="288"/>
      <c r="AI335" s="288"/>
      <c r="AJ335" s="288"/>
      <c r="AK335" s="288"/>
    </row>
    <row r="336" spans="1:37" ht="16">
      <c r="A336" s="288"/>
      <c r="B336" s="288"/>
      <c r="C336" s="288"/>
      <c r="D336" s="288"/>
      <c r="E336" s="288"/>
      <c r="F336" s="288"/>
      <c r="G336" s="288"/>
      <c r="H336" s="288"/>
      <c r="I336" s="288"/>
      <c r="J336" s="288"/>
      <c r="K336" s="288"/>
      <c r="L336" s="288"/>
      <c r="M336" s="288"/>
      <c r="N336" s="288"/>
      <c r="O336" s="288"/>
      <c r="P336" s="288"/>
      <c r="Q336" s="288"/>
      <c r="R336" s="288"/>
      <c r="S336" s="288"/>
      <c r="T336" s="309"/>
      <c r="U336" s="288"/>
      <c r="V336" s="288"/>
      <c r="W336" s="288"/>
      <c r="X336" s="288"/>
      <c r="Y336" s="288"/>
      <c r="Z336" s="288"/>
      <c r="AA336" s="288"/>
      <c r="AB336" s="288"/>
      <c r="AC336" s="288"/>
      <c r="AD336" s="288"/>
      <c r="AE336" s="288"/>
      <c r="AF336" s="288"/>
      <c r="AG336" s="288"/>
      <c r="AH336" s="288"/>
      <c r="AI336" s="288"/>
      <c r="AJ336" s="288"/>
      <c r="AK336" s="288"/>
    </row>
    <row r="337" spans="1:37" ht="16">
      <c r="A337" s="288"/>
      <c r="B337" s="288"/>
      <c r="C337" s="288"/>
      <c r="D337" s="288"/>
      <c r="E337" s="288"/>
      <c r="F337" s="288"/>
      <c r="G337" s="288"/>
      <c r="H337" s="288"/>
      <c r="I337" s="288"/>
      <c r="J337" s="288"/>
      <c r="K337" s="288"/>
      <c r="L337" s="288"/>
      <c r="M337" s="288"/>
      <c r="N337" s="288"/>
      <c r="O337" s="288"/>
      <c r="P337" s="288"/>
      <c r="Q337" s="288"/>
      <c r="R337" s="288"/>
      <c r="S337" s="288"/>
      <c r="T337" s="309"/>
      <c r="U337" s="288"/>
      <c r="V337" s="288"/>
      <c r="W337" s="288"/>
      <c r="X337" s="288"/>
      <c r="Y337" s="288"/>
      <c r="Z337" s="288"/>
      <c r="AA337" s="288"/>
      <c r="AB337" s="288"/>
      <c r="AC337" s="288"/>
      <c r="AD337" s="288"/>
      <c r="AE337" s="288"/>
      <c r="AF337" s="288"/>
      <c r="AG337" s="288"/>
      <c r="AH337" s="288"/>
      <c r="AI337" s="288"/>
      <c r="AJ337" s="288"/>
      <c r="AK337" s="288"/>
    </row>
    <row r="338" spans="1:37" ht="16">
      <c r="A338" s="288"/>
      <c r="B338" s="288"/>
      <c r="C338" s="288"/>
      <c r="D338" s="288"/>
      <c r="E338" s="288"/>
      <c r="F338" s="288"/>
      <c r="G338" s="288"/>
      <c r="H338" s="288"/>
      <c r="I338" s="288"/>
      <c r="J338" s="288"/>
      <c r="K338" s="288"/>
      <c r="L338" s="288"/>
      <c r="M338" s="288"/>
      <c r="N338" s="288"/>
      <c r="O338" s="288"/>
      <c r="P338" s="288"/>
      <c r="Q338" s="288"/>
      <c r="R338" s="288"/>
      <c r="S338" s="288"/>
      <c r="T338" s="309"/>
      <c r="U338" s="288"/>
      <c r="V338" s="288"/>
      <c r="W338" s="288"/>
      <c r="X338" s="288"/>
      <c r="Y338" s="288"/>
      <c r="Z338" s="288"/>
      <c r="AA338" s="288"/>
      <c r="AB338" s="288"/>
      <c r="AC338" s="288"/>
      <c r="AD338" s="288"/>
      <c r="AE338" s="288"/>
      <c r="AF338" s="288"/>
      <c r="AG338" s="288"/>
      <c r="AH338" s="288"/>
      <c r="AI338" s="288"/>
      <c r="AJ338" s="288"/>
      <c r="AK338" s="288"/>
    </row>
    <row r="339" spans="1:37" ht="16">
      <c r="A339" s="288"/>
      <c r="B339" s="288"/>
      <c r="C339" s="288"/>
      <c r="D339" s="288"/>
      <c r="E339" s="288"/>
      <c r="F339" s="288"/>
      <c r="G339" s="288"/>
      <c r="H339" s="288"/>
      <c r="I339" s="288"/>
      <c r="J339" s="288"/>
      <c r="K339" s="288"/>
      <c r="L339" s="288"/>
      <c r="M339" s="288"/>
      <c r="N339" s="288"/>
      <c r="O339" s="288"/>
      <c r="P339" s="288"/>
      <c r="Q339" s="288"/>
      <c r="R339" s="288"/>
      <c r="S339" s="288"/>
      <c r="T339" s="309"/>
      <c r="U339" s="288"/>
      <c r="V339" s="288"/>
      <c r="W339" s="288"/>
      <c r="X339" s="288"/>
      <c r="Y339" s="288"/>
      <c r="Z339" s="288"/>
      <c r="AA339" s="288"/>
      <c r="AB339" s="288"/>
      <c r="AC339" s="288"/>
      <c r="AD339" s="288"/>
      <c r="AE339" s="288"/>
      <c r="AF339" s="288"/>
      <c r="AG339" s="288"/>
      <c r="AH339" s="288"/>
      <c r="AI339" s="288"/>
      <c r="AJ339" s="288"/>
      <c r="AK339" s="288"/>
    </row>
    <row r="340" spans="1:37" ht="16">
      <c r="A340" s="288"/>
      <c r="B340" s="288"/>
      <c r="C340" s="288"/>
      <c r="D340" s="288"/>
      <c r="E340" s="288"/>
      <c r="F340" s="288"/>
      <c r="G340" s="288"/>
      <c r="H340" s="288"/>
      <c r="I340" s="288"/>
      <c r="J340" s="288"/>
      <c r="K340" s="288"/>
      <c r="L340" s="288"/>
      <c r="M340" s="288"/>
      <c r="N340" s="288"/>
      <c r="O340" s="288"/>
      <c r="P340" s="288"/>
      <c r="Q340" s="288"/>
      <c r="R340" s="288"/>
      <c r="S340" s="288"/>
      <c r="T340" s="309"/>
      <c r="U340" s="288"/>
      <c r="V340" s="288"/>
      <c r="W340" s="288"/>
      <c r="X340" s="288"/>
      <c r="Y340" s="288"/>
      <c r="Z340" s="288"/>
      <c r="AA340" s="288"/>
      <c r="AB340" s="288"/>
      <c r="AC340" s="288"/>
      <c r="AD340" s="288"/>
      <c r="AE340" s="288"/>
      <c r="AF340" s="288"/>
      <c r="AG340" s="288"/>
      <c r="AH340" s="288"/>
      <c r="AI340" s="288"/>
      <c r="AJ340" s="288"/>
      <c r="AK340" s="288"/>
    </row>
    <row r="341" spans="1:37" ht="16">
      <c r="A341" s="288"/>
      <c r="B341" s="288"/>
      <c r="C341" s="288"/>
      <c r="D341" s="288"/>
      <c r="E341" s="288"/>
      <c r="F341" s="288"/>
      <c r="G341" s="288"/>
      <c r="H341" s="288"/>
      <c r="I341" s="288"/>
      <c r="J341" s="288"/>
      <c r="K341" s="288"/>
      <c r="L341" s="288"/>
      <c r="M341" s="288"/>
      <c r="N341" s="288"/>
      <c r="O341" s="288"/>
      <c r="P341" s="288"/>
      <c r="Q341" s="288"/>
      <c r="R341" s="288"/>
      <c r="S341" s="288"/>
      <c r="T341" s="309"/>
      <c r="U341" s="288"/>
      <c r="V341" s="288"/>
      <c r="W341" s="288"/>
      <c r="X341" s="288"/>
      <c r="Y341" s="288"/>
      <c r="Z341" s="288"/>
      <c r="AA341" s="288"/>
      <c r="AB341" s="288"/>
      <c r="AC341" s="288"/>
      <c r="AD341" s="288"/>
      <c r="AE341" s="288"/>
      <c r="AF341" s="288"/>
      <c r="AG341" s="288"/>
      <c r="AH341" s="288"/>
      <c r="AI341" s="288"/>
      <c r="AJ341" s="288"/>
      <c r="AK341" s="288"/>
    </row>
    <row r="342" spans="1:37" ht="16">
      <c r="A342" s="288"/>
      <c r="B342" s="288"/>
      <c r="C342" s="288"/>
      <c r="D342" s="288"/>
      <c r="E342" s="288"/>
      <c r="F342" s="288"/>
      <c r="G342" s="288"/>
      <c r="H342" s="288"/>
      <c r="I342" s="288"/>
      <c r="J342" s="288"/>
      <c r="K342" s="288"/>
      <c r="L342" s="288"/>
      <c r="M342" s="288"/>
      <c r="N342" s="288"/>
      <c r="O342" s="288"/>
      <c r="P342" s="288"/>
      <c r="Q342" s="288"/>
      <c r="R342" s="288"/>
      <c r="S342" s="288"/>
      <c r="T342" s="309"/>
      <c r="U342" s="288"/>
      <c r="V342" s="288"/>
      <c r="W342" s="288"/>
      <c r="X342" s="288"/>
      <c r="Y342" s="288"/>
      <c r="Z342" s="288"/>
      <c r="AA342" s="288"/>
      <c r="AB342" s="288"/>
      <c r="AC342" s="288"/>
      <c r="AD342" s="288"/>
      <c r="AE342" s="288"/>
      <c r="AF342" s="288"/>
      <c r="AG342" s="288"/>
      <c r="AH342" s="288"/>
      <c r="AI342" s="288"/>
      <c r="AJ342" s="288"/>
      <c r="AK342" s="288"/>
    </row>
    <row r="343" spans="1:37" ht="16">
      <c r="A343" s="288"/>
      <c r="B343" s="288"/>
      <c r="C343" s="288"/>
      <c r="D343" s="288"/>
      <c r="E343" s="288"/>
      <c r="F343" s="288"/>
      <c r="G343" s="288"/>
      <c r="H343" s="288"/>
      <c r="I343" s="288"/>
      <c r="J343" s="288"/>
      <c r="K343" s="288"/>
      <c r="L343" s="288"/>
      <c r="M343" s="288"/>
      <c r="N343" s="288"/>
      <c r="O343" s="288"/>
      <c r="P343" s="288"/>
      <c r="Q343" s="288"/>
      <c r="R343" s="288"/>
      <c r="S343" s="288"/>
      <c r="T343" s="309"/>
      <c r="U343" s="288"/>
      <c r="V343" s="288"/>
      <c r="W343" s="288"/>
      <c r="X343" s="288"/>
      <c r="Y343" s="288"/>
      <c r="Z343" s="288"/>
      <c r="AA343" s="288"/>
      <c r="AB343" s="288"/>
      <c r="AC343" s="288"/>
      <c r="AD343" s="288"/>
      <c r="AE343" s="288"/>
      <c r="AF343" s="288"/>
      <c r="AG343" s="288"/>
      <c r="AH343" s="288"/>
      <c r="AI343" s="288"/>
      <c r="AJ343" s="288"/>
      <c r="AK343" s="288"/>
    </row>
    <row r="344" spans="1:37" ht="16">
      <c r="A344" s="288"/>
      <c r="B344" s="288"/>
      <c r="C344" s="288"/>
      <c r="D344" s="288"/>
      <c r="E344" s="288"/>
      <c r="F344" s="288"/>
      <c r="G344" s="288"/>
      <c r="H344" s="288"/>
      <c r="I344" s="288"/>
      <c r="J344" s="288"/>
      <c r="K344" s="288"/>
      <c r="L344" s="288"/>
      <c r="M344" s="288"/>
      <c r="N344" s="288"/>
      <c r="O344" s="288"/>
      <c r="P344" s="288"/>
      <c r="Q344" s="288"/>
      <c r="R344" s="288"/>
      <c r="S344" s="288"/>
      <c r="T344" s="309"/>
      <c r="U344" s="288"/>
      <c r="V344" s="288"/>
      <c r="W344" s="288"/>
      <c r="X344" s="288"/>
      <c r="Y344" s="288"/>
      <c r="Z344" s="288"/>
      <c r="AA344" s="288"/>
      <c r="AB344" s="288"/>
      <c r="AC344" s="288"/>
      <c r="AD344" s="288"/>
      <c r="AE344" s="288"/>
      <c r="AF344" s="288"/>
      <c r="AG344" s="288"/>
      <c r="AH344" s="288"/>
      <c r="AI344" s="288"/>
      <c r="AJ344" s="288"/>
      <c r="AK344" s="288"/>
    </row>
    <row r="345" spans="1:37" ht="16">
      <c r="A345" s="288"/>
      <c r="B345" s="288"/>
      <c r="C345" s="288"/>
      <c r="D345" s="288"/>
      <c r="E345" s="288"/>
      <c r="F345" s="288"/>
      <c r="G345" s="288"/>
      <c r="H345" s="288"/>
      <c r="I345" s="288"/>
      <c r="J345" s="288"/>
      <c r="K345" s="288"/>
      <c r="L345" s="288"/>
      <c r="M345" s="288"/>
      <c r="N345" s="288"/>
      <c r="O345" s="288"/>
      <c r="P345" s="288"/>
      <c r="Q345" s="288"/>
      <c r="R345" s="288"/>
      <c r="S345" s="288"/>
      <c r="T345" s="309"/>
      <c r="U345" s="288"/>
      <c r="V345" s="288"/>
      <c r="W345" s="288"/>
      <c r="X345" s="288"/>
      <c r="Y345" s="288"/>
      <c r="Z345" s="288"/>
      <c r="AA345" s="288"/>
      <c r="AB345" s="288"/>
      <c r="AC345" s="288"/>
      <c r="AD345" s="288"/>
      <c r="AE345" s="288"/>
      <c r="AF345" s="288"/>
      <c r="AG345" s="288"/>
      <c r="AH345" s="288"/>
      <c r="AI345" s="288"/>
      <c r="AJ345" s="288"/>
      <c r="AK345" s="288"/>
    </row>
    <row r="346" spans="1:37" ht="16">
      <c r="A346" s="288"/>
      <c r="B346" s="288"/>
      <c r="C346" s="288"/>
      <c r="D346" s="288"/>
      <c r="E346" s="288"/>
      <c r="F346" s="288"/>
      <c r="G346" s="288"/>
      <c r="H346" s="288"/>
      <c r="I346" s="288"/>
      <c r="J346" s="288"/>
      <c r="K346" s="288"/>
      <c r="L346" s="288"/>
      <c r="M346" s="288"/>
      <c r="N346" s="288"/>
      <c r="O346" s="288"/>
      <c r="P346" s="288"/>
      <c r="Q346" s="288"/>
      <c r="R346" s="288"/>
      <c r="S346" s="288"/>
      <c r="T346" s="309"/>
      <c r="U346" s="288"/>
      <c r="V346" s="288"/>
      <c r="W346" s="288"/>
      <c r="X346" s="288"/>
      <c r="Y346" s="288"/>
      <c r="Z346" s="288"/>
      <c r="AA346" s="288"/>
      <c r="AB346" s="288"/>
      <c r="AC346" s="288"/>
      <c r="AD346" s="288"/>
      <c r="AE346" s="288"/>
      <c r="AF346" s="288"/>
      <c r="AG346" s="288"/>
      <c r="AH346" s="288"/>
      <c r="AI346" s="288"/>
      <c r="AJ346" s="288"/>
      <c r="AK346" s="288"/>
    </row>
    <row r="347" spans="1:37" ht="16">
      <c r="A347" s="288"/>
      <c r="B347" s="288"/>
      <c r="C347" s="288"/>
      <c r="D347" s="288"/>
      <c r="E347" s="288"/>
      <c r="F347" s="288"/>
      <c r="G347" s="288"/>
      <c r="H347" s="288"/>
      <c r="I347" s="288"/>
      <c r="J347" s="288"/>
      <c r="K347" s="288"/>
      <c r="L347" s="288"/>
      <c r="M347" s="288"/>
      <c r="N347" s="288"/>
      <c r="O347" s="288"/>
      <c r="P347" s="288"/>
      <c r="Q347" s="288"/>
      <c r="R347" s="288"/>
      <c r="S347" s="288"/>
      <c r="T347" s="309"/>
      <c r="U347" s="288"/>
      <c r="V347" s="288"/>
      <c r="W347" s="288"/>
      <c r="X347" s="288"/>
      <c r="Y347" s="288"/>
      <c r="Z347" s="288"/>
      <c r="AA347" s="288"/>
      <c r="AB347" s="288"/>
      <c r="AC347" s="288"/>
      <c r="AD347" s="288"/>
      <c r="AE347" s="288"/>
      <c r="AF347" s="288"/>
      <c r="AG347" s="288"/>
      <c r="AH347" s="288"/>
      <c r="AI347" s="288"/>
      <c r="AJ347" s="288"/>
      <c r="AK347" s="288"/>
    </row>
    <row r="348" spans="1:37" ht="16">
      <c r="A348" s="288"/>
      <c r="B348" s="288"/>
      <c r="C348" s="288"/>
      <c r="D348" s="288"/>
      <c r="E348" s="288"/>
      <c r="F348" s="288"/>
      <c r="G348" s="288"/>
      <c r="H348" s="288"/>
      <c r="I348" s="288"/>
      <c r="J348" s="288"/>
      <c r="K348" s="288"/>
      <c r="L348" s="288"/>
      <c r="M348" s="288"/>
      <c r="N348" s="288"/>
      <c r="O348" s="288"/>
      <c r="P348" s="288"/>
      <c r="Q348" s="288"/>
      <c r="R348" s="288"/>
      <c r="S348" s="288"/>
      <c r="T348" s="309"/>
      <c r="U348" s="288"/>
      <c r="V348" s="288"/>
      <c r="W348" s="288"/>
      <c r="X348" s="288"/>
      <c r="Y348" s="288"/>
      <c r="Z348" s="288"/>
      <c r="AA348" s="288"/>
      <c r="AB348" s="288"/>
      <c r="AC348" s="288"/>
      <c r="AD348" s="288"/>
      <c r="AE348" s="288"/>
      <c r="AF348" s="288"/>
      <c r="AG348" s="288"/>
      <c r="AH348" s="288"/>
      <c r="AI348" s="288"/>
      <c r="AJ348" s="288"/>
      <c r="AK348" s="288"/>
    </row>
    <row r="349" spans="1:37" ht="16">
      <c r="A349" s="288"/>
      <c r="B349" s="288"/>
      <c r="C349" s="288"/>
      <c r="D349" s="288"/>
      <c r="E349" s="288"/>
      <c r="F349" s="288"/>
      <c r="G349" s="288"/>
      <c r="H349" s="288"/>
      <c r="I349" s="288"/>
      <c r="J349" s="288"/>
      <c r="K349" s="288"/>
      <c r="L349" s="288"/>
      <c r="M349" s="288"/>
      <c r="N349" s="288"/>
      <c r="O349" s="288"/>
      <c r="P349" s="288"/>
      <c r="Q349" s="288"/>
      <c r="R349" s="288"/>
      <c r="S349" s="288"/>
      <c r="T349" s="309"/>
      <c r="U349" s="288"/>
      <c r="V349" s="288"/>
      <c r="W349" s="288"/>
      <c r="X349" s="288"/>
      <c r="Y349" s="288"/>
      <c r="Z349" s="288"/>
      <c r="AA349" s="288"/>
      <c r="AB349" s="288"/>
      <c r="AC349" s="288"/>
      <c r="AD349" s="288"/>
      <c r="AE349" s="288"/>
      <c r="AF349" s="288"/>
      <c r="AG349" s="288"/>
      <c r="AH349" s="288"/>
      <c r="AI349" s="288"/>
      <c r="AJ349" s="288"/>
      <c r="AK349" s="288"/>
    </row>
    <row r="350" spans="1:37" ht="16">
      <c r="A350" s="288"/>
      <c r="B350" s="288"/>
      <c r="C350" s="288"/>
      <c r="D350" s="288"/>
      <c r="E350" s="288"/>
      <c r="F350" s="288"/>
      <c r="G350" s="288"/>
      <c r="H350" s="288"/>
      <c r="I350" s="288"/>
      <c r="J350" s="288"/>
      <c r="K350" s="288"/>
      <c r="L350" s="288"/>
      <c r="M350" s="288"/>
      <c r="N350" s="288"/>
      <c r="O350" s="288"/>
      <c r="P350" s="288"/>
      <c r="Q350" s="288"/>
      <c r="R350" s="288"/>
      <c r="S350" s="288"/>
      <c r="T350" s="309"/>
      <c r="U350" s="288"/>
      <c r="V350" s="288"/>
      <c r="W350" s="288"/>
      <c r="X350" s="288"/>
      <c r="Y350" s="288"/>
      <c r="Z350" s="288"/>
      <c r="AA350" s="288"/>
      <c r="AB350" s="288"/>
      <c r="AC350" s="288"/>
      <c r="AD350" s="288"/>
      <c r="AE350" s="288"/>
      <c r="AF350" s="288"/>
      <c r="AG350" s="288"/>
      <c r="AH350" s="288"/>
      <c r="AI350" s="288"/>
      <c r="AJ350" s="288"/>
      <c r="AK350" s="288"/>
    </row>
    <row r="351" spans="1:37" ht="16">
      <c r="A351" s="288"/>
      <c r="B351" s="288"/>
      <c r="C351" s="288"/>
      <c r="D351" s="288"/>
      <c r="E351" s="288"/>
      <c r="F351" s="288"/>
      <c r="G351" s="288"/>
      <c r="H351" s="288"/>
      <c r="I351" s="288"/>
      <c r="J351" s="288"/>
      <c r="K351" s="288"/>
      <c r="L351" s="288"/>
      <c r="M351" s="288"/>
      <c r="N351" s="288"/>
      <c r="O351" s="288"/>
      <c r="P351" s="288"/>
      <c r="Q351" s="288"/>
      <c r="R351" s="288"/>
      <c r="S351" s="288"/>
      <c r="T351" s="309"/>
      <c r="U351" s="288"/>
      <c r="V351" s="288"/>
      <c r="W351" s="288"/>
      <c r="X351" s="288"/>
      <c r="Y351" s="288"/>
      <c r="Z351" s="288"/>
      <c r="AA351" s="288"/>
      <c r="AB351" s="288"/>
      <c r="AC351" s="288"/>
      <c r="AD351" s="288"/>
      <c r="AE351" s="288"/>
      <c r="AF351" s="288"/>
      <c r="AG351" s="288"/>
      <c r="AH351" s="288"/>
      <c r="AI351" s="288"/>
      <c r="AJ351" s="288"/>
      <c r="AK351" s="288"/>
    </row>
    <row r="352" spans="1:37" ht="16">
      <c r="A352" s="288"/>
      <c r="B352" s="288"/>
      <c r="C352" s="288"/>
      <c r="D352" s="288"/>
      <c r="E352" s="288"/>
      <c r="F352" s="288"/>
      <c r="G352" s="288"/>
      <c r="H352" s="288"/>
      <c r="I352" s="288"/>
      <c r="J352" s="288"/>
      <c r="K352" s="288"/>
      <c r="L352" s="288"/>
      <c r="M352" s="288"/>
      <c r="N352" s="288"/>
      <c r="O352" s="288"/>
      <c r="P352" s="288"/>
      <c r="Q352" s="288"/>
      <c r="R352" s="288"/>
      <c r="S352" s="288"/>
      <c r="T352" s="309"/>
      <c r="U352" s="288"/>
      <c r="V352" s="288"/>
      <c r="W352" s="288"/>
      <c r="X352" s="288"/>
      <c r="Y352" s="288"/>
      <c r="Z352" s="288"/>
      <c r="AA352" s="288"/>
      <c r="AB352" s="288"/>
      <c r="AC352" s="288"/>
      <c r="AD352" s="288"/>
      <c r="AE352" s="288"/>
      <c r="AF352" s="288"/>
      <c r="AG352" s="288"/>
      <c r="AH352" s="288"/>
      <c r="AI352" s="288"/>
      <c r="AJ352" s="288"/>
      <c r="AK352" s="288"/>
    </row>
    <row r="353" spans="1:37" ht="16">
      <c r="A353" s="288"/>
      <c r="B353" s="288"/>
      <c r="C353" s="288"/>
      <c r="D353" s="288"/>
      <c r="E353" s="288"/>
      <c r="F353" s="288"/>
      <c r="G353" s="288"/>
      <c r="H353" s="288"/>
      <c r="I353" s="288"/>
      <c r="J353" s="288"/>
      <c r="K353" s="288"/>
      <c r="L353" s="288"/>
      <c r="M353" s="288"/>
      <c r="N353" s="288"/>
      <c r="O353" s="288"/>
      <c r="P353" s="288"/>
      <c r="Q353" s="288"/>
      <c r="R353" s="288"/>
      <c r="S353" s="288"/>
      <c r="T353" s="309"/>
      <c r="U353" s="288"/>
      <c r="V353" s="288"/>
      <c r="W353" s="288"/>
      <c r="X353" s="288"/>
      <c r="Y353" s="288"/>
      <c r="Z353" s="288"/>
      <c r="AA353" s="288"/>
      <c r="AB353" s="288"/>
      <c r="AC353" s="288"/>
      <c r="AD353" s="288"/>
      <c r="AE353" s="288"/>
      <c r="AF353" s="288"/>
      <c r="AG353" s="288"/>
      <c r="AH353" s="288"/>
      <c r="AI353" s="288"/>
      <c r="AJ353" s="288"/>
      <c r="AK353" s="288"/>
    </row>
    <row r="354" spans="1:37" ht="16">
      <c r="A354" s="288"/>
      <c r="B354" s="288"/>
      <c r="C354" s="288"/>
      <c r="D354" s="288"/>
      <c r="E354" s="288"/>
      <c r="F354" s="288"/>
      <c r="G354" s="288"/>
      <c r="H354" s="288"/>
      <c r="I354" s="288"/>
      <c r="J354" s="288"/>
      <c r="K354" s="288"/>
      <c r="L354" s="288"/>
      <c r="M354" s="288"/>
      <c r="N354" s="288"/>
      <c r="O354" s="288"/>
      <c r="P354" s="288"/>
      <c r="Q354" s="288"/>
      <c r="R354" s="288"/>
      <c r="S354" s="288"/>
      <c r="T354" s="309"/>
      <c r="U354" s="288"/>
      <c r="V354" s="288"/>
      <c r="W354" s="288"/>
      <c r="X354" s="288"/>
      <c r="Y354" s="288"/>
      <c r="Z354" s="288"/>
      <c r="AA354" s="288"/>
      <c r="AB354" s="288"/>
      <c r="AC354" s="288"/>
      <c r="AD354" s="288"/>
      <c r="AE354" s="288"/>
      <c r="AF354" s="288"/>
      <c r="AG354" s="288"/>
      <c r="AH354" s="288"/>
      <c r="AI354" s="288"/>
      <c r="AJ354" s="288"/>
      <c r="AK354" s="288"/>
    </row>
    <row r="355" spans="1:37" ht="16">
      <c r="A355" s="288"/>
      <c r="B355" s="288"/>
      <c r="C355" s="288"/>
      <c r="D355" s="288"/>
      <c r="E355" s="288"/>
      <c r="F355" s="288"/>
      <c r="G355" s="288"/>
      <c r="H355" s="288"/>
      <c r="I355" s="288"/>
      <c r="J355" s="288"/>
      <c r="K355" s="288"/>
      <c r="L355" s="288"/>
      <c r="M355" s="288"/>
      <c r="N355" s="288"/>
      <c r="O355" s="288"/>
      <c r="P355" s="288"/>
      <c r="Q355" s="288"/>
      <c r="R355" s="288"/>
      <c r="S355" s="288"/>
      <c r="T355" s="309"/>
      <c r="U355" s="288"/>
      <c r="V355" s="288"/>
      <c r="W355" s="288"/>
      <c r="X355" s="288"/>
      <c r="Y355" s="288"/>
      <c r="Z355" s="288"/>
      <c r="AA355" s="288"/>
      <c r="AB355" s="288"/>
      <c r="AC355" s="288"/>
      <c r="AD355" s="288"/>
      <c r="AE355" s="288"/>
      <c r="AF355" s="288"/>
      <c r="AG355" s="288"/>
      <c r="AH355" s="288"/>
      <c r="AI355" s="288"/>
      <c r="AJ355" s="288"/>
      <c r="AK355" s="288"/>
    </row>
    <row r="356" spans="1:37" ht="16">
      <c r="A356" s="288"/>
      <c r="B356" s="288"/>
      <c r="C356" s="288"/>
      <c r="D356" s="288"/>
      <c r="E356" s="288"/>
      <c r="F356" s="288"/>
      <c r="G356" s="288"/>
      <c r="H356" s="288"/>
      <c r="I356" s="288"/>
      <c r="J356" s="288"/>
      <c r="K356" s="288"/>
      <c r="L356" s="288"/>
      <c r="M356" s="288"/>
      <c r="N356" s="288"/>
      <c r="O356" s="288"/>
      <c r="P356" s="288"/>
      <c r="Q356" s="288"/>
      <c r="R356" s="288"/>
      <c r="S356" s="288"/>
      <c r="T356" s="309"/>
      <c r="U356" s="288"/>
      <c r="V356" s="288"/>
      <c r="W356" s="288"/>
      <c r="X356" s="288"/>
      <c r="Y356" s="288"/>
      <c r="Z356" s="288"/>
      <c r="AA356" s="288"/>
      <c r="AB356" s="288"/>
      <c r="AC356" s="288"/>
      <c r="AD356" s="288"/>
      <c r="AE356" s="288"/>
      <c r="AF356" s="288"/>
      <c r="AG356" s="288"/>
      <c r="AH356" s="288"/>
      <c r="AI356" s="288"/>
      <c r="AJ356" s="288"/>
      <c r="AK356" s="288"/>
    </row>
    <row r="357" spans="1:37" ht="16">
      <c r="A357" s="288"/>
      <c r="B357" s="288"/>
      <c r="C357" s="288"/>
      <c r="D357" s="288"/>
      <c r="E357" s="288"/>
      <c r="F357" s="288"/>
      <c r="G357" s="288"/>
      <c r="H357" s="288"/>
      <c r="I357" s="288"/>
      <c r="J357" s="288"/>
      <c r="K357" s="288"/>
      <c r="L357" s="288"/>
      <c r="M357" s="288"/>
      <c r="N357" s="288"/>
      <c r="O357" s="288"/>
      <c r="P357" s="288"/>
      <c r="Q357" s="288"/>
      <c r="R357" s="288"/>
      <c r="S357" s="288"/>
      <c r="T357" s="309"/>
      <c r="U357" s="288"/>
      <c r="V357" s="288"/>
      <c r="W357" s="288"/>
      <c r="X357" s="288"/>
      <c r="Y357" s="288"/>
      <c r="Z357" s="288"/>
      <c r="AA357" s="288"/>
      <c r="AB357" s="288"/>
      <c r="AC357" s="288"/>
      <c r="AD357" s="288"/>
      <c r="AE357" s="288"/>
      <c r="AF357" s="288"/>
      <c r="AG357" s="288"/>
      <c r="AH357" s="288"/>
      <c r="AI357" s="288"/>
      <c r="AJ357" s="288"/>
      <c r="AK357" s="288"/>
    </row>
    <row r="358" spans="1:37" ht="16">
      <c r="A358" s="288"/>
      <c r="B358" s="288"/>
      <c r="C358" s="288"/>
      <c r="D358" s="288"/>
      <c r="E358" s="288"/>
      <c r="F358" s="288"/>
      <c r="G358" s="288"/>
      <c r="H358" s="288"/>
      <c r="I358" s="288"/>
      <c r="J358" s="288"/>
      <c r="K358" s="288"/>
      <c r="L358" s="288"/>
      <c r="M358" s="288"/>
      <c r="N358" s="288"/>
      <c r="O358" s="288"/>
      <c r="P358" s="288"/>
      <c r="Q358" s="288"/>
      <c r="R358" s="288"/>
      <c r="S358" s="288"/>
      <c r="T358" s="309"/>
      <c r="U358" s="288"/>
      <c r="V358" s="288"/>
      <c r="W358" s="288"/>
      <c r="X358" s="288"/>
      <c r="Y358" s="288"/>
      <c r="Z358" s="288"/>
      <c r="AA358" s="288"/>
      <c r="AB358" s="288"/>
      <c r="AC358" s="288"/>
      <c r="AD358" s="288"/>
      <c r="AE358" s="288"/>
      <c r="AF358" s="288"/>
      <c r="AG358" s="288"/>
      <c r="AH358" s="288"/>
      <c r="AI358" s="288"/>
      <c r="AJ358" s="288"/>
      <c r="AK358" s="288"/>
    </row>
    <row r="359" spans="1:37" ht="16">
      <c r="A359" s="288"/>
      <c r="B359" s="288"/>
      <c r="C359" s="288"/>
      <c r="D359" s="288"/>
      <c r="E359" s="288"/>
      <c r="F359" s="288"/>
      <c r="G359" s="288"/>
      <c r="H359" s="288"/>
      <c r="I359" s="288"/>
      <c r="J359" s="288"/>
      <c r="K359" s="288"/>
      <c r="L359" s="288"/>
      <c r="M359" s="288"/>
      <c r="N359" s="288"/>
      <c r="O359" s="288"/>
      <c r="P359" s="288"/>
      <c r="Q359" s="288"/>
      <c r="R359" s="288"/>
      <c r="S359" s="288"/>
      <c r="T359" s="309"/>
      <c r="U359" s="288"/>
      <c r="V359" s="288"/>
      <c r="W359" s="288"/>
      <c r="X359" s="288"/>
      <c r="Y359" s="288"/>
      <c r="Z359" s="288"/>
      <c r="AA359" s="288"/>
      <c r="AB359" s="288"/>
      <c r="AC359" s="288"/>
      <c r="AD359" s="288"/>
      <c r="AE359" s="288"/>
      <c r="AF359" s="288"/>
      <c r="AG359" s="288"/>
      <c r="AH359" s="288"/>
      <c r="AI359" s="288"/>
      <c r="AJ359" s="288"/>
      <c r="AK359" s="288"/>
    </row>
    <row r="360" spans="1:37" ht="16">
      <c r="A360" s="288"/>
      <c r="B360" s="288"/>
      <c r="C360" s="288"/>
      <c r="D360" s="288"/>
      <c r="E360" s="288"/>
      <c r="F360" s="288"/>
      <c r="G360" s="288"/>
      <c r="H360" s="288"/>
      <c r="I360" s="288"/>
      <c r="J360" s="288"/>
      <c r="K360" s="288"/>
      <c r="L360" s="288"/>
      <c r="M360" s="288"/>
      <c r="N360" s="288"/>
      <c r="O360" s="288"/>
      <c r="P360" s="288"/>
      <c r="Q360" s="288"/>
      <c r="R360" s="288"/>
      <c r="S360" s="288"/>
      <c r="T360" s="309"/>
      <c r="U360" s="288"/>
      <c r="V360" s="288"/>
      <c r="W360" s="288"/>
      <c r="X360" s="288"/>
      <c r="Y360" s="288"/>
      <c r="Z360" s="288"/>
      <c r="AA360" s="288"/>
      <c r="AB360" s="288"/>
      <c r="AC360" s="288"/>
      <c r="AD360" s="288"/>
      <c r="AE360" s="288"/>
      <c r="AF360" s="288"/>
      <c r="AG360" s="288"/>
      <c r="AH360" s="288"/>
      <c r="AI360" s="288"/>
      <c r="AJ360" s="288"/>
      <c r="AK360" s="288"/>
    </row>
    <row r="361" spans="1:37" ht="16">
      <c r="A361" s="288"/>
      <c r="B361" s="288"/>
      <c r="C361" s="288"/>
      <c r="D361" s="288"/>
      <c r="E361" s="288"/>
      <c r="F361" s="288"/>
      <c r="G361" s="288"/>
      <c r="H361" s="288"/>
      <c r="I361" s="288"/>
      <c r="J361" s="288"/>
      <c r="K361" s="288"/>
      <c r="L361" s="288"/>
      <c r="M361" s="288"/>
      <c r="N361" s="288"/>
      <c r="O361" s="288"/>
      <c r="P361" s="288"/>
      <c r="Q361" s="288"/>
      <c r="R361" s="288"/>
      <c r="S361" s="288"/>
      <c r="T361" s="309"/>
      <c r="U361" s="288"/>
      <c r="V361" s="288"/>
      <c r="W361" s="288"/>
      <c r="X361" s="288"/>
      <c r="Y361" s="288"/>
      <c r="Z361" s="288"/>
      <c r="AA361" s="288"/>
      <c r="AB361" s="288"/>
      <c r="AC361" s="288"/>
      <c r="AD361" s="288"/>
      <c r="AE361" s="288"/>
      <c r="AF361" s="288"/>
      <c r="AG361" s="288"/>
      <c r="AH361" s="288"/>
      <c r="AI361" s="288"/>
      <c r="AJ361" s="288"/>
      <c r="AK361" s="288"/>
    </row>
    <row r="362" spans="1:37" ht="16">
      <c r="A362" s="288"/>
      <c r="B362" s="288"/>
      <c r="C362" s="288"/>
      <c r="D362" s="288"/>
      <c r="E362" s="288"/>
      <c r="F362" s="288"/>
      <c r="G362" s="288"/>
      <c r="H362" s="288"/>
      <c r="I362" s="288"/>
      <c r="J362" s="288"/>
      <c r="K362" s="288"/>
      <c r="L362" s="288"/>
      <c r="M362" s="288"/>
      <c r="N362" s="288"/>
      <c r="O362" s="288"/>
      <c r="P362" s="288"/>
      <c r="Q362" s="288"/>
      <c r="R362" s="288"/>
      <c r="S362" s="288"/>
      <c r="T362" s="309"/>
      <c r="U362" s="288"/>
      <c r="V362" s="288"/>
      <c r="W362" s="288"/>
      <c r="X362" s="288"/>
      <c r="Y362" s="288"/>
      <c r="Z362" s="288"/>
      <c r="AA362" s="288"/>
      <c r="AB362" s="288"/>
      <c r="AC362" s="288"/>
      <c r="AD362" s="288"/>
      <c r="AE362" s="288"/>
      <c r="AF362" s="288"/>
      <c r="AG362" s="288"/>
      <c r="AH362" s="288"/>
      <c r="AI362" s="288"/>
      <c r="AJ362" s="288"/>
      <c r="AK362" s="288"/>
    </row>
    <row r="363" spans="1:37" ht="16">
      <c r="A363" s="288"/>
      <c r="B363" s="288"/>
      <c r="C363" s="288"/>
      <c r="D363" s="288"/>
      <c r="E363" s="288"/>
      <c r="F363" s="288"/>
      <c r="G363" s="288"/>
      <c r="H363" s="288"/>
      <c r="I363" s="288"/>
      <c r="J363" s="288"/>
      <c r="K363" s="288"/>
      <c r="L363" s="288"/>
      <c r="M363" s="288"/>
      <c r="N363" s="288"/>
      <c r="O363" s="288"/>
      <c r="P363" s="288"/>
      <c r="Q363" s="288"/>
      <c r="R363" s="288"/>
      <c r="S363" s="288"/>
      <c r="T363" s="309"/>
      <c r="U363" s="288"/>
      <c r="V363" s="288"/>
      <c r="W363" s="288"/>
      <c r="X363" s="288"/>
      <c r="Y363" s="288"/>
      <c r="Z363" s="288"/>
      <c r="AA363" s="288"/>
      <c r="AB363" s="288"/>
      <c r="AC363" s="288"/>
      <c r="AD363" s="288"/>
      <c r="AE363" s="288"/>
      <c r="AF363" s="288"/>
      <c r="AG363" s="288"/>
      <c r="AH363" s="288"/>
      <c r="AI363" s="288"/>
      <c r="AJ363" s="288"/>
      <c r="AK363" s="288"/>
    </row>
    <row r="364" spans="1:37" ht="16">
      <c r="A364" s="288"/>
      <c r="B364" s="288"/>
      <c r="C364" s="288"/>
      <c r="D364" s="288"/>
      <c r="E364" s="288"/>
      <c r="F364" s="288"/>
      <c r="G364" s="288"/>
      <c r="H364" s="288"/>
      <c r="I364" s="288"/>
      <c r="J364" s="288"/>
      <c r="K364" s="288"/>
      <c r="L364" s="288"/>
      <c r="M364" s="288"/>
      <c r="N364" s="288"/>
      <c r="O364" s="288"/>
      <c r="P364" s="288"/>
      <c r="Q364" s="288"/>
      <c r="R364" s="288"/>
      <c r="S364" s="288"/>
      <c r="T364" s="309"/>
      <c r="U364" s="288"/>
      <c r="V364" s="288"/>
      <c r="W364" s="288"/>
      <c r="X364" s="288"/>
      <c r="Y364" s="288"/>
      <c r="Z364" s="288"/>
      <c r="AA364" s="288"/>
      <c r="AB364" s="288"/>
      <c r="AC364" s="288"/>
      <c r="AD364" s="288"/>
      <c r="AE364" s="288"/>
      <c r="AF364" s="288"/>
      <c r="AG364" s="288"/>
      <c r="AH364" s="288"/>
      <c r="AI364" s="288"/>
      <c r="AJ364" s="288"/>
      <c r="AK364" s="288"/>
    </row>
    <row r="365" spans="1:37" ht="16">
      <c r="A365" s="288"/>
      <c r="B365" s="288"/>
      <c r="C365" s="288"/>
      <c r="D365" s="288"/>
      <c r="E365" s="288"/>
      <c r="F365" s="288"/>
      <c r="G365" s="288"/>
      <c r="H365" s="288"/>
      <c r="I365" s="288"/>
      <c r="J365" s="288"/>
      <c r="K365" s="288"/>
      <c r="L365" s="288"/>
      <c r="M365" s="288"/>
      <c r="N365" s="288"/>
      <c r="O365" s="288"/>
      <c r="P365" s="288"/>
      <c r="Q365" s="288"/>
      <c r="R365" s="288"/>
      <c r="S365" s="288"/>
      <c r="T365" s="309"/>
      <c r="U365" s="288"/>
      <c r="V365" s="288"/>
      <c r="W365" s="288"/>
      <c r="X365" s="288"/>
      <c r="Y365" s="288"/>
      <c r="Z365" s="288"/>
      <c r="AA365" s="288"/>
      <c r="AB365" s="288"/>
      <c r="AC365" s="288"/>
      <c r="AD365" s="288"/>
      <c r="AE365" s="288"/>
      <c r="AF365" s="288"/>
      <c r="AG365" s="288"/>
      <c r="AH365" s="288"/>
      <c r="AI365" s="288"/>
      <c r="AJ365" s="288"/>
      <c r="AK365" s="288"/>
    </row>
    <row r="366" spans="1:37" ht="16">
      <c r="A366" s="288"/>
      <c r="B366" s="288"/>
      <c r="C366" s="288"/>
      <c r="D366" s="288"/>
      <c r="E366" s="288"/>
      <c r="F366" s="288"/>
      <c r="G366" s="288"/>
      <c r="H366" s="288"/>
      <c r="I366" s="288"/>
      <c r="J366" s="288"/>
      <c r="K366" s="288"/>
      <c r="L366" s="288"/>
      <c r="M366" s="288"/>
      <c r="N366" s="288"/>
      <c r="O366" s="288"/>
      <c r="P366" s="288"/>
      <c r="Q366" s="288"/>
      <c r="R366" s="288"/>
      <c r="S366" s="288"/>
      <c r="T366" s="309"/>
      <c r="U366" s="288"/>
      <c r="V366" s="288"/>
      <c r="W366" s="288"/>
      <c r="X366" s="288"/>
      <c r="Y366" s="288"/>
      <c r="Z366" s="288"/>
      <c r="AA366" s="288"/>
      <c r="AB366" s="288"/>
      <c r="AC366" s="288"/>
      <c r="AD366" s="288"/>
      <c r="AE366" s="288"/>
      <c r="AF366" s="288"/>
      <c r="AG366" s="288"/>
      <c r="AH366" s="288"/>
      <c r="AI366" s="288"/>
      <c r="AJ366" s="288"/>
      <c r="AK366" s="288"/>
    </row>
    <row r="367" spans="1:37" ht="16">
      <c r="A367" s="288"/>
      <c r="B367" s="288"/>
      <c r="C367" s="288"/>
      <c r="D367" s="288"/>
      <c r="E367" s="288"/>
      <c r="F367" s="288"/>
      <c r="G367" s="288"/>
      <c r="H367" s="288"/>
      <c r="I367" s="288"/>
      <c r="J367" s="288"/>
      <c r="K367" s="288"/>
      <c r="L367" s="288"/>
      <c r="M367" s="288"/>
      <c r="N367" s="288"/>
      <c r="O367" s="288"/>
      <c r="P367" s="288"/>
      <c r="Q367" s="288"/>
      <c r="R367" s="288"/>
      <c r="S367" s="288"/>
      <c r="T367" s="309"/>
      <c r="U367" s="288"/>
      <c r="V367" s="288"/>
      <c r="W367" s="288"/>
      <c r="X367" s="288"/>
      <c r="Y367" s="288"/>
      <c r="Z367" s="288"/>
      <c r="AA367" s="288"/>
      <c r="AB367" s="288"/>
      <c r="AC367" s="288"/>
      <c r="AD367" s="288"/>
      <c r="AE367" s="288"/>
      <c r="AF367" s="288"/>
      <c r="AG367" s="288"/>
      <c r="AH367" s="288"/>
      <c r="AI367" s="288"/>
      <c r="AJ367" s="288"/>
      <c r="AK367" s="288"/>
    </row>
    <row r="368" spans="1:37" ht="16">
      <c r="A368" s="288"/>
      <c r="B368" s="288"/>
      <c r="C368" s="288"/>
      <c r="D368" s="288"/>
      <c r="E368" s="288"/>
      <c r="F368" s="288"/>
      <c r="G368" s="288"/>
      <c r="H368" s="288"/>
      <c r="I368" s="288"/>
      <c r="J368" s="288"/>
      <c r="K368" s="288"/>
      <c r="L368" s="288"/>
      <c r="M368" s="288"/>
      <c r="N368" s="288"/>
      <c r="O368" s="288"/>
      <c r="P368" s="288"/>
      <c r="Q368" s="288"/>
      <c r="R368" s="288"/>
      <c r="S368" s="288"/>
      <c r="T368" s="309"/>
      <c r="U368" s="288"/>
      <c r="V368" s="288"/>
      <c r="W368" s="288"/>
      <c r="X368" s="288"/>
      <c r="Y368" s="288"/>
      <c r="Z368" s="288"/>
      <c r="AA368" s="288"/>
      <c r="AB368" s="288"/>
      <c r="AC368" s="288"/>
      <c r="AD368" s="288"/>
      <c r="AE368" s="288"/>
      <c r="AF368" s="288"/>
      <c r="AG368" s="288"/>
      <c r="AH368" s="288"/>
      <c r="AI368" s="288"/>
      <c r="AJ368" s="288"/>
      <c r="AK368" s="288"/>
    </row>
    <row r="369" spans="1:37" ht="16">
      <c r="A369" s="288"/>
      <c r="B369" s="288"/>
      <c r="C369" s="288"/>
      <c r="D369" s="288"/>
      <c r="E369" s="288"/>
      <c r="F369" s="288"/>
      <c r="G369" s="288"/>
      <c r="H369" s="288"/>
      <c r="I369" s="288"/>
      <c r="J369" s="288"/>
      <c r="K369" s="288"/>
      <c r="L369" s="288"/>
      <c r="M369" s="288"/>
      <c r="N369" s="288"/>
      <c r="O369" s="288"/>
      <c r="P369" s="288"/>
      <c r="Q369" s="288"/>
      <c r="R369" s="288"/>
      <c r="S369" s="288"/>
      <c r="T369" s="309"/>
      <c r="U369" s="288"/>
      <c r="V369" s="288"/>
      <c r="W369" s="288"/>
      <c r="X369" s="288"/>
      <c r="Y369" s="288"/>
      <c r="Z369" s="288"/>
      <c r="AA369" s="288"/>
      <c r="AB369" s="288"/>
      <c r="AC369" s="288"/>
      <c r="AD369" s="288"/>
      <c r="AE369" s="288"/>
      <c r="AF369" s="288"/>
      <c r="AG369" s="288"/>
      <c r="AH369" s="288"/>
      <c r="AI369" s="288"/>
      <c r="AJ369" s="288"/>
      <c r="AK369" s="288"/>
    </row>
    <row r="370" spans="1:37" ht="16">
      <c r="A370" s="288"/>
      <c r="B370" s="288"/>
      <c r="C370" s="288"/>
      <c r="D370" s="288"/>
      <c r="E370" s="288"/>
      <c r="F370" s="288"/>
      <c r="G370" s="288"/>
      <c r="H370" s="288"/>
      <c r="I370" s="288"/>
      <c r="J370" s="288"/>
      <c r="K370" s="288"/>
      <c r="L370" s="288"/>
      <c r="M370" s="288"/>
      <c r="N370" s="288"/>
      <c r="O370" s="288"/>
      <c r="P370" s="288"/>
      <c r="Q370" s="288"/>
      <c r="R370" s="288"/>
      <c r="S370" s="288"/>
      <c r="T370" s="309"/>
      <c r="U370" s="288"/>
      <c r="V370" s="288"/>
      <c r="W370" s="288"/>
      <c r="X370" s="288"/>
      <c r="Y370" s="288"/>
      <c r="Z370" s="288"/>
      <c r="AA370" s="288"/>
      <c r="AB370" s="288"/>
      <c r="AC370" s="288"/>
      <c r="AD370" s="288"/>
      <c r="AE370" s="288"/>
      <c r="AF370" s="288"/>
      <c r="AG370" s="288"/>
      <c r="AH370" s="288"/>
      <c r="AI370" s="288"/>
      <c r="AJ370" s="288"/>
      <c r="AK370" s="288"/>
    </row>
    <row r="371" spans="1:37" ht="16">
      <c r="A371" s="288"/>
      <c r="B371" s="288"/>
      <c r="C371" s="288"/>
      <c r="D371" s="288"/>
      <c r="E371" s="288"/>
      <c r="F371" s="288"/>
      <c r="G371" s="288"/>
      <c r="H371" s="288"/>
      <c r="I371" s="288"/>
      <c r="J371" s="288"/>
      <c r="K371" s="288"/>
      <c r="L371" s="288"/>
      <c r="M371" s="288"/>
      <c r="N371" s="288"/>
      <c r="O371" s="288"/>
      <c r="P371" s="288"/>
      <c r="Q371" s="288"/>
      <c r="R371" s="288"/>
      <c r="S371" s="288"/>
      <c r="T371" s="309"/>
      <c r="U371" s="288"/>
      <c r="V371" s="288"/>
      <c r="W371" s="288"/>
      <c r="X371" s="288"/>
      <c r="Y371" s="288"/>
      <c r="Z371" s="288"/>
      <c r="AA371" s="288"/>
      <c r="AB371" s="288"/>
      <c r="AC371" s="288"/>
      <c r="AD371" s="288"/>
      <c r="AE371" s="288"/>
      <c r="AF371" s="288"/>
      <c r="AG371" s="288"/>
      <c r="AH371" s="288"/>
      <c r="AI371" s="288"/>
      <c r="AJ371" s="288"/>
      <c r="AK371" s="288"/>
    </row>
    <row r="372" spans="1:37" ht="16">
      <c r="A372" s="288"/>
      <c r="B372" s="288"/>
      <c r="C372" s="288"/>
      <c r="D372" s="288"/>
      <c r="E372" s="288"/>
      <c r="F372" s="288"/>
      <c r="G372" s="288"/>
      <c r="H372" s="288"/>
      <c r="I372" s="288"/>
      <c r="J372" s="288"/>
      <c r="K372" s="288"/>
      <c r="L372" s="288"/>
      <c r="M372" s="288"/>
      <c r="N372" s="288"/>
      <c r="O372" s="288"/>
      <c r="P372" s="288"/>
      <c r="Q372" s="288"/>
      <c r="R372" s="288"/>
      <c r="S372" s="288"/>
      <c r="T372" s="309"/>
      <c r="U372" s="288"/>
      <c r="V372" s="288"/>
      <c r="W372" s="288"/>
      <c r="X372" s="288"/>
      <c r="Y372" s="288"/>
      <c r="Z372" s="288"/>
      <c r="AA372" s="288"/>
      <c r="AB372" s="288"/>
      <c r="AC372" s="288"/>
      <c r="AD372" s="288"/>
      <c r="AE372" s="288"/>
      <c r="AF372" s="288"/>
      <c r="AG372" s="288"/>
      <c r="AH372" s="288"/>
      <c r="AI372" s="288"/>
      <c r="AJ372" s="288"/>
      <c r="AK372" s="288"/>
    </row>
    <row r="373" spans="1:37" ht="16">
      <c r="A373" s="288"/>
      <c r="B373" s="288"/>
      <c r="C373" s="288"/>
      <c r="D373" s="288"/>
      <c r="E373" s="288"/>
      <c r="F373" s="288"/>
      <c r="G373" s="288"/>
      <c r="H373" s="288"/>
      <c r="I373" s="288"/>
      <c r="J373" s="288"/>
      <c r="K373" s="288"/>
      <c r="L373" s="288"/>
      <c r="M373" s="288"/>
      <c r="N373" s="288"/>
      <c r="O373" s="288"/>
      <c r="P373" s="288"/>
      <c r="Q373" s="288"/>
      <c r="R373" s="288"/>
      <c r="S373" s="288"/>
      <c r="T373" s="309"/>
      <c r="U373" s="288"/>
      <c r="V373" s="288"/>
      <c r="W373" s="288"/>
      <c r="X373" s="288"/>
      <c r="Y373" s="288"/>
      <c r="Z373" s="288"/>
      <c r="AA373" s="288"/>
      <c r="AB373" s="288"/>
      <c r="AC373" s="288"/>
      <c r="AD373" s="288"/>
      <c r="AE373" s="288"/>
      <c r="AF373" s="288"/>
      <c r="AG373" s="288"/>
      <c r="AH373" s="288"/>
      <c r="AI373" s="288"/>
      <c r="AJ373" s="288"/>
      <c r="AK373" s="288"/>
    </row>
    <row r="374" spans="1:37" ht="16">
      <c r="A374" s="288"/>
      <c r="B374" s="288"/>
      <c r="C374" s="288"/>
      <c r="D374" s="288"/>
      <c r="E374" s="288"/>
      <c r="F374" s="288"/>
      <c r="G374" s="288"/>
      <c r="H374" s="288"/>
      <c r="I374" s="288"/>
      <c r="J374" s="288"/>
      <c r="K374" s="288"/>
      <c r="L374" s="288"/>
      <c r="M374" s="288"/>
      <c r="N374" s="288"/>
      <c r="O374" s="288"/>
      <c r="P374" s="288"/>
      <c r="Q374" s="288"/>
      <c r="R374" s="288"/>
      <c r="S374" s="288"/>
      <c r="T374" s="309"/>
      <c r="U374" s="288"/>
      <c r="V374" s="288"/>
      <c r="W374" s="288"/>
      <c r="X374" s="288"/>
      <c r="Y374" s="288"/>
      <c r="Z374" s="288"/>
      <c r="AA374" s="288"/>
      <c r="AB374" s="288"/>
      <c r="AC374" s="288"/>
      <c r="AD374" s="288"/>
      <c r="AE374" s="288"/>
      <c r="AF374" s="288"/>
      <c r="AG374" s="288"/>
      <c r="AH374" s="288"/>
      <c r="AI374" s="288"/>
      <c r="AJ374" s="288"/>
      <c r="AK374" s="288"/>
    </row>
    <row r="375" spans="1:37" ht="16">
      <c r="A375" s="288"/>
      <c r="B375" s="288"/>
      <c r="C375" s="288"/>
      <c r="D375" s="288"/>
      <c r="E375" s="288"/>
      <c r="F375" s="288"/>
      <c r="G375" s="288"/>
      <c r="H375" s="288"/>
      <c r="I375" s="288"/>
      <c r="J375" s="288"/>
      <c r="K375" s="288"/>
      <c r="L375" s="288"/>
      <c r="M375" s="288"/>
      <c r="N375" s="288"/>
      <c r="O375" s="288"/>
      <c r="P375" s="288"/>
      <c r="Q375" s="288"/>
      <c r="R375" s="288"/>
      <c r="S375" s="288"/>
      <c r="T375" s="309"/>
      <c r="U375" s="288"/>
      <c r="V375" s="288"/>
      <c r="W375" s="288"/>
      <c r="X375" s="288"/>
      <c r="Y375" s="288"/>
      <c r="Z375" s="288"/>
      <c r="AA375" s="288"/>
      <c r="AB375" s="288"/>
      <c r="AC375" s="288"/>
      <c r="AD375" s="288"/>
      <c r="AE375" s="288"/>
      <c r="AF375" s="288"/>
      <c r="AG375" s="288"/>
      <c r="AH375" s="288"/>
      <c r="AI375" s="288"/>
      <c r="AJ375" s="288"/>
      <c r="AK375" s="288"/>
    </row>
    <row r="376" spans="1:37" ht="16">
      <c r="A376" s="288"/>
      <c r="B376" s="288"/>
      <c r="C376" s="288"/>
      <c r="D376" s="288"/>
      <c r="E376" s="288"/>
      <c r="F376" s="288"/>
      <c r="G376" s="288"/>
      <c r="H376" s="288"/>
      <c r="I376" s="288"/>
      <c r="J376" s="288"/>
      <c r="K376" s="288"/>
      <c r="L376" s="288"/>
      <c r="M376" s="288"/>
      <c r="N376" s="288"/>
      <c r="O376" s="288"/>
      <c r="P376" s="288"/>
      <c r="Q376" s="288"/>
      <c r="R376" s="288"/>
      <c r="S376" s="288"/>
      <c r="T376" s="309"/>
      <c r="U376" s="288"/>
      <c r="V376" s="288"/>
      <c r="W376" s="288"/>
      <c r="X376" s="288"/>
      <c r="Y376" s="288"/>
      <c r="Z376" s="288"/>
      <c r="AA376" s="288"/>
      <c r="AB376" s="288"/>
      <c r="AC376" s="288"/>
      <c r="AD376" s="288"/>
      <c r="AE376" s="288"/>
      <c r="AF376" s="288"/>
      <c r="AG376" s="288"/>
      <c r="AH376" s="288"/>
      <c r="AI376" s="288"/>
      <c r="AJ376" s="288"/>
      <c r="AK376" s="288"/>
    </row>
    <row r="377" spans="1:37" ht="16">
      <c r="A377" s="288"/>
      <c r="B377" s="288"/>
      <c r="C377" s="288"/>
      <c r="D377" s="288"/>
      <c r="E377" s="288"/>
      <c r="F377" s="288"/>
      <c r="G377" s="288"/>
      <c r="H377" s="288"/>
      <c r="I377" s="288"/>
      <c r="J377" s="288"/>
      <c r="K377" s="288"/>
      <c r="L377" s="288"/>
      <c r="M377" s="288"/>
      <c r="N377" s="288"/>
      <c r="O377" s="288"/>
      <c r="P377" s="288"/>
      <c r="Q377" s="288"/>
      <c r="R377" s="288"/>
      <c r="S377" s="288"/>
      <c r="T377" s="309"/>
      <c r="U377" s="288"/>
      <c r="V377" s="288"/>
      <c r="W377" s="288"/>
      <c r="X377" s="288"/>
      <c r="Y377" s="288"/>
      <c r="Z377" s="288"/>
      <c r="AA377" s="288"/>
      <c r="AB377" s="288"/>
      <c r="AC377" s="288"/>
      <c r="AD377" s="288"/>
      <c r="AE377" s="288"/>
      <c r="AF377" s="288"/>
      <c r="AG377" s="288"/>
      <c r="AH377" s="288"/>
      <c r="AI377" s="288"/>
      <c r="AJ377" s="288"/>
      <c r="AK377" s="288"/>
    </row>
    <row r="378" spans="1:37" ht="16">
      <c r="A378" s="288"/>
      <c r="B378" s="288"/>
      <c r="C378" s="288"/>
      <c r="D378" s="288"/>
      <c r="E378" s="288"/>
      <c r="F378" s="288"/>
      <c r="G378" s="288"/>
      <c r="H378" s="288"/>
      <c r="I378" s="288"/>
      <c r="J378" s="288"/>
      <c r="K378" s="288"/>
      <c r="L378" s="288"/>
      <c r="M378" s="288"/>
      <c r="N378" s="288"/>
      <c r="O378" s="288"/>
      <c r="P378" s="288"/>
      <c r="Q378" s="288"/>
      <c r="R378" s="288"/>
      <c r="S378" s="288"/>
      <c r="T378" s="309"/>
      <c r="U378" s="288"/>
      <c r="V378" s="288"/>
      <c r="W378" s="288"/>
      <c r="X378" s="288"/>
      <c r="Y378" s="288"/>
      <c r="Z378" s="288"/>
      <c r="AA378" s="288"/>
      <c r="AB378" s="288"/>
      <c r="AC378" s="288"/>
      <c r="AD378" s="288"/>
      <c r="AE378" s="288"/>
      <c r="AF378" s="288"/>
      <c r="AG378" s="288"/>
      <c r="AH378" s="288"/>
      <c r="AI378" s="288"/>
      <c r="AJ378" s="288"/>
      <c r="AK378" s="288"/>
    </row>
    <row r="379" spans="1:37" ht="16">
      <c r="A379" s="288"/>
      <c r="B379" s="288"/>
      <c r="C379" s="288"/>
      <c r="D379" s="288"/>
      <c r="E379" s="288"/>
      <c r="F379" s="288"/>
      <c r="G379" s="288"/>
      <c r="H379" s="288"/>
      <c r="I379" s="288"/>
      <c r="J379" s="288"/>
      <c r="K379" s="288"/>
      <c r="L379" s="288"/>
      <c r="M379" s="288"/>
      <c r="N379" s="288"/>
      <c r="O379" s="288"/>
      <c r="P379" s="288"/>
      <c r="Q379" s="288"/>
      <c r="R379" s="288"/>
      <c r="S379" s="288"/>
      <c r="T379" s="309"/>
      <c r="U379" s="288"/>
      <c r="V379" s="288"/>
      <c r="W379" s="288"/>
      <c r="X379" s="288"/>
      <c r="Y379" s="288"/>
      <c r="Z379" s="288"/>
      <c r="AA379" s="288"/>
      <c r="AB379" s="288"/>
      <c r="AC379" s="288"/>
      <c r="AD379" s="288"/>
      <c r="AE379" s="288"/>
      <c r="AF379" s="288"/>
      <c r="AG379" s="288"/>
      <c r="AH379" s="288"/>
      <c r="AI379" s="288"/>
      <c r="AJ379" s="288"/>
      <c r="AK379" s="288"/>
    </row>
    <row r="380" spans="1:37" ht="16">
      <c r="A380" s="288"/>
      <c r="B380" s="288"/>
      <c r="C380" s="288"/>
      <c r="D380" s="288"/>
      <c r="E380" s="288"/>
      <c r="F380" s="288"/>
      <c r="G380" s="288"/>
      <c r="H380" s="288"/>
      <c r="I380" s="288"/>
      <c r="J380" s="288"/>
      <c r="K380" s="288"/>
      <c r="L380" s="288"/>
      <c r="M380" s="288"/>
      <c r="N380" s="288"/>
      <c r="O380" s="288"/>
      <c r="P380" s="288"/>
      <c r="Q380" s="288"/>
      <c r="R380" s="288"/>
      <c r="S380" s="288"/>
      <c r="T380" s="309"/>
      <c r="U380" s="288"/>
      <c r="V380" s="288"/>
      <c r="W380" s="288"/>
      <c r="X380" s="288"/>
      <c r="Y380" s="288"/>
      <c r="Z380" s="288"/>
      <c r="AA380" s="288"/>
      <c r="AB380" s="288"/>
      <c r="AC380" s="288"/>
      <c r="AD380" s="288"/>
      <c r="AE380" s="288"/>
      <c r="AF380" s="288"/>
      <c r="AG380" s="288"/>
      <c r="AH380" s="288"/>
      <c r="AI380" s="288"/>
      <c r="AJ380" s="288"/>
      <c r="AK380" s="288"/>
    </row>
    <row r="381" spans="1:37" ht="16">
      <c r="A381" s="288"/>
      <c r="B381" s="288"/>
      <c r="C381" s="288"/>
      <c r="D381" s="288"/>
      <c r="E381" s="288"/>
      <c r="F381" s="288"/>
      <c r="G381" s="288"/>
      <c r="H381" s="288"/>
      <c r="I381" s="288"/>
      <c r="J381" s="288"/>
      <c r="K381" s="288"/>
      <c r="L381" s="288"/>
      <c r="M381" s="288"/>
      <c r="N381" s="288"/>
      <c r="O381" s="288"/>
      <c r="P381" s="288"/>
      <c r="Q381" s="288"/>
      <c r="R381" s="288"/>
      <c r="S381" s="288"/>
      <c r="T381" s="309"/>
      <c r="U381" s="288"/>
      <c r="V381" s="288"/>
      <c r="W381" s="288"/>
      <c r="X381" s="288"/>
      <c r="Y381" s="288"/>
      <c r="Z381" s="288"/>
      <c r="AA381" s="288"/>
      <c r="AB381" s="288"/>
      <c r="AC381" s="288"/>
      <c r="AD381" s="288"/>
      <c r="AE381" s="288"/>
      <c r="AF381" s="288"/>
      <c r="AG381" s="288"/>
      <c r="AH381" s="288"/>
      <c r="AI381" s="288"/>
      <c r="AJ381" s="288"/>
      <c r="AK381" s="288"/>
    </row>
    <row r="382" spans="1:37" ht="16">
      <c r="A382" s="288"/>
      <c r="B382" s="288"/>
      <c r="C382" s="288"/>
      <c r="D382" s="288"/>
      <c r="E382" s="288"/>
      <c r="F382" s="288"/>
      <c r="G382" s="288"/>
      <c r="H382" s="288"/>
      <c r="I382" s="288"/>
      <c r="J382" s="288"/>
      <c r="K382" s="288"/>
      <c r="L382" s="288"/>
      <c r="M382" s="288"/>
      <c r="N382" s="288"/>
      <c r="O382" s="288"/>
      <c r="P382" s="288"/>
      <c r="Q382" s="288"/>
      <c r="R382" s="288"/>
      <c r="S382" s="288"/>
      <c r="T382" s="309"/>
      <c r="U382" s="288"/>
      <c r="V382" s="288"/>
      <c r="W382" s="288"/>
      <c r="X382" s="288"/>
      <c r="Y382" s="288"/>
      <c r="Z382" s="288"/>
      <c r="AA382" s="288"/>
      <c r="AB382" s="288"/>
      <c r="AC382" s="288"/>
      <c r="AD382" s="288"/>
      <c r="AE382" s="288"/>
      <c r="AF382" s="288"/>
      <c r="AG382" s="288"/>
      <c r="AH382" s="288"/>
      <c r="AI382" s="288"/>
      <c r="AJ382" s="288"/>
      <c r="AK382" s="288"/>
    </row>
    <row r="383" spans="1:37" ht="16">
      <c r="A383" s="288"/>
      <c r="B383" s="288"/>
      <c r="C383" s="288"/>
      <c r="D383" s="288"/>
      <c r="E383" s="288"/>
      <c r="F383" s="288"/>
      <c r="G383" s="288"/>
      <c r="H383" s="288"/>
      <c r="I383" s="288"/>
      <c r="J383" s="288"/>
      <c r="K383" s="288"/>
      <c r="L383" s="288"/>
      <c r="M383" s="288"/>
      <c r="N383" s="288"/>
      <c r="O383" s="288"/>
      <c r="P383" s="288"/>
      <c r="Q383" s="288"/>
      <c r="R383" s="288"/>
      <c r="S383" s="288"/>
      <c r="T383" s="309"/>
      <c r="U383" s="288"/>
      <c r="V383" s="288"/>
      <c r="W383" s="288"/>
      <c r="X383" s="288"/>
      <c r="Y383" s="288"/>
      <c r="Z383" s="288"/>
      <c r="AA383" s="288"/>
      <c r="AB383" s="288"/>
      <c r="AC383" s="288"/>
      <c r="AD383" s="288"/>
      <c r="AE383" s="288"/>
      <c r="AF383" s="288"/>
      <c r="AG383" s="288"/>
      <c r="AH383" s="288"/>
      <c r="AI383" s="288"/>
      <c r="AJ383" s="288"/>
      <c r="AK383" s="288"/>
    </row>
    <row r="384" spans="1:37" ht="16">
      <c r="A384" s="288"/>
      <c r="B384" s="288"/>
      <c r="C384" s="288"/>
      <c r="D384" s="288"/>
      <c r="E384" s="288"/>
      <c r="F384" s="288"/>
      <c r="G384" s="288"/>
      <c r="H384" s="288"/>
      <c r="I384" s="288"/>
      <c r="J384" s="288"/>
      <c r="K384" s="288"/>
      <c r="L384" s="288"/>
      <c r="M384" s="288"/>
      <c r="N384" s="288"/>
      <c r="O384" s="288"/>
      <c r="P384" s="288"/>
      <c r="Q384" s="288"/>
      <c r="R384" s="288"/>
      <c r="S384" s="288"/>
      <c r="T384" s="309"/>
      <c r="U384" s="288"/>
      <c r="V384" s="288"/>
      <c r="W384" s="288"/>
      <c r="X384" s="288"/>
      <c r="Y384" s="288"/>
      <c r="Z384" s="288"/>
      <c r="AA384" s="288"/>
      <c r="AB384" s="288"/>
      <c r="AC384" s="288"/>
      <c r="AD384" s="288"/>
      <c r="AE384" s="288"/>
      <c r="AF384" s="288"/>
      <c r="AG384" s="288"/>
      <c r="AH384" s="288"/>
      <c r="AI384" s="288"/>
      <c r="AJ384" s="288"/>
      <c r="AK384" s="288"/>
    </row>
    <row r="385" spans="1:37" ht="16">
      <c r="A385" s="288"/>
      <c r="B385" s="288"/>
      <c r="C385" s="288"/>
      <c r="D385" s="288"/>
      <c r="E385" s="288"/>
      <c r="F385" s="288"/>
      <c r="G385" s="288"/>
      <c r="H385" s="288"/>
      <c r="I385" s="288"/>
      <c r="J385" s="288"/>
      <c r="K385" s="288"/>
      <c r="L385" s="288"/>
      <c r="M385" s="288"/>
      <c r="N385" s="288"/>
      <c r="O385" s="288"/>
      <c r="P385" s="288"/>
      <c r="Q385" s="288"/>
      <c r="R385" s="288"/>
      <c r="S385" s="288"/>
      <c r="T385" s="309"/>
      <c r="U385" s="288"/>
      <c r="V385" s="288"/>
      <c r="W385" s="288"/>
      <c r="X385" s="288"/>
      <c r="Y385" s="288"/>
      <c r="Z385" s="288"/>
      <c r="AA385" s="288"/>
      <c r="AB385" s="288"/>
      <c r="AC385" s="288"/>
      <c r="AD385" s="288"/>
      <c r="AE385" s="288"/>
      <c r="AF385" s="288"/>
      <c r="AG385" s="288"/>
      <c r="AH385" s="288"/>
      <c r="AI385" s="288"/>
      <c r="AJ385" s="288"/>
      <c r="AK385" s="288"/>
    </row>
    <row r="386" spans="1:37" ht="16">
      <c r="A386" s="288"/>
      <c r="B386" s="288"/>
      <c r="C386" s="288"/>
      <c r="D386" s="288"/>
      <c r="E386" s="288"/>
      <c r="F386" s="288"/>
      <c r="G386" s="288"/>
      <c r="H386" s="288"/>
      <c r="I386" s="288"/>
      <c r="J386" s="288"/>
      <c r="K386" s="288"/>
      <c r="L386" s="288"/>
      <c r="M386" s="288"/>
      <c r="N386" s="288"/>
      <c r="O386" s="288"/>
      <c r="P386" s="288"/>
      <c r="Q386" s="288"/>
      <c r="R386" s="288"/>
      <c r="S386" s="288"/>
      <c r="T386" s="309"/>
      <c r="U386" s="288"/>
      <c r="V386" s="288"/>
      <c r="W386" s="288"/>
      <c r="X386" s="288"/>
      <c r="Y386" s="288"/>
      <c r="Z386" s="288"/>
      <c r="AA386" s="288"/>
      <c r="AB386" s="288"/>
      <c r="AC386" s="288"/>
      <c r="AD386" s="288"/>
      <c r="AE386" s="288"/>
      <c r="AF386" s="288"/>
      <c r="AG386" s="288"/>
      <c r="AH386" s="288"/>
      <c r="AI386" s="288"/>
      <c r="AJ386" s="288"/>
      <c r="AK386" s="288"/>
    </row>
    <row r="387" spans="1:37" ht="16">
      <c r="A387" s="288"/>
      <c r="B387" s="288"/>
      <c r="C387" s="288"/>
      <c r="D387" s="288"/>
      <c r="E387" s="288"/>
      <c r="F387" s="288"/>
      <c r="G387" s="288"/>
      <c r="H387" s="288"/>
      <c r="I387" s="288"/>
      <c r="J387" s="288"/>
      <c r="K387" s="288"/>
      <c r="L387" s="288"/>
      <c r="M387" s="288"/>
      <c r="N387" s="288"/>
      <c r="O387" s="288"/>
      <c r="P387" s="288"/>
      <c r="Q387" s="288"/>
      <c r="R387" s="288"/>
      <c r="S387" s="288"/>
      <c r="T387" s="309"/>
      <c r="U387" s="288"/>
      <c r="V387" s="288"/>
      <c r="W387" s="288"/>
      <c r="X387" s="288"/>
      <c r="Y387" s="288"/>
      <c r="Z387" s="288"/>
      <c r="AA387" s="288"/>
      <c r="AB387" s="288"/>
      <c r="AC387" s="288"/>
      <c r="AD387" s="288"/>
      <c r="AE387" s="288"/>
      <c r="AF387" s="288"/>
      <c r="AG387" s="288"/>
      <c r="AH387" s="288"/>
      <c r="AI387" s="288"/>
      <c r="AJ387" s="288"/>
      <c r="AK387" s="288"/>
    </row>
    <row r="388" spans="1:37" ht="16">
      <c r="A388" s="288"/>
      <c r="B388" s="288"/>
      <c r="C388" s="288"/>
      <c r="D388" s="288"/>
      <c r="E388" s="288"/>
      <c r="F388" s="288"/>
      <c r="G388" s="288"/>
      <c r="H388" s="288"/>
      <c r="I388" s="288"/>
      <c r="J388" s="288"/>
      <c r="K388" s="288"/>
      <c r="L388" s="288"/>
      <c r="M388" s="288"/>
      <c r="N388" s="288"/>
      <c r="O388" s="288"/>
      <c r="P388" s="288"/>
      <c r="Q388" s="288"/>
      <c r="R388" s="288"/>
      <c r="S388" s="288"/>
      <c r="T388" s="309"/>
      <c r="U388" s="288"/>
      <c r="V388" s="288"/>
      <c r="W388" s="288"/>
      <c r="X388" s="288"/>
      <c r="Y388" s="288"/>
      <c r="Z388" s="288"/>
      <c r="AA388" s="288"/>
      <c r="AB388" s="288"/>
      <c r="AC388" s="288"/>
      <c r="AD388" s="288"/>
      <c r="AE388" s="288"/>
      <c r="AF388" s="288"/>
      <c r="AG388" s="288"/>
      <c r="AH388" s="288"/>
      <c r="AI388" s="288"/>
      <c r="AJ388" s="288"/>
      <c r="AK388" s="288"/>
    </row>
    <row r="389" spans="1:37" ht="16">
      <c r="A389" s="288"/>
      <c r="B389" s="288"/>
      <c r="C389" s="288"/>
      <c r="D389" s="288"/>
      <c r="E389" s="288"/>
      <c r="F389" s="288"/>
      <c r="G389" s="288"/>
      <c r="H389" s="288"/>
      <c r="I389" s="288"/>
      <c r="J389" s="288"/>
      <c r="K389" s="288"/>
      <c r="L389" s="288"/>
      <c r="M389" s="288"/>
      <c r="N389" s="288"/>
      <c r="O389" s="288"/>
      <c r="P389" s="288"/>
      <c r="Q389" s="288"/>
      <c r="R389" s="288"/>
      <c r="S389" s="288"/>
      <c r="T389" s="309"/>
      <c r="U389" s="288"/>
      <c r="V389" s="288"/>
      <c r="W389" s="288"/>
      <c r="X389" s="288"/>
      <c r="Y389" s="288"/>
      <c r="Z389" s="288"/>
      <c r="AA389" s="288"/>
      <c r="AB389" s="288"/>
      <c r="AC389" s="288"/>
      <c r="AD389" s="288"/>
      <c r="AE389" s="288"/>
      <c r="AF389" s="288"/>
      <c r="AG389" s="288"/>
      <c r="AH389" s="288"/>
      <c r="AI389" s="288"/>
      <c r="AJ389" s="288"/>
      <c r="AK389" s="288"/>
    </row>
    <row r="390" spans="1:37" ht="16">
      <c r="A390" s="288"/>
      <c r="B390" s="288"/>
      <c r="C390" s="288"/>
      <c r="D390" s="288"/>
      <c r="E390" s="288"/>
      <c r="F390" s="288"/>
      <c r="G390" s="288"/>
      <c r="H390" s="288"/>
      <c r="I390" s="288"/>
      <c r="J390" s="288"/>
      <c r="K390" s="288"/>
      <c r="L390" s="288"/>
      <c r="M390" s="288"/>
      <c r="N390" s="288"/>
      <c r="O390" s="288"/>
      <c r="P390" s="288"/>
      <c r="Q390" s="288"/>
      <c r="R390" s="288"/>
      <c r="S390" s="288"/>
      <c r="T390" s="309"/>
      <c r="U390" s="288"/>
      <c r="V390" s="288"/>
      <c r="W390" s="288"/>
      <c r="X390" s="288"/>
      <c r="Y390" s="288"/>
      <c r="Z390" s="288"/>
      <c r="AA390" s="288"/>
      <c r="AB390" s="288"/>
      <c r="AC390" s="288"/>
      <c r="AD390" s="288"/>
      <c r="AE390" s="288"/>
      <c r="AF390" s="288"/>
      <c r="AG390" s="288"/>
      <c r="AH390" s="288"/>
      <c r="AI390" s="288"/>
      <c r="AJ390" s="288"/>
      <c r="AK390" s="288"/>
    </row>
    <row r="391" spans="1:37" ht="16">
      <c r="A391" s="288"/>
      <c r="B391" s="288"/>
      <c r="C391" s="288"/>
      <c r="D391" s="288"/>
      <c r="E391" s="288"/>
      <c r="F391" s="288"/>
      <c r="G391" s="288"/>
      <c r="H391" s="288"/>
      <c r="I391" s="288"/>
      <c r="J391" s="288"/>
      <c r="K391" s="288"/>
      <c r="L391" s="288"/>
      <c r="M391" s="288"/>
      <c r="N391" s="288"/>
      <c r="O391" s="288"/>
      <c r="P391" s="288"/>
      <c r="Q391" s="288"/>
      <c r="R391" s="288"/>
      <c r="S391" s="288"/>
      <c r="T391" s="309"/>
      <c r="U391" s="288"/>
      <c r="V391" s="288"/>
      <c r="W391" s="288"/>
      <c r="X391" s="288"/>
      <c r="Y391" s="288"/>
      <c r="Z391" s="288"/>
      <c r="AA391" s="288"/>
      <c r="AB391" s="288"/>
      <c r="AC391" s="288"/>
      <c r="AD391" s="288"/>
      <c r="AE391" s="288"/>
      <c r="AF391" s="288"/>
      <c r="AG391" s="288"/>
      <c r="AH391" s="288"/>
      <c r="AI391" s="288"/>
      <c r="AJ391" s="288"/>
      <c r="AK391" s="288"/>
    </row>
    <row r="392" spans="1:37" ht="16">
      <c r="A392" s="288"/>
      <c r="B392" s="288"/>
      <c r="C392" s="288"/>
      <c r="D392" s="288"/>
      <c r="E392" s="288"/>
      <c r="F392" s="288"/>
      <c r="G392" s="288"/>
      <c r="H392" s="288"/>
      <c r="I392" s="288"/>
      <c r="J392" s="288"/>
      <c r="K392" s="288"/>
      <c r="L392" s="288"/>
      <c r="M392" s="288"/>
      <c r="N392" s="288"/>
      <c r="O392" s="288"/>
      <c r="P392" s="288"/>
      <c r="Q392" s="288"/>
      <c r="R392" s="288"/>
      <c r="S392" s="288"/>
      <c r="T392" s="309"/>
      <c r="U392" s="288"/>
      <c r="V392" s="288"/>
      <c r="W392" s="288"/>
      <c r="X392" s="288"/>
      <c r="Y392" s="288"/>
      <c r="Z392" s="288"/>
      <c r="AA392" s="288"/>
      <c r="AB392" s="288"/>
      <c r="AC392" s="288"/>
      <c r="AD392" s="288"/>
      <c r="AE392" s="288"/>
      <c r="AF392" s="288"/>
      <c r="AG392" s="288"/>
      <c r="AH392" s="288"/>
      <c r="AI392" s="288"/>
      <c r="AJ392" s="288"/>
      <c r="AK392" s="288"/>
    </row>
    <row r="393" spans="1:37" ht="16">
      <c r="A393" s="288"/>
      <c r="B393" s="288"/>
      <c r="C393" s="288"/>
      <c r="D393" s="288"/>
      <c r="E393" s="288"/>
      <c r="F393" s="288"/>
      <c r="G393" s="288"/>
      <c r="H393" s="288"/>
      <c r="I393" s="288"/>
      <c r="J393" s="288"/>
      <c r="K393" s="288"/>
      <c r="L393" s="288"/>
      <c r="M393" s="288"/>
      <c r="N393" s="288"/>
      <c r="O393" s="288"/>
      <c r="P393" s="288"/>
      <c r="Q393" s="288"/>
      <c r="R393" s="288"/>
      <c r="S393" s="288"/>
      <c r="T393" s="309"/>
      <c r="U393" s="288"/>
      <c r="V393" s="288"/>
      <c r="W393" s="288"/>
      <c r="X393" s="288"/>
      <c r="Y393" s="288"/>
      <c r="Z393" s="288"/>
      <c r="AA393" s="288"/>
      <c r="AB393" s="288"/>
      <c r="AC393" s="288"/>
      <c r="AD393" s="288"/>
      <c r="AE393" s="288"/>
      <c r="AF393" s="288"/>
      <c r="AG393" s="288"/>
      <c r="AH393" s="288"/>
      <c r="AI393" s="288"/>
      <c r="AJ393" s="288"/>
      <c r="AK393" s="288"/>
    </row>
    <row r="394" spans="1:37" ht="16">
      <c r="A394" s="288"/>
      <c r="B394" s="288"/>
      <c r="C394" s="288"/>
      <c r="D394" s="288"/>
      <c r="E394" s="288"/>
      <c r="F394" s="288"/>
      <c r="G394" s="288"/>
      <c r="H394" s="288"/>
      <c r="I394" s="288"/>
      <c r="J394" s="288"/>
      <c r="K394" s="288"/>
      <c r="L394" s="288"/>
      <c r="M394" s="288"/>
      <c r="N394" s="288"/>
      <c r="O394" s="288"/>
      <c r="P394" s="288"/>
      <c r="Q394" s="288"/>
      <c r="R394" s="288"/>
      <c r="S394" s="288"/>
      <c r="T394" s="309"/>
      <c r="U394" s="288"/>
      <c r="V394" s="288"/>
      <c r="W394" s="288"/>
      <c r="X394" s="288"/>
      <c r="Y394" s="288"/>
      <c r="Z394" s="288"/>
      <c r="AA394" s="288"/>
      <c r="AB394" s="288"/>
      <c r="AC394" s="288"/>
      <c r="AD394" s="288"/>
      <c r="AE394" s="288"/>
      <c r="AF394" s="288"/>
      <c r="AG394" s="288"/>
      <c r="AH394" s="288"/>
      <c r="AI394" s="288"/>
      <c r="AJ394" s="288"/>
      <c r="AK394" s="288"/>
    </row>
    <row r="395" spans="1:37" ht="16">
      <c r="A395" s="288"/>
      <c r="B395" s="288"/>
      <c r="C395" s="288"/>
      <c r="D395" s="288"/>
      <c r="E395" s="288"/>
      <c r="F395" s="288"/>
      <c r="G395" s="288"/>
      <c r="H395" s="288"/>
      <c r="I395" s="288"/>
      <c r="J395" s="288"/>
      <c r="K395" s="288"/>
      <c r="L395" s="288"/>
      <c r="M395" s="288"/>
      <c r="N395" s="288"/>
      <c r="O395" s="288"/>
      <c r="P395" s="288"/>
      <c r="Q395" s="288"/>
      <c r="R395" s="288"/>
      <c r="S395" s="288"/>
      <c r="T395" s="309"/>
      <c r="U395" s="288"/>
      <c r="V395" s="288"/>
      <c r="W395" s="288"/>
      <c r="X395" s="288"/>
      <c r="Y395" s="288"/>
      <c r="Z395" s="288"/>
      <c r="AA395" s="288"/>
      <c r="AB395" s="288"/>
      <c r="AC395" s="288"/>
      <c r="AD395" s="288"/>
      <c r="AE395" s="288"/>
      <c r="AF395" s="288"/>
      <c r="AG395" s="288"/>
      <c r="AH395" s="288"/>
      <c r="AI395" s="288"/>
      <c r="AJ395" s="288"/>
      <c r="AK395" s="288"/>
    </row>
    <row r="396" spans="1:37" ht="16">
      <c r="A396" s="288"/>
      <c r="B396" s="288"/>
      <c r="C396" s="288"/>
      <c r="D396" s="288"/>
      <c r="E396" s="288"/>
      <c r="F396" s="288"/>
      <c r="G396" s="288"/>
      <c r="H396" s="288"/>
      <c r="I396" s="288"/>
      <c r="J396" s="288"/>
      <c r="K396" s="288"/>
      <c r="L396" s="288"/>
      <c r="M396" s="288"/>
      <c r="N396" s="288"/>
      <c r="O396" s="288"/>
      <c r="P396" s="288"/>
      <c r="Q396" s="288"/>
      <c r="R396" s="288"/>
      <c r="S396" s="288"/>
      <c r="T396" s="309"/>
      <c r="U396" s="288"/>
      <c r="V396" s="288"/>
      <c r="W396" s="288"/>
      <c r="X396" s="288"/>
      <c r="Y396" s="288"/>
      <c r="Z396" s="288"/>
      <c r="AA396" s="288"/>
      <c r="AB396" s="288"/>
      <c r="AC396" s="288"/>
      <c r="AD396" s="288"/>
      <c r="AE396" s="288"/>
      <c r="AF396" s="288"/>
      <c r="AG396" s="288"/>
      <c r="AH396" s="288"/>
      <c r="AI396" s="288"/>
      <c r="AJ396" s="288"/>
      <c r="AK396" s="288"/>
    </row>
    <row r="397" spans="1:37" ht="16">
      <c r="A397" s="288"/>
      <c r="B397" s="288"/>
      <c r="C397" s="288"/>
      <c r="D397" s="288"/>
      <c r="E397" s="288"/>
      <c r="F397" s="288"/>
      <c r="G397" s="288"/>
      <c r="H397" s="288"/>
      <c r="I397" s="288"/>
      <c r="J397" s="288"/>
      <c r="K397" s="288"/>
      <c r="L397" s="288"/>
      <c r="M397" s="288"/>
      <c r="N397" s="288"/>
      <c r="O397" s="288"/>
      <c r="P397" s="288"/>
      <c r="Q397" s="288"/>
      <c r="R397" s="288"/>
      <c r="S397" s="288"/>
      <c r="T397" s="309"/>
      <c r="U397" s="288"/>
      <c r="V397" s="288"/>
      <c r="W397" s="288"/>
      <c r="X397" s="288"/>
      <c r="Y397" s="288"/>
      <c r="Z397" s="288"/>
      <c r="AA397" s="288"/>
      <c r="AB397" s="288"/>
      <c r="AC397" s="288"/>
      <c r="AD397" s="288"/>
      <c r="AE397" s="288"/>
      <c r="AF397" s="288"/>
      <c r="AG397" s="288"/>
      <c r="AH397" s="288"/>
      <c r="AI397" s="288"/>
      <c r="AJ397" s="288"/>
      <c r="AK397" s="288"/>
    </row>
    <row r="398" spans="1:37" ht="16">
      <c r="A398" s="288"/>
      <c r="B398" s="288"/>
      <c r="C398" s="288"/>
      <c r="D398" s="288"/>
      <c r="E398" s="288"/>
      <c r="F398" s="288"/>
      <c r="G398" s="288"/>
      <c r="H398" s="288"/>
      <c r="I398" s="288"/>
      <c r="J398" s="288"/>
      <c r="K398" s="288"/>
      <c r="L398" s="288"/>
      <c r="M398" s="288"/>
      <c r="N398" s="288"/>
      <c r="O398" s="288"/>
      <c r="P398" s="288"/>
      <c r="Q398" s="288"/>
      <c r="R398" s="288"/>
      <c r="S398" s="288"/>
      <c r="T398" s="309"/>
      <c r="U398" s="288"/>
      <c r="V398" s="288"/>
      <c r="W398" s="288"/>
      <c r="X398" s="288"/>
      <c r="Y398" s="288"/>
      <c r="Z398" s="288"/>
      <c r="AA398" s="288"/>
      <c r="AB398" s="288"/>
      <c r="AC398" s="288"/>
      <c r="AD398" s="288"/>
      <c r="AE398" s="288"/>
      <c r="AF398" s="288"/>
      <c r="AG398" s="288"/>
      <c r="AH398" s="288"/>
      <c r="AI398" s="288"/>
      <c r="AJ398" s="288"/>
      <c r="AK398" s="288"/>
    </row>
    <row r="399" spans="1:37" ht="16">
      <c r="A399" s="288"/>
      <c r="B399" s="288"/>
      <c r="C399" s="288"/>
      <c r="D399" s="288"/>
      <c r="E399" s="288"/>
      <c r="F399" s="288"/>
      <c r="G399" s="288"/>
      <c r="H399" s="288"/>
      <c r="I399" s="288"/>
      <c r="J399" s="288"/>
      <c r="K399" s="288"/>
      <c r="L399" s="288"/>
      <c r="M399" s="288"/>
      <c r="N399" s="288"/>
      <c r="O399" s="288"/>
      <c r="P399" s="288"/>
      <c r="Q399" s="288"/>
      <c r="R399" s="288"/>
      <c r="S399" s="288"/>
      <c r="T399" s="309"/>
      <c r="U399" s="288"/>
      <c r="V399" s="288"/>
      <c r="W399" s="288"/>
      <c r="X399" s="288"/>
      <c r="Y399" s="288"/>
      <c r="Z399" s="288"/>
      <c r="AA399" s="288"/>
      <c r="AB399" s="288"/>
      <c r="AC399" s="288"/>
      <c r="AD399" s="288"/>
      <c r="AE399" s="288"/>
      <c r="AF399" s="288"/>
      <c r="AG399" s="288"/>
      <c r="AH399" s="288"/>
      <c r="AI399" s="288"/>
      <c r="AJ399" s="288"/>
      <c r="AK399" s="288"/>
    </row>
    <row r="400" spans="1:37" ht="16">
      <c r="A400" s="288"/>
      <c r="B400" s="288"/>
      <c r="C400" s="288"/>
      <c r="D400" s="288"/>
      <c r="E400" s="288"/>
      <c r="F400" s="288"/>
      <c r="G400" s="288"/>
      <c r="H400" s="288"/>
      <c r="I400" s="288"/>
      <c r="J400" s="288"/>
      <c r="K400" s="288"/>
      <c r="L400" s="288"/>
      <c r="M400" s="288"/>
      <c r="N400" s="288"/>
      <c r="O400" s="288"/>
      <c r="P400" s="288"/>
      <c r="Q400" s="288"/>
      <c r="R400" s="288"/>
      <c r="S400" s="288"/>
      <c r="T400" s="309"/>
      <c r="U400" s="288"/>
      <c r="V400" s="288"/>
      <c r="W400" s="288"/>
      <c r="X400" s="288"/>
      <c r="Y400" s="288"/>
      <c r="Z400" s="288"/>
      <c r="AA400" s="288"/>
      <c r="AB400" s="288"/>
      <c r="AC400" s="288"/>
      <c r="AD400" s="288"/>
      <c r="AE400" s="288"/>
      <c r="AF400" s="288"/>
      <c r="AG400" s="288"/>
      <c r="AH400" s="288"/>
      <c r="AI400" s="288"/>
      <c r="AJ400" s="288"/>
      <c r="AK400" s="288"/>
    </row>
    <row r="401" spans="1:37" ht="16">
      <c r="A401" s="288"/>
      <c r="B401" s="288"/>
      <c r="C401" s="288"/>
      <c r="D401" s="288"/>
      <c r="E401" s="288"/>
      <c r="F401" s="288"/>
      <c r="G401" s="288"/>
      <c r="H401" s="288"/>
      <c r="I401" s="288"/>
      <c r="J401" s="288"/>
      <c r="K401" s="288"/>
      <c r="L401" s="288"/>
      <c r="M401" s="288"/>
      <c r="N401" s="288"/>
      <c r="O401" s="288"/>
      <c r="P401" s="288"/>
      <c r="Q401" s="288"/>
      <c r="R401" s="288"/>
      <c r="S401" s="288"/>
      <c r="T401" s="309"/>
      <c r="U401" s="288"/>
      <c r="V401" s="288"/>
      <c r="W401" s="288"/>
      <c r="X401" s="288"/>
      <c r="Y401" s="288"/>
      <c r="Z401" s="288"/>
      <c r="AA401" s="288"/>
      <c r="AB401" s="288"/>
      <c r="AC401" s="288"/>
      <c r="AD401" s="288"/>
      <c r="AE401" s="288"/>
      <c r="AF401" s="288"/>
      <c r="AG401" s="288"/>
      <c r="AH401" s="288"/>
      <c r="AI401" s="288"/>
      <c r="AJ401" s="288"/>
      <c r="AK401" s="288"/>
    </row>
    <row r="402" spans="1:37" ht="16">
      <c r="A402" s="288"/>
      <c r="B402" s="288"/>
      <c r="C402" s="288"/>
      <c r="D402" s="288"/>
      <c r="E402" s="288"/>
      <c r="F402" s="288"/>
      <c r="G402" s="288"/>
      <c r="H402" s="288"/>
      <c r="I402" s="288"/>
      <c r="J402" s="288"/>
      <c r="K402" s="288"/>
      <c r="L402" s="288"/>
      <c r="M402" s="288"/>
      <c r="N402" s="288"/>
      <c r="O402" s="288"/>
      <c r="P402" s="288"/>
      <c r="Q402" s="288"/>
      <c r="R402" s="288"/>
      <c r="S402" s="288"/>
      <c r="T402" s="309"/>
      <c r="U402" s="288"/>
      <c r="V402" s="288"/>
      <c r="W402" s="288"/>
      <c r="X402" s="288"/>
      <c r="Y402" s="288"/>
      <c r="Z402" s="288"/>
      <c r="AA402" s="288"/>
      <c r="AB402" s="288"/>
      <c r="AC402" s="288"/>
      <c r="AD402" s="288"/>
      <c r="AE402" s="288"/>
      <c r="AF402" s="288"/>
      <c r="AG402" s="288"/>
      <c r="AH402" s="288"/>
      <c r="AI402" s="288"/>
      <c r="AJ402" s="288"/>
      <c r="AK402" s="288"/>
    </row>
    <row r="403" spans="1:37" ht="16">
      <c r="A403" s="288"/>
      <c r="B403" s="288"/>
      <c r="C403" s="288"/>
      <c r="D403" s="288"/>
      <c r="E403" s="288"/>
      <c r="F403" s="288"/>
      <c r="G403" s="288"/>
      <c r="H403" s="288"/>
      <c r="I403" s="288"/>
      <c r="J403" s="288"/>
      <c r="K403" s="288"/>
      <c r="L403" s="288"/>
      <c r="M403" s="288"/>
      <c r="N403" s="288"/>
      <c r="O403" s="288"/>
      <c r="P403" s="288"/>
      <c r="Q403" s="288"/>
      <c r="R403" s="288"/>
      <c r="S403" s="288"/>
      <c r="T403" s="309"/>
      <c r="U403" s="288"/>
      <c r="V403" s="288"/>
      <c r="W403" s="288"/>
      <c r="X403" s="288"/>
      <c r="Y403" s="288"/>
      <c r="Z403" s="288"/>
      <c r="AA403" s="288"/>
      <c r="AB403" s="288"/>
      <c r="AC403" s="288"/>
      <c r="AD403" s="288"/>
      <c r="AE403" s="288"/>
      <c r="AF403" s="288"/>
      <c r="AG403" s="288"/>
      <c r="AH403" s="288"/>
      <c r="AI403" s="288"/>
      <c r="AJ403" s="288"/>
      <c r="AK403" s="288"/>
    </row>
    <row r="404" spans="1:37" ht="16">
      <c r="A404" s="288"/>
      <c r="B404" s="288"/>
      <c r="C404" s="288"/>
      <c r="D404" s="288"/>
      <c r="E404" s="288"/>
      <c r="F404" s="288"/>
      <c r="G404" s="288"/>
      <c r="H404" s="288"/>
      <c r="I404" s="288"/>
      <c r="J404" s="288"/>
      <c r="K404" s="288"/>
      <c r="L404" s="288"/>
      <c r="M404" s="288"/>
      <c r="N404" s="288"/>
      <c r="O404" s="288"/>
      <c r="P404" s="288"/>
      <c r="Q404" s="288"/>
      <c r="R404" s="288"/>
      <c r="S404" s="288"/>
      <c r="T404" s="309"/>
      <c r="U404" s="288"/>
      <c r="V404" s="288"/>
      <c r="W404" s="288"/>
      <c r="X404" s="288"/>
      <c r="Y404" s="288"/>
      <c r="Z404" s="288"/>
      <c r="AA404" s="288"/>
      <c r="AB404" s="288"/>
      <c r="AC404" s="288"/>
      <c r="AD404" s="288"/>
      <c r="AE404" s="288"/>
      <c r="AF404" s="288"/>
      <c r="AG404" s="288"/>
      <c r="AH404" s="288"/>
      <c r="AI404" s="288"/>
      <c r="AJ404" s="288"/>
      <c r="AK404" s="288"/>
    </row>
    <row r="405" spans="1:37" ht="16">
      <c r="A405" s="288"/>
      <c r="B405" s="288"/>
      <c r="C405" s="288"/>
      <c r="D405" s="288"/>
      <c r="E405" s="288"/>
      <c r="F405" s="288"/>
      <c r="G405" s="288"/>
      <c r="H405" s="288"/>
      <c r="I405" s="288"/>
      <c r="J405" s="288"/>
      <c r="K405" s="288"/>
      <c r="L405" s="288"/>
      <c r="M405" s="288"/>
      <c r="N405" s="288"/>
      <c r="O405" s="288"/>
      <c r="P405" s="288"/>
      <c r="Q405" s="288"/>
      <c r="R405" s="288"/>
      <c r="S405" s="288"/>
      <c r="T405" s="309"/>
      <c r="U405" s="288"/>
      <c r="V405" s="288"/>
      <c r="W405" s="288"/>
      <c r="X405" s="288"/>
      <c r="Y405" s="288"/>
      <c r="Z405" s="288"/>
      <c r="AA405" s="288"/>
      <c r="AB405" s="288"/>
      <c r="AC405" s="288"/>
      <c r="AD405" s="288"/>
      <c r="AE405" s="288"/>
      <c r="AF405" s="288"/>
      <c r="AG405" s="288"/>
      <c r="AH405" s="288"/>
      <c r="AI405" s="288"/>
      <c r="AJ405" s="288"/>
      <c r="AK405" s="288"/>
    </row>
    <row r="406" spans="1:37" ht="16">
      <c r="A406" s="288"/>
      <c r="B406" s="288"/>
      <c r="C406" s="288"/>
      <c r="D406" s="288"/>
      <c r="E406" s="288"/>
      <c r="F406" s="288"/>
      <c r="G406" s="288"/>
      <c r="H406" s="288"/>
      <c r="I406" s="288"/>
      <c r="J406" s="288"/>
      <c r="K406" s="288"/>
      <c r="L406" s="288"/>
      <c r="M406" s="288"/>
      <c r="N406" s="288"/>
      <c r="O406" s="288"/>
      <c r="P406" s="288"/>
      <c r="Q406" s="288"/>
      <c r="R406" s="288"/>
      <c r="S406" s="288"/>
      <c r="T406" s="309"/>
      <c r="U406" s="288"/>
      <c r="V406" s="288"/>
      <c r="W406" s="288"/>
      <c r="X406" s="288"/>
      <c r="Y406" s="288"/>
      <c r="Z406" s="288"/>
      <c r="AA406" s="288"/>
      <c r="AB406" s="288"/>
      <c r="AC406" s="288"/>
      <c r="AD406" s="288"/>
      <c r="AE406" s="288"/>
      <c r="AF406" s="288"/>
      <c r="AG406" s="288"/>
      <c r="AH406" s="288"/>
      <c r="AI406" s="288"/>
      <c r="AJ406" s="288"/>
      <c r="AK406" s="288"/>
    </row>
    <row r="407" spans="1:37" ht="16">
      <c r="A407" s="288"/>
      <c r="B407" s="288"/>
      <c r="C407" s="288"/>
      <c r="D407" s="288"/>
      <c r="E407" s="288"/>
      <c r="F407" s="288"/>
      <c r="G407" s="288"/>
      <c r="H407" s="288"/>
      <c r="I407" s="288"/>
      <c r="J407" s="288"/>
      <c r="K407" s="288"/>
      <c r="L407" s="288"/>
      <c r="M407" s="288"/>
      <c r="N407" s="288"/>
      <c r="O407" s="288"/>
      <c r="P407" s="288"/>
      <c r="Q407" s="288"/>
      <c r="R407" s="288"/>
      <c r="S407" s="288"/>
      <c r="T407" s="309"/>
      <c r="U407" s="288"/>
      <c r="V407" s="288"/>
      <c r="W407" s="288"/>
      <c r="X407" s="288"/>
      <c r="Y407" s="288"/>
      <c r="Z407" s="288"/>
      <c r="AA407" s="288"/>
      <c r="AB407" s="288"/>
      <c r="AC407" s="288"/>
      <c r="AD407" s="288"/>
      <c r="AE407" s="288"/>
      <c r="AF407" s="288"/>
      <c r="AG407" s="288"/>
      <c r="AH407" s="288"/>
      <c r="AI407" s="288"/>
      <c r="AJ407" s="288"/>
      <c r="AK407" s="288"/>
    </row>
    <row r="408" spans="1:37" ht="16">
      <c r="A408" s="288"/>
      <c r="B408" s="288"/>
      <c r="C408" s="288"/>
      <c r="D408" s="288"/>
      <c r="E408" s="288"/>
      <c r="F408" s="288"/>
      <c r="G408" s="288"/>
      <c r="H408" s="288"/>
      <c r="I408" s="288"/>
      <c r="J408" s="288"/>
      <c r="K408" s="288"/>
      <c r="L408" s="288"/>
      <c r="M408" s="288"/>
      <c r="N408" s="288"/>
      <c r="O408" s="288"/>
      <c r="P408" s="288"/>
      <c r="Q408" s="288"/>
      <c r="R408" s="288"/>
      <c r="S408" s="288"/>
      <c r="T408" s="309"/>
      <c r="U408" s="288"/>
      <c r="V408" s="288"/>
      <c r="W408" s="288"/>
      <c r="X408" s="288"/>
      <c r="Y408" s="288"/>
      <c r="Z408" s="288"/>
      <c r="AA408" s="288"/>
      <c r="AB408" s="288"/>
      <c r="AC408" s="288"/>
      <c r="AD408" s="288"/>
      <c r="AE408" s="288"/>
      <c r="AF408" s="288"/>
      <c r="AG408" s="288"/>
      <c r="AH408" s="288"/>
      <c r="AI408" s="288"/>
      <c r="AJ408" s="288"/>
      <c r="AK408" s="288"/>
    </row>
    <row r="409" spans="1:37" ht="16">
      <c r="A409" s="288"/>
      <c r="B409" s="288"/>
      <c r="C409" s="288"/>
      <c r="D409" s="288"/>
      <c r="E409" s="288"/>
      <c r="F409" s="288"/>
      <c r="G409" s="288"/>
      <c r="H409" s="288"/>
      <c r="I409" s="288"/>
      <c r="J409" s="288"/>
      <c r="K409" s="288"/>
      <c r="L409" s="288"/>
      <c r="M409" s="288"/>
      <c r="N409" s="288"/>
      <c r="O409" s="288"/>
      <c r="P409" s="288"/>
      <c r="Q409" s="288"/>
      <c r="R409" s="288"/>
      <c r="S409" s="288"/>
      <c r="T409" s="309"/>
      <c r="U409" s="288"/>
      <c r="V409" s="288"/>
      <c r="W409" s="288"/>
      <c r="X409" s="288"/>
      <c r="Y409" s="288"/>
      <c r="Z409" s="288"/>
      <c r="AA409" s="288"/>
      <c r="AB409" s="288"/>
      <c r="AC409" s="288"/>
      <c r="AD409" s="288"/>
      <c r="AE409" s="288"/>
      <c r="AF409" s="288"/>
      <c r="AG409" s="288"/>
      <c r="AH409" s="288"/>
      <c r="AI409" s="288"/>
      <c r="AJ409" s="288"/>
      <c r="AK409" s="288"/>
    </row>
    <row r="410" spans="1:37" ht="16">
      <c r="A410" s="288"/>
      <c r="B410" s="288"/>
      <c r="C410" s="288"/>
      <c r="D410" s="288"/>
      <c r="E410" s="288"/>
      <c r="F410" s="288"/>
      <c r="G410" s="288"/>
      <c r="H410" s="288"/>
      <c r="I410" s="288"/>
      <c r="J410" s="288"/>
      <c r="K410" s="288"/>
      <c r="L410" s="288"/>
      <c r="M410" s="288"/>
      <c r="N410" s="288"/>
      <c r="O410" s="288"/>
      <c r="P410" s="288"/>
      <c r="Q410" s="288"/>
      <c r="R410" s="288"/>
      <c r="S410" s="288"/>
      <c r="T410" s="309"/>
      <c r="U410" s="288"/>
      <c r="V410" s="288"/>
      <c r="W410" s="288"/>
      <c r="X410" s="288"/>
      <c r="Y410" s="288"/>
      <c r="Z410" s="288"/>
      <c r="AA410" s="288"/>
      <c r="AB410" s="288"/>
      <c r="AC410" s="288"/>
      <c r="AD410" s="288"/>
      <c r="AE410" s="288"/>
      <c r="AF410" s="288"/>
      <c r="AG410" s="288"/>
      <c r="AH410" s="288"/>
      <c r="AI410" s="288"/>
      <c r="AJ410" s="288"/>
      <c r="AK410" s="288"/>
    </row>
    <row r="411" spans="1:37" ht="16">
      <c r="A411" s="288"/>
      <c r="B411" s="288"/>
      <c r="C411" s="288"/>
      <c r="D411" s="288"/>
      <c r="E411" s="288"/>
      <c r="F411" s="288"/>
      <c r="G411" s="288"/>
      <c r="H411" s="288"/>
      <c r="I411" s="288"/>
      <c r="J411" s="288"/>
      <c r="K411" s="288"/>
      <c r="L411" s="288"/>
      <c r="M411" s="288"/>
      <c r="N411" s="288"/>
      <c r="O411" s="288"/>
      <c r="P411" s="288"/>
      <c r="Q411" s="288"/>
      <c r="R411" s="288"/>
      <c r="S411" s="288"/>
      <c r="T411" s="309"/>
      <c r="U411" s="288"/>
      <c r="V411" s="288"/>
      <c r="W411" s="288"/>
      <c r="X411" s="288"/>
      <c r="Y411" s="288"/>
      <c r="Z411" s="288"/>
      <c r="AA411" s="288"/>
      <c r="AB411" s="288"/>
      <c r="AC411" s="288"/>
      <c r="AD411" s="288"/>
      <c r="AE411" s="288"/>
      <c r="AF411" s="288"/>
      <c r="AG411" s="288"/>
      <c r="AH411" s="288"/>
      <c r="AI411" s="288"/>
      <c r="AJ411" s="288"/>
      <c r="AK411" s="288"/>
    </row>
    <row r="412" spans="1:37" ht="16">
      <c r="A412" s="288"/>
      <c r="B412" s="288"/>
      <c r="C412" s="288"/>
      <c r="D412" s="288"/>
      <c r="E412" s="288"/>
      <c r="F412" s="288"/>
      <c r="G412" s="288"/>
      <c r="H412" s="288"/>
      <c r="I412" s="288"/>
      <c r="J412" s="288"/>
      <c r="K412" s="288"/>
      <c r="L412" s="288"/>
      <c r="M412" s="288"/>
      <c r="N412" s="288"/>
      <c r="O412" s="288"/>
      <c r="P412" s="288"/>
      <c r="Q412" s="288"/>
      <c r="R412" s="288"/>
      <c r="S412" s="288"/>
      <c r="T412" s="309"/>
      <c r="U412" s="288"/>
      <c r="V412" s="288"/>
      <c r="W412" s="288"/>
      <c r="X412" s="288"/>
      <c r="Y412" s="288"/>
      <c r="Z412" s="288"/>
      <c r="AA412" s="288"/>
      <c r="AB412" s="288"/>
      <c r="AC412" s="288"/>
      <c r="AD412" s="288"/>
      <c r="AE412" s="288"/>
      <c r="AF412" s="288"/>
      <c r="AG412" s="288"/>
      <c r="AH412" s="288"/>
      <c r="AI412" s="288"/>
      <c r="AJ412" s="288"/>
      <c r="AK412" s="288"/>
    </row>
    <row r="413" spans="1:37" ht="16">
      <c r="A413" s="288"/>
      <c r="B413" s="288"/>
      <c r="C413" s="288"/>
      <c r="D413" s="288"/>
      <c r="E413" s="288"/>
      <c r="F413" s="288"/>
      <c r="G413" s="288"/>
      <c r="H413" s="288"/>
      <c r="I413" s="288"/>
      <c r="J413" s="288"/>
      <c r="K413" s="288"/>
      <c r="L413" s="288"/>
      <c r="M413" s="288"/>
      <c r="N413" s="288"/>
      <c r="O413" s="288"/>
      <c r="P413" s="288"/>
      <c r="Q413" s="288"/>
      <c r="R413" s="288"/>
      <c r="S413" s="288"/>
      <c r="T413" s="309"/>
      <c r="U413" s="288"/>
      <c r="V413" s="288"/>
      <c r="W413" s="288"/>
      <c r="X413" s="288"/>
      <c r="Y413" s="288"/>
      <c r="Z413" s="288"/>
      <c r="AA413" s="288"/>
      <c r="AB413" s="288"/>
      <c r="AC413" s="288"/>
      <c r="AD413" s="288"/>
      <c r="AE413" s="288"/>
      <c r="AF413" s="288"/>
      <c r="AG413" s="288"/>
      <c r="AH413" s="288"/>
      <c r="AI413" s="288"/>
      <c r="AJ413" s="288"/>
      <c r="AK413" s="288"/>
    </row>
    <row r="414" spans="1:37" ht="16">
      <c r="A414" s="288"/>
      <c r="B414" s="288"/>
      <c r="C414" s="288"/>
      <c r="D414" s="288"/>
      <c r="E414" s="288"/>
      <c r="F414" s="288"/>
      <c r="G414" s="288"/>
      <c r="H414" s="288"/>
      <c r="I414" s="288"/>
      <c r="J414" s="288"/>
      <c r="K414" s="288"/>
      <c r="L414" s="288"/>
      <c r="M414" s="288"/>
      <c r="N414" s="288"/>
      <c r="O414" s="288"/>
      <c r="P414" s="288"/>
      <c r="Q414" s="288"/>
      <c r="R414" s="288"/>
      <c r="S414" s="288"/>
      <c r="T414" s="309"/>
      <c r="U414" s="288"/>
      <c r="V414" s="288"/>
      <c r="W414" s="288"/>
      <c r="X414" s="288"/>
      <c r="Y414" s="288"/>
      <c r="Z414" s="288"/>
      <c r="AA414" s="288"/>
      <c r="AB414" s="288"/>
      <c r="AC414" s="288"/>
      <c r="AD414" s="288"/>
      <c r="AE414" s="288"/>
      <c r="AF414" s="288"/>
      <c r="AG414" s="288"/>
      <c r="AH414" s="288"/>
      <c r="AI414" s="288"/>
      <c r="AJ414" s="288"/>
      <c r="AK414" s="288"/>
    </row>
    <row r="415" spans="1:37" ht="16">
      <c r="A415" s="288"/>
      <c r="B415" s="288"/>
      <c r="C415" s="288"/>
      <c r="D415" s="288"/>
      <c r="E415" s="288"/>
      <c r="F415" s="288"/>
      <c r="G415" s="288"/>
      <c r="H415" s="288"/>
      <c r="I415" s="288"/>
      <c r="J415" s="288"/>
      <c r="K415" s="288"/>
      <c r="L415" s="288"/>
      <c r="M415" s="288"/>
      <c r="N415" s="288"/>
      <c r="O415" s="288"/>
      <c r="P415" s="288"/>
      <c r="Q415" s="288"/>
      <c r="R415" s="288"/>
      <c r="S415" s="288"/>
      <c r="T415" s="309"/>
      <c r="U415" s="288"/>
      <c r="V415" s="288"/>
      <c r="W415" s="288"/>
      <c r="X415" s="288"/>
      <c r="Y415" s="288"/>
      <c r="Z415" s="288"/>
      <c r="AA415" s="288"/>
      <c r="AB415" s="288"/>
      <c r="AC415" s="288"/>
      <c r="AD415" s="288"/>
      <c r="AE415" s="288"/>
      <c r="AF415" s="288"/>
      <c r="AG415" s="288"/>
      <c r="AH415" s="288"/>
      <c r="AI415" s="288"/>
      <c r="AJ415" s="288"/>
      <c r="AK415" s="288"/>
    </row>
    <row r="416" spans="1:37" ht="16">
      <c r="A416" s="288"/>
      <c r="B416" s="288"/>
      <c r="C416" s="288"/>
      <c r="D416" s="288"/>
      <c r="E416" s="288"/>
      <c r="F416" s="288"/>
      <c r="G416" s="288"/>
      <c r="H416" s="288"/>
      <c r="I416" s="288"/>
      <c r="J416" s="288"/>
      <c r="K416" s="288"/>
      <c r="L416" s="288"/>
      <c r="M416" s="288"/>
      <c r="N416" s="288"/>
      <c r="O416" s="288"/>
      <c r="P416" s="288"/>
      <c r="Q416" s="288"/>
      <c r="R416" s="288"/>
      <c r="S416" s="288"/>
      <c r="T416" s="309"/>
      <c r="U416" s="288"/>
      <c r="V416" s="288"/>
      <c r="W416" s="288"/>
      <c r="X416" s="288"/>
      <c r="Y416" s="288"/>
      <c r="Z416" s="288"/>
      <c r="AA416" s="288"/>
      <c r="AB416" s="288"/>
      <c r="AC416" s="288"/>
      <c r="AD416" s="288"/>
      <c r="AE416" s="288"/>
      <c r="AF416" s="288"/>
      <c r="AG416" s="288"/>
      <c r="AH416" s="288"/>
      <c r="AI416" s="288"/>
      <c r="AJ416" s="288"/>
      <c r="AK416" s="288"/>
    </row>
    <row r="417" spans="1:37" ht="16">
      <c r="A417" s="288"/>
      <c r="B417" s="288"/>
      <c r="C417" s="288"/>
      <c r="D417" s="288"/>
      <c r="E417" s="288"/>
      <c r="F417" s="288"/>
      <c r="G417" s="288"/>
      <c r="H417" s="288"/>
      <c r="I417" s="288"/>
      <c r="J417" s="288"/>
      <c r="K417" s="288"/>
      <c r="L417" s="288"/>
      <c r="M417" s="288"/>
      <c r="N417" s="288"/>
      <c r="O417" s="288"/>
      <c r="P417" s="288"/>
      <c r="Q417" s="288"/>
      <c r="R417" s="288"/>
      <c r="S417" s="288"/>
      <c r="T417" s="309"/>
      <c r="U417" s="288"/>
      <c r="V417" s="288"/>
      <c r="W417" s="288"/>
      <c r="X417" s="288"/>
      <c r="Y417" s="288"/>
      <c r="Z417" s="288"/>
      <c r="AA417" s="288"/>
      <c r="AB417" s="288"/>
      <c r="AC417" s="288"/>
      <c r="AD417" s="288"/>
      <c r="AE417" s="288"/>
      <c r="AF417" s="288"/>
      <c r="AG417" s="288"/>
      <c r="AH417" s="288"/>
      <c r="AI417" s="288"/>
      <c r="AJ417" s="288"/>
      <c r="AK417" s="288"/>
    </row>
    <row r="418" spans="1:37" ht="16">
      <c r="A418" s="288"/>
      <c r="B418" s="288"/>
      <c r="C418" s="288"/>
      <c r="D418" s="288"/>
      <c r="E418" s="288"/>
      <c r="F418" s="288"/>
      <c r="G418" s="288"/>
      <c r="H418" s="288"/>
      <c r="I418" s="288"/>
      <c r="J418" s="288"/>
      <c r="K418" s="288"/>
      <c r="L418" s="288"/>
      <c r="M418" s="288"/>
      <c r="N418" s="288"/>
      <c r="O418" s="288"/>
      <c r="P418" s="288"/>
      <c r="Q418" s="288"/>
      <c r="R418" s="288"/>
      <c r="S418" s="288"/>
      <c r="T418" s="309"/>
      <c r="U418" s="288"/>
      <c r="V418" s="288"/>
      <c r="W418" s="288"/>
      <c r="X418" s="288"/>
      <c r="Y418" s="288"/>
      <c r="Z418" s="288"/>
      <c r="AA418" s="288"/>
      <c r="AB418" s="288"/>
      <c r="AC418" s="288"/>
      <c r="AD418" s="288"/>
      <c r="AE418" s="288"/>
      <c r="AF418" s="288"/>
      <c r="AG418" s="288"/>
      <c r="AH418" s="288"/>
      <c r="AI418" s="288"/>
      <c r="AJ418" s="288"/>
      <c r="AK418" s="288"/>
    </row>
    <row r="419" spans="1:37" ht="16">
      <c r="A419" s="288"/>
      <c r="B419" s="288"/>
      <c r="C419" s="288"/>
      <c r="D419" s="288"/>
      <c r="E419" s="288"/>
      <c r="F419" s="288"/>
      <c r="G419" s="288"/>
      <c r="H419" s="288"/>
      <c r="I419" s="288"/>
      <c r="J419" s="288"/>
      <c r="K419" s="288"/>
      <c r="L419" s="288"/>
      <c r="M419" s="288"/>
      <c r="N419" s="288"/>
      <c r="O419" s="288"/>
      <c r="P419" s="288"/>
      <c r="Q419" s="288"/>
      <c r="R419" s="288"/>
      <c r="S419" s="288"/>
      <c r="T419" s="309"/>
      <c r="U419" s="288"/>
      <c r="V419" s="288"/>
      <c r="W419" s="288"/>
      <c r="X419" s="288"/>
      <c r="Y419" s="288"/>
      <c r="Z419" s="288"/>
      <c r="AA419" s="288"/>
      <c r="AB419" s="288"/>
      <c r="AC419" s="288"/>
      <c r="AD419" s="288"/>
      <c r="AE419" s="288"/>
      <c r="AF419" s="288"/>
      <c r="AG419" s="288"/>
      <c r="AH419" s="288"/>
      <c r="AI419" s="288"/>
      <c r="AJ419" s="288"/>
      <c r="AK419" s="288"/>
    </row>
    <row r="420" spans="1:37" ht="16">
      <c r="A420" s="288"/>
      <c r="B420" s="288"/>
      <c r="C420" s="288"/>
      <c r="D420" s="288"/>
      <c r="E420" s="288"/>
      <c r="F420" s="288"/>
      <c r="G420" s="288"/>
      <c r="H420" s="288"/>
      <c r="I420" s="288"/>
      <c r="J420" s="288"/>
      <c r="K420" s="288"/>
      <c r="L420" s="288"/>
      <c r="M420" s="288"/>
      <c r="N420" s="288"/>
      <c r="O420" s="288"/>
      <c r="P420" s="288"/>
      <c r="Q420" s="288"/>
      <c r="R420" s="288"/>
      <c r="S420" s="288"/>
      <c r="T420" s="309"/>
      <c r="U420" s="288"/>
      <c r="V420" s="288"/>
      <c r="W420" s="288"/>
      <c r="X420" s="288"/>
      <c r="Y420" s="288"/>
      <c r="Z420" s="288"/>
      <c r="AA420" s="288"/>
      <c r="AB420" s="288"/>
      <c r="AC420" s="288"/>
      <c r="AD420" s="288"/>
      <c r="AE420" s="288"/>
      <c r="AF420" s="288"/>
      <c r="AG420" s="288"/>
      <c r="AH420" s="288"/>
      <c r="AI420" s="288"/>
      <c r="AJ420" s="288"/>
      <c r="AK420" s="288"/>
    </row>
    <row r="421" spans="1:37" ht="16">
      <c r="A421" s="288"/>
      <c r="B421" s="288"/>
      <c r="C421" s="288"/>
      <c r="D421" s="288"/>
      <c r="E421" s="288"/>
      <c r="F421" s="288"/>
      <c r="G421" s="288"/>
      <c r="H421" s="288"/>
      <c r="I421" s="288"/>
      <c r="J421" s="288"/>
      <c r="K421" s="288"/>
      <c r="L421" s="288"/>
      <c r="M421" s="288"/>
      <c r="N421" s="288"/>
      <c r="O421" s="288"/>
      <c r="P421" s="288"/>
      <c r="Q421" s="288"/>
      <c r="R421" s="288"/>
      <c r="S421" s="288"/>
      <c r="T421" s="309"/>
      <c r="U421" s="288"/>
      <c r="V421" s="288"/>
      <c r="W421" s="288"/>
      <c r="X421" s="288"/>
      <c r="Y421" s="288"/>
      <c r="Z421" s="288"/>
      <c r="AA421" s="288"/>
      <c r="AB421" s="288"/>
      <c r="AC421" s="288"/>
      <c r="AD421" s="288"/>
      <c r="AE421" s="288"/>
      <c r="AF421" s="288"/>
      <c r="AG421" s="288"/>
      <c r="AH421" s="288"/>
      <c r="AI421" s="288"/>
      <c r="AJ421" s="288"/>
      <c r="AK421" s="288"/>
    </row>
    <row r="422" spans="1:37" ht="16">
      <c r="A422" s="288"/>
      <c r="B422" s="288"/>
      <c r="C422" s="288"/>
      <c r="D422" s="288"/>
      <c r="E422" s="288"/>
      <c r="F422" s="288"/>
      <c r="G422" s="288"/>
      <c r="H422" s="288"/>
      <c r="I422" s="288"/>
      <c r="J422" s="288"/>
      <c r="K422" s="288"/>
      <c r="L422" s="288"/>
      <c r="M422" s="288"/>
      <c r="N422" s="288"/>
      <c r="O422" s="288"/>
      <c r="P422" s="288"/>
      <c r="Q422" s="288"/>
      <c r="R422" s="288"/>
      <c r="S422" s="288"/>
      <c r="T422" s="309"/>
      <c r="U422" s="288"/>
      <c r="V422" s="288"/>
      <c r="W422" s="288"/>
      <c r="X422" s="288"/>
      <c r="Y422" s="288"/>
      <c r="Z422" s="288"/>
      <c r="AA422" s="288"/>
      <c r="AB422" s="288"/>
      <c r="AC422" s="288"/>
      <c r="AD422" s="288"/>
      <c r="AE422" s="288"/>
      <c r="AF422" s="288"/>
      <c r="AG422" s="288"/>
      <c r="AH422" s="288"/>
      <c r="AI422" s="288"/>
      <c r="AJ422" s="288"/>
      <c r="AK422" s="288"/>
    </row>
    <row r="423" spans="1:37" ht="16">
      <c r="A423" s="288"/>
      <c r="B423" s="288"/>
      <c r="C423" s="288"/>
      <c r="D423" s="288"/>
      <c r="E423" s="288"/>
      <c r="F423" s="288"/>
      <c r="G423" s="288"/>
      <c r="H423" s="288"/>
      <c r="I423" s="288"/>
      <c r="J423" s="288"/>
      <c r="K423" s="288"/>
      <c r="L423" s="288"/>
      <c r="M423" s="288"/>
      <c r="N423" s="288"/>
      <c r="O423" s="288"/>
      <c r="P423" s="288"/>
      <c r="Q423" s="288"/>
      <c r="R423" s="288"/>
      <c r="S423" s="288"/>
      <c r="T423" s="309"/>
      <c r="U423" s="288"/>
      <c r="V423" s="288"/>
      <c r="W423" s="288"/>
      <c r="X423" s="288"/>
      <c r="Y423" s="288"/>
      <c r="Z423" s="288"/>
      <c r="AA423" s="288"/>
      <c r="AB423" s="288"/>
      <c r="AC423" s="288"/>
      <c r="AD423" s="288"/>
      <c r="AE423" s="288"/>
      <c r="AF423" s="288"/>
      <c r="AG423" s="288"/>
      <c r="AH423" s="288"/>
      <c r="AI423" s="288"/>
      <c r="AJ423" s="288"/>
      <c r="AK423" s="288"/>
    </row>
    <row r="424" spans="1:37" ht="16">
      <c r="A424" s="288"/>
      <c r="B424" s="288"/>
      <c r="C424" s="288"/>
      <c r="D424" s="288"/>
      <c r="E424" s="288"/>
      <c r="F424" s="288"/>
      <c r="G424" s="288"/>
      <c r="H424" s="288"/>
      <c r="I424" s="288"/>
      <c r="J424" s="288"/>
      <c r="K424" s="288"/>
      <c r="L424" s="288"/>
      <c r="M424" s="288"/>
      <c r="N424" s="288"/>
      <c r="O424" s="288"/>
      <c r="P424" s="288"/>
      <c r="Q424" s="288"/>
      <c r="R424" s="288"/>
      <c r="S424" s="288"/>
      <c r="T424" s="309"/>
      <c r="U424" s="288"/>
      <c r="V424" s="288"/>
      <c r="W424" s="288"/>
      <c r="X424" s="288"/>
      <c r="Y424" s="288"/>
      <c r="Z424" s="288"/>
      <c r="AA424" s="288"/>
      <c r="AB424" s="288"/>
      <c r="AC424" s="288"/>
      <c r="AD424" s="288"/>
      <c r="AE424" s="288"/>
      <c r="AF424" s="288"/>
      <c r="AG424" s="288"/>
      <c r="AH424" s="288"/>
      <c r="AI424" s="288"/>
      <c r="AJ424" s="288"/>
      <c r="AK424" s="288"/>
    </row>
    <row r="425" spans="1:37" ht="16">
      <c r="A425" s="288"/>
      <c r="B425" s="288"/>
      <c r="C425" s="288"/>
      <c r="D425" s="288"/>
      <c r="E425" s="288"/>
      <c r="F425" s="288"/>
      <c r="G425" s="288"/>
      <c r="H425" s="288"/>
      <c r="I425" s="288"/>
      <c r="J425" s="288"/>
      <c r="K425" s="288"/>
      <c r="L425" s="288"/>
      <c r="M425" s="288"/>
      <c r="N425" s="288"/>
      <c r="O425" s="288"/>
      <c r="P425" s="288"/>
      <c r="Q425" s="288"/>
      <c r="R425" s="288"/>
      <c r="S425" s="288"/>
      <c r="T425" s="309"/>
      <c r="U425" s="288"/>
      <c r="V425" s="288"/>
      <c r="W425" s="288"/>
      <c r="X425" s="288"/>
      <c r="Y425" s="288"/>
      <c r="Z425" s="288"/>
      <c r="AA425" s="288"/>
      <c r="AB425" s="288"/>
      <c r="AC425" s="288"/>
      <c r="AD425" s="288"/>
      <c r="AE425" s="288"/>
      <c r="AF425" s="288"/>
      <c r="AG425" s="288"/>
      <c r="AH425" s="288"/>
      <c r="AI425" s="288"/>
      <c r="AJ425" s="288"/>
      <c r="AK425" s="288"/>
    </row>
    <row r="426" spans="1:37" ht="16">
      <c r="A426" s="288"/>
      <c r="B426" s="288"/>
      <c r="C426" s="288"/>
      <c r="D426" s="288"/>
      <c r="E426" s="288"/>
      <c r="F426" s="288"/>
      <c r="G426" s="288"/>
      <c r="H426" s="288"/>
      <c r="I426" s="288"/>
      <c r="J426" s="288"/>
      <c r="K426" s="288"/>
      <c r="L426" s="288"/>
      <c r="M426" s="288"/>
      <c r="N426" s="288"/>
      <c r="O426" s="288"/>
      <c r="P426" s="288"/>
      <c r="Q426" s="288"/>
      <c r="R426" s="288"/>
      <c r="S426" s="288"/>
      <c r="T426" s="309"/>
      <c r="U426" s="288"/>
      <c r="V426" s="288"/>
      <c r="W426" s="288"/>
      <c r="X426" s="288"/>
      <c r="Y426" s="288"/>
      <c r="Z426" s="288"/>
      <c r="AA426" s="288"/>
      <c r="AB426" s="288"/>
      <c r="AC426" s="288"/>
      <c r="AD426" s="288"/>
      <c r="AE426" s="288"/>
      <c r="AF426" s="288"/>
      <c r="AG426" s="288"/>
      <c r="AH426" s="288"/>
      <c r="AI426" s="288"/>
      <c r="AJ426" s="288"/>
      <c r="AK426" s="288"/>
    </row>
    <row r="427" spans="1:37" ht="16">
      <c r="A427" s="288"/>
      <c r="B427" s="288"/>
      <c r="C427" s="288"/>
      <c r="D427" s="288"/>
      <c r="E427" s="288"/>
      <c r="F427" s="288"/>
      <c r="G427" s="288"/>
      <c r="H427" s="288"/>
      <c r="I427" s="288"/>
      <c r="J427" s="288"/>
      <c r="K427" s="288"/>
      <c r="L427" s="288"/>
      <c r="M427" s="288"/>
      <c r="N427" s="288"/>
      <c r="O427" s="288"/>
      <c r="P427" s="288"/>
      <c r="Q427" s="288"/>
      <c r="R427" s="288"/>
      <c r="S427" s="288"/>
      <c r="T427" s="309"/>
      <c r="U427" s="288"/>
      <c r="V427" s="288"/>
      <c r="W427" s="288"/>
      <c r="X427" s="288"/>
      <c r="Y427" s="288"/>
      <c r="Z427" s="288"/>
      <c r="AA427" s="288"/>
      <c r="AB427" s="288"/>
      <c r="AC427" s="288"/>
      <c r="AD427" s="288"/>
      <c r="AE427" s="288"/>
      <c r="AF427" s="288"/>
      <c r="AG427" s="288"/>
      <c r="AH427" s="288"/>
      <c r="AI427" s="288"/>
      <c r="AJ427" s="288"/>
      <c r="AK427" s="288"/>
    </row>
    <row r="428" spans="1:37" ht="16">
      <c r="A428" s="288"/>
      <c r="B428" s="288"/>
      <c r="C428" s="288"/>
      <c r="D428" s="288"/>
      <c r="E428" s="288"/>
      <c r="F428" s="288"/>
      <c r="G428" s="288"/>
      <c r="H428" s="288"/>
      <c r="I428" s="288"/>
      <c r="J428" s="288"/>
      <c r="K428" s="288"/>
      <c r="L428" s="288"/>
      <c r="M428" s="288"/>
      <c r="N428" s="288"/>
      <c r="O428" s="288"/>
      <c r="P428" s="288"/>
      <c r="Q428" s="288"/>
      <c r="R428" s="288"/>
      <c r="S428" s="288"/>
      <c r="T428" s="309"/>
      <c r="U428" s="288"/>
      <c r="V428" s="288"/>
      <c r="W428" s="288"/>
      <c r="X428" s="288"/>
      <c r="Y428" s="288"/>
      <c r="Z428" s="288"/>
      <c r="AA428" s="288"/>
      <c r="AB428" s="288"/>
      <c r="AC428" s="288"/>
      <c r="AD428" s="288"/>
      <c r="AE428" s="288"/>
      <c r="AF428" s="288"/>
      <c r="AG428" s="288"/>
      <c r="AH428" s="288"/>
      <c r="AI428" s="288"/>
      <c r="AJ428" s="288"/>
      <c r="AK428" s="288"/>
    </row>
    <row r="429" spans="1:37" ht="16">
      <c r="A429" s="288"/>
      <c r="B429" s="288"/>
      <c r="C429" s="288"/>
      <c r="D429" s="288"/>
      <c r="E429" s="288"/>
      <c r="F429" s="288"/>
      <c r="G429" s="288"/>
      <c r="H429" s="288"/>
      <c r="I429" s="288"/>
      <c r="J429" s="288"/>
      <c r="K429" s="288"/>
      <c r="L429" s="288"/>
      <c r="M429" s="288"/>
      <c r="N429" s="288"/>
      <c r="O429" s="288"/>
      <c r="P429" s="288"/>
      <c r="Q429" s="288"/>
      <c r="R429" s="288"/>
      <c r="S429" s="288"/>
      <c r="T429" s="309"/>
      <c r="U429" s="288"/>
      <c r="V429" s="288"/>
      <c r="W429" s="288"/>
      <c r="X429" s="288"/>
      <c r="Y429" s="288"/>
      <c r="Z429" s="288"/>
      <c r="AA429" s="288"/>
      <c r="AB429" s="288"/>
      <c r="AC429" s="288"/>
      <c r="AD429" s="288"/>
      <c r="AE429" s="288"/>
      <c r="AF429" s="288"/>
      <c r="AG429" s="288"/>
      <c r="AH429" s="288"/>
      <c r="AI429" s="288"/>
      <c r="AJ429" s="288"/>
      <c r="AK429" s="288"/>
    </row>
    <row r="430" spans="1:37" ht="16">
      <c r="A430" s="288"/>
      <c r="B430" s="288"/>
      <c r="C430" s="288"/>
      <c r="D430" s="288"/>
      <c r="E430" s="288"/>
      <c r="F430" s="288"/>
      <c r="G430" s="288"/>
      <c r="H430" s="288"/>
      <c r="I430" s="288"/>
      <c r="J430" s="288"/>
      <c r="K430" s="288"/>
      <c r="L430" s="288"/>
      <c r="M430" s="288"/>
      <c r="N430" s="288"/>
      <c r="O430" s="288"/>
      <c r="P430" s="288"/>
      <c r="Q430" s="288"/>
      <c r="R430" s="288"/>
      <c r="S430" s="288"/>
      <c r="T430" s="309"/>
      <c r="U430" s="288"/>
      <c r="V430" s="288"/>
      <c r="W430" s="288"/>
      <c r="X430" s="288"/>
      <c r="Y430" s="288"/>
      <c r="Z430" s="288"/>
      <c r="AA430" s="288"/>
      <c r="AB430" s="288"/>
      <c r="AC430" s="288"/>
      <c r="AD430" s="288"/>
      <c r="AE430" s="288"/>
      <c r="AF430" s="288"/>
      <c r="AG430" s="288"/>
      <c r="AH430" s="288"/>
      <c r="AI430" s="288"/>
      <c r="AJ430" s="288"/>
      <c r="AK430" s="288"/>
    </row>
    <row r="431" spans="1:37" ht="16">
      <c r="A431" s="288"/>
      <c r="B431" s="288"/>
      <c r="C431" s="288"/>
      <c r="D431" s="288"/>
      <c r="E431" s="288"/>
      <c r="F431" s="288"/>
      <c r="G431" s="288"/>
      <c r="H431" s="288"/>
      <c r="I431" s="288"/>
      <c r="J431" s="288"/>
      <c r="K431" s="288"/>
      <c r="L431" s="288"/>
      <c r="M431" s="288"/>
      <c r="N431" s="288"/>
      <c r="O431" s="288"/>
      <c r="P431" s="288"/>
      <c r="Q431" s="288"/>
      <c r="R431" s="288"/>
      <c r="S431" s="288"/>
      <c r="T431" s="309"/>
      <c r="U431" s="288"/>
      <c r="V431" s="288"/>
      <c r="W431" s="288"/>
      <c r="X431" s="288"/>
      <c r="Y431" s="288"/>
      <c r="Z431" s="288"/>
      <c r="AA431" s="288"/>
      <c r="AB431" s="288"/>
      <c r="AC431" s="288"/>
      <c r="AD431" s="288"/>
      <c r="AE431" s="288"/>
      <c r="AF431" s="288"/>
      <c r="AG431" s="288"/>
      <c r="AH431" s="288"/>
      <c r="AI431" s="288"/>
      <c r="AJ431" s="288"/>
      <c r="AK431" s="288"/>
    </row>
    <row r="432" spans="1:37" ht="16">
      <c r="A432" s="288"/>
      <c r="B432" s="288"/>
      <c r="C432" s="288"/>
      <c r="D432" s="288"/>
      <c r="E432" s="288"/>
      <c r="F432" s="288"/>
      <c r="G432" s="288"/>
      <c r="H432" s="288"/>
      <c r="I432" s="288"/>
      <c r="J432" s="288"/>
      <c r="K432" s="288"/>
      <c r="L432" s="288"/>
      <c r="M432" s="288"/>
      <c r="N432" s="288"/>
      <c r="O432" s="288"/>
      <c r="P432" s="288"/>
      <c r="Q432" s="288"/>
      <c r="R432" s="288"/>
      <c r="S432" s="288"/>
      <c r="T432" s="309"/>
      <c r="U432" s="288"/>
      <c r="V432" s="288"/>
      <c r="W432" s="288"/>
      <c r="X432" s="288"/>
      <c r="Y432" s="288"/>
      <c r="Z432" s="288"/>
      <c r="AA432" s="288"/>
      <c r="AB432" s="288"/>
      <c r="AC432" s="288"/>
      <c r="AD432" s="288"/>
      <c r="AE432" s="288"/>
      <c r="AF432" s="288"/>
      <c r="AG432" s="288"/>
      <c r="AH432" s="288"/>
      <c r="AI432" s="288"/>
      <c r="AJ432" s="288"/>
      <c r="AK432" s="288"/>
    </row>
    <row r="433" spans="1:37" ht="16">
      <c r="A433" s="288"/>
      <c r="B433" s="288"/>
      <c r="C433" s="288"/>
      <c r="D433" s="288"/>
      <c r="E433" s="288"/>
      <c r="F433" s="288"/>
      <c r="G433" s="288"/>
      <c r="H433" s="288"/>
      <c r="I433" s="288"/>
      <c r="J433" s="288"/>
      <c r="K433" s="288"/>
      <c r="L433" s="288"/>
      <c r="M433" s="288"/>
      <c r="N433" s="288"/>
      <c r="O433" s="288"/>
      <c r="P433" s="288"/>
      <c r="Q433" s="288"/>
      <c r="R433" s="288"/>
      <c r="S433" s="288"/>
      <c r="T433" s="309"/>
      <c r="U433" s="288"/>
      <c r="V433" s="288"/>
      <c r="W433" s="288"/>
      <c r="X433" s="288"/>
      <c r="Y433" s="288"/>
      <c r="Z433" s="288"/>
      <c r="AA433" s="288"/>
      <c r="AB433" s="288"/>
      <c r="AC433" s="288"/>
      <c r="AD433" s="288"/>
      <c r="AE433" s="288"/>
      <c r="AF433" s="288"/>
      <c r="AG433" s="288"/>
      <c r="AH433" s="288"/>
      <c r="AI433" s="288"/>
      <c r="AJ433" s="288"/>
      <c r="AK433" s="288"/>
    </row>
    <row r="434" spans="1:37" ht="16">
      <c r="A434" s="288"/>
      <c r="B434" s="288"/>
      <c r="C434" s="288"/>
      <c r="D434" s="288"/>
      <c r="E434" s="288"/>
      <c r="F434" s="288"/>
      <c r="G434" s="288"/>
      <c r="H434" s="288"/>
      <c r="I434" s="288"/>
      <c r="J434" s="288"/>
      <c r="K434" s="288"/>
      <c r="L434" s="288"/>
      <c r="M434" s="288"/>
      <c r="N434" s="288"/>
      <c r="O434" s="288"/>
      <c r="P434" s="288"/>
      <c r="Q434" s="288"/>
      <c r="R434" s="288"/>
      <c r="S434" s="288"/>
      <c r="T434" s="309"/>
      <c r="U434" s="288"/>
      <c r="V434" s="288"/>
      <c r="W434" s="288"/>
      <c r="X434" s="288"/>
      <c r="Y434" s="288"/>
      <c r="Z434" s="288"/>
      <c r="AA434" s="288"/>
      <c r="AB434" s="288"/>
      <c r="AC434" s="288"/>
      <c r="AD434" s="288"/>
      <c r="AE434" s="288"/>
      <c r="AF434" s="288"/>
      <c r="AG434" s="288"/>
      <c r="AH434" s="288"/>
      <c r="AI434" s="288"/>
      <c r="AJ434" s="288"/>
      <c r="AK434" s="288"/>
    </row>
    <row r="435" spans="1:37" ht="16">
      <c r="A435" s="288"/>
      <c r="B435" s="288"/>
      <c r="C435" s="288"/>
      <c r="D435" s="288"/>
      <c r="E435" s="288"/>
      <c r="F435" s="288"/>
      <c r="G435" s="288"/>
      <c r="H435" s="288"/>
      <c r="I435" s="288"/>
      <c r="J435" s="288"/>
      <c r="K435" s="288"/>
      <c r="L435" s="288"/>
      <c r="M435" s="288"/>
      <c r="N435" s="288"/>
      <c r="O435" s="288"/>
      <c r="P435" s="288"/>
      <c r="Q435" s="288"/>
      <c r="R435" s="288"/>
      <c r="S435" s="288"/>
      <c r="T435" s="309"/>
      <c r="U435" s="288"/>
      <c r="V435" s="288"/>
      <c r="W435" s="288"/>
      <c r="X435" s="288"/>
      <c r="Y435" s="288"/>
      <c r="Z435" s="288"/>
      <c r="AA435" s="288"/>
      <c r="AB435" s="288"/>
      <c r="AC435" s="288"/>
      <c r="AD435" s="288"/>
      <c r="AE435" s="288"/>
      <c r="AF435" s="288"/>
      <c r="AG435" s="288"/>
      <c r="AH435" s="288"/>
      <c r="AI435" s="288"/>
      <c r="AJ435" s="288"/>
      <c r="AK435" s="288"/>
    </row>
    <row r="436" spans="1:37" ht="16">
      <c r="A436" s="288"/>
      <c r="B436" s="288"/>
      <c r="C436" s="288"/>
      <c r="D436" s="288"/>
      <c r="E436" s="288"/>
      <c r="F436" s="288"/>
      <c r="G436" s="288"/>
      <c r="H436" s="288"/>
      <c r="I436" s="288"/>
      <c r="J436" s="288"/>
      <c r="K436" s="288"/>
      <c r="L436" s="288"/>
      <c r="M436" s="288"/>
      <c r="N436" s="288"/>
      <c r="O436" s="288"/>
      <c r="P436" s="288"/>
      <c r="Q436" s="288"/>
      <c r="R436" s="288"/>
      <c r="S436" s="288"/>
      <c r="T436" s="309"/>
      <c r="U436" s="288"/>
      <c r="V436" s="288"/>
      <c r="W436" s="288"/>
      <c r="X436" s="288"/>
      <c r="Y436" s="288"/>
      <c r="Z436" s="288"/>
      <c r="AA436" s="288"/>
      <c r="AB436" s="288"/>
      <c r="AC436" s="288"/>
      <c r="AD436" s="288"/>
      <c r="AE436" s="288"/>
      <c r="AF436" s="288"/>
      <c r="AG436" s="288"/>
      <c r="AH436" s="288"/>
      <c r="AI436" s="288"/>
      <c r="AJ436" s="288"/>
      <c r="AK436" s="288"/>
    </row>
    <row r="437" spans="1:37" ht="16">
      <c r="A437" s="288"/>
      <c r="B437" s="288"/>
      <c r="C437" s="288"/>
      <c r="D437" s="288"/>
      <c r="E437" s="288"/>
      <c r="F437" s="288"/>
      <c r="G437" s="288"/>
      <c r="H437" s="288"/>
      <c r="I437" s="288"/>
      <c r="J437" s="288"/>
      <c r="K437" s="288"/>
      <c r="L437" s="288"/>
      <c r="M437" s="288"/>
      <c r="N437" s="288"/>
      <c r="O437" s="288"/>
      <c r="P437" s="288"/>
      <c r="Q437" s="288"/>
      <c r="R437" s="288"/>
      <c r="S437" s="288"/>
      <c r="T437" s="309"/>
      <c r="U437" s="288"/>
      <c r="V437" s="288"/>
      <c r="W437" s="288"/>
      <c r="X437" s="288"/>
      <c r="Y437" s="288"/>
      <c r="Z437" s="288"/>
      <c r="AA437" s="288"/>
      <c r="AB437" s="288"/>
      <c r="AC437" s="288"/>
      <c r="AD437" s="288"/>
      <c r="AE437" s="288"/>
      <c r="AF437" s="288"/>
      <c r="AG437" s="288"/>
      <c r="AH437" s="288"/>
      <c r="AI437" s="288"/>
      <c r="AJ437" s="288"/>
      <c r="AK437" s="288"/>
    </row>
    <row r="438" spans="1:37" ht="16">
      <c r="A438" s="288"/>
      <c r="B438" s="288"/>
      <c r="C438" s="288"/>
      <c r="D438" s="288"/>
      <c r="E438" s="288"/>
      <c r="F438" s="288"/>
      <c r="G438" s="288"/>
      <c r="H438" s="288"/>
      <c r="I438" s="288"/>
      <c r="J438" s="288"/>
      <c r="K438" s="288"/>
      <c r="L438" s="288"/>
      <c r="M438" s="288"/>
      <c r="N438" s="288"/>
      <c r="O438" s="288"/>
      <c r="P438" s="288"/>
      <c r="Q438" s="288"/>
      <c r="R438" s="288"/>
      <c r="S438" s="288"/>
      <c r="T438" s="309"/>
      <c r="U438" s="288"/>
      <c r="V438" s="288"/>
      <c r="W438" s="288"/>
      <c r="X438" s="288"/>
      <c r="Y438" s="288"/>
      <c r="Z438" s="288"/>
      <c r="AA438" s="288"/>
      <c r="AB438" s="288"/>
      <c r="AC438" s="288"/>
      <c r="AD438" s="288"/>
      <c r="AE438" s="288"/>
      <c r="AF438" s="288"/>
      <c r="AG438" s="288"/>
      <c r="AH438" s="288"/>
      <c r="AI438" s="288"/>
      <c r="AJ438" s="288"/>
      <c r="AK438" s="288"/>
    </row>
    <row r="439" spans="1:37" ht="16">
      <c r="A439" s="288"/>
      <c r="B439" s="288"/>
      <c r="C439" s="288"/>
      <c r="D439" s="288"/>
      <c r="E439" s="288"/>
      <c r="F439" s="288"/>
      <c r="G439" s="288"/>
      <c r="H439" s="288"/>
      <c r="I439" s="288"/>
      <c r="J439" s="288"/>
      <c r="K439" s="288"/>
      <c r="L439" s="288"/>
      <c r="M439" s="288"/>
      <c r="N439" s="288"/>
      <c r="O439" s="288"/>
      <c r="P439" s="288"/>
      <c r="Q439" s="288"/>
      <c r="R439" s="288"/>
      <c r="S439" s="288"/>
      <c r="T439" s="309"/>
      <c r="U439" s="288"/>
      <c r="V439" s="288"/>
      <c r="W439" s="288"/>
      <c r="X439" s="288"/>
      <c r="Y439" s="288"/>
      <c r="Z439" s="288"/>
      <c r="AA439" s="288"/>
      <c r="AB439" s="288"/>
      <c r="AC439" s="288"/>
      <c r="AD439" s="288"/>
      <c r="AE439" s="288"/>
      <c r="AF439" s="288"/>
      <c r="AG439" s="288"/>
      <c r="AH439" s="288"/>
      <c r="AI439" s="288"/>
      <c r="AJ439" s="288"/>
      <c r="AK439" s="288"/>
    </row>
    <row r="440" spans="1:37" ht="16">
      <c r="A440" s="288"/>
      <c r="B440" s="288"/>
      <c r="C440" s="288"/>
      <c r="D440" s="288"/>
      <c r="E440" s="288"/>
      <c r="F440" s="288"/>
      <c r="G440" s="288"/>
      <c r="H440" s="288"/>
      <c r="I440" s="288"/>
      <c r="J440" s="288"/>
      <c r="K440" s="288"/>
      <c r="L440" s="288"/>
      <c r="M440" s="288"/>
      <c r="N440" s="288"/>
      <c r="O440" s="288"/>
      <c r="P440" s="288"/>
      <c r="Q440" s="288"/>
      <c r="R440" s="288"/>
      <c r="S440" s="288"/>
      <c r="T440" s="309"/>
      <c r="U440" s="288"/>
      <c r="V440" s="288"/>
      <c r="W440" s="288"/>
      <c r="X440" s="288"/>
      <c r="Y440" s="288"/>
      <c r="Z440" s="288"/>
      <c r="AA440" s="288"/>
      <c r="AB440" s="288"/>
      <c r="AC440" s="288"/>
      <c r="AD440" s="288"/>
      <c r="AE440" s="288"/>
      <c r="AF440" s="288"/>
      <c r="AG440" s="288"/>
      <c r="AH440" s="288"/>
      <c r="AI440" s="288"/>
      <c r="AJ440" s="288"/>
      <c r="AK440" s="288"/>
    </row>
    <row r="441" spans="1:37" ht="16">
      <c r="A441" s="288"/>
      <c r="B441" s="288"/>
      <c r="C441" s="288"/>
      <c r="D441" s="288"/>
      <c r="E441" s="288"/>
      <c r="F441" s="288"/>
      <c r="G441" s="288"/>
      <c r="H441" s="288"/>
      <c r="I441" s="288"/>
      <c r="J441" s="288"/>
      <c r="K441" s="288"/>
      <c r="L441" s="288"/>
      <c r="M441" s="288"/>
      <c r="N441" s="288"/>
      <c r="O441" s="288"/>
      <c r="P441" s="288"/>
      <c r="Q441" s="288"/>
      <c r="R441" s="288"/>
      <c r="S441" s="288"/>
      <c r="T441" s="309"/>
      <c r="U441" s="288"/>
      <c r="V441" s="288"/>
      <c r="W441" s="288"/>
      <c r="X441" s="288"/>
      <c r="Y441" s="288"/>
      <c r="Z441" s="288"/>
      <c r="AA441" s="288"/>
      <c r="AB441" s="288"/>
      <c r="AC441" s="288"/>
      <c r="AD441" s="288"/>
      <c r="AE441" s="288"/>
      <c r="AF441" s="288"/>
      <c r="AG441" s="288"/>
      <c r="AH441" s="288"/>
      <c r="AI441" s="288"/>
      <c r="AJ441" s="288"/>
      <c r="AK441" s="288"/>
    </row>
    <row r="442" spans="1:37" ht="16">
      <c r="A442" s="288"/>
      <c r="B442" s="288"/>
      <c r="C442" s="288"/>
      <c r="D442" s="288"/>
      <c r="E442" s="288"/>
      <c r="F442" s="288"/>
      <c r="G442" s="288"/>
      <c r="H442" s="288"/>
      <c r="I442" s="288"/>
      <c r="J442" s="288"/>
      <c r="K442" s="288"/>
      <c r="L442" s="288"/>
      <c r="M442" s="288"/>
      <c r="N442" s="288"/>
      <c r="O442" s="288"/>
      <c r="P442" s="288"/>
      <c r="Q442" s="288"/>
      <c r="R442" s="288"/>
      <c r="S442" s="288"/>
      <c r="T442" s="309"/>
      <c r="U442" s="288"/>
      <c r="V442" s="288"/>
      <c r="W442" s="288"/>
      <c r="X442" s="288"/>
      <c r="Y442" s="288"/>
      <c r="Z442" s="288"/>
      <c r="AA442" s="288"/>
      <c r="AB442" s="288"/>
      <c r="AC442" s="288"/>
      <c r="AD442" s="288"/>
      <c r="AE442" s="288"/>
      <c r="AF442" s="288"/>
      <c r="AG442" s="288"/>
      <c r="AH442" s="288"/>
      <c r="AI442" s="288"/>
      <c r="AJ442" s="288"/>
      <c r="AK442" s="288"/>
    </row>
    <row r="443" spans="1:37" ht="16">
      <c r="A443" s="288"/>
      <c r="B443" s="288"/>
      <c r="C443" s="288"/>
      <c r="D443" s="288"/>
      <c r="E443" s="288"/>
      <c r="F443" s="288"/>
      <c r="G443" s="288"/>
      <c r="H443" s="288"/>
      <c r="I443" s="288"/>
      <c r="J443" s="288"/>
      <c r="K443" s="288"/>
      <c r="L443" s="288"/>
      <c r="M443" s="288"/>
      <c r="N443" s="288"/>
      <c r="O443" s="288"/>
      <c r="P443" s="288"/>
      <c r="Q443" s="288"/>
      <c r="R443" s="288"/>
      <c r="S443" s="288"/>
      <c r="T443" s="309"/>
      <c r="U443" s="288"/>
      <c r="V443" s="288"/>
      <c r="W443" s="288"/>
      <c r="X443" s="288"/>
      <c r="Y443" s="288"/>
      <c r="Z443" s="288"/>
      <c r="AA443" s="288"/>
      <c r="AB443" s="288"/>
      <c r="AC443" s="288"/>
      <c r="AD443" s="288"/>
      <c r="AE443" s="288"/>
      <c r="AF443" s="288"/>
      <c r="AG443" s="288"/>
      <c r="AH443" s="288"/>
      <c r="AI443" s="288"/>
      <c r="AJ443" s="288"/>
      <c r="AK443" s="288"/>
    </row>
    <row r="444" spans="1:37" ht="16">
      <c r="A444" s="288"/>
      <c r="B444" s="288"/>
      <c r="C444" s="288"/>
      <c r="D444" s="288"/>
      <c r="E444" s="288"/>
      <c r="F444" s="288"/>
      <c r="G444" s="288"/>
      <c r="H444" s="288"/>
      <c r="I444" s="288"/>
      <c r="J444" s="288"/>
      <c r="K444" s="288"/>
      <c r="L444" s="288"/>
      <c r="M444" s="288"/>
      <c r="N444" s="288"/>
      <c r="O444" s="288"/>
      <c r="P444" s="288"/>
      <c r="Q444" s="288"/>
      <c r="R444" s="288"/>
      <c r="S444" s="288"/>
      <c r="T444" s="309"/>
      <c r="U444" s="288"/>
      <c r="V444" s="288"/>
      <c r="W444" s="288"/>
      <c r="X444" s="288"/>
      <c r="Y444" s="288"/>
      <c r="Z444" s="288"/>
      <c r="AA444" s="288"/>
      <c r="AB444" s="288"/>
      <c r="AC444" s="288"/>
      <c r="AD444" s="288"/>
      <c r="AE444" s="288"/>
      <c r="AF444" s="288"/>
      <c r="AG444" s="288"/>
      <c r="AH444" s="288"/>
      <c r="AI444" s="288"/>
      <c r="AJ444" s="288"/>
      <c r="AK444" s="288"/>
    </row>
    <row r="445" spans="1:37" ht="16">
      <c r="A445" s="288"/>
      <c r="B445" s="288"/>
      <c r="C445" s="288"/>
      <c r="D445" s="288"/>
      <c r="E445" s="288"/>
      <c r="F445" s="288"/>
      <c r="G445" s="288"/>
      <c r="H445" s="288"/>
      <c r="I445" s="288"/>
      <c r="J445" s="288"/>
      <c r="K445" s="288"/>
      <c r="L445" s="288"/>
      <c r="M445" s="288"/>
      <c r="N445" s="288"/>
      <c r="O445" s="288"/>
      <c r="P445" s="288"/>
      <c r="Q445" s="288"/>
      <c r="R445" s="288"/>
      <c r="S445" s="288"/>
      <c r="T445" s="309"/>
      <c r="U445" s="288"/>
      <c r="V445" s="288"/>
      <c r="W445" s="288"/>
      <c r="X445" s="288"/>
      <c r="Y445" s="288"/>
      <c r="Z445" s="288"/>
      <c r="AA445" s="288"/>
      <c r="AB445" s="288"/>
      <c r="AC445" s="288"/>
      <c r="AD445" s="288"/>
      <c r="AE445" s="288"/>
      <c r="AF445" s="288"/>
      <c r="AG445" s="288"/>
      <c r="AH445" s="288"/>
      <c r="AI445" s="288"/>
      <c r="AJ445" s="288"/>
      <c r="AK445" s="288"/>
    </row>
    <row r="446" spans="1:37" ht="16">
      <c r="A446" s="288"/>
      <c r="B446" s="288"/>
      <c r="C446" s="288"/>
      <c r="D446" s="288"/>
      <c r="E446" s="288"/>
      <c r="F446" s="288"/>
      <c r="G446" s="288"/>
      <c r="H446" s="288"/>
      <c r="I446" s="288"/>
      <c r="J446" s="288"/>
      <c r="K446" s="288"/>
      <c r="L446" s="288"/>
      <c r="M446" s="288"/>
      <c r="N446" s="288"/>
      <c r="O446" s="288"/>
      <c r="P446" s="288"/>
      <c r="Q446" s="288"/>
      <c r="R446" s="288"/>
      <c r="S446" s="288"/>
      <c r="T446" s="309"/>
      <c r="U446" s="288"/>
      <c r="V446" s="288"/>
      <c r="W446" s="288"/>
      <c r="X446" s="288"/>
      <c r="Y446" s="288"/>
      <c r="Z446" s="288"/>
      <c r="AA446" s="288"/>
      <c r="AB446" s="288"/>
      <c r="AC446" s="288"/>
      <c r="AD446" s="288"/>
      <c r="AE446" s="288"/>
      <c r="AF446" s="288"/>
      <c r="AG446" s="288"/>
      <c r="AH446" s="288"/>
      <c r="AI446" s="288"/>
      <c r="AJ446" s="288"/>
      <c r="AK446" s="288"/>
    </row>
    <row r="447" spans="1:37" ht="16">
      <c r="A447" s="288"/>
      <c r="B447" s="288"/>
      <c r="C447" s="288"/>
      <c r="D447" s="288"/>
      <c r="E447" s="288"/>
      <c r="F447" s="288"/>
      <c r="G447" s="288"/>
      <c r="H447" s="288"/>
      <c r="I447" s="288"/>
      <c r="J447" s="288"/>
      <c r="K447" s="288"/>
      <c r="L447" s="288"/>
      <c r="M447" s="288"/>
      <c r="N447" s="288"/>
      <c r="O447" s="288"/>
      <c r="P447" s="288"/>
      <c r="Q447" s="288"/>
      <c r="R447" s="288"/>
      <c r="S447" s="288"/>
      <c r="T447" s="309"/>
      <c r="U447" s="288"/>
      <c r="V447" s="288"/>
      <c r="W447" s="288"/>
      <c r="X447" s="288"/>
      <c r="Y447" s="288"/>
      <c r="Z447" s="288"/>
      <c r="AA447" s="288"/>
      <c r="AB447" s="288"/>
      <c r="AC447" s="288"/>
      <c r="AD447" s="288"/>
      <c r="AE447" s="288"/>
      <c r="AF447" s="288"/>
      <c r="AG447" s="288"/>
      <c r="AH447" s="288"/>
      <c r="AI447" s="288"/>
      <c r="AJ447" s="288"/>
      <c r="AK447" s="288"/>
    </row>
    <row r="448" spans="1:37" ht="16">
      <c r="A448" s="288"/>
      <c r="B448" s="288"/>
      <c r="C448" s="288"/>
      <c r="D448" s="288"/>
      <c r="E448" s="288"/>
      <c r="F448" s="288"/>
      <c r="G448" s="288"/>
      <c r="H448" s="288"/>
      <c r="I448" s="288"/>
      <c r="J448" s="288"/>
      <c r="K448" s="288"/>
      <c r="L448" s="288"/>
      <c r="M448" s="288"/>
      <c r="N448" s="288"/>
      <c r="O448" s="288"/>
      <c r="P448" s="288"/>
      <c r="Q448" s="288"/>
      <c r="R448" s="288"/>
      <c r="S448" s="288"/>
      <c r="T448" s="309"/>
      <c r="U448" s="288"/>
      <c r="V448" s="288"/>
      <c r="W448" s="288"/>
      <c r="X448" s="288"/>
      <c r="Y448" s="288"/>
      <c r="Z448" s="288"/>
      <c r="AA448" s="288"/>
      <c r="AB448" s="288"/>
      <c r="AC448" s="288"/>
      <c r="AD448" s="288"/>
      <c r="AE448" s="288"/>
      <c r="AF448" s="288"/>
      <c r="AG448" s="288"/>
      <c r="AH448" s="288"/>
      <c r="AI448" s="288"/>
      <c r="AJ448" s="288"/>
      <c r="AK448" s="288"/>
    </row>
    <row r="449" spans="1:37" ht="16">
      <c r="A449" s="288"/>
      <c r="B449" s="288"/>
      <c r="C449" s="288"/>
      <c r="D449" s="288"/>
      <c r="E449" s="288"/>
      <c r="F449" s="288"/>
      <c r="G449" s="288"/>
      <c r="H449" s="288"/>
      <c r="I449" s="288"/>
      <c r="J449" s="288"/>
      <c r="K449" s="288"/>
      <c r="L449" s="288"/>
      <c r="M449" s="288"/>
      <c r="N449" s="288"/>
      <c r="O449" s="288"/>
      <c r="P449" s="288"/>
      <c r="Q449" s="288"/>
      <c r="R449" s="288"/>
      <c r="S449" s="288"/>
      <c r="T449" s="309"/>
      <c r="U449" s="288"/>
      <c r="V449" s="288"/>
      <c r="W449" s="288"/>
      <c r="X449" s="288"/>
      <c r="Y449" s="288"/>
      <c r="Z449" s="288"/>
      <c r="AA449" s="288"/>
      <c r="AB449" s="288"/>
      <c r="AC449" s="288"/>
      <c r="AD449" s="288"/>
      <c r="AE449" s="288"/>
      <c r="AF449" s="288"/>
      <c r="AG449" s="288"/>
      <c r="AH449" s="288"/>
      <c r="AI449" s="288"/>
      <c r="AJ449" s="288"/>
      <c r="AK449" s="288"/>
    </row>
    <row r="450" spans="1:37" ht="16">
      <c r="A450" s="288"/>
      <c r="B450" s="288"/>
      <c r="C450" s="288"/>
      <c r="D450" s="288"/>
      <c r="E450" s="288"/>
      <c r="F450" s="288"/>
      <c r="G450" s="288"/>
      <c r="H450" s="288"/>
      <c r="I450" s="288"/>
      <c r="J450" s="288"/>
      <c r="K450" s="288"/>
      <c r="L450" s="288"/>
      <c r="M450" s="288"/>
      <c r="N450" s="288"/>
      <c r="O450" s="288"/>
      <c r="P450" s="288"/>
      <c r="Q450" s="288"/>
      <c r="R450" s="288"/>
      <c r="S450" s="288"/>
      <c r="T450" s="309"/>
      <c r="U450" s="288"/>
      <c r="V450" s="288"/>
      <c r="W450" s="288"/>
      <c r="X450" s="288"/>
      <c r="Y450" s="288"/>
      <c r="Z450" s="288"/>
      <c r="AA450" s="288"/>
      <c r="AB450" s="288"/>
      <c r="AC450" s="288"/>
      <c r="AD450" s="288"/>
      <c r="AE450" s="288"/>
      <c r="AF450" s="288"/>
      <c r="AG450" s="288"/>
      <c r="AH450" s="288"/>
      <c r="AI450" s="288"/>
      <c r="AJ450" s="288"/>
      <c r="AK450" s="288"/>
    </row>
    <row r="451" spans="1:37" ht="16">
      <c r="A451" s="288"/>
      <c r="B451" s="288"/>
      <c r="C451" s="288"/>
      <c r="D451" s="288"/>
      <c r="E451" s="288"/>
      <c r="F451" s="288"/>
      <c r="G451" s="288"/>
      <c r="H451" s="288"/>
      <c r="I451" s="288"/>
      <c r="J451" s="288"/>
      <c r="K451" s="288"/>
      <c r="L451" s="288"/>
      <c r="M451" s="288"/>
      <c r="N451" s="288"/>
      <c r="O451" s="288"/>
      <c r="P451" s="288"/>
      <c r="Q451" s="288"/>
      <c r="R451" s="288"/>
      <c r="S451" s="288"/>
      <c r="T451" s="309"/>
      <c r="U451" s="288"/>
      <c r="V451" s="288"/>
      <c r="W451" s="288"/>
      <c r="X451" s="288"/>
      <c r="Y451" s="288"/>
      <c r="Z451" s="288"/>
      <c r="AA451" s="288"/>
      <c r="AB451" s="288"/>
      <c r="AC451" s="288"/>
      <c r="AD451" s="288"/>
      <c r="AE451" s="288"/>
      <c r="AF451" s="288"/>
      <c r="AG451" s="288"/>
      <c r="AH451" s="288"/>
      <c r="AI451" s="288"/>
      <c r="AJ451" s="288"/>
      <c r="AK451" s="288"/>
    </row>
    <row r="452" spans="1:37" ht="16">
      <c r="A452" s="288"/>
      <c r="B452" s="288"/>
      <c r="C452" s="288"/>
      <c r="D452" s="288"/>
      <c r="E452" s="288"/>
      <c r="F452" s="288"/>
      <c r="G452" s="288"/>
      <c r="H452" s="288"/>
      <c r="I452" s="288"/>
      <c r="J452" s="288"/>
      <c r="K452" s="288"/>
      <c r="L452" s="288"/>
      <c r="M452" s="288"/>
      <c r="N452" s="288"/>
      <c r="O452" s="288"/>
      <c r="P452" s="288"/>
      <c r="Q452" s="288"/>
      <c r="R452" s="288"/>
      <c r="S452" s="288"/>
      <c r="T452" s="309"/>
      <c r="U452" s="288"/>
      <c r="V452" s="288"/>
      <c r="W452" s="288"/>
      <c r="X452" s="288"/>
      <c r="Y452" s="288"/>
      <c r="Z452" s="288"/>
      <c r="AA452" s="288"/>
      <c r="AB452" s="288"/>
      <c r="AC452" s="288"/>
      <c r="AD452" s="288"/>
      <c r="AE452" s="288"/>
      <c r="AF452" s="288"/>
      <c r="AG452" s="288"/>
      <c r="AH452" s="288"/>
      <c r="AI452" s="288"/>
      <c r="AJ452" s="288"/>
      <c r="AK452" s="288"/>
    </row>
    <row r="453" spans="1:37" ht="16">
      <c r="A453" s="288"/>
      <c r="B453" s="288"/>
      <c r="C453" s="288"/>
      <c r="D453" s="288"/>
      <c r="E453" s="288"/>
      <c r="F453" s="288"/>
      <c r="G453" s="288"/>
      <c r="H453" s="288"/>
      <c r="I453" s="288"/>
      <c r="J453" s="288"/>
      <c r="K453" s="288"/>
      <c r="L453" s="288"/>
      <c r="M453" s="288"/>
      <c r="N453" s="288"/>
      <c r="O453" s="288"/>
      <c r="P453" s="288"/>
      <c r="Q453" s="288"/>
      <c r="R453" s="288"/>
      <c r="S453" s="288"/>
      <c r="T453" s="309"/>
      <c r="U453" s="288"/>
      <c r="V453" s="288"/>
      <c r="W453" s="288"/>
      <c r="X453" s="288"/>
      <c r="Y453" s="288"/>
      <c r="Z453" s="288"/>
      <c r="AA453" s="288"/>
      <c r="AB453" s="288"/>
      <c r="AC453" s="288"/>
      <c r="AD453" s="288"/>
      <c r="AE453" s="288"/>
      <c r="AF453" s="288"/>
      <c r="AG453" s="288"/>
      <c r="AH453" s="288"/>
      <c r="AI453" s="288"/>
      <c r="AJ453" s="288"/>
      <c r="AK453" s="288"/>
    </row>
    <row r="454" spans="1:37" ht="16">
      <c r="A454" s="288"/>
      <c r="B454" s="288"/>
      <c r="C454" s="288"/>
      <c r="D454" s="288"/>
      <c r="E454" s="288"/>
      <c r="F454" s="288"/>
      <c r="G454" s="288"/>
      <c r="H454" s="288"/>
      <c r="I454" s="288"/>
      <c r="J454" s="288"/>
      <c r="K454" s="288"/>
      <c r="L454" s="288"/>
      <c r="M454" s="288"/>
      <c r="N454" s="288"/>
      <c r="O454" s="288"/>
      <c r="P454" s="288"/>
      <c r="Q454" s="288"/>
      <c r="R454" s="288"/>
      <c r="S454" s="288"/>
      <c r="T454" s="309"/>
      <c r="U454" s="288"/>
      <c r="V454" s="288"/>
      <c r="W454" s="288"/>
      <c r="X454" s="288"/>
      <c r="Y454" s="288"/>
      <c r="Z454" s="288"/>
      <c r="AA454" s="288"/>
      <c r="AB454" s="288"/>
      <c r="AC454" s="288"/>
      <c r="AD454" s="288"/>
      <c r="AE454" s="288"/>
      <c r="AF454" s="288"/>
      <c r="AG454" s="288"/>
      <c r="AH454" s="288"/>
      <c r="AI454" s="288"/>
      <c r="AJ454" s="288"/>
      <c r="AK454" s="288"/>
    </row>
    <row r="455" spans="1:37" ht="16">
      <c r="A455" s="288"/>
      <c r="B455" s="288"/>
      <c r="C455" s="288"/>
      <c r="D455" s="288"/>
      <c r="E455" s="288"/>
      <c r="F455" s="288"/>
      <c r="G455" s="288"/>
      <c r="H455" s="288"/>
      <c r="I455" s="288"/>
      <c r="J455" s="288"/>
      <c r="K455" s="288"/>
      <c r="L455" s="288"/>
      <c r="M455" s="288"/>
      <c r="N455" s="288"/>
      <c r="O455" s="288"/>
      <c r="P455" s="288"/>
      <c r="Q455" s="288"/>
      <c r="R455" s="288"/>
      <c r="S455" s="288"/>
      <c r="T455" s="309"/>
      <c r="U455" s="288"/>
      <c r="V455" s="288"/>
      <c r="W455" s="288"/>
      <c r="X455" s="288"/>
      <c r="Y455" s="288"/>
      <c r="Z455" s="288"/>
      <c r="AA455" s="288"/>
      <c r="AB455" s="288"/>
      <c r="AC455" s="288"/>
      <c r="AD455" s="288"/>
      <c r="AE455" s="288"/>
      <c r="AF455" s="288"/>
      <c r="AG455" s="288"/>
      <c r="AH455" s="288"/>
      <c r="AI455" s="288"/>
      <c r="AJ455" s="288"/>
      <c r="AK455" s="288"/>
    </row>
    <row r="456" spans="1:37" ht="16">
      <c r="A456" s="288"/>
      <c r="B456" s="288"/>
      <c r="C456" s="288"/>
      <c r="D456" s="288"/>
      <c r="E456" s="288"/>
      <c r="F456" s="288"/>
      <c r="G456" s="288"/>
      <c r="H456" s="288"/>
      <c r="I456" s="288"/>
      <c r="J456" s="288"/>
      <c r="K456" s="288"/>
      <c r="L456" s="288"/>
      <c r="M456" s="288"/>
      <c r="N456" s="288"/>
      <c r="O456" s="288"/>
      <c r="P456" s="288"/>
      <c r="Q456" s="288"/>
      <c r="R456" s="288"/>
      <c r="S456" s="288"/>
      <c r="T456" s="309"/>
      <c r="U456" s="288"/>
      <c r="V456" s="288"/>
      <c r="W456" s="288"/>
      <c r="X456" s="288"/>
      <c r="Y456" s="288"/>
      <c r="Z456" s="288"/>
      <c r="AA456" s="288"/>
      <c r="AB456" s="288"/>
      <c r="AC456" s="288"/>
      <c r="AD456" s="288"/>
      <c r="AE456" s="288"/>
      <c r="AF456" s="288"/>
      <c r="AG456" s="288"/>
      <c r="AH456" s="288"/>
      <c r="AI456" s="288"/>
      <c r="AJ456" s="288"/>
      <c r="AK456" s="288"/>
    </row>
    <row r="457" spans="1:37" ht="16">
      <c r="A457" s="288"/>
      <c r="B457" s="288"/>
      <c r="C457" s="288"/>
      <c r="D457" s="288"/>
      <c r="E457" s="288"/>
      <c r="F457" s="288"/>
      <c r="G457" s="288"/>
      <c r="H457" s="288"/>
      <c r="I457" s="288"/>
      <c r="J457" s="288"/>
      <c r="K457" s="288"/>
      <c r="L457" s="288"/>
      <c r="M457" s="288"/>
      <c r="N457" s="288"/>
      <c r="O457" s="288"/>
      <c r="P457" s="288"/>
      <c r="Q457" s="288"/>
      <c r="R457" s="288"/>
      <c r="S457" s="288"/>
      <c r="T457" s="309"/>
      <c r="U457" s="288"/>
      <c r="V457" s="288"/>
      <c r="W457" s="288"/>
      <c r="X457" s="288"/>
      <c r="Y457" s="288"/>
      <c r="Z457" s="288"/>
      <c r="AA457" s="288"/>
      <c r="AB457" s="288"/>
      <c r="AC457" s="288"/>
      <c r="AD457" s="288"/>
      <c r="AE457" s="288"/>
      <c r="AF457" s="288"/>
      <c r="AG457" s="288"/>
      <c r="AH457" s="288"/>
      <c r="AI457" s="288"/>
      <c r="AJ457" s="288"/>
      <c r="AK457" s="288"/>
    </row>
    <row r="458" spans="1:37" ht="16">
      <c r="A458" s="288"/>
      <c r="B458" s="288"/>
      <c r="C458" s="288"/>
      <c r="D458" s="288"/>
      <c r="E458" s="288"/>
      <c r="F458" s="288"/>
      <c r="G458" s="288"/>
      <c r="H458" s="288"/>
      <c r="I458" s="288"/>
      <c r="J458" s="288"/>
      <c r="K458" s="288"/>
      <c r="L458" s="288"/>
      <c r="M458" s="288"/>
      <c r="N458" s="288"/>
      <c r="O458" s="288"/>
      <c r="P458" s="288"/>
      <c r="Q458" s="288"/>
      <c r="R458" s="288"/>
      <c r="S458" s="288"/>
      <c r="T458" s="309"/>
      <c r="U458" s="288"/>
      <c r="V458" s="288"/>
      <c r="W458" s="288"/>
      <c r="X458" s="288"/>
      <c r="Y458" s="288"/>
      <c r="Z458" s="288"/>
      <c r="AA458" s="288"/>
      <c r="AB458" s="288"/>
      <c r="AC458" s="288"/>
      <c r="AD458" s="288"/>
      <c r="AE458" s="288"/>
      <c r="AF458" s="288"/>
      <c r="AG458" s="288"/>
      <c r="AH458" s="288"/>
      <c r="AI458" s="288"/>
      <c r="AJ458" s="288"/>
      <c r="AK458" s="288"/>
    </row>
    <row r="459" spans="1:37" ht="16">
      <c r="A459" s="288"/>
      <c r="B459" s="288"/>
      <c r="C459" s="288"/>
      <c r="D459" s="288"/>
      <c r="E459" s="288"/>
      <c r="F459" s="288"/>
      <c r="G459" s="288"/>
      <c r="H459" s="288"/>
      <c r="I459" s="288"/>
      <c r="J459" s="288"/>
      <c r="K459" s="288"/>
      <c r="L459" s="288"/>
      <c r="M459" s="288"/>
      <c r="N459" s="288"/>
      <c r="O459" s="288"/>
      <c r="P459" s="288"/>
      <c r="Q459" s="288"/>
      <c r="R459" s="288"/>
      <c r="S459" s="288"/>
      <c r="T459" s="309"/>
      <c r="U459" s="288"/>
      <c r="V459" s="288"/>
      <c r="W459" s="288"/>
      <c r="X459" s="288"/>
      <c r="Y459" s="288"/>
      <c r="Z459" s="288"/>
      <c r="AA459" s="288"/>
      <c r="AB459" s="288"/>
      <c r="AC459" s="288"/>
      <c r="AD459" s="288"/>
      <c r="AE459" s="288"/>
      <c r="AF459" s="288"/>
      <c r="AG459" s="288"/>
      <c r="AH459" s="288"/>
      <c r="AI459" s="288"/>
      <c r="AJ459" s="288"/>
      <c r="AK459" s="288"/>
    </row>
    <row r="460" spans="1:37" ht="16">
      <c r="A460" s="288"/>
      <c r="B460" s="288"/>
      <c r="C460" s="288"/>
      <c r="D460" s="288"/>
      <c r="E460" s="288"/>
      <c r="F460" s="288"/>
      <c r="G460" s="288"/>
      <c r="H460" s="288"/>
      <c r="I460" s="288"/>
      <c r="J460" s="288"/>
      <c r="K460" s="288"/>
      <c r="L460" s="288"/>
      <c r="M460" s="288"/>
      <c r="N460" s="288"/>
      <c r="O460" s="288"/>
      <c r="P460" s="288"/>
      <c r="Q460" s="288"/>
      <c r="R460" s="288"/>
      <c r="S460" s="288"/>
      <c r="T460" s="309"/>
      <c r="U460" s="288"/>
      <c r="V460" s="288"/>
      <c r="W460" s="288"/>
      <c r="X460" s="288"/>
      <c r="Y460" s="288"/>
      <c r="Z460" s="288"/>
      <c r="AA460" s="288"/>
      <c r="AB460" s="288"/>
      <c r="AC460" s="288"/>
      <c r="AD460" s="288"/>
      <c r="AE460" s="288"/>
      <c r="AF460" s="288"/>
      <c r="AG460" s="288"/>
      <c r="AH460" s="288"/>
      <c r="AI460" s="288"/>
      <c r="AJ460" s="288"/>
      <c r="AK460" s="288"/>
    </row>
    <row r="461" spans="1:37" ht="16">
      <c r="A461" s="288"/>
      <c r="B461" s="288"/>
      <c r="C461" s="288"/>
      <c r="D461" s="288"/>
      <c r="E461" s="288"/>
      <c r="F461" s="288"/>
      <c r="G461" s="288"/>
      <c r="H461" s="288"/>
      <c r="I461" s="288"/>
      <c r="J461" s="288"/>
      <c r="K461" s="288"/>
      <c r="L461" s="288"/>
      <c r="M461" s="288"/>
      <c r="N461" s="288"/>
      <c r="O461" s="288"/>
      <c r="P461" s="288"/>
      <c r="Q461" s="288"/>
      <c r="R461" s="288"/>
      <c r="S461" s="288"/>
      <c r="T461" s="309"/>
      <c r="U461" s="288"/>
      <c r="V461" s="288"/>
      <c r="W461" s="288"/>
      <c r="X461" s="288"/>
      <c r="Y461" s="288"/>
      <c r="Z461" s="288"/>
      <c r="AA461" s="288"/>
      <c r="AB461" s="288"/>
      <c r="AC461" s="288"/>
      <c r="AD461" s="288"/>
      <c r="AE461" s="288"/>
      <c r="AF461" s="288"/>
      <c r="AG461" s="288"/>
      <c r="AH461" s="288"/>
      <c r="AI461" s="288"/>
      <c r="AJ461" s="288"/>
      <c r="AK461" s="288"/>
    </row>
    <row r="462" spans="1:37" ht="16">
      <c r="A462" s="288"/>
      <c r="B462" s="288"/>
      <c r="C462" s="288"/>
      <c r="D462" s="288"/>
      <c r="E462" s="288"/>
      <c r="F462" s="288"/>
      <c r="G462" s="288"/>
      <c r="H462" s="288"/>
      <c r="I462" s="288"/>
      <c r="J462" s="288"/>
      <c r="K462" s="288"/>
      <c r="L462" s="288"/>
      <c r="M462" s="288"/>
      <c r="N462" s="288"/>
      <c r="O462" s="288"/>
      <c r="P462" s="288"/>
      <c r="Q462" s="288"/>
      <c r="R462" s="288"/>
      <c r="S462" s="288"/>
      <c r="T462" s="309"/>
      <c r="U462" s="288"/>
      <c r="V462" s="288"/>
      <c r="W462" s="288"/>
      <c r="X462" s="288"/>
      <c r="Y462" s="288"/>
      <c r="Z462" s="288"/>
      <c r="AA462" s="288"/>
      <c r="AB462" s="288"/>
      <c r="AC462" s="288"/>
      <c r="AD462" s="288"/>
      <c r="AE462" s="288"/>
      <c r="AF462" s="288"/>
      <c r="AG462" s="288"/>
      <c r="AH462" s="288"/>
      <c r="AI462" s="288"/>
      <c r="AJ462" s="288"/>
      <c r="AK462" s="288"/>
    </row>
    <row r="463" spans="1:37" ht="16">
      <c r="A463" s="288"/>
      <c r="B463" s="288"/>
      <c r="C463" s="288"/>
      <c r="D463" s="288"/>
      <c r="E463" s="288"/>
      <c r="F463" s="288"/>
      <c r="G463" s="288"/>
      <c r="H463" s="288"/>
      <c r="I463" s="288"/>
      <c r="J463" s="288"/>
      <c r="K463" s="288"/>
      <c r="L463" s="288"/>
      <c r="M463" s="288"/>
      <c r="N463" s="288"/>
      <c r="O463" s="288"/>
      <c r="P463" s="288"/>
      <c r="Q463" s="288"/>
      <c r="R463" s="288"/>
      <c r="S463" s="288"/>
      <c r="T463" s="309"/>
      <c r="U463" s="288"/>
      <c r="V463" s="288"/>
      <c r="W463" s="288"/>
      <c r="X463" s="288"/>
      <c r="Y463" s="288"/>
      <c r="Z463" s="288"/>
      <c r="AA463" s="288"/>
      <c r="AB463" s="288"/>
      <c r="AC463" s="288"/>
      <c r="AD463" s="288"/>
      <c r="AE463" s="288"/>
      <c r="AF463" s="288"/>
      <c r="AG463" s="288"/>
      <c r="AH463" s="288"/>
      <c r="AI463" s="288"/>
      <c r="AJ463" s="288"/>
      <c r="AK463" s="288"/>
    </row>
    <row r="464" spans="1:37" ht="16">
      <c r="A464" s="288"/>
      <c r="B464" s="288"/>
      <c r="C464" s="288"/>
      <c r="D464" s="288"/>
      <c r="E464" s="288"/>
      <c r="F464" s="288"/>
      <c r="G464" s="288"/>
      <c r="H464" s="288"/>
      <c r="I464" s="288"/>
      <c r="J464" s="288"/>
      <c r="K464" s="288"/>
      <c r="L464" s="288"/>
      <c r="M464" s="288"/>
      <c r="N464" s="288"/>
      <c r="O464" s="288"/>
      <c r="P464" s="288"/>
      <c r="Q464" s="288"/>
      <c r="R464" s="288"/>
      <c r="S464" s="288"/>
      <c r="T464" s="309"/>
      <c r="U464" s="288"/>
      <c r="V464" s="288"/>
      <c r="W464" s="288"/>
      <c r="X464" s="288"/>
      <c r="Y464" s="288"/>
      <c r="Z464" s="288"/>
      <c r="AA464" s="288"/>
      <c r="AB464" s="288"/>
      <c r="AC464" s="288"/>
      <c r="AD464" s="288"/>
      <c r="AE464" s="288"/>
      <c r="AF464" s="288"/>
      <c r="AG464" s="288"/>
      <c r="AH464" s="288"/>
      <c r="AI464" s="288"/>
      <c r="AJ464" s="288"/>
      <c r="AK464" s="288"/>
    </row>
    <row r="465" spans="1:37" ht="16">
      <c r="A465" s="288"/>
      <c r="B465" s="288"/>
      <c r="C465" s="288"/>
      <c r="D465" s="288"/>
      <c r="E465" s="288"/>
      <c r="F465" s="288"/>
      <c r="G465" s="288"/>
      <c r="H465" s="288"/>
      <c r="I465" s="288"/>
      <c r="J465" s="288"/>
      <c r="K465" s="288"/>
      <c r="L465" s="288"/>
      <c r="M465" s="288"/>
      <c r="N465" s="288"/>
      <c r="O465" s="288"/>
      <c r="P465" s="288"/>
      <c r="Q465" s="288"/>
      <c r="R465" s="288"/>
      <c r="S465" s="288"/>
      <c r="T465" s="309"/>
      <c r="U465" s="288"/>
      <c r="V465" s="288"/>
      <c r="W465" s="288"/>
      <c r="X465" s="288"/>
      <c r="Y465" s="288"/>
      <c r="Z465" s="288"/>
      <c r="AA465" s="288"/>
      <c r="AB465" s="288"/>
      <c r="AC465" s="288"/>
      <c r="AD465" s="288"/>
      <c r="AE465" s="288"/>
      <c r="AF465" s="288"/>
      <c r="AG465" s="288"/>
      <c r="AH465" s="288"/>
      <c r="AI465" s="288"/>
      <c r="AJ465" s="288"/>
      <c r="AK465" s="288"/>
    </row>
    <row r="466" spans="1:37" ht="16">
      <c r="A466" s="288"/>
      <c r="B466" s="288"/>
      <c r="C466" s="288"/>
      <c r="D466" s="288"/>
      <c r="E466" s="288"/>
      <c r="F466" s="288"/>
      <c r="G466" s="288"/>
      <c r="H466" s="288"/>
      <c r="I466" s="288"/>
      <c r="J466" s="288"/>
      <c r="K466" s="288"/>
      <c r="L466" s="288"/>
      <c r="M466" s="288"/>
      <c r="N466" s="288"/>
      <c r="O466" s="288"/>
      <c r="P466" s="288"/>
      <c r="Q466" s="288"/>
      <c r="R466" s="288"/>
      <c r="S466" s="288"/>
      <c r="T466" s="309"/>
      <c r="U466" s="288"/>
      <c r="V466" s="288"/>
      <c r="W466" s="288"/>
      <c r="X466" s="288"/>
      <c r="Y466" s="288"/>
      <c r="Z466" s="288"/>
      <c r="AA466" s="288"/>
      <c r="AB466" s="288"/>
      <c r="AC466" s="288"/>
      <c r="AD466" s="288"/>
      <c r="AE466" s="288"/>
      <c r="AF466" s="288"/>
      <c r="AG466" s="288"/>
      <c r="AH466" s="288"/>
      <c r="AI466" s="288"/>
      <c r="AJ466" s="288"/>
      <c r="AK466" s="288"/>
    </row>
    <row r="467" spans="1:37" ht="16">
      <c r="A467" s="288"/>
      <c r="B467" s="288"/>
      <c r="C467" s="288"/>
      <c r="D467" s="288"/>
      <c r="E467" s="288"/>
      <c r="F467" s="288"/>
      <c r="G467" s="288"/>
      <c r="H467" s="288"/>
      <c r="I467" s="288"/>
      <c r="J467" s="288"/>
      <c r="K467" s="288"/>
      <c r="L467" s="288"/>
      <c r="M467" s="288"/>
      <c r="N467" s="288"/>
      <c r="O467" s="288"/>
      <c r="P467" s="288"/>
      <c r="Q467" s="288"/>
      <c r="R467" s="288"/>
      <c r="S467" s="288"/>
      <c r="T467" s="309"/>
      <c r="U467" s="288"/>
      <c r="V467" s="288"/>
      <c r="W467" s="288"/>
      <c r="X467" s="288"/>
      <c r="Y467" s="288"/>
      <c r="Z467" s="288"/>
      <c r="AA467" s="288"/>
      <c r="AB467" s="288"/>
      <c r="AC467" s="288"/>
      <c r="AD467" s="288"/>
      <c r="AE467" s="288"/>
      <c r="AF467" s="288"/>
      <c r="AG467" s="288"/>
      <c r="AH467" s="288"/>
      <c r="AI467" s="288"/>
      <c r="AJ467" s="288"/>
      <c r="AK467" s="288"/>
    </row>
    <row r="468" spans="1:37" ht="16">
      <c r="A468" s="288"/>
      <c r="B468" s="288"/>
      <c r="C468" s="288"/>
      <c r="D468" s="288"/>
      <c r="E468" s="288"/>
      <c r="F468" s="288"/>
      <c r="G468" s="288"/>
      <c r="H468" s="288"/>
      <c r="I468" s="288"/>
      <c r="J468" s="288"/>
      <c r="K468" s="288"/>
      <c r="L468" s="288"/>
      <c r="M468" s="288"/>
      <c r="N468" s="288"/>
      <c r="O468" s="288"/>
      <c r="P468" s="288"/>
      <c r="Q468" s="288"/>
      <c r="R468" s="288"/>
      <c r="S468" s="288"/>
      <c r="T468" s="309"/>
      <c r="U468" s="288"/>
      <c r="V468" s="288"/>
      <c r="W468" s="288"/>
      <c r="X468" s="288"/>
      <c r="Y468" s="288"/>
      <c r="Z468" s="288"/>
      <c r="AA468" s="288"/>
      <c r="AB468" s="288"/>
      <c r="AC468" s="288"/>
      <c r="AD468" s="288"/>
      <c r="AE468" s="288"/>
      <c r="AF468" s="288"/>
      <c r="AG468" s="288"/>
      <c r="AH468" s="288"/>
      <c r="AI468" s="288"/>
      <c r="AJ468" s="288"/>
      <c r="AK468" s="288"/>
    </row>
    <row r="469" spans="1:37" ht="16">
      <c r="A469" s="288"/>
      <c r="B469" s="288"/>
      <c r="C469" s="288"/>
      <c r="D469" s="288"/>
      <c r="E469" s="288"/>
      <c r="F469" s="288"/>
      <c r="G469" s="288"/>
      <c r="H469" s="288"/>
      <c r="I469" s="288"/>
      <c r="J469" s="288"/>
      <c r="K469" s="288"/>
      <c r="L469" s="288"/>
      <c r="M469" s="288"/>
      <c r="N469" s="288"/>
      <c r="O469" s="288"/>
      <c r="P469" s="288"/>
      <c r="Q469" s="288"/>
      <c r="R469" s="288"/>
      <c r="S469" s="288"/>
      <c r="T469" s="309"/>
      <c r="U469" s="288"/>
      <c r="V469" s="288"/>
      <c r="W469" s="288"/>
      <c r="X469" s="288"/>
      <c r="Y469" s="288"/>
      <c r="Z469" s="288"/>
      <c r="AA469" s="288"/>
      <c r="AB469" s="288"/>
      <c r="AC469" s="288"/>
      <c r="AD469" s="288"/>
      <c r="AE469" s="288"/>
      <c r="AF469" s="288"/>
      <c r="AG469" s="288"/>
      <c r="AH469" s="288"/>
      <c r="AI469" s="288"/>
      <c r="AJ469" s="288"/>
      <c r="AK469" s="288"/>
    </row>
    <row r="470" spans="1:37" ht="16">
      <c r="A470" s="288"/>
      <c r="B470" s="288"/>
      <c r="C470" s="288"/>
      <c r="D470" s="288"/>
      <c r="E470" s="288"/>
      <c r="F470" s="288"/>
      <c r="G470" s="288"/>
      <c r="H470" s="288"/>
      <c r="I470" s="288"/>
      <c r="J470" s="288"/>
      <c r="K470" s="288"/>
      <c r="L470" s="288"/>
      <c r="M470" s="288"/>
      <c r="N470" s="288"/>
      <c r="O470" s="288"/>
      <c r="P470" s="288"/>
      <c r="Q470" s="288"/>
      <c r="R470" s="288"/>
      <c r="S470" s="288"/>
      <c r="T470" s="309"/>
      <c r="U470" s="288"/>
      <c r="V470" s="288"/>
      <c r="W470" s="288"/>
      <c r="X470" s="288"/>
      <c r="Y470" s="288"/>
      <c r="Z470" s="288"/>
      <c r="AA470" s="288"/>
      <c r="AB470" s="288"/>
      <c r="AC470" s="288"/>
      <c r="AD470" s="288"/>
      <c r="AE470" s="288"/>
      <c r="AF470" s="288"/>
      <c r="AG470" s="288"/>
      <c r="AH470" s="288"/>
      <c r="AI470" s="288"/>
      <c r="AJ470" s="288"/>
      <c r="AK470" s="288"/>
    </row>
    <row r="471" spans="1:37" ht="16">
      <c r="A471" s="288"/>
      <c r="B471" s="288"/>
      <c r="C471" s="288"/>
      <c r="D471" s="288"/>
      <c r="E471" s="288"/>
      <c r="F471" s="288"/>
      <c r="G471" s="288"/>
      <c r="H471" s="288"/>
      <c r="I471" s="288"/>
      <c r="J471" s="288"/>
      <c r="K471" s="288"/>
      <c r="L471" s="288"/>
      <c r="M471" s="288"/>
      <c r="N471" s="288"/>
      <c r="O471" s="288"/>
      <c r="P471" s="288"/>
      <c r="Q471" s="288"/>
      <c r="R471" s="288"/>
      <c r="S471" s="288"/>
      <c r="T471" s="309"/>
      <c r="U471" s="288"/>
      <c r="V471" s="288"/>
      <c r="W471" s="288"/>
      <c r="X471" s="288"/>
      <c r="Y471" s="288"/>
      <c r="Z471" s="288"/>
      <c r="AA471" s="288"/>
      <c r="AB471" s="288"/>
      <c r="AC471" s="288"/>
      <c r="AD471" s="288"/>
      <c r="AE471" s="288"/>
      <c r="AF471" s="288"/>
      <c r="AG471" s="288"/>
      <c r="AH471" s="288"/>
      <c r="AI471" s="288"/>
      <c r="AJ471" s="288"/>
      <c r="AK471" s="288"/>
    </row>
    <row r="472" spans="1:37" ht="16">
      <c r="A472" s="288"/>
      <c r="B472" s="288"/>
      <c r="C472" s="288"/>
      <c r="D472" s="288"/>
      <c r="E472" s="288"/>
      <c r="F472" s="288"/>
      <c r="G472" s="288"/>
      <c r="H472" s="288"/>
      <c r="I472" s="288"/>
      <c r="J472" s="288"/>
      <c r="K472" s="288"/>
      <c r="L472" s="288"/>
      <c r="M472" s="288"/>
      <c r="N472" s="288"/>
      <c r="O472" s="288"/>
      <c r="P472" s="288"/>
      <c r="Q472" s="288"/>
      <c r="R472" s="288"/>
      <c r="S472" s="288"/>
      <c r="T472" s="309"/>
      <c r="U472" s="288"/>
      <c r="V472" s="288"/>
      <c r="W472" s="288"/>
      <c r="X472" s="288"/>
      <c r="Y472" s="288"/>
      <c r="Z472" s="288"/>
      <c r="AA472" s="288"/>
      <c r="AB472" s="288"/>
      <c r="AC472" s="288"/>
      <c r="AD472" s="288"/>
      <c r="AE472" s="288"/>
      <c r="AF472" s="288"/>
      <c r="AG472" s="288"/>
      <c r="AH472" s="288"/>
      <c r="AI472" s="288"/>
      <c r="AJ472" s="288"/>
      <c r="AK472" s="288"/>
    </row>
    <row r="473" spans="1:37" ht="16">
      <c r="A473" s="288"/>
      <c r="B473" s="288"/>
      <c r="C473" s="288"/>
      <c r="D473" s="288"/>
      <c r="E473" s="288"/>
      <c r="F473" s="288"/>
      <c r="G473" s="288"/>
      <c r="H473" s="288"/>
      <c r="I473" s="288"/>
      <c r="J473" s="288"/>
      <c r="K473" s="288"/>
      <c r="L473" s="288"/>
      <c r="M473" s="288"/>
      <c r="N473" s="288"/>
      <c r="O473" s="288"/>
      <c r="P473" s="288"/>
      <c r="Q473" s="288"/>
      <c r="R473" s="288"/>
      <c r="S473" s="288"/>
      <c r="T473" s="309"/>
      <c r="U473" s="288"/>
      <c r="V473" s="288"/>
      <c r="W473" s="288"/>
      <c r="X473" s="288"/>
      <c r="Y473" s="288"/>
      <c r="Z473" s="288"/>
      <c r="AA473" s="288"/>
      <c r="AB473" s="288"/>
      <c r="AC473" s="288"/>
      <c r="AD473" s="288"/>
      <c r="AE473" s="288"/>
      <c r="AF473" s="288"/>
      <c r="AG473" s="288"/>
      <c r="AH473" s="288"/>
      <c r="AI473" s="288"/>
      <c r="AJ473" s="288"/>
      <c r="AK473" s="288"/>
    </row>
    <row r="474" spans="1:37" ht="16">
      <c r="A474" s="288"/>
      <c r="B474" s="288"/>
      <c r="C474" s="288"/>
      <c r="D474" s="288"/>
      <c r="E474" s="288"/>
      <c r="F474" s="288"/>
      <c r="G474" s="288"/>
      <c r="H474" s="288"/>
      <c r="I474" s="288"/>
      <c r="J474" s="288"/>
      <c r="K474" s="288"/>
      <c r="L474" s="288"/>
      <c r="M474" s="288"/>
      <c r="N474" s="288"/>
      <c r="O474" s="288"/>
      <c r="P474" s="288"/>
      <c r="Q474" s="288"/>
      <c r="R474" s="288"/>
      <c r="S474" s="288"/>
      <c r="T474" s="309"/>
      <c r="U474" s="288"/>
      <c r="V474" s="288"/>
      <c r="W474" s="288"/>
      <c r="X474" s="288"/>
      <c r="Y474" s="288"/>
      <c r="Z474" s="288"/>
      <c r="AA474" s="288"/>
      <c r="AB474" s="288"/>
      <c r="AC474" s="288"/>
      <c r="AD474" s="288"/>
      <c r="AE474" s="288"/>
      <c r="AF474" s="288"/>
      <c r="AG474" s="288"/>
      <c r="AH474" s="288"/>
      <c r="AI474" s="288"/>
      <c r="AJ474" s="288"/>
      <c r="AK474" s="288"/>
    </row>
    <row r="475" spans="1:37" ht="16">
      <c r="A475" s="288"/>
      <c r="B475" s="288"/>
      <c r="C475" s="288"/>
      <c r="D475" s="288"/>
      <c r="E475" s="288"/>
      <c r="F475" s="288"/>
      <c r="G475" s="288"/>
      <c r="H475" s="288"/>
      <c r="I475" s="288"/>
      <c r="J475" s="288"/>
      <c r="K475" s="288"/>
      <c r="L475" s="288"/>
      <c r="M475" s="288"/>
      <c r="N475" s="288"/>
      <c r="O475" s="288"/>
      <c r="P475" s="288"/>
      <c r="Q475" s="288"/>
      <c r="R475" s="288"/>
      <c r="S475" s="288"/>
      <c r="T475" s="309"/>
      <c r="U475" s="288"/>
      <c r="V475" s="288"/>
      <c r="W475" s="288"/>
      <c r="X475" s="288"/>
      <c r="Y475" s="288"/>
      <c r="Z475" s="288"/>
      <c r="AA475" s="288"/>
      <c r="AB475" s="288"/>
      <c r="AC475" s="288"/>
      <c r="AD475" s="288"/>
      <c r="AE475" s="288"/>
      <c r="AF475" s="288"/>
      <c r="AG475" s="288"/>
      <c r="AH475" s="288"/>
      <c r="AI475" s="288"/>
      <c r="AJ475" s="288"/>
      <c r="AK475" s="288"/>
    </row>
    <row r="476" spans="1:37" ht="16">
      <c r="A476" s="288"/>
      <c r="B476" s="288"/>
      <c r="C476" s="288"/>
      <c r="D476" s="288"/>
      <c r="E476" s="288"/>
      <c r="F476" s="288"/>
      <c r="G476" s="288"/>
      <c r="H476" s="288"/>
      <c r="I476" s="288"/>
      <c r="J476" s="288"/>
      <c r="K476" s="288"/>
      <c r="L476" s="288"/>
      <c r="M476" s="288"/>
      <c r="N476" s="288"/>
      <c r="O476" s="288"/>
      <c r="P476" s="288"/>
      <c r="Q476" s="288"/>
      <c r="R476" s="288"/>
      <c r="S476" s="288"/>
      <c r="T476" s="309"/>
      <c r="U476" s="288"/>
      <c r="V476" s="288"/>
      <c r="W476" s="288"/>
      <c r="X476" s="288"/>
      <c r="Y476" s="288"/>
      <c r="Z476" s="288"/>
      <c r="AA476" s="288"/>
      <c r="AB476" s="288"/>
      <c r="AC476" s="288"/>
      <c r="AD476" s="288"/>
      <c r="AE476" s="288"/>
      <c r="AF476" s="288"/>
      <c r="AG476" s="288"/>
      <c r="AH476" s="288"/>
      <c r="AI476" s="288"/>
      <c r="AJ476" s="288"/>
      <c r="AK476" s="288"/>
    </row>
    <row r="477" spans="1:37" ht="16">
      <c r="A477" s="288"/>
      <c r="B477" s="288"/>
      <c r="C477" s="288"/>
      <c r="D477" s="288"/>
      <c r="E477" s="288"/>
      <c r="F477" s="288"/>
      <c r="G477" s="288"/>
      <c r="H477" s="288"/>
      <c r="I477" s="288"/>
      <c r="J477" s="288"/>
      <c r="K477" s="288"/>
      <c r="L477" s="288"/>
      <c r="M477" s="288"/>
      <c r="N477" s="288"/>
      <c r="O477" s="288"/>
      <c r="P477" s="288"/>
      <c r="Q477" s="288"/>
      <c r="R477" s="288"/>
      <c r="S477" s="288"/>
      <c r="T477" s="309"/>
      <c r="U477" s="288"/>
      <c r="V477" s="288"/>
      <c r="W477" s="288"/>
      <c r="X477" s="288"/>
      <c r="Y477" s="288"/>
      <c r="Z477" s="288"/>
      <c r="AA477" s="288"/>
      <c r="AB477" s="288"/>
      <c r="AC477" s="288"/>
      <c r="AD477" s="288"/>
      <c r="AE477" s="288"/>
      <c r="AF477" s="288"/>
      <c r="AG477" s="288"/>
      <c r="AH477" s="288"/>
      <c r="AI477" s="288"/>
      <c r="AJ477" s="288"/>
      <c r="AK477" s="288"/>
    </row>
    <row r="478" spans="1:37" ht="16">
      <c r="A478" s="288"/>
      <c r="B478" s="288"/>
      <c r="C478" s="288"/>
      <c r="D478" s="288"/>
      <c r="E478" s="288"/>
      <c r="F478" s="288"/>
      <c r="G478" s="288"/>
      <c r="H478" s="288"/>
      <c r="I478" s="288"/>
      <c r="J478" s="288"/>
      <c r="K478" s="288"/>
      <c r="L478" s="288"/>
      <c r="M478" s="288"/>
      <c r="N478" s="288"/>
      <c r="O478" s="288"/>
      <c r="P478" s="288"/>
      <c r="Q478" s="288"/>
      <c r="R478" s="288"/>
      <c r="S478" s="288"/>
      <c r="T478" s="309"/>
      <c r="U478" s="288"/>
      <c r="V478" s="288"/>
      <c r="W478" s="288"/>
      <c r="X478" s="288"/>
      <c r="Y478" s="288"/>
      <c r="Z478" s="288"/>
      <c r="AA478" s="288"/>
      <c r="AB478" s="288"/>
      <c r="AC478" s="288"/>
      <c r="AD478" s="288"/>
      <c r="AE478" s="288"/>
      <c r="AF478" s="288"/>
      <c r="AG478" s="288"/>
      <c r="AH478" s="288"/>
      <c r="AI478" s="288"/>
      <c r="AJ478" s="288"/>
      <c r="AK478" s="288"/>
    </row>
    <row r="479" spans="1:37" ht="16">
      <c r="A479" s="288"/>
      <c r="B479" s="288"/>
      <c r="C479" s="288"/>
      <c r="D479" s="288"/>
      <c r="E479" s="288"/>
      <c r="F479" s="288"/>
      <c r="G479" s="288"/>
      <c r="H479" s="288"/>
      <c r="I479" s="288"/>
      <c r="J479" s="288"/>
      <c r="K479" s="288"/>
      <c r="L479" s="288"/>
      <c r="M479" s="288"/>
      <c r="N479" s="288"/>
      <c r="O479" s="288"/>
      <c r="P479" s="288"/>
      <c r="Q479" s="288"/>
      <c r="R479" s="288"/>
      <c r="S479" s="288"/>
      <c r="T479" s="309"/>
      <c r="U479" s="288"/>
      <c r="V479" s="288"/>
      <c r="W479" s="288"/>
      <c r="X479" s="288"/>
      <c r="Y479" s="288"/>
      <c r="Z479" s="288"/>
      <c r="AA479" s="288"/>
      <c r="AB479" s="288"/>
      <c r="AC479" s="288"/>
      <c r="AD479" s="288"/>
      <c r="AE479" s="288"/>
      <c r="AF479" s="288"/>
      <c r="AG479" s="288"/>
      <c r="AH479" s="288"/>
      <c r="AI479" s="288"/>
      <c r="AJ479" s="288"/>
      <c r="AK479" s="288"/>
    </row>
    <row r="480" spans="1:37" ht="16">
      <c r="A480" s="288"/>
      <c r="B480" s="288"/>
      <c r="C480" s="288"/>
      <c r="D480" s="288"/>
      <c r="E480" s="288"/>
      <c r="F480" s="288"/>
      <c r="G480" s="288"/>
      <c r="H480" s="288"/>
      <c r="I480" s="288"/>
      <c r="J480" s="288"/>
      <c r="K480" s="288"/>
      <c r="L480" s="288"/>
      <c r="M480" s="288"/>
      <c r="N480" s="288"/>
      <c r="O480" s="288"/>
      <c r="P480" s="288"/>
      <c r="Q480" s="288"/>
      <c r="R480" s="288"/>
      <c r="S480" s="288"/>
      <c r="T480" s="309"/>
      <c r="U480" s="288"/>
      <c r="V480" s="288"/>
      <c r="W480" s="288"/>
      <c r="X480" s="288"/>
      <c r="Y480" s="288"/>
      <c r="Z480" s="288"/>
      <c r="AA480" s="288"/>
      <c r="AB480" s="288"/>
      <c r="AC480" s="288"/>
      <c r="AD480" s="288"/>
      <c r="AE480" s="288"/>
      <c r="AF480" s="288"/>
      <c r="AG480" s="288"/>
      <c r="AH480" s="288"/>
      <c r="AI480" s="288"/>
      <c r="AJ480" s="288"/>
      <c r="AK480" s="288"/>
    </row>
    <row r="481" spans="1:37" ht="16">
      <c r="A481" s="288"/>
      <c r="B481" s="288"/>
      <c r="C481" s="288"/>
      <c r="D481" s="288"/>
      <c r="E481" s="288"/>
      <c r="F481" s="288"/>
      <c r="G481" s="288"/>
      <c r="H481" s="288"/>
      <c r="I481" s="288"/>
      <c r="J481" s="288"/>
      <c r="K481" s="288"/>
      <c r="L481" s="288"/>
      <c r="M481" s="288"/>
      <c r="N481" s="288"/>
      <c r="O481" s="288"/>
      <c r="P481" s="288"/>
      <c r="Q481" s="288"/>
      <c r="R481" s="288"/>
      <c r="S481" s="288"/>
      <c r="T481" s="309"/>
      <c r="U481" s="288"/>
      <c r="V481" s="288"/>
      <c r="W481" s="288"/>
      <c r="X481" s="288"/>
      <c r="Y481" s="288"/>
      <c r="Z481" s="288"/>
      <c r="AA481" s="288"/>
      <c r="AB481" s="288"/>
      <c r="AC481" s="288"/>
      <c r="AD481" s="288"/>
      <c r="AE481" s="288"/>
      <c r="AF481" s="288"/>
      <c r="AG481" s="288"/>
      <c r="AH481" s="288"/>
      <c r="AI481" s="288"/>
      <c r="AJ481" s="288"/>
      <c r="AK481" s="288"/>
    </row>
    <row r="482" spans="1:37" ht="16">
      <c r="A482" s="288"/>
      <c r="B482" s="288"/>
      <c r="C482" s="288"/>
      <c r="D482" s="288"/>
      <c r="E482" s="288"/>
      <c r="F482" s="288"/>
      <c r="G482" s="288"/>
      <c r="H482" s="288"/>
      <c r="I482" s="288"/>
      <c r="J482" s="288"/>
      <c r="K482" s="288"/>
      <c r="L482" s="288"/>
      <c r="M482" s="288"/>
      <c r="N482" s="288"/>
      <c r="O482" s="288"/>
      <c r="P482" s="288"/>
      <c r="Q482" s="288"/>
      <c r="R482" s="288"/>
      <c r="S482" s="288"/>
      <c r="T482" s="309"/>
      <c r="U482" s="288"/>
      <c r="V482" s="288"/>
      <c r="W482" s="288"/>
      <c r="X482" s="288"/>
      <c r="Y482" s="288"/>
      <c r="Z482" s="288"/>
      <c r="AA482" s="288"/>
      <c r="AB482" s="288"/>
      <c r="AC482" s="288"/>
      <c r="AD482" s="288"/>
      <c r="AE482" s="288"/>
      <c r="AF482" s="288"/>
      <c r="AG482" s="288"/>
      <c r="AH482" s="288"/>
      <c r="AI482" s="288"/>
      <c r="AJ482" s="288"/>
      <c r="AK482" s="288"/>
    </row>
    <row r="483" spans="1:37" ht="16">
      <c r="A483" s="288"/>
      <c r="B483" s="288"/>
      <c r="C483" s="288"/>
      <c r="D483" s="288"/>
      <c r="E483" s="288"/>
      <c r="F483" s="288"/>
      <c r="G483" s="288"/>
      <c r="H483" s="288"/>
      <c r="I483" s="288"/>
      <c r="J483" s="288"/>
      <c r="K483" s="288"/>
      <c r="L483" s="288"/>
      <c r="M483" s="288"/>
      <c r="N483" s="288"/>
      <c r="O483" s="288"/>
      <c r="P483" s="288"/>
      <c r="Q483" s="288"/>
      <c r="R483" s="288"/>
      <c r="S483" s="288"/>
      <c r="T483" s="309"/>
      <c r="U483" s="288"/>
      <c r="V483" s="288"/>
      <c r="W483" s="288"/>
      <c r="X483" s="288"/>
      <c r="Y483" s="288"/>
      <c r="Z483" s="288"/>
      <c r="AA483" s="288"/>
      <c r="AB483" s="288"/>
      <c r="AC483" s="288"/>
      <c r="AD483" s="288"/>
      <c r="AE483" s="288"/>
      <c r="AF483" s="288"/>
      <c r="AG483" s="288"/>
      <c r="AH483" s="288"/>
      <c r="AI483" s="288"/>
      <c r="AJ483" s="288"/>
      <c r="AK483" s="288"/>
    </row>
    <row r="484" spans="1:37" ht="16">
      <c r="A484" s="288"/>
      <c r="B484" s="288"/>
      <c r="C484" s="288"/>
      <c r="D484" s="288"/>
      <c r="E484" s="288"/>
      <c r="F484" s="288"/>
      <c r="G484" s="288"/>
      <c r="H484" s="288"/>
      <c r="I484" s="288"/>
      <c r="J484" s="288"/>
      <c r="K484" s="288"/>
      <c r="L484" s="288"/>
      <c r="M484" s="288"/>
      <c r="N484" s="288"/>
      <c r="O484" s="288"/>
      <c r="P484" s="288"/>
      <c r="Q484" s="288"/>
      <c r="R484" s="288"/>
      <c r="S484" s="288"/>
      <c r="T484" s="309"/>
      <c r="U484" s="288"/>
      <c r="V484" s="288"/>
      <c r="W484" s="288"/>
      <c r="X484" s="288"/>
      <c r="Y484" s="288"/>
      <c r="Z484" s="288"/>
      <c r="AA484" s="288"/>
      <c r="AB484" s="288"/>
      <c r="AC484" s="288"/>
      <c r="AD484" s="288"/>
      <c r="AE484" s="288"/>
      <c r="AF484" s="288"/>
      <c r="AG484" s="288"/>
      <c r="AH484" s="288"/>
      <c r="AI484" s="288"/>
      <c r="AJ484" s="288"/>
      <c r="AK484" s="288"/>
    </row>
    <row r="485" spans="1:37" ht="16">
      <c r="A485" s="288"/>
      <c r="B485" s="288"/>
      <c r="C485" s="288"/>
      <c r="D485" s="288"/>
      <c r="E485" s="288"/>
      <c r="F485" s="288"/>
      <c r="G485" s="288"/>
      <c r="H485" s="288"/>
      <c r="I485" s="288"/>
      <c r="J485" s="288"/>
      <c r="K485" s="288"/>
      <c r="L485" s="288"/>
      <c r="M485" s="288"/>
      <c r="N485" s="288"/>
      <c r="O485" s="288"/>
      <c r="P485" s="288"/>
      <c r="Q485" s="288"/>
      <c r="R485" s="288"/>
      <c r="S485" s="288"/>
      <c r="T485" s="309"/>
      <c r="U485" s="288"/>
      <c r="V485" s="288"/>
      <c r="W485" s="288"/>
      <c r="X485" s="288"/>
      <c r="Y485" s="288"/>
      <c r="Z485" s="288"/>
      <c r="AA485" s="288"/>
      <c r="AB485" s="288"/>
      <c r="AC485" s="288"/>
      <c r="AD485" s="288"/>
      <c r="AE485" s="288"/>
      <c r="AF485" s="288"/>
      <c r="AG485" s="288"/>
      <c r="AH485" s="288"/>
      <c r="AI485" s="288"/>
      <c r="AJ485" s="288"/>
      <c r="AK485" s="288"/>
    </row>
    <row r="486" spans="1:37" ht="16">
      <c r="A486" s="288"/>
      <c r="B486" s="288"/>
      <c r="C486" s="288"/>
      <c r="D486" s="288"/>
      <c r="E486" s="288"/>
      <c r="F486" s="288"/>
      <c r="G486" s="288"/>
      <c r="H486" s="288"/>
      <c r="I486" s="288"/>
      <c r="J486" s="288"/>
      <c r="K486" s="288"/>
      <c r="L486" s="288"/>
      <c r="M486" s="288"/>
      <c r="N486" s="288"/>
      <c r="O486" s="288"/>
      <c r="P486" s="288"/>
      <c r="Q486" s="288"/>
      <c r="R486" s="288"/>
      <c r="S486" s="288"/>
      <c r="T486" s="309"/>
      <c r="U486" s="288"/>
      <c r="V486" s="288"/>
      <c r="W486" s="288"/>
      <c r="X486" s="288"/>
      <c r="Y486" s="288"/>
      <c r="Z486" s="288"/>
      <c r="AA486" s="288"/>
      <c r="AB486" s="288"/>
      <c r="AC486" s="288"/>
      <c r="AD486" s="288"/>
      <c r="AE486" s="288"/>
      <c r="AF486" s="288"/>
      <c r="AG486" s="288"/>
      <c r="AH486" s="288"/>
      <c r="AI486" s="288"/>
      <c r="AJ486" s="288"/>
      <c r="AK486" s="288"/>
    </row>
    <row r="487" spans="1:37" ht="16">
      <c r="A487" s="288"/>
      <c r="B487" s="288"/>
      <c r="C487" s="288"/>
      <c r="D487" s="288"/>
      <c r="E487" s="288"/>
      <c r="F487" s="288"/>
      <c r="G487" s="288"/>
      <c r="H487" s="288"/>
      <c r="I487" s="288"/>
      <c r="J487" s="288"/>
      <c r="K487" s="288"/>
      <c r="L487" s="288"/>
      <c r="M487" s="288"/>
      <c r="N487" s="288"/>
      <c r="O487" s="288"/>
      <c r="P487" s="288"/>
      <c r="Q487" s="288"/>
      <c r="R487" s="288"/>
      <c r="S487" s="288"/>
      <c r="T487" s="309"/>
      <c r="U487" s="288"/>
      <c r="V487" s="288"/>
      <c r="W487" s="288"/>
      <c r="X487" s="288"/>
      <c r="Y487" s="288"/>
      <c r="Z487" s="288"/>
      <c r="AA487" s="288"/>
      <c r="AB487" s="288"/>
      <c r="AC487" s="288"/>
      <c r="AD487" s="288"/>
      <c r="AE487" s="288"/>
      <c r="AF487" s="288"/>
      <c r="AG487" s="288"/>
      <c r="AH487" s="288"/>
      <c r="AI487" s="288"/>
      <c r="AJ487" s="288"/>
      <c r="AK487" s="288"/>
    </row>
    <row r="488" spans="1:37" ht="16">
      <c r="A488" s="288"/>
      <c r="B488" s="288"/>
      <c r="C488" s="288"/>
      <c r="D488" s="288"/>
      <c r="E488" s="288"/>
      <c r="F488" s="288"/>
      <c r="G488" s="288"/>
      <c r="H488" s="288"/>
      <c r="I488" s="288"/>
      <c r="J488" s="288"/>
      <c r="K488" s="288"/>
      <c r="L488" s="288"/>
      <c r="M488" s="288"/>
      <c r="N488" s="288"/>
      <c r="O488" s="288"/>
      <c r="P488" s="288"/>
      <c r="Q488" s="288"/>
      <c r="R488" s="288"/>
      <c r="S488" s="288"/>
      <c r="T488" s="309"/>
      <c r="U488" s="288"/>
      <c r="V488" s="288"/>
      <c r="W488" s="288"/>
      <c r="X488" s="288"/>
      <c r="Y488" s="288"/>
      <c r="Z488" s="288"/>
      <c r="AA488" s="288"/>
      <c r="AB488" s="288"/>
      <c r="AC488" s="288"/>
      <c r="AD488" s="288"/>
      <c r="AE488" s="288"/>
      <c r="AF488" s="288"/>
      <c r="AG488" s="288"/>
      <c r="AH488" s="288"/>
      <c r="AI488" s="288"/>
      <c r="AJ488" s="288"/>
      <c r="AK488" s="288"/>
    </row>
    <row r="489" spans="1:37" ht="16">
      <c r="A489" s="288"/>
      <c r="B489" s="288"/>
      <c r="C489" s="288"/>
      <c r="D489" s="288"/>
      <c r="E489" s="288"/>
      <c r="F489" s="288"/>
      <c r="G489" s="288"/>
      <c r="H489" s="288"/>
      <c r="I489" s="288"/>
      <c r="J489" s="288"/>
      <c r="K489" s="288"/>
      <c r="L489" s="288"/>
      <c r="M489" s="288"/>
      <c r="N489" s="288"/>
      <c r="O489" s="288"/>
      <c r="P489" s="288"/>
      <c r="Q489" s="288"/>
      <c r="R489" s="288"/>
      <c r="S489" s="288"/>
      <c r="T489" s="309"/>
      <c r="U489" s="288"/>
      <c r="V489" s="288"/>
      <c r="W489" s="288"/>
      <c r="X489" s="288"/>
      <c r="Y489" s="288"/>
      <c r="Z489" s="288"/>
      <c r="AA489" s="288"/>
      <c r="AB489" s="288"/>
      <c r="AC489" s="288"/>
      <c r="AD489" s="288"/>
      <c r="AE489" s="288"/>
      <c r="AF489" s="288"/>
      <c r="AG489" s="288"/>
      <c r="AH489" s="288"/>
      <c r="AI489" s="288"/>
      <c r="AJ489" s="288"/>
      <c r="AK489" s="288"/>
    </row>
    <row r="490" spans="1:37" ht="16">
      <c r="A490" s="288"/>
      <c r="B490" s="288"/>
      <c r="C490" s="288"/>
      <c r="D490" s="288"/>
      <c r="E490" s="288"/>
      <c r="F490" s="288"/>
      <c r="G490" s="288"/>
      <c r="H490" s="288"/>
      <c r="I490" s="288"/>
      <c r="J490" s="288"/>
      <c r="K490" s="288"/>
      <c r="L490" s="288"/>
      <c r="M490" s="288"/>
      <c r="N490" s="288"/>
      <c r="O490" s="288"/>
      <c r="P490" s="288"/>
      <c r="Q490" s="288"/>
      <c r="R490" s="288"/>
      <c r="S490" s="288"/>
      <c r="T490" s="309"/>
      <c r="U490" s="288"/>
      <c r="V490" s="288"/>
      <c r="W490" s="288"/>
      <c r="X490" s="288"/>
      <c r="Y490" s="288"/>
      <c r="Z490" s="288"/>
      <c r="AA490" s="288"/>
      <c r="AB490" s="288"/>
      <c r="AC490" s="288"/>
      <c r="AD490" s="288"/>
      <c r="AE490" s="288"/>
      <c r="AF490" s="288"/>
      <c r="AG490" s="288"/>
      <c r="AH490" s="288"/>
      <c r="AI490" s="288"/>
      <c r="AJ490" s="288"/>
      <c r="AK490" s="288"/>
    </row>
    <row r="491" spans="1:37" ht="16">
      <c r="A491" s="288"/>
      <c r="B491" s="288"/>
      <c r="C491" s="288"/>
      <c r="D491" s="288"/>
      <c r="E491" s="288"/>
      <c r="F491" s="288"/>
      <c r="G491" s="288"/>
      <c r="H491" s="288"/>
      <c r="I491" s="288"/>
      <c r="J491" s="288"/>
      <c r="K491" s="288"/>
      <c r="L491" s="288"/>
      <c r="M491" s="288"/>
      <c r="N491" s="288"/>
      <c r="O491" s="288"/>
      <c r="P491" s="288"/>
      <c r="Q491" s="288"/>
      <c r="R491" s="288"/>
      <c r="S491" s="288"/>
      <c r="T491" s="309"/>
      <c r="U491" s="288"/>
      <c r="V491" s="288"/>
      <c r="W491" s="288"/>
      <c r="X491" s="288"/>
      <c r="Y491" s="288"/>
      <c r="Z491" s="288"/>
      <c r="AA491" s="288"/>
      <c r="AB491" s="288"/>
      <c r="AC491" s="288"/>
      <c r="AD491" s="288"/>
      <c r="AE491" s="288"/>
      <c r="AF491" s="288"/>
      <c r="AG491" s="288"/>
      <c r="AH491" s="288"/>
      <c r="AI491" s="288"/>
      <c r="AJ491" s="288"/>
      <c r="AK491" s="288"/>
    </row>
    <row r="492" spans="1:37" ht="16">
      <c r="A492" s="288"/>
      <c r="B492" s="288"/>
      <c r="C492" s="288"/>
      <c r="D492" s="288"/>
      <c r="E492" s="288"/>
      <c r="F492" s="288"/>
      <c r="G492" s="288"/>
      <c r="H492" s="288"/>
      <c r="I492" s="288"/>
      <c r="J492" s="288"/>
      <c r="K492" s="288"/>
      <c r="L492" s="288"/>
      <c r="M492" s="288"/>
      <c r="N492" s="288"/>
      <c r="O492" s="288"/>
      <c r="P492" s="288"/>
      <c r="Q492" s="288"/>
      <c r="R492" s="288"/>
      <c r="S492" s="288"/>
      <c r="T492" s="309"/>
      <c r="U492" s="288"/>
      <c r="V492" s="288"/>
      <c r="W492" s="288"/>
      <c r="X492" s="288"/>
      <c r="Y492" s="288"/>
      <c r="Z492" s="288"/>
      <c r="AA492" s="288"/>
      <c r="AB492" s="288"/>
      <c r="AC492" s="288"/>
      <c r="AD492" s="288"/>
      <c r="AE492" s="288"/>
      <c r="AF492" s="288"/>
      <c r="AG492" s="288"/>
      <c r="AH492" s="288"/>
      <c r="AI492" s="288"/>
      <c r="AJ492" s="288"/>
      <c r="AK492" s="288"/>
    </row>
    <row r="493" spans="1:37" ht="16">
      <c r="A493" s="288"/>
      <c r="B493" s="288"/>
      <c r="C493" s="288"/>
      <c r="D493" s="288"/>
      <c r="E493" s="288"/>
      <c r="F493" s="288"/>
      <c r="G493" s="288"/>
      <c r="H493" s="288"/>
      <c r="I493" s="288"/>
      <c r="J493" s="288"/>
      <c r="K493" s="288"/>
      <c r="L493" s="288"/>
      <c r="M493" s="288"/>
      <c r="N493" s="288"/>
      <c r="O493" s="288"/>
      <c r="P493" s="288"/>
      <c r="Q493" s="288"/>
      <c r="R493" s="288"/>
      <c r="S493" s="288"/>
      <c r="T493" s="309"/>
      <c r="U493" s="288"/>
      <c r="V493" s="288"/>
      <c r="W493" s="288"/>
      <c r="X493" s="288"/>
      <c r="Y493" s="288"/>
      <c r="Z493" s="288"/>
      <c r="AA493" s="288"/>
      <c r="AB493" s="288"/>
      <c r="AC493" s="288"/>
      <c r="AD493" s="288"/>
      <c r="AE493" s="288"/>
      <c r="AF493" s="288"/>
      <c r="AG493" s="288"/>
      <c r="AH493" s="288"/>
      <c r="AI493" s="288"/>
      <c r="AJ493" s="288"/>
      <c r="AK493" s="288"/>
    </row>
    <row r="494" spans="1:37" ht="16">
      <c r="A494" s="288"/>
      <c r="B494" s="288"/>
      <c r="C494" s="288"/>
      <c r="D494" s="288"/>
      <c r="E494" s="288"/>
      <c r="F494" s="288"/>
      <c r="G494" s="288"/>
      <c r="H494" s="288"/>
      <c r="I494" s="288"/>
      <c r="J494" s="288"/>
      <c r="K494" s="288"/>
      <c r="L494" s="288"/>
      <c r="M494" s="288"/>
      <c r="N494" s="288"/>
      <c r="O494" s="288"/>
      <c r="P494" s="288"/>
      <c r="Q494" s="288"/>
      <c r="R494" s="288"/>
      <c r="S494" s="288"/>
      <c r="T494" s="309"/>
      <c r="U494" s="288"/>
      <c r="V494" s="288"/>
      <c r="W494" s="288"/>
      <c r="X494" s="288"/>
      <c r="Y494" s="288"/>
      <c r="Z494" s="288"/>
      <c r="AA494" s="288"/>
      <c r="AB494" s="288"/>
      <c r="AC494" s="288"/>
      <c r="AD494" s="288"/>
      <c r="AE494" s="288"/>
      <c r="AF494" s="288"/>
      <c r="AG494" s="288"/>
      <c r="AH494" s="288"/>
      <c r="AI494" s="288"/>
      <c r="AJ494" s="288"/>
      <c r="AK494" s="288"/>
    </row>
    <row r="495" spans="1:37" ht="16">
      <c r="A495" s="288"/>
      <c r="B495" s="288"/>
      <c r="C495" s="288"/>
      <c r="D495" s="288"/>
      <c r="E495" s="288"/>
      <c r="F495" s="288"/>
      <c r="G495" s="288"/>
      <c r="H495" s="288"/>
      <c r="I495" s="288"/>
      <c r="J495" s="288"/>
      <c r="K495" s="288"/>
      <c r="L495" s="288"/>
      <c r="M495" s="288"/>
      <c r="N495" s="288"/>
      <c r="O495" s="288"/>
      <c r="P495" s="288"/>
      <c r="Q495" s="288"/>
      <c r="R495" s="288"/>
      <c r="S495" s="288"/>
      <c r="T495" s="309"/>
      <c r="U495" s="288"/>
      <c r="V495" s="288"/>
      <c r="W495" s="288"/>
      <c r="X495" s="288"/>
      <c r="Y495" s="288"/>
      <c r="Z495" s="288"/>
      <c r="AA495" s="288"/>
      <c r="AB495" s="288"/>
      <c r="AC495" s="288"/>
      <c r="AD495" s="288"/>
      <c r="AE495" s="288"/>
      <c r="AF495" s="288"/>
      <c r="AG495" s="288"/>
      <c r="AH495" s="288"/>
      <c r="AI495" s="288"/>
      <c r="AJ495" s="288"/>
      <c r="AK495" s="288"/>
    </row>
    <row r="496" spans="1:37" ht="16">
      <c r="A496" s="288"/>
      <c r="B496" s="288"/>
      <c r="C496" s="288"/>
      <c r="D496" s="288"/>
      <c r="E496" s="288"/>
      <c r="F496" s="288"/>
      <c r="G496" s="288"/>
      <c r="H496" s="288"/>
      <c r="I496" s="288"/>
      <c r="J496" s="288"/>
      <c r="K496" s="288"/>
      <c r="L496" s="288"/>
      <c r="M496" s="288"/>
      <c r="N496" s="288"/>
      <c r="O496" s="288"/>
      <c r="P496" s="288"/>
      <c r="Q496" s="288"/>
      <c r="R496" s="288"/>
      <c r="S496" s="288"/>
      <c r="T496" s="309"/>
      <c r="U496" s="288"/>
      <c r="V496" s="288"/>
      <c r="W496" s="288"/>
      <c r="X496" s="288"/>
      <c r="Y496" s="288"/>
      <c r="Z496" s="288"/>
      <c r="AA496" s="288"/>
      <c r="AB496" s="288"/>
      <c r="AC496" s="288"/>
      <c r="AD496" s="288"/>
      <c r="AE496" s="288"/>
      <c r="AF496" s="288"/>
      <c r="AG496" s="288"/>
      <c r="AH496" s="288"/>
      <c r="AI496" s="288"/>
      <c r="AJ496" s="288"/>
      <c r="AK496" s="288"/>
    </row>
    <row r="497" spans="1:37" ht="16">
      <c r="A497" s="288"/>
      <c r="B497" s="288"/>
      <c r="C497" s="288"/>
      <c r="D497" s="288"/>
      <c r="E497" s="288"/>
      <c r="F497" s="288"/>
      <c r="G497" s="288"/>
      <c r="H497" s="288"/>
      <c r="I497" s="288"/>
      <c r="J497" s="288"/>
      <c r="K497" s="288"/>
      <c r="L497" s="288"/>
      <c r="M497" s="288"/>
      <c r="N497" s="288"/>
      <c r="O497" s="288"/>
      <c r="P497" s="288"/>
      <c r="Q497" s="288"/>
      <c r="R497" s="288"/>
      <c r="S497" s="288"/>
      <c r="T497" s="309"/>
      <c r="U497" s="288"/>
      <c r="V497" s="288"/>
      <c r="W497" s="288"/>
      <c r="X497" s="288"/>
      <c r="Y497" s="288"/>
      <c r="Z497" s="288"/>
      <c r="AA497" s="288"/>
      <c r="AB497" s="288"/>
      <c r="AC497" s="288"/>
      <c r="AD497" s="288"/>
      <c r="AE497" s="288"/>
      <c r="AF497" s="288"/>
      <c r="AG497" s="288"/>
      <c r="AH497" s="288"/>
      <c r="AI497" s="288"/>
      <c r="AJ497" s="288"/>
      <c r="AK497" s="288"/>
    </row>
    <row r="498" spans="1:37" ht="16">
      <c r="A498" s="288"/>
      <c r="B498" s="288"/>
      <c r="C498" s="288"/>
      <c r="D498" s="288"/>
      <c r="E498" s="288"/>
      <c r="F498" s="288"/>
      <c r="G498" s="288"/>
      <c r="H498" s="288"/>
      <c r="I498" s="288"/>
      <c r="J498" s="288"/>
      <c r="K498" s="288"/>
      <c r="L498" s="288"/>
      <c r="M498" s="288"/>
      <c r="N498" s="288"/>
      <c r="O498" s="288"/>
      <c r="P498" s="288"/>
      <c r="Q498" s="288"/>
      <c r="R498" s="288"/>
      <c r="S498" s="288"/>
      <c r="T498" s="309"/>
      <c r="U498" s="288"/>
      <c r="V498" s="288"/>
      <c r="W498" s="288"/>
      <c r="X498" s="288"/>
      <c r="Y498" s="288"/>
      <c r="Z498" s="288"/>
      <c r="AA498" s="288"/>
      <c r="AB498" s="288"/>
      <c r="AC498" s="288"/>
      <c r="AD498" s="288"/>
      <c r="AE498" s="288"/>
      <c r="AF498" s="288"/>
      <c r="AG498" s="288"/>
      <c r="AH498" s="288"/>
      <c r="AI498" s="288"/>
      <c r="AJ498" s="288"/>
      <c r="AK498" s="288"/>
    </row>
    <row r="499" spans="1:37" ht="16">
      <c r="A499" s="288"/>
      <c r="B499" s="288"/>
      <c r="C499" s="288"/>
      <c r="D499" s="288"/>
      <c r="E499" s="288"/>
      <c r="F499" s="288"/>
      <c r="G499" s="288"/>
      <c r="H499" s="288"/>
      <c r="I499" s="288"/>
      <c r="J499" s="288"/>
      <c r="K499" s="288"/>
      <c r="L499" s="288"/>
      <c r="M499" s="288"/>
      <c r="N499" s="288"/>
      <c r="O499" s="288"/>
      <c r="P499" s="288"/>
      <c r="Q499" s="288"/>
      <c r="R499" s="288"/>
      <c r="S499" s="288"/>
      <c r="T499" s="309"/>
      <c r="U499" s="288"/>
      <c r="V499" s="288"/>
      <c r="W499" s="288"/>
      <c r="X499" s="288"/>
      <c r="Y499" s="288"/>
      <c r="Z499" s="288"/>
      <c r="AA499" s="288"/>
      <c r="AB499" s="288"/>
      <c r="AC499" s="288"/>
      <c r="AD499" s="288"/>
      <c r="AE499" s="288"/>
      <c r="AF499" s="288"/>
      <c r="AG499" s="288"/>
      <c r="AH499" s="288"/>
      <c r="AI499" s="288"/>
      <c r="AJ499" s="288"/>
      <c r="AK499" s="288"/>
    </row>
    <row r="500" spans="1:37" ht="16">
      <c r="A500" s="288"/>
      <c r="B500" s="288"/>
      <c r="C500" s="288"/>
      <c r="D500" s="288"/>
      <c r="E500" s="288"/>
      <c r="F500" s="288"/>
      <c r="G500" s="288"/>
      <c r="H500" s="288"/>
      <c r="I500" s="288"/>
      <c r="J500" s="288"/>
      <c r="K500" s="288"/>
      <c r="L500" s="288"/>
      <c r="M500" s="288"/>
      <c r="N500" s="288"/>
      <c r="O500" s="288"/>
      <c r="P500" s="288"/>
      <c r="Q500" s="288"/>
      <c r="R500" s="288"/>
      <c r="S500" s="288"/>
      <c r="T500" s="309"/>
      <c r="U500" s="288"/>
      <c r="V500" s="288"/>
      <c r="W500" s="288"/>
      <c r="X500" s="288"/>
      <c r="Y500" s="288"/>
      <c r="Z500" s="288"/>
      <c r="AA500" s="288"/>
      <c r="AB500" s="288"/>
      <c r="AC500" s="288"/>
      <c r="AD500" s="288"/>
      <c r="AE500" s="288"/>
      <c r="AF500" s="288"/>
      <c r="AG500" s="288"/>
      <c r="AH500" s="288"/>
      <c r="AI500" s="288"/>
      <c r="AJ500" s="288"/>
      <c r="AK500" s="288"/>
    </row>
    <row r="501" spans="1:37" ht="16">
      <c r="A501" s="288"/>
      <c r="B501" s="288"/>
      <c r="C501" s="288"/>
      <c r="D501" s="288"/>
      <c r="E501" s="288"/>
      <c r="F501" s="288"/>
      <c r="G501" s="288"/>
      <c r="H501" s="288"/>
      <c r="I501" s="288"/>
      <c r="J501" s="288"/>
      <c r="K501" s="288"/>
      <c r="L501" s="288"/>
      <c r="M501" s="288"/>
      <c r="N501" s="288"/>
      <c r="O501" s="288"/>
      <c r="P501" s="288"/>
      <c r="Q501" s="288"/>
      <c r="R501" s="288"/>
      <c r="S501" s="288"/>
      <c r="T501" s="309"/>
      <c r="U501" s="288"/>
      <c r="V501" s="288"/>
      <c r="W501" s="288"/>
      <c r="X501" s="288"/>
      <c r="Y501" s="288"/>
      <c r="Z501" s="288"/>
      <c r="AA501" s="288"/>
      <c r="AB501" s="288"/>
      <c r="AC501" s="288"/>
      <c r="AD501" s="288"/>
      <c r="AE501" s="288"/>
      <c r="AF501" s="288"/>
      <c r="AG501" s="288"/>
      <c r="AH501" s="288"/>
      <c r="AI501" s="288"/>
      <c r="AJ501" s="288"/>
      <c r="AK501" s="288"/>
    </row>
    <row r="502" spans="1:37" ht="16">
      <c r="A502" s="288"/>
      <c r="B502" s="288"/>
      <c r="C502" s="288"/>
      <c r="D502" s="288"/>
      <c r="E502" s="288"/>
      <c r="F502" s="288"/>
      <c r="G502" s="288"/>
      <c r="H502" s="288"/>
      <c r="I502" s="288"/>
      <c r="J502" s="288"/>
      <c r="K502" s="288"/>
      <c r="L502" s="288"/>
      <c r="M502" s="288"/>
      <c r="N502" s="288"/>
      <c r="O502" s="288"/>
      <c r="P502" s="288"/>
      <c r="Q502" s="288"/>
      <c r="R502" s="288"/>
      <c r="S502" s="288"/>
      <c r="T502" s="309"/>
      <c r="U502" s="288"/>
      <c r="V502" s="288"/>
      <c r="W502" s="288"/>
      <c r="X502" s="288"/>
      <c r="Y502" s="288"/>
      <c r="Z502" s="288"/>
      <c r="AA502" s="288"/>
      <c r="AB502" s="288"/>
      <c r="AC502" s="288"/>
      <c r="AD502" s="288"/>
      <c r="AE502" s="288"/>
      <c r="AF502" s="288"/>
      <c r="AG502" s="288"/>
      <c r="AH502" s="288"/>
      <c r="AI502" s="288"/>
      <c r="AJ502" s="288"/>
      <c r="AK502" s="288"/>
    </row>
    <row r="503" spans="1:37" ht="16">
      <c r="A503" s="288"/>
      <c r="B503" s="288"/>
      <c r="C503" s="288"/>
      <c r="D503" s="288"/>
      <c r="E503" s="288"/>
      <c r="F503" s="288"/>
      <c r="G503" s="288"/>
      <c r="H503" s="288"/>
      <c r="I503" s="288"/>
      <c r="J503" s="288"/>
      <c r="K503" s="288"/>
      <c r="L503" s="288"/>
      <c r="M503" s="288"/>
      <c r="N503" s="288"/>
      <c r="O503" s="288"/>
      <c r="P503" s="288"/>
      <c r="Q503" s="288"/>
      <c r="R503" s="288"/>
      <c r="S503" s="288"/>
      <c r="T503" s="309"/>
      <c r="U503" s="288"/>
      <c r="V503" s="288"/>
      <c r="W503" s="288"/>
      <c r="X503" s="288"/>
      <c r="Y503" s="288"/>
      <c r="Z503" s="288"/>
      <c r="AA503" s="288"/>
      <c r="AB503" s="288"/>
      <c r="AC503" s="288"/>
      <c r="AD503" s="288"/>
      <c r="AE503" s="288"/>
      <c r="AF503" s="288"/>
      <c r="AG503" s="288"/>
      <c r="AH503" s="288"/>
      <c r="AI503" s="288"/>
      <c r="AJ503" s="288"/>
      <c r="AK503" s="288"/>
    </row>
    <row r="504" spans="1:37" ht="16">
      <c r="A504" s="288"/>
      <c r="B504" s="288"/>
      <c r="C504" s="288"/>
      <c r="D504" s="288"/>
      <c r="E504" s="288"/>
      <c r="F504" s="288"/>
      <c r="G504" s="288"/>
      <c r="H504" s="288"/>
      <c r="I504" s="288"/>
      <c r="J504" s="288"/>
      <c r="K504" s="288"/>
      <c r="L504" s="288"/>
      <c r="M504" s="288"/>
      <c r="N504" s="288"/>
      <c r="O504" s="288"/>
      <c r="P504" s="288"/>
      <c r="Q504" s="288"/>
      <c r="R504" s="288"/>
      <c r="S504" s="288"/>
      <c r="T504" s="309"/>
      <c r="U504" s="288"/>
      <c r="V504" s="288"/>
      <c r="W504" s="288"/>
      <c r="X504" s="288"/>
      <c r="Y504" s="288"/>
      <c r="Z504" s="288"/>
      <c r="AA504" s="288"/>
      <c r="AB504" s="288"/>
      <c r="AC504" s="288"/>
      <c r="AD504" s="288"/>
      <c r="AE504" s="288"/>
      <c r="AF504" s="288"/>
      <c r="AG504" s="288"/>
      <c r="AH504" s="288"/>
      <c r="AI504" s="288"/>
      <c r="AJ504" s="288"/>
      <c r="AK504" s="288"/>
    </row>
    <row r="505" spans="1:37" ht="16">
      <c r="A505" s="288"/>
      <c r="B505" s="288"/>
      <c r="C505" s="288"/>
      <c r="D505" s="288"/>
      <c r="E505" s="288"/>
      <c r="F505" s="288"/>
      <c r="G505" s="288"/>
      <c r="H505" s="288"/>
      <c r="I505" s="288"/>
      <c r="J505" s="288"/>
      <c r="K505" s="288"/>
      <c r="L505" s="288"/>
      <c r="M505" s="288"/>
      <c r="N505" s="288"/>
      <c r="O505" s="288"/>
      <c r="P505" s="288"/>
      <c r="Q505" s="288"/>
      <c r="R505" s="288"/>
      <c r="S505" s="288"/>
      <c r="T505" s="309"/>
      <c r="U505" s="288"/>
      <c r="V505" s="288"/>
      <c r="W505" s="288"/>
      <c r="X505" s="288"/>
      <c r="Y505" s="288"/>
      <c r="Z505" s="288"/>
      <c r="AA505" s="288"/>
      <c r="AB505" s="288"/>
      <c r="AC505" s="288"/>
      <c r="AD505" s="288"/>
      <c r="AE505" s="288"/>
      <c r="AF505" s="288"/>
      <c r="AG505" s="288"/>
      <c r="AH505" s="288"/>
      <c r="AI505" s="288"/>
      <c r="AJ505" s="288"/>
      <c r="AK505" s="288"/>
    </row>
    <row r="506" spans="1:37" ht="16">
      <c r="A506" s="288"/>
      <c r="B506" s="288"/>
      <c r="C506" s="288"/>
      <c r="D506" s="288"/>
      <c r="E506" s="288"/>
      <c r="F506" s="288"/>
      <c r="G506" s="288"/>
      <c r="H506" s="288"/>
      <c r="I506" s="288"/>
      <c r="J506" s="288"/>
      <c r="K506" s="288"/>
      <c r="L506" s="288"/>
      <c r="M506" s="288"/>
      <c r="N506" s="288"/>
      <c r="O506" s="288"/>
      <c r="P506" s="288"/>
      <c r="Q506" s="288"/>
      <c r="R506" s="288"/>
      <c r="S506" s="288"/>
      <c r="T506" s="309"/>
      <c r="U506" s="288"/>
      <c r="V506" s="288"/>
      <c r="W506" s="288"/>
      <c r="X506" s="288"/>
      <c r="Y506" s="288"/>
      <c r="Z506" s="288"/>
      <c r="AA506" s="288"/>
      <c r="AB506" s="288"/>
      <c r="AC506" s="288"/>
      <c r="AD506" s="288"/>
      <c r="AE506" s="288"/>
      <c r="AF506" s="288"/>
      <c r="AG506" s="288"/>
      <c r="AH506" s="288"/>
      <c r="AI506" s="288"/>
      <c r="AJ506" s="288"/>
      <c r="AK506" s="288"/>
    </row>
    <row r="507" spans="1:37" ht="16">
      <c r="A507" s="288"/>
      <c r="B507" s="288"/>
      <c r="C507" s="288"/>
      <c r="D507" s="288"/>
      <c r="E507" s="288"/>
      <c r="F507" s="288"/>
      <c r="G507" s="288"/>
      <c r="H507" s="288"/>
      <c r="I507" s="288"/>
      <c r="J507" s="288"/>
      <c r="K507" s="288"/>
      <c r="L507" s="288"/>
      <c r="M507" s="288"/>
      <c r="N507" s="288"/>
      <c r="O507" s="288"/>
      <c r="P507" s="288"/>
      <c r="Q507" s="288"/>
      <c r="R507" s="288"/>
      <c r="S507" s="288"/>
      <c r="T507" s="309"/>
      <c r="U507" s="288"/>
      <c r="V507" s="288"/>
      <c r="W507" s="288"/>
      <c r="X507" s="288"/>
      <c r="Y507" s="288"/>
      <c r="Z507" s="288"/>
      <c r="AA507" s="288"/>
      <c r="AB507" s="288"/>
      <c r="AC507" s="288"/>
      <c r="AD507" s="288"/>
      <c r="AE507" s="288"/>
      <c r="AF507" s="288"/>
      <c r="AG507" s="288"/>
      <c r="AH507" s="288"/>
      <c r="AI507" s="288"/>
      <c r="AJ507" s="288"/>
      <c r="AK507" s="288"/>
    </row>
    <row r="508" spans="1:37" ht="16">
      <c r="A508" s="288"/>
      <c r="B508" s="288"/>
      <c r="C508" s="288"/>
      <c r="D508" s="288"/>
      <c r="E508" s="288"/>
      <c r="F508" s="288"/>
      <c r="G508" s="288"/>
      <c r="H508" s="288"/>
      <c r="I508" s="288"/>
      <c r="J508" s="288"/>
      <c r="K508" s="288"/>
      <c r="L508" s="288"/>
      <c r="M508" s="288"/>
      <c r="N508" s="288"/>
      <c r="O508" s="288"/>
      <c r="P508" s="288"/>
      <c r="Q508" s="288"/>
      <c r="R508" s="288"/>
      <c r="S508" s="288"/>
      <c r="T508" s="309"/>
      <c r="U508" s="288"/>
      <c r="V508" s="288"/>
      <c r="W508" s="288"/>
      <c r="X508" s="288"/>
      <c r="Y508" s="288"/>
      <c r="Z508" s="288"/>
      <c r="AA508" s="288"/>
      <c r="AB508" s="288"/>
      <c r="AC508" s="288"/>
      <c r="AD508" s="288"/>
      <c r="AE508" s="288"/>
      <c r="AF508" s="288"/>
      <c r="AG508" s="288"/>
      <c r="AH508" s="288"/>
      <c r="AI508" s="288"/>
      <c r="AJ508" s="288"/>
      <c r="AK508" s="288"/>
    </row>
    <row r="509" spans="1:37" ht="16">
      <c r="A509" s="288"/>
      <c r="B509" s="288"/>
      <c r="C509" s="288"/>
      <c r="D509" s="288"/>
      <c r="E509" s="288"/>
      <c r="F509" s="288"/>
      <c r="G509" s="288"/>
      <c r="H509" s="288"/>
      <c r="I509" s="288"/>
      <c r="J509" s="288"/>
      <c r="K509" s="288"/>
      <c r="L509" s="288"/>
      <c r="M509" s="288"/>
      <c r="N509" s="288"/>
      <c r="O509" s="288"/>
      <c r="P509" s="288"/>
      <c r="Q509" s="288"/>
      <c r="R509" s="288"/>
      <c r="S509" s="288"/>
      <c r="T509" s="309"/>
      <c r="U509" s="288"/>
      <c r="V509" s="288"/>
      <c r="W509" s="288"/>
      <c r="X509" s="288"/>
      <c r="Y509" s="288"/>
      <c r="Z509" s="288"/>
      <c r="AA509" s="288"/>
      <c r="AB509" s="288"/>
      <c r="AC509" s="288"/>
      <c r="AD509" s="288"/>
      <c r="AE509" s="288"/>
      <c r="AF509" s="288"/>
      <c r="AG509" s="288"/>
      <c r="AH509" s="288"/>
      <c r="AI509" s="288"/>
      <c r="AJ509" s="288"/>
      <c r="AK509" s="288"/>
    </row>
    <row r="510" spans="1:37" ht="16">
      <c r="A510" s="288"/>
      <c r="B510" s="288"/>
      <c r="C510" s="288"/>
      <c r="D510" s="288"/>
      <c r="E510" s="288"/>
      <c r="F510" s="288"/>
      <c r="G510" s="288"/>
      <c r="H510" s="288"/>
      <c r="I510" s="288"/>
      <c r="J510" s="288"/>
      <c r="K510" s="288"/>
      <c r="L510" s="288"/>
      <c r="M510" s="288"/>
      <c r="N510" s="288"/>
      <c r="O510" s="288"/>
      <c r="P510" s="288"/>
      <c r="Q510" s="288"/>
      <c r="R510" s="288"/>
      <c r="S510" s="288"/>
      <c r="T510" s="309"/>
      <c r="U510" s="288"/>
      <c r="V510" s="288"/>
      <c r="W510" s="288"/>
      <c r="X510" s="288"/>
      <c r="Y510" s="288"/>
      <c r="Z510" s="288"/>
      <c r="AA510" s="288"/>
      <c r="AB510" s="288"/>
      <c r="AC510" s="288"/>
      <c r="AD510" s="288"/>
      <c r="AE510" s="288"/>
      <c r="AF510" s="288"/>
      <c r="AG510" s="288"/>
      <c r="AH510" s="288"/>
      <c r="AI510" s="288"/>
      <c r="AJ510" s="288"/>
      <c r="AK510" s="288"/>
    </row>
    <row r="511" spans="1:37" ht="16">
      <c r="A511" s="288"/>
      <c r="B511" s="288"/>
      <c r="C511" s="288"/>
      <c r="D511" s="288"/>
      <c r="E511" s="288"/>
      <c r="F511" s="288"/>
      <c r="G511" s="288"/>
      <c r="H511" s="288"/>
      <c r="I511" s="288"/>
      <c r="J511" s="288"/>
      <c r="K511" s="288"/>
      <c r="L511" s="288"/>
      <c r="M511" s="288"/>
      <c r="N511" s="288"/>
      <c r="O511" s="288"/>
      <c r="P511" s="288"/>
      <c r="Q511" s="288"/>
      <c r="R511" s="288"/>
      <c r="S511" s="288"/>
      <c r="T511" s="309"/>
      <c r="U511" s="288"/>
      <c r="V511" s="288"/>
      <c r="W511" s="288"/>
      <c r="X511" s="288"/>
      <c r="Y511" s="288"/>
      <c r="Z511" s="288"/>
      <c r="AA511" s="288"/>
      <c r="AB511" s="288"/>
      <c r="AC511" s="288"/>
      <c r="AD511" s="288"/>
      <c r="AE511" s="288"/>
      <c r="AF511" s="288"/>
      <c r="AG511" s="288"/>
      <c r="AH511" s="288"/>
      <c r="AI511" s="288"/>
      <c r="AJ511" s="288"/>
      <c r="AK511" s="288"/>
    </row>
    <row r="512" spans="1:37" ht="16">
      <c r="A512" s="288"/>
      <c r="B512" s="288"/>
      <c r="C512" s="288"/>
      <c r="D512" s="288"/>
      <c r="E512" s="288"/>
      <c r="F512" s="288"/>
      <c r="G512" s="288"/>
      <c r="H512" s="288"/>
      <c r="I512" s="288"/>
      <c r="J512" s="288"/>
      <c r="K512" s="288"/>
      <c r="L512" s="288"/>
      <c r="M512" s="288"/>
      <c r="N512" s="288"/>
      <c r="O512" s="288"/>
      <c r="P512" s="288"/>
      <c r="Q512" s="288"/>
      <c r="R512" s="288"/>
      <c r="S512" s="288"/>
      <c r="T512" s="309"/>
      <c r="U512" s="288"/>
      <c r="V512" s="288"/>
      <c r="W512" s="288"/>
      <c r="X512" s="288"/>
      <c r="Y512" s="288"/>
      <c r="Z512" s="288"/>
      <c r="AA512" s="288"/>
      <c r="AB512" s="288"/>
      <c r="AC512" s="288"/>
      <c r="AD512" s="288"/>
      <c r="AE512" s="288"/>
      <c r="AF512" s="288"/>
      <c r="AG512" s="288"/>
      <c r="AH512" s="288"/>
      <c r="AI512" s="288"/>
      <c r="AJ512" s="288"/>
      <c r="AK512" s="288"/>
    </row>
    <row r="513" spans="1:37" ht="16">
      <c r="A513" s="288"/>
      <c r="B513" s="288"/>
      <c r="C513" s="288"/>
      <c r="D513" s="288"/>
      <c r="E513" s="288"/>
      <c r="F513" s="288"/>
      <c r="G513" s="288"/>
      <c r="H513" s="288"/>
      <c r="I513" s="288"/>
      <c r="J513" s="288"/>
      <c r="K513" s="288"/>
      <c r="L513" s="288"/>
      <c r="M513" s="288"/>
      <c r="N513" s="288"/>
      <c r="O513" s="288"/>
      <c r="P513" s="288"/>
      <c r="Q513" s="288"/>
      <c r="R513" s="288"/>
      <c r="S513" s="288"/>
      <c r="T513" s="309"/>
      <c r="U513" s="288"/>
      <c r="V513" s="288"/>
      <c r="W513" s="288"/>
      <c r="X513" s="288"/>
      <c r="Y513" s="288"/>
      <c r="Z513" s="288"/>
      <c r="AA513" s="288"/>
      <c r="AB513" s="288"/>
      <c r="AC513" s="288"/>
      <c r="AD513" s="288"/>
      <c r="AE513" s="288"/>
      <c r="AF513" s="288"/>
      <c r="AG513" s="288"/>
      <c r="AH513" s="288"/>
      <c r="AI513" s="288"/>
      <c r="AJ513" s="288"/>
      <c r="AK513" s="288"/>
    </row>
    <row r="514" spans="1:37" ht="16">
      <c r="A514" s="288"/>
      <c r="B514" s="288"/>
      <c r="C514" s="288"/>
      <c r="D514" s="288"/>
      <c r="E514" s="288"/>
      <c r="F514" s="288"/>
      <c r="G514" s="288"/>
      <c r="H514" s="288"/>
      <c r="I514" s="288"/>
      <c r="J514" s="288"/>
      <c r="K514" s="288"/>
      <c r="L514" s="288"/>
      <c r="M514" s="288"/>
      <c r="N514" s="288"/>
      <c r="O514" s="288"/>
      <c r="P514" s="288"/>
      <c r="Q514" s="288"/>
      <c r="R514" s="288"/>
      <c r="S514" s="288"/>
      <c r="T514" s="309"/>
      <c r="U514" s="288"/>
      <c r="V514" s="288"/>
      <c r="W514" s="288"/>
      <c r="X514" s="288"/>
      <c r="Y514" s="288"/>
      <c r="Z514" s="288"/>
      <c r="AA514" s="288"/>
      <c r="AB514" s="288"/>
      <c r="AC514" s="288"/>
      <c r="AD514" s="288"/>
      <c r="AE514" s="288"/>
      <c r="AF514" s="288"/>
      <c r="AG514" s="288"/>
      <c r="AH514" s="288"/>
      <c r="AI514" s="288"/>
      <c r="AJ514" s="288"/>
      <c r="AK514" s="288"/>
    </row>
    <row r="515" spans="1:37" ht="16">
      <c r="A515" s="288"/>
      <c r="B515" s="288"/>
      <c r="C515" s="288"/>
      <c r="D515" s="288"/>
      <c r="E515" s="288"/>
      <c r="F515" s="288"/>
      <c r="G515" s="288"/>
      <c r="H515" s="288"/>
      <c r="I515" s="288"/>
      <c r="J515" s="288"/>
      <c r="K515" s="288"/>
      <c r="L515" s="288"/>
      <c r="M515" s="288"/>
      <c r="N515" s="288"/>
      <c r="O515" s="288"/>
      <c r="P515" s="288"/>
      <c r="Q515" s="288"/>
      <c r="R515" s="288"/>
      <c r="S515" s="288"/>
      <c r="T515" s="309"/>
      <c r="U515" s="288"/>
      <c r="V515" s="288"/>
      <c r="W515" s="288"/>
      <c r="X515" s="288"/>
      <c r="Y515" s="288"/>
      <c r="Z515" s="288"/>
      <c r="AA515" s="288"/>
      <c r="AB515" s="288"/>
      <c r="AC515" s="288"/>
      <c r="AD515" s="288"/>
      <c r="AE515" s="288"/>
      <c r="AF515" s="288"/>
      <c r="AG515" s="288"/>
      <c r="AH515" s="288"/>
      <c r="AI515" s="288"/>
      <c r="AJ515" s="288"/>
      <c r="AK515" s="288"/>
    </row>
    <row r="516" spans="1:37" ht="16">
      <c r="A516" s="288"/>
      <c r="B516" s="288"/>
      <c r="C516" s="288"/>
      <c r="D516" s="288"/>
      <c r="E516" s="288"/>
      <c r="F516" s="288"/>
      <c r="G516" s="288"/>
      <c r="H516" s="288"/>
      <c r="I516" s="288"/>
      <c r="J516" s="288"/>
      <c r="K516" s="288"/>
      <c r="L516" s="288"/>
      <c r="M516" s="288"/>
      <c r="N516" s="288"/>
      <c r="O516" s="288"/>
      <c r="P516" s="288"/>
      <c r="Q516" s="288"/>
      <c r="R516" s="288"/>
      <c r="S516" s="288"/>
      <c r="T516" s="309"/>
      <c r="U516" s="288"/>
      <c r="V516" s="288"/>
      <c r="W516" s="288"/>
      <c r="X516" s="288"/>
      <c r="Y516" s="288"/>
      <c r="Z516" s="288"/>
      <c r="AA516" s="288"/>
      <c r="AB516" s="288"/>
      <c r="AC516" s="288"/>
      <c r="AD516" s="288"/>
      <c r="AE516" s="288"/>
      <c r="AF516" s="288"/>
      <c r="AG516" s="288"/>
      <c r="AH516" s="288"/>
      <c r="AI516" s="288"/>
      <c r="AJ516" s="288"/>
      <c r="AK516" s="288"/>
    </row>
    <row r="517" spans="1:37" ht="16">
      <c r="A517" s="288"/>
      <c r="B517" s="288"/>
      <c r="C517" s="288"/>
      <c r="D517" s="288"/>
      <c r="E517" s="288"/>
      <c r="F517" s="288"/>
      <c r="G517" s="288"/>
      <c r="H517" s="288"/>
      <c r="I517" s="288"/>
      <c r="J517" s="288"/>
      <c r="K517" s="288"/>
      <c r="L517" s="288"/>
      <c r="M517" s="288"/>
      <c r="N517" s="288"/>
      <c r="O517" s="288"/>
      <c r="P517" s="288"/>
      <c r="Q517" s="288"/>
      <c r="R517" s="288"/>
      <c r="S517" s="288"/>
      <c r="T517" s="309"/>
      <c r="U517" s="288"/>
      <c r="V517" s="288"/>
      <c r="W517" s="288"/>
      <c r="X517" s="288"/>
      <c r="Y517" s="288"/>
      <c r="Z517" s="288"/>
      <c r="AA517" s="288"/>
      <c r="AB517" s="288"/>
      <c r="AC517" s="288"/>
      <c r="AD517" s="288"/>
      <c r="AE517" s="288"/>
      <c r="AF517" s="288"/>
      <c r="AG517" s="288"/>
      <c r="AH517" s="288"/>
      <c r="AI517" s="288"/>
      <c r="AJ517" s="288"/>
      <c r="AK517" s="288"/>
    </row>
    <row r="518" spans="1:37" ht="16">
      <c r="A518" s="288"/>
      <c r="B518" s="288"/>
      <c r="C518" s="288"/>
      <c r="D518" s="288"/>
      <c r="E518" s="288"/>
      <c r="F518" s="288"/>
      <c r="G518" s="288"/>
      <c r="H518" s="288"/>
      <c r="I518" s="288"/>
      <c r="J518" s="288"/>
      <c r="K518" s="288"/>
      <c r="L518" s="288"/>
      <c r="M518" s="288"/>
      <c r="N518" s="288"/>
      <c r="O518" s="288"/>
      <c r="P518" s="288"/>
      <c r="Q518" s="288"/>
      <c r="R518" s="288"/>
      <c r="S518" s="288"/>
      <c r="T518" s="309"/>
      <c r="U518" s="288"/>
      <c r="V518" s="288"/>
      <c r="W518" s="288"/>
      <c r="X518" s="288"/>
      <c r="Y518" s="288"/>
      <c r="Z518" s="288"/>
      <c r="AA518" s="288"/>
      <c r="AB518" s="288"/>
      <c r="AC518" s="288"/>
      <c r="AD518" s="288"/>
      <c r="AE518" s="288"/>
      <c r="AF518" s="288"/>
      <c r="AG518" s="288"/>
      <c r="AH518" s="288"/>
      <c r="AI518" s="288"/>
      <c r="AJ518" s="288"/>
      <c r="AK518" s="288"/>
    </row>
    <row r="519" spans="1:37" ht="16">
      <c r="A519" s="288"/>
      <c r="B519" s="288"/>
      <c r="C519" s="288"/>
      <c r="D519" s="288"/>
      <c r="E519" s="288"/>
      <c r="F519" s="288"/>
      <c r="G519" s="288"/>
      <c r="H519" s="288"/>
      <c r="I519" s="288"/>
      <c r="J519" s="288"/>
      <c r="K519" s="288"/>
      <c r="L519" s="288"/>
      <c r="M519" s="288"/>
      <c r="N519" s="288"/>
      <c r="O519" s="288"/>
      <c r="P519" s="288"/>
      <c r="Q519" s="288"/>
      <c r="R519" s="288"/>
      <c r="S519" s="288"/>
      <c r="T519" s="309"/>
      <c r="U519" s="288"/>
      <c r="V519" s="288"/>
      <c r="W519" s="288"/>
      <c r="X519" s="288"/>
      <c r="Y519" s="288"/>
      <c r="Z519" s="288"/>
      <c r="AA519" s="288"/>
      <c r="AB519" s="288"/>
      <c r="AC519" s="288"/>
      <c r="AD519" s="288"/>
      <c r="AE519" s="288"/>
      <c r="AF519" s="288"/>
      <c r="AG519" s="288"/>
      <c r="AH519" s="288"/>
      <c r="AI519" s="288"/>
      <c r="AJ519" s="288"/>
      <c r="AK519" s="288"/>
    </row>
    <row r="520" spans="1:37" ht="16">
      <c r="A520" s="288"/>
      <c r="B520" s="288"/>
      <c r="C520" s="288"/>
      <c r="D520" s="288"/>
      <c r="E520" s="288"/>
      <c r="F520" s="288"/>
      <c r="G520" s="288"/>
      <c r="H520" s="288"/>
      <c r="I520" s="288"/>
      <c r="J520" s="288"/>
      <c r="K520" s="288"/>
      <c r="L520" s="288"/>
      <c r="M520" s="288"/>
      <c r="N520" s="288"/>
      <c r="O520" s="288"/>
      <c r="P520" s="288"/>
      <c r="Q520" s="288"/>
      <c r="R520" s="288"/>
      <c r="S520" s="288"/>
      <c r="T520" s="309"/>
      <c r="U520" s="288"/>
      <c r="V520" s="288"/>
      <c r="W520" s="288"/>
      <c r="X520" s="288"/>
      <c r="Y520" s="288"/>
      <c r="Z520" s="288"/>
      <c r="AA520" s="288"/>
      <c r="AB520" s="288"/>
      <c r="AC520" s="288"/>
      <c r="AD520" s="288"/>
      <c r="AE520" s="288"/>
      <c r="AF520" s="288"/>
      <c r="AG520" s="288"/>
      <c r="AH520" s="288"/>
      <c r="AI520" s="288"/>
      <c r="AJ520" s="288"/>
      <c r="AK520" s="288"/>
    </row>
    <row r="521" spans="1:37" ht="16">
      <c r="A521" s="288"/>
      <c r="B521" s="288"/>
      <c r="C521" s="288"/>
      <c r="D521" s="288"/>
      <c r="E521" s="288"/>
      <c r="F521" s="288"/>
      <c r="G521" s="288"/>
      <c r="H521" s="288"/>
      <c r="I521" s="288"/>
      <c r="J521" s="288"/>
      <c r="K521" s="288"/>
      <c r="L521" s="288"/>
      <c r="M521" s="288"/>
      <c r="N521" s="288"/>
      <c r="O521" s="288"/>
      <c r="P521" s="288"/>
      <c r="Q521" s="288"/>
      <c r="R521" s="288"/>
      <c r="S521" s="288"/>
      <c r="T521" s="309"/>
      <c r="U521" s="288"/>
      <c r="V521" s="288"/>
      <c r="W521" s="288"/>
      <c r="X521" s="288"/>
      <c r="Y521" s="288"/>
      <c r="Z521" s="288"/>
      <c r="AA521" s="288"/>
      <c r="AB521" s="288"/>
      <c r="AC521" s="288"/>
      <c r="AD521" s="288"/>
      <c r="AE521" s="288"/>
      <c r="AF521" s="288"/>
      <c r="AG521" s="288"/>
      <c r="AH521" s="288"/>
      <c r="AI521" s="288"/>
      <c r="AJ521" s="288"/>
      <c r="AK521" s="288"/>
    </row>
    <row r="522" spans="1:37" ht="16">
      <c r="A522" s="288"/>
      <c r="B522" s="288"/>
      <c r="C522" s="288"/>
      <c r="D522" s="288"/>
      <c r="E522" s="288"/>
      <c r="F522" s="288"/>
      <c r="G522" s="288"/>
      <c r="H522" s="288"/>
      <c r="I522" s="288"/>
      <c r="J522" s="288"/>
      <c r="K522" s="288"/>
      <c r="L522" s="288"/>
      <c r="M522" s="288"/>
      <c r="N522" s="288"/>
      <c r="O522" s="288"/>
      <c r="P522" s="288"/>
      <c r="Q522" s="288"/>
      <c r="R522" s="288"/>
      <c r="S522" s="288"/>
      <c r="T522" s="309"/>
      <c r="U522" s="288"/>
      <c r="V522" s="288"/>
      <c r="W522" s="288"/>
      <c r="X522" s="288"/>
      <c r="Y522" s="288"/>
      <c r="Z522" s="288"/>
      <c r="AA522" s="288"/>
      <c r="AB522" s="288"/>
      <c r="AC522" s="288"/>
      <c r="AD522" s="288"/>
      <c r="AE522" s="288"/>
      <c r="AF522" s="288"/>
      <c r="AG522" s="288"/>
      <c r="AH522" s="288"/>
      <c r="AI522" s="288"/>
      <c r="AJ522" s="288"/>
      <c r="AK522" s="288"/>
    </row>
    <row r="523" spans="1:37" ht="16">
      <c r="A523" s="288"/>
      <c r="B523" s="288"/>
      <c r="C523" s="288"/>
      <c r="D523" s="288"/>
      <c r="E523" s="288"/>
      <c r="F523" s="288"/>
      <c r="G523" s="288"/>
      <c r="H523" s="288"/>
      <c r="I523" s="288"/>
      <c r="J523" s="288"/>
      <c r="K523" s="288"/>
      <c r="L523" s="288"/>
      <c r="M523" s="288"/>
      <c r="N523" s="288"/>
      <c r="O523" s="288"/>
      <c r="P523" s="288"/>
      <c r="Q523" s="288"/>
      <c r="R523" s="288"/>
      <c r="S523" s="288"/>
      <c r="T523" s="309"/>
      <c r="U523" s="288"/>
      <c r="V523" s="288"/>
      <c r="W523" s="288"/>
      <c r="X523" s="288"/>
      <c r="Y523" s="288"/>
      <c r="Z523" s="288"/>
      <c r="AA523" s="288"/>
      <c r="AB523" s="288"/>
      <c r="AC523" s="288"/>
      <c r="AD523" s="288"/>
      <c r="AE523" s="288"/>
      <c r="AF523" s="288"/>
      <c r="AG523" s="288"/>
      <c r="AH523" s="288"/>
      <c r="AI523" s="288"/>
      <c r="AJ523" s="288"/>
      <c r="AK523" s="288"/>
    </row>
    <row r="524" spans="1:37" ht="16">
      <c r="A524" s="288"/>
      <c r="B524" s="288"/>
      <c r="C524" s="288"/>
      <c r="D524" s="288"/>
      <c r="E524" s="288"/>
      <c r="F524" s="288"/>
      <c r="G524" s="288"/>
      <c r="H524" s="288"/>
      <c r="I524" s="288"/>
      <c r="J524" s="288"/>
      <c r="K524" s="288"/>
      <c r="L524" s="288"/>
      <c r="M524" s="288"/>
      <c r="N524" s="288"/>
      <c r="O524" s="288"/>
      <c r="P524" s="288"/>
      <c r="Q524" s="288"/>
      <c r="R524" s="288"/>
      <c r="S524" s="288"/>
      <c r="T524" s="309"/>
      <c r="U524" s="288"/>
      <c r="V524" s="288"/>
      <c r="W524" s="288"/>
      <c r="X524" s="288"/>
      <c r="Y524" s="288"/>
      <c r="Z524" s="288"/>
      <c r="AA524" s="288"/>
      <c r="AB524" s="288"/>
      <c r="AC524" s="288"/>
      <c r="AD524" s="288"/>
      <c r="AE524" s="288"/>
      <c r="AF524" s="288"/>
      <c r="AG524" s="288"/>
      <c r="AH524" s="288"/>
      <c r="AI524" s="288"/>
      <c r="AJ524" s="288"/>
      <c r="AK524" s="288"/>
    </row>
    <row r="525" spans="1:37" ht="16">
      <c r="A525" s="288"/>
      <c r="B525" s="288"/>
      <c r="C525" s="288"/>
      <c r="D525" s="288"/>
      <c r="E525" s="288"/>
      <c r="F525" s="288"/>
      <c r="G525" s="288"/>
      <c r="H525" s="288"/>
      <c r="I525" s="288"/>
      <c r="J525" s="288"/>
      <c r="K525" s="288"/>
      <c r="L525" s="288"/>
      <c r="M525" s="288"/>
      <c r="N525" s="288"/>
      <c r="O525" s="288"/>
      <c r="P525" s="288"/>
      <c r="Q525" s="288"/>
      <c r="R525" s="288"/>
      <c r="S525" s="288"/>
      <c r="T525" s="309"/>
      <c r="U525" s="288"/>
      <c r="V525" s="288"/>
      <c r="W525" s="288"/>
      <c r="X525" s="288"/>
      <c r="Y525" s="288"/>
      <c r="Z525" s="288"/>
      <c r="AA525" s="288"/>
      <c r="AB525" s="288"/>
      <c r="AC525" s="288"/>
      <c r="AD525" s="288"/>
      <c r="AE525" s="288"/>
      <c r="AF525" s="288"/>
      <c r="AG525" s="288"/>
      <c r="AH525" s="288"/>
      <c r="AI525" s="288"/>
      <c r="AJ525" s="288"/>
      <c r="AK525" s="288"/>
    </row>
    <row r="526" spans="1:37" ht="16">
      <c r="A526" s="288"/>
      <c r="B526" s="288"/>
      <c r="C526" s="288"/>
      <c r="D526" s="288"/>
      <c r="E526" s="288"/>
      <c r="F526" s="288"/>
      <c r="G526" s="288"/>
      <c r="H526" s="288"/>
      <c r="I526" s="288"/>
      <c r="J526" s="288"/>
      <c r="K526" s="288"/>
      <c r="L526" s="288"/>
      <c r="M526" s="288"/>
      <c r="N526" s="288"/>
      <c r="O526" s="288"/>
      <c r="P526" s="288"/>
      <c r="Q526" s="288"/>
      <c r="R526" s="288"/>
      <c r="S526" s="288"/>
      <c r="T526" s="309"/>
      <c r="U526" s="288"/>
      <c r="V526" s="288"/>
      <c r="W526" s="288"/>
      <c r="X526" s="288"/>
      <c r="Y526" s="288"/>
      <c r="Z526" s="288"/>
      <c r="AA526" s="288"/>
      <c r="AB526" s="288"/>
      <c r="AC526" s="288"/>
      <c r="AD526" s="288"/>
      <c r="AE526" s="288"/>
      <c r="AF526" s="288"/>
      <c r="AG526" s="288"/>
      <c r="AH526" s="288"/>
      <c r="AI526" s="288"/>
      <c r="AJ526" s="288"/>
      <c r="AK526" s="288"/>
    </row>
    <row r="527" spans="1:37" ht="16">
      <c r="A527" s="288"/>
      <c r="B527" s="288"/>
      <c r="C527" s="288"/>
      <c r="D527" s="288"/>
      <c r="E527" s="288"/>
      <c r="F527" s="288"/>
      <c r="G527" s="288"/>
      <c r="H527" s="288"/>
      <c r="I527" s="288"/>
      <c r="J527" s="288"/>
      <c r="K527" s="288"/>
      <c r="L527" s="288"/>
      <c r="M527" s="288"/>
      <c r="N527" s="288"/>
      <c r="O527" s="288"/>
      <c r="P527" s="288"/>
      <c r="Q527" s="288"/>
      <c r="R527" s="288"/>
      <c r="S527" s="288"/>
      <c r="T527" s="309"/>
      <c r="U527" s="288"/>
      <c r="V527" s="288"/>
      <c r="W527" s="288"/>
      <c r="X527" s="288"/>
      <c r="Y527" s="288"/>
      <c r="Z527" s="288"/>
      <c r="AA527" s="288"/>
      <c r="AB527" s="288"/>
      <c r="AC527" s="288"/>
      <c r="AD527" s="288"/>
      <c r="AE527" s="288"/>
      <c r="AF527" s="288"/>
      <c r="AG527" s="288"/>
      <c r="AH527" s="288"/>
      <c r="AI527" s="288"/>
      <c r="AJ527" s="288"/>
      <c r="AK527" s="288"/>
    </row>
    <row r="528" spans="1:37" ht="16">
      <c r="A528" s="288"/>
      <c r="B528" s="288"/>
      <c r="C528" s="288"/>
      <c r="D528" s="288"/>
      <c r="E528" s="288"/>
      <c r="F528" s="288"/>
      <c r="G528" s="288"/>
      <c r="H528" s="288"/>
      <c r="I528" s="288"/>
      <c r="J528" s="288"/>
      <c r="K528" s="288"/>
      <c r="L528" s="288"/>
      <c r="M528" s="288"/>
      <c r="N528" s="288"/>
      <c r="O528" s="288"/>
      <c r="P528" s="288"/>
      <c r="Q528" s="288"/>
      <c r="R528" s="288"/>
      <c r="S528" s="288"/>
      <c r="T528" s="309"/>
      <c r="U528" s="288"/>
      <c r="V528" s="288"/>
      <c r="W528" s="288"/>
      <c r="X528" s="288"/>
      <c r="Y528" s="288"/>
      <c r="Z528" s="288"/>
      <c r="AA528" s="288"/>
      <c r="AB528" s="288"/>
      <c r="AC528" s="288"/>
      <c r="AD528" s="288"/>
      <c r="AE528" s="288"/>
      <c r="AF528" s="288"/>
      <c r="AG528" s="288"/>
      <c r="AH528" s="288"/>
      <c r="AI528" s="288"/>
      <c r="AJ528" s="288"/>
      <c r="AK528" s="288"/>
    </row>
    <row r="529" spans="1:37" ht="16">
      <c r="A529" s="288"/>
      <c r="B529" s="288"/>
      <c r="C529" s="288"/>
      <c r="D529" s="288"/>
      <c r="E529" s="288"/>
      <c r="F529" s="288"/>
      <c r="G529" s="288"/>
      <c r="H529" s="288"/>
      <c r="I529" s="288"/>
      <c r="J529" s="288"/>
      <c r="K529" s="288"/>
      <c r="L529" s="288"/>
      <c r="M529" s="288"/>
      <c r="N529" s="288"/>
      <c r="O529" s="288"/>
      <c r="P529" s="288"/>
      <c r="Q529" s="288"/>
      <c r="R529" s="288"/>
      <c r="S529" s="288"/>
      <c r="T529" s="309"/>
      <c r="U529" s="288"/>
      <c r="V529" s="288"/>
      <c r="W529" s="288"/>
      <c r="X529" s="288"/>
      <c r="Y529" s="288"/>
      <c r="Z529" s="288"/>
      <c r="AA529" s="288"/>
      <c r="AB529" s="288"/>
      <c r="AC529" s="288"/>
      <c r="AD529" s="288"/>
      <c r="AE529" s="288"/>
      <c r="AF529" s="288"/>
      <c r="AG529" s="288"/>
      <c r="AH529" s="288"/>
      <c r="AI529" s="288"/>
      <c r="AJ529" s="288"/>
      <c r="AK529" s="288"/>
    </row>
    <row r="530" spans="1:37" ht="16">
      <c r="A530" s="288"/>
      <c r="B530" s="288"/>
      <c r="C530" s="288"/>
      <c r="D530" s="288"/>
      <c r="E530" s="288"/>
      <c r="F530" s="288"/>
      <c r="G530" s="288"/>
      <c r="H530" s="288"/>
      <c r="I530" s="288"/>
      <c r="J530" s="288"/>
      <c r="K530" s="288"/>
      <c r="L530" s="288"/>
      <c r="M530" s="288"/>
      <c r="N530" s="288"/>
      <c r="O530" s="288"/>
      <c r="P530" s="288"/>
      <c r="Q530" s="288"/>
      <c r="R530" s="288"/>
      <c r="S530" s="288"/>
      <c r="T530" s="309"/>
      <c r="U530" s="288"/>
      <c r="V530" s="288"/>
      <c r="W530" s="288"/>
      <c r="X530" s="288"/>
      <c r="Y530" s="288"/>
      <c r="Z530" s="288"/>
      <c r="AA530" s="288"/>
      <c r="AB530" s="288"/>
      <c r="AC530" s="288"/>
      <c r="AD530" s="288"/>
      <c r="AE530" s="288"/>
      <c r="AF530" s="288"/>
      <c r="AG530" s="288"/>
      <c r="AH530" s="288"/>
      <c r="AI530" s="288"/>
      <c r="AJ530" s="288"/>
      <c r="AK530" s="288"/>
    </row>
    <row r="531" spans="1:37" ht="16">
      <c r="A531" s="288"/>
      <c r="B531" s="288"/>
      <c r="C531" s="288"/>
      <c r="D531" s="288"/>
      <c r="E531" s="288"/>
      <c r="F531" s="288"/>
      <c r="G531" s="288"/>
      <c r="H531" s="288"/>
      <c r="I531" s="288"/>
      <c r="J531" s="288"/>
      <c r="K531" s="288"/>
      <c r="L531" s="288"/>
      <c r="M531" s="288"/>
      <c r="N531" s="288"/>
      <c r="O531" s="288"/>
      <c r="P531" s="288"/>
      <c r="Q531" s="288"/>
      <c r="R531" s="288"/>
      <c r="S531" s="288"/>
      <c r="T531" s="309"/>
      <c r="U531" s="288"/>
      <c r="V531" s="288"/>
      <c r="W531" s="288"/>
      <c r="X531" s="288"/>
      <c r="Y531" s="288"/>
      <c r="Z531" s="288"/>
      <c r="AA531" s="288"/>
      <c r="AB531" s="288"/>
      <c r="AC531" s="288"/>
      <c r="AD531" s="288"/>
      <c r="AE531" s="288"/>
      <c r="AF531" s="288"/>
      <c r="AG531" s="288"/>
      <c r="AH531" s="288"/>
      <c r="AI531" s="288"/>
      <c r="AJ531" s="288"/>
      <c r="AK531" s="288"/>
    </row>
    <row r="532" spans="1:37" ht="16">
      <c r="A532" s="288"/>
      <c r="B532" s="288"/>
      <c r="C532" s="288"/>
      <c r="D532" s="288"/>
      <c r="E532" s="288"/>
      <c r="F532" s="288"/>
      <c r="G532" s="288"/>
      <c r="H532" s="288"/>
      <c r="I532" s="288"/>
      <c r="J532" s="288"/>
      <c r="K532" s="288"/>
      <c r="L532" s="288"/>
      <c r="M532" s="288"/>
      <c r="N532" s="288"/>
      <c r="O532" s="288"/>
      <c r="P532" s="288"/>
      <c r="Q532" s="288"/>
      <c r="R532" s="288"/>
      <c r="S532" s="288"/>
      <c r="T532" s="309"/>
      <c r="U532" s="288"/>
      <c r="V532" s="288"/>
      <c r="W532" s="288"/>
      <c r="X532" s="288"/>
      <c r="Y532" s="288"/>
      <c r="Z532" s="288"/>
      <c r="AA532" s="288"/>
      <c r="AB532" s="288"/>
      <c r="AC532" s="288"/>
      <c r="AD532" s="288"/>
      <c r="AE532" s="288"/>
      <c r="AF532" s="288"/>
      <c r="AG532" s="288"/>
      <c r="AH532" s="288"/>
      <c r="AI532" s="288"/>
      <c r="AJ532" s="288"/>
      <c r="AK532" s="288"/>
    </row>
    <row r="533" spans="1:37" ht="16">
      <c r="A533" s="288"/>
      <c r="B533" s="288"/>
      <c r="C533" s="288"/>
      <c r="D533" s="288"/>
      <c r="E533" s="288"/>
      <c r="F533" s="288"/>
      <c r="G533" s="288"/>
      <c r="H533" s="288"/>
      <c r="I533" s="288"/>
      <c r="J533" s="288"/>
      <c r="K533" s="288"/>
      <c r="L533" s="288"/>
      <c r="M533" s="288"/>
      <c r="N533" s="288"/>
      <c r="O533" s="288"/>
      <c r="P533" s="288"/>
      <c r="Q533" s="288"/>
      <c r="R533" s="288"/>
      <c r="S533" s="288"/>
      <c r="T533" s="309"/>
      <c r="U533" s="288"/>
      <c r="V533" s="288"/>
      <c r="W533" s="288"/>
      <c r="X533" s="288"/>
      <c r="Y533" s="288"/>
      <c r="Z533" s="288"/>
      <c r="AA533" s="288"/>
      <c r="AB533" s="288"/>
      <c r="AC533" s="288"/>
      <c r="AD533" s="288"/>
      <c r="AE533" s="288"/>
      <c r="AF533" s="288"/>
      <c r="AG533" s="288"/>
      <c r="AH533" s="288"/>
      <c r="AI533" s="288"/>
      <c r="AJ533" s="288"/>
      <c r="AK533" s="288"/>
    </row>
    <row r="534" spans="1:37" ht="16">
      <c r="A534" s="288"/>
      <c r="B534" s="288"/>
      <c r="C534" s="288"/>
      <c r="D534" s="288"/>
      <c r="E534" s="288"/>
      <c r="F534" s="288"/>
      <c r="G534" s="288"/>
      <c r="H534" s="288"/>
      <c r="I534" s="288"/>
      <c r="J534" s="288"/>
      <c r="K534" s="288"/>
      <c r="L534" s="288"/>
      <c r="M534" s="288"/>
      <c r="N534" s="288"/>
      <c r="O534" s="288"/>
      <c r="P534" s="288"/>
      <c r="Q534" s="288"/>
      <c r="R534" s="288"/>
      <c r="S534" s="288"/>
      <c r="T534" s="309"/>
      <c r="U534" s="288"/>
      <c r="V534" s="288"/>
      <c r="W534" s="288"/>
      <c r="X534" s="288"/>
      <c r="Y534" s="288"/>
      <c r="Z534" s="288"/>
      <c r="AA534" s="288"/>
      <c r="AB534" s="288"/>
      <c r="AC534" s="288"/>
      <c r="AD534" s="288"/>
      <c r="AE534" s="288"/>
      <c r="AF534" s="288"/>
      <c r="AG534" s="288"/>
      <c r="AH534" s="288"/>
      <c r="AI534" s="288"/>
      <c r="AJ534" s="288"/>
      <c r="AK534" s="288"/>
    </row>
    <row r="535" spans="1:37" ht="16">
      <c r="A535" s="288"/>
      <c r="B535" s="288"/>
      <c r="C535" s="288"/>
      <c r="D535" s="288"/>
      <c r="E535" s="288"/>
      <c r="F535" s="288"/>
      <c r="G535" s="288"/>
      <c r="H535" s="288"/>
      <c r="I535" s="288"/>
      <c r="J535" s="288"/>
      <c r="K535" s="288"/>
      <c r="L535" s="288"/>
      <c r="M535" s="288"/>
      <c r="N535" s="288"/>
      <c r="O535" s="288"/>
      <c r="P535" s="288"/>
      <c r="Q535" s="288"/>
      <c r="R535" s="288"/>
      <c r="S535" s="288"/>
      <c r="T535" s="309"/>
      <c r="U535" s="288"/>
      <c r="V535" s="288"/>
      <c r="W535" s="288"/>
      <c r="X535" s="288"/>
      <c r="Y535" s="288"/>
      <c r="Z535" s="288"/>
      <c r="AA535" s="288"/>
      <c r="AB535" s="288"/>
      <c r="AC535" s="288"/>
      <c r="AD535" s="288"/>
      <c r="AE535" s="288"/>
      <c r="AF535" s="288"/>
      <c r="AG535" s="288"/>
      <c r="AH535" s="288"/>
      <c r="AI535" s="288"/>
      <c r="AJ535" s="288"/>
      <c r="AK535" s="288"/>
    </row>
    <row r="536" spans="1:37" ht="16">
      <c r="A536" s="288"/>
      <c r="B536" s="288"/>
      <c r="C536" s="288"/>
      <c r="D536" s="288"/>
      <c r="E536" s="288"/>
      <c r="F536" s="288"/>
      <c r="G536" s="288"/>
      <c r="H536" s="288"/>
      <c r="I536" s="288"/>
      <c r="J536" s="288"/>
      <c r="K536" s="288"/>
      <c r="L536" s="288"/>
      <c r="M536" s="288"/>
      <c r="N536" s="288"/>
      <c r="O536" s="288"/>
      <c r="P536" s="288"/>
      <c r="Q536" s="288"/>
      <c r="R536" s="288"/>
      <c r="S536" s="288"/>
      <c r="T536" s="309"/>
      <c r="U536" s="288"/>
      <c r="V536" s="288"/>
      <c r="W536" s="288"/>
      <c r="X536" s="288"/>
      <c r="Y536" s="288"/>
      <c r="Z536" s="288"/>
      <c r="AA536" s="288"/>
      <c r="AB536" s="288"/>
      <c r="AC536" s="288"/>
      <c r="AD536" s="288"/>
      <c r="AE536" s="288"/>
      <c r="AF536" s="288"/>
      <c r="AG536" s="288"/>
      <c r="AH536" s="288"/>
      <c r="AI536" s="288"/>
      <c r="AJ536" s="288"/>
      <c r="AK536" s="288"/>
    </row>
    <row r="537" spans="1:37" ht="16">
      <c r="A537" s="288"/>
      <c r="B537" s="288"/>
      <c r="C537" s="288"/>
      <c r="D537" s="288"/>
      <c r="E537" s="288"/>
      <c r="F537" s="288"/>
      <c r="G537" s="288"/>
      <c r="H537" s="288"/>
      <c r="I537" s="288"/>
      <c r="J537" s="288"/>
      <c r="K537" s="288"/>
      <c r="L537" s="288"/>
      <c r="M537" s="288"/>
      <c r="N537" s="288"/>
      <c r="O537" s="288"/>
      <c r="P537" s="288"/>
      <c r="Q537" s="288"/>
      <c r="R537" s="288"/>
      <c r="S537" s="288"/>
      <c r="T537" s="309"/>
      <c r="U537" s="288"/>
      <c r="V537" s="288"/>
      <c r="W537" s="288"/>
      <c r="X537" s="288"/>
      <c r="Y537" s="288"/>
      <c r="Z537" s="288"/>
      <c r="AA537" s="288"/>
      <c r="AB537" s="288"/>
      <c r="AC537" s="288"/>
      <c r="AD537" s="288"/>
      <c r="AE537" s="288"/>
      <c r="AF537" s="288"/>
      <c r="AG537" s="288"/>
      <c r="AH537" s="288"/>
      <c r="AI537" s="288"/>
      <c r="AJ537" s="288"/>
      <c r="AK537" s="288"/>
    </row>
    <row r="538" spans="1:37" ht="16">
      <c r="A538" s="288"/>
      <c r="B538" s="288"/>
      <c r="C538" s="288"/>
      <c r="D538" s="288"/>
      <c r="E538" s="288"/>
      <c r="F538" s="288"/>
      <c r="G538" s="288"/>
      <c r="H538" s="288"/>
      <c r="I538" s="288"/>
      <c r="J538" s="288"/>
      <c r="K538" s="288"/>
      <c r="L538" s="288"/>
      <c r="M538" s="288"/>
      <c r="N538" s="288"/>
      <c r="O538" s="288"/>
      <c r="P538" s="288"/>
      <c r="Q538" s="288"/>
      <c r="R538" s="288"/>
      <c r="S538" s="288"/>
      <c r="T538" s="309"/>
      <c r="U538" s="288"/>
      <c r="V538" s="288"/>
      <c r="W538" s="288"/>
      <c r="X538" s="288"/>
      <c r="Y538" s="288"/>
      <c r="Z538" s="288"/>
      <c r="AA538" s="288"/>
      <c r="AB538" s="288"/>
      <c r="AC538" s="288"/>
      <c r="AD538" s="288"/>
      <c r="AE538" s="288"/>
      <c r="AF538" s="288"/>
      <c r="AG538" s="288"/>
      <c r="AH538" s="288"/>
      <c r="AI538" s="288"/>
      <c r="AJ538" s="288"/>
      <c r="AK538" s="288"/>
    </row>
    <row r="539" spans="1:37" ht="16">
      <c r="A539" s="288"/>
      <c r="B539" s="288"/>
      <c r="C539" s="288"/>
      <c r="D539" s="288"/>
      <c r="E539" s="288"/>
      <c r="F539" s="288"/>
      <c r="G539" s="288"/>
      <c r="H539" s="288"/>
      <c r="I539" s="288"/>
      <c r="J539" s="288"/>
      <c r="K539" s="288"/>
      <c r="L539" s="288"/>
      <c r="M539" s="288"/>
      <c r="N539" s="288"/>
      <c r="O539" s="288"/>
      <c r="P539" s="288"/>
      <c r="Q539" s="288"/>
      <c r="R539" s="288"/>
      <c r="S539" s="288"/>
      <c r="T539" s="309"/>
      <c r="U539" s="288"/>
      <c r="V539" s="288"/>
      <c r="W539" s="288"/>
      <c r="X539" s="288"/>
      <c r="Y539" s="288"/>
      <c r="Z539" s="288"/>
      <c r="AA539" s="288"/>
      <c r="AB539" s="288"/>
      <c r="AC539" s="288"/>
      <c r="AD539" s="288"/>
      <c r="AE539" s="288"/>
      <c r="AF539" s="288"/>
      <c r="AG539" s="288"/>
      <c r="AH539" s="288"/>
      <c r="AI539" s="288"/>
      <c r="AJ539" s="288"/>
      <c r="AK539" s="288"/>
    </row>
    <row r="540" spans="1:37" ht="16">
      <c r="A540" s="288"/>
      <c r="B540" s="288"/>
      <c r="C540" s="288"/>
      <c r="D540" s="288"/>
      <c r="E540" s="288"/>
      <c r="F540" s="288"/>
      <c r="G540" s="288"/>
      <c r="H540" s="288"/>
      <c r="I540" s="288"/>
      <c r="J540" s="288"/>
      <c r="K540" s="288"/>
      <c r="L540" s="288"/>
      <c r="M540" s="288"/>
      <c r="N540" s="288"/>
      <c r="O540" s="288"/>
      <c r="P540" s="288"/>
      <c r="Q540" s="288"/>
      <c r="R540" s="288"/>
      <c r="S540" s="288"/>
      <c r="T540" s="309"/>
      <c r="U540" s="288"/>
      <c r="V540" s="288"/>
      <c r="W540" s="288"/>
      <c r="X540" s="288"/>
      <c r="Y540" s="288"/>
      <c r="Z540" s="288"/>
      <c r="AA540" s="288"/>
      <c r="AB540" s="288"/>
      <c r="AC540" s="288"/>
      <c r="AD540" s="288"/>
      <c r="AE540" s="288"/>
      <c r="AF540" s="288"/>
      <c r="AG540" s="288"/>
      <c r="AH540" s="288"/>
      <c r="AI540" s="288"/>
      <c r="AJ540" s="288"/>
      <c r="AK540" s="288"/>
    </row>
    <row r="541" spans="1:37" ht="16">
      <c r="A541" s="288"/>
      <c r="B541" s="288"/>
      <c r="C541" s="288"/>
      <c r="D541" s="288"/>
      <c r="E541" s="288"/>
      <c r="F541" s="288"/>
      <c r="G541" s="288"/>
      <c r="H541" s="288"/>
      <c r="I541" s="288"/>
      <c r="J541" s="288"/>
      <c r="K541" s="288"/>
      <c r="L541" s="288"/>
      <c r="M541" s="288"/>
      <c r="N541" s="288"/>
      <c r="O541" s="288"/>
      <c r="P541" s="288"/>
      <c r="Q541" s="288"/>
      <c r="R541" s="288"/>
      <c r="S541" s="288"/>
      <c r="T541" s="309"/>
      <c r="U541" s="288"/>
      <c r="V541" s="288"/>
      <c r="W541" s="288"/>
      <c r="X541" s="288"/>
      <c r="Y541" s="288"/>
      <c r="Z541" s="288"/>
      <c r="AA541" s="288"/>
      <c r="AB541" s="288"/>
      <c r="AC541" s="288"/>
      <c r="AD541" s="288"/>
      <c r="AE541" s="288"/>
      <c r="AF541" s="288"/>
      <c r="AG541" s="288"/>
      <c r="AH541" s="288"/>
      <c r="AI541" s="288"/>
      <c r="AJ541" s="288"/>
      <c r="AK541" s="288"/>
    </row>
    <row r="542" spans="1:37" ht="16">
      <c r="A542" s="288"/>
      <c r="B542" s="288"/>
      <c r="C542" s="288"/>
      <c r="D542" s="288"/>
      <c r="E542" s="288"/>
      <c r="F542" s="288"/>
      <c r="G542" s="288"/>
      <c r="H542" s="288"/>
      <c r="I542" s="288"/>
      <c r="J542" s="288"/>
      <c r="K542" s="288"/>
      <c r="L542" s="288"/>
      <c r="M542" s="288"/>
      <c r="N542" s="288"/>
      <c r="O542" s="288"/>
      <c r="P542" s="288"/>
      <c r="Q542" s="288"/>
      <c r="R542" s="288"/>
      <c r="S542" s="288"/>
      <c r="T542" s="309"/>
      <c r="U542" s="288"/>
      <c r="V542" s="288"/>
      <c r="W542" s="288"/>
      <c r="X542" s="288"/>
      <c r="Y542" s="288"/>
      <c r="Z542" s="288"/>
      <c r="AA542" s="288"/>
      <c r="AB542" s="288"/>
      <c r="AC542" s="288"/>
      <c r="AD542" s="288"/>
      <c r="AE542" s="288"/>
      <c r="AF542" s="288"/>
      <c r="AG542" s="288"/>
      <c r="AH542" s="288"/>
      <c r="AI542" s="288"/>
      <c r="AJ542" s="288"/>
      <c r="AK542" s="288"/>
    </row>
    <row r="543" spans="1:37" ht="16">
      <c r="A543" s="288"/>
      <c r="B543" s="288"/>
      <c r="C543" s="288"/>
      <c r="D543" s="288"/>
      <c r="E543" s="288"/>
      <c r="F543" s="288"/>
      <c r="G543" s="288"/>
      <c r="H543" s="288"/>
      <c r="I543" s="288"/>
      <c r="J543" s="288"/>
      <c r="K543" s="288"/>
      <c r="L543" s="288"/>
      <c r="M543" s="288"/>
      <c r="N543" s="288"/>
      <c r="O543" s="288"/>
      <c r="P543" s="288"/>
      <c r="Q543" s="288"/>
      <c r="R543" s="288"/>
      <c r="S543" s="288"/>
      <c r="T543" s="309"/>
      <c r="U543" s="288"/>
      <c r="V543" s="288"/>
      <c r="W543" s="288"/>
      <c r="X543" s="288"/>
      <c r="Y543" s="288"/>
      <c r="Z543" s="288"/>
      <c r="AA543" s="288"/>
      <c r="AB543" s="288"/>
      <c r="AC543" s="288"/>
      <c r="AD543" s="288"/>
      <c r="AE543" s="288"/>
      <c r="AF543" s="288"/>
      <c r="AG543" s="288"/>
      <c r="AH543" s="288"/>
      <c r="AI543" s="288"/>
      <c r="AJ543" s="288"/>
      <c r="AK543" s="288"/>
    </row>
    <row r="544" spans="1:37" ht="16">
      <c r="A544" s="288"/>
      <c r="B544" s="288"/>
      <c r="C544" s="288"/>
      <c r="D544" s="288"/>
      <c r="E544" s="288"/>
      <c r="F544" s="288"/>
      <c r="G544" s="288"/>
      <c r="H544" s="288"/>
      <c r="I544" s="288"/>
      <c r="J544" s="288"/>
      <c r="K544" s="288"/>
      <c r="L544" s="288"/>
      <c r="M544" s="288"/>
      <c r="N544" s="288"/>
      <c r="O544" s="288"/>
      <c r="P544" s="288"/>
      <c r="Q544" s="288"/>
      <c r="R544" s="288"/>
      <c r="S544" s="288"/>
      <c r="T544" s="309"/>
      <c r="U544" s="288"/>
      <c r="V544" s="288"/>
      <c r="W544" s="288"/>
      <c r="X544" s="288"/>
      <c r="Y544" s="288"/>
      <c r="Z544" s="288"/>
      <c r="AA544" s="288"/>
      <c r="AB544" s="288"/>
      <c r="AC544" s="288"/>
      <c r="AD544" s="288"/>
      <c r="AE544" s="288"/>
      <c r="AF544" s="288"/>
      <c r="AG544" s="288"/>
      <c r="AH544" s="288"/>
      <c r="AI544" s="288"/>
      <c r="AJ544" s="288"/>
      <c r="AK544" s="288"/>
    </row>
    <row r="545" spans="1:37" ht="16">
      <c r="A545" s="288"/>
      <c r="B545" s="288"/>
      <c r="C545" s="288"/>
      <c r="D545" s="288"/>
      <c r="E545" s="288"/>
      <c r="F545" s="288"/>
      <c r="G545" s="288"/>
      <c r="H545" s="288"/>
      <c r="I545" s="288"/>
      <c r="J545" s="288"/>
      <c r="K545" s="288"/>
      <c r="L545" s="288"/>
      <c r="M545" s="288"/>
      <c r="N545" s="288"/>
      <c r="O545" s="288"/>
      <c r="P545" s="288"/>
      <c r="Q545" s="288"/>
      <c r="R545" s="288"/>
      <c r="S545" s="288"/>
      <c r="T545" s="309"/>
      <c r="U545" s="288"/>
      <c r="V545" s="288"/>
      <c r="W545" s="288"/>
      <c r="X545" s="288"/>
      <c r="Y545" s="288"/>
      <c r="Z545" s="288"/>
      <c r="AA545" s="288"/>
      <c r="AB545" s="288"/>
      <c r="AC545" s="288"/>
      <c r="AD545" s="288"/>
      <c r="AE545" s="288"/>
      <c r="AF545" s="288"/>
      <c r="AG545" s="288"/>
      <c r="AH545" s="288"/>
      <c r="AI545" s="288"/>
      <c r="AJ545" s="288"/>
      <c r="AK545" s="288"/>
    </row>
    <row r="546" spans="1:37" ht="16">
      <c r="A546" s="288"/>
      <c r="B546" s="288"/>
      <c r="C546" s="288"/>
      <c r="D546" s="288"/>
      <c r="E546" s="288"/>
      <c r="F546" s="288"/>
      <c r="G546" s="288"/>
      <c r="H546" s="288"/>
      <c r="I546" s="288"/>
      <c r="J546" s="288"/>
      <c r="K546" s="288"/>
      <c r="L546" s="288"/>
      <c r="M546" s="288"/>
      <c r="N546" s="288"/>
      <c r="O546" s="288"/>
      <c r="P546" s="288"/>
      <c r="Q546" s="288"/>
      <c r="R546" s="288"/>
      <c r="S546" s="288"/>
      <c r="T546" s="309"/>
      <c r="U546" s="288"/>
      <c r="V546" s="288"/>
      <c r="W546" s="288"/>
      <c r="X546" s="288"/>
      <c r="Y546" s="288"/>
      <c r="Z546" s="288"/>
      <c r="AA546" s="288"/>
      <c r="AB546" s="288"/>
      <c r="AC546" s="288"/>
      <c r="AD546" s="288"/>
      <c r="AE546" s="288"/>
      <c r="AF546" s="288"/>
      <c r="AG546" s="288"/>
      <c r="AH546" s="288"/>
      <c r="AI546" s="288"/>
      <c r="AJ546" s="288"/>
      <c r="AK546" s="288"/>
    </row>
    <row r="547" spans="1:37" ht="16">
      <c r="A547" s="288"/>
      <c r="B547" s="288"/>
      <c r="C547" s="288"/>
      <c r="D547" s="288"/>
      <c r="E547" s="288"/>
      <c r="F547" s="288"/>
      <c r="G547" s="288"/>
      <c r="H547" s="288"/>
      <c r="I547" s="288"/>
      <c r="J547" s="288"/>
      <c r="K547" s="288"/>
      <c r="L547" s="288"/>
      <c r="M547" s="288"/>
      <c r="N547" s="288"/>
      <c r="O547" s="288"/>
      <c r="P547" s="288"/>
      <c r="Q547" s="288"/>
      <c r="R547" s="288"/>
      <c r="S547" s="288"/>
      <c r="T547" s="309"/>
      <c r="U547" s="288"/>
      <c r="V547" s="288"/>
      <c r="W547" s="288"/>
      <c r="X547" s="288"/>
      <c r="Y547" s="288"/>
      <c r="Z547" s="288"/>
      <c r="AA547" s="288"/>
      <c r="AB547" s="288"/>
      <c r="AC547" s="288"/>
      <c r="AD547" s="288"/>
      <c r="AE547" s="288"/>
      <c r="AF547" s="288"/>
      <c r="AG547" s="288"/>
      <c r="AH547" s="288"/>
      <c r="AI547" s="288"/>
      <c r="AJ547" s="288"/>
      <c r="AK547" s="288"/>
    </row>
    <row r="548" spans="1:37" ht="16">
      <c r="A548" s="288"/>
      <c r="B548" s="288"/>
      <c r="C548" s="288"/>
      <c r="D548" s="288"/>
      <c r="E548" s="288"/>
      <c r="F548" s="288"/>
      <c r="G548" s="288"/>
      <c r="H548" s="288"/>
      <c r="I548" s="288"/>
      <c r="J548" s="288"/>
      <c r="K548" s="288"/>
      <c r="L548" s="288"/>
      <c r="M548" s="288"/>
      <c r="N548" s="288"/>
      <c r="O548" s="288"/>
      <c r="P548" s="288"/>
      <c r="Q548" s="288"/>
      <c r="R548" s="288"/>
      <c r="S548" s="288"/>
      <c r="T548" s="309"/>
      <c r="U548" s="288"/>
      <c r="V548" s="288"/>
      <c r="W548" s="288"/>
      <c r="X548" s="288"/>
      <c r="Y548" s="288"/>
      <c r="Z548" s="288"/>
      <c r="AA548" s="288"/>
      <c r="AB548" s="288"/>
      <c r="AC548" s="288"/>
      <c r="AD548" s="288"/>
      <c r="AE548" s="288"/>
      <c r="AF548" s="288"/>
      <c r="AG548" s="288"/>
      <c r="AH548" s="288"/>
      <c r="AI548" s="288"/>
      <c r="AJ548" s="288"/>
      <c r="AK548" s="288"/>
    </row>
    <row r="549" spans="1:37" ht="16">
      <c r="A549" s="288"/>
      <c r="B549" s="288"/>
      <c r="C549" s="288"/>
      <c r="D549" s="288"/>
      <c r="E549" s="288"/>
      <c r="F549" s="288"/>
      <c r="G549" s="288"/>
      <c r="H549" s="288"/>
      <c r="I549" s="288"/>
      <c r="J549" s="288"/>
      <c r="K549" s="288"/>
      <c r="L549" s="288"/>
      <c r="M549" s="288"/>
      <c r="N549" s="288"/>
      <c r="O549" s="288"/>
      <c r="P549" s="288"/>
      <c r="Q549" s="288"/>
      <c r="R549" s="288"/>
      <c r="S549" s="288"/>
      <c r="T549" s="309"/>
      <c r="U549" s="288"/>
      <c r="V549" s="288"/>
      <c r="W549" s="288"/>
      <c r="X549" s="288"/>
      <c r="Y549" s="288"/>
      <c r="Z549" s="288"/>
      <c r="AA549" s="288"/>
      <c r="AB549" s="288"/>
      <c r="AC549" s="288"/>
      <c r="AD549" s="288"/>
      <c r="AE549" s="288"/>
      <c r="AF549" s="288"/>
      <c r="AG549" s="288"/>
      <c r="AH549" s="288"/>
      <c r="AI549" s="288"/>
      <c r="AJ549" s="288"/>
      <c r="AK549" s="288"/>
    </row>
    <row r="550" spans="1:37" ht="16">
      <c r="A550" s="288"/>
      <c r="B550" s="288"/>
      <c r="C550" s="288"/>
      <c r="D550" s="288"/>
      <c r="E550" s="288"/>
      <c r="F550" s="288"/>
      <c r="G550" s="288"/>
      <c r="H550" s="288"/>
      <c r="I550" s="288"/>
      <c r="J550" s="288"/>
      <c r="K550" s="288"/>
      <c r="L550" s="288"/>
      <c r="M550" s="288"/>
      <c r="N550" s="288"/>
      <c r="O550" s="288"/>
      <c r="P550" s="288"/>
      <c r="Q550" s="288"/>
      <c r="R550" s="288"/>
      <c r="S550" s="288"/>
      <c r="T550" s="309"/>
      <c r="U550" s="288"/>
      <c r="V550" s="288"/>
      <c r="W550" s="288"/>
      <c r="X550" s="288"/>
      <c r="Y550" s="288"/>
      <c r="Z550" s="288"/>
      <c r="AA550" s="288"/>
      <c r="AB550" s="288"/>
      <c r="AC550" s="288"/>
      <c r="AD550" s="288"/>
      <c r="AE550" s="288"/>
      <c r="AF550" s="288"/>
      <c r="AG550" s="288"/>
      <c r="AH550" s="288"/>
      <c r="AI550" s="288"/>
      <c r="AJ550" s="288"/>
      <c r="AK550" s="288"/>
    </row>
    <row r="551" spans="1:37" ht="16">
      <c r="A551" s="288"/>
      <c r="B551" s="288"/>
      <c r="C551" s="288"/>
      <c r="D551" s="288"/>
      <c r="E551" s="288"/>
      <c r="F551" s="288"/>
      <c r="G551" s="288"/>
      <c r="H551" s="288"/>
      <c r="I551" s="288"/>
      <c r="J551" s="288"/>
      <c r="K551" s="288"/>
      <c r="L551" s="288"/>
      <c r="M551" s="288"/>
      <c r="N551" s="288"/>
      <c r="O551" s="288"/>
      <c r="P551" s="288"/>
      <c r="Q551" s="288"/>
      <c r="R551" s="288"/>
      <c r="S551" s="288"/>
      <c r="T551" s="309"/>
      <c r="U551" s="288"/>
      <c r="V551" s="288"/>
      <c r="W551" s="288"/>
      <c r="X551" s="288"/>
      <c r="Y551" s="288"/>
      <c r="Z551" s="288"/>
      <c r="AA551" s="288"/>
      <c r="AB551" s="288"/>
      <c r="AC551" s="288"/>
      <c r="AD551" s="288"/>
      <c r="AE551" s="288"/>
      <c r="AF551" s="288"/>
      <c r="AG551" s="288"/>
      <c r="AH551" s="288"/>
      <c r="AI551" s="288"/>
      <c r="AJ551" s="288"/>
      <c r="AK551" s="288"/>
    </row>
    <row r="552" spans="1:37" ht="16">
      <c r="A552" s="288"/>
      <c r="B552" s="288"/>
      <c r="C552" s="288"/>
      <c r="D552" s="288"/>
      <c r="E552" s="288"/>
      <c r="F552" s="288"/>
      <c r="G552" s="288"/>
      <c r="H552" s="288"/>
      <c r="I552" s="288"/>
      <c r="J552" s="288"/>
      <c r="K552" s="288"/>
      <c r="L552" s="288"/>
      <c r="M552" s="288"/>
      <c r="N552" s="288"/>
      <c r="O552" s="288"/>
      <c r="P552" s="288"/>
      <c r="Q552" s="288"/>
      <c r="R552" s="288"/>
      <c r="S552" s="288"/>
      <c r="T552" s="309"/>
      <c r="U552" s="288"/>
      <c r="V552" s="288"/>
      <c r="W552" s="288"/>
      <c r="X552" s="288"/>
      <c r="Y552" s="288"/>
      <c r="Z552" s="288"/>
      <c r="AA552" s="288"/>
      <c r="AB552" s="288"/>
      <c r="AC552" s="288"/>
      <c r="AD552" s="288"/>
      <c r="AE552" s="288"/>
      <c r="AF552" s="288"/>
      <c r="AG552" s="288"/>
      <c r="AH552" s="288"/>
      <c r="AI552" s="288"/>
      <c r="AJ552" s="288"/>
      <c r="AK552" s="288"/>
    </row>
    <row r="553" spans="1:37" ht="16">
      <c r="A553" s="288"/>
      <c r="B553" s="288"/>
      <c r="C553" s="288"/>
      <c r="D553" s="288"/>
      <c r="E553" s="288"/>
      <c r="F553" s="288"/>
      <c r="G553" s="288"/>
      <c r="H553" s="288"/>
      <c r="I553" s="288"/>
      <c r="J553" s="288"/>
      <c r="K553" s="288"/>
      <c r="L553" s="288"/>
      <c r="M553" s="288"/>
      <c r="N553" s="288"/>
      <c r="O553" s="288"/>
      <c r="P553" s="288"/>
      <c r="Q553" s="288"/>
      <c r="R553" s="288"/>
      <c r="S553" s="288"/>
      <c r="T553" s="309"/>
      <c r="U553" s="288"/>
      <c r="V553" s="288"/>
      <c r="W553" s="288"/>
      <c r="X553" s="288"/>
      <c r="Y553" s="288"/>
      <c r="Z553" s="288"/>
      <c r="AA553" s="288"/>
      <c r="AB553" s="288"/>
      <c r="AC553" s="288"/>
      <c r="AD553" s="288"/>
      <c r="AE553" s="288"/>
      <c r="AF553" s="288"/>
      <c r="AG553" s="288"/>
      <c r="AH553" s="288"/>
      <c r="AI553" s="288"/>
      <c r="AJ553" s="288"/>
      <c r="AK553" s="288"/>
    </row>
    <row r="554" spans="1:37" ht="16">
      <c r="A554" s="288"/>
      <c r="B554" s="288"/>
      <c r="C554" s="288"/>
      <c r="D554" s="288"/>
      <c r="E554" s="288"/>
      <c r="F554" s="288"/>
      <c r="G554" s="288"/>
      <c r="H554" s="288"/>
      <c r="I554" s="288"/>
      <c r="J554" s="288"/>
      <c r="K554" s="288"/>
      <c r="L554" s="288"/>
      <c r="M554" s="288"/>
      <c r="N554" s="288"/>
      <c r="O554" s="288"/>
      <c r="P554" s="288"/>
      <c r="Q554" s="288"/>
      <c r="R554" s="288"/>
      <c r="S554" s="288"/>
      <c r="T554" s="309"/>
      <c r="U554" s="288"/>
      <c r="V554" s="288"/>
      <c r="W554" s="288"/>
      <c r="X554" s="288"/>
      <c r="Y554" s="288"/>
      <c r="Z554" s="288"/>
      <c r="AA554" s="288"/>
      <c r="AB554" s="288"/>
      <c r="AC554" s="288"/>
      <c r="AD554" s="288"/>
      <c r="AE554" s="288"/>
      <c r="AF554" s="288"/>
      <c r="AG554" s="288"/>
      <c r="AH554" s="288"/>
      <c r="AI554" s="288"/>
      <c r="AJ554" s="288"/>
      <c r="AK554" s="288"/>
    </row>
    <row r="555" spans="1:37" ht="16">
      <c r="A555" s="288"/>
      <c r="B555" s="288"/>
      <c r="C555" s="288"/>
      <c r="D555" s="288"/>
      <c r="E555" s="288"/>
      <c r="F555" s="288"/>
      <c r="G555" s="288"/>
      <c r="H555" s="288"/>
      <c r="I555" s="288"/>
      <c r="J555" s="288"/>
      <c r="K555" s="288"/>
      <c r="L555" s="288"/>
      <c r="M555" s="288"/>
      <c r="N555" s="288"/>
      <c r="O555" s="288"/>
      <c r="P555" s="288"/>
      <c r="Q555" s="288"/>
      <c r="R555" s="288"/>
      <c r="S555" s="288"/>
      <c r="T555" s="309"/>
      <c r="U555" s="288"/>
      <c r="V555" s="288"/>
      <c r="W555" s="288"/>
      <c r="X555" s="288"/>
      <c r="Y555" s="288"/>
      <c r="Z555" s="288"/>
      <c r="AA555" s="288"/>
      <c r="AB555" s="288"/>
      <c r="AC555" s="288"/>
      <c r="AD555" s="288"/>
      <c r="AE555" s="288"/>
      <c r="AF555" s="288"/>
      <c r="AG555" s="288"/>
      <c r="AH555" s="288"/>
      <c r="AI555" s="288"/>
      <c r="AJ555" s="288"/>
      <c r="AK555" s="288"/>
    </row>
    <row r="556" spans="1:37" ht="16">
      <c r="A556" s="288"/>
      <c r="B556" s="288"/>
      <c r="C556" s="288"/>
      <c r="D556" s="288"/>
      <c r="E556" s="288"/>
      <c r="F556" s="288"/>
      <c r="G556" s="288"/>
      <c r="H556" s="288"/>
      <c r="I556" s="288"/>
      <c r="J556" s="288"/>
      <c r="K556" s="288"/>
      <c r="L556" s="288"/>
      <c r="M556" s="288"/>
      <c r="N556" s="288"/>
      <c r="O556" s="288"/>
      <c r="P556" s="288"/>
      <c r="Q556" s="288"/>
      <c r="R556" s="288"/>
      <c r="S556" s="288"/>
      <c r="T556" s="309"/>
      <c r="U556" s="288"/>
      <c r="V556" s="288"/>
      <c r="W556" s="288"/>
      <c r="X556" s="288"/>
      <c r="Y556" s="288"/>
      <c r="Z556" s="288"/>
      <c r="AA556" s="288"/>
      <c r="AB556" s="288"/>
      <c r="AC556" s="288"/>
      <c r="AD556" s="288"/>
      <c r="AE556" s="288"/>
      <c r="AF556" s="288"/>
      <c r="AG556" s="288"/>
      <c r="AH556" s="288"/>
      <c r="AI556" s="288"/>
      <c r="AJ556" s="288"/>
      <c r="AK556" s="288"/>
    </row>
    <row r="557" spans="1:37" ht="16">
      <c r="A557" s="288"/>
      <c r="B557" s="288"/>
      <c r="C557" s="288"/>
      <c r="D557" s="288"/>
      <c r="E557" s="288"/>
      <c r="F557" s="288"/>
      <c r="G557" s="288"/>
      <c r="H557" s="288"/>
      <c r="I557" s="288"/>
      <c r="J557" s="288"/>
      <c r="K557" s="288"/>
      <c r="L557" s="288"/>
      <c r="M557" s="288"/>
      <c r="N557" s="288"/>
      <c r="O557" s="288"/>
      <c r="P557" s="288"/>
      <c r="Q557" s="288"/>
      <c r="R557" s="288"/>
      <c r="S557" s="288"/>
      <c r="T557" s="309"/>
      <c r="U557" s="288"/>
      <c r="V557" s="288"/>
      <c r="W557" s="288"/>
      <c r="X557" s="288"/>
      <c r="Y557" s="288"/>
      <c r="Z557" s="288"/>
      <c r="AA557" s="288"/>
      <c r="AB557" s="288"/>
      <c r="AC557" s="288"/>
      <c r="AD557" s="288"/>
      <c r="AE557" s="288"/>
      <c r="AF557" s="288"/>
      <c r="AG557" s="288"/>
      <c r="AH557" s="288"/>
      <c r="AI557" s="288"/>
      <c r="AJ557" s="288"/>
      <c r="AK557" s="288"/>
    </row>
    <row r="558" spans="1:37" ht="16">
      <c r="A558" s="288"/>
      <c r="B558" s="288"/>
      <c r="C558" s="288"/>
      <c r="D558" s="288"/>
      <c r="E558" s="288"/>
      <c r="F558" s="288"/>
      <c r="G558" s="288"/>
      <c r="H558" s="288"/>
      <c r="I558" s="288"/>
      <c r="J558" s="288"/>
      <c r="K558" s="288"/>
      <c r="L558" s="288"/>
      <c r="M558" s="288"/>
      <c r="N558" s="288"/>
      <c r="O558" s="288"/>
      <c r="P558" s="288"/>
      <c r="Q558" s="288"/>
      <c r="R558" s="288"/>
      <c r="S558" s="288"/>
      <c r="T558" s="309"/>
      <c r="U558" s="288"/>
      <c r="V558" s="288"/>
      <c r="W558" s="288"/>
      <c r="X558" s="288"/>
      <c r="Y558" s="288"/>
      <c r="Z558" s="288"/>
      <c r="AA558" s="288"/>
      <c r="AB558" s="288"/>
      <c r="AC558" s="288"/>
      <c r="AD558" s="288"/>
      <c r="AE558" s="288"/>
      <c r="AF558" s="288"/>
      <c r="AG558" s="288"/>
      <c r="AH558" s="288"/>
      <c r="AI558" s="288"/>
      <c r="AJ558" s="288"/>
      <c r="AK558" s="288"/>
    </row>
    <row r="559" spans="1:37" ht="16">
      <c r="A559" s="288"/>
      <c r="B559" s="288"/>
      <c r="C559" s="288"/>
      <c r="D559" s="288"/>
      <c r="E559" s="288"/>
      <c r="F559" s="288"/>
      <c r="G559" s="288"/>
      <c r="H559" s="288"/>
      <c r="I559" s="288"/>
      <c r="J559" s="288"/>
      <c r="K559" s="288"/>
      <c r="L559" s="288"/>
      <c r="M559" s="288"/>
      <c r="N559" s="288"/>
      <c r="O559" s="288"/>
      <c r="P559" s="288"/>
      <c r="Q559" s="288"/>
      <c r="R559" s="288"/>
      <c r="S559" s="288"/>
      <c r="T559" s="309"/>
      <c r="U559" s="288"/>
      <c r="V559" s="288"/>
      <c r="W559" s="288"/>
      <c r="X559" s="288"/>
      <c r="Y559" s="288"/>
      <c r="Z559" s="288"/>
      <c r="AA559" s="288"/>
      <c r="AB559" s="288"/>
      <c r="AC559" s="288"/>
      <c r="AD559" s="288"/>
      <c r="AE559" s="288"/>
      <c r="AF559" s="288"/>
      <c r="AG559" s="288"/>
      <c r="AH559" s="288"/>
      <c r="AI559" s="288"/>
      <c r="AJ559" s="288"/>
      <c r="AK559" s="288"/>
    </row>
    <row r="560" spans="1:37" ht="16">
      <c r="A560" s="288"/>
      <c r="B560" s="288"/>
      <c r="C560" s="288"/>
      <c r="D560" s="288"/>
      <c r="E560" s="288"/>
      <c r="F560" s="288"/>
      <c r="G560" s="288"/>
      <c r="H560" s="288"/>
      <c r="I560" s="288"/>
      <c r="J560" s="288"/>
      <c r="K560" s="288"/>
      <c r="L560" s="288"/>
      <c r="M560" s="288"/>
      <c r="N560" s="288"/>
      <c r="O560" s="288"/>
      <c r="P560" s="288"/>
      <c r="Q560" s="288"/>
      <c r="R560" s="288"/>
      <c r="S560" s="288"/>
      <c r="T560" s="309"/>
      <c r="U560" s="288"/>
      <c r="V560" s="288"/>
      <c r="W560" s="288"/>
      <c r="X560" s="288"/>
      <c r="Y560" s="288"/>
      <c r="Z560" s="288"/>
      <c r="AA560" s="288"/>
      <c r="AB560" s="288"/>
      <c r="AC560" s="288"/>
      <c r="AD560" s="288"/>
      <c r="AE560" s="288"/>
      <c r="AF560" s="288"/>
      <c r="AG560" s="288"/>
      <c r="AH560" s="288"/>
      <c r="AI560" s="288"/>
      <c r="AJ560" s="288"/>
      <c r="AK560" s="288"/>
    </row>
    <row r="561" spans="1:37" ht="16">
      <c r="A561" s="288"/>
      <c r="B561" s="288"/>
      <c r="C561" s="288"/>
      <c r="D561" s="288"/>
      <c r="E561" s="288"/>
      <c r="F561" s="288"/>
      <c r="G561" s="288"/>
      <c r="H561" s="288"/>
      <c r="I561" s="288"/>
      <c r="J561" s="288"/>
      <c r="K561" s="288"/>
      <c r="L561" s="288"/>
      <c r="M561" s="288"/>
      <c r="N561" s="288"/>
      <c r="O561" s="288"/>
      <c r="P561" s="288"/>
      <c r="Q561" s="288"/>
      <c r="R561" s="288"/>
      <c r="S561" s="288"/>
      <c r="T561" s="309"/>
      <c r="U561" s="288"/>
      <c r="V561" s="288"/>
      <c r="W561" s="288"/>
      <c r="X561" s="288"/>
      <c r="Y561" s="288"/>
      <c r="Z561" s="288"/>
      <c r="AA561" s="288"/>
      <c r="AB561" s="288"/>
      <c r="AC561" s="288"/>
      <c r="AD561" s="288"/>
      <c r="AE561" s="288"/>
      <c r="AF561" s="288"/>
      <c r="AG561" s="288"/>
      <c r="AH561" s="288"/>
      <c r="AI561" s="288"/>
      <c r="AJ561" s="288"/>
      <c r="AK561" s="288"/>
    </row>
    <row r="562" spans="1:37" ht="16">
      <c r="A562" s="288"/>
      <c r="B562" s="288"/>
      <c r="C562" s="288"/>
      <c r="D562" s="288"/>
      <c r="E562" s="288"/>
      <c r="F562" s="288"/>
      <c r="G562" s="288"/>
      <c r="H562" s="288"/>
      <c r="I562" s="288"/>
      <c r="J562" s="288"/>
      <c r="K562" s="288"/>
      <c r="L562" s="288"/>
      <c r="M562" s="288"/>
      <c r="N562" s="288"/>
      <c r="O562" s="288"/>
      <c r="P562" s="288"/>
      <c r="Q562" s="288"/>
      <c r="R562" s="288"/>
      <c r="S562" s="288"/>
      <c r="T562" s="309"/>
      <c r="U562" s="288"/>
      <c r="V562" s="288"/>
      <c r="W562" s="288"/>
      <c r="X562" s="288"/>
      <c r="Y562" s="288"/>
      <c r="Z562" s="288"/>
      <c r="AA562" s="288"/>
      <c r="AB562" s="288"/>
      <c r="AC562" s="288"/>
      <c r="AD562" s="288"/>
      <c r="AE562" s="288"/>
      <c r="AF562" s="288"/>
      <c r="AG562" s="288"/>
      <c r="AH562" s="288"/>
      <c r="AI562" s="288"/>
      <c r="AJ562" s="288"/>
      <c r="AK562" s="288"/>
    </row>
    <row r="563" spans="1:37" ht="16">
      <c r="A563" s="288"/>
      <c r="B563" s="288"/>
      <c r="C563" s="288"/>
      <c r="D563" s="288"/>
      <c r="E563" s="288"/>
      <c r="F563" s="288"/>
      <c r="G563" s="288"/>
      <c r="H563" s="288"/>
      <c r="I563" s="288"/>
      <c r="J563" s="288"/>
      <c r="K563" s="288"/>
      <c r="L563" s="288"/>
      <c r="M563" s="288"/>
      <c r="N563" s="288"/>
      <c r="O563" s="288"/>
      <c r="P563" s="288"/>
      <c r="Q563" s="288"/>
      <c r="R563" s="288"/>
      <c r="S563" s="288"/>
      <c r="T563" s="309"/>
      <c r="U563" s="288"/>
      <c r="V563" s="288"/>
      <c r="W563" s="288"/>
      <c r="X563" s="288"/>
      <c r="Y563" s="288"/>
      <c r="Z563" s="288"/>
      <c r="AA563" s="288"/>
      <c r="AB563" s="288"/>
      <c r="AC563" s="288"/>
      <c r="AD563" s="288"/>
      <c r="AE563" s="288"/>
      <c r="AF563" s="288"/>
      <c r="AG563" s="288"/>
      <c r="AH563" s="288"/>
      <c r="AI563" s="288"/>
      <c r="AJ563" s="288"/>
      <c r="AK563" s="288"/>
    </row>
    <row r="564" spans="1:37" ht="16">
      <c r="A564" s="288"/>
      <c r="B564" s="288"/>
      <c r="C564" s="288"/>
      <c r="D564" s="288"/>
      <c r="E564" s="288"/>
      <c r="F564" s="288"/>
      <c r="G564" s="288"/>
      <c r="H564" s="288"/>
      <c r="I564" s="288"/>
      <c r="J564" s="288"/>
      <c r="K564" s="288"/>
      <c r="L564" s="288"/>
      <c r="M564" s="288"/>
      <c r="N564" s="288"/>
      <c r="O564" s="288"/>
      <c r="P564" s="288"/>
      <c r="Q564" s="288"/>
      <c r="R564" s="288"/>
      <c r="S564" s="288"/>
      <c r="T564" s="309"/>
      <c r="U564" s="288"/>
      <c r="V564" s="288"/>
      <c r="W564" s="288"/>
      <c r="X564" s="288"/>
      <c r="Y564" s="288"/>
      <c r="Z564" s="288"/>
      <c r="AA564" s="288"/>
      <c r="AB564" s="288"/>
      <c r="AC564" s="288"/>
      <c r="AD564" s="288"/>
      <c r="AE564" s="288"/>
      <c r="AF564" s="288"/>
      <c r="AG564" s="288"/>
      <c r="AH564" s="288"/>
      <c r="AI564" s="288"/>
      <c r="AJ564" s="288"/>
      <c r="AK564" s="288"/>
    </row>
    <row r="565" spans="1:37" ht="16">
      <c r="A565" s="288"/>
      <c r="B565" s="288"/>
      <c r="C565" s="288"/>
      <c r="D565" s="288"/>
      <c r="E565" s="288"/>
      <c r="F565" s="288"/>
      <c r="G565" s="288"/>
      <c r="H565" s="288"/>
      <c r="I565" s="288"/>
      <c r="J565" s="288"/>
      <c r="K565" s="288"/>
      <c r="L565" s="288"/>
      <c r="M565" s="288"/>
      <c r="N565" s="288"/>
      <c r="O565" s="288"/>
      <c r="P565" s="288"/>
      <c r="Q565" s="288"/>
      <c r="R565" s="288"/>
      <c r="S565" s="288"/>
      <c r="T565" s="309"/>
      <c r="U565" s="288"/>
      <c r="V565" s="288"/>
      <c r="W565" s="288"/>
      <c r="X565" s="288"/>
      <c r="Y565" s="288"/>
      <c r="Z565" s="288"/>
      <c r="AA565" s="288"/>
      <c r="AB565" s="288"/>
      <c r="AC565" s="288"/>
      <c r="AD565" s="288"/>
      <c r="AE565" s="288"/>
      <c r="AF565" s="288"/>
      <c r="AG565" s="288"/>
      <c r="AH565" s="288"/>
      <c r="AI565" s="288"/>
      <c r="AJ565" s="288"/>
      <c r="AK565" s="288"/>
    </row>
    <row r="566" spans="1:37" ht="16">
      <c r="A566" s="288"/>
      <c r="B566" s="288"/>
      <c r="C566" s="288"/>
      <c r="D566" s="288"/>
      <c r="E566" s="288"/>
      <c r="F566" s="288"/>
      <c r="G566" s="288"/>
      <c r="H566" s="288"/>
      <c r="I566" s="288"/>
      <c r="J566" s="288"/>
      <c r="K566" s="288"/>
      <c r="L566" s="288"/>
      <c r="M566" s="288"/>
      <c r="N566" s="288"/>
      <c r="O566" s="288"/>
      <c r="P566" s="288"/>
      <c r="Q566" s="288"/>
      <c r="R566" s="288"/>
      <c r="S566" s="288"/>
      <c r="T566" s="309"/>
      <c r="U566" s="288"/>
      <c r="V566" s="288"/>
      <c r="W566" s="288"/>
      <c r="X566" s="288"/>
      <c r="Y566" s="288"/>
      <c r="Z566" s="288"/>
      <c r="AA566" s="288"/>
      <c r="AB566" s="288"/>
      <c r="AC566" s="288"/>
      <c r="AD566" s="288"/>
      <c r="AE566" s="288"/>
      <c r="AF566" s="288"/>
      <c r="AG566" s="288"/>
      <c r="AH566" s="288"/>
      <c r="AI566" s="288"/>
      <c r="AJ566" s="288"/>
      <c r="AK566" s="288"/>
    </row>
    <row r="567" spans="1:37" ht="16">
      <c r="A567" s="288"/>
      <c r="B567" s="288"/>
      <c r="C567" s="288"/>
      <c r="D567" s="288"/>
      <c r="E567" s="288"/>
      <c r="F567" s="288"/>
      <c r="G567" s="288"/>
      <c r="H567" s="288"/>
      <c r="I567" s="288"/>
      <c r="J567" s="288"/>
      <c r="K567" s="288"/>
      <c r="L567" s="288"/>
      <c r="M567" s="288"/>
      <c r="N567" s="288"/>
      <c r="O567" s="288"/>
      <c r="P567" s="288"/>
      <c r="Q567" s="288"/>
      <c r="R567" s="288"/>
      <c r="S567" s="288"/>
      <c r="T567" s="309"/>
      <c r="U567" s="288"/>
      <c r="V567" s="288"/>
      <c r="W567" s="288"/>
      <c r="X567" s="288"/>
      <c r="Y567" s="288"/>
      <c r="Z567" s="288"/>
      <c r="AA567" s="288"/>
      <c r="AB567" s="288"/>
      <c r="AC567" s="288"/>
      <c r="AD567" s="288"/>
      <c r="AE567" s="288"/>
      <c r="AF567" s="288"/>
      <c r="AG567" s="288"/>
      <c r="AH567" s="288"/>
      <c r="AI567" s="288"/>
      <c r="AJ567" s="288"/>
      <c r="AK567" s="288"/>
    </row>
    <row r="568" spans="1:37" ht="16">
      <c r="A568" s="288"/>
      <c r="B568" s="288"/>
      <c r="C568" s="288"/>
      <c r="D568" s="288"/>
      <c r="E568" s="288"/>
      <c r="F568" s="288"/>
      <c r="G568" s="288"/>
      <c r="H568" s="288"/>
      <c r="I568" s="288"/>
      <c r="J568" s="288"/>
      <c r="K568" s="288"/>
      <c r="L568" s="288"/>
      <c r="M568" s="288"/>
      <c r="N568" s="288"/>
      <c r="O568" s="288"/>
      <c r="P568" s="288"/>
      <c r="Q568" s="288"/>
      <c r="R568" s="288"/>
      <c r="S568" s="288"/>
      <c r="T568" s="309"/>
      <c r="U568" s="288"/>
      <c r="V568" s="288"/>
      <c r="W568" s="288"/>
      <c r="X568" s="288"/>
      <c r="Y568" s="288"/>
      <c r="Z568" s="288"/>
      <c r="AA568" s="288"/>
      <c r="AB568" s="288"/>
      <c r="AC568" s="288"/>
      <c r="AD568" s="288"/>
      <c r="AE568" s="288"/>
      <c r="AF568" s="288"/>
      <c r="AG568" s="288"/>
      <c r="AH568" s="288"/>
      <c r="AI568" s="288"/>
      <c r="AJ568" s="288"/>
      <c r="AK568" s="288"/>
    </row>
    <row r="569" spans="1:37" ht="16">
      <c r="A569" s="288"/>
      <c r="B569" s="288"/>
      <c r="C569" s="288"/>
      <c r="D569" s="288"/>
      <c r="E569" s="288"/>
      <c r="F569" s="288"/>
      <c r="G569" s="288"/>
      <c r="H569" s="288"/>
      <c r="I569" s="288"/>
      <c r="J569" s="288"/>
      <c r="K569" s="288"/>
      <c r="L569" s="288"/>
      <c r="M569" s="288"/>
      <c r="N569" s="288"/>
      <c r="O569" s="288"/>
      <c r="P569" s="288"/>
      <c r="Q569" s="288"/>
      <c r="R569" s="288"/>
      <c r="S569" s="288"/>
      <c r="T569" s="309"/>
      <c r="U569" s="288"/>
      <c r="V569" s="288"/>
      <c r="W569" s="288"/>
      <c r="X569" s="288"/>
      <c r="Y569" s="288"/>
      <c r="Z569" s="288"/>
      <c r="AA569" s="288"/>
      <c r="AB569" s="288"/>
      <c r="AC569" s="288"/>
      <c r="AD569" s="288"/>
      <c r="AE569" s="288"/>
      <c r="AF569" s="288"/>
      <c r="AG569" s="288"/>
      <c r="AH569" s="288"/>
      <c r="AI569" s="288"/>
      <c r="AJ569" s="288"/>
      <c r="AK569" s="288"/>
    </row>
    <row r="570" spans="1:37" ht="16">
      <c r="A570" s="288"/>
      <c r="B570" s="288"/>
      <c r="C570" s="288"/>
      <c r="D570" s="288"/>
      <c r="E570" s="288"/>
      <c r="F570" s="288"/>
      <c r="G570" s="288"/>
      <c r="H570" s="288"/>
      <c r="I570" s="288"/>
      <c r="J570" s="288"/>
      <c r="K570" s="288"/>
      <c r="L570" s="288"/>
      <c r="M570" s="288"/>
      <c r="N570" s="288"/>
      <c r="O570" s="288"/>
      <c r="P570" s="288"/>
      <c r="Q570" s="288"/>
      <c r="R570" s="288"/>
      <c r="S570" s="288"/>
      <c r="T570" s="309"/>
      <c r="U570" s="288"/>
      <c r="V570" s="288"/>
      <c r="W570" s="288"/>
      <c r="X570" s="288"/>
      <c r="Y570" s="288"/>
      <c r="Z570" s="288"/>
      <c r="AA570" s="288"/>
      <c r="AB570" s="288"/>
      <c r="AC570" s="288"/>
      <c r="AD570" s="288"/>
      <c r="AE570" s="288"/>
      <c r="AF570" s="288"/>
      <c r="AG570" s="288"/>
      <c r="AH570" s="288"/>
      <c r="AI570" s="288"/>
      <c r="AJ570" s="288"/>
      <c r="AK570" s="288"/>
    </row>
    <row r="571" spans="1:37" ht="16">
      <c r="A571" s="288"/>
      <c r="B571" s="288"/>
      <c r="C571" s="288"/>
      <c r="D571" s="288"/>
      <c r="E571" s="288"/>
      <c r="F571" s="288"/>
      <c r="G571" s="288"/>
      <c r="H571" s="288"/>
      <c r="I571" s="288"/>
      <c r="J571" s="288"/>
      <c r="K571" s="288"/>
      <c r="L571" s="288"/>
      <c r="M571" s="288"/>
      <c r="N571" s="288"/>
      <c r="O571" s="288"/>
      <c r="P571" s="288"/>
      <c r="Q571" s="288"/>
      <c r="R571" s="288"/>
      <c r="S571" s="288"/>
      <c r="T571" s="309"/>
      <c r="U571" s="288"/>
      <c r="V571" s="288"/>
      <c r="W571" s="288"/>
      <c r="X571" s="288"/>
      <c r="Y571" s="288"/>
      <c r="Z571" s="288"/>
      <c r="AA571" s="288"/>
      <c r="AB571" s="288"/>
      <c r="AC571" s="288"/>
      <c r="AD571" s="288"/>
      <c r="AE571" s="288"/>
      <c r="AF571" s="288"/>
      <c r="AG571" s="288"/>
      <c r="AH571" s="288"/>
      <c r="AI571" s="288"/>
      <c r="AJ571" s="288"/>
      <c r="AK571" s="288"/>
    </row>
    <row r="572" spans="1:37" ht="16">
      <c r="A572" s="288"/>
      <c r="B572" s="288"/>
      <c r="C572" s="288"/>
      <c r="D572" s="288"/>
      <c r="E572" s="288"/>
      <c r="F572" s="288"/>
      <c r="G572" s="288"/>
      <c r="H572" s="288"/>
      <c r="I572" s="288"/>
      <c r="J572" s="288"/>
      <c r="K572" s="288"/>
      <c r="L572" s="288"/>
      <c r="M572" s="288"/>
      <c r="N572" s="288"/>
      <c r="O572" s="288"/>
      <c r="P572" s="288"/>
      <c r="Q572" s="288"/>
      <c r="R572" s="288"/>
      <c r="S572" s="288"/>
      <c r="T572" s="309"/>
      <c r="U572" s="288"/>
      <c r="V572" s="288"/>
      <c r="W572" s="288"/>
      <c r="X572" s="288"/>
      <c r="Y572" s="288"/>
      <c r="Z572" s="288"/>
      <c r="AA572" s="288"/>
      <c r="AB572" s="288"/>
      <c r="AC572" s="288"/>
      <c r="AD572" s="288"/>
      <c r="AE572" s="288"/>
      <c r="AF572" s="288"/>
      <c r="AG572" s="288"/>
      <c r="AH572" s="288"/>
      <c r="AI572" s="288"/>
      <c r="AJ572" s="288"/>
      <c r="AK572" s="288"/>
    </row>
    <row r="573" spans="1:37" ht="16">
      <c r="A573" s="288"/>
      <c r="B573" s="288"/>
      <c r="C573" s="288"/>
      <c r="D573" s="288"/>
      <c r="E573" s="288"/>
      <c r="F573" s="288"/>
      <c r="G573" s="288"/>
      <c r="H573" s="288"/>
      <c r="I573" s="288"/>
      <c r="J573" s="288"/>
      <c r="K573" s="288"/>
      <c r="L573" s="288"/>
      <c r="M573" s="288"/>
      <c r="N573" s="288"/>
      <c r="O573" s="288"/>
      <c r="P573" s="288"/>
      <c r="Q573" s="288"/>
      <c r="R573" s="288"/>
      <c r="S573" s="288"/>
      <c r="T573" s="309"/>
      <c r="U573" s="288"/>
      <c r="V573" s="288"/>
      <c r="W573" s="288"/>
      <c r="X573" s="288"/>
      <c r="Y573" s="288"/>
      <c r="Z573" s="288"/>
      <c r="AA573" s="288"/>
      <c r="AB573" s="288"/>
      <c r="AC573" s="288"/>
      <c r="AD573" s="288"/>
      <c r="AE573" s="288"/>
      <c r="AF573" s="288"/>
      <c r="AG573" s="288"/>
      <c r="AH573" s="288"/>
      <c r="AI573" s="288"/>
      <c r="AJ573" s="288"/>
      <c r="AK573" s="288"/>
    </row>
    <row r="574" spans="1:37" ht="16">
      <c r="A574" s="288"/>
      <c r="B574" s="288"/>
      <c r="C574" s="288"/>
      <c r="D574" s="288"/>
      <c r="E574" s="288"/>
      <c r="F574" s="288"/>
      <c r="G574" s="288"/>
      <c r="H574" s="288"/>
      <c r="I574" s="288"/>
      <c r="J574" s="288"/>
      <c r="K574" s="288"/>
      <c r="L574" s="288"/>
      <c r="M574" s="288"/>
      <c r="N574" s="288"/>
      <c r="O574" s="288"/>
      <c r="P574" s="288"/>
      <c r="Q574" s="288"/>
      <c r="R574" s="288"/>
      <c r="S574" s="288"/>
      <c r="T574" s="309"/>
      <c r="U574" s="288"/>
      <c r="V574" s="288"/>
      <c r="W574" s="288"/>
      <c r="X574" s="288"/>
      <c r="Y574" s="288"/>
      <c r="Z574" s="288"/>
      <c r="AA574" s="288"/>
      <c r="AB574" s="288"/>
      <c r="AC574" s="288"/>
      <c r="AD574" s="288"/>
      <c r="AE574" s="288"/>
      <c r="AF574" s="288"/>
      <c r="AG574" s="288"/>
      <c r="AH574" s="288"/>
      <c r="AI574" s="288"/>
      <c r="AJ574" s="288"/>
      <c r="AK574" s="288"/>
    </row>
    <row r="575" spans="1:37" ht="16">
      <c r="A575" s="288"/>
      <c r="B575" s="288"/>
      <c r="C575" s="288"/>
      <c r="D575" s="288"/>
      <c r="E575" s="288"/>
      <c r="F575" s="288"/>
      <c r="G575" s="288"/>
      <c r="H575" s="288"/>
      <c r="I575" s="288"/>
      <c r="J575" s="288"/>
      <c r="K575" s="288"/>
      <c r="L575" s="288"/>
      <c r="M575" s="288"/>
      <c r="N575" s="288"/>
      <c r="O575" s="288"/>
      <c r="P575" s="288"/>
      <c r="Q575" s="288"/>
      <c r="R575" s="288"/>
      <c r="S575" s="288"/>
      <c r="T575" s="309"/>
      <c r="U575" s="288"/>
      <c r="V575" s="288"/>
      <c r="W575" s="288"/>
      <c r="X575" s="288"/>
      <c r="Y575" s="288"/>
      <c r="Z575" s="288"/>
      <c r="AA575" s="288"/>
      <c r="AB575" s="288"/>
      <c r="AC575" s="288"/>
      <c r="AD575" s="288"/>
      <c r="AE575" s="288"/>
      <c r="AF575" s="288"/>
      <c r="AG575" s="288"/>
      <c r="AH575" s="288"/>
      <c r="AI575" s="288"/>
      <c r="AJ575" s="288"/>
      <c r="AK575" s="288"/>
    </row>
    <row r="576" spans="1:37" ht="16">
      <c r="A576" s="288"/>
      <c r="B576" s="288"/>
      <c r="C576" s="288"/>
      <c r="D576" s="288"/>
      <c r="E576" s="288"/>
      <c r="F576" s="288"/>
      <c r="G576" s="288"/>
      <c r="H576" s="288"/>
      <c r="I576" s="288"/>
      <c r="J576" s="288"/>
      <c r="K576" s="288"/>
      <c r="L576" s="288"/>
      <c r="M576" s="288"/>
      <c r="N576" s="288"/>
      <c r="O576" s="288"/>
      <c r="P576" s="288"/>
      <c r="Q576" s="288"/>
      <c r="R576" s="288"/>
      <c r="S576" s="288"/>
      <c r="T576" s="309"/>
      <c r="U576" s="288"/>
      <c r="V576" s="288"/>
      <c r="W576" s="288"/>
      <c r="X576" s="288"/>
      <c r="Y576" s="288"/>
      <c r="Z576" s="288"/>
      <c r="AA576" s="288"/>
      <c r="AB576" s="288"/>
      <c r="AC576" s="288"/>
      <c r="AD576" s="288"/>
      <c r="AE576" s="288"/>
      <c r="AF576" s="288"/>
      <c r="AG576" s="288"/>
      <c r="AH576" s="288"/>
      <c r="AI576" s="288"/>
      <c r="AJ576" s="288"/>
      <c r="AK576" s="288"/>
    </row>
    <row r="577" spans="1:37" ht="16">
      <c r="A577" s="288"/>
      <c r="B577" s="288"/>
      <c r="C577" s="288"/>
      <c r="D577" s="288"/>
      <c r="E577" s="288"/>
      <c r="F577" s="288"/>
      <c r="G577" s="288"/>
      <c r="H577" s="288"/>
      <c r="I577" s="288"/>
      <c r="J577" s="288"/>
      <c r="K577" s="288"/>
      <c r="L577" s="288"/>
      <c r="M577" s="288"/>
      <c r="N577" s="288"/>
      <c r="O577" s="288"/>
      <c r="P577" s="288"/>
      <c r="Q577" s="288"/>
      <c r="R577" s="288"/>
      <c r="S577" s="288"/>
      <c r="T577" s="309"/>
      <c r="U577" s="288"/>
      <c r="V577" s="288"/>
      <c r="W577" s="288"/>
      <c r="X577" s="288"/>
      <c r="Y577" s="288"/>
      <c r="Z577" s="288"/>
      <c r="AA577" s="288"/>
      <c r="AB577" s="288"/>
      <c r="AC577" s="288"/>
      <c r="AD577" s="288"/>
      <c r="AE577" s="288"/>
      <c r="AF577" s="288"/>
      <c r="AG577" s="288"/>
      <c r="AH577" s="288"/>
      <c r="AI577" s="288"/>
      <c r="AJ577" s="288"/>
      <c r="AK577" s="288"/>
    </row>
    <row r="578" spans="1:37" ht="16">
      <c r="A578" s="288"/>
      <c r="B578" s="288"/>
      <c r="C578" s="288"/>
      <c r="D578" s="288"/>
      <c r="E578" s="288"/>
      <c r="F578" s="288"/>
      <c r="G578" s="288"/>
      <c r="H578" s="288"/>
      <c r="I578" s="288"/>
      <c r="J578" s="288"/>
      <c r="K578" s="288"/>
      <c r="L578" s="288"/>
      <c r="M578" s="288"/>
      <c r="N578" s="288"/>
      <c r="O578" s="288"/>
      <c r="P578" s="288"/>
      <c r="Q578" s="288"/>
      <c r="R578" s="288"/>
      <c r="S578" s="288"/>
      <c r="T578" s="309"/>
      <c r="U578" s="288"/>
      <c r="V578" s="288"/>
      <c r="W578" s="288"/>
      <c r="X578" s="288"/>
      <c r="Y578" s="288"/>
      <c r="Z578" s="288"/>
      <c r="AA578" s="288"/>
      <c r="AB578" s="288"/>
      <c r="AC578" s="288"/>
      <c r="AD578" s="288"/>
      <c r="AE578" s="288"/>
      <c r="AF578" s="288"/>
      <c r="AG578" s="288"/>
      <c r="AH578" s="288"/>
      <c r="AI578" s="288"/>
      <c r="AJ578" s="288"/>
      <c r="AK578" s="288"/>
    </row>
    <row r="579" spans="1:37" ht="16">
      <c r="A579" s="288"/>
      <c r="B579" s="288"/>
      <c r="C579" s="288"/>
      <c r="D579" s="288"/>
      <c r="E579" s="288"/>
      <c r="F579" s="288"/>
      <c r="G579" s="288"/>
      <c r="H579" s="288"/>
      <c r="I579" s="288"/>
      <c r="J579" s="288"/>
      <c r="K579" s="288"/>
      <c r="L579" s="288"/>
      <c r="M579" s="288"/>
      <c r="N579" s="288"/>
      <c r="O579" s="288"/>
      <c r="P579" s="288"/>
      <c r="Q579" s="288"/>
      <c r="R579" s="288"/>
      <c r="S579" s="288"/>
      <c r="T579" s="309"/>
      <c r="U579" s="288"/>
      <c r="V579" s="288"/>
      <c r="W579" s="288"/>
      <c r="X579" s="288"/>
      <c r="Y579" s="288"/>
      <c r="Z579" s="288"/>
      <c r="AA579" s="288"/>
      <c r="AB579" s="288"/>
      <c r="AC579" s="288"/>
      <c r="AD579" s="288"/>
      <c r="AE579" s="288"/>
      <c r="AF579" s="288"/>
      <c r="AG579" s="288"/>
      <c r="AH579" s="288"/>
      <c r="AI579" s="288"/>
      <c r="AJ579" s="288"/>
      <c r="AK579" s="288"/>
    </row>
    <row r="580" spans="1:37" ht="16">
      <c r="A580" s="288"/>
      <c r="B580" s="288"/>
      <c r="C580" s="288"/>
      <c r="D580" s="288"/>
      <c r="E580" s="288"/>
      <c r="F580" s="288"/>
      <c r="G580" s="288"/>
      <c r="H580" s="288"/>
      <c r="I580" s="288"/>
      <c r="J580" s="288"/>
      <c r="K580" s="288"/>
      <c r="L580" s="288"/>
      <c r="M580" s="288"/>
      <c r="N580" s="288"/>
      <c r="O580" s="288"/>
      <c r="P580" s="288"/>
      <c r="Q580" s="288"/>
      <c r="R580" s="288"/>
      <c r="S580" s="288"/>
      <c r="T580" s="309"/>
      <c r="U580" s="288"/>
      <c r="V580" s="288"/>
      <c r="W580" s="288"/>
      <c r="X580" s="288"/>
      <c r="Y580" s="288"/>
      <c r="Z580" s="288"/>
      <c r="AA580" s="288"/>
      <c r="AB580" s="288"/>
      <c r="AC580" s="288"/>
      <c r="AD580" s="288"/>
      <c r="AE580" s="288"/>
      <c r="AF580" s="288"/>
      <c r="AG580" s="288"/>
      <c r="AH580" s="288"/>
      <c r="AI580" s="288"/>
      <c r="AJ580" s="288"/>
      <c r="AK580" s="288"/>
    </row>
    <row r="581" spans="1:37" ht="16">
      <c r="A581" s="288"/>
      <c r="B581" s="288"/>
      <c r="C581" s="288"/>
      <c r="D581" s="288"/>
      <c r="E581" s="288"/>
      <c r="F581" s="288"/>
      <c r="G581" s="288"/>
      <c r="H581" s="288"/>
      <c r="I581" s="288"/>
      <c r="J581" s="288"/>
      <c r="K581" s="288"/>
      <c r="L581" s="288"/>
      <c r="M581" s="288"/>
      <c r="N581" s="288"/>
      <c r="O581" s="288"/>
      <c r="P581" s="288"/>
      <c r="Q581" s="288"/>
      <c r="R581" s="288"/>
      <c r="S581" s="288"/>
      <c r="T581" s="309"/>
      <c r="U581" s="288"/>
      <c r="V581" s="288"/>
      <c r="W581" s="288"/>
      <c r="X581" s="288"/>
      <c r="Y581" s="288"/>
      <c r="Z581" s="288"/>
      <c r="AA581" s="288"/>
      <c r="AB581" s="288"/>
      <c r="AC581" s="288"/>
      <c r="AD581" s="288"/>
      <c r="AE581" s="288"/>
      <c r="AF581" s="288"/>
      <c r="AG581" s="288"/>
      <c r="AH581" s="288"/>
      <c r="AI581" s="288"/>
      <c r="AJ581" s="288"/>
      <c r="AK581" s="288"/>
    </row>
    <row r="582" spans="1:37" ht="16">
      <c r="A582" s="288"/>
      <c r="B582" s="288"/>
      <c r="C582" s="288"/>
      <c r="D582" s="288"/>
      <c r="E582" s="288"/>
      <c r="F582" s="288"/>
      <c r="G582" s="288"/>
      <c r="H582" s="288"/>
      <c r="I582" s="288"/>
      <c r="J582" s="288"/>
      <c r="K582" s="288"/>
      <c r="L582" s="288"/>
      <c r="M582" s="288"/>
      <c r="N582" s="288"/>
      <c r="O582" s="288"/>
      <c r="P582" s="288"/>
      <c r="Q582" s="288"/>
      <c r="R582" s="288"/>
      <c r="S582" s="288"/>
      <c r="T582" s="309"/>
      <c r="U582" s="288"/>
      <c r="V582" s="288"/>
      <c r="W582" s="288"/>
      <c r="X582" s="288"/>
      <c r="Y582" s="288"/>
      <c r="Z582" s="288"/>
      <c r="AA582" s="288"/>
      <c r="AB582" s="288"/>
      <c r="AC582" s="288"/>
      <c r="AD582" s="288"/>
      <c r="AE582" s="288"/>
      <c r="AF582" s="288"/>
      <c r="AG582" s="288"/>
      <c r="AH582" s="288"/>
      <c r="AI582" s="288"/>
      <c r="AJ582" s="288"/>
      <c r="AK582" s="288"/>
    </row>
    <row r="583" spans="1:37" ht="16">
      <c r="A583" s="288"/>
      <c r="B583" s="288"/>
      <c r="C583" s="288"/>
      <c r="D583" s="288"/>
      <c r="E583" s="288"/>
      <c r="F583" s="288"/>
      <c r="G583" s="288"/>
      <c r="H583" s="288"/>
      <c r="I583" s="288"/>
      <c r="J583" s="288"/>
      <c r="K583" s="288"/>
      <c r="L583" s="288"/>
      <c r="M583" s="288"/>
      <c r="N583" s="288"/>
      <c r="O583" s="288"/>
      <c r="P583" s="288"/>
      <c r="Q583" s="288"/>
      <c r="R583" s="288"/>
      <c r="S583" s="288"/>
      <c r="T583" s="309"/>
      <c r="U583" s="288"/>
      <c r="V583" s="288"/>
      <c r="W583" s="288"/>
      <c r="X583" s="288"/>
      <c r="Y583" s="288"/>
      <c r="Z583" s="288"/>
      <c r="AA583" s="288"/>
      <c r="AB583" s="288"/>
      <c r="AC583" s="288"/>
      <c r="AD583" s="288"/>
      <c r="AE583" s="288"/>
      <c r="AF583" s="288"/>
      <c r="AG583" s="288"/>
      <c r="AH583" s="288"/>
      <c r="AI583" s="288"/>
      <c r="AJ583" s="288"/>
      <c r="AK583" s="288"/>
    </row>
    <row r="584" spans="1:37" ht="16">
      <c r="A584" s="288"/>
      <c r="B584" s="288"/>
      <c r="C584" s="288"/>
      <c r="D584" s="288"/>
      <c r="E584" s="288"/>
      <c r="F584" s="288"/>
      <c r="G584" s="288"/>
      <c r="H584" s="288"/>
      <c r="I584" s="288"/>
      <c r="J584" s="288"/>
      <c r="K584" s="288"/>
      <c r="L584" s="288"/>
      <c r="M584" s="288"/>
      <c r="N584" s="288"/>
      <c r="O584" s="288"/>
      <c r="P584" s="288"/>
      <c r="Q584" s="288"/>
      <c r="R584" s="288"/>
      <c r="S584" s="288"/>
      <c r="T584" s="309"/>
      <c r="U584" s="288"/>
      <c r="V584" s="288"/>
      <c r="W584" s="288"/>
      <c r="X584" s="288"/>
      <c r="Y584" s="288"/>
      <c r="Z584" s="288"/>
      <c r="AA584" s="288"/>
      <c r="AB584" s="288"/>
      <c r="AC584" s="288"/>
      <c r="AD584" s="288"/>
      <c r="AE584" s="288"/>
      <c r="AF584" s="288"/>
      <c r="AG584" s="288"/>
      <c r="AH584" s="288"/>
      <c r="AI584" s="288"/>
      <c r="AJ584" s="288"/>
      <c r="AK584" s="288"/>
    </row>
    <row r="585" spans="1:37" ht="16">
      <c r="A585" s="288"/>
      <c r="B585" s="288"/>
      <c r="C585" s="288"/>
      <c r="D585" s="288"/>
      <c r="E585" s="288"/>
      <c r="F585" s="288"/>
      <c r="G585" s="288"/>
      <c r="H585" s="288"/>
      <c r="I585" s="288"/>
      <c r="J585" s="288"/>
      <c r="K585" s="288"/>
      <c r="L585" s="288"/>
      <c r="M585" s="288"/>
      <c r="N585" s="288"/>
      <c r="O585" s="288"/>
      <c r="P585" s="288"/>
      <c r="Q585" s="288"/>
      <c r="R585" s="288"/>
      <c r="S585" s="288"/>
      <c r="T585" s="309"/>
      <c r="U585" s="288"/>
      <c r="V585" s="288"/>
      <c r="W585" s="288"/>
      <c r="X585" s="288"/>
      <c r="Y585" s="288"/>
      <c r="Z585" s="288"/>
      <c r="AA585" s="288"/>
      <c r="AB585" s="288"/>
      <c r="AC585" s="288"/>
      <c r="AD585" s="288"/>
      <c r="AE585" s="288"/>
      <c r="AF585" s="288"/>
      <c r="AG585" s="288"/>
      <c r="AH585" s="288"/>
      <c r="AI585" s="288"/>
      <c r="AJ585" s="288"/>
      <c r="AK585" s="288"/>
    </row>
    <row r="586" spans="1:37" ht="16">
      <c r="A586" s="288"/>
      <c r="B586" s="288"/>
      <c r="C586" s="288"/>
      <c r="D586" s="288"/>
      <c r="E586" s="288"/>
      <c r="F586" s="288"/>
      <c r="G586" s="288"/>
      <c r="H586" s="288"/>
      <c r="I586" s="288"/>
      <c r="J586" s="288"/>
      <c r="K586" s="288"/>
      <c r="L586" s="288"/>
      <c r="M586" s="288"/>
      <c r="N586" s="288"/>
      <c r="O586" s="288"/>
      <c r="P586" s="288"/>
      <c r="Q586" s="288"/>
      <c r="R586" s="288"/>
      <c r="S586" s="288"/>
      <c r="T586" s="309"/>
      <c r="U586" s="288"/>
      <c r="V586" s="288"/>
      <c r="W586" s="288"/>
      <c r="X586" s="288"/>
      <c r="Y586" s="288"/>
      <c r="Z586" s="288"/>
      <c r="AA586" s="288"/>
      <c r="AB586" s="288"/>
      <c r="AC586" s="288"/>
      <c r="AD586" s="288"/>
      <c r="AE586" s="288"/>
      <c r="AF586" s="288"/>
      <c r="AG586" s="288"/>
      <c r="AH586" s="288"/>
      <c r="AI586" s="288"/>
      <c r="AJ586" s="288"/>
      <c r="AK586" s="288"/>
    </row>
    <row r="587" spans="1:37" ht="16">
      <c r="A587" s="288"/>
      <c r="B587" s="288"/>
      <c r="C587" s="288"/>
      <c r="D587" s="288"/>
      <c r="E587" s="288"/>
      <c r="F587" s="288"/>
      <c r="G587" s="288"/>
      <c r="H587" s="288"/>
      <c r="I587" s="288"/>
      <c r="J587" s="288"/>
      <c r="K587" s="288"/>
      <c r="L587" s="288"/>
      <c r="M587" s="288"/>
      <c r="N587" s="288"/>
      <c r="O587" s="288"/>
      <c r="P587" s="288"/>
      <c r="Q587" s="288"/>
      <c r="R587" s="288"/>
      <c r="S587" s="288"/>
      <c r="T587" s="309"/>
      <c r="U587" s="288"/>
      <c r="V587" s="288"/>
      <c r="W587" s="288"/>
      <c r="X587" s="288"/>
      <c r="Y587" s="288"/>
      <c r="Z587" s="288"/>
      <c r="AA587" s="288"/>
      <c r="AB587" s="288"/>
      <c r="AC587" s="288"/>
      <c r="AD587" s="288"/>
      <c r="AE587" s="288"/>
      <c r="AF587" s="288"/>
      <c r="AG587" s="288"/>
      <c r="AH587" s="288"/>
      <c r="AI587" s="288"/>
      <c r="AJ587" s="288"/>
      <c r="AK587" s="288"/>
    </row>
    <row r="588" spans="1:37" ht="16">
      <c r="A588" s="288"/>
      <c r="B588" s="288"/>
      <c r="C588" s="288"/>
      <c r="D588" s="288"/>
      <c r="E588" s="288"/>
      <c r="F588" s="288"/>
      <c r="G588" s="288"/>
      <c r="H588" s="288"/>
      <c r="I588" s="288"/>
      <c r="J588" s="288"/>
      <c r="K588" s="288"/>
      <c r="L588" s="288"/>
      <c r="M588" s="288"/>
      <c r="N588" s="288"/>
      <c r="O588" s="288"/>
      <c r="P588" s="288"/>
      <c r="Q588" s="288"/>
      <c r="R588" s="288"/>
      <c r="S588" s="288"/>
      <c r="T588" s="309"/>
      <c r="U588" s="288"/>
      <c r="V588" s="288"/>
      <c r="W588" s="288"/>
      <c r="X588" s="288"/>
      <c r="Y588" s="288"/>
      <c r="Z588" s="288"/>
      <c r="AA588" s="288"/>
      <c r="AB588" s="288"/>
      <c r="AC588" s="288"/>
      <c r="AD588" s="288"/>
      <c r="AE588" s="288"/>
      <c r="AF588" s="288"/>
      <c r="AG588" s="288"/>
      <c r="AH588" s="288"/>
      <c r="AI588" s="288"/>
      <c r="AJ588" s="288"/>
      <c r="AK588" s="288"/>
    </row>
    <row r="589" spans="1:37" ht="16">
      <c r="A589" s="288"/>
      <c r="B589" s="288"/>
      <c r="C589" s="288"/>
      <c r="D589" s="288"/>
      <c r="E589" s="288"/>
      <c r="F589" s="288"/>
      <c r="G589" s="288"/>
      <c r="H589" s="288"/>
      <c r="I589" s="288"/>
      <c r="J589" s="288"/>
      <c r="K589" s="288"/>
      <c r="L589" s="288"/>
      <c r="M589" s="288"/>
      <c r="N589" s="288"/>
      <c r="O589" s="288"/>
      <c r="P589" s="288"/>
      <c r="Q589" s="288"/>
      <c r="R589" s="288"/>
      <c r="S589" s="288"/>
      <c r="T589" s="309"/>
      <c r="U589" s="288"/>
      <c r="V589" s="288"/>
      <c r="W589" s="288"/>
      <c r="X589" s="288"/>
      <c r="Y589" s="288"/>
      <c r="Z589" s="288"/>
      <c r="AA589" s="288"/>
      <c r="AB589" s="288"/>
      <c r="AC589" s="288"/>
      <c r="AD589" s="288"/>
      <c r="AE589" s="288"/>
      <c r="AF589" s="288"/>
      <c r="AG589" s="288"/>
      <c r="AH589" s="288"/>
      <c r="AI589" s="288"/>
      <c r="AJ589" s="288"/>
      <c r="AK589" s="288"/>
    </row>
    <row r="590" spans="1:37" ht="16">
      <c r="A590" s="288"/>
      <c r="B590" s="288"/>
      <c r="C590" s="288"/>
      <c r="D590" s="288"/>
      <c r="E590" s="288"/>
      <c r="F590" s="288"/>
      <c r="G590" s="288"/>
      <c r="H590" s="288"/>
      <c r="I590" s="288"/>
      <c r="J590" s="288"/>
      <c r="K590" s="288"/>
      <c r="L590" s="288"/>
      <c r="M590" s="288"/>
      <c r="N590" s="288"/>
      <c r="O590" s="288"/>
      <c r="P590" s="288"/>
      <c r="Q590" s="288"/>
      <c r="R590" s="288"/>
      <c r="S590" s="288"/>
      <c r="T590" s="309"/>
      <c r="U590" s="288"/>
      <c r="V590" s="288"/>
      <c r="W590" s="288"/>
      <c r="X590" s="288"/>
      <c r="Y590" s="288"/>
      <c r="Z590" s="288"/>
      <c r="AA590" s="288"/>
      <c r="AB590" s="288"/>
      <c r="AC590" s="288"/>
      <c r="AD590" s="288"/>
      <c r="AE590" s="288"/>
      <c r="AF590" s="288"/>
      <c r="AG590" s="288"/>
      <c r="AH590" s="288"/>
      <c r="AI590" s="288"/>
      <c r="AJ590" s="288"/>
      <c r="AK590" s="288"/>
    </row>
    <row r="591" spans="1:37" ht="16">
      <c r="A591" s="288"/>
      <c r="B591" s="288"/>
      <c r="C591" s="288"/>
      <c r="D591" s="288"/>
      <c r="E591" s="288"/>
      <c r="F591" s="288"/>
      <c r="G591" s="288"/>
      <c r="H591" s="288"/>
      <c r="I591" s="288"/>
      <c r="J591" s="288"/>
      <c r="K591" s="288"/>
      <c r="L591" s="288"/>
      <c r="M591" s="288"/>
      <c r="N591" s="288"/>
      <c r="O591" s="288"/>
      <c r="P591" s="288"/>
      <c r="Q591" s="288"/>
      <c r="R591" s="288"/>
      <c r="S591" s="288"/>
      <c r="T591" s="309"/>
      <c r="U591" s="288"/>
      <c r="V591" s="288"/>
      <c r="W591" s="288"/>
      <c r="X591" s="288"/>
      <c r="Y591" s="288"/>
      <c r="Z591" s="288"/>
      <c r="AA591" s="288"/>
      <c r="AB591" s="288"/>
      <c r="AC591" s="288"/>
      <c r="AD591" s="288"/>
      <c r="AE591" s="288"/>
      <c r="AF591" s="288"/>
      <c r="AG591" s="288"/>
      <c r="AH591" s="288"/>
      <c r="AI591" s="288"/>
      <c r="AJ591" s="288"/>
      <c r="AK591" s="288"/>
    </row>
    <row r="592" spans="1:37" ht="16">
      <c r="A592" s="288"/>
      <c r="B592" s="288"/>
      <c r="C592" s="288"/>
      <c r="D592" s="288"/>
      <c r="E592" s="288"/>
      <c r="F592" s="288"/>
      <c r="G592" s="288"/>
      <c r="H592" s="288"/>
      <c r="I592" s="288"/>
      <c r="J592" s="288"/>
      <c r="K592" s="288"/>
      <c r="L592" s="288"/>
      <c r="M592" s="288"/>
      <c r="N592" s="288"/>
      <c r="O592" s="288"/>
      <c r="P592" s="288"/>
      <c r="Q592" s="288"/>
      <c r="R592" s="288"/>
      <c r="S592" s="288"/>
      <c r="T592" s="309"/>
      <c r="U592" s="288"/>
      <c r="V592" s="288"/>
      <c r="W592" s="288"/>
      <c r="X592" s="288"/>
      <c r="Y592" s="288"/>
      <c r="Z592" s="288"/>
      <c r="AA592" s="288"/>
      <c r="AB592" s="288"/>
      <c r="AC592" s="288"/>
      <c r="AD592" s="288"/>
      <c r="AE592" s="288"/>
      <c r="AF592" s="288"/>
      <c r="AG592" s="288"/>
      <c r="AH592" s="288"/>
      <c r="AI592" s="288"/>
      <c r="AJ592" s="288"/>
      <c r="AK592" s="288"/>
    </row>
    <row r="593" spans="1:37" ht="16">
      <c r="A593" s="288"/>
      <c r="B593" s="288"/>
      <c r="C593" s="288"/>
      <c r="D593" s="288"/>
      <c r="E593" s="288"/>
      <c r="F593" s="288"/>
      <c r="G593" s="288"/>
      <c r="H593" s="288"/>
      <c r="I593" s="288"/>
      <c r="J593" s="288"/>
      <c r="K593" s="288"/>
      <c r="L593" s="288"/>
      <c r="M593" s="288"/>
      <c r="N593" s="288"/>
      <c r="O593" s="288"/>
      <c r="P593" s="288"/>
      <c r="Q593" s="288"/>
      <c r="R593" s="288"/>
      <c r="S593" s="288"/>
      <c r="T593" s="309"/>
      <c r="U593" s="288"/>
      <c r="V593" s="288"/>
      <c r="W593" s="288"/>
      <c r="X593" s="288"/>
      <c r="Y593" s="288"/>
      <c r="Z593" s="288"/>
      <c r="AA593" s="288"/>
      <c r="AB593" s="288"/>
      <c r="AC593" s="288"/>
      <c r="AD593" s="288"/>
      <c r="AE593" s="288"/>
      <c r="AF593" s="288"/>
      <c r="AG593" s="288"/>
      <c r="AH593" s="288"/>
      <c r="AI593" s="288"/>
      <c r="AJ593" s="288"/>
      <c r="AK593" s="288"/>
    </row>
    <row r="594" spans="1:37" ht="16">
      <c r="A594" s="288"/>
      <c r="B594" s="288"/>
      <c r="C594" s="288"/>
      <c r="D594" s="288"/>
      <c r="E594" s="288"/>
      <c r="F594" s="288"/>
      <c r="G594" s="288"/>
      <c r="H594" s="288"/>
      <c r="I594" s="288"/>
      <c r="J594" s="288"/>
      <c r="K594" s="288"/>
      <c r="L594" s="288"/>
      <c r="M594" s="288"/>
      <c r="N594" s="288"/>
      <c r="O594" s="288"/>
      <c r="P594" s="288"/>
      <c r="Q594" s="288"/>
      <c r="R594" s="288"/>
      <c r="S594" s="288"/>
      <c r="T594" s="309"/>
      <c r="U594" s="288"/>
      <c r="V594" s="288"/>
      <c r="W594" s="288"/>
      <c r="X594" s="288"/>
      <c r="Y594" s="288"/>
      <c r="Z594" s="288"/>
      <c r="AA594" s="288"/>
      <c r="AB594" s="288"/>
      <c r="AC594" s="288"/>
      <c r="AD594" s="288"/>
      <c r="AE594" s="288"/>
      <c r="AF594" s="288"/>
      <c r="AG594" s="288"/>
      <c r="AH594" s="288"/>
      <c r="AI594" s="288"/>
      <c r="AJ594" s="288"/>
      <c r="AK594" s="288"/>
    </row>
    <row r="595" spans="1:37" ht="16">
      <c r="A595" s="288"/>
      <c r="B595" s="288"/>
      <c r="C595" s="288"/>
      <c r="D595" s="288"/>
      <c r="E595" s="288"/>
      <c r="F595" s="288"/>
      <c r="G595" s="288"/>
      <c r="H595" s="288"/>
      <c r="I595" s="288"/>
      <c r="J595" s="288"/>
      <c r="K595" s="288"/>
      <c r="L595" s="288"/>
      <c r="M595" s="288"/>
      <c r="N595" s="288"/>
      <c r="O595" s="288"/>
      <c r="P595" s="288"/>
      <c r="Q595" s="288"/>
      <c r="R595" s="288"/>
      <c r="S595" s="288"/>
      <c r="T595" s="309"/>
      <c r="U595" s="288"/>
      <c r="V595" s="288"/>
      <c r="W595" s="288"/>
      <c r="X595" s="288"/>
      <c r="Y595" s="288"/>
      <c r="Z595" s="288"/>
      <c r="AA595" s="288"/>
      <c r="AB595" s="288"/>
      <c r="AC595" s="288"/>
      <c r="AD595" s="288"/>
      <c r="AE595" s="288"/>
      <c r="AF595" s="288"/>
      <c r="AG595" s="288"/>
      <c r="AH595" s="288"/>
      <c r="AI595" s="288"/>
      <c r="AJ595" s="288"/>
      <c r="AK595" s="288"/>
    </row>
    <row r="596" spans="1:37" ht="16">
      <c r="A596" s="288"/>
      <c r="B596" s="288"/>
      <c r="C596" s="288"/>
      <c r="D596" s="288"/>
      <c r="E596" s="288"/>
      <c r="F596" s="288"/>
      <c r="G596" s="288"/>
      <c r="H596" s="288"/>
      <c r="I596" s="288"/>
      <c r="J596" s="288"/>
      <c r="K596" s="288"/>
      <c r="L596" s="288"/>
      <c r="M596" s="288"/>
      <c r="N596" s="288"/>
      <c r="O596" s="288"/>
      <c r="P596" s="288"/>
      <c r="Q596" s="288"/>
      <c r="R596" s="288"/>
      <c r="S596" s="288"/>
      <c r="T596" s="309"/>
      <c r="U596" s="288"/>
      <c r="V596" s="288"/>
      <c r="W596" s="288"/>
      <c r="X596" s="288"/>
      <c r="Y596" s="288"/>
      <c r="Z596" s="288"/>
      <c r="AA596" s="288"/>
      <c r="AB596" s="288"/>
      <c r="AC596" s="288"/>
      <c r="AD596" s="288"/>
      <c r="AE596" s="288"/>
      <c r="AF596" s="288"/>
      <c r="AG596" s="288"/>
      <c r="AH596" s="288"/>
      <c r="AI596" s="288"/>
      <c r="AJ596" s="288"/>
      <c r="AK596" s="288"/>
    </row>
    <row r="597" spans="1:37" ht="16">
      <c r="A597" s="288"/>
      <c r="B597" s="288"/>
      <c r="C597" s="288"/>
      <c r="D597" s="288"/>
      <c r="E597" s="288"/>
      <c r="F597" s="288"/>
      <c r="G597" s="288"/>
      <c r="H597" s="288"/>
      <c r="I597" s="288"/>
      <c r="J597" s="288"/>
      <c r="K597" s="288"/>
      <c r="L597" s="288"/>
      <c r="M597" s="288"/>
      <c r="N597" s="288"/>
      <c r="O597" s="288"/>
      <c r="P597" s="288"/>
      <c r="Q597" s="288"/>
      <c r="R597" s="288"/>
      <c r="S597" s="288"/>
      <c r="T597" s="309"/>
      <c r="U597" s="288"/>
      <c r="V597" s="288"/>
      <c r="W597" s="288"/>
      <c r="X597" s="288"/>
      <c r="Y597" s="288"/>
      <c r="Z597" s="288"/>
      <c r="AA597" s="288"/>
      <c r="AB597" s="288"/>
      <c r="AC597" s="288"/>
      <c r="AD597" s="288"/>
      <c r="AE597" s="288"/>
      <c r="AF597" s="288"/>
      <c r="AG597" s="288"/>
      <c r="AH597" s="288"/>
      <c r="AI597" s="288"/>
      <c r="AJ597" s="288"/>
      <c r="AK597" s="288"/>
    </row>
    <row r="598" spans="1:37" ht="16">
      <c r="A598" s="288"/>
      <c r="B598" s="288"/>
      <c r="C598" s="288"/>
      <c r="D598" s="288"/>
      <c r="E598" s="288"/>
      <c r="F598" s="288"/>
      <c r="G598" s="288"/>
      <c r="H598" s="288"/>
      <c r="I598" s="288"/>
      <c r="J598" s="288"/>
      <c r="K598" s="288"/>
      <c r="L598" s="288"/>
      <c r="M598" s="288"/>
      <c r="N598" s="288"/>
      <c r="O598" s="288"/>
      <c r="P598" s="288"/>
      <c r="Q598" s="288"/>
      <c r="R598" s="288"/>
      <c r="S598" s="288"/>
      <c r="T598" s="309"/>
      <c r="U598" s="288"/>
      <c r="V598" s="288"/>
      <c r="W598" s="288"/>
      <c r="X598" s="288"/>
      <c r="Y598" s="288"/>
      <c r="Z598" s="288"/>
      <c r="AA598" s="288"/>
      <c r="AB598" s="288"/>
      <c r="AC598" s="288"/>
      <c r="AD598" s="288"/>
      <c r="AE598" s="288"/>
      <c r="AF598" s="288"/>
      <c r="AG598" s="288"/>
      <c r="AH598" s="288"/>
      <c r="AI598" s="288"/>
      <c r="AJ598" s="288"/>
      <c r="AK598" s="288"/>
    </row>
    <row r="599" spans="1:37" ht="16">
      <c r="A599" s="288"/>
      <c r="B599" s="288"/>
      <c r="C599" s="288"/>
      <c r="D599" s="288"/>
      <c r="E599" s="288"/>
      <c r="F599" s="288"/>
      <c r="G599" s="288"/>
      <c r="H599" s="288"/>
      <c r="I599" s="288"/>
      <c r="J599" s="288"/>
      <c r="K599" s="288"/>
      <c r="L599" s="288"/>
      <c r="M599" s="288"/>
      <c r="N599" s="288"/>
      <c r="O599" s="288"/>
      <c r="P599" s="288"/>
      <c r="Q599" s="288"/>
      <c r="R599" s="288"/>
      <c r="S599" s="288"/>
      <c r="T599" s="309"/>
      <c r="U599" s="288"/>
      <c r="V599" s="288"/>
      <c r="W599" s="288"/>
      <c r="X599" s="288"/>
      <c r="Y599" s="288"/>
      <c r="Z599" s="288"/>
      <c r="AA599" s="288"/>
      <c r="AB599" s="288"/>
      <c r="AC599" s="288"/>
      <c r="AD599" s="288"/>
      <c r="AE599" s="288"/>
      <c r="AF599" s="288"/>
      <c r="AG599" s="288"/>
      <c r="AH599" s="288"/>
      <c r="AI599" s="288"/>
      <c r="AJ599" s="288"/>
      <c r="AK599" s="288"/>
    </row>
    <row r="600" spans="1:37" ht="16">
      <c r="A600" s="288"/>
      <c r="B600" s="288"/>
      <c r="C600" s="288"/>
      <c r="D600" s="288"/>
      <c r="E600" s="288"/>
      <c r="F600" s="288"/>
      <c r="G600" s="288"/>
      <c r="H600" s="288"/>
      <c r="I600" s="288"/>
      <c r="J600" s="288"/>
      <c r="K600" s="288"/>
      <c r="L600" s="288"/>
      <c r="M600" s="288"/>
      <c r="N600" s="288"/>
      <c r="O600" s="288"/>
      <c r="P600" s="288"/>
      <c r="Q600" s="288"/>
      <c r="R600" s="288"/>
      <c r="S600" s="288"/>
      <c r="T600" s="309"/>
      <c r="U600" s="288"/>
      <c r="V600" s="288"/>
      <c r="W600" s="288"/>
      <c r="X600" s="288"/>
      <c r="Y600" s="288"/>
      <c r="Z600" s="288"/>
      <c r="AA600" s="288"/>
      <c r="AB600" s="288"/>
      <c r="AC600" s="288"/>
      <c r="AD600" s="288"/>
      <c r="AE600" s="288"/>
      <c r="AF600" s="288"/>
      <c r="AG600" s="288"/>
      <c r="AH600" s="288"/>
      <c r="AI600" s="288"/>
      <c r="AJ600" s="288"/>
      <c r="AK600" s="288"/>
    </row>
    <row r="601" spans="1:37" ht="16">
      <c r="A601" s="288"/>
      <c r="B601" s="288"/>
      <c r="C601" s="288"/>
      <c r="D601" s="288"/>
      <c r="E601" s="288"/>
      <c r="F601" s="288"/>
      <c r="G601" s="288"/>
      <c r="H601" s="288"/>
      <c r="I601" s="288"/>
      <c r="J601" s="288"/>
      <c r="K601" s="288"/>
      <c r="L601" s="288"/>
      <c r="M601" s="288"/>
      <c r="N601" s="288"/>
      <c r="O601" s="288"/>
      <c r="P601" s="288"/>
      <c r="Q601" s="288"/>
      <c r="R601" s="288"/>
      <c r="S601" s="288"/>
      <c r="T601" s="309"/>
      <c r="U601" s="288"/>
      <c r="V601" s="288"/>
      <c r="W601" s="288"/>
      <c r="X601" s="288"/>
      <c r="Y601" s="288"/>
      <c r="Z601" s="288"/>
      <c r="AA601" s="288"/>
      <c r="AB601" s="288"/>
      <c r="AC601" s="288"/>
      <c r="AD601" s="288"/>
      <c r="AE601" s="288"/>
      <c r="AF601" s="288"/>
      <c r="AG601" s="288"/>
      <c r="AH601" s="288"/>
      <c r="AI601" s="288"/>
      <c r="AJ601" s="288"/>
      <c r="AK601" s="288"/>
    </row>
    <row r="602" spans="1:37" ht="16">
      <c r="A602" s="288"/>
      <c r="B602" s="288"/>
      <c r="C602" s="288"/>
      <c r="D602" s="288"/>
      <c r="E602" s="288"/>
      <c r="F602" s="288"/>
      <c r="G602" s="288"/>
      <c r="H602" s="288"/>
      <c r="I602" s="288"/>
      <c r="J602" s="288"/>
      <c r="K602" s="288"/>
      <c r="L602" s="288"/>
      <c r="M602" s="288"/>
      <c r="N602" s="288"/>
      <c r="O602" s="288"/>
      <c r="P602" s="288"/>
      <c r="Q602" s="288"/>
      <c r="R602" s="288"/>
      <c r="S602" s="288"/>
      <c r="T602" s="309"/>
      <c r="U602" s="288"/>
      <c r="V602" s="288"/>
      <c r="W602" s="288"/>
      <c r="X602" s="288"/>
      <c r="Y602" s="288"/>
      <c r="Z602" s="288"/>
      <c r="AA602" s="288"/>
      <c r="AB602" s="288"/>
      <c r="AC602" s="288"/>
      <c r="AD602" s="288"/>
      <c r="AE602" s="288"/>
      <c r="AF602" s="288"/>
      <c r="AG602" s="288"/>
      <c r="AH602" s="288"/>
      <c r="AI602" s="288"/>
      <c r="AJ602" s="288"/>
      <c r="AK602" s="288"/>
    </row>
    <row r="603" spans="1:37" ht="16">
      <c r="A603" s="288"/>
      <c r="B603" s="288"/>
      <c r="C603" s="288"/>
      <c r="D603" s="288"/>
      <c r="E603" s="288"/>
      <c r="F603" s="288"/>
      <c r="G603" s="288"/>
      <c r="H603" s="288"/>
      <c r="I603" s="288"/>
      <c r="J603" s="288"/>
      <c r="K603" s="288"/>
      <c r="L603" s="288"/>
      <c r="M603" s="288"/>
      <c r="N603" s="288"/>
      <c r="O603" s="288"/>
      <c r="P603" s="288"/>
      <c r="Q603" s="288"/>
      <c r="R603" s="288"/>
      <c r="S603" s="288"/>
      <c r="T603" s="309"/>
      <c r="U603" s="288"/>
      <c r="V603" s="288"/>
      <c r="W603" s="288"/>
      <c r="X603" s="288"/>
      <c r="Y603" s="288"/>
      <c r="Z603" s="288"/>
      <c r="AA603" s="288"/>
      <c r="AB603" s="288"/>
      <c r="AC603" s="288"/>
      <c r="AD603" s="288"/>
      <c r="AE603" s="288"/>
      <c r="AF603" s="288"/>
      <c r="AG603" s="288"/>
      <c r="AH603" s="288"/>
      <c r="AI603" s="288"/>
      <c r="AJ603" s="288"/>
      <c r="AK603" s="288"/>
    </row>
    <row r="604" spans="1:37" ht="16">
      <c r="A604" s="288"/>
      <c r="B604" s="288"/>
      <c r="C604" s="288"/>
      <c r="D604" s="288"/>
      <c r="E604" s="288"/>
      <c r="F604" s="288"/>
      <c r="G604" s="288"/>
      <c r="H604" s="288"/>
      <c r="I604" s="288"/>
      <c r="J604" s="288"/>
      <c r="K604" s="288"/>
      <c r="L604" s="288"/>
      <c r="M604" s="288"/>
      <c r="N604" s="288"/>
      <c r="O604" s="288"/>
      <c r="P604" s="288"/>
      <c r="Q604" s="288"/>
      <c r="R604" s="288"/>
      <c r="S604" s="288"/>
      <c r="T604" s="309"/>
      <c r="U604" s="288"/>
      <c r="V604" s="288"/>
      <c r="W604" s="288"/>
      <c r="X604" s="288"/>
      <c r="Y604" s="288"/>
      <c r="Z604" s="288"/>
      <c r="AA604" s="288"/>
      <c r="AB604" s="288"/>
      <c r="AC604" s="288"/>
      <c r="AD604" s="288"/>
      <c r="AE604" s="288"/>
      <c r="AF604" s="288"/>
      <c r="AG604" s="288"/>
      <c r="AH604" s="288"/>
      <c r="AI604" s="288"/>
      <c r="AJ604" s="288"/>
      <c r="AK604" s="288"/>
    </row>
    <row r="605" spans="1:37" ht="16">
      <c r="A605" s="288"/>
      <c r="B605" s="288"/>
      <c r="C605" s="288"/>
      <c r="D605" s="288"/>
      <c r="E605" s="288"/>
      <c r="F605" s="288"/>
      <c r="G605" s="288"/>
      <c r="H605" s="288"/>
      <c r="I605" s="288"/>
      <c r="J605" s="288"/>
      <c r="K605" s="288"/>
      <c r="L605" s="288"/>
      <c r="M605" s="288"/>
      <c r="N605" s="288"/>
      <c r="O605" s="288"/>
      <c r="P605" s="288"/>
      <c r="Q605" s="288"/>
      <c r="R605" s="288"/>
      <c r="S605" s="288"/>
      <c r="T605" s="309"/>
      <c r="U605" s="288"/>
      <c r="V605" s="288"/>
      <c r="W605" s="288"/>
      <c r="X605" s="288"/>
      <c r="Y605" s="288"/>
      <c r="Z605" s="288"/>
      <c r="AA605" s="288"/>
      <c r="AB605" s="288"/>
      <c r="AC605" s="288"/>
      <c r="AD605" s="288"/>
      <c r="AE605" s="288"/>
      <c r="AF605" s="288"/>
      <c r="AG605" s="288"/>
      <c r="AH605" s="288"/>
      <c r="AI605" s="288"/>
      <c r="AJ605" s="288"/>
      <c r="AK605" s="288"/>
    </row>
    <row r="606" spans="1:37" ht="16">
      <c r="A606" s="288"/>
      <c r="B606" s="288"/>
      <c r="C606" s="288"/>
      <c r="D606" s="288"/>
      <c r="E606" s="288"/>
      <c r="F606" s="288"/>
      <c r="G606" s="288"/>
      <c r="H606" s="288"/>
      <c r="I606" s="288"/>
      <c r="J606" s="288"/>
      <c r="K606" s="288"/>
      <c r="L606" s="288"/>
      <c r="M606" s="288"/>
      <c r="N606" s="288"/>
      <c r="O606" s="288"/>
      <c r="P606" s="288"/>
      <c r="Q606" s="288"/>
      <c r="R606" s="288"/>
      <c r="S606" s="288"/>
      <c r="T606" s="309"/>
      <c r="U606" s="288"/>
      <c r="V606" s="288"/>
      <c r="W606" s="288"/>
      <c r="X606" s="288"/>
      <c r="Y606" s="288"/>
      <c r="Z606" s="288"/>
      <c r="AA606" s="288"/>
      <c r="AB606" s="288"/>
      <c r="AC606" s="288"/>
      <c r="AD606" s="288"/>
      <c r="AE606" s="288"/>
      <c r="AF606" s="288"/>
      <c r="AG606" s="288"/>
      <c r="AH606" s="288"/>
      <c r="AI606" s="288"/>
      <c r="AJ606" s="288"/>
      <c r="AK606" s="288"/>
    </row>
    <row r="607" spans="1:37" ht="16">
      <c r="A607" s="288"/>
      <c r="B607" s="288"/>
      <c r="C607" s="288"/>
      <c r="D607" s="288"/>
      <c r="E607" s="288"/>
      <c r="F607" s="288"/>
      <c r="G607" s="288"/>
      <c r="H607" s="288"/>
      <c r="I607" s="288"/>
      <c r="J607" s="288"/>
      <c r="K607" s="288"/>
      <c r="L607" s="288"/>
      <c r="M607" s="288"/>
      <c r="N607" s="288"/>
      <c r="O607" s="288"/>
      <c r="P607" s="288"/>
      <c r="Q607" s="288"/>
      <c r="R607" s="288"/>
      <c r="S607" s="288"/>
      <c r="T607" s="309"/>
      <c r="U607" s="288"/>
      <c r="V607" s="288"/>
      <c r="W607" s="288"/>
      <c r="X607" s="288"/>
      <c r="Y607" s="288"/>
      <c r="Z607" s="288"/>
      <c r="AA607" s="288"/>
      <c r="AB607" s="288"/>
      <c r="AC607" s="288"/>
      <c r="AD607" s="288"/>
      <c r="AE607" s="288"/>
      <c r="AF607" s="288"/>
      <c r="AG607" s="288"/>
      <c r="AH607" s="288"/>
      <c r="AI607" s="288"/>
      <c r="AJ607" s="288"/>
      <c r="AK607" s="288"/>
    </row>
    <row r="608" spans="1:37" ht="16">
      <c r="A608" s="288"/>
      <c r="B608" s="288"/>
      <c r="C608" s="288"/>
      <c r="D608" s="288"/>
      <c r="E608" s="288"/>
      <c r="F608" s="288"/>
      <c r="G608" s="288"/>
      <c r="H608" s="288"/>
      <c r="I608" s="288"/>
      <c r="J608" s="288"/>
      <c r="K608" s="288"/>
      <c r="L608" s="288"/>
      <c r="M608" s="288"/>
      <c r="N608" s="288"/>
      <c r="O608" s="288"/>
      <c r="P608" s="288"/>
      <c r="Q608" s="288"/>
      <c r="R608" s="288"/>
      <c r="S608" s="288"/>
      <c r="T608" s="309"/>
      <c r="U608" s="288"/>
      <c r="V608" s="288"/>
      <c r="W608" s="288"/>
      <c r="X608" s="288"/>
      <c r="Y608" s="288"/>
      <c r="Z608" s="288"/>
      <c r="AA608" s="288"/>
      <c r="AB608" s="288"/>
      <c r="AC608" s="288"/>
      <c r="AD608" s="288"/>
      <c r="AE608" s="288"/>
      <c r="AF608" s="288"/>
      <c r="AG608" s="288"/>
      <c r="AH608" s="288"/>
      <c r="AI608" s="288"/>
      <c r="AJ608" s="288"/>
      <c r="AK608" s="288"/>
    </row>
    <row r="609" spans="1:37" ht="16">
      <c r="A609" s="288"/>
      <c r="B609" s="288"/>
      <c r="C609" s="288"/>
      <c r="D609" s="288"/>
      <c r="E609" s="288"/>
      <c r="F609" s="288"/>
      <c r="G609" s="288"/>
      <c r="H609" s="288"/>
      <c r="I609" s="288"/>
      <c r="J609" s="288"/>
      <c r="K609" s="288"/>
      <c r="L609" s="288"/>
      <c r="M609" s="288"/>
      <c r="N609" s="288"/>
      <c r="O609" s="288"/>
      <c r="P609" s="288"/>
      <c r="Q609" s="288"/>
      <c r="R609" s="288"/>
      <c r="S609" s="288"/>
      <c r="T609" s="309"/>
      <c r="U609" s="288"/>
      <c r="V609" s="288"/>
      <c r="W609" s="288"/>
      <c r="X609" s="288"/>
      <c r="Y609" s="288"/>
      <c r="Z609" s="288"/>
      <c r="AA609" s="288"/>
      <c r="AB609" s="288"/>
      <c r="AC609" s="288"/>
      <c r="AD609" s="288"/>
      <c r="AE609" s="288"/>
      <c r="AF609" s="288"/>
      <c r="AG609" s="288"/>
      <c r="AH609" s="288"/>
      <c r="AI609" s="288"/>
      <c r="AJ609" s="288"/>
      <c r="AK609" s="288"/>
    </row>
    <row r="610" spans="1:37" ht="16">
      <c r="A610" s="288"/>
      <c r="B610" s="288"/>
      <c r="C610" s="288"/>
      <c r="D610" s="288"/>
      <c r="E610" s="288"/>
      <c r="F610" s="288"/>
      <c r="G610" s="288"/>
      <c r="H610" s="288"/>
      <c r="I610" s="288"/>
      <c r="J610" s="288"/>
      <c r="K610" s="288"/>
      <c r="L610" s="288"/>
      <c r="M610" s="288"/>
      <c r="N610" s="288"/>
      <c r="O610" s="288"/>
      <c r="P610" s="288"/>
      <c r="Q610" s="288"/>
      <c r="R610" s="288"/>
      <c r="S610" s="288"/>
      <c r="T610" s="309"/>
      <c r="U610" s="288"/>
      <c r="V610" s="288"/>
      <c r="W610" s="288"/>
      <c r="X610" s="288"/>
      <c r="Y610" s="288"/>
      <c r="Z610" s="288"/>
      <c r="AA610" s="288"/>
      <c r="AB610" s="288"/>
      <c r="AC610" s="288"/>
      <c r="AD610" s="288"/>
      <c r="AE610" s="288"/>
      <c r="AF610" s="288"/>
      <c r="AG610" s="288"/>
      <c r="AH610" s="288"/>
      <c r="AI610" s="288"/>
      <c r="AJ610" s="288"/>
      <c r="AK610" s="288"/>
    </row>
    <row r="611" spans="1:37" ht="16">
      <c r="A611" s="288"/>
      <c r="B611" s="288"/>
      <c r="C611" s="288"/>
      <c r="D611" s="288"/>
      <c r="E611" s="288"/>
      <c r="F611" s="288"/>
      <c r="G611" s="288"/>
      <c r="H611" s="288"/>
      <c r="I611" s="288"/>
      <c r="J611" s="288"/>
      <c r="K611" s="288"/>
      <c r="L611" s="288"/>
      <c r="M611" s="288"/>
      <c r="N611" s="288"/>
      <c r="O611" s="288"/>
      <c r="P611" s="288"/>
      <c r="Q611" s="288"/>
      <c r="R611" s="288"/>
      <c r="S611" s="288"/>
      <c r="T611" s="309"/>
      <c r="U611" s="288"/>
      <c r="V611" s="288"/>
      <c r="W611" s="288"/>
      <c r="X611" s="288"/>
      <c r="Y611" s="288"/>
      <c r="Z611" s="288"/>
      <c r="AA611" s="288"/>
      <c r="AB611" s="288"/>
      <c r="AC611" s="288"/>
      <c r="AD611" s="288"/>
      <c r="AE611" s="288"/>
      <c r="AF611" s="288"/>
      <c r="AG611" s="288"/>
      <c r="AH611" s="288"/>
      <c r="AI611" s="288"/>
      <c r="AJ611" s="288"/>
      <c r="AK611" s="288"/>
    </row>
    <row r="612" spans="1:37" ht="16">
      <c r="A612" s="288"/>
      <c r="B612" s="288"/>
      <c r="C612" s="288"/>
      <c r="D612" s="288"/>
      <c r="E612" s="288"/>
      <c r="F612" s="288"/>
      <c r="G612" s="288"/>
      <c r="H612" s="288"/>
      <c r="I612" s="288"/>
      <c r="J612" s="288"/>
      <c r="K612" s="288"/>
      <c r="L612" s="288"/>
      <c r="M612" s="288"/>
      <c r="N612" s="288"/>
      <c r="O612" s="288"/>
      <c r="P612" s="288"/>
      <c r="Q612" s="288"/>
      <c r="R612" s="288"/>
      <c r="S612" s="288"/>
      <c r="T612" s="309"/>
      <c r="U612" s="288"/>
      <c r="V612" s="288"/>
      <c r="W612" s="288"/>
      <c r="X612" s="288"/>
      <c r="Y612" s="288"/>
      <c r="Z612" s="288"/>
      <c r="AA612" s="288"/>
      <c r="AB612" s="288"/>
      <c r="AC612" s="288"/>
      <c r="AD612" s="288"/>
      <c r="AE612" s="288"/>
      <c r="AF612" s="288"/>
      <c r="AG612" s="288"/>
      <c r="AH612" s="288"/>
      <c r="AI612" s="288"/>
      <c r="AJ612" s="288"/>
      <c r="AK612" s="288"/>
    </row>
    <row r="613" spans="1:37" ht="16">
      <c r="A613" s="288"/>
      <c r="B613" s="288"/>
      <c r="C613" s="288"/>
      <c r="D613" s="288"/>
      <c r="E613" s="288"/>
      <c r="F613" s="288"/>
      <c r="G613" s="288"/>
      <c r="H613" s="288"/>
      <c r="I613" s="288"/>
      <c r="J613" s="288"/>
      <c r="K613" s="288"/>
      <c r="L613" s="288"/>
      <c r="M613" s="288"/>
      <c r="N613" s="288"/>
      <c r="O613" s="288"/>
      <c r="P613" s="288"/>
      <c r="Q613" s="288"/>
      <c r="R613" s="288"/>
      <c r="S613" s="288"/>
      <c r="T613" s="309"/>
      <c r="U613" s="288"/>
      <c r="V613" s="288"/>
      <c r="W613" s="288"/>
      <c r="X613" s="288"/>
      <c r="Y613" s="288"/>
      <c r="Z613" s="288"/>
      <c r="AA613" s="288"/>
      <c r="AB613" s="288"/>
      <c r="AC613" s="288"/>
      <c r="AD613" s="288"/>
      <c r="AE613" s="288"/>
      <c r="AF613" s="288"/>
      <c r="AG613" s="288"/>
      <c r="AH613" s="288"/>
      <c r="AI613" s="288"/>
      <c r="AJ613" s="288"/>
      <c r="AK613" s="288"/>
    </row>
    <row r="614" spans="1:37" ht="16">
      <c r="A614" s="288"/>
      <c r="B614" s="288"/>
      <c r="C614" s="288"/>
      <c r="D614" s="288"/>
      <c r="E614" s="288"/>
      <c r="F614" s="288"/>
      <c r="G614" s="288"/>
      <c r="H614" s="288"/>
      <c r="I614" s="288"/>
      <c r="J614" s="288"/>
      <c r="K614" s="288"/>
      <c r="L614" s="288"/>
      <c r="M614" s="288"/>
      <c r="N614" s="288"/>
      <c r="O614" s="288"/>
      <c r="P614" s="288"/>
      <c r="Q614" s="288"/>
      <c r="R614" s="288"/>
      <c r="S614" s="288"/>
      <c r="T614" s="309"/>
      <c r="U614" s="288"/>
      <c r="V614" s="288"/>
      <c r="W614" s="288"/>
      <c r="X614" s="288"/>
      <c r="Y614" s="288"/>
      <c r="Z614" s="288"/>
      <c r="AA614" s="288"/>
      <c r="AB614" s="288"/>
      <c r="AC614" s="288"/>
      <c r="AD614" s="288"/>
      <c r="AE614" s="288"/>
      <c r="AF614" s="288"/>
      <c r="AG614" s="288"/>
      <c r="AH614" s="288"/>
      <c r="AI614" s="288"/>
      <c r="AJ614" s="288"/>
      <c r="AK614" s="288"/>
    </row>
    <row r="615" spans="1:37" ht="16">
      <c r="A615" s="288"/>
      <c r="B615" s="288"/>
      <c r="C615" s="288"/>
      <c r="D615" s="288"/>
      <c r="E615" s="288"/>
      <c r="F615" s="288"/>
      <c r="G615" s="288"/>
      <c r="H615" s="288"/>
      <c r="I615" s="288"/>
      <c r="J615" s="288"/>
      <c r="K615" s="288"/>
      <c r="L615" s="288"/>
      <c r="M615" s="288"/>
      <c r="N615" s="288"/>
      <c r="O615" s="288"/>
      <c r="P615" s="288"/>
      <c r="Q615" s="288"/>
      <c r="R615" s="288"/>
      <c r="S615" s="288"/>
      <c r="T615" s="309"/>
      <c r="U615" s="288"/>
      <c r="V615" s="288"/>
      <c r="W615" s="288"/>
      <c r="X615" s="288"/>
      <c r="Y615" s="288"/>
      <c r="Z615" s="288"/>
      <c r="AA615" s="288"/>
      <c r="AB615" s="288"/>
      <c r="AC615" s="288"/>
      <c r="AD615" s="288"/>
      <c r="AE615" s="288"/>
      <c r="AF615" s="288"/>
      <c r="AG615" s="288"/>
      <c r="AH615" s="288"/>
      <c r="AI615" s="288"/>
      <c r="AJ615" s="288"/>
      <c r="AK615" s="288"/>
    </row>
    <row r="616" spans="1:37" ht="16">
      <c r="A616" s="288"/>
      <c r="B616" s="288"/>
      <c r="C616" s="288"/>
      <c r="D616" s="288"/>
      <c r="E616" s="288"/>
      <c r="F616" s="288"/>
      <c r="G616" s="288"/>
      <c r="H616" s="288"/>
      <c r="I616" s="288"/>
      <c r="J616" s="288"/>
      <c r="K616" s="288"/>
      <c r="L616" s="288"/>
      <c r="M616" s="288"/>
      <c r="N616" s="288"/>
      <c r="O616" s="288"/>
      <c r="P616" s="288"/>
      <c r="Q616" s="288"/>
      <c r="R616" s="288"/>
      <c r="S616" s="288"/>
      <c r="T616" s="309"/>
      <c r="U616" s="288"/>
      <c r="V616" s="288"/>
      <c r="W616" s="288"/>
      <c r="X616" s="288"/>
      <c r="Y616" s="288"/>
      <c r="Z616" s="288"/>
      <c r="AA616" s="288"/>
      <c r="AB616" s="288"/>
      <c r="AC616" s="288"/>
      <c r="AD616" s="288"/>
      <c r="AE616" s="288"/>
      <c r="AF616" s="288"/>
      <c r="AG616" s="288"/>
      <c r="AH616" s="288"/>
      <c r="AI616" s="288"/>
      <c r="AJ616" s="288"/>
      <c r="AK616" s="288"/>
    </row>
    <row r="617" spans="1:37" ht="16">
      <c r="A617" s="288"/>
      <c r="B617" s="288"/>
      <c r="C617" s="288"/>
      <c r="D617" s="288"/>
      <c r="E617" s="288"/>
      <c r="F617" s="288"/>
      <c r="G617" s="288"/>
      <c r="H617" s="288"/>
      <c r="I617" s="288"/>
      <c r="J617" s="288"/>
      <c r="K617" s="288"/>
      <c r="L617" s="288"/>
      <c r="M617" s="288"/>
      <c r="N617" s="288"/>
      <c r="O617" s="288"/>
      <c r="P617" s="288"/>
      <c r="Q617" s="288"/>
      <c r="R617" s="288"/>
      <c r="S617" s="288"/>
      <c r="T617" s="309"/>
      <c r="U617" s="288"/>
      <c r="V617" s="288"/>
      <c r="W617" s="288"/>
      <c r="X617" s="288"/>
      <c r="Y617" s="288"/>
      <c r="Z617" s="288"/>
      <c r="AA617" s="288"/>
      <c r="AB617" s="288"/>
      <c r="AC617" s="288"/>
      <c r="AD617" s="288"/>
      <c r="AE617" s="288"/>
      <c r="AF617" s="288"/>
      <c r="AG617" s="288"/>
      <c r="AH617" s="288"/>
      <c r="AI617" s="288"/>
      <c r="AJ617" s="288"/>
      <c r="AK617" s="288"/>
    </row>
    <row r="618" spans="1:37" ht="16">
      <c r="A618" s="288"/>
      <c r="B618" s="288"/>
      <c r="C618" s="288"/>
      <c r="D618" s="288"/>
      <c r="E618" s="288"/>
      <c r="F618" s="288"/>
      <c r="G618" s="288"/>
      <c r="H618" s="288"/>
      <c r="I618" s="288"/>
      <c r="J618" s="288"/>
      <c r="K618" s="288"/>
      <c r="L618" s="288"/>
      <c r="M618" s="288"/>
      <c r="N618" s="288"/>
      <c r="O618" s="288"/>
      <c r="P618" s="288"/>
      <c r="Q618" s="288"/>
      <c r="R618" s="288"/>
      <c r="S618" s="288"/>
      <c r="T618" s="309"/>
      <c r="U618" s="288"/>
      <c r="V618" s="288"/>
      <c r="W618" s="288"/>
      <c r="X618" s="288"/>
      <c r="Y618" s="288"/>
      <c r="Z618" s="288"/>
      <c r="AA618" s="288"/>
      <c r="AB618" s="288"/>
      <c r="AC618" s="288"/>
      <c r="AD618" s="288"/>
      <c r="AE618" s="288"/>
      <c r="AF618" s="288"/>
      <c r="AG618" s="288"/>
      <c r="AH618" s="288"/>
      <c r="AI618" s="288"/>
      <c r="AJ618" s="288"/>
      <c r="AK618" s="288"/>
    </row>
    <row r="619" spans="1:37" ht="16">
      <c r="A619" s="288"/>
      <c r="B619" s="288"/>
      <c r="C619" s="288"/>
      <c r="D619" s="288"/>
      <c r="E619" s="288"/>
      <c r="F619" s="288"/>
      <c r="G619" s="288"/>
      <c r="H619" s="288"/>
      <c r="I619" s="288"/>
      <c r="J619" s="288"/>
      <c r="K619" s="288"/>
      <c r="L619" s="288"/>
      <c r="M619" s="288"/>
      <c r="N619" s="288"/>
      <c r="O619" s="288"/>
      <c r="P619" s="288"/>
      <c r="Q619" s="288"/>
      <c r="R619" s="288"/>
      <c r="S619" s="288"/>
      <c r="T619" s="309"/>
      <c r="U619" s="288"/>
      <c r="V619" s="288"/>
      <c r="W619" s="288"/>
      <c r="X619" s="288"/>
      <c r="Y619" s="288"/>
      <c r="Z619" s="288"/>
      <c r="AA619" s="288"/>
      <c r="AB619" s="288"/>
      <c r="AC619" s="288"/>
      <c r="AD619" s="288"/>
      <c r="AE619" s="288"/>
      <c r="AF619" s="288"/>
      <c r="AG619" s="288"/>
      <c r="AH619" s="288"/>
      <c r="AI619" s="288"/>
      <c r="AJ619" s="288"/>
      <c r="AK619" s="288"/>
    </row>
    <row r="620" spans="1:37" ht="16">
      <c r="A620" s="288"/>
      <c r="B620" s="288"/>
      <c r="C620" s="288"/>
      <c r="D620" s="288"/>
      <c r="E620" s="288"/>
      <c r="F620" s="288"/>
      <c r="G620" s="288"/>
      <c r="H620" s="288"/>
      <c r="I620" s="288"/>
      <c r="J620" s="288"/>
      <c r="K620" s="288"/>
      <c r="L620" s="288"/>
      <c r="M620" s="288"/>
      <c r="N620" s="288"/>
      <c r="O620" s="288"/>
      <c r="P620" s="288"/>
      <c r="Q620" s="288"/>
      <c r="R620" s="288"/>
      <c r="S620" s="288"/>
      <c r="T620" s="309"/>
      <c r="U620" s="288"/>
      <c r="V620" s="288"/>
      <c r="W620" s="288"/>
      <c r="X620" s="288"/>
      <c r="Y620" s="288"/>
      <c r="Z620" s="288"/>
      <c r="AA620" s="288"/>
      <c r="AB620" s="288"/>
      <c r="AC620" s="288"/>
      <c r="AD620" s="288"/>
      <c r="AE620" s="288"/>
      <c r="AF620" s="288"/>
      <c r="AG620" s="288"/>
      <c r="AH620" s="288"/>
      <c r="AI620" s="288"/>
      <c r="AJ620" s="288"/>
      <c r="AK620" s="288"/>
    </row>
    <row r="621" spans="1:37" ht="16">
      <c r="A621" s="288"/>
      <c r="B621" s="288"/>
      <c r="C621" s="288"/>
      <c r="D621" s="288"/>
      <c r="E621" s="288"/>
      <c r="F621" s="288"/>
      <c r="G621" s="288"/>
      <c r="H621" s="288"/>
      <c r="I621" s="288"/>
      <c r="J621" s="288"/>
      <c r="K621" s="288"/>
      <c r="L621" s="288"/>
      <c r="M621" s="288"/>
      <c r="N621" s="288"/>
      <c r="O621" s="288"/>
      <c r="P621" s="288"/>
      <c r="Q621" s="288"/>
      <c r="R621" s="288"/>
      <c r="S621" s="288"/>
      <c r="T621" s="309"/>
      <c r="U621" s="288"/>
      <c r="V621" s="288"/>
      <c r="W621" s="288"/>
      <c r="X621" s="288"/>
      <c r="Y621" s="288"/>
      <c r="Z621" s="288"/>
      <c r="AA621" s="288"/>
      <c r="AB621" s="288"/>
      <c r="AC621" s="288"/>
      <c r="AD621" s="288"/>
      <c r="AE621" s="288"/>
      <c r="AF621" s="288"/>
      <c r="AG621" s="288"/>
      <c r="AH621" s="288"/>
      <c r="AI621" s="288"/>
      <c r="AJ621" s="288"/>
      <c r="AK621" s="288"/>
    </row>
    <row r="622" spans="1:37" ht="16">
      <c r="A622" s="288"/>
      <c r="B622" s="288"/>
      <c r="C622" s="288"/>
      <c r="D622" s="288"/>
      <c r="E622" s="288"/>
      <c r="F622" s="288"/>
      <c r="G622" s="288"/>
      <c r="H622" s="288"/>
      <c r="I622" s="288"/>
      <c r="J622" s="288"/>
      <c r="K622" s="288"/>
      <c r="L622" s="288"/>
      <c r="M622" s="288"/>
      <c r="N622" s="288"/>
      <c r="O622" s="288"/>
      <c r="P622" s="288"/>
      <c r="Q622" s="288"/>
      <c r="R622" s="288"/>
      <c r="S622" s="288"/>
      <c r="T622" s="309"/>
      <c r="U622" s="288"/>
      <c r="V622" s="288"/>
      <c r="W622" s="288"/>
      <c r="X622" s="288"/>
      <c r="Y622" s="288"/>
      <c r="Z622" s="288"/>
      <c r="AA622" s="288"/>
      <c r="AB622" s="288"/>
      <c r="AC622" s="288"/>
      <c r="AD622" s="288"/>
      <c r="AE622" s="288"/>
      <c r="AF622" s="288"/>
      <c r="AG622" s="288"/>
      <c r="AH622" s="288"/>
      <c r="AI622" s="288"/>
      <c r="AJ622" s="288"/>
      <c r="AK622" s="288"/>
    </row>
    <row r="623" spans="1:37" ht="16">
      <c r="A623" s="288"/>
      <c r="B623" s="288"/>
      <c r="C623" s="288"/>
      <c r="D623" s="288"/>
      <c r="E623" s="288"/>
      <c r="F623" s="288"/>
      <c r="G623" s="288"/>
      <c r="H623" s="288"/>
      <c r="I623" s="288"/>
      <c r="J623" s="288"/>
      <c r="K623" s="288"/>
      <c r="L623" s="288"/>
      <c r="M623" s="288"/>
      <c r="N623" s="288"/>
      <c r="O623" s="288"/>
      <c r="P623" s="288"/>
      <c r="Q623" s="288"/>
      <c r="R623" s="288"/>
      <c r="S623" s="288"/>
      <c r="T623" s="309"/>
      <c r="U623" s="288"/>
      <c r="V623" s="288"/>
      <c r="W623" s="288"/>
      <c r="X623" s="288"/>
      <c r="Y623" s="288"/>
      <c r="Z623" s="288"/>
      <c r="AA623" s="288"/>
      <c r="AB623" s="288"/>
      <c r="AC623" s="288"/>
      <c r="AD623" s="288"/>
      <c r="AE623" s="288"/>
      <c r="AF623" s="288"/>
      <c r="AG623" s="288"/>
      <c r="AH623" s="288"/>
      <c r="AI623" s="288"/>
      <c r="AJ623" s="288"/>
      <c r="AK623" s="288"/>
    </row>
    <row r="624" spans="1:37" ht="16">
      <c r="A624" s="288"/>
      <c r="B624" s="288"/>
      <c r="C624" s="288"/>
      <c r="D624" s="288"/>
      <c r="E624" s="288"/>
      <c r="F624" s="288"/>
      <c r="G624" s="288"/>
      <c r="H624" s="288"/>
      <c r="I624" s="288"/>
      <c r="J624" s="288"/>
      <c r="K624" s="288"/>
      <c r="L624" s="288"/>
      <c r="M624" s="288"/>
      <c r="N624" s="288"/>
      <c r="O624" s="288"/>
      <c r="P624" s="288"/>
      <c r="Q624" s="288"/>
      <c r="R624" s="288"/>
      <c r="S624" s="288"/>
      <c r="T624" s="309"/>
      <c r="U624" s="288"/>
      <c r="V624" s="288"/>
      <c r="W624" s="288"/>
      <c r="X624" s="288"/>
      <c r="Y624" s="288"/>
      <c r="Z624" s="288"/>
      <c r="AA624" s="288"/>
      <c r="AB624" s="288"/>
      <c r="AC624" s="288"/>
      <c r="AD624" s="288"/>
      <c r="AE624" s="288"/>
      <c r="AF624" s="288"/>
      <c r="AG624" s="288"/>
      <c r="AH624" s="288"/>
      <c r="AI624" s="288"/>
      <c r="AJ624" s="288"/>
      <c r="AK624" s="288"/>
    </row>
    <row r="625" spans="1:37" ht="16">
      <c r="A625" s="288"/>
      <c r="B625" s="288"/>
      <c r="C625" s="288"/>
      <c r="D625" s="288"/>
      <c r="E625" s="288"/>
      <c r="F625" s="288"/>
      <c r="G625" s="288"/>
      <c r="H625" s="288"/>
      <c r="I625" s="288"/>
      <c r="J625" s="288"/>
      <c r="K625" s="288"/>
      <c r="L625" s="288"/>
      <c r="M625" s="288"/>
      <c r="N625" s="288"/>
      <c r="O625" s="288"/>
      <c r="P625" s="288"/>
      <c r="Q625" s="288"/>
      <c r="R625" s="288"/>
      <c r="S625" s="288"/>
      <c r="T625" s="309"/>
      <c r="U625" s="288"/>
      <c r="V625" s="288"/>
      <c r="W625" s="288"/>
      <c r="X625" s="288"/>
      <c r="Y625" s="288"/>
      <c r="Z625" s="288"/>
      <c r="AA625" s="288"/>
      <c r="AB625" s="288"/>
      <c r="AC625" s="288"/>
      <c r="AD625" s="288"/>
      <c r="AE625" s="288"/>
      <c r="AF625" s="288"/>
      <c r="AG625" s="288"/>
      <c r="AH625" s="288"/>
      <c r="AI625" s="288"/>
      <c r="AJ625" s="288"/>
      <c r="AK625" s="288"/>
    </row>
    <row r="626" spans="1:37" ht="16">
      <c r="A626" s="288"/>
      <c r="B626" s="288"/>
      <c r="C626" s="288"/>
      <c r="D626" s="288"/>
      <c r="E626" s="288"/>
      <c r="F626" s="288"/>
      <c r="G626" s="288"/>
      <c r="H626" s="288"/>
      <c r="I626" s="288"/>
      <c r="J626" s="288"/>
      <c r="K626" s="288"/>
      <c r="L626" s="288"/>
      <c r="M626" s="288"/>
      <c r="N626" s="288"/>
      <c r="O626" s="288"/>
      <c r="P626" s="288"/>
      <c r="Q626" s="288"/>
      <c r="R626" s="288"/>
      <c r="S626" s="288"/>
      <c r="T626" s="309"/>
      <c r="U626" s="288"/>
      <c r="V626" s="288"/>
      <c r="W626" s="288"/>
      <c r="X626" s="288"/>
      <c r="Y626" s="288"/>
      <c r="Z626" s="288"/>
      <c r="AA626" s="288"/>
      <c r="AB626" s="288"/>
      <c r="AC626" s="288"/>
      <c r="AD626" s="288"/>
      <c r="AE626" s="288"/>
      <c r="AF626" s="288"/>
      <c r="AG626" s="288"/>
      <c r="AH626" s="288"/>
      <c r="AI626" s="288"/>
      <c r="AJ626" s="288"/>
      <c r="AK626" s="288"/>
    </row>
    <row r="627" spans="1:37" ht="16">
      <c r="A627" s="288"/>
      <c r="B627" s="288"/>
      <c r="C627" s="288"/>
      <c r="D627" s="288"/>
      <c r="E627" s="288"/>
      <c r="F627" s="288"/>
      <c r="G627" s="288"/>
      <c r="H627" s="288"/>
      <c r="I627" s="288"/>
      <c r="J627" s="288"/>
      <c r="K627" s="288"/>
      <c r="L627" s="288"/>
      <c r="M627" s="288"/>
      <c r="N627" s="288"/>
      <c r="O627" s="288"/>
      <c r="P627" s="288"/>
      <c r="Q627" s="288"/>
      <c r="R627" s="288"/>
      <c r="S627" s="288"/>
      <c r="T627" s="309"/>
      <c r="U627" s="288"/>
      <c r="V627" s="288"/>
      <c r="W627" s="288"/>
      <c r="X627" s="288"/>
      <c r="Y627" s="288"/>
      <c r="Z627" s="288"/>
      <c r="AA627" s="288"/>
      <c r="AB627" s="288"/>
      <c r="AC627" s="288"/>
      <c r="AD627" s="288"/>
      <c r="AE627" s="288"/>
      <c r="AF627" s="288"/>
      <c r="AG627" s="288"/>
      <c r="AH627" s="288"/>
      <c r="AI627" s="288"/>
      <c r="AJ627" s="288"/>
      <c r="AK627" s="288"/>
    </row>
    <row r="628" spans="1:37" ht="16">
      <c r="A628" s="288"/>
      <c r="B628" s="288"/>
      <c r="C628" s="288"/>
      <c r="D628" s="288"/>
      <c r="E628" s="288"/>
      <c r="F628" s="288"/>
      <c r="G628" s="288"/>
      <c r="H628" s="288"/>
      <c r="I628" s="288"/>
      <c r="J628" s="288"/>
      <c r="K628" s="288"/>
      <c r="L628" s="288"/>
      <c r="M628" s="288"/>
      <c r="N628" s="288"/>
      <c r="O628" s="288"/>
      <c r="P628" s="288"/>
      <c r="Q628" s="288"/>
      <c r="R628" s="288"/>
      <c r="S628" s="288"/>
      <c r="T628" s="309"/>
      <c r="U628" s="288"/>
      <c r="V628" s="288"/>
      <c r="W628" s="288"/>
      <c r="X628" s="288"/>
      <c r="Y628" s="288"/>
      <c r="Z628" s="288"/>
      <c r="AA628" s="288"/>
      <c r="AB628" s="288"/>
      <c r="AC628" s="288"/>
      <c r="AD628" s="288"/>
      <c r="AE628" s="288"/>
      <c r="AF628" s="288"/>
      <c r="AG628" s="288"/>
      <c r="AH628" s="288"/>
      <c r="AI628" s="288"/>
      <c r="AJ628" s="288"/>
      <c r="AK628" s="288"/>
    </row>
    <row r="629" spans="1:37" ht="16">
      <c r="A629" s="288"/>
      <c r="B629" s="288"/>
      <c r="C629" s="288"/>
      <c r="D629" s="288"/>
      <c r="E629" s="288"/>
      <c r="F629" s="288"/>
      <c r="G629" s="288"/>
      <c r="H629" s="288"/>
      <c r="I629" s="288"/>
      <c r="J629" s="288"/>
      <c r="K629" s="288"/>
      <c r="L629" s="288"/>
      <c r="M629" s="288"/>
      <c r="N629" s="288"/>
      <c r="O629" s="288"/>
      <c r="P629" s="288"/>
      <c r="Q629" s="288"/>
      <c r="R629" s="288"/>
      <c r="S629" s="288"/>
      <c r="T629" s="309"/>
      <c r="U629" s="288"/>
      <c r="V629" s="288"/>
      <c r="W629" s="288"/>
      <c r="X629" s="288"/>
      <c r="Y629" s="288"/>
      <c r="Z629" s="288"/>
      <c r="AA629" s="288"/>
      <c r="AB629" s="288"/>
      <c r="AC629" s="288"/>
      <c r="AD629" s="288"/>
      <c r="AE629" s="288"/>
      <c r="AF629" s="288"/>
      <c r="AG629" s="288"/>
      <c r="AH629" s="288"/>
      <c r="AI629" s="288"/>
      <c r="AJ629" s="288"/>
      <c r="AK629" s="288"/>
    </row>
    <row r="630" spans="1:37" ht="16">
      <c r="A630" s="288"/>
      <c r="B630" s="288"/>
      <c r="C630" s="288"/>
      <c r="D630" s="288"/>
      <c r="E630" s="288"/>
      <c r="F630" s="288"/>
      <c r="G630" s="288"/>
      <c r="H630" s="288"/>
      <c r="I630" s="288"/>
      <c r="J630" s="288"/>
      <c r="K630" s="288"/>
      <c r="L630" s="288"/>
      <c r="M630" s="288"/>
      <c r="N630" s="288"/>
      <c r="O630" s="288"/>
      <c r="P630" s="288"/>
      <c r="Q630" s="288"/>
      <c r="R630" s="288"/>
      <c r="S630" s="288"/>
      <c r="T630" s="309"/>
      <c r="U630" s="288"/>
      <c r="V630" s="288"/>
      <c r="W630" s="288"/>
      <c r="X630" s="288"/>
      <c r="Y630" s="288"/>
      <c r="Z630" s="288"/>
      <c r="AA630" s="288"/>
      <c r="AB630" s="288"/>
      <c r="AC630" s="288"/>
      <c r="AD630" s="288"/>
      <c r="AE630" s="288"/>
      <c r="AF630" s="288"/>
      <c r="AG630" s="288"/>
      <c r="AH630" s="288"/>
      <c r="AI630" s="288"/>
      <c r="AJ630" s="288"/>
      <c r="AK630" s="288"/>
    </row>
    <row r="631" spans="1:37" ht="16">
      <c r="A631" s="288"/>
      <c r="B631" s="288"/>
      <c r="C631" s="288"/>
      <c r="D631" s="288"/>
      <c r="E631" s="288"/>
      <c r="F631" s="288"/>
      <c r="G631" s="288"/>
      <c r="H631" s="288"/>
      <c r="I631" s="288"/>
      <c r="J631" s="288"/>
      <c r="K631" s="288"/>
      <c r="L631" s="288"/>
      <c r="M631" s="288"/>
      <c r="N631" s="288"/>
      <c r="O631" s="288"/>
      <c r="P631" s="288"/>
      <c r="Q631" s="288"/>
      <c r="R631" s="288"/>
      <c r="S631" s="288"/>
      <c r="T631" s="309"/>
      <c r="U631" s="288"/>
      <c r="V631" s="288"/>
      <c r="W631" s="288"/>
      <c r="X631" s="288"/>
      <c r="Y631" s="288"/>
      <c r="Z631" s="288"/>
      <c r="AA631" s="288"/>
      <c r="AB631" s="288"/>
      <c r="AC631" s="288"/>
      <c r="AD631" s="288"/>
      <c r="AE631" s="288"/>
      <c r="AF631" s="288"/>
      <c r="AG631" s="288"/>
      <c r="AH631" s="288"/>
      <c r="AI631" s="288"/>
      <c r="AJ631" s="288"/>
      <c r="AK631" s="288"/>
    </row>
    <row r="632" spans="1:37" ht="16">
      <c r="A632" s="288"/>
      <c r="B632" s="288"/>
      <c r="C632" s="288"/>
      <c r="D632" s="288"/>
      <c r="E632" s="288"/>
      <c r="F632" s="288"/>
      <c r="G632" s="288"/>
      <c r="H632" s="288"/>
      <c r="I632" s="288"/>
      <c r="J632" s="288"/>
      <c r="K632" s="288"/>
      <c r="L632" s="288"/>
      <c r="M632" s="288"/>
      <c r="N632" s="288"/>
      <c r="O632" s="288"/>
      <c r="P632" s="288"/>
      <c r="Q632" s="288"/>
      <c r="R632" s="288"/>
      <c r="S632" s="288"/>
      <c r="T632" s="309"/>
      <c r="U632" s="288"/>
      <c r="V632" s="288"/>
      <c r="W632" s="288"/>
      <c r="X632" s="288"/>
      <c r="Y632" s="288"/>
      <c r="Z632" s="288"/>
      <c r="AA632" s="288"/>
      <c r="AB632" s="288"/>
      <c r="AC632" s="288"/>
      <c r="AD632" s="288"/>
      <c r="AE632" s="288"/>
      <c r="AF632" s="288"/>
      <c r="AG632" s="288"/>
      <c r="AH632" s="288"/>
      <c r="AI632" s="288"/>
      <c r="AJ632" s="288"/>
      <c r="AK632" s="288"/>
    </row>
    <row r="633" spans="1:37" ht="16">
      <c r="A633" s="288"/>
      <c r="B633" s="288"/>
      <c r="C633" s="288"/>
      <c r="D633" s="288"/>
      <c r="E633" s="288"/>
      <c r="F633" s="288"/>
      <c r="G633" s="288"/>
      <c r="H633" s="288"/>
      <c r="I633" s="288"/>
      <c r="J633" s="288"/>
      <c r="K633" s="288"/>
      <c r="L633" s="288"/>
      <c r="M633" s="288"/>
      <c r="N633" s="288"/>
      <c r="O633" s="288"/>
      <c r="P633" s="288"/>
      <c r="Q633" s="288"/>
      <c r="R633" s="288"/>
      <c r="S633" s="288"/>
      <c r="T633" s="309"/>
      <c r="U633" s="288"/>
      <c r="V633" s="288"/>
      <c r="W633" s="288"/>
      <c r="X633" s="288"/>
      <c r="Y633" s="288"/>
      <c r="Z633" s="288"/>
      <c r="AA633" s="288"/>
      <c r="AB633" s="288"/>
      <c r="AC633" s="288"/>
      <c r="AD633" s="288"/>
      <c r="AE633" s="288"/>
      <c r="AF633" s="288"/>
      <c r="AG633" s="288"/>
      <c r="AH633" s="288"/>
      <c r="AI633" s="288"/>
      <c r="AJ633" s="288"/>
      <c r="AK633" s="288"/>
    </row>
    <row r="634" spans="1:37" ht="16">
      <c r="A634" s="288"/>
      <c r="B634" s="288"/>
      <c r="C634" s="288"/>
      <c r="D634" s="288"/>
      <c r="E634" s="288"/>
      <c r="F634" s="288"/>
      <c r="G634" s="288"/>
      <c r="H634" s="288"/>
      <c r="I634" s="288"/>
      <c r="J634" s="288"/>
      <c r="K634" s="288"/>
      <c r="L634" s="288"/>
      <c r="M634" s="288"/>
      <c r="N634" s="288"/>
      <c r="O634" s="288"/>
      <c r="P634" s="288"/>
      <c r="Q634" s="288"/>
      <c r="R634" s="288"/>
      <c r="S634" s="288"/>
      <c r="T634" s="309"/>
      <c r="U634" s="288"/>
      <c r="V634" s="288"/>
      <c r="W634" s="288"/>
      <c r="X634" s="288"/>
      <c r="Y634" s="288"/>
      <c r="Z634" s="288"/>
      <c r="AA634" s="288"/>
      <c r="AB634" s="288"/>
      <c r="AC634" s="288"/>
      <c r="AD634" s="288"/>
      <c r="AE634" s="288"/>
      <c r="AF634" s="288"/>
      <c r="AG634" s="288"/>
      <c r="AH634" s="288"/>
      <c r="AI634" s="288"/>
      <c r="AJ634" s="288"/>
      <c r="AK634" s="288"/>
    </row>
    <row r="635" spans="1:37" ht="16">
      <c r="A635" s="288"/>
      <c r="B635" s="288"/>
      <c r="C635" s="288"/>
      <c r="D635" s="288"/>
      <c r="E635" s="288"/>
      <c r="F635" s="288"/>
      <c r="G635" s="288"/>
      <c r="H635" s="288"/>
      <c r="I635" s="288"/>
      <c r="J635" s="288"/>
      <c r="K635" s="288"/>
      <c r="L635" s="288"/>
      <c r="M635" s="288"/>
      <c r="N635" s="288"/>
      <c r="O635" s="288"/>
      <c r="P635" s="288"/>
      <c r="Q635" s="288"/>
      <c r="R635" s="288"/>
      <c r="S635" s="288"/>
      <c r="T635" s="309"/>
      <c r="U635" s="288"/>
      <c r="V635" s="288"/>
      <c r="W635" s="288"/>
      <c r="X635" s="288"/>
      <c r="Y635" s="288"/>
      <c r="Z635" s="288"/>
      <c r="AA635" s="288"/>
      <c r="AB635" s="288"/>
      <c r="AC635" s="288"/>
      <c r="AD635" s="288"/>
      <c r="AE635" s="288"/>
      <c r="AF635" s="288"/>
      <c r="AG635" s="288"/>
      <c r="AH635" s="288"/>
      <c r="AI635" s="288"/>
      <c r="AJ635" s="288"/>
      <c r="AK635" s="288"/>
    </row>
    <row r="636" spans="1:37" ht="16">
      <c r="A636" s="288"/>
      <c r="B636" s="288"/>
      <c r="C636" s="288"/>
      <c r="D636" s="288"/>
      <c r="E636" s="288"/>
      <c r="F636" s="288"/>
      <c r="G636" s="288"/>
      <c r="H636" s="288"/>
      <c r="I636" s="288"/>
      <c r="J636" s="288"/>
      <c r="K636" s="288"/>
      <c r="L636" s="288"/>
      <c r="M636" s="288"/>
      <c r="N636" s="288"/>
      <c r="O636" s="288"/>
      <c r="P636" s="288"/>
      <c r="Q636" s="288"/>
      <c r="R636" s="288"/>
      <c r="S636" s="288"/>
      <c r="T636" s="309"/>
      <c r="U636" s="288"/>
      <c r="V636" s="288"/>
      <c r="W636" s="288"/>
      <c r="X636" s="288"/>
      <c r="Y636" s="288"/>
      <c r="Z636" s="288"/>
      <c r="AA636" s="288"/>
      <c r="AB636" s="288"/>
      <c r="AC636" s="288"/>
      <c r="AD636" s="288"/>
      <c r="AE636" s="288"/>
      <c r="AF636" s="288"/>
      <c r="AG636" s="288"/>
      <c r="AH636" s="288"/>
      <c r="AI636" s="288"/>
      <c r="AJ636" s="288"/>
      <c r="AK636" s="288"/>
    </row>
    <row r="637" spans="1:37" ht="16">
      <c r="A637" s="288"/>
      <c r="B637" s="288"/>
      <c r="C637" s="288"/>
      <c r="D637" s="288"/>
      <c r="E637" s="288"/>
      <c r="F637" s="288"/>
      <c r="G637" s="288"/>
      <c r="H637" s="288"/>
      <c r="I637" s="288"/>
      <c r="J637" s="288"/>
      <c r="K637" s="288"/>
      <c r="L637" s="288"/>
      <c r="M637" s="288"/>
      <c r="N637" s="288"/>
      <c r="O637" s="288"/>
      <c r="P637" s="288"/>
      <c r="Q637" s="288"/>
      <c r="R637" s="288"/>
      <c r="S637" s="288"/>
      <c r="T637" s="309"/>
      <c r="U637" s="288"/>
      <c r="V637" s="288"/>
      <c r="W637" s="288"/>
      <c r="X637" s="288"/>
      <c r="Y637" s="288"/>
      <c r="Z637" s="288"/>
      <c r="AA637" s="288"/>
      <c r="AB637" s="288"/>
      <c r="AC637" s="288"/>
      <c r="AD637" s="288"/>
      <c r="AE637" s="288"/>
      <c r="AF637" s="288"/>
      <c r="AG637" s="288"/>
      <c r="AH637" s="288"/>
      <c r="AI637" s="288"/>
      <c r="AJ637" s="288"/>
      <c r="AK637" s="288"/>
    </row>
    <row r="638" spans="1:37" ht="16">
      <c r="A638" s="288"/>
      <c r="B638" s="288"/>
      <c r="C638" s="288"/>
      <c r="D638" s="288"/>
      <c r="E638" s="288"/>
      <c r="F638" s="288"/>
      <c r="G638" s="288"/>
      <c r="H638" s="288"/>
      <c r="I638" s="288"/>
      <c r="J638" s="288"/>
      <c r="K638" s="288"/>
      <c r="L638" s="288"/>
      <c r="M638" s="288"/>
      <c r="N638" s="288"/>
      <c r="O638" s="288"/>
      <c r="P638" s="288"/>
      <c r="Q638" s="288"/>
      <c r="R638" s="288"/>
      <c r="S638" s="288"/>
      <c r="T638" s="309"/>
      <c r="U638" s="288"/>
      <c r="V638" s="288"/>
      <c r="W638" s="288"/>
      <c r="X638" s="288"/>
      <c r="Y638" s="288"/>
      <c r="Z638" s="288"/>
      <c r="AA638" s="288"/>
      <c r="AB638" s="288"/>
      <c r="AC638" s="288"/>
      <c r="AD638" s="288"/>
      <c r="AE638" s="288"/>
      <c r="AF638" s="288"/>
      <c r="AG638" s="288"/>
      <c r="AH638" s="288"/>
      <c r="AI638" s="288"/>
      <c r="AJ638" s="288"/>
      <c r="AK638" s="288"/>
    </row>
    <row r="639" spans="1:37" ht="16">
      <c r="A639" s="288"/>
      <c r="B639" s="288"/>
      <c r="C639" s="288"/>
      <c r="D639" s="288"/>
      <c r="E639" s="288"/>
      <c r="F639" s="288"/>
      <c r="G639" s="288"/>
      <c r="H639" s="288"/>
      <c r="I639" s="288"/>
      <c r="J639" s="288"/>
      <c r="K639" s="288"/>
      <c r="L639" s="288"/>
      <c r="M639" s="288"/>
      <c r="N639" s="288"/>
      <c r="O639" s="288"/>
      <c r="P639" s="288"/>
      <c r="Q639" s="288"/>
      <c r="R639" s="288"/>
      <c r="S639" s="288"/>
      <c r="T639" s="309"/>
      <c r="U639" s="288"/>
      <c r="V639" s="288"/>
      <c r="W639" s="288"/>
      <c r="X639" s="288"/>
      <c r="Y639" s="288"/>
      <c r="Z639" s="288"/>
      <c r="AA639" s="288"/>
      <c r="AB639" s="288"/>
      <c r="AC639" s="288"/>
      <c r="AD639" s="288"/>
      <c r="AE639" s="288"/>
      <c r="AF639" s="288"/>
      <c r="AG639" s="288"/>
      <c r="AH639" s="288"/>
      <c r="AI639" s="288"/>
      <c r="AJ639" s="288"/>
      <c r="AK639" s="288"/>
    </row>
    <row r="640" spans="1:37" ht="16">
      <c r="A640" s="288"/>
      <c r="B640" s="288"/>
      <c r="C640" s="288"/>
      <c r="D640" s="288"/>
      <c r="E640" s="288"/>
      <c r="F640" s="288"/>
      <c r="G640" s="288"/>
      <c r="H640" s="288"/>
      <c r="I640" s="288"/>
      <c r="J640" s="288"/>
      <c r="K640" s="288"/>
      <c r="L640" s="288"/>
      <c r="M640" s="288"/>
      <c r="N640" s="288"/>
      <c r="O640" s="288"/>
      <c r="P640" s="288"/>
      <c r="Q640" s="288"/>
      <c r="R640" s="288"/>
      <c r="S640" s="288"/>
      <c r="T640" s="309"/>
      <c r="U640" s="288"/>
      <c r="V640" s="288"/>
      <c r="W640" s="288"/>
      <c r="X640" s="288"/>
      <c r="Y640" s="288"/>
      <c r="Z640" s="288"/>
      <c r="AA640" s="288"/>
      <c r="AB640" s="288"/>
      <c r="AC640" s="288"/>
      <c r="AD640" s="288"/>
      <c r="AE640" s="288"/>
      <c r="AF640" s="288"/>
      <c r="AG640" s="288"/>
      <c r="AH640" s="288"/>
      <c r="AI640" s="288"/>
      <c r="AJ640" s="288"/>
      <c r="AK640" s="288"/>
    </row>
    <row r="641" spans="1:37" ht="16">
      <c r="A641" s="288"/>
      <c r="B641" s="288"/>
      <c r="C641" s="288"/>
      <c r="D641" s="288"/>
      <c r="E641" s="288"/>
      <c r="F641" s="288"/>
      <c r="G641" s="288"/>
      <c r="H641" s="288"/>
      <c r="I641" s="288"/>
      <c r="J641" s="288"/>
      <c r="K641" s="288"/>
      <c r="L641" s="288"/>
      <c r="M641" s="288"/>
      <c r="N641" s="288"/>
      <c r="O641" s="288"/>
      <c r="P641" s="288"/>
      <c r="Q641" s="288"/>
      <c r="R641" s="288"/>
      <c r="S641" s="288"/>
      <c r="T641" s="309"/>
      <c r="U641" s="288"/>
      <c r="V641" s="288"/>
      <c r="W641" s="288"/>
      <c r="X641" s="288"/>
      <c r="Y641" s="288"/>
      <c r="Z641" s="288"/>
      <c r="AA641" s="288"/>
      <c r="AB641" s="288"/>
      <c r="AC641" s="288"/>
      <c r="AD641" s="288"/>
      <c r="AE641" s="288"/>
      <c r="AF641" s="288"/>
      <c r="AG641" s="288"/>
      <c r="AH641" s="288"/>
      <c r="AI641" s="288"/>
      <c r="AJ641" s="288"/>
      <c r="AK641" s="288"/>
    </row>
    <row r="642" spans="1:37" ht="16">
      <c r="A642" s="288"/>
      <c r="B642" s="288"/>
      <c r="C642" s="288"/>
      <c r="D642" s="288"/>
      <c r="E642" s="288"/>
      <c r="F642" s="288"/>
      <c r="G642" s="288"/>
      <c r="H642" s="288"/>
      <c r="I642" s="288"/>
      <c r="J642" s="288"/>
      <c r="K642" s="288"/>
      <c r="L642" s="288"/>
      <c r="M642" s="288"/>
      <c r="N642" s="288"/>
      <c r="O642" s="288"/>
      <c r="P642" s="288"/>
      <c r="Q642" s="288"/>
      <c r="R642" s="288"/>
      <c r="S642" s="288"/>
      <c r="T642" s="309"/>
      <c r="U642" s="288"/>
      <c r="V642" s="288"/>
      <c r="W642" s="288"/>
      <c r="X642" s="288"/>
      <c r="Y642" s="288"/>
      <c r="Z642" s="288"/>
      <c r="AA642" s="288"/>
      <c r="AB642" s="288"/>
      <c r="AC642" s="288"/>
      <c r="AD642" s="288"/>
      <c r="AE642" s="288"/>
      <c r="AF642" s="288"/>
      <c r="AG642" s="288"/>
      <c r="AH642" s="288"/>
      <c r="AI642" s="288"/>
      <c r="AJ642" s="288"/>
      <c r="AK642" s="288"/>
    </row>
    <row r="643" spans="1:37" ht="16">
      <c r="A643" s="288"/>
      <c r="B643" s="288"/>
      <c r="C643" s="288"/>
      <c r="D643" s="288"/>
      <c r="E643" s="288"/>
      <c r="F643" s="288"/>
      <c r="G643" s="288"/>
      <c r="H643" s="288"/>
      <c r="I643" s="288"/>
      <c r="J643" s="288"/>
      <c r="K643" s="288"/>
      <c r="L643" s="288"/>
      <c r="M643" s="288"/>
      <c r="N643" s="288"/>
      <c r="O643" s="288"/>
      <c r="P643" s="288"/>
      <c r="Q643" s="288"/>
      <c r="R643" s="288"/>
      <c r="S643" s="288"/>
      <c r="T643" s="309"/>
      <c r="U643" s="288"/>
      <c r="V643" s="288"/>
      <c r="W643" s="288"/>
      <c r="X643" s="288"/>
      <c r="Y643" s="288"/>
      <c r="Z643" s="288"/>
      <c r="AA643" s="288"/>
      <c r="AB643" s="288"/>
      <c r="AC643" s="288"/>
      <c r="AD643" s="288"/>
      <c r="AE643" s="288"/>
      <c r="AF643" s="288"/>
      <c r="AG643" s="288"/>
      <c r="AH643" s="288"/>
      <c r="AI643" s="288"/>
      <c r="AJ643" s="288"/>
      <c r="AK643" s="288"/>
    </row>
    <row r="644" spans="1:37" ht="16">
      <c r="A644" s="288"/>
      <c r="B644" s="288"/>
      <c r="C644" s="288"/>
      <c r="D644" s="288"/>
      <c r="E644" s="288"/>
      <c r="F644" s="288"/>
      <c r="G644" s="288"/>
      <c r="H644" s="288"/>
      <c r="I644" s="288"/>
      <c r="J644" s="288"/>
      <c r="K644" s="288"/>
      <c r="L644" s="288"/>
      <c r="M644" s="288"/>
      <c r="N644" s="288"/>
      <c r="O644" s="288"/>
      <c r="P644" s="288"/>
      <c r="Q644" s="288"/>
      <c r="R644" s="288"/>
      <c r="S644" s="288"/>
      <c r="T644" s="309"/>
      <c r="U644" s="288"/>
      <c r="V644" s="288"/>
      <c r="W644" s="288"/>
      <c r="X644" s="288"/>
      <c r="Y644" s="288"/>
      <c r="Z644" s="288"/>
      <c r="AA644" s="288"/>
      <c r="AB644" s="288"/>
      <c r="AC644" s="288"/>
      <c r="AD644" s="288"/>
      <c r="AE644" s="288"/>
      <c r="AF644" s="288"/>
      <c r="AG644" s="288"/>
      <c r="AH644" s="288"/>
      <c r="AI644" s="288"/>
      <c r="AJ644" s="288"/>
      <c r="AK644" s="288"/>
    </row>
    <row r="645" spans="1:37" ht="16">
      <c r="A645" s="288"/>
      <c r="B645" s="288"/>
      <c r="C645" s="288"/>
      <c r="D645" s="288"/>
      <c r="E645" s="288"/>
      <c r="F645" s="288"/>
      <c r="G645" s="288"/>
      <c r="H645" s="288"/>
      <c r="I645" s="288"/>
      <c r="J645" s="288"/>
      <c r="K645" s="288"/>
      <c r="L645" s="288"/>
      <c r="M645" s="288"/>
      <c r="N645" s="288"/>
      <c r="O645" s="288"/>
      <c r="P645" s="288"/>
      <c r="Q645" s="288"/>
      <c r="R645" s="288"/>
      <c r="S645" s="288"/>
      <c r="T645" s="309"/>
      <c r="U645" s="288"/>
      <c r="V645" s="288"/>
      <c r="W645" s="288"/>
      <c r="X645" s="288"/>
      <c r="Y645" s="288"/>
      <c r="Z645" s="288"/>
      <c r="AA645" s="288"/>
      <c r="AB645" s="288"/>
      <c r="AC645" s="288"/>
      <c r="AD645" s="288"/>
      <c r="AE645" s="288"/>
      <c r="AF645" s="288"/>
      <c r="AG645" s="288"/>
      <c r="AH645" s="288"/>
      <c r="AI645" s="288"/>
      <c r="AJ645" s="288"/>
      <c r="AK645" s="288"/>
    </row>
    <row r="646" spans="1:37" ht="16">
      <c r="A646" s="288"/>
      <c r="B646" s="288"/>
      <c r="C646" s="288"/>
      <c r="D646" s="288"/>
      <c r="E646" s="288"/>
      <c r="F646" s="288"/>
      <c r="G646" s="288"/>
      <c r="H646" s="288"/>
      <c r="I646" s="288"/>
      <c r="J646" s="288"/>
      <c r="K646" s="288"/>
      <c r="L646" s="288"/>
      <c r="M646" s="288"/>
      <c r="N646" s="288"/>
      <c r="O646" s="288"/>
      <c r="P646" s="288"/>
      <c r="Q646" s="288"/>
      <c r="R646" s="288"/>
      <c r="S646" s="288"/>
      <c r="T646" s="309"/>
      <c r="U646" s="288"/>
      <c r="V646" s="288"/>
      <c r="W646" s="288"/>
      <c r="X646" s="288"/>
      <c r="Y646" s="288"/>
      <c r="Z646" s="288"/>
      <c r="AA646" s="288"/>
      <c r="AB646" s="288"/>
      <c r="AC646" s="288"/>
      <c r="AD646" s="288"/>
      <c r="AE646" s="288"/>
      <c r="AF646" s="288"/>
      <c r="AG646" s="288"/>
      <c r="AH646" s="288"/>
      <c r="AI646" s="288"/>
      <c r="AJ646" s="288"/>
      <c r="AK646" s="288"/>
    </row>
    <row r="647" spans="1:37" ht="16">
      <c r="A647" s="288"/>
      <c r="B647" s="288"/>
      <c r="C647" s="288"/>
      <c r="D647" s="288"/>
      <c r="E647" s="288"/>
      <c r="F647" s="288"/>
      <c r="G647" s="288"/>
      <c r="H647" s="288"/>
      <c r="I647" s="288"/>
      <c r="J647" s="288"/>
      <c r="K647" s="288"/>
      <c r="L647" s="288"/>
      <c r="M647" s="288"/>
      <c r="N647" s="288"/>
      <c r="O647" s="288"/>
      <c r="P647" s="288"/>
      <c r="Q647" s="288"/>
      <c r="R647" s="288"/>
      <c r="S647" s="288"/>
      <c r="T647" s="309"/>
      <c r="U647" s="288"/>
      <c r="V647" s="288"/>
      <c r="W647" s="288"/>
      <c r="X647" s="288"/>
      <c r="Y647" s="288"/>
      <c r="Z647" s="288"/>
      <c r="AA647" s="288"/>
      <c r="AB647" s="288"/>
      <c r="AC647" s="288"/>
      <c r="AD647" s="288"/>
      <c r="AE647" s="288"/>
      <c r="AF647" s="288"/>
      <c r="AG647" s="288"/>
      <c r="AH647" s="288"/>
      <c r="AI647" s="288"/>
      <c r="AJ647" s="288"/>
      <c r="AK647" s="288"/>
    </row>
    <row r="648" spans="1:37" ht="16">
      <c r="A648" s="288"/>
      <c r="B648" s="288"/>
      <c r="C648" s="288"/>
      <c r="D648" s="288"/>
      <c r="E648" s="288"/>
      <c r="F648" s="288"/>
      <c r="G648" s="288"/>
      <c r="H648" s="288"/>
      <c r="I648" s="288"/>
      <c r="J648" s="288"/>
      <c r="K648" s="288"/>
      <c r="L648" s="288"/>
      <c r="M648" s="288"/>
      <c r="N648" s="288"/>
      <c r="O648" s="288"/>
      <c r="P648" s="288"/>
      <c r="Q648" s="288"/>
      <c r="R648" s="288"/>
      <c r="S648" s="288"/>
      <c r="T648" s="309"/>
      <c r="U648" s="288"/>
      <c r="V648" s="288"/>
      <c r="W648" s="288"/>
      <c r="X648" s="288"/>
      <c r="Y648" s="288"/>
      <c r="Z648" s="288"/>
      <c r="AA648" s="288"/>
      <c r="AB648" s="288"/>
      <c r="AC648" s="288"/>
      <c r="AD648" s="288"/>
      <c r="AE648" s="288"/>
      <c r="AF648" s="288"/>
      <c r="AG648" s="288"/>
      <c r="AH648" s="288"/>
      <c r="AI648" s="288"/>
      <c r="AJ648" s="288"/>
      <c r="AK648" s="288"/>
    </row>
    <row r="649" spans="1:37" ht="16">
      <c r="A649" s="288"/>
      <c r="B649" s="288"/>
      <c r="C649" s="288"/>
      <c r="D649" s="288"/>
      <c r="E649" s="288"/>
      <c r="F649" s="288"/>
      <c r="G649" s="288"/>
      <c r="H649" s="288"/>
      <c r="I649" s="288"/>
      <c r="J649" s="288"/>
      <c r="K649" s="288"/>
      <c r="L649" s="288"/>
      <c r="M649" s="288"/>
      <c r="N649" s="288"/>
      <c r="O649" s="288"/>
      <c r="P649" s="288"/>
      <c r="Q649" s="288"/>
      <c r="R649" s="288"/>
      <c r="S649" s="288"/>
      <c r="T649" s="309"/>
      <c r="U649" s="288"/>
      <c r="V649" s="288"/>
      <c r="W649" s="288"/>
      <c r="X649" s="288"/>
      <c r="Y649" s="288"/>
      <c r="Z649" s="288"/>
      <c r="AA649" s="288"/>
      <c r="AB649" s="288"/>
      <c r="AC649" s="288"/>
      <c r="AD649" s="288"/>
      <c r="AE649" s="288"/>
      <c r="AF649" s="288"/>
      <c r="AG649" s="288"/>
      <c r="AH649" s="288"/>
      <c r="AI649" s="288"/>
      <c r="AJ649" s="288"/>
      <c r="AK649" s="288"/>
    </row>
    <row r="650" spans="1:37" ht="16">
      <c r="A650" s="288"/>
      <c r="B650" s="288"/>
      <c r="C650" s="288"/>
      <c r="D650" s="288"/>
      <c r="E650" s="288"/>
      <c r="F650" s="288"/>
      <c r="G650" s="288"/>
      <c r="H650" s="288"/>
      <c r="I650" s="288"/>
      <c r="J650" s="288"/>
      <c r="K650" s="288"/>
      <c r="L650" s="288"/>
      <c r="M650" s="288"/>
      <c r="N650" s="288"/>
      <c r="O650" s="288"/>
      <c r="P650" s="288"/>
      <c r="Q650" s="288"/>
      <c r="R650" s="288"/>
      <c r="S650" s="288"/>
      <c r="T650" s="309"/>
      <c r="U650" s="288"/>
      <c r="V650" s="288"/>
      <c r="W650" s="288"/>
      <c r="X650" s="288"/>
      <c r="Y650" s="288"/>
      <c r="Z650" s="288"/>
      <c r="AA650" s="288"/>
      <c r="AB650" s="288"/>
      <c r="AC650" s="288"/>
      <c r="AD650" s="288"/>
      <c r="AE650" s="288"/>
      <c r="AF650" s="288"/>
      <c r="AG650" s="288"/>
      <c r="AH650" s="288"/>
      <c r="AI650" s="288"/>
      <c r="AJ650" s="288"/>
      <c r="AK650" s="288"/>
    </row>
    <row r="651" spans="1:37" ht="16">
      <c r="A651" s="288"/>
      <c r="B651" s="288"/>
      <c r="C651" s="288"/>
      <c r="D651" s="288"/>
      <c r="E651" s="288"/>
      <c r="F651" s="288"/>
      <c r="G651" s="288"/>
      <c r="H651" s="288"/>
      <c r="I651" s="288"/>
      <c r="J651" s="288"/>
      <c r="K651" s="288"/>
      <c r="L651" s="288"/>
      <c r="M651" s="288"/>
      <c r="N651" s="288"/>
      <c r="O651" s="288"/>
      <c r="P651" s="288"/>
      <c r="Q651" s="288"/>
      <c r="R651" s="288"/>
      <c r="S651" s="288"/>
      <c r="T651" s="309"/>
      <c r="U651" s="288"/>
      <c r="V651" s="288"/>
      <c r="W651" s="288"/>
      <c r="X651" s="288"/>
      <c r="Y651" s="288"/>
      <c r="Z651" s="288"/>
      <c r="AA651" s="288"/>
      <c r="AB651" s="288"/>
      <c r="AC651" s="288"/>
      <c r="AD651" s="288"/>
      <c r="AE651" s="288"/>
      <c r="AF651" s="288"/>
      <c r="AG651" s="288"/>
      <c r="AH651" s="288"/>
      <c r="AI651" s="288"/>
      <c r="AJ651" s="288"/>
      <c r="AK651" s="288"/>
    </row>
    <row r="652" spans="1:37" ht="16">
      <c r="A652" s="288"/>
      <c r="B652" s="288"/>
      <c r="C652" s="288"/>
      <c r="D652" s="288"/>
      <c r="E652" s="288"/>
      <c r="F652" s="288"/>
      <c r="G652" s="288"/>
      <c r="H652" s="288"/>
      <c r="I652" s="288"/>
      <c r="J652" s="288"/>
      <c r="K652" s="288"/>
      <c r="L652" s="288"/>
      <c r="M652" s="288"/>
      <c r="N652" s="288"/>
      <c r="O652" s="288"/>
      <c r="P652" s="288"/>
      <c r="Q652" s="288"/>
      <c r="R652" s="288"/>
      <c r="S652" s="288"/>
      <c r="T652" s="309"/>
      <c r="U652" s="288"/>
      <c r="V652" s="288"/>
      <c r="W652" s="288"/>
      <c r="X652" s="288"/>
      <c r="Y652" s="288"/>
      <c r="Z652" s="288"/>
      <c r="AA652" s="288"/>
      <c r="AB652" s="288"/>
      <c r="AC652" s="288"/>
      <c r="AD652" s="288"/>
      <c r="AE652" s="288"/>
      <c r="AF652" s="288"/>
      <c r="AG652" s="288"/>
      <c r="AH652" s="288"/>
      <c r="AI652" s="288"/>
      <c r="AJ652" s="288"/>
      <c r="AK652" s="288"/>
    </row>
    <row r="653" spans="1:37" ht="16">
      <c r="A653" s="288"/>
      <c r="B653" s="288"/>
      <c r="C653" s="288"/>
      <c r="D653" s="288"/>
      <c r="E653" s="288"/>
      <c r="F653" s="288"/>
      <c r="G653" s="288"/>
      <c r="H653" s="288"/>
      <c r="I653" s="288"/>
      <c r="J653" s="288"/>
      <c r="K653" s="288"/>
      <c r="L653" s="288"/>
      <c r="M653" s="288"/>
      <c r="N653" s="288"/>
      <c r="O653" s="288"/>
      <c r="P653" s="288"/>
      <c r="Q653" s="288"/>
      <c r="R653" s="288"/>
      <c r="S653" s="288"/>
      <c r="T653" s="309"/>
      <c r="U653" s="288"/>
      <c r="V653" s="288"/>
      <c r="W653" s="288"/>
      <c r="X653" s="288"/>
      <c r="Y653" s="288"/>
      <c r="Z653" s="288"/>
      <c r="AA653" s="288"/>
      <c r="AB653" s="288"/>
      <c r="AC653" s="288"/>
      <c r="AD653" s="288"/>
      <c r="AE653" s="288"/>
      <c r="AF653" s="288"/>
      <c r="AG653" s="288"/>
      <c r="AH653" s="288"/>
      <c r="AI653" s="288"/>
      <c r="AJ653" s="288"/>
      <c r="AK653" s="288"/>
    </row>
    <row r="654" spans="1:37" ht="16">
      <c r="A654" s="288"/>
      <c r="B654" s="288"/>
      <c r="C654" s="288"/>
      <c r="D654" s="288"/>
      <c r="E654" s="288"/>
      <c r="F654" s="288"/>
      <c r="G654" s="288"/>
      <c r="H654" s="288"/>
      <c r="I654" s="288"/>
      <c r="J654" s="288"/>
      <c r="K654" s="288"/>
      <c r="L654" s="288"/>
      <c r="M654" s="288"/>
      <c r="N654" s="288"/>
      <c r="O654" s="288"/>
      <c r="P654" s="288"/>
      <c r="Q654" s="288"/>
      <c r="R654" s="288"/>
      <c r="S654" s="288"/>
      <c r="T654" s="309"/>
      <c r="U654" s="288"/>
      <c r="V654" s="288"/>
      <c r="W654" s="288"/>
      <c r="X654" s="288"/>
      <c r="Y654" s="288"/>
      <c r="Z654" s="288"/>
      <c r="AA654" s="288"/>
      <c r="AB654" s="288"/>
      <c r="AC654" s="288"/>
      <c r="AD654" s="288"/>
      <c r="AE654" s="288"/>
      <c r="AF654" s="288"/>
      <c r="AG654" s="288"/>
      <c r="AH654" s="288"/>
      <c r="AI654" s="288"/>
      <c r="AJ654" s="288"/>
      <c r="AK654" s="288"/>
    </row>
    <row r="655" spans="1:37" ht="16">
      <c r="A655" s="288"/>
      <c r="B655" s="288"/>
      <c r="C655" s="288"/>
      <c r="D655" s="288"/>
      <c r="E655" s="288"/>
      <c r="F655" s="288"/>
      <c r="G655" s="288"/>
      <c r="H655" s="288"/>
      <c r="I655" s="288"/>
      <c r="J655" s="288"/>
      <c r="K655" s="288"/>
      <c r="L655" s="288"/>
      <c r="M655" s="288"/>
      <c r="N655" s="288"/>
      <c r="O655" s="288"/>
      <c r="P655" s="288"/>
      <c r="Q655" s="288"/>
      <c r="R655" s="288"/>
      <c r="S655" s="288"/>
      <c r="T655" s="309"/>
      <c r="U655" s="288"/>
      <c r="V655" s="288"/>
      <c r="W655" s="288"/>
      <c r="X655" s="288"/>
      <c r="Y655" s="288"/>
      <c r="Z655" s="288"/>
      <c r="AA655" s="288"/>
      <c r="AB655" s="288"/>
      <c r="AC655" s="288"/>
      <c r="AD655" s="288"/>
      <c r="AE655" s="288"/>
      <c r="AF655" s="288"/>
      <c r="AG655" s="288"/>
      <c r="AH655" s="288"/>
      <c r="AI655" s="288"/>
      <c r="AJ655" s="288"/>
      <c r="AK655" s="288"/>
    </row>
    <row r="656" spans="1:37" ht="16">
      <c r="A656" s="288"/>
      <c r="B656" s="288"/>
      <c r="C656" s="288"/>
      <c r="D656" s="288"/>
      <c r="E656" s="288"/>
      <c r="F656" s="288"/>
      <c r="G656" s="288"/>
      <c r="H656" s="288"/>
      <c r="I656" s="288"/>
      <c r="J656" s="288"/>
      <c r="K656" s="288"/>
      <c r="L656" s="288"/>
      <c r="M656" s="288"/>
      <c r="N656" s="288"/>
      <c r="O656" s="288"/>
      <c r="P656" s="288"/>
      <c r="Q656" s="288"/>
      <c r="R656" s="288"/>
      <c r="S656" s="288"/>
      <c r="T656" s="309"/>
      <c r="U656" s="288"/>
      <c r="V656" s="288"/>
      <c r="W656" s="288"/>
      <c r="X656" s="288"/>
      <c r="Y656" s="288"/>
      <c r="Z656" s="288"/>
      <c r="AA656" s="288"/>
      <c r="AB656" s="288"/>
      <c r="AC656" s="288"/>
      <c r="AD656" s="288"/>
      <c r="AE656" s="288"/>
      <c r="AF656" s="288"/>
      <c r="AG656" s="288"/>
      <c r="AH656" s="288"/>
      <c r="AI656" s="288"/>
      <c r="AJ656" s="288"/>
      <c r="AK656" s="288"/>
    </row>
    <row r="657" spans="1:37" ht="16">
      <c r="A657" s="288"/>
      <c r="B657" s="288"/>
      <c r="C657" s="288"/>
      <c r="D657" s="288"/>
      <c r="E657" s="288"/>
      <c r="F657" s="288"/>
      <c r="G657" s="288"/>
      <c r="H657" s="288"/>
      <c r="I657" s="288"/>
      <c r="J657" s="288"/>
      <c r="K657" s="288"/>
      <c r="L657" s="288"/>
      <c r="M657" s="288"/>
      <c r="N657" s="288"/>
      <c r="O657" s="288"/>
      <c r="P657" s="288"/>
      <c r="Q657" s="288"/>
      <c r="R657" s="288"/>
      <c r="S657" s="288"/>
      <c r="T657" s="309"/>
      <c r="U657" s="288"/>
      <c r="V657" s="288"/>
      <c r="W657" s="288"/>
      <c r="X657" s="288"/>
      <c r="Y657" s="288"/>
      <c r="Z657" s="288"/>
      <c r="AA657" s="288"/>
      <c r="AB657" s="288"/>
      <c r="AC657" s="288"/>
      <c r="AD657" s="288"/>
      <c r="AE657" s="288"/>
      <c r="AF657" s="288"/>
      <c r="AG657" s="288"/>
      <c r="AH657" s="288"/>
      <c r="AI657" s="288"/>
      <c r="AJ657" s="288"/>
      <c r="AK657" s="288"/>
    </row>
    <row r="658" spans="1:37" ht="16">
      <c r="A658" s="288"/>
      <c r="B658" s="288"/>
      <c r="C658" s="288"/>
      <c r="D658" s="288"/>
      <c r="E658" s="288"/>
      <c r="F658" s="288"/>
      <c r="G658" s="288"/>
      <c r="H658" s="288"/>
      <c r="I658" s="288"/>
      <c r="J658" s="288"/>
      <c r="K658" s="288"/>
      <c r="L658" s="288"/>
      <c r="M658" s="288"/>
      <c r="N658" s="288"/>
      <c r="O658" s="288"/>
      <c r="P658" s="288"/>
      <c r="Q658" s="288"/>
      <c r="R658" s="288"/>
      <c r="S658" s="288"/>
      <c r="T658" s="309"/>
      <c r="U658" s="288"/>
      <c r="V658" s="288"/>
      <c r="W658" s="288"/>
      <c r="X658" s="288"/>
      <c r="Y658" s="288"/>
      <c r="Z658" s="288"/>
      <c r="AA658" s="288"/>
      <c r="AB658" s="288"/>
      <c r="AC658" s="288"/>
      <c r="AD658" s="288"/>
      <c r="AE658" s="288"/>
      <c r="AF658" s="288"/>
      <c r="AG658" s="288"/>
      <c r="AH658" s="288"/>
      <c r="AI658" s="288"/>
      <c r="AJ658" s="288"/>
      <c r="AK658" s="288"/>
    </row>
    <row r="659" spans="1:37" ht="16">
      <c r="A659" s="288"/>
      <c r="B659" s="288"/>
      <c r="C659" s="288"/>
      <c r="D659" s="288"/>
      <c r="E659" s="288"/>
      <c r="F659" s="288"/>
      <c r="G659" s="288"/>
      <c r="H659" s="288"/>
      <c r="I659" s="288"/>
      <c r="J659" s="288"/>
      <c r="K659" s="288"/>
      <c r="L659" s="288"/>
      <c r="M659" s="288"/>
      <c r="N659" s="288"/>
      <c r="O659" s="288"/>
      <c r="P659" s="288"/>
      <c r="Q659" s="288"/>
      <c r="R659" s="288"/>
      <c r="S659" s="288"/>
      <c r="T659" s="309"/>
      <c r="U659" s="288"/>
      <c r="V659" s="288"/>
      <c r="W659" s="288"/>
      <c r="X659" s="288"/>
      <c r="Y659" s="288"/>
      <c r="Z659" s="288"/>
      <c r="AA659" s="288"/>
      <c r="AB659" s="288"/>
      <c r="AC659" s="288"/>
      <c r="AD659" s="288"/>
      <c r="AE659" s="288"/>
      <c r="AF659" s="288"/>
      <c r="AG659" s="288"/>
      <c r="AH659" s="288"/>
      <c r="AI659" s="288"/>
      <c r="AJ659" s="288"/>
      <c r="AK659" s="288"/>
    </row>
    <row r="660" spans="1:37" ht="16">
      <c r="A660" s="288"/>
      <c r="B660" s="288"/>
      <c r="C660" s="288"/>
      <c r="D660" s="288"/>
      <c r="E660" s="288"/>
      <c r="F660" s="288"/>
      <c r="G660" s="288"/>
      <c r="H660" s="288"/>
      <c r="I660" s="288"/>
      <c r="J660" s="288"/>
      <c r="K660" s="288"/>
      <c r="L660" s="288"/>
      <c r="M660" s="288"/>
      <c r="N660" s="288"/>
      <c r="O660" s="288"/>
      <c r="P660" s="288"/>
      <c r="Q660" s="288"/>
      <c r="R660" s="288"/>
      <c r="S660" s="288"/>
      <c r="T660" s="309"/>
      <c r="U660" s="288"/>
      <c r="V660" s="288"/>
      <c r="W660" s="288"/>
      <c r="X660" s="288"/>
      <c r="Y660" s="288"/>
      <c r="Z660" s="288"/>
      <c r="AA660" s="288"/>
      <c r="AB660" s="288"/>
      <c r="AC660" s="288"/>
      <c r="AD660" s="288"/>
      <c r="AE660" s="288"/>
      <c r="AF660" s="288"/>
      <c r="AG660" s="288"/>
      <c r="AH660" s="288"/>
      <c r="AI660" s="288"/>
      <c r="AJ660" s="288"/>
      <c r="AK660" s="288"/>
    </row>
    <row r="661" spans="1:37" ht="16">
      <c r="A661" s="288"/>
      <c r="B661" s="288"/>
      <c r="C661" s="288"/>
      <c r="D661" s="288"/>
      <c r="E661" s="288"/>
      <c r="F661" s="288"/>
      <c r="G661" s="288"/>
      <c r="H661" s="288"/>
      <c r="I661" s="288"/>
      <c r="J661" s="288"/>
      <c r="K661" s="288"/>
      <c r="L661" s="288"/>
      <c r="M661" s="288"/>
      <c r="N661" s="288"/>
      <c r="O661" s="288"/>
      <c r="P661" s="288"/>
      <c r="Q661" s="288"/>
      <c r="R661" s="288"/>
      <c r="S661" s="288"/>
      <c r="T661" s="309"/>
      <c r="U661" s="288"/>
      <c r="V661" s="288"/>
      <c r="W661" s="288"/>
      <c r="X661" s="288"/>
      <c r="Y661" s="288"/>
      <c r="Z661" s="288"/>
      <c r="AA661" s="288"/>
      <c r="AB661" s="288"/>
      <c r="AC661" s="288"/>
      <c r="AD661" s="288"/>
      <c r="AE661" s="288"/>
      <c r="AF661" s="288"/>
      <c r="AG661" s="288"/>
      <c r="AH661" s="288"/>
      <c r="AI661" s="288"/>
      <c r="AJ661" s="288"/>
      <c r="AK661" s="288"/>
    </row>
    <row r="662" spans="1:37" ht="16">
      <c r="A662" s="288"/>
      <c r="B662" s="288"/>
      <c r="C662" s="288"/>
      <c r="D662" s="288"/>
      <c r="E662" s="288"/>
      <c r="F662" s="288"/>
      <c r="G662" s="288"/>
      <c r="H662" s="288"/>
      <c r="I662" s="288"/>
      <c r="J662" s="288"/>
      <c r="K662" s="288"/>
      <c r="L662" s="288"/>
      <c r="M662" s="288"/>
      <c r="N662" s="288"/>
      <c r="O662" s="288"/>
      <c r="P662" s="288"/>
      <c r="Q662" s="288"/>
      <c r="R662" s="288"/>
      <c r="S662" s="288"/>
      <c r="T662" s="309"/>
      <c r="U662" s="288"/>
      <c r="V662" s="288"/>
      <c r="W662" s="288"/>
      <c r="X662" s="288"/>
      <c r="Y662" s="288"/>
      <c r="Z662" s="288"/>
      <c r="AA662" s="288"/>
      <c r="AB662" s="288"/>
      <c r="AC662" s="288"/>
      <c r="AD662" s="288"/>
      <c r="AE662" s="288"/>
      <c r="AF662" s="288"/>
      <c r="AG662" s="288"/>
      <c r="AH662" s="288"/>
      <c r="AI662" s="288"/>
      <c r="AJ662" s="288"/>
      <c r="AK662" s="288"/>
    </row>
    <row r="663" spans="1:37" ht="16">
      <c r="A663" s="288"/>
      <c r="B663" s="288"/>
      <c r="C663" s="288"/>
      <c r="D663" s="288"/>
      <c r="E663" s="288"/>
      <c r="F663" s="288"/>
      <c r="G663" s="288"/>
      <c r="H663" s="288"/>
      <c r="I663" s="288"/>
      <c r="J663" s="288"/>
      <c r="K663" s="288"/>
      <c r="L663" s="288"/>
      <c r="M663" s="288"/>
      <c r="N663" s="288"/>
      <c r="O663" s="288"/>
      <c r="P663" s="288"/>
      <c r="Q663" s="288"/>
      <c r="R663" s="288"/>
      <c r="S663" s="288"/>
      <c r="T663" s="309"/>
      <c r="U663" s="288"/>
      <c r="V663" s="288"/>
      <c r="W663" s="288"/>
      <c r="X663" s="288"/>
      <c r="Y663" s="288"/>
      <c r="Z663" s="288"/>
      <c r="AA663" s="288"/>
      <c r="AB663" s="288"/>
      <c r="AC663" s="288"/>
      <c r="AD663" s="288"/>
      <c r="AE663" s="288"/>
      <c r="AF663" s="288"/>
      <c r="AG663" s="288"/>
      <c r="AH663" s="288"/>
      <c r="AI663" s="288"/>
      <c r="AJ663" s="288"/>
      <c r="AK663" s="288"/>
    </row>
    <row r="664" spans="1:37" ht="16">
      <c r="A664" s="288"/>
      <c r="B664" s="288"/>
      <c r="C664" s="288"/>
      <c r="D664" s="288"/>
      <c r="E664" s="288"/>
      <c r="F664" s="288"/>
      <c r="G664" s="288"/>
      <c r="H664" s="288"/>
      <c r="I664" s="288"/>
      <c r="J664" s="288"/>
      <c r="K664" s="288"/>
      <c r="L664" s="288"/>
      <c r="M664" s="288"/>
      <c r="N664" s="288"/>
      <c r="O664" s="288"/>
      <c r="P664" s="288"/>
      <c r="Q664" s="288"/>
      <c r="R664" s="288"/>
      <c r="S664" s="288"/>
      <c r="T664" s="309"/>
      <c r="U664" s="288"/>
      <c r="V664" s="288"/>
      <c r="W664" s="288"/>
      <c r="X664" s="288"/>
      <c r="Y664" s="288"/>
      <c r="Z664" s="288"/>
      <c r="AA664" s="288"/>
      <c r="AB664" s="288"/>
      <c r="AC664" s="288"/>
      <c r="AD664" s="288"/>
      <c r="AE664" s="288"/>
      <c r="AF664" s="288"/>
      <c r="AG664" s="288"/>
      <c r="AH664" s="288"/>
      <c r="AI664" s="288"/>
      <c r="AJ664" s="288"/>
      <c r="AK664" s="288"/>
    </row>
    <row r="665" spans="1:37" ht="16">
      <c r="A665" s="288"/>
      <c r="B665" s="288"/>
      <c r="C665" s="288"/>
      <c r="D665" s="288"/>
      <c r="E665" s="288"/>
      <c r="F665" s="288"/>
      <c r="G665" s="288"/>
      <c r="H665" s="288"/>
      <c r="I665" s="288"/>
      <c r="J665" s="288"/>
      <c r="K665" s="288"/>
      <c r="L665" s="288"/>
      <c r="M665" s="288"/>
      <c r="N665" s="288"/>
      <c r="O665" s="288"/>
      <c r="P665" s="288"/>
      <c r="Q665" s="288"/>
      <c r="R665" s="288"/>
      <c r="S665" s="288"/>
      <c r="T665" s="309"/>
      <c r="U665" s="288"/>
      <c r="V665" s="288"/>
      <c r="W665" s="288"/>
      <c r="X665" s="288"/>
      <c r="Y665" s="288"/>
      <c r="Z665" s="288"/>
      <c r="AA665" s="288"/>
      <c r="AB665" s="288"/>
      <c r="AC665" s="288"/>
      <c r="AD665" s="288"/>
      <c r="AE665" s="288"/>
      <c r="AF665" s="288"/>
      <c r="AG665" s="288"/>
      <c r="AH665" s="288"/>
      <c r="AI665" s="288"/>
      <c r="AJ665" s="288"/>
      <c r="AK665" s="288"/>
    </row>
    <row r="666" spans="1:37" ht="16">
      <c r="A666" s="288"/>
      <c r="B666" s="288"/>
      <c r="C666" s="288"/>
      <c r="D666" s="288"/>
      <c r="E666" s="288"/>
      <c r="F666" s="288"/>
      <c r="G666" s="288"/>
      <c r="H666" s="288"/>
      <c r="I666" s="288"/>
      <c r="J666" s="288"/>
      <c r="K666" s="288"/>
      <c r="L666" s="288"/>
      <c r="M666" s="288"/>
      <c r="N666" s="288"/>
      <c r="O666" s="288"/>
      <c r="P666" s="288"/>
      <c r="Q666" s="288"/>
      <c r="R666" s="288"/>
      <c r="S666" s="288"/>
      <c r="T666" s="309"/>
      <c r="U666" s="288"/>
      <c r="V666" s="288"/>
      <c r="W666" s="288"/>
      <c r="X666" s="288"/>
      <c r="Y666" s="288"/>
      <c r="Z666" s="288"/>
      <c r="AA666" s="288"/>
      <c r="AB666" s="288"/>
      <c r="AC666" s="288"/>
      <c r="AD666" s="288"/>
      <c r="AE666" s="288"/>
      <c r="AF666" s="288"/>
      <c r="AG666" s="288"/>
      <c r="AH666" s="288"/>
      <c r="AI666" s="288"/>
      <c r="AJ666" s="288"/>
      <c r="AK666" s="288"/>
    </row>
    <row r="667" spans="1:37" ht="16">
      <c r="A667" s="288"/>
      <c r="B667" s="288"/>
      <c r="C667" s="288"/>
      <c r="D667" s="288"/>
      <c r="E667" s="288"/>
      <c r="F667" s="288"/>
      <c r="G667" s="288"/>
      <c r="H667" s="288"/>
      <c r="I667" s="288"/>
      <c r="J667" s="288"/>
      <c r="K667" s="288"/>
      <c r="L667" s="288"/>
      <c r="M667" s="288"/>
      <c r="N667" s="288"/>
      <c r="O667" s="288"/>
      <c r="P667" s="288"/>
      <c r="Q667" s="288"/>
      <c r="R667" s="288"/>
      <c r="S667" s="288"/>
      <c r="T667" s="309"/>
      <c r="U667" s="288"/>
      <c r="V667" s="288"/>
      <c r="W667" s="288"/>
      <c r="X667" s="288"/>
      <c r="Y667" s="288"/>
      <c r="Z667" s="288"/>
      <c r="AA667" s="288"/>
      <c r="AB667" s="288"/>
      <c r="AC667" s="288"/>
      <c r="AD667" s="288"/>
      <c r="AE667" s="288"/>
      <c r="AF667" s="288"/>
      <c r="AG667" s="288"/>
      <c r="AH667" s="288"/>
      <c r="AI667" s="288"/>
      <c r="AJ667" s="288"/>
      <c r="AK667" s="288"/>
    </row>
    <row r="668" spans="1:37" ht="16">
      <c r="A668" s="288"/>
      <c r="B668" s="288"/>
      <c r="C668" s="288"/>
      <c r="D668" s="288"/>
      <c r="E668" s="288"/>
      <c r="F668" s="288"/>
      <c r="G668" s="288"/>
      <c r="H668" s="288"/>
      <c r="I668" s="288"/>
      <c r="J668" s="288"/>
      <c r="K668" s="288"/>
      <c r="L668" s="288"/>
      <c r="M668" s="288"/>
      <c r="N668" s="288"/>
      <c r="O668" s="288"/>
      <c r="P668" s="288"/>
      <c r="Q668" s="288"/>
      <c r="R668" s="288"/>
      <c r="S668" s="288"/>
      <c r="T668" s="309"/>
      <c r="U668" s="288"/>
      <c r="V668" s="288"/>
      <c r="W668" s="288"/>
      <c r="X668" s="288"/>
      <c r="Y668" s="288"/>
      <c r="Z668" s="288"/>
      <c r="AA668" s="288"/>
      <c r="AB668" s="288"/>
      <c r="AC668" s="288"/>
      <c r="AD668" s="288"/>
      <c r="AE668" s="288"/>
      <c r="AF668" s="288"/>
      <c r="AG668" s="288"/>
      <c r="AH668" s="288"/>
      <c r="AI668" s="288"/>
      <c r="AJ668" s="288"/>
      <c r="AK668" s="288"/>
    </row>
    <row r="669" spans="1:37" ht="16">
      <c r="A669" s="288"/>
      <c r="B669" s="288"/>
      <c r="C669" s="288"/>
      <c r="D669" s="288"/>
      <c r="E669" s="288"/>
      <c r="F669" s="288"/>
      <c r="G669" s="288"/>
      <c r="H669" s="288"/>
      <c r="I669" s="288"/>
      <c r="J669" s="288"/>
      <c r="K669" s="288"/>
      <c r="L669" s="288"/>
      <c r="M669" s="288"/>
      <c r="N669" s="288"/>
      <c r="O669" s="288"/>
      <c r="P669" s="288"/>
      <c r="Q669" s="288"/>
      <c r="R669" s="288"/>
      <c r="S669" s="288"/>
      <c r="T669" s="309"/>
      <c r="U669" s="288"/>
      <c r="V669" s="288"/>
      <c r="W669" s="288"/>
      <c r="X669" s="288"/>
      <c r="Y669" s="288"/>
      <c r="Z669" s="288"/>
      <c r="AA669" s="288"/>
      <c r="AB669" s="288"/>
      <c r="AC669" s="288"/>
      <c r="AD669" s="288"/>
      <c r="AE669" s="288"/>
      <c r="AF669" s="288"/>
      <c r="AG669" s="288"/>
      <c r="AH669" s="288"/>
      <c r="AI669" s="288"/>
      <c r="AJ669" s="288"/>
      <c r="AK669" s="288"/>
    </row>
    <row r="670" spans="1:37" ht="16">
      <c r="A670" s="288"/>
      <c r="B670" s="288"/>
      <c r="C670" s="288"/>
      <c r="D670" s="288"/>
      <c r="E670" s="288"/>
      <c r="F670" s="288"/>
      <c r="G670" s="288"/>
      <c r="H670" s="288"/>
      <c r="I670" s="288"/>
      <c r="J670" s="288"/>
      <c r="K670" s="288"/>
      <c r="L670" s="288"/>
      <c r="M670" s="288"/>
      <c r="N670" s="288"/>
      <c r="O670" s="288"/>
      <c r="P670" s="288"/>
      <c r="Q670" s="288"/>
      <c r="R670" s="288"/>
      <c r="S670" s="288"/>
      <c r="T670" s="309"/>
      <c r="U670" s="288"/>
      <c r="V670" s="288"/>
      <c r="W670" s="288"/>
      <c r="X670" s="288"/>
      <c r="Y670" s="288"/>
      <c r="Z670" s="288"/>
      <c r="AA670" s="288"/>
      <c r="AB670" s="288"/>
      <c r="AC670" s="288"/>
      <c r="AD670" s="288"/>
      <c r="AE670" s="288"/>
      <c r="AF670" s="288"/>
      <c r="AG670" s="288"/>
      <c r="AH670" s="288"/>
      <c r="AI670" s="288"/>
      <c r="AJ670" s="288"/>
      <c r="AK670" s="288"/>
    </row>
    <row r="671" spans="1:37" ht="16">
      <c r="A671" s="288"/>
      <c r="B671" s="288"/>
      <c r="C671" s="288"/>
      <c r="D671" s="288"/>
      <c r="E671" s="288"/>
      <c r="F671" s="288"/>
      <c r="G671" s="288"/>
      <c r="H671" s="288"/>
      <c r="I671" s="288"/>
      <c r="J671" s="288"/>
      <c r="K671" s="288"/>
      <c r="L671" s="288"/>
      <c r="M671" s="288"/>
      <c r="N671" s="288"/>
      <c r="O671" s="288"/>
      <c r="P671" s="288"/>
      <c r="Q671" s="288"/>
      <c r="R671" s="288"/>
      <c r="S671" s="288"/>
      <c r="T671" s="309"/>
      <c r="U671" s="288"/>
      <c r="V671" s="288"/>
      <c r="W671" s="288"/>
      <c r="X671" s="288"/>
      <c r="Y671" s="288"/>
      <c r="Z671" s="288"/>
      <c r="AA671" s="288"/>
      <c r="AB671" s="288"/>
      <c r="AC671" s="288"/>
      <c r="AD671" s="288"/>
      <c r="AE671" s="288"/>
      <c r="AF671" s="288"/>
      <c r="AG671" s="288"/>
      <c r="AH671" s="288"/>
      <c r="AI671" s="288"/>
      <c r="AJ671" s="288"/>
      <c r="AK671" s="288"/>
    </row>
    <row r="672" spans="1:37" ht="16">
      <c r="A672" s="288"/>
      <c r="B672" s="288"/>
      <c r="C672" s="288"/>
      <c r="D672" s="288"/>
      <c r="E672" s="288"/>
      <c r="F672" s="288"/>
      <c r="G672" s="288"/>
      <c r="H672" s="288"/>
      <c r="I672" s="288"/>
      <c r="J672" s="288"/>
      <c r="K672" s="288"/>
      <c r="L672" s="288"/>
      <c r="M672" s="288"/>
      <c r="N672" s="288"/>
      <c r="O672" s="288"/>
      <c r="P672" s="288"/>
      <c r="Q672" s="288"/>
      <c r="R672" s="288"/>
      <c r="S672" s="288"/>
      <c r="T672" s="309"/>
      <c r="U672" s="288"/>
      <c r="V672" s="288"/>
      <c r="W672" s="288"/>
      <c r="X672" s="288"/>
      <c r="Y672" s="288"/>
      <c r="Z672" s="288"/>
      <c r="AA672" s="288"/>
      <c r="AB672" s="288"/>
      <c r="AC672" s="288"/>
      <c r="AD672" s="288"/>
      <c r="AE672" s="288"/>
      <c r="AF672" s="288"/>
      <c r="AG672" s="288"/>
      <c r="AH672" s="288"/>
      <c r="AI672" s="288"/>
      <c r="AJ672" s="288"/>
      <c r="AK672" s="288"/>
    </row>
    <row r="673" spans="1:37" ht="16">
      <c r="A673" s="288"/>
      <c r="B673" s="288"/>
      <c r="C673" s="288"/>
      <c r="D673" s="288"/>
      <c r="E673" s="288"/>
      <c r="F673" s="288"/>
      <c r="G673" s="288"/>
      <c r="H673" s="288"/>
      <c r="I673" s="288"/>
      <c r="J673" s="288"/>
      <c r="K673" s="288"/>
      <c r="L673" s="288"/>
      <c r="M673" s="288"/>
      <c r="N673" s="288"/>
      <c r="O673" s="288"/>
      <c r="P673" s="288"/>
      <c r="Q673" s="288"/>
      <c r="R673" s="288"/>
      <c r="S673" s="288"/>
      <c r="T673" s="309"/>
      <c r="U673" s="288"/>
      <c r="V673" s="288"/>
      <c r="W673" s="288"/>
      <c r="X673" s="288"/>
      <c r="Y673" s="288"/>
      <c r="Z673" s="288"/>
      <c r="AA673" s="288"/>
      <c r="AB673" s="288"/>
      <c r="AC673" s="288"/>
      <c r="AD673" s="288"/>
      <c r="AE673" s="288"/>
      <c r="AF673" s="288"/>
      <c r="AG673" s="288"/>
      <c r="AH673" s="288"/>
      <c r="AI673" s="288"/>
      <c r="AJ673" s="288"/>
      <c r="AK673" s="288"/>
    </row>
    <row r="674" spans="1:37" ht="16">
      <c r="A674" s="288"/>
      <c r="B674" s="288"/>
      <c r="C674" s="288"/>
      <c r="D674" s="288"/>
      <c r="E674" s="288"/>
      <c r="F674" s="288"/>
      <c r="G674" s="288"/>
      <c r="H674" s="288"/>
      <c r="I674" s="288"/>
      <c r="J674" s="288"/>
      <c r="K674" s="288"/>
      <c r="L674" s="288"/>
      <c r="M674" s="288"/>
      <c r="N674" s="288"/>
      <c r="O674" s="288"/>
      <c r="P674" s="288"/>
      <c r="Q674" s="288"/>
      <c r="R674" s="288"/>
      <c r="S674" s="288"/>
      <c r="T674" s="309"/>
      <c r="U674" s="288"/>
      <c r="V674" s="288"/>
      <c r="W674" s="288"/>
      <c r="X674" s="288"/>
      <c r="Y674" s="288"/>
      <c r="Z674" s="288"/>
      <c r="AA674" s="288"/>
      <c r="AB674" s="288"/>
      <c r="AC674" s="288"/>
      <c r="AD674" s="288"/>
      <c r="AE674" s="288"/>
      <c r="AF674" s="288"/>
      <c r="AG674" s="288"/>
      <c r="AH674" s="288"/>
      <c r="AI674" s="288"/>
      <c r="AJ674" s="288"/>
      <c r="AK674" s="288"/>
    </row>
    <row r="675" spans="1:37" ht="16">
      <c r="A675" s="288"/>
      <c r="B675" s="288"/>
      <c r="C675" s="288"/>
      <c r="D675" s="288"/>
      <c r="E675" s="288"/>
      <c r="F675" s="288"/>
      <c r="G675" s="288"/>
      <c r="H675" s="288"/>
      <c r="I675" s="288"/>
      <c r="J675" s="288"/>
      <c r="K675" s="288"/>
      <c r="L675" s="288"/>
      <c r="M675" s="288"/>
      <c r="N675" s="288"/>
      <c r="O675" s="288"/>
      <c r="P675" s="288"/>
      <c r="Q675" s="288"/>
      <c r="R675" s="288"/>
      <c r="S675" s="288"/>
      <c r="T675" s="309"/>
      <c r="U675" s="288"/>
      <c r="V675" s="288"/>
      <c r="W675" s="288"/>
      <c r="X675" s="288"/>
      <c r="Y675" s="288"/>
      <c r="Z675" s="288"/>
      <c r="AA675" s="288"/>
      <c r="AB675" s="288"/>
      <c r="AC675" s="288"/>
      <c r="AD675" s="288"/>
      <c r="AE675" s="288"/>
      <c r="AF675" s="288"/>
      <c r="AG675" s="288"/>
      <c r="AH675" s="288"/>
      <c r="AI675" s="288"/>
      <c r="AJ675" s="288"/>
      <c r="AK675" s="288"/>
    </row>
    <row r="676" spans="1:37" ht="16">
      <c r="A676" s="288"/>
      <c r="B676" s="288"/>
      <c r="C676" s="288"/>
      <c r="D676" s="288"/>
      <c r="E676" s="288"/>
      <c r="F676" s="288"/>
      <c r="G676" s="288"/>
      <c r="H676" s="288"/>
      <c r="I676" s="288"/>
      <c r="J676" s="288"/>
      <c r="K676" s="288"/>
      <c r="L676" s="288"/>
      <c r="M676" s="288"/>
      <c r="N676" s="288"/>
      <c r="O676" s="288"/>
      <c r="P676" s="288"/>
      <c r="Q676" s="288"/>
      <c r="R676" s="288"/>
      <c r="S676" s="288"/>
      <c r="T676" s="309"/>
      <c r="U676" s="288"/>
      <c r="V676" s="288"/>
      <c r="W676" s="288"/>
      <c r="X676" s="288"/>
      <c r="Y676" s="288"/>
      <c r="Z676" s="288"/>
      <c r="AA676" s="288"/>
      <c r="AB676" s="288"/>
      <c r="AC676" s="288"/>
      <c r="AD676" s="288"/>
      <c r="AE676" s="288"/>
      <c r="AF676" s="288"/>
      <c r="AG676" s="288"/>
      <c r="AH676" s="288"/>
      <c r="AI676" s="288"/>
      <c r="AJ676" s="288"/>
      <c r="AK676" s="288"/>
    </row>
    <row r="677" spans="1:37" ht="16">
      <c r="A677" s="288"/>
      <c r="B677" s="288"/>
      <c r="C677" s="288"/>
      <c r="D677" s="288"/>
      <c r="E677" s="288"/>
      <c r="F677" s="288"/>
      <c r="G677" s="288"/>
      <c r="H677" s="288"/>
      <c r="I677" s="288"/>
      <c r="J677" s="288"/>
      <c r="K677" s="288"/>
      <c r="L677" s="288"/>
      <c r="M677" s="288"/>
      <c r="N677" s="288"/>
      <c r="O677" s="288"/>
      <c r="P677" s="288"/>
      <c r="Q677" s="288"/>
      <c r="R677" s="288"/>
      <c r="S677" s="288"/>
      <c r="T677" s="309"/>
      <c r="U677" s="288"/>
      <c r="V677" s="288"/>
      <c r="W677" s="288"/>
      <c r="X677" s="288"/>
      <c r="Y677" s="288"/>
      <c r="Z677" s="288"/>
      <c r="AA677" s="288"/>
      <c r="AB677" s="288"/>
      <c r="AC677" s="288"/>
      <c r="AD677" s="288"/>
      <c r="AE677" s="288"/>
      <c r="AF677" s="288"/>
      <c r="AG677" s="288"/>
      <c r="AH677" s="288"/>
      <c r="AI677" s="288"/>
      <c r="AJ677" s="288"/>
      <c r="AK677" s="288"/>
    </row>
    <row r="678" spans="1:37" ht="16">
      <c r="A678" s="288"/>
      <c r="B678" s="288"/>
      <c r="C678" s="288"/>
      <c r="D678" s="288"/>
      <c r="E678" s="288"/>
      <c r="F678" s="288"/>
      <c r="G678" s="288"/>
      <c r="H678" s="288"/>
      <c r="I678" s="288"/>
      <c r="J678" s="288"/>
      <c r="K678" s="288"/>
      <c r="L678" s="288"/>
      <c r="M678" s="288"/>
      <c r="N678" s="288"/>
      <c r="O678" s="288"/>
      <c r="P678" s="288"/>
      <c r="Q678" s="288"/>
      <c r="R678" s="288"/>
      <c r="S678" s="288"/>
      <c r="T678" s="309"/>
      <c r="U678" s="288"/>
      <c r="V678" s="288"/>
      <c r="W678" s="288"/>
      <c r="X678" s="288"/>
      <c r="Y678" s="288"/>
      <c r="Z678" s="288"/>
      <c r="AA678" s="288"/>
      <c r="AB678" s="288"/>
      <c r="AC678" s="288"/>
      <c r="AD678" s="288"/>
      <c r="AE678" s="288"/>
      <c r="AF678" s="288"/>
      <c r="AG678" s="288"/>
      <c r="AH678" s="288"/>
      <c r="AI678" s="288"/>
      <c r="AJ678" s="288"/>
      <c r="AK678" s="288"/>
    </row>
    <row r="679" spans="1:37" ht="16">
      <c r="A679" s="288"/>
      <c r="B679" s="288"/>
      <c r="C679" s="288"/>
      <c r="D679" s="288"/>
      <c r="E679" s="288"/>
      <c r="F679" s="288"/>
      <c r="G679" s="288"/>
      <c r="H679" s="288"/>
      <c r="I679" s="288"/>
      <c r="J679" s="288"/>
      <c r="K679" s="288"/>
      <c r="L679" s="288"/>
      <c r="M679" s="288"/>
      <c r="N679" s="288"/>
      <c r="O679" s="288"/>
      <c r="P679" s="288"/>
      <c r="Q679" s="288"/>
      <c r="R679" s="288"/>
      <c r="S679" s="288"/>
      <c r="T679" s="309"/>
      <c r="U679" s="288"/>
      <c r="V679" s="288"/>
      <c r="W679" s="288"/>
      <c r="X679" s="288"/>
      <c r="Y679" s="288"/>
      <c r="Z679" s="288"/>
      <c r="AA679" s="288"/>
      <c r="AB679" s="288"/>
      <c r="AC679" s="288"/>
      <c r="AD679" s="288"/>
      <c r="AE679" s="288"/>
      <c r="AF679" s="288"/>
      <c r="AG679" s="288"/>
      <c r="AH679" s="288"/>
      <c r="AI679" s="288"/>
      <c r="AJ679" s="288"/>
      <c r="AK679" s="288"/>
    </row>
    <row r="680" spans="1:37" ht="16">
      <c r="A680" s="288"/>
      <c r="B680" s="288"/>
      <c r="C680" s="288"/>
      <c r="D680" s="288"/>
      <c r="E680" s="288"/>
      <c r="F680" s="288"/>
      <c r="G680" s="288"/>
      <c r="H680" s="288"/>
      <c r="I680" s="288"/>
      <c r="J680" s="288"/>
      <c r="K680" s="288"/>
      <c r="L680" s="288"/>
      <c r="M680" s="288"/>
      <c r="N680" s="288"/>
      <c r="O680" s="288"/>
      <c r="P680" s="288"/>
      <c r="Q680" s="288"/>
      <c r="R680" s="288"/>
      <c r="S680" s="288"/>
      <c r="T680" s="309"/>
      <c r="U680" s="288"/>
      <c r="V680" s="288"/>
      <c r="W680" s="288"/>
      <c r="X680" s="288"/>
      <c r="Y680" s="288"/>
      <c r="Z680" s="288"/>
      <c r="AA680" s="288"/>
      <c r="AB680" s="288"/>
      <c r="AC680" s="288"/>
      <c r="AD680" s="288"/>
      <c r="AE680" s="288"/>
      <c r="AF680" s="288"/>
      <c r="AG680" s="288"/>
      <c r="AH680" s="288"/>
      <c r="AI680" s="288"/>
      <c r="AJ680" s="288"/>
      <c r="AK680" s="288"/>
    </row>
    <row r="681" spans="1:37" ht="16">
      <c r="A681" s="288"/>
      <c r="B681" s="288"/>
      <c r="C681" s="288"/>
      <c r="D681" s="288"/>
      <c r="E681" s="288"/>
      <c r="F681" s="288"/>
      <c r="G681" s="288"/>
      <c r="H681" s="288"/>
      <c r="I681" s="288"/>
      <c r="J681" s="288"/>
      <c r="K681" s="288"/>
      <c r="L681" s="288"/>
      <c r="M681" s="288"/>
      <c r="N681" s="288"/>
      <c r="O681" s="288"/>
      <c r="P681" s="288"/>
      <c r="Q681" s="288"/>
      <c r="R681" s="288"/>
      <c r="S681" s="288"/>
      <c r="T681" s="309"/>
      <c r="U681" s="288"/>
      <c r="V681" s="288"/>
      <c r="W681" s="288"/>
      <c r="X681" s="288"/>
      <c r="Y681" s="288"/>
      <c r="Z681" s="288"/>
      <c r="AA681" s="288"/>
      <c r="AB681" s="288"/>
      <c r="AC681" s="288"/>
      <c r="AD681" s="288"/>
      <c r="AE681" s="288"/>
      <c r="AF681" s="288"/>
      <c r="AG681" s="288"/>
      <c r="AH681" s="288"/>
      <c r="AI681" s="288"/>
      <c r="AJ681" s="288"/>
      <c r="AK681" s="288"/>
    </row>
    <row r="682" spans="1:37" ht="16">
      <c r="A682" s="288"/>
      <c r="B682" s="288"/>
      <c r="C682" s="288"/>
      <c r="D682" s="288"/>
      <c r="E682" s="288"/>
      <c r="F682" s="288"/>
      <c r="G682" s="288"/>
      <c r="H682" s="288"/>
      <c r="I682" s="288"/>
      <c r="J682" s="288"/>
      <c r="K682" s="288"/>
      <c r="L682" s="288"/>
      <c r="M682" s="288"/>
      <c r="N682" s="288"/>
      <c r="O682" s="288"/>
      <c r="P682" s="288"/>
      <c r="Q682" s="288"/>
      <c r="R682" s="288"/>
      <c r="S682" s="288"/>
      <c r="T682" s="309"/>
      <c r="U682" s="288"/>
      <c r="V682" s="288"/>
      <c r="W682" s="288"/>
      <c r="X682" s="288"/>
      <c r="Y682" s="288"/>
      <c r="Z682" s="288"/>
      <c r="AA682" s="288"/>
      <c r="AB682" s="288"/>
      <c r="AC682" s="288"/>
      <c r="AD682" s="288"/>
      <c r="AE682" s="288"/>
      <c r="AF682" s="288"/>
      <c r="AG682" s="288"/>
      <c r="AH682" s="288"/>
      <c r="AI682" s="288"/>
      <c r="AJ682" s="288"/>
      <c r="AK682" s="288"/>
    </row>
    <row r="683" spans="1:37" ht="16">
      <c r="A683" s="288"/>
      <c r="B683" s="288"/>
      <c r="C683" s="288"/>
      <c r="D683" s="288"/>
      <c r="E683" s="288"/>
      <c r="F683" s="288"/>
      <c r="G683" s="288"/>
      <c r="H683" s="288"/>
      <c r="I683" s="288"/>
      <c r="J683" s="288"/>
      <c r="K683" s="288"/>
      <c r="L683" s="288"/>
      <c r="M683" s="288"/>
      <c r="N683" s="288"/>
      <c r="O683" s="288"/>
      <c r="P683" s="288"/>
      <c r="Q683" s="288"/>
      <c r="R683" s="288"/>
      <c r="S683" s="288"/>
      <c r="T683" s="309"/>
      <c r="U683" s="288"/>
      <c r="V683" s="288"/>
      <c r="W683" s="288"/>
      <c r="X683" s="288"/>
      <c r="Y683" s="288"/>
      <c r="Z683" s="288"/>
      <c r="AA683" s="288"/>
      <c r="AB683" s="288"/>
      <c r="AC683" s="288"/>
      <c r="AD683" s="288"/>
      <c r="AE683" s="288"/>
      <c r="AF683" s="288"/>
      <c r="AG683" s="288"/>
      <c r="AH683" s="288"/>
      <c r="AI683" s="288"/>
      <c r="AJ683" s="288"/>
      <c r="AK683" s="288"/>
    </row>
    <row r="684" spans="1:37" ht="16">
      <c r="A684" s="288"/>
      <c r="B684" s="288"/>
      <c r="C684" s="288"/>
      <c r="D684" s="288"/>
      <c r="E684" s="288"/>
      <c r="F684" s="288"/>
      <c r="G684" s="288"/>
      <c r="H684" s="288"/>
      <c r="I684" s="288"/>
      <c r="J684" s="288"/>
      <c r="K684" s="288"/>
      <c r="L684" s="288"/>
      <c r="M684" s="288"/>
      <c r="N684" s="288"/>
      <c r="O684" s="288"/>
      <c r="P684" s="288"/>
      <c r="Q684" s="288"/>
      <c r="R684" s="288"/>
      <c r="S684" s="288"/>
      <c r="T684" s="309"/>
      <c r="U684" s="288"/>
      <c r="V684" s="288"/>
      <c r="W684" s="288"/>
      <c r="X684" s="288"/>
      <c r="Y684" s="288"/>
      <c r="Z684" s="288"/>
      <c r="AA684" s="288"/>
      <c r="AB684" s="288"/>
      <c r="AC684" s="288"/>
      <c r="AD684" s="288"/>
      <c r="AE684" s="288"/>
      <c r="AF684" s="288"/>
      <c r="AG684" s="288"/>
      <c r="AH684" s="288"/>
      <c r="AI684" s="288"/>
      <c r="AJ684" s="288"/>
      <c r="AK684" s="288"/>
    </row>
    <row r="685" spans="1:37" ht="16">
      <c r="A685" s="288"/>
      <c r="B685" s="288"/>
      <c r="C685" s="288"/>
      <c r="D685" s="288"/>
      <c r="E685" s="288"/>
      <c r="F685" s="288"/>
      <c r="G685" s="288"/>
      <c r="H685" s="288"/>
      <c r="I685" s="288"/>
      <c r="J685" s="288"/>
      <c r="K685" s="288"/>
      <c r="L685" s="288"/>
      <c r="M685" s="288"/>
      <c r="N685" s="288"/>
      <c r="O685" s="288"/>
      <c r="P685" s="288"/>
      <c r="Q685" s="288"/>
      <c r="R685" s="288"/>
      <c r="S685" s="288"/>
      <c r="T685" s="309"/>
      <c r="U685" s="288"/>
      <c r="V685" s="288"/>
      <c r="W685" s="288"/>
      <c r="X685" s="288"/>
      <c r="Y685" s="288"/>
      <c r="Z685" s="288"/>
      <c r="AA685" s="288"/>
      <c r="AB685" s="288"/>
      <c r="AC685" s="288"/>
      <c r="AD685" s="288"/>
      <c r="AE685" s="288"/>
      <c r="AF685" s="288"/>
      <c r="AG685" s="288"/>
      <c r="AH685" s="288"/>
      <c r="AI685" s="288"/>
      <c r="AJ685" s="288"/>
      <c r="AK685" s="288"/>
    </row>
    <row r="686" spans="1:37" ht="16">
      <c r="A686" s="288"/>
      <c r="B686" s="288"/>
      <c r="C686" s="288"/>
      <c r="D686" s="288"/>
      <c r="E686" s="288"/>
      <c r="F686" s="288"/>
      <c r="G686" s="288"/>
      <c r="H686" s="288"/>
      <c r="I686" s="288"/>
      <c r="J686" s="288"/>
      <c r="K686" s="288"/>
      <c r="L686" s="288"/>
      <c r="M686" s="288"/>
      <c r="N686" s="288"/>
      <c r="O686" s="288"/>
      <c r="P686" s="288"/>
      <c r="Q686" s="288"/>
      <c r="R686" s="288"/>
      <c r="S686" s="288"/>
      <c r="T686" s="309"/>
      <c r="U686" s="288"/>
      <c r="V686" s="288"/>
      <c r="W686" s="288"/>
      <c r="X686" s="288"/>
      <c r="Y686" s="288"/>
      <c r="Z686" s="288"/>
      <c r="AA686" s="288"/>
      <c r="AB686" s="288"/>
      <c r="AC686" s="288"/>
      <c r="AD686" s="288"/>
      <c r="AE686" s="288"/>
      <c r="AF686" s="288"/>
      <c r="AG686" s="288"/>
      <c r="AH686" s="288"/>
      <c r="AI686" s="288"/>
      <c r="AJ686" s="288"/>
      <c r="AK686" s="288"/>
    </row>
    <row r="687" spans="1:37" ht="16">
      <c r="A687" s="288"/>
      <c r="B687" s="288"/>
      <c r="C687" s="288"/>
      <c r="D687" s="288"/>
      <c r="E687" s="288"/>
      <c r="F687" s="288"/>
      <c r="G687" s="288"/>
      <c r="H687" s="288"/>
      <c r="I687" s="288"/>
      <c r="J687" s="288"/>
      <c r="K687" s="288"/>
      <c r="L687" s="288"/>
      <c r="M687" s="288"/>
      <c r="N687" s="288"/>
      <c r="O687" s="288"/>
      <c r="P687" s="288"/>
      <c r="Q687" s="288"/>
      <c r="R687" s="288"/>
      <c r="S687" s="288"/>
      <c r="T687" s="309"/>
      <c r="U687" s="288"/>
      <c r="V687" s="288"/>
      <c r="W687" s="288"/>
      <c r="X687" s="288"/>
      <c r="Y687" s="288"/>
      <c r="Z687" s="288"/>
      <c r="AA687" s="288"/>
      <c r="AB687" s="288"/>
      <c r="AC687" s="288"/>
      <c r="AD687" s="288"/>
      <c r="AE687" s="288"/>
      <c r="AF687" s="288"/>
      <c r="AG687" s="288"/>
      <c r="AH687" s="288"/>
      <c r="AI687" s="288"/>
      <c r="AJ687" s="288"/>
      <c r="AK687" s="288"/>
    </row>
    <row r="688" spans="1:37" ht="16">
      <c r="A688" s="288"/>
      <c r="B688" s="288"/>
      <c r="C688" s="288"/>
      <c r="D688" s="288"/>
      <c r="E688" s="288"/>
      <c r="F688" s="288"/>
      <c r="G688" s="288"/>
      <c r="H688" s="288"/>
      <c r="I688" s="288"/>
      <c r="J688" s="288"/>
      <c r="K688" s="288"/>
      <c r="L688" s="288"/>
      <c r="M688" s="288"/>
      <c r="N688" s="288"/>
      <c r="O688" s="288"/>
      <c r="P688" s="288"/>
      <c r="Q688" s="288"/>
      <c r="R688" s="288"/>
      <c r="S688" s="288"/>
      <c r="T688" s="309"/>
      <c r="U688" s="288"/>
      <c r="V688" s="288"/>
      <c r="W688" s="288"/>
      <c r="X688" s="288"/>
      <c r="Y688" s="288"/>
      <c r="Z688" s="288"/>
      <c r="AA688" s="288"/>
      <c r="AB688" s="288"/>
      <c r="AC688" s="288"/>
      <c r="AD688" s="288"/>
      <c r="AE688" s="288"/>
      <c r="AF688" s="288"/>
      <c r="AG688" s="288"/>
      <c r="AH688" s="288"/>
      <c r="AI688" s="288"/>
      <c r="AJ688" s="288"/>
      <c r="AK688" s="288"/>
    </row>
    <row r="689" spans="1:37" ht="16">
      <c r="A689" s="288"/>
      <c r="B689" s="288"/>
      <c r="C689" s="288"/>
      <c r="D689" s="288"/>
      <c r="E689" s="288"/>
      <c r="F689" s="288"/>
      <c r="G689" s="288"/>
      <c r="H689" s="288"/>
      <c r="I689" s="288"/>
      <c r="J689" s="288"/>
      <c r="K689" s="288"/>
      <c r="L689" s="288"/>
      <c r="M689" s="288"/>
      <c r="N689" s="288"/>
      <c r="O689" s="288"/>
      <c r="P689" s="288"/>
      <c r="Q689" s="288"/>
      <c r="R689" s="288"/>
      <c r="S689" s="288"/>
      <c r="T689" s="309"/>
      <c r="U689" s="288"/>
      <c r="V689" s="288"/>
      <c r="W689" s="288"/>
      <c r="X689" s="288"/>
      <c r="Y689" s="288"/>
      <c r="Z689" s="288"/>
      <c r="AA689" s="288"/>
      <c r="AB689" s="288"/>
      <c r="AC689" s="288"/>
      <c r="AD689" s="288"/>
      <c r="AE689" s="288"/>
      <c r="AF689" s="288"/>
      <c r="AG689" s="288"/>
      <c r="AH689" s="288"/>
      <c r="AI689" s="288"/>
      <c r="AJ689" s="288"/>
      <c r="AK689" s="288"/>
    </row>
    <row r="690" spans="1:37" ht="16">
      <c r="A690" s="288"/>
      <c r="B690" s="288"/>
      <c r="C690" s="288"/>
      <c r="D690" s="288"/>
      <c r="E690" s="288"/>
      <c r="F690" s="288"/>
      <c r="G690" s="288"/>
      <c r="H690" s="288"/>
      <c r="I690" s="288"/>
      <c r="J690" s="288"/>
      <c r="K690" s="288"/>
      <c r="L690" s="288"/>
      <c r="M690" s="288"/>
      <c r="N690" s="288"/>
      <c r="O690" s="288"/>
      <c r="P690" s="288"/>
      <c r="Q690" s="288"/>
      <c r="R690" s="288"/>
      <c r="S690" s="288"/>
      <c r="T690" s="309"/>
      <c r="U690" s="288"/>
      <c r="V690" s="288"/>
      <c r="W690" s="288"/>
      <c r="X690" s="288"/>
      <c r="Y690" s="288"/>
      <c r="Z690" s="288"/>
      <c r="AA690" s="288"/>
      <c r="AB690" s="288"/>
      <c r="AC690" s="288"/>
      <c r="AD690" s="288"/>
      <c r="AE690" s="288"/>
      <c r="AF690" s="288"/>
      <c r="AG690" s="288"/>
      <c r="AH690" s="288"/>
      <c r="AI690" s="288"/>
      <c r="AJ690" s="288"/>
      <c r="AK690" s="288"/>
    </row>
    <row r="691" spans="1:37" ht="16">
      <c r="A691" s="288"/>
      <c r="B691" s="288"/>
      <c r="C691" s="288"/>
      <c r="D691" s="288"/>
      <c r="E691" s="288"/>
      <c r="F691" s="288"/>
      <c r="G691" s="288"/>
      <c r="H691" s="288"/>
      <c r="I691" s="288"/>
      <c r="J691" s="288"/>
      <c r="K691" s="288"/>
      <c r="L691" s="288"/>
      <c r="M691" s="288"/>
      <c r="N691" s="288"/>
      <c r="O691" s="288"/>
      <c r="P691" s="288"/>
      <c r="Q691" s="288"/>
      <c r="R691" s="288"/>
      <c r="S691" s="288"/>
      <c r="T691" s="309"/>
      <c r="U691" s="288"/>
      <c r="V691" s="288"/>
      <c r="W691" s="288"/>
      <c r="X691" s="288"/>
      <c r="Y691" s="288"/>
      <c r="Z691" s="288"/>
      <c r="AA691" s="288"/>
      <c r="AB691" s="288"/>
      <c r="AC691" s="288"/>
      <c r="AD691" s="288"/>
      <c r="AE691" s="288"/>
      <c r="AF691" s="288"/>
      <c r="AG691" s="288"/>
      <c r="AH691" s="288"/>
      <c r="AI691" s="288"/>
      <c r="AJ691" s="288"/>
      <c r="AK691" s="288"/>
    </row>
    <row r="692" spans="1:37" ht="16">
      <c r="A692" s="288"/>
      <c r="B692" s="288"/>
      <c r="C692" s="288"/>
      <c r="D692" s="288"/>
      <c r="E692" s="288"/>
      <c r="F692" s="288"/>
      <c r="G692" s="288"/>
      <c r="H692" s="288"/>
      <c r="I692" s="288"/>
      <c r="J692" s="288"/>
      <c r="K692" s="288"/>
      <c r="L692" s="288"/>
      <c r="M692" s="288"/>
      <c r="N692" s="288"/>
      <c r="O692" s="288"/>
      <c r="P692" s="288"/>
      <c r="Q692" s="288"/>
      <c r="R692" s="288"/>
      <c r="S692" s="288"/>
      <c r="T692" s="309"/>
      <c r="U692" s="288"/>
      <c r="V692" s="288"/>
      <c r="W692" s="288"/>
      <c r="X692" s="288"/>
      <c r="Y692" s="288"/>
      <c r="Z692" s="288"/>
      <c r="AA692" s="288"/>
      <c r="AB692" s="288"/>
      <c r="AC692" s="288"/>
      <c r="AD692" s="288"/>
      <c r="AE692" s="288"/>
      <c r="AF692" s="288"/>
      <c r="AG692" s="288"/>
      <c r="AH692" s="288"/>
      <c r="AI692" s="288"/>
      <c r="AJ692" s="288"/>
      <c r="AK692" s="288"/>
    </row>
    <row r="693" spans="1:37" ht="16">
      <c r="A693" s="288"/>
      <c r="B693" s="288"/>
      <c r="C693" s="288"/>
      <c r="D693" s="288"/>
      <c r="E693" s="288"/>
      <c r="F693" s="288"/>
      <c r="G693" s="288"/>
      <c r="H693" s="288"/>
      <c r="I693" s="288"/>
      <c r="J693" s="288"/>
      <c r="K693" s="288"/>
      <c r="L693" s="288"/>
      <c r="M693" s="288"/>
      <c r="N693" s="288"/>
      <c r="O693" s="288"/>
      <c r="P693" s="288"/>
      <c r="Q693" s="288"/>
      <c r="R693" s="288"/>
      <c r="S693" s="288"/>
      <c r="T693" s="309"/>
      <c r="U693" s="288"/>
      <c r="V693" s="288"/>
      <c r="W693" s="288"/>
      <c r="X693" s="288"/>
      <c r="Y693" s="288"/>
      <c r="Z693" s="288"/>
      <c r="AA693" s="288"/>
      <c r="AB693" s="288"/>
      <c r="AC693" s="288"/>
      <c r="AD693" s="288"/>
      <c r="AE693" s="288"/>
      <c r="AF693" s="288"/>
      <c r="AG693" s="288"/>
      <c r="AH693" s="288"/>
      <c r="AI693" s="288"/>
      <c r="AJ693" s="288"/>
      <c r="AK693" s="288"/>
    </row>
    <row r="694" spans="1:37" ht="16">
      <c r="A694" s="288"/>
      <c r="B694" s="288"/>
      <c r="C694" s="288"/>
      <c r="D694" s="288"/>
      <c r="E694" s="288"/>
      <c r="F694" s="288"/>
      <c r="G694" s="288"/>
      <c r="H694" s="288"/>
      <c r="I694" s="288"/>
      <c r="J694" s="288"/>
      <c r="K694" s="288"/>
      <c r="L694" s="288"/>
      <c r="M694" s="288"/>
      <c r="N694" s="288"/>
      <c r="O694" s="288"/>
      <c r="P694" s="288"/>
      <c r="Q694" s="288"/>
      <c r="R694" s="288"/>
      <c r="S694" s="288"/>
      <c r="T694" s="309"/>
      <c r="U694" s="288"/>
      <c r="V694" s="288"/>
      <c r="W694" s="288"/>
      <c r="X694" s="288"/>
      <c r="Y694" s="288"/>
      <c r="Z694" s="288"/>
      <c r="AA694" s="288"/>
      <c r="AB694" s="288"/>
      <c r="AC694" s="288"/>
      <c r="AD694" s="288"/>
      <c r="AE694" s="288"/>
      <c r="AF694" s="288"/>
      <c r="AG694" s="288"/>
      <c r="AH694" s="288"/>
      <c r="AI694" s="288"/>
      <c r="AJ694" s="288"/>
      <c r="AK694" s="288"/>
    </row>
    <row r="695" spans="1:37" ht="16">
      <c r="A695" s="288"/>
      <c r="B695" s="288"/>
      <c r="C695" s="288"/>
      <c r="D695" s="288"/>
      <c r="E695" s="288"/>
      <c r="F695" s="288"/>
      <c r="G695" s="288"/>
      <c r="H695" s="288"/>
      <c r="I695" s="288"/>
      <c r="J695" s="288"/>
      <c r="K695" s="288"/>
      <c r="L695" s="288"/>
      <c r="M695" s="288"/>
      <c r="N695" s="288"/>
      <c r="O695" s="288"/>
      <c r="P695" s="288"/>
      <c r="Q695" s="288"/>
      <c r="R695" s="288"/>
      <c r="S695" s="288"/>
      <c r="T695" s="309"/>
      <c r="U695" s="288"/>
      <c r="V695" s="288"/>
      <c r="W695" s="288"/>
      <c r="X695" s="288"/>
      <c r="Y695" s="288"/>
      <c r="Z695" s="288"/>
      <c r="AA695" s="288"/>
      <c r="AB695" s="288"/>
      <c r="AC695" s="288"/>
      <c r="AD695" s="288"/>
      <c r="AE695" s="288"/>
      <c r="AF695" s="288"/>
      <c r="AG695" s="288"/>
      <c r="AH695" s="288"/>
      <c r="AI695" s="288"/>
      <c r="AJ695" s="288"/>
      <c r="AK695" s="288"/>
    </row>
    <row r="696" spans="1:37" ht="16">
      <c r="A696" s="288"/>
      <c r="B696" s="288"/>
      <c r="C696" s="288"/>
      <c r="D696" s="288"/>
      <c r="E696" s="288"/>
      <c r="F696" s="288"/>
      <c r="G696" s="288"/>
      <c r="H696" s="288"/>
      <c r="I696" s="288"/>
      <c r="J696" s="288"/>
      <c r="K696" s="288"/>
      <c r="L696" s="288"/>
      <c r="M696" s="288"/>
      <c r="N696" s="288"/>
      <c r="O696" s="288"/>
      <c r="P696" s="288"/>
      <c r="Q696" s="288"/>
      <c r="R696" s="288"/>
      <c r="S696" s="288"/>
      <c r="T696" s="309"/>
      <c r="U696" s="288"/>
      <c r="V696" s="288"/>
      <c r="W696" s="288"/>
      <c r="X696" s="288"/>
      <c r="Y696" s="288"/>
      <c r="Z696" s="288"/>
      <c r="AA696" s="288"/>
      <c r="AB696" s="288"/>
      <c r="AC696" s="288"/>
      <c r="AD696" s="288"/>
      <c r="AE696" s="288"/>
      <c r="AF696" s="288"/>
      <c r="AG696" s="288"/>
      <c r="AH696" s="288"/>
      <c r="AI696" s="288"/>
      <c r="AJ696" s="288"/>
      <c r="AK696" s="288"/>
    </row>
    <row r="697" spans="1:37" ht="16">
      <c r="A697" s="288"/>
      <c r="B697" s="288"/>
      <c r="C697" s="288"/>
      <c r="D697" s="288"/>
      <c r="E697" s="288"/>
      <c r="F697" s="288"/>
      <c r="G697" s="288"/>
      <c r="H697" s="288"/>
      <c r="I697" s="288"/>
      <c r="J697" s="288"/>
      <c r="K697" s="288"/>
      <c r="L697" s="288"/>
      <c r="M697" s="288"/>
      <c r="N697" s="288"/>
      <c r="O697" s="288"/>
      <c r="P697" s="288"/>
      <c r="Q697" s="288"/>
      <c r="R697" s="288"/>
      <c r="S697" s="288"/>
      <c r="T697" s="309"/>
      <c r="U697" s="288"/>
      <c r="V697" s="288"/>
      <c r="W697" s="288"/>
      <c r="X697" s="288"/>
      <c r="Y697" s="288"/>
      <c r="Z697" s="288"/>
      <c r="AA697" s="288"/>
      <c r="AB697" s="288"/>
      <c r="AC697" s="288"/>
      <c r="AD697" s="288"/>
      <c r="AE697" s="288"/>
      <c r="AF697" s="288"/>
      <c r="AG697" s="288"/>
      <c r="AH697" s="288"/>
      <c r="AI697" s="288"/>
      <c r="AJ697" s="288"/>
      <c r="AK697" s="288"/>
    </row>
    <row r="698" spans="1:37" ht="16">
      <c r="A698" s="288"/>
      <c r="B698" s="288"/>
      <c r="C698" s="288"/>
      <c r="D698" s="288"/>
      <c r="E698" s="288"/>
      <c r="F698" s="288"/>
      <c r="G698" s="288"/>
      <c r="H698" s="288"/>
      <c r="I698" s="288"/>
      <c r="J698" s="288"/>
      <c r="K698" s="288"/>
      <c r="L698" s="288"/>
      <c r="M698" s="288"/>
      <c r="N698" s="288"/>
      <c r="O698" s="288"/>
      <c r="P698" s="288"/>
      <c r="Q698" s="288"/>
      <c r="R698" s="288"/>
      <c r="S698" s="288"/>
      <c r="T698" s="309"/>
      <c r="U698" s="288"/>
      <c r="V698" s="288"/>
      <c r="W698" s="288"/>
      <c r="X698" s="288"/>
      <c r="Y698" s="288"/>
      <c r="Z698" s="288"/>
      <c r="AA698" s="288"/>
      <c r="AB698" s="288"/>
      <c r="AC698" s="288"/>
      <c r="AD698" s="288"/>
      <c r="AE698" s="288"/>
      <c r="AF698" s="288"/>
      <c r="AG698" s="288"/>
      <c r="AH698" s="288"/>
      <c r="AI698" s="288"/>
      <c r="AJ698" s="288"/>
      <c r="AK698" s="288"/>
    </row>
    <row r="699" spans="1:37" ht="16">
      <c r="A699" s="288"/>
      <c r="B699" s="288"/>
      <c r="C699" s="288"/>
      <c r="D699" s="288"/>
      <c r="E699" s="288"/>
      <c r="F699" s="288"/>
      <c r="G699" s="288"/>
      <c r="H699" s="288"/>
      <c r="I699" s="288"/>
      <c r="J699" s="288"/>
      <c r="K699" s="288"/>
      <c r="L699" s="288"/>
      <c r="M699" s="288"/>
      <c r="N699" s="288"/>
      <c r="O699" s="288"/>
      <c r="P699" s="288"/>
      <c r="Q699" s="288"/>
      <c r="R699" s="288"/>
      <c r="S699" s="288"/>
      <c r="T699" s="309"/>
      <c r="U699" s="288"/>
      <c r="V699" s="288"/>
      <c r="W699" s="288"/>
      <c r="X699" s="288"/>
      <c r="Y699" s="288"/>
      <c r="Z699" s="288"/>
      <c r="AA699" s="288"/>
      <c r="AB699" s="288"/>
      <c r="AC699" s="288"/>
      <c r="AD699" s="288"/>
      <c r="AE699" s="288"/>
      <c r="AF699" s="288"/>
      <c r="AG699" s="288"/>
      <c r="AH699" s="288"/>
      <c r="AI699" s="288"/>
      <c r="AJ699" s="288"/>
      <c r="AK699" s="288"/>
    </row>
    <row r="700" spans="1:37" ht="16">
      <c r="A700" s="288"/>
      <c r="B700" s="288"/>
      <c r="C700" s="288"/>
      <c r="D700" s="288"/>
      <c r="E700" s="288"/>
      <c r="F700" s="288"/>
      <c r="G700" s="288"/>
      <c r="H700" s="288"/>
      <c r="I700" s="288"/>
      <c r="J700" s="288"/>
      <c r="K700" s="288"/>
      <c r="L700" s="288"/>
      <c r="M700" s="288"/>
      <c r="N700" s="288"/>
      <c r="O700" s="288"/>
      <c r="P700" s="288"/>
      <c r="Q700" s="288"/>
      <c r="R700" s="288"/>
      <c r="S700" s="288"/>
      <c r="T700" s="309"/>
      <c r="U700" s="288"/>
      <c r="V700" s="288"/>
      <c r="W700" s="288"/>
      <c r="X700" s="288"/>
      <c r="Y700" s="288"/>
      <c r="Z700" s="288"/>
      <c r="AA700" s="288"/>
      <c r="AB700" s="288"/>
      <c r="AC700" s="288"/>
      <c r="AD700" s="288"/>
      <c r="AE700" s="288"/>
      <c r="AF700" s="288"/>
      <c r="AG700" s="288"/>
      <c r="AH700" s="288"/>
      <c r="AI700" s="288"/>
      <c r="AJ700" s="288"/>
      <c r="AK700" s="288"/>
    </row>
    <row r="701" spans="1:37" ht="16">
      <c r="A701" s="288"/>
      <c r="B701" s="288"/>
      <c r="C701" s="288"/>
      <c r="D701" s="288"/>
      <c r="E701" s="288"/>
      <c r="F701" s="288"/>
      <c r="G701" s="288"/>
      <c r="H701" s="288"/>
      <c r="I701" s="288"/>
      <c r="J701" s="288"/>
      <c r="K701" s="288"/>
      <c r="L701" s="288"/>
      <c r="M701" s="288"/>
      <c r="N701" s="288"/>
      <c r="O701" s="288"/>
      <c r="P701" s="288"/>
      <c r="Q701" s="288"/>
      <c r="R701" s="288"/>
      <c r="S701" s="288"/>
      <c r="T701" s="309"/>
      <c r="U701" s="288"/>
      <c r="V701" s="288"/>
      <c r="W701" s="288"/>
      <c r="X701" s="288"/>
      <c r="Y701" s="288"/>
      <c r="Z701" s="288"/>
      <c r="AA701" s="288"/>
      <c r="AB701" s="288"/>
      <c r="AC701" s="288"/>
      <c r="AD701" s="288"/>
      <c r="AE701" s="288"/>
      <c r="AF701" s="288"/>
      <c r="AG701" s="288"/>
      <c r="AH701" s="288"/>
      <c r="AI701" s="288"/>
      <c r="AJ701" s="288"/>
      <c r="AK701" s="288"/>
    </row>
    <row r="702" spans="1:37" ht="16">
      <c r="A702" s="288"/>
      <c r="B702" s="288"/>
      <c r="C702" s="288"/>
      <c r="D702" s="288"/>
      <c r="E702" s="288"/>
      <c r="F702" s="288"/>
      <c r="G702" s="288"/>
      <c r="H702" s="288"/>
      <c r="I702" s="288"/>
      <c r="J702" s="288"/>
      <c r="K702" s="288"/>
      <c r="L702" s="288"/>
      <c r="M702" s="288"/>
      <c r="N702" s="288"/>
      <c r="O702" s="288"/>
      <c r="P702" s="288"/>
      <c r="Q702" s="288"/>
      <c r="R702" s="288"/>
      <c r="S702" s="288"/>
      <c r="T702" s="309"/>
      <c r="U702" s="288"/>
      <c r="V702" s="288"/>
      <c r="W702" s="288"/>
      <c r="X702" s="288"/>
      <c r="Y702" s="288"/>
      <c r="Z702" s="288"/>
      <c r="AA702" s="288"/>
      <c r="AB702" s="288"/>
      <c r="AC702" s="288"/>
      <c r="AD702" s="288"/>
      <c r="AE702" s="288"/>
      <c r="AF702" s="288"/>
      <c r="AG702" s="288"/>
      <c r="AH702" s="288"/>
      <c r="AI702" s="288"/>
      <c r="AJ702" s="288"/>
      <c r="AK702" s="288"/>
    </row>
    <row r="703" spans="1:37" ht="16">
      <c r="A703" s="288"/>
      <c r="B703" s="288"/>
      <c r="C703" s="288"/>
      <c r="D703" s="288"/>
      <c r="E703" s="288"/>
      <c r="F703" s="288"/>
      <c r="G703" s="288"/>
      <c r="H703" s="288"/>
      <c r="I703" s="288"/>
      <c r="J703" s="288"/>
      <c r="K703" s="288"/>
      <c r="L703" s="288"/>
      <c r="M703" s="288"/>
      <c r="N703" s="288"/>
      <c r="O703" s="288"/>
      <c r="P703" s="288"/>
      <c r="Q703" s="288"/>
      <c r="R703" s="288"/>
      <c r="S703" s="288"/>
      <c r="T703" s="309"/>
      <c r="U703" s="288"/>
      <c r="V703" s="288"/>
      <c r="W703" s="288"/>
      <c r="X703" s="288"/>
      <c r="Y703" s="288"/>
      <c r="Z703" s="288"/>
      <c r="AA703" s="288"/>
      <c r="AB703" s="288"/>
      <c r="AC703" s="288"/>
      <c r="AD703" s="288"/>
      <c r="AE703" s="288"/>
      <c r="AF703" s="288"/>
      <c r="AG703" s="288"/>
      <c r="AH703" s="288"/>
      <c r="AI703" s="288"/>
      <c r="AJ703" s="288"/>
      <c r="AK703" s="288"/>
    </row>
    <row r="704" spans="1:37" ht="16">
      <c r="A704" s="288"/>
      <c r="B704" s="288"/>
      <c r="C704" s="288"/>
      <c r="D704" s="288"/>
      <c r="E704" s="288"/>
      <c r="F704" s="288"/>
      <c r="G704" s="288"/>
      <c r="H704" s="288"/>
      <c r="I704" s="288"/>
      <c r="J704" s="288"/>
      <c r="K704" s="288"/>
      <c r="L704" s="288"/>
      <c r="M704" s="288"/>
      <c r="N704" s="288"/>
      <c r="O704" s="288"/>
      <c r="P704" s="288"/>
      <c r="Q704" s="288"/>
      <c r="R704" s="288"/>
      <c r="S704" s="288"/>
      <c r="T704" s="309"/>
      <c r="U704" s="288"/>
      <c r="V704" s="288"/>
      <c r="W704" s="288"/>
      <c r="X704" s="288"/>
      <c r="Y704" s="288"/>
      <c r="Z704" s="288"/>
      <c r="AA704" s="288"/>
      <c r="AB704" s="288"/>
      <c r="AC704" s="288"/>
      <c r="AD704" s="288"/>
      <c r="AE704" s="288"/>
      <c r="AF704" s="288"/>
      <c r="AG704" s="288"/>
      <c r="AH704" s="288"/>
      <c r="AI704" s="288"/>
      <c r="AJ704" s="288"/>
      <c r="AK704" s="288"/>
    </row>
    <row r="705" spans="1:37" ht="16">
      <c r="A705" s="288"/>
      <c r="B705" s="288"/>
      <c r="C705" s="288"/>
      <c r="D705" s="288"/>
      <c r="E705" s="288"/>
      <c r="F705" s="288"/>
      <c r="G705" s="288"/>
      <c r="H705" s="288"/>
      <c r="I705" s="288"/>
      <c r="J705" s="288"/>
      <c r="K705" s="288"/>
      <c r="L705" s="288"/>
      <c r="M705" s="288"/>
      <c r="N705" s="288"/>
      <c r="O705" s="288"/>
      <c r="P705" s="288"/>
      <c r="Q705" s="288"/>
      <c r="R705" s="288"/>
      <c r="S705" s="288"/>
      <c r="T705" s="309"/>
      <c r="U705" s="288"/>
      <c r="V705" s="288"/>
      <c r="W705" s="288"/>
      <c r="X705" s="288"/>
      <c r="Y705" s="288"/>
      <c r="Z705" s="288"/>
      <c r="AA705" s="288"/>
      <c r="AB705" s="288"/>
      <c r="AC705" s="288"/>
      <c r="AD705" s="288"/>
      <c r="AE705" s="288"/>
      <c r="AF705" s="288"/>
      <c r="AG705" s="288"/>
      <c r="AH705" s="288"/>
      <c r="AI705" s="288"/>
      <c r="AJ705" s="288"/>
      <c r="AK705" s="288"/>
    </row>
    <row r="706" spans="1:37" ht="16">
      <c r="A706" s="288"/>
      <c r="B706" s="288"/>
      <c r="C706" s="288"/>
      <c r="D706" s="288"/>
      <c r="E706" s="288"/>
      <c r="F706" s="288"/>
      <c r="G706" s="288"/>
      <c r="H706" s="288"/>
      <c r="I706" s="288"/>
      <c r="J706" s="288"/>
      <c r="K706" s="288"/>
      <c r="L706" s="288"/>
      <c r="M706" s="288"/>
      <c r="N706" s="288"/>
      <c r="O706" s="288"/>
      <c r="P706" s="288"/>
      <c r="Q706" s="288"/>
      <c r="R706" s="288"/>
      <c r="S706" s="288"/>
      <c r="T706" s="309"/>
      <c r="U706" s="288"/>
      <c r="V706" s="288"/>
      <c r="W706" s="288"/>
      <c r="X706" s="288"/>
      <c r="Y706" s="288"/>
      <c r="Z706" s="288"/>
      <c r="AA706" s="288"/>
      <c r="AB706" s="288"/>
      <c r="AC706" s="288"/>
      <c r="AD706" s="288"/>
      <c r="AE706" s="288"/>
      <c r="AF706" s="288"/>
      <c r="AG706" s="288"/>
      <c r="AH706" s="288"/>
      <c r="AI706" s="288"/>
      <c r="AJ706" s="288"/>
      <c r="AK706" s="288"/>
    </row>
    <row r="707" spans="1:37" ht="16">
      <c r="A707" s="288"/>
      <c r="B707" s="288"/>
      <c r="C707" s="288"/>
      <c r="D707" s="288"/>
      <c r="E707" s="288"/>
      <c r="F707" s="288"/>
      <c r="G707" s="288"/>
      <c r="H707" s="288"/>
      <c r="I707" s="288"/>
      <c r="J707" s="288"/>
      <c r="K707" s="288"/>
      <c r="L707" s="288"/>
      <c r="M707" s="288"/>
      <c r="N707" s="288"/>
      <c r="O707" s="288"/>
      <c r="P707" s="288"/>
      <c r="Q707" s="288"/>
      <c r="R707" s="288"/>
      <c r="S707" s="288"/>
      <c r="T707" s="309"/>
      <c r="U707" s="288"/>
      <c r="V707" s="288"/>
      <c r="W707" s="288"/>
      <c r="X707" s="288"/>
      <c r="Y707" s="288"/>
      <c r="Z707" s="288"/>
      <c r="AA707" s="288"/>
      <c r="AB707" s="288"/>
      <c r="AC707" s="288"/>
      <c r="AD707" s="288"/>
      <c r="AE707" s="288"/>
      <c r="AF707" s="288"/>
      <c r="AG707" s="288"/>
      <c r="AH707" s="288"/>
      <c r="AI707" s="288"/>
      <c r="AJ707" s="288"/>
      <c r="AK707" s="288"/>
    </row>
    <row r="708" spans="1:37" ht="16">
      <c r="A708" s="288"/>
      <c r="B708" s="288"/>
      <c r="C708" s="288"/>
      <c r="D708" s="288"/>
      <c r="E708" s="288"/>
      <c r="F708" s="288"/>
      <c r="G708" s="288"/>
      <c r="H708" s="288"/>
      <c r="I708" s="288"/>
      <c r="J708" s="288"/>
      <c r="K708" s="288"/>
      <c r="L708" s="288"/>
      <c r="M708" s="288"/>
      <c r="N708" s="288"/>
      <c r="O708" s="288"/>
      <c r="P708" s="288"/>
      <c r="Q708" s="288"/>
      <c r="R708" s="288"/>
      <c r="S708" s="288"/>
      <c r="T708" s="309"/>
      <c r="U708" s="288"/>
      <c r="V708" s="288"/>
      <c r="W708" s="288"/>
      <c r="X708" s="288"/>
      <c r="Y708" s="288"/>
      <c r="Z708" s="288"/>
      <c r="AA708" s="288"/>
      <c r="AB708" s="288"/>
      <c r="AC708" s="288"/>
      <c r="AD708" s="288"/>
      <c r="AE708" s="288"/>
      <c r="AF708" s="288"/>
      <c r="AG708" s="288"/>
      <c r="AH708" s="288"/>
      <c r="AI708" s="288"/>
      <c r="AJ708" s="288"/>
      <c r="AK708" s="288"/>
    </row>
    <row r="709" spans="1:37" ht="16">
      <c r="A709" s="288"/>
      <c r="B709" s="288"/>
      <c r="C709" s="288"/>
      <c r="D709" s="288"/>
      <c r="E709" s="288"/>
      <c r="F709" s="288"/>
      <c r="G709" s="288"/>
      <c r="H709" s="288"/>
      <c r="I709" s="288"/>
      <c r="J709" s="288"/>
      <c r="K709" s="288"/>
      <c r="L709" s="288"/>
      <c r="M709" s="288"/>
      <c r="N709" s="288"/>
      <c r="O709" s="288"/>
      <c r="P709" s="288"/>
      <c r="Q709" s="288"/>
      <c r="R709" s="288"/>
      <c r="S709" s="288"/>
      <c r="T709" s="309"/>
      <c r="U709" s="288"/>
      <c r="V709" s="288"/>
      <c r="W709" s="288"/>
      <c r="X709" s="288"/>
      <c r="Y709" s="288"/>
      <c r="Z709" s="288"/>
      <c r="AA709" s="288"/>
      <c r="AB709" s="288"/>
      <c r="AC709" s="288"/>
      <c r="AD709" s="288"/>
      <c r="AE709" s="288"/>
      <c r="AF709" s="288"/>
      <c r="AG709" s="288"/>
      <c r="AH709" s="288"/>
      <c r="AI709" s="288"/>
      <c r="AJ709" s="288"/>
      <c r="AK709" s="288"/>
    </row>
    <row r="710" spans="1:37" ht="16">
      <c r="A710" s="288"/>
      <c r="B710" s="288"/>
      <c r="C710" s="288"/>
      <c r="D710" s="288"/>
      <c r="E710" s="288"/>
      <c r="F710" s="288"/>
      <c r="G710" s="288"/>
      <c r="H710" s="288"/>
      <c r="I710" s="288"/>
      <c r="J710" s="288"/>
      <c r="K710" s="288"/>
      <c r="L710" s="288"/>
      <c r="M710" s="288"/>
      <c r="N710" s="288"/>
      <c r="O710" s="288"/>
      <c r="P710" s="288"/>
      <c r="Q710" s="288"/>
      <c r="R710" s="288"/>
      <c r="S710" s="288"/>
      <c r="T710" s="309"/>
      <c r="U710" s="288"/>
      <c r="V710" s="288"/>
      <c r="W710" s="288"/>
      <c r="X710" s="288"/>
      <c r="Y710" s="288"/>
      <c r="Z710" s="288"/>
      <c r="AA710" s="288"/>
      <c r="AB710" s="288"/>
      <c r="AC710" s="288"/>
      <c r="AD710" s="288"/>
      <c r="AE710" s="288"/>
      <c r="AF710" s="288"/>
      <c r="AG710" s="288"/>
      <c r="AH710" s="288"/>
      <c r="AI710" s="288"/>
      <c r="AJ710" s="288"/>
      <c r="AK710" s="288"/>
    </row>
    <row r="711" spans="1:37" ht="16">
      <c r="A711" s="288"/>
      <c r="B711" s="288"/>
      <c r="C711" s="288"/>
      <c r="D711" s="288"/>
      <c r="E711" s="288"/>
      <c r="F711" s="288"/>
      <c r="G711" s="288"/>
      <c r="H711" s="288"/>
      <c r="I711" s="288"/>
      <c r="J711" s="288"/>
      <c r="K711" s="288"/>
      <c r="L711" s="288"/>
      <c r="M711" s="288"/>
      <c r="N711" s="288"/>
      <c r="O711" s="288"/>
      <c r="P711" s="288"/>
      <c r="Q711" s="288"/>
      <c r="R711" s="288"/>
      <c r="S711" s="288"/>
      <c r="T711" s="309"/>
      <c r="U711" s="288"/>
      <c r="V711" s="288"/>
      <c r="W711" s="288"/>
      <c r="X711" s="288"/>
      <c r="Y711" s="288"/>
      <c r="Z711" s="288"/>
      <c r="AA711" s="288"/>
      <c r="AB711" s="288"/>
      <c r="AC711" s="288"/>
      <c r="AD711" s="288"/>
      <c r="AE711" s="288"/>
      <c r="AF711" s="288"/>
      <c r="AG711" s="288"/>
      <c r="AH711" s="288"/>
      <c r="AI711" s="288"/>
      <c r="AJ711" s="288"/>
      <c r="AK711" s="288"/>
    </row>
    <row r="712" spans="1:37" ht="16">
      <c r="A712" s="288"/>
      <c r="B712" s="288"/>
      <c r="C712" s="288"/>
      <c r="D712" s="288"/>
      <c r="E712" s="288"/>
      <c r="F712" s="288"/>
      <c r="G712" s="288"/>
      <c r="H712" s="288"/>
      <c r="I712" s="288"/>
      <c r="J712" s="288"/>
      <c r="K712" s="288"/>
      <c r="L712" s="288"/>
      <c r="M712" s="288"/>
      <c r="N712" s="288"/>
      <c r="O712" s="288"/>
      <c r="P712" s="288"/>
      <c r="Q712" s="288"/>
      <c r="R712" s="288"/>
      <c r="S712" s="288"/>
      <c r="T712" s="309"/>
      <c r="U712" s="288"/>
      <c r="V712" s="288"/>
      <c r="W712" s="288"/>
      <c r="X712" s="288"/>
      <c r="Y712" s="288"/>
      <c r="Z712" s="288"/>
      <c r="AA712" s="288"/>
      <c r="AB712" s="288"/>
      <c r="AC712" s="288"/>
      <c r="AD712" s="288"/>
      <c r="AE712" s="288"/>
      <c r="AF712" s="288"/>
      <c r="AG712" s="288"/>
      <c r="AH712" s="288"/>
      <c r="AI712" s="288"/>
      <c r="AJ712" s="288"/>
      <c r="AK712" s="288"/>
    </row>
    <row r="713" spans="1:37" ht="16">
      <c r="A713" s="288"/>
      <c r="B713" s="288"/>
      <c r="C713" s="288"/>
      <c r="D713" s="288"/>
      <c r="E713" s="288"/>
      <c r="F713" s="288"/>
      <c r="G713" s="288"/>
      <c r="H713" s="288"/>
      <c r="I713" s="288"/>
      <c r="J713" s="288"/>
      <c r="K713" s="288"/>
      <c r="L713" s="288"/>
      <c r="M713" s="288"/>
      <c r="N713" s="288"/>
      <c r="O713" s="288"/>
      <c r="P713" s="288"/>
      <c r="Q713" s="288"/>
      <c r="R713" s="288"/>
      <c r="S713" s="288"/>
      <c r="T713" s="309"/>
      <c r="U713" s="288"/>
      <c r="V713" s="288"/>
      <c r="W713" s="288"/>
      <c r="X713" s="288"/>
      <c r="Y713" s="288"/>
      <c r="Z713" s="288"/>
      <c r="AA713" s="288"/>
      <c r="AB713" s="288"/>
      <c r="AC713" s="288"/>
      <c r="AD713" s="288"/>
      <c r="AE713" s="288"/>
      <c r="AF713" s="288"/>
      <c r="AG713" s="288"/>
      <c r="AH713" s="288"/>
      <c r="AI713" s="288"/>
      <c r="AJ713" s="288"/>
      <c r="AK713" s="288"/>
    </row>
    <row r="714" spans="1:37" ht="16">
      <c r="A714" s="288"/>
      <c r="B714" s="288"/>
      <c r="C714" s="288"/>
      <c r="D714" s="288"/>
      <c r="E714" s="288"/>
      <c r="F714" s="288"/>
      <c r="G714" s="288"/>
      <c r="H714" s="288"/>
      <c r="I714" s="288"/>
      <c r="J714" s="288"/>
      <c r="K714" s="288"/>
      <c r="L714" s="288"/>
      <c r="M714" s="288"/>
      <c r="N714" s="288"/>
      <c r="O714" s="288"/>
      <c r="P714" s="288"/>
      <c r="Q714" s="288"/>
      <c r="R714" s="288"/>
      <c r="S714" s="288"/>
      <c r="T714" s="309"/>
      <c r="U714" s="288"/>
      <c r="V714" s="288"/>
      <c r="W714" s="288"/>
      <c r="X714" s="288"/>
      <c r="Y714" s="288"/>
      <c r="Z714" s="288"/>
      <c r="AA714" s="288"/>
      <c r="AB714" s="288"/>
      <c r="AC714" s="288"/>
      <c r="AD714" s="288"/>
      <c r="AE714" s="288"/>
      <c r="AF714" s="288"/>
      <c r="AG714" s="288"/>
      <c r="AH714" s="288"/>
      <c r="AI714" s="288"/>
      <c r="AJ714" s="288"/>
      <c r="AK714" s="288"/>
    </row>
    <row r="715" spans="1:37" ht="16">
      <c r="A715" s="288"/>
      <c r="B715" s="288"/>
      <c r="C715" s="288"/>
      <c r="D715" s="288"/>
      <c r="E715" s="288"/>
      <c r="F715" s="288"/>
      <c r="G715" s="288"/>
      <c r="H715" s="288"/>
      <c r="I715" s="288"/>
      <c r="J715" s="288"/>
      <c r="K715" s="288"/>
      <c r="L715" s="288"/>
      <c r="M715" s="288"/>
      <c r="N715" s="288"/>
      <c r="O715" s="288"/>
      <c r="P715" s="288"/>
      <c r="Q715" s="288"/>
      <c r="R715" s="288"/>
      <c r="S715" s="288"/>
      <c r="T715" s="309"/>
      <c r="U715" s="288"/>
      <c r="V715" s="288"/>
      <c r="W715" s="288"/>
      <c r="X715" s="288"/>
      <c r="Y715" s="288"/>
      <c r="Z715" s="288"/>
      <c r="AA715" s="288"/>
      <c r="AB715" s="288"/>
      <c r="AC715" s="288"/>
      <c r="AD715" s="288"/>
      <c r="AE715" s="288"/>
      <c r="AF715" s="288"/>
      <c r="AG715" s="288"/>
      <c r="AH715" s="288"/>
      <c r="AI715" s="288"/>
      <c r="AJ715" s="288"/>
      <c r="AK715" s="288"/>
    </row>
    <row r="716" spans="1:37" ht="16">
      <c r="A716" s="288"/>
      <c r="B716" s="288"/>
      <c r="C716" s="288"/>
      <c r="D716" s="288"/>
      <c r="E716" s="288"/>
      <c r="F716" s="288"/>
      <c r="G716" s="288"/>
      <c r="H716" s="288"/>
      <c r="I716" s="288"/>
      <c r="J716" s="288"/>
      <c r="K716" s="288"/>
      <c r="L716" s="288"/>
      <c r="M716" s="288"/>
      <c r="N716" s="288"/>
      <c r="O716" s="288"/>
      <c r="P716" s="288"/>
      <c r="Q716" s="288"/>
      <c r="R716" s="288"/>
      <c r="S716" s="288"/>
      <c r="T716" s="309"/>
      <c r="U716" s="288"/>
      <c r="V716" s="288"/>
      <c r="W716" s="288"/>
      <c r="X716" s="288"/>
      <c r="Y716" s="288"/>
      <c r="Z716" s="288"/>
      <c r="AA716" s="288"/>
      <c r="AB716" s="288"/>
      <c r="AC716" s="288"/>
      <c r="AD716" s="288"/>
      <c r="AE716" s="288"/>
      <c r="AF716" s="288"/>
      <c r="AG716" s="288"/>
      <c r="AH716" s="288"/>
      <c r="AI716" s="288"/>
      <c r="AJ716" s="288"/>
      <c r="AK716" s="288"/>
    </row>
    <row r="717" spans="1:37" ht="16">
      <c r="A717" s="288"/>
      <c r="B717" s="288"/>
      <c r="C717" s="288"/>
      <c r="D717" s="288"/>
      <c r="E717" s="288"/>
      <c r="F717" s="288"/>
      <c r="G717" s="288"/>
      <c r="H717" s="288"/>
      <c r="I717" s="288"/>
      <c r="J717" s="288"/>
      <c r="K717" s="288"/>
      <c r="L717" s="288"/>
      <c r="M717" s="288"/>
      <c r="N717" s="288"/>
      <c r="O717" s="288"/>
      <c r="P717" s="288"/>
      <c r="Q717" s="288"/>
      <c r="R717" s="288"/>
      <c r="S717" s="288"/>
      <c r="T717" s="309"/>
      <c r="U717" s="288"/>
      <c r="V717" s="288"/>
      <c r="W717" s="288"/>
      <c r="X717" s="288"/>
      <c r="Y717" s="288"/>
      <c r="Z717" s="288"/>
      <c r="AA717" s="288"/>
      <c r="AB717" s="288"/>
      <c r="AC717" s="288"/>
      <c r="AD717" s="288"/>
      <c r="AE717" s="288"/>
      <c r="AF717" s="288"/>
      <c r="AG717" s="288"/>
      <c r="AH717" s="288"/>
      <c r="AI717" s="288"/>
      <c r="AJ717" s="288"/>
      <c r="AK717" s="288"/>
    </row>
    <row r="718" spans="1:37" ht="16">
      <c r="A718" s="288"/>
      <c r="B718" s="288"/>
      <c r="C718" s="288"/>
      <c r="D718" s="288"/>
      <c r="E718" s="288"/>
      <c r="F718" s="288"/>
      <c r="G718" s="288"/>
      <c r="H718" s="288"/>
      <c r="I718" s="288"/>
      <c r="J718" s="288"/>
      <c r="K718" s="288"/>
      <c r="L718" s="288"/>
      <c r="M718" s="288"/>
      <c r="N718" s="288"/>
      <c r="O718" s="288"/>
      <c r="P718" s="288"/>
      <c r="Q718" s="288"/>
      <c r="R718" s="288"/>
      <c r="S718" s="288"/>
      <c r="T718" s="309"/>
      <c r="U718" s="288"/>
      <c r="V718" s="288"/>
      <c r="W718" s="288"/>
      <c r="X718" s="288"/>
      <c r="Y718" s="288"/>
      <c r="Z718" s="288"/>
      <c r="AA718" s="288"/>
      <c r="AB718" s="288"/>
      <c r="AC718" s="288"/>
      <c r="AD718" s="288"/>
      <c r="AE718" s="288"/>
      <c r="AF718" s="288"/>
      <c r="AG718" s="288"/>
      <c r="AH718" s="288"/>
      <c r="AI718" s="288"/>
      <c r="AJ718" s="288"/>
      <c r="AK718" s="288"/>
    </row>
    <row r="719" spans="1:37" ht="16">
      <c r="A719" s="288"/>
      <c r="B719" s="288"/>
      <c r="C719" s="288"/>
      <c r="D719" s="288"/>
      <c r="E719" s="288"/>
      <c r="F719" s="288"/>
      <c r="G719" s="288"/>
      <c r="H719" s="288"/>
      <c r="I719" s="288"/>
      <c r="J719" s="288"/>
      <c r="K719" s="288"/>
      <c r="L719" s="288"/>
      <c r="M719" s="288"/>
      <c r="N719" s="288"/>
      <c r="O719" s="288"/>
      <c r="P719" s="288"/>
      <c r="Q719" s="288"/>
      <c r="R719" s="288"/>
      <c r="S719" s="288"/>
      <c r="T719" s="309"/>
      <c r="U719" s="288"/>
      <c r="V719" s="288"/>
      <c r="W719" s="288"/>
      <c r="X719" s="288"/>
      <c r="Y719" s="288"/>
      <c r="Z719" s="288"/>
      <c r="AA719" s="288"/>
      <c r="AB719" s="288"/>
      <c r="AC719" s="288"/>
      <c r="AD719" s="288"/>
      <c r="AE719" s="288"/>
      <c r="AF719" s="288"/>
      <c r="AG719" s="288"/>
      <c r="AH719" s="288"/>
      <c r="AI719" s="288"/>
      <c r="AJ719" s="288"/>
      <c r="AK719" s="288"/>
    </row>
    <row r="720" spans="1:37" ht="16">
      <c r="A720" s="288"/>
      <c r="B720" s="288"/>
      <c r="C720" s="288"/>
      <c r="D720" s="288"/>
      <c r="E720" s="288"/>
      <c r="F720" s="288"/>
      <c r="G720" s="288"/>
      <c r="H720" s="288"/>
      <c r="I720" s="288"/>
      <c r="J720" s="288"/>
      <c r="K720" s="288"/>
      <c r="L720" s="288"/>
      <c r="M720" s="288"/>
      <c r="N720" s="288"/>
      <c r="O720" s="288"/>
      <c r="P720" s="288"/>
      <c r="Q720" s="288"/>
      <c r="R720" s="288"/>
      <c r="S720" s="288"/>
      <c r="T720" s="309"/>
      <c r="U720" s="288"/>
      <c r="V720" s="288"/>
      <c r="W720" s="288"/>
      <c r="X720" s="288"/>
      <c r="Y720" s="288"/>
      <c r="Z720" s="288"/>
      <c r="AA720" s="288"/>
      <c r="AB720" s="288"/>
      <c r="AC720" s="288"/>
      <c r="AD720" s="288"/>
      <c r="AE720" s="288"/>
      <c r="AF720" s="288"/>
      <c r="AG720" s="288"/>
      <c r="AH720" s="288"/>
      <c r="AI720" s="288"/>
      <c r="AJ720" s="288"/>
      <c r="AK720" s="288"/>
    </row>
    <row r="721" spans="1:37" ht="16">
      <c r="A721" s="288"/>
      <c r="B721" s="288"/>
      <c r="C721" s="288"/>
      <c r="D721" s="288"/>
      <c r="E721" s="288"/>
      <c r="F721" s="288"/>
      <c r="G721" s="288"/>
      <c r="H721" s="288"/>
      <c r="I721" s="288"/>
      <c r="J721" s="288"/>
      <c r="K721" s="288"/>
      <c r="L721" s="288"/>
      <c r="M721" s="288"/>
      <c r="N721" s="288"/>
      <c r="O721" s="288"/>
      <c r="P721" s="288"/>
      <c r="Q721" s="288"/>
      <c r="R721" s="288"/>
      <c r="S721" s="288"/>
      <c r="T721" s="309"/>
      <c r="U721" s="288"/>
      <c r="V721" s="288"/>
      <c r="W721" s="288"/>
      <c r="X721" s="288"/>
      <c r="Y721" s="288"/>
      <c r="Z721" s="288"/>
      <c r="AA721" s="288"/>
      <c r="AB721" s="288"/>
      <c r="AC721" s="288"/>
      <c r="AD721" s="288"/>
      <c r="AE721" s="288"/>
      <c r="AF721" s="288"/>
      <c r="AG721" s="288"/>
      <c r="AH721" s="288"/>
      <c r="AI721" s="288"/>
      <c r="AJ721" s="288"/>
      <c r="AK721" s="288"/>
    </row>
    <row r="722" spans="1:37" ht="16">
      <c r="A722" s="288"/>
      <c r="B722" s="288"/>
      <c r="C722" s="288"/>
      <c r="D722" s="288"/>
      <c r="E722" s="288"/>
      <c r="F722" s="288"/>
      <c r="G722" s="288"/>
      <c r="H722" s="288"/>
      <c r="I722" s="288"/>
      <c r="J722" s="288"/>
      <c r="K722" s="288"/>
      <c r="L722" s="288"/>
      <c r="M722" s="288"/>
      <c r="N722" s="288"/>
      <c r="O722" s="288"/>
      <c r="P722" s="288"/>
      <c r="Q722" s="288"/>
      <c r="R722" s="288"/>
      <c r="S722" s="288"/>
      <c r="T722" s="309"/>
      <c r="U722" s="288"/>
      <c r="V722" s="288"/>
      <c r="W722" s="288"/>
      <c r="X722" s="288"/>
      <c r="Y722" s="288"/>
      <c r="Z722" s="288"/>
      <c r="AA722" s="288"/>
      <c r="AB722" s="288"/>
      <c r="AC722" s="288"/>
      <c r="AD722" s="288"/>
      <c r="AE722" s="288"/>
      <c r="AF722" s="288"/>
      <c r="AG722" s="288"/>
      <c r="AH722" s="288"/>
      <c r="AI722" s="288"/>
      <c r="AJ722" s="288"/>
      <c r="AK722" s="288"/>
    </row>
    <row r="723" spans="1:37" ht="16">
      <c r="A723" s="288"/>
      <c r="B723" s="288"/>
      <c r="C723" s="288"/>
      <c r="D723" s="288"/>
      <c r="E723" s="288"/>
      <c r="F723" s="288"/>
      <c r="G723" s="288"/>
      <c r="H723" s="288"/>
      <c r="I723" s="288"/>
      <c r="J723" s="288"/>
      <c r="K723" s="288"/>
      <c r="L723" s="288"/>
      <c r="M723" s="288"/>
      <c r="N723" s="288"/>
      <c r="O723" s="288"/>
      <c r="P723" s="288"/>
      <c r="Q723" s="288"/>
      <c r="R723" s="288"/>
      <c r="S723" s="288"/>
      <c r="T723" s="309"/>
      <c r="U723" s="288"/>
      <c r="V723" s="288"/>
      <c r="W723" s="288"/>
      <c r="X723" s="288"/>
      <c r="Y723" s="288"/>
      <c r="Z723" s="288"/>
      <c r="AA723" s="288"/>
      <c r="AB723" s="288"/>
      <c r="AC723" s="288"/>
      <c r="AD723" s="288"/>
      <c r="AE723" s="288"/>
      <c r="AF723" s="288"/>
      <c r="AG723" s="288"/>
      <c r="AH723" s="288"/>
      <c r="AI723" s="288"/>
      <c r="AJ723" s="288"/>
      <c r="AK723" s="288"/>
    </row>
    <row r="724" spans="1:37" ht="16">
      <c r="A724" s="288"/>
      <c r="B724" s="288"/>
      <c r="C724" s="288"/>
      <c r="D724" s="288"/>
      <c r="E724" s="288"/>
      <c r="F724" s="288"/>
      <c r="G724" s="288"/>
      <c r="H724" s="288"/>
      <c r="I724" s="288"/>
      <c r="J724" s="288"/>
      <c r="K724" s="288"/>
      <c r="L724" s="288"/>
      <c r="M724" s="288"/>
      <c r="N724" s="288"/>
      <c r="O724" s="288"/>
      <c r="P724" s="288"/>
      <c r="Q724" s="288"/>
      <c r="R724" s="288"/>
      <c r="S724" s="288"/>
      <c r="T724" s="309"/>
      <c r="U724" s="288"/>
      <c r="V724" s="288"/>
      <c r="W724" s="288"/>
      <c r="X724" s="288"/>
      <c r="Y724" s="288"/>
      <c r="Z724" s="288"/>
      <c r="AA724" s="288"/>
      <c r="AB724" s="288"/>
      <c r="AC724" s="288"/>
      <c r="AD724" s="288"/>
      <c r="AE724" s="288"/>
      <c r="AF724" s="288"/>
      <c r="AG724" s="288"/>
      <c r="AH724" s="288"/>
      <c r="AI724" s="288"/>
      <c r="AJ724" s="288"/>
      <c r="AK724" s="288"/>
    </row>
    <row r="725" spans="1:37" ht="16">
      <c r="A725" s="288"/>
      <c r="B725" s="288"/>
      <c r="C725" s="288"/>
      <c r="D725" s="288"/>
      <c r="E725" s="288"/>
      <c r="F725" s="288"/>
      <c r="G725" s="288"/>
      <c r="H725" s="288"/>
      <c r="I725" s="288"/>
      <c r="J725" s="288"/>
      <c r="K725" s="288"/>
      <c r="L725" s="288"/>
      <c r="M725" s="288"/>
      <c r="N725" s="288"/>
      <c r="O725" s="288"/>
      <c r="P725" s="288"/>
      <c r="Q725" s="288"/>
      <c r="R725" s="288"/>
      <c r="S725" s="288"/>
      <c r="T725" s="309"/>
      <c r="U725" s="288"/>
      <c r="V725" s="288"/>
      <c r="W725" s="288"/>
      <c r="X725" s="288"/>
      <c r="Y725" s="288"/>
      <c r="Z725" s="288"/>
      <c r="AA725" s="288"/>
      <c r="AB725" s="288"/>
      <c r="AC725" s="288"/>
      <c r="AD725" s="288"/>
      <c r="AE725" s="288"/>
      <c r="AF725" s="288"/>
      <c r="AG725" s="288"/>
      <c r="AH725" s="288"/>
      <c r="AI725" s="288"/>
      <c r="AJ725" s="288"/>
      <c r="AK725" s="288"/>
    </row>
    <row r="726" spans="1:37" ht="16">
      <c r="A726" s="288"/>
      <c r="B726" s="288"/>
      <c r="C726" s="288"/>
      <c r="D726" s="288"/>
      <c r="E726" s="288"/>
      <c r="F726" s="288"/>
      <c r="G726" s="288"/>
      <c r="H726" s="288"/>
      <c r="I726" s="288"/>
      <c r="J726" s="288"/>
      <c r="K726" s="288"/>
      <c r="L726" s="288"/>
      <c r="M726" s="288"/>
      <c r="N726" s="288"/>
      <c r="O726" s="288"/>
      <c r="P726" s="288"/>
      <c r="Q726" s="288"/>
      <c r="R726" s="288"/>
      <c r="S726" s="288"/>
      <c r="T726" s="309"/>
      <c r="U726" s="288"/>
      <c r="V726" s="288"/>
      <c r="W726" s="288"/>
      <c r="X726" s="288"/>
      <c r="Y726" s="288"/>
      <c r="Z726" s="288"/>
      <c r="AA726" s="288"/>
      <c r="AB726" s="288"/>
      <c r="AC726" s="288"/>
      <c r="AD726" s="288"/>
      <c r="AE726" s="288"/>
      <c r="AF726" s="288"/>
      <c r="AG726" s="288"/>
      <c r="AH726" s="288"/>
      <c r="AI726" s="288"/>
      <c r="AJ726" s="288"/>
      <c r="AK726" s="288"/>
    </row>
    <row r="727" spans="1:37" ht="16">
      <c r="A727" s="288"/>
      <c r="B727" s="288"/>
      <c r="C727" s="288"/>
      <c r="D727" s="288"/>
      <c r="E727" s="288"/>
      <c r="F727" s="288"/>
      <c r="G727" s="288"/>
      <c r="H727" s="288"/>
      <c r="I727" s="288"/>
      <c r="J727" s="288"/>
      <c r="K727" s="288"/>
      <c r="L727" s="288"/>
      <c r="M727" s="288"/>
      <c r="N727" s="288"/>
      <c r="O727" s="288"/>
      <c r="P727" s="288"/>
      <c r="Q727" s="288"/>
      <c r="R727" s="288"/>
      <c r="S727" s="288"/>
      <c r="T727" s="309"/>
      <c r="U727" s="288"/>
      <c r="V727" s="288"/>
      <c r="W727" s="288"/>
      <c r="X727" s="288"/>
      <c r="Y727" s="288"/>
      <c r="Z727" s="288"/>
      <c r="AA727" s="288"/>
      <c r="AB727" s="288"/>
      <c r="AC727" s="288"/>
      <c r="AD727" s="288"/>
      <c r="AE727" s="288"/>
      <c r="AF727" s="288"/>
      <c r="AG727" s="288"/>
      <c r="AH727" s="288"/>
      <c r="AI727" s="288"/>
      <c r="AJ727" s="288"/>
      <c r="AK727" s="288"/>
    </row>
    <row r="728" spans="1:37" ht="16">
      <c r="A728" s="288"/>
      <c r="B728" s="288"/>
      <c r="C728" s="288"/>
      <c r="D728" s="288"/>
      <c r="E728" s="288"/>
      <c r="F728" s="288"/>
      <c r="G728" s="288"/>
      <c r="H728" s="288"/>
      <c r="I728" s="288"/>
      <c r="J728" s="288"/>
      <c r="K728" s="288"/>
      <c r="L728" s="288"/>
      <c r="M728" s="288"/>
      <c r="N728" s="288"/>
      <c r="O728" s="288"/>
      <c r="P728" s="288"/>
      <c r="Q728" s="288"/>
      <c r="R728" s="288"/>
      <c r="S728" s="288"/>
      <c r="T728" s="309"/>
      <c r="U728" s="288"/>
      <c r="V728" s="288"/>
      <c r="W728" s="288"/>
      <c r="X728" s="288"/>
      <c r="Y728" s="288"/>
      <c r="Z728" s="288"/>
      <c r="AA728" s="288"/>
      <c r="AB728" s="288"/>
      <c r="AC728" s="288"/>
      <c r="AD728" s="288"/>
      <c r="AE728" s="288"/>
      <c r="AF728" s="288"/>
      <c r="AG728" s="288"/>
      <c r="AH728" s="288"/>
      <c r="AI728" s="288"/>
      <c r="AJ728" s="288"/>
      <c r="AK728" s="288"/>
    </row>
    <row r="729" spans="1:37" ht="16">
      <c r="A729" s="288"/>
      <c r="B729" s="288"/>
      <c r="C729" s="288"/>
      <c r="D729" s="288"/>
      <c r="E729" s="288"/>
      <c r="F729" s="288"/>
      <c r="G729" s="288"/>
      <c r="H729" s="288"/>
      <c r="I729" s="288"/>
      <c r="J729" s="288"/>
      <c r="K729" s="288"/>
      <c r="L729" s="288"/>
      <c r="M729" s="288"/>
      <c r="N729" s="288"/>
      <c r="O729" s="288"/>
      <c r="P729" s="288"/>
      <c r="Q729" s="288"/>
      <c r="R729" s="288"/>
      <c r="S729" s="288"/>
      <c r="T729" s="309"/>
      <c r="U729" s="288"/>
      <c r="V729" s="288"/>
      <c r="W729" s="288"/>
      <c r="X729" s="288"/>
      <c r="Y729" s="288"/>
      <c r="Z729" s="288"/>
      <c r="AA729" s="288"/>
      <c r="AB729" s="288"/>
      <c r="AC729" s="288"/>
      <c r="AD729" s="288"/>
      <c r="AE729" s="288"/>
      <c r="AF729" s="288"/>
      <c r="AG729" s="288"/>
      <c r="AH729" s="288"/>
      <c r="AI729" s="288"/>
      <c r="AJ729" s="288"/>
      <c r="AK729" s="288"/>
    </row>
    <row r="730" spans="1:37" ht="16">
      <c r="A730" s="288"/>
      <c r="B730" s="288"/>
      <c r="C730" s="288"/>
      <c r="D730" s="288"/>
      <c r="E730" s="288"/>
      <c r="F730" s="288"/>
      <c r="G730" s="288"/>
      <c r="H730" s="288"/>
      <c r="I730" s="288"/>
      <c r="J730" s="288"/>
      <c r="K730" s="288"/>
      <c r="L730" s="288"/>
      <c r="M730" s="288"/>
      <c r="N730" s="288"/>
      <c r="O730" s="288"/>
      <c r="P730" s="288"/>
      <c r="Q730" s="288"/>
      <c r="R730" s="288"/>
      <c r="S730" s="288"/>
      <c r="T730" s="309"/>
      <c r="U730" s="288"/>
      <c r="V730" s="288"/>
      <c r="W730" s="288"/>
      <c r="X730" s="288"/>
      <c r="Y730" s="288"/>
      <c r="Z730" s="288"/>
      <c r="AA730" s="288"/>
      <c r="AB730" s="288"/>
      <c r="AC730" s="288"/>
      <c r="AD730" s="288"/>
      <c r="AE730" s="288"/>
      <c r="AF730" s="288"/>
      <c r="AG730" s="288"/>
      <c r="AH730" s="288"/>
      <c r="AI730" s="288"/>
      <c r="AJ730" s="288"/>
      <c r="AK730" s="288"/>
    </row>
    <row r="731" spans="1:37" ht="16">
      <c r="A731" s="288"/>
      <c r="B731" s="288"/>
      <c r="C731" s="288"/>
      <c r="D731" s="288"/>
      <c r="E731" s="288"/>
      <c r="F731" s="288"/>
      <c r="G731" s="288"/>
      <c r="H731" s="288"/>
      <c r="I731" s="288"/>
      <c r="J731" s="288"/>
      <c r="K731" s="288"/>
      <c r="L731" s="288"/>
      <c r="M731" s="288"/>
      <c r="N731" s="288"/>
      <c r="O731" s="288"/>
      <c r="P731" s="288"/>
      <c r="Q731" s="288"/>
      <c r="R731" s="288"/>
      <c r="S731" s="288"/>
      <c r="T731" s="309"/>
      <c r="U731" s="288"/>
      <c r="V731" s="288"/>
      <c r="W731" s="288"/>
      <c r="X731" s="288"/>
      <c r="Y731" s="288"/>
      <c r="Z731" s="288"/>
      <c r="AA731" s="288"/>
      <c r="AB731" s="288"/>
      <c r="AC731" s="288"/>
      <c r="AD731" s="288"/>
      <c r="AE731" s="288"/>
      <c r="AF731" s="288"/>
      <c r="AG731" s="288"/>
      <c r="AH731" s="288"/>
      <c r="AI731" s="288"/>
      <c r="AJ731" s="288"/>
      <c r="AK731" s="288"/>
    </row>
    <row r="732" spans="1:37" ht="16">
      <c r="A732" s="288"/>
      <c r="B732" s="288"/>
      <c r="C732" s="288"/>
      <c r="D732" s="288"/>
      <c r="E732" s="288"/>
      <c r="F732" s="288"/>
      <c r="G732" s="288"/>
      <c r="H732" s="288"/>
      <c r="I732" s="288"/>
      <c r="J732" s="288"/>
      <c r="K732" s="288"/>
      <c r="L732" s="288"/>
      <c r="M732" s="288"/>
      <c r="N732" s="288"/>
      <c r="O732" s="288"/>
      <c r="P732" s="288"/>
      <c r="Q732" s="288"/>
      <c r="R732" s="288"/>
      <c r="S732" s="288"/>
      <c r="T732" s="309"/>
      <c r="U732" s="288"/>
      <c r="V732" s="288"/>
      <c r="W732" s="288"/>
      <c r="X732" s="288"/>
      <c r="Y732" s="288"/>
      <c r="Z732" s="288"/>
      <c r="AA732" s="288"/>
      <c r="AB732" s="288"/>
      <c r="AC732" s="288"/>
      <c r="AD732" s="288"/>
      <c r="AE732" s="288"/>
      <c r="AF732" s="288"/>
      <c r="AG732" s="288"/>
      <c r="AH732" s="288"/>
      <c r="AI732" s="288"/>
      <c r="AJ732" s="288"/>
      <c r="AK732" s="288"/>
    </row>
    <row r="733" spans="1:37" ht="16">
      <c r="A733" s="288"/>
      <c r="B733" s="288"/>
      <c r="C733" s="288"/>
      <c r="D733" s="288"/>
      <c r="E733" s="288"/>
      <c r="F733" s="288"/>
      <c r="G733" s="288"/>
      <c r="H733" s="288"/>
      <c r="I733" s="288"/>
      <c r="J733" s="288"/>
      <c r="K733" s="288"/>
      <c r="L733" s="288"/>
      <c r="M733" s="288"/>
      <c r="N733" s="288"/>
      <c r="O733" s="288"/>
      <c r="P733" s="288"/>
      <c r="Q733" s="288"/>
      <c r="R733" s="288"/>
      <c r="S733" s="288"/>
      <c r="T733" s="309"/>
      <c r="U733" s="288"/>
      <c r="V733" s="288"/>
      <c r="W733" s="288"/>
      <c r="X733" s="288"/>
      <c r="Y733" s="288"/>
      <c r="Z733" s="288"/>
      <c r="AA733" s="288"/>
      <c r="AB733" s="288"/>
      <c r="AC733" s="288"/>
      <c r="AD733" s="288"/>
      <c r="AE733" s="288"/>
      <c r="AF733" s="288"/>
      <c r="AG733" s="288"/>
      <c r="AH733" s="288"/>
      <c r="AI733" s="288"/>
      <c r="AJ733" s="288"/>
      <c r="AK733" s="288"/>
    </row>
    <row r="734" spans="1:37" ht="16">
      <c r="A734" s="288"/>
      <c r="B734" s="288"/>
      <c r="C734" s="288"/>
      <c r="D734" s="288"/>
      <c r="E734" s="288"/>
      <c r="F734" s="288"/>
      <c r="G734" s="288"/>
      <c r="H734" s="288"/>
      <c r="I734" s="288"/>
      <c r="J734" s="288"/>
      <c r="K734" s="288"/>
      <c r="L734" s="288"/>
      <c r="M734" s="288"/>
      <c r="N734" s="288"/>
      <c r="O734" s="288"/>
      <c r="P734" s="288"/>
      <c r="Q734" s="288"/>
      <c r="R734" s="288"/>
      <c r="S734" s="288"/>
      <c r="T734" s="309"/>
      <c r="U734" s="288"/>
      <c r="V734" s="288"/>
      <c r="W734" s="288"/>
      <c r="X734" s="288"/>
      <c r="Y734" s="288"/>
      <c r="Z734" s="288"/>
      <c r="AA734" s="288"/>
      <c r="AB734" s="288"/>
      <c r="AC734" s="288"/>
      <c r="AD734" s="288"/>
      <c r="AE734" s="288"/>
      <c r="AF734" s="288"/>
      <c r="AG734" s="288"/>
      <c r="AH734" s="288"/>
      <c r="AI734" s="288"/>
      <c r="AJ734" s="288"/>
      <c r="AK734" s="288"/>
    </row>
    <row r="735" spans="1:37" ht="16">
      <c r="A735" s="288"/>
      <c r="B735" s="288"/>
      <c r="C735" s="288"/>
      <c r="D735" s="288"/>
      <c r="E735" s="288"/>
      <c r="F735" s="288"/>
      <c r="G735" s="288"/>
      <c r="H735" s="288"/>
      <c r="I735" s="288"/>
      <c r="J735" s="288"/>
      <c r="K735" s="288"/>
      <c r="L735" s="288"/>
      <c r="M735" s="288"/>
      <c r="N735" s="288"/>
      <c r="O735" s="288"/>
      <c r="P735" s="288"/>
      <c r="Q735" s="288"/>
      <c r="R735" s="288"/>
      <c r="S735" s="288"/>
      <c r="T735" s="309"/>
      <c r="U735" s="288"/>
      <c r="V735" s="288"/>
      <c r="W735" s="288"/>
      <c r="X735" s="288"/>
      <c r="Y735" s="288"/>
      <c r="Z735" s="288"/>
      <c r="AA735" s="288"/>
      <c r="AB735" s="288"/>
      <c r="AC735" s="288"/>
      <c r="AD735" s="288"/>
      <c r="AE735" s="288"/>
      <c r="AF735" s="288"/>
      <c r="AG735" s="288"/>
      <c r="AH735" s="288"/>
      <c r="AI735" s="288"/>
      <c r="AJ735" s="288"/>
      <c r="AK735" s="288"/>
    </row>
    <row r="736" spans="1:37" ht="16">
      <c r="A736" s="288"/>
      <c r="B736" s="288"/>
      <c r="C736" s="288"/>
      <c r="D736" s="288"/>
      <c r="E736" s="288"/>
      <c r="F736" s="288"/>
      <c r="G736" s="288"/>
      <c r="H736" s="288"/>
      <c r="I736" s="288"/>
      <c r="J736" s="288"/>
      <c r="K736" s="288"/>
      <c r="L736" s="288"/>
      <c r="M736" s="288"/>
      <c r="N736" s="288"/>
      <c r="O736" s="288"/>
      <c r="P736" s="288"/>
      <c r="Q736" s="288"/>
      <c r="R736" s="288"/>
      <c r="S736" s="288"/>
      <c r="T736" s="309"/>
      <c r="U736" s="288"/>
      <c r="V736" s="288"/>
      <c r="W736" s="288"/>
      <c r="X736" s="288"/>
      <c r="Y736" s="288"/>
      <c r="Z736" s="288"/>
      <c r="AA736" s="288"/>
      <c r="AB736" s="288"/>
      <c r="AC736" s="288"/>
      <c r="AD736" s="288"/>
      <c r="AE736" s="288"/>
      <c r="AF736" s="288"/>
      <c r="AG736" s="288"/>
      <c r="AH736" s="288"/>
      <c r="AI736" s="288"/>
      <c r="AJ736" s="288"/>
      <c r="AK736" s="288"/>
    </row>
    <row r="737" spans="1:37" ht="16">
      <c r="A737" s="288"/>
      <c r="B737" s="288"/>
      <c r="C737" s="288"/>
      <c r="D737" s="288"/>
      <c r="E737" s="288"/>
      <c r="F737" s="288"/>
      <c r="G737" s="288"/>
      <c r="H737" s="288"/>
      <c r="I737" s="288"/>
      <c r="J737" s="288"/>
      <c r="K737" s="288"/>
      <c r="L737" s="288"/>
      <c r="M737" s="288"/>
      <c r="N737" s="288"/>
      <c r="O737" s="288"/>
      <c r="P737" s="288"/>
      <c r="Q737" s="288"/>
      <c r="R737" s="288"/>
      <c r="S737" s="288"/>
      <c r="T737" s="309"/>
      <c r="U737" s="288"/>
      <c r="V737" s="288"/>
      <c r="W737" s="288"/>
      <c r="X737" s="288"/>
      <c r="Y737" s="288"/>
      <c r="Z737" s="288"/>
      <c r="AA737" s="288"/>
      <c r="AB737" s="288"/>
      <c r="AC737" s="288"/>
      <c r="AD737" s="288"/>
      <c r="AE737" s="288"/>
      <c r="AF737" s="288"/>
      <c r="AG737" s="288"/>
      <c r="AH737" s="288"/>
      <c r="AI737" s="288"/>
      <c r="AJ737" s="288"/>
      <c r="AK737" s="288"/>
    </row>
    <row r="738" spans="1:37" ht="16">
      <c r="A738" s="288"/>
      <c r="B738" s="288"/>
      <c r="C738" s="288"/>
      <c r="D738" s="288"/>
      <c r="E738" s="288"/>
      <c r="F738" s="288"/>
      <c r="G738" s="288"/>
      <c r="H738" s="288"/>
      <c r="I738" s="288"/>
      <c r="J738" s="288"/>
      <c r="K738" s="288"/>
      <c r="L738" s="288"/>
      <c r="M738" s="288"/>
      <c r="N738" s="288"/>
      <c r="O738" s="288"/>
      <c r="P738" s="288"/>
      <c r="Q738" s="288"/>
      <c r="R738" s="288"/>
      <c r="S738" s="288"/>
      <c r="T738" s="309"/>
      <c r="U738" s="288"/>
      <c r="V738" s="288"/>
      <c r="W738" s="288"/>
      <c r="X738" s="288"/>
      <c r="Y738" s="288"/>
      <c r="Z738" s="288"/>
      <c r="AA738" s="288"/>
      <c r="AB738" s="288"/>
      <c r="AC738" s="288"/>
      <c r="AD738" s="288"/>
      <c r="AE738" s="288"/>
      <c r="AF738" s="288"/>
      <c r="AG738" s="288"/>
      <c r="AH738" s="288"/>
      <c r="AI738" s="288"/>
      <c r="AJ738" s="288"/>
      <c r="AK738" s="288"/>
    </row>
    <row r="739" spans="1:37" ht="16">
      <c r="A739" s="288"/>
      <c r="B739" s="288"/>
      <c r="C739" s="288"/>
      <c r="D739" s="288"/>
      <c r="E739" s="288"/>
      <c r="F739" s="288"/>
      <c r="G739" s="288"/>
      <c r="H739" s="288"/>
      <c r="I739" s="288"/>
      <c r="J739" s="288"/>
      <c r="K739" s="288"/>
      <c r="L739" s="288"/>
      <c r="M739" s="288"/>
      <c r="N739" s="288"/>
      <c r="O739" s="288"/>
      <c r="P739" s="288"/>
      <c r="Q739" s="288"/>
      <c r="R739" s="288"/>
      <c r="S739" s="288"/>
      <c r="T739" s="309"/>
      <c r="U739" s="288"/>
      <c r="V739" s="288"/>
      <c r="W739" s="288"/>
      <c r="X739" s="288"/>
      <c r="Y739" s="288"/>
      <c r="Z739" s="288"/>
      <c r="AA739" s="288"/>
      <c r="AB739" s="288"/>
      <c r="AC739" s="288"/>
      <c r="AD739" s="288"/>
      <c r="AE739" s="288"/>
      <c r="AF739" s="288"/>
      <c r="AG739" s="288"/>
      <c r="AH739" s="288"/>
      <c r="AI739" s="288"/>
      <c r="AJ739" s="288"/>
      <c r="AK739" s="288"/>
    </row>
    <row r="740" spans="1:37" ht="16">
      <c r="A740" s="288"/>
      <c r="B740" s="288"/>
      <c r="C740" s="288"/>
      <c r="D740" s="288"/>
      <c r="E740" s="288"/>
      <c r="F740" s="288"/>
      <c r="G740" s="288"/>
      <c r="H740" s="288"/>
      <c r="I740" s="288"/>
      <c r="J740" s="288"/>
      <c r="K740" s="288"/>
      <c r="L740" s="288"/>
      <c r="M740" s="288"/>
      <c r="N740" s="288"/>
      <c r="O740" s="288"/>
      <c r="P740" s="288"/>
      <c r="Q740" s="288"/>
      <c r="R740" s="288"/>
      <c r="S740" s="288"/>
      <c r="T740" s="309"/>
      <c r="U740" s="288"/>
      <c r="V740" s="288"/>
      <c r="W740" s="288"/>
      <c r="X740" s="288"/>
      <c r="Y740" s="288"/>
      <c r="Z740" s="288"/>
      <c r="AA740" s="288"/>
      <c r="AB740" s="288"/>
      <c r="AC740" s="288"/>
      <c r="AD740" s="288"/>
      <c r="AE740" s="288"/>
      <c r="AF740" s="288"/>
      <c r="AG740" s="288"/>
      <c r="AH740" s="288"/>
      <c r="AI740" s="288"/>
      <c r="AJ740" s="288"/>
      <c r="AK740" s="288"/>
    </row>
    <row r="741" spans="1:37" ht="16">
      <c r="A741" s="288"/>
      <c r="B741" s="288"/>
      <c r="C741" s="288"/>
      <c r="D741" s="288"/>
      <c r="E741" s="288"/>
      <c r="F741" s="288"/>
      <c r="G741" s="288"/>
      <c r="H741" s="288"/>
      <c r="I741" s="288"/>
      <c r="J741" s="288"/>
      <c r="K741" s="288"/>
      <c r="L741" s="288"/>
      <c r="M741" s="288"/>
      <c r="N741" s="288"/>
      <c r="O741" s="288"/>
      <c r="P741" s="288"/>
      <c r="Q741" s="288"/>
      <c r="R741" s="288"/>
      <c r="S741" s="288"/>
      <c r="T741" s="309"/>
      <c r="U741" s="288"/>
      <c r="V741" s="288"/>
      <c r="W741" s="288"/>
      <c r="X741" s="288"/>
      <c r="Y741" s="288"/>
      <c r="Z741" s="288"/>
      <c r="AA741" s="288"/>
      <c r="AB741" s="288"/>
      <c r="AC741" s="288"/>
      <c r="AD741" s="288"/>
      <c r="AE741" s="288"/>
      <c r="AF741" s="288"/>
      <c r="AG741" s="288"/>
      <c r="AH741" s="288"/>
      <c r="AI741" s="288"/>
      <c r="AJ741" s="288"/>
      <c r="AK741" s="288"/>
    </row>
    <row r="742" spans="1:37" ht="16">
      <c r="A742" s="288"/>
      <c r="B742" s="288"/>
      <c r="C742" s="288"/>
      <c r="D742" s="288"/>
      <c r="E742" s="288"/>
      <c r="F742" s="288"/>
      <c r="G742" s="288"/>
      <c r="H742" s="288"/>
      <c r="I742" s="288"/>
      <c r="J742" s="288"/>
      <c r="K742" s="288"/>
      <c r="L742" s="288"/>
      <c r="M742" s="288"/>
      <c r="N742" s="288"/>
      <c r="O742" s="288"/>
      <c r="P742" s="288"/>
      <c r="Q742" s="288"/>
      <c r="R742" s="288"/>
      <c r="S742" s="288"/>
      <c r="T742" s="309"/>
      <c r="U742" s="288"/>
      <c r="V742" s="288"/>
      <c r="W742" s="288"/>
      <c r="X742" s="288"/>
      <c r="Y742" s="288"/>
      <c r="Z742" s="288"/>
      <c r="AA742" s="288"/>
      <c r="AB742" s="288"/>
      <c r="AC742" s="288"/>
      <c r="AD742" s="288"/>
      <c r="AE742" s="288"/>
      <c r="AF742" s="288"/>
      <c r="AG742" s="288"/>
      <c r="AH742" s="288"/>
      <c r="AI742" s="288"/>
      <c r="AJ742" s="288"/>
      <c r="AK742" s="288"/>
    </row>
    <row r="743" spans="1:37" ht="16">
      <c r="A743" s="288"/>
      <c r="B743" s="288"/>
      <c r="C743" s="288"/>
      <c r="D743" s="288"/>
      <c r="E743" s="288"/>
      <c r="F743" s="288"/>
      <c r="G743" s="288"/>
      <c r="H743" s="288"/>
      <c r="I743" s="288"/>
      <c r="J743" s="288"/>
      <c r="K743" s="288"/>
      <c r="L743" s="288"/>
      <c r="M743" s="288"/>
      <c r="N743" s="288"/>
      <c r="O743" s="288"/>
      <c r="P743" s="288"/>
      <c r="Q743" s="288"/>
      <c r="R743" s="288"/>
      <c r="S743" s="288"/>
      <c r="T743" s="309"/>
      <c r="U743" s="288"/>
      <c r="V743" s="288"/>
      <c r="W743" s="288"/>
      <c r="X743" s="288"/>
      <c r="Y743" s="288"/>
      <c r="Z743" s="288"/>
      <c r="AA743" s="288"/>
      <c r="AB743" s="288"/>
      <c r="AC743" s="288"/>
      <c r="AD743" s="288"/>
      <c r="AE743" s="288"/>
      <c r="AF743" s="288"/>
      <c r="AG743" s="288"/>
      <c r="AH743" s="288"/>
      <c r="AI743" s="288"/>
      <c r="AJ743" s="288"/>
      <c r="AK743" s="288"/>
    </row>
    <row r="744" spans="1:37" ht="16">
      <c r="A744" s="288"/>
      <c r="B744" s="288"/>
      <c r="C744" s="288"/>
      <c r="D744" s="288"/>
      <c r="E744" s="288"/>
      <c r="F744" s="288"/>
      <c r="G744" s="288"/>
      <c r="H744" s="288"/>
      <c r="I744" s="288"/>
      <c r="J744" s="288"/>
      <c r="K744" s="288"/>
      <c r="L744" s="288"/>
      <c r="M744" s="288"/>
      <c r="N744" s="288"/>
      <c r="O744" s="288"/>
      <c r="P744" s="288"/>
      <c r="Q744" s="288"/>
      <c r="R744" s="288"/>
      <c r="S744" s="288"/>
      <c r="T744" s="309"/>
      <c r="U744" s="288"/>
      <c r="V744" s="288"/>
      <c r="W744" s="288"/>
      <c r="X744" s="288"/>
      <c r="Y744" s="288"/>
      <c r="Z744" s="288"/>
      <c r="AA744" s="288"/>
      <c r="AB744" s="288"/>
      <c r="AC744" s="288"/>
      <c r="AD744" s="288"/>
      <c r="AE744" s="288"/>
      <c r="AF744" s="288"/>
      <c r="AG744" s="288"/>
      <c r="AH744" s="288"/>
      <c r="AI744" s="288"/>
      <c r="AJ744" s="288"/>
      <c r="AK744" s="288"/>
    </row>
    <row r="745" spans="1:37" ht="16">
      <c r="A745" s="288"/>
      <c r="B745" s="288"/>
      <c r="C745" s="288"/>
      <c r="D745" s="288"/>
      <c r="E745" s="288"/>
      <c r="F745" s="288"/>
      <c r="G745" s="288"/>
      <c r="H745" s="288"/>
      <c r="I745" s="288"/>
      <c r="J745" s="288"/>
      <c r="K745" s="288"/>
      <c r="L745" s="288"/>
      <c r="M745" s="288"/>
      <c r="N745" s="288"/>
      <c r="O745" s="288"/>
      <c r="P745" s="288"/>
      <c r="Q745" s="288"/>
      <c r="R745" s="288"/>
      <c r="S745" s="288"/>
      <c r="T745" s="309"/>
      <c r="U745" s="288"/>
      <c r="V745" s="288"/>
      <c r="W745" s="288"/>
      <c r="X745" s="288"/>
      <c r="Y745" s="288"/>
      <c r="Z745" s="288"/>
      <c r="AA745" s="288"/>
      <c r="AB745" s="288"/>
      <c r="AC745" s="288"/>
      <c r="AD745" s="288"/>
      <c r="AE745" s="288"/>
      <c r="AF745" s="288"/>
      <c r="AG745" s="288"/>
      <c r="AH745" s="288"/>
      <c r="AI745" s="288"/>
      <c r="AJ745" s="288"/>
      <c r="AK745" s="288"/>
    </row>
    <row r="746" spans="1:37" ht="16">
      <c r="A746" s="288"/>
      <c r="B746" s="288"/>
      <c r="C746" s="288"/>
      <c r="D746" s="288"/>
      <c r="E746" s="288"/>
      <c r="F746" s="288"/>
      <c r="G746" s="288"/>
      <c r="H746" s="288"/>
      <c r="I746" s="288"/>
      <c r="J746" s="288"/>
      <c r="K746" s="288"/>
      <c r="L746" s="288"/>
      <c r="M746" s="288"/>
      <c r="N746" s="288"/>
      <c r="O746" s="288"/>
      <c r="P746" s="288"/>
      <c r="Q746" s="288"/>
      <c r="R746" s="288"/>
      <c r="S746" s="288"/>
      <c r="T746" s="309"/>
      <c r="U746" s="288"/>
      <c r="V746" s="288"/>
      <c r="W746" s="288"/>
      <c r="X746" s="288"/>
      <c r="Y746" s="288"/>
      <c r="Z746" s="288"/>
      <c r="AA746" s="288"/>
      <c r="AB746" s="288"/>
      <c r="AC746" s="288"/>
      <c r="AD746" s="288"/>
      <c r="AE746" s="288"/>
      <c r="AF746" s="288"/>
      <c r="AG746" s="288"/>
      <c r="AH746" s="288"/>
      <c r="AI746" s="288"/>
      <c r="AJ746" s="288"/>
      <c r="AK746" s="288"/>
    </row>
    <row r="747" spans="1:37" ht="16">
      <c r="A747" s="288"/>
      <c r="B747" s="288"/>
      <c r="C747" s="288"/>
      <c r="D747" s="288"/>
      <c r="E747" s="288"/>
      <c r="F747" s="288"/>
      <c r="G747" s="288"/>
      <c r="H747" s="288"/>
      <c r="I747" s="288"/>
      <c r="J747" s="288"/>
      <c r="K747" s="288"/>
      <c r="L747" s="288"/>
      <c r="M747" s="288"/>
      <c r="N747" s="288"/>
      <c r="O747" s="288"/>
      <c r="P747" s="288"/>
      <c r="Q747" s="288"/>
      <c r="R747" s="288"/>
      <c r="S747" s="288"/>
      <c r="T747" s="309"/>
      <c r="U747" s="288"/>
      <c r="V747" s="288"/>
      <c r="W747" s="288"/>
      <c r="X747" s="288"/>
      <c r="Y747" s="288"/>
      <c r="Z747" s="288"/>
      <c r="AA747" s="288"/>
      <c r="AB747" s="288"/>
      <c r="AC747" s="288"/>
      <c r="AD747" s="288"/>
      <c r="AE747" s="288"/>
      <c r="AF747" s="288"/>
      <c r="AG747" s="288"/>
      <c r="AH747" s="288"/>
      <c r="AI747" s="288"/>
      <c r="AJ747" s="288"/>
      <c r="AK747" s="288"/>
    </row>
    <row r="748" spans="1:37" ht="16">
      <c r="A748" s="288"/>
      <c r="B748" s="288"/>
      <c r="C748" s="288"/>
      <c r="D748" s="288"/>
      <c r="E748" s="288"/>
      <c r="F748" s="288"/>
      <c r="G748" s="288"/>
      <c r="H748" s="288"/>
      <c r="I748" s="288"/>
      <c r="J748" s="288"/>
      <c r="K748" s="288"/>
      <c r="L748" s="288"/>
      <c r="M748" s="288"/>
      <c r="N748" s="288"/>
      <c r="O748" s="288"/>
      <c r="P748" s="288"/>
      <c r="Q748" s="288"/>
      <c r="R748" s="288"/>
      <c r="S748" s="288"/>
      <c r="T748" s="309"/>
      <c r="U748" s="288"/>
      <c r="V748" s="288"/>
      <c r="W748" s="288"/>
      <c r="X748" s="288"/>
      <c r="Y748" s="288"/>
      <c r="Z748" s="288"/>
      <c r="AA748" s="288"/>
      <c r="AB748" s="288"/>
      <c r="AC748" s="288"/>
      <c r="AD748" s="288"/>
      <c r="AE748" s="288"/>
      <c r="AF748" s="288"/>
      <c r="AG748" s="288"/>
      <c r="AH748" s="288"/>
      <c r="AI748" s="288"/>
      <c r="AJ748" s="288"/>
      <c r="AK748" s="288"/>
    </row>
    <row r="749" spans="1:37" ht="16">
      <c r="A749" s="288"/>
      <c r="B749" s="288"/>
      <c r="C749" s="288"/>
      <c r="D749" s="288"/>
      <c r="E749" s="288"/>
      <c r="F749" s="288"/>
      <c r="G749" s="288"/>
      <c r="H749" s="288"/>
      <c r="I749" s="288"/>
      <c r="J749" s="288"/>
      <c r="K749" s="288"/>
      <c r="L749" s="288"/>
      <c r="M749" s="288"/>
      <c r="N749" s="288"/>
      <c r="O749" s="288"/>
      <c r="P749" s="288"/>
      <c r="Q749" s="288"/>
      <c r="R749" s="288"/>
      <c r="S749" s="288"/>
      <c r="T749" s="309"/>
      <c r="U749" s="288"/>
      <c r="V749" s="288"/>
      <c r="W749" s="288"/>
      <c r="X749" s="288"/>
      <c r="Y749" s="288"/>
      <c r="Z749" s="288"/>
      <c r="AA749" s="288"/>
      <c r="AB749" s="288"/>
      <c r="AC749" s="288"/>
      <c r="AD749" s="288"/>
      <c r="AE749" s="288"/>
      <c r="AF749" s="288"/>
      <c r="AG749" s="288"/>
      <c r="AH749" s="288"/>
      <c r="AI749" s="288"/>
      <c r="AJ749" s="288"/>
      <c r="AK749" s="288"/>
    </row>
    <row r="750" spans="1:37" ht="16">
      <c r="A750" s="288"/>
      <c r="B750" s="288"/>
      <c r="C750" s="288"/>
      <c r="D750" s="288"/>
      <c r="E750" s="288"/>
      <c r="F750" s="288"/>
      <c r="G750" s="288"/>
      <c r="H750" s="288"/>
      <c r="I750" s="288"/>
      <c r="J750" s="288"/>
      <c r="K750" s="288"/>
      <c r="L750" s="288"/>
      <c r="M750" s="288"/>
      <c r="N750" s="288"/>
      <c r="O750" s="288"/>
      <c r="P750" s="288"/>
      <c r="Q750" s="288"/>
      <c r="R750" s="288"/>
      <c r="S750" s="288"/>
      <c r="T750" s="309"/>
      <c r="U750" s="288"/>
      <c r="V750" s="288"/>
      <c r="W750" s="288"/>
      <c r="X750" s="288"/>
      <c r="Y750" s="288"/>
      <c r="Z750" s="288"/>
      <c r="AA750" s="288"/>
      <c r="AB750" s="288"/>
      <c r="AC750" s="288"/>
      <c r="AD750" s="288"/>
      <c r="AE750" s="288"/>
      <c r="AF750" s="288"/>
      <c r="AG750" s="288"/>
      <c r="AH750" s="288"/>
      <c r="AI750" s="288"/>
      <c r="AJ750" s="288"/>
      <c r="AK750" s="288"/>
    </row>
    <row r="751" spans="1:37" ht="16">
      <c r="A751" s="288"/>
      <c r="B751" s="288"/>
      <c r="C751" s="288"/>
      <c r="D751" s="288"/>
      <c r="E751" s="288"/>
      <c r="F751" s="288"/>
      <c r="G751" s="288"/>
      <c r="H751" s="288"/>
      <c r="I751" s="288"/>
      <c r="J751" s="288"/>
      <c r="K751" s="288"/>
      <c r="L751" s="288"/>
      <c r="M751" s="288"/>
      <c r="N751" s="288"/>
      <c r="O751" s="288"/>
      <c r="P751" s="288"/>
      <c r="Q751" s="288"/>
      <c r="R751" s="288"/>
      <c r="S751" s="288"/>
      <c r="T751" s="309"/>
      <c r="U751" s="288"/>
      <c r="V751" s="288"/>
      <c r="W751" s="288"/>
      <c r="X751" s="288"/>
      <c r="Y751" s="288"/>
      <c r="Z751" s="288"/>
      <c r="AA751" s="288"/>
      <c r="AB751" s="288"/>
      <c r="AC751" s="288"/>
      <c r="AD751" s="288"/>
      <c r="AE751" s="288"/>
      <c r="AF751" s="288"/>
      <c r="AG751" s="288"/>
      <c r="AH751" s="288"/>
      <c r="AI751" s="288"/>
      <c r="AJ751" s="288"/>
      <c r="AK751" s="288"/>
    </row>
    <row r="752" spans="1:37" ht="16">
      <c r="A752" s="288"/>
      <c r="B752" s="288"/>
      <c r="C752" s="288"/>
      <c r="D752" s="288"/>
      <c r="E752" s="288"/>
      <c r="F752" s="288"/>
      <c r="G752" s="288"/>
      <c r="H752" s="288"/>
      <c r="I752" s="288"/>
      <c r="J752" s="288"/>
      <c r="K752" s="288"/>
      <c r="L752" s="288"/>
      <c r="M752" s="288"/>
      <c r="N752" s="288"/>
      <c r="O752" s="288"/>
      <c r="P752" s="288"/>
      <c r="Q752" s="288"/>
      <c r="R752" s="288"/>
      <c r="S752" s="288"/>
      <c r="T752" s="309"/>
      <c r="U752" s="288"/>
      <c r="V752" s="288"/>
      <c r="W752" s="288"/>
      <c r="X752" s="288"/>
      <c r="Y752" s="288"/>
      <c r="Z752" s="288"/>
      <c r="AA752" s="288"/>
      <c r="AB752" s="288"/>
      <c r="AC752" s="288"/>
      <c r="AD752" s="288"/>
      <c r="AE752" s="288"/>
      <c r="AF752" s="288"/>
      <c r="AG752" s="288"/>
      <c r="AH752" s="288"/>
      <c r="AI752" s="288"/>
      <c r="AJ752" s="288"/>
      <c r="AK752" s="288"/>
    </row>
    <row r="753" spans="1:37" ht="16">
      <c r="A753" s="288"/>
      <c r="B753" s="288"/>
      <c r="C753" s="288"/>
      <c r="D753" s="288"/>
      <c r="E753" s="288"/>
      <c r="F753" s="288"/>
      <c r="G753" s="288"/>
      <c r="H753" s="288"/>
      <c r="I753" s="288"/>
      <c r="J753" s="288"/>
      <c r="K753" s="288"/>
      <c r="L753" s="288"/>
      <c r="M753" s="288"/>
      <c r="N753" s="288"/>
      <c r="O753" s="288"/>
      <c r="P753" s="288"/>
      <c r="Q753" s="288"/>
      <c r="R753" s="288"/>
      <c r="S753" s="288"/>
      <c r="T753" s="309"/>
      <c r="U753" s="288"/>
      <c r="V753" s="288"/>
      <c r="W753" s="288"/>
      <c r="X753" s="288"/>
      <c r="Y753" s="288"/>
      <c r="Z753" s="288"/>
      <c r="AA753" s="288"/>
      <c r="AB753" s="288"/>
      <c r="AC753" s="288"/>
      <c r="AD753" s="288"/>
      <c r="AE753" s="288"/>
      <c r="AF753" s="288"/>
      <c r="AG753" s="288"/>
      <c r="AH753" s="288"/>
      <c r="AI753" s="288"/>
      <c r="AJ753" s="288"/>
      <c r="AK753" s="288"/>
    </row>
    <row r="754" spans="1:37" ht="16">
      <c r="A754" s="288"/>
      <c r="B754" s="288"/>
      <c r="C754" s="288"/>
      <c r="D754" s="288"/>
      <c r="E754" s="288"/>
      <c r="F754" s="288"/>
      <c r="G754" s="288"/>
      <c r="H754" s="288"/>
      <c r="I754" s="288"/>
      <c r="J754" s="288"/>
      <c r="K754" s="288"/>
      <c r="L754" s="288"/>
      <c r="M754" s="288"/>
      <c r="N754" s="288"/>
      <c r="O754" s="288"/>
      <c r="P754" s="288"/>
      <c r="Q754" s="288"/>
      <c r="R754" s="288"/>
      <c r="S754" s="288"/>
      <c r="T754" s="309"/>
      <c r="U754" s="288"/>
      <c r="V754" s="288"/>
      <c r="W754" s="288"/>
      <c r="X754" s="288"/>
      <c r="Y754" s="288"/>
      <c r="Z754" s="288"/>
      <c r="AA754" s="288"/>
      <c r="AB754" s="288"/>
      <c r="AC754" s="288"/>
      <c r="AD754" s="288"/>
      <c r="AE754" s="288"/>
      <c r="AF754" s="288"/>
      <c r="AG754" s="288"/>
      <c r="AH754" s="288"/>
      <c r="AI754" s="288"/>
      <c r="AJ754" s="288"/>
      <c r="AK754" s="288"/>
    </row>
    <row r="755" spans="1:37" ht="16">
      <c r="A755" s="288"/>
      <c r="B755" s="288"/>
      <c r="C755" s="288"/>
      <c r="D755" s="288"/>
      <c r="E755" s="288"/>
      <c r="F755" s="288"/>
      <c r="G755" s="288"/>
      <c r="H755" s="288"/>
      <c r="I755" s="288"/>
      <c r="J755" s="288"/>
      <c r="K755" s="288"/>
      <c r="L755" s="288"/>
      <c r="M755" s="288"/>
      <c r="N755" s="288"/>
      <c r="O755" s="288"/>
      <c r="P755" s="288"/>
      <c r="Q755" s="288"/>
      <c r="R755" s="288"/>
      <c r="S755" s="288"/>
      <c r="T755" s="309"/>
      <c r="U755" s="288"/>
      <c r="V755" s="288"/>
      <c r="W755" s="288"/>
      <c r="X755" s="288"/>
      <c r="Y755" s="288"/>
      <c r="Z755" s="288"/>
      <c r="AA755" s="288"/>
      <c r="AB755" s="288"/>
      <c r="AC755" s="288"/>
      <c r="AD755" s="288"/>
      <c r="AE755" s="288"/>
      <c r="AF755" s="288"/>
      <c r="AG755" s="288"/>
      <c r="AH755" s="288"/>
      <c r="AI755" s="288"/>
      <c r="AJ755" s="288"/>
      <c r="AK755" s="288"/>
    </row>
    <row r="756" spans="1:37" ht="16">
      <c r="A756" s="288"/>
      <c r="B756" s="288"/>
      <c r="C756" s="288"/>
      <c r="D756" s="288"/>
      <c r="E756" s="288"/>
      <c r="F756" s="288"/>
      <c r="G756" s="288"/>
      <c r="H756" s="288"/>
      <c r="I756" s="288"/>
      <c r="J756" s="288"/>
      <c r="K756" s="288"/>
      <c r="L756" s="288"/>
      <c r="M756" s="288"/>
      <c r="N756" s="288"/>
      <c r="O756" s="288"/>
      <c r="P756" s="288"/>
      <c r="Q756" s="288"/>
      <c r="R756" s="288"/>
      <c r="S756" s="288"/>
      <c r="T756" s="309"/>
      <c r="U756" s="288"/>
      <c r="V756" s="288"/>
      <c r="W756" s="288"/>
      <c r="X756" s="288"/>
      <c r="Y756" s="288"/>
      <c r="Z756" s="288"/>
      <c r="AA756" s="288"/>
      <c r="AB756" s="288"/>
      <c r="AC756" s="288"/>
      <c r="AD756" s="288"/>
      <c r="AE756" s="288"/>
      <c r="AF756" s="288"/>
      <c r="AG756" s="288"/>
      <c r="AH756" s="288"/>
      <c r="AI756" s="288"/>
      <c r="AJ756" s="288"/>
      <c r="AK756" s="288"/>
    </row>
    <row r="757" spans="1:37" ht="16">
      <c r="A757" s="288"/>
      <c r="B757" s="288"/>
      <c r="C757" s="288"/>
      <c r="D757" s="288"/>
      <c r="E757" s="288"/>
      <c r="F757" s="288"/>
      <c r="G757" s="288"/>
      <c r="H757" s="288"/>
      <c r="I757" s="288"/>
      <c r="J757" s="288"/>
      <c r="K757" s="288"/>
      <c r="L757" s="288"/>
      <c r="M757" s="288"/>
      <c r="N757" s="288"/>
      <c r="O757" s="288"/>
      <c r="P757" s="288"/>
      <c r="Q757" s="288"/>
      <c r="R757" s="288"/>
      <c r="S757" s="288"/>
      <c r="T757" s="309"/>
      <c r="U757" s="288"/>
      <c r="V757" s="288"/>
      <c r="W757" s="288"/>
      <c r="X757" s="288"/>
      <c r="Y757" s="288"/>
      <c r="Z757" s="288"/>
      <c r="AA757" s="288"/>
      <c r="AB757" s="288"/>
      <c r="AC757" s="288"/>
      <c r="AD757" s="288"/>
      <c r="AE757" s="288"/>
      <c r="AF757" s="288"/>
      <c r="AG757" s="288"/>
      <c r="AH757" s="288"/>
      <c r="AI757" s="288"/>
      <c r="AJ757" s="288"/>
      <c r="AK757" s="288"/>
    </row>
    <row r="758" spans="1:37" ht="16">
      <c r="A758" s="288"/>
      <c r="B758" s="288"/>
      <c r="C758" s="288"/>
      <c r="D758" s="288"/>
      <c r="E758" s="288"/>
      <c r="F758" s="288"/>
      <c r="G758" s="288"/>
      <c r="H758" s="288"/>
      <c r="I758" s="288"/>
      <c r="J758" s="288"/>
      <c r="K758" s="288"/>
      <c r="L758" s="288"/>
      <c r="M758" s="288"/>
      <c r="N758" s="288"/>
      <c r="O758" s="288"/>
      <c r="P758" s="288"/>
      <c r="Q758" s="288"/>
      <c r="R758" s="288"/>
      <c r="S758" s="288"/>
      <c r="T758" s="309"/>
      <c r="U758" s="288"/>
      <c r="V758" s="288"/>
      <c r="W758" s="288"/>
      <c r="X758" s="288"/>
      <c r="Y758" s="288"/>
      <c r="Z758" s="288"/>
      <c r="AA758" s="288"/>
      <c r="AB758" s="288"/>
      <c r="AC758" s="288"/>
      <c r="AD758" s="288"/>
      <c r="AE758" s="288"/>
      <c r="AF758" s="288"/>
      <c r="AG758" s="288"/>
      <c r="AH758" s="288"/>
      <c r="AI758" s="288"/>
      <c r="AJ758" s="288"/>
      <c r="AK758" s="288"/>
    </row>
    <row r="759" spans="1:37" ht="16">
      <c r="A759" s="288"/>
      <c r="B759" s="288"/>
      <c r="C759" s="288"/>
      <c r="D759" s="288"/>
      <c r="E759" s="288"/>
      <c r="F759" s="288"/>
      <c r="G759" s="288"/>
      <c r="H759" s="288"/>
      <c r="I759" s="288"/>
      <c r="J759" s="288"/>
      <c r="K759" s="288"/>
      <c r="L759" s="288"/>
      <c r="M759" s="288"/>
      <c r="N759" s="288"/>
      <c r="O759" s="288"/>
      <c r="P759" s="288"/>
      <c r="Q759" s="288"/>
      <c r="R759" s="288"/>
      <c r="S759" s="288"/>
      <c r="T759" s="309"/>
      <c r="U759" s="288"/>
      <c r="V759" s="288"/>
      <c r="W759" s="288"/>
      <c r="X759" s="288"/>
      <c r="Y759" s="288"/>
      <c r="Z759" s="288"/>
      <c r="AA759" s="288"/>
      <c r="AB759" s="288"/>
      <c r="AC759" s="288"/>
      <c r="AD759" s="288"/>
      <c r="AE759" s="288"/>
      <c r="AF759" s="288"/>
      <c r="AG759" s="288"/>
      <c r="AH759" s="288"/>
      <c r="AI759" s="288"/>
      <c r="AJ759" s="288"/>
      <c r="AK759" s="288"/>
    </row>
    <row r="760" spans="1:37" ht="16">
      <c r="A760" s="288"/>
      <c r="B760" s="288"/>
      <c r="C760" s="288"/>
      <c r="D760" s="288"/>
      <c r="E760" s="288"/>
      <c r="F760" s="288"/>
      <c r="G760" s="288"/>
      <c r="H760" s="288"/>
      <c r="I760" s="288"/>
      <c r="J760" s="288"/>
      <c r="K760" s="288"/>
      <c r="L760" s="288"/>
      <c r="M760" s="288"/>
      <c r="N760" s="288"/>
      <c r="O760" s="288"/>
      <c r="P760" s="288"/>
      <c r="Q760" s="288"/>
      <c r="R760" s="288"/>
      <c r="S760" s="288"/>
      <c r="T760" s="309"/>
      <c r="U760" s="288"/>
      <c r="V760" s="288"/>
      <c r="W760" s="288"/>
      <c r="X760" s="288"/>
      <c r="Y760" s="288"/>
      <c r="Z760" s="288"/>
      <c r="AA760" s="288"/>
      <c r="AB760" s="288"/>
      <c r="AC760" s="288"/>
      <c r="AD760" s="288"/>
      <c r="AE760" s="288"/>
      <c r="AF760" s="288"/>
      <c r="AG760" s="288"/>
      <c r="AH760" s="288"/>
      <c r="AI760" s="288"/>
      <c r="AJ760" s="288"/>
      <c r="AK760" s="288"/>
    </row>
    <row r="761" spans="1:37" ht="16">
      <c r="A761" s="288"/>
      <c r="B761" s="288"/>
      <c r="C761" s="288"/>
      <c r="D761" s="288"/>
      <c r="E761" s="288"/>
      <c r="F761" s="288"/>
      <c r="G761" s="288"/>
      <c r="H761" s="288"/>
      <c r="I761" s="288"/>
      <c r="J761" s="288"/>
      <c r="K761" s="288"/>
      <c r="L761" s="288"/>
      <c r="M761" s="288"/>
      <c r="N761" s="288"/>
      <c r="O761" s="288"/>
      <c r="P761" s="288"/>
      <c r="Q761" s="288"/>
      <c r="R761" s="288"/>
      <c r="S761" s="288"/>
      <c r="T761" s="309"/>
      <c r="U761" s="288"/>
      <c r="V761" s="288"/>
      <c r="W761" s="288"/>
      <c r="X761" s="288"/>
      <c r="Y761" s="288"/>
      <c r="Z761" s="288"/>
      <c r="AA761" s="288"/>
      <c r="AB761" s="288"/>
      <c r="AC761" s="288"/>
      <c r="AD761" s="288"/>
      <c r="AE761" s="288"/>
      <c r="AF761" s="288"/>
      <c r="AG761" s="288"/>
      <c r="AH761" s="288"/>
      <c r="AI761" s="288"/>
      <c r="AJ761" s="288"/>
      <c r="AK761" s="288"/>
    </row>
    <row r="762" spans="1:37" ht="16">
      <c r="A762" s="288"/>
      <c r="B762" s="288"/>
      <c r="C762" s="288"/>
      <c r="D762" s="288"/>
      <c r="E762" s="288"/>
      <c r="F762" s="288"/>
      <c r="G762" s="288"/>
      <c r="H762" s="288"/>
      <c r="I762" s="288"/>
      <c r="J762" s="288"/>
      <c r="K762" s="288"/>
      <c r="L762" s="288"/>
      <c r="M762" s="288"/>
      <c r="N762" s="288"/>
      <c r="O762" s="288"/>
      <c r="P762" s="288"/>
      <c r="Q762" s="288"/>
      <c r="R762" s="288"/>
      <c r="S762" s="288"/>
      <c r="T762" s="309"/>
      <c r="U762" s="288"/>
      <c r="V762" s="288"/>
      <c r="W762" s="288"/>
      <c r="X762" s="288"/>
      <c r="Y762" s="288"/>
      <c r="Z762" s="288"/>
      <c r="AA762" s="288"/>
      <c r="AB762" s="288"/>
      <c r="AC762" s="288"/>
      <c r="AD762" s="288"/>
      <c r="AE762" s="288"/>
      <c r="AF762" s="288"/>
      <c r="AG762" s="288"/>
      <c r="AH762" s="288"/>
      <c r="AI762" s="288"/>
      <c r="AJ762" s="288"/>
      <c r="AK762" s="288"/>
    </row>
    <row r="763" spans="1:37" ht="16">
      <c r="A763" s="288"/>
      <c r="B763" s="288"/>
      <c r="C763" s="288"/>
      <c r="D763" s="288"/>
      <c r="E763" s="288"/>
      <c r="F763" s="288"/>
      <c r="G763" s="288"/>
      <c r="H763" s="288"/>
      <c r="I763" s="288"/>
      <c r="J763" s="288"/>
      <c r="K763" s="288"/>
      <c r="L763" s="288"/>
      <c r="M763" s="288"/>
      <c r="N763" s="288"/>
      <c r="O763" s="288"/>
      <c r="P763" s="288"/>
      <c r="Q763" s="288"/>
      <c r="R763" s="288"/>
      <c r="S763" s="288"/>
      <c r="T763" s="309"/>
      <c r="U763" s="288"/>
      <c r="V763" s="288"/>
      <c r="W763" s="288"/>
      <c r="X763" s="288"/>
      <c r="Y763" s="288"/>
      <c r="Z763" s="288"/>
      <c r="AA763" s="288"/>
      <c r="AB763" s="288"/>
      <c r="AC763" s="288"/>
      <c r="AD763" s="288"/>
      <c r="AE763" s="288"/>
      <c r="AF763" s="288"/>
      <c r="AG763" s="288"/>
      <c r="AH763" s="288"/>
      <c r="AI763" s="288"/>
      <c r="AJ763" s="288"/>
      <c r="AK763" s="288"/>
    </row>
    <row r="764" spans="1:37" ht="16">
      <c r="A764" s="288"/>
      <c r="B764" s="288"/>
      <c r="C764" s="288"/>
      <c r="D764" s="288"/>
      <c r="E764" s="288"/>
      <c r="F764" s="288"/>
      <c r="G764" s="288"/>
      <c r="H764" s="288"/>
      <c r="I764" s="288"/>
      <c r="J764" s="288"/>
      <c r="K764" s="288"/>
      <c r="L764" s="288"/>
      <c r="M764" s="288"/>
      <c r="N764" s="288"/>
      <c r="O764" s="288"/>
      <c r="P764" s="288"/>
      <c r="Q764" s="288"/>
      <c r="R764" s="288"/>
      <c r="S764" s="288"/>
      <c r="T764" s="309"/>
      <c r="U764" s="288"/>
      <c r="V764" s="288"/>
      <c r="W764" s="288"/>
      <c r="X764" s="288"/>
      <c r="Y764" s="288"/>
      <c r="Z764" s="288"/>
      <c r="AA764" s="288"/>
      <c r="AB764" s="288"/>
      <c r="AC764" s="288"/>
      <c r="AD764" s="288"/>
      <c r="AE764" s="288"/>
      <c r="AF764" s="288"/>
      <c r="AG764" s="288"/>
      <c r="AH764" s="288"/>
      <c r="AI764" s="288"/>
      <c r="AJ764" s="288"/>
      <c r="AK764" s="288"/>
    </row>
    <row r="765" spans="1:37" ht="16">
      <c r="A765" s="288"/>
      <c r="B765" s="288"/>
      <c r="C765" s="288"/>
      <c r="D765" s="288"/>
      <c r="E765" s="288"/>
      <c r="F765" s="288"/>
      <c r="G765" s="288"/>
      <c r="H765" s="288"/>
      <c r="I765" s="288"/>
      <c r="J765" s="288"/>
      <c r="K765" s="288"/>
      <c r="L765" s="288"/>
      <c r="M765" s="288"/>
      <c r="N765" s="288"/>
      <c r="O765" s="288"/>
      <c r="P765" s="288"/>
      <c r="Q765" s="288"/>
      <c r="R765" s="288"/>
      <c r="S765" s="288"/>
      <c r="T765" s="309"/>
      <c r="U765" s="288"/>
      <c r="V765" s="288"/>
      <c r="W765" s="288"/>
      <c r="X765" s="288"/>
      <c r="Y765" s="288"/>
      <c r="Z765" s="288"/>
      <c r="AA765" s="288"/>
      <c r="AB765" s="288"/>
      <c r="AC765" s="288"/>
      <c r="AD765" s="288"/>
      <c r="AE765" s="288"/>
      <c r="AF765" s="288"/>
      <c r="AG765" s="288"/>
      <c r="AH765" s="288"/>
      <c r="AI765" s="288"/>
      <c r="AJ765" s="288"/>
      <c r="AK765" s="288"/>
    </row>
    <row r="766" spans="1:37" ht="16">
      <c r="A766" s="288"/>
      <c r="B766" s="288"/>
      <c r="C766" s="288"/>
      <c r="D766" s="288"/>
      <c r="E766" s="288"/>
      <c r="F766" s="288"/>
      <c r="G766" s="288"/>
      <c r="H766" s="288"/>
      <c r="I766" s="288"/>
      <c r="J766" s="288"/>
      <c r="K766" s="288"/>
      <c r="L766" s="288"/>
      <c r="M766" s="288"/>
      <c r="N766" s="288"/>
      <c r="O766" s="288"/>
      <c r="P766" s="288"/>
      <c r="Q766" s="288"/>
      <c r="R766" s="288"/>
      <c r="S766" s="288"/>
      <c r="T766" s="309"/>
      <c r="U766" s="288"/>
      <c r="V766" s="288"/>
      <c r="W766" s="288"/>
      <c r="X766" s="288"/>
      <c r="Y766" s="288"/>
      <c r="Z766" s="288"/>
      <c r="AA766" s="288"/>
      <c r="AB766" s="288"/>
      <c r="AC766" s="288"/>
      <c r="AD766" s="288"/>
      <c r="AE766" s="288"/>
      <c r="AF766" s="288"/>
      <c r="AG766" s="288"/>
      <c r="AH766" s="288"/>
      <c r="AI766" s="288"/>
      <c r="AJ766" s="288"/>
      <c r="AK766" s="288"/>
    </row>
    <row r="767" spans="1:37" ht="16">
      <c r="A767" s="288"/>
      <c r="B767" s="288"/>
      <c r="C767" s="288"/>
      <c r="D767" s="288"/>
      <c r="E767" s="288"/>
      <c r="F767" s="288"/>
      <c r="G767" s="288"/>
      <c r="H767" s="288"/>
      <c r="I767" s="288"/>
      <c r="J767" s="288"/>
      <c r="K767" s="288"/>
      <c r="L767" s="288"/>
      <c r="M767" s="288"/>
      <c r="N767" s="288"/>
      <c r="O767" s="288"/>
      <c r="P767" s="288"/>
      <c r="Q767" s="288"/>
      <c r="R767" s="288"/>
      <c r="S767" s="288"/>
      <c r="T767" s="309"/>
      <c r="U767" s="288"/>
      <c r="V767" s="288"/>
      <c r="W767" s="288"/>
      <c r="X767" s="288"/>
      <c r="Y767" s="288"/>
      <c r="Z767" s="288"/>
      <c r="AA767" s="288"/>
      <c r="AB767" s="288"/>
      <c r="AC767" s="288"/>
      <c r="AD767" s="288"/>
      <c r="AE767" s="288"/>
      <c r="AF767" s="288"/>
      <c r="AG767" s="288"/>
      <c r="AH767" s="288"/>
      <c r="AI767" s="288"/>
      <c r="AJ767" s="288"/>
      <c r="AK767" s="288"/>
    </row>
    <row r="768" spans="1:37" ht="16">
      <c r="A768" s="288"/>
      <c r="B768" s="288"/>
      <c r="C768" s="288"/>
      <c r="D768" s="288"/>
      <c r="E768" s="288"/>
      <c r="F768" s="288"/>
      <c r="G768" s="288"/>
      <c r="H768" s="288"/>
      <c r="I768" s="288"/>
      <c r="J768" s="288"/>
      <c r="K768" s="288"/>
      <c r="L768" s="288"/>
      <c r="M768" s="288"/>
      <c r="N768" s="288"/>
      <c r="O768" s="288"/>
      <c r="P768" s="288"/>
      <c r="Q768" s="288"/>
      <c r="R768" s="288"/>
      <c r="S768" s="288"/>
      <c r="T768" s="309"/>
      <c r="U768" s="288"/>
      <c r="V768" s="288"/>
      <c r="W768" s="288"/>
      <c r="X768" s="288"/>
      <c r="Y768" s="288"/>
      <c r="Z768" s="288"/>
      <c r="AA768" s="288"/>
      <c r="AB768" s="288"/>
      <c r="AC768" s="288"/>
      <c r="AD768" s="288"/>
      <c r="AE768" s="288"/>
      <c r="AF768" s="288"/>
      <c r="AG768" s="288"/>
      <c r="AH768" s="288"/>
      <c r="AI768" s="288"/>
      <c r="AJ768" s="288"/>
      <c r="AK768" s="288"/>
    </row>
    <row r="769" spans="1:37" ht="16">
      <c r="A769" s="288"/>
      <c r="B769" s="288"/>
      <c r="C769" s="288"/>
      <c r="D769" s="288"/>
      <c r="E769" s="288"/>
      <c r="F769" s="288"/>
      <c r="G769" s="288"/>
      <c r="H769" s="288"/>
      <c r="I769" s="288"/>
      <c r="J769" s="288"/>
      <c r="K769" s="288"/>
      <c r="L769" s="288"/>
      <c r="M769" s="288"/>
      <c r="N769" s="288"/>
      <c r="O769" s="288"/>
      <c r="P769" s="288"/>
      <c r="Q769" s="288"/>
      <c r="R769" s="288"/>
      <c r="S769" s="288"/>
      <c r="T769" s="309"/>
      <c r="U769" s="288"/>
      <c r="V769" s="288"/>
      <c r="W769" s="288"/>
      <c r="X769" s="288"/>
      <c r="Y769" s="288"/>
      <c r="Z769" s="288"/>
      <c r="AA769" s="288"/>
      <c r="AB769" s="288"/>
      <c r="AC769" s="288"/>
      <c r="AD769" s="288"/>
      <c r="AE769" s="288"/>
      <c r="AF769" s="288"/>
      <c r="AG769" s="288"/>
      <c r="AH769" s="288"/>
      <c r="AI769" s="288"/>
      <c r="AJ769" s="288"/>
      <c r="AK769" s="288"/>
    </row>
    <row r="770" spans="1:37" ht="16">
      <c r="A770" s="288"/>
      <c r="B770" s="288"/>
      <c r="C770" s="288"/>
      <c r="D770" s="288"/>
      <c r="E770" s="288"/>
      <c r="F770" s="288"/>
      <c r="G770" s="288"/>
      <c r="H770" s="288"/>
      <c r="I770" s="288"/>
      <c r="J770" s="288"/>
      <c r="K770" s="288"/>
      <c r="L770" s="288"/>
      <c r="M770" s="288"/>
      <c r="N770" s="288"/>
      <c r="O770" s="288"/>
      <c r="P770" s="288"/>
      <c r="Q770" s="288"/>
      <c r="R770" s="288"/>
      <c r="S770" s="288"/>
      <c r="T770" s="309"/>
      <c r="U770" s="288"/>
      <c r="V770" s="288"/>
      <c r="W770" s="288"/>
      <c r="X770" s="288"/>
      <c r="Y770" s="288"/>
      <c r="Z770" s="288"/>
      <c r="AA770" s="288"/>
      <c r="AB770" s="288"/>
      <c r="AC770" s="288"/>
      <c r="AD770" s="288"/>
      <c r="AE770" s="288"/>
      <c r="AF770" s="288"/>
      <c r="AG770" s="288"/>
      <c r="AH770" s="288"/>
      <c r="AI770" s="288"/>
      <c r="AJ770" s="288"/>
      <c r="AK770" s="288"/>
    </row>
    <row r="771" spans="1:37" ht="16">
      <c r="A771" s="288"/>
      <c r="B771" s="288"/>
      <c r="C771" s="288"/>
      <c r="D771" s="288"/>
      <c r="E771" s="288"/>
      <c r="F771" s="288"/>
      <c r="G771" s="288"/>
      <c r="H771" s="288"/>
      <c r="I771" s="288"/>
      <c r="J771" s="288"/>
      <c r="K771" s="288"/>
      <c r="L771" s="288"/>
      <c r="M771" s="288"/>
      <c r="N771" s="288"/>
      <c r="O771" s="288"/>
      <c r="P771" s="288"/>
      <c r="Q771" s="288"/>
      <c r="R771" s="288"/>
      <c r="S771" s="288"/>
      <c r="T771" s="309"/>
      <c r="U771" s="288"/>
      <c r="V771" s="288"/>
      <c r="W771" s="288"/>
      <c r="X771" s="288"/>
      <c r="Y771" s="288"/>
      <c r="Z771" s="288"/>
      <c r="AA771" s="288"/>
      <c r="AB771" s="288"/>
      <c r="AC771" s="288"/>
      <c r="AD771" s="288"/>
      <c r="AE771" s="288"/>
      <c r="AF771" s="288"/>
      <c r="AG771" s="288"/>
      <c r="AH771" s="288"/>
      <c r="AI771" s="288"/>
      <c r="AJ771" s="288"/>
      <c r="AK771" s="288"/>
    </row>
    <row r="772" spans="1:37" ht="16">
      <c r="A772" s="288"/>
      <c r="B772" s="288"/>
      <c r="C772" s="288"/>
      <c r="D772" s="288"/>
      <c r="E772" s="288"/>
      <c r="F772" s="288"/>
      <c r="G772" s="288"/>
      <c r="H772" s="288"/>
      <c r="I772" s="288"/>
      <c r="J772" s="288"/>
      <c r="K772" s="288"/>
      <c r="L772" s="288"/>
      <c r="M772" s="288"/>
      <c r="N772" s="288"/>
      <c r="O772" s="288"/>
      <c r="P772" s="288"/>
      <c r="Q772" s="288"/>
      <c r="R772" s="288"/>
      <c r="S772" s="288"/>
      <c r="T772" s="309"/>
      <c r="U772" s="288"/>
      <c r="V772" s="288"/>
      <c r="W772" s="288"/>
      <c r="X772" s="288"/>
      <c r="Y772" s="288"/>
      <c r="Z772" s="288"/>
      <c r="AA772" s="288"/>
      <c r="AB772" s="288"/>
      <c r="AC772" s="288"/>
      <c r="AD772" s="288"/>
      <c r="AE772" s="288"/>
      <c r="AF772" s="288"/>
      <c r="AG772" s="288"/>
      <c r="AH772" s="288"/>
      <c r="AI772" s="288"/>
      <c r="AJ772" s="288"/>
      <c r="AK772" s="288"/>
    </row>
    <row r="773" spans="1:37" ht="16">
      <c r="A773" s="288"/>
      <c r="B773" s="288"/>
      <c r="C773" s="288"/>
      <c r="D773" s="288"/>
      <c r="E773" s="288"/>
      <c r="F773" s="288"/>
      <c r="G773" s="288"/>
      <c r="H773" s="288"/>
      <c r="I773" s="288"/>
      <c r="J773" s="288"/>
      <c r="K773" s="288"/>
      <c r="L773" s="288"/>
      <c r="M773" s="288"/>
      <c r="N773" s="288"/>
      <c r="O773" s="288"/>
      <c r="P773" s="288"/>
      <c r="Q773" s="288"/>
      <c r="R773" s="288"/>
      <c r="S773" s="288"/>
      <c r="T773" s="309"/>
      <c r="U773" s="288"/>
      <c r="V773" s="288"/>
      <c r="W773" s="288"/>
      <c r="X773" s="288"/>
      <c r="Y773" s="288"/>
      <c r="Z773" s="288"/>
      <c r="AA773" s="288"/>
      <c r="AB773" s="288"/>
      <c r="AC773" s="288"/>
      <c r="AD773" s="288"/>
      <c r="AE773" s="288"/>
      <c r="AF773" s="288"/>
      <c r="AG773" s="288"/>
      <c r="AH773" s="288"/>
      <c r="AI773" s="288"/>
      <c r="AJ773" s="288"/>
      <c r="AK773" s="288"/>
    </row>
    <row r="774" spans="1:37" ht="16">
      <c r="A774" s="288"/>
      <c r="B774" s="288"/>
      <c r="C774" s="288"/>
      <c r="D774" s="288"/>
      <c r="E774" s="288"/>
      <c r="F774" s="288"/>
      <c r="G774" s="288"/>
      <c r="H774" s="288"/>
      <c r="I774" s="288"/>
      <c r="J774" s="288"/>
      <c r="K774" s="288"/>
      <c r="L774" s="288"/>
      <c r="M774" s="288"/>
      <c r="N774" s="288"/>
      <c r="O774" s="288"/>
      <c r="P774" s="288"/>
      <c r="Q774" s="288"/>
      <c r="R774" s="288"/>
      <c r="S774" s="288"/>
      <c r="T774" s="309"/>
      <c r="U774" s="288"/>
      <c r="V774" s="288"/>
      <c r="W774" s="288"/>
      <c r="X774" s="288"/>
      <c r="Y774" s="288"/>
      <c r="Z774" s="288"/>
      <c r="AA774" s="288"/>
      <c r="AB774" s="288"/>
      <c r="AC774" s="288"/>
      <c r="AD774" s="288"/>
      <c r="AE774" s="288"/>
      <c r="AF774" s="288"/>
      <c r="AG774" s="288"/>
      <c r="AH774" s="288"/>
      <c r="AI774" s="288"/>
      <c r="AJ774" s="288"/>
      <c r="AK774" s="288"/>
    </row>
    <row r="775" spans="1:37" ht="16">
      <c r="A775" s="288"/>
      <c r="B775" s="288"/>
      <c r="C775" s="288"/>
      <c r="D775" s="288"/>
      <c r="E775" s="288"/>
      <c r="F775" s="288"/>
      <c r="G775" s="288"/>
      <c r="H775" s="288"/>
      <c r="I775" s="288"/>
      <c r="J775" s="288"/>
      <c r="K775" s="288"/>
      <c r="L775" s="288"/>
      <c r="M775" s="288"/>
      <c r="N775" s="288"/>
      <c r="O775" s="288"/>
      <c r="P775" s="288"/>
      <c r="Q775" s="288"/>
      <c r="R775" s="288"/>
      <c r="S775" s="288"/>
      <c r="T775" s="309"/>
      <c r="U775" s="288"/>
      <c r="V775" s="288"/>
      <c r="W775" s="288"/>
      <c r="X775" s="288"/>
      <c r="Y775" s="288"/>
      <c r="Z775" s="288"/>
      <c r="AA775" s="288"/>
      <c r="AB775" s="288"/>
      <c r="AC775" s="288"/>
      <c r="AD775" s="288"/>
      <c r="AE775" s="288"/>
      <c r="AF775" s="288"/>
      <c r="AG775" s="288"/>
      <c r="AH775" s="288"/>
      <c r="AI775" s="288"/>
      <c r="AJ775" s="288"/>
      <c r="AK775" s="288"/>
    </row>
    <row r="776" spans="1:37" ht="16">
      <c r="A776" s="288"/>
      <c r="B776" s="288"/>
      <c r="C776" s="288"/>
      <c r="D776" s="288"/>
      <c r="E776" s="288"/>
      <c r="F776" s="288"/>
      <c r="G776" s="288"/>
      <c r="H776" s="288"/>
      <c r="I776" s="288"/>
      <c r="J776" s="288"/>
      <c r="K776" s="288"/>
      <c r="L776" s="288"/>
      <c r="M776" s="288"/>
      <c r="N776" s="288"/>
      <c r="O776" s="288"/>
      <c r="P776" s="288"/>
      <c r="Q776" s="288"/>
      <c r="R776" s="288"/>
      <c r="S776" s="288"/>
      <c r="T776" s="309"/>
      <c r="U776" s="288"/>
      <c r="V776" s="288"/>
      <c r="W776" s="288"/>
      <c r="X776" s="288"/>
      <c r="Y776" s="288"/>
      <c r="Z776" s="288"/>
      <c r="AA776" s="288"/>
      <c r="AB776" s="288"/>
      <c r="AC776" s="288"/>
      <c r="AD776" s="288"/>
      <c r="AE776" s="288"/>
      <c r="AF776" s="288"/>
      <c r="AG776" s="288"/>
      <c r="AH776" s="288"/>
      <c r="AI776" s="288"/>
      <c r="AJ776" s="288"/>
      <c r="AK776" s="288"/>
    </row>
    <row r="777" spans="1:37" ht="16">
      <c r="A777" s="288"/>
      <c r="B777" s="288"/>
      <c r="C777" s="288"/>
      <c r="D777" s="288"/>
      <c r="E777" s="288"/>
      <c r="F777" s="288"/>
      <c r="G777" s="288"/>
      <c r="H777" s="288"/>
      <c r="I777" s="288"/>
      <c r="J777" s="288"/>
      <c r="K777" s="288"/>
      <c r="L777" s="288"/>
      <c r="M777" s="288"/>
      <c r="N777" s="288"/>
      <c r="O777" s="288"/>
      <c r="P777" s="288"/>
      <c r="Q777" s="288"/>
      <c r="R777" s="288"/>
      <c r="S777" s="288"/>
      <c r="T777" s="309"/>
      <c r="U777" s="288"/>
      <c r="V777" s="288"/>
      <c r="W777" s="288"/>
      <c r="X777" s="288"/>
      <c r="Y777" s="288"/>
      <c r="Z777" s="288"/>
      <c r="AA777" s="288"/>
      <c r="AB777" s="288"/>
      <c r="AC777" s="288"/>
      <c r="AD777" s="288"/>
      <c r="AE777" s="288"/>
      <c r="AF777" s="288"/>
      <c r="AG777" s="288"/>
      <c r="AH777" s="288"/>
      <c r="AI777" s="288"/>
      <c r="AJ777" s="288"/>
      <c r="AK777" s="288"/>
    </row>
    <row r="778" spans="1:37" ht="16">
      <c r="A778" s="288"/>
      <c r="B778" s="288"/>
      <c r="C778" s="288"/>
      <c r="D778" s="288"/>
      <c r="E778" s="288"/>
      <c r="F778" s="288"/>
      <c r="G778" s="288"/>
      <c r="H778" s="288"/>
      <c r="I778" s="288"/>
      <c r="J778" s="288"/>
      <c r="K778" s="288"/>
      <c r="L778" s="288"/>
      <c r="M778" s="288"/>
      <c r="N778" s="288"/>
      <c r="O778" s="288"/>
      <c r="P778" s="288"/>
      <c r="Q778" s="288"/>
      <c r="R778" s="288"/>
      <c r="S778" s="288"/>
      <c r="T778" s="309"/>
      <c r="U778" s="288"/>
      <c r="V778" s="288"/>
      <c r="W778" s="288"/>
      <c r="X778" s="288"/>
      <c r="Y778" s="288"/>
      <c r="Z778" s="288"/>
      <c r="AA778" s="288"/>
      <c r="AB778" s="288"/>
      <c r="AC778" s="288"/>
      <c r="AD778" s="288"/>
      <c r="AE778" s="288"/>
      <c r="AF778" s="288"/>
      <c r="AG778" s="288"/>
      <c r="AH778" s="288"/>
      <c r="AI778" s="288"/>
      <c r="AJ778" s="288"/>
      <c r="AK778" s="288"/>
    </row>
    <row r="779" spans="1:37" ht="16">
      <c r="A779" s="288"/>
      <c r="B779" s="288"/>
      <c r="C779" s="288"/>
      <c r="D779" s="288"/>
      <c r="E779" s="288"/>
      <c r="F779" s="288"/>
      <c r="G779" s="288"/>
      <c r="H779" s="288"/>
      <c r="I779" s="288"/>
      <c r="J779" s="288"/>
      <c r="K779" s="288"/>
      <c r="L779" s="288"/>
      <c r="M779" s="288"/>
      <c r="N779" s="288"/>
      <c r="O779" s="288"/>
      <c r="P779" s="288"/>
      <c r="Q779" s="288"/>
      <c r="R779" s="288"/>
      <c r="S779" s="288"/>
      <c r="T779" s="309"/>
      <c r="U779" s="288"/>
      <c r="V779" s="288"/>
      <c r="W779" s="288"/>
      <c r="X779" s="288"/>
      <c r="Y779" s="288"/>
      <c r="Z779" s="288"/>
      <c r="AA779" s="288"/>
      <c r="AB779" s="288"/>
      <c r="AC779" s="288"/>
      <c r="AD779" s="288"/>
      <c r="AE779" s="288"/>
      <c r="AF779" s="288"/>
      <c r="AG779" s="288"/>
      <c r="AH779" s="288"/>
      <c r="AI779" s="288"/>
      <c r="AJ779" s="288"/>
      <c r="AK779" s="288"/>
    </row>
    <row r="780" spans="1:37" ht="16">
      <c r="A780" s="288"/>
      <c r="B780" s="288"/>
      <c r="C780" s="288"/>
      <c r="D780" s="288"/>
      <c r="E780" s="288"/>
      <c r="F780" s="288"/>
      <c r="G780" s="288"/>
      <c r="H780" s="288"/>
      <c r="I780" s="288"/>
      <c r="J780" s="288"/>
      <c r="K780" s="288"/>
      <c r="L780" s="288"/>
      <c r="M780" s="288"/>
      <c r="N780" s="288"/>
      <c r="O780" s="288"/>
      <c r="P780" s="288"/>
      <c r="Q780" s="288"/>
      <c r="R780" s="288"/>
      <c r="S780" s="288"/>
      <c r="T780" s="309"/>
      <c r="U780" s="288"/>
      <c r="V780" s="288"/>
      <c r="W780" s="288"/>
      <c r="X780" s="288"/>
      <c r="Y780" s="288"/>
      <c r="Z780" s="288"/>
      <c r="AA780" s="288"/>
      <c r="AB780" s="288"/>
      <c r="AC780" s="288"/>
      <c r="AD780" s="288"/>
      <c r="AE780" s="288"/>
      <c r="AF780" s="288"/>
      <c r="AG780" s="288"/>
      <c r="AH780" s="288"/>
      <c r="AI780" s="288"/>
      <c r="AJ780" s="288"/>
      <c r="AK780" s="288"/>
    </row>
    <row r="781" spans="1:37" ht="16">
      <c r="A781" s="288"/>
      <c r="B781" s="288"/>
      <c r="C781" s="288"/>
      <c r="D781" s="288"/>
      <c r="E781" s="288"/>
      <c r="F781" s="288"/>
      <c r="G781" s="288"/>
      <c r="H781" s="288"/>
      <c r="I781" s="288"/>
      <c r="J781" s="288"/>
      <c r="K781" s="288"/>
      <c r="L781" s="288"/>
      <c r="M781" s="288"/>
      <c r="N781" s="288"/>
      <c r="O781" s="288"/>
      <c r="P781" s="288"/>
      <c r="Q781" s="288"/>
      <c r="R781" s="288"/>
      <c r="S781" s="288"/>
      <c r="T781" s="309"/>
      <c r="U781" s="288"/>
      <c r="V781" s="288"/>
      <c r="W781" s="288"/>
      <c r="X781" s="288"/>
      <c r="Y781" s="288"/>
      <c r="Z781" s="288"/>
      <c r="AA781" s="288"/>
      <c r="AB781" s="288"/>
      <c r="AC781" s="288"/>
      <c r="AD781" s="288"/>
      <c r="AE781" s="288"/>
      <c r="AF781" s="288"/>
      <c r="AG781" s="288"/>
      <c r="AH781" s="288"/>
      <c r="AI781" s="288"/>
      <c r="AJ781" s="288"/>
      <c r="AK781" s="288"/>
    </row>
    <row r="782" spans="1:37" ht="16">
      <c r="A782" s="288"/>
      <c r="B782" s="288"/>
      <c r="C782" s="288"/>
      <c r="D782" s="288"/>
      <c r="E782" s="288"/>
      <c r="F782" s="288"/>
      <c r="G782" s="288"/>
      <c r="H782" s="288"/>
      <c r="I782" s="288"/>
      <c r="J782" s="288"/>
      <c r="K782" s="288"/>
      <c r="L782" s="288"/>
      <c r="M782" s="288"/>
      <c r="N782" s="288"/>
      <c r="O782" s="288"/>
      <c r="P782" s="288"/>
      <c r="Q782" s="288"/>
      <c r="R782" s="288"/>
      <c r="S782" s="288"/>
      <c r="T782" s="309"/>
      <c r="U782" s="288"/>
      <c r="V782" s="288"/>
      <c r="W782" s="288"/>
      <c r="X782" s="288"/>
      <c r="Y782" s="288"/>
      <c r="Z782" s="288"/>
      <c r="AA782" s="288"/>
      <c r="AB782" s="288"/>
      <c r="AC782" s="288"/>
      <c r="AD782" s="288"/>
      <c r="AE782" s="288"/>
      <c r="AF782" s="288"/>
      <c r="AG782" s="288"/>
      <c r="AH782" s="288"/>
      <c r="AI782" s="288"/>
      <c r="AJ782" s="288"/>
      <c r="AK782" s="288"/>
    </row>
    <row r="783" spans="1:37" ht="16">
      <c r="A783" s="288"/>
      <c r="B783" s="288"/>
      <c r="C783" s="288"/>
      <c r="D783" s="288"/>
      <c r="E783" s="288"/>
      <c r="F783" s="288"/>
      <c r="G783" s="288"/>
      <c r="H783" s="288"/>
      <c r="I783" s="288"/>
      <c r="J783" s="288"/>
      <c r="K783" s="288"/>
      <c r="L783" s="288"/>
      <c r="M783" s="288"/>
      <c r="N783" s="288"/>
      <c r="O783" s="288"/>
      <c r="P783" s="288"/>
      <c r="Q783" s="288"/>
      <c r="R783" s="288"/>
      <c r="S783" s="288"/>
      <c r="T783" s="309"/>
      <c r="U783" s="288"/>
      <c r="V783" s="288"/>
      <c r="W783" s="288"/>
      <c r="X783" s="288"/>
      <c r="Y783" s="288"/>
      <c r="Z783" s="288"/>
      <c r="AA783" s="288"/>
      <c r="AB783" s="288"/>
      <c r="AC783" s="288"/>
      <c r="AD783" s="288"/>
      <c r="AE783" s="288"/>
      <c r="AF783" s="288"/>
      <c r="AG783" s="288"/>
      <c r="AH783" s="288"/>
      <c r="AI783" s="288"/>
      <c r="AJ783" s="288"/>
      <c r="AK783" s="288"/>
    </row>
    <row r="784" spans="1:37" ht="16">
      <c r="A784" s="288"/>
      <c r="B784" s="288"/>
      <c r="C784" s="288"/>
      <c r="D784" s="288"/>
      <c r="E784" s="288"/>
      <c r="F784" s="288"/>
      <c r="G784" s="288"/>
      <c r="H784" s="288"/>
      <c r="I784" s="288"/>
      <c r="J784" s="288"/>
      <c r="K784" s="288"/>
      <c r="L784" s="288"/>
      <c r="M784" s="288"/>
      <c r="N784" s="288"/>
      <c r="O784" s="288"/>
      <c r="P784" s="288"/>
      <c r="Q784" s="288"/>
      <c r="R784" s="288"/>
      <c r="S784" s="288"/>
      <c r="T784" s="309"/>
      <c r="U784" s="288"/>
      <c r="V784" s="288"/>
      <c r="W784" s="288"/>
      <c r="X784" s="288"/>
      <c r="Y784" s="288"/>
      <c r="Z784" s="288"/>
      <c r="AA784" s="288"/>
      <c r="AB784" s="288"/>
      <c r="AC784" s="288"/>
      <c r="AD784" s="288"/>
      <c r="AE784" s="288"/>
      <c r="AF784" s="288"/>
      <c r="AG784" s="288"/>
      <c r="AH784" s="288"/>
      <c r="AI784" s="288"/>
      <c r="AJ784" s="288"/>
      <c r="AK784" s="288"/>
    </row>
    <row r="785" spans="1:37" ht="16">
      <c r="A785" s="288"/>
      <c r="B785" s="288"/>
      <c r="C785" s="288"/>
      <c r="D785" s="288"/>
      <c r="E785" s="288"/>
      <c r="F785" s="288"/>
      <c r="G785" s="288"/>
      <c r="H785" s="288"/>
      <c r="I785" s="288"/>
      <c r="J785" s="288"/>
      <c r="K785" s="288"/>
      <c r="L785" s="288"/>
      <c r="M785" s="288"/>
      <c r="N785" s="288"/>
      <c r="O785" s="288"/>
      <c r="P785" s="288"/>
      <c r="Q785" s="288"/>
      <c r="R785" s="288"/>
      <c r="S785" s="288"/>
      <c r="T785" s="309"/>
      <c r="U785" s="288"/>
      <c r="V785" s="288"/>
      <c r="W785" s="288"/>
      <c r="X785" s="288"/>
      <c r="Y785" s="288"/>
      <c r="Z785" s="288"/>
      <c r="AA785" s="288"/>
      <c r="AB785" s="288"/>
      <c r="AC785" s="288"/>
      <c r="AD785" s="288"/>
      <c r="AE785" s="288"/>
      <c r="AF785" s="288"/>
      <c r="AG785" s="288"/>
      <c r="AH785" s="288"/>
      <c r="AI785" s="288"/>
      <c r="AJ785" s="288"/>
      <c r="AK785" s="288"/>
    </row>
    <row r="786" spans="1:37" ht="16">
      <c r="A786" s="288"/>
      <c r="B786" s="288"/>
      <c r="C786" s="288"/>
      <c r="D786" s="288"/>
      <c r="E786" s="288"/>
      <c r="F786" s="288"/>
      <c r="G786" s="288"/>
      <c r="H786" s="288"/>
      <c r="I786" s="288"/>
      <c r="J786" s="288"/>
      <c r="K786" s="288"/>
      <c r="L786" s="288"/>
      <c r="M786" s="288"/>
      <c r="N786" s="288"/>
      <c r="O786" s="288"/>
      <c r="P786" s="288"/>
      <c r="Q786" s="288"/>
      <c r="R786" s="288"/>
      <c r="S786" s="288"/>
      <c r="T786" s="309"/>
      <c r="U786" s="288"/>
      <c r="V786" s="288"/>
      <c r="W786" s="288"/>
      <c r="X786" s="288"/>
      <c r="Y786" s="288"/>
      <c r="Z786" s="288"/>
      <c r="AA786" s="288"/>
      <c r="AB786" s="288"/>
      <c r="AC786" s="288"/>
      <c r="AD786" s="288"/>
      <c r="AE786" s="288"/>
      <c r="AF786" s="288"/>
      <c r="AG786" s="288"/>
      <c r="AH786" s="288"/>
      <c r="AI786" s="288"/>
      <c r="AJ786" s="288"/>
      <c r="AK786" s="288"/>
    </row>
    <row r="787" spans="1:37" ht="16">
      <c r="A787" s="288"/>
      <c r="B787" s="288"/>
      <c r="C787" s="288"/>
      <c r="D787" s="288"/>
      <c r="E787" s="288"/>
      <c r="F787" s="288"/>
      <c r="G787" s="288"/>
      <c r="H787" s="288"/>
      <c r="I787" s="288"/>
      <c r="J787" s="288"/>
      <c r="K787" s="288"/>
      <c r="L787" s="288"/>
      <c r="M787" s="288"/>
      <c r="N787" s="288"/>
      <c r="O787" s="288"/>
      <c r="P787" s="288"/>
      <c r="Q787" s="288"/>
      <c r="R787" s="288"/>
      <c r="S787" s="288"/>
      <c r="T787" s="309"/>
      <c r="U787" s="288"/>
      <c r="V787" s="288"/>
      <c r="W787" s="288"/>
      <c r="X787" s="288"/>
      <c r="Y787" s="288"/>
      <c r="Z787" s="288"/>
      <c r="AA787" s="288"/>
      <c r="AB787" s="288"/>
      <c r="AC787" s="288"/>
      <c r="AD787" s="288"/>
      <c r="AE787" s="288"/>
      <c r="AF787" s="288"/>
      <c r="AG787" s="288"/>
      <c r="AH787" s="288"/>
      <c r="AI787" s="288"/>
      <c r="AJ787" s="288"/>
      <c r="AK787" s="288"/>
    </row>
    <row r="788" spans="1:37" ht="16">
      <c r="A788" s="288"/>
      <c r="B788" s="288"/>
      <c r="C788" s="288"/>
      <c r="D788" s="288"/>
      <c r="E788" s="288"/>
      <c r="F788" s="288"/>
      <c r="G788" s="288"/>
      <c r="H788" s="288"/>
      <c r="I788" s="288"/>
      <c r="J788" s="288"/>
      <c r="K788" s="288"/>
      <c r="L788" s="288"/>
      <c r="M788" s="288"/>
      <c r="N788" s="288"/>
      <c r="O788" s="288"/>
      <c r="P788" s="288"/>
      <c r="Q788" s="288"/>
      <c r="R788" s="288"/>
      <c r="S788" s="288"/>
      <c r="T788" s="309"/>
      <c r="U788" s="288"/>
      <c r="V788" s="288"/>
      <c r="W788" s="288"/>
      <c r="X788" s="288"/>
      <c r="Y788" s="288"/>
      <c r="Z788" s="288"/>
      <c r="AA788" s="288"/>
      <c r="AB788" s="288"/>
      <c r="AC788" s="288"/>
      <c r="AD788" s="288"/>
      <c r="AE788" s="288"/>
      <c r="AF788" s="288"/>
      <c r="AG788" s="288"/>
      <c r="AH788" s="288"/>
      <c r="AI788" s="288"/>
      <c r="AJ788" s="288"/>
      <c r="AK788" s="288"/>
    </row>
    <row r="789" spans="1:37" ht="16">
      <c r="A789" s="288"/>
      <c r="B789" s="288"/>
      <c r="C789" s="288"/>
      <c r="D789" s="288"/>
      <c r="E789" s="288"/>
      <c r="F789" s="288"/>
      <c r="G789" s="288"/>
      <c r="H789" s="288"/>
      <c r="I789" s="288"/>
      <c r="J789" s="288"/>
      <c r="K789" s="288"/>
      <c r="L789" s="288"/>
      <c r="M789" s="288"/>
      <c r="N789" s="288"/>
      <c r="O789" s="288"/>
      <c r="P789" s="288"/>
      <c r="Q789" s="288"/>
      <c r="R789" s="288"/>
      <c r="S789" s="288"/>
      <c r="T789" s="309"/>
      <c r="U789" s="288"/>
      <c r="V789" s="288"/>
      <c r="W789" s="288"/>
      <c r="X789" s="288"/>
      <c r="Y789" s="288"/>
      <c r="Z789" s="288"/>
      <c r="AA789" s="288"/>
      <c r="AB789" s="288"/>
      <c r="AC789" s="288"/>
      <c r="AD789" s="288"/>
      <c r="AE789" s="288"/>
      <c r="AF789" s="288"/>
      <c r="AG789" s="288"/>
      <c r="AH789" s="288"/>
      <c r="AI789" s="288"/>
      <c r="AJ789" s="288"/>
      <c r="AK789" s="288"/>
    </row>
    <row r="790" spans="1:37" ht="16">
      <c r="A790" s="288"/>
      <c r="B790" s="288"/>
      <c r="C790" s="288"/>
      <c r="D790" s="288"/>
      <c r="E790" s="288"/>
      <c r="F790" s="288"/>
      <c r="G790" s="288"/>
      <c r="H790" s="288"/>
      <c r="I790" s="288"/>
      <c r="J790" s="288"/>
      <c r="K790" s="288"/>
      <c r="L790" s="288"/>
      <c r="M790" s="288"/>
      <c r="N790" s="288"/>
      <c r="O790" s="288"/>
      <c r="P790" s="288"/>
      <c r="Q790" s="288"/>
      <c r="R790" s="288"/>
      <c r="S790" s="288"/>
      <c r="T790" s="309"/>
      <c r="U790" s="288"/>
      <c r="V790" s="288"/>
      <c r="W790" s="288"/>
      <c r="X790" s="288"/>
      <c r="Y790" s="288"/>
      <c r="Z790" s="288"/>
      <c r="AA790" s="288"/>
      <c r="AB790" s="288"/>
      <c r="AC790" s="288"/>
      <c r="AD790" s="288"/>
      <c r="AE790" s="288"/>
      <c r="AF790" s="288"/>
      <c r="AG790" s="288"/>
      <c r="AH790" s="288"/>
      <c r="AI790" s="288"/>
      <c r="AJ790" s="288"/>
      <c r="AK790" s="288"/>
    </row>
    <row r="791" spans="1:37" ht="16">
      <c r="A791" s="288"/>
      <c r="B791" s="288"/>
      <c r="C791" s="288"/>
      <c r="D791" s="288"/>
      <c r="E791" s="288"/>
      <c r="F791" s="288"/>
      <c r="G791" s="288"/>
      <c r="H791" s="288"/>
      <c r="I791" s="288"/>
      <c r="J791" s="288"/>
      <c r="K791" s="288"/>
      <c r="L791" s="288"/>
      <c r="M791" s="288"/>
      <c r="N791" s="288"/>
      <c r="O791" s="288"/>
      <c r="P791" s="288"/>
      <c r="Q791" s="288"/>
      <c r="R791" s="288"/>
      <c r="S791" s="288"/>
      <c r="T791" s="309"/>
      <c r="U791" s="288"/>
      <c r="V791" s="288"/>
      <c r="W791" s="288"/>
      <c r="X791" s="288"/>
      <c r="Y791" s="288"/>
      <c r="Z791" s="288"/>
      <c r="AA791" s="288"/>
      <c r="AB791" s="288"/>
      <c r="AC791" s="288"/>
      <c r="AD791" s="288"/>
      <c r="AE791" s="288"/>
      <c r="AF791" s="288"/>
      <c r="AG791" s="288"/>
      <c r="AH791" s="288"/>
      <c r="AI791" s="288"/>
      <c r="AJ791" s="288"/>
      <c r="AK791" s="288"/>
    </row>
    <row r="792" spans="1:37" ht="16">
      <c r="A792" s="288"/>
      <c r="B792" s="288"/>
      <c r="C792" s="288"/>
      <c r="D792" s="288"/>
      <c r="E792" s="288"/>
      <c r="F792" s="288"/>
      <c r="G792" s="288"/>
      <c r="H792" s="288"/>
      <c r="I792" s="288"/>
      <c r="J792" s="288"/>
      <c r="K792" s="288"/>
      <c r="L792" s="288"/>
      <c r="M792" s="288"/>
      <c r="N792" s="288"/>
      <c r="O792" s="288"/>
      <c r="P792" s="288"/>
      <c r="Q792" s="288"/>
      <c r="R792" s="288"/>
      <c r="S792" s="288"/>
      <c r="T792" s="309"/>
      <c r="U792" s="288"/>
      <c r="V792" s="288"/>
      <c r="W792" s="288"/>
      <c r="X792" s="288"/>
      <c r="Y792" s="288"/>
      <c r="Z792" s="288"/>
      <c r="AA792" s="288"/>
      <c r="AB792" s="288"/>
      <c r="AC792" s="288"/>
      <c r="AD792" s="288"/>
      <c r="AE792" s="288"/>
      <c r="AF792" s="288"/>
      <c r="AG792" s="288"/>
      <c r="AH792" s="288"/>
      <c r="AI792" s="288"/>
      <c r="AJ792" s="288"/>
      <c r="AK792" s="288"/>
    </row>
    <row r="793" spans="1:37" ht="16">
      <c r="A793" s="288"/>
      <c r="B793" s="288"/>
      <c r="C793" s="288"/>
      <c r="D793" s="288"/>
      <c r="E793" s="288"/>
      <c r="F793" s="288"/>
      <c r="G793" s="288"/>
      <c r="H793" s="288"/>
      <c r="I793" s="288"/>
      <c r="J793" s="288"/>
      <c r="K793" s="288"/>
      <c r="L793" s="288"/>
      <c r="M793" s="288"/>
      <c r="N793" s="288"/>
      <c r="O793" s="288"/>
      <c r="P793" s="288"/>
      <c r="Q793" s="288"/>
      <c r="R793" s="288"/>
      <c r="S793" s="288"/>
      <c r="T793" s="309"/>
      <c r="U793" s="288"/>
      <c r="V793" s="288"/>
      <c r="W793" s="288"/>
      <c r="X793" s="288"/>
      <c r="Y793" s="288"/>
      <c r="Z793" s="288"/>
      <c r="AA793" s="288"/>
      <c r="AB793" s="288"/>
      <c r="AC793" s="288"/>
      <c r="AD793" s="288"/>
      <c r="AE793" s="288"/>
      <c r="AF793" s="288"/>
      <c r="AG793" s="288"/>
      <c r="AH793" s="288"/>
      <c r="AI793" s="288"/>
      <c r="AJ793" s="288"/>
      <c r="AK793" s="288"/>
    </row>
    <row r="794" spans="1:37" ht="16">
      <c r="A794" s="288"/>
      <c r="B794" s="288"/>
      <c r="C794" s="288"/>
      <c r="D794" s="288"/>
      <c r="E794" s="288"/>
      <c r="F794" s="288"/>
      <c r="G794" s="288"/>
      <c r="H794" s="288"/>
      <c r="I794" s="288"/>
      <c r="J794" s="288"/>
      <c r="K794" s="288"/>
      <c r="L794" s="288"/>
      <c r="M794" s="288"/>
      <c r="N794" s="288"/>
      <c r="O794" s="288"/>
      <c r="P794" s="288"/>
      <c r="Q794" s="288"/>
      <c r="R794" s="288"/>
      <c r="S794" s="288"/>
      <c r="T794" s="309"/>
      <c r="U794" s="288"/>
      <c r="V794" s="288"/>
      <c r="W794" s="288"/>
      <c r="X794" s="288"/>
      <c r="Y794" s="288"/>
      <c r="Z794" s="288"/>
      <c r="AA794" s="288"/>
      <c r="AB794" s="288"/>
      <c r="AC794" s="288"/>
      <c r="AD794" s="288"/>
      <c r="AE794" s="288"/>
      <c r="AF794" s="288"/>
      <c r="AG794" s="288"/>
      <c r="AH794" s="288"/>
      <c r="AI794" s="288"/>
      <c r="AJ794" s="288"/>
      <c r="AK794" s="288"/>
    </row>
    <row r="795" spans="1:37" ht="16">
      <c r="A795" s="288"/>
      <c r="B795" s="288"/>
      <c r="C795" s="288"/>
      <c r="D795" s="288"/>
      <c r="E795" s="288"/>
      <c r="F795" s="288"/>
      <c r="G795" s="288"/>
      <c r="H795" s="288"/>
      <c r="I795" s="288"/>
      <c r="J795" s="288"/>
      <c r="K795" s="288"/>
      <c r="L795" s="288"/>
      <c r="M795" s="288"/>
      <c r="N795" s="288"/>
      <c r="O795" s="288"/>
      <c r="P795" s="288"/>
      <c r="Q795" s="288"/>
      <c r="R795" s="288"/>
      <c r="S795" s="288"/>
      <c r="T795" s="309"/>
      <c r="U795" s="288"/>
      <c r="V795" s="288"/>
      <c r="W795" s="288"/>
      <c r="X795" s="288"/>
      <c r="Y795" s="288"/>
      <c r="Z795" s="288"/>
      <c r="AA795" s="288"/>
      <c r="AB795" s="288"/>
      <c r="AC795" s="288"/>
      <c r="AD795" s="288"/>
      <c r="AE795" s="288"/>
      <c r="AF795" s="288"/>
      <c r="AG795" s="288"/>
      <c r="AH795" s="288"/>
      <c r="AI795" s="288"/>
      <c r="AJ795" s="288"/>
      <c r="AK795" s="288"/>
    </row>
    <row r="796" spans="1:37" ht="16">
      <c r="A796" s="288"/>
      <c r="B796" s="288"/>
      <c r="C796" s="288"/>
      <c r="D796" s="288"/>
      <c r="E796" s="288"/>
      <c r="F796" s="288"/>
      <c r="G796" s="288"/>
      <c r="H796" s="288"/>
      <c r="I796" s="288"/>
      <c r="J796" s="288"/>
      <c r="K796" s="288"/>
      <c r="L796" s="288"/>
      <c r="M796" s="288"/>
      <c r="N796" s="288"/>
      <c r="O796" s="288"/>
      <c r="P796" s="288"/>
      <c r="Q796" s="288"/>
      <c r="R796" s="288"/>
      <c r="S796" s="288"/>
      <c r="T796" s="309"/>
      <c r="U796" s="288"/>
      <c r="V796" s="288"/>
      <c r="W796" s="288"/>
      <c r="X796" s="288"/>
      <c r="Y796" s="288"/>
      <c r="Z796" s="288"/>
      <c r="AA796" s="288"/>
      <c r="AB796" s="288"/>
      <c r="AC796" s="288"/>
      <c r="AD796" s="288"/>
      <c r="AE796" s="288"/>
      <c r="AF796" s="288"/>
      <c r="AG796" s="288"/>
      <c r="AH796" s="288"/>
      <c r="AI796" s="288"/>
      <c r="AJ796" s="288"/>
      <c r="AK796" s="288"/>
    </row>
    <row r="797" spans="1:37" ht="16">
      <c r="A797" s="288"/>
      <c r="B797" s="288"/>
      <c r="C797" s="288"/>
      <c r="D797" s="288"/>
      <c r="E797" s="288"/>
      <c r="F797" s="288"/>
      <c r="G797" s="288"/>
      <c r="H797" s="288"/>
      <c r="I797" s="288"/>
      <c r="J797" s="288"/>
      <c r="K797" s="288"/>
      <c r="L797" s="288"/>
      <c r="M797" s="288"/>
      <c r="N797" s="288"/>
      <c r="O797" s="288"/>
      <c r="P797" s="288"/>
      <c r="Q797" s="288"/>
      <c r="R797" s="288"/>
      <c r="S797" s="288"/>
      <c r="T797" s="309"/>
      <c r="U797" s="288"/>
      <c r="V797" s="288"/>
      <c r="W797" s="288"/>
      <c r="X797" s="288"/>
      <c r="Y797" s="288"/>
      <c r="Z797" s="288"/>
      <c r="AA797" s="288"/>
      <c r="AB797" s="288"/>
      <c r="AC797" s="288"/>
      <c r="AD797" s="288"/>
      <c r="AE797" s="288"/>
      <c r="AF797" s="288"/>
      <c r="AG797" s="288"/>
      <c r="AH797" s="288"/>
      <c r="AI797" s="288"/>
      <c r="AJ797" s="288"/>
      <c r="AK797" s="288"/>
    </row>
    <row r="798" spans="1:37" ht="16">
      <c r="A798" s="288"/>
      <c r="B798" s="288"/>
      <c r="C798" s="288"/>
      <c r="D798" s="288"/>
      <c r="E798" s="288"/>
      <c r="F798" s="288"/>
      <c r="G798" s="288"/>
      <c r="H798" s="288"/>
      <c r="I798" s="288"/>
      <c r="J798" s="288"/>
      <c r="K798" s="288"/>
      <c r="L798" s="288"/>
      <c r="M798" s="288"/>
      <c r="N798" s="288"/>
      <c r="O798" s="288"/>
      <c r="P798" s="288"/>
      <c r="Q798" s="288"/>
      <c r="R798" s="288"/>
      <c r="S798" s="288"/>
      <c r="T798" s="309"/>
      <c r="U798" s="288"/>
      <c r="V798" s="288"/>
      <c r="W798" s="288"/>
      <c r="X798" s="288"/>
      <c r="Y798" s="288"/>
      <c r="Z798" s="288"/>
      <c r="AA798" s="288"/>
      <c r="AB798" s="288"/>
      <c r="AC798" s="288"/>
      <c r="AD798" s="288"/>
      <c r="AE798" s="288"/>
      <c r="AF798" s="288"/>
      <c r="AG798" s="288"/>
      <c r="AH798" s="288"/>
      <c r="AI798" s="288"/>
      <c r="AJ798" s="288"/>
      <c r="AK798" s="288"/>
    </row>
    <row r="799" spans="1:37" ht="16">
      <c r="A799" s="288"/>
      <c r="B799" s="288"/>
      <c r="C799" s="288"/>
      <c r="D799" s="288"/>
      <c r="E799" s="288"/>
      <c r="F799" s="288"/>
      <c r="G799" s="288"/>
      <c r="H799" s="288"/>
      <c r="I799" s="288"/>
      <c r="J799" s="288"/>
      <c r="K799" s="288"/>
      <c r="L799" s="288"/>
      <c r="M799" s="288"/>
      <c r="N799" s="288"/>
      <c r="O799" s="288"/>
      <c r="P799" s="288"/>
      <c r="Q799" s="288"/>
      <c r="R799" s="288"/>
      <c r="S799" s="288"/>
      <c r="T799" s="309"/>
      <c r="U799" s="288"/>
      <c r="V799" s="288"/>
      <c r="W799" s="288"/>
      <c r="X799" s="288"/>
      <c r="Y799" s="288"/>
      <c r="Z799" s="288"/>
      <c r="AA799" s="288"/>
      <c r="AB799" s="288"/>
      <c r="AC799" s="288"/>
      <c r="AD799" s="288"/>
      <c r="AE799" s="288"/>
      <c r="AF799" s="288"/>
      <c r="AG799" s="288"/>
      <c r="AH799" s="288"/>
      <c r="AI799" s="288"/>
      <c r="AJ799" s="288"/>
      <c r="AK799" s="288"/>
    </row>
    <row r="800" spans="1:37" ht="16">
      <c r="A800" s="288"/>
      <c r="B800" s="288"/>
      <c r="C800" s="288"/>
      <c r="D800" s="288"/>
      <c r="E800" s="288"/>
      <c r="F800" s="288"/>
      <c r="G800" s="288"/>
      <c r="H800" s="288"/>
      <c r="I800" s="288"/>
      <c r="J800" s="288"/>
      <c r="K800" s="288"/>
      <c r="L800" s="288"/>
      <c r="M800" s="288"/>
      <c r="N800" s="288"/>
      <c r="O800" s="288"/>
      <c r="P800" s="288"/>
      <c r="Q800" s="288"/>
      <c r="R800" s="288"/>
      <c r="S800" s="288"/>
      <c r="T800" s="309"/>
      <c r="U800" s="288"/>
      <c r="V800" s="288"/>
      <c r="W800" s="288"/>
      <c r="X800" s="288"/>
      <c r="Y800" s="288"/>
      <c r="Z800" s="288"/>
      <c r="AA800" s="288"/>
      <c r="AB800" s="288"/>
      <c r="AC800" s="288"/>
      <c r="AD800" s="288"/>
      <c r="AE800" s="288"/>
      <c r="AF800" s="288"/>
      <c r="AG800" s="288"/>
      <c r="AH800" s="288"/>
      <c r="AI800" s="288"/>
      <c r="AJ800" s="288"/>
      <c r="AK800" s="288"/>
    </row>
    <row r="801" spans="1:37" ht="16">
      <c r="A801" s="288"/>
      <c r="B801" s="288"/>
      <c r="C801" s="288"/>
      <c r="D801" s="288"/>
      <c r="E801" s="288"/>
      <c r="F801" s="288"/>
      <c r="G801" s="288"/>
      <c r="H801" s="288"/>
      <c r="I801" s="288"/>
      <c r="J801" s="288"/>
      <c r="K801" s="288"/>
      <c r="L801" s="288"/>
      <c r="M801" s="288"/>
      <c r="N801" s="288"/>
      <c r="O801" s="288"/>
      <c r="P801" s="288"/>
      <c r="Q801" s="288"/>
      <c r="R801" s="288"/>
      <c r="S801" s="288"/>
      <c r="T801" s="309"/>
      <c r="U801" s="288"/>
      <c r="V801" s="288"/>
      <c r="W801" s="288"/>
      <c r="X801" s="288"/>
      <c r="Y801" s="288"/>
      <c r="Z801" s="288"/>
      <c r="AA801" s="288"/>
      <c r="AB801" s="288"/>
      <c r="AC801" s="288"/>
      <c r="AD801" s="288"/>
      <c r="AE801" s="288"/>
      <c r="AF801" s="288"/>
      <c r="AG801" s="288"/>
      <c r="AH801" s="288"/>
      <c r="AI801" s="288"/>
      <c r="AJ801" s="288"/>
      <c r="AK801" s="288"/>
    </row>
    <row r="802" spans="1:37" ht="16">
      <c r="A802" s="288"/>
      <c r="B802" s="288"/>
      <c r="C802" s="288"/>
      <c r="D802" s="288"/>
      <c r="E802" s="288"/>
      <c r="F802" s="288"/>
      <c r="G802" s="288"/>
      <c r="H802" s="288"/>
      <c r="I802" s="288"/>
      <c r="J802" s="288"/>
      <c r="K802" s="288"/>
      <c r="L802" s="288"/>
      <c r="M802" s="288"/>
      <c r="N802" s="288"/>
      <c r="O802" s="288"/>
      <c r="P802" s="288"/>
      <c r="Q802" s="288"/>
      <c r="R802" s="288"/>
      <c r="S802" s="288"/>
      <c r="T802" s="309"/>
      <c r="U802" s="288"/>
      <c r="V802" s="288"/>
      <c r="W802" s="288"/>
      <c r="X802" s="288"/>
      <c r="Y802" s="288"/>
      <c r="Z802" s="288"/>
      <c r="AA802" s="288"/>
      <c r="AB802" s="288"/>
      <c r="AC802" s="288"/>
      <c r="AD802" s="288"/>
      <c r="AE802" s="288"/>
      <c r="AF802" s="288"/>
      <c r="AG802" s="288"/>
      <c r="AH802" s="288"/>
      <c r="AI802" s="288"/>
      <c r="AJ802" s="288"/>
      <c r="AK802" s="288"/>
    </row>
    <row r="803" spans="1:37" ht="16">
      <c r="A803" s="288"/>
      <c r="B803" s="288"/>
      <c r="C803" s="288"/>
      <c r="D803" s="288"/>
      <c r="E803" s="288"/>
      <c r="F803" s="288"/>
      <c r="G803" s="288"/>
      <c r="H803" s="288"/>
      <c r="I803" s="288"/>
      <c r="J803" s="288"/>
      <c r="K803" s="288"/>
      <c r="L803" s="288"/>
      <c r="M803" s="288"/>
      <c r="N803" s="288"/>
      <c r="O803" s="288"/>
      <c r="P803" s="288"/>
      <c r="Q803" s="288"/>
      <c r="R803" s="288"/>
      <c r="S803" s="288"/>
      <c r="T803" s="309"/>
      <c r="U803" s="288"/>
      <c r="V803" s="288"/>
      <c r="W803" s="288"/>
      <c r="X803" s="288"/>
      <c r="Y803" s="288"/>
      <c r="Z803" s="288"/>
      <c r="AA803" s="288"/>
      <c r="AB803" s="288"/>
      <c r="AC803" s="288"/>
      <c r="AD803" s="288"/>
      <c r="AE803" s="288"/>
      <c r="AF803" s="288"/>
      <c r="AG803" s="288"/>
      <c r="AH803" s="288"/>
      <c r="AI803" s="288"/>
      <c r="AJ803" s="288"/>
      <c r="AK803" s="288"/>
    </row>
    <row r="804" spans="1:37" ht="16">
      <c r="A804" s="288"/>
      <c r="B804" s="288"/>
      <c r="C804" s="288"/>
      <c r="D804" s="288"/>
      <c r="E804" s="288"/>
      <c r="F804" s="288"/>
      <c r="G804" s="288"/>
      <c r="H804" s="288"/>
      <c r="I804" s="288"/>
      <c r="J804" s="288"/>
      <c r="K804" s="288"/>
      <c r="L804" s="288"/>
      <c r="M804" s="288"/>
      <c r="N804" s="288"/>
      <c r="O804" s="288"/>
      <c r="P804" s="288"/>
      <c r="Q804" s="288"/>
      <c r="R804" s="288"/>
      <c r="S804" s="288"/>
      <c r="T804" s="309"/>
      <c r="U804" s="288"/>
      <c r="V804" s="288"/>
      <c r="W804" s="288"/>
      <c r="X804" s="288"/>
      <c r="Y804" s="288"/>
      <c r="Z804" s="288"/>
      <c r="AA804" s="288"/>
      <c r="AB804" s="288"/>
      <c r="AC804" s="288"/>
      <c r="AD804" s="288"/>
      <c r="AE804" s="288"/>
      <c r="AF804" s="288"/>
      <c r="AG804" s="288"/>
      <c r="AH804" s="288"/>
      <c r="AI804" s="288"/>
      <c r="AJ804" s="288"/>
      <c r="AK804" s="288"/>
    </row>
    <row r="805" spans="1:37" ht="16">
      <c r="A805" s="288"/>
      <c r="B805" s="288"/>
      <c r="C805" s="288"/>
      <c r="D805" s="288"/>
      <c r="E805" s="288"/>
      <c r="F805" s="288"/>
      <c r="G805" s="288"/>
      <c r="H805" s="288"/>
      <c r="I805" s="288"/>
      <c r="J805" s="288"/>
      <c r="K805" s="288"/>
      <c r="L805" s="288"/>
      <c r="M805" s="288"/>
      <c r="N805" s="288"/>
      <c r="O805" s="288"/>
      <c r="P805" s="288"/>
      <c r="Q805" s="288"/>
      <c r="R805" s="288"/>
      <c r="S805" s="288"/>
      <c r="T805" s="309"/>
      <c r="U805" s="288"/>
      <c r="V805" s="288"/>
      <c r="W805" s="288"/>
      <c r="X805" s="288"/>
      <c r="Y805" s="288"/>
      <c r="Z805" s="288"/>
      <c r="AA805" s="288"/>
      <c r="AB805" s="288"/>
      <c r="AC805" s="288"/>
      <c r="AD805" s="288"/>
      <c r="AE805" s="288"/>
      <c r="AF805" s="288"/>
      <c r="AG805" s="288"/>
      <c r="AH805" s="288"/>
      <c r="AI805" s="288"/>
      <c r="AJ805" s="288"/>
      <c r="AK805" s="288"/>
    </row>
    <row r="806" spans="1:37" ht="16">
      <c r="A806" s="288"/>
      <c r="B806" s="288"/>
      <c r="C806" s="288"/>
      <c r="D806" s="288"/>
      <c r="E806" s="288"/>
      <c r="F806" s="288"/>
      <c r="G806" s="288"/>
      <c r="H806" s="288"/>
      <c r="I806" s="288"/>
      <c r="J806" s="288"/>
      <c r="K806" s="288"/>
      <c r="L806" s="288"/>
      <c r="M806" s="288"/>
      <c r="N806" s="288"/>
      <c r="O806" s="288"/>
      <c r="P806" s="288"/>
      <c r="Q806" s="288"/>
      <c r="R806" s="288"/>
      <c r="S806" s="288"/>
      <c r="T806" s="309"/>
      <c r="U806" s="288"/>
      <c r="V806" s="288"/>
      <c r="W806" s="288"/>
      <c r="X806" s="288"/>
      <c r="Y806" s="288"/>
      <c r="Z806" s="288"/>
      <c r="AA806" s="288"/>
      <c r="AB806" s="288"/>
      <c r="AC806" s="288"/>
      <c r="AD806" s="288"/>
      <c r="AE806" s="288"/>
      <c r="AF806" s="288"/>
      <c r="AG806" s="288"/>
      <c r="AH806" s="288"/>
      <c r="AI806" s="288"/>
      <c r="AJ806" s="288"/>
      <c r="AK806" s="288"/>
    </row>
    <row r="807" spans="1:37" ht="16">
      <c r="A807" s="288"/>
      <c r="B807" s="288"/>
      <c r="C807" s="288"/>
      <c r="D807" s="288"/>
      <c r="E807" s="288"/>
      <c r="F807" s="288"/>
      <c r="G807" s="288"/>
      <c r="H807" s="288"/>
      <c r="I807" s="288"/>
      <c r="J807" s="288"/>
      <c r="K807" s="288"/>
      <c r="L807" s="288"/>
      <c r="M807" s="288"/>
      <c r="N807" s="288"/>
      <c r="O807" s="288"/>
      <c r="P807" s="288"/>
      <c r="Q807" s="288"/>
      <c r="R807" s="288"/>
      <c r="S807" s="288"/>
      <c r="T807" s="309"/>
      <c r="U807" s="288"/>
      <c r="V807" s="288"/>
      <c r="W807" s="288"/>
      <c r="X807" s="288"/>
      <c r="Y807" s="288"/>
      <c r="Z807" s="288"/>
      <c r="AA807" s="288"/>
      <c r="AB807" s="288"/>
      <c r="AC807" s="288"/>
      <c r="AD807" s="288"/>
      <c r="AE807" s="288"/>
      <c r="AF807" s="288"/>
      <c r="AG807" s="288"/>
      <c r="AH807" s="288"/>
      <c r="AI807" s="288"/>
      <c r="AJ807" s="288"/>
      <c r="AK807" s="288"/>
    </row>
    <row r="808" spans="1:37" ht="16">
      <c r="A808" s="288"/>
      <c r="B808" s="288"/>
      <c r="C808" s="288"/>
      <c r="D808" s="288"/>
      <c r="E808" s="288"/>
      <c r="F808" s="288"/>
      <c r="G808" s="288"/>
      <c r="H808" s="288"/>
      <c r="I808" s="288"/>
      <c r="J808" s="288"/>
      <c r="K808" s="288"/>
      <c r="L808" s="288"/>
      <c r="M808" s="288"/>
      <c r="N808" s="288"/>
      <c r="O808" s="288"/>
      <c r="P808" s="288"/>
      <c r="Q808" s="288"/>
      <c r="R808" s="288"/>
      <c r="S808" s="288"/>
      <c r="T808" s="309"/>
      <c r="U808" s="288"/>
      <c r="V808" s="288"/>
      <c r="W808" s="288"/>
      <c r="X808" s="288"/>
      <c r="Y808" s="288"/>
      <c r="Z808" s="288"/>
      <c r="AA808" s="288"/>
      <c r="AB808" s="288"/>
      <c r="AC808" s="288"/>
      <c r="AD808" s="288"/>
      <c r="AE808" s="288"/>
      <c r="AF808" s="288"/>
      <c r="AG808" s="288"/>
      <c r="AH808" s="288"/>
      <c r="AI808" s="288"/>
      <c r="AJ808" s="288"/>
      <c r="AK808" s="288"/>
    </row>
    <row r="809" spans="1:37" ht="16">
      <c r="A809" s="288"/>
      <c r="B809" s="288"/>
      <c r="C809" s="288"/>
      <c r="D809" s="288"/>
      <c r="E809" s="288"/>
      <c r="F809" s="288"/>
      <c r="G809" s="288"/>
      <c r="H809" s="288"/>
      <c r="I809" s="288"/>
      <c r="J809" s="288"/>
      <c r="K809" s="288"/>
      <c r="L809" s="288"/>
      <c r="M809" s="288"/>
      <c r="N809" s="288"/>
      <c r="O809" s="288"/>
      <c r="P809" s="288"/>
      <c r="Q809" s="288"/>
      <c r="R809" s="288"/>
      <c r="S809" s="288"/>
      <c r="T809" s="309"/>
      <c r="U809" s="288"/>
      <c r="V809" s="288"/>
      <c r="W809" s="288"/>
      <c r="X809" s="288"/>
      <c r="Y809" s="288"/>
      <c r="Z809" s="288"/>
      <c r="AA809" s="288"/>
      <c r="AB809" s="288"/>
      <c r="AC809" s="288"/>
      <c r="AD809" s="288"/>
      <c r="AE809" s="288"/>
      <c r="AF809" s="288"/>
      <c r="AG809" s="288"/>
      <c r="AH809" s="288"/>
      <c r="AI809" s="288"/>
      <c r="AJ809" s="288"/>
      <c r="AK809" s="288"/>
    </row>
    <row r="810" spans="1:37" ht="16">
      <c r="A810" s="288"/>
      <c r="B810" s="288"/>
      <c r="C810" s="288"/>
      <c r="D810" s="288"/>
      <c r="E810" s="288"/>
      <c r="F810" s="288"/>
      <c r="G810" s="288"/>
      <c r="H810" s="288"/>
      <c r="I810" s="288"/>
      <c r="J810" s="288"/>
      <c r="K810" s="288"/>
      <c r="L810" s="288"/>
      <c r="M810" s="288"/>
      <c r="N810" s="288"/>
      <c r="O810" s="288"/>
      <c r="P810" s="288"/>
      <c r="Q810" s="288"/>
      <c r="R810" s="288"/>
      <c r="S810" s="288"/>
      <c r="T810" s="309"/>
      <c r="U810" s="288"/>
      <c r="V810" s="288"/>
      <c r="W810" s="288"/>
      <c r="X810" s="288"/>
      <c r="Y810" s="288"/>
      <c r="Z810" s="288"/>
      <c r="AA810" s="288"/>
      <c r="AB810" s="288"/>
      <c r="AC810" s="288"/>
      <c r="AD810" s="288"/>
      <c r="AE810" s="288"/>
      <c r="AF810" s="288"/>
      <c r="AG810" s="288"/>
      <c r="AH810" s="288"/>
      <c r="AI810" s="288"/>
      <c r="AJ810" s="288"/>
      <c r="AK810" s="288"/>
    </row>
    <row r="811" spans="1:37" ht="16">
      <c r="A811" s="288"/>
      <c r="B811" s="288"/>
      <c r="C811" s="288"/>
      <c r="D811" s="288"/>
      <c r="E811" s="288"/>
      <c r="F811" s="288"/>
      <c r="G811" s="288"/>
      <c r="H811" s="288"/>
      <c r="I811" s="288"/>
      <c r="J811" s="288"/>
      <c r="K811" s="288"/>
      <c r="L811" s="288"/>
      <c r="M811" s="288"/>
      <c r="N811" s="288"/>
      <c r="O811" s="288"/>
      <c r="P811" s="288"/>
      <c r="Q811" s="288"/>
      <c r="R811" s="288"/>
      <c r="S811" s="288"/>
      <c r="T811" s="309"/>
      <c r="U811" s="288"/>
      <c r="V811" s="288"/>
      <c r="W811" s="288"/>
      <c r="X811" s="288"/>
      <c r="Y811" s="288"/>
      <c r="Z811" s="288"/>
      <c r="AA811" s="288"/>
      <c r="AB811" s="288"/>
      <c r="AC811" s="288"/>
      <c r="AD811" s="288"/>
      <c r="AE811" s="288"/>
      <c r="AF811" s="288"/>
      <c r="AG811" s="288"/>
      <c r="AH811" s="288"/>
      <c r="AI811" s="288"/>
      <c r="AJ811" s="288"/>
      <c r="AK811" s="288"/>
    </row>
    <row r="812" spans="1:37" ht="16">
      <c r="A812" s="288"/>
      <c r="B812" s="288"/>
      <c r="C812" s="288"/>
      <c r="D812" s="288"/>
      <c r="E812" s="288"/>
      <c r="F812" s="288"/>
      <c r="G812" s="288"/>
      <c r="H812" s="288"/>
      <c r="I812" s="288"/>
      <c r="J812" s="288"/>
      <c r="K812" s="288"/>
      <c r="L812" s="288"/>
      <c r="M812" s="288"/>
      <c r="N812" s="288"/>
      <c r="O812" s="288"/>
      <c r="P812" s="288"/>
      <c r="Q812" s="288"/>
      <c r="R812" s="288"/>
      <c r="S812" s="288"/>
      <c r="T812" s="309"/>
      <c r="U812" s="288"/>
      <c r="V812" s="288"/>
      <c r="W812" s="288"/>
      <c r="X812" s="288"/>
      <c r="Y812" s="288"/>
      <c r="Z812" s="288"/>
      <c r="AA812" s="288"/>
      <c r="AB812" s="288"/>
      <c r="AC812" s="288"/>
      <c r="AD812" s="288"/>
      <c r="AE812" s="288"/>
      <c r="AF812" s="288"/>
      <c r="AG812" s="288"/>
      <c r="AH812" s="288"/>
      <c r="AI812" s="288"/>
      <c r="AJ812" s="288"/>
      <c r="AK812" s="288"/>
    </row>
    <row r="813" spans="1:37" ht="16">
      <c r="A813" s="288"/>
      <c r="B813" s="288"/>
      <c r="C813" s="288"/>
      <c r="D813" s="288"/>
      <c r="E813" s="288"/>
      <c r="F813" s="288"/>
      <c r="G813" s="288"/>
      <c r="H813" s="288"/>
      <c r="I813" s="288"/>
      <c r="J813" s="288"/>
      <c r="K813" s="288"/>
      <c r="L813" s="288"/>
      <c r="M813" s="288"/>
      <c r="N813" s="288"/>
      <c r="O813" s="288"/>
      <c r="P813" s="288"/>
      <c r="Q813" s="288"/>
      <c r="R813" s="288"/>
      <c r="S813" s="288"/>
      <c r="T813" s="309"/>
      <c r="U813" s="288"/>
      <c r="V813" s="288"/>
      <c r="W813" s="288"/>
      <c r="X813" s="288"/>
      <c r="Y813" s="288"/>
      <c r="Z813" s="288"/>
      <c r="AA813" s="288"/>
      <c r="AB813" s="288"/>
      <c r="AC813" s="288"/>
      <c r="AD813" s="288"/>
      <c r="AE813" s="288"/>
      <c r="AF813" s="288"/>
      <c r="AG813" s="288"/>
      <c r="AH813" s="288"/>
      <c r="AI813" s="288"/>
      <c r="AJ813" s="288"/>
      <c r="AK813" s="288"/>
    </row>
    <row r="814" spans="1:37" ht="16">
      <c r="A814" s="288"/>
      <c r="B814" s="288"/>
      <c r="C814" s="288"/>
      <c r="D814" s="288"/>
      <c r="E814" s="288"/>
      <c r="F814" s="288"/>
      <c r="G814" s="288"/>
      <c r="H814" s="288"/>
      <c r="I814" s="288"/>
      <c r="J814" s="288"/>
      <c r="K814" s="288"/>
      <c r="L814" s="288"/>
      <c r="M814" s="288"/>
      <c r="N814" s="288"/>
      <c r="O814" s="288"/>
      <c r="P814" s="288"/>
      <c r="Q814" s="288"/>
      <c r="R814" s="288"/>
      <c r="S814" s="288"/>
      <c r="T814" s="309"/>
      <c r="U814" s="288"/>
      <c r="V814" s="288"/>
      <c r="W814" s="288"/>
      <c r="X814" s="288"/>
      <c r="Y814" s="288"/>
      <c r="Z814" s="288"/>
      <c r="AA814" s="288"/>
      <c r="AB814" s="288"/>
      <c r="AC814" s="288"/>
      <c r="AD814" s="288"/>
      <c r="AE814" s="288"/>
      <c r="AF814" s="288"/>
      <c r="AG814" s="288"/>
      <c r="AH814" s="288"/>
      <c r="AI814" s="288"/>
      <c r="AJ814" s="288"/>
      <c r="AK814" s="288"/>
    </row>
    <row r="815" spans="1:37" ht="16">
      <c r="A815" s="288"/>
      <c r="B815" s="288"/>
      <c r="C815" s="288"/>
      <c r="D815" s="288"/>
      <c r="E815" s="288"/>
      <c r="F815" s="288"/>
      <c r="G815" s="288"/>
      <c r="H815" s="288"/>
      <c r="I815" s="288"/>
      <c r="J815" s="288"/>
      <c r="K815" s="288"/>
      <c r="L815" s="288"/>
      <c r="M815" s="288"/>
      <c r="N815" s="288"/>
      <c r="O815" s="288"/>
      <c r="P815" s="288"/>
      <c r="Q815" s="288"/>
      <c r="R815" s="288"/>
      <c r="S815" s="288"/>
      <c r="T815" s="309"/>
      <c r="U815" s="288"/>
      <c r="V815" s="288"/>
      <c r="W815" s="288"/>
      <c r="X815" s="288"/>
      <c r="Y815" s="288"/>
      <c r="Z815" s="288"/>
      <c r="AA815" s="288"/>
      <c r="AB815" s="288"/>
      <c r="AC815" s="288"/>
      <c r="AD815" s="288"/>
      <c r="AE815" s="288"/>
      <c r="AF815" s="288"/>
      <c r="AG815" s="288"/>
      <c r="AH815" s="288"/>
      <c r="AI815" s="288"/>
      <c r="AJ815" s="288"/>
      <c r="AK815" s="288"/>
    </row>
    <row r="816" spans="1:37" ht="16">
      <c r="A816" s="288"/>
      <c r="B816" s="288"/>
      <c r="C816" s="288"/>
      <c r="D816" s="288"/>
      <c r="E816" s="288"/>
      <c r="F816" s="288"/>
      <c r="G816" s="288"/>
      <c r="H816" s="288"/>
      <c r="I816" s="288"/>
      <c r="J816" s="288"/>
      <c r="K816" s="288"/>
      <c r="L816" s="288"/>
      <c r="M816" s="288"/>
      <c r="N816" s="288"/>
      <c r="O816" s="288"/>
      <c r="P816" s="288"/>
      <c r="Q816" s="288"/>
      <c r="R816" s="288"/>
      <c r="S816" s="288"/>
      <c r="T816" s="309"/>
      <c r="U816" s="288"/>
      <c r="V816" s="288"/>
      <c r="W816" s="288"/>
      <c r="X816" s="288"/>
      <c r="Y816" s="288"/>
      <c r="Z816" s="288"/>
      <c r="AA816" s="288"/>
      <c r="AB816" s="288"/>
      <c r="AC816" s="288"/>
      <c r="AD816" s="288"/>
      <c r="AE816" s="288"/>
      <c r="AF816" s="288"/>
      <c r="AG816" s="288"/>
      <c r="AH816" s="288"/>
      <c r="AI816" s="288"/>
      <c r="AJ816" s="288"/>
      <c r="AK816" s="288"/>
    </row>
    <row r="817" spans="1:37" ht="16">
      <c r="A817" s="288"/>
      <c r="B817" s="288"/>
      <c r="C817" s="288"/>
      <c r="D817" s="288"/>
      <c r="E817" s="288"/>
      <c r="F817" s="288"/>
      <c r="G817" s="288"/>
      <c r="H817" s="288"/>
      <c r="I817" s="288"/>
      <c r="J817" s="288"/>
      <c r="K817" s="288"/>
      <c r="L817" s="288"/>
      <c r="M817" s="288"/>
      <c r="N817" s="288"/>
      <c r="O817" s="288"/>
      <c r="P817" s="288"/>
      <c r="Q817" s="288"/>
      <c r="R817" s="288"/>
      <c r="S817" s="288"/>
      <c r="T817" s="309"/>
      <c r="U817" s="288"/>
      <c r="V817" s="288"/>
      <c r="W817" s="288"/>
      <c r="X817" s="288"/>
      <c r="Y817" s="288"/>
      <c r="Z817" s="288"/>
      <c r="AA817" s="288"/>
      <c r="AB817" s="288"/>
      <c r="AC817" s="288"/>
      <c r="AD817" s="288"/>
      <c r="AE817" s="288"/>
      <c r="AF817" s="288"/>
      <c r="AG817" s="288"/>
      <c r="AH817" s="288"/>
      <c r="AI817" s="288"/>
      <c r="AJ817" s="288"/>
      <c r="AK817" s="288"/>
    </row>
    <row r="818" spans="1:37" ht="16">
      <c r="A818" s="288"/>
      <c r="B818" s="288"/>
      <c r="C818" s="288"/>
      <c r="D818" s="288"/>
      <c r="E818" s="288"/>
      <c r="F818" s="288"/>
      <c r="G818" s="288"/>
      <c r="H818" s="288"/>
      <c r="I818" s="288"/>
      <c r="J818" s="288"/>
      <c r="K818" s="288"/>
      <c r="L818" s="288"/>
      <c r="M818" s="288"/>
      <c r="N818" s="288"/>
      <c r="O818" s="288"/>
      <c r="P818" s="288"/>
      <c r="Q818" s="288"/>
      <c r="R818" s="288"/>
      <c r="S818" s="288"/>
      <c r="T818" s="309"/>
      <c r="U818" s="288"/>
      <c r="V818" s="288"/>
      <c r="W818" s="288"/>
      <c r="X818" s="288"/>
      <c r="Y818" s="288"/>
      <c r="Z818" s="288"/>
      <c r="AA818" s="288"/>
      <c r="AB818" s="288"/>
      <c r="AC818" s="288"/>
      <c r="AD818" s="288"/>
      <c r="AE818" s="288"/>
      <c r="AF818" s="288"/>
      <c r="AG818" s="288"/>
      <c r="AH818" s="288"/>
      <c r="AI818" s="288"/>
      <c r="AJ818" s="288"/>
      <c r="AK818" s="288"/>
    </row>
    <row r="819" spans="1:37" ht="16">
      <c r="A819" s="288"/>
      <c r="B819" s="288"/>
      <c r="C819" s="288"/>
      <c r="D819" s="288"/>
      <c r="E819" s="288"/>
      <c r="F819" s="288"/>
      <c r="G819" s="288"/>
      <c r="H819" s="288"/>
      <c r="I819" s="288"/>
      <c r="J819" s="288"/>
      <c r="K819" s="288"/>
      <c r="L819" s="288"/>
      <c r="M819" s="288"/>
      <c r="N819" s="288"/>
      <c r="O819" s="288"/>
      <c r="P819" s="288"/>
      <c r="Q819" s="288"/>
      <c r="R819" s="288"/>
      <c r="S819" s="288"/>
      <c r="T819" s="309"/>
      <c r="U819" s="288"/>
      <c r="V819" s="288"/>
      <c r="W819" s="288"/>
      <c r="X819" s="288"/>
      <c r="Y819" s="288"/>
      <c r="Z819" s="288"/>
      <c r="AA819" s="288"/>
      <c r="AB819" s="288"/>
      <c r="AC819" s="288"/>
      <c r="AD819" s="288"/>
      <c r="AE819" s="288"/>
      <c r="AF819" s="288"/>
      <c r="AG819" s="288"/>
      <c r="AH819" s="288"/>
      <c r="AI819" s="288"/>
      <c r="AJ819" s="288"/>
      <c r="AK819" s="288"/>
    </row>
    <row r="820" spans="1:37" ht="16">
      <c r="A820" s="288"/>
      <c r="B820" s="288"/>
      <c r="C820" s="288"/>
      <c r="D820" s="288"/>
      <c r="E820" s="288"/>
      <c r="F820" s="288"/>
      <c r="G820" s="288"/>
      <c r="H820" s="288"/>
      <c r="I820" s="288"/>
      <c r="J820" s="288"/>
      <c r="K820" s="288"/>
      <c r="L820" s="288"/>
      <c r="M820" s="288"/>
      <c r="N820" s="288"/>
      <c r="O820" s="288"/>
      <c r="P820" s="288"/>
      <c r="Q820" s="288"/>
      <c r="R820" s="288"/>
      <c r="S820" s="288"/>
      <c r="T820" s="309"/>
      <c r="U820" s="288"/>
      <c r="V820" s="288"/>
      <c r="W820" s="288"/>
      <c r="X820" s="288"/>
      <c r="Y820" s="288"/>
      <c r="Z820" s="288"/>
      <c r="AA820" s="288"/>
      <c r="AB820" s="288"/>
      <c r="AC820" s="288"/>
      <c r="AD820" s="288"/>
      <c r="AE820" s="288"/>
      <c r="AF820" s="288"/>
      <c r="AG820" s="288"/>
      <c r="AH820" s="288"/>
      <c r="AI820" s="288"/>
      <c r="AJ820" s="288"/>
      <c r="AK820" s="288"/>
    </row>
    <row r="821" spans="1:37" ht="16">
      <c r="A821" s="288"/>
      <c r="B821" s="288"/>
      <c r="C821" s="288"/>
      <c r="D821" s="288"/>
      <c r="E821" s="288"/>
      <c r="F821" s="288"/>
      <c r="G821" s="288"/>
      <c r="H821" s="288"/>
      <c r="I821" s="288"/>
      <c r="J821" s="288"/>
      <c r="K821" s="288"/>
      <c r="L821" s="288"/>
      <c r="M821" s="288"/>
      <c r="N821" s="288"/>
      <c r="O821" s="288"/>
      <c r="P821" s="288"/>
      <c r="Q821" s="288"/>
      <c r="R821" s="288"/>
      <c r="S821" s="288"/>
      <c r="T821" s="309"/>
      <c r="U821" s="288"/>
      <c r="V821" s="288"/>
      <c r="W821" s="288"/>
      <c r="X821" s="288"/>
      <c r="Y821" s="288"/>
      <c r="Z821" s="288"/>
      <c r="AA821" s="288"/>
      <c r="AB821" s="288"/>
      <c r="AC821" s="288"/>
      <c r="AD821" s="288"/>
      <c r="AE821" s="288"/>
      <c r="AF821" s="288"/>
      <c r="AG821" s="288"/>
      <c r="AH821" s="288"/>
      <c r="AI821" s="288"/>
      <c r="AJ821" s="288"/>
      <c r="AK821" s="288"/>
    </row>
    <row r="822" spans="1:37" ht="16">
      <c r="A822" s="288"/>
      <c r="B822" s="288"/>
      <c r="C822" s="288"/>
      <c r="D822" s="288"/>
      <c r="E822" s="288"/>
      <c r="F822" s="288"/>
      <c r="G822" s="288"/>
      <c r="H822" s="288"/>
      <c r="I822" s="288"/>
      <c r="J822" s="288"/>
      <c r="K822" s="288"/>
      <c r="L822" s="288"/>
      <c r="M822" s="288"/>
      <c r="N822" s="288"/>
      <c r="O822" s="288"/>
      <c r="P822" s="288"/>
      <c r="Q822" s="288"/>
      <c r="R822" s="288"/>
      <c r="S822" s="288"/>
      <c r="T822" s="309"/>
      <c r="U822" s="288"/>
      <c r="V822" s="288"/>
      <c r="W822" s="288"/>
      <c r="X822" s="288"/>
      <c r="Y822" s="288"/>
      <c r="Z822" s="288"/>
      <c r="AA822" s="288"/>
      <c r="AB822" s="288"/>
      <c r="AC822" s="288"/>
      <c r="AD822" s="288"/>
      <c r="AE822" s="288"/>
      <c r="AF822" s="288"/>
      <c r="AG822" s="288"/>
      <c r="AH822" s="288"/>
      <c r="AI822" s="288"/>
      <c r="AJ822" s="288"/>
      <c r="AK822" s="288"/>
    </row>
    <row r="823" spans="1:37" ht="16">
      <c r="A823" s="288"/>
      <c r="B823" s="288"/>
      <c r="C823" s="288"/>
      <c r="D823" s="288"/>
      <c r="E823" s="288"/>
      <c r="F823" s="288"/>
      <c r="G823" s="288"/>
      <c r="H823" s="288"/>
      <c r="I823" s="288"/>
      <c r="J823" s="288"/>
      <c r="K823" s="288"/>
      <c r="L823" s="288"/>
      <c r="M823" s="288"/>
      <c r="N823" s="288"/>
      <c r="O823" s="288"/>
      <c r="P823" s="288"/>
      <c r="Q823" s="288"/>
      <c r="R823" s="288"/>
      <c r="S823" s="288"/>
      <c r="T823" s="309"/>
      <c r="U823" s="288"/>
      <c r="V823" s="288"/>
      <c r="W823" s="288"/>
      <c r="X823" s="288"/>
      <c r="Y823" s="288"/>
      <c r="Z823" s="288"/>
      <c r="AA823" s="288"/>
      <c r="AB823" s="288"/>
      <c r="AC823" s="288"/>
      <c r="AD823" s="288"/>
      <c r="AE823" s="288"/>
      <c r="AF823" s="288"/>
      <c r="AG823" s="288"/>
      <c r="AH823" s="288"/>
      <c r="AI823" s="288"/>
      <c r="AJ823" s="288"/>
      <c r="AK823" s="288"/>
    </row>
    <row r="824" spans="1:37" ht="16">
      <c r="A824" s="288"/>
      <c r="B824" s="288"/>
      <c r="C824" s="288"/>
      <c r="D824" s="288"/>
      <c r="E824" s="288"/>
      <c r="F824" s="288"/>
      <c r="G824" s="288"/>
      <c r="H824" s="288"/>
      <c r="I824" s="288"/>
      <c r="J824" s="288"/>
      <c r="K824" s="288"/>
      <c r="L824" s="288"/>
      <c r="M824" s="288"/>
      <c r="N824" s="288"/>
      <c r="O824" s="288"/>
      <c r="P824" s="288"/>
      <c r="Q824" s="288"/>
      <c r="R824" s="288"/>
      <c r="S824" s="288"/>
      <c r="T824" s="309"/>
      <c r="U824" s="288"/>
      <c r="V824" s="288"/>
      <c r="W824" s="288"/>
      <c r="X824" s="288"/>
      <c r="Y824" s="288"/>
      <c r="Z824" s="288"/>
      <c r="AA824" s="288"/>
      <c r="AB824" s="288"/>
      <c r="AC824" s="288"/>
      <c r="AD824" s="288"/>
      <c r="AE824" s="288"/>
      <c r="AF824" s="288"/>
      <c r="AG824" s="288"/>
      <c r="AH824" s="288"/>
      <c r="AI824" s="288"/>
      <c r="AJ824" s="288"/>
      <c r="AK824" s="288"/>
    </row>
    <row r="825" spans="1:37" ht="16">
      <c r="A825" s="288"/>
      <c r="B825" s="288"/>
      <c r="C825" s="288"/>
      <c r="D825" s="288"/>
      <c r="E825" s="288"/>
      <c r="F825" s="288"/>
      <c r="G825" s="288"/>
      <c r="H825" s="288"/>
      <c r="I825" s="288"/>
      <c r="J825" s="288"/>
      <c r="K825" s="288"/>
      <c r="L825" s="288"/>
      <c r="M825" s="288"/>
      <c r="N825" s="288"/>
      <c r="O825" s="288"/>
      <c r="P825" s="288"/>
      <c r="Q825" s="288"/>
      <c r="R825" s="288"/>
      <c r="S825" s="288"/>
      <c r="T825" s="309"/>
      <c r="U825" s="288"/>
      <c r="V825" s="288"/>
      <c r="W825" s="288"/>
      <c r="X825" s="288"/>
      <c r="Y825" s="288"/>
      <c r="Z825" s="288"/>
      <c r="AA825" s="288"/>
      <c r="AB825" s="288"/>
      <c r="AC825" s="288"/>
      <c r="AD825" s="288"/>
      <c r="AE825" s="288"/>
      <c r="AF825" s="288"/>
      <c r="AG825" s="288"/>
      <c r="AH825" s="288"/>
      <c r="AI825" s="288"/>
      <c r="AJ825" s="288"/>
      <c r="AK825" s="288"/>
    </row>
    <row r="826" spans="1:37" ht="16">
      <c r="A826" s="288"/>
      <c r="B826" s="288"/>
      <c r="C826" s="288"/>
      <c r="D826" s="288"/>
      <c r="E826" s="288"/>
      <c r="F826" s="288"/>
      <c r="G826" s="288"/>
      <c r="H826" s="288"/>
      <c r="I826" s="288"/>
      <c r="J826" s="288"/>
      <c r="K826" s="288"/>
      <c r="L826" s="288"/>
      <c r="M826" s="288"/>
      <c r="N826" s="288"/>
      <c r="O826" s="288"/>
      <c r="P826" s="288"/>
      <c r="Q826" s="288"/>
      <c r="R826" s="288"/>
      <c r="S826" s="288"/>
      <c r="T826" s="309"/>
      <c r="U826" s="288"/>
      <c r="V826" s="288"/>
      <c r="W826" s="288"/>
      <c r="X826" s="288"/>
      <c r="Y826" s="288"/>
      <c r="Z826" s="288"/>
      <c r="AA826" s="288"/>
      <c r="AB826" s="288"/>
      <c r="AC826" s="288"/>
      <c r="AD826" s="288"/>
      <c r="AE826" s="288"/>
      <c r="AF826" s="288"/>
      <c r="AG826" s="288"/>
      <c r="AH826" s="288"/>
      <c r="AI826" s="288"/>
      <c r="AJ826" s="288"/>
      <c r="AK826" s="288"/>
    </row>
    <row r="827" spans="1:37" ht="16">
      <c r="A827" s="288"/>
      <c r="B827" s="288"/>
      <c r="C827" s="288"/>
      <c r="D827" s="288"/>
      <c r="E827" s="288"/>
      <c r="F827" s="288"/>
      <c r="G827" s="288"/>
      <c r="H827" s="288"/>
      <c r="I827" s="288"/>
      <c r="J827" s="288"/>
      <c r="K827" s="288"/>
      <c r="L827" s="288"/>
      <c r="M827" s="288"/>
      <c r="N827" s="288"/>
      <c r="O827" s="288"/>
      <c r="P827" s="288"/>
      <c r="Q827" s="288"/>
      <c r="R827" s="288"/>
      <c r="S827" s="288"/>
      <c r="T827" s="309"/>
      <c r="U827" s="288"/>
      <c r="V827" s="288"/>
      <c r="W827" s="288"/>
      <c r="X827" s="288"/>
      <c r="Y827" s="288"/>
      <c r="Z827" s="288"/>
      <c r="AA827" s="288"/>
      <c r="AB827" s="288"/>
      <c r="AC827" s="288"/>
      <c r="AD827" s="288"/>
      <c r="AE827" s="288"/>
      <c r="AF827" s="288"/>
      <c r="AG827" s="288"/>
      <c r="AH827" s="288"/>
      <c r="AI827" s="288"/>
      <c r="AJ827" s="288"/>
      <c r="AK827" s="288"/>
    </row>
    <row r="828" spans="1:37" ht="16">
      <c r="A828" s="288"/>
      <c r="B828" s="288"/>
      <c r="C828" s="288"/>
      <c r="D828" s="288"/>
      <c r="E828" s="288"/>
      <c r="F828" s="288"/>
      <c r="G828" s="288"/>
      <c r="H828" s="288"/>
      <c r="I828" s="288"/>
      <c r="J828" s="288"/>
      <c r="K828" s="288"/>
      <c r="L828" s="288"/>
      <c r="M828" s="288"/>
      <c r="N828" s="288"/>
      <c r="O828" s="288"/>
      <c r="P828" s="288"/>
      <c r="Q828" s="288"/>
      <c r="R828" s="288"/>
      <c r="S828" s="288"/>
      <c r="T828" s="309"/>
      <c r="U828" s="288"/>
      <c r="V828" s="288"/>
      <c r="W828" s="288"/>
      <c r="X828" s="288"/>
      <c r="Y828" s="288"/>
      <c r="Z828" s="288"/>
      <c r="AA828" s="288"/>
      <c r="AB828" s="288"/>
      <c r="AC828" s="288"/>
      <c r="AD828" s="288"/>
      <c r="AE828" s="288"/>
      <c r="AF828" s="288"/>
      <c r="AG828" s="288"/>
      <c r="AH828" s="288"/>
      <c r="AI828" s="288"/>
      <c r="AJ828" s="288"/>
      <c r="AK828" s="288"/>
    </row>
    <row r="829" spans="1:37" ht="16">
      <c r="A829" s="288"/>
      <c r="B829" s="288"/>
      <c r="C829" s="288"/>
      <c r="D829" s="288"/>
      <c r="E829" s="288"/>
      <c r="F829" s="288"/>
      <c r="G829" s="288"/>
      <c r="H829" s="288"/>
      <c r="I829" s="288"/>
      <c r="J829" s="288"/>
      <c r="K829" s="288"/>
      <c r="L829" s="288"/>
      <c r="M829" s="288"/>
      <c r="N829" s="288"/>
      <c r="O829" s="288"/>
      <c r="P829" s="288"/>
      <c r="Q829" s="288"/>
      <c r="R829" s="288"/>
      <c r="S829" s="288"/>
      <c r="T829" s="309"/>
      <c r="U829" s="288"/>
      <c r="V829" s="288"/>
      <c r="W829" s="288"/>
      <c r="X829" s="288"/>
      <c r="Y829" s="288"/>
      <c r="Z829" s="288"/>
      <c r="AA829" s="288"/>
      <c r="AB829" s="288"/>
      <c r="AC829" s="288"/>
      <c r="AD829" s="288"/>
      <c r="AE829" s="288"/>
      <c r="AF829" s="288"/>
      <c r="AG829" s="288"/>
      <c r="AH829" s="288"/>
      <c r="AI829" s="288"/>
      <c r="AJ829" s="288"/>
      <c r="AK829" s="288"/>
    </row>
    <row r="830" spans="1:37" ht="16">
      <c r="A830" s="288"/>
      <c r="B830" s="288"/>
      <c r="C830" s="288"/>
      <c r="D830" s="288"/>
      <c r="E830" s="288"/>
      <c r="F830" s="288"/>
      <c r="G830" s="288"/>
      <c r="H830" s="288"/>
      <c r="I830" s="288"/>
      <c r="J830" s="288"/>
      <c r="K830" s="288"/>
      <c r="L830" s="288"/>
      <c r="M830" s="288"/>
      <c r="N830" s="288"/>
      <c r="O830" s="288"/>
      <c r="P830" s="288"/>
      <c r="Q830" s="288"/>
      <c r="R830" s="288"/>
      <c r="S830" s="288"/>
      <c r="T830" s="309"/>
      <c r="U830" s="288"/>
      <c r="V830" s="288"/>
      <c r="W830" s="288"/>
      <c r="X830" s="288"/>
      <c r="Y830" s="288"/>
      <c r="Z830" s="288"/>
      <c r="AA830" s="288"/>
      <c r="AB830" s="288"/>
      <c r="AC830" s="288"/>
      <c r="AD830" s="288"/>
      <c r="AE830" s="288"/>
      <c r="AF830" s="288"/>
      <c r="AG830" s="288"/>
      <c r="AH830" s="288"/>
      <c r="AI830" s="288"/>
      <c r="AJ830" s="288"/>
      <c r="AK830" s="288"/>
    </row>
    <row r="831" spans="1:37" ht="16">
      <c r="A831" s="288"/>
      <c r="B831" s="288"/>
      <c r="C831" s="288"/>
      <c r="D831" s="288"/>
      <c r="E831" s="288"/>
      <c r="F831" s="288"/>
      <c r="G831" s="288"/>
      <c r="H831" s="288"/>
      <c r="I831" s="288"/>
      <c r="J831" s="288"/>
      <c r="K831" s="288"/>
      <c r="L831" s="288"/>
      <c r="M831" s="288"/>
      <c r="N831" s="288"/>
      <c r="O831" s="288"/>
      <c r="P831" s="288"/>
      <c r="Q831" s="288"/>
      <c r="R831" s="288"/>
      <c r="S831" s="288"/>
      <c r="T831" s="309"/>
      <c r="U831" s="288"/>
      <c r="V831" s="288"/>
      <c r="W831" s="288"/>
      <c r="X831" s="288"/>
      <c r="Y831" s="288"/>
      <c r="Z831" s="288"/>
      <c r="AA831" s="288"/>
      <c r="AB831" s="288"/>
      <c r="AC831" s="288"/>
      <c r="AD831" s="288"/>
      <c r="AE831" s="288"/>
      <c r="AF831" s="288"/>
      <c r="AG831" s="288"/>
      <c r="AH831" s="288"/>
      <c r="AI831" s="288"/>
      <c r="AJ831" s="288"/>
      <c r="AK831" s="288"/>
    </row>
    <row r="832" spans="1:37" ht="16">
      <c r="A832" s="288"/>
      <c r="B832" s="288"/>
      <c r="C832" s="288"/>
      <c r="D832" s="288"/>
      <c r="E832" s="288"/>
      <c r="F832" s="288"/>
      <c r="G832" s="288"/>
      <c r="H832" s="288"/>
      <c r="I832" s="288"/>
      <c r="J832" s="288"/>
      <c r="K832" s="288"/>
      <c r="L832" s="288"/>
      <c r="M832" s="288"/>
      <c r="N832" s="288"/>
      <c r="O832" s="288"/>
      <c r="P832" s="288"/>
      <c r="Q832" s="288"/>
      <c r="R832" s="288"/>
      <c r="S832" s="288"/>
      <c r="T832" s="309"/>
      <c r="U832" s="288"/>
      <c r="V832" s="288"/>
      <c r="W832" s="288"/>
      <c r="X832" s="288"/>
      <c r="Y832" s="288"/>
      <c r="Z832" s="288"/>
      <c r="AA832" s="288"/>
      <c r="AB832" s="288"/>
      <c r="AC832" s="288"/>
      <c r="AD832" s="288"/>
      <c r="AE832" s="288"/>
      <c r="AF832" s="288"/>
      <c r="AG832" s="288"/>
      <c r="AH832" s="288"/>
      <c r="AI832" s="288"/>
      <c r="AJ832" s="288"/>
      <c r="AK832" s="288"/>
    </row>
    <row r="833" spans="1:37" ht="16">
      <c r="A833" s="288"/>
      <c r="B833" s="288"/>
      <c r="C833" s="288"/>
      <c r="D833" s="288"/>
      <c r="E833" s="288"/>
      <c r="F833" s="288"/>
      <c r="G833" s="288"/>
      <c r="H833" s="288"/>
      <c r="I833" s="288"/>
      <c r="J833" s="288"/>
      <c r="K833" s="288"/>
      <c r="L833" s="288"/>
      <c r="M833" s="288"/>
      <c r="N833" s="288"/>
      <c r="O833" s="288"/>
      <c r="P833" s="288"/>
      <c r="Q833" s="288"/>
      <c r="R833" s="288"/>
      <c r="S833" s="288"/>
      <c r="T833" s="309"/>
      <c r="U833" s="288"/>
      <c r="V833" s="288"/>
      <c r="W833" s="288"/>
      <c r="X833" s="288"/>
      <c r="Y833" s="288"/>
      <c r="Z833" s="288"/>
      <c r="AA833" s="288"/>
      <c r="AB833" s="288"/>
      <c r="AC833" s="288"/>
      <c r="AD833" s="288"/>
      <c r="AE833" s="288"/>
      <c r="AF833" s="288"/>
      <c r="AG833" s="288"/>
      <c r="AH833" s="288"/>
      <c r="AI833" s="288"/>
      <c r="AJ833" s="288"/>
      <c r="AK833" s="288"/>
    </row>
    <row r="834" spans="1:37" ht="16">
      <c r="A834" s="288"/>
      <c r="B834" s="288"/>
      <c r="C834" s="288"/>
      <c r="D834" s="288"/>
      <c r="E834" s="288"/>
      <c r="F834" s="288"/>
      <c r="G834" s="288"/>
      <c r="H834" s="288"/>
      <c r="I834" s="288"/>
      <c r="J834" s="288"/>
      <c r="K834" s="288"/>
      <c r="L834" s="288"/>
      <c r="M834" s="288"/>
      <c r="N834" s="288"/>
      <c r="O834" s="288"/>
      <c r="P834" s="288"/>
      <c r="Q834" s="288"/>
      <c r="R834" s="288"/>
      <c r="S834" s="288"/>
      <c r="T834" s="309"/>
      <c r="U834" s="288"/>
      <c r="V834" s="288"/>
      <c r="W834" s="288"/>
      <c r="X834" s="288"/>
      <c r="Y834" s="288"/>
      <c r="Z834" s="288"/>
      <c r="AA834" s="288"/>
      <c r="AB834" s="288"/>
      <c r="AC834" s="288"/>
      <c r="AD834" s="288"/>
      <c r="AE834" s="288"/>
      <c r="AF834" s="288"/>
      <c r="AG834" s="288"/>
      <c r="AH834" s="288"/>
      <c r="AI834" s="288"/>
      <c r="AJ834" s="288"/>
      <c r="AK834" s="288"/>
    </row>
    <row r="835" spans="1:37" ht="16">
      <c r="A835" s="288"/>
      <c r="B835" s="288"/>
      <c r="C835" s="288"/>
      <c r="D835" s="288"/>
      <c r="E835" s="288"/>
      <c r="F835" s="288"/>
      <c r="G835" s="288"/>
      <c r="H835" s="288"/>
      <c r="I835" s="288"/>
      <c r="J835" s="288"/>
      <c r="K835" s="288"/>
      <c r="L835" s="288"/>
      <c r="M835" s="288"/>
      <c r="N835" s="288"/>
      <c r="O835" s="288"/>
      <c r="P835" s="288"/>
      <c r="Q835" s="288"/>
      <c r="R835" s="288"/>
      <c r="S835" s="288"/>
      <c r="T835" s="309"/>
      <c r="U835" s="288"/>
      <c r="V835" s="288"/>
      <c r="W835" s="288"/>
      <c r="X835" s="288"/>
      <c r="Y835" s="288"/>
      <c r="Z835" s="288"/>
      <c r="AA835" s="288"/>
      <c r="AB835" s="288"/>
      <c r="AC835" s="288"/>
      <c r="AD835" s="288"/>
      <c r="AE835" s="288"/>
      <c r="AF835" s="288"/>
      <c r="AG835" s="288"/>
      <c r="AH835" s="288"/>
      <c r="AI835" s="288"/>
      <c r="AJ835" s="288"/>
      <c r="AK835" s="288"/>
    </row>
    <row r="836" spans="1:37" ht="16">
      <c r="A836" s="288"/>
      <c r="B836" s="288"/>
      <c r="C836" s="288"/>
      <c r="D836" s="288"/>
      <c r="E836" s="288"/>
      <c r="F836" s="288"/>
      <c r="G836" s="288"/>
      <c r="H836" s="288"/>
      <c r="I836" s="288"/>
      <c r="J836" s="288"/>
      <c r="K836" s="288"/>
      <c r="L836" s="288"/>
      <c r="M836" s="288"/>
      <c r="N836" s="288"/>
      <c r="O836" s="288"/>
      <c r="P836" s="288"/>
      <c r="Q836" s="288"/>
      <c r="R836" s="288"/>
      <c r="S836" s="288"/>
      <c r="T836" s="309"/>
      <c r="U836" s="288"/>
      <c r="V836" s="288"/>
      <c r="W836" s="288"/>
      <c r="X836" s="288"/>
      <c r="Y836" s="288"/>
      <c r="Z836" s="288"/>
      <c r="AA836" s="288"/>
      <c r="AB836" s="288"/>
      <c r="AC836" s="288"/>
      <c r="AD836" s="288"/>
      <c r="AE836" s="288"/>
      <c r="AF836" s="288"/>
      <c r="AG836" s="288"/>
      <c r="AH836" s="288"/>
      <c r="AI836" s="288"/>
      <c r="AJ836" s="288"/>
      <c r="AK836" s="288"/>
    </row>
    <row r="837" spans="1:37" ht="16">
      <c r="A837" s="288"/>
      <c r="B837" s="288"/>
      <c r="C837" s="288"/>
      <c r="D837" s="288"/>
      <c r="E837" s="288"/>
      <c r="F837" s="288"/>
      <c r="G837" s="288"/>
      <c r="H837" s="288"/>
      <c r="I837" s="288"/>
      <c r="J837" s="288"/>
      <c r="K837" s="288"/>
      <c r="L837" s="288"/>
      <c r="M837" s="288"/>
      <c r="N837" s="288"/>
      <c r="O837" s="288"/>
      <c r="P837" s="288"/>
      <c r="Q837" s="288"/>
      <c r="R837" s="288"/>
      <c r="S837" s="288"/>
      <c r="T837" s="309"/>
      <c r="U837" s="288"/>
      <c r="V837" s="288"/>
      <c r="W837" s="288"/>
      <c r="X837" s="288"/>
      <c r="Y837" s="288"/>
      <c r="Z837" s="288"/>
      <c r="AA837" s="288"/>
      <c r="AB837" s="288"/>
      <c r="AC837" s="288"/>
      <c r="AD837" s="288"/>
      <c r="AE837" s="288"/>
      <c r="AF837" s="288"/>
      <c r="AG837" s="288"/>
      <c r="AH837" s="288"/>
      <c r="AI837" s="288"/>
      <c r="AJ837" s="288"/>
      <c r="AK837" s="288"/>
    </row>
    <row r="838" spans="1:37" ht="16">
      <c r="A838" s="288"/>
      <c r="B838" s="288"/>
      <c r="C838" s="288"/>
      <c r="D838" s="288"/>
      <c r="E838" s="288"/>
      <c r="F838" s="288"/>
      <c r="G838" s="288"/>
      <c r="H838" s="288"/>
      <c r="I838" s="288"/>
      <c r="J838" s="288"/>
      <c r="K838" s="288"/>
      <c r="L838" s="288"/>
      <c r="M838" s="288"/>
      <c r="N838" s="288"/>
      <c r="O838" s="288"/>
      <c r="P838" s="288"/>
      <c r="Q838" s="288"/>
      <c r="R838" s="288"/>
      <c r="S838" s="288"/>
      <c r="T838" s="309"/>
      <c r="U838" s="288"/>
      <c r="V838" s="288"/>
      <c r="W838" s="288"/>
      <c r="X838" s="288"/>
      <c r="Y838" s="288"/>
      <c r="Z838" s="288"/>
      <c r="AA838" s="288"/>
      <c r="AB838" s="288"/>
      <c r="AC838" s="288"/>
      <c r="AD838" s="288"/>
      <c r="AE838" s="288"/>
      <c r="AF838" s="288"/>
      <c r="AG838" s="288"/>
      <c r="AH838" s="288"/>
      <c r="AI838" s="288"/>
      <c r="AJ838" s="288"/>
      <c r="AK838" s="288"/>
    </row>
    <row r="839" spans="1:37" ht="16">
      <c r="A839" s="288"/>
      <c r="B839" s="288"/>
      <c r="C839" s="288"/>
      <c r="D839" s="288"/>
      <c r="E839" s="288"/>
      <c r="F839" s="288"/>
      <c r="G839" s="288"/>
      <c r="H839" s="288"/>
      <c r="I839" s="288"/>
      <c r="J839" s="288"/>
      <c r="K839" s="288"/>
      <c r="L839" s="288"/>
      <c r="M839" s="288"/>
      <c r="N839" s="288"/>
      <c r="O839" s="288"/>
      <c r="P839" s="288"/>
      <c r="Q839" s="288"/>
      <c r="R839" s="288"/>
      <c r="S839" s="288"/>
      <c r="T839" s="309"/>
      <c r="U839" s="288"/>
      <c r="V839" s="288"/>
      <c r="W839" s="288"/>
      <c r="X839" s="288"/>
      <c r="Y839" s="288"/>
      <c r="Z839" s="288"/>
      <c r="AA839" s="288"/>
      <c r="AB839" s="288"/>
      <c r="AC839" s="288"/>
      <c r="AD839" s="288"/>
      <c r="AE839" s="288"/>
      <c r="AF839" s="288"/>
      <c r="AG839" s="288"/>
      <c r="AH839" s="288"/>
      <c r="AI839" s="288"/>
      <c r="AJ839" s="288"/>
      <c r="AK839" s="288"/>
    </row>
    <row r="840" spans="1:37" ht="16">
      <c r="A840" s="288"/>
      <c r="B840" s="288"/>
      <c r="C840" s="288"/>
      <c r="D840" s="288"/>
      <c r="E840" s="288"/>
      <c r="F840" s="288"/>
      <c r="G840" s="288"/>
      <c r="H840" s="288"/>
      <c r="I840" s="288"/>
      <c r="J840" s="288"/>
      <c r="K840" s="288"/>
      <c r="L840" s="288"/>
      <c r="M840" s="288"/>
      <c r="N840" s="288"/>
      <c r="O840" s="288"/>
      <c r="P840" s="288"/>
      <c r="Q840" s="288"/>
      <c r="R840" s="288"/>
      <c r="S840" s="288"/>
      <c r="T840" s="309"/>
      <c r="U840" s="288"/>
      <c r="V840" s="288"/>
      <c r="W840" s="288"/>
      <c r="X840" s="288"/>
      <c r="Y840" s="288"/>
      <c r="Z840" s="288"/>
      <c r="AA840" s="288"/>
      <c r="AB840" s="288"/>
      <c r="AC840" s="288"/>
      <c r="AD840" s="288"/>
      <c r="AE840" s="288"/>
      <c r="AF840" s="288"/>
      <c r="AG840" s="288"/>
      <c r="AH840" s="288"/>
      <c r="AI840" s="288"/>
      <c r="AJ840" s="288"/>
      <c r="AK840" s="288"/>
    </row>
    <row r="841" spans="1:37" ht="16">
      <c r="A841" s="288"/>
      <c r="B841" s="288"/>
      <c r="C841" s="288"/>
      <c r="D841" s="288"/>
      <c r="E841" s="288"/>
      <c r="F841" s="288"/>
      <c r="G841" s="288"/>
      <c r="H841" s="288"/>
      <c r="I841" s="288"/>
      <c r="J841" s="288"/>
      <c r="K841" s="288"/>
      <c r="L841" s="288"/>
      <c r="M841" s="288"/>
      <c r="N841" s="288"/>
      <c r="O841" s="288"/>
      <c r="P841" s="288"/>
      <c r="Q841" s="288"/>
      <c r="R841" s="288"/>
      <c r="S841" s="288"/>
      <c r="T841" s="309"/>
      <c r="U841" s="288"/>
      <c r="V841" s="288"/>
      <c r="W841" s="288"/>
      <c r="X841" s="288"/>
      <c r="Y841" s="288"/>
      <c r="Z841" s="288"/>
      <c r="AA841" s="288"/>
      <c r="AB841" s="288"/>
      <c r="AC841" s="288"/>
      <c r="AD841" s="288"/>
      <c r="AE841" s="288"/>
      <c r="AF841" s="288"/>
      <c r="AG841" s="288"/>
      <c r="AH841" s="288"/>
      <c r="AI841" s="288"/>
      <c r="AJ841" s="288"/>
      <c r="AK841" s="288"/>
    </row>
    <row r="842" spans="1:37" ht="16">
      <c r="A842" s="288"/>
      <c r="B842" s="288"/>
      <c r="C842" s="288"/>
      <c r="D842" s="288"/>
      <c r="E842" s="288"/>
      <c r="F842" s="288"/>
      <c r="G842" s="288"/>
      <c r="H842" s="288"/>
      <c r="I842" s="288"/>
      <c r="J842" s="288"/>
      <c r="K842" s="288"/>
      <c r="L842" s="288"/>
      <c r="M842" s="288"/>
      <c r="N842" s="288"/>
      <c r="O842" s="288"/>
      <c r="P842" s="288"/>
      <c r="Q842" s="288"/>
      <c r="R842" s="288"/>
      <c r="S842" s="288"/>
      <c r="T842" s="309"/>
      <c r="U842" s="288"/>
      <c r="V842" s="288"/>
      <c r="W842" s="288"/>
      <c r="X842" s="288"/>
      <c r="Y842" s="288"/>
      <c r="Z842" s="288"/>
      <c r="AA842" s="288"/>
      <c r="AB842" s="288"/>
      <c r="AC842" s="288"/>
      <c r="AD842" s="288"/>
      <c r="AE842" s="288"/>
      <c r="AF842" s="288"/>
      <c r="AG842" s="288"/>
      <c r="AH842" s="288"/>
      <c r="AI842" s="288"/>
      <c r="AJ842" s="288"/>
      <c r="AK842" s="288"/>
    </row>
    <row r="843" spans="1:37" ht="16">
      <c r="A843" s="288"/>
      <c r="B843" s="288"/>
      <c r="C843" s="288"/>
      <c r="D843" s="288"/>
      <c r="E843" s="288"/>
      <c r="F843" s="288"/>
      <c r="G843" s="288"/>
      <c r="H843" s="288"/>
      <c r="I843" s="288"/>
      <c r="J843" s="288"/>
      <c r="K843" s="288"/>
      <c r="L843" s="288"/>
      <c r="M843" s="288"/>
      <c r="N843" s="288"/>
      <c r="O843" s="288"/>
      <c r="P843" s="288"/>
      <c r="Q843" s="288"/>
      <c r="R843" s="288"/>
      <c r="S843" s="288"/>
      <c r="T843" s="309"/>
      <c r="U843" s="288"/>
      <c r="V843" s="288"/>
      <c r="W843" s="288"/>
      <c r="X843" s="288"/>
      <c r="Y843" s="288"/>
      <c r="Z843" s="288"/>
      <c r="AA843" s="288"/>
      <c r="AB843" s="288"/>
      <c r="AC843" s="288"/>
      <c r="AD843" s="288"/>
      <c r="AE843" s="288"/>
      <c r="AF843" s="288"/>
      <c r="AG843" s="288"/>
      <c r="AH843" s="288"/>
      <c r="AI843" s="288"/>
      <c r="AJ843" s="288"/>
      <c r="AK843" s="288"/>
    </row>
    <row r="844" spans="1:37" ht="16">
      <c r="A844" s="288"/>
      <c r="B844" s="288"/>
      <c r="C844" s="288"/>
      <c r="D844" s="288"/>
      <c r="E844" s="288"/>
      <c r="F844" s="288"/>
      <c r="G844" s="288"/>
      <c r="H844" s="288"/>
      <c r="I844" s="288"/>
      <c r="J844" s="288"/>
      <c r="K844" s="288"/>
      <c r="L844" s="288"/>
      <c r="M844" s="288"/>
      <c r="N844" s="288"/>
      <c r="O844" s="288"/>
      <c r="P844" s="288"/>
      <c r="Q844" s="288"/>
      <c r="R844" s="288"/>
      <c r="S844" s="288"/>
      <c r="T844" s="309"/>
      <c r="U844" s="288"/>
      <c r="V844" s="288"/>
      <c r="W844" s="288"/>
      <c r="X844" s="288"/>
      <c r="Y844" s="288"/>
      <c r="Z844" s="288"/>
      <c r="AA844" s="288"/>
      <c r="AB844" s="288"/>
      <c r="AC844" s="288"/>
      <c r="AD844" s="288"/>
      <c r="AE844" s="288"/>
      <c r="AF844" s="288"/>
      <c r="AG844" s="288"/>
      <c r="AH844" s="288"/>
      <c r="AI844" s="288"/>
      <c r="AJ844" s="288"/>
      <c r="AK844" s="288"/>
    </row>
    <row r="845" spans="1:37" ht="16">
      <c r="A845" s="288"/>
      <c r="B845" s="288"/>
      <c r="C845" s="288"/>
      <c r="D845" s="288"/>
      <c r="E845" s="288"/>
      <c r="F845" s="288"/>
      <c r="G845" s="288"/>
      <c r="H845" s="288"/>
      <c r="I845" s="288"/>
      <c r="J845" s="288"/>
      <c r="K845" s="288"/>
      <c r="L845" s="288"/>
      <c r="M845" s="288"/>
      <c r="N845" s="288"/>
      <c r="O845" s="288"/>
      <c r="P845" s="288"/>
      <c r="Q845" s="288"/>
      <c r="R845" s="288"/>
      <c r="S845" s="288"/>
      <c r="T845" s="309"/>
      <c r="U845" s="288"/>
      <c r="V845" s="288"/>
      <c r="W845" s="288"/>
      <c r="X845" s="288"/>
      <c r="Y845" s="288"/>
      <c r="Z845" s="288"/>
      <c r="AA845" s="288"/>
      <c r="AB845" s="288"/>
      <c r="AC845" s="288"/>
      <c r="AD845" s="288"/>
      <c r="AE845" s="288"/>
      <c r="AF845" s="288"/>
      <c r="AG845" s="288"/>
      <c r="AH845" s="288"/>
      <c r="AI845" s="288"/>
      <c r="AJ845" s="288"/>
      <c r="AK845" s="288"/>
    </row>
    <row r="846" spans="1:37" ht="16">
      <c r="A846" s="288"/>
      <c r="B846" s="288"/>
      <c r="C846" s="288"/>
      <c r="D846" s="288"/>
      <c r="E846" s="288"/>
      <c r="F846" s="288"/>
      <c r="G846" s="288"/>
      <c r="H846" s="288"/>
      <c r="I846" s="288"/>
      <c r="J846" s="288"/>
      <c r="K846" s="288"/>
      <c r="L846" s="288"/>
      <c r="M846" s="288"/>
      <c r="N846" s="288"/>
      <c r="O846" s="288"/>
      <c r="P846" s="288"/>
      <c r="Q846" s="288"/>
      <c r="R846" s="288"/>
      <c r="S846" s="288"/>
      <c r="T846" s="309"/>
      <c r="U846" s="288"/>
      <c r="V846" s="288"/>
      <c r="W846" s="288"/>
      <c r="X846" s="288"/>
      <c r="Y846" s="288"/>
      <c r="Z846" s="288"/>
      <c r="AA846" s="288"/>
      <c r="AB846" s="288"/>
      <c r="AC846" s="288"/>
      <c r="AD846" s="288"/>
      <c r="AE846" s="288"/>
      <c r="AF846" s="288"/>
      <c r="AG846" s="288"/>
      <c r="AH846" s="288"/>
      <c r="AI846" s="288"/>
      <c r="AJ846" s="288"/>
      <c r="AK846" s="288"/>
    </row>
    <row r="847" spans="1:37" ht="16">
      <c r="A847" s="288"/>
      <c r="B847" s="288"/>
      <c r="C847" s="288"/>
      <c r="D847" s="288"/>
      <c r="E847" s="288"/>
      <c r="F847" s="288"/>
      <c r="G847" s="288"/>
      <c r="H847" s="288"/>
      <c r="I847" s="288"/>
      <c r="J847" s="288"/>
      <c r="K847" s="288"/>
      <c r="L847" s="288"/>
      <c r="M847" s="288"/>
      <c r="N847" s="288"/>
      <c r="O847" s="288"/>
      <c r="P847" s="288"/>
      <c r="Q847" s="288"/>
      <c r="R847" s="288"/>
      <c r="S847" s="288"/>
      <c r="T847" s="309"/>
      <c r="U847" s="288"/>
      <c r="V847" s="288"/>
      <c r="W847" s="288"/>
      <c r="X847" s="288"/>
      <c r="Y847" s="288"/>
      <c r="Z847" s="288"/>
      <c r="AA847" s="288"/>
      <c r="AB847" s="288"/>
      <c r="AC847" s="288"/>
      <c r="AD847" s="288"/>
      <c r="AE847" s="288"/>
      <c r="AF847" s="288"/>
      <c r="AG847" s="288"/>
      <c r="AH847" s="288"/>
      <c r="AI847" s="288"/>
      <c r="AJ847" s="288"/>
      <c r="AK847" s="288"/>
    </row>
    <row r="848" spans="1:37" ht="16">
      <c r="A848" s="288"/>
      <c r="B848" s="288"/>
      <c r="C848" s="288"/>
      <c r="D848" s="288"/>
      <c r="E848" s="288"/>
      <c r="F848" s="288"/>
      <c r="G848" s="288"/>
      <c r="H848" s="288"/>
      <c r="I848" s="288"/>
      <c r="J848" s="288"/>
      <c r="K848" s="288"/>
      <c r="L848" s="288"/>
      <c r="M848" s="288"/>
      <c r="N848" s="288"/>
      <c r="O848" s="288"/>
      <c r="P848" s="288"/>
      <c r="Q848" s="288"/>
      <c r="R848" s="288"/>
      <c r="S848" s="288"/>
      <c r="T848" s="309"/>
      <c r="U848" s="288"/>
      <c r="V848" s="288"/>
      <c r="W848" s="288"/>
      <c r="X848" s="288"/>
      <c r="Y848" s="288"/>
      <c r="Z848" s="288"/>
      <c r="AA848" s="288"/>
      <c r="AB848" s="288"/>
      <c r="AC848" s="288"/>
      <c r="AD848" s="288"/>
      <c r="AE848" s="288"/>
      <c r="AF848" s="288"/>
      <c r="AG848" s="288"/>
      <c r="AH848" s="288"/>
      <c r="AI848" s="288"/>
      <c r="AJ848" s="288"/>
      <c r="AK848" s="288"/>
    </row>
    <row r="849" spans="1:37" ht="16">
      <c r="A849" s="288"/>
      <c r="B849" s="288"/>
      <c r="C849" s="288"/>
      <c r="D849" s="288"/>
      <c r="E849" s="288"/>
      <c r="F849" s="288"/>
      <c r="G849" s="288"/>
      <c r="H849" s="288"/>
      <c r="I849" s="288"/>
      <c r="J849" s="288"/>
      <c r="K849" s="288"/>
      <c r="L849" s="288"/>
      <c r="M849" s="288"/>
      <c r="N849" s="288"/>
      <c r="O849" s="288"/>
      <c r="P849" s="288"/>
      <c r="Q849" s="288"/>
      <c r="R849" s="288"/>
      <c r="S849" s="288"/>
      <c r="T849" s="309"/>
      <c r="U849" s="288"/>
      <c r="V849" s="288"/>
      <c r="W849" s="288"/>
      <c r="X849" s="288"/>
      <c r="Y849" s="288"/>
      <c r="Z849" s="288"/>
      <c r="AA849" s="288"/>
      <c r="AB849" s="288"/>
      <c r="AC849" s="288"/>
      <c r="AD849" s="288"/>
      <c r="AE849" s="288"/>
      <c r="AF849" s="288"/>
      <c r="AG849" s="288"/>
      <c r="AH849" s="288"/>
      <c r="AI849" s="288"/>
      <c r="AJ849" s="288"/>
      <c r="AK849" s="288"/>
    </row>
    <row r="850" spans="1:37" ht="16">
      <c r="A850" s="288"/>
      <c r="B850" s="288"/>
      <c r="C850" s="288"/>
      <c r="D850" s="288"/>
      <c r="E850" s="288"/>
      <c r="F850" s="288"/>
      <c r="G850" s="288"/>
      <c r="H850" s="288"/>
      <c r="I850" s="288"/>
      <c r="J850" s="288"/>
      <c r="K850" s="288"/>
      <c r="L850" s="288"/>
      <c r="M850" s="288"/>
      <c r="N850" s="288"/>
      <c r="O850" s="288"/>
      <c r="P850" s="288"/>
      <c r="Q850" s="288"/>
      <c r="R850" s="288"/>
      <c r="S850" s="288"/>
      <c r="T850" s="309"/>
      <c r="U850" s="288"/>
      <c r="V850" s="288"/>
      <c r="W850" s="288"/>
      <c r="X850" s="288"/>
      <c r="Y850" s="288"/>
      <c r="Z850" s="288"/>
      <c r="AA850" s="288"/>
      <c r="AB850" s="288"/>
      <c r="AC850" s="288"/>
      <c r="AD850" s="288"/>
      <c r="AE850" s="288"/>
      <c r="AF850" s="288"/>
      <c r="AG850" s="288"/>
      <c r="AH850" s="288"/>
      <c r="AI850" s="288"/>
      <c r="AJ850" s="288"/>
      <c r="AK850" s="288"/>
    </row>
    <row r="851" spans="1:37" ht="16">
      <c r="A851" s="288"/>
      <c r="B851" s="288"/>
      <c r="C851" s="288"/>
      <c r="D851" s="288"/>
      <c r="E851" s="288"/>
      <c r="F851" s="288"/>
      <c r="G851" s="288"/>
      <c r="H851" s="288"/>
      <c r="I851" s="288"/>
      <c r="J851" s="288"/>
      <c r="K851" s="288"/>
      <c r="L851" s="288"/>
      <c r="M851" s="288"/>
      <c r="N851" s="288"/>
      <c r="O851" s="288"/>
      <c r="P851" s="288"/>
      <c r="Q851" s="288"/>
      <c r="R851" s="288"/>
      <c r="S851" s="288"/>
      <c r="T851" s="309"/>
      <c r="U851" s="288"/>
      <c r="V851" s="288"/>
      <c r="W851" s="288"/>
      <c r="X851" s="288"/>
      <c r="Y851" s="288"/>
      <c r="Z851" s="288"/>
      <c r="AA851" s="288"/>
      <c r="AB851" s="288"/>
      <c r="AC851" s="288"/>
      <c r="AD851" s="288"/>
      <c r="AE851" s="288"/>
      <c r="AF851" s="288"/>
      <c r="AG851" s="288"/>
      <c r="AH851" s="288"/>
      <c r="AI851" s="288"/>
      <c r="AJ851" s="288"/>
      <c r="AK851" s="288"/>
    </row>
    <row r="852" spans="1:37" ht="16">
      <c r="A852" s="288"/>
      <c r="B852" s="288"/>
      <c r="C852" s="288"/>
      <c r="D852" s="288"/>
      <c r="E852" s="288"/>
      <c r="F852" s="288"/>
      <c r="G852" s="288"/>
      <c r="H852" s="288"/>
      <c r="I852" s="288"/>
      <c r="J852" s="288"/>
      <c r="K852" s="288"/>
      <c r="L852" s="288"/>
      <c r="M852" s="288"/>
      <c r="N852" s="288"/>
      <c r="O852" s="288"/>
      <c r="P852" s="288"/>
      <c r="Q852" s="288"/>
      <c r="R852" s="288"/>
      <c r="S852" s="288"/>
      <c r="T852" s="309"/>
      <c r="U852" s="288"/>
      <c r="V852" s="288"/>
      <c r="W852" s="288"/>
      <c r="X852" s="288"/>
      <c r="Y852" s="288"/>
      <c r="Z852" s="288"/>
      <c r="AA852" s="288"/>
      <c r="AB852" s="288"/>
      <c r="AC852" s="288"/>
      <c r="AD852" s="288"/>
      <c r="AE852" s="288"/>
      <c r="AF852" s="288"/>
      <c r="AG852" s="288"/>
      <c r="AH852" s="288"/>
      <c r="AI852" s="288"/>
      <c r="AJ852" s="288"/>
      <c r="AK852" s="288"/>
    </row>
    <row r="853" spans="1:37" ht="16">
      <c r="A853" s="288"/>
      <c r="B853" s="288"/>
      <c r="C853" s="288"/>
      <c r="D853" s="288"/>
      <c r="E853" s="288"/>
      <c r="F853" s="288"/>
      <c r="G853" s="288"/>
      <c r="H853" s="288"/>
      <c r="I853" s="288"/>
      <c r="J853" s="288"/>
      <c r="K853" s="288"/>
      <c r="L853" s="288"/>
      <c r="M853" s="288"/>
      <c r="N853" s="288"/>
      <c r="O853" s="288"/>
      <c r="P853" s="288"/>
      <c r="Q853" s="288"/>
      <c r="R853" s="288"/>
      <c r="S853" s="288"/>
      <c r="T853" s="309"/>
      <c r="U853" s="288"/>
      <c r="V853" s="288"/>
      <c r="W853" s="288"/>
      <c r="X853" s="288"/>
      <c r="Y853" s="288"/>
      <c r="Z853" s="288"/>
      <c r="AA853" s="288"/>
      <c r="AB853" s="288"/>
      <c r="AC853" s="288"/>
      <c r="AD853" s="288"/>
      <c r="AE853" s="288"/>
      <c r="AF853" s="288"/>
      <c r="AG853" s="288"/>
      <c r="AH853" s="288"/>
      <c r="AI853" s="288"/>
      <c r="AJ853" s="288"/>
      <c r="AK853" s="288"/>
    </row>
    <row r="854" spans="1:37" ht="16">
      <c r="A854" s="288"/>
      <c r="B854" s="288"/>
      <c r="C854" s="288"/>
      <c r="D854" s="288"/>
      <c r="E854" s="288"/>
      <c r="F854" s="288"/>
      <c r="G854" s="288"/>
      <c r="H854" s="288"/>
      <c r="I854" s="288"/>
      <c r="J854" s="288"/>
      <c r="K854" s="288"/>
      <c r="L854" s="288"/>
      <c r="M854" s="288"/>
      <c r="N854" s="288"/>
      <c r="O854" s="288"/>
      <c r="P854" s="288"/>
      <c r="Q854" s="288"/>
      <c r="R854" s="288"/>
      <c r="S854" s="288"/>
      <c r="T854" s="309"/>
      <c r="U854" s="288"/>
      <c r="V854" s="288"/>
      <c r="W854" s="288"/>
      <c r="X854" s="288"/>
      <c r="Y854" s="288"/>
      <c r="Z854" s="288"/>
      <c r="AA854" s="288"/>
      <c r="AB854" s="288"/>
      <c r="AC854" s="288"/>
      <c r="AD854" s="288"/>
      <c r="AE854" s="288"/>
      <c r="AF854" s="288"/>
      <c r="AG854" s="288"/>
      <c r="AH854" s="288"/>
      <c r="AI854" s="288"/>
      <c r="AJ854" s="288"/>
      <c r="AK854" s="288"/>
    </row>
    <row r="855" spans="1:37" ht="16">
      <c r="A855" s="288"/>
      <c r="B855" s="288"/>
      <c r="C855" s="288"/>
      <c r="D855" s="288"/>
      <c r="E855" s="288"/>
      <c r="F855" s="288"/>
      <c r="G855" s="288"/>
      <c r="H855" s="288"/>
      <c r="I855" s="288"/>
      <c r="J855" s="288"/>
      <c r="K855" s="288"/>
      <c r="L855" s="288"/>
      <c r="M855" s="288"/>
      <c r="N855" s="288"/>
      <c r="O855" s="288"/>
      <c r="P855" s="288"/>
      <c r="Q855" s="288"/>
      <c r="R855" s="288"/>
      <c r="S855" s="288"/>
      <c r="T855" s="309"/>
      <c r="U855" s="288"/>
      <c r="V855" s="288"/>
      <c r="W855" s="288"/>
      <c r="X855" s="288"/>
      <c r="Y855" s="288"/>
      <c r="Z855" s="288"/>
      <c r="AA855" s="288"/>
      <c r="AB855" s="288"/>
      <c r="AC855" s="288"/>
      <c r="AD855" s="288"/>
      <c r="AE855" s="288"/>
      <c r="AF855" s="288"/>
      <c r="AG855" s="288"/>
      <c r="AH855" s="288"/>
      <c r="AI855" s="288"/>
      <c r="AJ855" s="288"/>
      <c r="AK855" s="288"/>
    </row>
    <row r="856" spans="1:37" ht="16">
      <c r="A856" s="288"/>
      <c r="B856" s="288"/>
      <c r="C856" s="288"/>
      <c r="D856" s="288"/>
      <c r="E856" s="288"/>
      <c r="F856" s="288"/>
      <c r="G856" s="288"/>
      <c r="H856" s="288"/>
      <c r="I856" s="288"/>
      <c r="J856" s="288"/>
      <c r="K856" s="288"/>
      <c r="L856" s="288"/>
      <c r="M856" s="288"/>
      <c r="N856" s="288"/>
      <c r="O856" s="288"/>
      <c r="P856" s="288"/>
      <c r="Q856" s="288"/>
      <c r="R856" s="288"/>
      <c r="S856" s="288"/>
      <c r="T856" s="309"/>
      <c r="U856" s="288"/>
      <c r="V856" s="288"/>
      <c r="W856" s="288"/>
      <c r="X856" s="288"/>
      <c r="Y856" s="288"/>
      <c r="Z856" s="288"/>
      <c r="AA856" s="288"/>
      <c r="AB856" s="288"/>
      <c r="AC856" s="288"/>
      <c r="AD856" s="288"/>
      <c r="AE856" s="288"/>
      <c r="AF856" s="288"/>
      <c r="AG856" s="288"/>
      <c r="AH856" s="288"/>
      <c r="AI856" s="288"/>
      <c r="AJ856" s="288"/>
      <c r="AK856" s="288"/>
    </row>
    <row r="857" spans="1:37" ht="16">
      <c r="A857" s="288"/>
      <c r="B857" s="288"/>
      <c r="C857" s="288"/>
      <c r="D857" s="288"/>
      <c r="E857" s="288"/>
      <c r="F857" s="288"/>
      <c r="G857" s="288"/>
      <c r="H857" s="288"/>
      <c r="I857" s="288"/>
      <c r="J857" s="288"/>
      <c r="K857" s="288"/>
      <c r="L857" s="288"/>
      <c r="M857" s="288"/>
      <c r="N857" s="288"/>
      <c r="O857" s="288"/>
      <c r="P857" s="288"/>
      <c r="Q857" s="288"/>
      <c r="R857" s="288"/>
      <c r="S857" s="288"/>
      <c r="T857" s="309"/>
      <c r="U857" s="288"/>
      <c r="V857" s="288"/>
      <c r="W857" s="288"/>
      <c r="X857" s="288"/>
      <c r="Y857" s="288"/>
      <c r="Z857" s="288"/>
      <c r="AA857" s="288"/>
      <c r="AB857" s="288"/>
      <c r="AC857" s="288"/>
      <c r="AD857" s="288"/>
      <c r="AE857" s="288"/>
      <c r="AF857" s="288"/>
      <c r="AG857" s="288"/>
      <c r="AH857" s="288"/>
      <c r="AI857" s="288"/>
      <c r="AJ857" s="288"/>
      <c r="AK857" s="288"/>
    </row>
    <row r="858" spans="1:37" ht="16">
      <c r="A858" s="288"/>
      <c r="B858" s="288"/>
      <c r="C858" s="288"/>
      <c r="D858" s="288"/>
      <c r="E858" s="288"/>
      <c r="F858" s="288"/>
      <c r="G858" s="288"/>
      <c r="H858" s="288"/>
      <c r="I858" s="288"/>
      <c r="J858" s="288"/>
      <c r="K858" s="288"/>
      <c r="L858" s="288"/>
      <c r="M858" s="288"/>
      <c r="N858" s="288"/>
      <c r="O858" s="288"/>
      <c r="P858" s="288"/>
      <c r="Q858" s="288"/>
      <c r="R858" s="288"/>
      <c r="S858" s="288"/>
      <c r="T858" s="309"/>
      <c r="U858" s="288"/>
      <c r="V858" s="288"/>
      <c r="W858" s="288"/>
      <c r="X858" s="288"/>
      <c r="Y858" s="288"/>
      <c r="Z858" s="288"/>
      <c r="AA858" s="288"/>
      <c r="AB858" s="288"/>
      <c r="AC858" s="288"/>
      <c r="AD858" s="288"/>
      <c r="AE858" s="288"/>
      <c r="AF858" s="288"/>
      <c r="AG858" s="288"/>
      <c r="AH858" s="288"/>
      <c r="AI858" s="288"/>
      <c r="AJ858" s="288"/>
      <c r="AK858" s="288"/>
    </row>
    <row r="859" spans="1:37" ht="16">
      <c r="A859" s="288"/>
      <c r="B859" s="288"/>
      <c r="C859" s="288"/>
      <c r="D859" s="288"/>
      <c r="E859" s="288"/>
      <c r="F859" s="288"/>
      <c r="G859" s="288"/>
      <c r="H859" s="288"/>
      <c r="I859" s="288"/>
      <c r="J859" s="288"/>
      <c r="K859" s="288"/>
      <c r="L859" s="288"/>
      <c r="M859" s="288"/>
      <c r="N859" s="288"/>
      <c r="O859" s="288"/>
      <c r="P859" s="288"/>
      <c r="Q859" s="288"/>
      <c r="R859" s="288"/>
      <c r="S859" s="288"/>
      <c r="T859" s="309"/>
      <c r="U859" s="288"/>
      <c r="V859" s="288"/>
      <c r="W859" s="288"/>
      <c r="X859" s="288"/>
      <c r="Y859" s="288"/>
      <c r="Z859" s="288"/>
      <c r="AA859" s="288"/>
      <c r="AB859" s="288"/>
      <c r="AC859" s="288"/>
      <c r="AD859" s="288"/>
      <c r="AE859" s="288"/>
      <c r="AF859" s="288"/>
      <c r="AG859" s="288"/>
      <c r="AH859" s="288"/>
      <c r="AI859" s="288"/>
      <c r="AJ859" s="288"/>
      <c r="AK859" s="288"/>
    </row>
    <row r="860" spans="1:37" ht="16">
      <c r="A860" s="288"/>
      <c r="B860" s="288"/>
      <c r="C860" s="288"/>
      <c r="D860" s="288"/>
      <c r="E860" s="288"/>
      <c r="F860" s="288"/>
      <c r="G860" s="288"/>
      <c r="H860" s="288"/>
      <c r="I860" s="288"/>
      <c r="J860" s="288"/>
      <c r="K860" s="288"/>
      <c r="L860" s="288"/>
      <c r="M860" s="288"/>
      <c r="N860" s="288"/>
      <c r="O860" s="288"/>
      <c r="P860" s="288"/>
      <c r="Q860" s="288"/>
      <c r="R860" s="288"/>
      <c r="S860" s="288"/>
      <c r="T860" s="309"/>
      <c r="U860" s="288"/>
      <c r="V860" s="288"/>
      <c r="W860" s="288"/>
      <c r="X860" s="288"/>
      <c r="Y860" s="288"/>
      <c r="Z860" s="288"/>
      <c r="AA860" s="288"/>
      <c r="AB860" s="288"/>
      <c r="AC860" s="288"/>
      <c r="AD860" s="288"/>
      <c r="AE860" s="288"/>
      <c r="AF860" s="288"/>
      <c r="AG860" s="288"/>
      <c r="AH860" s="288"/>
      <c r="AI860" s="288"/>
      <c r="AJ860" s="288"/>
      <c r="AK860" s="288"/>
    </row>
    <row r="861" spans="1:37" ht="16">
      <c r="A861" s="288"/>
      <c r="B861" s="288"/>
      <c r="C861" s="288"/>
      <c r="D861" s="288"/>
      <c r="E861" s="288"/>
      <c r="F861" s="288"/>
      <c r="G861" s="288"/>
      <c r="H861" s="288"/>
      <c r="I861" s="288"/>
      <c r="J861" s="288"/>
      <c r="K861" s="288"/>
      <c r="L861" s="288"/>
      <c r="M861" s="288"/>
      <c r="N861" s="288"/>
      <c r="O861" s="288"/>
      <c r="P861" s="288"/>
      <c r="Q861" s="288"/>
      <c r="R861" s="288"/>
      <c r="S861" s="288"/>
      <c r="T861" s="309"/>
      <c r="U861" s="288"/>
      <c r="V861" s="288"/>
      <c r="W861" s="288"/>
      <c r="X861" s="288"/>
      <c r="Y861" s="288"/>
      <c r="Z861" s="288"/>
      <c r="AA861" s="288"/>
      <c r="AB861" s="288"/>
      <c r="AC861" s="288"/>
      <c r="AD861" s="288"/>
      <c r="AE861" s="288"/>
      <c r="AF861" s="288"/>
      <c r="AG861" s="288"/>
      <c r="AH861" s="288"/>
      <c r="AI861" s="288"/>
      <c r="AJ861" s="288"/>
      <c r="AK861" s="288"/>
    </row>
    <row r="862" spans="1:37" ht="16">
      <c r="A862" s="288"/>
      <c r="B862" s="288"/>
      <c r="C862" s="288"/>
      <c r="D862" s="288"/>
      <c r="E862" s="288"/>
      <c r="F862" s="288"/>
      <c r="G862" s="288"/>
      <c r="H862" s="288"/>
      <c r="I862" s="288"/>
      <c r="J862" s="288"/>
      <c r="K862" s="288"/>
      <c r="L862" s="288"/>
      <c r="M862" s="288"/>
      <c r="N862" s="288"/>
      <c r="O862" s="288"/>
      <c r="P862" s="288"/>
      <c r="Q862" s="288"/>
      <c r="R862" s="288"/>
      <c r="S862" s="288"/>
      <c r="T862" s="309"/>
      <c r="U862" s="288"/>
      <c r="V862" s="288"/>
      <c r="W862" s="288"/>
      <c r="X862" s="288"/>
      <c r="Y862" s="288"/>
      <c r="Z862" s="288"/>
      <c r="AA862" s="288"/>
      <c r="AB862" s="288"/>
      <c r="AC862" s="288"/>
      <c r="AD862" s="288"/>
      <c r="AE862" s="288"/>
      <c r="AF862" s="288"/>
      <c r="AG862" s="288"/>
      <c r="AH862" s="288"/>
      <c r="AI862" s="288"/>
      <c r="AJ862" s="288"/>
      <c r="AK862" s="288"/>
    </row>
    <row r="863" spans="1:37" ht="16">
      <c r="A863" s="288"/>
      <c r="B863" s="288"/>
      <c r="C863" s="288"/>
      <c r="D863" s="288"/>
      <c r="E863" s="288"/>
      <c r="F863" s="288"/>
      <c r="G863" s="288"/>
      <c r="H863" s="288"/>
      <c r="I863" s="288"/>
      <c r="J863" s="288"/>
      <c r="K863" s="288"/>
      <c r="L863" s="288"/>
      <c r="M863" s="288"/>
      <c r="N863" s="288"/>
      <c r="O863" s="288"/>
      <c r="P863" s="288"/>
      <c r="Q863" s="288"/>
      <c r="R863" s="288"/>
      <c r="S863" s="288"/>
      <c r="T863" s="309"/>
      <c r="U863" s="288"/>
      <c r="V863" s="288"/>
      <c r="W863" s="288"/>
      <c r="X863" s="288"/>
      <c r="Y863" s="288"/>
      <c r="Z863" s="288"/>
      <c r="AA863" s="288"/>
      <c r="AB863" s="288"/>
      <c r="AC863" s="288"/>
      <c r="AD863" s="288"/>
      <c r="AE863" s="288"/>
      <c r="AF863" s="288"/>
      <c r="AG863" s="288"/>
      <c r="AH863" s="288"/>
      <c r="AI863" s="288"/>
      <c r="AJ863" s="288"/>
      <c r="AK863" s="288"/>
    </row>
    <row r="864" spans="1:37" ht="16">
      <c r="A864" s="288"/>
      <c r="B864" s="288"/>
      <c r="C864" s="288"/>
      <c r="D864" s="288"/>
      <c r="E864" s="288"/>
      <c r="F864" s="288"/>
      <c r="G864" s="288"/>
      <c r="H864" s="288"/>
      <c r="I864" s="288"/>
      <c r="J864" s="288"/>
      <c r="K864" s="288"/>
      <c r="L864" s="288"/>
      <c r="M864" s="288"/>
      <c r="N864" s="288"/>
      <c r="O864" s="288"/>
      <c r="P864" s="288"/>
      <c r="Q864" s="288"/>
      <c r="R864" s="288"/>
      <c r="S864" s="288"/>
      <c r="T864" s="309"/>
      <c r="U864" s="288"/>
      <c r="V864" s="288"/>
      <c r="W864" s="288"/>
      <c r="X864" s="288"/>
      <c r="Y864" s="288"/>
      <c r="Z864" s="288"/>
      <c r="AA864" s="288"/>
      <c r="AB864" s="288"/>
      <c r="AC864" s="288"/>
      <c r="AD864" s="288"/>
      <c r="AE864" s="288"/>
      <c r="AF864" s="288"/>
      <c r="AG864" s="288"/>
      <c r="AH864" s="288"/>
      <c r="AI864" s="288"/>
      <c r="AJ864" s="288"/>
      <c r="AK864" s="288"/>
    </row>
    <row r="865" spans="1:37" ht="16">
      <c r="A865" s="288"/>
      <c r="B865" s="288"/>
      <c r="C865" s="288"/>
      <c r="D865" s="288"/>
      <c r="E865" s="288"/>
      <c r="F865" s="288"/>
      <c r="G865" s="288"/>
      <c r="H865" s="288"/>
      <c r="I865" s="288"/>
      <c r="J865" s="288"/>
      <c r="K865" s="288"/>
      <c r="L865" s="288"/>
      <c r="M865" s="288"/>
      <c r="N865" s="288"/>
      <c r="O865" s="288"/>
      <c r="P865" s="288"/>
      <c r="Q865" s="288"/>
      <c r="R865" s="288"/>
      <c r="S865" s="288"/>
      <c r="T865" s="309"/>
      <c r="U865" s="288"/>
      <c r="V865" s="288"/>
      <c r="W865" s="288"/>
      <c r="X865" s="288"/>
      <c r="Y865" s="288"/>
      <c r="Z865" s="288"/>
      <c r="AA865" s="288"/>
      <c r="AB865" s="288"/>
      <c r="AC865" s="288"/>
      <c r="AD865" s="288"/>
      <c r="AE865" s="288"/>
      <c r="AF865" s="288"/>
      <c r="AG865" s="288"/>
      <c r="AH865" s="288"/>
      <c r="AI865" s="288"/>
      <c r="AJ865" s="288"/>
      <c r="AK865" s="288"/>
    </row>
    <row r="866" spans="1:37" ht="16">
      <c r="A866" s="288"/>
      <c r="B866" s="288"/>
      <c r="C866" s="288"/>
      <c r="D866" s="288"/>
      <c r="E866" s="288"/>
      <c r="F866" s="288"/>
      <c r="G866" s="288"/>
      <c r="H866" s="288"/>
      <c r="I866" s="288"/>
      <c r="J866" s="288"/>
      <c r="K866" s="288"/>
      <c r="L866" s="288"/>
      <c r="M866" s="288"/>
      <c r="N866" s="288"/>
      <c r="O866" s="288"/>
      <c r="P866" s="288"/>
      <c r="Q866" s="288"/>
      <c r="R866" s="288"/>
      <c r="S866" s="288"/>
      <c r="T866" s="309"/>
      <c r="U866" s="288"/>
      <c r="V866" s="288"/>
      <c r="W866" s="288"/>
      <c r="X866" s="288"/>
      <c r="Y866" s="288"/>
      <c r="Z866" s="288"/>
      <c r="AA866" s="288"/>
      <c r="AB866" s="288"/>
      <c r="AC866" s="288"/>
      <c r="AD866" s="288"/>
      <c r="AE866" s="288"/>
      <c r="AF866" s="288"/>
      <c r="AG866" s="288"/>
      <c r="AH866" s="288"/>
      <c r="AI866" s="288"/>
      <c r="AJ866" s="288"/>
      <c r="AK866" s="288"/>
    </row>
    <row r="867" spans="1:37" ht="16">
      <c r="A867" s="288"/>
      <c r="B867" s="288"/>
      <c r="C867" s="288"/>
      <c r="D867" s="288"/>
      <c r="E867" s="288"/>
      <c r="F867" s="288"/>
      <c r="G867" s="288"/>
      <c r="H867" s="288"/>
      <c r="I867" s="288"/>
      <c r="J867" s="288"/>
      <c r="K867" s="288"/>
      <c r="L867" s="288"/>
      <c r="M867" s="288"/>
      <c r="N867" s="288"/>
      <c r="O867" s="288"/>
      <c r="P867" s="288"/>
      <c r="Q867" s="288"/>
      <c r="R867" s="288"/>
      <c r="S867" s="288"/>
      <c r="T867" s="309"/>
      <c r="U867" s="288"/>
      <c r="V867" s="288"/>
      <c r="W867" s="288"/>
      <c r="X867" s="288"/>
      <c r="Y867" s="288"/>
      <c r="Z867" s="288"/>
      <c r="AA867" s="288"/>
      <c r="AB867" s="288"/>
      <c r="AC867" s="288"/>
      <c r="AD867" s="288"/>
      <c r="AE867" s="288"/>
      <c r="AF867" s="288"/>
      <c r="AG867" s="288"/>
      <c r="AH867" s="288"/>
      <c r="AI867" s="288"/>
      <c r="AJ867" s="288"/>
      <c r="AK867" s="288"/>
    </row>
    <row r="868" spans="1:37" ht="16">
      <c r="A868" s="288"/>
      <c r="B868" s="288"/>
      <c r="C868" s="288"/>
      <c r="D868" s="288"/>
      <c r="E868" s="288"/>
      <c r="F868" s="288"/>
      <c r="G868" s="288"/>
      <c r="H868" s="288"/>
      <c r="I868" s="288"/>
      <c r="J868" s="288"/>
      <c r="K868" s="288"/>
      <c r="L868" s="288"/>
      <c r="M868" s="288"/>
      <c r="N868" s="288"/>
      <c r="O868" s="288"/>
      <c r="P868" s="288"/>
      <c r="Q868" s="288"/>
      <c r="R868" s="288"/>
      <c r="S868" s="288"/>
      <c r="T868" s="309"/>
      <c r="U868" s="288"/>
      <c r="V868" s="288"/>
      <c r="W868" s="288"/>
      <c r="X868" s="288"/>
      <c r="Y868" s="288"/>
      <c r="Z868" s="288"/>
      <c r="AA868" s="288"/>
      <c r="AB868" s="288"/>
      <c r="AC868" s="288"/>
      <c r="AD868" s="288"/>
      <c r="AE868" s="288"/>
      <c r="AF868" s="288"/>
      <c r="AG868" s="288"/>
      <c r="AH868" s="288"/>
      <c r="AI868" s="288"/>
      <c r="AJ868" s="288"/>
      <c r="AK868" s="288"/>
    </row>
    <row r="869" spans="1:37" ht="16">
      <c r="A869" s="288"/>
      <c r="B869" s="288"/>
      <c r="C869" s="288"/>
      <c r="D869" s="288"/>
      <c r="E869" s="288"/>
      <c r="F869" s="288"/>
      <c r="G869" s="288"/>
      <c r="H869" s="288"/>
      <c r="I869" s="288"/>
      <c r="J869" s="288"/>
      <c r="K869" s="288"/>
      <c r="L869" s="288"/>
      <c r="M869" s="288"/>
      <c r="N869" s="288"/>
      <c r="O869" s="288"/>
      <c r="P869" s="288"/>
      <c r="Q869" s="288"/>
      <c r="R869" s="288"/>
      <c r="S869" s="288"/>
      <c r="T869" s="309"/>
      <c r="U869" s="288"/>
      <c r="V869" s="288"/>
      <c r="W869" s="288"/>
      <c r="X869" s="288"/>
      <c r="Y869" s="288"/>
      <c r="Z869" s="288"/>
      <c r="AA869" s="288"/>
      <c r="AB869" s="288"/>
      <c r="AC869" s="288"/>
      <c r="AD869" s="288"/>
      <c r="AE869" s="288"/>
      <c r="AF869" s="288"/>
      <c r="AG869" s="288"/>
      <c r="AH869" s="288"/>
      <c r="AI869" s="288"/>
      <c r="AJ869" s="288"/>
      <c r="AK869" s="288"/>
    </row>
    <row r="870" spans="1:37" ht="16">
      <c r="A870" s="288"/>
      <c r="B870" s="288"/>
      <c r="C870" s="288"/>
      <c r="D870" s="288"/>
      <c r="E870" s="288"/>
      <c r="F870" s="288"/>
      <c r="G870" s="288"/>
      <c r="H870" s="288"/>
      <c r="I870" s="288"/>
      <c r="J870" s="288"/>
      <c r="K870" s="288"/>
      <c r="L870" s="288"/>
      <c r="M870" s="288"/>
      <c r="N870" s="288"/>
      <c r="O870" s="288"/>
      <c r="P870" s="288"/>
      <c r="Q870" s="288"/>
      <c r="R870" s="288"/>
      <c r="S870" s="288"/>
      <c r="T870" s="309"/>
      <c r="U870" s="288"/>
      <c r="V870" s="288"/>
      <c r="W870" s="288"/>
      <c r="X870" s="288"/>
      <c r="Y870" s="288"/>
      <c r="Z870" s="288"/>
      <c r="AA870" s="288"/>
      <c r="AB870" s="288"/>
      <c r="AC870" s="288"/>
      <c r="AD870" s="288"/>
      <c r="AE870" s="288"/>
      <c r="AF870" s="288"/>
      <c r="AG870" s="288"/>
      <c r="AH870" s="288"/>
      <c r="AI870" s="288"/>
      <c r="AJ870" s="288"/>
      <c r="AK870" s="288"/>
    </row>
    <row r="871" spans="1:37" ht="16">
      <c r="A871" s="288"/>
      <c r="B871" s="288"/>
      <c r="C871" s="288"/>
      <c r="D871" s="288"/>
      <c r="E871" s="288"/>
      <c r="F871" s="288"/>
      <c r="G871" s="288"/>
      <c r="H871" s="288"/>
      <c r="I871" s="288"/>
      <c r="J871" s="288"/>
      <c r="K871" s="288"/>
      <c r="L871" s="288"/>
      <c r="M871" s="288"/>
      <c r="N871" s="288"/>
      <c r="O871" s="288"/>
      <c r="P871" s="288"/>
      <c r="Q871" s="288"/>
      <c r="R871" s="288"/>
      <c r="S871" s="288"/>
      <c r="T871" s="309"/>
      <c r="U871" s="288"/>
      <c r="V871" s="288"/>
      <c r="W871" s="288"/>
      <c r="X871" s="288"/>
      <c r="Y871" s="288"/>
      <c r="Z871" s="288"/>
      <c r="AA871" s="288"/>
      <c r="AB871" s="288"/>
      <c r="AC871" s="288"/>
      <c r="AD871" s="288"/>
      <c r="AE871" s="288"/>
      <c r="AF871" s="288"/>
      <c r="AG871" s="288"/>
      <c r="AH871" s="288"/>
      <c r="AI871" s="288"/>
      <c r="AJ871" s="288"/>
      <c r="AK871" s="288"/>
    </row>
    <row r="872" spans="1:37" ht="16">
      <c r="A872" s="288"/>
      <c r="B872" s="288"/>
      <c r="C872" s="288"/>
      <c r="D872" s="288"/>
      <c r="E872" s="288"/>
      <c r="F872" s="288"/>
      <c r="G872" s="288"/>
      <c r="H872" s="288"/>
      <c r="I872" s="288"/>
      <c r="J872" s="288"/>
      <c r="K872" s="288"/>
      <c r="L872" s="288"/>
      <c r="M872" s="288"/>
      <c r="N872" s="288"/>
      <c r="O872" s="288"/>
      <c r="P872" s="288"/>
      <c r="Q872" s="288"/>
      <c r="R872" s="288"/>
      <c r="S872" s="288"/>
      <c r="T872" s="309"/>
      <c r="U872" s="288"/>
      <c r="V872" s="288"/>
      <c r="W872" s="288"/>
      <c r="X872" s="288"/>
      <c r="Y872" s="288"/>
      <c r="Z872" s="288"/>
      <c r="AA872" s="288"/>
      <c r="AB872" s="288"/>
      <c r="AC872" s="288"/>
      <c r="AD872" s="288"/>
      <c r="AE872" s="288"/>
      <c r="AF872" s="288"/>
      <c r="AG872" s="288"/>
      <c r="AH872" s="288"/>
      <c r="AI872" s="288"/>
      <c r="AJ872" s="288"/>
      <c r="AK872" s="288"/>
    </row>
    <row r="873" spans="1:37" ht="16">
      <c r="A873" s="288"/>
      <c r="B873" s="288"/>
      <c r="C873" s="288"/>
      <c r="D873" s="288"/>
      <c r="E873" s="288"/>
      <c r="F873" s="288"/>
      <c r="G873" s="288"/>
      <c r="H873" s="288"/>
      <c r="I873" s="288"/>
      <c r="J873" s="288"/>
      <c r="K873" s="288"/>
      <c r="L873" s="288"/>
      <c r="M873" s="288"/>
      <c r="N873" s="288"/>
      <c r="O873" s="288"/>
      <c r="P873" s="288"/>
      <c r="Q873" s="288"/>
      <c r="R873" s="288"/>
      <c r="S873" s="288"/>
      <c r="T873" s="309"/>
      <c r="U873" s="288"/>
      <c r="V873" s="288"/>
      <c r="W873" s="288"/>
      <c r="X873" s="288"/>
      <c r="Y873" s="288"/>
      <c r="Z873" s="288"/>
      <c r="AA873" s="288"/>
      <c r="AB873" s="288"/>
      <c r="AC873" s="288"/>
      <c r="AD873" s="288"/>
      <c r="AE873" s="288"/>
      <c r="AF873" s="288"/>
      <c r="AG873" s="288"/>
      <c r="AH873" s="288"/>
      <c r="AI873" s="288"/>
      <c r="AJ873" s="288"/>
      <c r="AK873" s="288"/>
    </row>
    <row r="874" spans="1:37" ht="16">
      <c r="A874" s="288"/>
      <c r="B874" s="288"/>
      <c r="C874" s="288"/>
      <c r="D874" s="288"/>
      <c r="E874" s="288"/>
      <c r="F874" s="288"/>
      <c r="G874" s="288"/>
      <c r="H874" s="288"/>
      <c r="I874" s="288"/>
      <c r="J874" s="288"/>
      <c r="K874" s="288"/>
      <c r="L874" s="288"/>
      <c r="M874" s="288"/>
      <c r="N874" s="288"/>
      <c r="O874" s="288"/>
      <c r="P874" s="288"/>
      <c r="Q874" s="288"/>
      <c r="R874" s="288"/>
      <c r="S874" s="288"/>
      <c r="T874" s="309"/>
      <c r="U874" s="288"/>
      <c r="V874" s="288"/>
      <c r="W874" s="288"/>
      <c r="X874" s="288"/>
      <c r="Y874" s="288"/>
      <c r="Z874" s="288"/>
      <c r="AA874" s="288"/>
      <c r="AB874" s="288"/>
      <c r="AC874" s="288"/>
      <c r="AD874" s="288"/>
      <c r="AE874" s="288"/>
      <c r="AF874" s="288"/>
      <c r="AG874" s="288"/>
      <c r="AH874" s="288"/>
      <c r="AI874" s="288"/>
      <c r="AJ874" s="288"/>
      <c r="AK874" s="288"/>
    </row>
    <row r="875" spans="1:37" ht="16">
      <c r="A875" s="288"/>
      <c r="B875" s="288"/>
      <c r="C875" s="288"/>
      <c r="D875" s="288"/>
      <c r="E875" s="288"/>
      <c r="F875" s="288"/>
      <c r="G875" s="288"/>
      <c r="H875" s="288"/>
      <c r="I875" s="288"/>
      <c r="J875" s="288"/>
      <c r="K875" s="288"/>
      <c r="L875" s="288"/>
      <c r="M875" s="288"/>
      <c r="N875" s="288"/>
      <c r="O875" s="288"/>
      <c r="P875" s="288"/>
      <c r="Q875" s="288"/>
      <c r="R875" s="288"/>
      <c r="S875" s="288"/>
      <c r="T875" s="309"/>
      <c r="U875" s="288"/>
      <c r="V875" s="288"/>
      <c r="W875" s="288"/>
      <c r="X875" s="288"/>
      <c r="Y875" s="288"/>
      <c r="Z875" s="288"/>
      <c r="AA875" s="288"/>
      <c r="AB875" s="288"/>
      <c r="AC875" s="288"/>
      <c r="AD875" s="288"/>
      <c r="AE875" s="288"/>
      <c r="AF875" s="288"/>
      <c r="AG875" s="288"/>
      <c r="AH875" s="288"/>
      <c r="AI875" s="288"/>
      <c r="AJ875" s="288"/>
      <c r="AK875" s="288"/>
    </row>
    <row r="876" spans="1:37" ht="16">
      <c r="A876" s="288"/>
      <c r="B876" s="288"/>
      <c r="C876" s="288"/>
      <c r="D876" s="288"/>
      <c r="E876" s="288"/>
      <c r="F876" s="288"/>
      <c r="G876" s="288"/>
      <c r="H876" s="288"/>
      <c r="I876" s="288"/>
      <c r="J876" s="288"/>
      <c r="K876" s="288"/>
      <c r="L876" s="288"/>
      <c r="M876" s="288"/>
      <c r="N876" s="288"/>
      <c r="O876" s="288"/>
      <c r="P876" s="288"/>
      <c r="Q876" s="288"/>
      <c r="R876" s="288"/>
      <c r="S876" s="288"/>
      <c r="T876" s="309"/>
      <c r="U876" s="288"/>
      <c r="V876" s="288"/>
      <c r="W876" s="288"/>
      <c r="X876" s="288"/>
      <c r="Y876" s="288"/>
      <c r="Z876" s="288"/>
      <c r="AA876" s="288"/>
      <c r="AB876" s="288"/>
      <c r="AC876" s="288"/>
      <c r="AD876" s="288"/>
      <c r="AE876" s="288"/>
      <c r="AF876" s="288"/>
      <c r="AG876" s="288"/>
      <c r="AH876" s="288"/>
      <c r="AI876" s="288"/>
      <c r="AJ876" s="288"/>
      <c r="AK876" s="288"/>
    </row>
    <row r="877" spans="1:37" ht="16">
      <c r="A877" s="288"/>
      <c r="B877" s="288"/>
      <c r="C877" s="288"/>
      <c r="D877" s="288"/>
      <c r="E877" s="288"/>
      <c r="F877" s="288"/>
      <c r="G877" s="288"/>
      <c r="H877" s="288"/>
      <c r="I877" s="288"/>
      <c r="J877" s="288"/>
      <c r="K877" s="288"/>
      <c r="L877" s="288"/>
      <c r="M877" s="288"/>
      <c r="N877" s="288"/>
      <c r="O877" s="288"/>
      <c r="P877" s="288"/>
      <c r="Q877" s="288"/>
      <c r="R877" s="288"/>
      <c r="S877" s="288"/>
      <c r="T877" s="309"/>
      <c r="U877" s="288"/>
      <c r="V877" s="288"/>
      <c r="W877" s="288"/>
      <c r="X877" s="288"/>
      <c r="Y877" s="288"/>
      <c r="Z877" s="288"/>
      <c r="AA877" s="288"/>
      <c r="AB877" s="288"/>
      <c r="AC877" s="288"/>
      <c r="AD877" s="288"/>
      <c r="AE877" s="288"/>
      <c r="AF877" s="288"/>
      <c r="AG877" s="288"/>
      <c r="AH877" s="288"/>
      <c r="AI877" s="288"/>
      <c r="AJ877" s="288"/>
      <c r="AK877" s="288"/>
    </row>
    <row r="878" spans="1:37" ht="16">
      <c r="A878" s="288"/>
      <c r="B878" s="288"/>
      <c r="C878" s="288"/>
      <c r="D878" s="288"/>
      <c r="E878" s="288"/>
      <c r="F878" s="288"/>
      <c r="G878" s="288"/>
      <c r="H878" s="288"/>
      <c r="I878" s="288"/>
      <c r="J878" s="288"/>
      <c r="K878" s="288"/>
      <c r="L878" s="288"/>
      <c r="M878" s="288"/>
      <c r="N878" s="288"/>
      <c r="O878" s="288"/>
      <c r="P878" s="288"/>
      <c r="Q878" s="288"/>
      <c r="R878" s="288"/>
      <c r="S878" s="288"/>
      <c r="T878" s="309"/>
      <c r="U878" s="288"/>
      <c r="V878" s="288"/>
      <c r="W878" s="288"/>
      <c r="X878" s="288"/>
      <c r="Y878" s="288"/>
      <c r="Z878" s="288"/>
      <c r="AA878" s="288"/>
      <c r="AB878" s="288"/>
      <c r="AC878" s="288"/>
      <c r="AD878" s="288"/>
      <c r="AE878" s="288"/>
      <c r="AF878" s="288"/>
      <c r="AG878" s="288"/>
      <c r="AH878" s="288"/>
      <c r="AI878" s="288"/>
      <c r="AJ878" s="288"/>
      <c r="AK878" s="288"/>
    </row>
    <row r="879" spans="1:37" ht="16">
      <c r="A879" s="288"/>
      <c r="B879" s="288"/>
      <c r="C879" s="288"/>
      <c r="D879" s="288"/>
      <c r="E879" s="288"/>
      <c r="F879" s="288"/>
      <c r="G879" s="288"/>
      <c r="H879" s="288"/>
      <c r="I879" s="288"/>
      <c r="J879" s="288"/>
      <c r="K879" s="288"/>
      <c r="L879" s="288"/>
      <c r="M879" s="288"/>
      <c r="N879" s="288"/>
      <c r="O879" s="288"/>
      <c r="P879" s="288"/>
      <c r="Q879" s="288"/>
      <c r="R879" s="288"/>
      <c r="S879" s="288"/>
      <c r="T879" s="309"/>
      <c r="U879" s="288"/>
      <c r="V879" s="288"/>
      <c r="W879" s="288"/>
      <c r="X879" s="288"/>
      <c r="Y879" s="288"/>
      <c r="Z879" s="288"/>
      <c r="AA879" s="288"/>
      <c r="AB879" s="288"/>
      <c r="AC879" s="288"/>
      <c r="AD879" s="288"/>
      <c r="AE879" s="288"/>
      <c r="AF879" s="288"/>
      <c r="AG879" s="288"/>
      <c r="AH879" s="288"/>
      <c r="AI879" s="288"/>
      <c r="AJ879" s="288"/>
      <c r="AK879" s="288"/>
    </row>
    <row r="880" spans="1:37" ht="16">
      <c r="A880" s="288"/>
      <c r="B880" s="288"/>
      <c r="C880" s="288"/>
      <c r="D880" s="288"/>
      <c r="E880" s="288"/>
      <c r="F880" s="288"/>
      <c r="G880" s="288"/>
      <c r="H880" s="288"/>
      <c r="I880" s="288"/>
      <c r="J880" s="288"/>
      <c r="K880" s="288"/>
      <c r="L880" s="288"/>
      <c r="M880" s="288"/>
      <c r="N880" s="288"/>
      <c r="O880" s="288"/>
      <c r="P880" s="288"/>
      <c r="Q880" s="288"/>
      <c r="R880" s="288"/>
      <c r="S880" s="288"/>
      <c r="T880" s="309"/>
      <c r="U880" s="288"/>
      <c r="V880" s="288"/>
      <c r="W880" s="288"/>
      <c r="X880" s="288"/>
      <c r="Y880" s="288"/>
      <c r="Z880" s="288"/>
      <c r="AA880" s="288"/>
      <c r="AB880" s="288"/>
      <c r="AC880" s="288"/>
      <c r="AD880" s="288"/>
      <c r="AE880" s="288"/>
      <c r="AF880" s="288"/>
      <c r="AG880" s="288"/>
      <c r="AH880" s="288"/>
      <c r="AI880" s="288"/>
      <c r="AJ880" s="288"/>
      <c r="AK880" s="288"/>
    </row>
    <row r="881" spans="1:37" ht="16">
      <c r="A881" s="288"/>
      <c r="B881" s="288"/>
      <c r="C881" s="288"/>
      <c r="D881" s="288"/>
      <c r="E881" s="288"/>
      <c r="F881" s="288"/>
      <c r="G881" s="288"/>
      <c r="H881" s="288"/>
      <c r="I881" s="288"/>
      <c r="J881" s="288"/>
      <c r="K881" s="288"/>
      <c r="L881" s="288"/>
      <c r="M881" s="288"/>
      <c r="N881" s="288"/>
      <c r="O881" s="288"/>
      <c r="P881" s="288"/>
      <c r="Q881" s="288"/>
      <c r="R881" s="288"/>
      <c r="S881" s="288"/>
      <c r="T881" s="309"/>
      <c r="U881" s="288"/>
      <c r="V881" s="288"/>
      <c r="W881" s="288"/>
      <c r="X881" s="288"/>
      <c r="Y881" s="288"/>
      <c r="Z881" s="288"/>
      <c r="AA881" s="288"/>
      <c r="AB881" s="288"/>
      <c r="AC881" s="288"/>
      <c r="AD881" s="288"/>
      <c r="AE881" s="288"/>
      <c r="AF881" s="288"/>
      <c r="AG881" s="288"/>
      <c r="AH881" s="288"/>
      <c r="AI881" s="288"/>
      <c r="AJ881" s="288"/>
      <c r="AK881" s="288"/>
    </row>
    <row r="882" spans="1:37" ht="16">
      <c r="A882" s="288"/>
      <c r="B882" s="288"/>
      <c r="C882" s="288"/>
      <c r="D882" s="288"/>
      <c r="E882" s="288"/>
      <c r="F882" s="288"/>
      <c r="G882" s="288"/>
      <c r="H882" s="288"/>
      <c r="I882" s="288"/>
      <c r="J882" s="288"/>
      <c r="K882" s="288"/>
      <c r="L882" s="288"/>
      <c r="M882" s="288"/>
      <c r="N882" s="288"/>
      <c r="O882" s="288"/>
      <c r="P882" s="288"/>
      <c r="Q882" s="288"/>
      <c r="R882" s="288"/>
      <c r="S882" s="288"/>
      <c r="T882" s="309"/>
      <c r="U882" s="288"/>
      <c r="V882" s="288"/>
      <c r="W882" s="288"/>
      <c r="X882" s="288"/>
      <c r="Y882" s="288"/>
      <c r="Z882" s="288"/>
      <c r="AA882" s="288"/>
      <c r="AB882" s="288"/>
      <c r="AC882" s="288"/>
      <c r="AD882" s="288"/>
      <c r="AE882" s="288"/>
      <c r="AF882" s="288"/>
      <c r="AG882" s="288"/>
      <c r="AH882" s="288"/>
      <c r="AI882" s="288"/>
      <c r="AJ882" s="288"/>
      <c r="AK882" s="288"/>
    </row>
    <row r="883" spans="1:37" ht="16">
      <c r="A883" s="288"/>
      <c r="B883" s="288"/>
      <c r="C883" s="288"/>
      <c r="D883" s="288"/>
      <c r="E883" s="288"/>
      <c r="F883" s="288"/>
      <c r="G883" s="288"/>
      <c r="H883" s="288"/>
      <c r="I883" s="288"/>
      <c r="J883" s="288"/>
      <c r="K883" s="288"/>
      <c r="L883" s="288"/>
      <c r="M883" s="288"/>
      <c r="N883" s="288"/>
      <c r="O883" s="288"/>
      <c r="P883" s="288"/>
      <c r="Q883" s="288"/>
      <c r="R883" s="288"/>
      <c r="S883" s="288"/>
      <c r="T883" s="309"/>
      <c r="U883" s="288"/>
      <c r="V883" s="288"/>
      <c r="W883" s="288"/>
      <c r="X883" s="288"/>
      <c r="Y883" s="288"/>
      <c r="Z883" s="288"/>
      <c r="AA883" s="288"/>
      <c r="AB883" s="288"/>
      <c r="AC883" s="288"/>
      <c r="AD883" s="288"/>
      <c r="AE883" s="288"/>
      <c r="AF883" s="288"/>
      <c r="AG883" s="288"/>
      <c r="AH883" s="288"/>
      <c r="AI883" s="288"/>
      <c r="AJ883" s="288"/>
      <c r="AK883" s="288"/>
    </row>
    <row r="884" spans="1:37" ht="16">
      <c r="A884" s="288"/>
      <c r="B884" s="288"/>
      <c r="C884" s="288"/>
      <c r="D884" s="288"/>
      <c r="E884" s="288"/>
      <c r="F884" s="288"/>
      <c r="G884" s="288"/>
      <c r="H884" s="288"/>
      <c r="I884" s="288"/>
      <c r="J884" s="288"/>
      <c r="K884" s="288"/>
      <c r="L884" s="288"/>
      <c r="M884" s="288"/>
      <c r="N884" s="288"/>
      <c r="O884" s="288"/>
      <c r="P884" s="288"/>
      <c r="Q884" s="288"/>
      <c r="R884" s="288"/>
      <c r="S884" s="288"/>
      <c r="T884" s="309"/>
      <c r="U884" s="288"/>
      <c r="V884" s="288"/>
      <c r="W884" s="288"/>
      <c r="X884" s="288"/>
      <c r="Y884" s="288"/>
      <c r="Z884" s="288"/>
      <c r="AA884" s="288"/>
      <c r="AB884" s="288"/>
      <c r="AC884" s="288"/>
      <c r="AD884" s="288"/>
      <c r="AE884" s="288"/>
      <c r="AF884" s="288"/>
      <c r="AG884" s="288"/>
      <c r="AH884" s="288"/>
      <c r="AI884" s="288"/>
      <c r="AJ884" s="288"/>
      <c r="AK884" s="288"/>
    </row>
    <row r="885" spans="1:37" ht="16">
      <c r="A885" s="288"/>
      <c r="B885" s="288"/>
      <c r="C885" s="288"/>
      <c r="D885" s="288"/>
      <c r="E885" s="288"/>
      <c r="F885" s="288"/>
      <c r="G885" s="288"/>
      <c r="H885" s="288"/>
      <c r="I885" s="288"/>
      <c r="J885" s="288"/>
      <c r="K885" s="288"/>
      <c r="L885" s="288"/>
      <c r="M885" s="288"/>
      <c r="N885" s="288"/>
      <c r="O885" s="288"/>
      <c r="P885" s="288"/>
      <c r="Q885" s="288"/>
      <c r="R885" s="288"/>
      <c r="S885" s="288"/>
      <c r="T885" s="309"/>
      <c r="U885" s="288"/>
      <c r="V885" s="288"/>
      <c r="W885" s="288"/>
      <c r="X885" s="288"/>
      <c r="Y885" s="288"/>
      <c r="Z885" s="288"/>
      <c r="AA885" s="288"/>
      <c r="AB885" s="288"/>
      <c r="AC885" s="288"/>
      <c r="AD885" s="288"/>
      <c r="AE885" s="288"/>
      <c r="AF885" s="288"/>
      <c r="AG885" s="288"/>
      <c r="AH885" s="288"/>
      <c r="AI885" s="288"/>
      <c r="AJ885" s="288"/>
      <c r="AK885" s="288"/>
    </row>
    <row r="886" spans="1:37" ht="16">
      <c r="A886" s="288"/>
      <c r="B886" s="288"/>
      <c r="C886" s="288"/>
      <c r="D886" s="288"/>
      <c r="E886" s="288"/>
      <c r="F886" s="288"/>
      <c r="G886" s="288"/>
      <c r="H886" s="288"/>
      <c r="I886" s="288"/>
      <c r="J886" s="288"/>
      <c r="K886" s="288"/>
      <c r="L886" s="288"/>
      <c r="M886" s="288"/>
      <c r="N886" s="288"/>
      <c r="O886" s="288"/>
      <c r="P886" s="288"/>
      <c r="Q886" s="288"/>
      <c r="R886" s="288"/>
      <c r="S886" s="288"/>
      <c r="T886" s="309"/>
      <c r="U886" s="288"/>
      <c r="V886" s="288"/>
      <c r="W886" s="288"/>
      <c r="X886" s="288"/>
      <c r="Y886" s="288"/>
      <c r="Z886" s="288"/>
      <c r="AA886" s="288"/>
      <c r="AB886" s="288"/>
      <c r="AC886" s="288"/>
      <c r="AD886" s="288"/>
      <c r="AE886" s="288"/>
      <c r="AF886" s="288"/>
      <c r="AG886" s="288"/>
      <c r="AH886" s="288"/>
      <c r="AI886" s="288"/>
      <c r="AJ886" s="288"/>
      <c r="AK886" s="288"/>
    </row>
    <row r="887" spans="1:37" ht="16">
      <c r="A887" s="288"/>
      <c r="B887" s="288"/>
      <c r="C887" s="288"/>
      <c r="D887" s="288"/>
      <c r="E887" s="288"/>
      <c r="F887" s="288"/>
      <c r="G887" s="288"/>
      <c r="H887" s="288"/>
      <c r="I887" s="288"/>
      <c r="J887" s="288"/>
      <c r="K887" s="288"/>
      <c r="L887" s="288"/>
      <c r="M887" s="288"/>
      <c r="N887" s="288"/>
      <c r="O887" s="288"/>
      <c r="P887" s="288"/>
      <c r="Q887" s="288"/>
      <c r="R887" s="288"/>
      <c r="S887" s="288"/>
      <c r="T887" s="309"/>
      <c r="U887" s="288"/>
      <c r="V887" s="288"/>
      <c r="W887" s="288"/>
      <c r="X887" s="288"/>
      <c r="Y887" s="288"/>
      <c r="Z887" s="288"/>
      <c r="AA887" s="288"/>
      <c r="AB887" s="288"/>
      <c r="AC887" s="288"/>
      <c r="AD887" s="288"/>
      <c r="AE887" s="288"/>
      <c r="AF887" s="288"/>
      <c r="AG887" s="288"/>
      <c r="AH887" s="288"/>
      <c r="AI887" s="288"/>
      <c r="AJ887" s="288"/>
      <c r="AK887" s="288"/>
    </row>
    <row r="888" spans="1:37" ht="16">
      <c r="A888" s="288"/>
      <c r="B888" s="288"/>
      <c r="C888" s="288"/>
      <c r="D888" s="288"/>
      <c r="E888" s="288"/>
      <c r="F888" s="288"/>
      <c r="G888" s="288"/>
      <c r="H888" s="288"/>
      <c r="I888" s="288"/>
      <c r="J888" s="288"/>
      <c r="K888" s="288"/>
      <c r="L888" s="288"/>
      <c r="M888" s="288"/>
      <c r="N888" s="288"/>
      <c r="O888" s="288"/>
      <c r="P888" s="288"/>
      <c r="Q888" s="288"/>
      <c r="R888" s="288"/>
      <c r="S888" s="288"/>
      <c r="T888" s="309"/>
      <c r="U888" s="288"/>
      <c r="V888" s="288"/>
      <c r="W888" s="288"/>
      <c r="X888" s="288"/>
      <c r="Y888" s="288"/>
      <c r="Z888" s="288"/>
      <c r="AA888" s="288"/>
      <c r="AB888" s="288"/>
      <c r="AC888" s="288"/>
      <c r="AD888" s="288"/>
      <c r="AE888" s="288"/>
      <c r="AF888" s="288"/>
      <c r="AG888" s="288"/>
      <c r="AH888" s="288"/>
      <c r="AI888" s="288"/>
      <c r="AJ888" s="288"/>
      <c r="AK888" s="288"/>
    </row>
    <row r="889" spans="1:37" ht="16">
      <c r="A889" s="288"/>
      <c r="B889" s="288"/>
      <c r="C889" s="288"/>
      <c r="D889" s="288"/>
      <c r="E889" s="288"/>
      <c r="F889" s="288"/>
      <c r="G889" s="288"/>
      <c r="H889" s="288"/>
      <c r="I889" s="288"/>
      <c r="J889" s="288"/>
      <c r="K889" s="288"/>
      <c r="L889" s="288"/>
      <c r="M889" s="288"/>
      <c r="N889" s="288"/>
      <c r="O889" s="288"/>
      <c r="P889" s="288"/>
      <c r="Q889" s="288"/>
      <c r="R889" s="288"/>
      <c r="S889" s="288"/>
      <c r="T889" s="309"/>
      <c r="U889" s="288"/>
      <c r="V889" s="288"/>
      <c r="W889" s="288"/>
      <c r="X889" s="288"/>
      <c r="Y889" s="288"/>
      <c r="Z889" s="288"/>
      <c r="AA889" s="288"/>
      <c r="AB889" s="288"/>
      <c r="AC889" s="288"/>
      <c r="AD889" s="288"/>
      <c r="AE889" s="288"/>
      <c r="AF889" s="288"/>
      <c r="AG889" s="288"/>
      <c r="AH889" s="288"/>
      <c r="AI889" s="288"/>
      <c r="AJ889" s="288"/>
      <c r="AK889" s="288"/>
    </row>
    <row r="890" spans="1:37" ht="16">
      <c r="A890" s="288"/>
      <c r="B890" s="288"/>
      <c r="C890" s="288"/>
      <c r="D890" s="288"/>
      <c r="E890" s="288"/>
      <c r="F890" s="288"/>
      <c r="G890" s="288"/>
      <c r="H890" s="288"/>
      <c r="I890" s="288"/>
      <c r="J890" s="288"/>
      <c r="K890" s="288"/>
      <c r="L890" s="288"/>
      <c r="M890" s="288"/>
      <c r="N890" s="288"/>
      <c r="O890" s="288"/>
      <c r="P890" s="288"/>
      <c r="Q890" s="288"/>
      <c r="R890" s="288"/>
      <c r="S890" s="288"/>
      <c r="T890" s="309"/>
      <c r="U890" s="288"/>
      <c r="V890" s="288"/>
      <c r="W890" s="288"/>
      <c r="X890" s="288"/>
      <c r="Y890" s="288"/>
      <c r="Z890" s="288"/>
      <c r="AA890" s="288"/>
      <c r="AB890" s="288"/>
      <c r="AC890" s="288"/>
      <c r="AD890" s="288"/>
      <c r="AE890" s="288"/>
      <c r="AF890" s="288"/>
      <c r="AG890" s="288"/>
      <c r="AH890" s="288"/>
      <c r="AI890" s="288"/>
      <c r="AJ890" s="288"/>
      <c r="AK890" s="288"/>
    </row>
    <row r="891" spans="1:37" ht="16">
      <c r="A891" s="288"/>
      <c r="B891" s="288"/>
      <c r="C891" s="288"/>
      <c r="D891" s="288"/>
      <c r="E891" s="288"/>
      <c r="F891" s="288"/>
      <c r="G891" s="288"/>
      <c r="H891" s="288"/>
      <c r="I891" s="288"/>
      <c r="J891" s="288"/>
      <c r="K891" s="288"/>
      <c r="L891" s="288"/>
      <c r="M891" s="288"/>
      <c r="N891" s="288"/>
      <c r="O891" s="288"/>
      <c r="P891" s="288"/>
      <c r="Q891" s="288"/>
      <c r="R891" s="288"/>
      <c r="S891" s="288"/>
      <c r="T891" s="309"/>
      <c r="U891" s="288"/>
      <c r="V891" s="288"/>
      <c r="W891" s="288"/>
      <c r="X891" s="288"/>
      <c r="Y891" s="288"/>
      <c r="Z891" s="288"/>
      <c r="AA891" s="288"/>
      <c r="AB891" s="288"/>
      <c r="AC891" s="288"/>
      <c r="AD891" s="288"/>
      <c r="AE891" s="288"/>
      <c r="AF891" s="288"/>
      <c r="AG891" s="288"/>
      <c r="AH891" s="288"/>
      <c r="AI891" s="288"/>
      <c r="AJ891" s="288"/>
      <c r="AK891" s="288"/>
    </row>
    <row r="892" spans="1:37" ht="16">
      <c r="A892" s="288"/>
      <c r="B892" s="288"/>
      <c r="C892" s="288"/>
      <c r="D892" s="288"/>
      <c r="E892" s="288"/>
      <c r="F892" s="288"/>
      <c r="G892" s="288"/>
      <c r="H892" s="288"/>
      <c r="I892" s="288"/>
      <c r="J892" s="288"/>
      <c r="K892" s="288"/>
      <c r="L892" s="288"/>
      <c r="M892" s="288"/>
      <c r="N892" s="288"/>
      <c r="O892" s="288"/>
      <c r="P892" s="288"/>
      <c r="Q892" s="288"/>
      <c r="R892" s="288"/>
      <c r="S892" s="288"/>
      <c r="T892" s="309"/>
      <c r="U892" s="288"/>
      <c r="V892" s="288"/>
      <c r="W892" s="288"/>
      <c r="X892" s="288"/>
      <c r="Y892" s="288"/>
      <c r="Z892" s="288"/>
      <c r="AA892" s="288"/>
      <c r="AB892" s="288"/>
      <c r="AC892" s="288"/>
      <c r="AD892" s="288"/>
      <c r="AE892" s="288"/>
      <c r="AF892" s="288"/>
      <c r="AG892" s="288"/>
      <c r="AH892" s="288"/>
      <c r="AI892" s="288"/>
      <c r="AJ892" s="288"/>
      <c r="AK892" s="288"/>
    </row>
    <row r="893" spans="1:37" ht="16">
      <c r="A893" s="288"/>
      <c r="B893" s="288"/>
      <c r="C893" s="288"/>
      <c r="D893" s="288"/>
      <c r="E893" s="288"/>
      <c r="F893" s="288"/>
      <c r="G893" s="288"/>
      <c r="H893" s="288"/>
      <c r="I893" s="288"/>
      <c r="J893" s="288"/>
      <c r="K893" s="288"/>
      <c r="L893" s="288"/>
      <c r="M893" s="288"/>
      <c r="N893" s="288"/>
      <c r="O893" s="288"/>
      <c r="P893" s="288"/>
      <c r="Q893" s="288"/>
      <c r="R893" s="288"/>
      <c r="S893" s="288"/>
      <c r="T893" s="309"/>
      <c r="U893" s="288"/>
      <c r="V893" s="288"/>
      <c r="W893" s="288"/>
      <c r="X893" s="288"/>
      <c r="Y893" s="288"/>
      <c r="Z893" s="288"/>
      <c r="AA893" s="288"/>
      <c r="AB893" s="288"/>
      <c r="AC893" s="288"/>
      <c r="AD893" s="288"/>
      <c r="AE893" s="288"/>
      <c r="AF893" s="288"/>
      <c r="AG893" s="288"/>
      <c r="AH893" s="288"/>
      <c r="AI893" s="288"/>
      <c r="AJ893" s="288"/>
      <c r="AK893" s="288"/>
    </row>
    <row r="894" spans="1:37" ht="16">
      <c r="A894" s="288"/>
      <c r="B894" s="288"/>
      <c r="C894" s="288"/>
      <c r="D894" s="288"/>
      <c r="E894" s="288"/>
      <c r="F894" s="288"/>
      <c r="G894" s="288"/>
      <c r="H894" s="288"/>
      <c r="I894" s="288"/>
      <c r="J894" s="288"/>
      <c r="K894" s="288"/>
      <c r="L894" s="288"/>
      <c r="M894" s="288"/>
      <c r="N894" s="288"/>
      <c r="O894" s="288"/>
      <c r="P894" s="288"/>
      <c r="Q894" s="288"/>
      <c r="R894" s="288"/>
      <c r="S894" s="288"/>
      <c r="T894" s="309"/>
      <c r="U894" s="288"/>
      <c r="V894" s="288"/>
      <c r="W894" s="288"/>
      <c r="X894" s="288"/>
      <c r="Y894" s="288"/>
      <c r="Z894" s="288"/>
      <c r="AA894" s="288"/>
      <c r="AB894" s="288"/>
      <c r="AC894" s="288"/>
      <c r="AD894" s="288"/>
      <c r="AE894" s="288"/>
      <c r="AF894" s="288"/>
      <c r="AG894" s="288"/>
      <c r="AH894" s="288"/>
      <c r="AI894" s="288"/>
      <c r="AJ894" s="288"/>
      <c r="AK894" s="288"/>
    </row>
    <row r="895" spans="1:37" ht="16">
      <c r="A895" s="288"/>
      <c r="B895" s="288"/>
      <c r="C895" s="288"/>
      <c r="D895" s="288"/>
      <c r="E895" s="288"/>
      <c r="F895" s="288"/>
      <c r="G895" s="288"/>
      <c r="H895" s="288"/>
      <c r="I895" s="288"/>
      <c r="J895" s="288"/>
      <c r="K895" s="288"/>
      <c r="L895" s="288"/>
      <c r="M895" s="288"/>
      <c r="N895" s="288"/>
      <c r="O895" s="288"/>
      <c r="P895" s="288"/>
      <c r="Q895" s="288"/>
      <c r="R895" s="288"/>
      <c r="S895" s="288"/>
      <c r="T895" s="309"/>
      <c r="U895" s="288"/>
      <c r="V895" s="288"/>
      <c r="W895" s="288"/>
      <c r="X895" s="288"/>
      <c r="Y895" s="288"/>
      <c r="Z895" s="288"/>
      <c r="AA895" s="288"/>
      <c r="AB895" s="288"/>
      <c r="AC895" s="288"/>
      <c r="AD895" s="288"/>
      <c r="AE895" s="288"/>
      <c r="AF895" s="288"/>
      <c r="AG895" s="288"/>
      <c r="AH895" s="288"/>
      <c r="AI895" s="288"/>
      <c r="AJ895" s="288"/>
      <c r="AK895" s="288"/>
    </row>
    <row r="896" spans="1:37" ht="16">
      <c r="A896" s="288"/>
      <c r="B896" s="288"/>
      <c r="C896" s="288"/>
      <c r="D896" s="288"/>
      <c r="E896" s="288"/>
      <c r="F896" s="288"/>
      <c r="G896" s="288"/>
      <c r="H896" s="288"/>
      <c r="I896" s="288"/>
      <c r="J896" s="288"/>
      <c r="K896" s="288"/>
      <c r="L896" s="288"/>
      <c r="M896" s="288"/>
      <c r="N896" s="288"/>
      <c r="O896" s="288"/>
      <c r="P896" s="288"/>
      <c r="Q896" s="288"/>
      <c r="R896" s="288"/>
      <c r="S896" s="288"/>
      <c r="T896" s="309"/>
      <c r="U896" s="288"/>
      <c r="V896" s="288"/>
      <c r="W896" s="288"/>
      <c r="X896" s="288"/>
      <c r="Y896" s="288"/>
      <c r="Z896" s="288"/>
      <c r="AA896" s="288"/>
      <c r="AB896" s="288"/>
      <c r="AC896" s="288"/>
      <c r="AD896" s="288"/>
      <c r="AE896" s="288"/>
      <c r="AF896" s="288"/>
      <c r="AG896" s="288"/>
      <c r="AH896" s="288"/>
      <c r="AI896" s="288"/>
      <c r="AJ896" s="288"/>
      <c r="AK896" s="288"/>
    </row>
    <row r="897" spans="1:37" ht="16">
      <c r="A897" s="288"/>
      <c r="B897" s="288"/>
      <c r="C897" s="288"/>
      <c r="D897" s="288"/>
      <c r="E897" s="288"/>
      <c r="F897" s="288"/>
      <c r="G897" s="288"/>
      <c r="H897" s="288"/>
      <c r="I897" s="288"/>
      <c r="J897" s="288"/>
      <c r="K897" s="288"/>
      <c r="L897" s="288"/>
      <c r="M897" s="288"/>
      <c r="N897" s="288"/>
      <c r="O897" s="288"/>
      <c r="P897" s="288"/>
      <c r="Q897" s="288"/>
      <c r="R897" s="288"/>
      <c r="S897" s="288"/>
      <c r="T897" s="309"/>
      <c r="U897" s="288"/>
      <c r="V897" s="288"/>
      <c r="W897" s="288"/>
      <c r="X897" s="288"/>
      <c r="Y897" s="288"/>
      <c r="Z897" s="288"/>
      <c r="AA897" s="288"/>
      <c r="AB897" s="288"/>
      <c r="AC897" s="288"/>
      <c r="AD897" s="288"/>
      <c r="AE897" s="288"/>
      <c r="AF897" s="288"/>
      <c r="AG897" s="288"/>
      <c r="AH897" s="288"/>
      <c r="AI897" s="288"/>
      <c r="AJ897" s="288"/>
      <c r="AK897" s="288"/>
    </row>
    <row r="898" spans="1:37" ht="16">
      <c r="A898" s="288"/>
      <c r="B898" s="288"/>
      <c r="C898" s="288"/>
      <c r="D898" s="288"/>
      <c r="E898" s="288"/>
      <c r="F898" s="288"/>
      <c r="G898" s="288"/>
      <c r="H898" s="288"/>
      <c r="I898" s="288"/>
      <c r="J898" s="288"/>
      <c r="K898" s="288"/>
      <c r="L898" s="288"/>
      <c r="M898" s="288"/>
      <c r="N898" s="288"/>
      <c r="O898" s="288"/>
      <c r="P898" s="288"/>
      <c r="Q898" s="288"/>
      <c r="R898" s="288"/>
      <c r="S898" s="288"/>
      <c r="T898" s="309"/>
      <c r="U898" s="288"/>
      <c r="V898" s="288"/>
      <c r="W898" s="288"/>
      <c r="X898" s="288"/>
      <c r="Y898" s="288"/>
      <c r="Z898" s="288"/>
      <c r="AA898" s="288"/>
      <c r="AB898" s="288"/>
      <c r="AC898" s="288"/>
      <c r="AD898" s="288"/>
      <c r="AE898" s="288"/>
      <c r="AF898" s="288"/>
      <c r="AG898" s="288"/>
      <c r="AH898" s="288"/>
      <c r="AI898" s="288"/>
      <c r="AJ898" s="288"/>
      <c r="AK898" s="288"/>
    </row>
    <row r="899" spans="1:37" ht="16">
      <c r="A899" s="288"/>
      <c r="B899" s="288"/>
      <c r="C899" s="288"/>
      <c r="D899" s="288"/>
      <c r="E899" s="288"/>
      <c r="F899" s="288"/>
      <c r="G899" s="288"/>
      <c r="H899" s="288"/>
      <c r="I899" s="288"/>
      <c r="J899" s="288"/>
      <c r="K899" s="288"/>
      <c r="L899" s="288"/>
      <c r="M899" s="288"/>
      <c r="N899" s="288"/>
      <c r="O899" s="288"/>
      <c r="P899" s="288"/>
      <c r="Q899" s="288"/>
      <c r="R899" s="288"/>
      <c r="S899" s="288"/>
      <c r="T899" s="309"/>
      <c r="U899" s="288"/>
      <c r="V899" s="288"/>
      <c r="W899" s="288"/>
      <c r="X899" s="288"/>
      <c r="Y899" s="288"/>
      <c r="Z899" s="288"/>
      <c r="AA899" s="288"/>
      <c r="AB899" s="288"/>
      <c r="AC899" s="288"/>
      <c r="AD899" s="288"/>
      <c r="AE899" s="288"/>
      <c r="AF899" s="288"/>
      <c r="AG899" s="288"/>
      <c r="AH899" s="288"/>
      <c r="AI899" s="288"/>
      <c r="AJ899" s="288"/>
      <c r="AK899" s="288"/>
    </row>
    <row r="900" spans="1:37" ht="16">
      <c r="A900" s="288"/>
      <c r="B900" s="288"/>
      <c r="C900" s="288"/>
      <c r="D900" s="288"/>
      <c r="E900" s="288"/>
      <c r="F900" s="288"/>
      <c r="G900" s="288"/>
      <c r="H900" s="288"/>
      <c r="I900" s="288"/>
      <c r="J900" s="288"/>
      <c r="K900" s="288"/>
      <c r="L900" s="288"/>
      <c r="M900" s="288"/>
      <c r="N900" s="288"/>
      <c r="O900" s="288"/>
      <c r="P900" s="288"/>
      <c r="Q900" s="288"/>
      <c r="R900" s="288"/>
      <c r="S900" s="288"/>
      <c r="T900" s="309"/>
      <c r="U900" s="288"/>
      <c r="V900" s="288"/>
      <c r="W900" s="288"/>
      <c r="X900" s="288"/>
      <c r="Y900" s="288"/>
      <c r="Z900" s="288"/>
      <c r="AA900" s="288"/>
      <c r="AB900" s="288"/>
      <c r="AC900" s="288"/>
      <c r="AD900" s="288"/>
      <c r="AE900" s="288"/>
      <c r="AF900" s="288"/>
      <c r="AG900" s="288"/>
      <c r="AH900" s="288"/>
      <c r="AI900" s="288"/>
      <c r="AJ900" s="288"/>
      <c r="AK900" s="288"/>
    </row>
    <row r="901" spans="1:37" ht="16">
      <c r="A901" s="288"/>
      <c r="B901" s="288"/>
      <c r="C901" s="288"/>
      <c r="D901" s="288"/>
      <c r="E901" s="288"/>
      <c r="F901" s="288"/>
      <c r="G901" s="288"/>
      <c r="H901" s="288"/>
      <c r="I901" s="288"/>
      <c r="J901" s="288"/>
      <c r="K901" s="288"/>
      <c r="L901" s="288"/>
      <c r="M901" s="288"/>
      <c r="N901" s="288"/>
      <c r="O901" s="288"/>
      <c r="P901" s="288"/>
      <c r="Q901" s="288"/>
      <c r="R901" s="288"/>
      <c r="S901" s="288"/>
      <c r="T901" s="309"/>
      <c r="U901" s="288"/>
      <c r="V901" s="288"/>
      <c r="W901" s="288"/>
      <c r="X901" s="288"/>
      <c r="Y901" s="288"/>
      <c r="Z901" s="288"/>
      <c r="AA901" s="288"/>
      <c r="AB901" s="288"/>
      <c r="AC901" s="288"/>
      <c r="AD901" s="288"/>
      <c r="AE901" s="288"/>
      <c r="AF901" s="288"/>
      <c r="AG901" s="288"/>
      <c r="AH901" s="288"/>
      <c r="AI901" s="288"/>
      <c r="AJ901" s="288"/>
      <c r="AK901" s="288"/>
    </row>
    <row r="902" spans="1:37" ht="16">
      <c r="A902" s="288"/>
      <c r="B902" s="288"/>
      <c r="C902" s="288"/>
      <c r="D902" s="288"/>
      <c r="E902" s="288"/>
      <c r="F902" s="288"/>
      <c r="G902" s="288"/>
      <c r="H902" s="288"/>
      <c r="I902" s="288"/>
      <c r="J902" s="288"/>
      <c r="K902" s="288"/>
      <c r="L902" s="288"/>
      <c r="M902" s="288"/>
      <c r="N902" s="288"/>
      <c r="O902" s="288"/>
      <c r="P902" s="288"/>
      <c r="Q902" s="288"/>
      <c r="R902" s="288"/>
      <c r="S902" s="288"/>
      <c r="T902" s="309"/>
      <c r="U902" s="288"/>
      <c r="V902" s="288"/>
      <c r="W902" s="288"/>
      <c r="X902" s="288"/>
      <c r="Y902" s="288"/>
      <c r="Z902" s="288"/>
      <c r="AA902" s="288"/>
      <c r="AB902" s="288"/>
      <c r="AC902" s="288"/>
      <c r="AD902" s="288"/>
      <c r="AE902" s="288"/>
      <c r="AF902" s="288"/>
      <c r="AG902" s="288"/>
      <c r="AH902" s="288"/>
      <c r="AI902" s="288"/>
      <c r="AJ902" s="288"/>
      <c r="AK902" s="288"/>
    </row>
    <row r="903" spans="1:37" ht="16">
      <c r="A903" s="288"/>
      <c r="B903" s="288"/>
      <c r="C903" s="288"/>
      <c r="D903" s="288"/>
      <c r="E903" s="288"/>
      <c r="F903" s="288"/>
      <c r="G903" s="288"/>
      <c r="H903" s="288"/>
      <c r="I903" s="288"/>
      <c r="J903" s="288"/>
      <c r="K903" s="288"/>
      <c r="L903" s="288"/>
      <c r="M903" s="288"/>
      <c r="N903" s="288"/>
      <c r="O903" s="288"/>
      <c r="P903" s="288"/>
      <c r="Q903" s="288"/>
      <c r="R903" s="288"/>
      <c r="S903" s="288"/>
      <c r="T903" s="309"/>
      <c r="U903" s="288"/>
      <c r="V903" s="288"/>
      <c r="W903" s="288"/>
      <c r="X903" s="288"/>
      <c r="Y903" s="288"/>
      <c r="Z903" s="288"/>
      <c r="AA903" s="288"/>
      <c r="AB903" s="288"/>
      <c r="AC903" s="288"/>
      <c r="AD903" s="288"/>
      <c r="AE903" s="288"/>
      <c r="AF903" s="288"/>
      <c r="AG903" s="288"/>
      <c r="AH903" s="288"/>
      <c r="AI903" s="288"/>
      <c r="AJ903" s="288"/>
      <c r="AK903" s="288"/>
    </row>
    <row r="904" spans="1:37" ht="16">
      <c r="A904" s="288"/>
      <c r="B904" s="288"/>
      <c r="C904" s="288"/>
      <c r="D904" s="288"/>
      <c r="E904" s="288"/>
      <c r="F904" s="288"/>
      <c r="G904" s="288"/>
      <c r="H904" s="288"/>
      <c r="I904" s="288"/>
      <c r="J904" s="288"/>
      <c r="K904" s="288"/>
      <c r="L904" s="288"/>
      <c r="M904" s="288"/>
      <c r="N904" s="288"/>
      <c r="O904" s="288"/>
      <c r="P904" s="288"/>
      <c r="Q904" s="288"/>
      <c r="R904" s="288"/>
      <c r="S904" s="288"/>
      <c r="T904" s="309"/>
      <c r="U904" s="288"/>
      <c r="V904" s="288"/>
      <c r="W904" s="288"/>
      <c r="X904" s="288"/>
      <c r="Y904" s="288"/>
      <c r="Z904" s="288"/>
      <c r="AA904" s="288"/>
      <c r="AB904" s="288"/>
      <c r="AC904" s="288"/>
      <c r="AD904" s="288"/>
      <c r="AE904" s="288"/>
      <c r="AF904" s="288"/>
      <c r="AG904" s="288"/>
      <c r="AH904" s="288"/>
      <c r="AI904" s="288"/>
      <c r="AJ904" s="288"/>
      <c r="AK904" s="288"/>
    </row>
    <row r="905" spans="1:37" ht="16">
      <c r="A905" s="288"/>
      <c r="B905" s="288"/>
      <c r="C905" s="288"/>
      <c r="D905" s="288"/>
      <c r="E905" s="288"/>
      <c r="F905" s="288"/>
      <c r="G905" s="288"/>
      <c r="H905" s="288"/>
      <c r="I905" s="288"/>
      <c r="J905" s="288"/>
      <c r="K905" s="288"/>
      <c r="L905" s="288"/>
      <c r="M905" s="288"/>
      <c r="N905" s="288"/>
      <c r="O905" s="288"/>
      <c r="P905" s="288"/>
      <c r="Q905" s="288"/>
      <c r="R905" s="288"/>
      <c r="S905" s="288"/>
      <c r="T905" s="309"/>
      <c r="U905" s="288"/>
      <c r="V905" s="288"/>
      <c r="W905" s="288"/>
      <c r="X905" s="288"/>
      <c r="Y905" s="288"/>
      <c r="Z905" s="288"/>
      <c r="AA905" s="288"/>
      <c r="AB905" s="288"/>
      <c r="AC905" s="288"/>
      <c r="AD905" s="288"/>
      <c r="AE905" s="288"/>
      <c r="AF905" s="288"/>
      <c r="AG905" s="288"/>
      <c r="AH905" s="288"/>
      <c r="AI905" s="288"/>
      <c r="AJ905" s="288"/>
      <c r="AK905" s="288"/>
    </row>
    <row r="906" spans="1:37" ht="16">
      <c r="A906" s="288"/>
      <c r="B906" s="288"/>
      <c r="C906" s="288"/>
      <c r="D906" s="288"/>
      <c r="E906" s="288"/>
      <c r="F906" s="288"/>
      <c r="G906" s="288"/>
      <c r="H906" s="288"/>
      <c r="I906" s="288"/>
      <c r="J906" s="288"/>
      <c r="K906" s="288"/>
      <c r="L906" s="288"/>
      <c r="M906" s="288"/>
      <c r="N906" s="288"/>
      <c r="O906" s="288"/>
      <c r="P906" s="288"/>
      <c r="Q906" s="288"/>
      <c r="R906" s="288"/>
      <c r="S906" s="288"/>
      <c r="T906" s="309"/>
      <c r="U906" s="288"/>
      <c r="V906" s="288"/>
      <c r="W906" s="288"/>
      <c r="X906" s="288"/>
      <c r="Y906" s="288"/>
      <c r="Z906" s="288"/>
      <c r="AA906" s="288"/>
      <c r="AB906" s="288"/>
      <c r="AC906" s="288"/>
      <c r="AD906" s="288"/>
      <c r="AE906" s="288"/>
      <c r="AF906" s="288"/>
      <c r="AG906" s="288"/>
      <c r="AH906" s="288"/>
      <c r="AI906" s="288"/>
      <c r="AJ906" s="288"/>
      <c r="AK906" s="288"/>
    </row>
    <row r="907" spans="1:37" ht="16">
      <c r="A907" s="288"/>
      <c r="B907" s="288"/>
      <c r="C907" s="288"/>
      <c r="D907" s="288"/>
      <c r="E907" s="288"/>
      <c r="F907" s="288"/>
      <c r="G907" s="288"/>
      <c r="H907" s="288"/>
      <c r="I907" s="288"/>
      <c r="J907" s="288"/>
      <c r="K907" s="288"/>
      <c r="L907" s="288"/>
      <c r="M907" s="288"/>
      <c r="N907" s="288"/>
      <c r="O907" s="288"/>
      <c r="P907" s="288"/>
      <c r="Q907" s="288"/>
      <c r="R907" s="288"/>
      <c r="S907" s="288"/>
      <c r="T907" s="309"/>
      <c r="U907" s="288"/>
      <c r="V907" s="288"/>
      <c r="W907" s="288"/>
      <c r="X907" s="288"/>
      <c r="Y907" s="288"/>
      <c r="Z907" s="288"/>
      <c r="AA907" s="288"/>
      <c r="AB907" s="288"/>
      <c r="AC907" s="288"/>
      <c r="AD907" s="288"/>
      <c r="AE907" s="288"/>
      <c r="AF907" s="288"/>
      <c r="AG907" s="288"/>
      <c r="AH907" s="288"/>
      <c r="AI907" s="288"/>
      <c r="AJ907" s="288"/>
      <c r="AK907" s="288"/>
    </row>
    <row r="908" spans="1:37" ht="16">
      <c r="A908" s="288"/>
      <c r="B908" s="288"/>
      <c r="C908" s="288"/>
      <c r="D908" s="288"/>
      <c r="E908" s="288"/>
      <c r="F908" s="288"/>
      <c r="G908" s="288"/>
      <c r="H908" s="288"/>
      <c r="I908" s="288"/>
      <c r="J908" s="288"/>
      <c r="K908" s="288"/>
      <c r="L908" s="288"/>
      <c r="M908" s="288"/>
      <c r="N908" s="288"/>
      <c r="O908" s="288"/>
      <c r="P908" s="288"/>
      <c r="Q908" s="288"/>
      <c r="R908" s="288"/>
      <c r="S908" s="288"/>
      <c r="T908" s="309"/>
      <c r="U908" s="288"/>
      <c r="V908" s="288"/>
      <c r="W908" s="288"/>
      <c r="X908" s="288"/>
      <c r="Y908" s="288"/>
      <c r="Z908" s="288"/>
      <c r="AA908" s="288"/>
      <c r="AB908" s="288"/>
      <c r="AC908" s="288"/>
      <c r="AD908" s="288"/>
      <c r="AE908" s="288"/>
      <c r="AF908" s="288"/>
      <c r="AG908" s="288"/>
      <c r="AH908" s="288"/>
      <c r="AI908" s="288"/>
      <c r="AJ908" s="288"/>
      <c r="AK908" s="288"/>
    </row>
    <row r="909" spans="1:37" ht="16">
      <c r="A909" s="288"/>
      <c r="B909" s="288"/>
      <c r="C909" s="288"/>
      <c r="D909" s="288"/>
      <c r="E909" s="288"/>
      <c r="F909" s="288"/>
      <c r="G909" s="288"/>
      <c r="H909" s="288"/>
      <c r="I909" s="288"/>
      <c r="J909" s="288"/>
      <c r="K909" s="288"/>
      <c r="L909" s="288"/>
      <c r="M909" s="288"/>
      <c r="N909" s="288"/>
      <c r="O909" s="288"/>
      <c r="P909" s="288"/>
      <c r="Q909" s="288"/>
      <c r="R909" s="288"/>
      <c r="S909" s="288"/>
      <c r="T909" s="309"/>
      <c r="U909" s="288"/>
      <c r="V909" s="288"/>
      <c r="W909" s="288"/>
      <c r="X909" s="288"/>
      <c r="Y909" s="288"/>
      <c r="Z909" s="288"/>
      <c r="AA909" s="288"/>
      <c r="AB909" s="288"/>
      <c r="AC909" s="288"/>
      <c r="AD909" s="288"/>
      <c r="AE909" s="288"/>
      <c r="AF909" s="288"/>
      <c r="AG909" s="288"/>
      <c r="AH909" s="288"/>
      <c r="AI909" s="288"/>
      <c r="AJ909" s="288"/>
      <c r="AK909" s="288"/>
    </row>
    <row r="910" spans="1:37" ht="16">
      <c r="A910" s="288"/>
      <c r="B910" s="288"/>
      <c r="C910" s="288"/>
      <c r="D910" s="288"/>
      <c r="E910" s="288"/>
      <c r="F910" s="288"/>
      <c r="G910" s="288"/>
      <c r="H910" s="288"/>
      <c r="I910" s="288"/>
      <c r="J910" s="288"/>
      <c r="K910" s="288"/>
      <c r="L910" s="288"/>
      <c r="M910" s="288"/>
      <c r="N910" s="288"/>
      <c r="O910" s="288"/>
      <c r="P910" s="288"/>
      <c r="Q910" s="288"/>
      <c r="R910" s="288"/>
      <c r="S910" s="288"/>
      <c r="T910" s="309"/>
      <c r="U910" s="288"/>
      <c r="V910" s="288"/>
      <c r="W910" s="288"/>
      <c r="X910" s="288"/>
      <c r="Y910" s="288"/>
      <c r="Z910" s="288"/>
      <c r="AA910" s="288"/>
      <c r="AB910" s="288"/>
      <c r="AC910" s="288"/>
      <c r="AD910" s="288"/>
      <c r="AE910" s="288"/>
      <c r="AF910" s="288"/>
      <c r="AG910" s="288"/>
      <c r="AH910" s="288"/>
      <c r="AI910" s="288"/>
      <c r="AJ910" s="288"/>
      <c r="AK910" s="288"/>
    </row>
    <row r="911" spans="1:37" ht="16">
      <c r="A911" s="288"/>
      <c r="B911" s="288"/>
      <c r="C911" s="288"/>
      <c r="D911" s="288"/>
      <c r="E911" s="288"/>
      <c r="F911" s="288"/>
      <c r="G911" s="288"/>
      <c r="H911" s="288"/>
      <c r="I911" s="288"/>
      <c r="J911" s="288"/>
      <c r="K911" s="288"/>
      <c r="L911" s="288"/>
      <c r="M911" s="288"/>
      <c r="N911" s="288"/>
      <c r="O911" s="288"/>
      <c r="P911" s="288"/>
      <c r="Q911" s="288"/>
      <c r="R911" s="288"/>
      <c r="S911" s="288"/>
      <c r="T911" s="309"/>
      <c r="U911" s="288"/>
      <c r="V911" s="288"/>
      <c r="W911" s="288"/>
      <c r="X911" s="288"/>
      <c r="Y911" s="288"/>
      <c r="Z911" s="288"/>
      <c r="AA911" s="288"/>
      <c r="AB911" s="288"/>
      <c r="AC911" s="288"/>
      <c r="AD911" s="288"/>
      <c r="AE911" s="288"/>
      <c r="AF911" s="288"/>
      <c r="AG911" s="288"/>
      <c r="AH911" s="288"/>
      <c r="AI911" s="288"/>
      <c r="AJ911" s="288"/>
      <c r="AK911" s="288"/>
    </row>
    <row r="912" spans="1:37" ht="16">
      <c r="A912" s="288"/>
      <c r="B912" s="288"/>
      <c r="C912" s="288"/>
      <c r="D912" s="288"/>
      <c r="E912" s="288"/>
      <c r="F912" s="288"/>
      <c r="G912" s="288"/>
      <c r="H912" s="288"/>
      <c r="I912" s="288"/>
      <c r="J912" s="288"/>
      <c r="K912" s="288"/>
      <c r="L912" s="288"/>
      <c r="M912" s="288"/>
      <c r="N912" s="288"/>
      <c r="O912" s="288"/>
      <c r="P912" s="288"/>
      <c r="Q912" s="288"/>
      <c r="R912" s="288"/>
      <c r="S912" s="288"/>
      <c r="T912" s="309"/>
      <c r="U912" s="288"/>
      <c r="V912" s="288"/>
      <c r="W912" s="288"/>
      <c r="X912" s="288"/>
      <c r="Y912" s="288"/>
      <c r="Z912" s="288"/>
      <c r="AA912" s="288"/>
      <c r="AB912" s="288"/>
      <c r="AC912" s="288"/>
      <c r="AD912" s="288"/>
      <c r="AE912" s="288"/>
      <c r="AF912" s="288"/>
      <c r="AG912" s="288"/>
      <c r="AH912" s="288"/>
      <c r="AI912" s="288"/>
      <c r="AJ912" s="288"/>
      <c r="AK912" s="288"/>
    </row>
    <row r="913" spans="1:37" ht="16">
      <c r="A913" s="288"/>
      <c r="B913" s="288"/>
      <c r="C913" s="288"/>
      <c r="D913" s="288"/>
      <c r="E913" s="288"/>
      <c r="F913" s="288"/>
      <c r="G913" s="288"/>
      <c r="H913" s="288"/>
      <c r="I913" s="288"/>
      <c r="J913" s="288"/>
      <c r="K913" s="288"/>
      <c r="L913" s="288"/>
      <c r="M913" s="288"/>
      <c r="N913" s="288"/>
      <c r="O913" s="288"/>
      <c r="P913" s="288"/>
      <c r="Q913" s="288"/>
      <c r="R913" s="288"/>
      <c r="S913" s="288"/>
      <c r="T913" s="309"/>
      <c r="U913" s="288"/>
      <c r="V913" s="288"/>
      <c r="W913" s="288"/>
      <c r="X913" s="288"/>
      <c r="Y913" s="288"/>
      <c r="Z913" s="288"/>
      <c r="AA913" s="288"/>
      <c r="AB913" s="288"/>
      <c r="AC913" s="288"/>
      <c r="AD913" s="288"/>
      <c r="AE913" s="288"/>
      <c r="AF913" s="288"/>
      <c r="AG913" s="288"/>
      <c r="AH913" s="288"/>
      <c r="AI913" s="288"/>
      <c r="AJ913" s="288"/>
      <c r="AK913" s="288"/>
    </row>
    <row r="914" spans="1:37" ht="16">
      <c r="A914" s="288"/>
      <c r="B914" s="288"/>
      <c r="C914" s="288"/>
      <c r="D914" s="288"/>
      <c r="E914" s="288"/>
      <c r="F914" s="288"/>
      <c r="G914" s="288"/>
      <c r="H914" s="288"/>
      <c r="I914" s="288"/>
      <c r="J914" s="288"/>
      <c r="K914" s="288"/>
      <c r="L914" s="288"/>
      <c r="M914" s="288"/>
      <c r="N914" s="288"/>
      <c r="O914" s="288"/>
      <c r="P914" s="288"/>
      <c r="Q914" s="288"/>
      <c r="R914" s="288"/>
      <c r="S914" s="288"/>
      <c r="T914" s="309"/>
      <c r="U914" s="288"/>
      <c r="V914" s="288"/>
      <c r="W914" s="288"/>
      <c r="X914" s="288"/>
      <c r="Y914" s="288"/>
      <c r="Z914" s="288"/>
      <c r="AA914" s="288"/>
      <c r="AB914" s="288"/>
      <c r="AC914" s="288"/>
      <c r="AD914" s="288"/>
      <c r="AE914" s="288"/>
      <c r="AF914" s="288"/>
      <c r="AG914" s="288"/>
      <c r="AH914" s="288"/>
      <c r="AI914" s="288"/>
      <c r="AJ914" s="288"/>
      <c r="AK914" s="288"/>
    </row>
    <row r="915" spans="1:37" ht="16">
      <c r="A915" s="288"/>
      <c r="B915" s="288"/>
      <c r="C915" s="288"/>
      <c r="D915" s="288"/>
      <c r="E915" s="288"/>
      <c r="F915" s="288"/>
      <c r="G915" s="288"/>
      <c r="H915" s="288"/>
      <c r="I915" s="288"/>
      <c r="J915" s="288"/>
      <c r="K915" s="288"/>
      <c r="L915" s="288"/>
      <c r="M915" s="288"/>
      <c r="N915" s="288"/>
      <c r="O915" s="288"/>
      <c r="P915" s="288"/>
      <c r="Q915" s="288"/>
      <c r="R915" s="288"/>
      <c r="S915" s="288"/>
      <c r="T915" s="309"/>
      <c r="U915" s="288"/>
      <c r="V915" s="288"/>
      <c r="W915" s="288"/>
      <c r="X915" s="288"/>
      <c r="Y915" s="288"/>
      <c r="Z915" s="288"/>
      <c r="AA915" s="288"/>
      <c r="AB915" s="288"/>
      <c r="AC915" s="288"/>
      <c r="AD915" s="288"/>
      <c r="AE915" s="288"/>
      <c r="AF915" s="288"/>
      <c r="AG915" s="288"/>
      <c r="AH915" s="288"/>
      <c r="AI915" s="288"/>
      <c r="AJ915" s="288"/>
      <c r="AK915" s="288"/>
    </row>
    <row r="916" spans="1:37" ht="16">
      <c r="A916" s="288"/>
      <c r="B916" s="288"/>
      <c r="C916" s="288"/>
      <c r="D916" s="288"/>
      <c r="E916" s="288"/>
      <c r="F916" s="288"/>
      <c r="G916" s="288"/>
      <c r="H916" s="288"/>
      <c r="I916" s="288"/>
      <c r="J916" s="288"/>
      <c r="K916" s="288"/>
      <c r="L916" s="288"/>
      <c r="M916" s="288"/>
      <c r="N916" s="288"/>
      <c r="O916" s="288"/>
      <c r="P916" s="288"/>
      <c r="Q916" s="288"/>
      <c r="R916" s="288"/>
      <c r="S916" s="288"/>
      <c r="T916" s="309"/>
      <c r="U916" s="288"/>
      <c r="V916" s="288"/>
      <c r="W916" s="288"/>
      <c r="X916" s="288"/>
      <c r="Y916" s="288"/>
      <c r="Z916" s="288"/>
      <c r="AA916" s="288"/>
      <c r="AB916" s="288"/>
      <c r="AC916" s="288"/>
      <c r="AD916" s="288"/>
      <c r="AE916" s="288"/>
      <c r="AF916" s="288"/>
      <c r="AG916" s="288"/>
      <c r="AH916" s="288"/>
      <c r="AI916" s="288"/>
      <c r="AJ916" s="288"/>
      <c r="AK916" s="288"/>
    </row>
    <row r="917" spans="1:37" ht="16">
      <c r="A917" s="288"/>
      <c r="B917" s="288"/>
      <c r="C917" s="288"/>
      <c r="D917" s="288"/>
      <c r="E917" s="288"/>
      <c r="F917" s="288"/>
      <c r="G917" s="288"/>
      <c r="H917" s="288"/>
      <c r="I917" s="288"/>
      <c r="J917" s="288"/>
      <c r="K917" s="288"/>
      <c r="L917" s="288"/>
      <c r="M917" s="288"/>
      <c r="N917" s="288"/>
      <c r="O917" s="288"/>
      <c r="P917" s="288"/>
      <c r="Q917" s="288"/>
      <c r="R917" s="288"/>
      <c r="S917" s="288"/>
      <c r="T917" s="309"/>
      <c r="U917" s="288"/>
      <c r="V917" s="288"/>
      <c r="W917" s="288"/>
      <c r="X917" s="288"/>
      <c r="Y917" s="288"/>
      <c r="Z917" s="288"/>
      <c r="AA917" s="288"/>
      <c r="AB917" s="288"/>
      <c r="AC917" s="288"/>
      <c r="AD917" s="288"/>
      <c r="AE917" s="288"/>
      <c r="AF917" s="288"/>
      <c r="AG917" s="288"/>
      <c r="AH917" s="288"/>
      <c r="AI917" s="288"/>
      <c r="AJ917" s="288"/>
      <c r="AK917" s="288"/>
    </row>
    <row r="918" spans="1:37" ht="16">
      <c r="A918" s="288"/>
      <c r="B918" s="288"/>
      <c r="C918" s="288"/>
      <c r="D918" s="288"/>
      <c r="E918" s="288"/>
      <c r="F918" s="288"/>
      <c r="G918" s="288"/>
      <c r="H918" s="288"/>
      <c r="I918" s="288"/>
      <c r="J918" s="288"/>
      <c r="K918" s="288"/>
      <c r="L918" s="288"/>
      <c r="M918" s="288"/>
      <c r="N918" s="288"/>
      <c r="O918" s="288"/>
      <c r="P918" s="288"/>
      <c r="Q918" s="288"/>
      <c r="R918" s="288"/>
      <c r="S918" s="288"/>
      <c r="T918" s="309"/>
      <c r="U918" s="288"/>
      <c r="V918" s="288"/>
      <c r="W918" s="288"/>
      <c r="X918" s="288"/>
      <c r="Y918" s="288"/>
      <c r="Z918" s="288"/>
      <c r="AA918" s="288"/>
      <c r="AB918" s="288"/>
      <c r="AC918" s="288"/>
      <c r="AD918" s="288"/>
      <c r="AE918" s="288"/>
      <c r="AF918" s="288"/>
      <c r="AG918" s="288"/>
      <c r="AH918" s="288"/>
      <c r="AI918" s="288"/>
      <c r="AJ918" s="288"/>
      <c r="AK918" s="288"/>
    </row>
    <row r="919" spans="1:37" ht="16">
      <c r="A919" s="288"/>
      <c r="B919" s="288"/>
      <c r="C919" s="288"/>
      <c r="D919" s="288"/>
      <c r="E919" s="288"/>
      <c r="F919" s="288"/>
      <c r="G919" s="288"/>
      <c r="H919" s="288"/>
      <c r="I919" s="288"/>
      <c r="J919" s="288"/>
      <c r="K919" s="288"/>
      <c r="L919" s="288"/>
      <c r="M919" s="288"/>
      <c r="N919" s="288"/>
      <c r="O919" s="288"/>
      <c r="P919" s="288"/>
      <c r="Q919" s="288"/>
      <c r="R919" s="288"/>
      <c r="S919" s="288"/>
      <c r="T919" s="309"/>
      <c r="U919" s="288"/>
      <c r="V919" s="288"/>
      <c r="W919" s="288"/>
      <c r="X919" s="288"/>
      <c r="Y919" s="288"/>
      <c r="Z919" s="288"/>
      <c r="AA919" s="288"/>
      <c r="AB919" s="288"/>
      <c r="AC919" s="288"/>
      <c r="AD919" s="288"/>
      <c r="AE919" s="288"/>
      <c r="AF919" s="288"/>
      <c r="AG919" s="288"/>
      <c r="AH919" s="288"/>
      <c r="AI919" s="288"/>
      <c r="AJ919" s="288"/>
      <c r="AK919" s="288"/>
    </row>
    <row r="920" spans="1:37" ht="16">
      <c r="A920" s="288"/>
      <c r="B920" s="288"/>
      <c r="C920" s="288"/>
      <c r="D920" s="288"/>
      <c r="E920" s="288"/>
      <c r="F920" s="288"/>
      <c r="G920" s="288"/>
      <c r="H920" s="288"/>
      <c r="I920" s="288"/>
      <c r="J920" s="288"/>
      <c r="K920" s="288"/>
      <c r="L920" s="288"/>
      <c r="M920" s="288"/>
      <c r="N920" s="288"/>
      <c r="O920" s="288"/>
      <c r="P920" s="288"/>
      <c r="Q920" s="288"/>
      <c r="R920" s="288"/>
      <c r="S920" s="288"/>
      <c r="T920" s="309"/>
      <c r="U920" s="288"/>
      <c r="V920" s="288"/>
      <c r="W920" s="288"/>
      <c r="X920" s="288"/>
      <c r="Y920" s="288"/>
      <c r="Z920" s="288"/>
      <c r="AA920" s="288"/>
      <c r="AB920" s="288"/>
      <c r="AC920" s="288"/>
      <c r="AD920" s="288"/>
      <c r="AE920" s="288"/>
      <c r="AF920" s="288"/>
      <c r="AG920" s="288"/>
      <c r="AH920" s="288"/>
      <c r="AI920" s="288"/>
      <c r="AJ920" s="288"/>
      <c r="AK920" s="288"/>
    </row>
    <row r="921" spans="1:37" ht="16">
      <c r="A921" s="288"/>
      <c r="B921" s="288"/>
      <c r="C921" s="288"/>
      <c r="D921" s="288"/>
      <c r="E921" s="288"/>
      <c r="F921" s="288"/>
      <c r="G921" s="288"/>
      <c r="H921" s="288"/>
      <c r="I921" s="288"/>
      <c r="J921" s="288"/>
      <c r="K921" s="288"/>
      <c r="L921" s="288"/>
      <c r="M921" s="288"/>
      <c r="N921" s="288"/>
      <c r="O921" s="288"/>
      <c r="P921" s="288"/>
      <c r="Q921" s="288"/>
      <c r="R921" s="288"/>
      <c r="S921" s="288"/>
      <c r="T921" s="309"/>
      <c r="U921" s="288"/>
      <c r="V921" s="288"/>
      <c r="W921" s="288"/>
      <c r="X921" s="288"/>
      <c r="Y921" s="288"/>
      <c r="Z921" s="288"/>
      <c r="AA921" s="288"/>
      <c r="AB921" s="288"/>
      <c r="AC921" s="288"/>
      <c r="AD921" s="288"/>
      <c r="AE921" s="288"/>
      <c r="AF921" s="288"/>
      <c r="AG921" s="288"/>
      <c r="AH921" s="288"/>
      <c r="AI921" s="288"/>
      <c r="AJ921" s="288"/>
      <c r="AK921" s="288"/>
    </row>
    <row r="922" spans="1:37" ht="16">
      <c r="A922" s="288"/>
      <c r="B922" s="288"/>
      <c r="C922" s="288"/>
      <c r="D922" s="288"/>
      <c r="E922" s="288"/>
      <c r="F922" s="288"/>
      <c r="G922" s="288"/>
      <c r="H922" s="288"/>
      <c r="I922" s="288"/>
      <c r="J922" s="288"/>
      <c r="K922" s="288"/>
      <c r="L922" s="288"/>
      <c r="M922" s="288"/>
      <c r="N922" s="288"/>
      <c r="O922" s="288"/>
      <c r="P922" s="288"/>
      <c r="Q922" s="288"/>
      <c r="R922" s="288"/>
      <c r="S922" s="288"/>
      <c r="T922" s="309"/>
      <c r="U922" s="288"/>
      <c r="V922" s="288"/>
      <c r="W922" s="288"/>
      <c r="X922" s="288"/>
      <c r="Y922" s="288"/>
      <c r="Z922" s="288"/>
      <c r="AA922" s="288"/>
      <c r="AB922" s="288"/>
      <c r="AC922" s="288"/>
      <c r="AD922" s="288"/>
      <c r="AE922" s="288"/>
      <c r="AF922" s="288"/>
      <c r="AG922" s="288"/>
      <c r="AH922" s="288"/>
      <c r="AI922" s="288"/>
      <c r="AJ922" s="288"/>
      <c r="AK922" s="288"/>
    </row>
    <row r="923" spans="1:37" ht="16">
      <c r="A923" s="288"/>
      <c r="B923" s="288"/>
      <c r="C923" s="288"/>
      <c r="D923" s="288"/>
      <c r="E923" s="288"/>
      <c r="F923" s="288"/>
      <c r="G923" s="288"/>
      <c r="H923" s="288"/>
      <c r="I923" s="288"/>
      <c r="J923" s="288"/>
      <c r="K923" s="288"/>
      <c r="L923" s="288"/>
      <c r="M923" s="288"/>
      <c r="N923" s="288"/>
      <c r="O923" s="288"/>
      <c r="P923" s="288"/>
      <c r="Q923" s="288"/>
      <c r="R923" s="288"/>
      <c r="S923" s="288"/>
      <c r="T923" s="309"/>
      <c r="U923" s="288"/>
      <c r="V923" s="288"/>
      <c r="W923" s="288"/>
      <c r="X923" s="288"/>
      <c r="Y923" s="288"/>
      <c r="Z923" s="288"/>
      <c r="AA923" s="288"/>
      <c r="AB923" s="288"/>
      <c r="AC923" s="288"/>
      <c r="AD923" s="288"/>
      <c r="AE923" s="288"/>
      <c r="AF923" s="288"/>
      <c r="AG923" s="288"/>
      <c r="AH923" s="288"/>
      <c r="AI923" s="288"/>
      <c r="AJ923" s="288"/>
      <c r="AK923" s="288"/>
    </row>
    <row r="924" spans="1:37" ht="16">
      <c r="A924" s="288"/>
      <c r="B924" s="288"/>
      <c r="C924" s="288"/>
      <c r="D924" s="288"/>
      <c r="E924" s="288"/>
      <c r="F924" s="288"/>
      <c r="G924" s="288"/>
      <c r="H924" s="288"/>
      <c r="I924" s="288"/>
      <c r="J924" s="288"/>
      <c r="K924" s="288"/>
      <c r="L924" s="288"/>
      <c r="M924" s="288"/>
      <c r="N924" s="288"/>
      <c r="O924" s="288"/>
      <c r="P924" s="288"/>
      <c r="Q924" s="288"/>
      <c r="R924" s="288"/>
      <c r="S924" s="288"/>
      <c r="T924" s="309"/>
      <c r="U924" s="288"/>
      <c r="V924" s="288"/>
      <c r="W924" s="288"/>
      <c r="X924" s="288"/>
      <c r="Y924" s="288"/>
      <c r="Z924" s="288"/>
      <c r="AA924" s="288"/>
      <c r="AB924" s="288"/>
      <c r="AC924" s="288"/>
      <c r="AD924" s="288"/>
      <c r="AE924" s="288"/>
      <c r="AF924" s="288"/>
      <c r="AG924" s="288"/>
      <c r="AH924" s="288"/>
      <c r="AI924" s="288"/>
      <c r="AJ924" s="288"/>
      <c r="AK924" s="288"/>
    </row>
    <row r="925" spans="1:37" ht="16">
      <c r="A925" s="288"/>
      <c r="B925" s="288"/>
      <c r="C925" s="288"/>
      <c r="D925" s="288"/>
      <c r="E925" s="288"/>
      <c r="F925" s="288"/>
      <c r="G925" s="288"/>
      <c r="H925" s="288"/>
      <c r="I925" s="288"/>
      <c r="J925" s="288"/>
      <c r="K925" s="288"/>
      <c r="L925" s="288"/>
      <c r="M925" s="288"/>
      <c r="N925" s="288"/>
      <c r="O925" s="288"/>
      <c r="P925" s="288"/>
      <c r="Q925" s="288"/>
      <c r="R925" s="288"/>
      <c r="S925" s="288"/>
      <c r="T925" s="309"/>
      <c r="U925" s="288"/>
      <c r="V925" s="288"/>
      <c r="W925" s="288"/>
      <c r="X925" s="288"/>
      <c r="Y925" s="288"/>
      <c r="Z925" s="288"/>
      <c r="AA925" s="288"/>
      <c r="AB925" s="288"/>
      <c r="AC925" s="288"/>
      <c r="AD925" s="288"/>
      <c r="AE925" s="288"/>
      <c r="AF925" s="288"/>
      <c r="AG925" s="288"/>
      <c r="AH925" s="288"/>
      <c r="AI925" s="288"/>
      <c r="AJ925" s="288"/>
      <c r="AK925" s="288"/>
    </row>
    <row r="926" spans="1:37" ht="16">
      <c r="A926" s="288"/>
      <c r="B926" s="288"/>
      <c r="C926" s="288"/>
      <c r="D926" s="288"/>
      <c r="E926" s="288"/>
      <c r="F926" s="288"/>
      <c r="G926" s="288"/>
      <c r="H926" s="288"/>
      <c r="I926" s="288"/>
      <c r="J926" s="288"/>
      <c r="K926" s="288"/>
      <c r="L926" s="288"/>
      <c r="M926" s="288"/>
      <c r="N926" s="288"/>
      <c r="O926" s="288"/>
      <c r="P926" s="288"/>
      <c r="Q926" s="288"/>
      <c r="R926" s="288"/>
      <c r="S926" s="288"/>
      <c r="T926" s="309"/>
      <c r="U926" s="288"/>
      <c r="V926" s="288"/>
      <c r="W926" s="288"/>
      <c r="X926" s="288"/>
      <c r="Y926" s="288"/>
      <c r="Z926" s="288"/>
      <c r="AA926" s="288"/>
      <c r="AB926" s="288"/>
      <c r="AC926" s="288"/>
      <c r="AD926" s="288"/>
      <c r="AE926" s="288"/>
      <c r="AF926" s="288"/>
      <c r="AG926" s="288"/>
      <c r="AH926" s="288"/>
      <c r="AI926" s="288"/>
      <c r="AJ926" s="288"/>
      <c r="AK926" s="288"/>
    </row>
    <row r="927" spans="1:37" ht="16">
      <c r="A927" s="288"/>
      <c r="B927" s="288"/>
      <c r="C927" s="288"/>
      <c r="D927" s="288"/>
      <c r="E927" s="288"/>
      <c r="F927" s="288"/>
      <c r="G927" s="288"/>
      <c r="H927" s="288"/>
      <c r="I927" s="288"/>
      <c r="J927" s="288"/>
      <c r="K927" s="288"/>
      <c r="L927" s="288"/>
      <c r="M927" s="288"/>
      <c r="N927" s="288"/>
      <c r="O927" s="288"/>
      <c r="P927" s="288"/>
      <c r="Q927" s="288"/>
      <c r="R927" s="288"/>
      <c r="S927" s="288"/>
      <c r="T927" s="309"/>
      <c r="U927" s="288"/>
      <c r="V927" s="288"/>
      <c r="W927" s="288"/>
      <c r="X927" s="288"/>
      <c r="Y927" s="288"/>
      <c r="Z927" s="288"/>
      <c r="AA927" s="288"/>
      <c r="AB927" s="288"/>
      <c r="AC927" s="288"/>
      <c r="AD927" s="288"/>
      <c r="AE927" s="288"/>
      <c r="AF927" s="288"/>
      <c r="AG927" s="288"/>
      <c r="AH927" s="288"/>
      <c r="AI927" s="288"/>
      <c r="AJ927" s="288"/>
      <c r="AK927" s="288"/>
    </row>
    <row r="928" spans="1:37" ht="16">
      <c r="A928" s="288"/>
      <c r="B928" s="288"/>
      <c r="C928" s="288"/>
      <c r="D928" s="288"/>
      <c r="E928" s="288"/>
      <c r="F928" s="288"/>
      <c r="G928" s="288"/>
      <c r="H928" s="288"/>
      <c r="I928" s="288"/>
      <c r="J928" s="288"/>
      <c r="K928" s="288"/>
      <c r="L928" s="288"/>
      <c r="M928" s="288"/>
      <c r="N928" s="288"/>
      <c r="O928" s="288"/>
      <c r="P928" s="288"/>
      <c r="Q928" s="288"/>
      <c r="R928" s="288"/>
      <c r="S928" s="288"/>
      <c r="T928" s="309"/>
      <c r="U928" s="288"/>
      <c r="V928" s="288"/>
      <c r="W928" s="288"/>
      <c r="X928" s="288"/>
      <c r="Y928" s="288"/>
      <c r="Z928" s="288"/>
      <c r="AA928" s="288"/>
      <c r="AB928" s="288"/>
      <c r="AC928" s="288"/>
      <c r="AD928" s="288"/>
      <c r="AE928" s="288"/>
      <c r="AF928" s="288"/>
      <c r="AG928" s="288"/>
      <c r="AH928" s="288"/>
      <c r="AI928" s="288"/>
      <c r="AJ928" s="288"/>
      <c r="AK928" s="288"/>
    </row>
    <row r="929" spans="1:37" ht="16">
      <c r="A929" s="288"/>
      <c r="B929" s="288"/>
      <c r="C929" s="288"/>
      <c r="D929" s="288"/>
      <c r="E929" s="288"/>
      <c r="F929" s="288"/>
      <c r="G929" s="288"/>
      <c r="H929" s="288"/>
      <c r="I929" s="288"/>
      <c r="J929" s="288"/>
      <c r="K929" s="288"/>
      <c r="L929" s="288"/>
      <c r="M929" s="288"/>
      <c r="N929" s="288"/>
      <c r="O929" s="288"/>
      <c r="P929" s="288"/>
      <c r="Q929" s="288"/>
      <c r="R929" s="288"/>
      <c r="S929" s="288"/>
      <c r="T929" s="309"/>
      <c r="U929" s="288"/>
      <c r="V929" s="288"/>
      <c r="W929" s="288"/>
      <c r="X929" s="288"/>
      <c r="Y929" s="288"/>
      <c r="Z929" s="288"/>
      <c r="AA929" s="288"/>
      <c r="AB929" s="288"/>
      <c r="AC929" s="288"/>
      <c r="AD929" s="288"/>
      <c r="AE929" s="288"/>
      <c r="AF929" s="288"/>
      <c r="AG929" s="288"/>
      <c r="AH929" s="288"/>
      <c r="AI929" s="288"/>
      <c r="AJ929" s="288"/>
      <c r="AK929" s="288"/>
    </row>
    <row r="930" spans="1:37" ht="16">
      <c r="A930" s="288"/>
      <c r="B930" s="288"/>
      <c r="C930" s="288"/>
      <c r="D930" s="288"/>
      <c r="E930" s="288"/>
      <c r="F930" s="288"/>
      <c r="G930" s="288"/>
      <c r="H930" s="288"/>
      <c r="I930" s="288"/>
      <c r="J930" s="288"/>
      <c r="K930" s="288"/>
      <c r="L930" s="288"/>
      <c r="M930" s="288"/>
      <c r="N930" s="288"/>
      <c r="O930" s="288"/>
      <c r="P930" s="288"/>
      <c r="Q930" s="288"/>
      <c r="R930" s="288"/>
      <c r="S930" s="288"/>
      <c r="T930" s="309"/>
      <c r="U930" s="288"/>
      <c r="V930" s="288"/>
      <c r="W930" s="288"/>
      <c r="X930" s="288"/>
      <c r="Y930" s="288"/>
      <c r="Z930" s="288"/>
      <c r="AA930" s="288"/>
      <c r="AB930" s="288"/>
      <c r="AC930" s="288"/>
      <c r="AD930" s="288"/>
      <c r="AE930" s="288"/>
      <c r="AF930" s="288"/>
      <c r="AG930" s="288"/>
      <c r="AH930" s="288"/>
      <c r="AI930" s="288"/>
      <c r="AJ930" s="288"/>
      <c r="AK930" s="288"/>
    </row>
    <row r="931" spans="1:37" ht="16">
      <c r="A931" s="288"/>
      <c r="B931" s="288"/>
      <c r="C931" s="288"/>
      <c r="D931" s="288"/>
      <c r="E931" s="288"/>
      <c r="F931" s="288"/>
      <c r="G931" s="288"/>
      <c r="H931" s="288"/>
      <c r="I931" s="288"/>
      <c r="J931" s="288"/>
      <c r="K931" s="288"/>
      <c r="L931" s="288"/>
      <c r="M931" s="288"/>
      <c r="N931" s="288"/>
      <c r="O931" s="288"/>
      <c r="P931" s="288"/>
      <c r="Q931" s="288"/>
      <c r="R931" s="288"/>
      <c r="S931" s="288"/>
      <c r="T931" s="309"/>
      <c r="U931" s="288"/>
      <c r="V931" s="288"/>
      <c r="W931" s="288"/>
      <c r="X931" s="288"/>
      <c r="Y931" s="288"/>
      <c r="Z931" s="288"/>
      <c r="AA931" s="288"/>
      <c r="AB931" s="288"/>
      <c r="AC931" s="288"/>
      <c r="AD931" s="288"/>
      <c r="AE931" s="288"/>
      <c r="AF931" s="288"/>
      <c r="AG931" s="288"/>
      <c r="AH931" s="288"/>
      <c r="AI931" s="288"/>
      <c r="AJ931" s="288"/>
      <c r="AK931" s="288"/>
    </row>
    <row r="932" spans="1:37" ht="16">
      <c r="A932" s="288"/>
      <c r="B932" s="288"/>
      <c r="C932" s="288"/>
      <c r="D932" s="288"/>
      <c r="E932" s="288"/>
      <c r="F932" s="288"/>
      <c r="G932" s="288"/>
      <c r="H932" s="288"/>
      <c r="I932" s="288"/>
      <c r="J932" s="288"/>
      <c r="K932" s="288"/>
      <c r="L932" s="288"/>
      <c r="M932" s="288"/>
      <c r="N932" s="288"/>
      <c r="O932" s="288"/>
      <c r="P932" s="288"/>
      <c r="Q932" s="288"/>
      <c r="R932" s="288"/>
      <c r="S932" s="288"/>
      <c r="T932" s="309"/>
      <c r="U932" s="288"/>
      <c r="V932" s="288"/>
      <c r="W932" s="288"/>
      <c r="X932" s="288"/>
      <c r="Y932" s="288"/>
      <c r="Z932" s="288"/>
      <c r="AA932" s="288"/>
      <c r="AB932" s="288"/>
      <c r="AC932" s="288"/>
      <c r="AD932" s="288"/>
      <c r="AE932" s="288"/>
      <c r="AF932" s="288"/>
      <c r="AG932" s="288"/>
      <c r="AH932" s="288"/>
      <c r="AI932" s="288"/>
      <c r="AJ932" s="288"/>
      <c r="AK932" s="288"/>
    </row>
    <row r="933" spans="1:37" ht="16">
      <c r="A933" s="288"/>
      <c r="B933" s="288"/>
      <c r="C933" s="288"/>
      <c r="D933" s="288"/>
      <c r="E933" s="288"/>
      <c r="F933" s="288"/>
      <c r="G933" s="288"/>
      <c r="H933" s="288"/>
      <c r="I933" s="288"/>
      <c r="J933" s="288"/>
      <c r="K933" s="288"/>
      <c r="L933" s="288"/>
      <c r="M933" s="288"/>
      <c r="N933" s="288"/>
      <c r="O933" s="288"/>
      <c r="P933" s="288"/>
      <c r="Q933" s="288"/>
      <c r="R933" s="288"/>
      <c r="S933" s="288"/>
      <c r="T933" s="309"/>
      <c r="U933" s="288"/>
      <c r="V933" s="288"/>
      <c r="W933" s="288"/>
      <c r="X933" s="288"/>
      <c r="Y933" s="288"/>
      <c r="Z933" s="288"/>
      <c r="AA933" s="288"/>
      <c r="AB933" s="288"/>
      <c r="AC933" s="288"/>
      <c r="AD933" s="288"/>
      <c r="AE933" s="288"/>
      <c r="AF933" s="288"/>
      <c r="AG933" s="288"/>
      <c r="AH933" s="288"/>
      <c r="AI933" s="288"/>
      <c r="AJ933" s="288"/>
      <c r="AK933" s="288"/>
    </row>
    <row r="934" spans="1:37" ht="16">
      <c r="A934" s="288"/>
      <c r="B934" s="288"/>
      <c r="C934" s="288"/>
      <c r="D934" s="288"/>
      <c r="E934" s="288"/>
      <c r="F934" s="288"/>
      <c r="G934" s="288"/>
      <c r="H934" s="288"/>
      <c r="I934" s="288"/>
      <c r="J934" s="288"/>
      <c r="K934" s="288"/>
      <c r="L934" s="288"/>
      <c r="M934" s="288"/>
      <c r="N934" s="288"/>
      <c r="O934" s="288"/>
      <c r="P934" s="288"/>
      <c r="Q934" s="288"/>
      <c r="R934" s="288"/>
      <c r="S934" s="288"/>
      <c r="T934" s="309"/>
      <c r="U934" s="288"/>
      <c r="V934" s="288"/>
      <c r="W934" s="288"/>
      <c r="X934" s="288"/>
      <c r="Y934" s="288"/>
      <c r="Z934" s="288"/>
      <c r="AA934" s="288"/>
      <c r="AB934" s="288"/>
      <c r="AC934" s="288"/>
      <c r="AD934" s="288"/>
      <c r="AE934" s="288"/>
      <c r="AF934" s="288"/>
      <c r="AG934" s="288"/>
      <c r="AH934" s="288"/>
      <c r="AI934" s="288"/>
      <c r="AJ934" s="288"/>
      <c r="AK934" s="288"/>
    </row>
    <row r="935" spans="1:37" ht="16">
      <c r="A935" s="288"/>
      <c r="B935" s="288"/>
      <c r="C935" s="288"/>
      <c r="D935" s="288"/>
      <c r="E935" s="288"/>
      <c r="F935" s="288"/>
      <c r="G935" s="288"/>
      <c r="H935" s="288"/>
      <c r="I935" s="288"/>
      <c r="J935" s="288"/>
      <c r="K935" s="288"/>
      <c r="L935" s="288"/>
      <c r="M935" s="288"/>
      <c r="N935" s="288"/>
      <c r="O935" s="288"/>
      <c r="P935" s="288"/>
      <c r="Q935" s="288"/>
      <c r="R935" s="288"/>
      <c r="S935" s="288"/>
      <c r="T935" s="309"/>
      <c r="U935" s="288"/>
      <c r="V935" s="288"/>
      <c r="W935" s="288"/>
      <c r="X935" s="288"/>
      <c r="Y935" s="288"/>
      <c r="Z935" s="288"/>
      <c r="AA935" s="288"/>
      <c r="AB935" s="288"/>
      <c r="AC935" s="288"/>
      <c r="AD935" s="288"/>
      <c r="AE935" s="288"/>
      <c r="AF935" s="288"/>
      <c r="AG935" s="288"/>
      <c r="AH935" s="288"/>
      <c r="AI935" s="288"/>
      <c r="AJ935" s="288"/>
      <c r="AK935" s="288"/>
    </row>
    <row r="936" spans="1:37" ht="16">
      <c r="A936" s="288"/>
      <c r="B936" s="288"/>
      <c r="C936" s="288"/>
      <c r="D936" s="288"/>
      <c r="E936" s="288"/>
      <c r="F936" s="288"/>
      <c r="G936" s="288"/>
      <c r="H936" s="288"/>
      <c r="I936" s="288"/>
      <c r="J936" s="288"/>
      <c r="K936" s="288"/>
      <c r="L936" s="288"/>
      <c r="M936" s="288"/>
      <c r="N936" s="288"/>
      <c r="O936" s="288"/>
      <c r="P936" s="288"/>
      <c r="Q936" s="288"/>
      <c r="R936" s="288"/>
      <c r="S936" s="288"/>
      <c r="T936" s="309"/>
      <c r="U936" s="288"/>
      <c r="V936" s="288"/>
      <c r="W936" s="288"/>
      <c r="X936" s="288"/>
      <c r="Y936" s="288"/>
      <c r="Z936" s="288"/>
      <c r="AA936" s="288"/>
      <c r="AB936" s="288"/>
      <c r="AC936" s="288"/>
      <c r="AD936" s="288"/>
      <c r="AE936" s="288"/>
      <c r="AF936" s="288"/>
      <c r="AG936" s="288"/>
      <c r="AH936" s="288"/>
      <c r="AI936" s="288"/>
      <c r="AJ936" s="288"/>
      <c r="AK936" s="288"/>
    </row>
    <row r="937" spans="1:37" ht="16">
      <c r="A937" s="288"/>
      <c r="B937" s="288"/>
      <c r="C937" s="288"/>
      <c r="D937" s="288"/>
      <c r="E937" s="288"/>
      <c r="F937" s="288"/>
      <c r="G937" s="288"/>
      <c r="H937" s="288"/>
      <c r="I937" s="288"/>
      <c r="J937" s="288"/>
      <c r="K937" s="288"/>
      <c r="L937" s="288"/>
      <c r="M937" s="288"/>
      <c r="N937" s="288"/>
      <c r="O937" s="288"/>
      <c r="P937" s="288"/>
      <c r="Q937" s="288"/>
      <c r="R937" s="288"/>
      <c r="S937" s="288"/>
      <c r="T937" s="309"/>
      <c r="U937" s="288"/>
      <c r="V937" s="288"/>
      <c r="W937" s="288"/>
      <c r="X937" s="288"/>
      <c r="Y937" s="288"/>
      <c r="Z937" s="288"/>
      <c r="AA937" s="288"/>
      <c r="AB937" s="288"/>
      <c r="AC937" s="288"/>
      <c r="AD937" s="288"/>
      <c r="AE937" s="288"/>
      <c r="AF937" s="288"/>
      <c r="AG937" s="288"/>
      <c r="AH937" s="288"/>
      <c r="AI937" s="288"/>
      <c r="AJ937" s="288"/>
      <c r="AK937" s="288"/>
    </row>
    <row r="938" spans="1:37" ht="16">
      <c r="A938" s="288"/>
      <c r="B938" s="288"/>
      <c r="C938" s="288"/>
      <c r="D938" s="288"/>
      <c r="E938" s="288"/>
      <c r="F938" s="288"/>
      <c r="G938" s="288"/>
      <c r="H938" s="288"/>
      <c r="I938" s="288"/>
      <c r="J938" s="288"/>
      <c r="K938" s="288"/>
      <c r="L938" s="288"/>
      <c r="M938" s="288"/>
      <c r="N938" s="288"/>
      <c r="O938" s="288"/>
      <c r="P938" s="288"/>
      <c r="Q938" s="288"/>
      <c r="R938" s="288"/>
      <c r="S938" s="288"/>
      <c r="T938" s="309"/>
      <c r="U938" s="288"/>
      <c r="V938" s="288"/>
      <c r="W938" s="288"/>
      <c r="X938" s="288"/>
      <c r="Y938" s="288"/>
      <c r="Z938" s="288"/>
      <c r="AA938" s="288"/>
      <c r="AB938" s="288"/>
      <c r="AC938" s="288"/>
      <c r="AD938" s="288"/>
      <c r="AE938" s="288"/>
      <c r="AF938" s="288"/>
      <c r="AG938" s="288"/>
      <c r="AH938" s="288"/>
      <c r="AI938" s="288"/>
      <c r="AJ938" s="288"/>
      <c r="AK938" s="288"/>
    </row>
    <row r="939" spans="1:37" ht="16">
      <c r="A939" s="288"/>
      <c r="B939" s="288"/>
      <c r="C939" s="288"/>
      <c r="D939" s="288"/>
      <c r="E939" s="288"/>
      <c r="F939" s="288"/>
      <c r="G939" s="288"/>
      <c r="H939" s="288"/>
      <c r="I939" s="288"/>
      <c r="J939" s="288"/>
      <c r="K939" s="288"/>
      <c r="L939" s="288"/>
      <c r="M939" s="288"/>
      <c r="N939" s="288"/>
      <c r="O939" s="288"/>
      <c r="P939" s="288"/>
      <c r="Q939" s="288"/>
      <c r="R939" s="288"/>
      <c r="S939" s="288"/>
      <c r="T939" s="309"/>
      <c r="U939" s="288"/>
      <c r="V939" s="288"/>
      <c r="W939" s="288"/>
      <c r="X939" s="288"/>
      <c r="Y939" s="288"/>
      <c r="Z939" s="288"/>
      <c r="AA939" s="288"/>
      <c r="AB939" s="288"/>
      <c r="AC939" s="288"/>
      <c r="AD939" s="288"/>
      <c r="AE939" s="288"/>
      <c r="AF939" s="288"/>
      <c r="AG939" s="288"/>
      <c r="AH939" s="288"/>
      <c r="AI939" s="288"/>
      <c r="AJ939" s="288"/>
      <c r="AK939" s="288"/>
    </row>
    <row r="940" spans="1:37" ht="16">
      <c r="A940" s="288"/>
      <c r="B940" s="288"/>
      <c r="C940" s="288"/>
      <c r="D940" s="288"/>
      <c r="E940" s="288"/>
      <c r="F940" s="288"/>
      <c r="G940" s="288"/>
      <c r="H940" s="288"/>
      <c r="I940" s="288"/>
      <c r="J940" s="288"/>
      <c r="K940" s="288"/>
      <c r="L940" s="288"/>
      <c r="M940" s="288"/>
      <c r="N940" s="288"/>
      <c r="O940" s="288"/>
      <c r="P940" s="288"/>
      <c r="Q940" s="288"/>
      <c r="R940" s="288"/>
      <c r="S940" s="288"/>
      <c r="T940" s="309"/>
      <c r="U940" s="288"/>
      <c r="V940" s="288"/>
      <c r="W940" s="288"/>
      <c r="X940" s="288"/>
      <c r="Y940" s="288"/>
      <c r="Z940" s="288"/>
      <c r="AA940" s="288"/>
      <c r="AB940" s="288"/>
      <c r="AC940" s="288"/>
      <c r="AD940" s="288"/>
      <c r="AE940" s="288"/>
      <c r="AF940" s="288"/>
      <c r="AG940" s="288"/>
      <c r="AH940" s="288"/>
      <c r="AI940" s="288"/>
      <c r="AJ940" s="288"/>
      <c r="AK940" s="288"/>
    </row>
    <row r="941" spans="1:37" ht="16">
      <c r="A941" s="288"/>
      <c r="B941" s="288"/>
      <c r="C941" s="288"/>
      <c r="D941" s="288"/>
      <c r="E941" s="288"/>
      <c r="F941" s="288"/>
      <c r="G941" s="288"/>
      <c r="H941" s="288"/>
      <c r="I941" s="288"/>
      <c r="J941" s="288"/>
      <c r="K941" s="288"/>
      <c r="L941" s="288"/>
      <c r="M941" s="288"/>
      <c r="N941" s="288"/>
      <c r="O941" s="288"/>
      <c r="P941" s="288"/>
      <c r="Q941" s="288"/>
      <c r="R941" s="288"/>
      <c r="S941" s="288"/>
      <c r="T941" s="309"/>
      <c r="U941" s="288"/>
      <c r="V941" s="288"/>
      <c r="W941" s="288"/>
      <c r="X941" s="288"/>
      <c r="Y941" s="288"/>
      <c r="Z941" s="288"/>
      <c r="AA941" s="288"/>
      <c r="AB941" s="288"/>
      <c r="AC941" s="288"/>
      <c r="AD941" s="288"/>
      <c r="AE941" s="288"/>
      <c r="AF941" s="288"/>
      <c r="AG941" s="288"/>
      <c r="AH941" s="288"/>
      <c r="AI941" s="288"/>
      <c r="AJ941" s="288"/>
      <c r="AK941" s="288"/>
    </row>
    <row r="942" spans="1:37" ht="16">
      <c r="A942" s="288"/>
      <c r="B942" s="288"/>
      <c r="C942" s="288"/>
      <c r="D942" s="288"/>
      <c r="E942" s="288"/>
      <c r="F942" s="288"/>
      <c r="G942" s="288"/>
      <c r="H942" s="288"/>
      <c r="I942" s="288"/>
      <c r="J942" s="288"/>
      <c r="K942" s="288"/>
      <c r="L942" s="288"/>
      <c r="M942" s="288"/>
      <c r="N942" s="288"/>
      <c r="O942" s="288"/>
      <c r="P942" s="288"/>
      <c r="Q942" s="288"/>
      <c r="R942" s="288"/>
      <c r="S942" s="288"/>
      <c r="T942" s="309"/>
      <c r="U942" s="288"/>
      <c r="V942" s="288"/>
      <c r="W942" s="288"/>
      <c r="X942" s="288"/>
      <c r="Y942" s="288"/>
      <c r="Z942" s="288"/>
      <c r="AA942" s="288"/>
      <c r="AB942" s="288"/>
      <c r="AC942" s="288"/>
      <c r="AD942" s="288"/>
      <c r="AE942" s="288"/>
      <c r="AF942" s="288"/>
      <c r="AG942" s="288"/>
      <c r="AH942" s="288"/>
      <c r="AI942" s="288"/>
      <c r="AJ942" s="288"/>
      <c r="AK942" s="288"/>
    </row>
    <row r="943" spans="1:37" ht="16">
      <c r="A943" s="288"/>
      <c r="B943" s="288"/>
      <c r="C943" s="288"/>
      <c r="D943" s="288"/>
      <c r="E943" s="288"/>
      <c r="F943" s="288"/>
      <c r="G943" s="288"/>
      <c r="H943" s="288"/>
      <c r="I943" s="288"/>
      <c r="J943" s="288"/>
      <c r="K943" s="288"/>
      <c r="L943" s="288"/>
      <c r="M943" s="288"/>
      <c r="N943" s="288"/>
      <c r="O943" s="288"/>
      <c r="P943" s="288"/>
      <c r="Q943" s="288"/>
      <c r="R943" s="288"/>
      <c r="S943" s="288"/>
      <c r="T943" s="309"/>
      <c r="U943" s="288"/>
      <c r="V943" s="288"/>
      <c r="W943" s="288"/>
      <c r="X943" s="288"/>
      <c r="Y943" s="288"/>
      <c r="Z943" s="288"/>
      <c r="AA943" s="288"/>
      <c r="AB943" s="288"/>
      <c r="AC943" s="288"/>
      <c r="AD943" s="288"/>
      <c r="AE943" s="288"/>
      <c r="AF943" s="288"/>
      <c r="AG943" s="288"/>
      <c r="AH943" s="288"/>
      <c r="AI943" s="288"/>
      <c r="AJ943" s="288"/>
      <c r="AK943" s="288"/>
    </row>
    <row r="944" spans="1:37" ht="16">
      <c r="A944" s="288"/>
      <c r="B944" s="288"/>
      <c r="C944" s="288"/>
      <c r="D944" s="288"/>
      <c r="E944" s="288"/>
      <c r="F944" s="288"/>
      <c r="G944" s="288"/>
      <c r="H944" s="288"/>
      <c r="I944" s="288"/>
      <c r="J944" s="288"/>
      <c r="K944" s="288"/>
      <c r="L944" s="288"/>
      <c r="M944" s="288"/>
      <c r="N944" s="288"/>
      <c r="O944" s="288"/>
      <c r="P944" s="288"/>
      <c r="Q944" s="288"/>
      <c r="R944" s="288"/>
      <c r="S944" s="288"/>
      <c r="T944" s="309"/>
      <c r="U944" s="288"/>
      <c r="V944" s="288"/>
      <c r="W944" s="288"/>
      <c r="X944" s="288"/>
      <c r="Y944" s="288"/>
      <c r="Z944" s="288"/>
      <c r="AA944" s="288"/>
      <c r="AB944" s="288"/>
      <c r="AC944" s="288"/>
      <c r="AD944" s="288"/>
      <c r="AE944" s="288"/>
      <c r="AF944" s="288"/>
      <c r="AG944" s="288"/>
      <c r="AH944" s="288"/>
      <c r="AI944" s="288"/>
      <c r="AJ944" s="288"/>
      <c r="AK944" s="288"/>
    </row>
    <row r="945" spans="1:37" ht="16">
      <c r="A945" s="288"/>
      <c r="B945" s="288"/>
      <c r="C945" s="288"/>
      <c r="D945" s="288"/>
      <c r="E945" s="288"/>
      <c r="F945" s="288"/>
      <c r="G945" s="288"/>
      <c r="H945" s="288"/>
      <c r="I945" s="288"/>
      <c r="J945" s="288"/>
      <c r="K945" s="288"/>
      <c r="L945" s="288"/>
      <c r="M945" s="288"/>
      <c r="N945" s="288"/>
      <c r="O945" s="288"/>
      <c r="P945" s="288"/>
      <c r="Q945" s="288"/>
      <c r="R945" s="288"/>
      <c r="S945" s="288"/>
      <c r="T945" s="309"/>
      <c r="U945" s="288"/>
      <c r="V945" s="288"/>
      <c r="W945" s="288"/>
      <c r="X945" s="288"/>
      <c r="Y945" s="288"/>
      <c r="Z945" s="288"/>
      <c r="AA945" s="288"/>
      <c r="AB945" s="288"/>
      <c r="AC945" s="288"/>
      <c r="AD945" s="288"/>
      <c r="AE945" s="288"/>
      <c r="AF945" s="288"/>
      <c r="AG945" s="288"/>
      <c r="AH945" s="288"/>
      <c r="AI945" s="288"/>
      <c r="AJ945" s="288"/>
      <c r="AK945" s="288"/>
    </row>
    <row r="946" spans="1:37" ht="16">
      <c r="A946" s="288"/>
      <c r="B946" s="288"/>
      <c r="C946" s="288"/>
      <c r="D946" s="288"/>
      <c r="E946" s="288"/>
      <c r="F946" s="288"/>
      <c r="G946" s="288"/>
      <c r="H946" s="288"/>
      <c r="I946" s="288"/>
      <c r="J946" s="288"/>
      <c r="K946" s="288"/>
      <c r="L946" s="288"/>
      <c r="M946" s="288"/>
      <c r="N946" s="288"/>
      <c r="O946" s="288"/>
      <c r="P946" s="288"/>
      <c r="Q946" s="288"/>
      <c r="R946" s="288"/>
      <c r="S946" s="288"/>
      <c r="T946" s="309"/>
      <c r="U946" s="288"/>
      <c r="V946" s="288"/>
      <c r="W946" s="288"/>
      <c r="X946" s="288"/>
      <c r="Y946" s="288"/>
      <c r="Z946" s="288"/>
      <c r="AA946" s="288"/>
      <c r="AB946" s="288"/>
      <c r="AC946" s="288"/>
      <c r="AD946" s="288"/>
      <c r="AE946" s="288"/>
      <c r="AF946" s="288"/>
      <c r="AG946" s="288"/>
      <c r="AH946" s="288"/>
      <c r="AI946" s="288"/>
      <c r="AJ946" s="288"/>
      <c r="AK946" s="288"/>
    </row>
    <row r="947" spans="1:37" ht="16">
      <c r="A947" s="288"/>
      <c r="B947" s="288"/>
      <c r="C947" s="288"/>
      <c r="D947" s="288"/>
      <c r="E947" s="288"/>
      <c r="F947" s="288"/>
      <c r="G947" s="288"/>
      <c r="H947" s="288"/>
      <c r="I947" s="288"/>
      <c r="J947" s="288"/>
      <c r="K947" s="288"/>
      <c r="L947" s="288"/>
      <c r="M947" s="288"/>
      <c r="N947" s="288"/>
      <c r="O947" s="288"/>
      <c r="P947" s="288"/>
      <c r="Q947" s="288"/>
      <c r="R947" s="288"/>
      <c r="S947" s="288"/>
      <c r="T947" s="309"/>
      <c r="U947" s="288"/>
      <c r="V947" s="288"/>
      <c r="W947" s="288"/>
      <c r="X947" s="288"/>
      <c r="Y947" s="288"/>
      <c r="Z947" s="288"/>
      <c r="AA947" s="288"/>
      <c r="AB947" s="288"/>
      <c r="AC947" s="288"/>
      <c r="AD947" s="288"/>
      <c r="AE947" s="288"/>
      <c r="AF947" s="288"/>
      <c r="AG947" s="288"/>
      <c r="AH947" s="288"/>
      <c r="AI947" s="288"/>
      <c r="AJ947" s="288"/>
      <c r="AK947" s="288"/>
    </row>
    <row r="948" spans="1:37" ht="16">
      <c r="A948" s="288"/>
      <c r="B948" s="288"/>
      <c r="C948" s="288"/>
      <c r="D948" s="288"/>
      <c r="E948" s="288"/>
      <c r="F948" s="288"/>
      <c r="G948" s="288"/>
      <c r="H948" s="288"/>
      <c r="I948" s="288"/>
      <c r="J948" s="288"/>
      <c r="K948" s="288"/>
      <c r="L948" s="288"/>
      <c r="M948" s="288"/>
      <c r="N948" s="288"/>
      <c r="O948" s="288"/>
      <c r="P948" s="288"/>
      <c r="Q948" s="288"/>
      <c r="R948" s="288"/>
      <c r="S948" s="288"/>
      <c r="T948" s="309"/>
      <c r="U948" s="288"/>
      <c r="V948" s="288"/>
      <c r="W948" s="288"/>
      <c r="X948" s="288"/>
      <c r="Y948" s="288"/>
      <c r="Z948" s="288"/>
      <c r="AA948" s="288"/>
      <c r="AB948" s="288"/>
      <c r="AC948" s="288"/>
      <c r="AD948" s="288"/>
      <c r="AE948" s="288"/>
      <c r="AF948" s="288"/>
      <c r="AG948" s="288"/>
      <c r="AH948" s="288"/>
      <c r="AI948" s="288"/>
      <c r="AJ948" s="288"/>
      <c r="AK948" s="288"/>
    </row>
    <row r="949" spans="1:37" ht="16">
      <c r="A949" s="288"/>
      <c r="B949" s="288"/>
      <c r="C949" s="288"/>
      <c r="D949" s="288"/>
      <c r="E949" s="288"/>
      <c r="F949" s="288"/>
      <c r="G949" s="288"/>
      <c r="H949" s="288"/>
      <c r="I949" s="288"/>
      <c r="J949" s="288"/>
      <c r="K949" s="288"/>
      <c r="L949" s="288"/>
      <c r="M949" s="288"/>
      <c r="N949" s="288"/>
      <c r="O949" s="288"/>
      <c r="P949" s="288"/>
      <c r="Q949" s="288"/>
      <c r="R949" s="288"/>
      <c r="S949" s="288"/>
      <c r="T949" s="309"/>
      <c r="U949" s="288"/>
      <c r="V949" s="288"/>
      <c r="W949" s="288"/>
      <c r="X949" s="288"/>
      <c r="Y949" s="288"/>
      <c r="Z949" s="288"/>
      <c r="AA949" s="288"/>
      <c r="AB949" s="288"/>
      <c r="AC949" s="288"/>
      <c r="AD949" s="288"/>
      <c r="AE949" s="288"/>
      <c r="AF949" s="288"/>
      <c r="AG949" s="288"/>
      <c r="AH949" s="288"/>
      <c r="AI949" s="288"/>
      <c r="AJ949" s="288"/>
      <c r="AK949" s="288"/>
    </row>
    <row r="950" spans="1:37" ht="16">
      <c r="A950" s="288"/>
      <c r="B950" s="288"/>
      <c r="C950" s="288"/>
      <c r="D950" s="288"/>
      <c r="E950" s="288"/>
      <c r="F950" s="288"/>
      <c r="G950" s="288"/>
      <c r="H950" s="288"/>
      <c r="I950" s="288"/>
      <c r="J950" s="288"/>
      <c r="K950" s="288"/>
      <c r="L950" s="288"/>
      <c r="M950" s="288"/>
      <c r="N950" s="288"/>
      <c r="O950" s="288"/>
      <c r="P950" s="288"/>
      <c r="Q950" s="288"/>
      <c r="R950" s="288"/>
      <c r="S950" s="288"/>
      <c r="T950" s="309"/>
      <c r="U950" s="288"/>
      <c r="V950" s="288"/>
      <c r="W950" s="288"/>
      <c r="X950" s="288"/>
      <c r="Y950" s="288"/>
      <c r="Z950" s="288"/>
      <c r="AA950" s="288"/>
      <c r="AB950" s="288"/>
      <c r="AC950" s="288"/>
      <c r="AD950" s="288"/>
      <c r="AE950" s="288"/>
      <c r="AF950" s="288"/>
      <c r="AG950" s="288"/>
      <c r="AH950" s="288"/>
      <c r="AI950" s="288"/>
      <c r="AJ950" s="288"/>
      <c r="AK950" s="288"/>
    </row>
    <row r="951" spans="1:37" ht="16">
      <c r="A951" s="288"/>
      <c r="B951" s="288"/>
      <c r="C951" s="288"/>
      <c r="D951" s="288"/>
      <c r="E951" s="288"/>
      <c r="F951" s="288"/>
      <c r="G951" s="288"/>
      <c r="H951" s="288"/>
      <c r="I951" s="288"/>
      <c r="J951" s="288"/>
      <c r="K951" s="288"/>
      <c r="L951" s="288"/>
      <c r="M951" s="288"/>
      <c r="N951" s="288"/>
      <c r="O951" s="288"/>
      <c r="P951" s="288"/>
      <c r="Q951" s="288"/>
      <c r="R951" s="288"/>
      <c r="S951" s="288"/>
      <c r="T951" s="309"/>
      <c r="U951" s="288"/>
      <c r="V951" s="288"/>
      <c r="W951" s="288"/>
      <c r="X951" s="288"/>
      <c r="Y951" s="288"/>
      <c r="Z951" s="288"/>
      <c r="AA951" s="288"/>
      <c r="AB951" s="288"/>
      <c r="AC951" s="288"/>
      <c r="AD951" s="288"/>
      <c r="AE951" s="288"/>
      <c r="AF951" s="288"/>
      <c r="AG951" s="288"/>
      <c r="AH951" s="288"/>
      <c r="AI951" s="288"/>
      <c r="AJ951" s="288"/>
      <c r="AK951" s="288"/>
    </row>
    <row r="952" spans="1:37" ht="16">
      <c r="A952" s="288"/>
      <c r="B952" s="288"/>
      <c r="C952" s="288"/>
      <c r="D952" s="288"/>
      <c r="E952" s="288"/>
      <c r="F952" s="288"/>
      <c r="G952" s="288"/>
      <c r="H952" s="288"/>
      <c r="I952" s="288"/>
      <c r="J952" s="288"/>
      <c r="K952" s="288"/>
      <c r="L952" s="288"/>
      <c r="M952" s="288"/>
      <c r="N952" s="288"/>
      <c r="O952" s="288"/>
      <c r="P952" s="288"/>
      <c r="Q952" s="288"/>
      <c r="R952" s="288"/>
      <c r="S952" s="288"/>
      <c r="T952" s="309"/>
      <c r="U952" s="288"/>
      <c r="V952" s="288"/>
      <c r="W952" s="288"/>
      <c r="X952" s="288"/>
      <c r="Y952" s="288"/>
      <c r="Z952" s="288"/>
      <c r="AA952" s="288"/>
      <c r="AB952" s="288"/>
      <c r="AC952" s="288"/>
      <c r="AD952" s="288"/>
      <c r="AE952" s="288"/>
      <c r="AF952" s="288"/>
      <c r="AG952" s="288"/>
      <c r="AH952" s="288"/>
      <c r="AI952" s="288"/>
      <c r="AJ952" s="288"/>
      <c r="AK952" s="288"/>
    </row>
    <row r="953" spans="1:37" ht="16">
      <c r="A953" s="288"/>
      <c r="B953" s="288"/>
      <c r="C953" s="288"/>
      <c r="D953" s="288"/>
      <c r="E953" s="288"/>
      <c r="F953" s="288"/>
      <c r="G953" s="288"/>
      <c r="H953" s="288"/>
      <c r="I953" s="288"/>
      <c r="J953" s="288"/>
      <c r="K953" s="288"/>
      <c r="L953" s="288"/>
      <c r="M953" s="288"/>
      <c r="N953" s="288"/>
      <c r="O953" s="288"/>
      <c r="P953" s="288"/>
      <c r="Q953" s="288"/>
      <c r="R953" s="288"/>
      <c r="S953" s="288"/>
      <c r="T953" s="309"/>
      <c r="U953" s="288"/>
      <c r="V953" s="288"/>
      <c r="W953" s="288"/>
      <c r="X953" s="288"/>
      <c r="Y953" s="288"/>
      <c r="Z953" s="288"/>
      <c r="AA953" s="288"/>
      <c r="AB953" s="288"/>
      <c r="AC953" s="288"/>
      <c r="AD953" s="288"/>
      <c r="AE953" s="288"/>
      <c r="AF953" s="288"/>
      <c r="AG953" s="288"/>
      <c r="AH953" s="288"/>
      <c r="AI953" s="288"/>
      <c r="AJ953" s="288"/>
      <c r="AK953" s="288"/>
    </row>
    <row r="954" spans="1:37" ht="16">
      <c r="A954" s="288"/>
      <c r="B954" s="288"/>
      <c r="C954" s="288"/>
      <c r="D954" s="288"/>
      <c r="E954" s="288"/>
      <c r="F954" s="288"/>
      <c r="G954" s="288"/>
      <c r="H954" s="288"/>
      <c r="I954" s="288"/>
      <c r="J954" s="288"/>
      <c r="K954" s="288"/>
      <c r="L954" s="288"/>
      <c r="M954" s="288"/>
      <c r="N954" s="288"/>
      <c r="O954" s="288"/>
      <c r="P954" s="288"/>
      <c r="Q954" s="288"/>
      <c r="R954" s="288"/>
      <c r="S954" s="288"/>
      <c r="T954" s="309"/>
      <c r="U954" s="288"/>
      <c r="V954" s="288"/>
      <c r="W954" s="288"/>
      <c r="X954" s="288"/>
      <c r="Y954" s="288"/>
      <c r="Z954" s="288"/>
      <c r="AA954" s="288"/>
      <c r="AB954" s="288"/>
      <c r="AC954" s="288"/>
      <c r="AD954" s="288"/>
      <c r="AE954" s="288"/>
      <c r="AF954" s="288"/>
      <c r="AG954" s="288"/>
      <c r="AH954" s="288"/>
      <c r="AI954" s="288"/>
      <c r="AJ954" s="288"/>
      <c r="AK954" s="288"/>
    </row>
    <row r="955" spans="1:37" ht="16">
      <c r="A955" s="288"/>
      <c r="B955" s="288"/>
      <c r="C955" s="288"/>
      <c r="D955" s="288"/>
      <c r="E955" s="288"/>
      <c r="F955" s="288"/>
      <c r="G955" s="288"/>
      <c r="H955" s="288"/>
      <c r="I955" s="288"/>
      <c r="J955" s="288"/>
      <c r="K955" s="288"/>
      <c r="L955" s="288"/>
      <c r="M955" s="288"/>
      <c r="N955" s="288"/>
      <c r="O955" s="288"/>
      <c r="P955" s="288"/>
      <c r="Q955" s="288"/>
      <c r="R955" s="288"/>
      <c r="S955" s="288"/>
      <c r="T955" s="309"/>
      <c r="U955" s="288"/>
      <c r="V955" s="288"/>
      <c r="W955" s="288"/>
      <c r="X955" s="288"/>
      <c r="Y955" s="288"/>
      <c r="Z955" s="288"/>
      <c r="AA955" s="288"/>
      <c r="AB955" s="288"/>
      <c r="AC955" s="288"/>
      <c r="AD955" s="288"/>
      <c r="AE955" s="288"/>
      <c r="AF955" s="288"/>
      <c r="AG955" s="288"/>
      <c r="AH955" s="288"/>
      <c r="AI955" s="288"/>
      <c r="AJ955" s="288"/>
      <c r="AK955" s="288"/>
    </row>
    <row r="956" spans="1:37" ht="16">
      <c r="A956" s="288"/>
      <c r="B956" s="288"/>
      <c r="C956" s="288"/>
      <c r="D956" s="288"/>
      <c r="E956" s="288"/>
      <c r="F956" s="288"/>
      <c r="G956" s="288"/>
      <c r="H956" s="288"/>
      <c r="I956" s="288"/>
      <c r="J956" s="288"/>
      <c r="K956" s="288"/>
      <c r="L956" s="288"/>
      <c r="M956" s="288"/>
      <c r="N956" s="288"/>
      <c r="O956" s="288"/>
      <c r="P956" s="288"/>
      <c r="Q956" s="288"/>
      <c r="R956" s="288"/>
      <c r="S956" s="288"/>
      <c r="T956" s="309"/>
      <c r="U956" s="288"/>
      <c r="V956" s="288"/>
      <c r="W956" s="288"/>
      <c r="X956" s="288"/>
      <c r="Y956" s="288"/>
      <c r="Z956" s="288"/>
      <c r="AA956" s="288"/>
      <c r="AB956" s="288"/>
      <c r="AC956" s="288"/>
      <c r="AD956" s="288"/>
      <c r="AE956" s="288"/>
      <c r="AF956" s="288"/>
      <c r="AG956" s="288"/>
      <c r="AH956" s="288"/>
      <c r="AI956" s="288"/>
      <c r="AJ956" s="288"/>
      <c r="AK956" s="288"/>
    </row>
    <row r="957" spans="1:37" ht="16">
      <c r="A957" s="288"/>
      <c r="B957" s="288"/>
      <c r="C957" s="288"/>
      <c r="D957" s="288"/>
      <c r="E957" s="288"/>
      <c r="F957" s="288"/>
      <c r="G957" s="288"/>
      <c r="H957" s="288"/>
      <c r="I957" s="288"/>
      <c r="J957" s="288"/>
      <c r="K957" s="288"/>
      <c r="L957" s="288"/>
      <c r="M957" s="288"/>
      <c r="N957" s="288"/>
      <c r="O957" s="288"/>
      <c r="P957" s="288"/>
      <c r="Q957" s="288"/>
      <c r="R957" s="288"/>
      <c r="S957" s="288"/>
      <c r="T957" s="309"/>
      <c r="U957" s="288"/>
      <c r="V957" s="288"/>
      <c r="W957" s="288"/>
      <c r="X957" s="288"/>
      <c r="Y957" s="288"/>
      <c r="Z957" s="288"/>
      <c r="AA957" s="288"/>
      <c r="AB957" s="288"/>
      <c r="AC957" s="288"/>
      <c r="AD957" s="288"/>
      <c r="AE957" s="288"/>
      <c r="AF957" s="288"/>
      <c r="AG957" s="288"/>
      <c r="AH957" s="288"/>
      <c r="AI957" s="288"/>
      <c r="AJ957" s="288"/>
      <c r="AK957" s="288"/>
    </row>
    <row r="958" spans="1:37" ht="16">
      <c r="A958" s="288"/>
      <c r="B958" s="288"/>
      <c r="C958" s="288"/>
      <c r="D958" s="288"/>
      <c r="E958" s="288"/>
      <c r="F958" s="288"/>
      <c r="G958" s="288"/>
      <c r="H958" s="288"/>
      <c r="I958" s="288"/>
      <c r="J958" s="288"/>
      <c r="K958" s="288"/>
      <c r="L958" s="288"/>
      <c r="M958" s="288"/>
      <c r="N958" s="288"/>
      <c r="O958" s="288"/>
      <c r="P958" s="288"/>
      <c r="Q958" s="288"/>
      <c r="R958" s="288"/>
      <c r="S958" s="288"/>
      <c r="T958" s="309"/>
      <c r="U958" s="288"/>
      <c r="V958" s="288"/>
      <c r="W958" s="288"/>
      <c r="X958" s="288"/>
      <c r="Y958" s="288"/>
      <c r="Z958" s="288"/>
      <c r="AA958" s="288"/>
      <c r="AB958" s="288"/>
      <c r="AC958" s="288"/>
      <c r="AD958" s="288"/>
      <c r="AE958" s="288"/>
      <c r="AF958" s="288"/>
      <c r="AG958" s="288"/>
      <c r="AH958" s="288"/>
      <c r="AI958" s="288"/>
      <c r="AJ958" s="288"/>
      <c r="AK958" s="288"/>
    </row>
    <row r="959" spans="1:37" ht="16">
      <c r="A959" s="288"/>
      <c r="B959" s="288"/>
      <c r="C959" s="288"/>
      <c r="D959" s="288"/>
      <c r="E959" s="288"/>
      <c r="F959" s="288"/>
      <c r="G959" s="288"/>
      <c r="H959" s="288"/>
      <c r="I959" s="288"/>
      <c r="J959" s="288"/>
      <c r="K959" s="288"/>
      <c r="L959" s="288"/>
      <c r="M959" s="288"/>
      <c r="N959" s="288"/>
      <c r="O959" s="288"/>
      <c r="P959" s="288"/>
      <c r="Q959" s="288"/>
      <c r="R959" s="288"/>
      <c r="S959" s="288"/>
      <c r="T959" s="309"/>
      <c r="U959" s="288"/>
      <c r="V959" s="288"/>
      <c r="W959" s="288"/>
      <c r="X959" s="288"/>
      <c r="Y959" s="288"/>
      <c r="Z959" s="288"/>
      <c r="AA959" s="288"/>
      <c r="AB959" s="288"/>
      <c r="AC959" s="288"/>
      <c r="AD959" s="288"/>
      <c r="AE959" s="288"/>
      <c r="AF959" s="288"/>
      <c r="AG959" s="288"/>
      <c r="AH959" s="288"/>
      <c r="AI959" s="288"/>
      <c r="AJ959" s="288"/>
      <c r="AK959" s="288"/>
    </row>
    <row r="960" spans="1:37" ht="16">
      <c r="A960" s="288"/>
      <c r="B960" s="288"/>
      <c r="C960" s="288"/>
      <c r="D960" s="288"/>
      <c r="E960" s="288"/>
      <c r="F960" s="288"/>
      <c r="G960" s="288"/>
      <c r="H960" s="288"/>
      <c r="I960" s="288"/>
      <c r="J960" s="288"/>
      <c r="K960" s="288"/>
      <c r="L960" s="288"/>
      <c r="M960" s="288"/>
      <c r="N960" s="288"/>
      <c r="O960" s="288"/>
      <c r="P960" s="288"/>
      <c r="Q960" s="288"/>
      <c r="R960" s="288"/>
      <c r="S960" s="288"/>
      <c r="T960" s="309"/>
      <c r="U960" s="288"/>
      <c r="V960" s="288"/>
      <c r="W960" s="288"/>
      <c r="X960" s="288"/>
      <c r="Y960" s="288"/>
      <c r="Z960" s="288"/>
      <c r="AA960" s="288"/>
      <c r="AB960" s="288"/>
      <c r="AC960" s="288"/>
      <c r="AD960" s="288"/>
      <c r="AE960" s="288"/>
      <c r="AF960" s="288"/>
      <c r="AG960" s="288"/>
      <c r="AH960" s="288"/>
      <c r="AI960" s="288"/>
      <c r="AJ960" s="288"/>
      <c r="AK960" s="288"/>
    </row>
    <row r="961" spans="1:37" ht="16">
      <c r="A961" s="288"/>
      <c r="B961" s="288"/>
      <c r="C961" s="288"/>
      <c r="D961" s="288"/>
      <c r="E961" s="288"/>
      <c r="F961" s="288"/>
      <c r="G961" s="288"/>
      <c r="H961" s="288"/>
      <c r="I961" s="288"/>
      <c r="J961" s="288"/>
      <c r="K961" s="288"/>
      <c r="L961" s="288"/>
      <c r="M961" s="288"/>
      <c r="N961" s="288"/>
      <c r="O961" s="288"/>
      <c r="P961" s="288"/>
      <c r="Q961" s="288"/>
      <c r="R961" s="288"/>
      <c r="S961" s="288"/>
      <c r="T961" s="309"/>
      <c r="U961" s="288"/>
      <c r="V961" s="288"/>
      <c r="W961" s="288"/>
      <c r="X961" s="288"/>
      <c r="Y961" s="288"/>
      <c r="Z961" s="288"/>
      <c r="AA961" s="288"/>
      <c r="AB961" s="288"/>
      <c r="AC961" s="288"/>
      <c r="AD961" s="288"/>
      <c r="AE961" s="288"/>
      <c r="AF961" s="288"/>
      <c r="AG961" s="288"/>
      <c r="AH961" s="288"/>
      <c r="AI961" s="288"/>
      <c r="AJ961" s="288"/>
      <c r="AK961" s="288"/>
    </row>
    <row r="962" spans="1:37" ht="16">
      <c r="A962" s="288"/>
      <c r="B962" s="288"/>
      <c r="C962" s="288"/>
      <c r="D962" s="288"/>
      <c r="E962" s="288"/>
      <c r="F962" s="288"/>
      <c r="G962" s="288"/>
      <c r="H962" s="288"/>
      <c r="I962" s="288"/>
      <c r="J962" s="288"/>
      <c r="K962" s="288"/>
      <c r="L962" s="288"/>
      <c r="M962" s="288"/>
      <c r="N962" s="288"/>
      <c r="O962" s="288"/>
      <c r="P962" s="288"/>
      <c r="Q962" s="288"/>
      <c r="R962" s="288"/>
      <c r="S962" s="288"/>
      <c r="T962" s="309"/>
      <c r="U962" s="288"/>
      <c r="V962" s="288"/>
      <c r="W962" s="288"/>
      <c r="X962" s="288"/>
      <c r="Y962" s="288"/>
      <c r="Z962" s="288"/>
      <c r="AA962" s="288"/>
      <c r="AB962" s="288"/>
      <c r="AC962" s="288"/>
      <c r="AD962" s="288"/>
      <c r="AE962" s="288"/>
      <c r="AF962" s="288"/>
      <c r="AG962" s="288"/>
      <c r="AH962" s="288"/>
      <c r="AI962" s="288"/>
      <c r="AJ962" s="288"/>
      <c r="AK962" s="288"/>
    </row>
    <row r="963" spans="1:37" ht="16">
      <c r="A963" s="288"/>
      <c r="B963" s="288"/>
      <c r="C963" s="288"/>
      <c r="D963" s="288"/>
      <c r="E963" s="288"/>
      <c r="F963" s="288"/>
      <c r="G963" s="288"/>
      <c r="H963" s="288"/>
      <c r="I963" s="288"/>
      <c r="J963" s="288"/>
      <c r="K963" s="288"/>
      <c r="L963" s="288"/>
      <c r="M963" s="288"/>
      <c r="N963" s="288"/>
      <c r="O963" s="288"/>
      <c r="P963" s="288"/>
      <c r="Q963" s="288"/>
      <c r="R963" s="288"/>
      <c r="S963" s="288"/>
      <c r="T963" s="309"/>
      <c r="U963" s="288"/>
      <c r="V963" s="288"/>
      <c r="W963" s="288"/>
      <c r="X963" s="288"/>
      <c r="Y963" s="288"/>
      <c r="Z963" s="288"/>
      <c r="AA963" s="288"/>
      <c r="AB963" s="288"/>
      <c r="AC963" s="288"/>
      <c r="AD963" s="288"/>
      <c r="AE963" s="288"/>
      <c r="AF963" s="288"/>
      <c r="AG963" s="288"/>
      <c r="AH963" s="288"/>
      <c r="AI963" s="288"/>
      <c r="AJ963" s="288"/>
      <c r="AK963" s="288"/>
    </row>
    <row r="964" spans="1:37" ht="16">
      <c r="A964" s="288"/>
      <c r="B964" s="288"/>
      <c r="C964" s="288"/>
      <c r="D964" s="288"/>
      <c r="E964" s="288"/>
      <c r="F964" s="288"/>
      <c r="G964" s="288"/>
      <c r="H964" s="288"/>
      <c r="I964" s="288"/>
      <c r="J964" s="288"/>
      <c r="K964" s="288"/>
      <c r="L964" s="288"/>
      <c r="M964" s="288"/>
      <c r="N964" s="288"/>
      <c r="O964" s="288"/>
      <c r="P964" s="288"/>
      <c r="Q964" s="288"/>
      <c r="R964" s="288"/>
      <c r="S964" s="288"/>
      <c r="T964" s="309"/>
      <c r="U964" s="288"/>
      <c r="V964" s="288"/>
      <c r="W964" s="288"/>
      <c r="X964" s="288"/>
      <c r="Y964" s="288"/>
      <c r="Z964" s="288"/>
      <c r="AA964" s="288"/>
      <c r="AB964" s="288"/>
      <c r="AC964" s="288"/>
      <c r="AD964" s="288"/>
      <c r="AE964" s="288"/>
      <c r="AF964" s="288"/>
      <c r="AG964" s="288"/>
      <c r="AH964" s="288"/>
      <c r="AI964" s="288"/>
      <c r="AJ964" s="288"/>
      <c r="AK964" s="288"/>
    </row>
    <row r="965" spans="1:37" ht="16">
      <c r="A965" s="288"/>
      <c r="B965" s="288"/>
      <c r="C965" s="288"/>
      <c r="D965" s="288"/>
      <c r="E965" s="288"/>
      <c r="F965" s="288"/>
      <c r="G965" s="288"/>
      <c r="H965" s="288"/>
      <c r="I965" s="288"/>
      <c r="J965" s="288"/>
      <c r="K965" s="288"/>
      <c r="L965" s="288"/>
      <c r="M965" s="288"/>
      <c r="N965" s="288"/>
      <c r="O965" s="288"/>
      <c r="P965" s="288"/>
      <c r="Q965" s="288"/>
      <c r="R965" s="288"/>
      <c r="S965" s="288"/>
      <c r="T965" s="309"/>
      <c r="U965" s="288"/>
      <c r="V965" s="288"/>
      <c r="W965" s="288"/>
      <c r="X965" s="288"/>
      <c r="Y965" s="288"/>
      <c r="Z965" s="288"/>
      <c r="AA965" s="288"/>
      <c r="AB965" s="288"/>
      <c r="AC965" s="288"/>
      <c r="AD965" s="288"/>
      <c r="AE965" s="288"/>
      <c r="AF965" s="288"/>
      <c r="AG965" s="288"/>
      <c r="AH965" s="288"/>
      <c r="AI965" s="288"/>
      <c r="AJ965" s="288"/>
      <c r="AK965" s="288"/>
    </row>
    <row r="966" spans="1:37" ht="16">
      <c r="A966" s="288"/>
      <c r="B966" s="288"/>
      <c r="C966" s="288"/>
      <c r="D966" s="288"/>
      <c r="E966" s="288"/>
      <c r="F966" s="288"/>
      <c r="G966" s="288"/>
      <c r="H966" s="288"/>
      <c r="I966" s="288"/>
      <c r="J966" s="288"/>
      <c r="K966" s="288"/>
      <c r="L966" s="288"/>
      <c r="M966" s="288"/>
      <c r="N966" s="288"/>
      <c r="O966" s="288"/>
      <c r="P966" s="288"/>
      <c r="Q966" s="288"/>
      <c r="R966" s="288"/>
      <c r="S966" s="288"/>
      <c r="T966" s="309"/>
      <c r="U966" s="288"/>
      <c r="V966" s="288"/>
      <c r="W966" s="288"/>
      <c r="X966" s="288"/>
      <c r="Y966" s="288"/>
      <c r="Z966" s="288"/>
      <c r="AA966" s="288"/>
      <c r="AB966" s="288"/>
      <c r="AC966" s="288"/>
      <c r="AD966" s="288"/>
      <c r="AE966" s="288"/>
      <c r="AF966" s="288"/>
      <c r="AG966" s="288"/>
      <c r="AH966" s="288"/>
      <c r="AI966" s="288"/>
      <c r="AJ966" s="288"/>
      <c r="AK966" s="288"/>
    </row>
    <row r="967" spans="1:37" ht="16">
      <c r="A967" s="288"/>
      <c r="B967" s="288"/>
      <c r="C967" s="288"/>
      <c r="D967" s="288"/>
      <c r="E967" s="288"/>
      <c r="F967" s="288"/>
      <c r="G967" s="288"/>
      <c r="H967" s="288"/>
      <c r="I967" s="288"/>
      <c r="J967" s="288"/>
      <c r="K967" s="288"/>
      <c r="L967" s="288"/>
      <c r="M967" s="288"/>
      <c r="N967" s="288"/>
      <c r="O967" s="288"/>
      <c r="P967" s="288"/>
      <c r="Q967" s="288"/>
      <c r="R967" s="288"/>
      <c r="S967" s="288"/>
      <c r="T967" s="309"/>
      <c r="U967" s="288"/>
      <c r="V967" s="288"/>
      <c r="W967" s="288"/>
      <c r="X967" s="288"/>
      <c r="Y967" s="288"/>
      <c r="Z967" s="288"/>
      <c r="AA967" s="288"/>
      <c r="AB967" s="288"/>
      <c r="AC967" s="288"/>
      <c r="AD967" s="288"/>
      <c r="AE967" s="288"/>
      <c r="AF967" s="288"/>
      <c r="AG967" s="288"/>
      <c r="AH967" s="288"/>
      <c r="AI967" s="288"/>
      <c r="AJ967" s="288"/>
      <c r="AK967" s="288"/>
    </row>
    <row r="968" spans="1:37" ht="16">
      <c r="A968" s="288"/>
      <c r="B968" s="288"/>
      <c r="C968" s="288"/>
      <c r="D968" s="288"/>
      <c r="E968" s="288"/>
      <c r="F968" s="288"/>
      <c r="G968" s="288"/>
      <c r="H968" s="288"/>
      <c r="I968" s="288"/>
      <c r="J968" s="288"/>
      <c r="K968" s="288"/>
      <c r="L968" s="288"/>
      <c r="M968" s="288"/>
      <c r="N968" s="288"/>
      <c r="O968" s="288"/>
      <c r="P968" s="288"/>
      <c r="Q968" s="288"/>
      <c r="R968" s="288"/>
      <c r="S968" s="288"/>
      <c r="T968" s="309"/>
      <c r="U968" s="288"/>
      <c r="V968" s="288"/>
      <c r="W968" s="288"/>
      <c r="X968" s="288"/>
      <c r="Y968" s="288"/>
      <c r="Z968" s="288"/>
      <c r="AA968" s="288"/>
      <c r="AB968" s="288"/>
      <c r="AC968" s="288"/>
      <c r="AD968" s="288"/>
      <c r="AE968" s="288"/>
      <c r="AF968" s="288"/>
      <c r="AG968" s="288"/>
      <c r="AH968" s="288"/>
      <c r="AI968" s="288"/>
      <c r="AJ968" s="288"/>
      <c r="AK968" s="288"/>
    </row>
    <row r="969" spans="1:37" ht="16">
      <c r="A969" s="288"/>
      <c r="B969" s="288"/>
      <c r="C969" s="288"/>
      <c r="D969" s="288"/>
      <c r="E969" s="288"/>
      <c r="F969" s="288"/>
      <c r="G969" s="288"/>
      <c r="H969" s="288"/>
      <c r="I969" s="288"/>
      <c r="J969" s="288"/>
      <c r="K969" s="288"/>
      <c r="L969" s="288"/>
      <c r="M969" s="288"/>
      <c r="N969" s="288"/>
      <c r="O969" s="288"/>
      <c r="P969" s="288"/>
      <c r="Q969" s="288"/>
      <c r="R969" s="288"/>
      <c r="S969" s="288"/>
      <c r="T969" s="309"/>
      <c r="U969" s="288"/>
      <c r="V969" s="288"/>
      <c r="W969" s="288"/>
      <c r="X969" s="288"/>
      <c r="Y969" s="288"/>
      <c r="Z969" s="288"/>
      <c r="AA969" s="288"/>
      <c r="AB969" s="288"/>
      <c r="AC969" s="288"/>
      <c r="AD969" s="288"/>
      <c r="AE969" s="288"/>
      <c r="AF969" s="288"/>
      <c r="AG969" s="288"/>
      <c r="AH969" s="288"/>
      <c r="AI969" s="288"/>
      <c r="AJ969" s="288"/>
      <c r="AK969" s="288"/>
    </row>
    <row r="970" spans="1:37" ht="16">
      <c r="A970" s="288"/>
      <c r="B970" s="288"/>
      <c r="C970" s="288"/>
      <c r="D970" s="288"/>
      <c r="E970" s="288"/>
      <c r="F970" s="288"/>
      <c r="G970" s="288"/>
      <c r="H970" s="288"/>
      <c r="I970" s="288"/>
      <c r="J970" s="288"/>
      <c r="K970" s="288"/>
      <c r="L970" s="288"/>
      <c r="M970" s="288"/>
      <c r="N970" s="288"/>
      <c r="O970" s="288"/>
      <c r="P970" s="288"/>
      <c r="Q970" s="288"/>
      <c r="R970" s="288"/>
      <c r="S970" s="288"/>
      <c r="T970" s="309"/>
      <c r="U970" s="288"/>
      <c r="V970" s="288"/>
      <c r="W970" s="288"/>
      <c r="X970" s="288"/>
      <c r="Y970" s="288"/>
      <c r="Z970" s="288"/>
      <c r="AA970" s="288"/>
      <c r="AB970" s="288"/>
      <c r="AC970" s="288"/>
      <c r="AD970" s="288"/>
      <c r="AE970" s="288"/>
      <c r="AF970" s="288"/>
      <c r="AG970" s="288"/>
      <c r="AH970" s="288"/>
      <c r="AI970" s="288"/>
      <c r="AJ970" s="288"/>
      <c r="AK970" s="288"/>
    </row>
    <row r="971" spans="1:37" ht="16">
      <c r="A971" s="288"/>
      <c r="B971" s="288"/>
      <c r="C971" s="288"/>
      <c r="D971" s="288"/>
      <c r="E971" s="288"/>
      <c r="F971" s="288"/>
      <c r="G971" s="288"/>
      <c r="H971" s="288"/>
      <c r="I971" s="288"/>
      <c r="J971" s="288"/>
      <c r="K971" s="288"/>
      <c r="L971" s="288"/>
      <c r="M971" s="288"/>
      <c r="N971" s="288"/>
      <c r="O971" s="288"/>
      <c r="P971" s="288"/>
      <c r="Q971" s="288"/>
      <c r="R971" s="288"/>
      <c r="S971" s="288"/>
      <c r="T971" s="309"/>
      <c r="U971" s="288"/>
      <c r="V971" s="288"/>
      <c r="W971" s="288"/>
      <c r="X971" s="288"/>
      <c r="Y971" s="288"/>
      <c r="Z971" s="288"/>
      <c r="AA971" s="288"/>
      <c r="AB971" s="288"/>
      <c r="AC971" s="288"/>
      <c r="AD971" s="288"/>
      <c r="AE971" s="288"/>
      <c r="AF971" s="288"/>
      <c r="AG971" s="288"/>
      <c r="AH971" s="288"/>
      <c r="AI971" s="288"/>
      <c r="AJ971" s="288"/>
      <c r="AK971" s="288"/>
    </row>
    <row r="972" spans="1:37" ht="16">
      <c r="A972" s="288"/>
      <c r="B972" s="288"/>
      <c r="C972" s="288"/>
      <c r="D972" s="288"/>
      <c r="E972" s="288"/>
      <c r="F972" s="288"/>
      <c r="G972" s="288"/>
      <c r="H972" s="288"/>
      <c r="I972" s="288"/>
      <c r="J972" s="288"/>
      <c r="K972" s="288"/>
      <c r="L972" s="288"/>
      <c r="M972" s="288"/>
      <c r="N972" s="288"/>
      <c r="O972" s="288"/>
      <c r="P972" s="288"/>
      <c r="Q972" s="288"/>
      <c r="R972" s="288"/>
      <c r="S972" s="288"/>
      <c r="T972" s="309"/>
      <c r="U972" s="288"/>
      <c r="V972" s="288"/>
      <c r="W972" s="288"/>
      <c r="X972" s="288"/>
      <c r="Y972" s="288"/>
      <c r="Z972" s="288"/>
      <c r="AA972" s="288"/>
      <c r="AB972" s="288"/>
      <c r="AC972" s="288"/>
      <c r="AD972" s="288"/>
      <c r="AE972" s="288"/>
      <c r="AF972" s="288"/>
      <c r="AG972" s="288"/>
      <c r="AH972" s="288"/>
      <c r="AI972" s="288"/>
      <c r="AJ972" s="288"/>
      <c r="AK972" s="288"/>
    </row>
    <row r="973" spans="1:37" ht="16">
      <c r="A973" s="288"/>
      <c r="B973" s="288"/>
      <c r="C973" s="288"/>
      <c r="D973" s="288"/>
      <c r="E973" s="288"/>
      <c r="F973" s="288"/>
      <c r="G973" s="288"/>
      <c r="H973" s="288"/>
      <c r="I973" s="288"/>
      <c r="J973" s="288"/>
      <c r="K973" s="288"/>
      <c r="L973" s="288"/>
      <c r="M973" s="288"/>
      <c r="N973" s="288"/>
      <c r="O973" s="288"/>
      <c r="P973" s="288"/>
      <c r="Q973" s="288"/>
      <c r="R973" s="288"/>
      <c r="S973" s="288"/>
      <c r="T973" s="309"/>
      <c r="U973" s="288"/>
      <c r="V973" s="288"/>
      <c r="W973" s="288"/>
      <c r="X973" s="288"/>
      <c r="Y973" s="288"/>
      <c r="Z973" s="288"/>
      <c r="AA973" s="288"/>
      <c r="AB973" s="288"/>
      <c r="AC973" s="288"/>
      <c r="AD973" s="288"/>
      <c r="AE973" s="288"/>
      <c r="AF973" s="288"/>
      <c r="AG973" s="288"/>
      <c r="AH973" s="288"/>
      <c r="AI973" s="288"/>
      <c r="AJ973" s="288"/>
      <c r="AK973" s="288"/>
    </row>
    <row r="974" spans="1:37" ht="16">
      <c r="A974" s="288"/>
      <c r="B974" s="288"/>
      <c r="C974" s="288"/>
      <c r="D974" s="288"/>
      <c r="E974" s="288"/>
      <c r="F974" s="288"/>
      <c r="G974" s="288"/>
      <c r="H974" s="288"/>
      <c r="I974" s="288"/>
      <c r="J974" s="288"/>
      <c r="K974" s="288"/>
      <c r="L974" s="288"/>
      <c r="M974" s="288"/>
      <c r="N974" s="288"/>
      <c r="O974" s="288"/>
      <c r="P974" s="288"/>
      <c r="Q974" s="288"/>
      <c r="R974" s="288"/>
      <c r="S974" s="288"/>
      <c r="T974" s="309"/>
      <c r="U974" s="288"/>
      <c r="V974" s="288"/>
      <c r="W974" s="288"/>
      <c r="X974" s="288"/>
      <c r="Y974" s="288"/>
      <c r="Z974" s="288"/>
      <c r="AA974" s="288"/>
      <c r="AB974" s="288"/>
      <c r="AC974" s="288"/>
      <c r="AD974" s="288"/>
      <c r="AE974" s="288"/>
      <c r="AF974" s="288"/>
      <c r="AG974" s="288"/>
      <c r="AH974" s="288"/>
      <c r="AI974" s="288"/>
      <c r="AJ974" s="288"/>
      <c r="AK974" s="288"/>
    </row>
    <row r="975" spans="1:37" ht="16">
      <c r="A975" s="288"/>
      <c r="B975" s="288"/>
      <c r="C975" s="288"/>
      <c r="D975" s="288"/>
      <c r="E975" s="288"/>
      <c r="F975" s="288"/>
      <c r="G975" s="288"/>
      <c r="H975" s="288"/>
      <c r="I975" s="288"/>
      <c r="J975" s="288"/>
      <c r="K975" s="288"/>
      <c r="L975" s="288"/>
      <c r="M975" s="288"/>
      <c r="N975" s="288"/>
      <c r="O975" s="288"/>
      <c r="P975" s="288"/>
      <c r="Q975" s="288"/>
      <c r="R975" s="288"/>
      <c r="S975" s="288"/>
      <c r="T975" s="309"/>
      <c r="U975" s="288"/>
      <c r="V975" s="288"/>
      <c r="W975" s="288"/>
      <c r="X975" s="288"/>
      <c r="Y975" s="288"/>
      <c r="Z975" s="288"/>
      <c r="AA975" s="288"/>
      <c r="AB975" s="288"/>
      <c r="AC975" s="288"/>
      <c r="AD975" s="288"/>
      <c r="AE975" s="288"/>
      <c r="AF975" s="288"/>
      <c r="AG975" s="288"/>
      <c r="AH975" s="288"/>
      <c r="AI975" s="288"/>
      <c r="AJ975" s="288"/>
      <c r="AK975" s="288"/>
    </row>
    <row r="976" spans="1:37" ht="16">
      <c r="A976" s="288"/>
      <c r="B976" s="288"/>
      <c r="C976" s="288"/>
      <c r="D976" s="288"/>
      <c r="E976" s="288"/>
      <c r="F976" s="288"/>
      <c r="G976" s="288"/>
      <c r="H976" s="288"/>
      <c r="I976" s="288"/>
      <c r="J976" s="288"/>
      <c r="K976" s="288"/>
      <c r="L976" s="288"/>
      <c r="M976" s="288"/>
      <c r="N976" s="288"/>
      <c r="O976" s="288"/>
      <c r="P976" s="288"/>
      <c r="Q976" s="288"/>
      <c r="R976" s="288"/>
      <c r="S976" s="288"/>
      <c r="T976" s="309"/>
      <c r="U976" s="288"/>
      <c r="V976" s="288"/>
      <c r="W976" s="288"/>
      <c r="X976" s="288"/>
      <c r="Y976" s="288"/>
      <c r="Z976" s="288"/>
      <c r="AA976" s="288"/>
      <c r="AB976" s="288"/>
      <c r="AC976" s="288"/>
      <c r="AD976" s="288"/>
      <c r="AE976" s="288"/>
      <c r="AF976" s="288"/>
      <c r="AG976" s="288"/>
      <c r="AH976" s="288"/>
      <c r="AI976" s="288"/>
      <c r="AJ976" s="288"/>
      <c r="AK976" s="288"/>
    </row>
    <row r="977" spans="1:37" ht="16">
      <c r="A977" s="288"/>
      <c r="B977" s="288"/>
      <c r="C977" s="288"/>
      <c r="D977" s="288"/>
      <c r="E977" s="288"/>
      <c r="F977" s="288"/>
      <c r="G977" s="288"/>
      <c r="H977" s="288"/>
      <c r="I977" s="288"/>
      <c r="J977" s="288"/>
      <c r="K977" s="288"/>
      <c r="L977" s="288"/>
      <c r="M977" s="288"/>
      <c r="N977" s="288"/>
      <c r="O977" s="288"/>
      <c r="P977" s="288"/>
      <c r="Q977" s="288"/>
      <c r="R977" s="288"/>
      <c r="S977" s="288"/>
      <c r="T977" s="309"/>
      <c r="U977" s="288"/>
      <c r="V977" s="288"/>
      <c r="W977" s="288"/>
      <c r="X977" s="288"/>
      <c r="Y977" s="288"/>
      <c r="Z977" s="288"/>
      <c r="AA977" s="288"/>
      <c r="AB977" s="288"/>
      <c r="AC977" s="288"/>
      <c r="AD977" s="288"/>
      <c r="AE977" s="288"/>
      <c r="AF977" s="288"/>
      <c r="AG977" s="288"/>
      <c r="AH977" s="288"/>
      <c r="AI977" s="288"/>
      <c r="AJ977" s="288"/>
      <c r="AK977" s="288"/>
    </row>
    <row r="978" spans="1:37" ht="16">
      <c r="A978" s="288"/>
      <c r="B978" s="288"/>
      <c r="C978" s="288"/>
      <c r="D978" s="288"/>
      <c r="E978" s="288"/>
      <c r="F978" s="288"/>
      <c r="G978" s="288"/>
      <c r="H978" s="288"/>
      <c r="I978" s="288"/>
      <c r="J978" s="288"/>
      <c r="K978" s="288"/>
      <c r="L978" s="288"/>
      <c r="M978" s="288"/>
      <c r="N978" s="288"/>
      <c r="O978" s="288"/>
      <c r="P978" s="288"/>
      <c r="Q978" s="288"/>
      <c r="R978" s="288"/>
      <c r="S978" s="288"/>
      <c r="T978" s="309"/>
      <c r="U978" s="288"/>
      <c r="V978" s="288"/>
      <c r="W978" s="288"/>
      <c r="X978" s="288"/>
      <c r="Y978" s="288"/>
      <c r="Z978" s="288"/>
      <c r="AA978" s="288"/>
      <c r="AB978" s="288"/>
      <c r="AC978" s="288"/>
      <c r="AD978" s="288"/>
      <c r="AE978" s="288"/>
      <c r="AF978" s="288"/>
      <c r="AG978" s="288"/>
      <c r="AH978" s="288"/>
      <c r="AI978" s="288"/>
      <c r="AJ978" s="288"/>
      <c r="AK978" s="288"/>
    </row>
    <row r="979" spans="1:37" ht="16">
      <c r="A979" s="288"/>
      <c r="B979" s="288"/>
      <c r="C979" s="288"/>
      <c r="D979" s="288"/>
      <c r="E979" s="288"/>
      <c r="F979" s="288"/>
      <c r="G979" s="288"/>
      <c r="H979" s="288"/>
      <c r="I979" s="288"/>
      <c r="J979" s="288"/>
      <c r="K979" s="288"/>
      <c r="L979" s="288"/>
      <c r="M979" s="288"/>
      <c r="N979" s="288"/>
      <c r="O979" s="288"/>
      <c r="P979" s="288"/>
      <c r="Q979" s="288"/>
      <c r="R979" s="288"/>
      <c r="S979" s="288"/>
      <c r="T979" s="309"/>
      <c r="U979" s="288"/>
      <c r="V979" s="288"/>
      <c r="W979" s="288"/>
      <c r="X979" s="288"/>
      <c r="Y979" s="288"/>
      <c r="Z979" s="288"/>
      <c r="AA979" s="288"/>
      <c r="AB979" s="288"/>
      <c r="AC979" s="288"/>
      <c r="AD979" s="288"/>
      <c r="AE979" s="288"/>
      <c r="AF979" s="288"/>
      <c r="AG979" s="288"/>
      <c r="AH979" s="288"/>
      <c r="AI979" s="288"/>
      <c r="AJ979" s="288"/>
      <c r="AK979" s="288"/>
    </row>
    <row r="980" spans="1:37" ht="16">
      <c r="A980" s="288"/>
      <c r="B980" s="288"/>
      <c r="C980" s="288"/>
      <c r="D980" s="288"/>
      <c r="E980" s="288"/>
      <c r="F980" s="288"/>
      <c r="G980" s="288"/>
      <c r="H980" s="288"/>
      <c r="I980" s="288"/>
      <c r="J980" s="288"/>
      <c r="K980" s="288"/>
      <c r="L980" s="288"/>
      <c r="M980" s="288"/>
      <c r="N980" s="288"/>
      <c r="O980" s="288"/>
      <c r="P980" s="288"/>
      <c r="Q980" s="288"/>
      <c r="R980" s="288"/>
      <c r="S980" s="288"/>
      <c r="T980" s="309"/>
      <c r="U980" s="288"/>
      <c r="V980" s="288"/>
      <c r="W980" s="288"/>
      <c r="X980" s="288"/>
      <c r="Y980" s="288"/>
      <c r="Z980" s="288"/>
      <c r="AA980" s="288"/>
      <c r="AB980" s="288"/>
      <c r="AC980" s="288"/>
      <c r="AD980" s="288"/>
      <c r="AE980" s="288"/>
      <c r="AF980" s="288"/>
      <c r="AG980" s="288"/>
      <c r="AH980" s="288"/>
      <c r="AI980" s="288"/>
      <c r="AJ980" s="288"/>
      <c r="AK980" s="288"/>
    </row>
    <row r="981" spans="1:37" ht="16">
      <c r="A981" s="288"/>
      <c r="B981" s="288"/>
      <c r="C981" s="288"/>
      <c r="D981" s="288"/>
      <c r="E981" s="288"/>
      <c r="F981" s="288"/>
      <c r="G981" s="288"/>
      <c r="H981" s="288"/>
      <c r="I981" s="288"/>
      <c r="J981" s="288"/>
      <c r="K981" s="288"/>
      <c r="L981" s="288"/>
      <c r="M981" s="288"/>
      <c r="N981" s="288"/>
      <c r="O981" s="288"/>
      <c r="P981" s="288"/>
      <c r="Q981" s="288"/>
      <c r="R981" s="288"/>
      <c r="S981" s="288"/>
      <c r="T981" s="309"/>
      <c r="U981" s="288"/>
      <c r="V981" s="288"/>
      <c r="W981" s="288"/>
      <c r="X981" s="288"/>
      <c r="Y981" s="288"/>
      <c r="Z981" s="288"/>
      <c r="AA981" s="288"/>
      <c r="AB981" s="288"/>
      <c r="AC981" s="288"/>
      <c r="AD981" s="288"/>
      <c r="AE981" s="288"/>
      <c r="AF981" s="288"/>
      <c r="AG981" s="288"/>
      <c r="AH981" s="288"/>
      <c r="AI981" s="288"/>
      <c r="AJ981" s="288"/>
      <c r="AK981" s="288"/>
    </row>
    <row r="982" spans="1:37" ht="16">
      <c r="A982" s="288"/>
      <c r="B982" s="288"/>
      <c r="C982" s="288"/>
      <c r="D982" s="288"/>
      <c r="E982" s="288"/>
      <c r="F982" s="288"/>
      <c r="G982" s="288"/>
      <c r="H982" s="288"/>
      <c r="I982" s="288"/>
      <c r="J982" s="288"/>
      <c r="K982" s="288"/>
      <c r="L982" s="288"/>
      <c r="M982" s="288"/>
      <c r="N982" s="288"/>
      <c r="O982" s="288"/>
      <c r="P982" s="288"/>
      <c r="Q982" s="288"/>
      <c r="R982" s="288"/>
      <c r="S982" s="288"/>
      <c r="T982" s="309"/>
      <c r="U982" s="288"/>
      <c r="V982" s="288"/>
      <c r="W982" s="288"/>
      <c r="X982" s="288"/>
      <c r="Y982" s="288"/>
      <c r="Z982" s="288"/>
      <c r="AA982" s="288"/>
      <c r="AB982" s="288"/>
      <c r="AC982" s="288"/>
      <c r="AD982" s="288"/>
      <c r="AE982" s="288"/>
      <c r="AF982" s="288"/>
      <c r="AG982" s="288"/>
      <c r="AH982" s="288"/>
      <c r="AI982" s="288"/>
      <c r="AJ982" s="288"/>
      <c r="AK982" s="288"/>
    </row>
    <row r="983" spans="1:37" ht="16">
      <c r="A983" s="288"/>
      <c r="B983" s="288"/>
      <c r="C983" s="288"/>
      <c r="D983" s="288"/>
      <c r="E983" s="288"/>
      <c r="F983" s="288"/>
      <c r="G983" s="288"/>
      <c r="H983" s="288"/>
      <c r="I983" s="288"/>
      <c r="J983" s="288"/>
      <c r="K983" s="288"/>
      <c r="L983" s="288"/>
      <c r="M983" s="288"/>
      <c r="N983" s="288"/>
      <c r="O983" s="288"/>
      <c r="P983" s="288"/>
      <c r="Q983" s="288"/>
      <c r="R983" s="288"/>
      <c r="S983" s="288"/>
      <c r="T983" s="309"/>
      <c r="U983" s="288"/>
      <c r="V983" s="288"/>
      <c r="W983" s="288"/>
      <c r="X983" s="288"/>
      <c r="Y983" s="288"/>
      <c r="Z983" s="288"/>
      <c r="AA983" s="288"/>
      <c r="AB983" s="288"/>
      <c r="AC983" s="288"/>
      <c r="AD983" s="288"/>
      <c r="AE983" s="288"/>
      <c r="AF983" s="288"/>
      <c r="AG983" s="288"/>
      <c r="AH983" s="288"/>
      <c r="AI983" s="288"/>
      <c r="AJ983" s="288"/>
      <c r="AK983" s="288"/>
    </row>
    <row r="984" spans="1:37" ht="16">
      <c r="A984" s="288"/>
      <c r="B984" s="288"/>
      <c r="C984" s="288"/>
      <c r="D984" s="288"/>
      <c r="E984" s="288"/>
      <c r="F984" s="288"/>
      <c r="G984" s="288"/>
      <c r="H984" s="288"/>
      <c r="I984" s="288"/>
      <c r="J984" s="288"/>
      <c r="K984" s="288"/>
      <c r="L984" s="288"/>
      <c r="M984" s="288"/>
      <c r="N984" s="288"/>
      <c r="O984" s="288"/>
      <c r="P984" s="288"/>
      <c r="Q984" s="288"/>
      <c r="R984" s="288"/>
      <c r="S984" s="288"/>
      <c r="T984" s="309"/>
      <c r="U984" s="288"/>
      <c r="V984" s="288"/>
      <c r="W984" s="288"/>
      <c r="X984" s="288"/>
      <c r="Y984" s="288"/>
      <c r="Z984" s="288"/>
      <c r="AA984" s="288"/>
      <c r="AB984" s="288"/>
      <c r="AC984" s="288"/>
      <c r="AD984" s="288"/>
      <c r="AE984" s="288"/>
      <c r="AF984" s="288"/>
      <c r="AG984" s="288"/>
      <c r="AH984" s="288"/>
      <c r="AI984" s="288"/>
      <c r="AJ984" s="288"/>
      <c r="AK984" s="288"/>
    </row>
    <row r="985" spans="1:37" ht="16">
      <c r="A985" s="288"/>
      <c r="B985" s="288"/>
      <c r="C985" s="288"/>
      <c r="D985" s="288"/>
      <c r="E985" s="288"/>
      <c r="F985" s="288"/>
      <c r="G985" s="288"/>
      <c r="H985" s="288"/>
      <c r="I985" s="288"/>
      <c r="J985" s="288"/>
      <c r="K985" s="288"/>
      <c r="L985" s="288"/>
      <c r="M985" s="288"/>
      <c r="N985" s="288"/>
      <c r="O985" s="288"/>
      <c r="P985" s="288"/>
      <c r="Q985" s="288"/>
      <c r="R985" s="288"/>
      <c r="S985" s="288"/>
      <c r="T985" s="309"/>
      <c r="U985" s="288"/>
      <c r="V985" s="288"/>
      <c r="W985" s="288"/>
      <c r="X985" s="288"/>
      <c r="Y985" s="288"/>
      <c r="Z985" s="288"/>
      <c r="AA985" s="288"/>
      <c r="AB985" s="288"/>
      <c r="AC985" s="288"/>
      <c r="AD985" s="288"/>
      <c r="AE985" s="288"/>
      <c r="AF985" s="288"/>
      <c r="AG985" s="288"/>
      <c r="AH985" s="288"/>
      <c r="AI985" s="288"/>
      <c r="AJ985" s="288"/>
      <c r="AK985" s="288"/>
    </row>
    <row r="986" spans="1:37" ht="16">
      <c r="A986" s="288"/>
      <c r="B986" s="288"/>
      <c r="C986" s="288"/>
      <c r="D986" s="288"/>
      <c r="E986" s="288"/>
      <c r="F986" s="288"/>
      <c r="G986" s="288"/>
      <c r="H986" s="288"/>
      <c r="I986" s="288"/>
      <c r="J986" s="288"/>
      <c r="K986" s="288"/>
      <c r="L986" s="288"/>
      <c r="M986" s="288"/>
      <c r="N986" s="288"/>
      <c r="O986" s="288"/>
      <c r="P986" s="288"/>
      <c r="Q986" s="288"/>
      <c r="R986" s="288"/>
      <c r="S986" s="288"/>
      <c r="T986" s="309"/>
      <c r="U986" s="288"/>
      <c r="V986" s="288"/>
      <c r="W986" s="288"/>
      <c r="X986" s="288"/>
      <c r="Y986" s="288"/>
      <c r="Z986" s="288"/>
      <c r="AA986" s="288"/>
      <c r="AB986" s="288"/>
      <c r="AC986" s="288"/>
      <c r="AD986" s="288"/>
      <c r="AE986" s="288"/>
      <c r="AF986" s="288"/>
      <c r="AG986" s="288"/>
      <c r="AH986" s="288"/>
      <c r="AI986" s="288"/>
      <c r="AJ986" s="288"/>
      <c r="AK986" s="288"/>
    </row>
    <row r="987" spans="1:37" ht="16">
      <c r="A987" s="288"/>
      <c r="B987" s="288"/>
      <c r="C987" s="288"/>
      <c r="D987" s="288"/>
      <c r="E987" s="288"/>
      <c r="F987" s="288"/>
      <c r="G987" s="288"/>
      <c r="H987" s="288"/>
      <c r="I987" s="288"/>
      <c r="J987" s="288"/>
      <c r="K987" s="288"/>
      <c r="L987" s="288"/>
      <c r="M987" s="288"/>
      <c r="N987" s="288"/>
      <c r="O987" s="288"/>
      <c r="P987" s="288"/>
      <c r="Q987" s="288"/>
      <c r="R987" s="288"/>
      <c r="S987" s="288"/>
      <c r="T987" s="309"/>
      <c r="U987" s="288"/>
      <c r="V987" s="288"/>
      <c r="W987" s="288"/>
      <c r="X987" s="288"/>
      <c r="Y987" s="288"/>
      <c r="Z987" s="288"/>
      <c r="AA987" s="288"/>
      <c r="AB987" s="288"/>
      <c r="AC987" s="288"/>
      <c r="AD987" s="288"/>
      <c r="AE987" s="288"/>
      <c r="AF987" s="288"/>
      <c r="AG987" s="288"/>
      <c r="AH987" s="288"/>
      <c r="AI987" s="288"/>
      <c r="AJ987" s="288"/>
      <c r="AK987" s="288"/>
    </row>
    <row r="988" spans="1:37" ht="16">
      <c r="A988" s="288"/>
      <c r="B988" s="288"/>
      <c r="C988" s="288"/>
      <c r="D988" s="288"/>
      <c r="E988" s="288"/>
      <c r="F988" s="288"/>
      <c r="G988" s="288"/>
      <c r="H988" s="288"/>
      <c r="I988" s="288"/>
      <c r="J988" s="288"/>
      <c r="K988" s="288"/>
      <c r="L988" s="288"/>
      <c r="M988" s="288"/>
      <c r="N988" s="288"/>
      <c r="O988" s="288"/>
      <c r="P988" s="288"/>
      <c r="Q988" s="288"/>
      <c r="R988" s="288"/>
      <c r="S988" s="288"/>
      <c r="T988" s="309"/>
      <c r="U988" s="288"/>
      <c r="V988" s="288"/>
      <c r="W988" s="288"/>
      <c r="X988" s="288"/>
      <c r="Y988" s="288"/>
      <c r="Z988" s="288"/>
      <c r="AA988" s="288"/>
      <c r="AB988" s="288"/>
      <c r="AC988" s="288"/>
      <c r="AD988" s="288"/>
      <c r="AE988" s="288"/>
      <c r="AF988" s="288"/>
      <c r="AG988" s="288"/>
      <c r="AH988" s="288"/>
      <c r="AI988" s="288"/>
      <c r="AJ988" s="288"/>
      <c r="AK988" s="288"/>
    </row>
    <row r="989" spans="1:37" ht="16">
      <c r="A989" s="288"/>
      <c r="B989" s="288"/>
      <c r="C989" s="288"/>
      <c r="D989" s="288"/>
      <c r="E989" s="288"/>
      <c r="F989" s="288"/>
      <c r="G989" s="288"/>
      <c r="H989" s="288"/>
      <c r="I989" s="288"/>
      <c r="J989" s="288"/>
      <c r="K989" s="288"/>
      <c r="L989" s="288"/>
      <c r="M989" s="288"/>
      <c r="N989" s="288"/>
      <c r="O989" s="288"/>
      <c r="P989" s="288"/>
      <c r="Q989" s="288"/>
      <c r="R989" s="288"/>
      <c r="S989" s="288"/>
      <c r="T989" s="309"/>
      <c r="U989" s="288"/>
      <c r="V989" s="288"/>
      <c r="W989" s="288"/>
      <c r="X989" s="288"/>
      <c r="Y989" s="288"/>
      <c r="Z989" s="288"/>
      <c r="AA989" s="288"/>
      <c r="AB989" s="288"/>
      <c r="AC989" s="288"/>
      <c r="AD989" s="288"/>
      <c r="AE989" s="288"/>
      <c r="AF989" s="288"/>
      <c r="AG989" s="288"/>
      <c r="AH989" s="288"/>
      <c r="AI989" s="288"/>
      <c r="AJ989" s="288"/>
      <c r="AK989" s="288"/>
    </row>
    <row r="990" spans="1:37" ht="16">
      <c r="A990" s="288"/>
      <c r="B990" s="288"/>
      <c r="C990" s="288"/>
      <c r="D990" s="288"/>
      <c r="E990" s="288"/>
      <c r="F990" s="288"/>
      <c r="G990" s="288"/>
      <c r="H990" s="288"/>
      <c r="I990" s="288"/>
      <c r="J990" s="288"/>
      <c r="K990" s="288"/>
      <c r="L990" s="288"/>
      <c r="M990" s="288"/>
      <c r="N990" s="288"/>
      <c r="O990" s="288"/>
      <c r="P990" s="288"/>
      <c r="Q990" s="288"/>
      <c r="R990" s="288"/>
      <c r="S990" s="288"/>
      <c r="T990" s="309"/>
      <c r="U990" s="288"/>
      <c r="V990" s="288"/>
      <c r="W990" s="288"/>
      <c r="X990" s="288"/>
      <c r="Y990" s="288"/>
      <c r="Z990" s="288"/>
      <c r="AA990" s="288"/>
      <c r="AB990" s="288"/>
      <c r="AC990" s="288"/>
      <c r="AD990" s="288"/>
      <c r="AE990" s="288"/>
      <c r="AF990" s="288"/>
      <c r="AG990" s="288"/>
      <c r="AH990" s="288"/>
      <c r="AI990" s="288"/>
      <c r="AJ990" s="288"/>
      <c r="AK990" s="288"/>
    </row>
    <row r="991" spans="1:37" ht="16">
      <c r="A991" s="288"/>
      <c r="B991" s="288"/>
      <c r="C991" s="288"/>
      <c r="D991" s="288"/>
      <c r="E991" s="288"/>
      <c r="F991" s="288"/>
      <c r="G991" s="288"/>
      <c r="H991" s="288"/>
      <c r="I991" s="288"/>
      <c r="J991" s="288"/>
      <c r="K991" s="288"/>
      <c r="L991" s="288"/>
      <c r="M991" s="288"/>
      <c r="N991" s="288"/>
      <c r="O991" s="288"/>
      <c r="P991" s="288"/>
      <c r="Q991" s="288"/>
      <c r="R991" s="288"/>
      <c r="S991" s="288"/>
      <c r="T991" s="309"/>
      <c r="U991" s="288"/>
      <c r="V991" s="288"/>
      <c r="W991" s="288"/>
      <c r="X991" s="288"/>
      <c r="Y991" s="288"/>
      <c r="Z991" s="288"/>
      <c r="AA991" s="288"/>
      <c r="AB991" s="288"/>
      <c r="AC991" s="288"/>
      <c r="AD991" s="288"/>
      <c r="AE991" s="288"/>
      <c r="AF991" s="288"/>
      <c r="AG991" s="288"/>
      <c r="AH991" s="288"/>
      <c r="AI991" s="288"/>
      <c r="AJ991" s="288"/>
      <c r="AK991" s="288"/>
    </row>
    <row r="992" spans="1:37" ht="16">
      <c r="A992" s="288"/>
      <c r="B992" s="288"/>
      <c r="C992" s="288"/>
      <c r="D992" s="288"/>
      <c r="E992" s="288"/>
      <c r="F992" s="288"/>
      <c r="G992" s="288"/>
      <c r="H992" s="288"/>
      <c r="I992" s="288"/>
      <c r="J992" s="288"/>
      <c r="K992" s="288"/>
      <c r="L992" s="288"/>
      <c r="M992" s="288"/>
      <c r="N992" s="288"/>
      <c r="O992" s="288"/>
      <c r="P992" s="288"/>
      <c r="Q992" s="288"/>
      <c r="R992" s="288"/>
      <c r="S992" s="288"/>
      <c r="T992" s="309"/>
      <c r="U992" s="288"/>
      <c r="V992" s="288"/>
      <c r="W992" s="288"/>
      <c r="X992" s="288"/>
      <c r="Y992" s="288"/>
      <c r="Z992" s="288"/>
      <c r="AA992" s="288"/>
      <c r="AB992" s="288"/>
      <c r="AC992" s="288"/>
      <c r="AD992" s="288"/>
      <c r="AE992" s="288"/>
      <c r="AF992" s="288"/>
      <c r="AG992" s="288"/>
      <c r="AH992" s="288"/>
      <c r="AI992" s="288"/>
      <c r="AJ992" s="288"/>
      <c r="AK992" s="288"/>
    </row>
    <row r="993" spans="1:37" ht="16">
      <c r="A993" s="288"/>
      <c r="B993" s="288"/>
      <c r="C993" s="288"/>
      <c r="D993" s="288"/>
      <c r="E993" s="288"/>
      <c r="F993" s="288"/>
      <c r="G993" s="288"/>
      <c r="H993" s="288"/>
      <c r="I993" s="288"/>
      <c r="J993" s="288"/>
      <c r="K993" s="288"/>
      <c r="L993" s="288"/>
      <c r="M993" s="288"/>
      <c r="N993" s="288"/>
      <c r="O993" s="288"/>
      <c r="P993" s="288"/>
      <c r="Q993" s="288"/>
      <c r="R993" s="288"/>
      <c r="S993" s="288"/>
      <c r="T993" s="309"/>
      <c r="U993" s="288"/>
      <c r="V993" s="288"/>
      <c r="W993" s="288"/>
      <c r="X993" s="288"/>
      <c r="Y993" s="288"/>
      <c r="Z993" s="288"/>
      <c r="AA993" s="288"/>
      <c r="AB993" s="288"/>
      <c r="AC993" s="288"/>
      <c r="AD993" s="288"/>
      <c r="AE993" s="288"/>
      <c r="AF993" s="288"/>
      <c r="AG993" s="288"/>
      <c r="AH993" s="288"/>
      <c r="AI993" s="288"/>
      <c r="AJ993" s="288"/>
      <c r="AK993" s="288"/>
    </row>
    <row r="994" spans="1:37" ht="16">
      <c r="A994" s="288"/>
      <c r="B994" s="288"/>
      <c r="C994" s="288"/>
      <c r="D994" s="288"/>
      <c r="E994" s="288"/>
      <c r="F994" s="288"/>
      <c r="G994" s="288"/>
      <c r="H994" s="288"/>
      <c r="I994" s="288"/>
      <c r="J994" s="288"/>
      <c r="K994" s="288"/>
      <c r="L994" s="288"/>
      <c r="M994" s="288"/>
      <c r="N994" s="288"/>
      <c r="O994" s="288"/>
      <c r="P994" s="288"/>
      <c r="Q994" s="288"/>
      <c r="R994" s="288"/>
      <c r="S994" s="288"/>
      <c r="T994" s="309"/>
      <c r="U994" s="288"/>
      <c r="V994" s="288"/>
      <c r="W994" s="288"/>
      <c r="X994" s="288"/>
      <c r="Y994" s="288"/>
      <c r="Z994" s="288"/>
      <c r="AA994" s="288"/>
      <c r="AB994" s="288"/>
      <c r="AC994" s="288"/>
      <c r="AD994" s="288"/>
      <c r="AE994" s="288"/>
      <c r="AF994" s="288"/>
      <c r="AG994" s="288"/>
      <c r="AH994" s="288"/>
      <c r="AI994" s="288"/>
      <c r="AJ994" s="288"/>
      <c r="AK994" s="288"/>
    </row>
    <row r="995" spans="1:37" ht="16">
      <c r="A995" s="288"/>
      <c r="B995" s="288"/>
      <c r="C995" s="288"/>
      <c r="D995" s="288"/>
      <c r="E995" s="288"/>
      <c r="F995" s="288"/>
      <c r="G995" s="288"/>
      <c r="H995" s="288"/>
      <c r="I995" s="288"/>
      <c r="J995" s="288"/>
      <c r="K995" s="288"/>
      <c r="L995" s="288"/>
      <c r="M995" s="288"/>
      <c r="N995" s="288"/>
      <c r="O995" s="288"/>
      <c r="P995" s="288"/>
      <c r="Q995" s="288"/>
      <c r="R995" s="288"/>
      <c r="S995" s="288"/>
      <c r="T995" s="309"/>
      <c r="U995" s="288"/>
      <c r="V995" s="288"/>
      <c r="W995" s="288"/>
      <c r="X995" s="288"/>
      <c r="Y995" s="288"/>
      <c r="Z995" s="288"/>
      <c r="AA995" s="288"/>
      <c r="AB995" s="288"/>
      <c r="AC995" s="288"/>
      <c r="AD995" s="288"/>
      <c r="AE995" s="288"/>
      <c r="AF995" s="288"/>
      <c r="AG995" s="288"/>
      <c r="AH995" s="288"/>
      <c r="AI995" s="288"/>
      <c r="AJ995" s="288"/>
      <c r="AK995" s="288"/>
    </row>
    <row r="996" spans="1:37" ht="16">
      <c r="A996" s="288"/>
      <c r="B996" s="288"/>
      <c r="C996" s="288"/>
      <c r="D996" s="288"/>
      <c r="E996" s="288"/>
      <c r="F996" s="288"/>
      <c r="G996" s="288"/>
      <c r="H996" s="288"/>
      <c r="I996" s="288"/>
      <c r="J996" s="288"/>
      <c r="K996" s="288"/>
      <c r="L996" s="288"/>
      <c r="M996" s="288"/>
      <c r="N996" s="288"/>
      <c r="O996" s="288"/>
      <c r="P996" s="288"/>
      <c r="Q996" s="288"/>
      <c r="R996" s="288"/>
      <c r="S996" s="288"/>
      <c r="T996" s="309"/>
      <c r="U996" s="288"/>
      <c r="V996" s="288"/>
      <c r="W996" s="288"/>
      <c r="X996" s="288"/>
      <c r="Y996" s="288"/>
      <c r="Z996" s="288"/>
      <c r="AA996" s="288"/>
      <c r="AB996" s="288"/>
      <c r="AC996" s="288"/>
      <c r="AD996" s="288"/>
      <c r="AE996" s="288"/>
      <c r="AF996" s="288"/>
      <c r="AG996" s="288"/>
      <c r="AH996" s="288"/>
      <c r="AI996" s="288"/>
      <c r="AJ996" s="288"/>
      <c r="AK996" s="288"/>
    </row>
    <row r="997" spans="1:37" ht="16">
      <c r="A997" s="288"/>
      <c r="B997" s="288"/>
      <c r="C997" s="288"/>
      <c r="D997" s="288"/>
      <c r="E997" s="288"/>
      <c r="F997" s="288"/>
      <c r="G997" s="288"/>
      <c r="H997" s="288"/>
      <c r="I997" s="288"/>
      <c r="J997" s="288"/>
      <c r="K997" s="288"/>
      <c r="L997" s="288"/>
      <c r="M997" s="288"/>
      <c r="N997" s="288"/>
      <c r="O997" s="288"/>
      <c r="P997" s="288"/>
      <c r="Q997" s="288"/>
      <c r="R997" s="288"/>
      <c r="S997" s="288"/>
      <c r="T997" s="309"/>
      <c r="U997" s="288"/>
      <c r="V997" s="288"/>
      <c r="W997" s="288"/>
      <c r="X997" s="288"/>
      <c r="Y997" s="288"/>
      <c r="Z997" s="288"/>
      <c r="AA997" s="288"/>
      <c r="AB997" s="288"/>
      <c r="AC997" s="288"/>
      <c r="AD997" s="288"/>
      <c r="AE997" s="288"/>
      <c r="AF997" s="288"/>
      <c r="AG997" s="288"/>
      <c r="AH997" s="288"/>
      <c r="AI997" s="288"/>
      <c r="AJ997" s="288"/>
      <c r="AK997" s="288"/>
    </row>
    <row r="998" spans="1:37" ht="16">
      <c r="A998" s="288"/>
      <c r="B998" s="288"/>
      <c r="C998" s="288"/>
      <c r="D998" s="288"/>
      <c r="E998" s="288"/>
      <c r="F998" s="288"/>
      <c r="G998" s="288"/>
      <c r="H998" s="288"/>
      <c r="I998" s="288"/>
      <c r="J998" s="288"/>
      <c r="K998" s="288"/>
      <c r="L998" s="288"/>
      <c r="M998" s="288"/>
      <c r="N998" s="288"/>
      <c r="O998" s="288"/>
      <c r="P998" s="288"/>
      <c r="Q998" s="288"/>
      <c r="R998" s="288"/>
      <c r="S998" s="288"/>
      <c r="T998" s="309"/>
      <c r="U998" s="288"/>
      <c r="V998" s="288"/>
      <c r="W998" s="288"/>
      <c r="X998" s="288"/>
      <c r="Y998" s="288"/>
      <c r="Z998" s="288"/>
      <c r="AA998" s="288"/>
      <c r="AB998" s="288"/>
      <c r="AC998" s="288"/>
      <c r="AD998" s="288"/>
      <c r="AE998" s="288"/>
      <c r="AF998" s="288"/>
      <c r="AG998" s="288"/>
      <c r="AH998" s="288"/>
      <c r="AI998" s="288"/>
      <c r="AJ998" s="288"/>
      <c r="AK998" s="288"/>
    </row>
    <row r="999" spans="1:37" ht="16">
      <c r="A999" s="288"/>
      <c r="B999" s="288"/>
      <c r="C999" s="288"/>
      <c r="D999" s="288"/>
      <c r="E999" s="288"/>
      <c r="F999" s="288"/>
      <c r="G999" s="288"/>
      <c r="H999" s="288"/>
      <c r="I999" s="288"/>
      <c r="J999" s="288"/>
      <c r="K999" s="288"/>
      <c r="L999" s="288"/>
      <c r="M999" s="288"/>
      <c r="N999" s="288"/>
      <c r="O999" s="288"/>
      <c r="P999" s="288"/>
      <c r="Q999" s="288"/>
      <c r="R999" s="288"/>
      <c r="S999" s="288"/>
      <c r="T999" s="309"/>
      <c r="U999" s="288"/>
      <c r="V999" s="288"/>
      <c r="W999" s="288"/>
      <c r="X999" s="288"/>
      <c r="Y999" s="288"/>
      <c r="Z999" s="288"/>
      <c r="AA999" s="288"/>
      <c r="AB999" s="288"/>
      <c r="AC999" s="288"/>
      <c r="AD999" s="288"/>
      <c r="AE999" s="288"/>
      <c r="AF999" s="288"/>
      <c r="AG999" s="288"/>
      <c r="AH999" s="288"/>
      <c r="AI999" s="288"/>
      <c r="AJ999" s="288"/>
      <c r="AK999" s="288"/>
    </row>
    <row r="1000" spans="1:37" ht="16">
      <c r="A1000" s="288"/>
      <c r="B1000" s="288"/>
      <c r="C1000" s="288"/>
      <c r="D1000" s="288"/>
      <c r="E1000" s="288"/>
      <c r="F1000" s="288"/>
      <c r="G1000" s="288"/>
      <c r="H1000" s="288"/>
      <c r="I1000" s="288"/>
      <c r="J1000" s="288"/>
      <c r="K1000" s="288"/>
      <c r="L1000" s="288"/>
      <c r="M1000" s="288"/>
      <c r="N1000" s="288"/>
      <c r="O1000" s="288"/>
      <c r="P1000" s="288"/>
      <c r="Q1000" s="288"/>
      <c r="R1000" s="288"/>
      <c r="S1000" s="288"/>
      <c r="T1000" s="309"/>
      <c r="U1000" s="288"/>
      <c r="V1000" s="288"/>
      <c r="W1000" s="288"/>
      <c r="X1000" s="288"/>
      <c r="Y1000" s="288"/>
      <c r="Z1000" s="288"/>
      <c r="AA1000" s="288"/>
      <c r="AB1000" s="288"/>
      <c r="AC1000" s="288"/>
      <c r="AD1000" s="288"/>
      <c r="AE1000" s="288"/>
      <c r="AF1000" s="288"/>
      <c r="AG1000" s="288"/>
      <c r="AH1000" s="288"/>
      <c r="AI1000" s="288"/>
      <c r="AJ1000" s="288"/>
      <c r="AK1000" s="288"/>
    </row>
  </sheetData>
  <pageMargins left="0.7" right="0.7" top="0.75" bottom="0.75" header="0" footer="0"/>
  <pageSetup scale="42" orientation="portrait"/>
  <headerFooter>
    <oddHeader>&amp;L2019 ULI Hines Student Competition&amp;R2019-331 &amp;A</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AK1000"/>
  <sheetViews>
    <sheetView showGridLines="0" workbookViewId="0"/>
  </sheetViews>
  <sheetFormatPr baseColWidth="10" defaultColWidth="14.5" defaultRowHeight="15" customHeight="1"/>
  <cols>
    <col min="1" max="4" width="1.6640625" customWidth="1"/>
    <col min="5" max="6" width="8.83203125" customWidth="1"/>
    <col min="7" max="7" width="16.33203125" customWidth="1"/>
    <col min="8" max="8" width="12.5" customWidth="1"/>
    <col min="9" max="9" width="11.5" customWidth="1"/>
    <col min="10" max="10" width="13.6640625" customWidth="1"/>
    <col min="11" max="12" width="12.5" customWidth="1"/>
    <col min="13" max="14" width="11.83203125" customWidth="1"/>
    <col min="15" max="15" width="12.1640625" customWidth="1"/>
    <col min="16" max="16" width="13" customWidth="1"/>
    <col min="17" max="17" width="12.5" customWidth="1"/>
    <col min="18" max="18" width="13.1640625" customWidth="1"/>
    <col min="19" max="21" width="8.83203125" customWidth="1"/>
    <col min="22" max="22" width="14.1640625" customWidth="1"/>
    <col min="23" max="37" width="8.83203125" customWidth="1"/>
  </cols>
  <sheetData>
    <row r="1" spans="1:37" ht="14.25" customHeight="1">
      <c r="A1" s="1"/>
      <c r="B1" s="1"/>
      <c r="C1" s="1"/>
      <c r="D1" s="1"/>
      <c r="E1" s="1"/>
      <c r="F1" s="1"/>
      <c r="G1" s="1"/>
      <c r="H1" s="1"/>
      <c r="I1" s="1"/>
      <c r="J1" s="1"/>
      <c r="K1" s="1"/>
      <c r="L1" s="1"/>
      <c r="M1" s="1"/>
      <c r="N1" s="1"/>
      <c r="O1" s="1"/>
      <c r="P1" s="229"/>
      <c r="Q1" s="1"/>
      <c r="R1" s="1"/>
      <c r="S1" s="1"/>
      <c r="T1" s="1"/>
      <c r="U1" s="1"/>
      <c r="V1" s="1"/>
      <c r="W1" s="1"/>
      <c r="X1" s="1"/>
      <c r="Y1" s="1"/>
      <c r="Z1" s="1"/>
      <c r="AA1" s="1"/>
      <c r="AB1" s="1"/>
      <c r="AC1" s="1"/>
      <c r="AD1" s="1"/>
      <c r="AE1" s="1"/>
      <c r="AF1" s="1"/>
      <c r="AG1" s="1"/>
      <c r="AH1" s="1"/>
      <c r="AI1" s="1"/>
      <c r="AJ1" s="1"/>
      <c r="AK1" s="1"/>
    </row>
    <row r="2" spans="1:37" ht="14.25" customHeight="1">
      <c r="A2" s="1"/>
      <c r="B2" s="89" t="s">
        <v>134</v>
      </c>
      <c r="C2" s="1"/>
      <c r="D2" s="1"/>
      <c r="E2" s="1"/>
      <c r="F2" s="1"/>
      <c r="G2" s="1"/>
      <c r="H2" s="1"/>
      <c r="I2" s="1"/>
      <c r="J2" s="1"/>
      <c r="K2" s="1"/>
      <c r="L2" s="1"/>
      <c r="M2" s="1"/>
      <c r="N2" s="1"/>
      <c r="O2" s="1"/>
      <c r="P2" s="229"/>
      <c r="Q2" s="1"/>
      <c r="R2" s="1"/>
      <c r="S2" s="1"/>
      <c r="T2" s="1"/>
      <c r="U2" s="1"/>
      <c r="V2" s="1"/>
      <c r="W2" s="1"/>
      <c r="X2" s="1"/>
      <c r="Y2" s="1"/>
      <c r="Z2" s="1"/>
      <c r="AA2" s="1"/>
      <c r="AB2" s="1"/>
      <c r="AC2" s="1"/>
      <c r="AD2" s="1"/>
      <c r="AE2" s="1"/>
      <c r="AF2" s="1"/>
      <c r="AG2" s="1"/>
      <c r="AH2" s="1"/>
      <c r="AI2" s="1"/>
      <c r="AJ2" s="1"/>
      <c r="AK2" s="1"/>
    </row>
    <row r="3" spans="1:37" ht="14.25" customHeight="1">
      <c r="A3" s="1"/>
      <c r="B3" s="289" t="s">
        <v>603</v>
      </c>
      <c r="C3" s="1"/>
      <c r="D3" s="1"/>
      <c r="E3" s="1"/>
      <c r="F3" s="1"/>
      <c r="G3" s="1"/>
      <c r="H3" s="1"/>
      <c r="I3" s="1"/>
      <c r="J3" s="1"/>
      <c r="K3" s="1"/>
      <c r="L3" s="1"/>
      <c r="M3" s="1"/>
      <c r="N3" s="1"/>
      <c r="O3" s="1"/>
      <c r="P3" s="229"/>
      <c r="Q3" s="1"/>
      <c r="R3" s="1"/>
      <c r="S3" s="1"/>
      <c r="T3" s="1"/>
      <c r="U3" s="1"/>
      <c r="V3" s="1"/>
      <c r="W3" s="1"/>
      <c r="X3" s="1"/>
      <c r="Y3" s="1"/>
      <c r="Z3" s="1"/>
      <c r="AA3" s="1"/>
      <c r="AB3" s="1"/>
      <c r="AC3" s="1"/>
      <c r="AD3" s="1"/>
      <c r="AE3" s="1"/>
      <c r="AF3" s="1"/>
      <c r="AG3" s="1"/>
      <c r="AH3" s="1"/>
      <c r="AI3" s="1"/>
      <c r="AJ3" s="1"/>
      <c r="AK3" s="1"/>
    </row>
    <row r="4" spans="1:37" ht="14.25" customHeight="1">
      <c r="A4" s="1"/>
      <c r="B4" s="1"/>
      <c r="C4" s="1"/>
      <c r="D4" s="1"/>
      <c r="E4" s="1"/>
      <c r="F4" s="1"/>
      <c r="G4" s="1"/>
      <c r="H4" s="1"/>
      <c r="I4" s="1"/>
      <c r="J4" s="1"/>
      <c r="K4" s="1"/>
      <c r="L4" s="1"/>
      <c r="M4" s="1"/>
      <c r="N4" s="1"/>
      <c r="O4" s="1"/>
      <c r="P4" s="229"/>
      <c r="Q4" s="1"/>
      <c r="R4" s="1"/>
      <c r="S4" s="1"/>
      <c r="T4" s="1"/>
      <c r="U4" s="1"/>
      <c r="V4" s="1"/>
      <c r="W4" s="1"/>
      <c r="X4" s="1"/>
      <c r="Y4" s="1"/>
      <c r="Z4" s="1"/>
      <c r="AA4" s="1"/>
      <c r="AB4" s="1"/>
      <c r="AC4" s="1"/>
      <c r="AD4" s="1"/>
      <c r="AE4" s="1"/>
      <c r="AF4" s="1"/>
      <c r="AG4" s="1"/>
      <c r="AH4" s="1"/>
      <c r="AI4" s="1"/>
      <c r="AJ4" s="1"/>
      <c r="AK4" s="1"/>
    </row>
    <row r="5" spans="1:37" ht="14.25" customHeight="1">
      <c r="A5" s="1" t="s">
        <v>517</v>
      </c>
      <c r="B5" s="314" t="s">
        <v>518</v>
      </c>
      <c r="C5" s="314"/>
      <c r="D5" s="314"/>
      <c r="E5" s="314"/>
      <c r="F5" s="314"/>
      <c r="G5" s="314"/>
      <c r="H5" s="314"/>
      <c r="I5" s="315"/>
      <c r="J5" s="314" t="s">
        <v>490</v>
      </c>
      <c r="K5" s="314"/>
      <c r="L5" s="314"/>
      <c r="M5" s="315"/>
      <c r="N5" s="314" t="s">
        <v>604</v>
      </c>
      <c r="O5" s="314"/>
      <c r="P5" s="314"/>
      <c r="Q5" s="314"/>
      <c r="R5" s="314"/>
      <c r="S5" s="1"/>
      <c r="T5" s="1"/>
      <c r="U5" s="1"/>
      <c r="V5" s="1"/>
      <c r="W5" s="1"/>
      <c r="X5" s="1"/>
      <c r="Y5" s="1"/>
      <c r="Z5" s="1"/>
      <c r="AA5" s="1"/>
      <c r="AB5" s="1"/>
      <c r="AC5" s="1"/>
      <c r="AD5" s="1"/>
      <c r="AE5" s="1"/>
      <c r="AF5" s="1"/>
      <c r="AG5" s="1"/>
      <c r="AH5" s="1"/>
      <c r="AI5" s="1"/>
      <c r="AJ5" s="1"/>
      <c r="AK5" s="1"/>
    </row>
    <row r="6" spans="1:37" ht="14.25" customHeight="1">
      <c r="A6" s="1"/>
      <c r="B6" s="1" t="s">
        <v>528</v>
      </c>
      <c r="C6" s="1"/>
      <c r="D6" s="1"/>
      <c r="E6" s="1"/>
      <c r="F6" s="1"/>
      <c r="G6" s="316">
        <f>'Area Matrix'!D23</f>
        <v>766895</v>
      </c>
      <c r="H6" s="1"/>
      <c r="I6" s="1"/>
      <c r="J6" s="1" t="s">
        <v>71</v>
      </c>
      <c r="K6" s="1"/>
      <c r="L6" s="317" t="e">
        <f>SUM(#REF!,#REF!,#REF!,#REF!,#REF!)</f>
        <v>#REF!</v>
      </c>
      <c r="M6" s="317"/>
      <c r="N6" s="1" t="s">
        <v>605</v>
      </c>
      <c r="O6" s="1"/>
      <c r="P6" s="229"/>
      <c r="Q6" s="1"/>
      <c r="R6" s="318">
        <f>H39/H33</f>
        <v>100</v>
      </c>
      <c r="S6" s="1"/>
      <c r="T6" s="1"/>
      <c r="U6" s="1"/>
      <c r="V6" s="1"/>
      <c r="W6" s="1"/>
      <c r="X6" s="1"/>
      <c r="Y6" s="1"/>
      <c r="Z6" s="1"/>
      <c r="AA6" s="1"/>
      <c r="AB6" s="1"/>
      <c r="AC6" s="1"/>
      <c r="AD6" s="1"/>
      <c r="AE6" s="1"/>
      <c r="AF6" s="1"/>
      <c r="AG6" s="1"/>
      <c r="AH6" s="1"/>
      <c r="AI6" s="1"/>
      <c r="AJ6" s="1"/>
      <c r="AK6" s="1"/>
    </row>
    <row r="7" spans="1:37" ht="14.25" customHeight="1">
      <c r="A7" s="1"/>
      <c r="B7" s="1"/>
      <c r="C7" s="1"/>
      <c r="D7" s="1"/>
      <c r="E7" s="1"/>
      <c r="F7" s="1"/>
      <c r="G7" s="1"/>
      <c r="H7" s="1"/>
      <c r="I7" s="1"/>
      <c r="J7" s="3" t="s">
        <v>550</v>
      </c>
      <c r="K7" s="1"/>
      <c r="L7" s="317" t="e">
        <f>L6*G19</f>
        <v>#REF!</v>
      </c>
      <c r="M7" s="317"/>
      <c r="N7" s="319" t="s">
        <v>606</v>
      </c>
      <c r="O7" s="1"/>
      <c r="P7" s="229"/>
      <c r="Q7" s="1"/>
      <c r="R7" s="318">
        <v>27.384184279748244</v>
      </c>
      <c r="S7" s="320"/>
      <c r="T7" s="1"/>
      <c r="U7" s="1"/>
      <c r="V7" s="1"/>
      <c r="W7" s="1"/>
      <c r="X7" s="1"/>
      <c r="Y7" s="1"/>
      <c r="Z7" s="1"/>
      <c r="AA7" s="1"/>
      <c r="AB7" s="1"/>
      <c r="AC7" s="1"/>
      <c r="AD7" s="1"/>
      <c r="AE7" s="1"/>
      <c r="AF7" s="1"/>
      <c r="AG7" s="1"/>
      <c r="AH7" s="1"/>
      <c r="AI7" s="1"/>
      <c r="AJ7" s="1"/>
      <c r="AK7" s="1"/>
    </row>
    <row r="8" spans="1:37" ht="14.25" customHeight="1">
      <c r="A8" s="1"/>
      <c r="B8" s="314" t="s">
        <v>607</v>
      </c>
      <c r="C8" s="314"/>
      <c r="D8" s="314"/>
      <c r="E8" s="314"/>
      <c r="F8" s="314"/>
      <c r="G8" s="314"/>
      <c r="H8" s="314"/>
      <c r="I8" s="315"/>
      <c r="J8" s="321" t="s">
        <v>191</v>
      </c>
      <c r="K8" s="322"/>
      <c r="L8" s="323" t="e">
        <f>SUM(L6:L7)</f>
        <v>#REF!</v>
      </c>
      <c r="M8" s="1"/>
      <c r="N8" s="319" t="s">
        <v>608</v>
      </c>
      <c r="O8" s="1"/>
      <c r="P8" s="229"/>
      <c r="Q8" s="1"/>
      <c r="R8" s="318">
        <v>11.341258467286163</v>
      </c>
      <c r="S8" s="324"/>
      <c r="T8" s="1"/>
      <c r="U8" s="1"/>
      <c r="V8" s="1"/>
      <c r="W8" s="1"/>
      <c r="X8" s="1"/>
      <c r="Y8" s="1"/>
      <c r="Z8" s="1"/>
      <c r="AA8" s="1"/>
      <c r="AB8" s="1"/>
      <c r="AC8" s="1"/>
      <c r="AD8" s="1"/>
      <c r="AE8" s="1"/>
      <c r="AF8" s="1"/>
      <c r="AG8" s="1"/>
      <c r="AH8" s="1"/>
      <c r="AI8" s="1"/>
      <c r="AJ8" s="1"/>
      <c r="AK8" s="1"/>
    </row>
    <row r="9" spans="1:37" ht="14.25" customHeight="1">
      <c r="A9" s="1"/>
      <c r="B9" s="1" t="s">
        <v>609</v>
      </c>
      <c r="C9" s="1"/>
      <c r="D9" s="1"/>
      <c r="E9" s="1"/>
      <c r="F9" s="1"/>
      <c r="G9" s="316">
        <f>ROUNDDOWN(G6/250,0)</f>
        <v>3067</v>
      </c>
      <c r="H9" s="1"/>
      <c r="I9" s="1"/>
      <c r="J9" s="229"/>
      <c r="K9" s="1"/>
      <c r="L9" s="1"/>
      <c r="M9" s="317"/>
      <c r="N9" s="319"/>
      <c r="O9" s="1"/>
      <c r="P9" s="229"/>
      <c r="Q9" s="1"/>
      <c r="R9" s="1"/>
      <c r="S9" s="1"/>
      <c r="T9" s="1"/>
      <c r="U9" s="1"/>
      <c r="V9" s="1"/>
      <c r="W9" s="1"/>
      <c r="X9" s="1"/>
      <c r="Y9" s="1"/>
      <c r="Z9" s="1"/>
      <c r="AA9" s="1"/>
      <c r="AB9" s="1"/>
      <c r="AC9" s="1"/>
      <c r="AD9" s="1"/>
      <c r="AE9" s="1"/>
      <c r="AF9" s="1"/>
      <c r="AG9" s="1"/>
      <c r="AH9" s="1"/>
      <c r="AI9" s="1"/>
      <c r="AJ9" s="1"/>
      <c r="AK9" s="1"/>
    </row>
    <row r="10" spans="1:37" ht="14.25" customHeight="1">
      <c r="A10" s="1"/>
      <c r="B10" s="1" t="s">
        <v>610</v>
      </c>
      <c r="C10" s="1"/>
      <c r="D10" s="1"/>
      <c r="E10" s="1"/>
      <c r="F10" s="1"/>
      <c r="G10" s="318">
        <v>100</v>
      </c>
      <c r="H10" s="1" t="s">
        <v>611</v>
      </c>
      <c r="I10" s="1"/>
      <c r="J10" s="314" t="s">
        <v>193</v>
      </c>
      <c r="K10" s="314"/>
      <c r="L10" s="314"/>
      <c r="M10" s="317"/>
      <c r="N10" s="319" t="s">
        <v>612</v>
      </c>
      <c r="O10" s="1"/>
      <c r="P10" s="229"/>
      <c r="Q10" s="1"/>
      <c r="R10" s="318">
        <v>40.301831789999994</v>
      </c>
      <c r="S10" s="1"/>
      <c r="T10" s="1"/>
      <c r="U10" s="1"/>
      <c r="V10" s="1"/>
      <c r="W10" s="1"/>
      <c r="X10" s="1"/>
      <c r="Y10" s="1"/>
      <c r="Z10" s="1"/>
      <c r="AA10" s="1"/>
      <c r="AB10" s="1"/>
      <c r="AC10" s="1"/>
      <c r="AD10" s="1"/>
      <c r="AE10" s="1"/>
      <c r="AF10" s="1"/>
      <c r="AG10" s="1"/>
      <c r="AH10" s="1"/>
      <c r="AI10" s="1"/>
      <c r="AJ10" s="1"/>
      <c r="AK10" s="1"/>
    </row>
    <row r="11" spans="1:37" ht="14.25" customHeight="1">
      <c r="A11" s="1"/>
      <c r="B11" s="1" t="s">
        <v>613</v>
      </c>
      <c r="C11" s="1"/>
      <c r="D11" s="1"/>
      <c r="E11" s="1"/>
      <c r="F11" s="1"/>
      <c r="G11" s="325">
        <v>0.03</v>
      </c>
      <c r="H11" s="1" t="s">
        <v>614</v>
      </c>
      <c r="I11" s="1"/>
      <c r="J11" s="3" t="s">
        <v>523</v>
      </c>
      <c r="K11" s="1"/>
      <c r="L11" s="317" t="e">
        <f>G26</f>
        <v>#REF!</v>
      </c>
      <c r="M11" s="317"/>
      <c r="N11" s="319" t="s">
        <v>615</v>
      </c>
      <c r="O11" s="1"/>
      <c r="P11" s="229"/>
      <c r="Q11" s="1"/>
      <c r="R11" s="318">
        <v>20.784065939999994</v>
      </c>
      <c r="S11" s="1"/>
      <c r="T11" s="1"/>
      <c r="U11" s="1"/>
      <c r="V11" s="1"/>
      <c r="W11" s="1"/>
      <c r="X11" s="1"/>
      <c r="Y11" s="1"/>
      <c r="Z11" s="1"/>
      <c r="AA11" s="1"/>
      <c r="AB11" s="1"/>
      <c r="AC11" s="1"/>
      <c r="AD11" s="1"/>
      <c r="AE11" s="1"/>
      <c r="AF11" s="1"/>
      <c r="AG11" s="1"/>
      <c r="AH11" s="1"/>
      <c r="AI11" s="1"/>
      <c r="AJ11" s="1"/>
      <c r="AK11" s="1"/>
    </row>
    <row r="12" spans="1:37" ht="14.25" customHeight="1">
      <c r="A12" s="1"/>
      <c r="B12" s="1" t="s">
        <v>616</v>
      </c>
      <c r="C12" s="1"/>
      <c r="D12" s="1"/>
      <c r="E12" s="1"/>
      <c r="F12" s="1"/>
      <c r="G12" s="325">
        <v>0.7</v>
      </c>
      <c r="H12" s="1"/>
      <c r="I12" s="1"/>
      <c r="J12" s="3" t="s">
        <v>197</v>
      </c>
      <c r="K12" s="1"/>
      <c r="L12" s="317" t="e">
        <f>L13-L11</f>
        <v>#REF!</v>
      </c>
      <c r="M12" s="317"/>
      <c r="N12" s="319" t="s">
        <v>617</v>
      </c>
      <c r="O12" s="1"/>
      <c r="P12" s="229"/>
      <c r="Q12" s="1"/>
      <c r="R12" s="318">
        <v>2.2709679299999994</v>
      </c>
      <c r="S12" s="1"/>
      <c r="T12" s="1"/>
      <c r="U12" s="1"/>
      <c r="V12" s="1"/>
      <c r="W12" s="1"/>
      <c r="X12" s="1"/>
      <c r="Y12" s="1"/>
      <c r="Z12" s="1"/>
      <c r="AA12" s="1"/>
      <c r="AB12" s="1"/>
      <c r="AC12" s="1"/>
      <c r="AD12" s="1"/>
      <c r="AE12" s="1"/>
      <c r="AF12" s="1"/>
      <c r="AG12" s="1"/>
      <c r="AH12" s="1"/>
      <c r="AI12" s="1"/>
      <c r="AJ12" s="1"/>
      <c r="AK12" s="1"/>
    </row>
    <row r="13" spans="1:37" ht="14.25" customHeight="1">
      <c r="A13" s="1"/>
      <c r="B13" s="1" t="s">
        <v>166</v>
      </c>
      <c r="C13" s="1"/>
      <c r="D13" s="1"/>
      <c r="E13" s="1"/>
      <c r="F13" s="1"/>
      <c r="G13" s="325">
        <v>0.03</v>
      </c>
      <c r="H13" s="1"/>
      <c r="I13" s="1"/>
      <c r="J13" s="321" t="s">
        <v>129</v>
      </c>
      <c r="K13" s="322"/>
      <c r="L13" s="323" t="e">
        <f>L8</f>
        <v>#REF!</v>
      </c>
      <c r="M13" s="317"/>
      <c r="N13" s="326"/>
      <c r="O13" s="1"/>
      <c r="P13" s="229"/>
      <c r="Q13" s="1"/>
      <c r="R13" s="1"/>
      <c r="S13" s="1"/>
      <c r="T13" s="1"/>
      <c r="U13" s="1"/>
      <c r="V13" s="1"/>
      <c r="W13" s="1"/>
      <c r="X13" s="1"/>
      <c r="Y13" s="1"/>
      <c r="Z13" s="1"/>
      <c r="AA13" s="1"/>
      <c r="AB13" s="1"/>
      <c r="AC13" s="1"/>
      <c r="AD13" s="1"/>
      <c r="AE13" s="1"/>
      <c r="AF13" s="1"/>
      <c r="AG13" s="1"/>
      <c r="AH13" s="1"/>
      <c r="AI13" s="1"/>
      <c r="AJ13" s="1"/>
      <c r="AK13" s="1"/>
    </row>
    <row r="14" spans="1:37" ht="14.25" customHeight="1">
      <c r="A14" s="1"/>
      <c r="B14" s="1" t="s">
        <v>618</v>
      </c>
      <c r="C14" s="1"/>
      <c r="D14" s="1"/>
      <c r="E14" s="1"/>
      <c r="F14" s="1"/>
      <c r="G14" s="112">
        <v>365</v>
      </c>
      <c r="H14" s="1"/>
      <c r="I14" s="1"/>
      <c r="J14" s="229"/>
      <c r="K14" s="1"/>
      <c r="L14" s="1"/>
      <c r="M14" s="1"/>
      <c r="N14" s="314" t="s">
        <v>619</v>
      </c>
      <c r="O14" s="314"/>
      <c r="P14" s="314"/>
      <c r="Q14" s="314"/>
      <c r="R14" s="314"/>
      <c r="S14" s="1"/>
      <c r="T14" s="1"/>
      <c r="U14" s="1"/>
      <c r="V14" s="1"/>
      <c r="W14" s="1"/>
      <c r="X14" s="1"/>
      <c r="Y14" s="1"/>
      <c r="Z14" s="1"/>
      <c r="AA14" s="1"/>
      <c r="AB14" s="1"/>
      <c r="AC14" s="1"/>
      <c r="AD14" s="1"/>
      <c r="AE14" s="1"/>
      <c r="AF14" s="1"/>
      <c r="AG14" s="1"/>
      <c r="AH14" s="1"/>
      <c r="AI14" s="1"/>
      <c r="AJ14" s="1"/>
      <c r="AK14" s="1"/>
    </row>
    <row r="15" spans="1:37" ht="14.25" customHeight="1">
      <c r="A15" s="1"/>
      <c r="B15" s="1" t="s">
        <v>200</v>
      </c>
      <c r="C15" s="1"/>
      <c r="D15" s="1"/>
      <c r="E15" s="1"/>
      <c r="F15" s="1"/>
      <c r="G15" s="325">
        <v>0.02</v>
      </c>
      <c r="H15" s="1"/>
      <c r="I15" s="1"/>
      <c r="J15" s="1" t="s">
        <v>620</v>
      </c>
      <c r="K15" s="1"/>
      <c r="L15" s="325">
        <v>0.08</v>
      </c>
      <c r="M15" s="317"/>
      <c r="N15" s="1" t="s">
        <v>621</v>
      </c>
      <c r="O15" s="1"/>
      <c r="P15" s="229"/>
      <c r="Q15" s="1"/>
      <c r="R15" s="318">
        <v>18.031694669999997</v>
      </c>
      <c r="S15" s="1"/>
      <c r="T15" s="1"/>
      <c r="U15" s="1"/>
      <c r="V15" s="1"/>
      <c r="W15" s="1"/>
      <c r="X15" s="1"/>
      <c r="Y15" s="1"/>
      <c r="Z15" s="1"/>
      <c r="AA15" s="1"/>
      <c r="AB15" s="1"/>
      <c r="AC15" s="1"/>
      <c r="AD15" s="1"/>
      <c r="AE15" s="1"/>
      <c r="AF15" s="1"/>
      <c r="AG15" s="1"/>
      <c r="AH15" s="1"/>
      <c r="AI15" s="1"/>
      <c r="AJ15" s="1"/>
      <c r="AK15" s="1"/>
    </row>
    <row r="16" spans="1:37" ht="14.25" customHeight="1">
      <c r="A16" s="1"/>
      <c r="B16" s="1" t="s">
        <v>622</v>
      </c>
      <c r="C16" s="1"/>
      <c r="D16" s="1"/>
      <c r="E16" s="1"/>
      <c r="F16" s="1"/>
      <c r="G16" s="327">
        <v>7.2999999999999995E-2</v>
      </c>
      <c r="H16" s="1"/>
      <c r="I16" s="1"/>
      <c r="J16" s="1"/>
      <c r="K16" s="1"/>
      <c r="L16" s="1"/>
      <c r="M16" s="1"/>
      <c r="N16" s="1" t="s">
        <v>623</v>
      </c>
      <c r="O16" s="1"/>
      <c r="P16" s="229"/>
      <c r="Q16" s="1"/>
      <c r="R16" s="318">
        <v>14.494426649999998</v>
      </c>
      <c r="S16" s="1"/>
      <c r="T16" s="1"/>
      <c r="U16" s="1"/>
      <c r="V16" s="1"/>
      <c r="W16" s="1"/>
      <c r="X16" s="1"/>
      <c r="Y16" s="1"/>
      <c r="Z16" s="1"/>
      <c r="AA16" s="1"/>
      <c r="AB16" s="1"/>
      <c r="AC16" s="1"/>
      <c r="AD16" s="1"/>
      <c r="AE16" s="1"/>
      <c r="AF16" s="1"/>
      <c r="AG16" s="1"/>
      <c r="AH16" s="1"/>
      <c r="AI16" s="1"/>
      <c r="AJ16" s="1"/>
      <c r="AK16" s="1"/>
    </row>
    <row r="17" spans="1:37" ht="14.25" customHeight="1">
      <c r="A17" s="1"/>
      <c r="B17" s="1" t="s">
        <v>192</v>
      </c>
      <c r="C17" s="1"/>
      <c r="D17" s="1"/>
      <c r="E17" s="1"/>
      <c r="F17" s="1"/>
      <c r="G17" s="327">
        <v>0.06</v>
      </c>
      <c r="H17" s="1"/>
      <c r="I17" s="1"/>
      <c r="J17" s="1"/>
      <c r="K17" s="1"/>
      <c r="L17" s="1"/>
      <c r="M17" s="1"/>
      <c r="N17" s="1" t="s">
        <v>624</v>
      </c>
      <c r="O17" s="1"/>
      <c r="P17" s="229"/>
      <c r="Q17" s="1"/>
      <c r="R17" s="318">
        <v>2.5012043099999999</v>
      </c>
      <c r="S17" s="1"/>
      <c r="T17" s="1"/>
      <c r="U17" s="1"/>
      <c r="V17" s="1"/>
      <c r="W17" s="1"/>
      <c r="X17" s="1"/>
      <c r="Y17" s="1"/>
      <c r="Z17" s="1"/>
      <c r="AA17" s="1"/>
      <c r="AB17" s="1"/>
      <c r="AC17" s="1"/>
      <c r="AD17" s="1"/>
      <c r="AE17" s="1"/>
      <c r="AF17" s="1"/>
      <c r="AG17" s="1"/>
      <c r="AH17" s="1"/>
      <c r="AI17" s="1"/>
      <c r="AJ17" s="1"/>
      <c r="AK17" s="1"/>
    </row>
    <row r="18" spans="1:37" ht="14.25" customHeight="1">
      <c r="A18" s="1"/>
      <c r="B18" s="1" t="s">
        <v>510</v>
      </c>
      <c r="C18" s="1"/>
      <c r="D18" s="1"/>
      <c r="E18" s="1"/>
      <c r="F18" s="1"/>
      <c r="G18" s="328">
        <v>10</v>
      </c>
      <c r="H18" s="1" t="s">
        <v>625</v>
      </c>
      <c r="I18" s="1"/>
      <c r="J18" s="1"/>
      <c r="K18" s="1"/>
      <c r="L18" s="1"/>
      <c r="M18" s="1"/>
      <c r="N18" s="1" t="s">
        <v>626</v>
      </c>
      <c r="O18" s="1"/>
      <c r="P18" s="229"/>
      <c r="Q18" s="1"/>
      <c r="R18" s="318">
        <v>7.9326898199999984</v>
      </c>
      <c r="S18" s="1"/>
      <c r="T18" s="1"/>
      <c r="U18" s="1"/>
      <c r="V18" s="1"/>
      <c r="W18" s="1"/>
      <c r="X18" s="1"/>
      <c r="Y18" s="1"/>
      <c r="Z18" s="1"/>
      <c r="AA18" s="1"/>
      <c r="AB18" s="1"/>
      <c r="AC18" s="1"/>
      <c r="AD18" s="1"/>
      <c r="AE18" s="1"/>
      <c r="AF18" s="1"/>
      <c r="AG18" s="1"/>
      <c r="AH18" s="1"/>
      <c r="AI18" s="1"/>
      <c r="AJ18" s="1"/>
      <c r="AK18" s="1"/>
    </row>
    <row r="19" spans="1:37" ht="14.25" customHeight="1">
      <c r="A19" s="1"/>
      <c r="B19" s="1" t="s">
        <v>569</v>
      </c>
      <c r="C19" s="1"/>
      <c r="D19" s="1"/>
      <c r="E19" s="1"/>
      <c r="F19" s="1"/>
      <c r="G19" s="325">
        <v>0</v>
      </c>
      <c r="H19" s="1"/>
      <c r="I19" s="1"/>
      <c r="J19" s="1"/>
      <c r="K19" s="1"/>
      <c r="L19" s="1"/>
      <c r="M19" s="317"/>
      <c r="N19" s="1" t="s">
        <v>128</v>
      </c>
      <c r="O19" s="1"/>
      <c r="P19" s="229"/>
      <c r="Q19" s="1"/>
      <c r="R19" s="318">
        <v>5.3268326099999985</v>
      </c>
      <c r="S19" s="1"/>
      <c r="T19" s="1"/>
      <c r="U19" s="1"/>
      <c r="V19" s="1"/>
      <c r="W19" s="1"/>
      <c r="X19" s="1"/>
      <c r="Y19" s="1"/>
      <c r="Z19" s="1"/>
      <c r="AA19" s="1"/>
      <c r="AB19" s="1"/>
      <c r="AC19" s="1"/>
      <c r="AD19" s="1"/>
      <c r="AE19" s="1"/>
      <c r="AF19" s="1"/>
      <c r="AG19" s="1"/>
      <c r="AH19" s="1"/>
      <c r="AI19" s="1"/>
      <c r="AJ19" s="1"/>
      <c r="AK19" s="1"/>
    </row>
    <row r="20" spans="1:37" ht="14.25" customHeight="1">
      <c r="A20" s="1"/>
      <c r="B20" s="1"/>
      <c r="C20" s="1"/>
      <c r="D20" s="1"/>
      <c r="E20" s="1"/>
      <c r="F20" s="1"/>
      <c r="G20" s="1"/>
      <c r="H20" s="1"/>
      <c r="I20" s="1"/>
      <c r="J20" s="329"/>
      <c r="K20" s="1"/>
      <c r="L20" s="1"/>
      <c r="M20" s="317"/>
      <c r="N20" s="1" t="s">
        <v>627</v>
      </c>
      <c r="O20" s="1"/>
      <c r="P20" s="229"/>
      <c r="Q20" s="1"/>
      <c r="R20" s="318">
        <v>2.7733018499999993</v>
      </c>
      <c r="S20" s="1"/>
      <c r="T20" s="1"/>
      <c r="U20" s="1"/>
      <c r="V20" s="1"/>
      <c r="W20" s="1"/>
      <c r="X20" s="1"/>
      <c r="Y20" s="1"/>
      <c r="Z20" s="1"/>
      <c r="AA20" s="1"/>
      <c r="AB20" s="1"/>
      <c r="AC20" s="1"/>
      <c r="AD20" s="1"/>
      <c r="AE20" s="1"/>
      <c r="AF20" s="1"/>
      <c r="AG20" s="1"/>
      <c r="AH20" s="1"/>
      <c r="AI20" s="1"/>
      <c r="AJ20" s="1"/>
      <c r="AK20" s="1"/>
    </row>
    <row r="21" spans="1:37" ht="14.25" customHeight="1">
      <c r="A21" s="1"/>
      <c r="B21" s="1"/>
      <c r="C21" s="1"/>
      <c r="D21" s="1"/>
      <c r="E21" s="1"/>
      <c r="F21" s="1"/>
      <c r="G21" s="1"/>
      <c r="H21" s="1"/>
      <c r="I21" s="1"/>
      <c r="J21" s="329"/>
      <c r="K21" s="1"/>
      <c r="L21" s="1"/>
      <c r="M21" s="1"/>
      <c r="N21" s="229"/>
      <c r="O21" s="1"/>
      <c r="P21" s="229"/>
      <c r="Q21" s="1"/>
      <c r="R21" s="1"/>
      <c r="S21" s="1"/>
      <c r="T21" s="1"/>
      <c r="U21" s="1"/>
      <c r="V21" s="1"/>
      <c r="W21" s="1"/>
      <c r="X21" s="1"/>
      <c r="Y21" s="1"/>
      <c r="Z21" s="1"/>
      <c r="AA21" s="1"/>
      <c r="AB21" s="1"/>
      <c r="AC21" s="1"/>
      <c r="AD21" s="1"/>
      <c r="AE21" s="1"/>
      <c r="AF21" s="1"/>
      <c r="AG21" s="1"/>
      <c r="AH21" s="1"/>
      <c r="AI21" s="1"/>
      <c r="AJ21" s="1"/>
      <c r="AK21" s="1"/>
    </row>
    <row r="22" spans="1:37" ht="14.25" customHeight="1">
      <c r="A22" s="1"/>
      <c r="B22" s="314" t="s">
        <v>628</v>
      </c>
      <c r="C22" s="314"/>
      <c r="D22" s="314"/>
      <c r="E22" s="314"/>
      <c r="F22" s="314"/>
      <c r="G22" s="314"/>
      <c r="H22" s="314"/>
      <c r="I22" s="315"/>
      <c r="J22" s="1"/>
      <c r="K22" s="1"/>
      <c r="L22" s="1"/>
      <c r="M22" s="1"/>
      <c r="N22" s="229"/>
      <c r="O22" s="1"/>
      <c r="P22" s="229"/>
      <c r="Q22" s="1"/>
      <c r="R22" s="1"/>
      <c r="S22" s="1"/>
      <c r="T22" s="1"/>
      <c r="U22" s="1"/>
      <c r="V22" s="1"/>
      <c r="W22" s="1"/>
      <c r="X22" s="1"/>
      <c r="Y22" s="1"/>
      <c r="Z22" s="1"/>
      <c r="AA22" s="1"/>
      <c r="AB22" s="1"/>
      <c r="AC22" s="1"/>
      <c r="AD22" s="1"/>
      <c r="AE22" s="1"/>
      <c r="AF22" s="1"/>
      <c r="AG22" s="1"/>
      <c r="AH22" s="1"/>
      <c r="AI22" s="1"/>
      <c r="AJ22" s="1"/>
      <c r="AK22" s="1"/>
    </row>
    <row r="23" spans="1:37" ht="14.25" customHeight="1">
      <c r="A23" s="1"/>
      <c r="B23" s="1" t="s">
        <v>629</v>
      </c>
      <c r="C23" s="1"/>
      <c r="D23" s="1"/>
      <c r="E23" s="1"/>
      <c r="F23" s="1"/>
      <c r="G23" s="325">
        <v>0.7</v>
      </c>
      <c r="H23" s="1" t="s">
        <v>630</v>
      </c>
      <c r="I23" s="1"/>
      <c r="J23" s="324"/>
      <c r="K23" s="1"/>
      <c r="L23" s="1"/>
      <c r="M23" s="1"/>
      <c r="N23" s="229"/>
      <c r="O23" s="1"/>
      <c r="P23" s="229"/>
      <c r="Q23" s="1"/>
      <c r="R23" s="1"/>
      <c r="S23" s="1"/>
      <c r="T23" s="1"/>
      <c r="U23" s="1"/>
      <c r="V23" s="1"/>
      <c r="W23" s="1"/>
      <c r="X23" s="1"/>
      <c r="Y23" s="1"/>
      <c r="Z23" s="1"/>
      <c r="AA23" s="1"/>
      <c r="AB23" s="1"/>
      <c r="AC23" s="1"/>
      <c r="AD23" s="1"/>
      <c r="AE23" s="1"/>
      <c r="AF23" s="1"/>
      <c r="AG23" s="1"/>
      <c r="AH23" s="1"/>
      <c r="AI23" s="1"/>
      <c r="AJ23" s="1"/>
      <c r="AK23" s="1"/>
    </row>
    <row r="24" spans="1:37" ht="14.25" customHeight="1">
      <c r="A24" s="1"/>
      <c r="B24" s="1" t="s">
        <v>437</v>
      </c>
      <c r="C24" s="1"/>
      <c r="D24" s="1"/>
      <c r="E24" s="1"/>
      <c r="F24" s="1"/>
      <c r="G24" s="325">
        <v>0.05</v>
      </c>
      <c r="H24" s="1"/>
      <c r="I24" s="1"/>
      <c r="J24" s="324"/>
      <c r="K24" s="1"/>
      <c r="L24" s="1"/>
      <c r="M24" s="1"/>
      <c r="N24" s="1"/>
      <c r="O24" s="1"/>
      <c r="P24" s="229"/>
      <c r="Q24" s="1"/>
      <c r="R24" s="1"/>
      <c r="S24" s="1"/>
      <c r="T24" s="1"/>
      <c r="U24" s="1"/>
      <c r="V24" s="1"/>
      <c r="W24" s="1"/>
      <c r="X24" s="1"/>
      <c r="Y24" s="1"/>
      <c r="Z24" s="1"/>
      <c r="AA24" s="1"/>
      <c r="AB24" s="1"/>
      <c r="AC24" s="1"/>
      <c r="AD24" s="1"/>
      <c r="AE24" s="1"/>
      <c r="AF24" s="1"/>
      <c r="AG24" s="1"/>
      <c r="AH24" s="1"/>
      <c r="AI24" s="1"/>
      <c r="AJ24" s="1"/>
      <c r="AK24" s="1"/>
    </row>
    <row r="25" spans="1:37" ht="14.25" customHeight="1">
      <c r="A25" s="1"/>
      <c r="B25" s="1" t="s">
        <v>435</v>
      </c>
      <c r="C25" s="1"/>
      <c r="D25" s="1"/>
      <c r="E25" s="1"/>
      <c r="F25" s="1"/>
      <c r="G25" s="1">
        <v>30</v>
      </c>
      <c r="H25" s="1" t="s">
        <v>631</v>
      </c>
      <c r="I25" s="1"/>
      <c r="J25" s="1"/>
      <c r="K25" s="1"/>
      <c r="L25" s="1"/>
      <c r="M25" s="1"/>
      <c r="N25" s="1"/>
      <c r="O25" s="1"/>
      <c r="P25" s="229"/>
      <c r="Q25" s="1"/>
      <c r="R25" s="1"/>
      <c r="S25" s="1"/>
      <c r="T25" s="1"/>
      <c r="U25" s="1"/>
      <c r="V25" s="1"/>
      <c r="W25" s="1"/>
      <c r="X25" s="1"/>
      <c r="Y25" s="1"/>
      <c r="Z25" s="1"/>
      <c r="AA25" s="1"/>
      <c r="AB25" s="1"/>
      <c r="AC25" s="1"/>
      <c r="AD25" s="1"/>
      <c r="AE25" s="1"/>
      <c r="AF25" s="1"/>
      <c r="AG25" s="1"/>
      <c r="AH25" s="1"/>
      <c r="AI25" s="1"/>
      <c r="AJ25" s="1"/>
      <c r="AK25" s="1"/>
    </row>
    <row r="26" spans="1:37" ht="14.25" customHeight="1">
      <c r="A26" s="1"/>
      <c r="B26" s="1" t="s">
        <v>632</v>
      </c>
      <c r="C26" s="1"/>
      <c r="D26" s="1"/>
      <c r="E26" s="1"/>
      <c r="F26" s="1"/>
      <c r="G26" s="317" t="e">
        <f>G23*L8</f>
        <v>#REF!</v>
      </c>
      <c r="H26" s="1"/>
      <c r="I26" s="1"/>
      <c r="J26" s="1"/>
      <c r="K26" s="1"/>
      <c r="L26" s="1"/>
      <c r="M26" s="1"/>
      <c r="N26" s="1"/>
      <c r="O26" s="1"/>
      <c r="P26" s="229"/>
      <c r="Q26" s="1"/>
      <c r="R26" s="1"/>
      <c r="S26" s="1"/>
      <c r="T26" s="1"/>
      <c r="U26" s="1"/>
      <c r="V26" s="1"/>
      <c r="W26" s="1"/>
      <c r="X26" s="1"/>
      <c r="Y26" s="1"/>
      <c r="Z26" s="1"/>
      <c r="AA26" s="1"/>
      <c r="AB26" s="1"/>
      <c r="AC26" s="1"/>
      <c r="AD26" s="1"/>
      <c r="AE26" s="1"/>
      <c r="AF26" s="1"/>
      <c r="AG26" s="1"/>
      <c r="AH26" s="1"/>
      <c r="AI26" s="1"/>
      <c r="AJ26" s="1"/>
      <c r="AK26" s="1"/>
    </row>
    <row r="27" spans="1:37" ht="14.25" customHeight="1">
      <c r="A27" s="1"/>
      <c r="B27" s="1" t="s">
        <v>633</v>
      </c>
      <c r="C27" s="1"/>
      <c r="D27" s="1"/>
      <c r="E27" s="1"/>
      <c r="F27" s="1"/>
      <c r="G27" s="317" t="e">
        <f>PMT(G24/12,G25*12,G26)</f>
        <v>#REF!</v>
      </c>
      <c r="H27" s="1"/>
      <c r="I27" s="1"/>
      <c r="J27" s="1"/>
      <c r="K27" s="1"/>
      <c r="L27" s="1"/>
      <c r="M27" s="1"/>
      <c r="N27" s="1"/>
      <c r="O27" s="1"/>
      <c r="P27" s="229"/>
      <c r="Q27" s="1"/>
      <c r="R27" s="1"/>
      <c r="S27" s="1"/>
      <c r="T27" s="1"/>
      <c r="U27" s="1"/>
      <c r="V27" s="1"/>
      <c r="W27" s="1"/>
      <c r="X27" s="1"/>
      <c r="Y27" s="1"/>
      <c r="Z27" s="1"/>
      <c r="AA27" s="1"/>
      <c r="AB27" s="1"/>
      <c r="AC27" s="1"/>
      <c r="AD27" s="1"/>
      <c r="AE27" s="1"/>
      <c r="AF27" s="1"/>
      <c r="AG27" s="1"/>
      <c r="AH27" s="1"/>
      <c r="AI27" s="1"/>
      <c r="AJ27" s="1"/>
      <c r="AK27" s="1"/>
    </row>
    <row r="28" spans="1:37" ht="14.25" customHeight="1">
      <c r="A28" s="1"/>
      <c r="B28" s="1"/>
      <c r="C28" s="1"/>
      <c r="D28" s="1"/>
      <c r="E28" s="1"/>
      <c r="F28" s="1"/>
      <c r="G28" s="1"/>
      <c r="H28" s="1"/>
      <c r="I28" s="1"/>
      <c r="J28" s="1"/>
      <c r="K28" s="1"/>
      <c r="L28" s="1"/>
      <c r="M28" s="1"/>
      <c r="N28" s="1"/>
      <c r="O28" s="1"/>
      <c r="P28" s="229"/>
      <c r="Q28" s="1"/>
      <c r="R28" s="1"/>
      <c r="S28" s="1"/>
      <c r="T28" s="1"/>
      <c r="U28" s="1"/>
      <c r="V28" s="1"/>
      <c r="W28" s="1"/>
      <c r="X28" s="1"/>
      <c r="Y28" s="1"/>
      <c r="Z28" s="1"/>
      <c r="AA28" s="1"/>
      <c r="AB28" s="1"/>
      <c r="AC28" s="1"/>
      <c r="AD28" s="1"/>
      <c r="AE28" s="1"/>
      <c r="AF28" s="1"/>
      <c r="AG28" s="1"/>
      <c r="AH28" s="1"/>
      <c r="AI28" s="1"/>
      <c r="AJ28" s="1"/>
      <c r="AK28" s="1"/>
    </row>
    <row r="29" spans="1:37" ht="14.25" customHeight="1">
      <c r="A29" s="1" t="s">
        <v>517</v>
      </c>
      <c r="B29" s="314" t="s">
        <v>556</v>
      </c>
      <c r="C29" s="314"/>
      <c r="D29" s="314"/>
      <c r="E29" s="314"/>
      <c r="F29" s="314"/>
      <c r="G29" s="330">
        <v>0</v>
      </c>
      <c r="H29" s="330">
        <f t="shared" ref="H29:AK29" si="0">G29+1</f>
        <v>1</v>
      </c>
      <c r="I29" s="330">
        <f t="shared" si="0"/>
        <v>2</v>
      </c>
      <c r="J29" s="330">
        <f t="shared" si="0"/>
        <v>3</v>
      </c>
      <c r="K29" s="330">
        <f t="shared" si="0"/>
        <v>4</v>
      </c>
      <c r="L29" s="330">
        <f t="shared" si="0"/>
        <v>5</v>
      </c>
      <c r="M29" s="330">
        <f t="shared" si="0"/>
        <v>6</v>
      </c>
      <c r="N29" s="330">
        <f t="shared" si="0"/>
        <v>7</v>
      </c>
      <c r="O29" s="330">
        <f t="shared" si="0"/>
        <v>8</v>
      </c>
      <c r="P29" s="330">
        <f t="shared" si="0"/>
        <v>9</v>
      </c>
      <c r="Q29" s="330">
        <f t="shared" si="0"/>
        <v>10</v>
      </c>
      <c r="R29" s="330">
        <f t="shared" si="0"/>
        <v>11</v>
      </c>
      <c r="S29" s="330">
        <f t="shared" si="0"/>
        <v>12</v>
      </c>
      <c r="T29" s="330">
        <f t="shared" si="0"/>
        <v>13</v>
      </c>
      <c r="U29" s="330">
        <f t="shared" si="0"/>
        <v>14</v>
      </c>
      <c r="V29" s="330">
        <f t="shared" si="0"/>
        <v>15</v>
      </c>
      <c r="W29" s="330">
        <f t="shared" si="0"/>
        <v>16</v>
      </c>
      <c r="X29" s="330">
        <f t="shared" si="0"/>
        <v>17</v>
      </c>
      <c r="Y29" s="330">
        <f t="shared" si="0"/>
        <v>18</v>
      </c>
      <c r="Z29" s="330">
        <f t="shared" si="0"/>
        <v>19</v>
      </c>
      <c r="AA29" s="330">
        <f t="shared" si="0"/>
        <v>20</v>
      </c>
      <c r="AB29" s="330">
        <f t="shared" si="0"/>
        <v>21</v>
      </c>
      <c r="AC29" s="330">
        <f t="shared" si="0"/>
        <v>22</v>
      </c>
      <c r="AD29" s="330">
        <f t="shared" si="0"/>
        <v>23</v>
      </c>
      <c r="AE29" s="330">
        <f t="shared" si="0"/>
        <v>24</v>
      </c>
      <c r="AF29" s="330">
        <f t="shared" si="0"/>
        <v>25</v>
      </c>
      <c r="AG29" s="330">
        <f t="shared" si="0"/>
        <v>26</v>
      </c>
      <c r="AH29" s="330">
        <f t="shared" si="0"/>
        <v>27</v>
      </c>
      <c r="AI29" s="330">
        <f t="shared" si="0"/>
        <v>28</v>
      </c>
      <c r="AJ29" s="330">
        <f t="shared" si="0"/>
        <v>29</v>
      </c>
      <c r="AK29" s="330">
        <f t="shared" si="0"/>
        <v>30</v>
      </c>
    </row>
    <row r="30" spans="1:37" ht="14.25" customHeight="1">
      <c r="A30" s="1"/>
      <c r="B30" s="1" t="s">
        <v>634</v>
      </c>
      <c r="C30" s="1"/>
      <c r="D30" s="1"/>
      <c r="E30" s="1"/>
      <c r="F30" s="1"/>
      <c r="G30" s="317" t="e">
        <f>-L8</f>
        <v>#REF!</v>
      </c>
      <c r="H30" s="1"/>
      <c r="I30" s="1"/>
      <c r="J30" s="1"/>
      <c r="K30" s="1"/>
      <c r="L30" s="1"/>
      <c r="M30" s="1"/>
      <c r="N30" s="1"/>
      <c r="O30" s="1"/>
      <c r="P30" s="229"/>
      <c r="Q30" s="1"/>
      <c r="R30" s="1"/>
      <c r="S30" s="1"/>
      <c r="T30" s="1"/>
      <c r="U30" s="1"/>
      <c r="V30" s="1"/>
      <c r="W30" s="1"/>
      <c r="X30" s="1"/>
      <c r="Y30" s="1"/>
      <c r="Z30" s="1"/>
      <c r="AA30" s="1"/>
      <c r="AB30" s="1"/>
      <c r="AC30" s="1"/>
      <c r="AD30" s="1"/>
      <c r="AE30" s="1"/>
      <c r="AF30" s="1"/>
      <c r="AG30" s="1"/>
      <c r="AH30" s="1"/>
      <c r="AI30" s="1"/>
      <c r="AJ30" s="1"/>
      <c r="AK30" s="1"/>
    </row>
    <row r="31" spans="1:37" ht="14.25" customHeight="1">
      <c r="A31" s="1"/>
      <c r="B31" s="1"/>
      <c r="C31" s="1"/>
      <c r="D31" s="1"/>
      <c r="E31" s="1"/>
      <c r="F31" s="1"/>
      <c r="G31" s="1"/>
      <c r="H31" s="1"/>
      <c r="I31" s="331"/>
      <c r="J31" s="1"/>
      <c r="K31" s="1"/>
      <c r="L31" s="1"/>
      <c r="M31" s="1"/>
      <c r="N31" s="1"/>
      <c r="O31" s="1"/>
      <c r="P31" s="229"/>
      <c r="Q31" s="1"/>
      <c r="R31" s="1"/>
      <c r="S31" s="1"/>
      <c r="T31" s="1"/>
      <c r="U31" s="1"/>
      <c r="V31" s="1"/>
      <c r="W31" s="1"/>
      <c r="X31" s="1"/>
      <c r="Y31" s="1"/>
      <c r="Z31" s="1"/>
      <c r="AA31" s="1"/>
      <c r="AB31" s="1"/>
      <c r="AC31" s="1"/>
      <c r="AD31" s="1"/>
      <c r="AE31" s="1"/>
      <c r="AF31" s="1"/>
      <c r="AG31" s="1"/>
      <c r="AH31" s="1"/>
      <c r="AI31" s="1"/>
      <c r="AJ31" s="1"/>
      <c r="AK31" s="1"/>
    </row>
    <row r="32" spans="1:37" ht="14.25" customHeight="1">
      <c r="A32" s="1"/>
      <c r="B32" s="1" t="s">
        <v>635</v>
      </c>
      <c r="C32" s="1"/>
      <c r="D32" s="1"/>
      <c r="E32" s="1"/>
      <c r="F32" s="1"/>
      <c r="G32" s="1"/>
      <c r="H32" s="316">
        <f t="shared" ref="H32:AK32" si="1">$G$9</f>
        <v>3067</v>
      </c>
      <c r="I32" s="316">
        <f t="shared" si="1"/>
        <v>3067</v>
      </c>
      <c r="J32" s="316">
        <f t="shared" si="1"/>
        <v>3067</v>
      </c>
      <c r="K32" s="316">
        <f t="shared" si="1"/>
        <v>3067</v>
      </c>
      <c r="L32" s="316">
        <f t="shared" si="1"/>
        <v>3067</v>
      </c>
      <c r="M32" s="316">
        <f t="shared" si="1"/>
        <v>3067</v>
      </c>
      <c r="N32" s="316">
        <f t="shared" si="1"/>
        <v>3067</v>
      </c>
      <c r="O32" s="316">
        <f t="shared" si="1"/>
        <v>3067</v>
      </c>
      <c r="P32" s="316">
        <f t="shared" si="1"/>
        <v>3067</v>
      </c>
      <c r="Q32" s="316">
        <f t="shared" si="1"/>
        <v>3067</v>
      </c>
      <c r="R32" s="316">
        <f t="shared" si="1"/>
        <v>3067</v>
      </c>
      <c r="S32" s="316">
        <f t="shared" si="1"/>
        <v>3067</v>
      </c>
      <c r="T32" s="316">
        <f t="shared" si="1"/>
        <v>3067</v>
      </c>
      <c r="U32" s="316">
        <f t="shared" si="1"/>
        <v>3067</v>
      </c>
      <c r="V32" s="316">
        <f t="shared" si="1"/>
        <v>3067</v>
      </c>
      <c r="W32" s="316">
        <f t="shared" si="1"/>
        <v>3067</v>
      </c>
      <c r="X32" s="316">
        <f t="shared" si="1"/>
        <v>3067</v>
      </c>
      <c r="Y32" s="316">
        <f t="shared" si="1"/>
        <v>3067</v>
      </c>
      <c r="Z32" s="316">
        <f t="shared" si="1"/>
        <v>3067</v>
      </c>
      <c r="AA32" s="316">
        <f t="shared" si="1"/>
        <v>3067</v>
      </c>
      <c r="AB32" s="316">
        <f t="shared" si="1"/>
        <v>3067</v>
      </c>
      <c r="AC32" s="316">
        <f t="shared" si="1"/>
        <v>3067</v>
      </c>
      <c r="AD32" s="316">
        <f t="shared" si="1"/>
        <v>3067</v>
      </c>
      <c r="AE32" s="316">
        <f t="shared" si="1"/>
        <v>3067</v>
      </c>
      <c r="AF32" s="316">
        <f t="shared" si="1"/>
        <v>3067</v>
      </c>
      <c r="AG32" s="316">
        <f t="shared" si="1"/>
        <v>3067</v>
      </c>
      <c r="AH32" s="316">
        <f t="shared" si="1"/>
        <v>3067</v>
      </c>
      <c r="AI32" s="316">
        <f t="shared" si="1"/>
        <v>3067</v>
      </c>
      <c r="AJ32" s="316">
        <f t="shared" si="1"/>
        <v>3067</v>
      </c>
      <c r="AK32" s="316">
        <f t="shared" si="1"/>
        <v>3067</v>
      </c>
    </row>
    <row r="33" spans="1:37" ht="14.25" customHeight="1">
      <c r="A33" s="1"/>
      <c r="B33" s="1" t="s">
        <v>636</v>
      </c>
      <c r="C33" s="1"/>
      <c r="D33" s="1"/>
      <c r="E33" s="1"/>
      <c r="F33" s="1"/>
      <c r="G33" s="1"/>
      <c r="H33" s="316">
        <f t="shared" ref="H33:AK33" si="2">H32*H36*$G$14</f>
        <v>783618.5</v>
      </c>
      <c r="I33" s="316">
        <f t="shared" si="2"/>
        <v>783618.5</v>
      </c>
      <c r="J33" s="316">
        <f t="shared" si="2"/>
        <v>783618.5</v>
      </c>
      <c r="K33" s="316">
        <f t="shared" si="2"/>
        <v>783618.5</v>
      </c>
      <c r="L33" s="316">
        <f t="shared" si="2"/>
        <v>783618.5</v>
      </c>
      <c r="M33" s="316">
        <f t="shared" si="2"/>
        <v>783618.5</v>
      </c>
      <c r="N33" s="316">
        <f t="shared" si="2"/>
        <v>783618.5</v>
      </c>
      <c r="O33" s="316">
        <f t="shared" si="2"/>
        <v>783618.5</v>
      </c>
      <c r="P33" s="316">
        <f t="shared" si="2"/>
        <v>783618.5</v>
      </c>
      <c r="Q33" s="316">
        <f t="shared" si="2"/>
        <v>783618.5</v>
      </c>
      <c r="R33" s="316">
        <f t="shared" si="2"/>
        <v>783618.5</v>
      </c>
      <c r="S33" s="316">
        <f t="shared" si="2"/>
        <v>783618.5</v>
      </c>
      <c r="T33" s="316">
        <f t="shared" si="2"/>
        <v>783618.5</v>
      </c>
      <c r="U33" s="316">
        <f t="shared" si="2"/>
        <v>783618.5</v>
      </c>
      <c r="V33" s="316">
        <f t="shared" si="2"/>
        <v>783618.5</v>
      </c>
      <c r="W33" s="316">
        <f t="shared" si="2"/>
        <v>783618.5</v>
      </c>
      <c r="X33" s="316">
        <f t="shared" si="2"/>
        <v>783618.5</v>
      </c>
      <c r="Y33" s="316">
        <f t="shared" si="2"/>
        <v>783618.5</v>
      </c>
      <c r="Z33" s="316">
        <f t="shared" si="2"/>
        <v>783618.5</v>
      </c>
      <c r="AA33" s="316">
        <f t="shared" si="2"/>
        <v>783618.5</v>
      </c>
      <c r="AB33" s="316">
        <f t="shared" si="2"/>
        <v>783618.5</v>
      </c>
      <c r="AC33" s="316">
        <f t="shared" si="2"/>
        <v>783618.5</v>
      </c>
      <c r="AD33" s="316">
        <f t="shared" si="2"/>
        <v>783618.5</v>
      </c>
      <c r="AE33" s="316">
        <f t="shared" si="2"/>
        <v>783618.5</v>
      </c>
      <c r="AF33" s="316">
        <f t="shared" si="2"/>
        <v>783618.5</v>
      </c>
      <c r="AG33" s="316">
        <f t="shared" si="2"/>
        <v>783618.5</v>
      </c>
      <c r="AH33" s="316">
        <f t="shared" si="2"/>
        <v>783618.5</v>
      </c>
      <c r="AI33" s="316">
        <f t="shared" si="2"/>
        <v>783618.5</v>
      </c>
      <c r="AJ33" s="316">
        <f t="shared" si="2"/>
        <v>783618.5</v>
      </c>
      <c r="AK33" s="316">
        <f t="shared" si="2"/>
        <v>783618.5</v>
      </c>
    </row>
    <row r="34" spans="1:37" ht="14.25" customHeight="1">
      <c r="A34" s="1"/>
      <c r="B34" s="1" t="s">
        <v>637</v>
      </c>
      <c r="C34" s="1"/>
      <c r="D34" s="1"/>
      <c r="E34" s="1"/>
      <c r="F34" s="1"/>
      <c r="G34" s="1"/>
      <c r="H34" s="316">
        <f t="shared" ref="H34:AK34" si="3">H32*$G$14</f>
        <v>1119455</v>
      </c>
      <c r="I34" s="316">
        <f t="shared" si="3"/>
        <v>1119455</v>
      </c>
      <c r="J34" s="316">
        <f t="shared" si="3"/>
        <v>1119455</v>
      </c>
      <c r="K34" s="316">
        <f t="shared" si="3"/>
        <v>1119455</v>
      </c>
      <c r="L34" s="316">
        <f t="shared" si="3"/>
        <v>1119455</v>
      </c>
      <c r="M34" s="316">
        <f t="shared" si="3"/>
        <v>1119455</v>
      </c>
      <c r="N34" s="316">
        <f t="shared" si="3"/>
        <v>1119455</v>
      </c>
      <c r="O34" s="316">
        <f t="shared" si="3"/>
        <v>1119455</v>
      </c>
      <c r="P34" s="316">
        <f t="shared" si="3"/>
        <v>1119455</v>
      </c>
      <c r="Q34" s="316">
        <f t="shared" si="3"/>
        <v>1119455</v>
      </c>
      <c r="R34" s="316">
        <f t="shared" si="3"/>
        <v>1119455</v>
      </c>
      <c r="S34" s="316">
        <f t="shared" si="3"/>
        <v>1119455</v>
      </c>
      <c r="T34" s="316">
        <f t="shared" si="3"/>
        <v>1119455</v>
      </c>
      <c r="U34" s="316">
        <f t="shared" si="3"/>
        <v>1119455</v>
      </c>
      <c r="V34" s="316">
        <f t="shared" si="3"/>
        <v>1119455</v>
      </c>
      <c r="W34" s="316">
        <f t="shared" si="3"/>
        <v>1119455</v>
      </c>
      <c r="X34" s="316">
        <f t="shared" si="3"/>
        <v>1119455</v>
      </c>
      <c r="Y34" s="316">
        <f t="shared" si="3"/>
        <v>1119455</v>
      </c>
      <c r="Z34" s="316">
        <f t="shared" si="3"/>
        <v>1119455</v>
      </c>
      <c r="AA34" s="316">
        <f t="shared" si="3"/>
        <v>1119455</v>
      </c>
      <c r="AB34" s="316">
        <f t="shared" si="3"/>
        <v>1119455</v>
      </c>
      <c r="AC34" s="316">
        <f t="shared" si="3"/>
        <v>1119455</v>
      </c>
      <c r="AD34" s="316">
        <f t="shared" si="3"/>
        <v>1119455</v>
      </c>
      <c r="AE34" s="316">
        <f t="shared" si="3"/>
        <v>1119455</v>
      </c>
      <c r="AF34" s="316">
        <f t="shared" si="3"/>
        <v>1119455</v>
      </c>
      <c r="AG34" s="316">
        <f t="shared" si="3"/>
        <v>1119455</v>
      </c>
      <c r="AH34" s="316">
        <f t="shared" si="3"/>
        <v>1119455</v>
      </c>
      <c r="AI34" s="316">
        <f t="shared" si="3"/>
        <v>1119455</v>
      </c>
      <c r="AJ34" s="316">
        <f t="shared" si="3"/>
        <v>1119455</v>
      </c>
      <c r="AK34" s="316">
        <f t="shared" si="3"/>
        <v>1119455</v>
      </c>
    </row>
    <row r="35" spans="1:37" ht="14.25" customHeight="1">
      <c r="A35" s="1"/>
      <c r="B35" s="1" t="s">
        <v>638</v>
      </c>
      <c r="C35" s="1"/>
      <c r="D35" s="1"/>
      <c r="E35" s="1"/>
      <c r="F35" s="1"/>
      <c r="G35" s="1"/>
      <c r="H35" s="317">
        <f t="shared" ref="H35:AK35" si="4">$G$10*((1+$G$11)^G29)</f>
        <v>100</v>
      </c>
      <c r="I35" s="317">
        <f t="shared" si="4"/>
        <v>103</v>
      </c>
      <c r="J35" s="317">
        <f t="shared" si="4"/>
        <v>106.08999999999999</v>
      </c>
      <c r="K35" s="317">
        <f t="shared" si="4"/>
        <v>109.2727</v>
      </c>
      <c r="L35" s="317">
        <f t="shared" si="4"/>
        <v>112.55088099999999</v>
      </c>
      <c r="M35" s="317">
        <f t="shared" si="4"/>
        <v>115.92740742999999</v>
      </c>
      <c r="N35" s="317">
        <f t="shared" si="4"/>
        <v>119.40522965289999</v>
      </c>
      <c r="O35" s="317">
        <f t="shared" si="4"/>
        <v>122.987386542487</v>
      </c>
      <c r="P35" s="317">
        <f t="shared" si="4"/>
        <v>126.67700813876159</v>
      </c>
      <c r="Q35" s="317">
        <f t="shared" si="4"/>
        <v>130.47731838292444</v>
      </c>
      <c r="R35" s="317">
        <f t="shared" si="4"/>
        <v>134.39163793441219</v>
      </c>
      <c r="S35" s="317">
        <f t="shared" si="4"/>
        <v>138.42338707244454</v>
      </c>
      <c r="T35" s="317">
        <f t="shared" si="4"/>
        <v>142.57608868461787</v>
      </c>
      <c r="U35" s="317">
        <f t="shared" si="4"/>
        <v>146.8533713451564</v>
      </c>
      <c r="V35" s="317">
        <f t="shared" si="4"/>
        <v>151.25897248551109</v>
      </c>
      <c r="W35" s="317">
        <f t="shared" si="4"/>
        <v>155.79674166007644</v>
      </c>
      <c r="X35" s="317">
        <f t="shared" si="4"/>
        <v>160.4706439098787</v>
      </c>
      <c r="Y35" s="317">
        <f t="shared" si="4"/>
        <v>165.28476322717506</v>
      </c>
      <c r="Z35" s="317">
        <f t="shared" si="4"/>
        <v>170.24330612399032</v>
      </c>
      <c r="AA35" s="317">
        <f t="shared" si="4"/>
        <v>175.35060530771003</v>
      </c>
      <c r="AB35" s="317">
        <f t="shared" si="4"/>
        <v>180.61112346694134</v>
      </c>
      <c r="AC35" s="317">
        <f t="shared" si="4"/>
        <v>186.02945717094954</v>
      </c>
      <c r="AD35" s="317">
        <f t="shared" si="4"/>
        <v>191.61034088607803</v>
      </c>
      <c r="AE35" s="317">
        <f t="shared" si="4"/>
        <v>197.3586511126604</v>
      </c>
      <c r="AF35" s="317">
        <f t="shared" si="4"/>
        <v>203.27941064604019</v>
      </c>
      <c r="AG35" s="317">
        <f t="shared" si="4"/>
        <v>209.37779296542138</v>
      </c>
      <c r="AH35" s="317">
        <f t="shared" si="4"/>
        <v>215.65912675438406</v>
      </c>
      <c r="AI35" s="317">
        <f t="shared" si="4"/>
        <v>222.12890055701556</v>
      </c>
      <c r="AJ35" s="317">
        <f t="shared" si="4"/>
        <v>228.79276757372602</v>
      </c>
      <c r="AK35" s="317">
        <f t="shared" si="4"/>
        <v>235.65655060093778</v>
      </c>
    </row>
    <row r="36" spans="1:37" ht="14.25" customHeight="1">
      <c r="A36" s="1"/>
      <c r="B36" s="1" t="s">
        <v>557</v>
      </c>
      <c r="C36" s="1"/>
      <c r="D36" s="1"/>
      <c r="E36" s="1"/>
      <c r="F36" s="1"/>
      <c r="G36" s="1"/>
      <c r="H36" s="111">
        <f t="shared" ref="H36:AK36" si="5">$G$12</f>
        <v>0.7</v>
      </c>
      <c r="I36" s="111">
        <f t="shared" si="5"/>
        <v>0.7</v>
      </c>
      <c r="J36" s="111">
        <f t="shared" si="5"/>
        <v>0.7</v>
      </c>
      <c r="K36" s="111">
        <f t="shared" si="5"/>
        <v>0.7</v>
      </c>
      <c r="L36" s="111">
        <f t="shared" si="5"/>
        <v>0.7</v>
      </c>
      <c r="M36" s="111">
        <f t="shared" si="5"/>
        <v>0.7</v>
      </c>
      <c r="N36" s="111">
        <f t="shared" si="5"/>
        <v>0.7</v>
      </c>
      <c r="O36" s="111">
        <f t="shared" si="5"/>
        <v>0.7</v>
      </c>
      <c r="P36" s="111">
        <f t="shared" si="5"/>
        <v>0.7</v>
      </c>
      <c r="Q36" s="111">
        <f t="shared" si="5"/>
        <v>0.7</v>
      </c>
      <c r="R36" s="111">
        <f t="shared" si="5"/>
        <v>0.7</v>
      </c>
      <c r="S36" s="111">
        <f t="shared" si="5"/>
        <v>0.7</v>
      </c>
      <c r="T36" s="111">
        <f t="shared" si="5"/>
        <v>0.7</v>
      </c>
      <c r="U36" s="111">
        <f t="shared" si="5"/>
        <v>0.7</v>
      </c>
      <c r="V36" s="111">
        <f t="shared" si="5"/>
        <v>0.7</v>
      </c>
      <c r="W36" s="111">
        <f t="shared" si="5"/>
        <v>0.7</v>
      </c>
      <c r="X36" s="111">
        <f t="shared" si="5"/>
        <v>0.7</v>
      </c>
      <c r="Y36" s="111">
        <f t="shared" si="5"/>
        <v>0.7</v>
      </c>
      <c r="Z36" s="111">
        <f t="shared" si="5"/>
        <v>0.7</v>
      </c>
      <c r="AA36" s="111">
        <f t="shared" si="5"/>
        <v>0.7</v>
      </c>
      <c r="AB36" s="111">
        <f t="shared" si="5"/>
        <v>0.7</v>
      </c>
      <c r="AC36" s="111">
        <f t="shared" si="5"/>
        <v>0.7</v>
      </c>
      <c r="AD36" s="111">
        <f t="shared" si="5"/>
        <v>0.7</v>
      </c>
      <c r="AE36" s="111">
        <f t="shared" si="5"/>
        <v>0.7</v>
      </c>
      <c r="AF36" s="111">
        <f t="shared" si="5"/>
        <v>0.7</v>
      </c>
      <c r="AG36" s="111">
        <f t="shared" si="5"/>
        <v>0.7</v>
      </c>
      <c r="AH36" s="111">
        <f t="shared" si="5"/>
        <v>0.7</v>
      </c>
      <c r="AI36" s="111">
        <f t="shared" si="5"/>
        <v>0.7</v>
      </c>
      <c r="AJ36" s="111">
        <f t="shared" si="5"/>
        <v>0.7</v>
      </c>
      <c r="AK36" s="111">
        <f t="shared" si="5"/>
        <v>0.7</v>
      </c>
    </row>
    <row r="37" spans="1:37" ht="14.25" customHeight="1">
      <c r="A37" s="1"/>
      <c r="B37" s="1" t="s">
        <v>639</v>
      </c>
      <c r="C37" s="1"/>
      <c r="D37" s="1"/>
      <c r="E37" s="1"/>
      <c r="F37" s="1"/>
      <c r="G37" s="1"/>
      <c r="H37" s="317">
        <f t="shared" ref="H37:AK37" si="6">H35*H36</f>
        <v>70</v>
      </c>
      <c r="I37" s="317">
        <f t="shared" si="6"/>
        <v>72.099999999999994</v>
      </c>
      <c r="J37" s="317">
        <f t="shared" si="6"/>
        <v>74.262999999999991</v>
      </c>
      <c r="K37" s="317">
        <f t="shared" si="6"/>
        <v>76.490889999999993</v>
      </c>
      <c r="L37" s="317">
        <f t="shared" si="6"/>
        <v>78.785616699999991</v>
      </c>
      <c r="M37" s="317">
        <f t="shared" si="6"/>
        <v>81.14918520099998</v>
      </c>
      <c r="N37" s="317">
        <f t="shared" si="6"/>
        <v>83.583660757029989</v>
      </c>
      <c r="O37" s="317">
        <f t="shared" si="6"/>
        <v>86.09117057974089</v>
      </c>
      <c r="P37" s="317">
        <f t="shared" si="6"/>
        <v>88.673905697133108</v>
      </c>
      <c r="Q37" s="317">
        <f t="shared" si="6"/>
        <v>91.334122868047103</v>
      </c>
      <c r="R37" s="317">
        <f t="shared" si="6"/>
        <v>94.074146554088529</v>
      </c>
      <c r="S37" s="317">
        <f t="shared" si="6"/>
        <v>96.896370950711173</v>
      </c>
      <c r="T37" s="317">
        <f t="shared" si="6"/>
        <v>99.80326207923251</v>
      </c>
      <c r="U37" s="317">
        <f t="shared" si="6"/>
        <v>102.79735994160947</v>
      </c>
      <c r="V37" s="317">
        <f t="shared" si="6"/>
        <v>105.88128073985776</v>
      </c>
      <c r="W37" s="317">
        <f t="shared" si="6"/>
        <v>109.0577191620535</v>
      </c>
      <c r="X37" s="317">
        <f t="shared" si="6"/>
        <v>112.32945073691508</v>
      </c>
      <c r="Y37" s="317">
        <f t="shared" si="6"/>
        <v>115.69933425902254</v>
      </c>
      <c r="Z37" s="317">
        <f t="shared" si="6"/>
        <v>119.17031428679321</v>
      </c>
      <c r="AA37" s="317">
        <f t="shared" si="6"/>
        <v>122.74542371539701</v>
      </c>
      <c r="AB37" s="317">
        <f t="shared" si="6"/>
        <v>126.42778642685893</v>
      </c>
      <c r="AC37" s="317">
        <f t="shared" si="6"/>
        <v>130.22062001966466</v>
      </c>
      <c r="AD37" s="317">
        <f t="shared" si="6"/>
        <v>134.12723862025462</v>
      </c>
      <c r="AE37" s="317">
        <f t="shared" si="6"/>
        <v>138.15105577886226</v>
      </c>
      <c r="AF37" s="317">
        <f t="shared" si="6"/>
        <v>142.29558745222812</v>
      </c>
      <c r="AG37" s="317">
        <f t="shared" si="6"/>
        <v>146.56445507579497</v>
      </c>
      <c r="AH37" s="317">
        <f t="shared" si="6"/>
        <v>150.96138872806884</v>
      </c>
      <c r="AI37" s="317">
        <f t="shared" si="6"/>
        <v>155.49023038991089</v>
      </c>
      <c r="AJ37" s="317">
        <f t="shared" si="6"/>
        <v>160.15493730160821</v>
      </c>
      <c r="AK37" s="317">
        <f t="shared" si="6"/>
        <v>164.95958542065642</v>
      </c>
    </row>
    <row r="38" spans="1:37" ht="14.25" customHeight="1">
      <c r="A38" s="1"/>
      <c r="B38" s="1"/>
      <c r="C38" s="1"/>
      <c r="D38" s="1"/>
      <c r="E38" s="1"/>
      <c r="F38" s="1"/>
      <c r="G38" s="1"/>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c r="AH38" s="317"/>
      <c r="AI38" s="317"/>
      <c r="AJ38" s="317"/>
      <c r="AK38" s="317"/>
    </row>
    <row r="39" spans="1:37" ht="14.25" customHeight="1">
      <c r="A39" s="1"/>
      <c r="B39" s="1" t="s">
        <v>640</v>
      </c>
      <c r="C39" s="1"/>
      <c r="D39" s="1"/>
      <c r="E39" s="1"/>
      <c r="F39" s="1"/>
      <c r="G39" s="1"/>
      <c r="H39" s="317">
        <f t="shared" ref="H39:AK39" si="7">H37*H34</f>
        <v>78361850</v>
      </c>
      <c r="I39" s="317">
        <f t="shared" si="7"/>
        <v>80712705.5</v>
      </c>
      <c r="J39" s="317">
        <f t="shared" si="7"/>
        <v>83134086.664999992</v>
      </c>
      <c r="K39" s="317">
        <f t="shared" si="7"/>
        <v>85628109.264949992</v>
      </c>
      <c r="L39" s="317">
        <f t="shared" si="7"/>
        <v>88196952.542898491</v>
      </c>
      <c r="M39" s="317">
        <f t="shared" si="7"/>
        <v>90842861.119185433</v>
      </c>
      <c r="N39" s="317">
        <f t="shared" si="7"/>
        <v>93568146.952761009</v>
      </c>
      <c r="O39" s="317">
        <f t="shared" si="7"/>
        <v>96375191.361343831</v>
      </c>
      <c r="P39" s="317">
        <f t="shared" si="7"/>
        <v>99266447.102184147</v>
      </c>
      <c r="Q39" s="317">
        <f t="shared" si="7"/>
        <v>102244440.51524967</v>
      </c>
      <c r="R39" s="317">
        <f t="shared" si="7"/>
        <v>105311773.73070717</v>
      </c>
      <c r="S39" s="317">
        <f t="shared" si="7"/>
        <v>108471126.94262837</v>
      </c>
      <c r="T39" s="317">
        <f t="shared" si="7"/>
        <v>111725260.75090723</v>
      </c>
      <c r="U39" s="317">
        <f t="shared" si="7"/>
        <v>115077018.57343443</v>
      </c>
      <c r="V39" s="317">
        <f t="shared" si="7"/>
        <v>118529329.13063747</v>
      </c>
      <c r="W39" s="317">
        <f t="shared" si="7"/>
        <v>122085209.0045566</v>
      </c>
      <c r="X39" s="317">
        <f t="shared" si="7"/>
        <v>125747765.27469327</v>
      </c>
      <c r="Y39" s="317">
        <f t="shared" si="7"/>
        <v>129520198.23293407</v>
      </c>
      <c r="Z39" s="317">
        <f t="shared" si="7"/>
        <v>133405804.1799221</v>
      </c>
      <c r="AA39" s="317">
        <f t="shared" si="7"/>
        <v>137407978.30531976</v>
      </c>
      <c r="AB39" s="317">
        <f t="shared" si="7"/>
        <v>141530217.65447935</v>
      </c>
      <c r="AC39" s="317">
        <f t="shared" si="7"/>
        <v>145776124.18411371</v>
      </c>
      <c r="AD39" s="317">
        <f t="shared" si="7"/>
        <v>150149407.90963712</v>
      </c>
      <c r="AE39" s="317">
        <f t="shared" si="7"/>
        <v>154653890.14692625</v>
      </c>
      <c r="AF39" s="317">
        <f t="shared" si="7"/>
        <v>159293506.85133404</v>
      </c>
      <c r="AG39" s="317">
        <f t="shared" si="7"/>
        <v>164072312.05687407</v>
      </c>
      <c r="AH39" s="317">
        <f t="shared" si="7"/>
        <v>168994481.41858029</v>
      </c>
      <c r="AI39" s="317">
        <f t="shared" si="7"/>
        <v>174064315.86113769</v>
      </c>
      <c r="AJ39" s="317">
        <f t="shared" si="7"/>
        <v>179286245.33697182</v>
      </c>
      <c r="AK39" s="317">
        <f t="shared" si="7"/>
        <v>184664832.69708094</v>
      </c>
    </row>
    <row r="40" spans="1:37" ht="14.25" customHeight="1">
      <c r="A40" s="1"/>
      <c r="B40" s="1" t="s">
        <v>641</v>
      </c>
      <c r="C40" s="1"/>
      <c r="D40" s="1"/>
      <c r="E40" s="1"/>
      <c r="F40" s="1"/>
      <c r="G40" s="1"/>
      <c r="H40" s="317">
        <f t="shared" ref="H40:AK40" si="8">H$33*$R$7</f>
        <v>21458753.409019899</v>
      </c>
      <c r="I40" s="317">
        <f t="shared" si="8"/>
        <v>21458753.409019899</v>
      </c>
      <c r="J40" s="317">
        <f t="shared" si="8"/>
        <v>21458753.409019899</v>
      </c>
      <c r="K40" s="317">
        <f t="shared" si="8"/>
        <v>21458753.409019899</v>
      </c>
      <c r="L40" s="317">
        <f t="shared" si="8"/>
        <v>21458753.409019899</v>
      </c>
      <c r="M40" s="317">
        <f t="shared" si="8"/>
        <v>21458753.409019899</v>
      </c>
      <c r="N40" s="317">
        <f t="shared" si="8"/>
        <v>21458753.409019899</v>
      </c>
      <c r="O40" s="317">
        <f t="shared" si="8"/>
        <v>21458753.409019899</v>
      </c>
      <c r="P40" s="317">
        <f t="shared" si="8"/>
        <v>21458753.409019899</v>
      </c>
      <c r="Q40" s="317">
        <f t="shared" si="8"/>
        <v>21458753.409019899</v>
      </c>
      <c r="R40" s="317">
        <f t="shared" si="8"/>
        <v>21458753.409019899</v>
      </c>
      <c r="S40" s="317">
        <f t="shared" si="8"/>
        <v>21458753.409019899</v>
      </c>
      <c r="T40" s="317">
        <f t="shared" si="8"/>
        <v>21458753.409019899</v>
      </c>
      <c r="U40" s="317">
        <f t="shared" si="8"/>
        <v>21458753.409019899</v>
      </c>
      <c r="V40" s="317">
        <f t="shared" si="8"/>
        <v>21458753.409019899</v>
      </c>
      <c r="W40" s="317">
        <f t="shared" si="8"/>
        <v>21458753.409019899</v>
      </c>
      <c r="X40" s="317">
        <f t="shared" si="8"/>
        <v>21458753.409019899</v>
      </c>
      <c r="Y40" s="317">
        <f t="shared" si="8"/>
        <v>21458753.409019899</v>
      </c>
      <c r="Z40" s="317">
        <f t="shared" si="8"/>
        <v>21458753.409019899</v>
      </c>
      <c r="AA40" s="317">
        <f t="shared" si="8"/>
        <v>21458753.409019899</v>
      </c>
      <c r="AB40" s="317">
        <f t="shared" si="8"/>
        <v>21458753.409019899</v>
      </c>
      <c r="AC40" s="317">
        <f t="shared" si="8"/>
        <v>21458753.409019899</v>
      </c>
      <c r="AD40" s="317">
        <f t="shared" si="8"/>
        <v>21458753.409019899</v>
      </c>
      <c r="AE40" s="317">
        <f t="shared" si="8"/>
        <v>21458753.409019899</v>
      </c>
      <c r="AF40" s="317">
        <f t="shared" si="8"/>
        <v>21458753.409019899</v>
      </c>
      <c r="AG40" s="317">
        <f t="shared" si="8"/>
        <v>21458753.409019899</v>
      </c>
      <c r="AH40" s="317">
        <f t="shared" si="8"/>
        <v>21458753.409019899</v>
      </c>
      <c r="AI40" s="317">
        <f t="shared" si="8"/>
        <v>21458753.409019899</v>
      </c>
      <c r="AJ40" s="317">
        <f t="shared" si="8"/>
        <v>21458753.409019899</v>
      </c>
      <c r="AK40" s="317">
        <f t="shared" si="8"/>
        <v>21458753.409019899</v>
      </c>
    </row>
    <row r="41" spans="1:37" ht="14.25" customHeight="1">
      <c r="A41" s="1"/>
      <c r="B41" s="1" t="s">
        <v>642</v>
      </c>
      <c r="C41" s="1"/>
      <c r="D41" s="1"/>
      <c r="E41" s="1"/>
      <c r="F41" s="1"/>
      <c r="G41" s="1"/>
      <c r="H41" s="317">
        <f t="shared" ref="H41:AK41" si="9">H33*$R$8</f>
        <v>8887219.9482470825</v>
      </c>
      <c r="I41" s="317">
        <f t="shared" si="9"/>
        <v>8887219.9482470825</v>
      </c>
      <c r="J41" s="317">
        <f t="shared" si="9"/>
        <v>8887219.9482470825</v>
      </c>
      <c r="K41" s="317">
        <f t="shared" si="9"/>
        <v>8887219.9482470825</v>
      </c>
      <c r="L41" s="317">
        <f t="shared" si="9"/>
        <v>8887219.9482470825</v>
      </c>
      <c r="M41" s="317">
        <f t="shared" si="9"/>
        <v>8887219.9482470825</v>
      </c>
      <c r="N41" s="317">
        <f t="shared" si="9"/>
        <v>8887219.9482470825</v>
      </c>
      <c r="O41" s="317">
        <f t="shared" si="9"/>
        <v>8887219.9482470825</v>
      </c>
      <c r="P41" s="317">
        <f t="shared" si="9"/>
        <v>8887219.9482470825</v>
      </c>
      <c r="Q41" s="317">
        <f t="shared" si="9"/>
        <v>8887219.9482470825</v>
      </c>
      <c r="R41" s="317">
        <f t="shared" si="9"/>
        <v>8887219.9482470825</v>
      </c>
      <c r="S41" s="317">
        <f t="shared" si="9"/>
        <v>8887219.9482470825</v>
      </c>
      <c r="T41" s="317">
        <f t="shared" si="9"/>
        <v>8887219.9482470825</v>
      </c>
      <c r="U41" s="317">
        <f t="shared" si="9"/>
        <v>8887219.9482470825</v>
      </c>
      <c r="V41" s="317">
        <f t="shared" si="9"/>
        <v>8887219.9482470825</v>
      </c>
      <c r="W41" s="317">
        <f t="shared" si="9"/>
        <v>8887219.9482470825</v>
      </c>
      <c r="X41" s="317">
        <f t="shared" si="9"/>
        <v>8887219.9482470825</v>
      </c>
      <c r="Y41" s="317">
        <f t="shared" si="9"/>
        <v>8887219.9482470825</v>
      </c>
      <c r="Z41" s="317">
        <f t="shared" si="9"/>
        <v>8887219.9482470825</v>
      </c>
      <c r="AA41" s="317">
        <f t="shared" si="9"/>
        <v>8887219.9482470825</v>
      </c>
      <c r="AB41" s="317">
        <f t="shared" si="9"/>
        <v>8887219.9482470825</v>
      </c>
      <c r="AC41" s="317">
        <f t="shared" si="9"/>
        <v>8887219.9482470825</v>
      </c>
      <c r="AD41" s="317">
        <f t="shared" si="9"/>
        <v>8887219.9482470825</v>
      </c>
      <c r="AE41" s="317">
        <f t="shared" si="9"/>
        <v>8887219.9482470825</v>
      </c>
      <c r="AF41" s="317">
        <f t="shared" si="9"/>
        <v>8887219.9482470825</v>
      </c>
      <c r="AG41" s="317">
        <f t="shared" si="9"/>
        <v>8887219.9482470825</v>
      </c>
      <c r="AH41" s="317">
        <f t="shared" si="9"/>
        <v>8887219.9482470825</v>
      </c>
      <c r="AI41" s="317">
        <f t="shared" si="9"/>
        <v>8887219.9482470825</v>
      </c>
      <c r="AJ41" s="317">
        <f t="shared" si="9"/>
        <v>8887219.9482470825</v>
      </c>
      <c r="AK41" s="317">
        <f t="shared" si="9"/>
        <v>8887219.9482470825</v>
      </c>
    </row>
    <row r="42" spans="1:37" ht="14.25" customHeight="1">
      <c r="A42" s="1"/>
      <c r="B42" s="322" t="s">
        <v>643</v>
      </c>
      <c r="C42" s="322"/>
      <c r="D42" s="322"/>
      <c r="E42" s="322"/>
      <c r="F42" s="322"/>
      <c r="G42" s="322"/>
      <c r="H42" s="323">
        <f t="shared" ref="H42:AK42" si="10">SUM(H39:H41)</f>
        <v>108707823.35726699</v>
      </c>
      <c r="I42" s="323">
        <f t="shared" si="10"/>
        <v>111058678.85726699</v>
      </c>
      <c r="J42" s="323">
        <f t="shared" si="10"/>
        <v>113480060.02226698</v>
      </c>
      <c r="K42" s="323">
        <f t="shared" si="10"/>
        <v>115974082.62221697</v>
      </c>
      <c r="L42" s="323">
        <f t="shared" si="10"/>
        <v>118542925.90016547</v>
      </c>
      <c r="M42" s="323">
        <f t="shared" si="10"/>
        <v>121188834.47645241</v>
      </c>
      <c r="N42" s="323">
        <f t="shared" si="10"/>
        <v>123914120.31002799</v>
      </c>
      <c r="O42" s="323">
        <f t="shared" si="10"/>
        <v>126721164.71861082</v>
      </c>
      <c r="P42" s="323">
        <f t="shared" si="10"/>
        <v>129612420.45945114</v>
      </c>
      <c r="Q42" s="323">
        <f t="shared" si="10"/>
        <v>132590413.87251666</v>
      </c>
      <c r="R42" s="323">
        <f t="shared" si="10"/>
        <v>135657747.08797416</v>
      </c>
      <c r="S42" s="323">
        <f t="shared" si="10"/>
        <v>138817100.29989535</v>
      </c>
      <c r="T42" s="323">
        <f t="shared" si="10"/>
        <v>142071234.1081742</v>
      </c>
      <c r="U42" s="323">
        <f t="shared" si="10"/>
        <v>145422991.9307014</v>
      </c>
      <c r="V42" s="323">
        <f t="shared" si="10"/>
        <v>148875302.48790443</v>
      </c>
      <c r="W42" s="323">
        <f t="shared" si="10"/>
        <v>152431182.36182356</v>
      </c>
      <c r="X42" s="323">
        <f t="shared" si="10"/>
        <v>156093738.63196024</v>
      </c>
      <c r="Y42" s="323">
        <f t="shared" si="10"/>
        <v>159866171.59020105</v>
      </c>
      <c r="Z42" s="323">
        <f t="shared" si="10"/>
        <v>163751777.53718907</v>
      </c>
      <c r="AA42" s="323">
        <f t="shared" si="10"/>
        <v>167753951.66258672</v>
      </c>
      <c r="AB42" s="323">
        <f t="shared" si="10"/>
        <v>171876191.01174632</v>
      </c>
      <c r="AC42" s="323">
        <f t="shared" si="10"/>
        <v>176122097.54138067</v>
      </c>
      <c r="AD42" s="323">
        <f t="shared" si="10"/>
        <v>180495381.26690409</v>
      </c>
      <c r="AE42" s="323">
        <f t="shared" si="10"/>
        <v>184999863.50419322</v>
      </c>
      <c r="AF42" s="323">
        <f t="shared" si="10"/>
        <v>189639480.208601</v>
      </c>
      <c r="AG42" s="323">
        <f t="shared" si="10"/>
        <v>194418285.41414103</v>
      </c>
      <c r="AH42" s="323">
        <f t="shared" si="10"/>
        <v>199340454.77584726</v>
      </c>
      <c r="AI42" s="323">
        <f t="shared" si="10"/>
        <v>204410289.21840465</v>
      </c>
      <c r="AJ42" s="323">
        <f t="shared" si="10"/>
        <v>209632218.69423878</v>
      </c>
      <c r="AK42" s="323">
        <f t="shared" si="10"/>
        <v>215010806.0543479</v>
      </c>
    </row>
    <row r="43" spans="1:37" ht="14.25" customHeight="1">
      <c r="A43" s="1"/>
      <c r="B43" s="1"/>
      <c r="C43" s="1"/>
      <c r="D43" s="1"/>
      <c r="E43" s="1"/>
      <c r="F43" s="1"/>
      <c r="G43" s="1"/>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c r="AI43" s="317"/>
      <c r="AJ43" s="317"/>
      <c r="AK43" s="317"/>
    </row>
    <row r="44" spans="1:37" ht="14.25" customHeight="1">
      <c r="A44" s="1"/>
      <c r="B44" s="1" t="s">
        <v>644</v>
      </c>
      <c r="C44" s="1"/>
      <c r="D44" s="1"/>
      <c r="E44" s="1"/>
      <c r="F44" s="1"/>
      <c r="G44" s="1"/>
      <c r="H44" s="317">
        <f t="shared" ref="H44:AK44" si="11">H$33*$R10</f>
        <v>31581260.974532109</v>
      </c>
      <c r="I44" s="317">
        <f t="shared" si="11"/>
        <v>31581260.974532109</v>
      </c>
      <c r="J44" s="317">
        <f t="shared" si="11"/>
        <v>31581260.974532109</v>
      </c>
      <c r="K44" s="317">
        <f t="shared" si="11"/>
        <v>31581260.974532109</v>
      </c>
      <c r="L44" s="317">
        <f t="shared" si="11"/>
        <v>31581260.974532109</v>
      </c>
      <c r="M44" s="317">
        <f t="shared" si="11"/>
        <v>31581260.974532109</v>
      </c>
      <c r="N44" s="317">
        <f t="shared" si="11"/>
        <v>31581260.974532109</v>
      </c>
      <c r="O44" s="317">
        <f t="shared" si="11"/>
        <v>31581260.974532109</v>
      </c>
      <c r="P44" s="317">
        <f t="shared" si="11"/>
        <v>31581260.974532109</v>
      </c>
      <c r="Q44" s="317">
        <f t="shared" si="11"/>
        <v>31581260.974532109</v>
      </c>
      <c r="R44" s="317">
        <f t="shared" si="11"/>
        <v>31581260.974532109</v>
      </c>
      <c r="S44" s="317">
        <f t="shared" si="11"/>
        <v>31581260.974532109</v>
      </c>
      <c r="T44" s="317">
        <f t="shared" si="11"/>
        <v>31581260.974532109</v>
      </c>
      <c r="U44" s="317">
        <f t="shared" si="11"/>
        <v>31581260.974532109</v>
      </c>
      <c r="V44" s="317">
        <f t="shared" si="11"/>
        <v>31581260.974532109</v>
      </c>
      <c r="W44" s="317">
        <f t="shared" si="11"/>
        <v>31581260.974532109</v>
      </c>
      <c r="X44" s="317">
        <f t="shared" si="11"/>
        <v>31581260.974532109</v>
      </c>
      <c r="Y44" s="317">
        <f t="shared" si="11"/>
        <v>31581260.974532109</v>
      </c>
      <c r="Z44" s="317">
        <f t="shared" si="11"/>
        <v>31581260.974532109</v>
      </c>
      <c r="AA44" s="317">
        <f t="shared" si="11"/>
        <v>31581260.974532109</v>
      </c>
      <c r="AB44" s="317">
        <f t="shared" si="11"/>
        <v>31581260.974532109</v>
      </c>
      <c r="AC44" s="317">
        <f t="shared" si="11"/>
        <v>31581260.974532109</v>
      </c>
      <c r="AD44" s="317">
        <f t="shared" si="11"/>
        <v>31581260.974532109</v>
      </c>
      <c r="AE44" s="317">
        <f t="shared" si="11"/>
        <v>31581260.974532109</v>
      </c>
      <c r="AF44" s="317">
        <f t="shared" si="11"/>
        <v>31581260.974532109</v>
      </c>
      <c r="AG44" s="317">
        <f t="shared" si="11"/>
        <v>31581260.974532109</v>
      </c>
      <c r="AH44" s="317">
        <f t="shared" si="11"/>
        <v>31581260.974532109</v>
      </c>
      <c r="AI44" s="317">
        <f t="shared" si="11"/>
        <v>31581260.974532109</v>
      </c>
      <c r="AJ44" s="317">
        <f t="shared" si="11"/>
        <v>31581260.974532109</v>
      </c>
      <c r="AK44" s="317">
        <f t="shared" si="11"/>
        <v>31581260.974532109</v>
      </c>
    </row>
    <row r="45" spans="1:37" ht="14.25" customHeight="1">
      <c r="A45" s="1"/>
      <c r="B45" s="1" t="s">
        <v>645</v>
      </c>
      <c r="C45" s="1"/>
      <c r="D45" s="1"/>
      <c r="E45" s="1"/>
      <c r="F45" s="1"/>
      <c r="G45" s="1"/>
      <c r="H45" s="317">
        <f t="shared" ref="H45:AK45" si="12">H$33*$R11</f>
        <v>16286778.575803885</v>
      </c>
      <c r="I45" s="317">
        <f t="shared" si="12"/>
        <v>16286778.575803885</v>
      </c>
      <c r="J45" s="317">
        <f t="shared" si="12"/>
        <v>16286778.575803885</v>
      </c>
      <c r="K45" s="317">
        <f t="shared" si="12"/>
        <v>16286778.575803885</v>
      </c>
      <c r="L45" s="317">
        <f t="shared" si="12"/>
        <v>16286778.575803885</v>
      </c>
      <c r="M45" s="317">
        <f t="shared" si="12"/>
        <v>16286778.575803885</v>
      </c>
      <c r="N45" s="317">
        <f t="shared" si="12"/>
        <v>16286778.575803885</v>
      </c>
      <c r="O45" s="317">
        <f t="shared" si="12"/>
        <v>16286778.575803885</v>
      </c>
      <c r="P45" s="317">
        <f t="shared" si="12"/>
        <v>16286778.575803885</v>
      </c>
      <c r="Q45" s="317">
        <f t="shared" si="12"/>
        <v>16286778.575803885</v>
      </c>
      <c r="R45" s="317">
        <f t="shared" si="12"/>
        <v>16286778.575803885</v>
      </c>
      <c r="S45" s="317">
        <f t="shared" si="12"/>
        <v>16286778.575803885</v>
      </c>
      <c r="T45" s="317">
        <f t="shared" si="12"/>
        <v>16286778.575803885</v>
      </c>
      <c r="U45" s="317">
        <f t="shared" si="12"/>
        <v>16286778.575803885</v>
      </c>
      <c r="V45" s="317">
        <f t="shared" si="12"/>
        <v>16286778.575803885</v>
      </c>
      <c r="W45" s="317">
        <f t="shared" si="12"/>
        <v>16286778.575803885</v>
      </c>
      <c r="X45" s="317">
        <f t="shared" si="12"/>
        <v>16286778.575803885</v>
      </c>
      <c r="Y45" s="317">
        <f t="shared" si="12"/>
        <v>16286778.575803885</v>
      </c>
      <c r="Z45" s="317">
        <f t="shared" si="12"/>
        <v>16286778.575803885</v>
      </c>
      <c r="AA45" s="317">
        <f t="shared" si="12"/>
        <v>16286778.575803885</v>
      </c>
      <c r="AB45" s="317">
        <f t="shared" si="12"/>
        <v>16286778.575803885</v>
      </c>
      <c r="AC45" s="317">
        <f t="shared" si="12"/>
        <v>16286778.575803885</v>
      </c>
      <c r="AD45" s="317">
        <f t="shared" si="12"/>
        <v>16286778.575803885</v>
      </c>
      <c r="AE45" s="317">
        <f t="shared" si="12"/>
        <v>16286778.575803885</v>
      </c>
      <c r="AF45" s="317">
        <f t="shared" si="12"/>
        <v>16286778.575803885</v>
      </c>
      <c r="AG45" s="317">
        <f t="shared" si="12"/>
        <v>16286778.575803885</v>
      </c>
      <c r="AH45" s="317">
        <f t="shared" si="12"/>
        <v>16286778.575803885</v>
      </c>
      <c r="AI45" s="317">
        <f t="shared" si="12"/>
        <v>16286778.575803885</v>
      </c>
      <c r="AJ45" s="317">
        <f t="shared" si="12"/>
        <v>16286778.575803885</v>
      </c>
      <c r="AK45" s="317">
        <f t="shared" si="12"/>
        <v>16286778.575803885</v>
      </c>
    </row>
    <row r="46" spans="1:37" ht="14.25" customHeight="1">
      <c r="A46" s="1"/>
      <c r="B46" s="1" t="s">
        <v>646</v>
      </c>
      <c r="C46" s="1"/>
      <c r="D46" s="1"/>
      <c r="E46" s="1"/>
      <c r="F46" s="1"/>
      <c r="G46" s="1"/>
      <c r="H46" s="317">
        <f t="shared" ref="H46:AK46" si="13">H$33*$R12</f>
        <v>1779572.4828547046</v>
      </c>
      <c r="I46" s="317">
        <f t="shared" si="13"/>
        <v>1779572.4828547046</v>
      </c>
      <c r="J46" s="317">
        <f t="shared" si="13"/>
        <v>1779572.4828547046</v>
      </c>
      <c r="K46" s="317">
        <f t="shared" si="13"/>
        <v>1779572.4828547046</v>
      </c>
      <c r="L46" s="317">
        <f t="shared" si="13"/>
        <v>1779572.4828547046</v>
      </c>
      <c r="M46" s="317">
        <f t="shared" si="13"/>
        <v>1779572.4828547046</v>
      </c>
      <c r="N46" s="317">
        <f t="shared" si="13"/>
        <v>1779572.4828547046</v>
      </c>
      <c r="O46" s="317">
        <f t="shared" si="13"/>
        <v>1779572.4828547046</v>
      </c>
      <c r="P46" s="317">
        <f t="shared" si="13"/>
        <v>1779572.4828547046</v>
      </c>
      <c r="Q46" s="317">
        <f t="shared" si="13"/>
        <v>1779572.4828547046</v>
      </c>
      <c r="R46" s="317">
        <f t="shared" si="13"/>
        <v>1779572.4828547046</v>
      </c>
      <c r="S46" s="317">
        <f t="shared" si="13"/>
        <v>1779572.4828547046</v>
      </c>
      <c r="T46" s="317">
        <f t="shared" si="13"/>
        <v>1779572.4828547046</v>
      </c>
      <c r="U46" s="317">
        <f t="shared" si="13"/>
        <v>1779572.4828547046</v>
      </c>
      <c r="V46" s="317">
        <f t="shared" si="13"/>
        <v>1779572.4828547046</v>
      </c>
      <c r="W46" s="317">
        <f t="shared" si="13"/>
        <v>1779572.4828547046</v>
      </c>
      <c r="X46" s="317">
        <f t="shared" si="13"/>
        <v>1779572.4828547046</v>
      </c>
      <c r="Y46" s="317">
        <f t="shared" si="13"/>
        <v>1779572.4828547046</v>
      </c>
      <c r="Z46" s="317">
        <f t="shared" si="13"/>
        <v>1779572.4828547046</v>
      </c>
      <c r="AA46" s="317">
        <f t="shared" si="13"/>
        <v>1779572.4828547046</v>
      </c>
      <c r="AB46" s="317">
        <f t="shared" si="13"/>
        <v>1779572.4828547046</v>
      </c>
      <c r="AC46" s="317">
        <f t="shared" si="13"/>
        <v>1779572.4828547046</v>
      </c>
      <c r="AD46" s="317">
        <f t="shared" si="13"/>
        <v>1779572.4828547046</v>
      </c>
      <c r="AE46" s="317">
        <f t="shared" si="13"/>
        <v>1779572.4828547046</v>
      </c>
      <c r="AF46" s="317">
        <f t="shared" si="13"/>
        <v>1779572.4828547046</v>
      </c>
      <c r="AG46" s="317">
        <f t="shared" si="13"/>
        <v>1779572.4828547046</v>
      </c>
      <c r="AH46" s="317">
        <f t="shared" si="13"/>
        <v>1779572.4828547046</v>
      </c>
      <c r="AI46" s="317">
        <f t="shared" si="13"/>
        <v>1779572.4828547046</v>
      </c>
      <c r="AJ46" s="317">
        <f t="shared" si="13"/>
        <v>1779572.4828547046</v>
      </c>
      <c r="AK46" s="317">
        <f t="shared" si="13"/>
        <v>1779572.4828547046</v>
      </c>
    </row>
    <row r="47" spans="1:37" ht="14.25" customHeight="1">
      <c r="A47" s="1"/>
      <c r="B47" s="322" t="s">
        <v>647</v>
      </c>
      <c r="C47" s="322"/>
      <c r="D47" s="322"/>
      <c r="E47" s="322"/>
      <c r="F47" s="322"/>
      <c r="G47" s="322"/>
      <c r="H47" s="323">
        <f t="shared" ref="H47:AK47" si="14">SUM(H44:H46)</f>
        <v>49647612.033190697</v>
      </c>
      <c r="I47" s="323">
        <f t="shared" si="14"/>
        <v>49647612.033190697</v>
      </c>
      <c r="J47" s="323">
        <f t="shared" si="14"/>
        <v>49647612.033190697</v>
      </c>
      <c r="K47" s="323">
        <f t="shared" si="14"/>
        <v>49647612.033190697</v>
      </c>
      <c r="L47" s="323">
        <f t="shared" si="14"/>
        <v>49647612.033190697</v>
      </c>
      <c r="M47" s="323">
        <f t="shared" si="14"/>
        <v>49647612.033190697</v>
      </c>
      <c r="N47" s="323">
        <f t="shared" si="14"/>
        <v>49647612.033190697</v>
      </c>
      <c r="O47" s="323">
        <f t="shared" si="14"/>
        <v>49647612.033190697</v>
      </c>
      <c r="P47" s="323">
        <f t="shared" si="14"/>
        <v>49647612.033190697</v>
      </c>
      <c r="Q47" s="323">
        <f t="shared" si="14"/>
        <v>49647612.033190697</v>
      </c>
      <c r="R47" s="323">
        <f t="shared" si="14"/>
        <v>49647612.033190697</v>
      </c>
      <c r="S47" s="323">
        <f t="shared" si="14"/>
        <v>49647612.033190697</v>
      </c>
      <c r="T47" s="323">
        <f t="shared" si="14"/>
        <v>49647612.033190697</v>
      </c>
      <c r="U47" s="323">
        <f t="shared" si="14"/>
        <v>49647612.033190697</v>
      </c>
      <c r="V47" s="323">
        <f t="shared" si="14"/>
        <v>49647612.033190697</v>
      </c>
      <c r="W47" s="323">
        <f t="shared" si="14"/>
        <v>49647612.033190697</v>
      </c>
      <c r="X47" s="323">
        <f t="shared" si="14"/>
        <v>49647612.033190697</v>
      </c>
      <c r="Y47" s="323">
        <f t="shared" si="14"/>
        <v>49647612.033190697</v>
      </c>
      <c r="Z47" s="323">
        <f t="shared" si="14"/>
        <v>49647612.033190697</v>
      </c>
      <c r="AA47" s="323">
        <f t="shared" si="14"/>
        <v>49647612.033190697</v>
      </c>
      <c r="AB47" s="323">
        <f t="shared" si="14"/>
        <v>49647612.033190697</v>
      </c>
      <c r="AC47" s="323">
        <f t="shared" si="14"/>
        <v>49647612.033190697</v>
      </c>
      <c r="AD47" s="323">
        <f t="shared" si="14"/>
        <v>49647612.033190697</v>
      </c>
      <c r="AE47" s="323">
        <f t="shared" si="14"/>
        <v>49647612.033190697</v>
      </c>
      <c r="AF47" s="323">
        <f t="shared" si="14"/>
        <v>49647612.033190697</v>
      </c>
      <c r="AG47" s="323">
        <f t="shared" si="14"/>
        <v>49647612.033190697</v>
      </c>
      <c r="AH47" s="323">
        <f t="shared" si="14"/>
        <v>49647612.033190697</v>
      </c>
      <c r="AI47" s="323">
        <f t="shared" si="14"/>
        <v>49647612.033190697</v>
      </c>
      <c r="AJ47" s="323">
        <f t="shared" si="14"/>
        <v>49647612.033190697</v>
      </c>
      <c r="AK47" s="323">
        <f t="shared" si="14"/>
        <v>49647612.033190697</v>
      </c>
    </row>
    <row r="48" spans="1:37" ht="14.25" customHeight="1">
      <c r="A48" s="1"/>
      <c r="B48" s="1"/>
      <c r="C48" s="1"/>
      <c r="D48" s="1"/>
      <c r="E48" s="1"/>
      <c r="F48" s="1"/>
      <c r="G48" s="1"/>
      <c r="H48" s="1"/>
      <c r="I48" s="1"/>
      <c r="J48" s="1"/>
      <c r="K48" s="1"/>
      <c r="L48" s="1"/>
      <c r="M48" s="1"/>
      <c r="N48" s="1"/>
      <c r="O48" s="1"/>
      <c r="P48" s="229"/>
      <c r="Q48" s="1"/>
      <c r="R48" s="1"/>
      <c r="S48" s="1"/>
      <c r="T48" s="1"/>
      <c r="U48" s="1"/>
      <c r="V48" s="1"/>
      <c r="W48" s="1"/>
      <c r="X48" s="1"/>
      <c r="Y48" s="1"/>
      <c r="Z48" s="1"/>
      <c r="AA48" s="1"/>
      <c r="AB48" s="1"/>
      <c r="AC48" s="1"/>
      <c r="AD48" s="1"/>
      <c r="AE48" s="1"/>
      <c r="AF48" s="1"/>
      <c r="AG48" s="1"/>
      <c r="AH48" s="1"/>
      <c r="AI48" s="1"/>
      <c r="AJ48" s="1"/>
      <c r="AK48" s="1"/>
    </row>
    <row r="49" spans="1:37" ht="14.25" customHeight="1">
      <c r="A49" s="1"/>
      <c r="B49" s="225" t="s">
        <v>648</v>
      </c>
      <c r="C49" s="1"/>
      <c r="D49" s="1"/>
      <c r="E49" s="1"/>
      <c r="F49" s="1"/>
      <c r="G49" s="1"/>
      <c r="H49" s="1"/>
      <c r="I49" s="1"/>
      <c r="J49" s="1"/>
      <c r="K49" s="1"/>
      <c r="L49" s="1"/>
      <c r="M49" s="1"/>
      <c r="N49" s="1"/>
      <c r="O49" s="1"/>
      <c r="P49" s="229"/>
      <c r="Q49" s="1"/>
      <c r="R49" s="1"/>
      <c r="S49" s="1"/>
      <c r="T49" s="1"/>
      <c r="U49" s="1"/>
      <c r="V49" s="1"/>
      <c r="W49" s="1"/>
      <c r="X49" s="1"/>
      <c r="Y49" s="1"/>
      <c r="Z49" s="1"/>
      <c r="AA49" s="1"/>
      <c r="AB49" s="1"/>
      <c r="AC49" s="1"/>
      <c r="AD49" s="1"/>
      <c r="AE49" s="1"/>
      <c r="AF49" s="1"/>
      <c r="AG49" s="1"/>
      <c r="AH49" s="1"/>
      <c r="AI49" s="1"/>
      <c r="AJ49" s="1"/>
      <c r="AK49" s="1"/>
    </row>
    <row r="50" spans="1:37" ht="14.25" customHeight="1">
      <c r="A50" s="1"/>
      <c r="B50" s="1" t="s">
        <v>621</v>
      </c>
      <c r="C50" s="1"/>
      <c r="D50" s="1"/>
      <c r="E50" s="1"/>
      <c r="F50" s="1"/>
      <c r="G50" s="1"/>
      <c r="H50" s="317">
        <f t="shared" ref="H50:AK50" si="15">H$33*$R15</f>
        <v>14129969.529763393</v>
      </c>
      <c r="I50" s="317">
        <f t="shared" si="15"/>
        <v>14129969.529763393</v>
      </c>
      <c r="J50" s="317">
        <f t="shared" si="15"/>
        <v>14129969.529763393</v>
      </c>
      <c r="K50" s="317">
        <f t="shared" si="15"/>
        <v>14129969.529763393</v>
      </c>
      <c r="L50" s="317">
        <f t="shared" si="15"/>
        <v>14129969.529763393</v>
      </c>
      <c r="M50" s="317">
        <f t="shared" si="15"/>
        <v>14129969.529763393</v>
      </c>
      <c r="N50" s="317">
        <f t="shared" si="15"/>
        <v>14129969.529763393</v>
      </c>
      <c r="O50" s="317">
        <f t="shared" si="15"/>
        <v>14129969.529763393</v>
      </c>
      <c r="P50" s="317">
        <f t="shared" si="15"/>
        <v>14129969.529763393</v>
      </c>
      <c r="Q50" s="317">
        <f t="shared" si="15"/>
        <v>14129969.529763393</v>
      </c>
      <c r="R50" s="317">
        <f t="shared" si="15"/>
        <v>14129969.529763393</v>
      </c>
      <c r="S50" s="317">
        <f t="shared" si="15"/>
        <v>14129969.529763393</v>
      </c>
      <c r="T50" s="317">
        <f t="shared" si="15"/>
        <v>14129969.529763393</v>
      </c>
      <c r="U50" s="317">
        <f t="shared" si="15"/>
        <v>14129969.529763393</v>
      </c>
      <c r="V50" s="317">
        <f t="shared" si="15"/>
        <v>14129969.529763393</v>
      </c>
      <c r="W50" s="317">
        <f t="shared" si="15"/>
        <v>14129969.529763393</v>
      </c>
      <c r="X50" s="317">
        <f t="shared" si="15"/>
        <v>14129969.529763393</v>
      </c>
      <c r="Y50" s="317">
        <f t="shared" si="15"/>
        <v>14129969.529763393</v>
      </c>
      <c r="Z50" s="317">
        <f t="shared" si="15"/>
        <v>14129969.529763393</v>
      </c>
      <c r="AA50" s="317">
        <f t="shared" si="15"/>
        <v>14129969.529763393</v>
      </c>
      <c r="AB50" s="317">
        <f t="shared" si="15"/>
        <v>14129969.529763393</v>
      </c>
      <c r="AC50" s="317">
        <f t="shared" si="15"/>
        <v>14129969.529763393</v>
      </c>
      <c r="AD50" s="317">
        <f t="shared" si="15"/>
        <v>14129969.529763393</v>
      </c>
      <c r="AE50" s="317">
        <f t="shared" si="15"/>
        <v>14129969.529763393</v>
      </c>
      <c r="AF50" s="317">
        <f t="shared" si="15"/>
        <v>14129969.529763393</v>
      </c>
      <c r="AG50" s="317">
        <f t="shared" si="15"/>
        <v>14129969.529763393</v>
      </c>
      <c r="AH50" s="317">
        <f t="shared" si="15"/>
        <v>14129969.529763393</v>
      </c>
      <c r="AI50" s="317">
        <f t="shared" si="15"/>
        <v>14129969.529763393</v>
      </c>
      <c r="AJ50" s="317">
        <f t="shared" si="15"/>
        <v>14129969.529763393</v>
      </c>
      <c r="AK50" s="317">
        <f t="shared" si="15"/>
        <v>14129969.529763393</v>
      </c>
    </row>
    <row r="51" spans="1:37" ht="14.25" customHeight="1">
      <c r="A51" s="1"/>
      <c r="B51" s="1" t="s">
        <v>623</v>
      </c>
      <c r="C51" s="1"/>
      <c r="D51" s="1"/>
      <c r="E51" s="1"/>
      <c r="F51" s="1"/>
      <c r="G51" s="1"/>
      <c r="H51" s="317">
        <f t="shared" ref="H51:AK51" si="16">H$33*$R16</f>
        <v>11358100.869833022</v>
      </c>
      <c r="I51" s="317">
        <f t="shared" si="16"/>
        <v>11358100.869833022</v>
      </c>
      <c r="J51" s="317">
        <f t="shared" si="16"/>
        <v>11358100.869833022</v>
      </c>
      <c r="K51" s="317">
        <f t="shared" si="16"/>
        <v>11358100.869833022</v>
      </c>
      <c r="L51" s="317">
        <f t="shared" si="16"/>
        <v>11358100.869833022</v>
      </c>
      <c r="M51" s="317">
        <f t="shared" si="16"/>
        <v>11358100.869833022</v>
      </c>
      <c r="N51" s="317">
        <f t="shared" si="16"/>
        <v>11358100.869833022</v>
      </c>
      <c r="O51" s="317">
        <f t="shared" si="16"/>
        <v>11358100.869833022</v>
      </c>
      <c r="P51" s="317">
        <f t="shared" si="16"/>
        <v>11358100.869833022</v>
      </c>
      <c r="Q51" s="317">
        <f t="shared" si="16"/>
        <v>11358100.869833022</v>
      </c>
      <c r="R51" s="317">
        <f t="shared" si="16"/>
        <v>11358100.869833022</v>
      </c>
      <c r="S51" s="317">
        <f t="shared" si="16"/>
        <v>11358100.869833022</v>
      </c>
      <c r="T51" s="317">
        <f t="shared" si="16"/>
        <v>11358100.869833022</v>
      </c>
      <c r="U51" s="317">
        <f t="shared" si="16"/>
        <v>11358100.869833022</v>
      </c>
      <c r="V51" s="317">
        <f t="shared" si="16"/>
        <v>11358100.869833022</v>
      </c>
      <c r="W51" s="317">
        <f t="shared" si="16"/>
        <v>11358100.869833022</v>
      </c>
      <c r="X51" s="317">
        <f t="shared" si="16"/>
        <v>11358100.869833022</v>
      </c>
      <c r="Y51" s="317">
        <f t="shared" si="16"/>
        <v>11358100.869833022</v>
      </c>
      <c r="Z51" s="317">
        <f t="shared" si="16"/>
        <v>11358100.869833022</v>
      </c>
      <c r="AA51" s="317">
        <f t="shared" si="16"/>
        <v>11358100.869833022</v>
      </c>
      <c r="AB51" s="317">
        <f t="shared" si="16"/>
        <v>11358100.869833022</v>
      </c>
      <c r="AC51" s="317">
        <f t="shared" si="16"/>
        <v>11358100.869833022</v>
      </c>
      <c r="AD51" s="317">
        <f t="shared" si="16"/>
        <v>11358100.869833022</v>
      </c>
      <c r="AE51" s="317">
        <f t="shared" si="16"/>
        <v>11358100.869833022</v>
      </c>
      <c r="AF51" s="317">
        <f t="shared" si="16"/>
        <v>11358100.869833022</v>
      </c>
      <c r="AG51" s="317">
        <f t="shared" si="16"/>
        <v>11358100.869833022</v>
      </c>
      <c r="AH51" s="317">
        <f t="shared" si="16"/>
        <v>11358100.869833022</v>
      </c>
      <c r="AI51" s="317">
        <f t="shared" si="16"/>
        <v>11358100.869833022</v>
      </c>
      <c r="AJ51" s="317">
        <f t="shared" si="16"/>
        <v>11358100.869833022</v>
      </c>
      <c r="AK51" s="317">
        <f t="shared" si="16"/>
        <v>11358100.869833022</v>
      </c>
    </row>
    <row r="52" spans="1:37" ht="14.25" customHeight="1">
      <c r="A52" s="1"/>
      <c r="B52" s="1" t="s">
        <v>624</v>
      </c>
      <c r="C52" s="1"/>
      <c r="D52" s="1"/>
      <c r="E52" s="1"/>
      <c r="F52" s="1"/>
      <c r="G52" s="1"/>
      <c r="H52" s="317">
        <f t="shared" ref="H52:AK52" si="17">H$33*$R17</f>
        <v>1959989.969595735</v>
      </c>
      <c r="I52" s="317">
        <f t="shared" si="17"/>
        <v>1959989.969595735</v>
      </c>
      <c r="J52" s="317">
        <f t="shared" si="17"/>
        <v>1959989.969595735</v>
      </c>
      <c r="K52" s="317">
        <f t="shared" si="17"/>
        <v>1959989.969595735</v>
      </c>
      <c r="L52" s="317">
        <f t="shared" si="17"/>
        <v>1959989.969595735</v>
      </c>
      <c r="M52" s="317">
        <f t="shared" si="17"/>
        <v>1959989.969595735</v>
      </c>
      <c r="N52" s="317">
        <f t="shared" si="17"/>
        <v>1959989.969595735</v>
      </c>
      <c r="O52" s="317">
        <f t="shared" si="17"/>
        <v>1959989.969595735</v>
      </c>
      <c r="P52" s="317">
        <f t="shared" si="17"/>
        <v>1959989.969595735</v>
      </c>
      <c r="Q52" s="317">
        <f t="shared" si="17"/>
        <v>1959989.969595735</v>
      </c>
      <c r="R52" s="317">
        <f t="shared" si="17"/>
        <v>1959989.969595735</v>
      </c>
      <c r="S52" s="317">
        <f t="shared" si="17"/>
        <v>1959989.969595735</v>
      </c>
      <c r="T52" s="317">
        <f t="shared" si="17"/>
        <v>1959989.969595735</v>
      </c>
      <c r="U52" s="317">
        <f t="shared" si="17"/>
        <v>1959989.969595735</v>
      </c>
      <c r="V52" s="317">
        <f t="shared" si="17"/>
        <v>1959989.969595735</v>
      </c>
      <c r="W52" s="317">
        <f t="shared" si="17"/>
        <v>1959989.969595735</v>
      </c>
      <c r="X52" s="317">
        <f t="shared" si="17"/>
        <v>1959989.969595735</v>
      </c>
      <c r="Y52" s="317">
        <f t="shared" si="17"/>
        <v>1959989.969595735</v>
      </c>
      <c r="Z52" s="317">
        <f t="shared" si="17"/>
        <v>1959989.969595735</v>
      </c>
      <c r="AA52" s="317">
        <f t="shared" si="17"/>
        <v>1959989.969595735</v>
      </c>
      <c r="AB52" s="317">
        <f t="shared" si="17"/>
        <v>1959989.969595735</v>
      </c>
      <c r="AC52" s="317">
        <f t="shared" si="17"/>
        <v>1959989.969595735</v>
      </c>
      <c r="AD52" s="317">
        <f t="shared" si="17"/>
        <v>1959989.969595735</v>
      </c>
      <c r="AE52" s="317">
        <f t="shared" si="17"/>
        <v>1959989.969595735</v>
      </c>
      <c r="AF52" s="317">
        <f t="shared" si="17"/>
        <v>1959989.969595735</v>
      </c>
      <c r="AG52" s="317">
        <f t="shared" si="17"/>
        <v>1959989.969595735</v>
      </c>
      <c r="AH52" s="317">
        <f t="shared" si="17"/>
        <v>1959989.969595735</v>
      </c>
      <c r="AI52" s="317">
        <f t="shared" si="17"/>
        <v>1959989.969595735</v>
      </c>
      <c r="AJ52" s="317">
        <f t="shared" si="17"/>
        <v>1959989.969595735</v>
      </c>
      <c r="AK52" s="317">
        <f t="shared" si="17"/>
        <v>1959989.969595735</v>
      </c>
    </row>
    <row r="53" spans="1:37" ht="14.25" customHeight="1">
      <c r="A53" s="1"/>
      <c r="B53" s="1" t="s">
        <v>626</v>
      </c>
      <c r="C53" s="1"/>
      <c r="D53" s="1"/>
      <c r="E53" s="1"/>
      <c r="F53" s="1"/>
      <c r="G53" s="1"/>
      <c r="H53" s="317">
        <f t="shared" ref="H53:AK53" si="18">H$33*$R18</f>
        <v>6216202.4977136692</v>
      </c>
      <c r="I53" s="317">
        <f t="shared" si="18"/>
        <v>6216202.4977136692</v>
      </c>
      <c r="J53" s="317">
        <f t="shared" si="18"/>
        <v>6216202.4977136692</v>
      </c>
      <c r="K53" s="317">
        <f t="shared" si="18"/>
        <v>6216202.4977136692</v>
      </c>
      <c r="L53" s="317">
        <f t="shared" si="18"/>
        <v>6216202.4977136692</v>
      </c>
      <c r="M53" s="317">
        <f t="shared" si="18"/>
        <v>6216202.4977136692</v>
      </c>
      <c r="N53" s="317">
        <f t="shared" si="18"/>
        <v>6216202.4977136692</v>
      </c>
      <c r="O53" s="317">
        <f t="shared" si="18"/>
        <v>6216202.4977136692</v>
      </c>
      <c r="P53" s="317">
        <f t="shared" si="18"/>
        <v>6216202.4977136692</v>
      </c>
      <c r="Q53" s="317">
        <f t="shared" si="18"/>
        <v>6216202.4977136692</v>
      </c>
      <c r="R53" s="317">
        <f t="shared" si="18"/>
        <v>6216202.4977136692</v>
      </c>
      <c r="S53" s="317">
        <f t="shared" si="18"/>
        <v>6216202.4977136692</v>
      </c>
      <c r="T53" s="317">
        <f t="shared" si="18"/>
        <v>6216202.4977136692</v>
      </c>
      <c r="U53" s="317">
        <f t="shared" si="18"/>
        <v>6216202.4977136692</v>
      </c>
      <c r="V53" s="317">
        <f t="shared" si="18"/>
        <v>6216202.4977136692</v>
      </c>
      <c r="W53" s="317">
        <f t="shared" si="18"/>
        <v>6216202.4977136692</v>
      </c>
      <c r="X53" s="317">
        <f t="shared" si="18"/>
        <v>6216202.4977136692</v>
      </c>
      <c r="Y53" s="317">
        <f t="shared" si="18"/>
        <v>6216202.4977136692</v>
      </c>
      <c r="Z53" s="317">
        <f t="shared" si="18"/>
        <v>6216202.4977136692</v>
      </c>
      <c r="AA53" s="317">
        <f t="shared" si="18"/>
        <v>6216202.4977136692</v>
      </c>
      <c r="AB53" s="317">
        <f t="shared" si="18"/>
        <v>6216202.4977136692</v>
      </c>
      <c r="AC53" s="317">
        <f t="shared" si="18"/>
        <v>6216202.4977136692</v>
      </c>
      <c r="AD53" s="317">
        <f t="shared" si="18"/>
        <v>6216202.4977136692</v>
      </c>
      <c r="AE53" s="317">
        <f t="shared" si="18"/>
        <v>6216202.4977136692</v>
      </c>
      <c r="AF53" s="317">
        <f t="shared" si="18"/>
        <v>6216202.4977136692</v>
      </c>
      <c r="AG53" s="317">
        <f t="shared" si="18"/>
        <v>6216202.4977136692</v>
      </c>
      <c r="AH53" s="317">
        <f t="shared" si="18"/>
        <v>6216202.4977136692</v>
      </c>
      <c r="AI53" s="317">
        <f t="shared" si="18"/>
        <v>6216202.4977136692</v>
      </c>
      <c r="AJ53" s="317">
        <f t="shared" si="18"/>
        <v>6216202.4977136692</v>
      </c>
      <c r="AK53" s="317">
        <f t="shared" si="18"/>
        <v>6216202.4977136692</v>
      </c>
    </row>
    <row r="54" spans="1:37" ht="14.25" customHeight="1">
      <c r="A54" s="1"/>
      <c r="B54" s="1" t="s">
        <v>128</v>
      </c>
      <c r="C54" s="1"/>
      <c r="D54" s="1"/>
      <c r="E54" s="1"/>
      <c r="F54" s="1"/>
      <c r="G54" s="1"/>
      <c r="H54" s="317">
        <f t="shared" ref="H54:AK54" si="19">H$33*$R19</f>
        <v>4174204.5795992836</v>
      </c>
      <c r="I54" s="317">
        <f t="shared" si="19"/>
        <v>4174204.5795992836</v>
      </c>
      <c r="J54" s="317">
        <f t="shared" si="19"/>
        <v>4174204.5795992836</v>
      </c>
      <c r="K54" s="317">
        <f t="shared" si="19"/>
        <v>4174204.5795992836</v>
      </c>
      <c r="L54" s="317">
        <f t="shared" si="19"/>
        <v>4174204.5795992836</v>
      </c>
      <c r="M54" s="317">
        <f t="shared" si="19"/>
        <v>4174204.5795992836</v>
      </c>
      <c r="N54" s="317">
        <f t="shared" si="19"/>
        <v>4174204.5795992836</v>
      </c>
      <c r="O54" s="317">
        <f t="shared" si="19"/>
        <v>4174204.5795992836</v>
      </c>
      <c r="P54" s="317">
        <f t="shared" si="19"/>
        <v>4174204.5795992836</v>
      </c>
      <c r="Q54" s="317">
        <f t="shared" si="19"/>
        <v>4174204.5795992836</v>
      </c>
      <c r="R54" s="317">
        <f t="shared" si="19"/>
        <v>4174204.5795992836</v>
      </c>
      <c r="S54" s="317">
        <f t="shared" si="19"/>
        <v>4174204.5795992836</v>
      </c>
      <c r="T54" s="317">
        <f t="shared" si="19"/>
        <v>4174204.5795992836</v>
      </c>
      <c r="U54" s="317">
        <f t="shared" si="19"/>
        <v>4174204.5795992836</v>
      </c>
      <c r="V54" s="317">
        <f t="shared" si="19"/>
        <v>4174204.5795992836</v>
      </c>
      <c r="W54" s="317">
        <f t="shared" si="19"/>
        <v>4174204.5795992836</v>
      </c>
      <c r="X54" s="317">
        <f t="shared" si="19"/>
        <v>4174204.5795992836</v>
      </c>
      <c r="Y54" s="317">
        <f t="shared" si="19"/>
        <v>4174204.5795992836</v>
      </c>
      <c r="Z54" s="317">
        <f t="shared" si="19"/>
        <v>4174204.5795992836</v>
      </c>
      <c r="AA54" s="317">
        <f t="shared" si="19"/>
        <v>4174204.5795992836</v>
      </c>
      <c r="AB54" s="317">
        <f t="shared" si="19"/>
        <v>4174204.5795992836</v>
      </c>
      <c r="AC54" s="317">
        <f t="shared" si="19"/>
        <v>4174204.5795992836</v>
      </c>
      <c r="AD54" s="317">
        <f t="shared" si="19"/>
        <v>4174204.5795992836</v>
      </c>
      <c r="AE54" s="317">
        <f t="shared" si="19"/>
        <v>4174204.5795992836</v>
      </c>
      <c r="AF54" s="317">
        <f t="shared" si="19"/>
        <v>4174204.5795992836</v>
      </c>
      <c r="AG54" s="317">
        <f t="shared" si="19"/>
        <v>4174204.5795992836</v>
      </c>
      <c r="AH54" s="317">
        <f t="shared" si="19"/>
        <v>4174204.5795992836</v>
      </c>
      <c r="AI54" s="317">
        <f t="shared" si="19"/>
        <v>4174204.5795992836</v>
      </c>
      <c r="AJ54" s="317">
        <f t="shared" si="19"/>
        <v>4174204.5795992836</v>
      </c>
      <c r="AK54" s="317">
        <f t="shared" si="19"/>
        <v>4174204.5795992836</v>
      </c>
    </row>
    <row r="55" spans="1:37" ht="14.25" customHeight="1">
      <c r="A55" s="1"/>
      <c r="B55" s="1" t="s">
        <v>627</v>
      </c>
      <c r="C55" s="1"/>
      <c r="D55" s="1"/>
      <c r="E55" s="1"/>
      <c r="F55" s="1"/>
      <c r="G55" s="1"/>
      <c r="H55" s="317">
        <f t="shared" ref="H55:AK55" si="20">H$33*$R20</f>
        <v>2173210.6357442243</v>
      </c>
      <c r="I55" s="317">
        <f t="shared" si="20"/>
        <v>2173210.6357442243</v>
      </c>
      <c r="J55" s="317">
        <f t="shared" si="20"/>
        <v>2173210.6357442243</v>
      </c>
      <c r="K55" s="317">
        <f t="shared" si="20"/>
        <v>2173210.6357442243</v>
      </c>
      <c r="L55" s="317">
        <f t="shared" si="20"/>
        <v>2173210.6357442243</v>
      </c>
      <c r="M55" s="317">
        <f t="shared" si="20"/>
        <v>2173210.6357442243</v>
      </c>
      <c r="N55" s="317">
        <f t="shared" si="20"/>
        <v>2173210.6357442243</v>
      </c>
      <c r="O55" s="317">
        <f t="shared" si="20"/>
        <v>2173210.6357442243</v>
      </c>
      <c r="P55" s="317">
        <f t="shared" si="20"/>
        <v>2173210.6357442243</v>
      </c>
      <c r="Q55" s="317">
        <f t="shared" si="20"/>
        <v>2173210.6357442243</v>
      </c>
      <c r="R55" s="317">
        <f t="shared" si="20"/>
        <v>2173210.6357442243</v>
      </c>
      <c r="S55" s="317">
        <f t="shared" si="20"/>
        <v>2173210.6357442243</v>
      </c>
      <c r="T55" s="317">
        <f t="shared" si="20"/>
        <v>2173210.6357442243</v>
      </c>
      <c r="U55" s="317">
        <f t="shared" si="20"/>
        <v>2173210.6357442243</v>
      </c>
      <c r="V55" s="317">
        <f t="shared" si="20"/>
        <v>2173210.6357442243</v>
      </c>
      <c r="W55" s="317">
        <f t="shared" si="20"/>
        <v>2173210.6357442243</v>
      </c>
      <c r="X55" s="317">
        <f t="shared" si="20"/>
        <v>2173210.6357442243</v>
      </c>
      <c r="Y55" s="317">
        <f t="shared" si="20"/>
        <v>2173210.6357442243</v>
      </c>
      <c r="Z55" s="317">
        <f t="shared" si="20"/>
        <v>2173210.6357442243</v>
      </c>
      <c r="AA55" s="317">
        <f t="shared" si="20"/>
        <v>2173210.6357442243</v>
      </c>
      <c r="AB55" s="317">
        <f t="shared" si="20"/>
        <v>2173210.6357442243</v>
      </c>
      <c r="AC55" s="317">
        <f t="shared" si="20"/>
        <v>2173210.6357442243</v>
      </c>
      <c r="AD55" s="317">
        <f t="shared" si="20"/>
        <v>2173210.6357442243</v>
      </c>
      <c r="AE55" s="317">
        <f t="shared" si="20"/>
        <v>2173210.6357442243</v>
      </c>
      <c r="AF55" s="317">
        <f t="shared" si="20"/>
        <v>2173210.6357442243</v>
      </c>
      <c r="AG55" s="317">
        <f t="shared" si="20"/>
        <v>2173210.6357442243</v>
      </c>
      <c r="AH55" s="317">
        <f t="shared" si="20"/>
        <v>2173210.6357442243</v>
      </c>
      <c r="AI55" s="317">
        <f t="shared" si="20"/>
        <v>2173210.6357442243</v>
      </c>
      <c r="AJ55" s="317">
        <f t="shared" si="20"/>
        <v>2173210.6357442243</v>
      </c>
      <c r="AK55" s="317">
        <f t="shared" si="20"/>
        <v>2173210.6357442243</v>
      </c>
    </row>
    <row r="56" spans="1:37" ht="14.25" customHeight="1">
      <c r="A56" s="1"/>
      <c r="B56" s="322" t="s">
        <v>649</v>
      </c>
      <c r="C56" s="322"/>
      <c r="D56" s="322"/>
      <c r="E56" s="322"/>
      <c r="F56" s="322"/>
      <c r="G56" s="322"/>
      <c r="H56" s="323">
        <f t="shared" ref="H56:AK56" si="21">SUM(H50:H55)</f>
        <v>40011678.082249321</v>
      </c>
      <c r="I56" s="323">
        <f t="shared" si="21"/>
        <v>40011678.082249321</v>
      </c>
      <c r="J56" s="323">
        <f t="shared" si="21"/>
        <v>40011678.082249321</v>
      </c>
      <c r="K56" s="323">
        <f t="shared" si="21"/>
        <v>40011678.082249321</v>
      </c>
      <c r="L56" s="323">
        <f t="shared" si="21"/>
        <v>40011678.082249321</v>
      </c>
      <c r="M56" s="323">
        <f t="shared" si="21"/>
        <v>40011678.082249321</v>
      </c>
      <c r="N56" s="323">
        <f t="shared" si="21"/>
        <v>40011678.082249321</v>
      </c>
      <c r="O56" s="323">
        <f t="shared" si="21"/>
        <v>40011678.082249321</v>
      </c>
      <c r="P56" s="323">
        <f t="shared" si="21"/>
        <v>40011678.082249321</v>
      </c>
      <c r="Q56" s="323">
        <f t="shared" si="21"/>
        <v>40011678.082249321</v>
      </c>
      <c r="R56" s="323">
        <f t="shared" si="21"/>
        <v>40011678.082249321</v>
      </c>
      <c r="S56" s="323">
        <f t="shared" si="21"/>
        <v>40011678.082249321</v>
      </c>
      <c r="T56" s="323">
        <f t="shared" si="21"/>
        <v>40011678.082249321</v>
      </c>
      <c r="U56" s="323">
        <f t="shared" si="21"/>
        <v>40011678.082249321</v>
      </c>
      <c r="V56" s="323">
        <f t="shared" si="21"/>
        <v>40011678.082249321</v>
      </c>
      <c r="W56" s="323">
        <f t="shared" si="21"/>
        <v>40011678.082249321</v>
      </c>
      <c r="X56" s="323">
        <f t="shared" si="21"/>
        <v>40011678.082249321</v>
      </c>
      <c r="Y56" s="323">
        <f t="shared" si="21"/>
        <v>40011678.082249321</v>
      </c>
      <c r="Z56" s="323">
        <f t="shared" si="21"/>
        <v>40011678.082249321</v>
      </c>
      <c r="AA56" s="323">
        <f t="shared" si="21"/>
        <v>40011678.082249321</v>
      </c>
      <c r="AB56" s="323">
        <f t="shared" si="21"/>
        <v>40011678.082249321</v>
      </c>
      <c r="AC56" s="323">
        <f t="shared" si="21"/>
        <v>40011678.082249321</v>
      </c>
      <c r="AD56" s="323">
        <f t="shared" si="21"/>
        <v>40011678.082249321</v>
      </c>
      <c r="AE56" s="323">
        <f t="shared" si="21"/>
        <v>40011678.082249321</v>
      </c>
      <c r="AF56" s="323">
        <f t="shared" si="21"/>
        <v>40011678.082249321</v>
      </c>
      <c r="AG56" s="323">
        <f t="shared" si="21"/>
        <v>40011678.082249321</v>
      </c>
      <c r="AH56" s="323">
        <f t="shared" si="21"/>
        <v>40011678.082249321</v>
      </c>
      <c r="AI56" s="323">
        <f t="shared" si="21"/>
        <v>40011678.082249321</v>
      </c>
      <c r="AJ56" s="323">
        <f t="shared" si="21"/>
        <v>40011678.082249321</v>
      </c>
      <c r="AK56" s="323">
        <f t="shared" si="21"/>
        <v>40011678.082249321</v>
      </c>
    </row>
    <row r="57" spans="1:37" ht="14.25" customHeight="1">
      <c r="A57" s="1"/>
      <c r="B57" s="332"/>
      <c r="C57" s="1"/>
      <c r="D57" s="1"/>
      <c r="E57" s="1"/>
      <c r="F57" s="1"/>
      <c r="G57" s="1"/>
      <c r="H57" s="1"/>
      <c r="I57" s="1"/>
      <c r="J57" s="1"/>
      <c r="K57" s="1"/>
      <c r="L57" s="1"/>
      <c r="M57" s="1"/>
      <c r="N57" s="1"/>
      <c r="O57" s="1"/>
      <c r="P57" s="229"/>
      <c r="Q57" s="1"/>
      <c r="R57" s="1"/>
      <c r="S57" s="1"/>
      <c r="T57" s="1"/>
      <c r="U57" s="1"/>
      <c r="V57" s="1"/>
      <c r="W57" s="1"/>
      <c r="X57" s="1"/>
      <c r="Y57" s="1"/>
      <c r="Z57" s="1"/>
      <c r="AA57" s="1"/>
      <c r="AB57" s="1"/>
      <c r="AC57" s="1"/>
      <c r="AD57" s="1"/>
      <c r="AE57" s="1"/>
      <c r="AF57" s="1"/>
      <c r="AG57" s="1"/>
      <c r="AH57" s="1"/>
      <c r="AI57" s="1"/>
      <c r="AJ57" s="1"/>
      <c r="AK57" s="1"/>
    </row>
    <row r="58" spans="1:37" ht="14.25" customHeight="1">
      <c r="A58" s="1"/>
      <c r="B58" s="1" t="s">
        <v>568</v>
      </c>
      <c r="C58" s="1"/>
      <c r="D58" s="1"/>
      <c r="E58" s="1"/>
      <c r="F58" s="1"/>
      <c r="G58" s="1"/>
      <c r="H58" s="317">
        <f t="shared" ref="H58:AK58" si="22">H42-H47-H56</f>
        <v>19048533.241826974</v>
      </c>
      <c r="I58" s="317">
        <f t="shared" si="22"/>
        <v>21399388.741826974</v>
      </c>
      <c r="J58" s="317">
        <f t="shared" si="22"/>
        <v>23820769.906826966</v>
      </c>
      <c r="K58" s="317">
        <f t="shared" si="22"/>
        <v>26314792.506776951</v>
      </c>
      <c r="L58" s="317">
        <f t="shared" si="22"/>
        <v>28883635.78472545</v>
      </c>
      <c r="M58" s="317">
        <f t="shared" si="22"/>
        <v>31529544.361012392</v>
      </c>
      <c r="N58" s="317">
        <f t="shared" si="22"/>
        <v>34254830.194587968</v>
      </c>
      <c r="O58" s="317">
        <f t="shared" si="22"/>
        <v>37061874.603170805</v>
      </c>
      <c r="P58" s="317">
        <f t="shared" si="22"/>
        <v>39953130.34401112</v>
      </c>
      <c r="Q58" s="317">
        <f t="shared" si="22"/>
        <v>42931123.757076643</v>
      </c>
      <c r="R58" s="317">
        <f t="shared" si="22"/>
        <v>45998456.972534142</v>
      </c>
      <c r="S58" s="317">
        <f t="shared" si="22"/>
        <v>49157810.184455328</v>
      </c>
      <c r="T58" s="317">
        <f t="shared" si="22"/>
        <v>52411943.992734186</v>
      </c>
      <c r="U58" s="317">
        <f t="shared" si="22"/>
        <v>55763701.815261386</v>
      </c>
      <c r="V58" s="317">
        <f t="shared" si="22"/>
        <v>59216012.372464411</v>
      </c>
      <c r="W58" s="317">
        <f t="shared" si="22"/>
        <v>62771892.24638354</v>
      </c>
      <c r="X58" s="317">
        <f t="shared" si="22"/>
        <v>66434448.516520225</v>
      </c>
      <c r="Y58" s="317">
        <f t="shared" si="22"/>
        <v>70206881.474761039</v>
      </c>
      <c r="Z58" s="317">
        <f t="shared" si="22"/>
        <v>74092487.421749055</v>
      </c>
      <c r="AA58" s="317">
        <f t="shared" si="22"/>
        <v>78094661.547146708</v>
      </c>
      <c r="AB58" s="317">
        <f t="shared" si="22"/>
        <v>82216900.896306306</v>
      </c>
      <c r="AC58" s="317">
        <f t="shared" si="22"/>
        <v>86462807.425940663</v>
      </c>
      <c r="AD58" s="317">
        <f t="shared" si="22"/>
        <v>90836091.151464075</v>
      </c>
      <c r="AE58" s="317">
        <f t="shared" si="22"/>
        <v>95340573.388753206</v>
      </c>
      <c r="AF58" s="317">
        <f t="shared" si="22"/>
        <v>99980190.093160987</v>
      </c>
      <c r="AG58" s="317">
        <f t="shared" si="22"/>
        <v>104758995.29870102</v>
      </c>
      <c r="AH58" s="317">
        <f t="shared" si="22"/>
        <v>109681164.66040725</v>
      </c>
      <c r="AI58" s="317">
        <f t="shared" si="22"/>
        <v>114750999.10296464</v>
      </c>
      <c r="AJ58" s="317">
        <f t="shared" si="22"/>
        <v>119972928.57879877</v>
      </c>
      <c r="AK58" s="317">
        <f t="shared" si="22"/>
        <v>125351515.93890789</v>
      </c>
    </row>
    <row r="59" spans="1:37" ht="14.25" customHeight="1">
      <c r="A59" s="1"/>
      <c r="B59" s="1"/>
      <c r="C59" s="1"/>
      <c r="D59" s="1"/>
      <c r="E59" s="1"/>
      <c r="F59" s="1"/>
      <c r="G59" s="1"/>
      <c r="H59" s="1"/>
      <c r="I59" s="1"/>
      <c r="J59" s="1"/>
      <c r="K59" s="1"/>
      <c r="L59" s="1"/>
      <c r="M59" s="1"/>
      <c r="N59" s="1"/>
      <c r="O59" s="1"/>
      <c r="P59" s="229"/>
      <c r="Q59" s="1"/>
      <c r="R59" s="1"/>
      <c r="S59" s="1"/>
      <c r="T59" s="1"/>
      <c r="U59" s="1"/>
      <c r="V59" s="1"/>
      <c r="W59" s="1"/>
      <c r="X59" s="1"/>
      <c r="Y59" s="1"/>
      <c r="Z59" s="1"/>
      <c r="AA59" s="1"/>
      <c r="AB59" s="1"/>
      <c r="AC59" s="1"/>
      <c r="AD59" s="1"/>
      <c r="AE59" s="1"/>
      <c r="AF59" s="1"/>
      <c r="AG59" s="1"/>
      <c r="AH59" s="1"/>
      <c r="AI59" s="1"/>
      <c r="AJ59" s="1"/>
      <c r="AK59" s="1"/>
    </row>
    <row r="60" spans="1:37" ht="14.25" customHeight="1">
      <c r="A60" s="1"/>
      <c r="B60" s="1"/>
      <c r="C60" s="1"/>
      <c r="D60" s="1"/>
      <c r="E60" s="1"/>
      <c r="F60" s="1"/>
      <c r="G60" s="1"/>
      <c r="H60" s="1"/>
      <c r="I60" s="1"/>
      <c r="J60" s="1"/>
      <c r="K60" s="1"/>
      <c r="L60" s="1"/>
      <c r="M60" s="1"/>
      <c r="N60" s="1"/>
      <c r="O60" s="1"/>
      <c r="P60" s="229"/>
      <c r="Q60" s="1"/>
      <c r="R60" s="1"/>
      <c r="S60" s="1"/>
      <c r="T60" s="1"/>
      <c r="U60" s="1"/>
      <c r="V60" s="1"/>
      <c r="W60" s="1"/>
      <c r="X60" s="1"/>
      <c r="Y60" s="1"/>
      <c r="Z60" s="1"/>
      <c r="AA60" s="1"/>
      <c r="AB60" s="1"/>
      <c r="AC60" s="1"/>
      <c r="AD60" s="1"/>
      <c r="AE60" s="1"/>
      <c r="AF60" s="1"/>
      <c r="AG60" s="1"/>
      <c r="AH60" s="1"/>
      <c r="AI60" s="1"/>
      <c r="AJ60" s="1"/>
      <c r="AK60" s="1"/>
    </row>
    <row r="61" spans="1:37" ht="14.25" customHeight="1">
      <c r="A61" s="1"/>
      <c r="B61" s="1" t="s">
        <v>92</v>
      </c>
      <c r="C61" s="1"/>
      <c r="D61" s="1"/>
      <c r="E61" s="1"/>
      <c r="F61" s="1"/>
      <c r="G61" s="317" t="e">
        <f t="shared" ref="G61:AK61" si="23">IF(G29&lt;=$G$18+1,G30+G58,0)</f>
        <v>#REF!</v>
      </c>
      <c r="H61" s="317">
        <f t="shared" si="23"/>
        <v>19048533.241826974</v>
      </c>
      <c r="I61" s="317">
        <f t="shared" si="23"/>
        <v>21399388.741826974</v>
      </c>
      <c r="J61" s="317">
        <f t="shared" si="23"/>
        <v>23820769.906826966</v>
      </c>
      <c r="K61" s="317">
        <f t="shared" si="23"/>
        <v>26314792.506776951</v>
      </c>
      <c r="L61" s="317">
        <f t="shared" si="23"/>
        <v>28883635.78472545</v>
      </c>
      <c r="M61" s="317">
        <f t="shared" si="23"/>
        <v>31529544.361012392</v>
      </c>
      <c r="N61" s="317">
        <f t="shared" si="23"/>
        <v>34254830.194587968</v>
      </c>
      <c r="O61" s="317">
        <f t="shared" si="23"/>
        <v>37061874.603170805</v>
      </c>
      <c r="P61" s="317">
        <f t="shared" si="23"/>
        <v>39953130.34401112</v>
      </c>
      <c r="Q61" s="317">
        <f t="shared" si="23"/>
        <v>42931123.757076643</v>
      </c>
      <c r="R61" s="317">
        <f t="shared" si="23"/>
        <v>45998456.972534142</v>
      </c>
      <c r="S61" s="317">
        <f t="shared" si="23"/>
        <v>0</v>
      </c>
      <c r="T61" s="317">
        <f t="shared" si="23"/>
        <v>0</v>
      </c>
      <c r="U61" s="317">
        <f t="shared" si="23"/>
        <v>0</v>
      </c>
      <c r="V61" s="317">
        <f t="shared" si="23"/>
        <v>0</v>
      </c>
      <c r="W61" s="317">
        <f t="shared" si="23"/>
        <v>0</v>
      </c>
      <c r="X61" s="317">
        <f t="shared" si="23"/>
        <v>0</v>
      </c>
      <c r="Y61" s="317">
        <f t="shared" si="23"/>
        <v>0</v>
      </c>
      <c r="Z61" s="317">
        <f t="shared" si="23"/>
        <v>0</v>
      </c>
      <c r="AA61" s="317">
        <f t="shared" si="23"/>
        <v>0</v>
      </c>
      <c r="AB61" s="317">
        <f t="shared" si="23"/>
        <v>0</v>
      </c>
      <c r="AC61" s="317">
        <f t="shared" si="23"/>
        <v>0</v>
      </c>
      <c r="AD61" s="317">
        <f t="shared" si="23"/>
        <v>0</v>
      </c>
      <c r="AE61" s="317">
        <f t="shared" si="23"/>
        <v>0</v>
      </c>
      <c r="AF61" s="317">
        <f t="shared" si="23"/>
        <v>0</v>
      </c>
      <c r="AG61" s="317">
        <f t="shared" si="23"/>
        <v>0</v>
      </c>
      <c r="AH61" s="317">
        <f t="shared" si="23"/>
        <v>0</v>
      </c>
      <c r="AI61" s="317">
        <f t="shared" si="23"/>
        <v>0</v>
      </c>
      <c r="AJ61" s="317">
        <f t="shared" si="23"/>
        <v>0</v>
      </c>
      <c r="AK61" s="317">
        <f t="shared" si="23"/>
        <v>0</v>
      </c>
    </row>
    <row r="62" spans="1:37" ht="14.25" customHeight="1">
      <c r="A62" s="1"/>
      <c r="B62" s="1"/>
      <c r="C62" s="1"/>
      <c r="D62" s="1"/>
      <c r="E62" s="1"/>
      <c r="F62" s="1"/>
      <c r="G62" s="1"/>
      <c r="H62" s="317"/>
      <c r="I62" s="317"/>
      <c r="J62" s="317"/>
      <c r="K62" s="317"/>
      <c r="L62" s="317"/>
      <c r="M62" s="317"/>
      <c r="N62" s="317"/>
      <c r="O62" s="317"/>
      <c r="P62" s="317"/>
      <c r="Q62" s="317"/>
      <c r="R62" s="317"/>
      <c r="S62" s="317"/>
      <c r="T62" s="317"/>
      <c r="U62" s="317"/>
      <c r="V62" s="317"/>
      <c r="W62" s="317"/>
      <c r="X62" s="317"/>
      <c r="Y62" s="317"/>
      <c r="Z62" s="317"/>
      <c r="AA62" s="317"/>
      <c r="AB62" s="317"/>
      <c r="AC62" s="317"/>
      <c r="AD62" s="317"/>
      <c r="AE62" s="317"/>
      <c r="AF62" s="317"/>
      <c r="AG62" s="317"/>
      <c r="AH62" s="317"/>
      <c r="AI62" s="317"/>
      <c r="AJ62" s="317"/>
      <c r="AK62" s="317"/>
    </row>
    <row r="63" spans="1:37" ht="14.25" customHeight="1">
      <c r="A63" s="1"/>
      <c r="B63" s="1" t="s">
        <v>74</v>
      </c>
      <c r="C63" s="1"/>
      <c r="D63" s="1"/>
      <c r="E63" s="1"/>
      <c r="F63" s="1"/>
      <c r="G63" s="1"/>
      <c r="H63" s="317">
        <f t="shared" ref="H63:AK63" si="24">IF(H29=$G$18,I61/$G$17,0)</f>
        <v>0</v>
      </c>
      <c r="I63" s="317">
        <f t="shared" si="24"/>
        <v>0</v>
      </c>
      <c r="J63" s="317">
        <f t="shared" si="24"/>
        <v>0</v>
      </c>
      <c r="K63" s="317">
        <f t="shared" si="24"/>
        <v>0</v>
      </c>
      <c r="L63" s="317">
        <f t="shared" si="24"/>
        <v>0</v>
      </c>
      <c r="M63" s="317">
        <f t="shared" si="24"/>
        <v>0</v>
      </c>
      <c r="N63" s="317">
        <f t="shared" si="24"/>
        <v>0</v>
      </c>
      <c r="O63" s="317">
        <f t="shared" si="24"/>
        <v>0</v>
      </c>
      <c r="P63" s="317">
        <f t="shared" si="24"/>
        <v>0</v>
      </c>
      <c r="Q63" s="317">
        <f t="shared" si="24"/>
        <v>766640949.54223573</v>
      </c>
      <c r="R63" s="317">
        <f t="shared" si="24"/>
        <v>0</v>
      </c>
      <c r="S63" s="317">
        <f t="shared" si="24"/>
        <v>0</v>
      </c>
      <c r="T63" s="317">
        <f t="shared" si="24"/>
        <v>0</v>
      </c>
      <c r="U63" s="317">
        <f t="shared" si="24"/>
        <v>0</v>
      </c>
      <c r="V63" s="317">
        <f t="shared" si="24"/>
        <v>0</v>
      </c>
      <c r="W63" s="317">
        <f t="shared" si="24"/>
        <v>0</v>
      </c>
      <c r="X63" s="317">
        <f t="shared" si="24"/>
        <v>0</v>
      </c>
      <c r="Y63" s="317">
        <f t="shared" si="24"/>
        <v>0</v>
      </c>
      <c r="Z63" s="317">
        <f t="shared" si="24"/>
        <v>0</v>
      </c>
      <c r="AA63" s="317">
        <f t="shared" si="24"/>
        <v>0</v>
      </c>
      <c r="AB63" s="317">
        <f t="shared" si="24"/>
        <v>0</v>
      </c>
      <c r="AC63" s="317">
        <f t="shared" si="24"/>
        <v>0</v>
      </c>
      <c r="AD63" s="317">
        <f t="shared" si="24"/>
        <v>0</v>
      </c>
      <c r="AE63" s="317">
        <f t="shared" si="24"/>
        <v>0</v>
      </c>
      <c r="AF63" s="317">
        <f t="shared" si="24"/>
        <v>0</v>
      </c>
      <c r="AG63" s="317">
        <f t="shared" si="24"/>
        <v>0</v>
      </c>
      <c r="AH63" s="317">
        <f t="shared" si="24"/>
        <v>0</v>
      </c>
      <c r="AI63" s="317">
        <f t="shared" si="24"/>
        <v>0</v>
      </c>
      <c r="AJ63" s="317">
        <f t="shared" si="24"/>
        <v>0</v>
      </c>
      <c r="AK63" s="317">
        <f t="shared" si="24"/>
        <v>0</v>
      </c>
    </row>
    <row r="64" spans="1:37" ht="14.25" customHeight="1">
      <c r="A64" s="1"/>
      <c r="B64" s="1" t="s">
        <v>569</v>
      </c>
      <c r="C64" s="1"/>
      <c r="D64" s="1"/>
      <c r="E64" s="1"/>
      <c r="F64" s="1"/>
      <c r="G64" s="1"/>
      <c r="H64" s="317">
        <f t="shared" ref="H64:AK64" si="25">-H63*$G$19</f>
        <v>0</v>
      </c>
      <c r="I64" s="317">
        <f t="shared" si="25"/>
        <v>0</v>
      </c>
      <c r="J64" s="317">
        <f t="shared" si="25"/>
        <v>0</v>
      </c>
      <c r="K64" s="317">
        <f t="shared" si="25"/>
        <v>0</v>
      </c>
      <c r="L64" s="317">
        <f t="shared" si="25"/>
        <v>0</v>
      </c>
      <c r="M64" s="317">
        <f t="shared" si="25"/>
        <v>0</v>
      </c>
      <c r="N64" s="317">
        <f t="shared" si="25"/>
        <v>0</v>
      </c>
      <c r="O64" s="317">
        <f t="shared" si="25"/>
        <v>0</v>
      </c>
      <c r="P64" s="317">
        <f t="shared" si="25"/>
        <v>0</v>
      </c>
      <c r="Q64" s="317">
        <f t="shared" si="25"/>
        <v>0</v>
      </c>
      <c r="R64" s="317">
        <f t="shared" si="25"/>
        <v>0</v>
      </c>
      <c r="S64" s="317">
        <f t="shared" si="25"/>
        <v>0</v>
      </c>
      <c r="T64" s="317">
        <f t="shared" si="25"/>
        <v>0</v>
      </c>
      <c r="U64" s="317">
        <f t="shared" si="25"/>
        <v>0</v>
      </c>
      <c r="V64" s="317">
        <f t="shared" si="25"/>
        <v>0</v>
      </c>
      <c r="W64" s="317">
        <f t="shared" si="25"/>
        <v>0</v>
      </c>
      <c r="X64" s="317">
        <f t="shared" si="25"/>
        <v>0</v>
      </c>
      <c r="Y64" s="317">
        <f t="shared" si="25"/>
        <v>0</v>
      </c>
      <c r="Z64" s="317">
        <f t="shared" si="25"/>
        <v>0</v>
      </c>
      <c r="AA64" s="317">
        <f t="shared" si="25"/>
        <v>0</v>
      </c>
      <c r="AB64" s="317">
        <f t="shared" si="25"/>
        <v>0</v>
      </c>
      <c r="AC64" s="317">
        <f t="shared" si="25"/>
        <v>0</v>
      </c>
      <c r="AD64" s="317">
        <f t="shared" si="25"/>
        <v>0</v>
      </c>
      <c r="AE64" s="317">
        <f t="shared" si="25"/>
        <v>0</v>
      </c>
      <c r="AF64" s="317">
        <f t="shared" si="25"/>
        <v>0</v>
      </c>
      <c r="AG64" s="317">
        <f t="shared" si="25"/>
        <v>0</v>
      </c>
      <c r="AH64" s="317">
        <f t="shared" si="25"/>
        <v>0</v>
      </c>
      <c r="AI64" s="317">
        <f t="shared" si="25"/>
        <v>0</v>
      </c>
      <c r="AJ64" s="317">
        <f t="shared" si="25"/>
        <v>0</v>
      </c>
      <c r="AK64" s="317">
        <f t="shared" si="25"/>
        <v>0</v>
      </c>
    </row>
    <row r="65" spans="1:37" ht="14.25" customHeight="1">
      <c r="A65" s="1"/>
      <c r="B65" s="322" t="s">
        <v>570</v>
      </c>
      <c r="C65" s="322"/>
      <c r="D65" s="322"/>
      <c r="E65" s="322"/>
      <c r="F65" s="322"/>
      <c r="G65" s="323" t="e">
        <f t="shared" ref="G65:AK65" si="26">SUM(G61:G64)</f>
        <v>#REF!</v>
      </c>
      <c r="H65" s="323">
        <f t="shared" si="26"/>
        <v>19048533.241826974</v>
      </c>
      <c r="I65" s="323">
        <f t="shared" si="26"/>
        <v>21399388.741826974</v>
      </c>
      <c r="J65" s="323">
        <f t="shared" si="26"/>
        <v>23820769.906826966</v>
      </c>
      <c r="K65" s="323">
        <f t="shared" si="26"/>
        <v>26314792.506776951</v>
      </c>
      <c r="L65" s="323">
        <f t="shared" si="26"/>
        <v>28883635.78472545</v>
      </c>
      <c r="M65" s="323">
        <f t="shared" si="26"/>
        <v>31529544.361012392</v>
      </c>
      <c r="N65" s="323">
        <f t="shared" si="26"/>
        <v>34254830.194587968</v>
      </c>
      <c r="O65" s="323">
        <f t="shared" si="26"/>
        <v>37061874.603170805</v>
      </c>
      <c r="P65" s="323">
        <f t="shared" si="26"/>
        <v>39953130.34401112</v>
      </c>
      <c r="Q65" s="323">
        <f t="shared" si="26"/>
        <v>809572073.29931235</v>
      </c>
      <c r="R65" s="323">
        <f t="shared" si="26"/>
        <v>45998456.972534142</v>
      </c>
      <c r="S65" s="323">
        <f t="shared" si="26"/>
        <v>0</v>
      </c>
      <c r="T65" s="323">
        <f t="shared" si="26"/>
        <v>0</v>
      </c>
      <c r="U65" s="323">
        <f t="shared" si="26"/>
        <v>0</v>
      </c>
      <c r="V65" s="323">
        <f t="shared" si="26"/>
        <v>0</v>
      </c>
      <c r="W65" s="323">
        <f t="shared" si="26"/>
        <v>0</v>
      </c>
      <c r="X65" s="323">
        <f t="shared" si="26"/>
        <v>0</v>
      </c>
      <c r="Y65" s="323">
        <f t="shared" si="26"/>
        <v>0</v>
      </c>
      <c r="Z65" s="323">
        <f t="shared" si="26"/>
        <v>0</v>
      </c>
      <c r="AA65" s="323">
        <f t="shared" si="26"/>
        <v>0</v>
      </c>
      <c r="AB65" s="323">
        <f t="shared" si="26"/>
        <v>0</v>
      </c>
      <c r="AC65" s="323">
        <f t="shared" si="26"/>
        <v>0</v>
      </c>
      <c r="AD65" s="323">
        <f t="shared" si="26"/>
        <v>0</v>
      </c>
      <c r="AE65" s="323">
        <f t="shared" si="26"/>
        <v>0</v>
      </c>
      <c r="AF65" s="323">
        <f t="shared" si="26"/>
        <v>0</v>
      </c>
      <c r="AG65" s="323">
        <f t="shared" si="26"/>
        <v>0</v>
      </c>
      <c r="AH65" s="323">
        <f t="shared" si="26"/>
        <v>0</v>
      </c>
      <c r="AI65" s="323">
        <f t="shared" si="26"/>
        <v>0</v>
      </c>
      <c r="AJ65" s="323">
        <f t="shared" si="26"/>
        <v>0</v>
      </c>
      <c r="AK65" s="323">
        <f t="shared" si="26"/>
        <v>0</v>
      </c>
    </row>
    <row r="66" spans="1:37" ht="14.25" customHeight="1">
      <c r="A66" s="1"/>
      <c r="B66" s="1"/>
      <c r="C66" s="1"/>
      <c r="D66" s="1"/>
      <c r="E66" s="1"/>
      <c r="F66" s="1"/>
      <c r="G66" s="1"/>
      <c r="H66" s="1"/>
      <c r="I66" s="1"/>
      <c r="J66" s="1"/>
      <c r="K66" s="1"/>
      <c r="L66" s="1"/>
      <c r="M66" s="1"/>
      <c r="N66" s="1"/>
      <c r="O66" s="1"/>
      <c r="P66" s="229"/>
      <c r="Q66" s="1"/>
      <c r="R66" s="1"/>
      <c r="S66" s="1"/>
      <c r="T66" s="1"/>
      <c r="U66" s="1"/>
      <c r="V66" s="1"/>
      <c r="W66" s="1"/>
      <c r="X66" s="1"/>
      <c r="Y66" s="1"/>
      <c r="Z66" s="1"/>
      <c r="AA66" s="1"/>
      <c r="AB66" s="1"/>
      <c r="AC66" s="1"/>
      <c r="AD66" s="1"/>
      <c r="AE66" s="1"/>
      <c r="AF66" s="1"/>
      <c r="AG66" s="1"/>
      <c r="AH66" s="1"/>
      <c r="AI66" s="1"/>
      <c r="AJ66" s="1"/>
      <c r="AK66" s="1"/>
    </row>
    <row r="67" spans="1:37" ht="14.25" customHeight="1">
      <c r="A67" s="1"/>
      <c r="B67" s="333" t="s">
        <v>571</v>
      </c>
      <c r="C67" s="334"/>
      <c r="D67" s="334"/>
      <c r="E67" s="334"/>
      <c r="F67" s="334"/>
      <c r="G67" s="335" t="e">
        <f>SUM(G65:R65)</f>
        <v>#REF!</v>
      </c>
      <c r="H67" s="1"/>
      <c r="I67" s="1"/>
      <c r="J67" s="1"/>
      <c r="K67" s="1"/>
      <c r="L67" s="1"/>
      <c r="M67" s="1"/>
      <c r="N67" s="1"/>
      <c r="O67" s="1"/>
      <c r="P67" s="229"/>
      <c r="Q67" s="1"/>
      <c r="R67" s="1"/>
      <c r="S67" s="1"/>
      <c r="T67" s="1"/>
      <c r="U67" s="1"/>
      <c r="V67" s="1"/>
      <c r="W67" s="1"/>
      <c r="X67" s="1"/>
      <c r="Y67" s="1"/>
      <c r="Z67" s="1"/>
      <c r="AA67" s="1"/>
      <c r="AB67" s="1"/>
      <c r="AC67" s="1"/>
      <c r="AD67" s="1"/>
      <c r="AE67" s="1"/>
      <c r="AF67" s="1"/>
      <c r="AG67" s="1"/>
      <c r="AH67" s="1"/>
      <c r="AI67" s="1"/>
      <c r="AJ67" s="1"/>
      <c r="AK67" s="1"/>
    </row>
    <row r="68" spans="1:37" ht="14.25" customHeight="1">
      <c r="A68" s="1"/>
      <c r="B68" s="336" t="s">
        <v>572</v>
      </c>
      <c r="C68" s="1"/>
      <c r="D68" s="1"/>
      <c r="E68" s="1"/>
      <c r="F68" s="1"/>
      <c r="G68" s="337">
        <f t="array" ref="G68">NPV($L$15,H65:R65)</f>
        <v>568476305.57575893</v>
      </c>
      <c r="H68" s="1"/>
      <c r="I68" s="1"/>
      <c r="J68" s="1"/>
      <c r="K68" s="1"/>
      <c r="L68" s="1"/>
      <c r="M68" s="1"/>
      <c r="N68" s="1"/>
      <c r="O68" s="1"/>
      <c r="P68" s="229"/>
      <c r="Q68" s="1"/>
      <c r="R68" s="1"/>
      <c r="S68" s="1"/>
      <c r="T68" s="1"/>
      <c r="U68" s="1"/>
      <c r="V68" s="1"/>
      <c r="W68" s="1"/>
      <c r="X68" s="1"/>
      <c r="Y68" s="1"/>
      <c r="Z68" s="1"/>
      <c r="AA68" s="1"/>
      <c r="AB68" s="1"/>
      <c r="AC68" s="1"/>
      <c r="AD68" s="1"/>
      <c r="AE68" s="1"/>
      <c r="AF68" s="1"/>
      <c r="AG68" s="1"/>
      <c r="AH68" s="1"/>
      <c r="AI68" s="1"/>
      <c r="AJ68" s="1"/>
      <c r="AK68" s="1"/>
    </row>
    <row r="69" spans="1:37" ht="14.25" customHeight="1">
      <c r="A69" s="1"/>
      <c r="B69" s="336" t="s">
        <v>573</v>
      </c>
      <c r="C69" s="1"/>
      <c r="D69" s="1"/>
      <c r="E69" s="1"/>
      <c r="F69" s="1"/>
      <c r="G69" s="337" t="e">
        <f>G68+G65</f>
        <v>#REF!</v>
      </c>
      <c r="H69" s="1"/>
      <c r="I69" s="1"/>
      <c r="J69" s="1"/>
      <c r="K69" s="1"/>
      <c r="L69" s="1"/>
      <c r="M69" s="1"/>
      <c r="N69" s="1"/>
      <c r="O69" s="1"/>
      <c r="P69" s="229"/>
      <c r="Q69" s="1"/>
      <c r="R69" s="1"/>
      <c r="S69" s="1"/>
      <c r="T69" s="1"/>
      <c r="U69" s="1"/>
      <c r="V69" s="1"/>
      <c r="W69" s="1"/>
      <c r="X69" s="1"/>
      <c r="Y69" s="1"/>
      <c r="Z69" s="1"/>
      <c r="AA69" s="1"/>
      <c r="AB69" s="1"/>
      <c r="AC69" s="1"/>
      <c r="AD69" s="1"/>
      <c r="AE69" s="1"/>
      <c r="AF69" s="1"/>
      <c r="AG69" s="1"/>
      <c r="AH69" s="1"/>
      <c r="AI69" s="1"/>
      <c r="AJ69" s="1"/>
      <c r="AK69" s="1"/>
    </row>
    <row r="70" spans="1:37" ht="14.25" customHeight="1">
      <c r="A70" s="1"/>
      <c r="B70" s="336" t="s">
        <v>574</v>
      </c>
      <c r="C70" s="1"/>
      <c r="D70" s="1"/>
      <c r="E70" s="1"/>
      <c r="F70" s="1"/>
      <c r="G70" s="338" t="e">
        <f>IRR(G65:R65)</f>
        <v>#VALUE!</v>
      </c>
      <c r="H70" s="1"/>
      <c r="I70" s="1"/>
      <c r="J70" s="1"/>
      <c r="K70" s="1"/>
      <c r="L70" s="1"/>
      <c r="M70" s="1"/>
      <c r="N70" s="1"/>
      <c r="O70" s="1"/>
      <c r="P70" s="229"/>
      <c r="Q70" s="1"/>
      <c r="R70" s="1"/>
      <c r="S70" s="1"/>
      <c r="T70" s="1"/>
      <c r="U70" s="1"/>
      <c r="V70" s="1"/>
      <c r="W70" s="1"/>
      <c r="X70" s="1"/>
      <c r="Y70" s="1"/>
      <c r="Z70" s="1"/>
      <c r="AA70" s="1"/>
      <c r="AB70" s="1"/>
      <c r="AC70" s="1"/>
      <c r="AD70" s="1"/>
      <c r="AE70" s="1"/>
      <c r="AF70" s="1"/>
      <c r="AG70" s="1"/>
      <c r="AH70" s="1"/>
      <c r="AI70" s="1"/>
      <c r="AJ70" s="1"/>
      <c r="AK70" s="1"/>
    </row>
    <row r="71" spans="1:37" ht="14.25" customHeight="1">
      <c r="A71" s="1"/>
      <c r="B71" s="339" t="s">
        <v>59</v>
      </c>
      <c r="C71" s="340"/>
      <c r="D71" s="340"/>
      <c r="E71" s="340"/>
      <c r="F71" s="340"/>
      <c r="G71" s="341" t="e">
        <f>(G67/-G65)+1</f>
        <v>#REF!</v>
      </c>
      <c r="H71" s="1"/>
      <c r="I71" s="1"/>
      <c r="J71" s="1"/>
      <c r="K71" s="1"/>
      <c r="L71" s="1"/>
      <c r="M71" s="1"/>
      <c r="N71" s="1"/>
      <c r="O71" s="1"/>
      <c r="P71" s="229"/>
      <c r="Q71" s="1"/>
      <c r="R71" s="1"/>
      <c r="S71" s="1"/>
      <c r="T71" s="1"/>
      <c r="U71" s="1"/>
      <c r="V71" s="1"/>
      <c r="W71" s="1"/>
      <c r="X71" s="1"/>
      <c r="Y71" s="1"/>
      <c r="Z71" s="1"/>
      <c r="AA71" s="1"/>
      <c r="AB71" s="1"/>
      <c r="AC71" s="1"/>
      <c r="AD71" s="1"/>
      <c r="AE71" s="1"/>
      <c r="AF71" s="1"/>
      <c r="AG71" s="1"/>
      <c r="AH71" s="1"/>
      <c r="AI71" s="1"/>
      <c r="AJ71" s="1"/>
      <c r="AK71" s="1"/>
    </row>
    <row r="72" spans="1:37" ht="14.25" customHeight="1">
      <c r="A72" s="1"/>
      <c r="B72" s="1"/>
      <c r="C72" s="1"/>
      <c r="D72" s="1"/>
      <c r="E72" s="1"/>
      <c r="F72" s="1"/>
      <c r="G72" s="1"/>
      <c r="H72" s="1"/>
      <c r="I72" s="1"/>
      <c r="J72" s="1"/>
      <c r="K72" s="1"/>
      <c r="L72" s="1"/>
      <c r="M72" s="1"/>
      <c r="N72" s="1"/>
      <c r="O72" s="1"/>
      <c r="P72" s="229"/>
      <c r="Q72" s="1"/>
      <c r="R72" s="1"/>
      <c r="S72" s="1"/>
      <c r="T72" s="1"/>
      <c r="U72" s="1"/>
      <c r="V72" s="1"/>
      <c r="W72" s="1"/>
      <c r="X72" s="1"/>
      <c r="Y72" s="1"/>
      <c r="Z72" s="1"/>
      <c r="AA72" s="1"/>
      <c r="AB72" s="1"/>
      <c r="AC72" s="1"/>
      <c r="AD72" s="1"/>
      <c r="AE72" s="1"/>
      <c r="AF72" s="1"/>
      <c r="AG72" s="1"/>
      <c r="AH72" s="1"/>
      <c r="AI72" s="1"/>
      <c r="AJ72" s="1"/>
      <c r="AK72" s="1"/>
    </row>
    <row r="73" spans="1:37" ht="14.25" customHeight="1">
      <c r="A73" s="1"/>
      <c r="B73" s="1" t="s">
        <v>575</v>
      </c>
      <c r="C73" s="1"/>
      <c r="D73" s="1"/>
      <c r="E73" s="1"/>
      <c r="F73" s="1"/>
      <c r="G73" s="317" t="e">
        <f>G26</f>
        <v>#REF!</v>
      </c>
      <c r="H73" s="1"/>
      <c r="I73" s="1"/>
      <c r="J73" s="1"/>
      <c r="K73" s="1"/>
      <c r="L73" s="1"/>
      <c r="M73" s="1"/>
      <c r="N73" s="1"/>
      <c r="O73" s="1"/>
      <c r="P73" s="229"/>
      <c r="Q73" s="1"/>
      <c r="R73" s="1"/>
      <c r="S73" s="1"/>
      <c r="T73" s="1"/>
      <c r="U73" s="1"/>
      <c r="V73" s="1"/>
      <c r="W73" s="1"/>
      <c r="X73" s="1"/>
      <c r="Y73" s="1"/>
      <c r="Z73" s="1"/>
      <c r="AA73" s="1"/>
      <c r="AB73" s="1"/>
      <c r="AC73" s="1"/>
      <c r="AD73" s="1"/>
      <c r="AE73" s="1"/>
      <c r="AF73" s="1"/>
      <c r="AG73" s="1"/>
      <c r="AH73" s="1"/>
      <c r="AI73" s="1"/>
      <c r="AJ73" s="1"/>
      <c r="AK73" s="1"/>
    </row>
    <row r="74" spans="1:37" ht="14.25" customHeight="1">
      <c r="A74" s="1"/>
      <c r="B74" s="1" t="s">
        <v>576</v>
      </c>
      <c r="C74" s="1"/>
      <c r="D74" s="1"/>
      <c r="E74" s="1"/>
      <c r="F74" s="1"/>
      <c r="G74" s="1"/>
      <c r="H74" s="317">
        <f t="shared" ref="H74:AK74" si="27">IF(H29=$G$18,FV($G$24/12,H29*12,$G$27,$G$26),0)</f>
        <v>0</v>
      </c>
      <c r="I74" s="317">
        <f t="shared" si="27"/>
        <v>0</v>
      </c>
      <c r="J74" s="317">
        <f t="shared" si="27"/>
        <v>0</v>
      </c>
      <c r="K74" s="317">
        <f t="shared" si="27"/>
        <v>0</v>
      </c>
      <c r="L74" s="317">
        <f t="shared" si="27"/>
        <v>0</v>
      </c>
      <c r="M74" s="317">
        <f t="shared" si="27"/>
        <v>0</v>
      </c>
      <c r="N74" s="317">
        <f t="shared" si="27"/>
        <v>0</v>
      </c>
      <c r="O74" s="317">
        <f t="shared" si="27"/>
        <v>0</v>
      </c>
      <c r="P74" s="317">
        <f t="shared" si="27"/>
        <v>0</v>
      </c>
      <c r="Q74" s="317" t="e">
        <f t="shared" si="27"/>
        <v>#REF!</v>
      </c>
      <c r="R74" s="317">
        <f t="shared" si="27"/>
        <v>0</v>
      </c>
      <c r="S74" s="317">
        <f t="shared" si="27"/>
        <v>0</v>
      </c>
      <c r="T74" s="317">
        <f t="shared" si="27"/>
        <v>0</v>
      </c>
      <c r="U74" s="317">
        <f t="shared" si="27"/>
        <v>0</v>
      </c>
      <c r="V74" s="317">
        <f t="shared" si="27"/>
        <v>0</v>
      </c>
      <c r="W74" s="317">
        <f t="shared" si="27"/>
        <v>0</v>
      </c>
      <c r="X74" s="317">
        <f t="shared" si="27"/>
        <v>0</v>
      </c>
      <c r="Y74" s="317">
        <f t="shared" si="27"/>
        <v>0</v>
      </c>
      <c r="Z74" s="317">
        <f t="shared" si="27"/>
        <v>0</v>
      </c>
      <c r="AA74" s="317">
        <f t="shared" si="27"/>
        <v>0</v>
      </c>
      <c r="AB74" s="317">
        <f t="shared" si="27"/>
        <v>0</v>
      </c>
      <c r="AC74" s="317">
        <f t="shared" si="27"/>
        <v>0</v>
      </c>
      <c r="AD74" s="317">
        <f t="shared" si="27"/>
        <v>0</v>
      </c>
      <c r="AE74" s="317">
        <f t="shared" si="27"/>
        <v>0</v>
      </c>
      <c r="AF74" s="317">
        <f t="shared" si="27"/>
        <v>0</v>
      </c>
      <c r="AG74" s="317">
        <f t="shared" si="27"/>
        <v>0</v>
      </c>
      <c r="AH74" s="317">
        <f t="shared" si="27"/>
        <v>0</v>
      </c>
      <c r="AI74" s="317">
        <f t="shared" si="27"/>
        <v>0</v>
      </c>
      <c r="AJ74" s="317">
        <f t="shared" si="27"/>
        <v>0</v>
      </c>
      <c r="AK74" s="317">
        <f t="shared" si="27"/>
        <v>0</v>
      </c>
    </row>
    <row r="75" spans="1:37" ht="14.25" customHeight="1">
      <c r="A75" s="1"/>
      <c r="B75" s="1" t="s">
        <v>577</v>
      </c>
      <c r="C75" s="1"/>
      <c r="D75" s="1"/>
      <c r="E75" s="1"/>
      <c r="F75" s="1"/>
      <c r="G75" s="1"/>
      <c r="H75" s="317" t="e">
        <f t="shared" ref="H75:AK75" si="28">IF(H29&lt;=$G$18,$G$27*12,0)</f>
        <v>#REF!</v>
      </c>
      <c r="I75" s="317" t="e">
        <f t="shared" si="28"/>
        <v>#REF!</v>
      </c>
      <c r="J75" s="317" t="e">
        <f t="shared" si="28"/>
        <v>#REF!</v>
      </c>
      <c r="K75" s="317" t="e">
        <f t="shared" si="28"/>
        <v>#REF!</v>
      </c>
      <c r="L75" s="317" t="e">
        <f t="shared" si="28"/>
        <v>#REF!</v>
      </c>
      <c r="M75" s="317" t="e">
        <f t="shared" si="28"/>
        <v>#REF!</v>
      </c>
      <c r="N75" s="317" t="e">
        <f t="shared" si="28"/>
        <v>#REF!</v>
      </c>
      <c r="O75" s="317" t="e">
        <f t="shared" si="28"/>
        <v>#REF!</v>
      </c>
      <c r="P75" s="317" t="e">
        <f t="shared" si="28"/>
        <v>#REF!</v>
      </c>
      <c r="Q75" s="317" t="e">
        <f t="shared" si="28"/>
        <v>#REF!</v>
      </c>
      <c r="R75" s="317">
        <f t="shared" si="28"/>
        <v>0</v>
      </c>
      <c r="S75" s="317">
        <f t="shared" si="28"/>
        <v>0</v>
      </c>
      <c r="T75" s="317">
        <f t="shared" si="28"/>
        <v>0</v>
      </c>
      <c r="U75" s="317">
        <f t="shared" si="28"/>
        <v>0</v>
      </c>
      <c r="V75" s="317">
        <f t="shared" si="28"/>
        <v>0</v>
      </c>
      <c r="W75" s="317">
        <f t="shared" si="28"/>
        <v>0</v>
      </c>
      <c r="X75" s="317">
        <f t="shared" si="28"/>
        <v>0</v>
      </c>
      <c r="Y75" s="317">
        <f t="shared" si="28"/>
        <v>0</v>
      </c>
      <c r="Z75" s="317">
        <f t="shared" si="28"/>
        <v>0</v>
      </c>
      <c r="AA75" s="317">
        <f t="shared" si="28"/>
        <v>0</v>
      </c>
      <c r="AB75" s="317">
        <f t="shared" si="28"/>
        <v>0</v>
      </c>
      <c r="AC75" s="317">
        <f t="shared" si="28"/>
        <v>0</v>
      </c>
      <c r="AD75" s="317">
        <f t="shared" si="28"/>
        <v>0</v>
      </c>
      <c r="AE75" s="317">
        <f t="shared" si="28"/>
        <v>0</v>
      </c>
      <c r="AF75" s="317">
        <f t="shared" si="28"/>
        <v>0</v>
      </c>
      <c r="AG75" s="317">
        <f t="shared" si="28"/>
        <v>0</v>
      </c>
      <c r="AH75" s="317">
        <f t="shared" si="28"/>
        <v>0</v>
      </c>
      <c r="AI75" s="317">
        <f t="shared" si="28"/>
        <v>0</v>
      </c>
      <c r="AJ75" s="317">
        <f t="shared" si="28"/>
        <v>0</v>
      </c>
      <c r="AK75" s="317">
        <f t="shared" si="28"/>
        <v>0</v>
      </c>
    </row>
    <row r="76" spans="1:37" ht="14.25" customHeight="1">
      <c r="A76" s="1"/>
      <c r="B76" s="1"/>
      <c r="C76" s="1"/>
      <c r="D76" s="1"/>
      <c r="E76" s="1"/>
      <c r="F76" s="1"/>
      <c r="G76" s="1"/>
      <c r="H76" s="1"/>
      <c r="I76" s="1"/>
      <c r="J76" s="1"/>
      <c r="K76" s="1"/>
      <c r="L76" s="1"/>
      <c r="M76" s="1"/>
      <c r="N76" s="1"/>
      <c r="O76" s="1"/>
      <c r="P76" s="229"/>
      <c r="Q76" s="1"/>
      <c r="R76" s="1"/>
      <c r="S76" s="1"/>
      <c r="T76" s="1"/>
      <c r="U76" s="1"/>
      <c r="V76" s="1"/>
      <c r="W76" s="1"/>
      <c r="X76" s="1"/>
      <c r="Y76" s="1"/>
      <c r="Z76" s="1"/>
      <c r="AA76" s="1"/>
      <c r="AB76" s="1"/>
      <c r="AC76" s="1"/>
      <c r="AD76" s="1"/>
      <c r="AE76" s="1"/>
      <c r="AF76" s="1"/>
      <c r="AG76" s="1"/>
      <c r="AH76" s="1"/>
      <c r="AI76" s="1"/>
      <c r="AJ76" s="1"/>
      <c r="AK76" s="1"/>
    </row>
    <row r="77" spans="1:37" ht="14.25" customHeight="1">
      <c r="A77" s="1"/>
      <c r="B77" s="1" t="s">
        <v>578</v>
      </c>
      <c r="C77" s="1"/>
      <c r="D77" s="1"/>
      <c r="E77" s="1"/>
      <c r="F77" s="1"/>
      <c r="G77" s="317" t="e">
        <f t="shared" ref="G77:AK77" si="29">IF(G29&lt;=$G$18,SUM(G65,G73:G75),0)</f>
        <v>#REF!</v>
      </c>
      <c r="H77" s="317" t="e">
        <f t="shared" si="29"/>
        <v>#REF!</v>
      </c>
      <c r="I77" s="317" t="e">
        <f t="shared" si="29"/>
        <v>#REF!</v>
      </c>
      <c r="J77" s="317" t="e">
        <f t="shared" si="29"/>
        <v>#REF!</v>
      </c>
      <c r="K77" s="317" t="e">
        <f t="shared" si="29"/>
        <v>#REF!</v>
      </c>
      <c r="L77" s="317" t="e">
        <f t="shared" si="29"/>
        <v>#REF!</v>
      </c>
      <c r="M77" s="317" t="e">
        <f t="shared" si="29"/>
        <v>#REF!</v>
      </c>
      <c r="N77" s="317" t="e">
        <f t="shared" si="29"/>
        <v>#REF!</v>
      </c>
      <c r="O77" s="317" t="e">
        <f t="shared" si="29"/>
        <v>#REF!</v>
      </c>
      <c r="P77" s="317" t="e">
        <f t="shared" si="29"/>
        <v>#REF!</v>
      </c>
      <c r="Q77" s="317" t="e">
        <f t="shared" si="29"/>
        <v>#REF!</v>
      </c>
      <c r="R77" s="317">
        <f t="shared" si="29"/>
        <v>0</v>
      </c>
      <c r="S77" s="317">
        <f t="shared" si="29"/>
        <v>0</v>
      </c>
      <c r="T77" s="317">
        <f t="shared" si="29"/>
        <v>0</v>
      </c>
      <c r="U77" s="317">
        <f t="shared" si="29"/>
        <v>0</v>
      </c>
      <c r="V77" s="317">
        <f t="shared" si="29"/>
        <v>0</v>
      </c>
      <c r="W77" s="317">
        <f t="shared" si="29"/>
        <v>0</v>
      </c>
      <c r="X77" s="317">
        <f t="shared" si="29"/>
        <v>0</v>
      </c>
      <c r="Y77" s="317">
        <f t="shared" si="29"/>
        <v>0</v>
      </c>
      <c r="Z77" s="317">
        <f t="shared" si="29"/>
        <v>0</v>
      </c>
      <c r="AA77" s="317">
        <f t="shared" si="29"/>
        <v>0</v>
      </c>
      <c r="AB77" s="317">
        <f t="shared" si="29"/>
        <v>0</v>
      </c>
      <c r="AC77" s="317">
        <f t="shared" si="29"/>
        <v>0</v>
      </c>
      <c r="AD77" s="317">
        <f t="shared" si="29"/>
        <v>0</v>
      </c>
      <c r="AE77" s="317">
        <f t="shared" si="29"/>
        <v>0</v>
      </c>
      <c r="AF77" s="317">
        <f t="shared" si="29"/>
        <v>0</v>
      </c>
      <c r="AG77" s="317">
        <f t="shared" si="29"/>
        <v>0</v>
      </c>
      <c r="AH77" s="317">
        <f t="shared" si="29"/>
        <v>0</v>
      </c>
      <c r="AI77" s="317">
        <f t="shared" si="29"/>
        <v>0</v>
      </c>
      <c r="AJ77" s="317">
        <f t="shared" si="29"/>
        <v>0</v>
      </c>
      <c r="AK77" s="317">
        <f t="shared" si="29"/>
        <v>0</v>
      </c>
    </row>
    <row r="78" spans="1:37" ht="14.25" customHeight="1">
      <c r="A78" s="1"/>
      <c r="B78" s="1"/>
      <c r="C78" s="1"/>
      <c r="D78" s="1"/>
      <c r="E78" s="1"/>
      <c r="F78" s="1"/>
      <c r="G78" s="1"/>
      <c r="H78" s="1"/>
      <c r="I78" s="1"/>
      <c r="J78" s="1"/>
      <c r="K78" s="1"/>
      <c r="L78" s="1"/>
      <c r="M78" s="1"/>
      <c r="N78" s="1"/>
      <c r="O78" s="1"/>
      <c r="P78" s="229"/>
      <c r="Q78" s="1"/>
      <c r="R78" s="1"/>
      <c r="S78" s="1"/>
      <c r="T78" s="1"/>
      <c r="U78" s="1"/>
      <c r="V78" s="1"/>
      <c r="W78" s="1"/>
      <c r="X78" s="1"/>
      <c r="Y78" s="1"/>
      <c r="Z78" s="1"/>
      <c r="AA78" s="1"/>
      <c r="AB78" s="1"/>
      <c r="AC78" s="1"/>
      <c r="AD78" s="1"/>
      <c r="AE78" s="1"/>
      <c r="AF78" s="1"/>
      <c r="AG78" s="1"/>
      <c r="AH78" s="1"/>
      <c r="AI78" s="1"/>
      <c r="AJ78" s="1"/>
      <c r="AK78" s="1"/>
    </row>
    <row r="79" spans="1:37" ht="14.25" customHeight="1">
      <c r="A79" s="1"/>
      <c r="B79" s="333" t="s">
        <v>571</v>
      </c>
      <c r="C79" s="334"/>
      <c r="D79" s="334"/>
      <c r="E79" s="334"/>
      <c r="F79" s="334"/>
      <c r="G79" s="335" t="e">
        <f>SUM(G77:R77)</f>
        <v>#REF!</v>
      </c>
      <c r="H79" s="1"/>
      <c r="I79" s="1"/>
      <c r="J79" s="1"/>
      <c r="K79" s="1"/>
      <c r="L79" s="1"/>
      <c r="M79" s="1"/>
      <c r="N79" s="1"/>
      <c r="O79" s="1"/>
      <c r="P79" s="229"/>
      <c r="Q79" s="1"/>
      <c r="R79" s="1"/>
      <c r="S79" s="1"/>
      <c r="T79" s="1"/>
      <c r="U79" s="1"/>
      <c r="V79" s="1"/>
      <c r="W79" s="1"/>
      <c r="X79" s="1"/>
      <c r="Y79" s="1"/>
      <c r="Z79" s="1"/>
      <c r="AA79" s="1"/>
      <c r="AB79" s="1"/>
      <c r="AC79" s="1"/>
      <c r="AD79" s="1"/>
      <c r="AE79" s="1"/>
      <c r="AF79" s="1"/>
      <c r="AG79" s="1"/>
      <c r="AH79" s="1"/>
      <c r="AI79" s="1"/>
      <c r="AJ79" s="1"/>
      <c r="AK79" s="1"/>
    </row>
    <row r="80" spans="1:37" ht="14.25" customHeight="1">
      <c r="A80" s="1"/>
      <c r="B80" s="336" t="s">
        <v>572</v>
      </c>
      <c r="C80" s="1"/>
      <c r="D80" s="1"/>
      <c r="E80" s="1"/>
      <c r="F80" s="1"/>
      <c r="G80" s="337" t="e">
        <f t="array" ref="G80">NPV($L$15,H77:R77)</f>
        <v>#REF!</v>
      </c>
      <c r="H80" s="1"/>
      <c r="I80" s="1"/>
      <c r="J80" s="1"/>
      <c r="K80" s="1"/>
      <c r="L80" s="1"/>
      <c r="M80" s="1"/>
      <c r="N80" s="1"/>
      <c r="O80" s="1"/>
      <c r="P80" s="229"/>
      <c r="Q80" s="1"/>
      <c r="R80" s="1"/>
      <c r="S80" s="1"/>
      <c r="T80" s="1"/>
      <c r="U80" s="1"/>
      <c r="V80" s="1"/>
      <c r="W80" s="1"/>
      <c r="X80" s="1"/>
      <c r="Y80" s="1"/>
      <c r="Z80" s="1"/>
      <c r="AA80" s="1"/>
      <c r="AB80" s="1"/>
      <c r="AC80" s="1"/>
      <c r="AD80" s="1"/>
      <c r="AE80" s="1"/>
      <c r="AF80" s="1"/>
      <c r="AG80" s="1"/>
      <c r="AH80" s="1"/>
      <c r="AI80" s="1"/>
      <c r="AJ80" s="1"/>
      <c r="AK80" s="1"/>
    </row>
    <row r="81" spans="1:37" ht="14.25" customHeight="1">
      <c r="A81" s="1"/>
      <c r="B81" s="336" t="s">
        <v>573</v>
      </c>
      <c r="C81" s="1"/>
      <c r="D81" s="1"/>
      <c r="E81" s="1"/>
      <c r="F81" s="1"/>
      <c r="G81" s="337" t="e">
        <f>G80+G77</f>
        <v>#REF!</v>
      </c>
      <c r="H81" s="1"/>
      <c r="I81" s="1"/>
      <c r="J81" s="1"/>
      <c r="K81" s="1"/>
      <c r="L81" s="1"/>
      <c r="M81" s="1"/>
      <c r="N81" s="1"/>
      <c r="O81" s="1"/>
      <c r="P81" s="229"/>
      <c r="Q81" s="1"/>
      <c r="R81" s="1"/>
      <c r="S81" s="1"/>
      <c r="T81" s="1"/>
      <c r="U81" s="1"/>
      <c r="V81" s="1"/>
      <c r="W81" s="1"/>
      <c r="X81" s="1"/>
      <c r="Y81" s="1"/>
      <c r="Z81" s="1"/>
      <c r="AA81" s="1"/>
      <c r="AB81" s="1"/>
      <c r="AC81" s="1"/>
      <c r="AD81" s="1"/>
      <c r="AE81" s="1"/>
      <c r="AF81" s="1"/>
      <c r="AG81" s="1"/>
      <c r="AH81" s="1"/>
      <c r="AI81" s="1"/>
      <c r="AJ81" s="1"/>
      <c r="AK81" s="1"/>
    </row>
    <row r="82" spans="1:37" ht="14.25" customHeight="1">
      <c r="A82" s="1"/>
      <c r="B82" s="336" t="s">
        <v>579</v>
      </c>
      <c r="C82" s="1"/>
      <c r="D82" s="1"/>
      <c r="E82" s="1"/>
      <c r="F82" s="1"/>
      <c r="G82" s="342" t="e">
        <f>IRR(G77:R77)</f>
        <v>#VALUE!</v>
      </c>
      <c r="H82" s="1"/>
      <c r="I82" s="1"/>
      <c r="J82" s="1"/>
      <c r="K82" s="1"/>
      <c r="L82" s="1"/>
      <c r="M82" s="1"/>
      <c r="N82" s="1"/>
      <c r="O82" s="1"/>
      <c r="P82" s="229"/>
      <c r="Q82" s="1"/>
      <c r="R82" s="1"/>
      <c r="S82" s="1"/>
      <c r="T82" s="1"/>
      <c r="U82" s="1"/>
      <c r="V82" s="1"/>
      <c r="W82" s="1"/>
      <c r="X82" s="1"/>
      <c r="Y82" s="1"/>
      <c r="Z82" s="1"/>
      <c r="AA82" s="1"/>
      <c r="AB82" s="1"/>
      <c r="AC82" s="1"/>
      <c r="AD82" s="1"/>
      <c r="AE82" s="1"/>
      <c r="AF82" s="1"/>
      <c r="AG82" s="1"/>
      <c r="AH82" s="1"/>
      <c r="AI82" s="1"/>
      <c r="AJ82" s="1"/>
      <c r="AK82" s="1"/>
    </row>
    <row r="83" spans="1:37" ht="14.25" customHeight="1">
      <c r="A83" s="1"/>
      <c r="B83" s="339" t="s">
        <v>59</v>
      </c>
      <c r="C83" s="340"/>
      <c r="D83" s="340"/>
      <c r="E83" s="340"/>
      <c r="F83" s="340"/>
      <c r="G83" s="341" t="e">
        <f>(G79/-G77)+1</f>
        <v>#REF!</v>
      </c>
      <c r="H83" s="1"/>
      <c r="I83" s="1"/>
      <c r="J83" s="1"/>
      <c r="K83" s="1"/>
      <c r="L83" s="1"/>
      <c r="M83" s="1"/>
      <c r="N83" s="1"/>
      <c r="O83" s="1"/>
      <c r="P83" s="229"/>
      <c r="Q83" s="1"/>
      <c r="R83" s="1"/>
      <c r="S83" s="1"/>
      <c r="T83" s="1"/>
      <c r="U83" s="1"/>
      <c r="V83" s="1"/>
      <c r="W83" s="1"/>
      <c r="X83" s="1"/>
      <c r="Y83" s="1"/>
      <c r="Z83" s="1"/>
      <c r="AA83" s="1"/>
      <c r="AB83" s="1"/>
      <c r="AC83" s="1"/>
      <c r="AD83" s="1"/>
      <c r="AE83" s="1"/>
      <c r="AF83" s="1"/>
      <c r="AG83" s="1"/>
      <c r="AH83" s="1"/>
      <c r="AI83" s="1"/>
      <c r="AJ83" s="1"/>
      <c r="AK83" s="1"/>
    </row>
    <row r="84" spans="1:37" ht="14.25" customHeight="1">
      <c r="A84" s="1"/>
      <c r="B84" s="1"/>
      <c r="C84" s="1"/>
      <c r="D84" s="1"/>
      <c r="E84" s="1"/>
      <c r="F84" s="1"/>
      <c r="G84" s="1"/>
      <c r="H84" s="1"/>
      <c r="I84" s="1"/>
      <c r="J84" s="1"/>
      <c r="K84" s="1"/>
      <c r="L84" s="1"/>
      <c r="M84" s="1"/>
      <c r="N84" s="1"/>
      <c r="O84" s="1"/>
      <c r="P84" s="229"/>
      <c r="Q84" s="1"/>
      <c r="R84" s="1"/>
      <c r="S84" s="1"/>
      <c r="T84" s="1"/>
      <c r="U84" s="1"/>
      <c r="V84" s="1"/>
      <c r="W84" s="1"/>
      <c r="X84" s="1"/>
      <c r="Y84" s="1"/>
      <c r="Z84" s="1"/>
      <c r="AA84" s="1"/>
      <c r="AB84" s="1"/>
      <c r="AC84" s="1"/>
      <c r="AD84" s="1"/>
      <c r="AE84" s="1"/>
      <c r="AF84" s="1"/>
      <c r="AG84" s="1"/>
      <c r="AH84" s="1"/>
      <c r="AI84" s="1"/>
      <c r="AJ84" s="1"/>
      <c r="AK84" s="1"/>
    </row>
    <row r="85" spans="1:37" ht="14.25" customHeight="1">
      <c r="A85" s="1" t="s">
        <v>517</v>
      </c>
      <c r="B85" s="314" t="s">
        <v>650</v>
      </c>
      <c r="C85" s="314"/>
      <c r="D85" s="314"/>
      <c r="E85" s="314"/>
      <c r="F85" s="314"/>
      <c r="G85" s="314"/>
      <c r="H85" s="314"/>
      <c r="I85" s="314"/>
      <c r="J85" s="314"/>
      <c r="K85" s="314"/>
      <c r="L85" s="314"/>
      <c r="M85" s="314"/>
      <c r="N85" s="314"/>
      <c r="O85" s="314"/>
      <c r="P85" s="230"/>
      <c r="Q85" s="314"/>
      <c r="R85" s="314"/>
      <c r="S85" s="314"/>
      <c r="T85" s="314"/>
      <c r="U85" s="314"/>
      <c r="V85" s="314"/>
      <c r="W85" s="314"/>
      <c r="X85" s="314"/>
      <c r="Y85" s="314"/>
      <c r="Z85" s="314"/>
      <c r="AA85" s="314"/>
      <c r="AB85" s="314"/>
      <c r="AC85" s="314"/>
      <c r="AD85" s="314"/>
      <c r="AE85" s="314"/>
      <c r="AF85" s="314"/>
      <c r="AG85" s="314"/>
      <c r="AH85" s="314"/>
      <c r="AI85" s="314"/>
      <c r="AJ85" s="314"/>
      <c r="AK85" s="314"/>
    </row>
    <row r="86" spans="1:37" ht="14.25" customHeight="1">
      <c r="A86" s="1"/>
      <c r="B86" s="1"/>
      <c r="C86" s="1"/>
      <c r="D86" s="1"/>
      <c r="E86" s="1"/>
      <c r="F86" s="229" t="s">
        <v>651</v>
      </c>
      <c r="G86" s="229"/>
      <c r="H86" s="229"/>
      <c r="I86" s="229"/>
      <c r="J86" s="229"/>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4.25" customHeight="1">
      <c r="A87" s="1"/>
      <c r="B87" s="1"/>
      <c r="C87" s="1"/>
      <c r="D87" s="1"/>
      <c r="E87" s="343" t="e">
        <f>G82</f>
        <v>#VALUE!</v>
      </c>
      <c r="F87" s="229">
        <v>3</v>
      </c>
      <c r="G87" s="229">
        <v>4</v>
      </c>
      <c r="H87" s="229">
        <v>5</v>
      </c>
      <c r="I87" s="229">
        <v>6</v>
      </c>
      <c r="J87" s="229">
        <v>7</v>
      </c>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4.25" customHeight="1">
      <c r="A88" s="1"/>
      <c r="B88" s="1"/>
      <c r="C88" s="1610" t="s">
        <v>192</v>
      </c>
      <c r="D88" s="1533"/>
      <c r="E88" s="344">
        <v>0.05</v>
      </c>
      <c r="F88" s="345"/>
      <c r="G88" s="346" t="e">
        <v>#NUM!</v>
      </c>
      <c r="H88" s="346" t="e">
        <v>#NUM!</v>
      </c>
      <c r="I88" s="346" t="e">
        <v>#NUM!</v>
      </c>
      <c r="J88" s="347" t="e">
        <v>#NUM!</v>
      </c>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4.25" customHeight="1">
      <c r="A89" s="1"/>
      <c r="B89" s="1"/>
      <c r="C89" s="1533"/>
      <c r="D89" s="1533"/>
      <c r="E89" s="344">
        <v>5.2499999999999998E-2</v>
      </c>
      <c r="F89" s="348" t="e">
        <v>#NUM!</v>
      </c>
      <c r="G89" s="345" t="e">
        <v>#NUM!</v>
      </c>
      <c r="H89" s="346" t="e">
        <v>#NUM!</v>
      </c>
      <c r="I89" s="347" t="e">
        <v>#NUM!</v>
      </c>
      <c r="J89" s="349" t="e">
        <v>#NUM!</v>
      </c>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4.25" customHeight="1">
      <c r="A90" s="1"/>
      <c r="B90" s="1"/>
      <c r="C90" s="1533"/>
      <c r="D90" s="1533"/>
      <c r="E90" s="344">
        <v>5.5E-2</v>
      </c>
      <c r="F90" s="348" t="e">
        <v>#NUM!</v>
      </c>
      <c r="G90" s="348" t="e">
        <v>#NUM!</v>
      </c>
      <c r="H90" s="350" t="e">
        <v>#NUM!</v>
      </c>
      <c r="I90" s="349" t="e">
        <v>#NUM!</v>
      </c>
      <c r="J90" s="349" t="e">
        <v>#NUM!</v>
      </c>
      <c r="K90" s="329"/>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4.25" customHeight="1">
      <c r="A91" s="1"/>
      <c r="B91" s="1"/>
      <c r="C91" s="1533"/>
      <c r="D91" s="1533"/>
      <c r="E91" s="344">
        <v>5.7500000000000002E-2</v>
      </c>
      <c r="F91" s="348" t="e">
        <v>#NUM!</v>
      </c>
      <c r="G91" s="351" t="e">
        <v>#NUM!</v>
      </c>
      <c r="H91" s="352" t="e">
        <v>#NUM!</v>
      </c>
      <c r="I91" s="353" t="e">
        <v>#NUM!</v>
      </c>
      <c r="J91" s="349" t="e">
        <v>#NUM!</v>
      </c>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4.25" customHeight="1">
      <c r="A92" s="1"/>
      <c r="B92" s="1"/>
      <c r="C92" s="1533"/>
      <c r="D92" s="1533"/>
      <c r="E92" s="344">
        <v>0.06</v>
      </c>
      <c r="F92" s="351" t="e">
        <v>#NUM!</v>
      </c>
      <c r="G92" s="352" t="e">
        <v>#NUM!</v>
      </c>
      <c r="H92" s="352" t="e">
        <v>#NUM!</v>
      </c>
      <c r="I92" s="352" t="e">
        <v>#NUM!</v>
      </c>
      <c r="J92" s="353" t="e">
        <v>#NUM!</v>
      </c>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4.25" customHeight="1">
      <c r="A93" s="1"/>
      <c r="B93" s="1"/>
      <c r="C93" s="1"/>
      <c r="D93" s="1"/>
      <c r="E93" s="1"/>
      <c r="F93" s="1"/>
      <c r="G93" s="1"/>
      <c r="H93" s="1"/>
      <c r="I93" s="1"/>
      <c r="J93" s="1"/>
      <c r="K93" s="1"/>
      <c r="L93" s="1"/>
      <c r="M93" s="1"/>
      <c r="N93" s="1"/>
      <c r="O93" s="1"/>
      <c r="P93" s="229"/>
      <c r="Q93" s="1"/>
      <c r="R93" s="1"/>
      <c r="S93" s="1"/>
      <c r="T93" s="1"/>
      <c r="U93" s="1"/>
      <c r="V93" s="1"/>
      <c r="W93" s="1"/>
      <c r="X93" s="1"/>
      <c r="Y93" s="1"/>
      <c r="Z93" s="1"/>
      <c r="AA93" s="1"/>
      <c r="AB93" s="1"/>
      <c r="AC93" s="1"/>
      <c r="AD93" s="1"/>
      <c r="AE93" s="1"/>
      <c r="AF93" s="1"/>
      <c r="AG93" s="1"/>
      <c r="AH93" s="1"/>
      <c r="AI93" s="1"/>
      <c r="AJ93" s="1"/>
      <c r="AK93" s="1"/>
    </row>
    <row r="94" spans="1:37" ht="14.25" customHeight="1">
      <c r="A94" s="1"/>
      <c r="B94" s="1"/>
      <c r="C94" s="1"/>
      <c r="D94" s="1"/>
      <c r="E94" s="1"/>
      <c r="F94" s="1"/>
      <c r="G94" s="1"/>
      <c r="H94" s="1"/>
      <c r="I94" s="1"/>
      <c r="J94" s="1"/>
      <c r="K94" s="1"/>
      <c r="L94" s="1"/>
      <c r="M94" s="1"/>
      <c r="N94" s="1"/>
      <c r="O94" s="1"/>
      <c r="P94" s="229"/>
      <c r="Q94" s="1"/>
      <c r="R94" s="1"/>
      <c r="S94" s="1"/>
      <c r="T94" s="1"/>
      <c r="U94" s="1"/>
      <c r="V94" s="1"/>
      <c r="W94" s="1"/>
      <c r="X94" s="1"/>
      <c r="Y94" s="1"/>
      <c r="Z94" s="1"/>
      <c r="AA94" s="1"/>
      <c r="AB94" s="1"/>
      <c r="AC94" s="1"/>
      <c r="AD94" s="1"/>
      <c r="AE94" s="1"/>
      <c r="AF94" s="1"/>
      <c r="AG94" s="1"/>
      <c r="AH94" s="1"/>
      <c r="AI94" s="1"/>
      <c r="AJ94" s="1"/>
      <c r="AK94" s="1"/>
    </row>
    <row r="95" spans="1:37" ht="14.25" customHeight="1">
      <c r="A95" s="1"/>
      <c r="B95" s="1"/>
      <c r="C95" s="1"/>
      <c r="D95" s="1"/>
      <c r="E95" s="1"/>
      <c r="F95" s="1"/>
      <c r="G95" s="1"/>
      <c r="H95" s="1"/>
      <c r="I95" s="1"/>
      <c r="J95" s="1"/>
      <c r="K95" s="1"/>
      <c r="L95" s="1"/>
      <c r="M95" s="1"/>
      <c r="N95" s="1"/>
      <c r="O95" s="1"/>
      <c r="P95" s="229"/>
      <c r="Q95" s="1"/>
      <c r="R95" s="1"/>
      <c r="S95" s="1"/>
      <c r="T95" s="1"/>
      <c r="U95" s="1"/>
      <c r="V95" s="1"/>
      <c r="W95" s="1"/>
      <c r="X95" s="1"/>
      <c r="Y95" s="1"/>
      <c r="Z95" s="1"/>
      <c r="AA95" s="1"/>
      <c r="AB95" s="1"/>
      <c r="AC95" s="1"/>
      <c r="AD95" s="1"/>
      <c r="AE95" s="1"/>
      <c r="AF95" s="1"/>
      <c r="AG95" s="1"/>
      <c r="AH95" s="1"/>
      <c r="AI95" s="1"/>
      <c r="AJ95" s="1"/>
      <c r="AK95" s="1"/>
    </row>
    <row r="96" spans="1:37" ht="14.25" customHeight="1">
      <c r="A96" s="1"/>
      <c r="B96" s="1"/>
      <c r="C96" s="1"/>
      <c r="D96" s="1"/>
      <c r="E96" s="1"/>
      <c r="F96" s="1"/>
      <c r="G96" s="1"/>
      <c r="H96" s="1"/>
      <c r="I96" s="1"/>
      <c r="J96" s="1"/>
      <c r="K96" s="1"/>
      <c r="L96" s="1"/>
      <c r="M96" s="1"/>
      <c r="N96" s="1"/>
      <c r="O96" s="1"/>
      <c r="P96" s="229"/>
      <c r="Q96" s="1"/>
      <c r="R96" s="1"/>
      <c r="S96" s="1"/>
      <c r="T96" s="1"/>
      <c r="U96" s="1"/>
      <c r="V96" s="1"/>
      <c r="W96" s="1"/>
      <c r="X96" s="1"/>
      <c r="Y96" s="1"/>
      <c r="Z96" s="1"/>
      <c r="AA96" s="1"/>
      <c r="AB96" s="1"/>
      <c r="AC96" s="1"/>
      <c r="AD96" s="1"/>
      <c r="AE96" s="1"/>
      <c r="AF96" s="1"/>
      <c r="AG96" s="1"/>
      <c r="AH96" s="1"/>
      <c r="AI96" s="1"/>
      <c r="AJ96" s="1"/>
      <c r="AK96" s="1"/>
    </row>
    <row r="97" spans="1:37" ht="14.25" customHeight="1">
      <c r="A97" s="1"/>
      <c r="B97" s="1"/>
      <c r="C97" s="1"/>
      <c r="D97" s="1"/>
      <c r="E97" s="1"/>
      <c r="F97" s="1"/>
      <c r="G97" s="1"/>
      <c r="H97" s="1"/>
      <c r="I97" s="1"/>
      <c r="J97" s="1"/>
      <c r="K97" s="1"/>
      <c r="L97" s="1"/>
      <c r="M97" s="1"/>
      <c r="N97" s="1"/>
      <c r="O97" s="1"/>
      <c r="P97" s="229"/>
      <c r="Q97" s="1"/>
      <c r="R97" s="1"/>
      <c r="S97" s="1"/>
      <c r="T97" s="1"/>
      <c r="U97" s="1"/>
      <c r="V97" s="1"/>
      <c r="W97" s="1"/>
      <c r="X97" s="1"/>
      <c r="Y97" s="1"/>
      <c r="Z97" s="1"/>
      <c r="AA97" s="1"/>
      <c r="AB97" s="1"/>
      <c r="AC97" s="1"/>
      <c r="AD97" s="1"/>
      <c r="AE97" s="1"/>
      <c r="AF97" s="1"/>
      <c r="AG97" s="1"/>
      <c r="AH97" s="1"/>
      <c r="AI97" s="1"/>
      <c r="AJ97" s="1"/>
      <c r="AK97" s="1"/>
    </row>
    <row r="98" spans="1:37" ht="14.25" customHeight="1">
      <c r="A98" s="1"/>
      <c r="B98" s="1"/>
      <c r="C98" s="1"/>
      <c r="D98" s="1"/>
      <c r="E98" s="1"/>
      <c r="F98" s="1"/>
      <c r="G98" s="1"/>
      <c r="H98" s="1"/>
      <c r="I98" s="1"/>
      <c r="J98" s="1"/>
      <c r="K98" s="1"/>
      <c r="L98" s="1"/>
      <c r="M98" s="1"/>
      <c r="N98" s="1"/>
      <c r="O98" s="1"/>
      <c r="P98" s="229"/>
      <c r="Q98" s="1"/>
      <c r="R98" s="1"/>
      <c r="S98" s="1"/>
      <c r="T98" s="1"/>
      <c r="U98" s="1"/>
      <c r="V98" s="1"/>
      <c r="W98" s="1"/>
      <c r="X98" s="1"/>
      <c r="Y98" s="1"/>
      <c r="Z98" s="1"/>
      <c r="AA98" s="1"/>
      <c r="AB98" s="1"/>
      <c r="AC98" s="1"/>
      <c r="AD98" s="1"/>
      <c r="AE98" s="1"/>
      <c r="AF98" s="1"/>
      <c r="AG98" s="1"/>
      <c r="AH98" s="1"/>
      <c r="AI98" s="1"/>
      <c r="AJ98" s="1"/>
      <c r="AK98" s="1"/>
    </row>
    <row r="99" spans="1:37" ht="14.25" customHeight="1">
      <c r="A99" s="1"/>
      <c r="B99" s="1"/>
      <c r="C99" s="1"/>
      <c r="D99" s="1"/>
      <c r="E99" s="1"/>
      <c r="F99" s="1"/>
      <c r="G99" s="1"/>
      <c r="H99" s="1"/>
      <c r="I99" s="1"/>
      <c r="J99" s="1"/>
      <c r="K99" s="1"/>
      <c r="L99" s="1"/>
      <c r="M99" s="1"/>
      <c r="N99" s="1"/>
      <c r="O99" s="1"/>
      <c r="P99" s="229"/>
      <c r="Q99" s="1"/>
      <c r="R99" s="1"/>
      <c r="S99" s="1"/>
      <c r="T99" s="1"/>
      <c r="U99" s="1"/>
      <c r="V99" s="1"/>
      <c r="W99" s="1"/>
      <c r="X99" s="1"/>
      <c r="Y99" s="1"/>
      <c r="Z99" s="1"/>
      <c r="AA99" s="1"/>
      <c r="AB99" s="1"/>
      <c r="AC99" s="1"/>
      <c r="AD99" s="1"/>
      <c r="AE99" s="1"/>
      <c r="AF99" s="1"/>
      <c r="AG99" s="1"/>
      <c r="AH99" s="1"/>
      <c r="AI99" s="1"/>
      <c r="AJ99" s="1"/>
      <c r="AK99" s="1"/>
    </row>
    <row r="100" spans="1:37" ht="14.25" customHeight="1">
      <c r="A100" s="1"/>
      <c r="B100" s="1"/>
      <c r="C100" s="1"/>
      <c r="D100" s="1"/>
      <c r="E100" s="1"/>
      <c r="F100" s="1"/>
      <c r="G100" s="1"/>
      <c r="H100" s="1"/>
      <c r="I100" s="1"/>
      <c r="J100" s="1"/>
      <c r="K100" s="1"/>
      <c r="L100" s="1"/>
      <c r="M100" s="1"/>
      <c r="N100" s="1"/>
      <c r="O100" s="1"/>
      <c r="P100" s="229"/>
      <c r="Q100" s="1"/>
      <c r="R100" s="1"/>
      <c r="S100" s="1"/>
      <c r="T100" s="1"/>
      <c r="U100" s="1"/>
      <c r="V100" s="1"/>
      <c r="W100" s="1"/>
      <c r="X100" s="1"/>
      <c r="Y100" s="1"/>
      <c r="Z100" s="1"/>
      <c r="AA100" s="1"/>
      <c r="AB100" s="1"/>
      <c r="AC100" s="1"/>
      <c r="AD100" s="1"/>
      <c r="AE100" s="1"/>
      <c r="AF100" s="1"/>
      <c r="AG100" s="1"/>
      <c r="AH100" s="1"/>
      <c r="AI100" s="1"/>
      <c r="AJ100" s="1"/>
      <c r="AK100" s="1"/>
    </row>
    <row r="101" spans="1:37" ht="14.25" customHeight="1">
      <c r="A101" s="1"/>
      <c r="B101" s="1"/>
      <c r="C101" s="1"/>
      <c r="D101" s="1"/>
      <c r="E101" s="1"/>
      <c r="F101" s="1"/>
      <c r="G101" s="1"/>
      <c r="H101" s="1"/>
      <c r="I101" s="1"/>
      <c r="J101" s="1"/>
      <c r="K101" s="1"/>
      <c r="L101" s="1"/>
      <c r="M101" s="1"/>
      <c r="N101" s="1"/>
      <c r="O101" s="1"/>
      <c r="P101" s="229"/>
      <c r="Q101" s="1"/>
      <c r="R101" s="1"/>
      <c r="S101" s="1"/>
      <c r="T101" s="1"/>
      <c r="U101" s="1"/>
      <c r="V101" s="1"/>
      <c r="W101" s="1"/>
      <c r="X101" s="1"/>
      <c r="Y101" s="1"/>
      <c r="Z101" s="1"/>
      <c r="AA101" s="1"/>
      <c r="AB101" s="1"/>
      <c r="AC101" s="1"/>
      <c r="AD101" s="1"/>
      <c r="AE101" s="1"/>
      <c r="AF101" s="1"/>
      <c r="AG101" s="1"/>
      <c r="AH101" s="1"/>
      <c r="AI101" s="1"/>
      <c r="AJ101" s="1"/>
      <c r="AK101" s="1"/>
    </row>
    <row r="102" spans="1:37" ht="14.25" customHeight="1">
      <c r="A102" s="1"/>
      <c r="B102" s="1"/>
      <c r="C102" s="1"/>
      <c r="D102" s="1"/>
      <c r="E102" s="1"/>
      <c r="F102" s="1"/>
      <c r="G102" s="1"/>
      <c r="H102" s="1"/>
      <c r="I102" s="1"/>
      <c r="J102" s="1"/>
      <c r="K102" s="1"/>
      <c r="L102" s="1"/>
      <c r="M102" s="1"/>
      <c r="N102" s="1"/>
      <c r="O102" s="1"/>
      <c r="P102" s="229"/>
      <c r="Q102" s="1"/>
      <c r="R102" s="1"/>
      <c r="S102" s="1"/>
      <c r="T102" s="1"/>
      <c r="U102" s="1"/>
      <c r="V102" s="1"/>
      <c r="W102" s="1"/>
      <c r="X102" s="1"/>
      <c r="Y102" s="1"/>
      <c r="Z102" s="1"/>
      <c r="AA102" s="1"/>
      <c r="AB102" s="1"/>
      <c r="AC102" s="1"/>
      <c r="AD102" s="1"/>
      <c r="AE102" s="1"/>
      <c r="AF102" s="1"/>
      <c r="AG102" s="1"/>
      <c r="AH102" s="1"/>
      <c r="AI102" s="1"/>
      <c r="AJ102" s="1"/>
      <c r="AK102" s="1"/>
    </row>
    <row r="103" spans="1:37" ht="14.25" customHeight="1">
      <c r="A103" s="1"/>
      <c r="B103" s="1"/>
      <c r="C103" s="1"/>
      <c r="D103" s="1"/>
      <c r="E103" s="1"/>
      <c r="F103" s="1"/>
      <c r="G103" s="1"/>
      <c r="H103" s="1"/>
      <c r="I103" s="1"/>
      <c r="J103" s="1"/>
      <c r="K103" s="1"/>
      <c r="L103" s="1"/>
      <c r="M103" s="1"/>
      <c r="N103" s="1"/>
      <c r="O103" s="1"/>
      <c r="P103" s="229"/>
      <c r="Q103" s="1"/>
      <c r="R103" s="1"/>
      <c r="S103" s="1"/>
      <c r="T103" s="1"/>
      <c r="U103" s="1"/>
      <c r="V103" s="1"/>
      <c r="W103" s="1"/>
      <c r="X103" s="1"/>
      <c r="Y103" s="1"/>
      <c r="Z103" s="1"/>
      <c r="AA103" s="1"/>
      <c r="AB103" s="1"/>
      <c r="AC103" s="1"/>
      <c r="AD103" s="1"/>
      <c r="AE103" s="1"/>
      <c r="AF103" s="1"/>
      <c r="AG103" s="1"/>
      <c r="AH103" s="1"/>
      <c r="AI103" s="1"/>
      <c r="AJ103" s="1"/>
      <c r="AK103" s="1"/>
    </row>
    <row r="104" spans="1:37" ht="14.25" customHeight="1">
      <c r="A104" s="1"/>
      <c r="B104" s="1"/>
      <c r="C104" s="1"/>
      <c r="D104" s="1"/>
      <c r="E104" s="1"/>
      <c r="F104" s="1"/>
      <c r="G104" s="1"/>
      <c r="H104" s="1"/>
      <c r="I104" s="1"/>
      <c r="J104" s="1"/>
      <c r="K104" s="1"/>
      <c r="L104" s="1"/>
      <c r="M104" s="1"/>
      <c r="N104" s="1"/>
      <c r="O104" s="1"/>
      <c r="P104" s="229"/>
      <c r="Q104" s="1"/>
      <c r="R104" s="1"/>
      <c r="S104" s="1"/>
      <c r="T104" s="1"/>
      <c r="U104" s="1"/>
      <c r="V104" s="1"/>
      <c r="W104" s="1"/>
      <c r="X104" s="1"/>
      <c r="Y104" s="1"/>
      <c r="Z104" s="1"/>
      <c r="AA104" s="1"/>
      <c r="AB104" s="1"/>
      <c r="AC104" s="1"/>
      <c r="AD104" s="1"/>
      <c r="AE104" s="1"/>
      <c r="AF104" s="1"/>
      <c r="AG104" s="1"/>
      <c r="AH104" s="1"/>
      <c r="AI104" s="1"/>
      <c r="AJ104" s="1"/>
      <c r="AK104" s="1"/>
    </row>
    <row r="105" spans="1:37" ht="14.25" customHeight="1">
      <c r="A105" s="1"/>
      <c r="B105" s="1"/>
      <c r="C105" s="1"/>
      <c r="D105" s="1"/>
      <c r="E105" s="1"/>
      <c r="F105" s="1"/>
      <c r="G105" s="1"/>
      <c r="H105" s="1"/>
      <c r="I105" s="1"/>
      <c r="J105" s="1"/>
      <c r="K105" s="1"/>
      <c r="L105" s="1"/>
      <c r="M105" s="1"/>
      <c r="N105" s="1"/>
      <c r="O105" s="1"/>
      <c r="P105" s="229"/>
      <c r="Q105" s="1"/>
      <c r="R105" s="1"/>
      <c r="S105" s="1"/>
      <c r="T105" s="1"/>
      <c r="U105" s="1"/>
      <c r="V105" s="1"/>
      <c r="W105" s="1"/>
      <c r="X105" s="1"/>
      <c r="Y105" s="1"/>
      <c r="Z105" s="1"/>
      <c r="AA105" s="1"/>
      <c r="AB105" s="1"/>
      <c r="AC105" s="1"/>
      <c r="AD105" s="1"/>
      <c r="AE105" s="1"/>
      <c r="AF105" s="1"/>
      <c r="AG105" s="1"/>
      <c r="AH105" s="1"/>
      <c r="AI105" s="1"/>
      <c r="AJ105" s="1"/>
      <c r="AK105" s="1"/>
    </row>
    <row r="106" spans="1:37" ht="14.25" customHeight="1">
      <c r="A106" s="1"/>
      <c r="B106" s="1"/>
      <c r="C106" s="1"/>
      <c r="D106" s="1"/>
      <c r="E106" s="1"/>
      <c r="F106" s="1"/>
      <c r="G106" s="1"/>
      <c r="H106" s="1"/>
      <c r="I106" s="1"/>
      <c r="J106" s="1"/>
      <c r="K106" s="1"/>
      <c r="L106" s="1"/>
      <c r="M106" s="1"/>
      <c r="N106" s="1"/>
      <c r="O106" s="1"/>
      <c r="P106" s="229"/>
      <c r="Q106" s="1"/>
      <c r="R106" s="1"/>
      <c r="S106" s="1"/>
      <c r="T106" s="1"/>
      <c r="U106" s="1"/>
      <c r="V106" s="1"/>
      <c r="W106" s="1"/>
      <c r="X106" s="1"/>
      <c r="Y106" s="1"/>
      <c r="Z106" s="1"/>
      <c r="AA106" s="1"/>
      <c r="AB106" s="1"/>
      <c r="AC106" s="1"/>
      <c r="AD106" s="1"/>
      <c r="AE106" s="1"/>
      <c r="AF106" s="1"/>
      <c r="AG106" s="1"/>
      <c r="AH106" s="1"/>
      <c r="AI106" s="1"/>
      <c r="AJ106" s="1"/>
      <c r="AK106" s="1"/>
    </row>
    <row r="107" spans="1:37" ht="14.25" customHeight="1">
      <c r="A107" s="1"/>
      <c r="B107" s="1"/>
      <c r="C107" s="1"/>
      <c r="D107" s="1"/>
      <c r="E107" s="1"/>
      <c r="F107" s="1"/>
      <c r="G107" s="1"/>
      <c r="H107" s="1"/>
      <c r="I107" s="1"/>
      <c r="J107" s="1"/>
      <c r="K107" s="1"/>
      <c r="L107" s="1"/>
      <c r="M107" s="1"/>
      <c r="N107" s="1"/>
      <c r="O107" s="1"/>
      <c r="P107" s="229"/>
      <c r="Q107" s="1"/>
      <c r="R107" s="1"/>
      <c r="S107" s="1"/>
      <c r="T107" s="1"/>
      <c r="U107" s="1"/>
      <c r="V107" s="1"/>
      <c r="W107" s="1"/>
      <c r="X107" s="1"/>
      <c r="Y107" s="1"/>
      <c r="Z107" s="1"/>
      <c r="AA107" s="1"/>
      <c r="AB107" s="1"/>
      <c r="AC107" s="1"/>
      <c r="AD107" s="1"/>
      <c r="AE107" s="1"/>
      <c r="AF107" s="1"/>
      <c r="AG107" s="1"/>
      <c r="AH107" s="1"/>
      <c r="AI107" s="1"/>
      <c r="AJ107" s="1"/>
      <c r="AK107" s="1"/>
    </row>
    <row r="108" spans="1:37" ht="14.25" customHeight="1">
      <c r="A108" s="1"/>
      <c r="B108" s="1"/>
      <c r="C108" s="1"/>
      <c r="D108" s="1"/>
      <c r="E108" s="1"/>
      <c r="F108" s="1"/>
      <c r="G108" s="1"/>
      <c r="H108" s="1"/>
      <c r="I108" s="1"/>
      <c r="J108" s="1"/>
      <c r="K108" s="1"/>
      <c r="L108" s="1"/>
      <c r="M108" s="1"/>
      <c r="N108" s="1"/>
      <c r="O108" s="1"/>
      <c r="P108" s="229"/>
      <c r="Q108" s="1"/>
      <c r="R108" s="1"/>
      <c r="S108" s="1"/>
      <c r="T108" s="1"/>
      <c r="U108" s="1"/>
      <c r="V108" s="1"/>
      <c r="W108" s="1"/>
      <c r="X108" s="1"/>
      <c r="Y108" s="1"/>
      <c r="Z108" s="1"/>
      <c r="AA108" s="1"/>
      <c r="AB108" s="1"/>
      <c r="AC108" s="1"/>
      <c r="AD108" s="1"/>
      <c r="AE108" s="1"/>
      <c r="AF108" s="1"/>
      <c r="AG108" s="1"/>
      <c r="AH108" s="1"/>
      <c r="AI108" s="1"/>
      <c r="AJ108" s="1"/>
      <c r="AK108" s="1"/>
    </row>
    <row r="109" spans="1:37" ht="14.25" customHeight="1">
      <c r="A109" s="1"/>
      <c r="B109" s="1"/>
      <c r="C109" s="1"/>
      <c r="D109" s="1"/>
      <c r="E109" s="1"/>
      <c r="F109" s="1"/>
      <c r="G109" s="1"/>
      <c r="H109" s="1"/>
      <c r="I109" s="1"/>
      <c r="J109" s="1"/>
      <c r="K109" s="1"/>
      <c r="L109" s="1"/>
      <c r="M109" s="1"/>
      <c r="N109" s="1"/>
      <c r="O109" s="1"/>
      <c r="P109" s="229"/>
      <c r="Q109" s="1"/>
      <c r="R109" s="1"/>
      <c r="S109" s="1"/>
      <c r="T109" s="1"/>
      <c r="U109" s="1"/>
      <c r="V109" s="1"/>
      <c r="W109" s="1"/>
      <c r="X109" s="1"/>
      <c r="Y109" s="1"/>
      <c r="Z109" s="1"/>
      <c r="AA109" s="1"/>
      <c r="AB109" s="1"/>
      <c r="AC109" s="1"/>
      <c r="AD109" s="1"/>
      <c r="AE109" s="1"/>
      <c r="AF109" s="1"/>
      <c r="AG109" s="1"/>
      <c r="AH109" s="1"/>
      <c r="AI109" s="1"/>
      <c r="AJ109" s="1"/>
      <c r="AK109" s="1"/>
    </row>
    <row r="110" spans="1:37" ht="14.25" customHeight="1">
      <c r="A110" s="1"/>
      <c r="B110" s="1"/>
      <c r="C110" s="1"/>
      <c r="D110" s="1"/>
      <c r="E110" s="1"/>
      <c r="F110" s="1"/>
      <c r="G110" s="1"/>
      <c r="H110" s="1"/>
      <c r="I110" s="1"/>
      <c r="J110" s="1"/>
      <c r="K110" s="1"/>
      <c r="L110" s="1"/>
      <c r="M110" s="1"/>
      <c r="N110" s="1"/>
      <c r="O110" s="1"/>
      <c r="P110" s="229"/>
      <c r="Q110" s="1"/>
      <c r="R110" s="1"/>
      <c r="S110" s="1"/>
      <c r="T110" s="1"/>
      <c r="U110" s="1"/>
      <c r="V110" s="1"/>
      <c r="W110" s="1"/>
      <c r="X110" s="1"/>
      <c r="Y110" s="1"/>
      <c r="Z110" s="1"/>
      <c r="AA110" s="1"/>
      <c r="AB110" s="1"/>
      <c r="AC110" s="1"/>
      <c r="AD110" s="1"/>
      <c r="AE110" s="1"/>
      <c r="AF110" s="1"/>
      <c r="AG110" s="1"/>
      <c r="AH110" s="1"/>
      <c r="AI110" s="1"/>
      <c r="AJ110" s="1"/>
      <c r="AK110" s="1"/>
    </row>
    <row r="111" spans="1:37" ht="14.25" customHeight="1">
      <c r="A111" s="1"/>
      <c r="B111" s="1"/>
      <c r="C111" s="1"/>
      <c r="D111" s="1"/>
      <c r="E111" s="1"/>
      <c r="F111" s="1"/>
      <c r="G111" s="1"/>
      <c r="H111" s="1"/>
      <c r="I111" s="1"/>
      <c r="J111" s="1"/>
      <c r="K111" s="1"/>
      <c r="L111" s="1"/>
      <c r="M111" s="1"/>
      <c r="N111" s="1"/>
      <c r="O111" s="1"/>
      <c r="P111" s="229"/>
      <c r="Q111" s="1"/>
      <c r="R111" s="1"/>
      <c r="S111" s="1"/>
      <c r="T111" s="1"/>
      <c r="U111" s="1"/>
      <c r="V111" s="1"/>
      <c r="W111" s="1"/>
      <c r="X111" s="1"/>
      <c r="Y111" s="1"/>
      <c r="Z111" s="1"/>
      <c r="AA111" s="1"/>
      <c r="AB111" s="1"/>
      <c r="AC111" s="1"/>
      <c r="AD111" s="1"/>
      <c r="AE111" s="1"/>
      <c r="AF111" s="1"/>
      <c r="AG111" s="1"/>
      <c r="AH111" s="1"/>
      <c r="AI111" s="1"/>
      <c r="AJ111" s="1"/>
      <c r="AK111" s="1"/>
    </row>
    <row r="112" spans="1:37" ht="14.25" customHeight="1">
      <c r="A112" s="1"/>
      <c r="B112" s="1"/>
      <c r="C112" s="1"/>
      <c r="D112" s="1"/>
      <c r="E112" s="1"/>
      <c r="F112" s="1"/>
      <c r="G112" s="1"/>
      <c r="H112" s="1"/>
      <c r="I112" s="1"/>
      <c r="J112" s="1"/>
      <c r="K112" s="1"/>
      <c r="L112" s="1"/>
      <c r="M112" s="1"/>
      <c r="N112" s="1"/>
      <c r="O112" s="1"/>
      <c r="P112" s="229"/>
      <c r="Q112" s="1"/>
      <c r="R112" s="1"/>
      <c r="S112" s="1"/>
      <c r="T112" s="1"/>
      <c r="U112" s="1"/>
      <c r="V112" s="1"/>
      <c r="W112" s="1"/>
      <c r="X112" s="1"/>
      <c r="Y112" s="1"/>
      <c r="Z112" s="1"/>
      <c r="AA112" s="1"/>
      <c r="AB112" s="1"/>
      <c r="AC112" s="1"/>
      <c r="AD112" s="1"/>
      <c r="AE112" s="1"/>
      <c r="AF112" s="1"/>
      <c r="AG112" s="1"/>
      <c r="AH112" s="1"/>
      <c r="AI112" s="1"/>
      <c r="AJ112" s="1"/>
      <c r="AK112" s="1"/>
    </row>
    <row r="113" spans="1:37" ht="14.25" customHeight="1">
      <c r="A113" s="1"/>
      <c r="B113" s="1"/>
      <c r="C113" s="1"/>
      <c r="D113" s="1"/>
      <c r="E113" s="1"/>
      <c r="F113" s="1"/>
      <c r="G113" s="1"/>
      <c r="H113" s="1"/>
      <c r="I113" s="1"/>
      <c r="J113" s="1"/>
      <c r="K113" s="1"/>
      <c r="L113" s="1"/>
      <c r="M113" s="1"/>
      <c r="N113" s="1"/>
      <c r="O113" s="1"/>
      <c r="P113" s="229"/>
      <c r="Q113" s="1"/>
      <c r="R113" s="1"/>
      <c r="S113" s="1"/>
      <c r="T113" s="1"/>
      <c r="U113" s="1"/>
      <c r="V113" s="1"/>
      <c r="W113" s="1"/>
      <c r="X113" s="1"/>
      <c r="Y113" s="1"/>
      <c r="Z113" s="1"/>
      <c r="AA113" s="1"/>
      <c r="AB113" s="1"/>
      <c r="AC113" s="1"/>
      <c r="AD113" s="1"/>
      <c r="AE113" s="1"/>
      <c r="AF113" s="1"/>
      <c r="AG113" s="1"/>
      <c r="AH113" s="1"/>
      <c r="AI113" s="1"/>
      <c r="AJ113" s="1"/>
      <c r="AK113" s="1"/>
    </row>
    <row r="114" spans="1:37" ht="14.25" customHeight="1">
      <c r="A114" s="1"/>
      <c r="B114" s="1"/>
      <c r="C114" s="1"/>
      <c r="D114" s="1"/>
      <c r="E114" s="1"/>
      <c r="F114" s="1"/>
      <c r="G114" s="1"/>
      <c r="H114" s="1"/>
      <c r="I114" s="1"/>
      <c r="J114" s="1"/>
      <c r="K114" s="1"/>
      <c r="L114" s="1"/>
      <c r="M114" s="1"/>
      <c r="N114" s="1"/>
      <c r="O114" s="1"/>
      <c r="P114" s="229"/>
      <c r="Q114" s="1"/>
      <c r="R114" s="1"/>
      <c r="S114" s="1"/>
      <c r="T114" s="1"/>
      <c r="U114" s="1"/>
      <c r="V114" s="1"/>
      <c r="W114" s="1"/>
      <c r="X114" s="1"/>
      <c r="Y114" s="1"/>
      <c r="Z114" s="1"/>
      <c r="AA114" s="1"/>
      <c r="AB114" s="1"/>
      <c r="AC114" s="1"/>
      <c r="AD114" s="1"/>
      <c r="AE114" s="1"/>
      <c r="AF114" s="1"/>
      <c r="AG114" s="1"/>
      <c r="AH114" s="1"/>
      <c r="AI114" s="1"/>
      <c r="AJ114" s="1"/>
      <c r="AK114" s="1"/>
    </row>
    <row r="115" spans="1:37" ht="14.25" customHeight="1">
      <c r="A115" s="1"/>
      <c r="B115" s="1"/>
      <c r="C115" s="1"/>
      <c r="D115" s="1"/>
      <c r="E115" s="1"/>
      <c r="F115" s="1"/>
      <c r="G115" s="1"/>
      <c r="H115" s="1"/>
      <c r="I115" s="1"/>
      <c r="J115" s="1"/>
      <c r="K115" s="1"/>
      <c r="L115" s="1"/>
      <c r="M115" s="1"/>
      <c r="N115" s="1"/>
      <c r="O115" s="1"/>
      <c r="P115" s="229"/>
      <c r="Q115" s="1"/>
      <c r="R115" s="1"/>
      <c r="S115" s="1"/>
      <c r="T115" s="1"/>
      <c r="U115" s="1"/>
      <c r="V115" s="1"/>
      <c r="W115" s="1"/>
      <c r="X115" s="1"/>
      <c r="Y115" s="1"/>
      <c r="Z115" s="1"/>
      <c r="AA115" s="1"/>
      <c r="AB115" s="1"/>
      <c r="AC115" s="1"/>
      <c r="AD115" s="1"/>
      <c r="AE115" s="1"/>
      <c r="AF115" s="1"/>
      <c r="AG115" s="1"/>
      <c r="AH115" s="1"/>
      <c r="AI115" s="1"/>
      <c r="AJ115" s="1"/>
      <c r="AK115" s="1"/>
    </row>
    <row r="116" spans="1:37" ht="14.25" customHeight="1">
      <c r="A116" s="1"/>
      <c r="B116" s="1"/>
      <c r="C116" s="1"/>
      <c r="D116" s="1"/>
      <c r="E116" s="1"/>
      <c r="F116" s="1"/>
      <c r="G116" s="1"/>
      <c r="H116" s="1"/>
      <c r="I116" s="1"/>
      <c r="J116" s="1"/>
      <c r="K116" s="1"/>
      <c r="L116" s="1"/>
      <c r="M116" s="1"/>
      <c r="N116" s="1"/>
      <c r="O116" s="1"/>
      <c r="P116" s="229"/>
      <c r="Q116" s="1"/>
      <c r="R116" s="1"/>
      <c r="S116" s="1"/>
      <c r="T116" s="1"/>
      <c r="U116" s="1"/>
      <c r="V116" s="1"/>
      <c r="W116" s="1"/>
      <c r="X116" s="1"/>
      <c r="Y116" s="1"/>
      <c r="Z116" s="1"/>
      <c r="AA116" s="1"/>
      <c r="AB116" s="1"/>
      <c r="AC116" s="1"/>
      <c r="AD116" s="1"/>
      <c r="AE116" s="1"/>
      <c r="AF116" s="1"/>
      <c r="AG116" s="1"/>
      <c r="AH116" s="1"/>
      <c r="AI116" s="1"/>
      <c r="AJ116" s="1"/>
      <c r="AK116" s="1"/>
    </row>
    <row r="117" spans="1:37" ht="14.25" customHeight="1">
      <c r="A117" s="1"/>
      <c r="B117" s="1"/>
      <c r="C117" s="1"/>
      <c r="D117" s="1"/>
      <c r="E117" s="1"/>
      <c r="F117" s="1"/>
      <c r="G117" s="1"/>
      <c r="H117" s="1"/>
      <c r="I117" s="1"/>
      <c r="J117" s="1"/>
      <c r="K117" s="1"/>
      <c r="L117" s="1"/>
      <c r="M117" s="1"/>
      <c r="N117" s="1"/>
      <c r="O117" s="1"/>
      <c r="P117" s="229"/>
      <c r="Q117" s="1"/>
      <c r="R117" s="1"/>
      <c r="S117" s="1"/>
      <c r="T117" s="1"/>
      <c r="U117" s="1"/>
      <c r="V117" s="1"/>
      <c r="W117" s="1"/>
      <c r="X117" s="1"/>
      <c r="Y117" s="1"/>
      <c r="Z117" s="1"/>
      <c r="AA117" s="1"/>
      <c r="AB117" s="1"/>
      <c r="AC117" s="1"/>
      <c r="AD117" s="1"/>
      <c r="AE117" s="1"/>
      <c r="AF117" s="1"/>
      <c r="AG117" s="1"/>
      <c r="AH117" s="1"/>
      <c r="AI117" s="1"/>
      <c r="AJ117" s="1"/>
      <c r="AK117" s="1"/>
    </row>
    <row r="118" spans="1:37" ht="14.25" customHeight="1">
      <c r="A118" s="1"/>
      <c r="B118" s="1"/>
      <c r="C118" s="1"/>
      <c r="D118" s="1"/>
      <c r="E118" s="1"/>
      <c r="F118" s="1"/>
      <c r="G118" s="1"/>
      <c r="H118" s="1"/>
      <c r="I118" s="1"/>
      <c r="J118" s="1"/>
      <c r="K118" s="1"/>
      <c r="L118" s="1"/>
      <c r="M118" s="1"/>
      <c r="N118" s="1"/>
      <c r="O118" s="1"/>
      <c r="P118" s="229"/>
      <c r="Q118" s="1"/>
      <c r="R118" s="1"/>
      <c r="S118" s="1"/>
      <c r="T118" s="1"/>
      <c r="U118" s="1"/>
      <c r="V118" s="1"/>
      <c r="W118" s="1"/>
      <c r="X118" s="1"/>
      <c r="Y118" s="1"/>
      <c r="Z118" s="1"/>
      <c r="AA118" s="1"/>
      <c r="AB118" s="1"/>
      <c r="AC118" s="1"/>
      <c r="AD118" s="1"/>
      <c r="AE118" s="1"/>
      <c r="AF118" s="1"/>
      <c r="AG118" s="1"/>
      <c r="AH118" s="1"/>
      <c r="AI118" s="1"/>
      <c r="AJ118" s="1"/>
      <c r="AK118" s="1"/>
    </row>
    <row r="119" spans="1:37" ht="14.25" customHeight="1">
      <c r="A119" s="1"/>
      <c r="B119" s="1"/>
      <c r="C119" s="1"/>
      <c r="D119" s="1"/>
      <c r="E119" s="1"/>
      <c r="F119" s="1"/>
      <c r="G119" s="1"/>
      <c r="H119" s="1"/>
      <c r="I119" s="1"/>
      <c r="J119" s="1"/>
      <c r="K119" s="1"/>
      <c r="L119" s="1"/>
      <c r="M119" s="1"/>
      <c r="N119" s="1"/>
      <c r="O119" s="1"/>
      <c r="P119" s="229"/>
      <c r="Q119" s="1"/>
      <c r="R119" s="1"/>
      <c r="S119" s="1"/>
      <c r="T119" s="1"/>
      <c r="U119" s="1"/>
      <c r="V119" s="1"/>
      <c r="W119" s="1"/>
      <c r="X119" s="1"/>
      <c r="Y119" s="1"/>
      <c r="Z119" s="1"/>
      <c r="AA119" s="1"/>
      <c r="AB119" s="1"/>
      <c r="AC119" s="1"/>
      <c r="AD119" s="1"/>
      <c r="AE119" s="1"/>
      <c r="AF119" s="1"/>
      <c r="AG119" s="1"/>
      <c r="AH119" s="1"/>
      <c r="AI119" s="1"/>
      <c r="AJ119" s="1"/>
      <c r="AK119" s="1"/>
    </row>
    <row r="120" spans="1:37" ht="14.25" customHeight="1">
      <c r="A120" s="1"/>
      <c r="B120" s="1"/>
      <c r="C120" s="1"/>
      <c r="D120" s="1"/>
      <c r="E120" s="1"/>
      <c r="F120" s="1"/>
      <c r="G120" s="1"/>
      <c r="H120" s="1"/>
      <c r="I120" s="1"/>
      <c r="J120" s="1"/>
      <c r="K120" s="1"/>
      <c r="L120" s="1"/>
      <c r="M120" s="1"/>
      <c r="N120" s="1"/>
      <c r="O120" s="1"/>
      <c r="P120" s="229"/>
      <c r="Q120" s="1"/>
      <c r="R120" s="1"/>
      <c r="S120" s="1"/>
      <c r="T120" s="1"/>
      <c r="U120" s="1"/>
      <c r="V120" s="1"/>
      <c r="W120" s="1"/>
      <c r="X120" s="1"/>
      <c r="Y120" s="1"/>
      <c r="Z120" s="1"/>
      <c r="AA120" s="1"/>
      <c r="AB120" s="1"/>
      <c r="AC120" s="1"/>
      <c r="AD120" s="1"/>
      <c r="AE120" s="1"/>
      <c r="AF120" s="1"/>
      <c r="AG120" s="1"/>
      <c r="AH120" s="1"/>
      <c r="AI120" s="1"/>
      <c r="AJ120" s="1"/>
      <c r="AK120" s="1"/>
    </row>
    <row r="121" spans="1:37" ht="14.25" customHeight="1">
      <c r="A121" s="1"/>
      <c r="B121" s="1"/>
      <c r="C121" s="1"/>
      <c r="D121" s="1"/>
      <c r="E121" s="1"/>
      <c r="F121" s="1"/>
      <c r="G121" s="1"/>
      <c r="H121" s="1"/>
      <c r="I121" s="1"/>
      <c r="J121" s="1"/>
      <c r="K121" s="1"/>
      <c r="L121" s="1"/>
      <c r="M121" s="1"/>
      <c r="N121" s="1"/>
      <c r="O121" s="1"/>
      <c r="P121" s="229"/>
      <c r="Q121" s="1"/>
      <c r="R121" s="1"/>
      <c r="S121" s="1"/>
      <c r="T121" s="1"/>
      <c r="U121" s="1"/>
      <c r="V121" s="1"/>
      <c r="W121" s="1"/>
      <c r="X121" s="1"/>
      <c r="Y121" s="1"/>
      <c r="Z121" s="1"/>
      <c r="AA121" s="1"/>
      <c r="AB121" s="1"/>
      <c r="AC121" s="1"/>
      <c r="AD121" s="1"/>
      <c r="AE121" s="1"/>
      <c r="AF121" s="1"/>
      <c r="AG121" s="1"/>
      <c r="AH121" s="1"/>
      <c r="AI121" s="1"/>
      <c r="AJ121" s="1"/>
      <c r="AK121" s="1"/>
    </row>
    <row r="122" spans="1:37" ht="14.25" customHeight="1">
      <c r="A122" s="1"/>
      <c r="B122" s="1"/>
      <c r="C122" s="1"/>
      <c r="D122" s="1"/>
      <c r="E122" s="1"/>
      <c r="F122" s="1"/>
      <c r="G122" s="1"/>
      <c r="H122" s="1"/>
      <c r="I122" s="1"/>
      <c r="J122" s="1"/>
      <c r="K122" s="1"/>
      <c r="L122" s="1"/>
      <c r="M122" s="1"/>
      <c r="N122" s="1"/>
      <c r="O122" s="1"/>
      <c r="P122" s="229"/>
      <c r="Q122" s="1"/>
      <c r="R122" s="1"/>
      <c r="S122" s="1"/>
      <c r="T122" s="1"/>
      <c r="U122" s="1"/>
      <c r="V122" s="1"/>
      <c r="W122" s="1"/>
      <c r="X122" s="1"/>
      <c r="Y122" s="1"/>
      <c r="Z122" s="1"/>
      <c r="AA122" s="1"/>
      <c r="AB122" s="1"/>
      <c r="AC122" s="1"/>
      <c r="AD122" s="1"/>
      <c r="AE122" s="1"/>
      <c r="AF122" s="1"/>
      <c r="AG122" s="1"/>
      <c r="AH122" s="1"/>
      <c r="AI122" s="1"/>
      <c r="AJ122" s="1"/>
      <c r="AK122" s="1"/>
    </row>
    <row r="123" spans="1:37" ht="14.25" customHeight="1">
      <c r="A123" s="1"/>
      <c r="B123" s="1"/>
      <c r="C123" s="1"/>
      <c r="D123" s="1"/>
      <c r="E123" s="1"/>
      <c r="F123" s="1"/>
      <c r="G123" s="1"/>
      <c r="H123" s="1"/>
      <c r="I123" s="1"/>
      <c r="J123" s="1"/>
      <c r="K123" s="1"/>
      <c r="L123" s="1"/>
      <c r="M123" s="1"/>
      <c r="N123" s="1"/>
      <c r="O123" s="1"/>
      <c r="P123" s="229"/>
      <c r="Q123" s="1"/>
      <c r="R123" s="1"/>
      <c r="S123" s="1"/>
      <c r="T123" s="1"/>
      <c r="U123" s="1"/>
      <c r="V123" s="1"/>
      <c r="W123" s="1"/>
      <c r="X123" s="1"/>
      <c r="Y123" s="1"/>
      <c r="Z123" s="1"/>
      <c r="AA123" s="1"/>
      <c r="AB123" s="1"/>
      <c r="AC123" s="1"/>
      <c r="AD123" s="1"/>
      <c r="AE123" s="1"/>
      <c r="AF123" s="1"/>
      <c r="AG123" s="1"/>
      <c r="AH123" s="1"/>
      <c r="AI123" s="1"/>
      <c r="AJ123" s="1"/>
      <c r="AK123" s="1"/>
    </row>
    <row r="124" spans="1:37" ht="14.25" customHeight="1">
      <c r="A124" s="1"/>
      <c r="B124" s="1"/>
      <c r="C124" s="1"/>
      <c r="D124" s="1"/>
      <c r="E124" s="1"/>
      <c r="F124" s="1"/>
      <c r="G124" s="1"/>
      <c r="H124" s="1"/>
      <c r="I124" s="1"/>
      <c r="J124" s="1"/>
      <c r="K124" s="1"/>
      <c r="L124" s="1"/>
      <c r="M124" s="1"/>
      <c r="N124" s="1"/>
      <c r="O124" s="1"/>
      <c r="P124" s="229"/>
      <c r="Q124" s="1"/>
      <c r="R124" s="1"/>
      <c r="S124" s="1"/>
      <c r="T124" s="1"/>
      <c r="U124" s="1"/>
      <c r="V124" s="1"/>
      <c r="W124" s="1"/>
      <c r="X124" s="1"/>
      <c r="Y124" s="1"/>
      <c r="Z124" s="1"/>
      <c r="AA124" s="1"/>
      <c r="AB124" s="1"/>
      <c r="AC124" s="1"/>
      <c r="AD124" s="1"/>
      <c r="AE124" s="1"/>
      <c r="AF124" s="1"/>
      <c r="AG124" s="1"/>
      <c r="AH124" s="1"/>
      <c r="AI124" s="1"/>
      <c r="AJ124" s="1"/>
      <c r="AK124" s="1"/>
    </row>
    <row r="125" spans="1:37" ht="14.25" customHeight="1">
      <c r="A125" s="1"/>
      <c r="B125" s="1"/>
      <c r="C125" s="1"/>
      <c r="D125" s="1"/>
      <c r="E125" s="1"/>
      <c r="F125" s="1"/>
      <c r="G125" s="1"/>
      <c r="H125" s="1"/>
      <c r="I125" s="1"/>
      <c r="J125" s="1"/>
      <c r="K125" s="1"/>
      <c r="L125" s="1"/>
      <c r="M125" s="1"/>
      <c r="N125" s="1"/>
      <c r="O125" s="1"/>
      <c r="P125" s="229"/>
      <c r="Q125" s="1"/>
      <c r="R125" s="1"/>
      <c r="S125" s="1"/>
      <c r="T125" s="1"/>
      <c r="U125" s="1"/>
      <c r="V125" s="1"/>
      <c r="W125" s="1"/>
      <c r="X125" s="1"/>
      <c r="Y125" s="1"/>
      <c r="Z125" s="1"/>
      <c r="AA125" s="1"/>
      <c r="AB125" s="1"/>
      <c r="AC125" s="1"/>
      <c r="AD125" s="1"/>
      <c r="AE125" s="1"/>
      <c r="AF125" s="1"/>
      <c r="AG125" s="1"/>
      <c r="AH125" s="1"/>
      <c r="AI125" s="1"/>
      <c r="AJ125" s="1"/>
      <c r="AK125" s="1"/>
    </row>
    <row r="126" spans="1:37" ht="14.25" customHeight="1">
      <c r="A126" s="1"/>
      <c r="B126" s="1"/>
      <c r="C126" s="1"/>
      <c r="D126" s="1"/>
      <c r="E126" s="1"/>
      <c r="F126" s="1"/>
      <c r="G126" s="1"/>
      <c r="H126" s="1"/>
      <c r="I126" s="1"/>
      <c r="J126" s="1"/>
      <c r="K126" s="1"/>
      <c r="L126" s="1"/>
      <c r="M126" s="1"/>
      <c r="N126" s="1"/>
      <c r="O126" s="1"/>
      <c r="P126" s="229"/>
      <c r="Q126" s="1"/>
      <c r="R126" s="1"/>
      <c r="S126" s="1"/>
      <c r="T126" s="1"/>
      <c r="U126" s="1"/>
      <c r="V126" s="1"/>
      <c r="W126" s="1"/>
      <c r="X126" s="1"/>
      <c r="Y126" s="1"/>
      <c r="Z126" s="1"/>
      <c r="AA126" s="1"/>
      <c r="AB126" s="1"/>
      <c r="AC126" s="1"/>
      <c r="AD126" s="1"/>
      <c r="AE126" s="1"/>
      <c r="AF126" s="1"/>
      <c r="AG126" s="1"/>
      <c r="AH126" s="1"/>
      <c r="AI126" s="1"/>
      <c r="AJ126" s="1"/>
      <c r="AK126" s="1"/>
    </row>
    <row r="127" spans="1:37" ht="14.25" customHeight="1">
      <c r="A127" s="1"/>
      <c r="B127" s="1"/>
      <c r="C127" s="1"/>
      <c r="D127" s="1"/>
      <c r="E127" s="1"/>
      <c r="F127" s="1"/>
      <c r="G127" s="1"/>
      <c r="H127" s="1"/>
      <c r="I127" s="1"/>
      <c r="J127" s="1"/>
      <c r="K127" s="1"/>
      <c r="L127" s="1"/>
      <c r="M127" s="1"/>
      <c r="N127" s="1"/>
      <c r="O127" s="1"/>
      <c r="P127" s="229"/>
      <c r="Q127" s="1"/>
      <c r="R127" s="1"/>
      <c r="S127" s="1"/>
      <c r="T127" s="1"/>
      <c r="U127" s="1"/>
      <c r="V127" s="1"/>
      <c r="W127" s="1"/>
      <c r="X127" s="1"/>
      <c r="Y127" s="1"/>
      <c r="Z127" s="1"/>
      <c r="AA127" s="1"/>
      <c r="AB127" s="1"/>
      <c r="AC127" s="1"/>
      <c r="AD127" s="1"/>
      <c r="AE127" s="1"/>
      <c r="AF127" s="1"/>
      <c r="AG127" s="1"/>
      <c r="AH127" s="1"/>
      <c r="AI127" s="1"/>
      <c r="AJ127" s="1"/>
      <c r="AK127" s="1"/>
    </row>
    <row r="128" spans="1:37" ht="14.25" customHeight="1">
      <c r="A128" s="1"/>
      <c r="B128" s="1"/>
      <c r="C128" s="1"/>
      <c r="D128" s="1"/>
      <c r="E128" s="1"/>
      <c r="F128" s="1"/>
      <c r="G128" s="1"/>
      <c r="H128" s="1"/>
      <c r="I128" s="1"/>
      <c r="J128" s="1"/>
      <c r="K128" s="1"/>
      <c r="L128" s="1"/>
      <c r="M128" s="1"/>
      <c r="N128" s="1"/>
      <c r="O128" s="1"/>
      <c r="P128" s="229"/>
      <c r="Q128" s="1"/>
      <c r="R128" s="1"/>
      <c r="S128" s="1"/>
      <c r="T128" s="1"/>
      <c r="U128" s="1"/>
      <c r="V128" s="1"/>
      <c r="W128" s="1"/>
      <c r="X128" s="1"/>
      <c r="Y128" s="1"/>
      <c r="Z128" s="1"/>
      <c r="AA128" s="1"/>
      <c r="AB128" s="1"/>
      <c r="AC128" s="1"/>
      <c r="AD128" s="1"/>
      <c r="AE128" s="1"/>
      <c r="AF128" s="1"/>
      <c r="AG128" s="1"/>
      <c r="AH128" s="1"/>
      <c r="AI128" s="1"/>
      <c r="AJ128" s="1"/>
      <c r="AK128" s="1"/>
    </row>
    <row r="129" spans="1:37" ht="14.25" customHeight="1">
      <c r="A129" s="1"/>
      <c r="B129" s="1"/>
      <c r="C129" s="1"/>
      <c r="D129" s="1"/>
      <c r="E129" s="1"/>
      <c r="F129" s="1"/>
      <c r="G129" s="1"/>
      <c r="H129" s="1"/>
      <c r="I129" s="1"/>
      <c r="J129" s="1"/>
      <c r="K129" s="1"/>
      <c r="L129" s="1"/>
      <c r="M129" s="1"/>
      <c r="N129" s="1"/>
      <c r="O129" s="1"/>
      <c r="P129" s="229"/>
      <c r="Q129" s="1"/>
      <c r="R129" s="1"/>
      <c r="S129" s="1"/>
      <c r="T129" s="1"/>
      <c r="U129" s="1"/>
      <c r="V129" s="1"/>
      <c r="W129" s="1"/>
      <c r="X129" s="1"/>
      <c r="Y129" s="1"/>
      <c r="Z129" s="1"/>
      <c r="AA129" s="1"/>
      <c r="AB129" s="1"/>
      <c r="AC129" s="1"/>
      <c r="AD129" s="1"/>
      <c r="AE129" s="1"/>
      <c r="AF129" s="1"/>
      <c r="AG129" s="1"/>
      <c r="AH129" s="1"/>
      <c r="AI129" s="1"/>
      <c r="AJ129" s="1"/>
      <c r="AK129" s="1"/>
    </row>
    <row r="130" spans="1:37" ht="14.25" customHeight="1">
      <c r="A130" s="1"/>
      <c r="B130" s="1"/>
      <c r="C130" s="1"/>
      <c r="D130" s="1"/>
      <c r="E130" s="1"/>
      <c r="F130" s="1"/>
      <c r="G130" s="1"/>
      <c r="H130" s="1"/>
      <c r="I130" s="1"/>
      <c r="J130" s="1"/>
      <c r="K130" s="1"/>
      <c r="L130" s="1"/>
      <c r="M130" s="1"/>
      <c r="N130" s="1"/>
      <c r="O130" s="1"/>
      <c r="P130" s="229"/>
      <c r="Q130" s="1"/>
      <c r="R130" s="1"/>
      <c r="S130" s="1"/>
      <c r="T130" s="1"/>
      <c r="U130" s="1"/>
      <c r="V130" s="1"/>
      <c r="W130" s="1"/>
      <c r="X130" s="1"/>
      <c r="Y130" s="1"/>
      <c r="Z130" s="1"/>
      <c r="AA130" s="1"/>
      <c r="AB130" s="1"/>
      <c r="AC130" s="1"/>
      <c r="AD130" s="1"/>
      <c r="AE130" s="1"/>
      <c r="AF130" s="1"/>
      <c r="AG130" s="1"/>
      <c r="AH130" s="1"/>
      <c r="AI130" s="1"/>
      <c r="AJ130" s="1"/>
      <c r="AK130" s="1"/>
    </row>
    <row r="131" spans="1:37" ht="14.25" customHeight="1">
      <c r="A131" s="1"/>
      <c r="B131" s="1"/>
      <c r="C131" s="1"/>
      <c r="D131" s="1"/>
      <c r="E131" s="1"/>
      <c r="F131" s="1"/>
      <c r="G131" s="1"/>
      <c r="H131" s="1"/>
      <c r="I131" s="1"/>
      <c r="J131" s="1"/>
      <c r="K131" s="1"/>
      <c r="L131" s="1"/>
      <c r="M131" s="1"/>
      <c r="N131" s="1"/>
      <c r="O131" s="1"/>
      <c r="P131" s="229"/>
      <c r="Q131" s="1"/>
      <c r="R131" s="1"/>
      <c r="S131" s="1"/>
      <c r="T131" s="1"/>
      <c r="U131" s="1"/>
      <c r="V131" s="1"/>
      <c r="W131" s="1"/>
      <c r="X131" s="1"/>
      <c r="Y131" s="1"/>
      <c r="Z131" s="1"/>
      <c r="AA131" s="1"/>
      <c r="AB131" s="1"/>
      <c r="AC131" s="1"/>
      <c r="AD131" s="1"/>
      <c r="AE131" s="1"/>
      <c r="AF131" s="1"/>
      <c r="AG131" s="1"/>
      <c r="AH131" s="1"/>
      <c r="AI131" s="1"/>
      <c r="AJ131" s="1"/>
      <c r="AK131" s="1"/>
    </row>
    <row r="132" spans="1:37" ht="14.25" customHeight="1">
      <c r="A132" s="1"/>
      <c r="B132" s="1"/>
      <c r="C132" s="1"/>
      <c r="D132" s="1"/>
      <c r="E132" s="1"/>
      <c r="F132" s="1"/>
      <c r="G132" s="1"/>
      <c r="H132" s="1"/>
      <c r="I132" s="1"/>
      <c r="J132" s="1"/>
      <c r="K132" s="1"/>
      <c r="L132" s="1"/>
      <c r="M132" s="1"/>
      <c r="N132" s="1"/>
      <c r="O132" s="1"/>
      <c r="P132" s="229"/>
      <c r="Q132" s="1"/>
      <c r="R132" s="1"/>
      <c r="S132" s="1"/>
      <c r="T132" s="1"/>
      <c r="U132" s="1"/>
      <c r="V132" s="1"/>
      <c r="W132" s="1"/>
      <c r="X132" s="1"/>
      <c r="Y132" s="1"/>
      <c r="Z132" s="1"/>
      <c r="AA132" s="1"/>
      <c r="AB132" s="1"/>
      <c r="AC132" s="1"/>
      <c r="AD132" s="1"/>
      <c r="AE132" s="1"/>
      <c r="AF132" s="1"/>
      <c r="AG132" s="1"/>
      <c r="AH132" s="1"/>
      <c r="AI132" s="1"/>
      <c r="AJ132" s="1"/>
      <c r="AK132" s="1"/>
    </row>
    <row r="133" spans="1:37" ht="14.25" customHeight="1">
      <c r="A133" s="1"/>
      <c r="B133" s="1"/>
      <c r="C133" s="1"/>
      <c r="D133" s="1"/>
      <c r="E133" s="1"/>
      <c r="F133" s="1"/>
      <c r="G133" s="1"/>
      <c r="H133" s="1"/>
      <c r="I133" s="1"/>
      <c r="J133" s="1"/>
      <c r="K133" s="1"/>
      <c r="L133" s="1"/>
      <c r="M133" s="1"/>
      <c r="N133" s="1"/>
      <c r="O133" s="1"/>
      <c r="P133" s="229"/>
      <c r="Q133" s="1"/>
      <c r="R133" s="1"/>
      <c r="S133" s="1"/>
      <c r="T133" s="1"/>
      <c r="U133" s="1"/>
      <c r="V133" s="1"/>
      <c r="W133" s="1"/>
      <c r="X133" s="1"/>
      <c r="Y133" s="1"/>
      <c r="Z133" s="1"/>
      <c r="AA133" s="1"/>
      <c r="AB133" s="1"/>
      <c r="AC133" s="1"/>
      <c r="AD133" s="1"/>
      <c r="AE133" s="1"/>
      <c r="AF133" s="1"/>
      <c r="AG133" s="1"/>
      <c r="AH133" s="1"/>
      <c r="AI133" s="1"/>
      <c r="AJ133" s="1"/>
      <c r="AK133" s="1"/>
    </row>
    <row r="134" spans="1:37" ht="14.25" customHeight="1">
      <c r="A134" s="1"/>
      <c r="B134" s="1"/>
      <c r="C134" s="1"/>
      <c r="D134" s="1"/>
      <c r="E134" s="1"/>
      <c r="F134" s="1"/>
      <c r="G134" s="1"/>
      <c r="H134" s="1"/>
      <c r="I134" s="1"/>
      <c r="J134" s="1"/>
      <c r="K134" s="1"/>
      <c r="L134" s="1"/>
      <c r="M134" s="1"/>
      <c r="N134" s="1"/>
      <c r="O134" s="1"/>
      <c r="P134" s="229"/>
      <c r="Q134" s="1"/>
      <c r="R134" s="1"/>
      <c r="S134" s="1"/>
      <c r="T134" s="1"/>
      <c r="U134" s="1"/>
      <c r="V134" s="1"/>
      <c r="W134" s="1"/>
      <c r="X134" s="1"/>
      <c r="Y134" s="1"/>
      <c r="Z134" s="1"/>
      <c r="AA134" s="1"/>
      <c r="AB134" s="1"/>
      <c r="AC134" s="1"/>
      <c r="AD134" s="1"/>
      <c r="AE134" s="1"/>
      <c r="AF134" s="1"/>
      <c r="AG134" s="1"/>
      <c r="AH134" s="1"/>
      <c r="AI134" s="1"/>
      <c r="AJ134" s="1"/>
      <c r="AK134" s="1"/>
    </row>
    <row r="135" spans="1:37" ht="14.25" customHeight="1">
      <c r="A135" s="1"/>
      <c r="B135" s="1"/>
      <c r="C135" s="1"/>
      <c r="D135" s="1"/>
      <c r="E135" s="1"/>
      <c r="F135" s="1"/>
      <c r="G135" s="1"/>
      <c r="H135" s="1"/>
      <c r="I135" s="1"/>
      <c r="J135" s="1"/>
      <c r="K135" s="1"/>
      <c r="L135" s="1"/>
      <c r="M135" s="1"/>
      <c r="N135" s="1"/>
      <c r="O135" s="1"/>
      <c r="P135" s="229"/>
      <c r="Q135" s="1"/>
      <c r="R135" s="1"/>
      <c r="S135" s="1"/>
      <c r="T135" s="1"/>
      <c r="U135" s="1"/>
      <c r="V135" s="1"/>
      <c r="W135" s="1"/>
      <c r="X135" s="1"/>
      <c r="Y135" s="1"/>
      <c r="Z135" s="1"/>
      <c r="AA135" s="1"/>
      <c r="AB135" s="1"/>
      <c r="AC135" s="1"/>
      <c r="AD135" s="1"/>
      <c r="AE135" s="1"/>
      <c r="AF135" s="1"/>
      <c r="AG135" s="1"/>
      <c r="AH135" s="1"/>
      <c r="AI135" s="1"/>
      <c r="AJ135" s="1"/>
      <c r="AK135" s="1"/>
    </row>
    <row r="136" spans="1:37" ht="14.25" customHeight="1">
      <c r="A136" s="1"/>
      <c r="B136" s="1"/>
      <c r="C136" s="1"/>
      <c r="D136" s="1"/>
      <c r="E136" s="1"/>
      <c r="F136" s="1"/>
      <c r="G136" s="1"/>
      <c r="H136" s="1"/>
      <c r="I136" s="1"/>
      <c r="J136" s="1"/>
      <c r="K136" s="1"/>
      <c r="L136" s="1"/>
      <c r="M136" s="1"/>
      <c r="N136" s="1"/>
      <c r="O136" s="1"/>
      <c r="P136" s="229"/>
      <c r="Q136" s="1"/>
      <c r="R136" s="1"/>
      <c r="S136" s="1"/>
      <c r="T136" s="1"/>
      <c r="U136" s="1"/>
      <c r="V136" s="1"/>
      <c r="W136" s="1"/>
      <c r="X136" s="1"/>
      <c r="Y136" s="1"/>
      <c r="Z136" s="1"/>
      <c r="AA136" s="1"/>
      <c r="AB136" s="1"/>
      <c r="AC136" s="1"/>
      <c r="AD136" s="1"/>
      <c r="AE136" s="1"/>
      <c r="AF136" s="1"/>
      <c r="AG136" s="1"/>
      <c r="AH136" s="1"/>
      <c r="AI136" s="1"/>
      <c r="AJ136" s="1"/>
      <c r="AK136" s="1"/>
    </row>
    <row r="137" spans="1:37" ht="14.25" customHeight="1">
      <c r="A137" s="1"/>
      <c r="B137" s="1"/>
      <c r="C137" s="1"/>
      <c r="D137" s="1"/>
      <c r="E137" s="1"/>
      <c r="F137" s="1"/>
      <c r="G137" s="1"/>
      <c r="H137" s="1"/>
      <c r="I137" s="1"/>
      <c r="J137" s="1"/>
      <c r="K137" s="1"/>
      <c r="L137" s="1"/>
      <c r="M137" s="1"/>
      <c r="N137" s="1"/>
      <c r="O137" s="1"/>
      <c r="P137" s="229"/>
      <c r="Q137" s="1"/>
      <c r="R137" s="1"/>
      <c r="S137" s="1"/>
      <c r="T137" s="1"/>
      <c r="U137" s="1"/>
      <c r="V137" s="1"/>
      <c r="W137" s="1"/>
      <c r="X137" s="1"/>
      <c r="Y137" s="1"/>
      <c r="Z137" s="1"/>
      <c r="AA137" s="1"/>
      <c r="AB137" s="1"/>
      <c r="AC137" s="1"/>
      <c r="AD137" s="1"/>
      <c r="AE137" s="1"/>
      <c r="AF137" s="1"/>
      <c r="AG137" s="1"/>
      <c r="AH137" s="1"/>
      <c r="AI137" s="1"/>
      <c r="AJ137" s="1"/>
      <c r="AK137" s="1"/>
    </row>
    <row r="138" spans="1:37" ht="14.25" customHeight="1">
      <c r="A138" s="1"/>
      <c r="B138" s="1"/>
      <c r="C138" s="1"/>
      <c r="D138" s="1"/>
      <c r="E138" s="1"/>
      <c r="F138" s="1"/>
      <c r="G138" s="1"/>
      <c r="H138" s="1"/>
      <c r="I138" s="1"/>
      <c r="J138" s="1"/>
      <c r="K138" s="1"/>
      <c r="L138" s="1"/>
      <c r="M138" s="1"/>
      <c r="N138" s="1"/>
      <c r="O138" s="1"/>
      <c r="P138" s="229"/>
      <c r="Q138" s="1"/>
      <c r="R138" s="1"/>
      <c r="S138" s="1"/>
      <c r="T138" s="1"/>
      <c r="U138" s="1"/>
      <c r="V138" s="1"/>
      <c r="W138" s="1"/>
      <c r="X138" s="1"/>
      <c r="Y138" s="1"/>
      <c r="Z138" s="1"/>
      <c r="AA138" s="1"/>
      <c r="AB138" s="1"/>
      <c r="AC138" s="1"/>
      <c r="AD138" s="1"/>
      <c r="AE138" s="1"/>
      <c r="AF138" s="1"/>
      <c r="AG138" s="1"/>
      <c r="AH138" s="1"/>
      <c r="AI138" s="1"/>
      <c r="AJ138" s="1"/>
      <c r="AK138" s="1"/>
    </row>
    <row r="139" spans="1:37" ht="14.25" customHeight="1">
      <c r="A139" s="1"/>
      <c r="B139" s="1"/>
      <c r="C139" s="1"/>
      <c r="D139" s="1"/>
      <c r="E139" s="1"/>
      <c r="F139" s="1"/>
      <c r="G139" s="1"/>
      <c r="H139" s="1"/>
      <c r="I139" s="1"/>
      <c r="J139" s="1"/>
      <c r="K139" s="1"/>
      <c r="L139" s="1"/>
      <c r="M139" s="1"/>
      <c r="N139" s="1"/>
      <c r="O139" s="1"/>
      <c r="P139" s="229"/>
      <c r="Q139" s="1"/>
      <c r="R139" s="1"/>
      <c r="S139" s="1"/>
      <c r="T139" s="1"/>
      <c r="U139" s="1"/>
      <c r="V139" s="1"/>
      <c r="W139" s="1"/>
      <c r="X139" s="1"/>
      <c r="Y139" s="1"/>
      <c r="Z139" s="1"/>
      <c r="AA139" s="1"/>
      <c r="AB139" s="1"/>
      <c r="AC139" s="1"/>
      <c r="AD139" s="1"/>
      <c r="AE139" s="1"/>
      <c r="AF139" s="1"/>
      <c r="AG139" s="1"/>
      <c r="AH139" s="1"/>
      <c r="AI139" s="1"/>
      <c r="AJ139" s="1"/>
      <c r="AK139" s="1"/>
    </row>
    <row r="140" spans="1:37" ht="14.25" customHeight="1">
      <c r="A140" s="1"/>
      <c r="B140" s="1"/>
      <c r="C140" s="1"/>
      <c r="D140" s="1"/>
      <c r="E140" s="1"/>
      <c r="F140" s="1"/>
      <c r="G140" s="1"/>
      <c r="H140" s="1"/>
      <c r="I140" s="1"/>
      <c r="J140" s="1"/>
      <c r="K140" s="1"/>
      <c r="L140" s="1"/>
      <c r="M140" s="1"/>
      <c r="N140" s="1"/>
      <c r="O140" s="1"/>
      <c r="P140" s="229"/>
      <c r="Q140" s="1"/>
      <c r="R140" s="1"/>
      <c r="S140" s="1"/>
      <c r="T140" s="1"/>
      <c r="U140" s="1"/>
      <c r="V140" s="1"/>
      <c r="W140" s="1"/>
      <c r="X140" s="1"/>
      <c r="Y140" s="1"/>
      <c r="Z140" s="1"/>
      <c r="AA140" s="1"/>
      <c r="AB140" s="1"/>
      <c r="AC140" s="1"/>
      <c r="AD140" s="1"/>
      <c r="AE140" s="1"/>
      <c r="AF140" s="1"/>
      <c r="AG140" s="1"/>
      <c r="AH140" s="1"/>
      <c r="AI140" s="1"/>
      <c r="AJ140" s="1"/>
      <c r="AK140" s="1"/>
    </row>
    <row r="141" spans="1:37" ht="14.25" customHeight="1">
      <c r="A141" s="1"/>
      <c r="B141" s="1"/>
      <c r="C141" s="1"/>
      <c r="D141" s="1"/>
      <c r="E141" s="1"/>
      <c r="F141" s="1"/>
      <c r="G141" s="1"/>
      <c r="H141" s="1"/>
      <c r="I141" s="1"/>
      <c r="J141" s="1"/>
      <c r="K141" s="1"/>
      <c r="L141" s="1"/>
      <c r="M141" s="1"/>
      <c r="N141" s="1"/>
      <c r="O141" s="1"/>
      <c r="P141" s="229"/>
      <c r="Q141" s="1"/>
      <c r="R141" s="1"/>
      <c r="S141" s="1"/>
      <c r="T141" s="1"/>
      <c r="U141" s="1"/>
      <c r="V141" s="1"/>
      <c r="W141" s="1"/>
      <c r="X141" s="1"/>
      <c r="Y141" s="1"/>
      <c r="Z141" s="1"/>
      <c r="AA141" s="1"/>
      <c r="AB141" s="1"/>
      <c r="AC141" s="1"/>
      <c r="AD141" s="1"/>
      <c r="AE141" s="1"/>
      <c r="AF141" s="1"/>
      <c r="AG141" s="1"/>
      <c r="AH141" s="1"/>
      <c r="AI141" s="1"/>
      <c r="AJ141" s="1"/>
      <c r="AK141" s="1"/>
    </row>
    <row r="142" spans="1:37" ht="14.25" customHeight="1">
      <c r="A142" s="1"/>
      <c r="B142" s="1"/>
      <c r="C142" s="1"/>
      <c r="D142" s="1"/>
      <c r="E142" s="1"/>
      <c r="F142" s="1"/>
      <c r="G142" s="1"/>
      <c r="H142" s="1"/>
      <c r="I142" s="1"/>
      <c r="J142" s="1"/>
      <c r="K142" s="1"/>
      <c r="L142" s="1"/>
      <c r="M142" s="1"/>
      <c r="N142" s="1"/>
      <c r="O142" s="1"/>
      <c r="P142" s="229"/>
      <c r="Q142" s="1"/>
      <c r="R142" s="1"/>
      <c r="S142" s="1"/>
      <c r="T142" s="1"/>
      <c r="U142" s="1"/>
      <c r="V142" s="1"/>
      <c r="W142" s="1"/>
      <c r="X142" s="1"/>
      <c r="Y142" s="1"/>
      <c r="Z142" s="1"/>
      <c r="AA142" s="1"/>
      <c r="AB142" s="1"/>
      <c r="AC142" s="1"/>
      <c r="AD142" s="1"/>
      <c r="AE142" s="1"/>
      <c r="AF142" s="1"/>
      <c r="AG142" s="1"/>
      <c r="AH142" s="1"/>
      <c r="AI142" s="1"/>
      <c r="AJ142" s="1"/>
      <c r="AK142" s="1"/>
    </row>
    <row r="143" spans="1:37" ht="14.25" customHeight="1">
      <c r="A143" s="1"/>
      <c r="B143" s="1"/>
      <c r="C143" s="1"/>
      <c r="D143" s="1"/>
      <c r="E143" s="1"/>
      <c r="F143" s="1"/>
      <c r="G143" s="1"/>
      <c r="H143" s="1"/>
      <c r="I143" s="1"/>
      <c r="J143" s="1"/>
      <c r="K143" s="1"/>
      <c r="L143" s="1"/>
      <c r="M143" s="1"/>
      <c r="N143" s="1"/>
      <c r="O143" s="1"/>
      <c r="P143" s="229"/>
      <c r="Q143" s="1"/>
      <c r="R143" s="1"/>
      <c r="S143" s="1"/>
      <c r="T143" s="1"/>
      <c r="U143" s="1"/>
      <c r="V143" s="1"/>
      <c r="W143" s="1"/>
      <c r="X143" s="1"/>
      <c r="Y143" s="1"/>
      <c r="Z143" s="1"/>
      <c r="AA143" s="1"/>
      <c r="AB143" s="1"/>
      <c r="AC143" s="1"/>
      <c r="AD143" s="1"/>
      <c r="AE143" s="1"/>
      <c r="AF143" s="1"/>
      <c r="AG143" s="1"/>
      <c r="AH143" s="1"/>
      <c r="AI143" s="1"/>
      <c r="AJ143" s="1"/>
      <c r="AK143" s="1"/>
    </row>
    <row r="144" spans="1:37" ht="14.25" customHeight="1">
      <c r="A144" s="1"/>
      <c r="B144" s="1"/>
      <c r="C144" s="1"/>
      <c r="D144" s="1"/>
      <c r="E144" s="1"/>
      <c r="F144" s="1"/>
      <c r="G144" s="1"/>
      <c r="H144" s="1"/>
      <c r="I144" s="1"/>
      <c r="J144" s="1"/>
      <c r="K144" s="1"/>
      <c r="L144" s="1"/>
      <c r="M144" s="1"/>
      <c r="N144" s="1"/>
      <c r="O144" s="1"/>
      <c r="P144" s="229"/>
      <c r="Q144" s="1"/>
      <c r="R144" s="1"/>
      <c r="S144" s="1"/>
      <c r="T144" s="1"/>
      <c r="U144" s="1"/>
      <c r="V144" s="1"/>
      <c r="W144" s="1"/>
      <c r="X144" s="1"/>
      <c r="Y144" s="1"/>
      <c r="Z144" s="1"/>
      <c r="AA144" s="1"/>
      <c r="AB144" s="1"/>
      <c r="AC144" s="1"/>
      <c r="AD144" s="1"/>
      <c r="AE144" s="1"/>
      <c r="AF144" s="1"/>
      <c r="AG144" s="1"/>
      <c r="AH144" s="1"/>
      <c r="AI144" s="1"/>
      <c r="AJ144" s="1"/>
      <c r="AK144" s="1"/>
    </row>
    <row r="145" spans="1:37" ht="14.25" customHeight="1">
      <c r="A145" s="1"/>
      <c r="B145" s="1"/>
      <c r="C145" s="1"/>
      <c r="D145" s="1"/>
      <c r="E145" s="1"/>
      <c r="F145" s="1"/>
      <c r="G145" s="1"/>
      <c r="H145" s="1"/>
      <c r="I145" s="1"/>
      <c r="J145" s="1"/>
      <c r="K145" s="1"/>
      <c r="L145" s="1"/>
      <c r="M145" s="1"/>
      <c r="N145" s="1"/>
      <c r="O145" s="1"/>
      <c r="P145" s="229"/>
      <c r="Q145" s="1"/>
      <c r="R145" s="1"/>
      <c r="S145" s="1"/>
      <c r="T145" s="1"/>
      <c r="U145" s="1"/>
      <c r="V145" s="1"/>
      <c r="W145" s="1"/>
      <c r="X145" s="1"/>
      <c r="Y145" s="1"/>
      <c r="Z145" s="1"/>
      <c r="AA145" s="1"/>
      <c r="AB145" s="1"/>
      <c r="AC145" s="1"/>
      <c r="AD145" s="1"/>
      <c r="AE145" s="1"/>
      <c r="AF145" s="1"/>
      <c r="AG145" s="1"/>
      <c r="AH145" s="1"/>
      <c r="AI145" s="1"/>
      <c r="AJ145" s="1"/>
      <c r="AK145" s="1"/>
    </row>
    <row r="146" spans="1:37" ht="14.25" customHeight="1">
      <c r="A146" s="1"/>
      <c r="B146" s="1"/>
      <c r="C146" s="1"/>
      <c r="D146" s="1"/>
      <c r="E146" s="1"/>
      <c r="F146" s="1"/>
      <c r="G146" s="1"/>
      <c r="H146" s="1"/>
      <c r="I146" s="1"/>
      <c r="J146" s="1"/>
      <c r="K146" s="1"/>
      <c r="L146" s="1"/>
      <c r="M146" s="1"/>
      <c r="N146" s="1"/>
      <c r="O146" s="1"/>
      <c r="P146" s="229"/>
      <c r="Q146" s="1"/>
      <c r="R146" s="1"/>
      <c r="S146" s="1"/>
      <c r="T146" s="1"/>
      <c r="U146" s="1"/>
      <c r="V146" s="1"/>
      <c r="W146" s="1"/>
      <c r="X146" s="1"/>
      <c r="Y146" s="1"/>
      <c r="Z146" s="1"/>
      <c r="AA146" s="1"/>
      <c r="AB146" s="1"/>
      <c r="AC146" s="1"/>
      <c r="AD146" s="1"/>
      <c r="AE146" s="1"/>
      <c r="AF146" s="1"/>
      <c r="AG146" s="1"/>
      <c r="AH146" s="1"/>
      <c r="AI146" s="1"/>
      <c r="AJ146" s="1"/>
      <c r="AK146" s="1"/>
    </row>
    <row r="147" spans="1:37" ht="14.25" customHeight="1">
      <c r="A147" s="1"/>
      <c r="B147" s="1"/>
      <c r="C147" s="1"/>
      <c r="D147" s="1"/>
      <c r="E147" s="1"/>
      <c r="F147" s="1"/>
      <c r="G147" s="1"/>
      <c r="H147" s="1"/>
      <c r="I147" s="1"/>
      <c r="J147" s="1"/>
      <c r="K147" s="1"/>
      <c r="L147" s="1"/>
      <c r="M147" s="1"/>
      <c r="N147" s="1"/>
      <c r="O147" s="1"/>
      <c r="P147" s="229"/>
      <c r="Q147" s="1"/>
      <c r="R147" s="1"/>
      <c r="S147" s="1"/>
      <c r="T147" s="1"/>
      <c r="U147" s="1"/>
      <c r="V147" s="1"/>
      <c r="W147" s="1"/>
      <c r="X147" s="1"/>
      <c r="Y147" s="1"/>
      <c r="Z147" s="1"/>
      <c r="AA147" s="1"/>
      <c r="AB147" s="1"/>
      <c r="AC147" s="1"/>
      <c r="AD147" s="1"/>
      <c r="AE147" s="1"/>
      <c r="AF147" s="1"/>
      <c r="AG147" s="1"/>
      <c r="AH147" s="1"/>
      <c r="AI147" s="1"/>
      <c r="AJ147" s="1"/>
      <c r="AK147" s="1"/>
    </row>
    <row r="148" spans="1:37" ht="14.25" customHeight="1">
      <c r="A148" s="1"/>
      <c r="B148" s="1"/>
      <c r="C148" s="1"/>
      <c r="D148" s="1"/>
      <c r="E148" s="1"/>
      <c r="F148" s="1"/>
      <c r="G148" s="1"/>
      <c r="H148" s="1"/>
      <c r="I148" s="1"/>
      <c r="J148" s="1"/>
      <c r="K148" s="1"/>
      <c r="L148" s="1"/>
      <c r="M148" s="1"/>
      <c r="N148" s="1"/>
      <c r="O148" s="1"/>
      <c r="P148" s="229"/>
      <c r="Q148" s="1"/>
      <c r="R148" s="1"/>
      <c r="S148" s="1"/>
      <c r="T148" s="1"/>
      <c r="U148" s="1"/>
      <c r="V148" s="1"/>
      <c r="W148" s="1"/>
      <c r="X148" s="1"/>
      <c r="Y148" s="1"/>
      <c r="Z148" s="1"/>
      <c r="AA148" s="1"/>
      <c r="AB148" s="1"/>
      <c r="AC148" s="1"/>
      <c r="AD148" s="1"/>
      <c r="AE148" s="1"/>
      <c r="AF148" s="1"/>
      <c r="AG148" s="1"/>
      <c r="AH148" s="1"/>
      <c r="AI148" s="1"/>
      <c r="AJ148" s="1"/>
      <c r="AK148" s="1"/>
    </row>
    <row r="149" spans="1:37" ht="14.25" customHeight="1">
      <c r="A149" s="1"/>
      <c r="B149" s="1"/>
      <c r="C149" s="1"/>
      <c r="D149" s="1"/>
      <c r="E149" s="1"/>
      <c r="F149" s="1"/>
      <c r="G149" s="1"/>
      <c r="H149" s="1"/>
      <c r="I149" s="1"/>
      <c r="J149" s="1"/>
      <c r="K149" s="1"/>
      <c r="L149" s="1"/>
      <c r="M149" s="1"/>
      <c r="N149" s="1"/>
      <c r="O149" s="1"/>
      <c r="P149" s="229"/>
      <c r="Q149" s="1"/>
      <c r="R149" s="1"/>
      <c r="S149" s="1"/>
      <c r="T149" s="1"/>
      <c r="U149" s="1"/>
      <c r="V149" s="1"/>
      <c r="W149" s="1"/>
      <c r="X149" s="1"/>
      <c r="Y149" s="1"/>
      <c r="Z149" s="1"/>
      <c r="AA149" s="1"/>
      <c r="AB149" s="1"/>
      <c r="AC149" s="1"/>
      <c r="AD149" s="1"/>
      <c r="AE149" s="1"/>
      <c r="AF149" s="1"/>
      <c r="AG149" s="1"/>
      <c r="AH149" s="1"/>
      <c r="AI149" s="1"/>
      <c r="AJ149" s="1"/>
      <c r="AK149" s="1"/>
    </row>
    <row r="150" spans="1:37" ht="14.25" customHeight="1">
      <c r="A150" s="1"/>
      <c r="B150" s="1"/>
      <c r="C150" s="1"/>
      <c r="D150" s="1"/>
      <c r="E150" s="1"/>
      <c r="F150" s="1"/>
      <c r="G150" s="1"/>
      <c r="H150" s="1"/>
      <c r="I150" s="1"/>
      <c r="J150" s="1"/>
      <c r="K150" s="1"/>
      <c r="L150" s="1"/>
      <c r="M150" s="1"/>
      <c r="N150" s="1"/>
      <c r="O150" s="1"/>
      <c r="P150" s="229"/>
      <c r="Q150" s="1"/>
      <c r="R150" s="1"/>
      <c r="S150" s="1"/>
      <c r="T150" s="1"/>
      <c r="U150" s="1"/>
      <c r="V150" s="1"/>
      <c r="W150" s="1"/>
      <c r="X150" s="1"/>
      <c r="Y150" s="1"/>
      <c r="Z150" s="1"/>
      <c r="AA150" s="1"/>
      <c r="AB150" s="1"/>
      <c r="AC150" s="1"/>
      <c r="AD150" s="1"/>
      <c r="AE150" s="1"/>
      <c r="AF150" s="1"/>
      <c r="AG150" s="1"/>
      <c r="AH150" s="1"/>
      <c r="AI150" s="1"/>
      <c r="AJ150" s="1"/>
      <c r="AK150" s="1"/>
    </row>
    <row r="151" spans="1:37" ht="14.25" customHeight="1">
      <c r="A151" s="1"/>
      <c r="B151" s="1"/>
      <c r="C151" s="1"/>
      <c r="D151" s="1"/>
      <c r="E151" s="1"/>
      <c r="F151" s="1"/>
      <c r="G151" s="1"/>
      <c r="H151" s="1"/>
      <c r="I151" s="1"/>
      <c r="J151" s="1"/>
      <c r="K151" s="1"/>
      <c r="L151" s="1"/>
      <c r="M151" s="1"/>
      <c r="N151" s="1"/>
      <c r="O151" s="1"/>
      <c r="P151" s="229"/>
      <c r="Q151" s="1"/>
      <c r="R151" s="1"/>
      <c r="S151" s="1"/>
      <c r="T151" s="1"/>
      <c r="U151" s="1"/>
      <c r="V151" s="1"/>
      <c r="W151" s="1"/>
      <c r="X151" s="1"/>
      <c r="Y151" s="1"/>
      <c r="Z151" s="1"/>
      <c r="AA151" s="1"/>
      <c r="AB151" s="1"/>
      <c r="AC151" s="1"/>
      <c r="AD151" s="1"/>
      <c r="AE151" s="1"/>
      <c r="AF151" s="1"/>
      <c r="AG151" s="1"/>
      <c r="AH151" s="1"/>
      <c r="AI151" s="1"/>
      <c r="AJ151" s="1"/>
      <c r="AK151" s="1"/>
    </row>
    <row r="152" spans="1:37" ht="14.25" customHeight="1">
      <c r="A152" s="1"/>
      <c r="B152" s="1"/>
      <c r="C152" s="1"/>
      <c r="D152" s="1"/>
      <c r="E152" s="1"/>
      <c r="F152" s="1"/>
      <c r="G152" s="1"/>
      <c r="H152" s="1"/>
      <c r="I152" s="1"/>
      <c r="J152" s="1"/>
      <c r="K152" s="1"/>
      <c r="L152" s="1"/>
      <c r="M152" s="1"/>
      <c r="N152" s="1"/>
      <c r="O152" s="1"/>
      <c r="P152" s="229"/>
      <c r="Q152" s="1"/>
      <c r="R152" s="1"/>
      <c r="S152" s="1"/>
      <c r="T152" s="1"/>
      <c r="U152" s="1"/>
      <c r="V152" s="1"/>
      <c r="W152" s="1"/>
      <c r="X152" s="1"/>
      <c r="Y152" s="1"/>
      <c r="Z152" s="1"/>
      <c r="AA152" s="1"/>
      <c r="AB152" s="1"/>
      <c r="AC152" s="1"/>
      <c r="AD152" s="1"/>
      <c r="AE152" s="1"/>
      <c r="AF152" s="1"/>
      <c r="AG152" s="1"/>
      <c r="AH152" s="1"/>
      <c r="AI152" s="1"/>
      <c r="AJ152" s="1"/>
      <c r="AK152" s="1"/>
    </row>
    <row r="153" spans="1:37" ht="14.25" customHeight="1">
      <c r="A153" s="1"/>
      <c r="B153" s="1"/>
      <c r="C153" s="1"/>
      <c r="D153" s="1"/>
      <c r="E153" s="1"/>
      <c r="F153" s="1"/>
      <c r="G153" s="1"/>
      <c r="H153" s="1"/>
      <c r="I153" s="1"/>
      <c r="J153" s="1"/>
      <c r="K153" s="1"/>
      <c r="L153" s="1"/>
      <c r="M153" s="1"/>
      <c r="N153" s="1"/>
      <c r="O153" s="1"/>
      <c r="P153" s="229"/>
      <c r="Q153" s="1"/>
      <c r="R153" s="1"/>
      <c r="S153" s="1"/>
      <c r="T153" s="1"/>
      <c r="U153" s="1"/>
      <c r="V153" s="1"/>
      <c r="W153" s="1"/>
      <c r="X153" s="1"/>
      <c r="Y153" s="1"/>
      <c r="Z153" s="1"/>
      <c r="AA153" s="1"/>
      <c r="AB153" s="1"/>
      <c r="AC153" s="1"/>
      <c r="AD153" s="1"/>
      <c r="AE153" s="1"/>
      <c r="AF153" s="1"/>
      <c r="AG153" s="1"/>
      <c r="AH153" s="1"/>
      <c r="AI153" s="1"/>
      <c r="AJ153" s="1"/>
      <c r="AK153" s="1"/>
    </row>
    <row r="154" spans="1:37" ht="14.25" customHeight="1">
      <c r="A154" s="1"/>
      <c r="B154" s="1"/>
      <c r="C154" s="1"/>
      <c r="D154" s="1"/>
      <c r="E154" s="1"/>
      <c r="F154" s="1"/>
      <c r="G154" s="1"/>
      <c r="H154" s="1"/>
      <c r="I154" s="1"/>
      <c r="J154" s="1"/>
      <c r="K154" s="1"/>
      <c r="L154" s="1"/>
      <c r="M154" s="1"/>
      <c r="N154" s="1"/>
      <c r="O154" s="1"/>
      <c r="P154" s="229"/>
      <c r="Q154" s="1"/>
      <c r="R154" s="1"/>
      <c r="S154" s="1"/>
      <c r="T154" s="1"/>
      <c r="U154" s="1"/>
      <c r="V154" s="1"/>
      <c r="W154" s="1"/>
      <c r="X154" s="1"/>
      <c r="Y154" s="1"/>
      <c r="Z154" s="1"/>
      <c r="AA154" s="1"/>
      <c r="AB154" s="1"/>
      <c r="AC154" s="1"/>
      <c r="AD154" s="1"/>
      <c r="AE154" s="1"/>
      <c r="AF154" s="1"/>
      <c r="AG154" s="1"/>
      <c r="AH154" s="1"/>
      <c r="AI154" s="1"/>
      <c r="AJ154" s="1"/>
      <c r="AK154" s="1"/>
    </row>
    <row r="155" spans="1:37" ht="14.25" customHeight="1">
      <c r="A155" s="1"/>
      <c r="B155" s="1"/>
      <c r="C155" s="1"/>
      <c r="D155" s="1"/>
      <c r="E155" s="1"/>
      <c r="F155" s="1"/>
      <c r="G155" s="1"/>
      <c r="H155" s="1"/>
      <c r="I155" s="1"/>
      <c r="J155" s="1"/>
      <c r="K155" s="1"/>
      <c r="L155" s="1"/>
      <c r="M155" s="1"/>
      <c r="N155" s="1"/>
      <c r="O155" s="1"/>
      <c r="P155" s="229"/>
      <c r="Q155" s="1"/>
      <c r="R155" s="1"/>
      <c r="S155" s="1"/>
      <c r="T155" s="1"/>
      <c r="U155" s="1"/>
      <c r="V155" s="1"/>
      <c r="W155" s="1"/>
      <c r="X155" s="1"/>
      <c r="Y155" s="1"/>
      <c r="Z155" s="1"/>
      <c r="AA155" s="1"/>
      <c r="AB155" s="1"/>
      <c r="AC155" s="1"/>
      <c r="AD155" s="1"/>
      <c r="AE155" s="1"/>
      <c r="AF155" s="1"/>
      <c r="AG155" s="1"/>
      <c r="AH155" s="1"/>
      <c r="AI155" s="1"/>
      <c r="AJ155" s="1"/>
      <c r="AK155" s="1"/>
    </row>
    <row r="156" spans="1:37" ht="14.25" customHeight="1">
      <c r="A156" s="1"/>
      <c r="B156" s="1"/>
      <c r="C156" s="1"/>
      <c r="D156" s="1"/>
      <c r="E156" s="1"/>
      <c r="F156" s="1"/>
      <c r="G156" s="1"/>
      <c r="H156" s="1"/>
      <c r="I156" s="1"/>
      <c r="J156" s="1"/>
      <c r="K156" s="1"/>
      <c r="L156" s="1"/>
      <c r="M156" s="1"/>
      <c r="N156" s="1"/>
      <c r="O156" s="1"/>
      <c r="P156" s="229"/>
      <c r="Q156" s="1"/>
      <c r="R156" s="1"/>
      <c r="S156" s="1"/>
      <c r="T156" s="1"/>
      <c r="U156" s="1"/>
      <c r="V156" s="1"/>
      <c r="W156" s="1"/>
      <c r="X156" s="1"/>
      <c r="Y156" s="1"/>
      <c r="Z156" s="1"/>
      <c r="AA156" s="1"/>
      <c r="AB156" s="1"/>
      <c r="AC156" s="1"/>
      <c r="AD156" s="1"/>
      <c r="AE156" s="1"/>
      <c r="AF156" s="1"/>
      <c r="AG156" s="1"/>
      <c r="AH156" s="1"/>
      <c r="AI156" s="1"/>
      <c r="AJ156" s="1"/>
      <c r="AK156" s="1"/>
    </row>
    <row r="157" spans="1:37" ht="14.25" customHeight="1">
      <c r="A157" s="1"/>
      <c r="B157" s="1"/>
      <c r="C157" s="1"/>
      <c r="D157" s="1"/>
      <c r="E157" s="1"/>
      <c r="F157" s="1"/>
      <c r="G157" s="1"/>
      <c r="H157" s="1"/>
      <c r="I157" s="1"/>
      <c r="J157" s="1"/>
      <c r="K157" s="1"/>
      <c r="L157" s="1"/>
      <c r="M157" s="1"/>
      <c r="N157" s="1"/>
      <c r="O157" s="1"/>
      <c r="P157" s="229"/>
      <c r="Q157" s="1"/>
      <c r="R157" s="1"/>
      <c r="S157" s="1"/>
      <c r="T157" s="1"/>
      <c r="U157" s="1"/>
      <c r="V157" s="1"/>
      <c r="W157" s="1"/>
      <c r="X157" s="1"/>
      <c r="Y157" s="1"/>
      <c r="Z157" s="1"/>
      <c r="AA157" s="1"/>
      <c r="AB157" s="1"/>
      <c r="AC157" s="1"/>
      <c r="AD157" s="1"/>
      <c r="AE157" s="1"/>
      <c r="AF157" s="1"/>
      <c r="AG157" s="1"/>
      <c r="AH157" s="1"/>
      <c r="AI157" s="1"/>
      <c r="AJ157" s="1"/>
      <c r="AK157" s="1"/>
    </row>
    <row r="158" spans="1:37" ht="14.25" customHeight="1">
      <c r="A158" s="1"/>
      <c r="B158" s="1"/>
      <c r="C158" s="1"/>
      <c r="D158" s="1"/>
      <c r="E158" s="1"/>
      <c r="F158" s="1"/>
      <c r="G158" s="1"/>
      <c r="H158" s="1"/>
      <c r="I158" s="1"/>
      <c r="J158" s="1"/>
      <c r="K158" s="1"/>
      <c r="L158" s="1"/>
      <c r="M158" s="1"/>
      <c r="N158" s="1"/>
      <c r="O158" s="1"/>
      <c r="P158" s="229"/>
      <c r="Q158" s="1"/>
      <c r="R158" s="1"/>
      <c r="S158" s="1"/>
      <c r="T158" s="1"/>
      <c r="U158" s="1"/>
      <c r="V158" s="1"/>
      <c r="W158" s="1"/>
      <c r="X158" s="1"/>
      <c r="Y158" s="1"/>
      <c r="Z158" s="1"/>
      <c r="AA158" s="1"/>
      <c r="AB158" s="1"/>
      <c r="AC158" s="1"/>
      <c r="AD158" s="1"/>
      <c r="AE158" s="1"/>
      <c r="AF158" s="1"/>
      <c r="AG158" s="1"/>
      <c r="AH158" s="1"/>
      <c r="AI158" s="1"/>
      <c r="AJ158" s="1"/>
      <c r="AK158" s="1"/>
    </row>
    <row r="159" spans="1:37" ht="14.25" customHeight="1">
      <c r="A159" s="1"/>
      <c r="B159" s="1"/>
      <c r="C159" s="1"/>
      <c r="D159" s="1"/>
      <c r="E159" s="1"/>
      <c r="F159" s="1"/>
      <c r="G159" s="1"/>
      <c r="H159" s="1"/>
      <c r="I159" s="1"/>
      <c r="J159" s="1"/>
      <c r="K159" s="1"/>
      <c r="L159" s="1"/>
      <c r="M159" s="1"/>
      <c r="N159" s="1"/>
      <c r="O159" s="1"/>
      <c r="P159" s="229"/>
      <c r="Q159" s="1"/>
      <c r="R159" s="1"/>
      <c r="S159" s="1"/>
      <c r="T159" s="1"/>
      <c r="U159" s="1"/>
      <c r="V159" s="1"/>
      <c r="W159" s="1"/>
      <c r="X159" s="1"/>
      <c r="Y159" s="1"/>
      <c r="Z159" s="1"/>
      <c r="AA159" s="1"/>
      <c r="AB159" s="1"/>
      <c r="AC159" s="1"/>
      <c r="AD159" s="1"/>
      <c r="AE159" s="1"/>
      <c r="AF159" s="1"/>
      <c r="AG159" s="1"/>
      <c r="AH159" s="1"/>
      <c r="AI159" s="1"/>
      <c r="AJ159" s="1"/>
      <c r="AK159" s="1"/>
    </row>
    <row r="160" spans="1:37" ht="14.25" customHeight="1">
      <c r="A160" s="1"/>
      <c r="B160" s="1"/>
      <c r="C160" s="1"/>
      <c r="D160" s="1"/>
      <c r="E160" s="1"/>
      <c r="F160" s="1"/>
      <c r="G160" s="1"/>
      <c r="H160" s="1"/>
      <c r="I160" s="1"/>
      <c r="J160" s="1"/>
      <c r="K160" s="1"/>
      <c r="L160" s="1"/>
      <c r="M160" s="1"/>
      <c r="N160" s="1"/>
      <c r="O160" s="1"/>
      <c r="P160" s="229"/>
      <c r="Q160" s="1"/>
      <c r="R160" s="1"/>
      <c r="S160" s="1"/>
      <c r="T160" s="1"/>
      <c r="U160" s="1"/>
      <c r="V160" s="1"/>
      <c r="W160" s="1"/>
      <c r="X160" s="1"/>
      <c r="Y160" s="1"/>
      <c r="Z160" s="1"/>
      <c r="AA160" s="1"/>
      <c r="AB160" s="1"/>
      <c r="AC160" s="1"/>
      <c r="AD160" s="1"/>
      <c r="AE160" s="1"/>
      <c r="AF160" s="1"/>
      <c r="AG160" s="1"/>
      <c r="AH160" s="1"/>
      <c r="AI160" s="1"/>
      <c r="AJ160" s="1"/>
      <c r="AK160" s="1"/>
    </row>
    <row r="161" spans="1:37" ht="14.25" customHeight="1">
      <c r="A161" s="1"/>
      <c r="B161" s="1"/>
      <c r="C161" s="1"/>
      <c r="D161" s="1"/>
      <c r="E161" s="1"/>
      <c r="F161" s="1"/>
      <c r="G161" s="1"/>
      <c r="H161" s="1"/>
      <c r="I161" s="1"/>
      <c r="J161" s="1"/>
      <c r="K161" s="1"/>
      <c r="L161" s="1"/>
      <c r="M161" s="1"/>
      <c r="N161" s="1"/>
      <c r="O161" s="1"/>
      <c r="P161" s="229"/>
      <c r="Q161" s="1"/>
      <c r="R161" s="1"/>
      <c r="S161" s="1"/>
      <c r="T161" s="1"/>
      <c r="U161" s="1"/>
      <c r="V161" s="1"/>
      <c r="W161" s="1"/>
      <c r="X161" s="1"/>
      <c r="Y161" s="1"/>
      <c r="Z161" s="1"/>
      <c r="AA161" s="1"/>
      <c r="AB161" s="1"/>
      <c r="AC161" s="1"/>
      <c r="AD161" s="1"/>
      <c r="AE161" s="1"/>
      <c r="AF161" s="1"/>
      <c r="AG161" s="1"/>
      <c r="AH161" s="1"/>
      <c r="AI161" s="1"/>
      <c r="AJ161" s="1"/>
      <c r="AK161" s="1"/>
    </row>
    <row r="162" spans="1:37" ht="14.25" customHeight="1">
      <c r="A162" s="1"/>
      <c r="B162" s="1"/>
      <c r="C162" s="1"/>
      <c r="D162" s="1"/>
      <c r="E162" s="1"/>
      <c r="F162" s="1"/>
      <c r="G162" s="1"/>
      <c r="H162" s="1"/>
      <c r="I162" s="1"/>
      <c r="J162" s="1"/>
      <c r="K162" s="1"/>
      <c r="L162" s="1"/>
      <c r="M162" s="1"/>
      <c r="N162" s="1"/>
      <c r="O162" s="1"/>
      <c r="P162" s="229"/>
      <c r="Q162" s="1"/>
      <c r="R162" s="1"/>
      <c r="S162" s="1"/>
      <c r="T162" s="1"/>
      <c r="U162" s="1"/>
      <c r="V162" s="1"/>
      <c r="W162" s="1"/>
      <c r="X162" s="1"/>
      <c r="Y162" s="1"/>
      <c r="Z162" s="1"/>
      <c r="AA162" s="1"/>
      <c r="AB162" s="1"/>
      <c r="AC162" s="1"/>
      <c r="AD162" s="1"/>
      <c r="AE162" s="1"/>
      <c r="AF162" s="1"/>
      <c r="AG162" s="1"/>
      <c r="AH162" s="1"/>
      <c r="AI162" s="1"/>
      <c r="AJ162" s="1"/>
      <c r="AK162" s="1"/>
    </row>
    <row r="163" spans="1:37" ht="14.25" customHeight="1">
      <c r="A163" s="1"/>
      <c r="B163" s="1"/>
      <c r="C163" s="1"/>
      <c r="D163" s="1"/>
      <c r="E163" s="1"/>
      <c r="F163" s="1"/>
      <c r="G163" s="1"/>
      <c r="H163" s="1"/>
      <c r="I163" s="1"/>
      <c r="J163" s="1"/>
      <c r="K163" s="1"/>
      <c r="L163" s="1"/>
      <c r="M163" s="1"/>
      <c r="N163" s="1"/>
      <c r="O163" s="1"/>
      <c r="P163" s="229"/>
      <c r="Q163" s="1"/>
      <c r="R163" s="1"/>
      <c r="S163" s="1"/>
      <c r="T163" s="1"/>
      <c r="U163" s="1"/>
      <c r="V163" s="1"/>
      <c r="W163" s="1"/>
      <c r="X163" s="1"/>
      <c r="Y163" s="1"/>
      <c r="Z163" s="1"/>
      <c r="AA163" s="1"/>
      <c r="AB163" s="1"/>
      <c r="AC163" s="1"/>
      <c r="AD163" s="1"/>
      <c r="AE163" s="1"/>
      <c r="AF163" s="1"/>
      <c r="AG163" s="1"/>
      <c r="AH163" s="1"/>
      <c r="AI163" s="1"/>
      <c r="AJ163" s="1"/>
      <c r="AK163" s="1"/>
    </row>
    <row r="164" spans="1:37" ht="14.25" customHeight="1">
      <c r="A164" s="1"/>
      <c r="B164" s="1"/>
      <c r="C164" s="1"/>
      <c r="D164" s="1"/>
      <c r="E164" s="1"/>
      <c r="F164" s="1"/>
      <c r="G164" s="1"/>
      <c r="H164" s="1"/>
      <c r="I164" s="1"/>
      <c r="J164" s="1"/>
      <c r="K164" s="1"/>
      <c r="L164" s="1"/>
      <c r="M164" s="1"/>
      <c r="N164" s="1"/>
      <c r="O164" s="1"/>
      <c r="P164" s="229"/>
      <c r="Q164" s="1"/>
      <c r="R164" s="1"/>
      <c r="S164" s="1"/>
      <c r="T164" s="1"/>
      <c r="U164" s="1"/>
      <c r="V164" s="1"/>
      <c r="W164" s="1"/>
      <c r="X164" s="1"/>
      <c r="Y164" s="1"/>
      <c r="Z164" s="1"/>
      <c r="AA164" s="1"/>
      <c r="AB164" s="1"/>
      <c r="AC164" s="1"/>
      <c r="AD164" s="1"/>
      <c r="AE164" s="1"/>
      <c r="AF164" s="1"/>
      <c r="AG164" s="1"/>
      <c r="AH164" s="1"/>
      <c r="AI164" s="1"/>
      <c r="AJ164" s="1"/>
      <c r="AK164" s="1"/>
    </row>
    <row r="165" spans="1:37" ht="14.25" customHeight="1">
      <c r="A165" s="1"/>
      <c r="B165" s="1"/>
      <c r="C165" s="1"/>
      <c r="D165" s="1"/>
      <c r="E165" s="1"/>
      <c r="F165" s="1"/>
      <c r="G165" s="1"/>
      <c r="H165" s="1"/>
      <c r="I165" s="1"/>
      <c r="J165" s="1"/>
      <c r="K165" s="1"/>
      <c r="L165" s="1"/>
      <c r="M165" s="1"/>
      <c r="N165" s="1"/>
      <c r="O165" s="1"/>
      <c r="P165" s="229"/>
      <c r="Q165" s="1"/>
      <c r="R165" s="1"/>
      <c r="S165" s="1"/>
      <c r="T165" s="1"/>
      <c r="U165" s="1"/>
      <c r="V165" s="1"/>
      <c r="W165" s="1"/>
      <c r="X165" s="1"/>
      <c r="Y165" s="1"/>
      <c r="Z165" s="1"/>
      <c r="AA165" s="1"/>
      <c r="AB165" s="1"/>
      <c r="AC165" s="1"/>
      <c r="AD165" s="1"/>
      <c r="AE165" s="1"/>
      <c r="AF165" s="1"/>
      <c r="AG165" s="1"/>
      <c r="AH165" s="1"/>
      <c r="AI165" s="1"/>
      <c r="AJ165" s="1"/>
      <c r="AK165" s="1"/>
    </row>
    <row r="166" spans="1:37" ht="14.25" customHeight="1">
      <c r="A166" s="1"/>
      <c r="B166" s="1"/>
      <c r="C166" s="1"/>
      <c r="D166" s="1"/>
      <c r="E166" s="1"/>
      <c r="F166" s="1"/>
      <c r="G166" s="1"/>
      <c r="H166" s="1"/>
      <c r="I166" s="1"/>
      <c r="J166" s="1"/>
      <c r="K166" s="1"/>
      <c r="L166" s="1"/>
      <c r="M166" s="1"/>
      <c r="N166" s="1"/>
      <c r="O166" s="1"/>
      <c r="P166" s="229"/>
      <c r="Q166" s="1"/>
      <c r="R166" s="1"/>
      <c r="S166" s="1"/>
      <c r="T166" s="1"/>
      <c r="U166" s="1"/>
      <c r="V166" s="1"/>
      <c r="W166" s="1"/>
      <c r="X166" s="1"/>
      <c r="Y166" s="1"/>
      <c r="Z166" s="1"/>
      <c r="AA166" s="1"/>
      <c r="AB166" s="1"/>
      <c r="AC166" s="1"/>
      <c r="AD166" s="1"/>
      <c r="AE166" s="1"/>
      <c r="AF166" s="1"/>
      <c r="AG166" s="1"/>
      <c r="AH166" s="1"/>
      <c r="AI166" s="1"/>
      <c r="AJ166" s="1"/>
      <c r="AK166" s="1"/>
    </row>
    <row r="167" spans="1:37" ht="14.25" customHeight="1">
      <c r="A167" s="1"/>
      <c r="B167" s="1"/>
      <c r="C167" s="1"/>
      <c r="D167" s="1"/>
      <c r="E167" s="1"/>
      <c r="F167" s="1"/>
      <c r="G167" s="1"/>
      <c r="H167" s="1"/>
      <c r="I167" s="1"/>
      <c r="J167" s="1"/>
      <c r="K167" s="1"/>
      <c r="L167" s="1"/>
      <c r="M167" s="1"/>
      <c r="N167" s="1"/>
      <c r="O167" s="1"/>
      <c r="P167" s="229"/>
      <c r="Q167" s="1"/>
      <c r="R167" s="1"/>
      <c r="S167" s="1"/>
      <c r="T167" s="1"/>
      <c r="U167" s="1"/>
      <c r="V167" s="1"/>
      <c r="W167" s="1"/>
      <c r="X167" s="1"/>
      <c r="Y167" s="1"/>
      <c r="Z167" s="1"/>
      <c r="AA167" s="1"/>
      <c r="AB167" s="1"/>
      <c r="AC167" s="1"/>
      <c r="AD167" s="1"/>
      <c r="AE167" s="1"/>
      <c r="AF167" s="1"/>
      <c r="AG167" s="1"/>
      <c r="AH167" s="1"/>
      <c r="AI167" s="1"/>
      <c r="AJ167" s="1"/>
      <c r="AK167" s="1"/>
    </row>
    <row r="168" spans="1:37" ht="14.25" customHeight="1">
      <c r="A168" s="1"/>
      <c r="B168" s="1"/>
      <c r="C168" s="1"/>
      <c r="D168" s="1"/>
      <c r="E168" s="1"/>
      <c r="F168" s="1"/>
      <c r="G168" s="1"/>
      <c r="H168" s="1"/>
      <c r="I168" s="1"/>
      <c r="J168" s="1"/>
      <c r="K168" s="1"/>
      <c r="L168" s="1"/>
      <c r="M168" s="1"/>
      <c r="N168" s="1"/>
      <c r="O168" s="1"/>
      <c r="P168" s="229"/>
      <c r="Q168" s="1"/>
      <c r="R168" s="1"/>
      <c r="S168" s="1"/>
      <c r="T168" s="1"/>
      <c r="U168" s="1"/>
      <c r="V168" s="1"/>
      <c r="W168" s="1"/>
      <c r="X168" s="1"/>
      <c r="Y168" s="1"/>
      <c r="Z168" s="1"/>
      <c r="AA168" s="1"/>
      <c r="AB168" s="1"/>
      <c r="AC168" s="1"/>
      <c r="AD168" s="1"/>
      <c r="AE168" s="1"/>
      <c r="AF168" s="1"/>
      <c r="AG168" s="1"/>
      <c r="AH168" s="1"/>
      <c r="AI168" s="1"/>
      <c r="AJ168" s="1"/>
      <c r="AK168" s="1"/>
    </row>
    <row r="169" spans="1:37" ht="14.25" customHeight="1">
      <c r="A169" s="1"/>
      <c r="B169" s="1"/>
      <c r="C169" s="1"/>
      <c r="D169" s="1"/>
      <c r="E169" s="1"/>
      <c r="F169" s="1"/>
      <c r="G169" s="1"/>
      <c r="H169" s="1"/>
      <c r="I169" s="1"/>
      <c r="J169" s="1"/>
      <c r="K169" s="1"/>
      <c r="L169" s="1"/>
      <c r="M169" s="1"/>
      <c r="N169" s="1"/>
      <c r="O169" s="1"/>
      <c r="P169" s="229"/>
      <c r="Q169" s="1"/>
      <c r="R169" s="1"/>
      <c r="S169" s="1"/>
      <c r="T169" s="1"/>
      <c r="U169" s="1"/>
      <c r="V169" s="1"/>
      <c r="W169" s="1"/>
      <c r="X169" s="1"/>
      <c r="Y169" s="1"/>
      <c r="Z169" s="1"/>
      <c r="AA169" s="1"/>
      <c r="AB169" s="1"/>
      <c r="AC169" s="1"/>
      <c r="AD169" s="1"/>
      <c r="AE169" s="1"/>
      <c r="AF169" s="1"/>
      <c r="AG169" s="1"/>
      <c r="AH169" s="1"/>
      <c r="AI169" s="1"/>
      <c r="AJ169" s="1"/>
      <c r="AK169" s="1"/>
    </row>
    <row r="170" spans="1:37" ht="14.25" customHeight="1">
      <c r="A170" s="1"/>
      <c r="B170" s="1"/>
      <c r="C170" s="1"/>
      <c r="D170" s="1"/>
      <c r="E170" s="1"/>
      <c r="F170" s="1"/>
      <c r="G170" s="1"/>
      <c r="H170" s="1"/>
      <c r="I170" s="1"/>
      <c r="J170" s="1"/>
      <c r="K170" s="1"/>
      <c r="L170" s="1"/>
      <c r="M170" s="1"/>
      <c r="N170" s="1"/>
      <c r="O170" s="1"/>
      <c r="P170" s="229"/>
      <c r="Q170" s="1"/>
      <c r="R170" s="1"/>
      <c r="S170" s="1"/>
      <c r="T170" s="1"/>
      <c r="U170" s="1"/>
      <c r="V170" s="1"/>
      <c r="W170" s="1"/>
      <c r="X170" s="1"/>
      <c r="Y170" s="1"/>
      <c r="Z170" s="1"/>
      <c r="AA170" s="1"/>
      <c r="AB170" s="1"/>
      <c r="AC170" s="1"/>
      <c r="AD170" s="1"/>
      <c r="AE170" s="1"/>
      <c r="AF170" s="1"/>
      <c r="AG170" s="1"/>
      <c r="AH170" s="1"/>
      <c r="AI170" s="1"/>
      <c r="AJ170" s="1"/>
      <c r="AK170" s="1"/>
    </row>
    <row r="171" spans="1:37" ht="14.25" customHeight="1">
      <c r="A171" s="1"/>
      <c r="B171" s="1"/>
      <c r="C171" s="1"/>
      <c r="D171" s="1"/>
      <c r="E171" s="1"/>
      <c r="F171" s="1"/>
      <c r="G171" s="1"/>
      <c r="H171" s="1"/>
      <c r="I171" s="1"/>
      <c r="J171" s="1"/>
      <c r="K171" s="1"/>
      <c r="L171" s="1"/>
      <c r="M171" s="1"/>
      <c r="N171" s="1"/>
      <c r="O171" s="1"/>
      <c r="P171" s="229"/>
      <c r="Q171" s="1"/>
      <c r="R171" s="1"/>
      <c r="S171" s="1"/>
      <c r="T171" s="1"/>
      <c r="U171" s="1"/>
      <c r="V171" s="1"/>
      <c r="W171" s="1"/>
      <c r="X171" s="1"/>
      <c r="Y171" s="1"/>
      <c r="Z171" s="1"/>
      <c r="AA171" s="1"/>
      <c r="AB171" s="1"/>
      <c r="AC171" s="1"/>
      <c r="AD171" s="1"/>
      <c r="AE171" s="1"/>
      <c r="AF171" s="1"/>
      <c r="AG171" s="1"/>
      <c r="AH171" s="1"/>
      <c r="AI171" s="1"/>
      <c r="AJ171" s="1"/>
      <c r="AK171" s="1"/>
    </row>
    <row r="172" spans="1:37" ht="14.25" customHeight="1">
      <c r="A172" s="1"/>
      <c r="B172" s="1"/>
      <c r="C172" s="1"/>
      <c r="D172" s="1"/>
      <c r="E172" s="1"/>
      <c r="F172" s="1"/>
      <c r="G172" s="1"/>
      <c r="H172" s="1"/>
      <c r="I172" s="1"/>
      <c r="J172" s="1"/>
      <c r="K172" s="1"/>
      <c r="L172" s="1"/>
      <c r="M172" s="1"/>
      <c r="N172" s="1"/>
      <c r="O172" s="1"/>
      <c r="P172" s="229"/>
      <c r="Q172" s="1"/>
      <c r="R172" s="1"/>
      <c r="S172" s="1"/>
      <c r="T172" s="1"/>
      <c r="U172" s="1"/>
      <c r="V172" s="1"/>
      <c r="W172" s="1"/>
      <c r="X172" s="1"/>
      <c r="Y172" s="1"/>
      <c r="Z172" s="1"/>
      <c r="AA172" s="1"/>
      <c r="AB172" s="1"/>
      <c r="AC172" s="1"/>
      <c r="AD172" s="1"/>
      <c r="AE172" s="1"/>
      <c r="AF172" s="1"/>
      <c r="AG172" s="1"/>
      <c r="AH172" s="1"/>
      <c r="AI172" s="1"/>
      <c r="AJ172" s="1"/>
      <c r="AK172" s="1"/>
    </row>
    <row r="173" spans="1:37" ht="14.25" customHeight="1">
      <c r="A173" s="1"/>
      <c r="B173" s="1"/>
      <c r="C173" s="1"/>
      <c r="D173" s="1"/>
      <c r="E173" s="1"/>
      <c r="F173" s="1"/>
      <c r="G173" s="1"/>
      <c r="H173" s="1"/>
      <c r="I173" s="1"/>
      <c r="J173" s="1"/>
      <c r="K173" s="1"/>
      <c r="L173" s="1"/>
      <c r="M173" s="1"/>
      <c r="N173" s="1"/>
      <c r="O173" s="1"/>
      <c r="P173" s="229"/>
      <c r="Q173" s="1"/>
      <c r="R173" s="1"/>
      <c r="S173" s="1"/>
      <c r="T173" s="1"/>
      <c r="U173" s="1"/>
      <c r="V173" s="1"/>
      <c r="W173" s="1"/>
      <c r="X173" s="1"/>
      <c r="Y173" s="1"/>
      <c r="Z173" s="1"/>
      <c r="AA173" s="1"/>
      <c r="AB173" s="1"/>
      <c r="AC173" s="1"/>
      <c r="AD173" s="1"/>
      <c r="AE173" s="1"/>
      <c r="AF173" s="1"/>
      <c r="AG173" s="1"/>
      <c r="AH173" s="1"/>
      <c r="AI173" s="1"/>
      <c r="AJ173" s="1"/>
      <c r="AK173" s="1"/>
    </row>
    <row r="174" spans="1:37" ht="14.25" customHeight="1">
      <c r="A174" s="1"/>
      <c r="B174" s="1"/>
      <c r="C174" s="1"/>
      <c r="D174" s="1"/>
      <c r="E174" s="1"/>
      <c r="F174" s="1"/>
      <c r="G174" s="1"/>
      <c r="H174" s="1"/>
      <c r="I174" s="1"/>
      <c r="J174" s="1"/>
      <c r="K174" s="1"/>
      <c r="L174" s="1"/>
      <c r="M174" s="1"/>
      <c r="N174" s="1"/>
      <c r="O174" s="1"/>
      <c r="P174" s="229"/>
      <c r="Q174" s="1"/>
      <c r="R174" s="1"/>
      <c r="S174" s="1"/>
      <c r="T174" s="1"/>
      <c r="U174" s="1"/>
      <c r="V174" s="1"/>
      <c r="W174" s="1"/>
      <c r="X174" s="1"/>
      <c r="Y174" s="1"/>
      <c r="Z174" s="1"/>
      <c r="AA174" s="1"/>
      <c r="AB174" s="1"/>
      <c r="AC174" s="1"/>
      <c r="AD174" s="1"/>
      <c r="AE174" s="1"/>
      <c r="AF174" s="1"/>
      <c r="AG174" s="1"/>
      <c r="AH174" s="1"/>
      <c r="AI174" s="1"/>
      <c r="AJ174" s="1"/>
      <c r="AK174" s="1"/>
    </row>
    <row r="175" spans="1:37" ht="14.25" customHeight="1">
      <c r="A175" s="1"/>
      <c r="B175" s="1"/>
      <c r="C175" s="1"/>
      <c r="D175" s="1"/>
      <c r="E175" s="1"/>
      <c r="F175" s="1"/>
      <c r="G175" s="1"/>
      <c r="H175" s="1"/>
      <c r="I175" s="1"/>
      <c r="J175" s="1"/>
      <c r="K175" s="1"/>
      <c r="L175" s="1"/>
      <c r="M175" s="1"/>
      <c r="N175" s="1"/>
      <c r="O175" s="1"/>
      <c r="P175" s="229"/>
      <c r="Q175" s="1"/>
      <c r="R175" s="1"/>
      <c r="S175" s="1"/>
      <c r="T175" s="1"/>
      <c r="U175" s="1"/>
      <c r="V175" s="1"/>
      <c r="W175" s="1"/>
      <c r="X175" s="1"/>
      <c r="Y175" s="1"/>
      <c r="Z175" s="1"/>
      <c r="AA175" s="1"/>
      <c r="AB175" s="1"/>
      <c r="AC175" s="1"/>
      <c r="AD175" s="1"/>
      <c r="AE175" s="1"/>
      <c r="AF175" s="1"/>
      <c r="AG175" s="1"/>
      <c r="AH175" s="1"/>
      <c r="AI175" s="1"/>
      <c r="AJ175" s="1"/>
      <c r="AK175" s="1"/>
    </row>
    <row r="176" spans="1:37" ht="14.25" customHeight="1">
      <c r="A176" s="1"/>
      <c r="B176" s="1"/>
      <c r="C176" s="1"/>
      <c r="D176" s="1"/>
      <c r="E176" s="1"/>
      <c r="F176" s="1"/>
      <c r="G176" s="1"/>
      <c r="H176" s="1"/>
      <c r="I176" s="1"/>
      <c r="J176" s="1"/>
      <c r="K176" s="1"/>
      <c r="L176" s="1"/>
      <c r="M176" s="1"/>
      <c r="N176" s="1"/>
      <c r="O176" s="1"/>
      <c r="P176" s="229"/>
      <c r="Q176" s="1"/>
      <c r="R176" s="1"/>
      <c r="S176" s="1"/>
      <c r="T176" s="1"/>
      <c r="U176" s="1"/>
      <c r="V176" s="1"/>
      <c r="W176" s="1"/>
      <c r="X176" s="1"/>
      <c r="Y176" s="1"/>
      <c r="Z176" s="1"/>
      <c r="AA176" s="1"/>
      <c r="AB176" s="1"/>
      <c r="AC176" s="1"/>
      <c r="AD176" s="1"/>
      <c r="AE176" s="1"/>
      <c r="AF176" s="1"/>
      <c r="AG176" s="1"/>
      <c r="AH176" s="1"/>
      <c r="AI176" s="1"/>
      <c r="AJ176" s="1"/>
      <c r="AK176" s="1"/>
    </row>
    <row r="177" spans="1:37" ht="14.25" customHeight="1">
      <c r="A177" s="1"/>
      <c r="B177" s="1"/>
      <c r="C177" s="1"/>
      <c r="D177" s="1"/>
      <c r="E177" s="1"/>
      <c r="F177" s="1"/>
      <c r="G177" s="1"/>
      <c r="H177" s="1"/>
      <c r="I177" s="1"/>
      <c r="J177" s="1"/>
      <c r="K177" s="1"/>
      <c r="L177" s="1"/>
      <c r="M177" s="1"/>
      <c r="N177" s="1"/>
      <c r="O177" s="1"/>
      <c r="P177" s="229"/>
      <c r="Q177" s="1"/>
      <c r="R177" s="1"/>
      <c r="S177" s="1"/>
      <c r="T177" s="1"/>
      <c r="U177" s="1"/>
      <c r="V177" s="1"/>
      <c r="W177" s="1"/>
      <c r="X177" s="1"/>
      <c r="Y177" s="1"/>
      <c r="Z177" s="1"/>
      <c r="AA177" s="1"/>
      <c r="AB177" s="1"/>
      <c r="AC177" s="1"/>
      <c r="AD177" s="1"/>
      <c r="AE177" s="1"/>
      <c r="AF177" s="1"/>
      <c r="AG177" s="1"/>
      <c r="AH177" s="1"/>
      <c r="AI177" s="1"/>
      <c r="AJ177" s="1"/>
      <c r="AK177" s="1"/>
    </row>
    <row r="178" spans="1:37" ht="14.25" customHeight="1">
      <c r="A178" s="1"/>
      <c r="B178" s="1"/>
      <c r="C178" s="1"/>
      <c r="D178" s="1"/>
      <c r="E178" s="1"/>
      <c r="F178" s="1"/>
      <c r="G178" s="1"/>
      <c r="H178" s="1"/>
      <c r="I178" s="1"/>
      <c r="J178" s="1"/>
      <c r="K178" s="1"/>
      <c r="L178" s="1"/>
      <c r="M178" s="1"/>
      <c r="N178" s="1"/>
      <c r="O178" s="1"/>
      <c r="P178" s="229"/>
      <c r="Q178" s="1"/>
      <c r="R178" s="1"/>
      <c r="S178" s="1"/>
      <c r="T178" s="1"/>
      <c r="U178" s="1"/>
      <c r="V178" s="1"/>
      <c r="W178" s="1"/>
      <c r="X178" s="1"/>
      <c r="Y178" s="1"/>
      <c r="Z178" s="1"/>
      <c r="AA178" s="1"/>
      <c r="AB178" s="1"/>
      <c r="AC178" s="1"/>
      <c r="AD178" s="1"/>
      <c r="AE178" s="1"/>
      <c r="AF178" s="1"/>
      <c r="AG178" s="1"/>
      <c r="AH178" s="1"/>
      <c r="AI178" s="1"/>
      <c r="AJ178" s="1"/>
      <c r="AK178" s="1"/>
    </row>
    <row r="179" spans="1:37" ht="14.25" customHeight="1">
      <c r="A179" s="1"/>
      <c r="B179" s="1"/>
      <c r="C179" s="1"/>
      <c r="D179" s="1"/>
      <c r="E179" s="1"/>
      <c r="F179" s="1"/>
      <c r="G179" s="1"/>
      <c r="H179" s="1"/>
      <c r="I179" s="1"/>
      <c r="J179" s="1"/>
      <c r="K179" s="1"/>
      <c r="L179" s="1"/>
      <c r="M179" s="1"/>
      <c r="N179" s="1"/>
      <c r="O179" s="1"/>
      <c r="P179" s="229"/>
      <c r="Q179" s="1"/>
      <c r="R179" s="1"/>
      <c r="S179" s="1"/>
      <c r="T179" s="1"/>
      <c r="U179" s="1"/>
      <c r="V179" s="1"/>
      <c r="W179" s="1"/>
      <c r="X179" s="1"/>
      <c r="Y179" s="1"/>
      <c r="Z179" s="1"/>
      <c r="AA179" s="1"/>
      <c r="AB179" s="1"/>
      <c r="AC179" s="1"/>
      <c r="AD179" s="1"/>
      <c r="AE179" s="1"/>
      <c r="AF179" s="1"/>
      <c r="AG179" s="1"/>
      <c r="AH179" s="1"/>
      <c r="AI179" s="1"/>
      <c r="AJ179" s="1"/>
      <c r="AK179" s="1"/>
    </row>
    <row r="180" spans="1:37" ht="14.25" customHeight="1">
      <c r="A180" s="1"/>
      <c r="B180" s="1"/>
      <c r="C180" s="1"/>
      <c r="D180" s="1"/>
      <c r="E180" s="1"/>
      <c r="F180" s="1"/>
      <c r="G180" s="1"/>
      <c r="H180" s="1"/>
      <c r="I180" s="1"/>
      <c r="J180" s="1"/>
      <c r="K180" s="1"/>
      <c r="L180" s="1"/>
      <c r="M180" s="1"/>
      <c r="N180" s="1"/>
      <c r="O180" s="1"/>
      <c r="P180" s="229"/>
      <c r="Q180" s="1"/>
      <c r="R180" s="1"/>
      <c r="S180" s="1"/>
      <c r="T180" s="1"/>
      <c r="U180" s="1"/>
      <c r="V180" s="1"/>
      <c r="W180" s="1"/>
      <c r="X180" s="1"/>
      <c r="Y180" s="1"/>
      <c r="Z180" s="1"/>
      <c r="AA180" s="1"/>
      <c r="AB180" s="1"/>
      <c r="AC180" s="1"/>
      <c r="AD180" s="1"/>
      <c r="AE180" s="1"/>
      <c r="AF180" s="1"/>
      <c r="AG180" s="1"/>
      <c r="AH180" s="1"/>
      <c r="AI180" s="1"/>
      <c r="AJ180" s="1"/>
      <c r="AK180" s="1"/>
    </row>
    <row r="181" spans="1:37" ht="14.25" customHeight="1">
      <c r="A181" s="1"/>
      <c r="B181" s="1"/>
      <c r="C181" s="1"/>
      <c r="D181" s="1"/>
      <c r="E181" s="1"/>
      <c r="F181" s="1"/>
      <c r="G181" s="1"/>
      <c r="H181" s="1"/>
      <c r="I181" s="1"/>
      <c r="J181" s="1"/>
      <c r="K181" s="1"/>
      <c r="L181" s="1"/>
      <c r="M181" s="1"/>
      <c r="N181" s="1"/>
      <c r="O181" s="1"/>
      <c r="P181" s="229"/>
      <c r="Q181" s="1"/>
      <c r="R181" s="1"/>
      <c r="S181" s="1"/>
      <c r="T181" s="1"/>
      <c r="U181" s="1"/>
      <c r="V181" s="1"/>
      <c r="W181" s="1"/>
      <c r="X181" s="1"/>
      <c r="Y181" s="1"/>
      <c r="Z181" s="1"/>
      <c r="AA181" s="1"/>
      <c r="AB181" s="1"/>
      <c r="AC181" s="1"/>
      <c r="AD181" s="1"/>
      <c r="AE181" s="1"/>
      <c r="AF181" s="1"/>
      <c r="AG181" s="1"/>
      <c r="AH181" s="1"/>
      <c r="AI181" s="1"/>
      <c r="AJ181" s="1"/>
      <c r="AK181" s="1"/>
    </row>
    <row r="182" spans="1:37" ht="14.25" customHeight="1">
      <c r="A182" s="1"/>
      <c r="B182" s="1"/>
      <c r="C182" s="1"/>
      <c r="D182" s="1"/>
      <c r="E182" s="1"/>
      <c r="F182" s="1"/>
      <c r="G182" s="1"/>
      <c r="H182" s="1"/>
      <c r="I182" s="1"/>
      <c r="J182" s="1"/>
      <c r="K182" s="1"/>
      <c r="L182" s="1"/>
      <c r="M182" s="1"/>
      <c r="N182" s="1"/>
      <c r="O182" s="1"/>
      <c r="P182" s="229"/>
      <c r="Q182" s="1"/>
      <c r="R182" s="1"/>
      <c r="S182" s="1"/>
      <c r="T182" s="1"/>
      <c r="U182" s="1"/>
      <c r="V182" s="1"/>
      <c r="W182" s="1"/>
      <c r="X182" s="1"/>
      <c r="Y182" s="1"/>
      <c r="Z182" s="1"/>
      <c r="AA182" s="1"/>
      <c r="AB182" s="1"/>
      <c r="AC182" s="1"/>
      <c r="AD182" s="1"/>
      <c r="AE182" s="1"/>
      <c r="AF182" s="1"/>
      <c r="AG182" s="1"/>
      <c r="AH182" s="1"/>
      <c r="AI182" s="1"/>
      <c r="AJ182" s="1"/>
      <c r="AK182" s="1"/>
    </row>
    <row r="183" spans="1:37" ht="14.25" customHeight="1">
      <c r="A183" s="1"/>
      <c r="B183" s="1"/>
      <c r="C183" s="1"/>
      <c r="D183" s="1"/>
      <c r="E183" s="1"/>
      <c r="F183" s="1"/>
      <c r="G183" s="1"/>
      <c r="H183" s="1"/>
      <c r="I183" s="1"/>
      <c r="J183" s="1"/>
      <c r="K183" s="1"/>
      <c r="L183" s="1"/>
      <c r="M183" s="1"/>
      <c r="N183" s="1"/>
      <c r="O183" s="1"/>
      <c r="P183" s="229"/>
      <c r="Q183" s="1"/>
      <c r="R183" s="1"/>
      <c r="S183" s="1"/>
      <c r="T183" s="1"/>
      <c r="U183" s="1"/>
      <c r="V183" s="1"/>
      <c r="W183" s="1"/>
      <c r="X183" s="1"/>
      <c r="Y183" s="1"/>
      <c r="Z183" s="1"/>
      <c r="AA183" s="1"/>
      <c r="AB183" s="1"/>
      <c r="AC183" s="1"/>
      <c r="AD183" s="1"/>
      <c r="AE183" s="1"/>
      <c r="AF183" s="1"/>
      <c r="AG183" s="1"/>
      <c r="AH183" s="1"/>
      <c r="AI183" s="1"/>
      <c r="AJ183" s="1"/>
      <c r="AK183" s="1"/>
    </row>
    <row r="184" spans="1:37" ht="14.25" customHeight="1">
      <c r="A184" s="1"/>
      <c r="B184" s="1"/>
      <c r="C184" s="1"/>
      <c r="D184" s="1"/>
      <c r="E184" s="1"/>
      <c r="F184" s="1"/>
      <c r="G184" s="1"/>
      <c r="H184" s="1"/>
      <c r="I184" s="1"/>
      <c r="J184" s="1"/>
      <c r="K184" s="1"/>
      <c r="L184" s="1"/>
      <c r="M184" s="1"/>
      <c r="N184" s="1"/>
      <c r="O184" s="1"/>
      <c r="P184" s="229"/>
      <c r="Q184" s="1"/>
      <c r="R184" s="1"/>
      <c r="S184" s="1"/>
      <c r="T184" s="1"/>
      <c r="U184" s="1"/>
      <c r="V184" s="1"/>
      <c r="W184" s="1"/>
      <c r="X184" s="1"/>
      <c r="Y184" s="1"/>
      <c r="Z184" s="1"/>
      <c r="AA184" s="1"/>
      <c r="AB184" s="1"/>
      <c r="AC184" s="1"/>
      <c r="AD184" s="1"/>
      <c r="AE184" s="1"/>
      <c r="AF184" s="1"/>
      <c r="AG184" s="1"/>
      <c r="AH184" s="1"/>
      <c r="AI184" s="1"/>
      <c r="AJ184" s="1"/>
      <c r="AK184" s="1"/>
    </row>
    <row r="185" spans="1:37" ht="14.25" customHeight="1">
      <c r="A185" s="1"/>
      <c r="B185" s="1"/>
      <c r="C185" s="1"/>
      <c r="D185" s="1"/>
      <c r="E185" s="1"/>
      <c r="F185" s="1"/>
      <c r="G185" s="1"/>
      <c r="H185" s="1"/>
      <c r="I185" s="1"/>
      <c r="J185" s="1"/>
      <c r="K185" s="1"/>
      <c r="L185" s="1"/>
      <c r="M185" s="1"/>
      <c r="N185" s="1"/>
      <c r="O185" s="1"/>
      <c r="P185" s="229"/>
      <c r="Q185" s="1"/>
      <c r="R185" s="1"/>
      <c r="S185" s="1"/>
      <c r="T185" s="1"/>
      <c r="U185" s="1"/>
      <c r="V185" s="1"/>
      <c r="W185" s="1"/>
      <c r="X185" s="1"/>
      <c r="Y185" s="1"/>
      <c r="Z185" s="1"/>
      <c r="AA185" s="1"/>
      <c r="AB185" s="1"/>
      <c r="AC185" s="1"/>
      <c r="AD185" s="1"/>
      <c r="AE185" s="1"/>
      <c r="AF185" s="1"/>
      <c r="AG185" s="1"/>
      <c r="AH185" s="1"/>
      <c r="AI185" s="1"/>
      <c r="AJ185" s="1"/>
      <c r="AK185" s="1"/>
    </row>
    <row r="186" spans="1:37" ht="14.25" customHeight="1">
      <c r="A186" s="1"/>
      <c r="B186" s="1"/>
      <c r="C186" s="1"/>
      <c r="D186" s="1"/>
      <c r="E186" s="1"/>
      <c r="F186" s="1"/>
      <c r="G186" s="1"/>
      <c r="H186" s="1"/>
      <c r="I186" s="1"/>
      <c r="J186" s="1"/>
      <c r="K186" s="1"/>
      <c r="L186" s="1"/>
      <c r="M186" s="1"/>
      <c r="N186" s="1"/>
      <c r="O186" s="1"/>
      <c r="P186" s="229"/>
      <c r="Q186" s="1"/>
      <c r="R186" s="1"/>
      <c r="S186" s="1"/>
      <c r="T186" s="1"/>
      <c r="U186" s="1"/>
      <c r="V186" s="1"/>
      <c r="W186" s="1"/>
      <c r="X186" s="1"/>
      <c r="Y186" s="1"/>
      <c r="Z186" s="1"/>
      <c r="AA186" s="1"/>
      <c r="AB186" s="1"/>
      <c r="AC186" s="1"/>
      <c r="AD186" s="1"/>
      <c r="AE186" s="1"/>
      <c r="AF186" s="1"/>
      <c r="AG186" s="1"/>
      <c r="AH186" s="1"/>
      <c r="AI186" s="1"/>
      <c r="AJ186" s="1"/>
      <c r="AK186" s="1"/>
    </row>
    <row r="187" spans="1:37" ht="14.25" customHeight="1">
      <c r="A187" s="1"/>
      <c r="B187" s="1"/>
      <c r="C187" s="1"/>
      <c r="D187" s="1"/>
      <c r="E187" s="1"/>
      <c r="F187" s="1"/>
      <c r="G187" s="1"/>
      <c r="H187" s="1"/>
      <c r="I187" s="1"/>
      <c r="J187" s="1"/>
      <c r="K187" s="1"/>
      <c r="L187" s="1"/>
      <c r="M187" s="1"/>
      <c r="N187" s="1"/>
      <c r="O187" s="1"/>
      <c r="P187" s="229"/>
      <c r="Q187" s="1"/>
      <c r="R187" s="1"/>
      <c r="S187" s="1"/>
      <c r="T187" s="1"/>
      <c r="U187" s="1"/>
      <c r="V187" s="1"/>
      <c r="W187" s="1"/>
      <c r="X187" s="1"/>
      <c r="Y187" s="1"/>
      <c r="Z187" s="1"/>
      <c r="AA187" s="1"/>
      <c r="AB187" s="1"/>
      <c r="AC187" s="1"/>
      <c r="AD187" s="1"/>
      <c r="AE187" s="1"/>
      <c r="AF187" s="1"/>
      <c r="AG187" s="1"/>
      <c r="AH187" s="1"/>
      <c r="AI187" s="1"/>
      <c r="AJ187" s="1"/>
      <c r="AK187" s="1"/>
    </row>
    <row r="188" spans="1:37" ht="14.25" customHeight="1">
      <c r="A188" s="1"/>
      <c r="B188" s="1"/>
      <c r="C188" s="1"/>
      <c r="D188" s="1"/>
      <c r="E188" s="1"/>
      <c r="F188" s="1"/>
      <c r="G188" s="1"/>
      <c r="H188" s="1"/>
      <c r="I188" s="1"/>
      <c r="J188" s="1"/>
      <c r="K188" s="1"/>
      <c r="L188" s="1"/>
      <c r="M188" s="1"/>
      <c r="N188" s="1"/>
      <c r="O188" s="1"/>
      <c r="P188" s="229"/>
      <c r="Q188" s="1"/>
      <c r="R188" s="1"/>
      <c r="S188" s="1"/>
      <c r="T188" s="1"/>
      <c r="U188" s="1"/>
      <c r="V188" s="1"/>
      <c r="W188" s="1"/>
      <c r="X188" s="1"/>
      <c r="Y188" s="1"/>
      <c r="Z188" s="1"/>
      <c r="AA188" s="1"/>
      <c r="AB188" s="1"/>
      <c r="AC188" s="1"/>
      <c r="AD188" s="1"/>
      <c r="AE188" s="1"/>
      <c r="AF188" s="1"/>
      <c r="AG188" s="1"/>
      <c r="AH188" s="1"/>
      <c r="AI188" s="1"/>
      <c r="AJ188" s="1"/>
      <c r="AK188" s="1"/>
    </row>
    <row r="189" spans="1:37" ht="14.25" customHeight="1">
      <c r="A189" s="1"/>
      <c r="B189" s="1"/>
      <c r="C189" s="1"/>
      <c r="D189" s="1"/>
      <c r="E189" s="1"/>
      <c r="F189" s="1"/>
      <c r="G189" s="1"/>
      <c r="H189" s="1"/>
      <c r="I189" s="1"/>
      <c r="J189" s="1"/>
      <c r="K189" s="1"/>
      <c r="L189" s="1"/>
      <c r="M189" s="1"/>
      <c r="N189" s="1"/>
      <c r="O189" s="1"/>
      <c r="P189" s="229"/>
      <c r="Q189" s="1"/>
      <c r="R189" s="1"/>
      <c r="S189" s="1"/>
      <c r="T189" s="1"/>
      <c r="U189" s="1"/>
      <c r="V189" s="1"/>
      <c r="W189" s="1"/>
      <c r="X189" s="1"/>
      <c r="Y189" s="1"/>
      <c r="Z189" s="1"/>
      <c r="AA189" s="1"/>
      <c r="AB189" s="1"/>
      <c r="AC189" s="1"/>
      <c r="AD189" s="1"/>
      <c r="AE189" s="1"/>
      <c r="AF189" s="1"/>
      <c r="AG189" s="1"/>
      <c r="AH189" s="1"/>
      <c r="AI189" s="1"/>
      <c r="AJ189" s="1"/>
      <c r="AK189" s="1"/>
    </row>
    <row r="190" spans="1:37" ht="14.25" customHeight="1">
      <c r="A190" s="1"/>
      <c r="B190" s="1"/>
      <c r="C190" s="1"/>
      <c r="D190" s="1"/>
      <c r="E190" s="1"/>
      <c r="F190" s="1"/>
      <c r="G190" s="1"/>
      <c r="H190" s="1"/>
      <c r="I190" s="1"/>
      <c r="J190" s="1"/>
      <c r="K190" s="1"/>
      <c r="L190" s="1"/>
      <c r="M190" s="1"/>
      <c r="N190" s="1"/>
      <c r="O190" s="1"/>
      <c r="P190" s="229"/>
      <c r="Q190" s="1"/>
      <c r="R190" s="1"/>
      <c r="S190" s="1"/>
      <c r="T190" s="1"/>
      <c r="U190" s="1"/>
      <c r="V190" s="1"/>
      <c r="W190" s="1"/>
      <c r="X190" s="1"/>
      <c r="Y190" s="1"/>
      <c r="Z190" s="1"/>
      <c r="AA190" s="1"/>
      <c r="AB190" s="1"/>
      <c r="AC190" s="1"/>
      <c r="AD190" s="1"/>
      <c r="AE190" s="1"/>
      <c r="AF190" s="1"/>
      <c r="AG190" s="1"/>
      <c r="AH190" s="1"/>
      <c r="AI190" s="1"/>
      <c r="AJ190" s="1"/>
      <c r="AK190" s="1"/>
    </row>
    <row r="191" spans="1:37" ht="14.25" customHeight="1">
      <c r="A191" s="1"/>
      <c r="B191" s="1"/>
      <c r="C191" s="1"/>
      <c r="D191" s="1"/>
      <c r="E191" s="1"/>
      <c r="F191" s="1"/>
      <c r="G191" s="1"/>
      <c r="H191" s="1"/>
      <c r="I191" s="1"/>
      <c r="J191" s="1"/>
      <c r="K191" s="1"/>
      <c r="L191" s="1"/>
      <c r="M191" s="1"/>
      <c r="N191" s="1"/>
      <c r="O191" s="1"/>
      <c r="P191" s="229"/>
      <c r="Q191" s="1"/>
      <c r="R191" s="1"/>
      <c r="S191" s="1"/>
      <c r="T191" s="1"/>
      <c r="U191" s="1"/>
      <c r="V191" s="1"/>
      <c r="W191" s="1"/>
      <c r="X191" s="1"/>
      <c r="Y191" s="1"/>
      <c r="Z191" s="1"/>
      <c r="AA191" s="1"/>
      <c r="AB191" s="1"/>
      <c r="AC191" s="1"/>
      <c r="AD191" s="1"/>
      <c r="AE191" s="1"/>
      <c r="AF191" s="1"/>
      <c r="AG191" s="1"/>
      <c r="AH191" s="1"/>
      <c r="AI191" s="1"/>
      <c r="AJ191" s="1"/>
      <c r="AK191" s="1"/>
    </row>
    <row r="192" spans="1:37" ht="14.25" customHeight="1">
      <c r="A192" s="1"/>
      <c r="B192" s="1"/>
      <c r="C192" s="1"/>
      <c r="D192" s="1"/>
      <c r="E192" s="1"/>
      <c r="F192" s="1"/>
      <c r="G192" s="1"/>
      <c r="H192" s="1"/>
      <c r="I192" s="1"/>
      <c r="J192" s="1"/>
      <c r="K192" s="1"/>
      <c r="L192" s="1"/>
      <c r="M192" s="1"/>
      <c r="N192" s="1"/>
      <c r="O192" s="1"/>
      <c r="P192" s="229"/>
      <c r="Q192" s="1"/>
      <c r="R192" s="1"/>
      <c r="S192" s="1"/>
      <c r="T192" s="1"/>
      <c r="U192" s="1"/>
      <c r="V192" s="1"/>
      <c r="W192" s="1"/>
      <c r="X192" s="1"/>
      <c r="Y192" s="1"/>
      <c r="Z192" s="1"/>
      <c r="AA192" s="1"/>
      <c r="AB192" s="1"/>
      <c r="AC192" s="1"/>
      <c r="AD192" s="1"/>
      <c r="AE192" s="1"/>
      <c r="AF192" s="1"/>
      <c r="AG192" s="1"/>
      <c r="AH192" s="1"/>
      <c r="AI192" s="1"/>
      <c r="AJ192" s="1"/>
      <c r="AK192" s="1"/>
    </row>
    <row r="193" spans="1:37" ht="14.25" customHeight="1">
      <c r="A193" s="1"/>
      <c r="B193" s="1"/>
      <c r="C193" s="1"/>
      <c r="D193" s="1"/>
      <c r="E193" s="1"/>
      <c r="F193" s="1"/>
      <c r="G193" s="1"/>
      <c r="H193" s="1"/>
      <c r="I193" s="1"/>
      <c r="J193" s="1"/>
      <c r="K193" s="1"/>
      <c r="L193" s="1"/>
      <c r="M193" s="1"/>
      <c r="N193" s="1"/>
      <c r="O193" s="1"/>
      <c r="P193" s="229"/>
      <c r="Q193" s="1"/>
      <c r="R193" s="1"/>
      <c r="S193" s="1"/>
      <c r="T193" s="1"/>
      <c r="U193" s="1"/>
      <c r="V193" s="1"/>
      <c r="W193" s="1"/>
      <c r="X193" s="1"/>
      <c r="Y193" s="1"/>
      <c r="Z193" s="1"/>
      <c r="AA193" s="1"/>
      <c r="AB193" s="1"/>
      <c r="AC193" s="1"/>
      <c r="AD193" s="1"/>
      <c r="AE193" s="1"/>
      <c r="AF193" s="1"/>
      <c r="AG193" s="1"/>
      <c r="AH193" s="1"/>
      <c r="AI193" s="1"/>
      <c r="AJ193" s="1"/>
      <c r="AK193" s="1"/>
    </row>
    <row r="194" spans="1:37" ht="14.25" customHeight="1">
      <c r="A194" s="1"/>
      <c r="B194" s="1"/>
      <c r="C194" s="1"/>
      <c r="D194" s="1"/>
      <c r="E194" s="1"/>
      <c r="F194" s="1"/>
      <c r="G194" s="1"/>
      <c r="H194" s="1"/>
      <c r="I194" s="1"/>
      <c r="J194" s="1"/>
      <c r="K194" s="1"/>
      <c r="L194" s="1"/>
      <c r="M194" s="1"/>
      <c r="N194" s="1"/>
      <c r="O194" s="1"/>
      <c r="P194" s="229"/>
      <c r="Q194" s="1"/>
      <c r="R194" s="1"/>
      <c r="S194" s="1"/>
      <c r="T194" s="1"/>
      <c r="U194" s="1"/>
      <c r="V194" s="1"/>
      <c r="W194" s="1"/>
      <c r="X194" s="1"/>
      <c r="Y194" s="1"/>
      <c r="Z194" s="1"/>
      <c r="AA194" s="1"/>
      <c r="AB194" s="1"/>
      <c r="AC194" s="1"/>
      <c r="AD194" s="1"/>
      <c r="AE194" s="1"/>
      <c r="AF194" s="1"/>
      <c r="AG194" s="1"/>
      <c r="AH194" s="1"/>
      <c r="AI194" s="1"/>
      <c r="AJ194" s="1"/>
      <c r="AK194" s="1"/>
    </row>
    <row r="195" spans="1:37" ht="14.25" customHeight="1">
      <c r="A195" s="1"/>
      <c r="B195" s="1"/>
      <c r="C195" s="1"/>
      <c r="D195" s="1"/>
      <c r="E195" s="1"/>
      <c r="F195" s="1"/>
      <c r="G195" s="1"/>
      <c r="H195" s="1"/>
      <c r="I195" s="1"/>
      <c r="J195" s="1"/>
      <c r="K195" s="1"/>
      <c r="L195" s="1"/>
      <c r="M195" s="1"/>
      <c r="N195" s="1"/>
      <c r="O195" s="1"/>
      <c r="P195" s="229"/>
      <c r="Q195" s="1"/>
      <c r="R195" s="1"/>
      <c r="S195" s="1"/>
      <c r="T195" s="1"/>
      <c r="U195" s="1"/>
      <c r="V195" s="1"/>
      <c r="W195" s="1"/>
      <c r="X195" s="1"/>
      <c r="Y195" s="1"/>
      <c r="Z195" s="1"/>
      <c r="AA195" s="1"/>
      <c r="AB195" s="1"/>
      <c r="AC195" s="1"/>
      <c r="AD195" s="1"/>
      <c r="AE195" s="1"/>
      <c r="AF195" s="1"/>
      <c r="AG195" s="1"/>
      <c r="AH195" s="1"/>
      <c r="AI195" s="1"/>
      <c r="AJ195" s="1"/>
      <c r="AK195" s="1"/>
    </row>
    <row r="196" spans="1:37" ht="14.25" customHeight="1">
      <c r="A196" s="1"/>
      <c r="B196" s="1"/>
      <c r="C196" s="1"/>
      <c r="D196" s="1"/>
      <c r="E196" s="1"/>
      <c r="F196" s="1"/>
      <c r="G196" s="1"/>
      <c r="H196" s="1"/>
      <c r="I196" s="1"/>
      <c r="J196" s="1"/>
      <c r="K196" s="1"/>
      <c r="L196" s="1"/>
      <c r="M196" s="1"/>
      <c r="N196" s="1"/>
      <c r="O196" s="1"/>
      <c r="P196" s="229"/>
      <c r="Q196" s="1"/>
      <c r="R196" s="1"/>
      <c r="S196" s="1"/>
      <c r="T196" s="1"/>
      <c r="U196" s="1"/>
      <c r="V196" s="1"/>
      <c r="W196" s="1"/>
      <c r="X196" s="1"/>
      <c r="Y196" s="1"/>
      <c r="Z196" s="1"/>
      <c r="AA196" s="1"/>
      <c r="AB196" s="1"/>
      <c r="AC196" s="1"/>
      <c r="AD196" s="1"/>
      <c r="AE196" s="1"/>
      <c r="AF196" s="1"/>
      <c r="AG196" s="1"/>
      <c r="AH196" s="1"/>
      <c r="AI196" s="1"/>
      <c r="AJ196" s="1"/>
      <c r="AK196" s="1"/>
    </row>
    <row r="197" spans="1:37" ht="14.25" customHeight="1">
      <c r="A197" s="1"/>
      <c r="B197" s="1"/>
      <c r="C197" s="1"/>
      <c r="D197" s="1"/>
      <c r="E197" s="1"/>
      <c r="F197" s="1"/>
      <c r="G197" s="1"/>
      <c r="H197" s="1"/>
      <c r="I197" s="1"/>
      <c r="J197" s="1"/>
      <c r="K197" s="1"/>
      <c r="L197" s="1"/>
      <c r="M197" s="1"/>
      <c r="N197" s="1"/>
      <c r="O197" s="1"/>
      <c r="P197" s="229"/>
      <c r="Q197" s="1"/>
      <c r="R197" s="1"/>
      <c r="S197" s="1"/>
      <c r="T197" s="1"/>
      <c r="U197" s="1"/>
      <c r="V197" s="1"/>
      <c r="W197" s="1"/>
      <c r="X197" s="1"/>
      <c r="Y197" s="1"/>
      <c r="Z197" s="1"/>
      <c r="AA197" s="1"/>
      <c r="AB197" s="1"/>
      <c r="AC197" s="1"/>
      <c r="AD197" s="1"/>
      <c r="AE197" s="1"/>
      <c r="AF197" s="1"/>
      <c r="AG197" s="1"/>
      <c r="AH197" s="1"/>
      <c r="AI197" s="1"/>
      <c r="AJ197" s="1"/>
      <c r="AK197" s="1"/>
    </row>
    <row r="198" spans="1:37" ht="14.25" customHeight="1">
      <c r="A198" s="1"/>
      <c r="B198" s="1"/>
      <c r="C198" s="1"/>
      <c r="D198" s="1"/>
      <c r="E198" s="1"/>
      <c r="F198" s="1"/>
      <c r="G198" s="1"/>
      <c r="H198" s="1"/>
      <c r="I198" s="1"/>
      <c r="J198" s="1"/>
      <c r="K198" s="1"/>
      <c r="L198" s="1"/>
      <c r="M198" s="1"/>
      <c r="N198" s="1"/>
      <c r="O198" s="1"/>
      <c r="P198" s="229"/>
      <c r="Q198" s="1"/>
      <c r="R198" s="1"/>
      <c r="S198" s="1"/>
      <c r="T198" s="1"/>
      <c r="U198" s="1"/>
      <c r="V198" s="1"/>
      <c r="W198" s="1"/>
      <c r="X198" s="1"/>
      <c r="Y198" s="1"/>
      <c r="Z198" s="1"/>
      <c r="AA198" s="1"/>
      <c r="AB198" s="1"/>
      <c r="AC198" s="1"/>
      <c r="AD198" s="1"/>
      <c r="AE198" s="1"/>
      <c r="AF198" s="1"/>
      <c r="AG198" s="1"/>
      <c r="AH198" s="1"/>
      <c r="AI198" s="1"/>
      <c r="AJ198" s="1"/>
      <c r="AK198" s="1"/>
    </row>
    <row r="199" spans="1:37" ht="14.25" customHeight="1">
      <c r="A199" s="1"/>
      <c r="B199" s="1"/>
      <c r="C199" s="1"/>
      <c r="D199" s="1"/>
      <c r="E199" s="1"/>
      <c r="F199" s="1"/>
      <c r="G199" s="1"/>
      <c r="H199" s="1"/>
      <c r="I199" s="1"/>
      <c r="J199" s="1"/>
      <c r="K199" s="1"/>
      <c r="L199" s="1"/>
      <c r="M199" s="1"/>
      <c r="N199" s="1"/>
      <c r="O199" s="1"/>
      <c r="P199" s="229"/>
      <c r="Q199" s="1"/>
      <c r="R199" s="1"/>
      <c r="S199" s="1"/>
      <c r="T199" s="1"/>
      <c r="U199" s="1"/>
      <c r="V199" s="1"/>
      <c r="W199" s="1"/>
      <c r="X199" s="1"/>
      <c r="Y199" s="1"/>
      <c r="Z199" s="1"/>
      <c r="AA199" s="1"/>
      <c r="AB199" s="1"/>
      <c r="AC199" s="1"/>
      <c r="AD199" s="1"/>
      <c r="AE199" s="1"/>
      <c r="AF199" s="1"/>
      <c r="AG199" s="1"/>
      <c r="AH199" s="1"/>
      <c r="AI199" s="1"/>
      <c r="AJ199" s="1"/>
      <c r="AK199" s="1"/>
    </row>
    <row r="200" spans="1:37" ht="14.25" customHeight="1">
      <c r="A200" s="1"/>
      <c r="B200" s="1"/>
      <c r="C200" s="1"/>
      <c r="D200" s="1"/>
      <c r="E200" s="1"/>
      <c r="F200" s="1"/>
      <c r="G200" s="1"/>
      <c r="H200" s="1"/>
      <c r="I200" s="1"/>
      <c r="J200" s="1"/>
      <c r="K200" s="1"/>
      <c r="L200" s="1"/>
      <c r="M200" s="1"/>
      <c r="N200" s="1"/>
      <c r="O200" s="1"/>
      <c r="P200" s="229"/>
      <c r="Q200" s="1"/>
      <c r="R200" s="1"/>
      <c r="S200" s="1"/>
      <c r="T200" s="1"/>
      <c r="U200" s="1"/>
      <c r="V200" s="1"/>
      <c r="W200" s="1"/>
      <c r="X200" s="1"/>
      <c r="Y200" s="1"/>
      <c r="Z200" s="1"/>
      <c r="AA200" s="1"/>
      <c r="AB200" s="1"/>
      <c r="AC200" s="1"/>
      <c r="AD200" s="1"/>
      <c r="AE200" s="1"/>
      <c r="AF200" s="1"/>
      <c r="AG200" s="1"/>
      <c r="AH200" s="1"/>
      <c r="AI200" s="1"/>
      <c r="AJ200" s="1"/>
      <c r="AK200" s="1"/>
    </row>
    <row r="201" spans="1:37" ht="14.25" customHeight="1">
      <c r="A201" s="1"/>
      <c r="B201" s="1"/>
      <c r="C201" s="1"/>
      <c r="D201" s="1"/>
      <c r="E201" s="1"/>
      <c r="F201" s="1"/>
      <c r="G201" s="1"/>
      <c r="H201" s="1"/>
      <c r="I201" s="1"/>
      <c r="J201" s="1"/>
      <c r="K201" s="1"/>
      <c r="L201" s="1"/>
      <c r="M201" s="1"/>
      <c r="N201" s="1"/>
      <c r="O201" s="1"/>
      <c r="P201" s="229"/>
      <c r="Q201" s="1"/>
      <c r="R201" s="1"/>
      <c r="S201" s="1"/>
      <c r="T201" s="1"/>
      <c r="U201" s="1"/>
      <c r="V201" s="1"/>
      <c r="W201" s="1"/>
      <c r="X201" s="1"/>
      <c r="Y201" s="1"/>
      <c r="Z201" s="1"/>
      <c r="AA201" s="1"/>
      <c r="AB201" s="1"/>
      <c r="AC201" s="1"/>
      <c r="AD201" s="1"/>
      <c r="AE201" s="1"/>
      <c r="AF201" s="1"/>
      <c r="AG201" s="1"/>
      <c r="AH201" s="1"/>
      <c r="AI201" s="1"/>
      <c r="AJ201" s="1"/>
      <c r="AK201" s="1"/>
    </row>
    <row r="202" spans="1:37" ht="14.25" customHeight="1">
      <c r="A202" s="1"/>
      <c r="B202" s="1"/>
      <c r="C202" s="1"/>
      <c r="D202" s="1"/>
      <c r="E202" s="1"/>
      <c r="F202" s="1"/>
      <c r="G202" s="1"/>
      <c r="H202" s="1"/>
      <c r="I202" s="1"/>
      <c r="J202" s="1"/>
      <c r="K202" s="1"/>
      <c r="L202" s="1"/>
      <c r="M202" s="1"/>
      <c r="N202" s="1"/>
      <c r="O202" s="1"/>
      <c r="P202" s="229"/>
      <c r="Q202" s="1"/>
      <c r="R202" s="1"/>
      <c r="S202" s="1"/>
      <c r="T202" s="1"/>
      <c r="U202" s="1"/>
      <c r="V202" s="1"/>
      <c r="W202" s="1"/>
      <c r="X202" s="1"/>
      <c r="Y202" s="1"/>
      <c r="Z202" s="1"/>
      <c r="AA202" s="1"/>
      <c r="AB202" s="1"/>
      <c r="AC202" s="1"/>
      <c r="AD202" s="1"/>
      <c r="AE202" s="1"/>
      <c r="AF202" s="1"/>
      <c r="AG202" s="1"/>
      <c r="AH202" s="1"/>
      <c r="AI202" s="1"/>
      <c r="AJ202" s="1"/>
      <c r="AK202" s="1"/>
    </row>
    <row r="203" spans="1:37" ht="14.25" customHeight="1">
      <c r="A203" s="1"/>
      <c r="B203" s="1"/>
      <c r="C203" s="1"/>
      <c r="D203" s="1"/>
      <c r="E203" s="1"/>
      <c r="F203" s="1"/>
      <c r="G203" s="1"/>
      <c r="H203" s="1"/>
      <c r="I203" s="1"/>
      <c r="J203" s="1"/>
      <c r="K203" s="1"/>
      <c r="L203" s="1"/>
      <c r="M203" s="1"/>
      <c r="N203" s="1"/>
      <c r="O203" s="1"/>
      <c r="P203" s="229"/>
      <c r="Q203" s="1"/>
      <c r="R203" s="1"/>
      <c r="S203" s="1"/>
      <c r="T203" s="1"/>
      <c r="U203" s="1"/>
      <c r="V203" s="1"/>
      <c r="W203" s="1"/>
      <c r="X203" s="1"/>
      <c r="Y203" s="1"/>
      <c r="Z203" s="1"/>
      <c r="AA203" s="1"/>
      <c r="AB203" s="1"/>
      <c r="AC203" s="1"/>
      <c r="AD203" s="1"/>
      <c r="AE203" s="1"/>
      <c r="AF203" s="1"/>
      <c r="AG203" s="1"/>
      <c r="AH203" s="1"/>
      <c r="AI203" s="1"/>
      <c r="AJ203" s="1"/>
      <c r="AK203" s="1"/>
    </row>
    <row r="204" spans="1:37" ht="14.25" customHeight="1">
      <c r="A204" s="1"/>
      <c r="B204" s="1"/>
      <c r="C204" s="1"/>
      <c r="D204" s="1"/>
      <c r="E204" s="1"/>
      <c r="F204" s="1"/>
      <c r="G204" s="1"/>
      <c r="H204" s="1"/>
      <c r="I204" s="1"/>
      <c r="J204" s="1"/>
      <c r="K204" s="1"/>
      <c r="L204" s="1"/>
      <c r="M204" s="1"/>
      <c r="N204" s="1"/>
      <c r="O204" s="1"/>
      <c r="P204" s="229"/>
      <c r="Q204" s="1"/>
      <c r="R204" s="1"/>
      <c r="S204" s="1"/>
      <c r="T204" s="1"/>
      <c r="U204" s="1"/>
      <c r="V204" s="1"/>
      <c r="W204" s="1"/>
      <c r="X204" s="1"/>
      <c r="Y204" s="1"/>
      <c r="Z204" s="1"/>
      <c r="AA204" s="1"/>
      <c r="AB204" s="1"/>
      <c r="AC204" s="1"/>
      <c r="AD204" s="1"/>
      <c r="AE204" s="1"/>
      <c r="AF204" s="1"/>
      <c r="AG204" s="1"/>
      <c r="AH204" s="1"/>
      <c r="AI204" s="1"/>
      <c r="AJ204" s="1"/>
      <c r="AK204" s="1"/>
    </row>
    <row r="205" spans="1:37" ht="14.25" customHeight="1">
      <c r="A205" s="1"/>
      <c r="B205" s="1"/>
      <c r="C205" s="1"/>
      <c r="D205" s="1"/>
      <c r="E205" s="1"/>
      <c r="F205" s="1"/>
      <c r="G205" s="1"/>
      <c r="H205" s="1"/>
      <c r="I205" s="1"/>
      <c r="J205" s="1"/>
      <c r="K205" s="1"/>
      <c r="L205" s="1"/>
      <c r="M205" s="1"/>
      <c r="N205" s="1"/>
      <c r="O205" s="1"/>
      <c r="P205" s="229"/>
      <c r="Q205" s="1"/>
      <c r="R205" s="1"/>
      <c r="S205" s="1"/>
      <c r="T205" s="1"/>
      <c r="U205" s="1"/>
      <c r="V205" s="1"/>
      <c r="W205" s="1"/>
      <c r="X205" s="1"/>
      <c r="Y205" s="1"/>
      <c r="Z205" s="1"/>
      <c r="AA205" s="1"/>
      <c r="AB205" s="1"/>
      <c r="AC205" s="1"/>
      <c r="AD205" s="1"/>
      <c r="AE205" s="1"/>
      <c r="AF205" s="1"/>
      <c r="AG205" s="1"/>
      <c r="AH205" s="1"/>
      <c r="AI205" s="1"/>
      <c r="AJ205" s="1"/>
      <c r="AK205" s="1"/>
    </row>
    <row r="206" spans="1:37" ht="14.25" customHeight="1">
      <c r="A206" s="1"/>
      <c r="B206" s="1"/>
      <c r="C206" s="1"/>
      <c r="D206" s="1"/>
      <c r="E206" s="1"/>
      <c r="F206" s="1"/>
      <c r="G206" s="1"/>
      <c r="H206" s="1"/>
      <c r="I206" s="1"/>
      <c r="J206" s="1"/>
      <c r="K206" s="1"/>
      <c r="L206" s="1"/>
      <c r="M206" s="1"/>
      <c r="N206" s="1"/>
      <c r="O206" s="1"/>
      <c r="P206" s="229"/>
      <c r="Q206" s="1"/>
      <c r="R206" s="1"/>
      <c r="S206" s="1"/>
      <c r="T206" s="1"/>
      <c r="U206" s="1"/>
      <c r="V206" s="1"/>
      <c r="W206" s="1"/>
      <c r="X206" s="1"/>
      <c r="Y206" s="1"/>
      <c r="Z206" s="1"/>
      <c r="AA206" s="1"/>
      <c r="AB206" s="1"/>
      <c r="AC206" s="1"/>
      <c r="AD206" s="1"/>
      <c r="AE206" s="1"/>
      <c r="AF206" s="1"/>
      <c r="AG206" s="1"/>
      <c r="AH206" s="1"/>
      <c r="AI206" s="1"/>
      <c r="AJ206" s="1"/>
      <c r="AK206" s="1"/>
    </row>
    <row r="207" spans="1:37" ht="14.25" customHeight="1">
      <c r="A207" s="1"/>
      <c r="B207" s="1"/>
      <c r="C207" s="1"/>
      <c r="D207" s="1"/>
      <c r="E207" s="1"/>
      <c r="F207" s="1"/>
      <c r="G207" s="1"/>
      <c r="H207" s="1"/>
      <c r="I207" s="1"/>
      <c r="J207" s="1"/>
      <c r="K207" s="1"/>
      <c r="L207" s="1"/>
      <c r="M207" s="1"/>
      <c r="N207" s="1"/>
      <c r="O207" s="1"/>
      <c r="P207" s="229"/>
      <c r="Q207" s="1"/>
      <c r="R207" s="1"/>
      <c r="S207" s="1"/>
      <c r="T207" s="1"/>
      <c r="U207" s="1"/>
      <c r="V207" s="1"/>
      <c r="W207" s="1"/>
      <c r="X207" s="1"/>
      <c r="Y207" s="1"/>
      <c r="Z207" s="1"/>
      <c r="AA207" s="1"/>
      <c r="AB207" s="1"/>
      <c r="AC207" s="1"/>
      <c r="AD207" s="1"/>
      <c r="AE207" s="1"/>
      <c r="AF207" s="1"/>
      <c r="AG207" s="1"/>
      <c r="AH207" s="1"/>
      <c r="AI207" s="1"/>
      <c r="AJ207" s="1"/>
      <c r="AK207" s="1"/>
    </row>
    <row r="208" spans="1:37" ht="14.25" customHeight="1">
      <c r="A208" s="1"/>
      <c r="B208" s="1"/>
      <c r="C208" s="1"/>
      <c r="D208" s="1"/>
      <c r="E208" s="1"/>
      <c r="F208" s="1"/>
      <c r="G208" s="1"/>
      <c r="H208" s="1"/>
      <c r="I208" s="1"/>
      <c r="J208" s="1"/>
      <c r="K208" s="1"/>
      <c r="L208" s="1"/>
      <c r="M208" s="1"/>
      <c r="N208" s="1"/>
      <c r="O208" s="1"/>
      <c r="P208" s="229"/>
      <c r="Q208" s="1"/>
      <c r="R208" s="1"/>
      <c r="S208" s="1"/>
      <c r="T208" s="1"/>
      <c r="U208" s="1"/>
      <c r="V208" s="1"/>
      <c r="W208" s="1"/>
      <c r="X208" s="1"/>
      <c r="Y208" s="1"/>
      <c r="Z208" s="1"/>
      <c r="AA208" s="1"/>
      <c r="AB208" s="1"/>
      <c r="AC208" s="1"/>
      <c r="AD208" s="1"/>
      <c r="AE208" s="1"/>
      <c r="AF208" s="1"/>
      <c r="AG208" s="1"/>
      <c r="AH208" s="1"/>
      <c r="AI208" s="1"/>
      <c r="AJ208" s="1"/>
      <c r="AK208" s="1"/>
    </row>
    <row r="209" spans="1:37" ht="14.25" customHeight="1">
      <c r="A209" s="1"/>
      <c r="B209" s="1"/>
      <c r="C209" s="1"/>
      <c r="D209" s="1"/>
      <c r="E209" s="1"/>
      <c r="F209" s="1"/>
      <c r="G209" s="1"/>
      <c r="H209" s="1"/>
      <c r="I209" s="1"/>
      <c r="J209" s="1"/>
      <c r="K209" s="1"/>
      <c r="L209" s="1"/>
      <c r="M209" s="1"/>
      <c r="N209" s="1"/>
      <c r="O209" s="1"/>
      <c r="P209" s="229"/>
      <c r="Q209" s="1"/>
      <c r="R209" s="1"/>
      <c r="S209" s="1"/>
      <c r="T209" s="1"/>
      <c r="U209" s="1"/>
      <c r="V209" s="1"/>
      <c r="W209" s="1"/>
      <c r="X209" s="1"/>
      <c r="Y209" s="1"/>
      <c r="Z209" s="1"/>
      <c r="AA209" s="1"/>
      <c r="AB209" s="1"/>
      <c r="AC209" s="1"/>
      <c r="AD209" s="1"/>
      <c r="AE209" s="1"/>
      <c r="AF209" s="1"/>
      <c r="AG209" s="1"/>
      <c r="AH209" s="1"/>
      <c r="AI209" s="1"/>
      <c r="AJ209" s="1"/>
      <c r="AK209" s="1"/>
    </row>
    <row r="210" spans="1:37" ht="14.25" customHeight="1">
      <c r="A210" s="1"/>
      <c r="B210" s="1"/>
      <c r="C210" s="1"/>
      <c r="D210" s="1"/>
      <c r="E210" s="1"/>
      <c r="F210" s="1"/>
      <c r="G210" s="1"/>
      <c r="H210" s="1"/>
      <c r="I210" s="1"/>
      <c r="J210" s="1"/>
      <c r="K210" s="1"/>
      <c r="L210" s="1"/>
      <c r="M210" s="1"/>
      <c r="N210" s="1"/>
      <c r="O210" s="1"/>
      <c r="P210" s="229"/>
      <c r="Q210" s="1"/>
      <c r="R210" s="1"/>
      <c r="S210" s="1"/>
      <c r="T210" s="1"/>
      <c r="U210" s="1"/>
      <c r="V210" s="1"/>
      <c r="W210" s="1"/>
      <c r="X210" s="1"/>
      <c r="Y210" s="1"/>
      <c r="Z210" s="1"/>
      <c r="AA210" s="1"/>
      <c r="AB210" s="1"/>
      <c r="AC210" s="1"/>
      <c r="AD210" s="1"/>
      <c r="AE210" s="1"/>
      <c r="AF210" s="1"/>
      <c r="AG210" s="1"/>
      <c r="AH210" s="1"/>
      <c r="AI210" s="1"/>
      <c r="AJ210" s="1"/>
      <c r="AK210" s="1"/>
    </row>
    <row r="211" spans="1:37" ht="14.25" customHeight="1">
      <c r="A211" s="1"/>
      <c r="B211" s="1"/>
      <c r="C211" s="1"/>
      <c r="D211" s="1"/>
      <c r="E211" s="1"/>
      <c r="F211" s="1"/>
      <c r="G211" s="1"/>
      <c r="H211" s="1"/>
      <c r="I211" s="1"/>
      <c r="J211" s="1"/>
      <c r="K211" s="1"/>
      <c r="L211" s="1"/>
      <c r="M211" s="1"/>
      <c r="N211" s="1"/>
      <c r="O211" s="1"/>
      <c r="P211" s="229"/>
      <c r="Q211" s="1"/>
      <c r="R211" s="1"/>
      <c r="S211" s="1"/>
      <c r="T211" s="1"/>
      <c r="U211" s="1"/>
      <c r="V211" s="1"/>
      <c r="W211" s="1"/>
      <c r="X211" s="1"/>
      <c r="Y211" s="1"/>
      <c r="Z211" s="1"/>
      <c r="AA211" s="1"/>
      <c r="AB211" s="1"/>
      <c r="AC211" s="1"/>
      <c r="AD211" s="1"/>
      <c r="AE211" s="1"/>
      <c r="AF211" s="1"/>
      <c r="AG211" s="1"/>
      <c r="AH211" s="1"/>
      <c r="AI211" s="1"/>
      <c r="AJ211" s="1"/>
      <c r="AK211" s="1"/>
    </row>
    <row r="212" spans="1:37" ht="14.25" customHeight="1">
      <c r="A212" s="1"/>
      <c r="B212" s="1"/>
      <c r="C212" s="1"/>
      <c r="D212" s="1"/>
      <c r="E212" s="1"/>
      <c r="F212" s="1"/>
      <c r="G212" s="1"/>
      <c r="H212" s="1"/>
      <c r="I212" s="1"/>
      <c r="J212" s="1"/>
      <c r="K212" s="1"/>
      <c r="L212" s="1"/>
      <c r="M212" s="1"/>
      <c r="N212" s="1"/>
      <c r="O212" s="1"/>
      <c r="P212" s="229"/>
      <c r="Q212" s="1"/>
      <c r="R212" s="1"/>
      <c r="S212" s="1"/>
      <c r="T212" s="1"/>
      <c r="U212" s="1"/>
      <c r="V212" s="1"/>
      <c r="W212" s="1"/>
      <c r="X212" s="1"/>
      <c r="Y212" s="1"/>
      <c r="Z212" s="1"/>
      <c r="AA212" s="1"/>
      <c r="AB212" s="1"/>
      <c r="AC212" s="1"/>
      <c r="AD212" s="1"/>
      <c r="AE212" s="1"/>
      <c r="AF212" s="1"/>
      <c r="AG212" s="1"/>
      <c r="AH212" s="1"/>
      <c r="AI212" s="1"/>
      <c r="AJ212" s="1"/>
      <c r="AK212" s="1"/>
    </row>
    <row r="213" spans="1:37" ht="14.25" customHeight="1">
      <c r="A213" s="1"/>
      <c r="B213" s="1"/>
      <c r="C213" s="1"/>
      <c r="D213" s="1"/>
      <c r="E213" s="1"/>
      <c r="F213" s="1"/>
      <c r="G213" s="1"/>
      <c r="H213" s="1"/>
      <c r="I213" s="1"/>
      <c r="J213" s="1"/>
      <c r="K213" s="1"/>
      <c r="L213" s="1"/>
      <c r="M213" s="1"/>
      <c r="N213" s="1"/>
      <c r="O213" s="1"/>
      <c r="P213" s="229"/>
      <c r="Q213" s="1"/>
      <c r="R213" s="1"/>
      <c r="S213" s="1"/>
      <c r="T213" s="1"/>
      <c r="U213" s="1"/>
      <c r="V213" s="1"/>
      <c r="W213" s="1"/>
      <c r="X213" s="1"/>
      <c r="Y213" s="1"/>
      <c r="Z213" s="1"/>
      <c r="AA213" s="1"/>
      <c r="AB213" s="1"/>
      <c r="AC213" s="1"/>
      <c r="AD213" s="1"/>
      <c r="AE213" s="1"/>
      <c r="AF213" s="1"/>
      <c r="AG213" s="1"/>
      <c r="AH213" s="1"/>
      <c r="AI213" s="1"/>
      <c r="AJ213" s="1"/>
      <c r="AK213" s="1"/>
    </row>
    <row r="214" spans="1:37" ht="14.25" customHeight="1">
      <c r="A214" s="1"/>
      <c r="B214" s="1"/>
      <c r="C214" s="1"/>
      <c r="D214" s="1"/>
      <c r="E214" s="1"/>
      <c r="F214" s="1"/>
      <c r="G214" s="1"/>
      <c r="H214" s="1"/>
      <c r="I214" s="1"/>
      <c r="J214" s="1"/>
      <c r="K214" s="1"/>
      <c r="L214" s="1"/>
      <c r="M214" s="1"/>
      <c r="N214" s="1"/>
      <c r="O214" s="1"/>
      <c r="P214" s="229"/>
      <c r="Q214" s="1"/>
      <c r="R214" s="1"/>
      <c r="S214" s="1"/>
      <c r="T214" s="1"/>
      <c r="U214" s="1"/>
      <c r="V214" s="1"/>
      <c r="W214" s="1"/>
      <c r="X214" s="1"/>
      <c r="Y214" s="1"/>
      <c r="Z214" s="1"/>
      <c r="AA214" s="1"/>
      <c r="AB214" s="1"/>
      <c r="AC214" s="1"/>
      <c r="AD214" s="1"/>
      <c r="AE214" s="1"/>
      <c r="AF214" s="1"/>
      <c r="AG214" s="1"/>
      <c r="AH214" s="1"/>
      <c r="AI214" s="1"/>
      <c r="AJ214" s="1"/>
      <c r="AK214" s="1"/>
    </row>
    <row r="215" spans="1:37" ht="14.25" customHeight="1">
      <c r="A215" s="1"/>
      <c r="B215" s="1"/>
      <c r="C215" s="1"/>
      <c r="D215" s="1"/>
      <c r="E215" s="1"/>
      <c r="F215" s="1"/>
      <c r="G215" s="1"/>
      <c r="H215" s="1"/>
      <c r="I215" s="1"/>
      <c r="J215" s="1"/>
      <c r="K215" s="1"/>
      <c r="L215" s="1"/>
      <c r="M215" s="1"/>
      <c r="N215" s="1"/>
      <c r="O215" s="1"/>
      <c r="P215" s="229"/>
      <c r="Q215" s="1"/>
      <c r="R215" s="1"/>
      <c r="S215" s="1"/>
      <c r="T215" s="1"/>
      <c r="U215" s="1"/>
      <c r="V215" s="1"/>
      <c r="W215" s="1"/>
      <c r="X215" s="1"/>
      <c r="Y215" s="1"/>
      <c r="Z215" s="1"/>
      <c r="AA215" s="1"/>
      <c r="AB215" s="1"/>
      <c r="AC215" s="1"/>
      <c r="AD215" s="1"/>
      <c r="AE215" s="1"/>
      <c r="AF215" s="1"/>
      <c r="AG215" s="1"/>
      <c r="AH215" s="1"/>
      <c r="AI215" s="1"/>
      <c r="AJ215" s="1"/>
      <c r="AK215" s="1"/>
    </row>
    <row r="216" spans="1:37" ht="14.25" customHeight="1">
      <c r="A216" s="1"/>
      <c r="B216" s="1"/>
      <c r="C216" s="1"/>
      <c r="D216" s="1"/>
      <c r="E216" s="1"/>
      <c r="F216" s="1"/>
      <c r="G216" s="1"/>
      <c r="H216" s="1"/>
      <c r="I216" s="1"/>
      <c r="J216" s="1"/>
      <c r="K216" s="1"/>
      <c r="L216" s="1"/>
      <c r="M216" s="1"/>
      <c r="N216" s="1"/>
      <c r="O216" s="1"/>
      <c r="P216" s="229"/>
      <c r="Q216" s="1"/>
      <c r="R216" s="1"/>
      <c r="S216" s="1"/>
      <c r="T216" s="1"/>
      <c r="U216" s="1"/>
      <c r="V216" s="1"/>
      <c r="W216" s="1"/>
      <c r="X216" s="1"/>
      <c r="Y216" s="1"/>
      <c r="Z216" s="1"/>
      <c r="AA216" s="1"/>
      <c r="AB216" s="1"/>
      <c r="AC216" s="1"/>
      <c r="AD216" s="1"/>
      <c r="AE216" s="1"/>
      <c r="AF216" s="1"/>
      <c r="AG216" s="1"/>
      <c r="AH216" s="1"/>
      <c r="AI216" s="1"/>
      <c r="AJ216" s="1"/>
      <c r="AK216" s="1"/>
    </row>
    <row r="217" spans="1:37" ht="14.25" customHeight="1">
      <c r="A217" s="1"/>
      <c r="B217" s="1"/>
      <c r="C217" s="1"/>
      <c r="D217" s="1"/>
      <c r="E217" s="1"/>
      <c r="F217" s="1"/>
      <c r="G217" s="1"/>
      <c r="H217" s="1"/>
      <c r="I217" s="1"/>
      <c r="J217" s="1"/>
      <c r="K217" s="1"/>
      <c r="L217" s="1"/>
      <c r="M217" s="1"/>
      <c r="N217" s="1"/>
      <c r="O217" s="1"/>
      <c r="P217" s="229"/>
      <c r="Q217" s="1"/>
      <c r="R217" s="1"/>
      <c r="S217" s="1"/>
      <c r="T217" s="1"/>
      <c r="U217" s="1"/>
      <c r="V217" s="1"/>
      <c r="W217" s="1"/>
      <c r="X217" s="1"/>
      <c r="Y217" s="1"/>
      <c r="Z217" s="1"/>
      <c r="AA217" s="1"/>
      <c r="AB217" s="1"/>
      <c r="AC217" s="1"/>
      <c r="AD217" s="1"/>
      <c r="AE217" s="1"/>
      <c r="AF217" s="1"/>
      <c r="AG217" s="1"/>
      <c r="AH217" s="1"/>
      <c r="AI217" s="1"/>
      <c r="AJ217" s="1"/>
      <c r="AK217" s="1"/>
    </row>
    <row r="218" spans="1:37" ht="14.25" customHeight="1">
      <c r="A218" s="1"/>
      <c r="B218" s="1"/>
      <c r="C218" s="1"/>
      <c r="D218" s="1"/>
      <c r="E218" s="1"/>
      <c r="F218" s="1"/>
      <c r="G218" s="1"/>
      <c r="H218" s="1"/>
      <c r="I218" s="1"/>
      <c r="J218" s="1"/>
      <c r="K218" s="1"/>
      <c r="L218" s="1"/>
      <c r="M218" s="1"/>
      <c r="N218" s="1"/>
      <c r="O218" s="1"/>
      <c r="P218" s="229"/>
      <c r="Q218" s="1"/>
      <c r="R218" s="1"/>
      <c r="S218" s="1"/>
      <c r="T218" s="1"/>
      <c r="U218" s="1"/>
      <c r="V218" s="1"/>
      <c r="W218" s="1"/>
      <c r="X218" s="1"/>
      <c r="Y218" s="1"/>
      <c r="Z218" s="1"/>
      <c r="AA218" s="1"/>
      <c r="AB218" s="1"/>
      <c r="AC218" s="1"/>
      <c r="AD218" s="1"/>
      <c r="AE218" s="1"/>
      <c r="AF218" s="1"/>
      <c r="AG218" s="1"/>
      <c r="AH218" s="1"/>
      <c r="AI218" s="1"/>
      <c r="AJ218" s="1"/>
      <c r="AK218" s="1"/>
    </row>
    <row r="219" spans="1:37" ht="14.25" customHeight="1">
      <c r="A219" s="1"/>
      <c r="B219" s="1"/>
      <c r="C219" s="1"/>
      <c r="D219" s="1"/>
      <c r="E219" s="1"/>
      <c r="F219" s="1"/>
      <c r="G219" s="1"/>
      <c r="H219" s="1"/>
      <c r="I219" s="1"/>
      <c r="J219" s="1"/>
      <c r="K219" s="1"/>
      <c r="L219" s="1"/>
      <c r="M219" s="1"/>
      <c r="N219" s="1"/>
      <c r="O219" s="1"/>
      <c r="P219" s="229"/>
      <c r="Q219" s="1"/>
      <c r="R219" s="1"/>
      <c r="S219" s="1"/>
      <c r="T219" s="1"/>
      <c r="U219" s="1"/>
      <c r="V219" s="1"/>
      <c r="W219" s="1"/>
      <c r="X219" s="1"/>
      <c r="Y219" s="1"/>
      <c r="Z219" s="1"/>
      <c r="AA219" s="1"/>
      <c r="AB219" s="1"/>
      <c r="AC219" s="1"/>
      <c r="AD219" s="1"/>
      <c r="AE219" s="1"/>
      <c r="AF219" s="1"/>
      <c r="AG219" s="1"/>
      <c r="AH219" s="1"/>
      <c r="AI219" s="1"/>
      <c r="AJ219" s="1"/>
      <c r="AK219" s="1"/>
    </row>
    <row r="220" spans="1:37" ht="14.25" customHeight="1">
      <c r="A220" s="1"/>
      <c r="B220" s="1"/>
      <c r="C220" s="1"/>
      <c r="D220" s="1"/>
      <c r="E220" s="1"/>
      <c r="F220" s="1"/>
      <c r="G220" s="1"/>
      <c r="H220" s="1"/>
      <c r="I220" s="1"/>
      <c r="J220" s="1"/>
      <c r="K220" s="1"/>
      <c r="L220" s="1"/>
      <c r="M220" s="1"/>
      <c r="N220" s="1"/>
      <c r="O220" s="1"/>
      <c r="P220" s="229"/>
      <c r="Q220" s="1"/>
      <c r="R220" s="1"/>
      <c r="S220" s="1"/>
      <c r="T220" s="1"/>
      <c r="U220" s="1"/>
      <c r="V220" s="1"/>
      <c r="W220" s="1"/>
      <c r="X220" s="1"/>
      <c r="Y220" s="1"/>
      <c r="Z220" s="1"/>
      <c r="AA220" s="1"/>
      <c r="AB220" s="1"/>
      <c r="AC220" s="1"/>
      <c r="AD220" s="1"/>
      <c r="AE220" s="1"/>
      <c r="AF220" s="1"/>
      <c r="AG220" s="1"/>
      <c r="AH220" s="1"/>
      <c r="AI220" s="1"/>
      <c r="AJ220" s="1"/>
      <c r="AK220" s="1"/>
    </row>
    <row r="221" spans="1:37" ht="14.25" customHeight="1">
      <c r="A221" s="1"/>
      <c r="B221" s="1"/>
      <c r="C221" s="1"/>
      <c r="D221" s="1"/>
      <c r="E221" s="1"/>
      <c r="F221" s="1"/>
      <c r="G221" s="1"/>
      <c r="H221" s="1"/>
      <c r="I221" s="1"/>
      <c r="J221" s="1"/>
      <c r="K221" s="1"/>
      <c r="L221" s="1"/>
      <c r="M221" s="1"/>
      <c r="N221" s="1"/>
      <c r="O221" s="1"/>
      <c r="P221" s="229"/>
      <c r="Q221" s="1"/>
      <c r="R221" s="1"/>
      <c r="S221" s="1"/>
      <c r="T221" s="1"/>
      <c r="U221" s="1"/>
      <c r="V221" s="1"/>
      <c r="W221" s="1"/>
      <c r="X221" s="1"/>
      <c r="Y221" s="1"/>
      <c r="Z221" s="1"/>
      <c r="AA221" s="1"/>
      <c r="AB221" s="1"/>
      <c r="AC221" s="1"/>
      <c r="AD221" s="1"/>
      <c r="AE221" s="1"/>
      <c r="AF221" s="1"/>
      <c r="AG221" s="1"/>
      <c r="AH221" s="1"/>
      <c r="AI221" s="1"/>
      <c r="AJ221" s="1"/>
      <c r="AK221" s="1"/>
    </row>
    <row r="222" spans="1:37" ht="14.25" customHeight="1">
      <c r="A222" s="1"/>
      <c r="B222" s="1"/>
      <c r="C222" s="1"/>
      <c r="D222" s="1"/>
      <c r="E222" s="1"/>
      <c r="F222" s="1"/>
      <c r="G222" s="1"/>
      <c r="H222" s="1"/>
      <c r="I222" s="1"/>
      <c r="J222" s="1"/>
      <c r="K222" s="1"/>
      <c r="L222" s="1"/>
      <c r="M222" s="1"/>
      <c r="N222" s="1"/>
      <c r="O222" s="1"/>
      <c r="P222" s="229"/>
      <c r="Q222" s="1"/>
      <c r="R222" s="1"/>
      <c r="S222" s="1"/>
      <c r="T222" s="1"/>
      <c r="U222" s="1"/>
      <c r="V222" s="1"/>
      <c r="W222" s="1"/>
      <c r="X222" s="1"/>
      <c r="Y222" s="1"/>
      <c r="Z222" s="1"/>
      <c r="AA222" s="1"/>
      <c r="AB222" s="1"/>
      <c r="AC222" s="1"/>
      <c r="AD222" s="1"/>
      <c r="AE222" s="1"/>
      <c r="AF222" s="1"/>
      <c r="AG222" s="1"/>
      <c r="AH222" s="1"/>
      <c r="AI222" s="1"/>
      <c r="AJ222" s="1"/>
      <c r="AK222" s="1"/>
    </row>
    <row r="223" spans="1:37" ht="14.25" customHeight="1">
      <c r="A223" s="1"/>
      <c r="B223" s="1"/>
      <c r="C223" s="1"/>
      <c r="D223" s="1"/>
      <c r="E223" s="1"/>
      <c r="F223" s="1"/>
      <c r="G223" s="1"/>
      <c r="H223" s="1"/>
      <c r="I223" s="1"/>
      <c r="J223" s="1"/>
      <c r="K223" s="1"/>
      <c r="L223" s="1"/>
      <c r="M223" s="1"/>
      <c r="N223" s="1"/>
      <c r="O223" s="1"/>
      <c r="P223" s="229"/>
      <c r="Q223" s="1"/>
      <c r="R223" s="1"/>
      <c r="S223" s="1"/>
      <c r="T223" s="1"/>
      <c r="U223" s="1"/>
      <c r="V223" s="1"/>
      <c r="W223" s="1"/>
      <c r="X223" s="1"/>
      <c r="Y223" s="1"/>
      <c r="Z223" s="1"/>
      <c r="AA223" s="1"/>
      <c r="AB223" s="1"/>
      <c r="AC223" s="1"/>
      <c r="AD223" s="1"/>
      <c r="AE223" s="1"/>
      <c r="AF223" s="1"/>
      <c r="AG223" s="1"/>
      <c r="AH223" s="1"/>
      <c r="AI223" s="1"/>
      <c r="AJ223" s="1"/>
      <c r="AK223" s="1"/>
    </row>
    <row r="224" spans="1:37" ht="14.25" customHeight="1">
      <c r="A224" s="1"/>
      <c r="B224" s="1"/>
      <c r="C224" s="1"/>
      <c r="D224" s="1"/>
      <c r="E224" s="1"/>
      <c r="F224" s="1"/>
      <c r="G224" s="1"/>
      <c r="H224" s="1"/>
      <c r="I224" s="1"/>
      <c r="J224" s="1"/>
      <c r="K224" s="1"/>
      <c r="L224" s="1"/>
      <c r="M224" s="1"/>
      <c r="N224" s="1"/>
      <c r="O224" s="1"/>
      <c r="P224" s="229"/>
      <c r="Q224" s="1"/>
      <c r="R224" s="1"/>
      <c r="S224" s="1"/>
      <c r="T224" s="1"/>
      <c r="U224" s="1"/>
      <c r="V224" s="1"/>
      <c r="W224" s="1"/>
      <c r="X224" s="1"/>
      <c r="Y224" s="1"/>
      <c r="Z224" s="1"/>
      <c r="AA224" s="1"/>
      <c r="AB224" s="1"/>
      <c r="AC224" s="1"/>
      <c r="AD224" s="1"/>
      <c r="AE224" s="1"/>
      <c r="AF224" s="1"/>
      <c r="AG224" s="1"/>
      <c r="AH224" s="1"/>
      <c r="AI224" s="1"/>
      <c r="AJ224" s="1"/>
      <c r="AK224" s="1"/>
    </row>
    <row r="225" spans="1:37" ht="14.25" customHeight="1">
      <c r="A225" s="1"/>
      <c r="B225" s="1"/>
      <c r="C225" s="1"/>
      <c r="D225" s="1"/>
      <c r="E225" s="1"/>
      <c r="F225" s="1"/>
      <c r="G225" s="1"/>
      <c r="H225" s="1"/>
      <c r="I225" s="1"/>
      <c r="J225" s="1"/>
      <c r="K225" s="1"/>
      <c r="L225" s="1"/>
      <c r="M225" s="1"/>
      <c r="N225" s="1"/>
      <c r="O225" s="1"/>
      <c r="P225" s="229"/>
      <c r="Q225" s="1"/>
      <c r="R225" s="1"/>
      <c r="S225" s="1"/>
      <c r="T225" s="1"/>
      <c r="U225" s="1"/>
      <c r="V225" s="1"/>
      <c r="W225" s="1"/>
      <c r="X225" s="1"/>
      <c r="Y225" s="1"/>
      <c r="Z225" s="1"/>
      <c r="AA225" s="1"/>
      <c r="AB225" s="1"/>
      <c r="AC225" s="1"/>
      <c r="AD225" s="1"/>
      <c r="AE225" s="1"/>
      <c r="AF225" s="1"/>
      <c r="AG225" s="1"/>
      <c r="AH225" s="1"/>
      <c r="AI225" s="1"/>
      <c r="AJ225" s="1"/>
      <c r="AK225" s="1"/>
    </row>
    <row r="226" spans="1:37" ht="14.25" customHeight="1">
      <c r="A226" s="1"/>
      <c r="B226" s="1"/>
      <c r="C226" s="1"/>
      <c r="D226" s="1"/>
      <c r="E226" s="1"/>
      <c r="F226" s="1"/>
      <c r="G226" s="1"/>
      <c r="H226" s="1"/>
      <c r="I226" s="1"/>
      <c r="J226" s="1"/>
      <c r="K226" s="1"/>
      <c r="L226" s="1"/>
      <c r="M226" s="1"/>
      <c r="N226" s="1"/>
      <c r="O226" s="1"/>
      <c r="P226" s="229"/>
      <c r="Q226" s="1"/>
      <c r="R226" s="1"/>
      <c r="S226" s="1"/>
      <c r="T226" s="1"/>
      <c r="U226" s="1"/>
      <c r="V226" s="1"/>
      <c r="W226" s="1"/>
      <c r="X226" s="1"/>
      <c r="Y226" s="1"/>
      <c r="Z226" s="1"/>
      <c r="AA226" s="1"/>
      <c r="AB226" s="1"/>
      <c r="AC226" s="1"/>
      <c r="AD226" s="1"/>
      <c r="AE226" s="1"/>
      <c r="AF226" s="1"/>
      <c r="AG226" s="1"/>
      <c r="AH226" s="1"/>
      <c r="AI226" s="1"/>
      <c r="AJ226" s="1"/>
      <c r="AK226" s="1"/>
    </row>
    <row r="227" spans="1:37" ht="14.25" customHeight="1">
      <c r="A227" s="1"/>
      <c r="B227" s="1"/>
      <c r="C227" s="1"/>
      <c r="D227" s="1"/>
      <c r="E227" s="1"/>
      <c r="F227" s="1"/>
      <c r="G227" s="1"/>
      <c r="H227" s="1"/>
      <c r="I227" s="1"/>
      <c r="J227" s="1"/>
      <c r="K227" s="1"/>
      <c r="L227" s="1"/>
      <c r="M227" s="1"/>
      <c r="N227" s="1"/>
      <c r="O227" s="1"/>
      <c r="P227" s="229"/>
      <c r="Q227" s="1"/>
      <c r="R227" s="1"/>
      <c r="S227" s="1"/>
      <c r="T227" s="1"/>
      <c r="U227" s="1"/>
      <c r="V227" s="1"/>
      <c r="W227" s="1"/>
      <c r="X227" s="1"/>
      <c r="Y227" s="1"/>
      <c r="Z227" s="1"/>
      <c r="AA227" s="1"/>
      <c r="AB227" s="1"/>
      <c r="AC227" s="1"/>
      <c r="AD227" s="1"/>
      <c r="AE227" s="1"/>
      <c r="AF227" s="1"/>
      <c r="AG227" s="1"/>
      <c r="AH227" s="1"/>
      <c r="AI227" s="1"/>
      <c r="AJ227" s="1"/>
      <c r="AK227" s="1"/>
    </row>
    <row r="228" spans="1:37" ht="14.25" customHeight="1">
      <c r="A228" s="1"/>
      <c r="B228" s="1"/>
      <c r="C228" s="1"/>
      <c r="D228" s="1"/>
      <c r="E228" s="1"/>
      <c r="F228" s="1"/>
      <c r="G228" s="1"/>
      <c r="H228" s="1"/>
      <c r="I228" s="1"/>
      <c r="J228" s="1"/>
      <c r="K228" s="1"/>
      <c r="L228" s="1"/>
      <c r="M228" s="1"/>
      <c r="N228" s="1"/>
      <c r="O228" s="1"/>
      <c r="P228" s="229"/>
      <c r="Q228" s="1"/>
      <c r="R228" s="1"/>
      <c r="S228" s="1"/>
      <c r="T228" s="1"/>
      <c r="U228" s="1"/>
      <c r="V228" s="1"/>
      <c r="W228" s="1"/>
      <c r="X228" s="1"/>
      <c r="Y228" s="1"/>
      <c r="Z228" s="1"/>
      <c r="AA228" s="1"/>
      <c r="AB228" s="1"/>
      <c r="AC228" s="1"/>
      <c r="AD228" s="1"/>
      <c r="AE228" s="1"/>
      <c r="AF228" s="1"/>
      <c r="AG228" s="1"/>
      <c r="AH228" s="1"/>
      <c r="AI228" s="1"/>
      <c r="AJ228" s="1"/>
      <c r="AK228" s="1"/>
    </row>
    <row r="229" spans="1:37" ht="14.25" customHeight="1">
      <c r="A229" s="1"/>
      <c r="B229" s="1"/>
      <c r="C229" s="1"/>
      <c r="D229" s="1"/>
      <c r="E229" s="1"/>
      <c r="F229" s="1"/>
      <c r="G229" s="1"/>
      <c r="H229" s="1"/>
      <c r="I229" s="1"/>
      <c r="J229" s="1"/>
      <c r="K229" s="1"/>
      <c r="L229" s="1"/>
      <c r="M229" s="1"/>
      <c r="N229" s="1"/>
      <c r="O229" s="1"/>
      <c r="P229" s="229"/>
      <c r="Q229" s="1"/>
      <c r="R229" s="1"/>
      <c r="S229" s="1"/>
      <c r="T229" s="1"/>
      <c r="U229" s="1"/>
      <c r="V229" s="1"/>
      <c r="W229" s="1"/>
      <c r="X229" s="1"/>
      <c r="Y229" s="1"/>
      <c r="Z229" s="1"/>
      <c r="AA229" s="1"/>
      <c r="AB229" s="1"/>
      <c r="AC229" s="1"/>
      <c r="AD229" s="1"/>
      <c r="AE229" s="1"/>
      <c r="AF229" s="1"/>
      <c r="AG229" s="1"/>
      <c r="AH229" s="1"/>
      <c r="AI229" s="1"/>
      <c r="AJ229" s="1"/>
      <c r="AK229" s="1"/>
    </row>
    <row r="230" spans="1:37" ht="14.25" customHeight="1">
      <c r="A230" s="1"/>
      <c r="B230" s="1"/>
      <c r="C230" s="1"/>
      <c r="D230" s="1"/>
      <c r="E230" s="1"/>
      <c r="F230" s="1"/>
      <c r="G230" s="1"/>
      <c r="H230" s="1"/>
      <c r="I230" s="1"/>
      <c r="J230" s="1"/>
      <c r="K230" s="1"/>
      <c r="L230" s="1"/>
      <c r="M230" s="1"/>
      <c r="N230" s="1"/>
      <c r="O230" s="1"/>
      <c r="P230" s="229"/>
      <c r="Q230" s="1"/>
      <c r="R230" s="1"/>
      <c r="S230" s="1"/>
      <c r="T230" s="1"/>
      <c r="U230" s="1"/>
      <c r="V230" s="1"/>
      <c r="W230" s="1"/>
      <c r="X230" s="1"/>
      <c r="Y230" s="1"/>
      <c r="Z230" s="1"/>
      <c r="AA230" s="1"/>
      <c r="AB230" s="1"/>
      <c r="AC230" s="1"/>
      <c r="AD230" s="1"/>
      <c r="AE230" s="1"/>
      <c r="AF230" s="1"/>
      <c r="AG230" s="1"/>
      <c r="AH230" s="1"/>
      <c r="AI230" s="1"/>
      <c r="AJ230" s="1"/>
      <c r="AK230" s="1"/>
    </row>
    <row r="231" spans="1:37" ht="14.25" customHeight="1">
      <c r="A231" s="1"/>
      <c r="B231" s="1"/>
      <c r="C231" s="1"/>
      <c r="D231" s="1"/>
      <c r="E231" s="1"/>
      <c r="F231" s="1"/>
      <c r="G231" s="1"/>
      <c r="H231" s="1"/>
      <c r="I231" s="1"/>
      <c r="J231" s="1"/>
      <c r="K231" s="1"/>
      <c r="L231" s="1"/>
      <c r="M231" s="1"/>
      <c r="N231" s="1"/>
      <c r="O231" s="1"/>
      <c r="P231" s="229"/>
      <c r="Q231" s="1"/>
      <c r="R231" s="1"/>
      <c r="S231" s="1"/>
      <c r="T231" s="1"/>
      <c r="U231" s="1"/>
      <c r="V231" s="1"/>
      <c r="W231" s="1"/>
      <c r="X231" s="1"/>
      <c r="Y231" s="1"/>
      <c r="Z231" s="1"/>
      <c r="AA231" s="1"/>
      <c r="AB231" s="1"/>
      <c r="AC231" s="1"/>
      <c r="AD231" s="1"/>
      <c r="AE231" s="1"/>
      <c r="AF231" s="1"/>
      <c r="AG231" s="1"/>
      <c r="AH231" s="1"/>
      <c r="AI231" s="1"/>
      <c r="AJ231" s="1"/>
      <c r="AK231" s="1"/>
    </row>
    <row r="232" spans="1:37" ht="14.25" customHeight="1">
      <c r="A232" s="1"/>
      <c r="B232" s="1"/>
      <c r="C232" s="1"/>
      <c r="D232" s="1"/>
      <c r="E232" s="1"/>
      <c r="F232" s="1"/>
      <c r="G232" s="1"/>
      <c r="H232" s="1"/>
      <c r="I232" s="1"/>
      <c r="J232" s="1"/>
      <c r="K232" s="1"/>
      <c r="L232" s="1"/>
      <c r="M232" s="1"/>
      <c r="N232" s="1"/>
      <c r="O232" s="1"/>
      <c r="P232" s="229"/>
      <c r="Q232" s="1"/>
      <c r="R232" s="1"/>
      <c r="S232" s="1"/>
      <c r="T232" s="1"/>
      <c r="U232" s="1"/>
      <c r="V232" s="1"/>
      <c r="W232" s="1"/>
      <c r="X232" s="1"/>
      <c r="Y232" s="1"/>
      <c r="Z232" s="1"/>
      <c r="AA232" s="1"/>
      <c r="AB232" s="1"/>
      <c r="AC232" s="1"/>
      <c r="AD232" s="1"/>
      <c r="AE232" s="1"/>
      <c r="AF232" s="1"/>
      <c r="AG232" s="1"/>
      <c r="AH232" s="1"/>
      <c r="AI232" s="1"/>
      <c r="AJ232" s="1"/>
      <c r="AK232" s="1"/>
    </row>
    <row r="233" spans="1:37" ht="14.25" customHeight="1">
      <c r="A233" s="1"/>
      <c r="B233" s="1"/>
      <c r="C233" s="1"/>
      <c r="D233" s="1"/>
      <c r="E233" s="1"/>
      <c r="F233" s="1"/>
      <c r="G233" s="1"/>
      <c r="H233" s="1"/>
      <c r="I233" s="1"/>
      <c r="J233" s="1"/>
      <c r="K233" s="1"/>
      <c r="L233" s="1"/>
      <c r="M233" s="1"/>
      <c r="N233" s="1"/>
      <c r="O233" s="1"/>
      <c r="P233" s="229"/>
      <c r="Q233" s="1"/>
      <c r="R233" s="1"/>
      <c r="S233" s="1"/>
      <c r="T233" s="1"/>
      <c r="U233" s="1"/>
      <c r="V233" s="1"/>
      <c r="W233" s="1"/>
      <c r="X233" s="1"/>
      <c r="Y233" s="1"/>
      <c r="Z233" s="1"/>
      <c r="AA233" s="1"/>
      <c r="AB233" s="1"/>
      <c r="AC233" s="1"/>
      <c r="AD233" s="1"/>
      <c r="AE233" s="1"/>
      <c r="AF233" s="1"/>
      <c r="AG233" s="1"/>
      <c r="AH233" s="1"/>
      <c r="AI233" s="1"/>
      <c r="AJ233" s="1"/>
      <c r="AK233" s="1"/>
    </row>
    <row r="234" spans="1:37" ht="14.25" customHeight="1">
      <c r="A234" s="1"/>
      <c r="B234" s="1"/>
      <c r="C234" s="1"/>
      <c r="D234" s="1"/>
      <c r="E234" s="1"/>
      <c r="F234" s="1"/>
      <c r="G234" s="1"/>
      <c r="H234" s="1"/>
      <c r="I234" s="1"/>
      <c r="J234" s="1"/>
      <c r="K234" s="1"/>
      <c r="L234" s="1"/>
      <c r="M234" s="1"/>
      <c r="N234" s="1"/>
      <c r="O234" s="1"/>
      <c r="P234" s="229"/>
      <c r="Q234" s="1"/>
      <c r="R234" s="1"/>
      <c r="S234" s="1"/>
      <c r="T234" s="1"/>
      <c r="U234" s="1"/>
      <c r="V234" s="1"/>
      <c r="W234" s="1"/>
      <c r="X234" s="1"/>
      <c r="Y234" s="1"/>
      <c r="Z234" s="1"/>
      <c r="AA234" s="1"/>
      <c r="AB234" s="1"/>
      <c r="AC234" s="1"/>
      <c r="AD234" s="1"/>
      <c r="AE234" s="1"/>
      <c r="AF234" s="1"/>
      <c r="AG234" s="1"/>
      <c r="AH234" s="1"/>
      <c r="AI234" s="1"/>
      <c r="AJ234" s="1"/>
      <c r="AK234" s="1"/>
    </row>
    <row r="235" spans="1:37" ht="14.25" customHeight="1">
      <c r="A235" s="1"/>
      <c r="B235" s="1"/>
      <c r="C235" s="1"/>
      <c r="D235" s="1"/>
      <c r="E235" s="1"/>
      <c r="F235" s="1"/>
      <c r="G235" s="1"/>
      <c r="H235" s="1"/>
      <c r="I235" s="1"/>
      <c r="J235" s="1"/>
      <c r="K235" s="1"/>
      <c r="L235" s="1"/>
      <c r="M235" s="1"/>
      <c r="N235" s="1"/>
      <c r="O235" s="1"/>
      <c r="P235" s="229"/>
      <c r="Q235" s="1"/>
      <c r="R235" s="1"/>
      <c r="S235" s="1"/>
      <c r="T235" s="1"/>
      <c r="U235" s="1"/>
      <c r="V235" s="1"/>
      <c r="W235" s="1"/>
      <c r="X235" s="1"/>
      <c r="Y235" s="1"/>
      <c r="Z235" s="1"/>
      <c r="AA235" s="1"/>
      <c r="AB235" s="1"/>
      <c r="AC235" s="1"/>
      <c r="AD235" s="1"/>
      <c r="AE235" s="1"/>
      <c r="AF235" s="1"/>
      <c r="AG235" s="1"/>
      <c r="AH235" s="1"/>
      <c r="AI235" s="1"/>
      <c r="AJ235" s="1"/>
      <c r="AK235" s="1"/>
    </row>
    <row r="236" spans="1:37" ht="14.25" customHeight="1">
      <c r="A236" s="1"/>
      <c r="B236" s="1"/>
      <c r="C236" s="1"/>
      <c r="D236" s="1"/>
      <c r="E236" s="1"/>
      <c r="F236" s="1"/>
      <c r="G236" s="1"/>
      <c r="H236" s="1"/>
      <c r="I236" s="1"/>
      <c r="J236" s="1"/>
      <c r="K236" s="1"/>
      <c r="L236" s="1"/>
      <c r="M236" s="1"/>
      <c r="N236" s="1"/>
      <c r="O236" s="1"/>
      <c r="P236" s="229"/>
      <c r="Q236" s="1"/>
      <c r="R236" s="1"/>
      <c r="S236" s="1"/>
      <c r="T236" s="1"/>
      <c r="U236" s="1"/>
      <c r="V236" s="1"/>
      <c r="W236" s="1"/>
      <c r="X236" s="1"/>
      <c r="Y236" s="1"/>
      <c r="Z236" s="1"/>
      <c r="AA236" s="1"/>
      <c r="AB236" s="1"/>
      <c r="AC236" s="1"/>
      <c r="AD236" s="1"/>
      <c r="AE236" s="1"/>
      <c r="AF236" s="1"/>
      <c r="AG236" s="1"/>
      <c r="AH236" s="1"/>
      <c r="AI236" s="1"/>
      <c r="AJ236" s="1"/>
      <c r="AK236" s="1"/>
    </row>
    <row r="237" spans="1:37" ht="14.25" customHeight="1">
      <c r="A237" s="1"/>
      <c r="B237" s="1"/>
      <c r="C237" s="1"/>
      <c r="D237" s="1"/>
      <c r="E237" s="1"/>
      <c r="F237" s="1"/>
      <c r="G237" s="1"/>
      <c r="H237" s="1"/>
      <c r="I237" s="1"/>
      <c r="J237" s="1"/>
      <c r="K237" s="1"/>
      <c r="L237" s="1"/>
      <c r="M237" s="1"/>
      <c r="N237" s="1"/>
      <c r="O237" s="1"/>
      <c r="P237" s="229"/>
      <c r="Q237" s="1"/>
      <c r="R237" s="1"/>
      <c r="S237" s="1"/>
      <c r="T237" s="1"/>
      <c r="U237" s="1"/>
      <c r="V237" s="1"/>
      <c r="W237" s="1"/>
      <c r="X237" s="1"/>
      <c r="Y237" s="1"/>
      <c r="Z237" s="1"/>
      <c r="AA237" s="1"/>
      <c r="AB237" s="1"/>
      <c r="AC237" s="1"/>
      <c r="AD237" s="1"/>
      <c r="AE237" s="1"/>
      <c r="AF237" s="1"/>
      <c r="AG237" s="1"/>
      <c r="AH237" s="1"/>
      <c r="AI237" s="1"/>
      <c r="AJ237" s="1"/>
      <c r="AK237" s="1"/>
    </row>
    <row r="238" spans="1:37" ht="14.25" customHeight="1">
      <c r="A238" s="1"/>
      <c r="B238" s="1"/>
      <c r="C238" s="1"/>
      <c r="D238" s="1"/>
      <c r="E238" s="1"/>
      <c r="F238" s="1"/>
      <c r="G238" s="1"/>
      <c r="H238" s="1"/>
      <c r="I238" s="1"/>
      <c r="J238" s="1"/>
      <c r="K238" s="1"/>
      <c r="L238" s="1"/>
      <c r="M238" s="1"/>
      <c r="N238" s="1"/>
      <c r="O238" s="1"/>
      <c r="P238" s="229"/>
      <c r="Q238" s="1"/>
      <c r="R238" s="1"/>
      <c r="S238" s="1"/>
      <c r="T238" s="1"/>
      <c r="U238" s="1"/>
      <c r="V238" s="1"/>
      <c r="W238" s="1"/>
      <c r="X238" s="1"/>
      <c r="Y238" s="1"/>
      <c r="Z238" s="1"/>
      <c r="AA238" s="1"/>
      <c r="AB238" s="1"/>
      <c r="AC238" s="1"/>
      <c r="AD238" s="1"/>
      <c r="AE238" s="1"/>
      <c r="AF238" s="1"/>
      <c r="AG238" s="1"/>
      <c r="AH238" s="1"/>
      <c r="AI238" s="1"/>
      <c r="AJ238" s="1"/>
      <c r="AK238" s="1"/>
    </row>
    <row r="239" spans="1:37" ht="14.25" customHeight="1">
      <c r="A239" s="1"/>
      <c r="B239" s="1"/>
      <c r="C239" s="1"/>
      <c r="D239" s="1"/>
      <c r="E239" s="1"/>
      <c r="F239" s="1"/>
      <c r="G239" s="1"/>
      <c r="H239" s="1"/>
      <c r="I239" s="1"/>
      <c r="J239" s="1"/>
      <c r="K239" s="1"/>
      <c r="L239" s="1"/>
      <c r="M239" s="1"/>
      <c r="N239" s="1"/>
      <c r="O239" s="1"/>
      <c r="P239" s="229"/>
      <c r="Q239" s="1"/>
      <c r="R239" s="1"/>
      <c r="S239" s="1"/>
      <c r="T239" s="1"/>
      <c r="U239" s="1"/>
      <c r="V239" s="1"/>
      <c r="W239" s="1"/>
      <c r="X239" s="1"/>
      <c r="Y239" s="1"/>
      <c r="Z239" s="1"/>
      <c r="AA239" s="1"/>
      <c r="AB239" s="1"/>
      <c r="AC239" s="1"/>
      <c r="AD239" s="1"/>
      <c r="AE239" s="1"/>
      <c r="AF239" s="1"/>
      <c r="AG239" s="1"/>
      <c r="AH239" s="1"/>
      <c r="AI239" s="1"/>
      <c r="AJ239" s="1"/>
      <c r="AK239" s="1"/>
    </row>
    <row r="240" spans="1:37" ht="14.25" customHeight="1">
      <c r="A240" s="1"/>
      <c r="B240" s="1"/>
      <c r="C240" s="1"/>
      <c r="D240" s="1"/>
      <c r="E240" s="1"/>
      <c r="F240" s="1"/>
      <c r="G240" s="1"/>
      <c r="H240" s="1"/>
      <c r="I240" s="1"/>
      <c r="J240" s="1"/>
      <c r="K240" s="1"/>
      <c r="L240" s="1"/>
      <c r="M240" s="1"/>
      <c r="N240" s="1"/>
      <c r="O240" s="1"/>
      <c r="P240" s="229"/>
      <c r="Q240" s="1"/>
      <c r="R240" s="1"/>
      <c r="S240" s="1"/>
      <c r="T240" s="1"/>
      <c r="U240" s="1"/>
      <c r="V240" s="1"/>
      <c r="W240" s="1"/>
      <c r="X240" s="1"/>
      <c r="Y240" s="1"/>
      <c r="Z240" s="1"/>
      <c r="AA240" s="1"/>
      <c r="AB240" s="1"/>
      <c r="AC240" s="1"/>
      <c r="AD240" s="1"/>
      <c r="AE240" s="1"/>
      <c r="AF240" s="1"/>
      <c r="AG240" s="1"/>
      <c r="AH240" s="1"/>
      <c r="AI240" s="1"/>
      <c r="AJ240" s="1"/>
      <c r="AK240" s="1"/>
    </row>
    <row r="241" spans="1:37" ht="14.25" customHeight="1">
      <c r="A241" s="1"/>
      <c r="B241" s="1"/>
      <c r="C241" s="1"/>
      <c r="D241" s="1"/>
      <c r="E241" s="1"/>
      <c r="F241" s="1"/>
      <c r="G241" s="1"/>
      <c r="H241" s="1"/>
      <c r="I241" s="1"/>
      <c r="J241" s="1"/>
      <c r="K241" s="1"/>
      <c r="L241" s="1"/>
      <c r="M241" s="1"/>
      <c r="N241" s="1"/>
      <c r="O241" s="1"/>
      <c r="P241" s="229"/>
      <c r="Q241" s="1"/>
      <c r="R241" s="1"/>
      <c r="S241" s="1"/>
      <c r="T241" s="1"/>
      <c r="U241" s="1"/>
      <c r="V241" s="1"/>
      <c r="W241" s="1"/>
      <c r="X241" s="1"/>
      <c r="Y241" s="1"/>
      <c r="Z241" s="1"/>
      <c r="AA241" s="1"/>
      <c r="AB241" s="1"/>
      <c r="AC241" s="1"/>
      <c r="AD241" s="1"/>
      <c r="AE241" s="1"/>
      <c r="AF241" s="1"/>
      <c r="AG241" s="1"/>
      <c r="AH241" s="1"/>
      <c r="AI241" s="1"/>
      <c r="AJ241" s="1"/>
      <c r="AK241" s="1"/>
    </row>
    <row r="242" spans="1:37" ht="14.25" customHeight="1">
      <c r="A242" s="1"/>
      <c r="B242" s="1"/>
      <c r="C242" s="1"/>
      <c r="D242" s="1"/>
      <c r="E242" s="1"/>
      <c r="F242" s="1"/>
      <c r="G242" s="1"/>
      <c r="H242" s="1"/>
      <c r="I242" s="1"/>
      <c r="J242" s="1"/>
      <c r="K242" s="1"/>
      <c r="L242" s="1"/>
      <c r="M242" s="1"/>
      <c r="N242" s="1"/>
      <c r="O242" s="1"/>
      <c r="P242" s="229"/>
      <c r="Q242" s="1"/>
      <c r="R242" s="1"/>
      <c r="S242" s="1"/>
      <c r="T242" s="1"/>
      <c r="U242" s="1"/>
      <c r="V242" s="1"/>
      <c r="W242" s="1"/>
      <c r="X242" s="1"/>
      <c r="Y242" s="1"/>
      <c r="Z242" s="1"/>
      <c r="AA242" s="1"/>
      <c r="AB242" s="1"/>
      <c r="AC242" s="1"/>
      <c r="AD242" s="1"/>
      <c r="AE242" s="1"/>
      <c r="AF242" s="1"/>
      <c r="AG242" s="1"/>
      <c r="AH242" s="1"/>
      <c r="AI242" s="1"/>
      <c r="AJ242" s="1"/>
      <c r="AK242" s="1"/>
    </row>
    <row r="243" spans="1:37" ht="14.25" customHeight="1">
      <c r="A243" s="1"/>
      <c r="B243" s="1"/>
      <c r="C243" s="1"/>
      <c r="D243" s="1"/>
      <c r="E243" s="1"/>
      <c r="F243" s="1"/>
      <c r="G243" s="1"/>
      <c r="H243" s="1"/>
      <c r="I243" s="1"/>
      <c r="J243" s="1"/>
      <c r="K243" s="1"/>
      <c r="L243" s="1"/>
      <c r="M243" s="1"/>
      <c r="N243" s="1"/>
      <c r="O243" s="1"/>
      <c r="P243" s="229"/>
      <c r="Q243" s="1"/>
      <c r="R243" s="1"/>
      <c r="S243" s="1"/>
      <c r="T243" s="1"/>
      <c r="U243" s="1"/>
      <c r="V243" s="1"/>
      <c r="W243" s="1"/>
      <c r="X243" s="1"/>
      <c r="Y243" s="1"/>
      <c r="Z243" s="1"/>
      <c r="AA243" s="1"/>
      <c r="AB243" s="1"/>
      <c r="AC243" s="1"/>
      <c r="AD243" s="1"/>
      <c r="AE243" s="1"/>
      <c r="AF243" s="1"/>
      <c r="AG243" s="1"/>
      <c r="AH243" s="1"/>
      <c r="AI243" s="1"/>
      <c r="AJ243" s="1"/>
      <c r="AK243" s="1"/>
    </row>
    <row r="244" spans="1:37" ht="14.25" customHeight="1">
      <c r="A244" s="1"/>
      <c r="B244" s="1"/>
      <c r="C244" s="1"/>
      <c r="D244" s="1"/>
      <c r="E244" s="1"/>
      <c r="F244" s="1"/>
      <c r="G244" s="1"/>
      <c r="H244" s="1"/>
      <c r="I244" s="1"/>
      <c r="J244" s="1"/>
      <c r="K244" s="1"/>
      <c r="L244" s="1"/>
      <c r="M244" s="1"/>
      <c r="N244" s="1"/>
      <c r="O244" s="1"/>
      <c r="P244" s="229"/>
      <c r="Q244" s="1"/>
      <c r="R244" s="1"/>
      <c r="S244" s="1"/>
      <c r="T244" s="1"/>
      <c r="U244" s="1"/>
      <c r="V244" s="1"/>
      <c r="W244" s="1"/>
      <c r="X244" s="1"/>
      <c r="Y244" s="1"/>
      <c r="Z244" s="1"/>
      <c r="AA244" s="1"/>
      <c r="AB244" s="1"/>
      <c r="AC244" s="1"/>
      <c r="AD244" s="1"/>
      <c r="AE244" s="1"/>
      <c r="AF244" s="1"/>
      <c r="AG244" s="1"/>
      <c r="AH244" s="1"/>
      <c r="AI244" s="1"/>
      <c r="AJ244" s="1"/>
      <c r="AK244" s="1"/>
    </row>
    <row r="245" spans="1:37" ht="14.25" customHeight="1">
      <c r="A245" s="1"/>
      <c r="B245" s="1"/>
      <c r="C245" s="1"/>
      <c r="D245" s="1"/>
      <c r="E245" s="1"/>
      <c r="F245" s="1"/>
      <c r="G245" s="1"/>
      <c r="H245" s="1"/>
      <c r="I245" s="1"/>
      <c r="J245" s="1"/>
      <c r="K245" s="1"/>
      <c r="L245" s="1"/>
      <c r="M245" s="1"/>
      <c r="N245" s="1"/>
      <c r="O245" s="1"/>
      <c r="P245" s="229"/>
      <c r="Q245" s="1"/>
      <c r="R245" s="1"/>
      <c r="S245" s="1"/>
      <c r="T245" s="1"/>
      <c r="U245" s="1"/>
      <c r="V245" s="1"/>
      <c r="W245" s="1"/>
      <c r="X245" s="1"/>
      <c r="Y245" s="1"/>
      <c r="Z245" s="1"/>
      <c r="AA245" s="1"/>
      <c r="AB245" s="1"/>
      <c r="AC245" s="1"/>
      <c r="AD245" s="1"/>
      <c r="AE245" s="1"/>
      <c r="AF245" s="1"/>
      <c r="AG245" s="1"/>
      <c r="AH245" s="1"/>
      <c r="AI245" s="1"/>
      <c r="AJ245" s="1"/>
      <c r="AK245" s="1"/>
    </row>
    <row r="246" spans="1:37" ht="14.25" customHeight="1">
      <c r="A246" s="1"/>
      <c r="B246" s="1"/>
      <c r="C246" s="1"/>
      <c r="D246" s="1"/>
      <c r="E246" s="1"/>
      <c r="F246" s="1"/>
      <c r="G246" s="1"/>
      <c r="H246" s="1"/>
      <c r="I246" s="1"/>
      <c r="J246" s="1"/>
      <c r="K246" s="1"/>
      <c r="L246" s="1"/>
      <c r="M246" s="1"/>
      <c r="N246" s="1"/>
      <c r="O246" s="1"/>
      <c r="P246" s="229"/>
      <c r="Q246" s="1"/>
      <c r="R246" s="1"/>
      <c r="S246" s="1"/>
      <c r="T246" s="1"/>
      <c r="U246" s="1"/>
      <c r="V246" s="1"/>
      <c r="W246" s="1"/>
      <c r="X246" s="1"/>
      <c r="Y246" s="1"/>
      <c r="Z246" s="1"/>
      <c r="AA246" s="1"/>
      <c r="AB246" s="1"/>
      <c r="AC246" s="1"/>
      <c r="AD246" s="1"/>
      <c r="AE246" s="1"/>
      <c r="AF246" s="1"/>
      <c r="AG246" s="1"/>
      <c r="AH246" s="1"/>
      <c r="AI246" s="1"/>
      <c r="AJ246" s="1"/>
      <c r="AK246" s="1"/>
    </row>
    <row r="247" spans="1:37" ht="14.25" customHeight="1">
      <c r="A247" s="1"/>
      <c r="B247" s="1"/>
      <c r="C247" s="1"/>
      <c r="D247" s="1"/>
      <c r="E247" s="1"/>
      <c r="F247" s="1"/>
      <c r="G247" s="1"/>
      <c r="H247" s="1"/>
      <c r="I247" s="1"/>
      <c r="J247" s="1"/>
      <c r="K247" s="1"/>
      <c r="L247" s="1"/>
      <c r="M247" s="1"/>
      <c r="N247" s="1"/>
      <c r="O247" s="1"/>
      <c r="P247" s="229"/>
      <c r="Q247" s="1"/>
      <c r="R247" s="1"/>
      <c r="S247" s="1"/>
      <c r="T247" s="1"/>
      <c r="U247" s="1"/>
      <c r="V247" s="1"/>
      <c r="W247" s="1"/>
      <c r="X247" s="1"/>
      <c r="Y247" s="1"/>
      <c r="Z247" s="1"/>
      <c r="AA247" s="1"/>
      <c r="AB247" s="1"/>
      <c r="AC247" s="1"/>
      <c r="AD247" s="1"/>
      <c r="AE247" s="1"/>
      <c r="AF247" s="1"/>
      <c r="AG247" s="1"/>
      <c r="AH247" s="1"/>
      <c r="AI247" s="1"/>
      <c r="AJ247" s="1"/>
      <c r="AK247" s="1"/>
    </row>
    <row r="248" spans="1:37" ht="14.25" customHeight="1">
      <c r="A248" s="1"/>
      <c r="B248" s="1"/>
      <c r="C248" s="1"/>
      <c r="D248" s="1"/>
      <c r="E248" s="1"/>
      <c r="F248" s="1"/>
      <c r="G248" s="1"/>
      <c r="H248" s="1"/>
      <c r="I248" s="1"/>
      <c r="J248" s="1"/>
      <c r="K248" s="1"/>
      <c r="L248" s="1"/>
      <c r="M248" s="1"/>
      <c r="N248" s="1"/>
      <c r="O248" s="1"/>
      <c r="P248" s="229"/>
      <c r="Q248" s="1"/>
      <c r="R248" s="1"/>
      <c r="S248" s="1"/>
      <c r="T248" s="1"/>
      <c r="U248" s="1"/>
      <c r="V248" s="1"/>
      <c r="W248" s="1"/>
      <c r="X248" s="1"/>
      <c r="Y248" s="1"/>
      <c r="Z248" s="1"/>
      <c r="AA248" s="1"/>
      <c r="AB248" s="1"/>
      <c r="AC248" s="1"/>
      <c r="AD248" s="1"/>
      <c r="AE248" s="1"/>
      <c r="AF248" s="1"/>
      <c r="AG248" s="1"/>
      <c r="AH248" s="1"/>
      <c r="AI248" s="1"/>
      <c r="AJ248" s="1"/>
      <c r="AK248" s="1"/>
    </row>
    <row r="249" spans="1:37" ht="14.25" customHeight="1">
      <c r="A249" s="1"/>
      <c r="B249" s="1"/>
      <c r="C249" s="1"/>
      <c r="D249" s="1"/>
      <c r="E249" s="1"/>
      <c r="F249" s="1"/>
      <c r="G249" s="1"/>
      <c r="H249" s="1"/>
      <c r="I249" s="1"/>
      <c r="J249" s="1"/>
      <c r="K249" s="1"/>
      <c r="L249" s="1"/>
      <c r="M249" s="1"/>
      <c r="N249" s="1"/>
      <c r="O249" s="1"/>
      <c r="P249" s="229"/>
      <c r="Q249" s="1"/>
      <c r="R249" s="1"/>
      <c r="S249" s="1"/>
      <c r="T249" s="1"/>
      <c r="U249" s="1"/>
      <c r="V249" s="1"/>
      <c r="W249" s="1"/>
      <c r="X249" s="1"/>
      <c r="Y249" s="1"/>
      <c r="Z249" s="1"/>
      <c r="AA249" s="1"/>
      <c r="AB249" s="1"/>
      <c r="AC249" s="1"/>
      <c r="AD249" s="1"/>
      <c r="AE249" s="1"/>
      <c r="AF249" s="1"/>
      <c r="AG249" s="1"/>
      <c r="AH249" s="1"/>
      <c r="AI249" s="1"/>
      <c r="AJ249" s="1"/>
      <c r="AK249" s="1"/>
    </row>
    <row r="250" spans="1:37" ht="14.25" customHeight="1">
      <c r="A250" s="1"/>
      <c r="B250" s="1"/>
      <c r="C250" s="1"/>
      <c r="D250" s="1"/>
      <c r="E250" s="1"/>
      <c r="F250" s="1"/>
      <c r="G250" s="1"/>
      <c r="H250" s="1"/>
      <c r="I250" s="1"/>
      <c r="J250" s="1"/>
      <c r="K250" s="1"/>
      <c r="L250" s="1"/>
      <c r="M250" s="1"/>
      <c r="N250" s="1"/>
      <c r="O250" s="1"/>
      <c r="P250" s="229"/>
      <c r="Q250" s="1"/>
      <c r="R250" s="1"/>
      <c r="S250" s="1"/>
      <c r="T250" s="1"/>
      <c r="U250" s="1"/>
      <c r="V250" s="1"/>
      <c r="W250" s="1"/>
      <c r="X250" s="1"/>
      <c r="Y250" s="1"/>
      <c r="Z250" s="1"/>
      <c r="AA250" s="1"/>
      <c r="AB250" s="1"/>
      <c r="AC250" s="1"/>
      <c r="AD250" s="1"/>
      <c r="AE250" s="1"/>
      <c r="AF250" s="1"/>
      <c r="AG250" s="1"/>
      <c r="AH250" s="1"/>
      <c r="AI250" s="1"/>
      <c r="AJ250" s="1"/>
      <c r="AK250" s="1"/>
    </row>
    <row r="251" spans="1:37" ht="14.25" customHeight="1">
      <c r="A251" s="1"/>
      <c r="B251" s="1"/>
      <c r="C251" s="1"/>
      <c r="D251" s="1"/>
      <c r="E251" s="1"/>
      <c r="F251" s="1"/>
      <c r="G251" s="1"/>
      <c r="H251" s="1"/>
      <c r="I251" s="1"/>
      <c r="J251" s="1"/>
      <c r="K251" s="1"/>
      <c r="L251" s="1"/>
      <c r="M251" s="1"/>
      <c r="N251" s="1"/>
      <c r="O251" s="1"/>
      <c r="P251" s="229"/>
      <c r="Q251" s="1"/>
      <c r="R251" s="1"/>
      <c r="S251" s="1"/>
      <c r="T251" s="1"/>
      <c r="U251" s="1"/>
      <c r="V251" s="1"/>
      <c r="W251" s="1"/>
      <c r="X251" s="1"/>
      <c r="Y251" s="1"/>
      <c r="Z251" s="1"/>
      <c r="AA251" s="1"/>
      <c r="AB251" s="1"/>
      <c r="AC251" s="1"/>
      <c r="AD251" s="1"/>
      <c r="AE251" s="1"/>
      <c r="AF251" s="1"/>
      <c r="AG251" s="1"/>
      <c r="AH251" s="1"/>
      <c r="AI251" s="1"/>
      <c r="AJ251" s="1"/>
      <c r="AK251" s="1"/>
    </row>
    <row r="252" spans="1:37" ht="14.25" customHeight="1">
      <c r="A252" s="1"/>
      <c r="B252" s="1"/>
      <c r="C252" s="1"/>
      <c r="D252" s="1"/>
      <c r="E252" s="1"/>
      <c r="F252" s="1"/>
      <c r="G252" s="1"/>
      <c r="H252" s="1"/>
      <c r="I252" s="1"/>
      <c r="J252" s="1"/>
      <c r="K252" s="1"/>
      <c r="L252" s="1"/>
      <c r="M252" s="1"/>
      <c r="N252" s="1"/>
      <c r="O252" s="1"/>
      <c r="P252" s="229"/>
      <c r="Q252" s="1"/>
      <c r="R252" s="1"/>
      <c r="S252" s="1"/>
      <c r="T252" s="1"/>
      <c r="U252" s="1"/>
      <c r="V252" s="1"/>
      <c r="W252" s="1"/>
      <c r="X252" s="1"/>
      <c r="Y252" s="1"/>
      <c r="Z252" s="1"/>
      <c r="AA252" s="1"/>
      <c r="AB252" s="1"/>
      <c r="AC252" s="1"/>
      <c r="AD252" s="1"/>
      <c r="AE252" s="1"/>
      <c r="AF252" s="1"/>
      <c r="AG252" s="1"/>
      <c r="AH252" s="1"/>
      <c r="AI252" s="1"/>
      <c r="AJ252" s="1"/>
      <c r="AK252" s="1"/>
    </row>
    <row r="253" spans="1:37" ht="14.25" customHeight="1">
      <c r="A253" s="1"/>
      <c r="B253" s="1"/>
      <c r="C253" s="1"/>
      <c r="D253" s="1"/>
      <c r="E253" s="1"/>
      <c r="F253" s="1"/>
      <c r="G253" s="1"/>
      <c r="H253" s="1"/>
      <c r="I253" s="1"/>
      <c r="J253" s="1"/>
      <c r="K253" s="1"/>
      <c r="L253" s="1"/>
      <c r="M253" s="1"/>
      <c r="N253" s="1"/>
      <c r="O253" s="1"/>
      <c r="P253" s="229"/>
      <c r="Q253" s="1"/>
      <c r="R253" s="1"/>
      <c r="S253" s="1"/>
      <c r="T253" s="1"/>
      <c r="U253" s="1"/>
      <c r="V253" s="1"/>
      <c r="W253" s="1"/>
      <c r="X253" s="1"/>
      <c r="Y253" s="1"/>
      <c r="Z253" s="1"/>
      <c r="AA253" s="1"/>
      <c r="AB253" s="1"/>
      <c r="AC253" s="1"/>
      <c r="AD253" s="1"/>
      <c r="AE253" s="1"/>
      <c r="AF253" s="1"/>
      <c r="AG253" s="1"/>
      <c r="AH253" s="1"/>
      <c r="AI253" s="1"/>
      <c r="AJ253" s="1"/>
      <c r="AK253" s="1"/>
    </row>
    <row r="254" spans="1:37" ht="14.25" customHeight="1">
      <c r="A254" s="1"/>
      <c r="B254" s="1"/>
      <c r="C254" s="1"/>
      <c r="D254" s="1"/>
      <c r="E254" s="1"/>
      <c r="F254" s="1"/>
      <c r="G254" s="1"/>
      <c r="H254" s="1"/>
      <c r="I254" s="1"/>
      <c r="J254" s="1"/>
      <c r="K254" s="1"/>
      <c r="L254" s="1"/>
      <c r="M254" s="1"/>
      <c r="N254" s="1"/>
      <c r="O254" s="1"/>
      <c r="P254" s="229"/>
      <c r="Q254" s="1"/>
      <c r="R254" s="1"/>
      <c r="S254" s="1"/>
      <c r="T254" s="1"/>
      <c r="U254" s="1"/>
      <c r="V254" s="1"/>
      <c r="W254" s="1"/>
      <c r="X254" s="1"/>
      <c r="Y254" s="1"/>
      <c r="Z254" s="1"/>
      <c r="AA254" s="1"/>
      <c r="AB254" s="1"/>
      <c r="AC254" s="1"/>
      <c r="AD254" s="1"/>
      <c r="AE254" s="1"/>
      <c r="AF254" s="1"/>
      <c r="AG254" s="1"/>
      <c r="AH254" s="1"/>
      <c r="AI254" s="1"/>
      <c r="AJ254" s="1"/>
      <c r="AK254" s="1"/>
    </row>
    <row r="255" spans="1:37" ht="14.25" customHeight="1">
      <c r="A255" s="1"/>
      <c r="B255" s="1"/>
      <c r="C255" s="1"/>
      <c r="D255" s="1"/>
      <c r="E255" s="1"/>
      <c r="F255" s="1"/>
      <c r="G255" s="1"/>
      <c r="H255" s="1"/>
      <c r="I255" s="1"/>
      <c r="J255" s="1"/>
      <c r="K255" s="1"/>
      <c r="L255" s="1"/>
      <c r="M255" s="1"/>
      <c r="N255" s="1"/>
      <c r="O255" s="1"/>
      <c r="P255" s="229"/>
      <c r="Q255" s="1"/>
      <c r="R255" s="1"/>
      <c r="S255" s="1"/>
      <c r="T255" s="1"/>
      <c r="U255" s="1"/>
      <c r="V255" s="1"/>
      <c r="W255" s="1"/>
      <c r="X255" s="1"/>
      <c r="Y255" s="1"/>
      <c r="Z255" s="1"/>
      <c r="AA255" s="1"/>
      <c r="AB255" s="1"/>
      <c r="AC255" s="1"/>
      <c r="AD255" s="1"/>
      <c r="AE255" s="1"/>
      <c r="AF255" s="1"/>
      <c r="AG255" s="1"/>
      <c r="AH255" s="1"/>
      <c r="AI255" s="1"/>
      <c r="AJ255" s="1"/>
      <c r="AK255" s="1"/>
    </row>
    <row r="256" spans="1:37" ht="14.25" customHeight="1">
      <c r="A256" s="1"/>
      <c r="B256" s="1"/>
      <c r="C256" s="1"/>
      <c r="D256" s="1"/>
      <c r="E256" s="1"/>
      <c r="F256" s="1"/>
      <c r="G256" s="1"/>
      <c r="H256" s="1"/>
      <c r="I256" s="1"/>
      <c r="J256" s="1"/>
      <c r="K256" s="1"/>
      <c r="L256" s="1"/>
      <c r="M256" s="1"/>
      <c r="N256" s="1"/>
      <c r="O256" s="1"/>
      <c r="P256" s="229"/>
      <c r="Q256" s="1"/>
      <c r="R256" s="1"/>
      <c r="S256" s="1"/>
      <c r="T256" s="1"/>
      <c r="U256" s="1"/>
      <c r="V256" s="1"/>
      <c r="W256" s="1"/>
      <c r="X256" s="1"/>
      <c r="Y256" s="1"/>
      <c r="Z256" s="1"/>
      <c r="AA256" s="1"/>
      <c r="AB256" s="1"/>
      <c r="AC256" s="1"/>
      <c r="AD256" s="1"/>
      <c r="AE256" s="1"/>
      <c r="AF256" s="1"/>
      <c r="AG256" s="1"/>
      <c r="AH256" s="1"/>
      <c r="AI256" s="1"/>
      <c r="AJ256" s="1"/>
      <c r="AK256" s="1"/>
    </row>
    <row r="257" spans="1:37" ht="14.25" customHeight="1">
      <c r="A257" s="1"/>
      <c r="B257" s="1"/>
      <c r="C257" s="1"/>
      <c r="D257" s="1"/>
      <c r="E257" s="1"/>
      <c r="F257" s="1"/>
      <c r="G257" s="1"/>
      <c r="H257" s="1"/>
      <c r="I257" s="1"/>
      <c r="J257" s="1"/>
      <c r="K257" s="1"/>
      <c r="L257" s="1"/>
      <c r="M257" s="1"/>
      <c r="N257" s="1"/>
      <c r="O257" s="1"/>
      <c r="P257" s="229"/>
      <c r="Q257" s="1"/>
      <c r="R257" s="1"/>
      <c r="S257" s="1"/>
      <c r="T257" s="1"/>
      <c r="U257" s="1"/>
      <c r="V257" s="1"/>
      <c r="W257" s="1"/>
      <c r="X257" s="1"/>
      <c r="Y257" s="1"/>
      <c r="Z257" s="1"/>
      <c r="AA257" s="1"/>
      <c r="AB257" s="1"/>
      <c r="AC257" s="1"/>
      <c r="AD257" s="1"/>
      <c r="AE257" s="1"/>
      <c r="AF257" s="1"/>
      <c r="AG257" s="1"/>
      <c r="AH257" s="1"/>
      <c r="AI257" s="1"/>
      <c r="AJ257" s="1"/>
      <c r="AK257" s="1"/>
    </row>
    <row r="258" spans="1:37" ht="14.25" customHeight="1">
      <c r="A258" s="1"/>
      <c r="B258" s="1"/>
      <c r="C258" s="1"/>
      <c r="D258" s="1"/>
      <c r="E258" s="1"/>
      <c r="F258" s="1"/>
      <c r="G258" s="1"/>
      <c r="H258" s="1"/>
      <c r="I258" s="1"/>
      <c r="J258" s="1"/>
      <c r="K258" s="1"/>
      <c r="L258" s="1"/>
      <c r="M258" s="1"/>
      <c r="N258" s="1"/>
      <c r="O258" s="1"/>
      <c r="P258" s="229"/>
      <c r="Q258" s="1"/>
      <c r="R258" s="1"/>
      <c r="S258" s="1"/>
      <c r="T258" s="1"/>
      <c r="U258" s="1"/>
      <c r="V258" s="1"/>
      <c r="W258" s="1"/>
      <c r="X258" s="1"/>
      <c r="Y258" s="1"/>
      <c r="Z258" s="1"/>
      <c r="AA258" s="1"/>
      <c r="AB258" s="1"/>
      <c r="AC258" s="1"/>
      <c r="AD258" s="1"/>
      <c r="AE258" s="1"/>
      <c r="AF258" s="1"/>
      <c r="AG258" s="1"/>
      <c r="AH258" s="1"/>
      <c r="AI258" s="1"/>
      <c r="AJ258" s="1"/>
      <c r="AK258" s="1"/>
    </row>
    <row r="259" spans="1:37" ht="14.25" customHeight="1">
      <c r="A259" s="1"/>
      <c r="B259" s="1"/>
      <c r="C259" s="1"/>
      <c r="D259" s="1"/>
      <c r="E259" s="1"/>
      <c r="F259" s="1"/>
      <c r="G259" s="1"/>
      <c r="H259" s="1"/>
      <c r="I259" s="1"/>
      <c r="J259" s="1"/>
      <c r="K259" s="1"/>
      <c r="L259" s="1"/>
      <c r="M259" s="1"/>
      <c r="N259" s="1"/>
      <c r="O259" s="1"/>
      <c r="P259" s="229"/>
      <c r="Q259" s="1"/>
      <c r="R259" s="1"/>
      <c r="S259" s="1"/>
      <c r="T259" s="1"/>
      <c r="U259" s="1"/>
      <c r="V259" s="1"/>
      <c r="W259" s="1"/>
      <c r="X259" s="1"/>
      <c r="Y259" s="1"/>
      <c r="Z259" s="1"/>
      <c r="AA259" s="1"/>
      <c r="AB259" s="1"/>
      <c r="AC259" s="1"/>
      <c r="AD259" s="1"/>
      <c r="AE259" s="1"/>
      <c r="AF259" s="1"/>
      <c r="AG259" s="1"/>
      <c r="AH259" s="1"/>
      <c r="AI259" s="1"/>
      <c r="AJ259" s="1"/>
      <c r="AK259" s="1"/>
    </row>
    <row r="260" spans="1:37" ht="14.25" customHeight="1">
      <c r="A260" s="1"/>
      <c r="B260" s="1"/>
      <c r="C260" s="1"/>
      <c r="D260" s="1"/>
      <c r="E260" s="1"/>
      <c r="F260" s="1"/>
      <c r="G260" s="1"/>
      <c r="H260" s="1"/>
      <c r="I260" s="1"/>
      <c r="J260" s="1"/>
      <c r="K260" s="1"/>
      <c r="L260" s="1"/>
      <c r="M260" s="1"/>
      <c r="N260" s="1"/>
      <c r="O260" s="1"/>
      <c r="P260" s="229"/>
      <c r="Q260" s="1"/>
      <c r="R260" s="1"/>
      <c r="S260" s="1"/>
      <c r="T260" s="1"/>
      <c r="U260" s="1"/>
      <c r="V260" s="1"/>
      <c r="W260" s="1"/>
      <c r="X260" s="1"/>
      <c r="Y260" s="1"/>
      <c r="Z260" s="1"/>
      <c r="AA260" s="1"/>
      <c r="AB260" s="1"/>
      <c r="AC260" s="1"/>
      <c r="AD260" s="1"/>
      <c r="AE260" s="1"/>
      <c r="AF260" s="1"/>
      <c r="AG260" s="1"/>
      <c r="AH260" s="1"/>
      <c r="AI260" s="1"/>
      <c r="AJ260" s="1"/>
      <c r="AK260" s="1"/>
    </row>
    <row r="261" spans="1:37" ht="14.25" customHeight="1">
      <c r="A261" s="1"/>
      <c r="B261" s="1"/>
      <c r="C261" s="1"/>
      <c r="D261" s="1"/>
      <c r="E261" s="1"/>
      <c r="F261" s="1"/>
      <c r="G261" s="1"/>
      <c r="H261" s="1"/>
      <c r="I261" s="1"/>
      <c r="J261" s="1"/>
      <c r="K261" s="1"/>
      <c r="L261" s="1"/>
      <c r="M261" s="1"/>
      <c r="N261" s="1"/>
      <c r="O261" s="1"/>
      <c r="P261" s="229"/>
      <c r="Q261" s="1"/>
      <c r="R261" s="1"/>
      <c r="S261" s="1"/>
      <c r="T261" s="1"/>
      <c r="U261" s="1"/>
      <c r="V261" s="1"/>
      <c r="W261" s="1"/>
      <c r="X261" s="1"/>
      <c r="Y261" s="1"/>
      <c r="Z261" s="1"/>
      <c r="AA261" s="1"/>
      <c r="AB261" s="1"/>
      <c r="AC261" s="1"/>
      <c r="AD261" s="1"/>
      <c r="AE261" s="1"/>
      <c r="AF261" s="1"/>
      <c r="AG261" s="1"/>
      <c r="AH261" s="1"/>
      <c r="AI261" s="1"/>
      <c r="AJ261" s="1"/>
      <c r="AK261" s="1"/>
    </row>
    <row r="262" spans="1:37" ht="14.25" customHeight="1">
      <c r="A262" s="1"/>
      <c r="B262" s="1"/>
      <c r="C262" s="1"/>
      <c r="D262" s="1"/>
      <c r="E262" s="1"/>
      <c r="F262" s="1"/>
      <c r="G262" s="1"/>
      <c r="H262" s="1"/>
      <c r="I262" s="1"/>
      <c r="J262" s="1"/>
      <c r="K262" s="1"/>
      <c r="L262" s="1"/>
      <c r="M262" s="1"/>
      <c r="N262" s="1"/>
      <c r="O262" s="1"/>
      <c r="P262" s="229"/>
      <c r="Q262" s="1"/>
      <c r="R262" s="1"/>
      <c r="S262" s="1"/>
      <c r="T262" s="1"/>
      <c r="U262" s="1"/>
      <c r="V262" s="1"/>
      <c r="W262" s="1"/>
      <c r="X262" s="1"/>
      <c r="Y262" s="1"/>
      <c r="Z262" s="1"/>
      <c r="AA262" s="1"/>
      <c r="AB262" s="1"/>
      <c r="AC262" s="1"/>
      <c r="AD262" s="1"/>
      <c r="AE262" s="1"/>
      <c r="AF262" s="1"/>
      <c r="AG262" s="1"/>
      <c r="AH262" s="1"/>
      <c r="AI262" s="1"/>
      <c r="AJ262" s="1"/>
      <c r="AK262" s="1"/>
    </row>
    <row r="263" spans="1:37" ht="14.25" customHeight="1">
      <c r="A263" s="1"/>
      <c r="B263" s="1"/>
      <c r="C263" s="1"/>
      <c r="D263" s="1"/>
      <c r="E263" s="1"/>
      <c r="F263" s="1"/>
      <c r="G263" s="1"/>
      <c r="H263" s="1"/>
      <c r="I263" s="1"/>
      <c r="J263" s="1"/>
      <c r="K263" s="1"/>
      <c r="L263" s="1"/>
      <c r="M263" s="1"/>
      <c r="N263" s="1"/>
      <c r="O263" s="1"/>
      <c r="P263" s="229"/>
      <c r="Q263" s="1"/>
      <c r="R263" s="1"/>
      <c r="S263" s="1"/>
      <c r="T263" s="1"/>
      <c r="U263" s="1"/>
      <c r="V263" s="1"/>
      <c r="W263" s="1"/>
      <c r="X263" s="1"/>
      <c r="Y263" s="1"/>
      <c r="Z263" s="1"/>
      <c r="AA263" s="1"/>
      <c r="AB263" s="1"/>
      <c r="AC263" s="1"/>
      <c r="AD263" s="1"/>
      <c r="AE263" s="1"/>
      <c r="AF263" s="1"/>
      <c r="AG263" s="1"/>
      <c r="AH263" s="1"/>
      <c r="AI263" s="1"/>
      <c r="AJ263" s="1"/>
      <c r="AK263" s="1"/>
    </row>
    <row r="264" spans="1:37" ht="14.25" customHeight="1">
      <c r="A264" s="1"/>
      <c r="B264" s="1"/>
      <c r="C264" s="1"/>
      <c r="D264" s="1"/>
      <c r="E264" s="1"/>
      <c r="F264" s="1"/>
      <c r="G264" s="1"/>
      <c r="H264" s="1"/>
      <c r="I264" s="1"/>
      <c r="J264" s="1"/>
      <c r="K264" s="1"/>
      <c r="L264" s="1"/>
      <c r="M264" s="1"/>
      <c r="N264" s="1"/>
      <c r="O264" s="1"/>
      <c r="P264" s="229"/>
      <c r="Q264" s="1"/>
      <c r="R264" s="1"/>
      <c r="S264" s="1"/>
      <c r="T264" s="1"/>
      <c r="U264" s="1"/>
      <c r="V264" s="1"/>
      <c r="W264" s="1"/>
      <c r="X264" s="1"/>
      <c r="Y264" s="1"/>
      <c r="Z264" s="1"/>
      <c r="AA264" s="1"/>
      <c r="AB264" s="1"/>
      <c r="AC264" s="1"/>
      <c r="AD264" s="1"/>
      <c r="AE264" s="1"/>
      <c r="AF264" s="1"/>
      <c r="AG264" s="1"/>
      <c r="AH264" s="1"/>
      <c r="AI264" s="1"/>
      <c r="AJ264" s="1"/>
      <c r="AK264" s="1"/>
    </row>
    <row r="265" spans="1:37" ht="14.25" customHeight="1">
      <c r="A265" s="1"/>
      <c r="B265" s="1"/>
      <c r="C265" s="1"/>
      <c r="D265" s="1"/>
      <c r="E265" s="1"/>
      <c r="F265" s="1"/>
      <c r="G265" s="1"/>
      <c r="H265" s="1"/>
      <c r="I265" s="1"/>
      <c r="J265" s="1"/>
      <c r="K265" s="1"/>
      <c r="L265" s="1"/>
      <c r="M265" s="1"/>
      <c r="N265" s="1"/>
      <c r="O265" s="1"/>
      <c r="P265" s="229"/>
      <c r="Q265" s="1"/>
      <c r="R265" s="1"/>
      <c r="S265" s="1"/>
      <c r="T265" s="1"/>
      <c r="U265" s="1"/>
      <c r="V265" s="1"/>
      <c r="W265" s="1"/>
      <c r="X265" s="1"/>
      <c r="Y265" s="1"/>
      <c r="Z265" s="1"/>
      <c r="AA265" s="1"/>
      <c r="AB265" s="1"/>
      <c r="AC265" s="1"/>
      <c r="AD265" s="1"/>
      <c r="AE265" s="1"/>
      <c r="AF265" s="1"/>
      <c r="AG265" s="1"/>
      <c r="AH265" s="1"/>
      <c r="AI265" s="1"/>
      <c r="AJ265" s="1"/>
      <c r="AK265" s="1"/>
    </row>
    <row r="266" spans="1:37" ht="14.25" customHeight="1">
      <c r="A266" s="1"/>
      <c r="B266" s="1"/>
      <c r="C266" s="1"/>
      <c r="D266" s="1"/>
      <c r="E266" s="1"/>
      <c r="F266" s="1"/>
      <c r="G266" s="1"/>
      <c r="H266" s="1"/>
      <c r="I266" s="1"/>
      <c r="J266" s="1"/>
      <c r="K266" s="1"/>
      <c r="L266" s="1"/>
      <c r="M266" s="1"/>
      <c r="N266" s="1"/>
      <c r="O266" s="1"/>
      <c r="P266" s="229"/>
      <c r="Q266" s="1"/>
      <c r="R266" s="1"/>
      <c r="S266" s="1"/>
      <c r="T266" s="1"/>
      <c r="U266" s="1"/>
      <c r="V266" s="1"/>
      <c r="W266" s="1"/>
      <c r="X266" s="1"/>
      <c r="Y266" s="1"/>
      <c r="Z266" s="1"/>
      <c r="AA266" s="1"/>
      <c r="AB266" s="1"/>
      <c r="AC266" s="1"/>
      <c r="AD266" s="1"/>
      <c r="AE266" s="1"/>
      <c r="AF266" s="1"/>
      <c r="AG266" s="1"/>
      <c r="AH266" s="1"/>
      <c r="AI266" s="1"/>
      <c r="AJ266" s="1"/>
      <c r="AK266" s="1"/>
    </row>
    <row r="267" spans="1:37" ht="14.25" customHeight="1">
      <c r="A267" s="1"/>
      <c r="B267" s="1"/>
      <c r="C267" s="1"/>
      <c r="D267" s="1"/>
      <c r="E267" s="1"/>
      <c r="F267" s="1"/>
      <c r="G267" s="1"/>
      <c r="H267" s="1"/>
      <c r="I267" s="1"/>
      <c r="J267" s="1"/>
      <c r="K267" s="1"/>
      <c r="L267" s="1"/>
      <c r="M267" s="1"/>
      <c r="N267" s="1"/>
      <c r="O267" s="1"/>
      <c r="P267" s="229"/>
      <c r="Q267" s="1"/>
      <c r="R267" s="1"/>
      <c r="S267" s="1"/>
      <c r="T267" s="1"/>
      <c r="U267" s="1"/>
      <c r="V267" s="1"/>
      <c r="W267" s="1"/>
      <c r="X267" s="1"/>
      <c r="Y267" s="1"/>
      <c r="Z267" s="1"/>
      <c r="AA267" s="1"/>
      <c r="AB267" s="1"/>
      <c r="AC267" s="1"/>
      <c r="AD267" s="1"/>
      <c r="AE267" s="1"/>
      <c r="AF267" s="1"/>
      <c r="AG267" s="1"/>
      <c r="AH267" s="1"/>
      <c r="AI267" s="1"/>
      <c r="AJ267" s="1"/>
      <c r="AK267" s="1"/>
    </row>
    <row r="268" spans="1:37" ht="14.25" customHeight="1">
      <c r="A268" s="1"/>
      <c r="B268" s="1"/>
      <c r="C268" s="1"/>
      <c r="D268" s="1"/>
      <c r="E268" s="1"/>
      <c r="F268" s="1"/>
      <c r="G268" s="1"/>
      <c r="H268" s="1"/>
      <c r="I268" s="1"/>
      <c r="J268" s="1"/>
      <c r="K268" s="1"/>
      <c r="L268" s="1"/>
      <c r="M268" s="1"/>
      <c r="N268" s="1"/>
      <c r="O268" s="1"/>
      <c r="P268" s="229"/>
      <c r="Q268" s="1"/>
      <c r="R268" s="1"/>
      <c r="S268" s="1"/>
      <c r="T268" s="1"/>
      <c r="U268" s="1"/>
      <c r="V268" s="1"/>
      <c r="W268" s="1"/>
      <c r="X268" s="1"/>
      <c r="Y268" s="1"/>
      <c r="Z268" s="1"/>
      <c r="AA268" s="1"/>
      <c r="AB268" s="1"/>
      <c r="AC268" s="1"/>
      <c r="AD268" s="1"/>
      <c r="AE268" s="1"/>
      <c r="AF268" s="1"/>
      <c r="AG268" s="1"/>
      <c r="AH268" s="1"/>
      <c r="AI268" s="1"/>
      <c r="AJ268" s="1"/>
      <c r="AK268" s="1"/>
    </row>
    <row r="269" spans="1:37" ht="14.25" customHeight="1">
      <c r="A269" s="1"/>
      <c r="B269" s="1"/>
      <c r="C269" s="1"/>
      <c r="D269" s="1"/>
      <c r="E269" s="1"/>
      <c r="F269" s="1"/>
      <c r="G269" s="1"/>
      <c r="H269" s="1"/>
      <c r="I269" s="1"/>
      <c r="J269" s="1"/>
      <c r="K269" s="1"/>
      <c r="L269" s="1"/>
      <c r="M269" s="1"/>
      <c r="N269" s="1"/>
      <c r="O269" s="1"/>
      <c r="P269" s="229"/>
      <c r="Q269" s="1"/>
      <c r="R269" s="1"/>
      <c r="S269" s="1"/>
      <c r="T269" s="1"/>
      <c r="U269" s="1"/>
      <c r="V269" s="1"/>
      <c r="W269" s="1"/>
      <c r="X269" s="1"/>
      <c r="Y269" s="1"/>
      <c r="Z269" s="1"/>
      <c r="AA269" s="1"/>
      <c r="AB269" s="1"/>
      <c r="AC269" s="1"/>
      <c r="AD269" s="1"/>
      <c r="AE269" s="1"/>
      <c r="AF269" s="1"/>
      <c r="AG269" s="1"/>
      <c r="AH269" s="1"/>
      <c r="AI269" s="1"/>
      <c r="AJ269" s="1"/>
      <c r="AK269" s="1"/>
    </row>
    <row r="270" spans="1:37" ht="14.25" customHeight="1">
      <c r="A270" s="1"/>
      <c r="B270" s="1"/>
      <c r="C270" s="1"/>
      <c r="D270" s="1"/>
      <c r="E270" s="1"/>
      <c r="F270" s="1"/>
      <c r="G270" s="1"/>
      <c r="H270" s="1"/>
      <c r="I270" s="1"/>
      <c r="J270" s="1"/>
      <c r="K270" s="1"/>
      <c r="L270" s="1"/>
      <c r="M270" s="1"/>
      <c r="N270" s="1"/>
      <c r="O270" s="1"/>
      <c r="P270" s="229"/>
      <c r="Q270" s="1"/>
      <c r="R270" s="1"/>
      <c r="S270" s="1"/>
      <c r="T270" s="1"/>
      <c r="U270" s="1"/>
      <c r="V270" s="1"/>
      <c r="W270" s="1"/>
      <c r="X270" s="1"/>
      <c r="Y270" s="1"/>
      <c r="Z270" s="1"/>
      <c r="AA270" s="1"/>
      <c r="AB270" s="1"/>
      <c r="AC270" s="1"/>
      <c r="AD270" s="1"/>
      <c r="AE270" s="1"/>
      <c r="AF270" s="1"/>
      <c r="AG270" s="1"/>
      <c r="AH270" s="1"/>
      <c r="AI270" s="1"/>
      <c r="AJ270" s="1"/>
      <c r="AK270" s="1"/>
    </row>
    <row r="271" spans="1:37" ht="14.25" customHeight="1">
      <c r="A271" s="1"/>
      <c r="B271" s="1"/>
      <c r="C271" s="1"/>
      <c r="D271" s="1"/>
      <c r="E271" s="1"/>
      <c r="F271" s="1"/>
      <c r="G271" s="1"/>
      <c r="H271" s="1"/>
      <c r="I271" s="1"/>
      <c r="J271" s="1"/>
      <c r="K271" s="1"/>
      <c r="L271" s="1"/>
      <c r="M271" s="1"/>
      <c r="N271" s="1"/>
      <c r="O271" s="1"/>
      <c r="P271" s="229"/>
      <c r="Q271" s="1"/>
      <c r="R271" s="1"/>
      <c r="S271" s="1"/>
      <c r="T271" s="1"/>
      <c r="U271" s="1"/>
      <c r="V271" s="1"/>
      <c r="W271" s="1"/>
      <c r="X271" s="1"/>
      <c r="Y271" s="1"/>
      <c r="Z271" s="1"/>
      <c r="AA271" s="1"/>
      <c r="AB271" s="1"/>
      <c r="AC271" s="1"/>
      <c r="AD271" s="1"/>
      <c r="AE271" s="1"/>
      <c r="AF271" s="1"/>
      <c r="AG271" s="1"/>
      <c r="AH271" s="1"/>
      <c r="AI271" s="1"/>
      <c r="AJ271" s="1"/>
      <c r="AK271" s="1"/>
    </row>
    <row r="272" spans="1:37" ht="14.25" customHeight="1">
      <c r="A272" s="1"/>
      <c r="B272" s="1"/>
      <c r="C272" s="1"/>
      <c r="D272" s="1"/>
      <c r="E272" s="1"/>
      <c r="F272" s="1"/>
      <c r="G272" s="1"/>
      <c r="H272" s="1"/>
      <c r="I272" s="1"/>
      <c r="J272" s="1"/>
      <c r="K272" s="1"/>
      <c r="L272" s="1"/>
      <c r="M272" s="1"/>
      <c r="N272" s="1"/>
      <c r="O272" s="1"/>
      <c r="P272" s="229"/>
      <c r="Q272" s="1"/>
      <c r="R272" s="1"/>
      <c r="S272" s="1"/>
      <c r="T272" s="1"/>
      <c r="U272" s="1"/>
      <c r="V272" s="1"/>
      <c r="W272" s="1"/>
      <c r="X272" s="1"/>
      <c r="Y272" s="1"/>
      <c r="Z272" s="1"/>
      <c r="AA272" s="1"/>
      <c r="AB272" s="1"/>
      <c r="AC272" s="1"/>
      <c r="AD272" s="1"/>
      <c r="AE272" s="1"/>
      <c r="AF272" s="1"/>
      <c r="AG272" s="1"/>
      <c r="AH272" s="1"/>
      <c r="AI272" s="1"/>
      <c r="AJ272" s="1"/>
      <c r="AK272" s="1"/>
    </row>
    <row r="273" spans="1:37" ht="14.25" customHeight="1">
      <c r="A273" s="1"/>
      <c r="B273" s="1"/>
      <c r="C273" s="1"/>
      <c r="D273" s="1"/>
      <c r="E273" s="1"/>
      <c r="F273" s="1"/>
      <c r="G273" s="1"/>
      <c r="H273" s="1"/>
      <c r="I273" s="1"/>
      <c r="J273" s="1"/>
      <c r="K273" s="1"/>
      <c r="L273" s="1"/>
      <c r="M273" s="1"/>
      <c r="N273" s="1"/>
      <c r="O273" s="1"/>
      <c r="P273" s="229"/>
      <c r="Q273" s="1"/>
      <c r="R273" s="1"/>
      <c r="S273" s="1"/>
      <c r="T273" s="1"/>
      <c r="U273" s="1"/>
      <c r="V273" s="1"/>
      <c r="W273" s="1"/>
      <c r="X273" s="1"/>
      <c r="Y273" s="1"/>
      <c r="Z273" s="1"/>
      <c r="AA273" s="1"/>
      <c r="AB273" s="1"/>
      <c r="AC273" s="1"/>
      <c r="AD273" s="1"/>
      <c r="AE273" s="1"/>
      <c r="AF273" s="1"/>
      <c r="AG273" s="1"/>
      <c r="AH273" s="1"/>
      <c r="AI273" s="1"/>
      <c r="AJ273" s="1"/>
      <c r="AK273" s="1"/>
    </row>
    <row r="274" spans="1:37" ht="14.25" customHeight="1">
      <c r="A274" s="1"/>
      <c r="B274" s="1"/>
      <c r="C274" s="1"/>
      <c r="D274" s="1"/>
      <c r="E274" s="1"/>
      <c r="F274" s="1"/>
      <c r="G274" s="1"/>
      <c r="H274" s="1"/>
      <c r="I274" s="1"/>
      <c r="J274" s="1"/>
      <c r="K274" s="1"/>
      <c r="L274" s="1"/>
      <c r="M274" s="1"/>
      <c r="N274" s="1"/>
      <c r="O274" s="1"/>
      <c r="P274" s="229"/>
      <c r="Q274" s="1"/>
      <c r="R274" s="1"/>
      <c r="S274" s="1"/>
      <c r="T274" s="1"/>
      <c r="U274" s="1"/>
      <c r="V274" s="1"/>
      <c r="W274" s="1"/>
      <c r="X274" s="1"/>
      <c r="Y274" s="1"/>
      <c r="Z274" s="1"/>
      <c r="AA274" s="1"/>
      <c r="AB274" s="1"/>
      <c r="AC274" s="1"/>
      <c r="AD274" s="1"/>
      <c r="AE274" s="1"/>
      <c r="AF274" s="1"/>
      <c r="AG274" s="1"/>
      <c r="AH274" s="1"/>
      <c r="AI274" s="1"/>
      <c r="AJ274" s="1"/>
      <c r="AK274" s="1"/>
    </row>
    <row r="275" spans="1:37" ht="14.25" customHeight="1">
      <c r="A275" s="1"/>
      <c r="B275" s="1"/>
      <c r="C275" s="1"/>
      <c r="D275" s="1"/>
      <c r="E275" s="1"/>
      <c r="F275" s="1"/>
      <c r="G275" s="1"/>
      <c r="H275" s="1"/>
      <c r="I275" s="1"/>
      <c r="J275" s="1"/>
      <c r="K275" s="1"/>
      <c r="L275" s="1"/>
      <c r="M275" s="1"/>
      <c r="N275" s="1"/>
      <c r="O275" s="1"/>
      <c r="P275" s="229"/>
      <c r="Q275" s="1"/>
      <c r="R275" s="1"/>
      <c r="S275" s="1"/>
      <c r="T275" s="1"/>
      <c r="U275" s="1"/>
      <c r="V275" s="1"/>
      <c r="W275" s="1"/>
      <c r="X275" s="1"/>
      <c r="Y275" s="1"/>
      <c r="Z275" s="1"/>
      <c r="AA275" s="1"/>
      <c r="AB275" s="1"/>
      <c r="AC275" s="1"/>
      <c r="AD275" s="1"/>
      <c r="AE275" s="1"/>
      <c r="AF275" s="1"/>
      <c r="AG275" s="1"/>
      <c r="AH275" s="1"/>
      <c r="AI275" s="1"/>
      <c r="AJ275" s="1"/>
      <c r="AK275" s="1"/>
    </row>
    <row r="276" spans="1:37" ht="14.25" customHeight="1">
      <c r="A276" s="1"/>
      <c r="B276" s="1"/>
      <c r="C276" s="1"/>
      <c r="D276" s="1"/>
      <c r="E276" s="1"/>
      <c r="F276" s="1"/>
      <c r="G276" s="1"/>
      <c r="H276" s="1"/>
      <c r="I276" s="1"/>
      <c r="J276" s="1"/>
      <c r="K276" s="1"/>
      <c r="L276" s="1"/>
      <c r="M276" s="1"/>
      <c r="N276" s="1"/>
      <c r="O276" s="1"/>
      <c r="P276" s="229"/>
      <c r="Q276" s="1"/>
      <c r="R276" s="1"/>
      <c r="S276" s="1"/>
      <c r="T276" s="1"/>
      <c r="U276" s="1"/>
      <c r="V276" s="1"/>
      <c r="W276" s="1"/>
      <c r="X276" s="1"/>
      <c r="Y276" s="1"/>
      <c r="Z276" s="1"/>
      <c r="AA276" s="1"/>
      <c r="AB276" s="1"/>
      <c r="AC276" s="1"/>
      <c r="AD276" s="1"/>
      <c r="AE276" s="1"/>
      <c r="AF276" s="1"/>
      <c r="AG276" s="1"/>
      <c r="AH276" s="1"/>
      <c r="AI276" s="1"/>
      <c r="AJ276" s="1"/>
      <c r="AK276" s="1"/>
    </row>
    <row r="277" spans="1:37" ht="14.25" customHeight="1">
      <c r="A277" s="1"/>
      <c r="B277" s="1"/>
      <c r="C277" s="1"/>
      <c r="D277" s="1"/>
      <c r="E277" s="1"/>
      <c r="F277" s="1"/>
      <c r="G277" s="1"/>
      <c r="H277" s="1"/>
      <c r="I277" s="1"/>
      <c r="J277" s="1"/>
      <c r="K277" s="1"/>
      <c r="L277" s="1"/>
      <c r="M277" s="1"/>
      <c r="N277" s="1"/>
      <c r="O277" s="1"/>
      <c r="P277" s="229"/>
      <c r="Q277" s="1"/>
      <c r="R277" s="1"/>
      <c r="S277" s="1"/>
      <c r="T277" s="1"/>
      <c r="U277" s="1"/>
      <c r="V277" s="1"/>
      <c r="W277" s="1"/>
      <c r="X277" s="1"/>
      <c r="Y277" s="1"/>
      <c r="Z277" s="1"/>
      <c r="AA277" s="1"/>
      <c r="AB277" s="1"/>
      <c r="AC277" s="1"/>
      <c r="AD277" s="1"/>
      <c r="AE277" s="1"/>
      <c r="AF277" s="1"/>
      <c r="AG277" s="1"/>
      <c r="AH277" s="1"/>
      <c r="AI277" s="1"/>
      <c r="AJ277" s="1"/>
      <c r="AK277" s="1"/>
    </row>
    <row r="278" spans="1:37" ht="14.25" customHeight="1">
      <c r="A278" s="1"/>
      <c r="B278" s="1"/>
      <c r="C278" s="1"/>
      <c r="D278" s="1"/>
      <c r="E278" s="1"/>
      <c r="F278" s="1"/>
      <c r="G278" s="1"/>
      <c r="H278" s="1"/>
      <c r="I278" s="1"/>
      <c r="J278" s="1"/>
      <c r="K278" s="1"/>
      <c r="L278" s="1"/>
      <c r="M278" s="1"/>
      <c r="N278" s="1"/>
      <c r="O278" s="1"/>
      <c r="P278" s="229"/>
      <c r="Q278" s="1"/>
      <c r="R278" s="1"/>
      <c r="S278" s="1"/>
      <c r="T278" s="1"/>
      <c r="U278" s="1"/>
      <c r="V278" s="1"/>
      <c r="W278" s="1"/>
      <c r="X278" s="1"/>
      <c r="Y278" s="1"/>
      <c r="Z278" s="1"/>
      <c r="AA278" s="1"/>
      <c r="AB278" s="1"/>
      <c r="AC278" s="1"/>
      <c r="AD278" s="1"/>
      <c r="AE278" s="1"/>
      <c r="AF278" s="1"/>
      <c r="AG278" s="1"/>
      <c r="AH278" s="1"/>
      <c r="AI278" s="1"/>
      <c r="AJ278" s="1"/>
      <c r="AK278" s="1"/>
    </row>
    <row r="279" spans="1:37" ht="14.25" customHeight="1">
      <c r="A279" s="1"/>
      <c r="B279" s="1"/>
      <c r="C279" s="1"/>
      <c r="D279" s="1"/>
      <c r="E279" s="1"/>
      <c r="F279" s="1"/>
      <c r="G279" s="1"/>
      <c r="H279" s="1"/>
      <c r="I279" s="1"/>
      <c r="J279" s="1"/>
      <c r="K279" s="1"/>
      <c r="L279" s="1"/>
      <c r="M279" s="1"/>
      <c r="N279" s="1"/>
      <c r="O279" s="1"/>
      <c r="P279" s="229"/>
      <c r="Q279" s="1"/>
      <c r="R279" s="1"/>
      <c r="S279" s="1"/>
      <c r="T279" s="1"/>
      <c r="U279" s="1"/>
      <c r="V279" s="1"/>
      <c r="W279" s="1"/>
      <c r="X279" s="1"/>
      <c r="Y279" s="1"/>
      <c r="Z279" s="1"/>
      <c r="AA279" s="1"/>
      <c r="AB279" s="1"/>
      <c r="AC279" s="1"/>
      <c r="AD279" s="1"/>
      <c r="AE279" s="1"/>
      <c r="AF279" s="1"/>
      <c r="AG279" s="1"/>
      <c r="AH279" s="1"/>
      <c r="AI279" s="1"/>
      <c r="AJ279" s="1"/>
      <c r="AK279" s="1"/>
    </row>
    <row r="280" spans="1:37" ht="14.25" customHeight="1">
      <c r="A280" s="1"/>
      <c r="B280" s="1"/>
      <c r="C280" s="1"/>
      <c r="D280" s="1"/>
      <c r="E280" s="1"/>
      <c r="F280" s="1"/>
      <c r="G280" s="1"/>
      <c r="H280" s="1"/>
      <c r="I280" s="1"/>
      <c r="J280" s="1"/>
      <c r="K280" s="1"/>
      <c r="L280" s="1"/>
      <c r="M280" s="1"/>
      <c r="N280" s="1"/>
      <c r="O280" s="1"/>
      <c r="P280" s="229"/>
      <c r="Q280" s="1"/>
      <c r="R280" s="1"/>
      <c r="S280" s="1"/>
      <c r="T280" s="1"/>
      <c r="U280" s="1"/>
      <c r="V280" s="1"/>
      <c r="W280" s="1"/>
      <c r="X280" s="1"/>
      <c r="Y280" s="1"/>
      <c r="Z280" s="1"/>
      <c r="AA280" s="1"/>
      <c r="AB280" s="1"/>
      <c r="AC280" s="1"/>
      <c r="AD280" s="1"/>
      <c r="AE280" s="1"/>
      <c r="AF280" s="1"/>
      <c r="AG280" s="1"/>
      <c r="AH280" s="1"/>
      <c r="AI280" s="1"/>
      <c r="AJ280" s="1"/>
      <c r="AK280" s="1"/>
    </row>
    <row r="281" spans="1:37" ht="14.25" customHeight="1">
      <c r="A281" s="1"/>
      <c r="B281" s="1"/>
      <c r="C281" s="1"/>
      <c r="D281" s="1"/>
      <c r="E281" s="1"/>
      <c r="F281" s="1"/>
      <c r="G281" s="1"/>
      <c r="H281" s="1"/>
      <c r="I281" s="1"/>
      <c r="J281" s="1"/>
      <c r="K281" s="1"/>
      <c r="L281" s="1"/>
      <c r="M281" s="1"/>
      <c r="N281" s="1"/>
      <c r="O281" s="1"/>
      <c r="P281" s="229"/>
      <c r="Q281" s="1"/>
      <c r="R281" s="1"/>
      <c r="S281" s="1"/>
      <c r="T281" s="1"/>
      <c r="U281" s="1"/>
      <c r="V281" s="1"/>
      <c r="W281" s="1"/>
      <c r="X281" s="1"/>
      <c r="Y281" s="1"/>
      <c r="Z281" s="1"/>
      <c r="AA281" s="1"/>
      <c r="AB281" s="1"/>
      <c r="AC281" s="1"/>
      <c r="AD281" s="1"/>
      <c r="AE281" s="1"/>
      <c r="AF281" s="1"/>
      <c r="AG281" s="1"/>
      <c r="AH281" s="1"/>
      <c r="AI281" s="1"/>
      <c r="AJ281" s="1"/>
      <c r="AK281" s="1"/>
    </row>
    <row r="282" spans="1:37" ht="14.25" customHeight="1">
      <c r="A282" s="1"/>
      <c r="B282" s="1"/>
      <c r="C282" s="1"/>
      <c r="D282" s="1"/>
      <c r="E282" s="1"/>
      <c r="F282" s="1"/>
      <c r="G282" s="1"/>
      <c r="H282" s="1"/>
      <c r="I282" s="1"/>
      <c r="J282" s="1"/>
      <c r="K282" s="1"/>
      <c r="L282" s="1"/>
      <c r="M282" s="1"/>
      <c r="N282" s="1"/>
      <c r="O282" s="1"/>
      <c r="P282" s="229"/>
      <c r="Q282" s="1"/>
      <c r="R282" s="1"/>
      <c r="S282" s="1"/>
      <c r="T282" s="1"/>
      <c r="U282" s="1"/>
      <c r="V282" s="1"/>
      <c r="W282" s="1"/>
      <c r="X282" s="1"/>
      <c r="Y282" s="1"/>
      <c r="Z282" s="1"/>
      <c r="AA282" s="1"/>
      <c r="AB282" s="1"/>
      <c r="AC282" s="1"/>
      <c r="AD282" s="1"/>
      <c r="AE282" s="1"/>
      <c r="AF282" s="1"/>
      <c r="AG282" s="1"/>
      <c r="AH282" s="1"/>
      <c r="AI282" s="1"/>
      <c r="AJ282" s="1"/>
      <c r="AK282" s="1"/>
    </row>
    <row r="283" spans="1:37" ht="14.25" customHeight="1">
      <c r="A283" s="1"/>
      <c r="B283" s="1"/>
      <c r="C283" s="1"/>
      <c r="D283" s="1"/>
      <c r="E283" s="1"/>
      <c r="F283" s="1"/>
      <c r="G283" s="1"/>
      <c r="H283" s="1"/>
      <c r="I283" s="1"/>
      <c r="J283" s="1"/>
      <c r="K283" s="1"/>
      <c r="L283" s="1"/>
      <c r="M283" s="1"/>
      <c r="N283" s="1"/>
      <c r="O283" s="1"/>
      <c r="P283" s="229"/>
      <c r="Q283" s="1"/>
      <c r="R283" s="1"/>
      <c r="S283" s="1"/>
      <c r="T283" s="1"/>
      <c r="U283" s="1"/>
      <c r="V283" s="1"/>
      <c r="W283" s="1"/>
      <c r="X283" s="1"/>
      <c r="Y283" s="1"/>
      <c r="Z283" s="1"/>
      <c r="AA283" s="1"/>
      <c r="AB283" s="1"/>
      <c r="AC283" s="1"/>
      <c r="AD283" s="1"/>
      <c r="AE283" s="1"/>
      <c r="AF283" s="1"/>
      <c r="AG283" s="1"/>
      <c r="AH283" s="1"/>
      <c r="AI283" s="1"/>
      <c r="AJ283" s="1"/>
      <c r="AK283" s="1"/>
    </row>
    <row r="284" spans="1:37" ht="14.25" customHeight="1">
      <c r="A284" s="1"/>
      <c r="B284" s="1"/>
      <c r="C284" s="1"/>
      <c r="D284" s="1"/>
      <c r="E284" s="1"/>
      <c r="F284" s="1"/>
      <c r="G284" s="1"/>
      <c r="H284" s="1"/>
      <c r="I284" s="1"/>
      <c r="J284" s="1"/>
      <c r="K284" s="1"/>
      <c r="L284" s="1"/>
      <c r="M284" s="1"/>
      <c r="N284" s="1"/>
      <c r="O284" s="1"/>
      <c r="P284" s="229"/>
      <c r="Q284" s="1"/>
      <c r="R284" s="1"/>
      <c r="S284" s="1"/>
      <c r="T284" s="1"/>
      <c r="U284" s="1"/>
      <c r="V284" s="1"/>
      <c r="W284" s="1"/>
      <c r="X284" s="1"/>
      <c r="Y284" s="1"/>
      <c r="Z284" s="1"/>
      <c r="AA284" s="1"/>
      <c r="AB284" s="1"/>
      <c r="AC284" s="1"/>
      <c r="AD284" s="1"/>
      <c r="AE284" s="1"/>
      <c r="AF284" s="1"/>
      <c r="AG284" s="1"/>
      <c r="AH284" s="1"/>
      <c r="AI284" s="1"/>
      <c r="AJ284" s="1"/>
      <c r="AK284" s="1"/>
    </row>
    <row r="285" spans="1:37" ht="14.25" customHeight="1">
      <c r="A285" s="1"/>
      <c r="B285" s="1"/>
      <c r="C285" s="1"/>
      <c r="D285" s="1"/>
      <c r="E285" s="1"/>
      <c r="F285" s="1"/>
      <c r="G285" s="1"/>
      <c r="H285" s="1"/>
      <c r="I285" s="1"/>
      <c r="J285" s="1"/>
      <c r="K285" s="1"/>
      <c r="L285" s="1"/>
      <c r="M285" s="1"/>
      <c r="N285" s="1"/>
      <c r="O285" s="1"/>
      <c r="P285" s="229"/>
      <c r="Q285" s="1"/>
      <c r="R285" s="1"/>
      <c r="S285" s="1"/>
      <c r="T285" s="1"/>
      <c r="U285" s="1"/>
      <c r="V285" s="1"/>
      <c r="W285" s="1"/>
      <c r="X285" s="1"/>
      <c r="Y285" s="1"/>
      <c r="Z285" s="1"/>
      <c r="AA285" s="1"/>
      <c r="AB285" s="1"/>
      <c r="AC285" s="1"/>
      <c r="AD285" s="1"/>
      <c r="AE285" s="1"/>
      <c r="AF285" s="1"/>
      <c r="AG285" s="1"/>
      <c r="AH285" s="1"/>
      <c r="AI285" s="1"/>
      <c r="AJ285" s="1"/>
      <c r="AK285" s="1"/>
    </row>
    <row r="286" spans="1:37" ht="14.25" customHeight="1">
      <c r="A286" s="1"/>
      <c r="B286" s="1"/>
      <c r="C286" s="1"/>
      <c r="D286" s="1"/>
      <c r="E286" s="1"/>
      <c r="F286" s="1"/>
      <c r="G286" s="1"/>
      <c r="H286" s="1"/>
      <c r="I286" s="1"/>
      <c r="J286" s="1"/>
      <c r="K286" s="1"/>
      <c r="L286" s="1"/>
      <c r="M286" s="1"/>
      <c r="N286" s="1"/>
      <c r="O286" s="1"/>
      <c r="P286" s="229"/>
      <c r="Q286" s="1"/>
      <c r="R286" s="1"/>
      <c r="S286" s="1"/>
      <c r="T286" s="1"/>
      <c r="U286" s="1"/>
      <c r="V286" s="1"/>
      <c r="W286" s="1"/>
      <c r="X286" s="1"/>
      <c r="Y286" s="1"/>
      <c r="Z286" s="1"/>
      <c r="AA286" s="1"/>
      <c r="AB286" s="1"/>
      <c r="AC286" s="1"/>
      <c r="AD286" s="1"/>
      <c r="AE286" s="1"/>
      <c r="AF286" s="1"/>
      <c r="AG286" s="1"/>
      <c r="AH286" s="1"/>
      <c r="AI286" s="1"/>
      <c r="AJ286" s="1"/>
      <c r="AK286" s="1"/>
    </row>
    <row r="287" spans="1:37" ht="14.25" customHeight="1">
      <c r="A287" s="1"/>
      <c r="B287" s="1"/>
      <c r="C287" s="1"/>
      <c r="D287" s="1"/>
      <c r="E287" s="1"/>
      <c r="F287" s="1"/>
      <c r="G287" s="1"/>
      <c r="H287" s="1"/>
      <c r="I287" s="1"/>
      <c r="J287" s="1"/>
      <c r="K287" s="1"/>
      <c r="L287" s="1"/>
      <c r="M287" s="1"/>
      <c r="N287" s="1"/>
      <c r="O287" s="1"/>
      <c r="P287" s="229"/>
      <c r="Q287" s="1"/>
      <c r="R287" s="1"/>
      <c r="S287" s="1"/>
      <c r="T287" s="1"/>
      <c r="U287" s="1"/>
      <c r="V287" s="1"/>
      <c r="W287" s="1"/>
      <c r="X287" s="1"/>
      <c r="Y287" s="1"/>
      <c r="Z287" s="1"/>
      <c r="AA287" s="1"/>
      <c r="AB287" s="1"/>
      <c r="AC287" s="1"/>
      <c r="AD287" s="1"/>
      <c r="AE287" s="1"/>
      <c r="AF287" s="1"/>
      <c r="AG287" s="1"/>
      <c r="AH287" s="1"/>
      <c r="AI287" s="1"/>
      <c r="AJ287" s="1"/>
      <c r="AK287" s="1"/>
    </row>
    <row r="288" spans="1:37" ht="14.25" customHeight="1">
      <c r="A288" s="1"/>
      <c r="B288" s="1"/>
      <c r="C288" s="1"/>
      <c r="D288" s="1"/>
      <c r="E288" s="1"/>
      <c r="F288" s="1"/>
      <c r="G288" s="1"/>
      <c r="H288" s="1"/>
      <c r="I288" s="1"/>
      <c r="J288" s="1"/>
      <c r="K288" s="1"/>
      <c r="L288" s="1"/>
      <c r="M288" s="1"/>
      <c r="N288" s="1"/>
      <c r="O288" s="1"/>
      <c r="P288" s="229"/>
      <c r="Q288" s="1"/>
      <c r="R288" s="1"/>
      <c r="S288" s="1"/>
      <c r="T288" s="1"/>
      <c r="U288" s="1"/>
      <c r="V288" s="1"/>
      <c r="W288" s="1"/>
      <c r="X288" s="1"/>
      <c r="Y288" s="1"/>
      <c r="Z288" s="1"/>
      <c r="AA288" s="1"/>
      <c r="AB288" s="1"/>
      <c r="AC288" s="1"/>
      <c r="AD288" s="1"/>
      <c r="AE288" s="1"/>
      <c r="AF288" s="1"/>
      <c r="AG288" s="1"/>
      <c r="AH288" s="1"/>
      <c r="AI288" s="1"/>
      <c r="AJ288" s="1"/>
      <c r="AK288" s="1"/>
    </row>
    <row r="289" spans="1:37" ht="14.25" customHeight="1">
      <c r="A289" s="1"/>
      <c r="B289" s="1"/>
      <c r="C289" s="1"/>
      <c r="D289" s="1"/>
      <c r="E289" s="1"/>
      <c r="F289" s="1"/>
      <c r="G289" s="1"/>
      <c r="H289" s="1"/>
      <c r="I289" s="1"/>
      <c r="J289" s="1"/>
      <c r="K289" s="1"/>
      <c r="L289" s="1"/>
      <c r="M289" s="1"/>
      <c r="N289" s="1"/>
      <c r="O289" s="1"/>
      <c r="P289" s="229"/>
      <c r="Q289" s="1"/>
      <c r="R289" s="1"/>
      <c r="S289" s="1"/>
      <c r="T289" s="1"/>
      <c r="U289" s="1"/>
      <c r="V289" s="1"/>
      <c r="W289" s="1"/>
      <c r="X289" s="1"/>
      <c r="Y289" s="1"/>
      <c r="Z289" s="1"/>
      <c r="AA289" s="1"/>
      <c r="AB289" s="1"/>
      <c r="AC289" s="1"/>
      <c r="AD289" s="1"/>
      <c r="AE289" s="1"/>
      <c r="AF289" s="1"/>
      <c r="AG289" s="1"/>
      <c r="AH289" s="1"/>
      <c r="AI289" s="1"/>
      <c r="AJ289" s="1"/>
      <c r="AK289" s="1"/>
    </row>
    <row r="290" spans="1:37" ht="14.25" customHeight="1">
      <c r="A290" s="1"/>
      <c r="B290" s="1"/>
      <c r="C290" s="1"/>
      <c r="D290" s="1"/>
      <c r="E290" s="1"/>
      <c r="F290" s="1"/>
      <c r="G290" s="1"/>
      <c r="H290" s="1"/>
      <c r="I290" s="1"/>
      <c r="J290" s="1"/>
      <c r="K290" s="1"/>
      <c r="L290" s="1"/>
      <c r="M290" s="1"/>
      <c r="N290" s="1"/>
      <c r="O290" s="1"/>
      <c r="P290" s="229"/>
      <c r="Q290" s="1"/>
      <c r="R290" s="1"/>
      <c r="S290" s="1"/>
      <c r="T290" s="1"/>
      <c r="U290" s="1"/>
      <c r="V290" s="1"/>
      <c r="W290" s="1"/>
      <c r="X290" s="1"/>
      <c r="Y290" s="1"/>
      <c r="Z290" s="1"/>
      <c r="AA290" s="1"/>
      <c r="AB290" s="1"/>
      <c r="AC290" s="1"/>
      <c r="AD290" s="1"/>
      <c r="AE290" s="1"/>
      <c r="AF290" s="1"/>
      <c r="AG290" s="1"/>
      <c r="AH290" s="1"/>
      <c r="AI290" s="1"/>
      <c r="AJ290" s="1"/>
      <c r="AK290" s="1"/>
    </row>
    <row r="291" spans="1:37" ht="14.25" customHeight="1">
      <c r="A291" s="1"/>
      <c r="B291" s="1"/>
      <c r="C291" s="1"/>
      <c r="D291" s="1"/>
      <c r="E291" s="1"/>
      <c r="F291" s="1"/>
      <c r="G291" s="1"/>
      <c r="H291" s="1"/>
      <c r="I291" s="1"/>
      <c r="J291" s="1"/>
      <c r="K291" s="1"/>
      <c r="L291" s="1"/>
      <c r="M291" s="1"/>
      <c r="N291" s="1"/>
      <c r="O291" s="1"/>
      <c r="P291" s="229"/>
      <c r="Q291" s="1"/>
      <c r="R291" s="1"/>
      <c r="S291" s="1"/>
      <c r="T291" s="1"/>
      <c r="U291" s="1"/>
      <c r="V291" s="1"/>
      <c r="W291" s="1"/>
      <c r="X291" s="1"/>
      <c r="Y291" s="1"/>
      <c r="Z291" s="1"/>
      <c r="AA291" s="1"/>
      <c r="AB291" s="1"/>
      <c r="AC291" s="1"/>
      <c r="AD291" s="1"/>
      <c r="AE291" s="1"/>
      <c r="AF291" s="1"/>
      <c r="AG291" s="1"/>
      <c r="AH291" s="1"/>
      <c r="AI291" s="1"/>
      <c r="AJ291" s="1"/>
      <c r="AK291" s="1"/>
    </row>
    <row r="292" spans="1:37" ht="14.25" customHeight="1">
      <c r="A292" s="1"/>
      <c r="B292" s="1"/>
      <c r="C292" s="1"/>
      <c r="D292" s="1"/>
      <c r="E292" s="1"/>
      <c r="F292" s="1"/>
      <c r="G292" s="1"/>
      <c r="H292" s="1"/>
      <c r="I292" s="1"/>
      <c r="J292" s="1"/>
      <c r="K292" s="1"/>
      <c r="L292" s="1"/>
      <c r="M292" s="1"/>
      <c r="N292" s="1"/>
      <c r="O292" s="1"/>
      <c r="P292" s="229"/>
      <c r="Q292" s="1"/>
      <c r="R292" s="1"/>
      <c r="S292" s="1"/>
      <c r="T292" s="1"/>
      <c r="U292" s="1"/>
      <c r="V292" s="1"/>
      <c r="W292" s="1"/>
      <c r="X292" s="1"/>
      <c r="Y292" s="1"/>
      <c r="Z292" s="1"/>
      <c r="AA292" s="1"/>
      <c r="AB292" s="1"/>
      <c r="AC292" s="1"/>
      <c r="AD292" s="1"/>
      <c r="AE292" s="1"/>
      <c r="AF292" s="1"/>
      <c r="AG292" s="1"/>
      <c r="AH292" s="1"/>
      <c r="AI292" s="1"/>
      <c r="AJ292" s="1"/>
      <c r="AK292" s="1"/>
    </row>
    <row r="293" spans="1:37" ht="14.25" customHeight="1">
      <c r="A293" s="1"/>
      <c r="B293" s="1"/>
      <c r="C293" s="1"/>
      <c r="D293" s="1"/>
      <c r="E293" s="1"/>
      <c r="F293" s="1"/>
      <c r="G293" s="1"/>
      <c r="H293" s="1"/>
      <c r="I293" s="1"/>
      <c r="J293" s="1"/>
      <c r="K293" s="1"/>
      <c r="L293" s="1"/>
      <c r="M293" s="1"/>
      <c r="N293" s="1"/>
      <c r="O293" s="1"/>
      <c r="P293" s="229"/>
      <c r="Q293" s="1"/>
      <c r="R293" s="1"/>
      <c r="S293" s="1"/>
      <c r="T293" s="1"/>
      <c r="U293" s="1"/>
      <c r="V293" s="1"/>
      <c r="W293" s="1"/>
      <c r="X293" s="1"/>
      <c r="Y293" s="1"/>
      <c r="Z293" s="1"/>
      <c r="AA293" s="1"/>
      <c r="AB293" s="1"/>
      <c r="AC293" s="1"/>
      <c r="AD293" s="1"/>
      <c r="AE293" s="1"/>
      <c r="AF293" s="1"/>
      <c r="AG293" s="1"/>
      <c r="AH293" s="1"/>
      <c r="AI293" s="1"/>
      <c r="AJ293" s="1"/>
      <c r="AK293" s="1"/>
    </row>
    <row r="294" spans="1:37" ht="14.25" customHeight="1">
      <c r="A294" s="1"/>
      <c r="B294" s="1"/>
      <c r="C294" s="1"/>
      <c r="D294" s="1"/>
      <c r="E294" s="1"/>
      <c r="F294" s="1"/>
      <c r="G294" s="1"/>
      <c r="H294" s="1"/>
      <c r="I294" s="1"/>
      <c r="J294" s="1"/>
      <c r="K294" s="1"/>
      <c r="L294" s="1"/>
      <c r="M294" s="1"/>
      <c r="N294" s="1"/>
      <c r="O294" s="1"/>
      <c r="P294" s="229"/>
      <c r="Q294" s="1"/>
      <c r="R294" s="1"/>
      <c r="S294" s="1"/>
      <c r="T294" s="1"/>
      <c r="U294" s="1"/>
      <c r="V294" s="1"/>
      <c r="W294" s="1"/>
      <c r="X294" s="1"/>
      <c r="Y294" s="1"/>
      <c r="Z294" s="1"/>
      <c r="AA294" s="1"/>
      <c r="AB294" s="1"/>
      <c r="AC294" s="1"/>
      <c r="AD294" s="1"/>
      <c r="AE294" s="1"/>
      <c r="AF294" s="1"/>
      <c r="AG294" s="1"/>
      <c r="AH294" s="1"/>
      <c r="AI294" s="1"/>
      <c r="AJ294" s="1"/>
      <c r="AK294" s="1"/>
    </row>
    <row r="295" spans="1:37" ht="14.25" customHeight="1">
      <c r="A295" s="1"/>
      <c r="B295" s="1"/>
      <c r="C295" s="1"/>
      <c r="D295" s="1"/>
      <c r="E295" s="1"/>
      <c r="F295" s="1"/>
      <c r="G295" s="1"/>
      <c r="H295" s="1"/>
      <c r="I295" s="1"/>
      <c r="J295" s="1"/>
      <c r="K295" s="1"/>
      <c r="L295" s="1"/>
      <c r="M295" s="1"/>
      <c r="N295" s="1"/>
      <c r="O295" s="1"/>
      <c r="P295" s="229"/>
      <c r="Q295" s="1"/>
      <c r="R295" s="1"/>
      <c r="S295" s="1"/>
      <c r="T295" s="1"/>
      <c r="U295" s="1"/>
      <c r="V295" s="1"/>
      <c r="W295" s="1"/>
      <c r="X295" s="1"/>
      <c r="Y295" s="1"/>
      <c r="Z295" s="1"/>
      <c r="AA295" s="1"/>
      <c r="AB295" s="1"/>
      <c r="AC295" s="1"/>
      <c r="AD295" s="1"/>
      <c r="AE295" s="1"/>
      <c r="AF295" s="1"/>
      <c r="AG295" s="1"/>
      <c r="AH295" s="1"/>
      <c r="AI295" s="1"/>
      <c r="AJ295" s="1"/>
      <c r="AK295" s="1"/>
    </row>
    <row r="296" spans="1:37" ht="14.25" customHeight="1">
      <c r="A296" s="1"/>
      <c r="B296" s="1"/>
      <c r="C296" s="1"/>
      <c r="D296" s="1"/>
      <c r="E296" s="1"/>
      <c r="F296" s="1"/>
      <c r="G296" s="1"/>
      <c r="H296" s="1"/>
      <c r="I296" s="1"/>
      <c r="J296" s="1"/>
      <c r="K296" s="1"/>
      <c r="L296" s="1"/>
      <c r="M296" s="1"/>
      <c r="N296" s="1"/>
      <c r="O296" s="1"/>
      <c r="P296" s="229"/>
      <c r="Q296" s="1"/>
      <c r="R296" s="1"/>
      <c r="S296" s="1"/>
      <c r="T296" s="1"/>
      <c r="U296" s="1"/>
      <c r="V296" s="1"/>
      <c r="W296" s="1"/>
      <c r="X296" s="1"/>
      <c r="Y296" s="1"/>
      <c r="Z296" s="1"/>
      <c r="AA296" s="1"/>
      <c r="AB296" s="1"/>
      <c r="AC296" s="1"/>
      <c r="AD296" s="1"/>
      <c r="AE296" s="1"/>
      <c r="AF296" s="1"/>
      <c r="AG296" s="1"/>
      <c r="AH296" s="1"/>
      <c r="AI296" s="1"/>
      <c r="AJ296" s="1"/>
      <c r="AK296" s="1"/>
    </row>
    <row r="297" spans="1:37" ht="14.25" customHeight="1">
      <c r="A297" s="1"/>
      <c r="B297" s="1"/>
      <c r="C297" s="1"/>
      <c r="D297" s="1"/>
      <c r="E297" s="1"/>
      <c r="F297" s="1"/>
      <c r="G297" s="1"/>
      <c r="H297" s="1"/>
      <c r="I297" s="1"/>
      <c r="J297" s="1"/>
      <c r="K297" s="1"/>
      <c r="L297" s="1"/>
      <c r="M297" s="1"/>
      <c r="N297" s="1"/>
      <c r="O297" s="1"/>
      <c r="P297" s="229"/>
      <c r="Q297" s="1"/>
      <c r="R297" s="1"/>
      <c r="S297" s="1"/>
      <c r="T297" s="1"/>
      <c r="U297" s="1"/>
      <c r="V297" s="1"/>
      <c r="W297" s="1"/>
      <c r="X297" s="1"/>
      <c r="Y297" s="1"/>
      <c r="Z297" s="1"/>
      <c r="AA297" s="1"/>
      <c r="AB297" s="1"/>
      <c r="AC297" s="1"/>
      <c r="AD297" s="1"/>
      <c r="AE297" s="1"/>
      <c r="AF297" s="1"/>
      <c r="AG297" s="1"/>
      <c r="AH297" s="1"/>
      <c r="AI297" s="1"/>
      <c r="AJ297" s="1"/>
      <c r="AK297" s="1"/>
    </row>
    <row r="298" spans="1:37" ht="14.25" customHeight="1">
      <c r="A298" s="1"/>
      <c r="B298" s="1"/>
      <c r="C298" s="1"/>
      <c r="D298" s="1"/>
      <c r="E298" s="1"/>
      <c r="F298" s="1"/>
      <c r="G298" s="1"/>
      <c r="H298" s="1"/>
      <c r="I298" s="1"/>
      <c r="J298" s="1"/>
      <c r="K298" s="1"/>
      <c r="L298" s="1"/>
      <c r="M298" s="1"/>
      <c r="N298" s="1"/>
      <c r="O298" s="1"/>
      <c r="P298" s="229"/>
      <c r="Q298" s="1"/>
      <c r="R298" s="1"/>
      <c r="S298" s="1"/>
      <c r="T298" s="1"/>
      <c r="U298" s="1"/>
      <c r="V298" s="1"/>
      <c r="W298" s="1"/>
      <c r="X298" s="1"/>
      <c r="Y298" s="1"/>
      <c r="Z298" s="1"/>
      <c r="AA298" s="1"/>
      <c r="AB298" s="1"/>
      <c r="AC298" s="1"/>
      <c r="AD298" s="1"/>
      <c r="AE298" s="1"/>
      <c r="AF298" s="1"/>
      <c r="AG298" s="1"/>
      <c r="AH298" s="1"/>
      <c r="AI298" s="1"/>
      <c r="AJ298" s="1"/>
      <c r="AK298" s="1"/>
    </row>
    <row r="299" spans="1:37" ht="14.25" customHeight="1">
      <c r="A299" s="1"/>
      <c r="B299" s="1"/>
      <c r="C299" s="1"/>
      <c r="D299" s="1"/>
      <c r="E299" s="1"/>
      <c r="F299" s="1"/>
      <c r="G299" s="1"/>
      <c r="H299" s="1"/>
      <c r="I299" s="1"/>
      <c r="J299" s="1"/>
      <c r="K299" s="1"/>
      <c r="L299" s="1"/>
      <c r="M299" s="1"/>
      <c r="N299" s="1"/>
      <c r="O299" s="1"/>
      <c r="P299" s="229"/>
      <c r="Q299" s="1"/>
      <c r="R299" s="1"/>
      <c r="S299" s="1"/>
      <c r="T299" s="1"/>
      <c r="U299" s="1"/>
      <c r="V299" s="1"/>
      <c r="W299" s="1"/>
      <c r="X299" s="1"/>
      <c r="Y299" s="1"/>
      <c r="Z299" s="1"/>
      <c r="AA299" s="1"/>
      <c r="AB299" s="1"/>
      <c r="AC299" s="1"/>
      <c r="AD299" s="1"/>
      <c r="AE299" s="1"/>
      <c r="AF299" s="1"/>
      <c r="AG299" s="1"/>
      <c r="AH299" s="1"/>
      <c r="AI299" s="1"/>
      <c r="AJ299" s="1"/>
      <c r="AK299" s="1"/>
    </row>
    <row r="300" spans="1:37" ht="14.25" customHeight="1">
      <c r="A300" s="1"/>
      <c r="B300" s="1"/>
      <c r="C300" s="1"/>
      <c r="D300" s="1"/>
      <c r="E300" s="1"/>
      <c r="F300" s="1"/>
      <c r="G300" s="1"/>
      <c r="H300" s="1"/>
      <c r="I300" s="1"/>
      <c r="J300" s="1"/>
      <c r="K300" s="1"/>
      <c r="L300" s="1"/>
      <c r="M300" s="1"/>
      <c r="N300" s="1"/>
      <c r="O300" s="1"/>
      <c r="P300" s="229"/>
      <c r="Q300" s="1"/>
      <c r="R300" s="1"/>
      <c r="S300" s="1"/>
      <c r="T300" s="1"/>
      <c r="U300" s="1"/>
      <c r="V300" s="1"/>
      <c r="W300" s="1"/>
      <c r="X300" s="1"/>
      <c r="Y300" s="1"/>
      <c r="Z300" s="1"/>
      <c r="AA300" s="1"/>
      <c r="AB300" s="1"/>
      <c r="AC300" s="1"/>
      <c r="AD300" s="1"/>
      <c r="AE300" s="1"/>
      <c r="AF300" s="1"/>
      <c r="AG300" s="1"/>
      <c r="AH300" s="1"/>
      <c r="AI300" s="1"/>
      <c r="AJ300" s="1"/>
      <c r="AK300" s="1"/>
    </row>
    <row r="301" spans="1:37" ht="14.25" customHeight="1">
      <c r="A301" s="1"/>
      <c r="B301" s="1"/>
      <c r="C301" s="1"/>
      <c r="D301" s="1"/>
      <c r="E301" s="1"/>
      <c r="F301" s="1"/>
      <c r="G301" s="1"/>
      <c r="H301" s="1"/>
      <c r="I301" s="1"/>
      <c r="J301" s="1"/>
      <c r="K301" s="1"/>
      <c r="L301" s="1"/>
      <c r="M301" s="1"/>
      <c r="N301" s="1"/>
      <c r="O301" s="1"/>
      <c r="P301" s="229"/>
      <c r="Q301" s="1"/>
      <c r="R301" s="1"/>
      <c r="S301" s="1"/>
      <c r="T301" s="1"/>
      <c r="U301" s="1"/>
      <c r="V301" s="1"/>
      <c r="W301" s="1"/>
      <c r="X301" s="1"/>
      <c r="Y301" s="1"/>
      <c r="Z301" s="1"/>
      <c r="AA301" s="1"/>
      <c r="AB301" s="1"/>
      <c r="AC301" s="1"/>
      <c r="AD301" s="1"/>
      <c r="AE301" s="1"/>
      <c r="AF301" s="1"/>
      <c r="AG301" s="1"/>
      <c r="AH301" s="1"/>
      <c r="AI301" s="1"/>
      <c r="AJ301" s="1"/>
      <c r="AK301" s="1"/>
    </row>
    <row r="302" spans="1:37" ht="14.25" customHeight="1">
      <c r="A302" s="1"/>
      <c r="B302" s="1"/>
      <c r="C302" s="1"/>
      <c r="D302" s="1"/>
      <c r="E302" s="1"/>
      <c r="F302" s="1"/>
      <c r="G302" s="1"/>
      <c r="H302" s="1"/>
      <c r="I302" s="1"/>
      <c r="J302" s="1"/>
      <c r="K302" s="1"/>
      <c r="L302" s="1"/>
      <c r="M302" s="1"/>
      <c r="N302" s="1"/>
      <c r="O302" s="1"/>
      <c r="P302" s="229"/>
      <c r="Q302" s="1"/>
      <c r="R302" s="1"/>
      <c r="S302" s="1"/>
      <c r="T302" s="1"/>
      <c r="U302" s="1"/>
      <c r="V302" s="1"/>
      <c r="W302" s="1"/>
      <c r="X302" s="1"/>
      <c r="Y302" s="1"/>
      <c r="Z302" s="1"/>
      <c r="AA302" s="1"/>
      <c r="AB302" s="1"/>
      <c r="AC302" s="1"/>
      <c r="AD302" s="1"/>
      <c r="AE302" s="1"/>
      <c r="AF302" s="1"/>
      <c r="AG302" s="1"/>
      <c r="AH302" s="1"/>
      <c r="AI302" s="1"/>
      <c r="AJ302" s="1"/>
      <c r="AK302" s="1"/>
    </row>
    <row r="303" spans="1:37" ht="14.25" customHeight="1">
      <c r="A303" s="1"/>
      <c r="B303" s="1"/>
      <c r="C303" s="1"/>
      <c r="D303" s="1"/>
      <c r="E303" s="1"/>
      <c r="F303" s="1"/>
      <c r="G303" s="1"/>
      <c r="H303" s="1"/>
      <c r="I303" s="1"/>
      <c r="J303" s="1"/>
      <c r="K303" s="1"/>
      <c r="L303" s="1"/>
      <c r="M303" s="1"/>
      <c r="N303" s="1"/>
      <c r="O303" s="1"/>
      <c r="P303" s="229"/>
      <c r="Q303" s="1"/>
      <c r="R303" s="1"/>
      <c r="S303" s="1"/>
      <c r="T303" s="1"/>
      <c r="U303" s="1"/>
      <c r="V303" s="1"/>
      <c r="W303" s="1"/>
      <c r="X303" s="1"/>
      <c r="Y303" s="1"/>
      <c r="Z303" s="1"/>
      <c r="AA303" s="1"/>
      <c r="AB303" s="1"/>
      <c r="AC303" s="1"/>
      <c r="AD303" s="1"/>
      <c r="AE303" s="1"/>
      <c r="AF303" s="1"/>
      <c r="AG303" s="1"/>
      <c r="AH303" s="1"/>
      <c r="AI303" s="1"/>
      <c r="AJ303" s="1"/>
      <c r="AK303" s="1"/>
    </row>
    <row r="304" spans="1:37" ht="14.25" customHeight="1">
      <c r="A304" s="1"/>
      <c r="B304" s="1"/>
      <c r="C304" s="1"/>
      <c r="D304" s="1"/>
      <c r="E304" s="1"/>
      <c r="F304" s="1"/>
      <c r="G304" s="1"/>
      <c r="H304" s="1"/>
      <c r="I304" s="1"/>
      <c r="J304" s="1"/>
      <c r="K304" s="1"/>
      <c r="L304" s="1"/>
      <c r="M304" s="1"/>
      <c r="N304" s="1"/>
      <c r="O304" s="1"/>
      <c r="P304" s="229"/>
      <c r="Q304" s="1"/>
      <c r="R304" s="1"/>
      <c r="S304" s="1"/>
      <c r="T304" s="1"/>
      <c r="U304" s="1"/>
      <c r="V304" s="1"/>
      <c r="W304" s="1"/>
      <c r="X304" s="1"/>
      <c r="Y304" s="1"/>
      <c r="Z304" s="1"/>
      <c r="AA304" s="1"/>
      <c r="AB304" s="1"/>
      <c r="AC304" s="1"/>
      <c r="AD304" s="1"/>
      <c r="AE304" s="1"/>
      <c r="AF304" s="1"/>
      <c r="AG304" s="1"/>
      <c r="AH304" s="1"/>
      <c r="AI304" s="1"/>
      <c r="AJ304" s="1"/>
      <c r="AK304" s="1"/>
    </row>
    <row r="305" spans="1:37" ht="14.25" customHeight="1">
      <c r="A305" s="1"/>
      <c r="B305" s="1"/>
      <c r="C305" s="1"/>
      <c r="D305" s="1"/>
      <c r="E305" s="1"/>
      <c r="F305" s="1"/>
      <c r="G305" s="1"/>
      <c r="H305" s="1"/>
      <c r="I305" s="1"/>
      <c r="J305" s="1"/>
      <c r="K305" s="1"/>
      <c r="L305" s="1"/>
      <c r="M305" s="1"/>
      <c r="N305" s="1"/>
      <c r="O305" s="1"/>
      <c r="P305" s="229"/>
      <c r="Q305" s="1"/>
      <c r="R305" s="1"/>
      <c r="S305" s="1"/>
      <c r="T305" s="1"/>
      <c r="U305" s="1"/>
      <c r="V305" s="1"/>
      <c r="W305" s="1"/>
      <c r="X305" s="1"/>
      <c r="Y305" s="1"/>
      <c r="Z305" s="1"/>
      <c r="AA305" s="1"/>
      <c r="AB305" s="1"/>
      <c r="AC305" s="1"/>
      <c r="AD305" s="1"/>
      <c r="AE305" s="1"/>
      <c r="AF305" s="1"/>
      <c r="AG305" s="1"/>
      <c r="AH305" s="1"/>
      <c r="AI305" s="1"/>
      <c r="AJ305" s="1"/>
      <c r="AK305" s="1"/>
    </row>
    <row r="306" spans="1:37" ht="14.25" customHeight="1">
      <c r="A306" s="1"/>
      <c r="B306" s="1"/>
      <c r="C306" s="1"/>
      <c r="D306" s="1"/>
      <c r="E306" s="1"/>
      <c r="F306" s="1"/>
      <c r="G306" s="1"/>
      <c r="H306" s="1"/>
      <c r="I306" s="1"/>
      <c r="J306" s="1"/>
      <c r="K306" s="1"/>
      <c r="L306" s="1"/>
      <c r="M306" s="1"/>
      <c r="N306" s="1"/>
      <c r="O306" s="1"/>
      <c r="P306" s="229"/>
      <c r="Q306" s="1"/>
      <c r="R306" s="1"/>
      <c r="S306" s="1"/>
      <c r="T306" s="1"/>
      <c r="U306" s="1"/>
      <c r="V306" s="1"/>
      <c r="W306" s="1"/>
      <c r="X306" s="1"/>
      <c r="Y306" s="1"/>
      <c r="Z306" s="1"/>
      <c r="AA306" s="1"/>
      <c r="AB306" s="1"/>
      <c r="AC306" s="1"/>
      <c r="AD306" s="1"/>
      <c r="AE306" s="1"/>
      <c r="AF306" s="1"/>
      <c r="AG306" s="1"/>
      <c r="AH306" s="1"/>
      <c r="AI306" s="1"/>
      <c r="AJ306" s="1"/>
      <c r="AK306" s="1"/>
    </row>
    <row r="307" spans="1:37" ht="14.25" customHeight="1">
      <c r="A307" s="1"/>
      <c r="B307" s="1"/>
      <c r="C307" s="1"/>
      <c r="D307" s="1"/>
      <c r="E307" s="1"/>
      <c r="F307" s="1"/>
      <c r="G307" s="1"/>
      <c r="H307" s="1"/>
      <c r="I307" s="1"/>
      <c r="J307" s="1"/>
      <c r="K307" s="1"/>
      <c r="L307" s="1"/>
      <c r="M307" s="1"/>
      <c r="N307" s="1"/>
      <c r="O307" s="1"/>
      <c r="P307" s="229"/>
      <c r="Q307" s="1"/>
      <c r="R307" s="1"/>
      <c r="S307" s="1"/>
      <c r="T307" s="1"/>
      <c r="U307" s="1"/>
      <c r="V307" s="1"/>
      <c r="W307" s="1"/>
      <c r="X307" s="1"/>
      <c r="Y307" s="1"/>
      <c r="Z307" s="1"/>
      <c r="AA307" s="1"/>
      <c r="AB307" s="1"/>
      <c r="AC307" s="1"/>
      <c r="AD307" s="1"/>
      <c r="AE307" s="1"/>
      <c r="AF307" s="1"/>
      <c r="AG307" s="1"/>
      <c r="AH307" s="1"/>
      <c r="AI307" s="1"/>
      <c r="AJ307" s="1"/>
      <c r="AK307" s="1"/>
    </row>
    <row r="308" spans="1:37" ht="14.25" customHeight="1">
      <c r="A308" s="1"/>
      <c r="B308" s="1"/>
      <c r="C308" s="1"/>
      <c r="D308" s="1"/>
      <c r="E308" s="1"/>
      <c r="F308" s="1"/>
      <c r="G308" s="1"/>
      <c r="H308" s="1"/>
      <c r="I308" s="1"/>
      <c r="J308" s="1"/>
      <c r="K308" s="1"/>
      <c r="L308" s="1"/>
      <c r="M308" s="1"/>
      <c r="N308" s="1"/>
      <c r="O308" s="1"/>
      <c r="P308" s="229"/>
      <c r="Q308" s="1"/>
      <c r="R308" s="1"/>
      <c r="S308" s="1"/>
      <c r="T308" s="1"/>
      <c r="U308" s="1"/>
      <c r="V308" s="1"/>
      <c r="W308" s="1"/>
      <c r="X308" s="1"/>
      <c r="Y308" s="1"/>
      <c r="Z308" s="1"/>
      <c r="AA308" s="1"/>
      <c r="AB308" s="1"/>
      <c r="AC308" s="1"/>
      <c r="AD308" s="1"/>
      <c r="AE308" s="1"/>
      <c r="AF308" s="1"/>
      <c r="AG308" s="1"/>
      <c r="AH308" s="1"/>
      <c r="AI308" s="1"/>
      <c r="AJ308" s="1"/>
      <c r="AK308" s="1"/>
    </row>
    <row r="309" spans="1:37" ht="14.25" customHeight="1">
      <c r="A309" s="1"/>
      <c r="B309" s="1"/>
      <c r="C309" s="1"/>
      <c r="D309" s="1"/>
      <c r="E309" s="1"/>
      <c r="F309" s="1"/>
      <c r="G309" s="1"/>
      <c r="H309" s="1"/>
      <c r="I309" s="1"/>
      <c r="J309" s="1"/>
      <c r="K309" s="1"/>
      <c r="L309" s="1"/>
      <c r="M309" s="1"/>
      <c r="N309" s="1"/>
      <c r="O309" s="1"/>
      <c r="P309" s="229"/>
      <c r="Q309" s="1"/>
      <c r="R309" s="1"/>
      <c r="S309" s="1"/>
      <c r="T309" s="1"/>
      <c r="U309" s="1"/>
      <c r="V309" s="1"/>
      <c r="W309" s="1"/>
      <c r="X309" s="1"/>
      <c r="Y309" s="1"/>
      <c r="Z309" s="1"/>
      <c r="AA309" s="1"/>
      <c r="AB309" s="1"/>
      <c r="AC309" s="1"/>
      <c r="AD309" s="1"/>
      <c r="AE309" s="1"/>
      <c r="AF309" s="1"/>
      <c r="AG309" s="1"/>
      <c r="AH309" s="1"/>
      <c r="AI309" s="1"/>
      <c r="AJ309" s="1"/>
      <c r="AK309" s="1"/>
    </row>
    <row r="310" spans="1:37" ht="14.25" customHeight="1">
      <c r="A310" s="1"/>
      <c r="B310" s="1"/>
      <c r="C310" s="1"/>
      <c r="D310" s="1"/>
      <c r="E310" s="1"/>
      <c r="F310" s="1"/>
      <c r="G310" s="1"/>
      <c r="H310" s="1"/>
      <c r="I310" s="1"/>
      <c r="J310" s="1"/>
      <c r="K310" s="1"/>
      <c r="L310" s="1"/>
      <c r="M310" s="1"/>
      <c r="N310" s="1"/>
      <c r="O310" s="1"/>
      <c r="P310" s="229"/>
      <c r="Q310" s="1"/>
      <c r="R310" s="1"/>
      <c r="S310" s="1"/>
      <c r="T310" s="1"/>
      <c r="U310" s="1"/>
      <c r="V310" s="1"/>
      <c r="W310" s="1"/>
      <c r="X310" s="1"/>
      <c r="Y310" s="1"/>
      <c r="Z310" s="1"/>
      <c r="AA310" s="1"/>
      <c r="AB310" s="1"/>
      <c r="AC310" s="1"/>
      <c r="AD310" s="1"/>
      <c r="AE310" s="1"/>
      <c r="AF310" s="1"/>
      <c r="AG310" s="1"/>
      <c r="AH310" s="1"/>
      <c r="AI310" s="1"/>
      <c r="AJ310" s="1"/>
      <c r="AK310" s="1"/>
    </row>
    <row r="311" spans="1:37" ht="14.25" customHeight="1">
      <c r="A311" s="1"/>
      <c r="B311" s="1"/>
      <c r="C311" s="1"/>
      <c r="D311" s="1"/>
      <c r="E311" s="1"/>
      <c r="F311" s="1"/>
      <c r="G311" s="1"/>
      <c r="H311" s="1"/>
      <c r="I311" s="1"/>
      <c r="J311" s="1"/>
      <c r="K311" s="1"/>
      <c r="L311" s="1"/>
      <c r="M311" s="1"/>
      <c r="N311" s="1"/>
      <c r="O311" s="1"/>
      <c r="P311" s="229"/>
      <c r="Q311" s="1"/>
      <c r="R311" s="1"/>
      <c r="S311" s="1"/>
      <c r="T311" s="1"/>
      <c r="U311" s="1"/>
      <c r="V311" s="1"/>
      <c r="W311" s="1"/>
      <c r="X311" s="1"/>
      <c r="Y311" s="1"/>
      <c r="Z311" s="1"/>
      <c r="AA311" s="1"/>
      <c r="AB311" s="1"/>
      <c r="AC311" s="1"/>
      <c r="AD311" s="1"/>
      <c r="AE311" s="1"/>
      <c r="AF311" s="1"/>
      <c r="AG311" s="1"/>
      <c r="AH311" s="1"/>
      <c r="AI311" s="1"/>
      <c r="AJ311" s="1"/>
      <c r="AK311" s="1"/>
    </row>
    <row r="312" spans="1:37" ht="14.25" customHeight="1">
      <c r="A312" s="1"/>
      <c r="B312" s="1"/>
      <c r="C312" s="1"/>
      <c r="D312" s="1"/>
      <c r="E312" s="1"/>
      <c r="F312" s="1"/>
      <c r="G312" s="1"/>
      <c r="H312" s="1"/>
      <c r="I312" s="1"/>
      <c r="J312" s="1"/>
      <c r="K312" s="1"/>
      <c r="L312" s="1"/>
      <c r="M312" s="1"/>
      <c r="N312" s="1"/>
      <c r="O312" s="1"/>
      <c r="P312" s="229"/>
      <c r="Q312" s="1"/>
      <c r="R312" s="1"/>
      <c r="S312" s="1"/>
      <c r="T312" s="1"/>
      <c r="U312" s="1"/>
      <c r="V312" s="1"/>
      <c r="W312" s="1"/>
      <c r="X312" s="1"/>
      <c r="Y312" s="1"/>
      <c r="Z312" s="1"/>
      <c r="AA312" s="1"/>
      <c r="AB312" s="1"/>
      <c r="AC312" s="1"/>
      <c r="AD312" s="1"/>
      <c r="AE312" s="1"/>
      <c r="AF312" s="1"/>
      <c r="AG312" s="1"/>
      <c r="AH312" s="1"/>
      <c r="AI312" s="1"/>
      <c r="AJ312" s="1"/>
      <c r="AK312" s="1"/>
    </row>
    <row r="313" spans="1:37" ht="14.25" customHeight="1">
      <c r="A313" s="1"/>
      <c r="B313" s="1"/>
      <c r="C313" s="1"/>
      <c r="D313" s="1"/>
      <c r="E313" s="1"/>
      <c r="F313" s="1"/>
      <c r="G313" s="1"/>
      <c r="H313" s="1"/>
      <c r="I313" s="1"/>
      <c r="J313" s="1"/>
      <c r="K313" s="1"/>
      <c r="L313" s="1"/>
      <c r="M313" s="1"/>
      <c r="N313" s="1"/>
      <c r="O313" s="1"/>
      <c r="P313" s="229"/>
      <c r="Q313" s="1"/>
      <c r="R313" s="1"/>
      <c r="S313" s="1"/>
      <c r="T313" s="1"/>
      <c r="U313" s="1"/>
      <c r="V313" s="1"/>
      <c r="W313" s="1"/>
      <c r="X313" s="1"/>
      <c r="Y313" s="1"/>
      <c r="Z313" s="1"/>
      <c r="AA313" s="1"/>
      <c r="AB313" s="1"/>
      <c r="AC313" s="1"/>
      <c r="AD313" s="1"/>
      <c r="AE313" s="1"/>
      <c r="AF313" s="1"/>
      <c r="AG313" s="1"/>
      <c r="AH313" s="1"/>
      <c r="AI313" s="1"/>
      <c r="AJ313" s="1"/>
      <c r="AK313" s="1"/>
    </row>
    <row r="314" spans="1:37" ht="14.25" customHeight="1">
      <c r="A314" s="1"/>
      <c r="B314" s="1"/>
      <c r="C314" s="1"/>
      <c r="D314" s="1"/>
      <c r="E314" s="1"/>
      <c r="F314" s="1"/>
      <c r="G314" s="1"/>
      <c r="H314" s="1"/>
      <c r="I314" s="1"/>
      <c r="J314" s="1"/>
      <c r="K314" s="1"/>
      <c r="L314" s="1"/>
      <c r="M314" s="1"/>
      <c r="N314" s="1"/>
      <c r="O314" s="1"/>
      <c r="P314" s="229"/>
      <c r="Q314" s="1"/>
      <c r="R314" s="1"/>
      <c r="S314" s="1"/>
      <c r="T314" s="1"/>
      <c r="U314" s="1"/>
      <c r="V314" s="1"/>
      <c r="W314" s="1"/>
      <c r="X314" s="1"/>
      <c r="Y314" s="1"/>
      <c r="Z314" s="1"/>
      <c r="AA314" s="1"/>
      <c r="AB314" s="1"/>
      <c r="AC314" s="1"/>
      <c r="AD314" s="1"/>
      <c r="AE314" s="1"/>
      <c r="AF314" s="1"/>
      <c r="AG314" s="1"/>
      <c r="AH314" s="1"/>
      <c r="AI314" s="1"/>
      <c r="AJ314" s="1"/>
      <c r="AK314" s="1"/>
    </row>
    <row r="315" spans="1:37" ht="14.25" customHeight="1">
      <c r="A315" s="1"/>
      <c r="B315" s="1"/>
      <c r="C315" s="1"/>
      <c r="D315" s="1"/>
      <c r="E315" s="1"/>
      <c r="F315" s="1"/>
      <c r="G315" s="1"/>
      <c r="H315" s="1"/>
      <c r="I315" s="1"/>
      <c r="J315" s="1"/>
      <c r="K315" s="1"/>
      <c r="L315" s="1"/>
      <c r="M315" s="1"/>
      <c r="N315" s="1"/>
      <c r="O315" s="1"/>
      <c r="P315" s="229"/>
      <c r="Q315" s="1"/>
      <c r="R315" s="1"/>
      <c r="S315" s="1"/>
      <c r="T315" s="1"/>
      <c r="U315" s="1"/>
      <c r="V315" s="1"/>
      <c r="W315" s="1"/>
      <c r="X315" s="1"/>
      <c r="Y315" s="1"/>
      <c r="Z315" s="1"/>
      <c r="AA315" s="1"/>
      <c r="AB315" s="1"/>
      <c r="AC315" s="1"/>
      <c r="AD315" s="1"/>
      <c r="AE315" s="1"/>
      <c r="AF315" s="1"/>
      <c r="AG315" s="1"/>
      <c r="AH315" s="1"/>
      <c r="AI315" s="1"/>
      <c r="AJ315" s="1"/>
      <c r="AK315" s="1"/>
    </row>
    <row r="316" spans="1:37" ht="14.25" customHeight="1">
      <c r="A316" s="1"/>
      <c r="B316" s="1"/>
      <c r="C316" s="1"/>
      <c r="D316" s="1"/>
      <c r="E316" s="1"/>
      <c r="F316" s="1"/>
      <c r="G316" s="1"/>
      <c r="H316" s="1"/>
      <c r="I316" s="1"/>
      <c r="J316" s="1"/>
      <c r="K316" s="1"/>
      <c r="L316" s="1"/>
      <c r="M316" s="1"/>
      <c r="N316" s="1"/>
      <c r="O316" s="1"/>
      <c r="P316" s="229"/>
      <c r="Q316" s="1"/>
      <c r="R316" s="1"/>
      <c r="S316" s="1"/>
      <c r="T316" s="1"/>
      <c r="U316" s="1"/>
      <c r="V316" s="1"/>
      <c r="W316" s="1"/>
      <c r="X316" s="1"/>
      <c r="Y316" s="1"/>
      <c r="Z316" s="1"/>
      <c r="AA316" s="1"/>
      <c r="AB316" s="1"/>
      <c r="AC316" s="1"/>
      <c r="AD316" s="1"/>
      <c r="AE316" s="1"/>
      <c r="AF316" s="1"/>
      <c r="AG316" s="1"/>
      <c r="AH316" s="1"/>
      <c r="AI316" s="1"/>
      <c r="AJ316" s="1"/>
      <c r="AK316" s="1"/>
    </row>
    <row r="317" spans="1:37" ht="14.25" customHeight="1">
      <c r="A317" s="1"/>
      <c r="B317" s="1"/>
      <c r="C317" s="1"/>
      <c r="D317" s="1"/>
      <c r="E317" s="1"/>
      <c r="F317" s="1"/>
      <c r="G317" s="1"/>
      <c r="H317" s="1"/>
      <c r="I317" s="1"/>
      <c r="J317" s="1"/>
      <c r="K317" s="1"/>
      <c r="L317" s="1"/>
      <c r="M317" s="1"/>
      <c r="N317" s="1"/>
      <c r="O317" s="1"/>
      <c r="P317" s="229"/>
      <c r="Q317" s="1"/>
      <c r="R317" s="1"/>
      <c r="S317" s="1"/>
      <c r="T317" s="1"/>
      <c r="U317" s="1"/>
      <c r="V317" s="1"/>
      <c r="W317" s="1"/>
      <c r="X317" s="1"/>
      <c r="Y317" s="1"/>
      <c r="Z317" s="1"/>
      <c r="AA317" s="1"/>
      <c r="AB317" s="1"/>
      <c r="AC317" s="1"/>
      <c r="AD317" s="1"/>
      <c r="AE317" s="1"/>
      <c r="AF317" s="1"/>
      <c r="AG317" s="1"/>
      <c r="AH317" s="1"/>
      <c r="AI317" s="1"/>
      <c r="AJ317" s="1"/>
      <c r="AK317" s="1"/>
    </row>
    <row r="318" spans="1:37" ht="14.25" customHeight="1">
      <c r="A318" s="1"/>
      <c r="B318" s="1"/>
      <c r="C318" s="1"/>
      <c r="D318" s="1"/>
      <c r="E318" s="1"/>
      <c r="F318" s="1"/>
      <c r="G318" s="1"/>
      <c r="H318" s="1"/>
      <c r="I318" s="1"/>
      <c r="J318" s="1"/>
      <c r="K318" s="1"/>
      <c r="L318" s="1"/>
      <c r="M318" s="1"/>
      <c r="N318" s="1"/>
      <c r="O318" s="1"/>
      <c r="P318" s="229"/>
      <c r="Q318" s="1"/>
      <c r="R318" s="1"/>
      <c r="S318" s="1"/>
      <c r="T318" s="1"/>
      <c r="U318" s="1"/>
      <c r="V318" s="1"/>
      <c r="W318" s="1"/>
      <c r="X318" s="1"/>
      <c r="Y318" s="1"/>
      <c r="Z318" s="1"/>
      <c r="AA318" s="1"/>
      <c r="AB318" s="1"/>
      <c r="AC318" s="1"/>
      <c r="AD318" s="1"/>
      <c r="AE318" s="1"/>
      <c r="AF318" s="1"/>
      <c r="AG318" s="1"/>
      <c r="AH318" s="1"/>
      <c r="AI318" s="1"/>
      <c r="AJ318" s="1"/>
      <c r="AK318" s="1"/>
    </row>
    <row r="319" spans="1:37" ht="14.25" customHeight="1">
      <c r="A319" s="1"/>
      <c r="B319" s="1"/>
      <c r="C319" s="1"/>
      <c r="D319" s="1"/>
      <c r="E319" s="1"/>
      <c r="F319" s="1"/>
      <c r="G319" s="1"/>
      <c r="H319" s="1"/>
      <c r="I319" s="1"/>
      <c r="J319" s="1"/>
      <c r="K319" s="1"/>
      <c r="L319" s="1"/>
      <c r="M319" s="1"/>
      <c r="N319" s="1"/>
      <c r="O319" s="1"/>
      <c r="P319" s="229"/>
      <c r="Q319" s="1"/>
      <c r="R319" s="1"/>
      <c r="S319" s="1"/>
      <c r="T319" s="1"/>
      <c r="U319" s="1"/>
      <c r="V319" s="1"/>
      <c r="W319" s="1"/>
      <c r="X319" s="1"/>
      <c r="Y319" s="1"/>
      <c r="Z319" s="1"/>
      <c r="AA319" s="1"/>
      <c r="AB319" s="1"/>
      <c r="AC319" s="1"/>
      <c r="AD319" s="1"/>
      <c r="AE319" s="1"/>
      <c r="AF319" s="1"/>
      <c r="AG319" s="1"/>
      <c r="AH319" s="1"/>
      <c r="AI319" s="1"/>
      <c r="AJ319" s="1"/>
      <c r="AK319" s="1"/>
    </row>
    <row r="320" spans="1:37" ht="14.25" customHeight="1">
      <c r="A320" s="1"/>
      <c r="B320" s="1"/>
      <c r="C320" s="1"/>
      <c r="D320" s="1"/>
      <c r="E320" s="1"/>
      <c r="F320" s="1"/>
      <c r="G320" s="1"/>
      <c r="H320" s="1"/>
      <c r="I320" s="1"/>
      <c r="J320" s="1"/>
      <c r="K320" s="1"/>
      <c r="L320" s="1"/>
      <c r="M320" s="1"/>
      <c r="N320" s="1"/>
      <c r="O320" s="1"/>
      <c r="P320" s="229"/>
      <c r="Q320" s="1"/>
      <c r="R320" s="1"/>
      <c r="S320" s="1"/>
      <c r="T320" s="1"/>
      <c r="U320" s="1"/>
      <c r="V320" s="1"/>
      <c r="W320" s="1"/>
      <c r="X320" s="1"/>
      <c r="Y320" s="1"/>
      <c r="Z320" s="1"/>
      <c r="AA320" s="1"/>
      <c r="AB320" s="1"/>
      <c r="AC320" s="1"/>
      <c r="AD320" s="1"/>
      <c r="AE320" s="1"/>
      <c r="AF320" s="1"/>
      <c r="AG320" s="1"/>
      <c r="AH320" s="1"/>
      <c r="AI320" s="1"/>
      <c r="AJ320" s="1"/>
      <c r="AK320" s="1"/>
    </row>
    <row r="321" spans="1:37" ht="14.25" customHeight="1">
      <c r="A321" s="1"/>
      <c r="B321" s="1"/>
      <c r="C321" s="1"/>
      <c r="D321" s="1"/>
      <c r="E321" s="1"/>
      <c r="F321" s="1"/>
      <c r="G321" s="1"/>
      <c r="H321" s="1"/>
      <c r="I321" s="1"/>
      <c r="J321" s="1"/>
      <c r="K321" s="1"/>
      <c r="L321" s="1"/>
      <c r="M321" s="1"/>
      <c r="N321" s="1"/>
      <c r="O321" s="1"/>
      <c r="P321" s="229"/>
      <c r="Q321" s="1"/>
      <c r="R321" s="1"/>
      <c r="S321" s="1"/>
      <c r="T321" s="1"/>
      <c r="U321" s="1"/>
      <c r="V321" s="1"/>
      <c r="W321" s="1"/>
      <c r="X321" s="1"/>
      <c r="Y321" s="1"/>
      <c r="Z321" s="1"/>
      <c r="AA321" s="1"/>
      <c r="AB321" s="1"/>
      <c r="AC321" s="1"/>
      <c r="AD321" s="1"/>
      <c r="AE321" s="1"/>
      <c r="AF321" s="1"/>
      <c r="AG321" s="1"/>
      <c r="AH321" s="1"/>
      <c r="AI321" s="1"/>
      <c r="AJ321" s="1"/>
      <c r="AK321" s="1"/>
    </row>
    <row r="322" spans="1:37" ht="14.25" customHeight="1">
      <c r="A322" s="1"/>
      <c r="B322" s="1"/>
      <c r="C322" s="1"/>
      <c r="D322" s="1"/>
      <c r="E322" s="1"/>
      <c r="F322" s="1"/>
      <c r="G322" s="1"/>
      <c r="H322" s="1"/>
      <c r="I322" s="1"/>
      <c r="J322" s="1"/>
      <c r="K322" s="1"/>
      <c r="L322" s="1"/>
      <c r="M322" s="1"/>
      <c r="N322" s="1"/>
      <c r="O322" s="1"/>
      <c r="P322" s="229"/>
      <c r="Q322" s="1"/>
      <c r="R322" s="1"/>
      <c r="S322" s="1"/>
      <c r="T322" s="1"/>
      <c r="U322" s="1"/>
      <c r="V322" s="1"/>
      <c r="W322" s="1"/>
      <c r="X322" s="1"/>
      <c r="Y322" s="1"/>
      <c r="Z322" s="1"/>
      <c r="AA322" s="1"/>
      <c r="AB322" s="1"/>
      <c r="AC322" s="1"/>
      <c r="AD322" s="1"/>
      <c r="AE322" s="1"/>
      <c r="AF322" s="1"/>
      <c r="AG322" s="1"/>
      <c r="AH322" s="1"/>
      <c r="AI322" s="1"/>
      <c r="AJ322" s="1"/>
      <c r="AK322" s="1"/>
    </row>
    <row r="323" spans="1:37" ht="14.25" customHeight="1">
      <c r="A323" s="1"/>
      <c r="B323" s="1"/>
      <c r="C323" s="1"/>
      <c r="D323" s="1"/>
      <c r="E323" s="1"/>
      <c r="F323" s="1"/>
      <c r="G323" s="1"/>
      <c r="H323" s="1"/>
      <c r="I323" s="1"/>
      <c r="J323" s="1"/>
      <c r="K323" s="1"/>
      <c r="L323" s="1"/>
      <c r="M323" s="1"/>
      <c r="N323" s="1"/>
      <c r="O323" s="1"/>
      <c r="P323" s="229"/>
      <c r="Q323" s="1"/>
      <c r="R323" s="1"/>
      <c r="S323" s="1"/>
      <c r="T323" s="1"/>
      <c r="U323" s="1"/>
      <c r="V323" s="1"/>
      <c r="W323" s="1"/>
      <c r="X323" s="1"/>
      <c r="Y323" s="1"/>
      <c r="Z323" s="1"/>
      <c r="AA323" s="1"/>
      <c r="AB323" s="1"/>
      <c r="AC323" s="1"/>
      <c r="AD323" s="1"/>
      <c r="AE323" s="1"/>
      <c r="AF323" s="1"/>
      <c r="AG323" s="1"/>
      <c r="AH323" s="1"/>
      <c r="AI323" s="1"/>
      <c r="AJ323" s="1"/>
      <c r="AK323" s="1"/>
    </row>
    <row r="324" spans="1:37" ht="14.25" customHeight="1">
      <c r="A324" s="1"/>
      <c r="B324" s="1"/>
      <c r="C324" s="1"/>
      <c r="D324" s="1"/>
      <c r="E324" s="1"/>
      <c r="F324" s="1"/>
      <c r="G324" s="1"/>
      <c r="H324" s="1"/>
      <c r="I324" s="1"/>
      <c r="J324" s="1"/>
      <c r="K324" s="1"/>
      <c r="L324" s="1"/>
      <c r="M324" s="1"/>
      <c r="N324" s="1"/>
      <c r="O324" s="1"/>
      <c r="P324" s="229"/>
      <c r="Q324" s="1"/>
      <c r="R324" s="1"/>
      <c r="S324" s="1"/>
      <c r="T324" s="1"/>
      <c r="U324" s="1"/>
      <c r="V324" s="1"/>
      <c r="W324" s="1"/>
      <c r="X324" s="1"/>
      <c r="Y324" s="1"/>
      <c r="Z324" s="1"/>
      <c r="AA324" s="1"/>
      <c r="AB324" s="1"/>
      <c r="AC324" s="1"/>
      <c r="AD324" s="1"/>
      <c r="AE324" s="1"/>
      <c r="AF324" s="1"/>
      <c r="AG324" s="1"/>
      <c r="AH324" s="1"/>
      <c r="AI324" s="1"/>
      <c r="AJ324" s="1"/>
      <c r="AK324" s="1"/>
    </row>
    <row r="325" spans="1:37" ht="14.25" customHeight="1">
      <c r="A325" s="1"/>
      <c r="B325" s="1"/>
      <c r="C325" s="1"/>
      <c r="D325" s="1"/>
      <c r="E325" s="1"/>
      <c r="F325" s="1"/>
      <c r="G325" s="1"/>
      <c r="H325" s="1"/>
      <c r="I325" s="1"/>
      <c r="J325" s="1"/>
      <c r="K325" s="1"/>
      <c r="L325" s="1"/>
      <c r="M325" s="1"/>
      <c r="N325" s="1"/>
      <c r="O325" s="1"/>
      <c r="P325" s="229"/>
      <c r="Q325" s="1"/>
      <c r="R325" s="1"/>
      <c r="S325" s="1"/>
      <c r="T325" s="1"/>
      <c r="U325" s="1"/>
      <c r="V325" s="1"/>
      <c r="W325" s="1"/>
      <c r="X325" s="1"/>
      <c r="Y325" s="1"/>
      <c r="Z325" s="1"/>
      <c r="AA325" s="1"/>
      <c r="AB325" s="1"/>
      <c r="AC325" s="1"/>
      <c r="AD325" s="1"/>
      <c r="AE325" s="1"/>
      <c r="AF325" s="1"/>
      <c r="AG325" s="1"/>
      <c r="AH325" s="1"/>
      <c r="AI325" s="1"/>
      <c r="AJ325" s="1"/>
      <c r="AK325" s="1"/>
    </row>
    <row r="326" spans="1:37" ht="14.25" customHeight="1">
      <c r="A326" s="1"/>
      <c r="B326" s="1"/>
      <c r="C326" s="1"/>
      <c r="D326" s="1"/>
      <c r="E326" s="1"/>
      <c r="F326" s="1"/>
      <c r="G326" s="1"/>
      <c r="H326" s="1"/>
      <c r="I326" s="1"/>
      <c r="J326" s="1"/>
      <c r="K326" s="1"/>
      <c r="L326" s="1"/>
      <c r="M326" s="1"/>
      <c r="N326" s="1"/>
      <c r="O326" s="1"/>
      <c r="P326" s="229"/>
      <c r="Q326" s="1"/>
      <c r="R326" s="1"/>
      <c r="S326" s="1"/>
      <c r="T326" s="1"/>
      <c r="U326" s="1"/>
      <c r="V326" s="1"/>
      <c r="W326" s="1"/>
      <c r="X326" s="1"/>
      <c r="Y326" s="1"/>
      <c r="Z326" s="1"/>
      <c r="AA326" s="1"/>
      <c r="AB326" s="1"/>
      <c r="AC326" s="1"/>
      <c r="AD326" s="1"/>
      <c r="AE326" s="1"/>
      <c r="AF326" s="1"/>
      <c r="AG326" s="1"/>
      <c r="AH326" s="1"/>
      <c r="AI326" s="1"/>
      <c r="AJ326" s="1"/>
      <c r="AK326" s="1"/>
    </row>
    <row r="327" spans="1:37" ht="14.25" customHeight="1">
      <c r="A327" s="1"/>
      <c r="B327" s="1"/>
      <c r="C327" s="1"/>
      <c r="D327" s="1"/>
      <c r="E327" s="1"/>
      <c r="F327" s="1"/>
      <c r="G327" s="1"/>
      <c r="H327" s="1"/>
      <c r="I327" s="1"/>
      <c r="J327" s="1"/>
      <c r="K327" s="1"/>
      <c r="L327" s="1"/>
      <c r="M327" s="1"/>
      <c r="N327" s="1"/>
      <c r="O327" s="1"/>
      <c r="P327" s="229"/>
      <c r="Q327" s="1"/>
      <c r="R327" s="1"/>
      <c r="S327" s="1"/>
      <c r="T327" s="1"/>
      <c r="U327" s="1"/>
      <c r="V327" s="1"/>
      <c r="W327" s="1"/>
      <c r="X327" s="1"/>
      <c r="Y327" s="1"/>
      <c r="Z327" s="1"/>
      <c r="AA327" s="1"/>
      <c r="AB327" s="1"/>
      <c r="AC327" s="1"/>
      <c r="AD327" s="1"/>
      <c r="AE327" s="1"/>
      <c r="AF327" s="1"/>
      <c r="AG327" s="1"/>
      <c r="AH327" s="1"/>
      <c r="AI327" s="1"/>
      <c r="AJ327" s="1"/>
      <c r="AK327" s="1"/>
    </row>
    <row r="328" spans="1:37" ht="14.25" customHeight="1">
      <c r="A328" s="1"/>
      <c r="B328" s="1"/>
      <c r="C328" s="1"/>
      <c r="D328" s="1"/>
      <c r="E328" s="1"/>
      <c r="F328" s="1"/>
      <c r="G328" s="1"/>
      <c r="H328" s="1"/>
      <c r="I328" s="1"/>
      <c r="J328" s="1"/>
      <c r="K328" s="1"/>
      <c r="L328" s="1"/>
      <c r="M328" s="1"/>
      <c r="N328" s="1"/>
      <c r="O328" s="1"/>
      <c r="P328" s="229"/>
      <c r="Q328" s="1"/>
      <c r="R328" s="1"/>
      <c r="S328" s="1"/>
      <c r="T328" s="1"/>
      <c r="U328" s="1"/>
      <c r="V328" s="1"/>
      <c r="W328" s="1"/>
      <c r="X328" s="1"/>
      <c r="Y328" s="1"/>
      <c r="Z328" s="1"/>
      <c r="AA328" s="1"/>
      <c r="AB328" s="1"/>
      <c r="AC328" s="1"/>
      <c r="AD328" s="1"/>
      <c r="AE328" s="1"/>
      <c r="AF328" s="1"/>
      <c r="AG328" s="1"/>
      <c r="AH328" s="1"/>
      <c r="AI328" s="1"/>
      <c r="AJ328" s="1"/>
      <c r="AK328" s="1"/>
    </row>
    <row r="329" spans="1:37" ht="14.25" customHeight="1">
      <c r="A329" s="1"/>
      <c r="B329" s="1"/>
      <c r="C329" s="1"/>
      <c r="D329" s="1"/>
      <c r="E329" s="1"/>
      <c r="F329" s="1"/>
      <c r="G329" s="1"/>
      <c r="H329" s="1"/>
      <c r="I329" s="1"/>
      <c r="J329" s="1"/>
      <c r="K329" s="1"/>
      <c r="L329" s="1"/>
      <c r="M329" s="1"/>
      <c r="N329" s="1"/>
      <c r="O329" s="1"/>
      <c r="P329" s="229"/>
      <c r="Q329" s="1"/>
      <c r="R329" s="1"/>
      <c r="S329" s="1"/>
      <c r="T329" s="1"/>
      <c r="U329" s="1"/>
      <c r="V329" s="1"/>
      <c r="W329" s="1"/>
      <c r="X329" s="1"/>
      <c r="Y329" s="1"/>
      <c r="Z329" s="1"/>
      <c r="AA329" s="1"/>
      <c r="AB329" s="1"/>
      <c r="AC329" s="1"/>
      <c r="AD329" s="1"/>
      <c r="AE329" s="1"/>
      <c r="AF329" s="1"/>
      <c r="AG329" s="1"/>
      <c r="AH329" s="1"/>
      <c r="AI329" s="1"/>
      <c r="AJ329" s="1"/>
      <c r="AK329" s="1"/>
    </row>
    <row r="330" spans="1:37" ht="14.25" customHeight="1">
      <c r="A330" s="1"/>
      <c r="B330" s="1"/>
      <c r="C330" s="1"/>
      <c r="D330" s="1"/>
      <c r="E330" s="1"/>
      <c r="F330" s="1"/>
      <c r="G330" s="1"/>
      <c r="H330" s="1"/>
      <c r="I330" s="1"/>
      <c r="J330" s="1"/>
      <c r="K330" s="1"/>
      <c r="L330" s="1"/>
      <c r="M330" s="1"/>
      <c r="N330" s="1"/>
      <c r="O330" s="1"/>
      <c r="P330" s="229"/>
      <c r="Q330" s="1"/>
      <c r="R330" s="1"/>
      <c r="S330" s="1"/>
      <c r="T330" s="1"/>
      <c r="U330" s="1"/>
      <c r="V330" s="1"/>
      <c r="W330" s="1"/>
      <c r="X330" s="1"/>
      <c r="Y330" s="1"/>
      <c r="Z330" s="1"/>
      <c r="AA330" s="1"/>
      <c r="AB330" s="1"/>
      <c r="AC330" s="1"/>
      <c r="AD330" s="1"/>
      <c r="AE330" s="1"/>
      <c r="AF330" s="1"/>
      <c r="AG330" s="1"/>
      <c r="AH330" s="1"/>
      <c r="AI330" s="1"/>
      <c r="AJ330" s="1"/>
      <c r="AK330" s="1"/>
    </row>
    <row r="331" spans="1:37" ht="14.25" customHeight="1">
      <c r="A331" s="1"/>
      <c r="B331" s="1"/>
      <c r="C331" s="1"/>
      <c r="D331" s="1"/>
      <c r="E331" s="1"/>
      <c r="F331" s="1"/>
      <c r="G331" s="1"/>
      <c r="H331" s="1"/>
      <c r="I331" s="1"/>
      <c r="J331" s="1"/>
      <c r="K331" s="1"/>
      <c r="L331" s="1"/>
      <c r="M331" s="1"/>
      <c r="N331" s="1"/>
      <c r="O331" s="1"/>
      <c r="P331" s="229"/>
      <c r="Q331" s="1"/>
      <c r="R331" s="1"/>
      <c r="S331" s="1"/>
      <c r="T331" s="1"/>
      <c r="U331" s="1"/>
      <c r="V331" s="1"/>
      <c r="W331" s="1"/>
      <c r="X331" s="1"/>
      <c r="Y331" s="1"/>
      <c r="Z331" s="1"/>
      <c r="AA331" s="1"/>
      <c r="AB331" s="1"/>
      <c r="AC331" s="1"/>
      <c r="AD331" s="1"/>
      <c r="AE331" s="1"/>
      <c r="AF331" s="1"/>
      <c r="AG331" s="1"/>
      <c r="AH331" s="1"/>
      <c r="AI331" s="1"/>
      <c r="AJ331" s="1"/>
      <c r="AK331" s="1"/>
    </row>
    <row r="332" spans="1:37" ht="14.25" customHeight="1">
      <c r="A332" s="1"/>
      <c r="B332" s="1"/>
      <c r="C332" s="1"/>
      <c r="D332" s="1"/>
      <c r="E332" s="1"/>
      <c r="F332" s="1"/>
      <c r="G332" s="1"/>
      <c r="H332" s="1"/>
      <c r="I332" s="1"/>
      <c r="J332" s="1"/>
      <c r="K332" s="1"/>
      <c r="L332" s="1"/>
      <c r="M332" s="1"/>
      <c r="N332" s="1"/>
      <c r="O332" s="1"/>
      <c r="P332" s="229"/>
      <c r="Q332" s="1"/>
      <c r="R332" s="1"/>
      <c r="S332" s="1"/>
      <c r="T332" s="1"/>
      <c r="U332" s="1"/>
      <c r="V332" s="1"/>
      <c r="W332" s="1"/>
      <c r="X332" s="1"/>
      <c r="Y332" s="1"/>
      <c r="Z332" s="1"/>
      <c r="AA332" s="1"/>
      <c r="AB332" s="1"/>
      <c r="AC332" s="1"/>
      <c r="AD332" s="1"/>
      <c r="AE332" s="1"/>
      <c r="AF332" s="1"/>
      <c r="AG332" s="1"/>
      <c r="AH332" s="1"/>
      <c r="AI332" s="1"/>
      <c r="AJ332" s="1"/>
      <c r="AK332" s="1"/>
    </row>
    <row r="333" spans="1:37" ht="14.25" customHeight="1">
      <c r="A333" s="1"/>
      <c r="B333" s="1"/>
      <c r="C333" s="1"/>
      <c r="D333" s="1"/>
      <c r="E333" s="1"/>
      <c r="F333" s="1"/>
      <c r="G333" s="1"/>
      <c r="H333" s="1"/>
      <c r="I333" s="1"/>
      <c r="J333" s="1"/>
      <c r="K333" s="1"/>
      <c r="L333" s="1"/>
      <c r="M333" s="1"/>
      <c r="N333" s="1"/>
      <c r="O333" s="1"/>
      <c r="P333" s="229"/>
      <c r="Q333" s="1"/>
      <c r="R333" s="1"/>
      <c r="S333" s="1"/>
      <c r="T333" s="1"/>
      <c r="U333" s="1"/>
      <c r="V333" s="1"/>
      <c r="W333" s="1"/>
      <c r="X333" s="1"/>
      <c r="Y333" s="1"/>
      <c r="Z333" s="1"/>
      <c r="AA333" s="1"/>
      <c r="AB333" s="1"/>
      <c r="AC333" s="1"/>
      <c r="AD333" s="1"/>
      <c r="AE333" s="1"/>
      <c r="AF333" s="1"/>
      <c r="AG333" s="1"/>
      <c r="AH333" s="1"/>
      <c r="AI333" s="1"/>
      <c r="AJ333" s="1"/>
      <c r="AK333" s="1"/>
    </row>
    <row r="334" spans="1:37" ht="14.25" customHeight="1">
      <c r="A334" s="1"/>
      <c r="B334" s="1"/>
      <c r="C334" s="1"/>
      <c r="D334" s="1"/>
      <c r="E334" s="1"/>
      <c r="F334" s="1"/>
      <c r="G334" s="1"/>
      <c r="H334" s="1"/>
      <c r="I334" s="1"/>
      <c r="J334" s="1"/>
      <c r="K334" s="1"/>
      <c r="L334" s="1"/>
      <c r="M334" s="1"/>
      <c r="N334" s="1"/>
      <c r="O334" s="1"/>
      <c r="P334" s="229"/>
      <c r="Q334" s="1"/>
      <c r="R334" s="1"/>
      <c r="S334" s="1"/>
      <c r="T334" s="1"/>
      <c r="U334" s="1"/>
      <c r="V334" s="1"/>
      <c r="W334" s="1"/>
      <c r="X334" s="1"/>
      <c r="Y334" s="1"/>
      <c r="Z334" s="1"/>
      <c r="AA334" s="1"/>
      <c r="AB334" s="1"/>
      <c r="AC334" s="1"/>
      <c r="AD334" s="1"/>
      <c r="AE334" s="1"/>
      <c r="AF334" s="1"/>
      <c r="AG334" s="1"/>
      <c r="AH334" s="1"/>
      <c r="AI334" s="1"/>
      <c r="AJ334" s="1"/>
      <c r="AK334" s="1"/>
    </row>
    <row r="335" spans="1:37" ht="14.25" customHeight="1">
      <c r="A335" s="1"/>
      <c r="B335" s="1"/>
      <c r="C335" s="1"/>
      <c r="D335" s="1"/>
      <c r="E335" s="1"/>
      <c r="F335" s="1"/>
      <c r="G335" s="1"/>
      <c r="H335" s="1"/>
      <c r="I335" s="1"/>
      <c r="J335" s="1"/>
      <c r="K335" s="1"/>
      <c r="L335" s="1"/>
      <c r="M335" s="1"/>
      <c r="N335" s="1"/>
      <c r="O335" s="1"/>
      <c r="P335" s="229"/>
      <c r="Q335" s="1"/>
      <c r="R335" s="1"/>
      <c r="S335" s="1"/>
      <c r="T335" s="1"/>
      <c r="U335" s="1"/>
      <c r="V335" s="1"/>
      <c r="W335" s="1"/>
      <c r="X335" s="1"/>
      <c r="Y335" s="1"/>
      <c r="Z335" s="1"/>
      <c r="AA335" s="1"/>
      <c r="AB335" s="1"/>
      <c r="AC335" s="1"/>
      <c r="AD335" s="1"/>
      <c r="AE335" s="1"/>
      <c r="AF335" s="1"/>
      <c r="AG335" s="1"/>
      <c r="AH335" s="1"/>
      <c r="AI335" s="1"/>
      <c r="AJ335" s="1"/>
      <c r="AK335" s="1"/>
    </row>
    <row r="336" spans="1:37" ht="14.25" customHeight="1">
      <c r="A336" s="1"/>
      <c r="B336" s="1"/>
      <c r="C336" s="1"/>
      <c r="D336" s="1"/>
      <c r="E336" s="1"/>
      <c r="F336" s="1"/>
      <c r="G336" s="1"/>
      <c r="H336" s="1"/>
      <c r="I336" s="1"/>
      <c r="J336" s="1"/>
      <c r="K336" s="1"/>
      <c r="L336" s="1"/>
      <c r="M336" s="1"/>
      <c r="N336" s="1"/>
      <c r="O336" s="1"/>
      <c r="P336" s="229"/>
      <c r="Q336" s="1"/>
      <c r="R336" s="1"/>
      <c r="S336" s="1"/>
      <c r="T336" s="1"/>
      <c r="U336" s="1"/>
      <c r="V336" s="1"/>
      <c r="W336" s="1"/>
      <c r="X336" s="1"/>
      <c r="Y336" s="1"/>
      <c r="Z336" s="1"/>
      <c r="AA336" s="1"/>
      <c r="AB336" s="1"/>
      <c r="AC336" s="1"/>
      <c r="AD336" s="1"/>
      <c r="AE336" s="1"/>
      <c r="AF336" s="1"/>
      <c r="AG336" s="1"/>
      <c r="AH336" s="1"/>
      <c r="AI336" s="1"/>
      <c r="AJ336" s="1"/>
      <c r="AK336" s="1"/>
    </row>
    <row r="337" spans="1:37" ht="14.25" customHeight="1">
      <c r="A337" s="1"/>
      <c r="B337" s="1"/>
      <c r="C337" s="1"/>
      <c r="D337" s="1"/>
      <c r="E337" s="1"/>
      <c r="F337" s="1"/>
      <c r="G337" s="1"/>
      <c r="H337" s="1"/>
      <c r="I337" s="1"/>
      <c r="J337" s="1"/>
      <c r="K337" s="1"/>
      <c r="L337" s="1"/>
      <c r="M337" s="1"/>
      <c r="N337" s="1"/>
      <c r="O337" s="1"/>
      <c r="P337" s="229"/>
      <c r="Q337" s="1"/>
      <c r="R337" s="1"/>
      <c r="S337" s="1"/>
      <c r="T337" s="1"/>
      <c r="U337" s="1"/>
      <c r="V337" s="1"/>
      <c r="W337" s="1"/>
      <c r="X337" s="1"/>
      <c r="Y337" s="1"/>
      <c r="Z337" s="1"/>
      <c r="AA337" s="1"/>
      <c r="AB337" s="1"/>
      <c r="AC337" s="1"/>
      <c r="AD337" s="1"/>
      <c r="AE337" s="1"/>
      <c r="AF337" s="1"/>
      <c r="AG337" s="1"/>
      <c r="AH337" s="1"/>
      <c r="AI337" s="1"/>
      <c r="AJ337" s="1"/>
      <c r="AK337" s="1"/>
    </row>
    <row r="338" spans="1:37" ht="14.25" customHeight="1">
      <c r="A338" s="1"/>
      <c r="B338" s="1"/>
      <c r="C338" s="1"/>
      <c r="D338" s="1"/>
      <c r="E338" s="1"/>
      <c r="F338" s="1"/>
      <c r="G338" s="1"/>
      <c r="H338" s="1"/>
      <c r="I338" s="1"/>
      <c r="J338" s="1"/>
      <c r="K338" s="1"/>
      <c r="L338" s="1"/>
      <c r="M338" s="1"/>
      <c r="N338" s="1"/>
      <c r="O338" s="1"/>
      <c r="P338" s="229"/>
      <c r="Q338" s="1"/>
      <c r="R338" s="1"/>
      <c r="S338" s="1"/>
      <c r="T338" s="1"/>
      <c r="U338" s="1"/>
      <c r="V338" s="1"/>
      <c r="W338" s="1"/>
      <c r="X338" s="1"/>
      <c r="Y338" s="1"/>
      <c r="Z338" s="1"/>
      <c r="AA338" s="1"/>
      <c r="AB338" s="1"/>
      <c r="AC338" s="1"/>
      <c r="AD338" s="1"/>
      <c r="AE338" s="1"/>
      <c r="AF338" s="1"/>
      <c r="AG338" s="1"/>
      <c r="AH338" s="1"/>
      <c r="AI338" s="1"/>
      <c r="AJ338" s="1"/>
      <c r="AK338" s="1"/>
    </row>
    <row r="339" spans="1:37" ht="14.25" customHeight="1">
      <c r="A339" s="1"/>
      <c r="B339" s="1"/>
      <c r="C339" s="1"/>
      <c r="D339" s="1"/>
      <c r="E339" s="1"/>
      <c r="F339" s="1"/>
      <c r="G339" s="1"/>
      <c r="H339" s="1"/>
      <c r="I339" s="1"/>
      <c r="J339" s="1"/>
      <c r="K339" s="1"/>
      <c r="L339" s="1"/>
      <c r="M339" s="1"/>
      <c r="N339" s="1"/>
      <c r="O339" s="1"/>
      <c r="P339" s="229"/>
      <c r="Q339" s="1"/>
      <c r="R339" s="1"/>
      <c r="S339" s="1"/>
      <c r="T339" s="1"/>
      <c r="U339" s="1"/>
      <c r="V339" s="1"/>
      <c r="W339" s="1"/>
      <c r="X339" s="1"/>
      <c r="Y339" s="1"/>
      <c r="Z339" s="1"/>
      <c r="AA339" s="1"/>
      <c r="AB339" s="1"/>
      <c r="AC339" s="1"/>
      <c r="AD339" s="1"/>
      <c r="AE339" s="1"/>
      <c r="AF339" s="1"/>
      <c r="AG339" s="1"/>
      <c r="AH339" s="1"/>
      <c r="AI339" s="1"/>
      <c r="AJ339" s="1"/>
      <c r="AK339" s="1"/>
    </row>
    <row r="340" spans="1:37" ht="14.25" customHeight="1">
      <c r="A340" s="1"/>
      <c r="B340" s="1"/>
      <c r="C340" s="1"/>
      <c r="D340" s="1"/>
      <c r="E340" s="1"/>
      <c r="F340" s="1"/>
      <c r="G340" s="1"/>
      <c r="H340" s="1"/>
      <c r="I340" s="1"/>
      <c r="J340" s="1"/>
      <c r="K340" s="1"/>
      <c r="L340" s="1"/>
      <c r="M340" s="1"/>
      <c r="N340" s="1"/>
      <c r="O340" s="1"/>
      <c r="P340" s="229"/>
      <c r="Q340" s="1"/>
      <c r="R340" s="1"/>
      <c r="S340" s="1"/>
      <c r="T340" s="1"/>
      <c r="U340" s="1"/>
      <c r="V340" s="1"/>
      <c r="W340" s="1"/>
      <c r="X340" s="1"/>
      <c r="Y340" s="1"/>
      <c r="Z340" s="1"/>
      <c r="AA340" s="1"/>
      <c r="AB340" s="1"/>
      <c r="AC340" s="1"/>
      <c r="AD340" s="1"/>
      <c r="AE340" s="1"/>
      <c r="AF340" s="1"/>
      <c r="AG340" s="1"/>
      <c r="AH340" s="1"/>
      <c r="AI340" s="1"/>
      <c r="AJ340" s="1"/>
      <c r="AK340" s="1"/>
    </row>
    <row r="341" spans="1:37" ht="14.25" customHeight="1">
      <c r="A341" s="1"/>
      <c r="B341" s="1"/>
      <c r="C341" s="1"/>
      <c r="D341" s="1"/>
      <c r="E341" s="1"/>
      <c r="F341" s="1"/>
      <c r="G341" s="1"/>
      <c r="H341" s="1"/>
      <c r="I341" s="1"/>
      <c r="J341" s="1"/>
      <c r="K341" s="1"/>
      <c r="L341" s="1"/>
      <c r="M341" s="1"/>
      <c r="N341" s="1"/>
      <c r="O341" s="1"/>
      <c r="P341" s="229"/>
      <c r="Q341" s="1"/>
      <c r="R341" s="1"/>
      <c r="S341" s="1"/>
      <c r="T341" s="1"/>
      <c r="U341" s="1"/>
      <c r="V341" s="1"/>
      <c r="W341" s="1"/>
      <c r="X341" s="1"/>
      <c r="Y341" s="1"/>
      <c r="Z341" s="1"/>
      <c r="AA341" s="1"/>
      <c r="AB341" s="1"/>
      <c r="AC341" s="1"/>
      <c r="AD341" s="1"/>
      <c r="AE341" s="1"/>
      <c r="AF341" s="1"/>
      <c r="AG341" s="1"/>
      <c r="AH341" s="1"/>
      <c r="AI341" s="1"/>
      <c r="AJ341" s="1"/>
      <c r="AK341" s="1"/>
    </row>
    <row r="342" spans="1:37" ht="14.25" customHeight="1">
      <c r="A342" s="1"/>
      <c r="B342" s="1"/>
      <c r="C342" s="1"/>
      <c r="D342" s="1"/>
      <c r="E342" s="1"/>
      <c r="F342" s="1"/>
      <c r="G342" s="1"/>
      <c r="H342" s="1"/>
      <c r="I342" s="1"/>
      <c r="J342" s="1"/>
      <c r="K342" s="1"/>
      <c r="L342" s="1"/>
      <c r="M342" s="1"/>
      <c r="N342" s="1"/>
      <c r="O342" s="1"/>
      <c r="P342" s="229"/>
      <c r="Q342" s="1"/>
      <c r="R342" s="1"/>
      <c r="S342" s="1"/>
      <c r="T342" s="1"/>
      <c r="U342" s="1"/>
      <c r="V342" s="1"/>
      <c r="W342" s="1"/>
      <c r="X342" s="1"/>
      <c r="Y342" s="1"/>
      <c r="Z342" s="1"/>
      <c r="AA342" s="1"/>
      <c r="AB342" s="1"/>
      <c r="AC342" s="1"/>
      <c r="AD342" s="1"/>
      <c r="AE342" s="1"/>
      <c r="AF342" s="1"/>
      <c r="AG342" s="1"/>
      <c r="AH342" s="1"/>
      <c r="AI342" s="1"/>
      <c r="AJ342" s="1"/>
      <c r="AK342" s="1"/>
    </row>
    <row r="343" spans="1:37" ht="14.25" customHeight="1">
      <c r="A343" s="1"/>
      <c r="B343" s="1"/>
      <c r="C343" s="1"/>
      <c r="D343" s="1"/>
      <c r="E343" s="1"/>
      <c r="F343" s="1"/>
      <c r="G343" s="1"/>
      <c r="H343" s="1"/>
      <c r="I343" s="1"/>
      <c r="J343" s="1"/>
      <c r="K343" s="1"/>
      <c r="L343" s="1"/>
      <c r="M343" s="1"/>
      <c r="N343" s="1"/>
      <c r="O343" s="1"/>
      <c r="P343" s="229"/>
      <c r="Q343" s="1"/>
      <c r="R343" s="1"/>
      <c r="S343" s="1"/>
      <c r="T343" s="1"/>
      <c r="U343" s="1"/>
      <c r="V343" s="1"/>
      <c r="W343" s="1"/>
      <c r="X343" s="1"/>
      <c r="Y343" s="1"/>
      <c r="Z343" s="1"/>
      <c r="AA343" s="1"/>
      <c r="AB343" s="1"/>
      <c r="AC343" s="1"/>
      <c r="AD343" s="1"/>
      <c r="AE343" s="1"/>
      <c r="AF343" s="1"/>
      <c r="AG343" s="1"/>
      <c r="AH343" s="1"/>
      <c r="AI343" s="1"/>
      <c r="AJ343" s="1"/>
      <c r="AK343" s="1"/>
    </row>
    <row r="344" spans="1:37" ht="14.25" customHeight="1">
      <c r="A344" s="1"/>
      <c r="B344" s="1"/>
      <c r="C344" s="1"/>
      <c r="D344" s="1"/>
      <c r="E344" s="1"/>
      <c r="F344" s="1"/>
      <c r="G344" s="1"/>
      <c r="H344" s="1"/>
      <c r="I344" s="1"/>
      <c r="J344" s="1"/>
      <c r="K344" s="1"/>
      <c r="L344" s="1"/>
      <c r="M344" s="1"/>
      <c r="N344" s="1"/>
      <c r="O344" s="1"/>
      <c r="P344" s="229"/>
      <c r="Q344" s="1"/>
      <c r="R344" s="1"/>
      <c r="S344" s="1"/>
      <c r="T344" s="1"/>
      <c r="U344" s="1"/>
      <c r="V344" s="1"/>
      <c r="W344" s="1"/>
      <c r="X344" s="1"/>
      <c r="Y344" s="1"/>
      <c r="Z344" s="1"/>
      <c r="AA344" s="1"/>
      <c r="AB344" s="1"/>
      <c r="AC344" s="1"/>
      <c r="AD344" s="1"/>
      <c r="AE344" s="1"/>
      <c r="AF344" s="1"/>
      <c r="AG344" s="1"/>
      <c r="AH344" s="1"/>
      <c r="AI344" s="1"/>
      <c r="AJ344" s="1"/>
      <c r="AK344" s="1"/>
    </row>
    <row r="345" spans="1:37" ht="14.25" customHeight="1">
      <c r="A345" s="1"/>
      <c r="B345" s="1"/>
      <c r="C345" s="1"/>
      <c r="D345" s="1"/>
      <c r="E345" s="1"/>
      <c r="F345" s="1"/>
      <c r="G345" s="1"/>
      <c r="H345" s="1"/>
      <c r="I345" s="1"/>
      <c r="J345" s="1"/>
      <c r="K345" s="1"/>
      <c r="L345" s="1"/>
      <c r="M345" s="1"/>
      <c r="N345" s="1"/>
      <c r="O345" s="1"/>
      <c r="P345" s="229"/>
      <c r="Q345" s="1"/>
      <c r="R345" s="1"/>
      <c r="S345" s="1"/>
      <c r="T345" s="1"/>
      <c r="U345" s="1"/>
      <c r="V345" s="1"/>
      <c r="W345" s="1"/>
      <c r="X345" s="1"/>
      <c r="Y345" s="1"/>
      <c r="Z345" s="1"/>
      <c r="AA345" s="1"/>
      <c r="AB345" s="1"/>
      <c r="AC345" s="1"/>
      <c r="AD345" s="1"/>
      <c r="AE345" s="1"/>
      <c r="AF345" s="1"/>
      <c r="AG345" s="1"/>
      <c r="AH345" s="1"/>
      <c r="AI345" s="1"/>
      <c r="AJ345" s="1"/>
      <c r="AK345" s="1"/>
    </row>
    <row r="346" spans="1:37" ht="14.25" customHeight="1">
      <c r="A346" s="1"/>
      <c r="B346" s="1"/>
      <c r="C346" s="1"/>
      <c r="D346" s="1"/>
      <c r="E346" s="1"/>
      <c r="F346" s="1"/>
      <c r="G346" s="1"/>
      <c r="H346" s="1"/>
      <c r="I346" s="1"/>
      <c r="J346" s="1"/>
      <c r="K346" s="1"/>
      <c r="L346" s="1"/>
      <c r="M346" s="1"/>
      <c r="N346" s="1"/>
      <c r="O346" s="1"/>
      <c r="P346" s="229"/>
      <c r="Q346" s="1"/>
      <c r="R346" s="1"/>
      <c r="S346" s="1"/>
      <c r="T346" s="1"/>
      <c r="U346" s="1"/>
      <c r="V346" s="1"/>
      <c r="W346" s="1"/>
      <c r="X346" s="1"/>
      <c r="Y346" s="1"/>
      <c r="Z346" s="1"/>
      <c r="AA346" s="1"/>
      <c r="AB346" s="1"/>
      <c r="AC346" s="1"/>
      <c r="AD346" s="1"/>
      <c r="AE346" s="1"/>
      <c r="AF346" s="1"/>
      <c r="AG346" s="1"/>
      <c r="AH346" s="1"/>
      <c r="AI346" s="1"/>
      <c r="AJ346" s="1"/>
      <c r="AK346" s="1"/>
    </row>
    <row r="347" spans="1:37" ht="14.25" customHeight="1">
      <c r="A347" s="1"/>
      <c r="B347" s="1"/>
      <c r="C347" s="1"/>
      <c r="D347" s="1"/>
      <c r="E347" s="1"/>
      <c r="F347" s="1"/>
      <c r="G347" s="1"/>
      <c r="H347" s="1"/>
      <c r="I347" s="1"/>
      <c r="J347" s="1"/>
      <c r="K347" s="1"/>
      <c r="L347" s="1"/>
      <c r="M347" s="1"/>
      <c r="N347" s="1"/>
      <c r="O347" s="1"/>
      <c r="P347" s="229"/>
      <c r="Q347" s="1"/>
      <c r="R347" s="1"/>
      <c r="S347" s="1"/>
      <c r="T347" s="1"/>
      <c r="U347" s="1"/>
      <c r="V347" s="1"/>
      <c r="W347" s="1"/>
      <c r="X347" s="1"/>
      <c r="Y347" s="1"/>
      <c r="Z347" s="1"/>
      <c r="AA347" s="1"/>
      <c r="AB347" s="1"/>
      <c r="AC347" s="1"/>
      <c r="AD347" s="1"/>
      <c r="AE347" s="1"/>
      <c r="AF347" s="1"/>
      <c r="AG347" s="1"/>
      <c r="AH347" s="1"/>
      <c r="AI347" s="1"/>
      <c r="AJ347" s="1"/>
      <c r="AK347" s="1"/>
    </row>
    <row r="348" spans="1:37" ht="14.25" customHeight="1">
      <c r="A348" s="1"/>
      <c r="B348" s="1"/>
      <c r="C348" s="1"/>
      <c r="D348" s="1"/>
      <c r="E348" s="1"/>
      <c r="F348" s="1"/>
      <c r="G348" s="1"/>
      <c r="H348" s="1"/>
      <c r="I348" s="1"/>
      <c r="J348" s="1"/>
      <c r="K348" s="1"/>
      <c r="L348" s="1"/>
      <c r="M348" s="1"/>
      <c r="N348" s="1"/>
      <c r="O348" s="1"/>
      <c r="P348" s="229"/>
      <c r="Q348" s="1"/>
      <c r="R348" s="1"/>
      <c r="S348" s="1"/>
      <c r="T348" s="1"/>
      <c r="U348" s="1"/>
      <c r="V348" s="1"/>
      <c r="W348" s="1"/>
      <c r="X348" s="1"/>
      <c r="Y348" s="1"/>
      <c r="Z348" s="1"/>
      <c r="AA348" s="1"/>
      <c r="AB348" s="1"/>
      <c r="AC348" s="1"/>
      <c r="AD348" s="1"/>
      <c r="AE348" s="1"/>
      <c r="AF348" s="1"/>
      <c r="AG348" s="1"/>
      <c r="AH348" s="1"/>
      <c r="AI348" s="1"/>
      <c r="AJ348" s="1"/>
      <c r="AK348" s="1"/>
    </row>
    <row r="349" spans="1:37" ht="14.25" customHeight="1">
      <c r="A349" s="1"/>
      <c r="B349" s="1"/>
      <c r="C349" s="1"/>
      <c r="D349" s="1"/>
      <c r="E349" s="1"/>
      <c r="F349" s="1"/>
      <c r="G349" s="1"/>
      <c r="H349" s="1"/>
      <c r="I349" s="1"/>
      <c r="J349" s="1"/>
      <c r="K349" s="1"/>
      <c r="L349" s="1"/>
      <c r="M349" s="1"/>
      <c r="N349" s="1"/>
      <c r="O349" s="1"/>
      <c r="P349" s="229"/>
      <c r="Q349" s="1"/>
      <c r="R349" s="1"/>
      <c r="S349" s="1"/>
      <c r="T349" s="1"/>
      <c r="U349" s="1"/>
      <c r="V349" s="1"/>
      <c r="W349" s="1"/>
      <c r="X349" s="1"/>
      <c r="Y349" s="1"/>
      <c r="Z349" s="1"/>
      <c r="AA349" s="1"/>
      <c r="AB349" s="1"/>
      <c r="AC349" s="1"/>
      <c r="AD349" s="1"/>
      <c r="AE349" s="1"/>
      <c r="AF349" s="1"/>
      <c r="AG349" s="1"/>
      <c r="AH349" s="1"/>
      <c r="AI349" s="1"/>
      <c r="AJ349" s="1"/>
      <c r="AK349" s="1"/>
    </row>
    <row r="350" spans="1:37" ht="14.25" customHeight="1">
      <c r="A350" s="1"/>
      <c r="B350" s="1"/>
      <c r="C350" s="1"/>
      <c r="D350" s="1"/>
      <c r="E350" s="1"/>
      <c r="F350" s="1"/>
      <c r="G350" s="1"/>
      <c r="H350" s="1"/>
      <c r="I350" s="1"/>
      <c r="J350" s="1"/>
      <c r="K350" s="1"/>
      <c r="L350" s="1"/>
      <c r="M350" s="1"/>
      <c r="N350" s="1"/>
      <c r="O350" s="1"/>
      <c r="P350" s="229"/>
      <c r="Q350" s="1"/>
      <c r="R350" s="1"/>
      <c r="S350" s="1"/>
      <c r="T350" s="1"/>
      <c r="U350" s="1"/>
      <c r="V350" s="1"/>
      <c r="W350" s="1"/>
      <c r="X350" s="1"/>
      <c r="Y350" s="1"/>
      <c r="Z350" s="1"/>
      <c r="AA350" s="1"/>
      <c r="AB350" s="1"/>
      <c r="AC350" s="1"/>
      <c r="AD350" s="1"/>
      <c r="AE350" s="1"/>
      <c r="AF350" s="1"/>
      <c r="AG350" s="1"/>
      <c r="AH350" s="1"/>
      <c r="AI350" s="1"/>
      <c r="AJ350" s="1"/>
      <c r="AK350" s="1"/>
    </row>
    <row r="351" spans="1:37" ht="14.25" customHeight="1">
      <c r="A351" s="1"/>
      <c r="B351" s="1"/>
      <c r="C351" s="1"/>
      <c r="D351" s="1"/>
      <c r="E351" s="1"/>
      <c r="F351" s="1"/>
      <c r="G351" s="1"/>
      <c r="H351" s="1"/>
      <c r="I351" s="1"/>
      <c r="J351" s="1"/>
      <c r="K351" s="1"/>
      <c r="L351" s="1"/>
      <c r="M351" s="1"/>
      <c r="N351" s="1"/>
      <c r="O351" s="1"/>
      <c r="P351" s="229"/>
      <c r="Q351" s="1"/>
      <c r="R351" s="1"/>
      <c r="S351" s="1"/>
      <c r="T351" s="1"/>
      <c r="U351" s="1"/>
      <c r="V351" s="1"/>
      <c r="W351" s="1"/>
      <c r="X351" s="1"/>
      <c r="Y351" s="1"/>
      <c r="Z351" s="1"/>
      <c r="AA351" s="1"/>
      <c r="AB351" s="1"/>
      <c r="AC351" s="1"/>
      <c r="AD351" s="1"/>
      <c r="AE351" s="1"/>
      <c r="AF351" s="1"/>
      <c r="AG351" s="1"/>
      <c r="AH351" s="1"/>
      <c r="AI351" s="1"/>
      <c r="AJ351" s="1"/>
      <c r="AK351" s="1"/>
    </row>
    <row r="352" spans="1:37" ht="14.25" customHeight="1">
      <c r="A352" s="1"/>
      <c r="B352" s="1"/>
      <c r="C352" s="1"/>
      <c r="D352" s="1"/>
      <c r="E352" s="1"/>
      <c r="F352" s="1"/>
      <c r="G352" s="1"/>
      <c r="H352" s="1"/>
      <c r="I352" s="1"/>
      <c r="J352" s="1"/>
      <c r="K352" s="1"/>
      <c r="L352" s="1"/>
      <c r="M352" s="1"/>
      <c r="N352" s="1"/>
      <c r="O352" s="1"/>
      <c r="P352" s="229"/>
      <c r="Q352" s="1"/>
      <c r="R352" s="1"/>
      <c r="S352" s="1"/>
      <c r="T352" s="1"/>
      <c r="U352" s="1"/>
      <c r="V352" s="1"/>
      <c r="W352" s="1"/>
      <c r="X352" s="1"/>
      <c r="Y352" s="1"/>
      <c r="Z352" s="1"/>
      <c r="AA352" s="1"/>
      <c r="AB352" s="1"/>
      <c r="AC352" s="1"/>
      <c r="AD352" s="1"/>
      <c r="AE352" s="1"/>
      <c r="AF352" s="1"/>
      <c r="AG352" s="1"/>
      <c r="AH352" s="1"/>
      <c r="AI352" s="1"/>
      <c r="AJ352" s="1"/>
      <c r="AK352" s="1"/>
    </row>
    <row r="353" spans="1:37" ht="14.25" customHeight="1">
      <c r="A353" s="1"/>
      <c r="B353" s="1"/>
      <c r="C353" s="1"/>
      <c r="D353" s="1"/>
      <c r="E353" s="1"/>
      <c r="F353" s="1"/>
      <c r="G353" s="1"/>
      <c r="H353" s="1"/>
      <c r="I353" s="1"/>
      <c r="J353" s="1"/>
      <c r="K353" s="1"/>
      <c r="L353" s="1"/>
      <c r="M353" s="1"/>
      <c r="N353" s="1"/>
      <c r="O353" s="1"/>
      <c r="P353" s="229"/>
      <c r="Q353" s="1"/>
      <c r="R353" s="1"/>
      <c r="S353" s="1"/>
      <c r="T353" s="1"/>
      <c r="U353" s="1"/>
      <c r="V353" s="1"/>
      <c r="W353" s="1"/>
      <c r="X353" s="1"/>
      <c r="Y353" s="1"/>
      <c r="Z353" s="1"/>
      <c r="AA353" s="1"/>
      <c r="AB353" s="1"/>
      <c r="AC353" s="1"/>
      <c r="AD353" s="1"/>
      <c r="AE353" s="1"/>
      <c r="AF353" s="1"/>
      <c r="AG353" s="1"/>
      <c r="AH353" s="1"/>
      <c r="AI353" s="1"/>
      <c r="AJ353" s="1"/>
      <c r="AK353" s="1"/>
    </row>
    <row r="354" spans="1:37" ht="14.25" customHeight="1">
      <c r="A354" s="1"/>
      <c r="B354" s="1"/>
      <c r="C354" s="1"/>
      <c r="D354" s="1"/>
      <c r="E354" s="1"/>
      <c r="F354" s="1"/>
      <c r="G354" s="1"/>
      <c r="H354" s="1"/>
      <c r="I354" s="1"/>
      <c r="J354" s="1"/>
      <c r="K354" s="1"/>
      <c r="L354" s="1"/>
      <c r="M354" s="1"/>
      <c r="N354" s="1"/>
      <c r="O354" s="1"/>
      <c r="P354" s="229"/>
      <c r="Q354" s="1"/>
      <c r="R354" s="1"/>
      <c r="S354" s="1"/>
      <c r="T354" s="1"/>
      <c r="U354" s="1"/>
      <c r="V354" s="1"/>
      <c r="W354" s="1"/>
      <c r="X354" s="1"/>
      <c r="Y354" s="1"/>
      <c r="Z354" s="1"/>
      <c r="AA354" s="1"/>
      <c r="AB354" s="1"/>
      <c r="AC354" s="1"/>
      <c r="AD354" s="1"/>
      <c r="AE354" s="1"/>
      <c r="AF354" s="1"/>
      <c r="AG354" s="1"/>
      <c r="AH354" s="1"/>
      <c r="AI354" s="1"/>
      <c r="AJ354" s="1"/>
      <c r="AK354" s="1"/>
    </row>
    <row r="355" spans="1:37" ht="14.25" customHeight="1">
      <c r="A355" s="1"/>
      <c r="B355" s="1"/>
      <c r="C355" s="1"/>
      <c r="D355" s="1"/>
      <c r="E355" s="1"/>
      <c r="F355" s="1"/>
      <c r="G355" s="1"/>
      <c r="H355" s="1"/>
      <c r="I355" s="1"/>
      <c r="J355" s="1"/>
      <c r="K355" s="1"/>
      <c r="L355" s="1"/>
      <c r="M355" s="1"/>
      <c r="N355" s="1"/>
      <c r="O355" s="1"/>
      <c r="P355" s="229"/>
      <c r="Q355" s="1"/>
      <c r="R355" s="1"/>
      <c r="S355" s="1"/>
      <c r="T355" s="1"/>
      <c r="U355" s="1"/>
      <c r="V355" s="1"/>
      <c r="W355" s="1"/>
      <c r="X355" s="1"/>
      <c r="Y355" s="1"/>
      <c r="Z355" s="1"/>
      <c r="AA355" s="1"/>
      <c r="AB355" s="1"/>
      <c r="AC355" s="1"/>
      <c r="AD355" s="1"/>
      <c r="AE355" s="1"/>
      <c r="AF355" s="1"/>
      <c r="AG355" s="1"/>
      <c r="AH355" s="1"/>
      <c r="AI355" s="1"/>
      <c r="AJ355" s="1"/>
      <c r="AK355" s="1"/>
    </row>
    <row r="356" spans="1:37" ht="14.25" customHeight="1">
      <c r="A356" s="1"/>
      <c r="B356" s="1"/>
      <c r="C356" s="1"/>
      <c r="D356" s="1"/>
      <c r="E356" s="1"/>
      <c r="F356" s="1"/>
      <c r="G356" s="1"/>
      <c r="H356" s="1"/>
      <c r="I356" s="1"/>
      <c r="J356" s="1"/>
      <c r="K356" s="1"/>
      <c r="L356" s="1"/>
      <c r="M356" s="1"/>
      <c r="N356" s="1"/>
      <c r="O356" s="1"/>
      <c r="P356" s="229"/>
      <c r="Q356" s="1"/>
      <c r="R356" s="1"/>
      <c r="S356" s="1"/>
      <c r="T356" s="1"/>
      <c r="U356" s="1"/>
      <c r="V356" s="1"/>
      <c r="W356" s="1"/>
      <c r="X356" s="1"/>
      <c r="Y356" s="1"/>
      <c r="Z356" s="1"/>
      <c r="AA356" s="1"/>
      <c r="AB356" s="1"/>
      <c r="AC356" s="1"/>
      <c r="AD356" s="1"/>
      <c r="AE356" s="1"/>
      <c r="AF356" s="1"/>
      <c r="AG356" s="1"/>
      <c r="AH356" s="1"/>
      <c r="AI356" s="1"/>
      <c r="AJ356" s="1"/>
      <c r="AK356" s="1"/>
    </row>
    <row r="357" spans="1:37" ht="14.25" customHeight="1">
      <c r="A357" s="1"/>
      <c r="B357" s="1"/>
      <c r="C357" s="1"/>
      <c r="D357" s="1"/>
      <c r="E357" s="1"/>
      <c r="F357" s="1"/>
      <c r="G357" s="1"/>
      <c r="H357" s="1"/>
      <c r="I357" s="1"/>
      <c r="J357" s="1"/>
      <c r="K357" s="1"/>
      <c r="L357" s="1"/>
      <c r="M357" s="1"/>
      <c r="N357" s="1"/>
      <c r="O357" s="1"/>
      <c r="P357" s="229"/>
      <c r="Q357" s="1"/>
      <c r="R357" s="1"/>
      <c r="S357" s="1"/>
      <c r="T357" s="1"/>
      <c r="U357" s="1"/>
      <c r="V357" s="1"/>
      <c r="W357" s="1"/>
      <c r="X357" s="1"/>
      <c r="Y357" s="1"/>
      <c r="Z357" s="1"/>
      <c r="AA357" s="1"/>
      <c r="AB357" s="1"/>
      <c r="AC357" s="1"/>
      <c r="AD357" s="1"/>
      <c r="AE357" s="1"/>
      <c r="AF357" s="1"/>
      <c r="AG357" s="1"/>
      <c r="AH357" s="1"/>
      <c r="AI357" s="1"/>
      <c r="AJ357" s="1"/>
      <c r="AK357" s="1"/>
    </row>
    <row r="358" spans="1:37" ht="14.25" customHeight="1">
      <c r="A358" s="1"/>
      <c r="B358" s="1"/>
      <c r="C358" s="1"/>
      <c r="D358" s="1"/>
      <c r="E358" s="1"/>
      <c r="F358" s="1"/>
      <c r="G358" s="1"/>
      <c r="H358" s="1"/>
      <c r="I358" s="1"/>
      <c r="J358" s="1"/>
      <c r="K358" s="1"/>
      <c r="L358" s="1"/>
      <c r="M358" s="1"/>
      <c r="N358" s="1"/>
      <c r="O358" s="1"/>
      <c r="P358" s="229"/>
      <c r="Q358" s="1"/>
      <c r="R358" s="1"/>
      <c r="S358" s="1"/>
      <c r="T358" s="1"/>
      <c r="U358" s="1"/>
      <c r="V358" s="1"/>
      <c r="W358" s="1"/>
      <c r="X358" s="1"/>
      <c r="Y358" s="1"/>
      <c r="Z358" s="1"/>
      <c r="AA358" s="1"/>
      <c r="AB358" s="1"/>
      <c r="AC358" s="1"/>
      <c r="AD358" s="1"/>
      <c r="AE358" s="1"/>
      <c r="AF358" s="1"/>
      <c r="AG358" s="1"/>
      <c r="AH358" s="1"/>
      <c r="AI358" s="1"/>
      <c r="AJ358" s="1"/>
      <c r="AK358" s="1"/>
    </row>
    <row r="359" spans="1:37" ht="14.25" customHeight="1">
      <c r="A359" s="1"/>
      <c r="B359" s="1"/>
      <c r="C359" s="1"/>
      <c r="D359" s="1"/>
      <c r="E359" s="1"/>
      <c r="F359" s="1"/>
      <c r="G359" s="1"/>
      <c r="H359" s="1"/>
      <c r="I359" s="1"/>
      <c r="J359" s="1"/>
      <c r="K359" s="1"/>
      <c r="L359" s="1"/>
      <c r="M359" s="1"/>
      <c r="N359" s="1"/>
      <c r="O359" s="1"/>
      <c r="P359" s="229"/>
      <c r="Q359" s="1"/>
      <c r="R359" s="1"/>
      <c r="S359" s="1"/>
      <c r="T359" s="1"/>
      <c r="U359" s="1"/>
      <c r="V359" s="1"/>
      <c r="W359" s="1"/>
      <c r="X359" s="1"/>
      <c r="Y359" s="1"/>
      <c r="Z359" s="1"/>
      <c r="AA359" s="1"/>
      <c r="AB359" s="1"/>
      <c r="AC359" s="1"/>
      <c r="AD359" s="1"/>
      <c r="AE359" s="1"/>
      <c r="AF359" s="1"/>
      <c r="AG359" s="1"/>
      <c r="AH359" s="1"/>
      <c r="AI359" s="1"/>
      <c r="AJ359" s="1"/>
      <c r="AK359" s="1"/>
    </row>
    <row r="360" spans="1:37" ht="14.25" customHeight="1">
      <c r="A360" s="1"/>
      <c r="B360" s="1"/>
      <c r="C360" s="1"/>
      <c r="D360" s="1"/>
      <c r="E360" s="1"/>
      <c r="F360" s="1"/>
      <c r="G360" s="1"/>
      <c r="H360" s="1"/>
      <c r="I360" s="1"/>
      <c r="J360" s="1"/>
      <c r="K360" s="1"/>
      <c r="L360" s="1"/>
      <c r="M360" s="1"/>
      <c r="N360" s="1"/>
      <c r="O360" s="1"/>
      <c r="P360" s="229"/>
      <c r="Q360" s="1"/>
      <c r="R360" s="1"/>
      <c r="S360" s="1"/>
      <c r="T360" s="1"/>
      <c r="U360" s="1"/>
      <c r="V360" s="1"/>
      <c r="W360" s="1"/>
      <c r="X360" s="1"/>
      <c r="Y360" s="1"/>
      <c r="Z360" s="1"/>
      <c r="AA360" s="1"/>
      <c r="AB360" s="1"/>
      <c r="AC360" s="1"/>
      <c r="AD360" s="1"/>
      <c r="AE360" s="1"/>
      <c r="AF360" s="1"/>
      <c r="AG360" s="1"/>
      <c r="AH360" s="1"/>
      <c r="AI360" s="1"/>
      <c r="AJ360" s="1"/>
      <c r="AK360" s="1"/>
    </row>
    <row r="361" spans="1:37" ht="14.25" customHeight="1">
      <c r="A361" s="1"/>
      <c r="B361" s="1"/>
      <c r="C361" s="1"/>
      <c r="D361" s="1"/>
      <c r="E361" s="1"/>
      <c r="F361" s="1"/>
      <c r="G361" s="1"/>
      <c r="H361" s="1"/>
      <c r="I361" s="1"/>
      <c r="J361" s="1"/>
      <c r="K361" s="1"/>
      <c r="L361" s="1"/>
      <c r="M361" s="1"/>
      <c r="N361" s="1"/>
      <c r="O361" s="1"/>
      <c r="P361" s="229"/>
      <c r="Q361" s="1"/>
      <c r="R361" s="1"/>
      <c r="S361" s="1"/>
      <c r="T361" s="1"/>
      <c r="U361" s="1"/>
      <c r="V361" s="1"/>
      <c r="W361" s="1"/>
      <c r="X361" s="1"/>
      <c r="Y361" s="1"/>
      <c r="Z361" s="1"/>
      <c r="AA361" s="1"/>
      <c r="AB361" s="1"/>
      <c r="AC361" s="1"/>
      <c r="AD361" s="1"/>
      <c r="AE361" s="1"/>
      <c r="AF361" s="1"/>
      <c r="AG361" s="1"/>
      <c r="AH361" s="1"/>
      <c r="AI361" s="1"/>
      <c r="AJ361" s="1"/>
      <c r="AK361" s="1"/>
    </row>
    <row r="362" spans="1:37" ht="14.25" customHeight="1">
      <c r="A362" s="1"/>
      <c r="B362" s="1"/>
      <c r="C362" s="1"/>
      <c r="D362" s="1"/>
      <c r="E362" s="1"/>
      <c r="F362" s="1"/>
      <c r="G362" s="1"/>
      <c r="H362" s="1"/>
      <c r="I362" s="1"/>
      <c r="J362" s="1"/>
      <c r="K362" s="1"/>
      <c r="L362" s="1"/>
      <c r="M362" s="1"/>
      <c r="N362" s="1"/>
      <c r="O362" s="1"/>
      <c r="P362" s="229"/>
      <c r="Q362" s="1"/>
      <c r="R362" s="1"/>
      <c r="S362" s="1"/>
      <c r="T362" s="1"/>
      <c r="U362" s="1"/>
      <c r="V362" s="1"/>
      <c r="W362" s="1"/>
      <c r="X362" s="1"/>
      <c r="Y362" s="1"/>
      <c r="Z362" s="1"/>
      <c r="AA362" s="1"/>
      <c r="AB362" s="1"/>
      <c r="AC362" s="1"/>
      <c r="AD362" s="1"/>
      <c r="AE362" s="1"/>
      <c r="AF362" s="1"/>
      <c r="AG362" s="1"/>
      <c r="AH362" s="1"/>
      <c r="AI362" s="1"/>
      <c r="AJ362" s="1"/>
      <c r="AK362" s="1"/>
    </row>
    <row r="363" spans="1:37" ht="14.25" customHeight="1">
      <c r="A363" s="1"/>
      <c r="B363" s="1"/>
      <c r="C363" s="1"/>
      <c r="D363" s="1"/>
      <c r="E363" s="1"/>
      <c r="F363" s="1"/>
      <c r="G363" s="1"/>
      <c r="H363" s="1"/>
      <c r="I363" s="1"/>
      <c r="J363" s="1"/>
      <c r="K363" s="1"/>
      <c r="L363" s="1"/>
      <c r="M363" s="1"/>
      <c r="N363" s="1"/>
      <c r="O363" s="1"/>
      <c r="P363" s="229"/>
      <c r="Q363" s="1"/>
      <c r="R363" s="1"/>
      <c r="S363" s="1"/>
      <c r="T363" s="1"/>
      <c r="U363" s="1"/>
      <c r="V363" s="1"/>
      <c r="W363" s="1"/>
      <c r="X363" s="1"/>
      <c r="Y363" s="1"/>
      <c r="Z363" s="1"/>
      <c r="AA363" s="1"/>
      <c r="AB363" s="1"/>
      <c r="AC363" s="1"/>
      <c r="AD363" s="1"/>
      <c r="AE363" s="1"/>
      <c r="AF363" s="1"/>
      <c r="AG363" s="1"/>
      <c r="AH363" s="1"/>
      <c r="AI363" s="1"/>
      <c r="AJ363" s="1"/>
      <c r="AK363" s="1"/>
    </row>
    <row r="364" spans="1:37" ht="14.25" customHeight="1">
      <c r="A364" s="1"/>
      <c r="B364" s="1"/>
      <c r="C364" s="1"/>
      <c r="D364" s="1"/>
      <c r="E364" s="1"/>
      <c r="F364" s="1"/>
      <c r="G364" s="1"/>
      <c r="H364" s="1"/>
      <c r="I364" s="1"/>
      <c r="J364" s="1"/>
      <c r="K364" s="1"/>
      <c r="L364" s="1"/>
      <c r="M364" s="1"/>
      <c r="N364" s="1"/>
      <c r="O364" s="1"/>
      <c r="P364" s="229"/>
      <c r="Q364" s="1"/>
      <c r="R364" s="1"/>
      <c r="S364" s="1"/>
      <c r="T364" s="1"/>
      <c r="U364" s="1"/>
      <c r="V364" s="1"/>
      <c r="W364" s="1"/>
      <c r="X364" s="1"/>
      <c r="Y364" s="1"/>
      <c r="Z364" s="1"/>
      <c r="AA364" s="1"/>
      <c r="AB364" s="1"/>
      <c r="AC364" s="1"/>
      <c r="AD364" s="1"/>
      <c r="AE364" s="1"/>
      <c r="AF364" s="1"/>
      <c r="AG364" s="1"/>
      <c r="AH364" s="1"/>
      <c r="AI364" s="1"/>
      <c r="AJ364" s="1"/>
      <c r="AK364" s="1"/>
    </row>
    <row r="365" spans="1:37" ht="14.25" customHeight="1">
      <c r="A365" s="1"/>
      <c r="B365" s="1"/>
      <c r="C365" s="1"/>
      <c r="D365" s="1"/>
      <c r="E365" s="1"/>
      <c r="F365" s="1"/>
      <c r="G365" s="1"/>
      <c r="H365" s="1"/>
      <c r="I365" s="1"/>
      <c r="J365" s="1"/>
      <c r="K365" s="1"/>
      <c r="L365" s="1"/>
      <c r="M365" s="1"/>
      <c r="N365" s="1"/>
      <c r="O365" s="1"/>
      <c r="P365" s="229"/>
      <c r="Q365" s="1"/>
      <c r="R365" s="1"/>
      <c r="S365" s="1"/>
      <c r="T365" s="1"/>
      <c r="U365" s="1"/>
      <c r="V365" s="1"/>
      <c r="W365" s="1"/>
      <c r="X365" s="1"/>
      <c r="Y365" s="1"/>
      <c r="Z365" s="1"/>
      <c r="AA365" s="1"/>
      <c r="AB365" s="1"/>
      <c r="AC365" s="1"/>
      <c r="AD365" s="1"/>
      <c r="AE365" s="1"/>
      <c r="AF365" s="1"/>
      <c r="AG365" s="1"/>
      <c r="AH365" s="1"/>
      <c r="AI365" s="1"/>
      <c r="AJ365" s="1"/>
      <c r="AK365" s="1"/>
    </row>
    <row r="366" spans="1:37" ht="14.25" customHeight="1">
      <c r="A366" s="1"/>
      <c r="B366" s="1"/>
      <c r="C366" s="1"/>
      <c r="D366" s="1"/>
      <c r="E366" s="1"/>
      <c r="F366" s="1"/>
      <c r="G366" s="1"/>
      <c r="H366" s="1"/>
      <c r="I366" s="1"/>
      <c r="J366" s="1"/>
      <c r="K366" s="1"/>
      <c r="L366" s="1"/>
      <c r="M366" s="1"/>
      <c r="N366" s="1"/>
      <c r="O366" s="1"/>
      <c r="P366" s="229"/>
      <c r="Q366" s="1"/>
      <c r="R366" s="1"/>
      <c r="S366" s="1"/>
      <c r="T366" s="1"/>
      <c r="U366" s="1"/>
      <c r="V366" s="1"/>
      <c r="W366" s="1"/>
      <c r="X366" s="1"/>
      <c r="Y366" s="1"/>
      <c r="Z366" s="1"/>
      <c r="AA366" s="1"/>
      <c r="AB366" s="1"/>
      <c r="AC366" s="1"/>
      <c r="AD366" s="1"/>
      <c r="AE366" s="1"/>
      <c r="AF366" s="1"/>
      <c r="AG366" s="1"/>
      <c r="AH366" s="1"/>
      <c r="AI366" s="1"/>
      <c r="AJ366" s="1"/>
      <c r="AK366" s="1"/>
    </row>
    <row r="367" spans="1:37" ht="14.25" customHeight="1">
      <c r="A367" s="1"/>
      <c r="B367" s="1"/>
      <c r="C367" s="1"/>
      <c r="D367" s="1"/>
      <c r="E367" s="1"/>
      <c r="F367" s="1"/>
      <c r="G367" s="1"/>
      <c r="H367" s="1"/>
      <c r="I367" s="1"/>
      <c r="J367" s="1"/>
      <c r="K367" s="1"/>
      <c r="L367" s="1"/>
      <c r="M367" s="1"/>
      <c r="N367" s="1"/>
      <c r="O367" s="1"/>
      <c r="P367" s="229"/>
      <c r="Q367" s="1"/>
      <c r="R367" s="1"/>
      <c r="S367" s="1"/>
      <c r="T367" s="1"/>
      <c r="U367" s="1"/>
      <c r="V367" s="1"/>
      <c r="W367" s="1"/>
      <c r="X367" s="1"/>
      <c r="Y367" s="1"/>
      <c r="Z367" s="1"/>
      <c r="AA367" s="1"/>
      <c r="AB367" s="1"/>
      <c r="AC367" s="1"/>
      <c r="AD367" s="1"/>
      <c r="AE367" s="1"/>
      <c r="AF367" s="1"/>
      <c r="AG367" s="1"/>
      <c r="AH367" s="1"/>
      <c r="AI367" s="1"/>
      <c r="AJ367" s="1"/>
      <c r="AK367" s="1"/>
    </row>
    <row r="368" spans="1:37" ht="14.25" customHeight="1">
      <c r="A368" s="1"/>
      <c r="B368" s="1"/>
      <c r="C368" s="1"/>
      <c r="D368" s="1"/>
      <c r="E368" s="1"/>
      <c r="F368" s="1"/>
      <c r="G368" s="1"/>
      <c r="H368" s="1"/>
      <c r="I368" s="1"/>
      <c r="J368" s="1"/>
      <c r="K368" s="1"/>
      <c r="L368" s="1"/>
      <c r="M368" s="1"/>
      <c r="N368" s="1"/>
      <c r="O368" s="1"/>
      <c r="P368" s="229"/>
      <c r="Q368" s="1"/>
      <c r="R368" s="1"/>
      <c r="S368" s="1"/>
      <c r="T368" s="1"/>
      <c r="U368" s="1"/>
      <c r="V368" s="1"/>
      <c r="W368" s="1"/>
      <c r="X368" s="1"/>
      <c r="Y368" s="1"/>
      <c r="Z368" s="1"/>
      <c r="AA368" s="1"/>
      <c r="AB368" s="1"/>
      <c r="AC368" s="1"/>
      <c r="AD368" s="1"/>
      <c r="AE368" s="1"/>
      <c r="AF368" s="1"/>
      <c r="AG368" s="1"/>
      <c r="AH368" s="1"/>
      <c r="AI368" s="1"/>
      <c r="AJ368" s="1"/>
      <c r="AK368" s="1"/>
    </row>
    <row r="369" spans="1:37" ht="14.25" customHeight="1">
      <c r="A369" s="1"/>
      <c r="B369" s="1"/>
      <c r="C369" s="1"/>
      <c r="D369" s="1"/>
      <c r="E369" s="1"/>
      <c r="F369" s="1"/>
      <c r="G369" s="1"/>
      <c r="H369" s="1"/>
      <c r="I369" s="1"/>
      <c r="J369" s="1"/>
      <c r="K369" s="1"/>
      <c r="L369" s="1"/>
      <c r="M369" s="1"/>
      <c r="N369" s="1"/>
      <c r="O369" s="1"/>
      <c r="P369" s="229"/>
      <c r="Q369" s="1"/>
      <c r="R369" s="1"/>
      <c r="S369" s="1"/>
      <c r="T369" s="1"/>
      <c r="U369" s="1"/>
      <c r="V369" s="1"/>
      <c r="W369" s="1"/>
      <c r="X369" s="1"/>
      <c r="Y369" s="1"/>
      <c r="Z369" s="1"/>
      <c r="AA369" s="1"/>
      <c r="AB369" s="1"/>
      <c r="AC369" s="1"/>
      <c r="AD369" s="1"/>
      <c r="AE369" s="1"/>
      <c r="AF369" s="1"/>
      <c r="AG369" s="1"/>
      <c r="AH369" s="1"/>
      <c r="AI369" s="1"/>
      <c r="AJ369" s="1"/>
      <c r="AK369" s="1"/>
    </row>
    <row r="370" spans="1:37" ht="14.25" customHeight="1">
      <c r="A370" s="1"/>
      <c r="B370" s="1"/>
      <c r="C370" s="1"/>
      <c r="D370" s="1"/>
      <c r="E370" s="1"/>
      <c r="F370" s="1"/>
      <c r="G370" s="1"/>
      <c r="H370" s="1"/>
      <c r="I370" s="1"/>
      <c r="J370" s="1"/>
      <c r="K370" s="1"/>
      <c r="L370" s="1"/>
      <c r="M370" s="1"/>
      <c r="N370" s="1"/>
      <c r="O370" s="1"/>
      <c r="P370" s="229"/>
      <c r="Q370" s="1"/>
      <c r="R370" s="1"/>
      <c r="S370" s="1"/>
      <c r="T370" s="1"/>
      <c r="U370" s="1"/>
      <c r="V370" s="1"/>
      <c r="W370" s="1"/>
      <c r="X370" s="1"/>
      <c r="Y370" s="1"/>
      <c r="Z370" s="1"/>
      <c r="AA370" s="1"/>
      <c r="AB370" s="1"/>
      <c r="AC370" s="1"/>
      <c r="AD370" s="1"/>
      <c r="AE370" s="1"/>
      <c r="AF370" s="1"/>
      <c r="AG370" s="1"/>
      <c r="AH370" s="1"/>
      <c r="AI370" s="1"/>
      <c r="AJ370" s="1"/>
      <c r="AK370" s="1"/>
    </row>
    <row r="371" spans="1:37" ht="14.25" customHeight="1">
      <c r="A371" s="1"/>
      <c r="B371" s="1"/>
      <c r="C371" s="1"/>
      <c r="D371" s="1"/>
      <c r="E371" s="1"/>
      <c r="F371" s="1"/>
      <c r="G371" s="1"/>
      <c r="H371" s="1"/>
      <c r="I371" s="1"/>
      <c r="J371" s="1"/>
      <c r="K371" s="1"/>
      <c r="L371" s="1"/>
      <c r="M371" s="1"/>
      <c r="N371" s="1"/>
      <c r="O371" s="1"/>
      <c r="P371" s="229"/>
      <c r="Q371" s="1"/>
      <c r="R371" s="1"/>
      <c r="S371" s="1"/>
      <c r="T371" s="1"/>
      <c r="U371" s="1"/>
      <c r="V371" s="1"/>
      <c r="W371" s="1"/>
      <c r="X371" s="1"/>
      <c r="Y371" s="1"/>
      <c r="Z371" s="1"/>
      <c r="AA371" s="1"/>
      <c r="AB371" s="1"/>
      <c r="AC371" s="1"/>
      <c r="AD371" s="1"/>
      <c r="AE371" s="1"/>
      <c r="AF371" s="1"/>
      <c r="AG371" s="1"/>
      <c r="AH371" s="1"/>
      <c r="AI371" s="1"/>
      <c r="AJ371" s="1"/>
      <c r="AK371" s="1"/>
    </row>
    <row r="372" spans="1:37" ht="14.25" customHeight="1">
      <c r="A372" s="1"/>
      <c r="B372" s="1"/>
      <c r="C372" s="1"/>
      <c r="D372" s="1"/>
      <c r="E372" s="1"/>
      <c r="F372" s="1"/>
      <c r="G372" s="1"/>
      <c r="H372" s="1"/>
      <c r="I372" s="1"/>
      <c r="J372" s="1"/>
      <c r="K372" s="1"/>
      <c r="L372" s="1"/>
      <c r="M372" s="1"/>
      <c r="N372" s="1"/>
      <c r="O372" s="1"/>
      <c r="P372" s="229"/>
      <c r="Q372" s="1"/>
      <c r="R372" s="1"/>
      <c r="S372" s="1"/>
      <c r="T372" s="1"/>
      <c r="U372" s="1"/>
      <c r="V372" s="1"/>
      <c r="W372" s="1"/>
      <c r="X372" s="1"/>
      <c r="Y372" s="1"/>
      <c r="Z372" s="1"/>
      <c r="AA372" s="1"/>
      <c r="AB372" s="1"/>
      <c r="AC372" s="1"/>
      <c r="AD372" s="1"/>
      <c r="AE372" s="1"/>
      <c r="AF372" s="1"/>
      <c r="AG372" s="1"/>
      <c r="AH372" s="1"/>
      <c r="AI372" s="1"/>
      <c r="AJ372" s="1"/>
      <c r="AK372" s="1"/>
    </row>
    <row r="373" spans="1:37" ht="14.25" customHeight="1">
      <c r="A373" s="1"/>
      <c r="B373" s="1"/>
      <c r="C373" s="1"/>
      <c r="D373" s="1"/>
      <c r="E373" s="1"/>
      <c r="F373" s="1"/>
      <c r="G373" s="1"/>
      <c r="H373" s="1"/>
      <c r="I373" s="1"/>
      <c r="J373" s="1"/>
      <c r="K373" s="1"/>
      <c r="L373" s="1"/>
      <c r="M373" s="1"/>
      <c r="N373" s="1"/>
      <c r="O373" s="1"/>
      <c r="P373" s="229"/>
      <c r="Q373" s="1"/>
      <c r="R373" s="1"/>
      <c r="S373" s="1"/>
      <c r="T373" s="1"/>
      <c r="U373" s="1"/>
      <c r="V373" s="1"/>
      <c r="W373" s="1"/>
      <c r="X373" s="1"/>
      <c r="Y373" s="1"/>
      <c r="Z373" s="1"/>
      <c r="AA373" s="1"/>
      <c r="AB373" s="1"/>
      <c r="AC373" s="1"/>
      <c r="AD373" s="1"/>
      <c r="AE373" s="1"/>
      <c r="AF373" s="1"/>
      <c r="AG373" s="1"/>
      <c r="AH373" s="1"/>
      <c r="AI373" s="1"/>
      <c r="AJ373" s="1"/>
      <c r="AK373" s="1"/>
    </row>
    <row r="374" spans="1:37" ht="14.25" customHeight="1">
      <c r="A374" s="1"/>
      <c r="B374" s="1"/>
      <c r="C374" s="1"/>
      <c r="D374" s="1"/>
      <c r="E374" s="1"/>
      <c r="F374" s="1"/>
      <c r="G374" s="1"/>
      <c r="H374" s="1"/>
      <c r="I374" s="1"/>
      <c r="J374" s="1"/>
      <c r="K374" s="1"/>
      <c r="L374" s="1"/>
      <c r="M374" s="1"/>
      <c r="N374" s="1"/>
      <c r="O374" s="1"/>
      <c r="P374" s="229"/>
      <c r="Q374" s="1"/>
      <c r="R374" s="1"/>
      <c r="S374" s="1"/>
      <c r="T374" s="1"/>
      <c r="U374" s="1"/>
      <c r="V374" s="1"/>
      <c r="W374" s="1"/>
      <c r="X374" s="1"/>
      <c r="Y374" s="1"/>
      <c r="Z374" s="1"/>
      <c r="AA374" s="1"/>
      <c r="AB374" s="1"/>
      <c r="AC374" s="1"/>
      <c r="AD374" s="1"/>
      <c r="AE374" s="1"/>
      <c r="AF374" s="1"/>
      <c r="AG374" s="1"/>
      <c r="AH374" s="1"/>
      <c r="AI374" s="1"/>
      <c r="AJ374" s="1"/>
      <c r="AK374" s="1"/>
    </row>
    <row r="375" spans="1:37" ht="14.25" customHeight="1">
      <c r="A375" s="1"/>
      <c r="B375" s="1"/>
      <c r="C375" s="1"/>
      <c r="D375" s="1"/>
      <c r="E375" s="1"/>
      <c r="F375" s="1"/>
      <c r="G375" s="1"/>
      <c r="H375" s="1"/>
      <c r="I375" s="1"/>
      <c r="J375" s="1"/>
      <c r="K375" s="1"/>
      <c r="L375" s="1"/>
      <c r="M375" s="1"/>
      <c r="N375" s="1"/>
      <c r="O375" s="1"/>
      <c r="P375" s="229"/>
      <c r="Q375" s="1"/>
      <c r="R375" s="1"/>
      <c r="S375" s="1"/>
      <c r="T375" s="1"/>
      <c r="U375" s="1"/>
      <c r="V375" s="1"/>
      <c r="W375" s="1"/>
      <c r="X375" s="1"/>
      <c r="Y375" s="1"/>
      <c r="Z375" s="1"/>
      <c r="AA375" s="1"/>
      <c r="AB375" s="1"/>
      <c r="AC375" s="1"/>
      <c r="AD375" s="1"/>
      <c r="AE375" s="1"/>
      <c r="AF375" s="1"/>
      <c r="AG375" s="1"/>
      <c r="AH375" s="1"/>
      <c r="AI375" s="1"/>
      <c r="AJ375" s="1"/>
      <c r="AK375" s="1"/>
    </row>
    <row r="376" spans="1:37" ht="14.25" customHeight="1">
      <c r="A376" s="1"/>
      <c r="B376" s="1"/>
      <c r="C376" s="1"/>
      <c r="D376" s="1"/>
      <c r="E376" s="1"/>
      <c r="F376" s="1"/>
      <c r="G376" s="1"/>
      <c r="H376" s="1"/>
      <c r="I376" s="1"/>
      <c r="J376" s="1"/>
      <c r="K376" s="1"/>
      <c r="L376" s="1"/>
      <c r="M376" s="1"/>
      <c r="N376" s="1"/>
      <c r="O376" s="1"/>
      <c r="P376" s="229"/>
      <c r="Q376" s="1"/>
      <c r="R376" s="1"/>
      <c r="S376" s="1"/>
      <c r="T376" s="1"/>
      <c r="U376" s="1"/>
      <c r="V376" s="1"/>
      <c r="W376" s="1"/>
      <c r="X376" s="1"/>
      <c r="Y376" s="1"/>
      <c r="Z376" s="1"/>
      <c r="AA376" s="1"/>
      <c r="AB376" s="1"/>
      <c r="AC376" s="1"/>
      <c r="AD376" s="1"/>
      <c r="AE376" s="1"/>
      <c r="AF376" s="1"/>
      <c r="AG376" s="1"/>
      <c r="AH376" s="1"/>
      <c r="AI376" s="1"/>
      <c r="AJ376" s="1"/>
      <c r="AK376" s="1"/>
    </row>
    <row r="377" spans="1:37" ht="14.25" customHeight="1">
      <c r="A377" s="1"/>
      <c r="B377" s="1"/>
      <c r="C377" s="1"/>
      <c r="D377" s="1"/>
      <c r="E377" s="1"/>
      <c r="F377" s="1"/>
      <c r="G377" s="1"/>
      <c r="H377" s="1"/>
      <c r="I377" s="1"/>
      <c r="J377" s="1"/>
      <c r="K377" s="1"/>
      <c r="L377" s="1"/>
      <c r="M377" s="1"/>
      <c r="N377" s="1"/>
      <c r="O377" s="1"/>
      <c r="P377" s="229"/>
      <c r="Q377" s="1"/>
      <c r="R377" s="1"/>
      <c r="S377" s="1"/>
      <c r="T377" s="1"/>
      <c r="U377" s="1"/>
      <c r="V377" s="1"/>
      <c r="W377" s="1"/>
      <c r="X377" s="1"/>
      <c r="Y377" s="1"/>
      <c r="Z377" s="1"/>
      <c r="AA377" s="1"/>
      <c r="AB377" s="1"/>
      <c r="AC377" s="1"/>
      <c r="AD377" s="1"/>
      <c r="AE377" s="1"/>
      <c r="AF377" s="1"/>
      <c r="AG377" s="1"/>
      <c r="AH377" s="1"/>
      <c r="AI377" s="1"/>
      <c r="AJ377" s="1"/>
      <c r="AK377" s="1"/>
    </row>
    <row r="378" spans="1:37" ht="14.25" customHeight="1">
      <c r="A378" s="1"/>
      <c r="B378" s="1"/>
      <c r="C378" s="1"/>
      <c r="D378" s="1"/>
      <c r="E378" s="1"/>
      <c r="F378" s="1"/>
      <c r="G378" s="1"/>
      <c r="H378" s="1"/>
      <c r="I378" s="1"/>
      <c r="J378" s="1"/>
      <c r="K378" s="1"/>
      <c r="L378" s="1"/>
      <c r="M378" s="1"/>
      <c r="N378" s="1"/>
      <c r="O378" s="1"/>
      <c r="P378" s="229"/>
      <c r="Q378" s="1"/>
      <c r="R378" s="1"/>
      <c r="S378" s="1"/>
      <c r="T378" s="1"/>
      <c r="U378" s="1"/>
      <c r="V378" s="1"/>
      <c r="W378" s="1"/>
      <c r="X378" s="1"/>
      <c r="Y378" s="1"/>
      <c r="Z378" s="1"/>
      <c r="AA378" s="1"/>
      <c r="AB378" s="1"/>
      <c r="AC378" s="1"/>
      <c r="AD378" s="1"/>
      <c r="AE378" s="1"/>
      <c r="AF378" s="1"/>
      <c r="AG378" s="1"/>
      <c r="AH378" s="1"/>
      <c r="AI378" s="1"/>
      <c r="AJ378" s="1"/>
      <c r="AK378" s="1"/>
    </row>
    <row r="379" spans="1:37" ht="14.25" customHeight="1">
      <c r="A379" s="1"/>
      <c r="B379" s="1"/>
      <c r="C379" s="1"/>
      <c r="D379" s="1"/>
      <c r="E379" s="1"/>
      <c r="F379" s="1"/>
      <c r="G379" s="1"/>
      <c r="H379" s="1"/>
      <c r="I379" s="1"/>
      <c r="J379" s="1"/>
      <c r="K379" s="1"/>
      <c r="L379" s="1"/>
      <c r="M379" s="1"/>
      <c r="N379" s="1"/>
      <c r="O379" s="1"/>
      <c r="P379" s="229"/>
      <c r="Q379" s="1"/>
      <c r="R379" s="1"/>
      <c r="S379" s="1"/>
      <c r="T379" s="1"/>
      <c r="U379" s="1"/>
      <c r="V379" s="1"/>
      <c r="W379" s="1"/>
      <c r="X379" s="1"/>
      <c r="Y379" s="1"/>
      <c r="Z379" s="1"/>
      <c r="AA379" s="1"/>
      <c r="AB379" s="1"/>
      <c r="AC379" s="1"/>
      <c r="AD379" s="1"/>
      <c r="AE379" s="1"/>
      <c r="AF379" s="1"/>
      <c r="AG379" s="1"/>
      <c r="AH379" s="1"/>
      <c r="AI379" s="1"/>
      <c r="AJ379" s="1"/>
      <c r="AK379" s="1"/>
    </row>
    <row r="380" spans="1:37" ht="14.25" customHeight="1">
      <c r="A380" s="1"/>
      <c r="B380" s="1"/>
      <c r="C380" s="1"/>
      <c r="D380" s="1"/>
      <c r="E380" s="1"/>
      <c r="F380" s="1"/>
      <c r="G380" s="1"/>
      <c r="H380" s="1"/>
      <c r="I380" s="1"/>
      <c r="J380" s="1"/>
      <c r="K380" s="1"/>
      <c r="L380" s="1"/>
      <c r="M380" s="1"/>
      <c r="N380" s="1"/>
      <c r="O380" s="1"/>
      <c r="P380" s="229"/>
      <c r="Q380" s="1"/>
      <c r="R380" s="1"/>
      <c r="S380" s="1"/>
      <c r="T380" s="1"/>
      <c r="U380" s="1"/>
      <c r="V380" s="1"/>
      <c r="W380" s="1"/>
      <c r="X380" s="1"/>
      <c r="Y380" s="1"/>
      <c r="Z380" s="1"/>
      <c r="AA380" s="1"/>
      <c r="AB380" s="1"/>
      <c r="AC380" s="1"/>
      <c r="AD380" s="1"/>
      <c r="AE380" s="1"/>
      <c r="AF380" s="1"/>
      <c r="AG380" s="1"/>
      <c r="AH380" s="1"/>
      <c r="AI380" s="1"/>
      <c r="AJ380" s="1"/>
      <c r="AK380" s="1"/>
    </row>
    <row r="381" spans="1:37" ht="14.25" customHeight="1">
      <c r="A381" s="1"/>
      <c r="B381" s="1"/>
      <c r="C381" s="1"/>
      <c r="D381" s="1"/>
      <c r="E381" s="1"/>
      <c r="F381" s="1"/>
      <c r="G381" s="1"/>
      <c r="H381" s="1"/>
      <c r="I381" s="1"/>
      <c r="J381" s="1"/>
      <c r="K381" s="1"/>
      <c r="L381" s="1"/>
      <c r="M381" s="1"/>
      <c r="N381" s="1"/>
      <c r="O381" s="1"/>
      <c r="P381" s="229"/>
      <c r="Q381" s="1"/>
      <c r="R381" s="1"/>
      <c r="S381" s="1"/>
      <c r="T381" s="1"/>
      <c r="U381" s="1"/>
      <c r="V381" s="1"/>
      <c r="W381" s="1"/>
      <c r="X381" s="1"/>
      <c r="Y381" s="1"/>
      <c r="Z381" s="1"/>
      <c r="AA381" s="1"/>
      <c r="AB381" s="1"/>
      <c r="AC381" s="1"/>
      <c r="AD381" s="1"/>
      <c r="AE381" s="1"/>
      <c r="AF381" s="1"/>
      <c r="AG381" s="1"/>
      <c r="AH381" s="1"/>
      <c r="AI381" s="1"/>
      <c r="AJ381" s="1"/>
      <c r="AK381" s="1"/>
    </row>
    <row r="382" spans="1:37" ht="14.25" customHeight="1">
      <c r="A382" s="1"/>
      <c r="B382" s="1"/>
      <c r="C382" s="1"/>
      <c r="D382" s="1"/>
      <c r="E382" s="1"/>
      <c r="F382" s="1"/>
      <c r="G382" s="1"/>
      <c r="H382" s="1"/>
      <c r="I382" s="1"/>
      <c r="J382" s="1"/>
      <c r="K382" s="1"/>
      <c r="L382" s="1"/>
      <c r="M382" s="1"/>
      <c r="N382" s="1"/>
      <c r="O382" s="1"/>
      <c r="P382" s="229"/>
      <c r="Q382" s="1"/>
      <c r="R382" s="1"/>
      <c r="S382" s="1"/>
      <c r="T382" s="1"/>
      <c r="U382" s="1"/>
      <c r="V382" s="1"/>
      <c r="W382" s="1"/>
      <c r="X382" s="1"/>
      <c r="Y382" s="1"/>
      <c r="Z382" s="1"/>
      <c r="AA382" s="1"/>
      <c r="AB382" s="1"/>
      <c r="AC382" s="1"/>
      <c r="AD382" s="1"/>
      <c r="AE382" s="1"/>
      <c r="AF382" s="1"/>
      <c r="AG382" s="1"/>
      <c r="AH382" s="1"/>
      <c r="AI382" s="1"/>
      <c r="AJ382" s="1"/>
      <c r="AK382" s="1"/>
    </row>
    <row r="383" spans="1:37" ht="14.25" customHeight="1">
      <c r="A383" s="1"/>
      <c r="B383" s="1"/>
      <c r="C383" s="1"/>
      <c r="D383" s="1"/>
      <c r="E383" s="1"/>
      <c r="F383" s="1"/>
      <c r="G383" s="1"/>
      <c r="H383" s="1"/>
      <c r="I383" s="1"/>
      <c r="J383" s="1"/>
      <c r="K383" s="1"/>
      <c r="L383" s="1"/>
      <c r="M383" s="1"/>
      <c r="N383" s="1"/>
      <c r="O383" s="1"/>
      <c r="P383" s="229"/>
      <c r="Q383" s="1"/>
      <c r="R383" s="1"/>
      <c r="S383" s="1"/>
      <c r="T383" s="1"/>
      <c r="U383" s="1"/>
      <c r="V383" s="1"/>
      <c r="W383" s="1"/>
      <c r="X383" s="1"/>
      <c r="Y383" s="1"/>
      <c r="Z383" s="1"/>
      <c r="AA383" s="1"/>
      <c r="AB383" s="1"/>
      <c r="AC383" s="1"/>
      <c r="AD383" s="1"/>
      <c r="AE383" s="1"/>
      <c r="AF383" s="1"/>
      <c r="AG383" s="1"/>
      <c r="AH383" s="1"/>
      <c r="AI383" s="1"/>
      <c r="AJ383" s="1"/>
      <c r="AK383" s="1"/>
    </row>
    <row r="384" spans="1:37" ht="14.25" customHeight="1">
      <c r="A384" s="1"/>
      <c r="B384" s="1"/>
      <c r="C384" s="1"/>
      <c r="D384" s="1"/>
      <c r="E384" s="1"/>
      <c r="F384" s="1"/>
      <c r="G384" s="1"/>
      <c r="H384" s="1"/>
      <c r="I384" s="1"/>
      <c r="J384" s="1"/>
      <c r="K384" s="1"/>
      <c r="L384" s="1"/>
      <c r="M384" s="1"/>
      <c r="N384" s="1"/>
      <c r="O384" s="1"/>
      <c r="P384" s="229"/>
      <c r="Q384" s="1"/>
      <c r="R384" s="1"/>
      <c r="S384" s="1"/>
      <c r="T384" s="1"/>
      <c r="U384" s="1"/>
      <c r="V384" s="1"/>
      <c r="W384" s="1"/>
      <c r="X384" s="1"/>
      <c r="Y384" s="1"/>
      <c r="Z384" s="1"/>
      <c r="AA384" s="1"/>
      <c r="AB384" s="1"/>
      <c r="AC384" s="1"/>
      <c r="AD384" s="1"/>
      <c r="AE384" s="1"/>
      <c r="AF384" s="1"/>
      <c r="AG384" s="1"/>
      <c r="AH384" s="1"/>
      <c r="AI384" s="1"/>
      <c r="AJ384" s="1"/>
      <c r="AK384" s="1"/>
    </row>
    <row r="385" spans="1:37" ht="14.25" customHeight="1">
      <c r="A385" s="1"/>
      <c r="B385" s="1"/>
      <c r="C385" s="1"/>
      <c r="D385" s="1"/>
      <c r="E385" s="1"/>
      <c r="F385" s="1"/>
      <c r="G385" s="1"/>
      <c r="H385" s="1"/>
      <c r="I385" s="1"/>
      <c r="J385" s="1"/>
      <c r="K385" s="1"/>
      <c r="L385" s="1"/>
      <c r="M385" s="1"/>
      <c r="N385" s="1"/>
      <c r="O385" s="1"/>
      <c r="P385" s="229"/>
      <c r="Q385" s="1"/>
      <c r="R385" s="1"/>
      <c r="S385" s="1"/>
      <c r="T385" s="1"/>
      <c r="U385" s="1"/>
      <c r="V385" s="1"/>
      <c r="W385" s="1"/>
      <c r="X385" s="1"/>
      <c r="Y385" s="1"/>
      <c r="Z385" s="1"/>
      <c r="AA385" s="1"/>
      <c r="AB385" s="1"/>
      <c r="AC385" s="1"/>
      <c r="AD385" s="1"/>
      <c r="AE385" s="1"/>
      <c r="AF385" s="1"/>
      <c r="AG385" s="1"/>
      <c r="AH385" s="1"/>
      <c r="AI385" s="1"/>
      <c r="AJ385" s="1"/>
      <c r="AK385" s="1"/>
    </row>
    <row r="386" spans="1:37" ht="14.25" customHeight="1">
      <c r="A386" s="1"/>
      <c r="B386" s="1"/>
      <c r="C386" s="1"/>
      <c r="D386" s="1"/>
      <c r="E386" s="1"/>
      <c r="F386" s="1"/>
      <c r="G386" s="1"/>
      <c r="H386" s="1"/>
      <c r="I386" s="1"/>
      <c r="J386" s="1"/>
      <c r="K386" s="1"/>
      <c r="L386" s="1"/>
      <c r="M386" s="1"/>
      <c r="N386" s="1"/>
      <c r="O386" s="1"/>
      <c r="P386" s="229"/>
      <c r="Q386" s="1"/>
      <c r="R386" s="1"/>
      <c r="S386" s="1"/>
      <c r="T386" s="1"/>
      <c r="U386" s="1"/>
      <c r="V386" s="1"/>
      <c r="W386" s="1"/>
      <c r="X386" s="1"/>
      <c r="Y386" s="1"/>
      <c r="Z386" s="1"/>
      <c r="AA386" s="1"/>
      <c r="AB386" s="1"/>
      <c r="AC386" s="1"/>
      <c r="AD386" s="1"/>
      <c r="AE386" s="1"/>
      <c r="AF386" s="1"/>
      <c r="AG386" s="1"/>
      <c r="AH386" s="1"/>
      <c r="AI386" s="1"/>
      <c r="AJ386" s="1"/>
      <c r="AK386" s="1"/>
    </row>
    <row r="387" spans="1:37" ht="14.25" customHeight="1">
      <c r="A387" s="1"/>
      <c r="B387" s="1"/>
      <c r="C387" s="1"/>
      <c r="D387" s="1"/>
      <c r="E387" s="1"/>
      <c r="F387" s="1"/>
      <c r="G387" s="1"/>
      <c r="H387" s="1"/>
      <c r="I387" s="1"/>
      <c r="J387" s="1"/>
      <c r="K387" s="1"/>
      <c r="L387" s="1"/>
      <c r="M387" s="1"/>
      <c r="N387" s="1"/>
      <c r="O387" s="1"/>
      <c r="P387" s="229"/>
      <c r="Q387" s="1"/>
      <c r="R387" s="1"/>
      <c r="S387" s="1"/>
      <c r="T387" s="1"/>
      <c r="U387" s="1"/>
      <c r="V387" s="1"/>
      <c r="W387" s="1"/>
      <c r="X387" s="1"/>
      <c r="Y387" s="1"/>
      <c r="Z387" s="1"/>
      <c r="AA387" s="1"/>
      <c r="AB387" s="1"/>
      <c r="AC387" s="1"/>
      <c r="AD387" s="1"/>
      <c r="AE387" s="1"/>
      <c r="AF387" s="1"/>
      <c r="AG387" s="1"/>
      <c r="AH387" s="1"/>
      <c r="AI387" s="1"/>
      <c r="AJ387" s="1"/>
      <c r="AK387" s="1"/>
    </row>
    <row r="388" spans="1:37" ht="14.25" customHeight="1">
      <c r="A388" s="1"/>
      <c r="B388" s="1"/>
      <c r="C388" s="1"/>
      <c r="D388" s="1"/>
      <c r="E388" s="1"/>
      <c r="F388" s="1"/>
      <c r="G388" s="1"/>
      <c r="H388" s="1"/>
      <c r="I388" s="1"/>
      <c r="J388" s="1"/>
      <c r="K388" s="1"/>
      <c r="L388" s="1"/>
      <c r="M388" s="1"/>
      <c r="N388" s="1"/>
      <c r="O388" s="1"/>
      <c r="P388" s="229"/>
      <c r="Q388" s="1"/>
      <c r="R388" s="1"/>
      <c r="S388" s="1"/>
      <c r="T388" s="1"/>
      <c r="U388" s="1"/>
      <c r="V388" s="1"/>
      <c r="W388" s="1"/>
      <c r="X388" s="1"/>
      <c r="Y388" s="1"/>
      <c r="Z388" s="1"/>
      <c r="AA388" s="1"/>
      <c r="AB388" s="1"/>
      <c r="AC388" s="1"/>
      <c r="AD388" s="1"/>
      <c r="AE388" s="1"/>
      <c r="AF388" s="1"/>
      <c r="AG388" s="1"/>
      <c r="AH388" s="1"/>
      <c r="AI388" s="1"/>
      <c r="AJ388" s="1"/>
      <c r="AK388" s="1"/>
    </row>
    <row r="389" spans="1:37" ht="14.25" customHeight="1">
      <c r="A389" s="1"/>
      <c r="B389" s="1"/>
      <c r="C389" s="1"/>
      <c r="D389" s="1"/>
      <c r="E389" s="1"/>
      <c r="F389" s="1"/>
      <c r="G389" s="1"/>
      <c r="H389" s="1"/>
      <c r="I389" s="1"/>
      <c r="J389" s="1"/>
      <c r="K389" s="1"/>
      <c r="L389" s="1"/>
      <c r="M389" s="1"/>
      <c r="N389" s="1"/>
      <c r="O389" s="1"/>
      <c r="P389" s="229"/>
      <c r="Q389" s="1"/>
      <c r="R389" s="1"/>
      <c r="S389" s="1"/>
      <c r="T389" s="1"/>
      <c r="U389" s="1"/>
      <c r="V389" s="1"/>
      <c r="W389" s="1"/>
      <c r="X389" s="1"/>
      <c r="Y389" s="1"/>
      <c r="Z389" s="1"/>
      <c r="AA389" s="1"/>
      <c r="AB389" s="1"/>
      <c r="AC389" s="1"/>
      <c r="AD389" s="1"/>
      <c r="AE389" s="1"/>
      <c r="AF389" s="1"/>
      <c r="AG389" s="1"/>
      <c r="AH389" s="1"/>
      <c r="AI389" s="1"/>
      <c r="AJ389" s="1"/>
      <c r="AK389" s="1"/>
    </row>
    <row r="390" spans="1:37" ht="14.25" customHeight="1">
      <c r="A390" s="1"/>
      <c r="B390" s="1"/>
      <c r="C390" s="1"/>
      <c r="D390" s="1"/>
      <c r="E390" s="1"/>
      <c r="F390" s="1"/>
      <c r="G390" s="1"/>
      <c r="H390" s="1"/>
      <c r="I390" s="1"/>
      <c r="J390" s="1"/>
      <c r="K390" s="1"/>
      <c r="L390" s="1"/>
      <c r="M390" s="1"/>
      <c r="N390" s="1"/>
      <c r="O390" s="1"/>
      <c r="P390" s="229"/>
      <c r="Q390" s="1"/>
      <c r="R390" s="1"/>
      <c r="S390" s="1"/>
      <c r="T390" s="1"/>
      <c r="U390" s="1"/>
      <c r="V390" s="1"/>
      <c r="W390" s="1"/>
      <c r="X390" s="1"/>
      <c r="Y390" s="1"/>
      <c r="Z390" s="1"/>
      <c r="AA390" s="1"/>
      <c r="AB390" s="1"/>
      <c r="AC390" s="1"/>
      <c r="AD390" s="1"/>
      <c r="AE390" s="1"/>
      <c r="AF390" s="1"/>
      <c r="AG390" s="1"/>
      <c r="AH390" s="1"/>
      <c r="AI390" s="1"/>
      <c r="AJ390" s="1"/>
      <c r="AK390" s="1"/>
    </row>
    <row r="391" spans="1:37" ht="14.25" customHeight="1">
      <c r="A391" s="1"/>
      <c r="B391" s="1"/>
      <c r="C391" s="1"/>
      <c r="D391" s="1"/>
      <c r="E391" s="1"/>
      <c r="F391" s="1"/>
      <c r="G391" s="1"/>
      <c r="H391" s="1"/>
      <c r="I391" s="1"/>
      <c r="J391" s="1"/>
      <c r="K391" s="1"/>
      <c r="L391" s="1"/>
      <c r="M391" s="1"/>
      <c r="N391" s="1"/>
      <c r="O391" s="1"/>
      <c r="P391" s="229"/>
      <c r="Q391" s="1"/>
      <c r="R391" s="1"/>
      <c r="S391" s="1"/>
      <c r="T391" s="1"/>
      <c r="U391" s="1"/>
      <c r="V391" s="1"/>
      <c r="W391" s="1"/>
      <c r="X391" s="1"/>
      <c r="Y391" s="1"/>
      <c r="Z391" s="1"/>
      <c r="AA391" s="1"/>
      <c r="AB391" s="1"/>
      <c r="AC391" s="1"/>
      <c r="AD391" s="1"/>
      <c r="AE391" s="1"/>
      <c r="AF391" s="1"/>
      <c r="AG391" s="1"/>
      <c r="AH391" s="1"/>
      <c r="AI391" s="1"/>
      <c r="AJ391" s="1"/>
      <c r="AK391" s="1"/>
    </row>
    <row r="392" spans="1:37" ht="14.25" customHeight="1">
      <c r="A392" s="1"/>
      <c r="B392" s="1"/>
      <c r="C392" s="1"/>
      <c r="D392" s="1"/>
      <c r="E392" s="1"/>
      <c r="F392" s="1"/>
      <c r="G392" s="1"/>
      <c r="H392" s="1"/>
      <c r="I392" s="1"/>
      <c r="J392" s="1"/>
      <c r="K392" s="1"/>
      <c r="L392" s="1"/>
      <c r="M392" s="1"/>
      <c r="N392" s="1"/>
      <c r="O392" s="1"/>
      <c r="P392" s="229"/>
      <c r="Q392" s="1"/>
      <c r="R392" s="1"/>
      <c r="S392" s="1"/>
      <c r="T392" s="1"/>
      <c r="U392" s="1"/>
      <c r="V392" s="1"/>
      <c r="W392" s="1"/>
      <c r="X392" s="1"/>
      <c r="Y392" s="1"/>
      <c r="Z392" s="1"/>
      <c r="AA392" s="1"/>
      <c r="AB392" s="1"/>
      <c r="AC392" s="1"/>
      <c r="AD392" s="1"/>
      <c r="AE392" s="1"/>
      <c r="AF392" s="1"/>
      <c r="AG392" s="1"/>
      <c r="AH392" s="1"/>
      <c r="AI392" s="1"/>
      <c r="AJ392" s="1"/>
      <c r="AK392" s="1"/>
    </row>
    <row r="393" spans="1:37" ht="14.25" customHeight="1">
      <c r="A393" s="1"/>
      <c r="B393" s="1"/>
      <c r="C393" s="1"/>
      <c r="D393" s="1"/>
      <c r="E393" s="1"/>
      <c r="F393" s="1"/>
      <c r="G393" s="1"/>
      <c r="H393" s="1"/>
      <c r="I393" s="1"/>
      <c r="J393" s="1"/>
      <c r="K393" s="1"/>
      <c r="L393" s="1"/>
      <c r="M393" s="1"/>
      <c r="N393" s="1"/>
      <c r="O393" s="1"/>
      <c r="P393" s="229"/>
      <c r="Q393" s="1"/>
      <c r="R393" s="1"/>
      <c r="S393" s="1"/>
      <c r="T393" s="1"/>
      <c r="U393" s="1"/>
      <c r="V393" s="1"/>
      <c r="W393" s="1"/>
      <c r="X393" s="1"/>
      <c r="Y393" s="1"/>
      <c r="Z393" s="1"/>
      <c r="AA393" s="1"/>
      <c r="AB393" s="1"/>
      <c r="AC393" s="1"/>
      <c r="AD393" s="1"/>
      <c r="AE393" s="1"/>
      <c r="AF393" s="1"/>
      <c r="AG393" s="1"/>
      <c r="AH393" s="1"/>
      <c r="AI393" s="1"/>
      <c r="AJ393" s="1"/>
      <c r="AK393" s="1"/>
    </row>
    <row r="394" spans="1:37" ht="14.25" customHeight="1">
      <c r="A394" s="1"/>
      <c r="B394" s="1"/>
      <c r="C394" s="1"/>
      <c r="D394" s="1"/>
      <c r="E394" s="1"/>
      <c r="F394" s="1"/>
      <c r="G394" s="1"/>
      <c r="H394" s="1"/>
      <c r="I394" s="1"/>
      <c r="J394" s="1"/>
      <c r="K394" s="1"/>
      <c r="L394" s="1"/>
      <c r="M394" s="1"/>
      <c r="N394" s="1"/>
      <c r="O394" s="1"/>
      <c r="P394" s="229"/>
      <c r="Q394" s="1"/>
      <c r="R394" s="1"/>
      <c r="S394" s="1"/>
      <c r="T394" s="1"/>
      <c r="U394" s="1"/>
      <c r="V394" s="1"/>
      <c r="W394" s="1"/>
      <c r="X394" s="1"/>
      <c r="Y394" s="1"/>
      <c r="Z394" s="1"/>
      <c r="AA394" s="1"/>
      <c r="AB394" s="1"/>
      <c r="AC394" s="1"/>
      <c r="AD394" s="1"/>
      <c r="AE394" s="1"/>
      <c r="AF394" s="1"/>
      <c r="AG394" s="1"/>
      <c r="AH394" s="1"/>
      <c r="AI394" s="1"/>
      <c r="AJ394" s="1"/>
      <c r="AK394" s="1"/>
    </row>
    <row r="395" spans="1:37" ht="14.25" customHeight="1">
      <c r="A395" s="1"/>
      <c r="B395" s="1"/>
      <c r="C395" s="1"/>
      <c r="D395" s="1"/>
      <c r="E395" s="1"/>
      <c r="F395" s="1"/>
      <c r="G395" s="1"/>
      <c r="H395" s="1"/>
      <c r="I395" s="1"/>
      <c r="J395" s="1"/>
      <c r="K395" s="1"/>
      <c r="L395" s="1"/>
      <c r="M395" s="1"/>
      <c r="N395" s="1"/>
      <c r="O395" s="1"/>
      <c r="P395" s="229"/>
      <c r="Q395" s="1"/>
      <c r="R395" s="1"/>
      <c r="S395" s="1"/>
      <c r="T395" s="1"/>
      <c r="U395" s="1"/>
      <c r="V395" s="1"/>
      <c r="W395" s="1"/>
      <c r="X395" s="1"/>
      <c r="Y395" s="1"/>
      <c r="Z395" s="1"/>
      <c r="AA395" s="1"/>
      <c r="AB395" s="1"/>
      <c r="AC395" s="1"/>
      <c r="AD395" s="1"/>
      <c r="AE395" s="1"/>
      <c r="AF395" s="1"/>
      <c r="AG395" s="1"/>
      <c r="AH395" s="1"/>
      <c r="AI395" s="1"/>
      <c r="AJ395" s="1"/>
      <c r="AK395" s="1"/>
    </row>
    <row r="396" spans="1:37" ht="14.25" customHeight="1">
      <c r="A396" s="1"/>
      <c r="B396" s="1"/>
      <c r="C396" s="1"/>
      <c r="D396" s="1"/>
      <c r="E396" s="1"/>
      <c r="F396" s="1"/>
      <c r="G396" s="1"/>
      <c r="H396" s="1"/>
      <c r="I396" s="1"/>
      <c r="J396" s="1"/>
      <c r="K396" s="1"/>
      <c r="L396" s="1"/>
      <c r="M396" s="1"/>
      <c r="N396" s="1"/>
      <c r="O396" s="1"/>
      <c r="P396" s="229"/>
      <c r="Q396" s="1"/>
      <c r="R396" s="1"/>
      <c r="S396" s="1"/>
      <c r="T396" s="1"/>
      <c r="U396" s="1"/>
      <c r="V396" s="1"/>
      <c r="W396" s="1"/>
      <c r="X396" s="1"/>
      <c r="Y396" s="1"/>
      <c r="Z396" s="1"/>
      <c r="AA396" s="1"/>
      <c r="AB396" s="1"/>
      <c r="AC396" s="1"/>
      <c r="AD396" s="1"/>
      <c r="AE396" s="1"/>
      <c r="AF396" s="1"/>
      <c r="AG396" s="1"/>
      <c r="AH396" s="1"/>
      <c r="AI396" s="1"/>
      <c r="AJ396" s="1"/>
      <c r="AK396" s="1"/>
    </row>
    <row r="397" spans="1:37" ht="14.25" customHeight="1">
      <c r="A397" s="1"/>
      <c r="B397" s="1"/>
      <c r="C397" s="1"/>
      <c r="D397" s="1"/>
      <c r="E397" s="1"/>
      <c r="F397" s="1"/>
      <c r="G397" s="1"/>
      <c r="H397" s="1"/>
      <c r="I397" s="1"/>
      <c r="J397" s="1"/>
      <c r="K397" s="1"/>
      <c r="L397" s="1"/>
      <c r="M397" s="1"/>
      <c r="N397" s="1"/>
      <c r="O397" s="1"/>
      <c r="P397" s="229"/>
      <c r="Q397" s="1"/>
      <c r="R397" s="1"/>
      <c r="S397" s="1"/>
      <c r="T397" s="1"/>
      <c r="U397" s="1"/>
      <c r="V397" s="1"/>
      <c r="W397" s="1"/>
      <c r="X397" s="1"/>
      <c r="Y397" s="1"/>
      <c r="Z397" s="1"/>
      <c r="AA397" s="1"/>
      <c r="AB397" s="1"/>
      <c r="AC397" s="1"/>
      <c r="AD397" s="1"/>
      <c r="AE397" s="1"/>
      <c r="AF397" s="1"/>
      <c r="AG397" s="1"/>
      <c r="AH397" s="1"/>
      <c r="AI397" s="1"/>
      <c r="AJ397" s="1"/>
      <c r="AK397" s="1"/>
    </row>
    <row r="398" spans="1:37" ht="14.25" customHeight="1">
      <c r="A398" s="1"/>
      <c r="B398" s="1"/>
      <c r="C398" s="1"/>
      <c r="D398" s="1"/>
      <c r="E398" s="1"/>
      <c r="F398" s="1"/>
      <c r="G398" s="1"/>
      <c r="H398" s="1"/>
      <c r="I398" s="1"/>
      <c r="J398" s="1"/>
      <c r="K398" s="1"/>
      <c r="L398" s="1"/>
      <c r="M398" s="1"/>
      <c r="N398" s="1"/>
      <c r="O398" s="1"/>
      <c r="P398" s="229"/>
      <c r="Q398" s="1"/>
      <c r="R398" s="1"/>
      <c r="S398" s="1"/>
      <c r="T398" s="1"/>
      <c r="U398" s="1"/>
      <c r="V398" s="1"/>
      <c r="W398" s="1"/>
      <c r="X398" s="1"/>
      <c r="Y398" s="1"/>
      <c r="Z398" s="1"/>
      <c r="AA398" s="1"/>
      <c r="AB398" s="1"/>
      <c r="AC398" s="1"/>
      <c r="AD398" s="1"/>
      <c r="AE398" s="1"/>
      <c r="AF398" s="1"/>
      <c r="AG398" s="1"/>
      <c r="AH398" s="1"/>
      <c r="AI398" s="1"/>
      <c r="AJ398" s="1"/>
      <c r="AK398" s="1"/>
    </row>
    <row r="399" spans="1:37" ht="14.25" customHeight="1">
      <c r="A399" s="1"/>
      <c r="B399" s="1"/>
      <c r="C399" s="1"/>
      <c r="D399" s="1"/>
      <c r="E399" s="1"/>
      <c r="F399" s="1"/>
      <c r="G399" s="1"/>
      <c r="H399" s="1"/>
      <c r="I399" s="1"/>
      <c r="J399" s="1"/>
      <c r="K399" s="1"/>
      <c r="L399" s="1"/>
      <c r="M399" s="1"/>
      <c r="N399" s="1"/>
      <c r="O399" s="1"/>
      <c r="P399" s="229"/>
      <c r="Q399" s="1"/>
      <c r="R399" s="1"/>
      <c r="S399" s="1"/>
      <c r="T399" s="1"/>
      <c r="U399" s="1"/>
      <c r="V399" s="1"/>
      <c r="W399" s="1"/>
      <c r="X399" s="1"/>
      <c r="Y399" s="1"/>
      <c r="Z399" s="1"/>
      <c r="AA399" s="1"/>
      <c r="AB399" s="1"/>
      <c r="AC399" s="1"/>
      <c r="AD399" s="1"/>
      <c r="AE399" s="1"/>
      <c r="AF399" s="1"/>
      <c r="AG399" s="1"/>
      <c r="AH399" s="1"/>
      <c r="AI399" s="1"/>
      <c r="AJ399" s="1"/>
      <c r="AK399" s="1"/>
    </row>
    <row r="400" spans="1:37" ht="14.25" customHeight="1">
      <c r="A400" s="1"/>
      <c r="B400" s="1"/>
      <c r="C400" s="1"/>
      <c r="D400" s="1"/>
      <c r="E400" s="1"/>
      <c r="F400" s="1"/>
      <c r="G400" s="1"/>
      <c r="H400" s="1"/>
      <c r="I400" s="1"/>
      <c r="J400" s="1"/>
      <c r="K400" s="1"/>
      <c r="L400" s="1"/>
      <c r="M400" s="1"/>
      <c r="N400" s="1"/>
      <c r="O400" s="1"/>
      <c r="P400" s="229"/>
      <c r="Q400" s="1"/>
      <c r="R400" s="1"/>
      <c r="S400" s="1"/>
      <c r="T400" s="1"/>
      <c r="U400" s="1"/>
      <c r="V400" s="1"/>
      <c r="W400" s="1"/>
      <c r="X400" s="1"/>
      <c r="Y400" s="1"/>
      <c r="Z400" s="1"/>
      <c r="AA400" s="1"/>
      <c r="AB400" s="1"/>
      <c r="AC400" s="1"/>
      <c r="AD400" s="1"/>
      <c r="AE400" s="1"/>
      <c r="AF400" s="1"/>
      <c r="AG400" s="1"/>
      <c r="AH400" s="1"/>
      <c r="AI400" s="1"/>
      <c r="AJ400" s="1"/>
      <c r="AK400" s="1"/>
    </row>
    <row r="401" spans="1:37" ht="14.25" customHeight="1">
      <c r="A401" s="1"/>
      <c r="B401" s="1"/>
      <c r="C401" s="1"/>
      <c r="D401" s="1"/>
      <c r="E401" s="1"/>
      <c r="F401" s="1"/>
      <c r="G401" s="1"/>
      <c r="H401" s="1"/>
      <c r="I401" s="1"/>
      <c r="J401" s="1"/>
      <c r="K401" s="1"/>
      <c r="L401" s="1"/>
      <c r="M401" s="1"/>
      <c r="N401" s="1"/>
      <c r="O401" s="1"/>
      <c r="P401" s="229"/>
      <c r="Q401" s="1"/>
      <c r="R401" s="1"/>
      <c r="S401" s="1"/>
      <c r="T401" s="1"/>
      <c r="U401" s="1"/>
      <c r="V401" s="1"/>
      <c r="W401" s="1"/>
      <c r="X401" s="1"/>
      <c r="Y401" s="1"/>
      <c r="Z401" s="1"/>
      <c r="AA401" s="1"/>
      <c r="AB401" s="1"/>
      <c r="AC401" s="1"/>
      <c r="AD401" s="1"/>
      <c r="AE401" s="1"/>
      <c r="AF401" s="1"/>
      <c r="AG401" s="1"/>
      <c r="AH401" s="1"/>
      <c r="AI401" s="1"/>
      <c r="AJ401" s="1"/>
      <c r="AK401" s="1"/>
    </row>
    <row r="402" spans="1:37" ht="14.25" customHeight="1">
      <c r="A402" s="1"/>
      <c r="B402" s="1"/>
      <c r="C402" s="1"/>
      <c r="D402" s="1"/>
      <c r="E402" s="1"/>
      <c r="F402" s="1"/>
      <c r="G402" s="1"/>
      <c r="H402" s="1"/>
      <c r="I402" s="1"/>
      <c r="J402" s="1"/>
      <c r="K402" s="1"/>
      <c r="L402" s="1"/>
      <c r="M402" s="1"/>
      <c r="N402" s="1"/>
      <c r="O402" s="1"/>
      <c r="P402" s="229"/>
      <c r="Q402" s="1"/>
      <c r="R402" s="1"/>
      <c r="S402" s="1"/>
      <c r="T402" s="1"/>
      <c r="U402" s="1"/>
      <c r="V402" s="1"/>
      <c r="W402" s="1"/>
      <c r="X402" s="1"/>
      <c r="Y402" s="1"/>
      <c r="Z402" s="1"/>
      <c r="AA402" s="1"/>
      <c r="AB402" s="1"/>
      <c r="AC402" s="1"/>
      <c r="AD402" s="1"/>
      <c r="AE402" s="1"/>
      <c r="AF402" s="1"/>
      <c r="AG402" s="1"/>
      <c r="AH402" s="1"/>
      <c r="AI402" s="1"/>
      <c r="AJ402" s="1"/>
      <c r="AK402" s="1"/>
    </row>
    <row r="403" spans="1:37" ht="14.25" customHeight="1">
      <c r="A403" s="1"/>
      <c r="B403" s="1"/>
      <c r="C403" s="1"/>
      <c r="D403" s="1"/>
      <c r="E403" s="1"/>
      <c r="F403" s="1"/>
      <c r="G403" s="1"/>
      <c r="H403" s="1"/>
      <c r="I403" s="1"/>
      <c r="J403" s="1"/>
      <c r="K403" s="1"/>
      <c r="L403" s="1"/>
      <c r="M403" s="1"/>
      <c r="N403" s="1"/>
      <c r="O403" s="1"/>
      <c r="P403" s="229"/>
      <c r="Q403" s="1"/>
      <c r="R403" s="1"/>
      <c r="S403" s="1"/>
      <c r="T403" s="1"/>
      <c r="U403" s="1"/>
      <c r="V403" s="1"/>
      <c r="W403" s="1"/>
      <c r="X403" s="1"/>
      <c r="Y403" s="1"/>
      <c r="Z403" s="1"/>
      <c r="AA403" s="1"/>
      <c r="AB403" s="1"/>
      <c r="AC403" s="1"/>
      <c r="AD403" s="1"/>
      <c r="AE403" s="1"/>
      <c r="AF403" s="1"/>
      <c r="AG403" s="1"/>
      <c r="AH403" s="1"/>
      <c r="AI403" s="1"/>
      <c r="AJ403" s="1"/>
      <c r="AK403" s="1"/>
    </row>
    <row r="404" spans="1:37" ht="14.25" customHeight="1">
      <c r="A404" s="1"/>
      <c r="B404" s="1"/>
      <c r="C404" s="1"/>
      <c r="D404" s="1"/>
      <c r="E404" s="1"/>
      <c r="F404" s="1"/>
      <c r="G404" s="1"/>
      <c r="H404" s="1"/>
      <c r="I404" s="1"/>
      <c r="J404" s="1"/>
      <c r="K404" s="1"/>
      <c r="L404" s="1"/>
      <c r="M404" s="1"/>
      <c r="N404" s="1"/>
      <c r="O404" s="1"/>
      <c r="P404" s="229"/>
      <c r="Q404" s="1"/>
      <c r="R404" s="1"/>
      <c r="S404" s="1"/>
      <c r="T404" s="1"/>
      <c r="U404" s="1"/>
      <c r="V404" s="1"/>
      <c r="W404" s="1"/>
      <c r="X404" s="1"/>
      <c r="Y404" s="1"/>
      <c r="Z404" s="1"/>
      <c r="AA404" s="1"/>
      <c r="AB404" s="1"/>
      <c r="AC404" s="1"/>
      <c r="AD404" s="1"/>
      <c r="AE404" s="1"/>
      <c r="AF404" s="1"/>
      <c r="AG404" s="1"/>
      <c r="AH404" s="1"/>
      <c r="AI404" s="1"/>
      <c r="AJ404" s="1"/>
      <c r="AK404" s="1"/>
    </row>
    <row r="405" spans="1:37" ht="14.25" customHeight="1">
      <c r="A405" s="1"/>
      <c r="B405" s="1"/>
      <c r="C405" s="1"/>
      <c r="D405" s="1"/>
      <c r="E405" s="1"/>
      <c r="F405" s="1"/>
      <c r="G405" s="1"/>
      <c r="H405" s="1"/>
      <c r="I405" s="1"/>
      <c r="J405" s="1"/>
      <c r="K405" s="1"/>
      <c r="L405" s="1"/>
      <c r="M405" s="1"/>
      <c r="N405" s="1"/>
      <c r="O405" s="1"/>
      <c r="P405" s="229"/>
      <c r="Q405" s="1"/>
      <c r="R405" s="1"/>
      <c r="S405" s="1"/>
      <c r="T405" s="1"/>
      <c r="U405" s="1"/>
      <c r="V405" s="1"/>
      <c r="W405" s="1"/>
      <c r="X405" s="1"/>
      <c r="Y405" s="1"/>
      <c r="Z405" s="1"/>
      <c r="AA405" s="1"/>
      <c r="AB405" s="1"/>
      <c r="AC405" s="1"/>
      <c r="AD405" s="1"/>
      <c r="AE405" s="1"/>
      <c r="AF405" s="1"/>
      <c r="AG405" s="1"/>
      <c r="AH405" s="1"/>
      <c r="AI405" s="1"/>
      <c r="AJ405" s="1"/>
      <c r="AK405" s="1"/>
    </row>
    <row r="406" spans="1:37" ht="14.25" customHeight="1">
      <c r="A406" s="1"/>
      <c r="B406" s="1"/>
      <c r="C406" s="1"/>
      <c r="D406" s="1"/>
      <c r="E406" s="1"/>
      <c r="F406" s="1"/>
      <c r="G406" s="1"/>
      <c r="H406" s="1"/>
      <c r="I406" s="1"/>
      <c r="J406" s="1"/>
      <c r="K406" s="1"/>
      <c r="L406" s="1"/>
      <c r="M406" s="1"/>
      <c r="N406" s="1"/>
      <c r="O406" s="1"/>
      <c r="P406" s="229"/>
      <c r="Q406" s="1"/>
      <c r="R406" s="1"/>
      <c r="S406" s="1"/>
      <c r="T406" s="1"/>
      <c r="U406" s="1"/>
      <c r="V406" s="1"/>
      <c r="W406" s="1"/>
      <c r="X406" s="1"/>
      <c r="Y406" s="1"/>
      <c r="Z406" s="1"/>
      <c r="AA406" s="1"/>
      <c r="AB406" s="1"/>
      <c r="AC406" s="1"/>
      <c r="AD406" s="1"/>
      <c r="AE406" s="1"/>
      <c r="AF406" s="1"/>
      <c r="AG406" s="1"/>
      <c r="AH406" s="1"/>
      <c r="AI406" s="1"/>
      <c r="AJ406" s="1"/>
      <c r="AK406" s="1"/>
    </row>
    <row r="407" spans="1:37" ht="14.25" customHeight="1">
      <c r="A407" s="1"/>
      <c r="B407" s="1"/>
      <c r="C407" s="1"/>
      <c r="D407" s="1"/>
      <c r="E407" s="1"/>
      <c r="F407" s="1"/>
      <c r="G407" s="1"/>
      <c r="H407" s="1"/>
      <c r="I407" s="1"/>
      <c r="J407" s="1"/>
      <c r="K407" s="1"/>
      <c r="L407" s="1"/>
      <c r="M407" s="1"/>
      <c r="N407" s="1"/>
      <c r="O407" s="1"/>
      <c r="P407" s="229"/>
      <c r="Q407" s="1"/>
      <c r="R407" s="1"/>
      <c r="S407" s="1"/>
      <c r="T407" s="1"/>
      <c r="U407" s="1"/>
      <c r="V407" s="1"/>
      <c r="W407" s="1"/>
      <c r="X407" s="1"/>
      <c r="Y407" s="1"/>
      <c r="Z407" s="1"/>
      <c r="AA407" s="1"/>
      <c r="AB407" s="1"/>
      <c r="AC407" s="1"/>
      <c r="AD407" s="1"/>
      <c r="AE407" s="1"/>
      <c r="AF407" s="1"/>
      <c r="AG407" s="1"/>
      <c r="AH407" s="1"/>
      <c r="AI407" s="1"/>
      <c r="AJ407" s="1"/>
      <c r="AK407" s="1"/>
    </row>
    <row r="408" spans="1:37" ht="14.25" customHeight="1">
      <c r="A408" s="1"/>
      <c r="B408" s="1"/>
      <c r="C408" s="1"/>
      <c r="D408" s="1"/>
      <c r="E408" s="1"/>
      <c r="F408" s="1"/>
      <c r="G408" s="1"/>
      <c r="H408" s="1"/>
      <c r="I408" s="1"/>
      <c r="J408" s="1"/>
      <c r="K408" s="1"/>
      <c r="L408" s="1"/>
      <c r="M408" s="1"/>
      <c r="N408" s="1"/>
      <c r="O408" s="1"/>
      <c r="P408" s="229"/>
      <c r="Q408" s="1"/>
      <c r="R408" s="1"/>
      <c r="S408" s="1"/>
      <c r="T408" s="1"/>
      <c r="U408" s="1"/>
      <c r="V408" s="1"/>
      <c r="W408" s="1"/>
      <c r="X408" s="1"/>
      <c r="Y408" s="1"/>
      <c r="Z408" s="1"/>
      <c r="AA408" s="1"/>
      <c r="AB408" s="1"/>
      <c r="AC408" s="1"/>
      <c r="AD408" s="1"/>
      <c r="AE408" s="1"/>
      <c r="AF408" s="1"/>
      <c r="AG408" s="1"/>
      <c r="AH408" s="1"/>
      <c r="AI408" s="1"/>
      <c r="AJ408" s="1"/>
      <c r="AK408" s="1"/>
    </row>
    <row r="409" spans="1:37" ht="14.25" customHeight="1">
      <c r="A409" s="1"/>
      <c r="B409" s="1"/>
      <c r="C409" s="1"/>
      <c r="D409" s="1"/>
      <c r="E409" s="1"/>
      <c r="F409" s="1"/>
      <c r="G409" s="1"/>
      <c r="H409" s="1"/>
      <c r="I409" s="1"/>
      <c r="J409" s="1"/>
      <c r="K409" s="1"/>
      <c r="L409" s="1"/>
      <c r="M409" s="1"/>
      <c r="N409" s="1"/>
      <c r="O409" s="1"/>
      <c r="P409" s="229"/>
      <c r="Q409" s="1"/>
      <c r="R409" s="1"/>
      <c r="S409" s="1"/>
      <c r="T409" s="1"/>
      <c r="U409" s="1"/>
      <c r="V409" s="1"/>
      <c r="W409" s="1"/>
      <c r="X409" s="1"/>
      <c r="Y409" s="1"/>
      <c r="Z409" s="1"/>
      <c r="AA409" s="1"/>
      <c r="AB409" s="1"/>
      <c r="AC409" s="1"/>
      <c r="AD409" s="1"/>
      <c r="AE409" s="1"/>
      <c r="AF409" s="1"/>
      <c r="AG409" s="1"/>
      <c r="AH409" s="1"/>
      <c r="AI409" s="1"/>
      <c r="AJ409" s="1"/>
      <c r="AK409" s="1"/>
    </row>
    <row r="410" spans="1:37" ht="14.25" customHeight="1">
      <c r="A410" s="1"/>
      <c r="B410" s="1"/>
      <c r="C410" s="1"/>
      <c r="D410" s="1"/>
      <c r="E410" s="1"/>
      <c r="F410" s="1"/>
      <c r="G410" s="1"/>
      <c r="H410" s="1"/>
      <c r="I410" s="1"/>
      <c r="J410" s="1"/>
      <c r="K410" s="1"/>
      <c r="L410" s="1"/>
      <c r="M410" s="1"/>
      <c r="N410" s="1"/>
      <c r="O410" s="1"/>
      <c r="P410" s="229"/>
      <c r="Q410" s="1"/>
      <c r="R410" s="1"/>
      <c r="S410" s="1"/>
      <c r="T410" s="1"/>
      <c r="U410" s="1"/>
      <c r="V410" s="1"/>
      <c r="W410" s="1"/>
      <c r="X410" s="1"/>
      <c r="Y410" s="1"/>
      <c r="Z410" s="1"/>
      <c r="AA410" s="1"/>
      <c r="AB410" s="1"/>
      <c r="AC410" s="1"/>
      <c r="AD410" s="1"/>
      <c r="AE410" s="1"/>
      <c r="AF410" s="1"/>
      <c r="AG410" s="1"/>
      <c r="AH410" s="1"/>
      <c r="AI410" s="1"/>
      <c r="AJ410" s="1"/>
      <c r="AK410" s="1"/>
    </row>
    <row r="411" spans="1:37" ht="14.25" customHeight="1">
      <c r="A411" s="1"/>
      <c r="B411" s="1"/>
      <c r="C411" s="1"/>
      <c r="D411" s="1"/>
      <c r="E411" s="1"/>
      <c r="F411" s="1"/>
      <c r="G411" s="1"/>
      <c r="H411" s="1"/>
      <c r="I411" s="1"/>
      <c r="J411" s="1"/>
      <c r="K411" s="1"/>
      <c r="L411" s="1"/>
      <c r="M411" s="1"/>
      <c r="N411" s="1"/>
      <c r="O411" s="1"/>
      <c r="P411" s="229"/>
      <c r="Q411" s="1"/>
      <c r="R411" s="1"/>
      <c r="S411" s="1"/>
      <c r="T411" s="1"/>
      <c r="U411" s="1"/>
      <c r="V411" s="1"/>
      <c r="W411" s="1"/>
      <c r="X411" s="1"/>
      <c r="Y411" s="1"/>
      <c r="Z411" s="1"/>
      <c r="AA411" s="1"/>
      <c r="AB411" s="1"/>
      <c r="AC411" s="1"/>
      <c r="AD411" s="1"/>
      <c r="AE411" s="1"/>
      <c r="AF411" s="1"/>
      <c r="AG411" s="1"/>
      <c r="AH411" s="1"/>
      <c r="AI411" s="1"/>
      <c r="AJ411" s="1"/>
      <c r="AK411" s="1"/>
    </row>
    <row r="412" spans="1:37" ht="14.25" customHeight="1">
      <c r="A412" s="1"/>
      <c r="B412" s="1"/>
      <c r="C412" s="1"/>
      <c r="D412" s="1"/>
      <c r="E412" s="1"/>
      <c r="F412" s="1"/>
      <c r="G412" s="1"/>
      <c r="H412" s="1"/>
      <c r="I412" s="1"/>
      <c r="J412" s="1"/>
      <c r="K412" s="1"/>
      <c r="L412" s="1"/>
      <c r="M412" s="1"/>
      <c r="N412" s="1"/>
      <c r="O412" s="1"/>
      <c r="P412" s="229"/>
      <c r="Q412" s="1"/>
      <c r="R412" s="1"/>
      <c r="S412" s="1"/>
      <c r="T412" s="1"/>
      <c r="U412" s="1"/>
      <c r="V412" s="1"/>
      <c r="W412" s="1"/>
      <c r="X412" s="1"/>
      <c r="Y412" s="1"/>
      <c r="Z412" s="1"/>
      <c r="AA412" s="1"/>
      <c r="AB412" s="1"/>
      <c r="AC412" s="1"/>
      <c r="AD412" s="1"/>
      <c r="AE412" s="1"/>
      <c r="AF412" s="1"/>
      <c r="AG412" s="1"/>
      <c r="AH412" s="1"/>
      <c r="AI412" s="1"/>
      <c r="AJ412" s="1"/>
      <c r="AK412" s="1"/>
    </row>
    <row r="413" spans="1:37" ht="14.25" customHeight="1">
      <c r="A413" s="1"/>
      <c r="B413" s="1"/>
      <c r="C413" s="1"/>
      <c r="D413" s="1"/>
      <c r="E413" s="1"/>
      <c r="F413" s="1"/>
      <c r="G413" s="1"/>
      <c r="H413" s="1"/>
      <c r="I413" s="1"/>
      <c r="J413" s="1"/>
      <c r="K413" s="1"/>
      <c r="L413" s="1"/>
      <c r="M413" s="1"/>
      <c r="N413" s="1"/>
      <c r="O413" s="1"/>
      <c r="P413" s="229"/>
      <c r="Q413" s="1"/>
      <c r="R413" s="1"/>
      <c r="S413" s="1"/>
      <c r="T413" s="1"/>
      <c r="U413" s="1"/>
      <c r="V413" s="1"/>
      <c r="W413" s="1"/>
      <c r="X413" s="1"/>
      <c r="Y413" s="1"/>
      <c r="Z413" s="1"/>
      <c r="AA413" s="1"/>
      <c r="AB413" s="1"/>
      <c r="AC413" s="1"/>
      <c r="AD413" s="1"/>
      <c r="AE413" s="1"/>
      <c r="AF413" s="1"/>
      <c r="AG413" s="1"/>
      <c r="AH413" s="1"/>
      <c r="AI413" s="1"/>
      <c r="AJ413" s="1"/>
      <c r="AK413" s="1"/>
    </row>
    <row r="414" spans="1:37" ht="14.25" customHeight="1">
      <c r="A414" s="1"/>
      <c r="B414" s="1"/>
      <c r="C414" s="1"/>
      <c r="D414" s="1"/>
      <c r="E414" s="1"/>
      <c r="F414" s="1"/>
      <c r="G414" s="1"/>
      <c r="H414" s="1"/>
      <c r="I414" s="1"/>
      <c r="J414" s="1"/>
      <c r="K414" s="1"/>
      <c r="L414" s="1"/>
      <c r="M414" s="1"/>
      <c r="N414" s="1"/>
      <c r="O414" s="1"/>
      <c r="P414" s="229"/>
      <c r="Q414" s="1"/>
      <c r="R414" s="1"/>
      <c r="S414" s="1"/>
      <c r="T414" s="1"/>
      <c r="U414" s="1"/>
      <c r="V414" s="1"/>
      <c r="W414" s="1"/>
      <c r="X414" s="1"/>
      <c r="Y414" s="1"/>
      <c r="Z414" s="1"/>
      <c r="AA414" s="1"/>
      <c r="AB414" s="1"/>
      <c r="AC414" s="1"/>
      <c r="AD414" s="1"/>
      <c r="AE414" s="1"/>
      <c r="AF414" s="1"/>
      <c r="AG414" s="1"/>
      <c r="AH414" s="1"/>
      <c r="AI414" s="1"/>
      <c r="AJ414" s="1"/>
      <c r="AK414" s="1"/>
    </row>
    <row r="415" spans="1:37" ht="14.25" customHeight="1">
      <c r="A415" s="1"/>
      <c r="B415" s="1"/>
      <c r="C415" s="1"/>
      <c r="D415" s="1"/>
      <c r="E415" s="1"/>
      <c r="F415" s="1"/>
      <c r="G415" s="1"/>
      <c r="H415" s="1"/>
      <c r="I415" s="1"/>
      <c r="J415" s="1"/>
      <c r="K415" s="1"/>
      <c r="L415" s="1"/>
      <c r="M415" s="1"/>
      <c r="N415" s="1"/>
      <c r="O415" s="1"/>
      <c r="P415" s="229"/>
      <c r="Q415" s="1"/>
      <c r="R415" s="1"/>
      <c r="S415" s="1"/>
      <c r="T415" s="1"/>
      <c r="U415" s="1"/>
      <c r="V415" s="1"/>
      <c r="W415" s="1"/>
      <c r="X415" s="1"/>
      <c r="Y415" s="1"/>
      <c r="Z415" s="1"/>
      <c r="AA415" s="1"/>
      <c r="AB415" s="1"/>
      <c r="AC415" s="1"/>
      <c r="AD415" s="1"/>
      <c r="AE415" s="1"/>
      <c r="AF415" s="1"/>
      <c r="AG415" s="1"/>
      <c r="AH415" s="1"/>
      <c r="AI415" s="1"/>
      <c r="AJ415" s="1"/>
      <c r="AK415" s="1"/>
    </row>
    <row r="416" spans="1:37" ht="14.25" customHeight="1">
      <c r="A416" s="1"/>
      <c r="B416" s="1"/>
      <c r="C416" s="1"/>
      <c r="D416" s="1"/>
      <c r="E416" s="1"/>
      <c r="F416" s="1"/>
      <c r="G416" s="1"/>
      <c r="H416" s="1"/>
      <c r="I416" s="1"/>
      <c r="J416" s="1"/>
      <c r="K416" s="1"/>
      <c r="L416" s="1"/>
      <c r="M416" s="1"/>
      <c r="N416" s="1"/>
      <c r="O416" s="1"/>
      <c r="P416" s="229"/>
      <c r="Q416" s="1"/>
      <c r="R416" s="1"/>
      <c r="S416" s="1"/>
      <c r="T416" s="1"/>
      <c r="U416" s="1"/>
      <c r="V416" s="1"/>
      <c r="W416" s="1"/>
      <c r="X416" s="1"/>
      <c r="Y416" s="1"/>
      <c r="Z416" s="1"/>
      <c r="AA416" s="1"/>
      <c r="AB416" s="1"/>
      <c r="AC416" s="1"/>
      <c r="AD416" s="1"/>
      <c r="AE416" s="1"/>
      <c r="AF416" s="1"/>
      <c r="AG416" s="1"/>
      <c r="AH416" s="1"/>
      <c r="AI416" s="1"/>
      <c r="AJ416" s="1"/>
      <c r="AK416" s="1"/>
    </row>
    <row r="417" spans="1:37" ht="14.25" customHeight="1">
      <c r="A417" s="1"/>
      <c r="B417" s="1"/>
      <c r="C417" s="1"/>
      <c r="D417" s="1"/>
      <c r="E417" s="1"/>
      <c r="F417" s="1"/>
      <c r="G417" s="1"/>
      <c r="H417" s="1"/>
      <c r="I417" s="1"/>
      <c r="J417" s="1"/>
      <c r="K417" s="1"/>
      <c r="L417" s="1"/>
      <c r="M417" s="1"/>
      <c r="N417" s="1"/>
      <c r="O417" s="1"/>
      <c r="P417" s="229"/>
      <c r="Q417" s="1"/>
      <c r="R417" s="1"/>
      <c r="S417" s="1"/>
      <c r="T417" s="1"/>
      <c r="U417" s="1"/>
      <c r="V417" s="1"/>
      <c r="W417" s="1"/>
      <c r="X417" s="1"/>
      <c r="Y417" s="1"/>
      <c r="Z417" s="1"/>
      <c r="AA417" s="1"/>
      <c r="AB417" s="1"/>
      <c r="AC417" s="1"/>
      <c r="AD417" s="1"/>
      <c r="AE417" s="1"/>
      <c r="AF417" s="1"/>
      <c r="AG417" s="1"/>
      <c r="AH417" s="1"/>
      <c r="AI417" s="1"/>
      <c r="AJ417" s="1"/>
      <c r="AK417" s="1"/>
    </row>
    <row r="418" spans="1:37" ht="14.25" customHeight="1">
      <c r="A418" s="1"/>
      <c r="B418" s="1"/>
      <c r="C418" s="1"/>
      <c r="D418" s="1"/>
      <c r="E418" s="1"/>
      <c r="F418" s="1"/>
      <c r="G418" s="1"/>
      <c r="H418" s="1"/>
      <c r="I418" s="1"/>
      <c r="J418" s="1"/>
      <c r="K418" s="1"/>
      <c r="L418" s="1"/>
      <c r="M418" s="1"/>
      <c r="N418" s="1"/>
      <c r="O418" s="1"/>
      <c r="P418" s="229"/>
      <c r="Q418" s="1"/>
      <c r="R418" s="1"/>
      <c r="S418" s="1"/>
      <c r="T418" s="1"/>
      <c r="U418" s="1"/>
      <c r="V418" s="1"/>
      <c r="W418" s="1"/>
      <c r="X418" s="1"/>
      <c r="Y418" s="1"/>
      <c r="Z418" s="1"/>
      <c r="AA418" s="1"/>
      <c r="AB418" s="1"/>
      <c r="AC418" s="1"/>
      <c r="AD418" s="1"/>
      <c r="AE418" s="1"/>
      <c r="AF418" s="1"/>
      <c r="AG418" s="1"/>
      <c r="AH418" s="1"/>
      <c r="AI418" s="1"/>
      <c r="AJ418" s="1"/>
      <c r="AK418" s="1"/>
    </row>
    <row r="419" spans="1:37" ht="14.25" customHeight="1">
      <c r="A419" s="1"/>
      <c r="B419" s="1"/>
      <c r="C419" s="1"/>
      <c r="D419" s="1"/>
      <c r="E419" s="1"/>
      <c r="F419" s="1"/>
      <c r="G419" s="1"/>
      <c r="H419" s="1"/>
      <c r="I419" s="1"/>
      <c r="J419" s="1"/>
      <c r="K419" s="1"/>
      <c r="L419" s="1"/>
      <c r="M419" s="1"/>
      <c r="N419" s="1"/>
      <c r="O419" s="1"/>
      <c r="P419" s="229"/>
      <c r="Q419" s="1"/>
      <c r="R419" s="1"/>
      <c r="S419" s="1"/>
      <c r="T419" s="1"/>
      <c r="U419" s="1"/>
      <c r="V419" s="1"/>
      <c r="W419" s="1"/>
      <c r="X419" s="1"/>
      <c r="Y419" s="1"/>
      <c r="Z419" s="1"/>
      <c r="AA419" s="1"/>
      <c r="AB419" s="1"/>
      <c r="AC419" s="1"/>
      <c r="AD419" s="1"/>
      <c r="AE419" s="1"/>
      <c r="AF419" s="1"/>
      <c r="AG419" s="1"/>
      <c r="AH419" s="1"/>
      <c r="AI419" s="1"/>
      <c r="AJ419" s="1"/>
      <c r="AK419" s="1"/>
    </row>
    <row r="420" spans="1:37" ht="14.25" customHeight="1">
      <c r="A420" s="1"/>
      <c r="B420" s="1"/>
      <c r="C420" s="1"/>
      <c r="D420" s="1"/>
      <c r="E420" s="1"/>
      <c r="F420" s="1"/>
      <c r="G420" s="1"/>
      <c r="H420" s="1"/>
      <c r="I420" s="1"/>
      <c r="J420" s="1"/>
      <c r="K420" s="1"/>
      <c r="L420" s="1"/>
      <c r="M420" s="1"/>
      <c r="N420" s="1"/>
      <c r="O420" s="1"/>
      <c r="P420" s="229"/>
      <c r="Q420" s="1"/>
      <c r="R420" s="1"/>
      <c r="S420" s="1"/>
      <c r="T420" s="1"/>
      <c r="U420" s="1"/>
      <c r="V420" s="1"/>
      <c r="W420" s="1"/>
      <c r="X420" s="1"/>
      <c r="Y420" s="1"/>
      <c r="Z420" s="1"/>
      <c r="AA420" s="1"/>
      <c r="AB420" s="1"/>
      <c r="AC420" s="1"/>
      <c r="AD420" s="1"/>
      <c r="AE420" s="1"/>
      <c r="AF420" s="1"/>
      <c r="AG420" s="1"/>
      <c r="AH420" s="1"/>
      <c r="AI420" s="1"/>
      <c r="AJ420" s="1"/>
      <c r="AK420" s="1"/>
    </row>
    <row r="421" spans="1:37" ht="14.25" customHeight="1">
      <c r="A421" s="1"/>
      <c r="B421" s="1"/>
      <c r="C421" s="1"/>
      <c r="D421" s="1"/>
      <c r="E421" s="1"/>
      <c r="F421" s="1"/>
      <c r="G421" s="1"/>
      <c r="H421" s="1"/>
      <c r="I421" s="1"/>
      <c r="J421" s="1"/>
      <c r="K421" s="1"/>
      <c r="L421" s="1"/>
      <c r="M421" s="1"/>
      <c r="N421" s="1"/>
      <c r="O421" s="1"/>
      <c r="P421" s="229"/>
      <c r="Q421" s="1"/>
      <c r="R421" s="1"/>
      <c r="S421" s="1"/>
      <c r="T421" s="1"/>
      <c r="U421" s="1"/>
      <c r="V421" s="1"/>
      <c r="W421" s="1"/>
      <c r="X421" s="1"/>
      <c r="Y421" s="1"/>
      <c r="Z421" s="1"/>
      <c r="AA421" s="1"/>
      <c r="AB421" s="1"/>
      <c r="AC421" s="1"/>
      <c r="AD421" s="1"/>
      <c r="AE421" s="1"/>
      <c r="AF421" s="1"/>
      <c r="AG421" s="1"/>
      <c r="AH421" s="1"/>
      <c r="AI421" s="1"/>
      <c r="AJ421" s="1"/>
      <c r="AK421" s="1"/>
    </row>
    <row r="422" spans="1:37" ht="14.25" customHeight="1">
      <c r="A422" s="1"/>
      <c r="B422" s="1"/>
      <c r="C422" s="1"/>
      <c r="D422" s="1"/>
      <c r="E422" s="1"/>
      <c r="F422" s="1"/>
      <c r="G422" s="1"/>
      <c r="H422" s="1"/>
      <c r="I422" s="1"/>
      <c r="J422" s="1"/>
      <c r="K422" s="1"/>
      <c r="L422" s="1"/>
      <c r="M422" s="1"/>
      <c r="N422" s="1"/>
      <c r="O422" s="1"/>
      <c r="P422" s="229"/>
      <c r="Q422" s="1"/>
      <c r="R422" s="1"/>
      <c r="S422" s="1"/>
      <c r="T422" s="1"/>
      <c r="U422" s="1"/>
      <c r="V422" s="1"/>
      <c r="W422" s="1"/>
      <c r="X422" s="1"/>
      <c r="Y422" s="1"/>
      <c r="Z422" s="1"/>
      <c r="AA422" s="1"/>
      <c r="AB422" s="1"/>
      <c r="AC422" s="1"/>
      <c r="AD422" s="1"/>
      <c r="AE422" s="1"/>
      <c r="AF422" s="1"/>
      <c r="AG422" s="1"/>
      <c r="AH422" s="1"/>
      <c r="AI422" s="1"/>
      <c r="AJ422" s="1"/>
      <c r="AK422" s="1"/>
    </row>
    <row r="423" spans="1:37" ht="14.25" customHeight="1">
      <c r="A423" s="1"/>
      <c r="B423" s="1"/>
      <c r="C423" s="1"/>
      <c r="D423" s="1"/>
      <c r="E423" s="1"/>
      <c r="F423" s="1"/>
      <c r="G423" s="1"/>
      <c r="H423" s="1"/>
      <c r="I423" s="1"/>
      <c r="J423" s="1"/>
      <c r="K423" s="1"/>
      <c r="L423" s="1"/>
      <c r="M423" s="1"/>
      <c r="N423" s="1"/>
      <c r="O423" s="1"/>
      <c r="P423" s="229"/>
      <c r="Q423" s="1"/>
      <c r="R423" s="1"/>
      <c r="S423" s="1"/>
      <c r="T423" s="1"/>
      <c r="U423" s="1"/>
      <c r="V423" s="1"/>
      <c r="W423" s="1"/>
      <c r="X423" s="1"/>
      <c r="Y423" s="1"/>
      <c r="Z423" s="1"/>
      <c r="AA423" s="1"/>
      <c r="AB423" s="1"/>
      <c r="AC423" s="1"/>
      <c r="AD423" s="1"/>
      <c r="AE423" s="1"/>
      <c r="AF423" s="1"/>
      <c r="AG423" s="1"/>
      <c r="AH423" s="1"/>
      <c r="AI423" s="1"/>
      <c r="AJ423" s="1"/>
      <c r="AK423" s="1"/>
    </row>
    <row r="424" spans="1:37" ht="14.25" customHeight="1">
      <c r="A424" s="1"/>
      <c r="B424" s="1"/>
      <c r="C424" s="1"/>
      <c r="D424" s="1"/>
      <c r="E424" s="1"/>
      <c r="F424" s="1"/>
      <c r="G424" s="1"/>
      <c r="H424" s="1"/>
      <c r="I424" s="1"/>
      <c r="J424" s="1"/>
      <c r="K424" s="1"/>
      <c r="L424" s="1"/>
      <c r="M424" s="1"/>
      <c r="N424" s="1"/>
      <c r="O424" s="1"/>
      <c r="P424" s="229"/>
      <c r="Q424" s="1"/>
      <c r="R424" s="1"/>
      <c r="S424" s="1"/>
      <c r="T424" s="1"/>
      <c r="U424" s="1"/>
      <c r="V424" s="1"/>
      <c r="W424" s="1"/>
      <c r="X424" s="1"/>
      <c r="Y424" s="1"/>
      <c r="Z424" s="1"/>
      <c r="AA424" s="1"/>
      <c r="AB424" s="1"/>
      <c r="AC424" s="1"/>
      <c r="AD424" s="1"/>
      <c r="AE424" s="1"/>
      <c r="AF424" s="1"/>
      <c r="AG424" s="1"/>
      <c r="AH424" s="1"/>
      <c r="AI424" s="1"/>
      <c r="AJ424" s="1"/>
      <c r="AK424" s="1"/>
    </row>
    <row r="425" spans="1:37" ht="14.25" customHeight="1">
      <c r="A425" s="1"/>
      <c r="B425" s="1"/>
      <c r="C425" s="1"/>
      <c r="D425" s="1"/>
      <c r="E425" s="1"/>
      <c r="F425" s="1"/>
      <c r="G425" s="1"/>
      <c r="H425" s="1"/>
      <c r="I425" s="1"/>
      <c r="J425" s="1"/>
      <c r="K425" s="1"/>
      <c r="L425" s="1"/>
      <c r="M425" s="1"/>
      <c r="N425" s="1"/>
      <c r="O425" s="1"/>
      <c r="P425" s="229"/>
      <c r="Q425" s="1"/>
      <c r="R425" s="1"/>
      <c r="S425" s="1"/>
      <c r="T425" s="1"/>
      <c r="U425" s="1"/>
      <c r="V425" s="1"/>
      <c r="W425" s="1"/>
      <c r="X425" s="1"/>
      <c r="Y425" s="1"/>
      <c r="Z425" s="1"/>
      <c r="AA425" s="1"/>
      <c r="AB425" s="1"/>
      <c r="AC425" s="1"/>
      <c r="AD425" s="1"/>
      <c r="AE425" s="1"/>
      <c r="AF425" s="1"/>
      <c r="AG425" s="1"/>
      <c r="AH425" s="1"/>
      <c r="AI425" s="1"/>
      <c r="AJ425" s="1"/>
      <c r="AK425" s="1"/>
    </row>
    <row r="426" spans="1:37" ht="14.25" customHeight="1">
      <c r="A426" s="1"/>
      <c r="B426" s="1"/>
      <c r="C426" s="1"/>
      <c r="D426" s="1"/>
      <c r="E426" s="1"/>
      <c r="F426" s="1"/>
      <c r="G426" s="1"/>
      <c r="H426" s="1"/>
      <c r="I426" s="1"/>
      <c r="J426" s="1"/>
      <c r="K426" s="1"/>
      <c r="L426" s="1"/>
      <c r="M426" s="1"/>
      <c r="N426" s="1"/>
      <c r="O426" s="1"/>
      <c r="P426" s="229"/>
      <c r="Q426" s="1"/>
      <c r="R426" s="1"/>
      <c r="S426" s="1"/>
      <c r="T426" s="1"/>
      <c r="U426" s="1"/>
      <c r="V426" s="1"/>
      <c r="W426" s="1"/>
      <c r="X426" s="1"/>
      <c r="Y426" s="1"/>
      <c r="Z426" s="1"/>
      <c r="AA426" s="1"/>
      <c r="AB426" s="1"/>
      <c r="AC426" s="1"/>
      <c r="AD426" s="1"/>
      <c r="AE426" s="1"/>
      <c r="AF426" s="1"/>
      <c r="AG426" s="1"/>
      <c r="AH426" s="1"/>
      <c r="AI426" s="1"/>
      <c r="AJ426" s="1"/>
      <c r="AK426" s="1"/>
    </row>
    <row r="427" spans="1:37" ht="14.25" customHeight="1">
      <c r="A427" s="1"/>
      <c r="B427" s="1"/>
      <c r="C427" s="1"/>
      <c r="D427" s="1"/>
      <c r="E427" s="1"/>
      <c r="F427" s="1"/>
      <c r="G427" s="1"/>
      <c r="H427" s="1"/>
      <c r="I427" s="1"/>
      <c r="J427" s="1"/>
      <c r="K427" s="1"/>
      <c r="L427" s="1"/>
      <c r="M427" s="1"/>
      <c r="N427" s="1"/>
      <c r="O427" s="1"/>
      <c r="P427" s="229"/>
      <c r="Q427" s="1"/>
      <c r="R427" s="1"/>
      <c r="S427" s="1"/>
      <c r="T427" s="1"/>
      <c r="U427" s="1"/>
      <c r="V427" s="1"/>
      <c r="W427" s="1"/>
      <c r="X427" s="1"/>
      <c r="Y427" s="1"/>
      <c r="Z427" s="1"/>
      <c r="AA427" s="1"/>
      <c r="AB427" s="1"/>
      <c r="AC427" s="1"/>
      <c r="AD427" s="1"/>
      <c r="AE427" s="1"/>
      <c r="AF427" s="1"/>
      <c r="AG427" s="1"/>
      <c r="AH427" s="1"/>
      <c r="AI427" s="1"/>
      <c r="AJ427" s="1"/>
      <c r="AK427" s="1"/>
    </row>
    <row r="428" spans="1:37" ht="14.25" customHeight="1">
      <c r="A428" s="1"/>
      <c r="B428" s="1"/>
      <c r="C428" s="1"/>
      <c r="D428" s="1"/>
      <c r="E428" s="1"/>
      <c r="F428" s="1"/>
      <c r="G428" s="1"/>
      <c r="H428" s="1"/>
      <c r="I428" s="1"/>
      <c r="J428" s="1"/>
      <c r="K428" s="1"/>
      <c r="L428" s="1"/>
      <c r="M428" s="1"/>
      <c r="N428" s="1"/>
      <c r="O428" s="1"/>
      <c r="P428" s="229"/>
      <c r="Q428" s="1"/>
      <c r="R428" s="1"/>
      <c r="S428" s="1"/>
      <c r="T428" s="1"/>
      <c r="U428" s="1"/>
      <c r="V428" s="1"/>
      <c r="W428" s="1"/>
      <c r="X428" s="1"/>
      <c r="Y428" s="1"/>
      <c r="Z428" s="1"/>
      <c r="AA428" s="1"/>
      <c r="AB428" s="1"/>
      <c r="AC428" s="1"/>
      <c r="AD428" s="1"/>
      <c r="AE428" s="1"/>
      <c r="AF428" s="1"/>
      <c r="AG428" s="1"/>
      <c r="AH428" s="1"/>
      <c r="AI428" s="1"/>
      <c r="AJ428" s="1"/>
      <c r="AK428" s="1"/>
    </row>
    <row r="429" spans="1:37" ht="14.25" customHeight="1">
      <c r="A429" s="1"/>
      <c r="B429" s="1"/>
      <c r="C429" s="1"/>
      <c r="D429" s="1"/>
      <c r="E429" s="1"/>
      <c r="F429" s="1"/>
      <c r="G429" s="1"/>
      <c r="H429" s="1"/>
      <c r="I429" s="1"/>
      <c r="J429" s="1"/>
      <c r="K429" s="1"/>
      <c r="L429" s="1"/>
      <c r="M429" s="1"/>
      <c r="N429" s="1"/>
      <c r="O429" s="1"/>
      <c r="P429" s="229"/>
      <c r="Q429" s="1"/>
      <c r="R429" s="1"/>
      <c r="S429" s="1"/>
      <c r="T429" s="1"/>
      <c r="U429" s="1"/>
      <c r="V429" s="1"/>
      <c r="W429" s="1"/>
      <c r="X429" s="1"/>
      <c r="Y429" s="1"/>
      <c r="Z429" s="1"/>
      <c r="AA429" s="1"/>
      <c r="AB429" s="1"/>
      <c r="AC429" s="1"/>
      <c r="AD429" s="1"/>
      <c r="AE429" s="1"/>
      <c r="AF429" s="1"/>
      <c r="AG429" s="1"/>
      <c r="AH429" s="1"/>
      <c r="AI429" s="1"/>
      <c r="AJ429" s="1"/>
      <c r="AK429" s="1"/>
    </row>
    <row r="430" spans="1:37" ht="14.25" customHeight="1">
      <c r="A430" s="1"/>
      <c r="B430" s="1"/>
      <c r="C430" s="1"/>
      <c r="D430" s="1"/>
      <c r="E430" s="1"/>
      <c r="F430" s="1"/>
      <c r="G430" s="1"/>
      <c r="H430" s="1"/>
      <c r="I430" s="1"/>
      <c r="J430" s="1"/>
      <c r="K430" s="1"/>
      <c r="L430" s="1"/>
      <c r="M430" s="1"/>
      <c r="N430" s="1"/>
      <c r="O430" s="1"/>
      <c r="P430" s="229"/>
      <c r="Q430" s="1"/>
      <c r="R430" s="1"/>
      <c r="S430" s="1"/>
      <c r="T430" s="1"/>
      <c r="U430" s="1"/>
      <c r="V430" s="1"/>
      <c r="W430" s="1"/>
      <c r="X430" s="1"/>
      <c r="Y430" s="1"/>
      <c r="Z430" s="1"/>
      <c r="AA430" s="1"/>
      <c r="AB430" s="1"/>
      <c r="AC430" s="1"/>
      <c r="AD430" s="1"/>
      <c r="AE430" s="1"/>
      <c r="AF430" s="1"/>
      <c r="AG430" s="1"/>
      <c r="AH430" s="1"/>
      <c r="AI430" s="1"/>
      <c r="AJ430" s="1"/>
      <c r="AK430" s="1"/>
    </row>
    <row r="431" spans="1:37" ht="14.25" customHeight="1">
      <c r="A431" s="1"/>
      <c r="B431" s="1"/>
      <c r="C431" s="1"/>
      <c r="D431" s="1"/>
      <c r="E431" s="1"/>
      <c r="F431" s="1"/>
      <c r="G431" s="1"/>
      <c r="H431" s="1"/>
      <c r="I431" s="1"/>
      <c r="J431" s="1"/>
      <c r="K431" s="1"/>
      <c r="L431" s="1"/>
      <c r="M431" s="1"/>
      <c r="N431" s="1"/>
      <c r="O431" s="1"/>
      <c r="P431" s="229"/>
      <c r="Q431" s="1"/>
      <c r="R431" s="1"/>
      <c r="S431" s="1"/>
      <c r="T431" s="1"/>
      <c r="U431" s="1"/>
      <c r="V431" s="1"/>
      <c r="W431" s="1"/>
      <c r="X431" s="1"/>
      <c r="Y431" s="1"/>
      <c r="Z431" s="1"/>
      <c r="AA431" s="1"/>
      <c r="AB431" s="1"/>
      <c r="AC431" s="1"/>
      <c r="AD431" s="1"/>
      <c r="AE431" s="1"/>
      <c r="AF431" s="1"/>
      <c r="AG431" s="1"/>
      <c r="AH431" s="1"/>
      <c r="AI431" s="1"/>
      <c r="AJ431" s="1"/>
      <c r="AK431" s="1"/>
    </row>
    <row r="432" spans="1:37" ht="14.25" customHeight="1">
      <c r="A432" s="1"/>
      <c r="B432" s="1"/>
      <c r="C432" s="1"/>
      <c r="D432" s="1"/>
      <c r="E432" s="1"/>
      <c r="F432" s="1"/>
      <c r="G432" s="1"/>
      <c r="H432" s="1"/>
      <c r="I432" s="1"/>
      <c r="J432" s="1"/>
      <c r="K432" s="1"/>
      <c r="L432" s="1"/>
      <c r="M432" s="1"/>
      <c r="N432" s="1"/>
      <c r="O432" s="1"/>
      <c r="P432" s="229"/>
      <c r="Q432" s="1"/>
      <c r="R432" s="1"/>
      <c r="S432" s="1"/>
      <c r="T432" s="1"/>
      <c r="U432" s="1"/>
      <c r="V432" s="1"/>
      <c r="W432" s="1"/>
      <c r="X432" s="1"/>
      <c r="Y432" s="1"/>
      <c r="Z432" s="1"/>
      <c r="AA432" s="1"/>
      <c r="AB432" s="1"/>
      <c r="AC432" s="1"/>
      <c r="AD432" s="1"/>
      <c r="AE432" s="1"/>
      <c r="AF432" s="1"/>
      <c r="AG432" s="1"/>
      <c r="AH432" s="1"/>
      <c r="AI432" s="1"/>
      <c r="AJ432" s="1"/>
      <c r="AK432" s="1"/>
    </row>
    <row r="433" spans="1:37" ht="14.25" customHeight="1">
      <c r="A433" s="1"/>
      <c r="B433" s="1"/>
      <c r="C433" s="1"/>
      <c r="D433" s="1"/>
      <c r="E433" s="1"/>
      <c r="F433" s="1"/>
      <c r="G433" s="1"/>
      <c r="H433" s="1"/>
      <c r="I433" s="1"/>
      <c r="J433" s="1"/>
      <c r="K433" s="1"/>
      <c r="L433" s="1"/>
      <c r="M433" s="1"/>
      <c r="N433" s="1"/>
      <c r="O433" s="1"/>
      <c r="P433" s="229"/>
      <c r="Q433" s="1"/>
      <c r="R433" s="1"/>
      <c r="S433" s="1"/>
      <c r="T433" s="1"/>
      <c r="U433" s="1"/>
      <c r="V433" s="1"/>
      <c r="W433" s="1"/>
      <c r="X433" s="1"/>
      <c r="Y433" s="1"/>
      <c r="Z433" s="1"/>
      <c r="AA433" s="1"/>
      <c r="AB433" s="1"/>
      <c r="AC433" s="1"/>
      <c r="AD433" s="1"/>
      <c r="AE433" s="1"/>
      <c r="AF433" s="1"/>
      <c r="AG433" s="1"/>
      <c r="AH433" s="1"/>
      <c r="AI433" s="1"/>
      <c r="AJ433" s="1"/>
      <c r="AK433" s="1"/>
    </row>
    <row r="434" spans="1:37" ht="14.25" customHeight="1">
      <c r="A434" s="1"/>
      <c r="B434" s="1"/>
      <c r="C434" s="1"/>
      <c r="D434" s="1"/>
      <c r="E434" s="1"/>
      <c r="F434" s="1"/>
      <c r="G434" s="1"/>
      <c r="H434" s="1"/>
      <c r="I434" s="1"/>
      <c r="J434" s="1"/>
      <c r="K434" s="1"/>
      <c r="L434" s="1"/>
      <c r="M434" s="1"/>
      <c r="N434" s="1"/>
      <c r="O434" s="1"/>
      <c r="P434" s="229"/>
      <c r="Q434" s="1"/>
      <c r="R434" s="1"/>
      <c r="S434" s="1"/>
      <c r="T434" s="1"/>
      <c r="U434" s="1"/>
      <c r="V434" s="1"/>
      <c r="W434" s="1"/>
      <c r="X434" s="1"/>
      <c r="Y434" s="1"/>
      <c r="Z434" s="1"/>
      <c r="AA434" s="1"/>
      <c r="AB434" s="1"/>
      <c r="AC434" s="1"/>
      <c r="AD434" s="1"/>
      <c r="AE434" s="1"/>
      <c r="AF434" s="1"/>
      <c r="AG434" s="1"/>
      <c r="AH434" s="1"/>
      <c r="AI434" s="1"/>
      <c r="AJ434" s="1"/>
      <c r="AK434" s="1"/>
    </row>
    <row r="435" spans="1:37" ht="14.25" customHeight="1">
      <c r="A435" s="1"/>
      <c r="B435" s="1"/>
      <c r="C435" s="1"/>
      <c r="D435" s="1"/>
      <c r="E435" s="1"/>
      <c r="F435" s="1"/>
      <c r="G435" s="1"/>
      <c r="H435" s="1"/>
      <c r="I435" s="1"/>
      <c r="J435" s="1"/>
      <c r="K435" s="1"/>
      <c r="L435" s="1"/>
      <c r="M435" s="1"/>
      <c r="N435" s="1"/>
      <c r="O435" s="1"/>
      <c r="P435" s="229"/>
      <c r="Q435" s="1"/>
      <c r="R435" s="1"/>
      <c r="S435" s="1"/>
      <c r="T435" s="1"/>
      <c r="U435" s="1"/>
      <c r="V435" s="1"/>
      <c r="W435" s="1"/>
      <c r="X435" s="1"/>
      <c r="Y435" s="1"/>
      <c r="Z435" s="1"/>
      <c r="AA435" s="1"/>
      <c r="AB435" s="1"/>
      <c r="AC435" s="1"/>
      <c r="AD435" s="1"/>
      <c r="AE435" s="1"/>
      <c r="AF435" s="1"/>
      <c r="AG435" s="1"/>
      <c r="AH435" s="1"/>
      <c r="AI435" s="1"/>
      <c r="AJ435" s="1"/>
      <c r="AK435" s="1"/>
    </row>
    <row r="436" spans="1:37" ht="14.25" customHeight="1">
      <c r="A436" s="1"/>
      <c r="B436" s="1"/>
      <c r="C436" s="1"/>
      <c r="D436" s="1"/>
      <c r="E436" s="1"/>
      <c r="F436" s="1"/>
      <c r="G436" s="1"/>
      <c r="H436" s="1"/>
      <c r="I436" s="1"/>
      <c r="J436" s="1"/>
      <c r="K436" s="1"/>
      <c r="L436" s="1"/>
      <c r="M436" s="1"/>
      <c r="N436" s="1"/>
      <c r="O436" s="1"/>
      <c r="P436" s="229"/>
      <c r="Q436" s="1"/>
      <c r="R436" s="1"/>
      <c r="S436" s="1"/>
      <c r="T436" s="1"/>
      <c r="U436" s="1"/>
      <c r="V436" s="1"/>
      <c r="W436" s="1"/>
      <c r="X436" s="1"/>
      <c r="Y436" s="1"/>
      <c r="Z436" s="1"/>
      <c r="AA436" s="1"/>
      <c r="AB436" s="1"/>
      <c r="AC436" s="1"/>
      <c r="AD436" s="1"/>
      <c r="AE436" s="1"/>
      <c r="AF436" s="1"/>
      <c r="AG436" s="1"/>
      <c r="AH436" s="1"/>
      <c r="AI436" s="1"/>
      <c r="AJ436" s="1"/>
      <c r="AK436" s="1"/>
    </row>
    <row r="437" spans="1:37" ht="14.25" customHeight="1">
      <c r="A437" s="1"/>
      <c r="B437" s="1"/>
      <c r="C437" s="1"/>
      <c r="D437" s="1"/>
      <c r="E437" s="1"/>
      <c r="F437" s="1"/>
      <c r="G437" s="1"/>
      <c r="H437" s="1"/>
      <c r="I437" s="1"/>
      <c r="J437" s="1"/>
      <c r="K437" s="1"/>
      <c r="L437" s="1"/>
      <c r="M437" s="1"/>
      <c r="N437" s="1"/>
      <c r="O437" s="1"/>
      <c r="P437" s="229"/>
      <c r="Q437" s="1"/>
      <c r="R437" s="1"/>
      <c r="S437" s="1"/>
      <c r="T437" s="1"/>
      <c r="U437" s="1"/>
      <c r="V437" s="1"/>
      <c r="W437" s="1"/>
      <c r="X437" s="1"/>
      <c r="Y437" s="1"/>
      <c r="Z437" s="1"/>
      <c r="AA437" s="1"/>
      <c r="AB437" s="1"/>
      <c r="AC437" s="1"/>
      <c r="AD437" s="1"/>
      <c r="AE437" s="1"/>
      <c r="AF437" s="1"/>
      <c r="AG437" s="1"/>
      <c r="AH437" s="1"/>
      <c r="AI437" s="1"/>
      <c r="AJ437" s="1"/>
      <c r="AK437" s="1"/>
    </row>
    <row r="438" spans="1:37" ht="14.25" customHeight="1">
      <c r="A438" s="1"/>
      <c r="B438" s="1"/>
      <c r="C438" s="1"/>
      <c r="D438" s="1"/>
      <c r="E438" s="1"/>
      <c r="F438" s="1"/>
      <c r="G438" s="1"/>
      <c r="H438" s="1"/>
      <c r="I438" s="1"/>
      <c r="J438" s="1"/>
      <c r="K438" s="1"/>
      <c r="L438" s="1"/>
      <c r="M438" s="1"/>
      <c r="N438" s="1"/>
      <c r="O438" s="1"/>
      <c r="P438" s="229"/>
      <c r="Q438" s="1"/>
      <c r="R438" s="1"/>
      <c r="S438" s="1"/>
      <c r="T438" s="1"/>
      <c r="U438" s="1"/>
      <c r="V438" s="1"/>
      <c r="W438" s="1"/>
      <c r="X438" s="1"/>
      <c r="Y438" s="1"/>
      <c r="Z438" s="1"/>
      <c r="AA438" s="1"/>
      <c r="AB438" s="1"/>
      <c r="AC438" s="1"/>
      <c r="AD438" s="1"/>
      <c r="AE438" s="1"/>
      <c r="AF438" s="1"/>
      <c r="AG438" s="1"/>
      <c r="AH438" s="1"/>
      <c r="AI438" s="1"/>
      <c r="AJ438" s="1"/>
      <c r="AK438" s="1"/>
    </row>
    <row r="439" spans="1:37" ht="14.25" customHeight="1">
      <c r="A439" s="1"/>
      <c r="B439" s="1"/>
      <c r="C439" s="1"/>
      <c r="D439" s="1"/>
      <c r="E439" s="1"/>
      <c r="F439" s="1"/>
      <c r="G439" s="1"/>
      <c r="H439" s="1"/>
      <c r="I439" s="1"/>
      <c r="J439" s="1"/>
      <c r="K439" s="1"/>
      <c r="L439" s="1"/>
      <c r="M439" s="1"/>
      <c r="N439" s="1"/>
      <c r="O439" s="1"/>
      <c r="P439" s="229"/>
      <c r="Q439" s="1"/>
      <c r="R439" s="1"/>
      <c r="S439" s="1"/>
      <c r="T439" s="1"/>
      <c r="U439" s="1"/>
      <c r="V439" s="1"/>
      <c r="W439" s="1"/>
      <c r="X439" s="1"/>
      <c r="Y439" s="1"/>
      <c r="Z439" s="1"/>
      <c r="AA439" s="1"/>
      <c r="AB439" s="1"/>
      <c r="AC439" s="1"/>
      <c r="AD439" s="1"/>
      <c r="AE439" s="1"/>
      <c r="AF439" s="1"/>
      <c r="AG439" s="1"/>
      <c r="AH439" s="1"/>
      <c r="AI439" s="1"/>
      <c r="AJ439" s="1"/>
      <c r="AK439" s="1"/>
    </row>
    <row r="440" spans="1:37" ht="14.25" customHeight="1">
      <c r="A440" s="1"/>
      <c r="B440" s="1"/>
      <c r="C440" s="1"/>
      <c r="D440" s="1"/>
      <c r="E440" s="1"/>
      <c r="F440" s="1"/>
      <c r="G440" s="1"/>
      <c r="H440" s="1"/>
      <c r="I440" s="1"/>
      <c r="J440" s="1"/>
      <c r="K440" s="1"/>
      <c r="L440" s="1"/>
      <c r="M440" s="1"/>
      <c r="N440" s="1"/>
      <c r="O440" s="1"/>
      <c r="P440" s="229"/>
      <c r="Q440" s="1"/>
      <c r="R440" s="1"/>
      <c r="S440" s="1"/>
      <c r="T440" s="1"/>
      <c r="U440" s="1"/>
      <c r="V440" s="1"/>
      <c r="W440" s="1"/>
      <c r="X440" s="1"/>
      <c r="Y440" s="1"/>
      <c r="Z440" s="1"/>
      <c r="AA440" s="1"/>
      <c r="AB440" s="1"/>
      <c r="AC440" s="1"/>
      <c r="AD440" s="1"/>
      <c r="AE440" s="1"/>
      <c r="AF440" s="1"/>
      <c r="AG440" s="1"/>
      <c r="AH440" s="1"/>
      <c r="AI440" s="1"/>
      <c r="AJ440" s="1"/>
      <c r="AK440" s="1"/>
    </row>
    <row r="441" spans="1:37" ht="14.25" customHeight="1">
      <c r="A441" s="1"/>
      <c r="B441" s="1"/>
      <c r="C441" s="1"/>
      <c r="D441" s="1"/>
      <c r="E441" s="1"/>
      <c r="F441" s="1"/>
      <c r="G441" s="1"/>
      <c r="H441" s="1"/>
      <c r="I441" s="1"/>
      <c r="J441" s="1"/>
      <c r="K441" s="1"/>
      <c r="L441" s="1"/>
      <c r="M441" s="1"/>
      <c r="N441" s="1"/>
      <c r="O441" s="1"/>
      <c r="P441" s="229"/>
      <c r="Q441" s="1"/>
      <c r="R441" s="1"/>
      <c r="S441" s="1"/>
      <c r="T441" s="1"/>
      <c r="U441" s="1"/>
      <c r="V441" s="1"/>
      <c r="W441" s="1"/>
      <c r="X441" s="1"/>
      <c r="Y441" s="1"/>
      <c r="Z441" s="1"/>
      <c r="AA441" s="1"/>
      <c r="AB441" s="1"/>
      <c r="AC441" s="1"/>
      <c r="AD441" s="1"/>
      <c r="AE441" s="1"/>
      <c r="AF441" s="1"/>
      <c r="AG441" s="1"/>
      <c r="AH441" s="1"/>
      <c r="AI441" s="1"/>
      <c r="AJ441" s="1"/>
      <c r="AK441" s="1"/>
    </row>
    <row r="442" spans="1:37" ht="14.25" customHeight="1">
      <c r="A442" s="1"/>
      <c r="B442" s="1"/>
      <c r="C442" s="1"/>
      <c r="D442" s="1"/>
      <c r="E442" s="1"/>
      <c r="F442" s="1"/>
      <c r="G442" s="1"/>
      <c r="H442" s="1"/>
      <c r="I442" s="1"/>
      <c r="J442" s="1"/>
      <c r="K442" s="1"/>
      <c r="L442" s="1"/>
      <c r="M442" s="1"/>
      <c r="N442" s="1"/>
      <c r="O442" s="1"/>
      <c r="P442" s="229"/>
      <c r="Q442" s="1"/>
      <c r="R442" s="1"/>
      <c r="S442" s="1"/>
      <c r="T442" s="1"/>
      <c r="U442" s="1"/>
      <c r="V442" s="1"/>
      <c r="W442" s="1"/>
      <c r="X442" s="1"/>
      <c r="Y442" s="1"/>
      <c r="Z442" s="1"/>
      <c r="AA442" s="1"/>
      <c r="AB442" s="1"/>
      <c r="AC442" s="1"/>
      <c r="AD442" s="1"/>
      <c r="AE442" s="1"/>
      <c r="AF442" s="1"/>
      <c r="AG442" s="1"/>
      <c r="AH442" s="1"/>
      <c r="AI442" s="1"/>
      <c r="AJ442" s="1"/>
      <c r="AK442" s="1"/>
    </row>
    <row r="443" spans="1:37" ht="14.25" customHeight="1">
      <c r="A443" s="1"/>
      <c r="B443" s="1"/>
      <c r="C443" s="1"/>
      <c r="D443" s="1"/>
      <c r="E443" s="1"/>
      <c r="F443" s="1"/>
      <c r="G443" s="1"/>
      <c r="H443" s="1"/>
      <c r="I443" s="1"/>
      <c r="J443" s="1"/>
      <c r="K443" s="1"/>
      <c r="L443" s="1"/>
      <c r="M443" s="1"/>
      <c r="N443" s="1"/>
      <c r="O443" s="1"/>
      <c r="P443" s="229"/>
      <c r="Q443" s="1"/>
      <c r="R443" s="1"/>
      <c r="S443" s="1"/>
      <c r="T443" s="1"/>
      <c r="U443" s="1"/>
      <c r="V443" s="1"/>
      <c r="W443" s="1"/>
      <c r="X443" s="1"/>
      <c r="Y443" s="1"/>
      <c r="Z443" s="1"/>
      <c r="AA443" s="1"/>
      <c r="AB443" s="1"/>
      <c r="AC443" s="1"/>
      <c r="AD443" s="1"/>
      <c r="AE443" s="1"/>
      <c r="AF443" s="1"/>
      <c r="AG443" s="1"/>
      <c r="AH443" s="1"/>
      <c r="AI443" s="1"/>
      <c r="AJ443" s="1"/>
      <c r="AK443" s="1"/>
    </row>
    <row r="444" spans="1:37" ht="14.25" customHeight="1">
      <c r="A444" s="1"/>
      <c r="B444" s="1"/>
      <c r="C444" s="1"/>
      <c r="D444" s="1"/>
      <c r="E444" s="1"/>
      <c r="F444" s="1"/>
      <c r="G444" s="1"/>
      <c r="H444" s="1"/>
      <c r="I444" s="1"/>
      <c r="J444" s="1"/>
      <c r="K444" s="1"/>
      <c r="L444" s="1"/>
      <c r="M444" s="1"/>
      <c r="N444" s="1"/>
      <c r="O444" s="1"/>
      <c r="P444" s="229"/>
      <c r="Q444" s="1"/>
      <c r="R444" s="1"/>
      <c r="S444" s="1"/>
      <c r="T444" s="1"/>
      <c r="U444" s="1"/>
      <c r="V444" s="1"/>
      <c r="W444" s="1"/>
      <c r="X444" s="1"/>
      <c r="Y444" s="1"/>
      <c r="Z444" s="1"/>
      <c r="AA444" s="1"/>
      <c r="AB444" s="1"/>
      <c r="AC444" s="1"/>
      <c r="AD444" s="1"/>
      <c r="AE444" s="1"/>
      <c r="AF444" s="1"/>
      <c r="AG444" s="1"/>
      <c r="AH444" s="1"/>
      <c r="AI444" s="1"/>
      <c r="AJ444" s="1"/>
      <c r="AK444" s="1"/>
    </row>
    <row r="445" spans="1:37" ht="14.25" customHeight="1">
      <c r="A445" s="1"/>
      <c r="B445" s="1"/>
      <c r="C445" s="1"/>
      <c r="D445" s="1"/>
      <c r="E445" s="1"/>
      <c r="F445" s="1"/>
      <c r="G445" s="1"/>
      <c r="H445" s="1"/>
      <c r="I445" s="1"/>
      <c r="J445" s="1"/>
      <c r="K445" s="1"/>
      <c r="L445" s="1"/>
      <c r="M445" s="1"/>
      <c r="N445" s="1"/>
      <c r="O445" s="1"/>
      <c r="P445" s="229"/>
      <c r="Q445" s="1"/>
      <c r="R445" s="1"/>
      <c r="S445" s="1"/>
      <c r="T445" s="1"/>
      <c r="U445" s="1"/>
      <c r="V445" s="1"/>
      <c r="W445" s="1"/>
      <c r="X445" s="1"/>
      <c r="Y445" s="1"/>
      <c r="Z445" s="1"/>
      <c r="AA445" s="1"/>
      <c r="AB445" s="1"/>
      <c r="AC445" s="1"/>
      <c r="AD445" s="1"/>
      <c r="AE445" s="1"/>
      <c r="AF445" s="1"/>
      <c r="AG445" s="1"/>
      <c r="AH445" s="1"/>
      <c r="AI445" s="1"/>
      <c r="AJ445" s="1"/>
      <c r="AK445" s="1"/>
    </row>
    <row r="446" spans="1:37" ht="14.25" customHeight="1">
      <c r="A446" s="1"/>
      <c r="B446" s="1"/>
      <c r="C446" s="1"/>
      <c r="D446" s="1"/>
      <c r="E446" s="1"/>
      <c r="F446" s="1"/>
      <c r="G446" s="1"/>
      <c r="H446" s="1"/>
      <c r="I446" s="1"/>
      <c r="J446" s="1"/>
      <c r="K446" s="1"/>
      <c r="L446" s="1"/>
      <c r="M446" s="1"/>
      <c r="N446" s="1"/>
      <c r="O446" s="1"/>
      <c r="P446" s="229"/>
      <c r="Q446" s="1"/>
      <c r="R446" s="1"/>
      <c r="S446" s="1"/>
      <c r="T446" s="1"/>
      <c r="U446" s="1"/>
      <c r="V446" s="1"/>
      <c r="W446" s="1"/>
      <c r="X446" s="1"/>
      <c r="Y446" s="1"/>
      <c r="Z446" s="1"/>
      <c r="AA446" s="1"/>
      <c r="AB446" s="1"/>
      <c r="AC446" s="1"/>
      <c r="AD446" s="1"/>
      <c r="AE446" s="1"/>
      <c r="AF446" s="1"/>
      <c r="AG446" s="1"/>
      <c r="AH446" s="1"/>
      <c r="AI446" s="1"/>
      <c r="AJ446" s="1"/>
      <c r="AK446" s="1"/>
    </row>
    <row r="447" spans="1:37" ht="14.25" customHeight="1">
      <c r="A447" s="1"/>
      <c r="B447" s="1"/>
      <c r="C447" s="1"/>
      <c r="D447" s="1"/>
      <c r="E447" s="1"/>
      <c r="F447" s="1"/>
      <c r="G447" s="1"/>
      <c r="H447" s="1"/>
      <c r="I447" s="1"/>
      <c r="J447" s="1"/>
      <c r="K447" s="1"/>
      <c r="L447" s="1"/>
      <c r="M447" s="1"/>
      <c r="N447" s="1"/>
      <c r="O447" s="1"/>
      <c r="P447" s="229"/>
      <c r="Q447" s="1"/>
      <c r="R447" s="1"/>
      <c r="S447" s="1"/>
      <c r="T447" s="1"/>
      <c r="U447" s="1"/>
      <c r="V447" s="1"/>
      <c r="W447" s="1"/>
      <c r="X447" s="1"/>
      <c r="Y447" s="1"/>
      <c r="Z447" s="1"/>
      <c r="AA447" s="1"/>
      <c r="AB447" s="1"/>
      <c r="AC447" s="1"/>
      <c r="AD447" s="1"/>
      <c r="AE447" s="1"/>
      <c r="AF447" s="1"/>
      <c r="AG447" s="1"/>
      <c r="AH447" s="1"/>
      <c r="AI447" s="1"/>
      <c r="AJ447" s="1"/>
      <c r="AK447" s="1"/>
    </row>
    <row r="448" spans="1:37" ht="14.25" customHeight="1">
      <c r="A448" s="1"/>
      <c r="B448" s="1"/>
      <c r="C448" s="1"/>
      <c r="D448" s="1"/>
      <c r="E448" s="1"/>
      <c r="F448" s="1"/>
      <c r="G448" s="1"/>
      <c r="H448" s="1"/>
      <c r="I448" s="1"/>
      <c r="J448" s="1"/>
      <c r="K448" s="1"/>
      <c r="L448" s="1"/>
      <c r="M448" s="1"/>
      <c r="N448" s="1"/>
      <c r="O448" s="1"/>
      <c r="P448" s="229"/>
      <c r="Q448" s="1"/>
      <c r="R448" s="1"/>
      <c r="S448" s="1"/>
      <c r="T448" s="1"/>
      <c r="U448" s="1"/>
      <c r="V448" s="1"/>
      <c r="W448" s="1"/>
      <c r="X448" s="1"/>
      <c r="Y448" s="1"/>
      <c r="Z448" s="1"/>
      <c r="AA448" s="1"/>
      <c r="AB448" s="1"/>
      <c r="AC448" s="1"/>
      <c r="AD448" s="1"/>
      <c r="AE448" s="1"/>
      <c r="AF448" s="1"/>
      <c r="AG448" s="1"/>
      <c r="AH448" s="1"/>
      <c r="AI448" s="1"/>
      <c r="AJ448" s="1"/>
      <c r="AK448" s="1"/>
    </row>
    <row r="449" spans="1:37" ht="14.25" customHeight="1">
      <c r="A449" s="1"/>
      <c r="B449" s="1"/>
      <c r="C449" s="1"/>
      <c r="D449" s="1"/>
      <c r="E449" s="1"/>
      <c r="F449" s="1"/>
      <c r="G449" s="1"/>
      <c r="H449" s="1"/>
      <c r="I449" s="1"/>
      <c r="J449" s="1"/>
      <c r="K449" s="1"/>
      <c r="L449" s="1"/>
      <c r="M449" s="1"/>
      <c r="N449" s="1"/>
      <c r="O449" s="1"/>
      <c r="P449" s="229"/>
      <c r="Q449" s="1"/>
      <c r="R449" s="1"/>
      <c r="S449" s="1"/>
      <c r="T449" s="1"/>
      <c r="U449" s="1"/>
      <c r="V449" s="1"/>
      <c r="W449" s="1"/>
      <c r="X449" s="1"/>
      <c r="Y449" s="1"/>
      <c r="Z449" s="1"/>
      <c r="AA449" s="1"/>
      <c r="AB449" s="1"/>
      <c r="AC449" s="1"/>
      <c r="AD449" s="1"/>
      <c r="AE449" s="1"/>
      <c r="AF449" s="1"/>
      <c r="AG449" s="1"/>
      <c r="AH449" s="1"/>
      <c r="AI449" s="1"/>
      <c r="AJ449" s="1"/>
      <c r="AK449" s="1"/>
    </row>
    <row r="450" spans="1:37" ht="14.25" customHeight="1">
      <c r="A450" s="1"/>
      <c r="B450" s="1"/>
      <c r="C450" s="1"/>
      <c r="D450" s="1"/>
      <c r="E450" s="1"/>
      <c r="F450" s="1"/>
      <c r="G450" s="1"/>
      <c r="H450" s="1"/>
      <c r="I450" s="1"/>
      <c r="J450" s="1"/>
      <c r="K450" s="1"/>
      <c r="L450" s="1"/>
      <c r="M450" s="1"/>
      <c r="N450" s="1"/>
      <c r="O450" s="1"/>
      <c r="P450" s="229"/>
      <c r="Q450" s="1"/>
      <c r="R450" s="1"/>
      <c r="S450" s="1"/>
      <c r="T450" s="1"/>
      <c r="U450" s="1"/>
      <c r="V450" s="1"/>
      <c r="W450" s="1"/>
      <c r="X450" s="1"/>
      <c r="Y450" s="1"/>
      <c r="Z450" s="1"/>
      <c r="AA450" s="1"/>
      <c r="AB450" s="1"/>
      <c r="AC450" s="1"/>
      <c r="AD450" s="1"/>
      <c r="AE450" s="1"/>
      <c r="AF450" s="1"/>
      <c r="AG450" s="1"/>
      <c r="AH450" s="1"/>
      <c r="AI450" s="1"/>
      <c r="AJ450" s="1"/>
      <c r="AK450" s="1"/>
    </row>
    <row r="451" spans="1:37" ht="14.25" customHeight="1">
      <c r="A451" s="1"/>
      <c r="B451" s="1"/>
      <c r="C451" s="1"/>
      <c r="D451" s="1"/>
      <c r="E451" s="1"/>
      <c r="F451" s="1"/>
      <c r="G451" s="1"/>
      <c r="H451" s="1"/>
      <c r="I451" s="1"/>
      <c r="J451" s="1"/>
      <c r="K451" s="1"/>
      <c r="L451" s="1"/>
      <c r="M451" s="1"/>
      <c r="N451" s="1"/>
      <c r="O451" s="1"/>
      <c r="P451" s="229"/>
      <c r="Q451" s="1"/>
      <c r="R451" s="1"/>
      <c r="S451" s="1"/>
      <c r="T451" s="1"/>
      <c r="U451" s="1"/>
      <c r="V451" s="1"/>
      <c r="W451" s="1"/>
      <c r="X451" s="1"/>
      <c r="Y451" s="1"/>
      <c r="Z451" s="1"/>
      <c r="AA451" s="1"/>
      <c r="AB451" s="1"/>
      <c r="AC451" s="1"/>
      <c r="AD451" s="1"/>
      <c r="AE451" s="1"/>
      <c r="AF451" s="1"/>
      <c r="AG451" s="1"/>
      <c r="AH451" s="1"/>
      <c r="AI451" s="1"/>
      <c r="AJ451" s="1"/>
      <c r="AK451" s="1"/>
    </row>
    <row r="452" spans="1:37" ht="14.25" customHeight="1">
      <c r="A452" s="1"/>
      <c r="B452" s="1"/>
      <c r="C452" s="1"/>
      <c r="D452" s="1"/>
      <c r="E452" s="1"/>
      <c r="F452" s="1"/>
      <c r="G452" s="1"/>
      <c r="H452" s="1"/>
      <c r="I452" s="1"/>
      <c r="J452" s="1"/>
      <c r="K452" s="1"/>
      <c r="L452" s="1"/>
      <c r="M452" s="1"/>
      <c r="N452" s="1"/>
      <c r="O452" s="1"/>
      <c r="P452" s="229"/>
      <c r="Q452" s="1"/>
      <c r="R452" s="1"/>
      <c r="S452" s="1"/>
      <c r="T452" s="1"/>
      <c r="U452" s="1"/>
      <c r="V452" s="1"/>
      <c r="W452" s="1"/>
      <c r="X452" s="1"/>
      <c r="Y452" s="1"/>
      <c r="Z452" s="1"/>
      <c r="AA452" s="1"/>
      <c r="AB452" s="1"/>
      <c r="AC452" s="1"/>
      <c r="AD452" s="1"/>
      <c r="AE452" s="1"/>
      <c r="AF452" s="1"/>
      <c r="AG452" s="1"/>
      <c r="AH452" s="1"/>
      <c r="AI452" s="1"/>
      <c r="AJ452" s="1"/>
      <c r="AK452" s="1"/>
    </row>
    <row r="453" spans="1:37" ht="14.25" customHeight="1">
      <c r="A453" s="1"/>
      <c r="B453" s="1"/>
      <c r="C453" s="1"/>
      <c r="D453" s="1"/>
      <c r="E453" s="1"/>
      <c r="F453" s="1"/>
      <c r="G453" s="1"/>
      <c r="H453" s="1"/>
      <c r="I453" s="1"/>
      <c r="J453" s="1"/>
      <c r="K453" s="1"/>
      <c r="L453" s="1"/>
      <c r="M453" s="1"/>
      <c r="N453" s="1"/>
      <c r="O453" s="1"/>
      <c r="P453" s="229"/>
      <c r="Q453" s="1"/>
      <c r="R453" s="1"/>
      <c r="S453" s="1"/>
      <c r="T453" s="1"/>
      <c r="U453" s="1"/>
      <c r="V453" s="1"/>
      <c r="W453" s="1"/>
      <c r="X453" s="1"/>
      <c r="Y453" s="1"/>
      <c r="Z453" s="1"/>
      <c r="AA453" s="1"/>
      <c r="AB453" s="1"/>
      <c r="AC453" s="1"/>
      <c r="AD453" s="1"/>
      <c r="AE453" s="1"/>
      <c r="AF453" s="1"/>
      <c r="AG453" s="1"/>
      <c r="AH453" s="1"/>
      <c r="AI453" s="1"/>
      <c r="AJ453" s="1"/>
      <c r="AK453" s="1"/>
    </row>
    <row r="454" spans="1:37" ht="14.25" customHeight="1">
      <c r="A454" s="1"/>
      <c r="B454" s="1"/>
      <c r="C454" s="1"/>
      <c r="D454" s="1"/>
      <c r="E454" s="1"/>
      <c r="F454" s="1"/>
      <c r="G454" s="1"/>
      <c r="H454" s="1"/>
      <c r="I454" s="1"/>
      <c r="J454" s="1"/>
      <c r="K454" s="1"/>
      <c r="L454" s="1"/>
      <c r="M454" s="1"/>
      <c r="N454" s="1"/>
      <c r="O454" s="1"/>
      <c r="P454" s="229"/>
      <c r="Q454" s="1"/>
      <c r="R454" s="1"/>
      <c r="S454" s="1"/>
      <c r="T454" s="1"/>
      <c r="U454" s="1"/>
      <c r="V454" s="1"/>
      <c r="W454" s="1"/>
      <c r="X454" s="1"/>
      <c r="Y454" s="1"/>
      <c r="Z454" s="1"/>
      <c r="AA454" s="1"/>
      <c r="AB454" s="1"/>
      <c r="AC454" s="1"/>
      <c r="AD454" s="1"/>
      <c r="AE454" s="1"/>
      <c r="AF454" s="1"/>
      <c r="AG454" s="1"/>
      <c r="AH454" s="1"/>
      <c r="AI454" s="1"/>
      <c r="AJ454" s="1"/>
      <c r="AK454" s="1"/>
    </row>
    <row r="455" spans="1:37" ht="14.25" customHeight="1">
      <c r="A455" s="1"/>
      <c r="B455" s="1"/>
      <c r="C455" s="1"/>
      <c r="D455" s="1"/>
      <c r="E455" s="1"/>
      <c r="F455" s="1"/>
      <c r="G455" s="1"/>
      <c r="H455" s="1"/>
      <c r="I455" s="1"/>
      <c r="J455" s="1"/>
      <c r="K455" s="1"/>
      <c r="L455" s="1"/>
      <c r="M455" s="1"/>
      <c r="N455" s="1"/>
      <c r="O455" s="1"/>
      <c r="P455" s="229"/>
      <c r="Q455" s="1"/>
      <c r="R455" s="1"/>
      <c r="S455" s="1"/>
      <c r="T455" s="1"/>
      <c r="U455" s="1"/>
      <c r="V455" s="1"/>
      <c r="W455" s="1"/>
      <c r="X455" s="1"/>
      <c r="Y455" s="1"/>
      <c r="Z455" s="1"/>
      <c r="AA455" s="1"/>
      <c r="AB455" s="1"/>
      <c r="AC455" s="1"/>
      <c r="AD455" s="1"/>
      <c r="AE455" s="1"/>
      <c r="AF455" s="1"/>
      <c r="AG455" s="1"/>
      <c r="AH455" s="1"/>
      <c r="AI455" s="1"/>
      <c r="AJ455" s="1"/>
      <c r="AK455" s="1"/>
    </row>
    <row r="456" spans="1:37" ht="14.25" customHeight="1">
      <c r="A456" s="1"/>
      <c r="B456" s="1"/>
      <c r="C456" s="1"/>
      <c r="D456" s="1"/>
      <c r="E456" s="1"/>
      <c r="F456" s="1"/>
      <c r="G456" s="1"/>
      <c r="H456" s="1"/>
      <c r="I456" s="1"/>
      <c r="J456" s="1"/>
      <c r="K456" s="1"/>
      <c r="L456" s="1"/>
      <c r="M456" s="1"/>
      <c r="N456" s="1"/>
      <c r="O456" s="1"/>
      <c r="P456" s="229"/>
      <c r="Q456" s="1"/>
      <c r="R456" s="1"/>
      <c r="S456" s="1"/>
      <c r="T456" s="1"/>
      <c r="U456" s="1"/>
      <c r="V456" s="1"/>
      <c r="W456" s="1"/>
      <c r="X456" s="1"/>
      <c r="Y456" s="1"/>
      <c r="Z456" s="1"/>
      <c r="AA456" s="1"/>
      <c r="AB456" s="1"/>
      <c r="AC456" s="1"/>
      <c r="AD456" s="1"/>
      <c r="AE456" s="1"/>
      <c r="AF456" s="1"/>
      <c r="AG456" s="1"/>
      <c r="AH456" s="1"/>
      <c r="AI456" s="1"/>
      <c r="AJ456" s="1"/>
      <c r="AK456" s="1"/>
    </row>
    <row r="457" spans="1:37" ht="14.25" customHeight="1">
      <c r="A457" s="1"/>
      <c r="B457" s="1"/>
      <c r="C457" s="1"/>
      <c r="D457" s="1"/>
      <c r="E457" s="1"/>
      <c r="F457" s="1"/>
      <c r="G457" s="1"/>
      <c r="H457" s="1"/>
      <c r="I457" s="1"/>
      <c r="J457" s="1"/>
      <c r="K457" s="1"/>
      <c r="L457" s="1"/>
      <c r="M457" s="1"/>
      <c r="N457" s="1"/>
      <c r="O457" s="1"/>
      <c r="P457" s="229"/>
      <c r="Q457" s="1"/>
      <c r="R457" s="1"/>
      <c r="S457" s="1"/>
      <c r="T457" s="1"/>
      <c r="U457" s="1"/>
      <c r="V457" s="1"/>
      <c r="W457" s="1"/>
      <c r="X457" s="1"/>
      <c r="Y457" s="1"/>
      <c r="Z457" s="1"/>
      <c r="AA457" s="1"/>
      <c r="AB457" s="1"/>
      <c r="AC457" s="1"/>
      <c r="AD457" s="1"/>
      <c r="AE457" s="1"/>
      <c r="AF457" s="1"/>
      <c r="AG457" s="1"/>
      <c r="AH457" s="1"/>
      <c r="AI457" s="1"/>
      <c r="AJ457" s="1"/>
      <c r="AK457" s="1"/>
    </row>
    <row r="458" spans="1:37" ht="14.25" customHeight="1">
      <c r="A458" s="1"/>
      <c r="B458" s="1"/>
      <c r="C458" s="1"/>
      <c r="D458" s="1"/>
      <c r="E458" s="1"/>
      <c r="F458" s="1"/>
      <c r="G458" s="1"/>
      <c r="H458" s="1"/>
      <c r="I458" s="1"/>
      <c r="J458" s="1"/>
      <c r="K458" s="1"/>
      <c r="L458" s="1"/>
      <c r="M458" s="1"/>
      <c r="N458" s="1"/>
      <c r="O458" s="1"/>
      <c r="P458" s="229"/>
      <c r="Q458" s="1"/>
      <c r="R458" s="1"/>
      <c r="S458" s="1"/>
      <c r="T458" s="1"/>
      <c r="U458" s="1"/>
      <c r="V458" s="1"/>
      <c r="W458" s="1"/>
      <c r="X458" s="1"/>
      <c r="Y458" s="1"/>
      <c r="Z458" s="1"/>
      <c r="AA458" s="1"/>
      <c r="AB458" s="1"/>
      <c r="AC458" s="1"/>
      <c r="AD458" s="1"/>
      <c r="AE458" s="1"/>
      <c r="AF458" s="1"/>
      <c r="AG458" s="1"/>
      <c r="AH458" s="1"/>
      <c r="AI458" s="1"/>
      <c r="AJ458" s="1"/>
      <c r="AK458" s="1"/>
    </row>
    <row r="459" spans="1:37" ht="14.25" customHeight="1">
      <c r="A459" s="1"/>
      <c r="B459" s="1"/>
      <c r="C459" s="1"/>
      <c r="D459" s="1"/>
      <c r="E459" s="1"/>
      <c r="F459" s="1"/>
      <c r="G459" s="1"/>
      <c r="H459" s="1"/>
      <c r="I459" s="1"/>
      <c r="J459" s="1"/>
      <c r="K459" s="1"/>
      <c r="L459" s="1"/>
      <c r="M459" s="1"/>
      <c r="N459" s="1"/>
      <c r="O459" s="1"/>
      <c r="P459" s="229"/>
      <c r="Q459" s="1"/>
      <c r="R459" s="1"/>
      <c r="S459" s="1"/>
      <c r="T459" s="1"/>
      <c r="U459" s="1"/>
      <c r="V459" s="1"/>
      <c r="W459" s="1"/>
      <c r="X459" s="1"/>
      <c r="Y459" s="1"/>
      <c r="Z459" s="1"/>
      <c r="AA459" s="1"/>
      <c r="AB459" s="1"/>
      <c r="AC459" s="1"/>
      <c r="AD459" s="1"/>
      <c r="AE459" s="1"/>
      <c r="AF459" s="1"/>
      <c r="AG459" s="1"/>
      <c r="AH459" s="1"/>
      <c r="AI459" s="1"/>
      <c r="AJ459" s="1"/>
      <c r="AK459" s="1"/>
    </row>
    <row r="460" spans="1:37" ht="14.25" customHeight="1">
      <c r="A460" s="1"/>
      <c r="B460" s="1"/>
      <c r="C460" s="1"/>
      <c r="D460" s="1"/>
      <c r="E460" s="1"/>
      <c r="F460" s="1"/>
      <c r="G460" s="1"/>
      <c r="H460" s="1"/>
      <c r="I460" s="1"/>
      <c r="J460" s="1"/>
      <c r="K460" s="1"/>
      <c r="L460" s="1"/>
      <c r="M460" s="1"/>
      <c r="N460" s="1"/>
      <c r="O460" s="1"/>
      <c r="P460" s="229"/>
      <c r="Q460" s="1"/>
      <c r="R460" s="1"/>
      <c r="S460" s="1"/>
      <c r="T460" s="1"/>
      <c r="U460" s="1"/>
      <c r="V460" s="1"/>
      <c r="W460" s="1"/>
      <c r="X460" s="1"/>
      <c r="Y460" s="1"/>
      <c r="Z460" s="1"/>
      <c r="AA460" s="1"/>
      <c r="AB460" s="1"/>
      <c r="AC460" s="1"/>
      <c r="AD460" s="1"/>
      <c r="AE460" s="1"/>
      <c r="AF460" s="1"/>
      <c r="AG460" s="1"/>
      <c r="AH460" s="1"/>
      <c r="AI460" s="1"/>
      <c r="AJ460" s="1"/>
      <c r="AK460" s="1"/>
    </row>
    <row r="461" spans="1:37" ht="14.25" customHeight="1">
      <c r="A461" s="1"/>
      <c r="B461" s="1"/>
      <c r="C461" s="1"/>
      <c r="D461" s="1"/>
      <c r="E461" s="1"/>
      <c r="F461" s="1"/>
      <c r="G461" s="1"/>
      <c r="H461" s="1"/>
      <c r="I461" s="1"/>
      <c r="J461" s="1"/>
      <c r="K461" s="1"/>
      <c r="L461" s="1"/>
      <c r="M461" s="1"/>
      <c r="N461" s="1"/>
      <c r="O461" s="1"/>
      <c r="P461" s="229"/>
      <c r="Q461" s="1"/>
      <c r="R461" s="1"/>
      <c r="S461" s="1"/>
      <c r="T461" s="1"/>
      <c r="U461" s="1"/>
      <c r="V461" s="1"/>
      <c r="W461" s="1"/>
      <c r="X461" s="1"/>
      <c r="Y461" s="1"/>
      <c r="Z461" s="1"/>
      <c r="AA461" s="1"/>
      <c r="AB461" s="1"/>
      <c r="AC461" s="1"/>
      <c r="AD461" s="1"/>
      <c r="AE461" s="1"/>
      <c r="AF461" s="1"/>
      <c r="AG461" s="1"/>
      <c r="AH461" s="1"/>
      <c r="AI461" s="1"/>
      <c r="AJ461" s="1"/>
      <c r="AK461" s="1"/>
    </row>
    <row r="462" spans="1:37" ht="14.25" customHeight="1">
      <c r="A462" s="1"/>
      <c r="B462" s="1"/>
      <c r="C462" s="1"/>
      <c r="D462" s="1"/>
      <c r="E462" s="1"/>
      <c r="F462" s="1"/>
      <c r="G462" s="1"/>
      <c r="H462" s="1"/>
      <c r="I462" s="1"/>
      <c r="J462" s="1"/>
      <c r="K462" s="1"/>
      <c r="L462" s="1"/>
      <c r="M462" s="1"/>
      <c r="N462" s="1"/>
      <c r="O462" s="1"/>
      <c r="P462" s="229"/>
      <c r="Q462" s="1"/>
      <c r="R462" s="1"/>
      <c r="S462" s="1"/>
      <c r="T462" s="1"/>
      <c r="U462" s="1"/>
      <c r="V462" s="1"/>
      <c r="W462" s="1"/>
      <c r="X462" s="1"/>
      <c r="Y462" s="1"/>
      <c r="Z462" s="1"/>
      <c r="AA462" s="1"/>
      <c r="AB462" s="1"/>
      <c r="AC462" s="1"/>
      <c r="AD462" s="1"/>
      <c r="AE462" s="1"/>
      <c r="AF462" s="1"/>
      <c r="AG462" s="1"/>
      <c r="AH462" s="1"/>
      <c r="AI462" s="1"/>
      <c r="AJ462" s="1"/>
      <c r="AK462" s="1"/>
    </row>
    <row r="463" spans="1:37" ht="14.25" customHeight="1">
      <c r="A463" s="1"/>
      <c r="B463" s="1"/>
      <c r="C463" s="1"/>
      <c r="D463" s="1"/>
      <c r="E463" s="1"/>
      <c r="F463" s="1"/>
      <c r="G463" s="1"/>
      <c r="H463" s="1"/>
      <c r="I463" s="1"/>
      <c r="J463" s="1"/>
      <c r="K463" s="1"/>
      <c r="L463" s="1"/>
      <c r="M463" s="1"/>
      <c r="N463" s="1"/>
      <c r="O463" s="1"/>
      <c r="P463" s="229"/>
      <c r="Q463" s="1"/>
      <c r="R463" s="1"/>
      <c r="S463" s="1"/>
      <c r="T463" s="1"/>
      <c r="U463" s="1"/>
      <c r="V463" s="1"/>
      <c r="W463" s="1"/>
      <c r="X463" s="1"/>
      <c r="Y463" s="1"/>
      <c r="Z463" s="1"/>
      <c r="AA463" s="1"/>
      <c r="AB463" s="1"/>
      <c r="AC463" s="1"/>
      <c r="AD463" s="1"/>
      <c r="AE463" s="1"/>
      <c r="AF463" s="1"/>
      <c r="AG463" s="1"/>
      <c r="AH463" s="1"/>
      <c r="AI463" s="1"/>
      <c r="AJ463" s="1"/>
      <c r="AK463" s="1"/>
    </row>
    <row r="464" spans="1:37" ht="14.25" customHeight="1">
      <c r="A464" s="1"/>
      <c r="B464" s="1"/>
      <c r="C464" s="1"/>
      <c r="D464" s="1"/>
      <c r="E464" s="1"/>
      <c r="F464" s="1"/>
      <c r="G464" s="1"/>
      <c r="H464" s="1"/>
      <c r="I464" s="1"/>
      <c r="J464" s="1"/>
      <c r="K464" s="1"/>
      <c r="L464" s="1"/>
      <c r="M464" s="1"/>
      <c r="N464" s="1"/>
      <c r="O464" s="1"/>
      <c r="P464" s="229"/>
      <c r="Q464" s="1"/>
      <c r="R464" s="1"/>
      <c r="S464" s="1"/>
      <c r="T464" s="1"/>
      <c r="U464" s="1"/>
      <c r="V464" s="1"/>
      <c r="W464" s="1"/>
      <c r="X464" s="1"/>
      <c r="Y464" s="1"/>
      <c r="Z464" s="1"/>
      <c r="AA464" s="1"/>
      <c r="AB464" s="1"/>
      <c r="AC464" s="1"/>
      <c r="AD464" s="1"/>
      <c r="AE464" s="1"/>
      <c r="AF464" s="1"/>
      <c r="AG464" s="1"/>
      <c r="AH464" s="1"/>
      <c r="AI464" s="1"/>
      <c r="AJ464" s="1"/>
      <c r="AK464" s="1"/>
    </row>
    <row r="465" spans="1:37" ht="14.25" customHeight="1">
      <c r="A465" s="1"/>
      <c r="B465" s="1"/>
      <c r="C465" s="1"/>
      <c r="D465" s="1"/>
      <c r="E465" s="1"/>
      <c r="F465" s="1"/>
      <c r="G465" s="1"/>
      <c r="H465" s="1"/>
      <c r="I465" s="1"/>
      <c r="J465" s="1"/>
      <c r="K465" s="1"/>
      <c r="L465" s="1"/>
      <c r="M465" s="1"/>
      <c r="N465" s="1"/>
      <c r="O465" s="1"/>
      <c r="P465" s="229"/>
      <c r="Q465" s="1"/>
      <c r="R465" s="1"/>
      <c r="S465" s="1"/>
      <c r="T465" s="1"/>
      <c r="U465" s="1"/>
      <c r="V465" s="1"/>
      <c r="W465" s="1"/>
      <c r="X465" s="1"/>
      <c r="Y465" s="1"/>
      <c r="Z465" s="1"/>
      <c r="AA465" s="1"/>
      <c r="AB465" s="1"/>
      <c r="AC465" s="1"/>
      <c r="AD465" s="1"/>
      <c r="AE465" s="1"/>
      <c r="AF465" s="1"/>
      <c r="AG465" s="1"/>
      <c r="AH465" s="1"/>
      <c r="AI465" s="1"/>
      <c r="AJ465" s="1"/>
      <c r="AK465" s="1"/>
    </row>
    <row r="466" spans="1:37" ht="14.25" customHeight="1">
      <c r="A466" s="1"/>
      <c r="B466" s="1"/>
      <c r="C466" s="1"/>
      <c r="D466" s="1"/>
      <c r="E466" s="1"/>
      <c r="F466" s="1"/>
      <c r="G466" s="1"/>
      <c r="H466" s="1"/>
      <c r="I466" s="1"/>
      <c r="J466" s="1"/>
      <c r="K466" s="1"/>
      <c r="L466" s="1"/>
      <c r="M466" s="1"/>
      <c r="N466" s="1"/>
      <c r="O466" s="1"/>
      <c r="P466" s="229"/>
      <c r="Q466" s="1"/>
      <c r="R466" s="1"/>
      <c r="S466" s="1"/>
      <c r="T466" s="1"/>
      <c r="U466" s="1"/>
      <c r="V466" s="1"/>
      <c r="W466" s="1"/>
      <c r="X466" s="1"/>
      <c r="Y466" s="1"/>
      <c r="Z466" s="1"/>
      <c r="AA466" s="1"/>
      <c r="AB466" s="1"/>
      <c r="AC466" s="1"/>
      <c r="AD466" s="1"/>
      <c r="AE466" s="1"/>
      <c r="AF466" s="1"/>
      <c r="AG466" s="1"/>
      <c r="AH466" s="1"/>
      <c r="AI466" s="1"/>
      <c r="AJ466" s="1"/>
      <c r="AK466" s="1"/>
    </row>
    <row r="467" spans="1:37" ht="14.25" customHeight="1">
      <c r="A467" s="1"/>
      <c r="B467" s="1"/>
      <c r="C467" s="1"/>
      <c r="D467" s="1"/>
      <c r="E467" s="1"/>
      <c r="F467" s="1"/>
      <c r="G467" s="1"/>
      <c r="H467" s="1"/>
      <c r="I467" s="1"/>
      <c r="J467" s="1"/>
      <c r="K467" s="1"/>
      <c r="L467" s="1"/>
      <c r="M467" s="1"/>
      <c r="N467" s="1"/>
      <c r="O467" s="1"/>
      <c r="P467" s="229"/>
      <c r="Q467" s="1"/>
      <c r="R467" s="1"/>
      <c r="S467" s="1"/>
      <c r="T467" s="1"/>
      <c r="U467" s="1"/>
      <c r="V467" s="1"/>
      <c r="W467" s="1"/>
      <c r="X467" s="1"/>
      <c r="Y467" s="1"/>
      <c r="Z467" s="1"/>
      <c r="AA467" s="1"/>
      <c r="AB467" s="1"/>
      <c r="AC467" s="1"/>
      <c r="AD467" s="1"/>
      <c r="AE467" s="1"/>
      <c r="AF467" s="1"/>
      <c r="AG467" s="1"/>
      <c r="AH467" s="1"/>
      <c r="AI467" s="1"/>
      <c r="AJ467" s="1"/>
      <c r="AK467" s="1"/>
    </row>
    <row r="468" spans="1:37" ht="14.25" customHeight="1">
      <c r="A468" s="1"/>
      <c r="B468" s="1"/>
      <c r="C468" s="1"/>
      <c r="D468" s="1"/>
      <c r="E468" s="1"/>
      <c r="F468" s="1"/>
      <c r="G468" s="1"/>
      <c r="H468" s="1"/>
      <c r="I468" s="1"/>
      <c r="J468" s="1"/>
      <c r="K468" s="1"/>
      <c r="L468" s="1"/>
      <c r="M468" s="1"/>
      <c r="N468" s="1"/>
      <c r="O468" s="1"/>
      <c r="P468" s="229"/>
      <c r="Q468" s="1"/>
      <c r="R468" s="1"/>
      <c r="S468" s="1"/>
      <c r="T468" s="1"/>
      <c r="U468" s="1"/>
      <c r="V468" s="1"/>
      <c r="W468" s="1"/>
      <c r="X468" s="1"/>
      <c r="Y468" s="1"/>
      <c r="Z468" s="1"/>
      <c r="AA468" s="1"/>
      <c r="AB468" s="1"/>
      <c r="AC468" s="1"/>
      <c r="AD468" s="1"/>
      <c r="AE468" s="1"/>
      <c r="AF468" s="1"/>
      <c r="AG468" s="1"/>
      <c r="AH468" s="1"/>
      <c r="AI468" s="1"/>
      <c r="AJ468" s="1"/>
      <c r="AK468" s="1"/>
    </row>
    <row r="469" spans="1:37" ht="14.25" customHeight="1">
      <c r="A469" s="1"/>
      <c r="B469" s="1"/>
      <c r="C469" s="1"/>
      <c r="D469" s="1"/>
      <c r="E469" s="1"/>
      <c r="F469" s="1"/>
      <c r="G469" s="1"/>
      <c r="H469" s="1"/>
      <c r="I469" s="1"/>
      <c r="J469" s="1"/>
      <c r="K469" s="1"/>
      <c r="L469" s="1"/>
      <c r="M469" s="1"/>
      <c r="N469" s="1"/>
      <c r="O469" s="1"/>
      <c r="P469" s="229"/>
      <c r="Q469" s="1"/>
      <c r="R469" s="1"/>
      <c r="S469" s="1"/>
      <c r="T469" s="1"/>
      <c r="U469" s="1"/>
      <c r="V469" s="1"/>
      <c r="W469" s="1"/>
      <c r="X469" s="1"/>
      <c r="Y469" s="1"/>
      <c r="Z469" s="1"/>
      <c r="AA469" s="1"/>
      <c r="AB469" s="1"/>
      <c r="AC469" s="1"/>
      <c r="AD469" s="1"/>
      <c r="AE469" s="1"/>
      <c r="AF469" s="1"/>
      <c r="AG469" s="1"/>
      <c r="AH469" s="1"/>
      <c r="AI469" s="1"/>
      <c r="AJ469" s="1"/>
      <c r="AK469" s="1"/>
    </row>
    <row r="470" spans="1:37" ht="14.25" customHeight="1">
      <c r="A470" s="1"/>
      <c r="B470" s="1"/>
      <c r="C470" s="1"/>
      <c r="D470" s="1"/>
      <c r="E470" s="1"/>
      <c r="F470" s="1"/>
      <c r="G470" s="1"/>
      <c r="H470" s="1"/>
      <c r="I470" s="1"/>
      <c r="J470" s="1"/>
      <c r="K470" s="1"/>
      <c r="L470" s="1"/>
      <c r="M470" s="1"/>
      <c r="N470" s="1"/>
      <c r="O470" s="1"/>
      <c r="P470" s="229"/>
      <c r="Q470" s="1"/>
      <c r="R470" s="1"/>
      <c r="S470" s="1"/>
      <c r="T470" s="1"/>
      <c r="U470" s="1"/>
      <c r="V470" s="1"/>
      <c r="W470" s="1"/>
      <c r="X470" s="1"/>
      <c r="Y470" s="1"/>
      <c r="Z470" s="1"/>
      <c r="AA470" s="1"/>
      <c r="AB470" s="1"/>
      <c r="AC470" s="1"/>
      <c r="AD470" s="1"/>
      <c r="AE470" s="1"/>
      <c r="AF470" s="1"/>
      <c r="AG470" s="1"/>
      <c r="AH470" s="1"/>
      <c r="AI470" s="1"/>
      <c r="AJ470" s="1"/>
      <c r="AK470" s="1"/>
    </row>
    <row r="471" spans="1:37" ht="14.25" customHeight="1">
      <c r="A471" s="1"/>
      <c r="B471" s="1"/>
      <c r="C471" s="1"/>
      <c r="D471" s="1"/>
      <c r="E471" s="1"/>
      <c r="F471" s="1"/>
      <c r="G471" s="1"/>
      <c r="H471" s="1"/>
      <c r="I471" s="1"/>
      <c r="J471" s="1"/>
      <c r="K471" s="1"/>
      <c r="L471" s="1"/>
      <c r="M471" s="1"/>
      <c r="N471" s="1"/>
      <c r="O471" s="1"/>
      <c r="P471" s="229"/>
      <c r="Q471" s="1"/>
      <c r="R471" s="1"/>
      <c r="S471" s="1"/>
      <c r="T471" s="1"/>
      <c r="U471" s="1"/>
      <c r="V471" s="1"/>
      <c r="W471" s="1"/>
      <c r="X471" s="1"/>
      <c r="Y471" s="1"/>
      <c r="Z471" s="1"/>
      <c r="AA471" s="1"/>
      <c r="AB471" s="1"/>
      <c r="AC471" s="1"/>
      <c r="AD471" s="1"/>
      <c r="AE471" s="1"/>
      <c r="AF471" s="1"/>
      <c r="AG471" s="1"/>
      <c r="AH471" s="1"/>
      <c r="AI471" s="1"/>
      <c r="AJ471" s="1"/>
      <c r="AK471" s="1"/>
    </row>
    <row r="472" spans="1:37" ht="14.25" customHeight="1">
      <c r="A472" s="1"/>
      <c r="B472" s="1"/>
      <c r="C472" s="1"/>
      <c r="D472" s="1"/>
      <c r="E472" s="1"/>
      <c r="F472" s="1"/>
      <c r="G472" s="1"/>
      <c r="H472" s="1"/>
      <c r="I472" s="1"/>
      <c r="J472" s="1"/>
      <c r="K472" s="1"/>
      <c r="L472" s="1"/>
      <c r="M472" s="1"/>
      <c r="N472" s="1"/>
      <c r="O472" s="1"/>
      <c r="P472" s="229"/>
      <c r="Q472" s="1"/>
      <c r="R472" s="1"/>
      <c r="S472" s="1"/>
      <c r="T472" s="1"/>
      <c r="U472" s="1"/>
      <c r="V472" s="1"/>
      <c r="W472" s="1"/>
      <c r="X472" s="1"/>
      <c r="Y472" s="1"/>
      <c r="Z472" s="1"/>
      <c r="AA472" s="1"/>
      <c r="AB472" s="1"/>
      <c r="AC472" s="1"/>
      <c r="AD472" s="1"/>
      <c r="AE472" s="1"/>
      <c r="AF472" s="1"/>
      <c r="AG472" s="1"/>
      <c r="AH472" s="1"/>
      <c r="AI472" s="1"/>
      <c r="AJ472" s="1"/>
      <c r="AK472" s="1"/>
    </row>
    <row r="473" spans="1:37" ht="14.25" customHeight="1">
      <c r="A473" s="1"/>
      <c r="B473" s="1"/>
      <c r="C473" s="1"/>
      <c r="D473" s="1"/>
      <c r="E473" s="1"/>
      <c r="F473" s="1"/>
      <c r="G473" s="1"/>
      <c r="H473" s="1"/>
      <c r="I473" s="1"/>
      <c r="J473" s="1"/>
      <c r="K473" s="1"/>
      <c r="L473" s="1"/>
      <c r="M473" s="1"/>
      <c r="N473" s="1"/>
      <c r="O473" s="1"/>
      <c r="P473" s="229"/>
      <c r="Q473" s="1"/>
      <c r="R473" s="1"/>
      <c r="S473" s="1"/>
      <c r="T473" s="1"/>
      <c r="U473" s="1"/>
      <c r="V473" s="1"/>
      <c r="W473" s="1"/>
      <c r="X473" s="1"/>
      <c r="Y473" s="1"/>
      <c r="Z473" s="1"/>
      <c r="AA473" s="1"/>
      <c r="AB473" s="1"/>
      <c r="AC473" s="1"/>
      <c r="AD473" s="1"/>
      <c r="AE473" s="1"/>
      <c r="AF473" s="1"/>
      <c r="AG473" s="1"/>
      <c r="AH473" s="1"/>
      <c r="AI473" s="1"/>
      <c r="AJ473" s="1"/>
      <c r="AK473" s="1"/>
    </row>
    <row r="474" spans="1:37" ht="14.25" customHeight="1">
      <c r="A474" s="1"/>
      <c r="B474" s="1"/>
      <c r="C474" s="1"/>
      <c r="D474" s="1"/>
      <c r="E474" s="1"/>
      <c r="F474" s="1"/>
      <c r="G474" s="1"/>
      <c r="H474" s="1"/>
      <c r="I474" s="1"/>
      <c r="J474" s="1"/>
      <c r="K474" s="1"/>
      <c r="L474" s="1"/>
      <c r="M474" s="1"/>
      <c r="N474" s="1"/>
      <c r="O474" s="1"/>
      <c r="P474" s="229"/>
      <c r="Q474" s="1"/>
      <c r="R474" s="1"/>
      <c r="S474" s="1"/>
      <c r="T474" s="1"/>
      <c r="U474" s="1"/>
      <c r="V474" s="1"/>
      <c r="W474" s="1"/>
      <c r="X474" s="1"/>
      <c r="Y474" s="1"/>
      <c r="Z474" s="1"/>
      <c r="AA474" s="1"/>
      <c r="AB474" s="1"/>
      <c r="AC474" s="1"/>
      <c r="AD474" s="1"/>
      <c r="AE474" s="1"/>
      <c r="AF474" s="1"/>
      <c r="AG474" s="1"/>
      <c r="AH474" s="1"/>
      <c r="AI474" s="1"/>
      <c r="AJ474" s="1"/>
      <c r="AK474" s="1"/>
    </row>
    <row r="475" spans="1:37" ht="14.25" customHeight="1">
      <c r="A475" s="1"/>
      <c r="B475" s="1"/>
      <c r="C475" s="1"/>
      <c r="D475" s="1"/>
      <c r="E475" s="1"/>
      <c r="F475" s="1"/>
      <c r="G475" s="1"/>
      <c r="H475" s="1"/>
      <c r="I475" s="1"/>
      <c r="J475" s="1"/>
      <c r="K475" s="1"/>
      <c r="L475" s="1"/>
      <c r="M475" s="1"/>
      <c r="N475" s="1"/>
      <c r="O475" s="1"/>
      <c r="P475" s="229"/>
      <c r="Q475" s="1"/>
      <c r="R475" s="1"/>
      <c r="S475" s="1"/>
      <c r="T475" s="1"/>
      <c r="U475" s="1"/>
      <c r="V475" s="1"/>
      <c r="W475" s="1"/>
      <c r="X475" s="1"/>
      <c r="Y475" s="1"/>
      <c r="Z475" s="1"/>
      <c r="AA475" s="1"/>
      <c r="AB475" s="1"/>
      <c r="AC475" s="1"/>
      <c r="AD475" s="1"/>
      <c r="AE475" s="1"/>
      <c r="AF475" s="1"/>
      <c r="AG475" s="1"/>
      <c r="AH475" s="1"/>
      <c r="AI475" s="1"/>
      <c r="AJ475" s="1"/>
      <c r="AK475" s="1"/>
    </row>
    <row r="476" spans="1:37" ht="14.25" customHeight="1">
      <c r="A476" s="1"/>
      <c r="B476" s="1"/>
      <c r="C476" s="1"/>
      <c r="D476" s="1"/>
      <c r="E476" s="1"/>
      <c r="F476" s="1"/>
      <c r="G476" s="1"/>
      <c r="H476" s="1"/>
      <c r="I476" s="1"/>
      <c r="J476" s="1"/>
      <c r="K476" s="1"/>
      <c r="L476" s="1"/>
      <c r="M476" s="1"/>
      <c r="N476" s="1"/>
      <c r="O476" s="1"/>
      <c r="P476" s="229"/>
      <c r="Q476" s="1"/>
      <c r="R476" s="1"/>
      <c r="S476" s="1"/>
      <c r="T476" s="1"/>
      <c r="U476" s="1"/>
      <c r="V476" s="1"/>
      <c r="W476" s="1"/>
      <c r="X476" s="1"/>
      <c r="Y476" s="1"/>
      <c r="Z476" s="1"/>
      <c r="AA476" s="1"/>
      <c r="AB476" s="1"/>
      <c r="AC476" s="1"/>
      <c r="AD476" s="1"/>
      <c r="AE476" s="1"/>
      <c r="AF476" s="1"/>
      <c r="AG476" s="1"/>
      <c r="AH476" s="1"/>
      <c r="AI476" s="1"/>
      <c r="AJ476" s="1"/>
      <c r="AK476" s="1"/>
    </row>
    <row r="477" spans="1:37" ht="14.25" customHeight="1">
      <c r="A477" s="1"/>
      <c r="B477" s="1"/>
      <c r="C477" s="1"/>
      <c r="D477" s="1"/>
      <c r="E477" s="1"/>
      <c r="F477" s="1"/>
      <c r="G477" s="1"/>
      <c r="H477" s="1"/>
      <c r="I477" s="1"/>
      <c r="J477" s="1"/>
      <c r="K477" s="1"/>
      <c r="L477" s="1"/>
      <c r="M477" s="1"/>
      <c r="N477" s="1"/>
      <c r="O477" s="1"/>
      <c r="P477" s="229"/>
      <c r="Q477" s="1"/>
      <c r="R477" s="1"/>
      <c r="S477" s="1"/>
      <c r="T477" s="1"/>
      <c r="U477" s="1"/>
      <c r="V477" s="1"/>
      <c r="W477" s="1"/>
      <c r="X477" s="1"/>
      <c r="Y477" s="1"/>
      <c r="Z477" s="1"/>
      <c r="AA477" s="1"/>
      <c r="AB477" s="1"/>
      <c r="AC477" s="1"/>
      <c r="AD477" s="1"/>
      <c r="AE477" s="1"/>
      <c r="AF477" s="1"/>
      <c r="AG477" s="1"/>
      <c r="AH477" s="1"/>
      <c r="AI477" s="1"/>
      <c r="AJ477" s="1"/>
      <c r="AK477" s="1"/>
    </row>
    <row r="478" spans="1:37" ht="14.25" customHeight="1">
      <c r="A478" s="1"/>
      <c r="B478" s="1"/>
      <c r="C478" s="1"/>
      <c r="D478" s="1"/>
      <c r="E478" s="1"/>
      <c r="F478" s="1"/>
      <c r="G478" s="1"/>
      <c r="H478" s="1"/>
      <c r="I478" s="1"/>
      <c r="J478" s="1"/>
      <c r="K478" s="1"/>
      <c r="L478" s="1"/>
      <c r="M478" s="1"/>
      <c r="N478" s="1"/>
      <c r="O478" s="1"/>
      <c r="P478" s="229"/>
      <c r="Q478" s="1"/>
      <c r="R478" s="1"/>
      <c r="S478" s="1"/>
      <c r="T478" s="1"/>
      <c r="U478" s="1"/>
      <c r="V478" s="1"/>
      <c r="W478" s="1"/>
      <c r="X478" s="1"/>
      <c r="Y478" s="1"/>
      <c r="Z478" s="1"/>
      <c r="AA478" s="1"/>
      <c r="AB478" s="1"/>
      <c r="AC478" s="1"/>
      <c r="AD478" s="1"/>
      <c r="AE478" s="1"/>
      <c r="AF478" s="1"/>
      <c r="AG478" s="1"/>
      <c r="AH478" s="1"/>
      <c r="AI478" s="1"/>
      <c r="AJ478" s="1"/>
      <c r="AK478" s="1"/>
    </row>
    <row r="479" spans="1:37" ht="14.25" customHeight="1">
      <c r="A479" s="1"/>
      <c r="B479" s="1"/>
      <c r="C479" s="1"/>
      <c r="D479" s="1"/>
      <c r="E479" s="1"/>
      <c r="F479" s="1"/>
      <c r="G479" s="1"/>
      <c r="H479" s="1"/>
      <c r="I479" s="1"/>
      <c r="J479" s="1"/>
      <c r="K479" s="1"/>
      <c r="L479" s="1"/>
      <c r="M479" s="1"/>
      <c r="N479" s="1"/>
      <c r="O479" s="1"/>
      <c r="P479" s="229"/>
      <c r="Q479" s="1"/>
      <c r="R479" s="1"/>
      <c r="S479" s="1"/>
      <c r="T479" s="1"/>
      <c r="U479" s="1"/>
      <c r="V479" s="1"/>
      <c r="W479" s="1"/>
      <c r="X479" s="1"/>
      <c r="Y479" s="1"/>
      <c r="Z479" s="1"/>
      <c r="AA479" s="1"/>
      <c r="AB479" s="1"/>
      <c r="AC479" s="1"/>
      <c r="AD479" s="1"/>
      <c r="AE479" s="1"/>
      <c r="AF479" s="1"/>
      <c r="AG479" s="1"/>
      <c r="AH479" s="1"/>
      <c r="AI479" s="1"/>
      <c r="AJ479" s="1"/>
      <c r="AK479" s="1"/>
    </row>
    <row r="480" spans="1:37" ht="14.25" customHeight="1">
      <c r="A480" s="1"/>
      <c r="B480" s="1"/>
      <c r="C480" s="1"/>
      <c r="D480" s="1"/>
      <c r="E480" s="1"/>
      <c r="F480" s="1"/>
      <c r="G480" s="1"/>
      <c r="H480" s="1"/>
      <c r="I480" s="1"/>
      <c r="J480" s="1"/>
      <c r="K480" s="1"/>
      <c r="L480" s="1"/>
      <c r="M480" s="1"/>
      <c r="N480" s="1"/>
      <c r="O480" s="1"/>
      <c r="P480" s="229"/>
      <c r="Q480" s="1"/>
      <c r="R480" s="1"/>
      <c r="S480" s="1"/>
      <c r="T480" s="1"/>
      <c r="U480" s="1"/>
      <c r="V480" s="1"/>
      <c r="W480" s="1"/>
      <c r="X480" s="1"/>
      <c r="Y480" s="1"/>
      <c r="Z480" s="1"/>
      <c r="AA480" s="1"/>
      <c r="AB480" s="1"/>
      <c r="AC480" s="1"/>
      <c r="AD480" s="1"/>
      <c r="AE480" s="1"/>
      <c r="AF480" s="1"/>
      <c r="AG480" s="1"/>
      <c r="AH480" s="1"/>
      <c r="AI480" s="1"/>
      <c r="AJ480" s="1"/>
      <c r="AK480" s="1"/>
    </row>
    <row r="481" spans="1:37" ht="14.25" customHeight="1">
      <c r="A481" s="1"/>
      <c r="B481" s="1"/>
      <c r="C481" s="1"/>
      <c r="D481" s="1"/>
      <c r="E481" s="1"/>
      <c r="F481" s="1"/>
      <c r="G481" s="1"/>
      <c r="H481" s="1"/>
      <c r="I481" s="1"/>
      <c r="J481" s="1"/>
      <c r="K481" s="1"/>
      <c r="L481" s="1"/>
      <c r="M481" s="1"/>
      <c r="N481" s="1"/>
      <c r="O481" s="1"/>
      <c r="P481" s="229"/>
      <c r="Q481" s="1"/>
      <c r="R481" s="1"/>
      <c r="S481" s="1"/>
      <c r="T481" s="1"/>
      <c r="U481" s="1"/>
      <c r="V481" s="1"/>
      <c r="W481" s="1"/>
      <c r="X481" s="1"/>
      <c r="Y481" s="1"/>
      <c r="Z481" s="1"/>
      <c r="AA481" s="1"/>
      <c r="AB481" s="1"/>
      <c r="AC481" s="1"/>
      <c r="AD481" s="1"/>
      <c r="AE481" s="1"/>
      <c r="AF481" s="1"/>
      <c r="AG481" s="1"/>
      <c r="AH481" s="1"/>
      <c r="AI481" s="1"/>
      <c r="AJ481" s="1"/>
      <c r="AK481" s="1"/>
    </row>
    <row r="482" spans="1:37" ht="14.25" customHeight="1">
      <c r="A482" s="1"/>
      <c r="B482" s="1"/>
      <c r="C482" s="1"/>
      <c r="D482" s="1"/>
      <c r="E482" s="1"/>
      <c r="F482" s="1"/>
      <c r="G482" s="1"/>
      <c r="H482" s="1"/>
      <c r="I482" s="1"/>
      <c r="J482" s="1"/>
      <c r="K482" s="1"/>
      <c r="L482" s="1"/>
      <c r="M482" s="1"/>
      <c r="N482" s="1"/>
      <c r="O482" s="1"/>
      <c r="P482" s="229"/>
      <c r="Q482" s="1"/>
      <c r="R482" s="1"/>
      <c r="S482" s="1"/>
      <c r="T482" s="1"/>
      <c r="U482" s="1"/>
      <c r="V482" s="1"/>
      <c r="W482" s="1"/>
      <c r="X482" s="1"/>
      <c r="Y482" s="1"/>
      <c r="Z482" s="1"/>
      <c r="AA482" s="1"/>
      <c r="AB482" s="1"/>
      <c r="AC482" s="1"/>
      <c r="AD482" s="1"/>
      <c r="AE482" s="1"/>
      <c r="AF482" s="1"/>
      <c r="AG482" s="1"/>
      <c r="AH482" s="1"/>
      <c r="AI482" s="1"/>
      <c r="AJ482" s="1"/>
      <c r="AK482" s="1"/>
    </row>
    <row r="483" spans="1:37" ht="14.25" customHeight="1">
      <c r="A483" s="1"/>
      <c r="B483" s="1"/>
      <c r="C483" s="1"/>
      <c r="D483" s="1"/>
      <c r="E483" s="1"/>
      <c r="F483" s="1"/>
      <c r="G483" s="1"/>
      <c r="H483" s="1"/>
      <c r="I483" s="1"/>
      <c r="J483" s="1"/>
      <c r="K483" s="1"/>
      <c r="L483" s="1"/>
      <c r="M483" s="1"/>
      <c r="N483" s="1"/>
      <c r="O483" s="1"/>
      <c r="P483" s="229"/>
      <c r="Q483" s="1"/>
      <c r="R483" s="1"/>
      <c r="S483" s="1"/>
      <c r="T483" s="1"/>
      <c r="U483" s="1"/>
      <c r="V483" s="1"/>
      <c r="W483" s="1"/>
      <c r="X483" s="1"/>
      <c r="Y483" s="1"/>
      <c r="Z483" s="1"/>
      <c r="AA483" s="1"/>
      <c r="AB483" s="1"/>
      <c r="AC483" s="1"/>
      <c r="AD483" s="1"/>
      <c r="AE483" s="1"/>
      <c r="AF483" s="1"/>
      <c r="AG483" s="1"/>
      <c r="AH483" s="1"/>
      <c r="AI483" s="1"/>
      <c r="AJ483" s="1"/>
      <c r="AK483" s="1"/>
    </row>
    <row r="484" spans="1:37" ht="14.25" customHeight="1">
      <c r="A484" s="1"/>
      <c r="B484" s="1"/>
      <c r="C484" s="1"/>
      <c r="D484" s="1"/>
      <c r="E484" s="1"/>
      <c r="F484" s="1"/>
      <c r="G484" s="1"/>
      <c r="H484" s="1"/>
      <c r="I484" s="1"/>
      <c r="J484" s="1"/>
      <c r="K484" s="1"/>
      <c r="L484" s="1"/>
      <c r="M484" s="1"/>
      <c r="N484" s="1"/>
      <c r="O484" s="1"/>
      <c r="P484" s="229"/>
      <c r="Q484" s="1"/>
      <c r="R484" s="1"/>
      <c r="S484" s="1"/>
      <c r="T484" s="1"/>
      <c r="U484" s="1"/>
      <c r="V484" s="1"/>
      <c r="W484" s="1"/>
      <c r="X484" s="1"/>
      <c r="Y484" s="1"/>
      <c r="Z484" s="1"/>
      <c r="AA484" s="1"/>
      <c r="AB484" s="1"/>
      <c r="AC484" s="1"/>
      <c r="AD484" s="1"/>
      <c r="AE484" s="1"/>
      <c r="AF484" s="1"/>
      <c r="AG484" s="1"/>
      <c r="AH484" s="1"/>
      <c r="AI484" s="1"/>
      <c r="AJ484" s="1"/>
      <c r="AK484" s="1"/>
    </row>
    <row r="485" spans="1:37" ht="14.25" customHeight="1">
      <c r="A485" s="1"/>
      <c r="B485" s="1"/>
      <c r="C485" s="1"/>
      <c r="D485" s="1"/>
      <c r="E485" s="1"/>
      <c r="F485" s="1"/>
      <c r="G485" s="1"/>
      <c r="H485" s="1"/>
      <c r="I485" s="1"/>
      <c r="J485" s="1"/>
      <c r="K485" s="1"/>
      <c r="L485" s="1"/>
      <c r="M485" s="1"/>
      <c r="N485" s="1"/>
      <c r="O485" s="1"/>
      <c r="P485" s="229"/>
      <c r="Q485" s="1"/>
      <c r="R485" s="1"/>
      <c r="S485" s="1"/>
      <c r="T485" s="1"/>
      <c r="U485" s="1"/>
      <c r="V485" s="1"/>
      <c r="W485" s="1"/>
      <c r="X485" s="1"/>
      <c r="Y485" s="1"/>
      <c r="Z485" s="1"/>
      <c r="AA485" s="1"/>
      <c r="AB485" s="1"/>
      <c r="AC485" s="1"/>
      <c r="AD485" s="1"/>
      <c r="AE485" s="1"/>
      <c r="AF485" s="1"/>
      <c r="AG485" s="1"/>
      <c r="AH485" s="1"/>
      <c r="AI485" s="1"/>
      <c r="AJ485" s="1"/>
      <c r="AK485" s="1"/>
    </row>
    <row r="486" spans="1:37" ht="14.25" customHeight="1">
      <c r="A486" s="1"/>
      <c r="B486" s="1"/>
      <c r="C486" s="1"/>
      <c r="D486" s="1"/>
      <c r="E486" s="1"/>
      <c r="F486" s="1"/>
      <c r="G486" s="1"/>
      <c r="H486" s="1"/>
      <c r="I486" s="1"/>
      <c r="J486" s="1"/>
      <c r="K486" s="1"/>
      <c r="L486" s="1"/>
      <c r="M486" s="1"/>
      <c r="N486" s="1"/>
      <c r="O486" s="1"/>
      <c r="P486" s="229"/>
      <c r="Q486" s="1"/>
      <c r="R486" s="1"/>
      <c r="S486" s="1"/>
      <c r="T486" s="1"/>
      <c r="U486" s="1"/>
      <c r="V486" s="1"/>
      <c r="W486" s="1"/>
      <c r="X486" s="1"/>
      <c r="Y486" s="1"/>
      <c r="Z486" s="1"/>
      <c r="AA486" s="1"/>
      <c r="AB486" s="1"/>
      <c r="AC486" s="1"/>
      <c r="AD486" s="1"/>
      <c r="AE486" s="1"/>
      <c r="AF486" s="1"/>
      <c r="AG486" s="1"/>
      <c r="AH486" s="1"/>
      <c r="AI486" s="1"/>
      <c r="AJ486" s="1"/>
      <c r="AK486" s="1"/>
    </row>
    <row r="487" spans="1:37" ht="14.25" customHeight="1">
      <c r="A487" s="1"/>
      <c r="B487" s="1"/>
      <c r="C487" s="1"/>
      <c r="D487" s="1"/>
      <c r="E487" s="1"/>
      <c r="F487" s="1"/>
      <c r="G487" s="1"/>
      <c r="H487" s="1"/>
      <c r="I487" s="1"/>
      <c r="J487" s="1"/>
      <c r="K487" s="1"/>
      <c r="L487" s="1"/>
      <c r="M487" s="1"/>
      <c r="N487" s="1"/>
      <c r="O487" s="1"/>
      <c r="P487" s="229"/>
      <c r="Q487" s="1"/>
      <c r="R487" s="1"/>
      <c r="S487" s="1"/>
      <c r="T487" s="1"/>
      <c r="U487" s="1"/>
      <c r="V487" s="1"/>
      <c r="W487" s="1"/>
      <c r="X487" s="1"/>
      <c r="Y487" s="1"/>
      <c r="Z487" s="1"/>
      <c r="AA487" s="1"/>
      <c r="AB487" s="1"/>
      <c r="AC487" s="1"/>
      <c r="AD487" s="1"/>
      <c r="AE487" s="1"/>
      <c r="AF487" s="1"/>
      <c r="AG487" s="1"/>
      <c r="AH487" s="1"/>
      <c r="AI487" s="1"/>
      <c r="AJ487" s="1"/>
      <c r="AK487" s="1"/>
    </row>
    <row r="488" spans="1:37" ht="14.25" customHeight="1">
      <c r="A488" s="1"/>
      <c r="B488" s="1"/>
      <c r="C488" s="1"/>
      <c r="D488" s="1"/>
      <c r="E488" s="1"/>
      <c r="F488" s="1"/>
      <c r="G488" s="1"/>
      <c r="H488" s="1"/>
      <c r="I488" s="1"/>
      <c r="J488" s="1"/>
      <c r="K488" s="1"/>
      <c r="L488" s="1"/>
      <c r="M488" s="1"/>
      <c r="N488" s="1"/>
      <c r="O488" s="1"/>
      <c r="P488" s="229"/>
      <c r="Q488" s="1"/>
      <c r="R488" s="1"/>
      <c r="S488" s="1"/>
      <c r="T488" s="1"/>
      <c r="U488" s="1"/>
      <c r="V488" s="1"/>
      <c r="W488" s="1"/>
      <c r="X488" s="1"/>
      <c r="Y488" s="1"/>
      <c r="Z488" s="1"/>
      <c r="AA488" s="1"/>
      <c r="AB488" s="1"/>
      <c r="AC488" s="1"/>
      <c r="AD488" s="1"/>
      <c r="AE488" s="1"/>
      <c r="AF488" s="1"/>
      <c r="AG488" s="1"/>
      <c r="AH488" s="1"/>
      <c r="AI488" s="1"/>
      <c r="AJ488" s="1"/>
      <c r="AK488" s="1"/>
    </row>
    <row r="489" spans="1:37" ht="14.25" customHeight="1">
      <c r="A489" s="1"/>
      <c r="B489" s="1"/>
      <c r="C489" s="1"/>
      <c r="D489" s="1"/>
      <c r="E489" s="1"/>
      <c r="F489" s="1"/>
      <c r="G489" s="1"/>
      <c r="H489" s="1"/>
      <c r="I489" s="1"/>
      <c r="J489" s="1"/>
      <c r="K489" s="1"/>
      <c r="L489" s="1"/>
      <c r="M489" s="1"/>
      <c r="N489" s="1"/>
      <c r="O489" s="1"/>
      <c r="P489" s="229"/>
      <c r="Q489" s="1"/>
      <c r="R489" s="1"/>
      <c r="S489" s="1"/>
      <c r="T489" s="1"/>
      <c r="U489" s="1"/>
      <c r="V489" s="1"/>
      <c r="W489" s="1"/>
      <c r="X489" s="1"/>
      <c r="Y489" s="1"/>
      <c r="Z489" s="1"/>
      <c r="AA489" s="1"/>
      <c r="AB489" s="1"/>
      <c r="AC489" s="1"/>
      <c r="AD489" s="1"/>
      <c r="AE489" s="1"/>
      <c r="AF489" s="1"/>
      <c r="AG489" s="1"/>
      <c r="AH489" s="1"/>
      <c r="AI489" s="1"/>
      <c r="AJ489" s="1"/>
      <c r="AK489" s="1"/>
    </row>
    <row r="490" spans="1:37" ht="14.25" customHeight="1">
      <c r="A490" s="1"/>
      <c r="B490" s="1"/>
      <c r="C490" s="1"/>
      <c r="D490" s="1"/>
      <c r="E490" s="1"/>
      <c r="F490" s="1"/>
      <c r="G490" s="1"/>
      <c r="H490" s="1"/>
      <c r="I490" s="1"/>
      <c r="J490" s="1"/>
      <c r="K490" s="1"/>
      <c r="L490" s="1"/>
      <c r="M490" s="1"/>
      <c r="N490" s="1"/>
      <c r="O490" s="1"/>
      <c r="P490" s="229"/>
      <c r="Q490" s="1"/>
      <c r="R490" s="1"/>
      <c r="S490" s="1"/>
      <c r="T490" s="1"/>
      <c r="U490" s="1"/>
      <c r="V490" s="1"/>
      <c r="W490" s="1"/>
      <c r="X490" s="1"/>
      <c r="Y490" s="1"/>
      <c r="Z490" s="1"/>
      <c r="AA490" s="1"/>
      <c r="AB490" s="1"/>
      <c r="AC490" s="1"/>
      <c r="AD490" s="1"/>
      <c r="AE490" s="1"/>
      <c r="AF490" s="1"/>
      <c r="AG490" s="1"/>
      <c r="AH490" s="1"/>
      <c r="AI490" s="1"/>
      <c r="AJ490" s="1"/>
      <c r="AK490" s="1"/>
    </row>
    <row r="491" spans="1:37" ht="14.25" customHeight="1">
      <c r="A491" s="1"/>
      <c r="B491" s="1"/>
      <c r="C491" s="1"/>
      <c r="D491" s="1"/>
      <c r="E491" s="1"/>
      <c r="F491" s="1"/>
      <c r="G491" s="1"/>
      <c r="H491" s="1"/>
      <c r="I491" s="1"/>
      <c r="J491" s="1"/>
      <c r="K491" s="1"/>
      <c r="L491" s="1"/>
      <c r="M491" s="1"/>
      <c r="N491" s="1"/>
      <c r="O491" s="1"/>
      <c r="P491" s="229"/>
      <c r="Q491" s="1"/>
      <c r="R491" s="1"/>
      <c r="S491" s="1"/>
      <c r="T491" s="1"/>
      <c r="U491" s="1"/>
      <c r="V491" s="1"/>
      <c r="W491" s="1"/>
      <c r="X491" s="1"/>
      <c r="Y491" s="1"/>
      <c r="Z491" s="1"/>
      <c r="AA491" s="1"/>
      <c r="AB491" s="1"/>
      <c r="AC491" s="1"/>
      <c r="AD491" s="1"/>
      <c r="AE491" s="1"/>
      <c r="AF491" s="1"/>
      <c r="AG491" s="1"/>
      <c r="AH491" s="1"/>
      <c r="AI491" s="1"/>
      <c r="AJ491" s="1"/>
      <c r="AK491" s="1"/>
    </row>
    <row r="492" spans="1:37" ht="14.25" customHeight="1">
      <c r="A492" s="1"/>
      <c r="B492" s="1"/>
      <c r="C492" s="1"/>
      <c r="D492" s="1"/>
      <c r="E492" s="1"/>
      <c r="F492" s="1"/>
      <c r="G492" s="1"/>
      <c r="H492" s="1"/>
      <c r="I492" s="1"/>
      <c r="J492" s="1"/>
      <c r="K492" s="1"/>
      <c r="L492" s="1"/>
      <c r="M492" s="1"/>
      <c r="N492" s="1"/>
      <c r="O492" s="1"/>
      <c r="P492" s="229"/>
      <c r="Q492" s="1"/>
      <c r="R492" s="1"/>
      <c r="S492" s="1"/>
      <c r="T492" s="1"/>
      <c r="U492" s="1"/>
      <c r="V492" s="1"/>
      <c r="W492" s="1"/>
      <c r="X492" s="1"/>
      <c r="Y492" s="1"/>
      <c r="Z492" s="1"/>
      <c r="AA492" s="1"/>
      <c r="AB492" s="1"/>
      <c r="AC492" s="1"/>
      <c r="AD492" s="1"/>
      <c r="AE492" s="1"/>
      <c r="AF492" s="1"/>
      <c r="AG492" s="1"/>
      <c r="AH492" s="1"/>
      <c r="AI492" s="1"/>
      <c r="AJ492" s="1"/>
      <c r="AK492" s="1"/>
    </row>
    <row r="493" spans="1:37" ht="14.25" customHeight="1">
      <c r="A493" s="1"/>
      <c r="B493" s="1"/>
      <c r="C493" s="1"/>
      <c r="D493" s="1"/>
      <c r="E493" s="1"/>
      <c r="F493" s="1"/>
      <c r="G493" s="1"/>
      <c r="H493" s="1"/>
      <c r="I493" s="1"/>
      <c r="J493" s="1"/>
      <c r="K493" s="1"/>
      <c r="L493" s="1"/>
      <c r="M493" s="1"/>
      <c r="N493" s="1"/>
      <c r="O493" s="1"/>
      <c r="P493" s="229"/>
      <c r="Q493" s="1"/>
      <c r="R493" s="1"/>
      <c r="S493" s="1"/>
      <c r="T493" s="1"/>
      <c r="U493" s="1"/>
      <c r="V493" s="1"/>
      <c r="W493" s="1"/>
      <c r="X493" s="1"/>
      <c r="Y493" s="1"/>
      <c r="Z493" s="1"/>
      <c r="AA493" s="1"/>
      <c r="AB493" s="1"/>
      <c r="AC493" s="1"/>
      <c r="AD493" s="1"/>
      <c r="AE493" s="1"/>
      <c r="AF493" s="1"/>
      <c r="AG493" s="1"/>
      <c r="AH493" s="1"/>
      <c r="AI493" s="1"/>
      <c r="AJ493" s="1"/>
      <c r="AK493" s="1"/>
    </row>
    <row r="494" spans="1:37" ht="14.25" customHeight="1">
      <c r="A494" s="1"/>
      <c r="B494" s="1"/>
      <c r="C494" s="1"/>
      <c r="D494" s="1"/>
      <c r="E494" s="1"/>
      <c r="F494" s="1"/>
      <c r="G494" s="1"/>
      <c r="H494" s="1"/>
      <c r="I494" s="1"/>
      <c r="J494" s="1"/>
      <c r="K494" s="1"/>
      <c r="L494" s="1"/>
      <c r="M494" s="1"/>
      <c r="N494" s="1"/>
      <c r="O494" s="1"/>
      <c r="P494" s="229"/>
      <c r="Q494" s="1"/>
      <c r="R494" s="1"/>
      <c r="S494" s="1"/>
      <c r="T494" s="1"/>
      <c r="U494" s="1"/>
      <c r="V494" s="1"/>
      <c r="W494" s="1"/>
      <c r="X494" s="1"/>
      <c r="Y494" s="1"/>
      <c r="Z494" s="1"/>
      <c r="AA494" s="1"/>
      <c r="AB494" s="1"/>
      <c r="AC494" s="1"/>
      <c r="AD494" s="1"/>
      <c r="AE494" s="1"/>
      <c r="AF494" s="1"/>
      <c r="AG494" s="1"/>
      <c r="AH494" s="1"/>
      <c r="AI494" s="1"/>
      <c r="AJ494" s="1"/>
      <c r="AK494" s="1"/>
    </row>
    <row r="495" spans="1:37" ht="14.25" customHeight="1">
      <c r="A495" s="1"/>
      <c r="B495" s="1"/>
      <c r="C495" s="1"/>
      <c r="D495" s="1"/>
      <c r="E495" s="1"/>
      <c r="F495" s="1"/>
      <c r="G495" s="1"/>
      <c r="H495" s="1"/>
      <c r="I495" s="1"/>
      <c r="J495" s="1"/>
      <c r="K495" s="1"/>
      <c r="L495" s="1"/>
      <c r="M495" s="1"/>
      <c r="N495" s="1"/>
      <c r="O495" s="1"/>
      <c r="P495" s="229"/>
      <c r="Q495" s="1"/>
      <c r="R495" s="1"/>
      <c r="S495" s="1"/>
      <c r="T495" s="1"/>
      <c r="U495" s="1"/>
      <c r="V495" s="1"/>
      <c r="W495" s="1"/>
      <c r="X495" s="1"/>
      <c r="Y495" s="1"/>
      <c r="Z495" s="1"/>
      <c r="AA495" s="1"/>
      <c r="AB495" s="1"/>
      <c r="AC495" s="1"/>
      <c r="AD495" s="1"/>
      <c r="AE495" s="1"/>
      <c r="AF495" s="1"/>
      <c r="AG495" s="1"/>
      <c r="AH495" s="1"/>
      <c r="AI495" s="1"/>
      <c r="AJ495" s="1"/>
      <c r="AK495" s="1"/>
    </row>
    <row r="496" spans="1:37" ht="14.25" customHeight="1">
      <c r="A496" s="1"/>
      <c r="B496" s="1"/>
      <c r="C496" s="1"/>
      <c r="D496" s="1"/>
      <c r="E496" s="1"/>
      <c r="F496" s="1"/>
      <c r="G496" s="1"/>
      <c r="H496" s="1"/>
      <c r="I496" s="1"/>
      <c r="J496" s="1"/>
      <c r="K496" s="1"/>
      <c r="L496" s="1"/>
      <c r="M496" s="1"/>
      <c r="N496" s="1"/>
      <c r="O496" s="1"/>
      <c r="P496" s="229"/>
      <c r="Q496" s="1"/>
      <c r="R496" s="1"/>
      <c r="S496" s="1"/>
      <c r="T496" s="1"/>
      <c r="U496" s="1"/>
      <c r="V496" s="1"/>
      <c r="W496" s="1"/>
      <c r="X496" s="1"/>
      <c r="Y496" s="1"/>
      <c r="Z496" s="1"/>
      <c r="AA496" s="1"/>
      <c r="AB496" s="1"/>
      <c r="AC496" s="1"/>
      <c r="AD496" s="1"/>
      <c r="AE496" s="1"/>
      <c r="AF496" s="1"/>
      <c r="AG496" s="1"/>
      <c r="AH496" s="1"/>
      <c r="AI496" s="1"/>
      <c r="AJ496" s="1"/>
      <c r="AK496" s="1"/>
    </row>
    <row r="497" spans="1:37" ht="14.25" customHeight="1">
      <c r="A497" s="1"/>
      <c r="B497" s="1"/>
      <c r="C497" s="1"/>
      <c r="D497" s="1"/>
      <c r="E497" s="1"/>
      <c r="F497" s="1"/>
      <c r="G497" s="1"/>
      <c r="H497" s="1"/>
      <c r="I497" s="1"/>
      <c r="J497" s="1"/>
      <c r="K497" s="1"/>
      <c r="L497" s="1"/>
      <c r="M497" s="1"/>
      <c r="N497" s="1"/>
      <c r="O497" s="1"/>
      <c r="P497" s="229"/>
      <c r="Q497" s="1"/>
      <c r="R497" s="1"/>
      <c r="S497" s="1"/>
      <c r="T497" s="1"/>
      <c r="U497" s="1"/>
      <c r="V497" s="1"/>
      <c r="W497" s="1"/>
      <c r="X497" s="1"/>
      <c r="Y497" s="1"/>
      <c r="Z497" s="1"/>
      <c r="AA497" s="1"/>
      <c r="AB497" s="1"/>
      <c r="AC497" s="1"/>
      <c r="AD497" s="1"/>
      <c r="AE497" s="1"/>
      <c r="AF497" s="1"/>
      <c r="AG497" s="1"/>
      <c r="AH497" s="1"/>
      <c r="AI497" s="1"/>
      <c r="AJ497" s="1"/>
      <c r="AK497" s="1"/>
    </row>
    <row r="498" spans="1:37" ht="14.25" customHeight="1">
      <c r="A498" s="1"/>
      <c r="B498" s="1"/>
      <c r="C498" s="1"/>
      <c r="D498" s="1"/>
      <c r="E498" s="1"/>
      <c r="F498" s="1"/>
      <c r="G498" s="1"/>
      <c r="H498" s="1"/>
      <c r="I498" s="1"/>
      <c r="J498" s="1"/>
      <c r="K498" s="1"/>
      <c r="L498" s="1"/>
      <c r="M498" s="1"/>
      <c r="N498" s="1"/>
      <c r="O498" s="1"/>
      <c r="P498" s="229"/>
      <c r="Q498" s="1"/>
      <c r="R498" s="1"/>
      <c r="S498" s="1"/>
      <c r="T498" s="1"/>
      <c r="U498" s="1"/>
      <c r="V498" s="1"/>
      <c r="W498" s="1"/>
      <c r="X498" s="1"/>
      <c r="Y498" s="1"/>
      <c r="Z498" s="1"/>
      <c r="AA498" s="1"/>
      <c r="AB498" s="1"/>
      <c r="AC498" s="1"/>
      <c r="AD498" s="1"/>
      <c r="AE498" s="1"/>
      <c r="AF498" s="1"/>
      <c r="AG498" s="1"/>
      <c r="AH498" s="1"/>
      <c r="AI498" s="1"/>
      <c r="AJ498" s="1"/>
      <c r="AK498" s="1"/>
    </row>
    <row r="499" spans="1:37" ht="14.25" customHeight="1">
      <c r="A499" s="1"/>
      <c r="B499" s="1"/>
      <c r="C499" s="1"/>
      <c r="D499" s="1"/>
      <c r="E499" s="1"/>
      <c r="F499" s="1"/>
      <c r="G499" s="1"/>
      <c r="H499" s="1"/>
      <c r="I499" s="1"/>
      <c r="J499" s="1"/>
      <c r="K499" s="1"/>
      <c r="L499" s="1"/>
      <c r="M499" s="1"/>
      <c r="N499" s="1"/>
      <c r="O499" s="1"/>
      <c r="P499" s="229"/>
      <c r="Q499" s="1"/>
      <c r="R499" s="1"/>
      <c r="S499" s="1"/>
      <c r="T499" s="1"/>
      <c r="U499" s="1"/>
      <c r="V499" s="1"/>
      <c r="W499" s="1"/>
      <c r="X499" s="1"/>
      <c r="Y499" s="1"/>
      <c r="Z499" s="1"/>
      <c r="AA499" s="1"/>
      <c r="AB499" s="1"/>
      <c r="AC499" s="1"/>
      <c r="AD499" s="1"/>
      <c r="AE499" s="1"/>
      <c r="AF499" s="1"/>
      <c r="AG499" s="1"/>
      <c r="AH499" s="1"/>
      <c r="AI499" s="1"/>
      <c r="AJ499" s="1"/>
      <c r="AK499" s="1"/>
    </row>
    <row r="500" spans="1:37" ht="14.25" customHeight="1">
      <c r="A500" s="1"/>
      <c r="B500" s="1"/>
      <c r="C500" s="1"/>
      <c r="D500" s="1"/>
      <c r="E500" s="1"/>
      <c r="F500" s="1"/>
      <c r="G500" s="1"/>
      <c r="H500" s="1"/>
      <c r="I500" s="1"/>
      <c r="J500" s="1"/>
      <c r="K500" s="1"/>
      <c r="L500" s="1"/>
      <c r="M500" s="1"/>
      <c r="N500" s="1"/>
      <c r="O500" s="1"/>
      <c r="P500" s="229"/>
      <c r="Q500" s="1"/>
      <c r="R500" s="1"/>
      <c r="S500" s="1"/>
      <c r="T500" s="1"/>
      <c r="U500" s="1"/>
      <c r="V500" s="1"/>
      <c r="W500" s="1"/>
      <c r="X500" s="1"/>
      <c r="Y500" s="1"/>
      <c r="Z500" s="1"/>
      <c r="AA500" s="1"/>
      <c r="AB500" s="1"/>
      <c r="AC500" s="1"/>
      <c r="AD500" s="1"/>
      <c r="AE500" s="1"/>
      <c r="AF500" s="1"/>
      <c r="AG500" s="1"/>
      <c r="AH500" s="1"/>
      <c r="AI500" s="1"/>
      <c r="AJ500" s="1"/>
      <c r="AK500" s="1"/>
    </row>
    <row r="501" spans="1:37" ht="14.25" customHeight="1">
      <c r="A501" s="1"/>
      <c r="B501" s="1"/>
      <c r="C501" s="1"/>
      <c r="D501" s="1"/>
      <c r="E501" s="1"/>
      <c r="F501" s="1"/>
      <c r="G501" s="1"/>
      <c r="H501" s="1"/>
      <c r="I501" s="1"/>
      <c r="J501" s="1"/>
      <c r="K501" s="1"/>
      <c r="L501" s="1"/>
      <c r="M501" s="1"/>
      <c r="N501" s="1"/>
      <c r="O501" s="1"/>
      <c r="P501" s="229"/>
      <c r="Q501" s="1"/>
      <c r="R501" s="1"/>
      <c r="S501" s="1"/>
      <c r="T501" s="1"/>
      <c r="U501" s="1"/>
      <c r="V501" s="1"/>
      <c r="W501" s="1"/>
      <c r="X501" s="1"/>
      <c r="Y501" s="1"/>
      <c r="Z501" s="1"/>
      <c r="AA501" s="1"/>
      <c r="AB501" s="1"/>
      <c r="AC501" s="1"/>
      <c r="AD501" s="1"/>
      <c r="AE501" s="1"/>
      <c r="AF501" s="1"/>
      <c r="AG501" s="1"/>
      <c r="AH501" s="1"/>
      <c r="AI501" s="1"/>
      <c r="AJ501" s="1"/>
      <c r="AK501" s="1"/>
    </row>
    <row r="502" spans="1:37" ht="14.25" customHeight="1">
      <c r="A502" s="1"/>
      <c r="B502" s="1"/>
      <c r="C502" s="1"/>
      <c r="D502" s="1"/>
      <c r="E502" s="1"/>
      <c r="F502" s="1"/>
      <c r="G502" s="1"/>
      <c r="H502" s="1"/>
      <c r="I502" s="1"/>
      <c r="J502" s="1"/>
      <c r="K502" s="1"/>
      <c r="L502" s="1"/>
      <c r="M502" s="1"/>
      <c r="N502" s="1"/>
      <c r="O502" s="1"/>
      <c r="P502" s="229"/>
      <c r="Q502" s="1"/>
      <c r="R502" s="1"/>
      <c r="S502" s="1"/>
      <c r="T502" s="1"/>
      <c r="U502" s="1"/>
      <c r="V502" s="1"/>
      <c r="W502" s="1"/>
      <c r="X502" s="1"/>
      <c r="Y502" s="1"/>
      <c r="Z502" s="1"/>
      <c r="AA502" s="1"/>
      <c r="AB502" s="1"/>
      <c r="AC502" s="1"/>
      <c r="AD502" s="1"/>
      <c r="AE502" s="1"/>
      <c r="AF502" s="1"/>
      <c r="AG502" s="1"/>
      <c r="AH502" s="1"/>
      <c r="AI502" s="1"/>
      <c r="AJ502" s="1"/>
      <c r="AK502" s="1"/>
    </row>
    <row r="503" spans="1:37" ht="14.25" customHeight="1">
      <c r="A503" s="1"/>
      <c r="B503" s="1"/>
      <c r="C503" s="1"/>
      <c r="D503" s="1"/>
      <c r="E503" s="1"/>
      <c r="F503" s="1"/>
      <c r="G503" s="1"/>
      <c r="H503" s="1"/>
      <c r="I503" s="1"/>
      <c r="J503" s="1"/>
      <c r="K503" s="1"/>
      <c r="L503" s="1"/>
      <c r="M503" s="1"/>
      <c r="N503" s="1"/>
      <c r="O503" s="1"/>
      <c r="P503" s="229"/>
      <c r="Q503" s="1"/>
      <c r="R503" s="1"/>
      <c r="S503" s="1"/>
      <c r="T503" s="1"/>
      <c r="U503" s="1"/>
      <c r="V503" s="1"/>
      <c r="W503" s="1"/>
      <c r="X503" s="1"/>
      <c r="Y503" s="1"/>
      <c r="Z503" s="1"/>
      <c r="AA503" s="1"/>
      <c r="AB503" s="1"/>
      <c r="AC503" s="1"/>
      <c r="AD503" s="1"/>
      <c r="AE503" s="1"/>
      <c r="AF503" s="1"/>
      <c r="AG503" s="1"/>
      <c r="AH503" s="1"/>
      <c r="AI503" s="1"/>
      <c r="AJ503" s="1"/>
      <c r="AK503" s="1"/>
    </row>
    <row r="504" spans="1:37" ht="14.25" customHeight="1">
      <c r="A504" s="1"/>
      <c r="B504" s="1"/>
      <c r="C504" s="1"/>
      <c r="D504" s="1"/>
      <c r="E504" s="1"/>
      <c r="F504" s="1"/>
      <c r="G504" s="1"/>
      <c r="H504" s="1"/>
      <c r="I504" s="1"/>
      <c r="J504" s="1"/>
      <c r="K504" s="1"/>
      <c r="L504" s="1"/>
      <c r="M504" s="1"/>
      <c r="N504" s="1"/>
      <c r="O504" s="1"/>
      <c r="P504" s="229"/>
      <c r="Q504" s="1"/>
      <c r="R504" s="1"/>
      <c r="S504" s="1"/>
      <c r="T504" s="1"/>
      <c r="U504" s="1"/>
      <c r="V504" s="1"/>
      <c r="W504" s="1"/>
      <c r="X504" s="1"/>
      <c r="Y504" s="1"/>
      <c r="Z504" s="1"/>
      <c r="AA504" s="1"/>
      <c r="AB504" s="1"/>
      <c r="AC504" s="1"/>
      <c r="AD504" s="1"/>
      <c r="AE504" s="1"/>
      <c r="AF504" s="1"/>
      <c r="AG504" s="1"/>
      <c r="AH504" s="1"/>
      <c r="AI504" s="1"/>
      <c r="AJ504" s="1"/>
      <c r="AK504" s="1"/>
    </row>
    <row r="505" spans="1:37" ht="14.25" customHeight="1">
      <c r="A505" s="1"/>
      <c r="B505" s="1"/>
      <c r="C505" s="1"/>
      <c r="D505" s="1"/>
      <c r="E505" s="1"/>
      <c r="F505" s="1"/>
      <c r="G505" s="1"/>
      <c r="H505" s="1"/>
      <c r="I505" s="1"/>
      <c r="J505" s="1"/>
      <c r="K505" s="1"/>
      <c r="L505" s="1"/>
      <c r="M505" s="1"/>
      <c r="N505" s="1"/>
      <c r="O505" s="1"/>
      <c r="P505" s="229"/>
      <c r="Q505" s="1"/>
      <c r="R505" s="1"/>
      <c r="S505" s="1"/>
      <c r="T505" s="1"/>
      <c r="U505" s="1"/>
      <c r="V505" s="1"/>
      <c r="W505" s="1"/>
      <c r="X505" s="1"/>
      <c r="Y505" s="1"/>
      <c r="Z505" s="1"/>
      <c r="AA505" s="1"/>
      <c r="AB505" s="1"/>
      <c r="AC505" s="1"/>
      <c r="AD505" s="1"/>
      <c r="AE505" s="1"/>
      <c r="AF505" s="1"/>
      <c r="AG505" s="1"/>
      <c r="AH505" s="1"/>
      <c r="AI505" s="1"/>
      <c r="AJ505" s="1"/>
      <c r="AK505" s="1"/>
    </row>
    <row r="506" spans="1:37" ht="14.25" customHeight="1">
      <c r="A506" s="1"/>
      <c r="B506" s="1"/>
      <c r="C506" s="1"/>
      <c r="D506" s="1"/>
      <c r="E506" s="1"/>
      <c r="F506" s="1"/>
      <c r="G506" s="1"/>
      <c r="H506" s="1"/>
      <c r="I506" s="1"/>
      <c r="J506" s="1"/>
      <c r="K506" s="1"/>
      <c r="L506" s="1"/>
      <c r="M506" s="1"/>
      <c r="N506" s="1"/>
      <c r="O506" s="1"/>
      <c r="P506" s="229"/>
      <c r="Q506" s="1"/>
      <c r="R506" s="1"/>
      <c r="S506" s="1"/>
      <c r="T506" s="1"/>
      <c r="U506" s="1"/>
      <c r="V506" s="1"/>
      <c r="W506" s="1"/>
      <c r="X506" s="1"/>
      <c r="Y506" s="1"/>
      <c r="Z506" s="1"/>
      <c r="AA506" s="1"/>
      <c r="AB506" s="1"/>
      <c r="AC506" s="1"/>
      <c r="AD506" s="1"/>
      <c r="AE506" s="1"/>
      <c r="AF506" s="1"/>
      <c r="AG506" s="1"/>
      <c r="AH506" s="1"/>
      <c r="AI506" s="1"/>
      <c r="AJ506" s="1"/>
      <c r="AK506" s="1"/>
    </row>
    <row r="507" spans="1:37" ht="14.25" customHeight="1">
      <c r="A507" s="1"/>
      <c r="B507" s="1"/>
      <c r="C507" s="1"/>
      <c r="D507" s="1"/>
      <c r="E507" s="1"/>
      <c r="F507" s="1"/>
      <c r="G507" s="1"/>
      <c r="H507" s="1"/>
      <c r="I507" s="1"/>
      <c r="J507" s="1"/>
      <c r="K507" s="1"/>
      <c r="L507" s="1"/>
      <c r="M507" s="1"/>
      <c r="N507" s="1"/>
      <c r="O507" s="1"/>
      <c r="P507" s="229"/>
      <c r="Q507" s="1"/>
      <c r="R507" s="1"/>
      <c r="S507" s="1"/>
      <c r="T507" s="1"/>
      <c r="U507" s="1"/>
      <c r="V507" s="1"/>
      <c r="W507" s="1"/>
      <c r="X507" s="1"/>
      <c r="Y507" s="1"/>
      <c r="Z507" s="1"/>
      <c r="AA507" s="1"/>
      <c r="AB507" s="1"/>
      <c r="AC507" s="1"/>
      <c r="AD507" s="1"/>
      <c r="AE507" s="1"/>
      <c r="AF507" s="1"/>
      <c r="AG507" s="1"/>
      <c r="AH507" s="1"/>
      <c r="AI507" s="1"/>
      <c r="AJ507" s="1"/>
      <c r="AK507" s="1"/>
    </row>
    <row r="508" spans="1:37" ht="14.25" customHeight="1">
      <c r="A508" s="1"/>
      <c r="B508" s="1"/>
      <c r="C508" s="1"/>
      <c r="D508" s="1"/>
      <c r="E508" s="1"/>
      <c r="F508" s="1"/>
      <c r="G508" s="1"/>
      <c r="H508" s="1"/>
      <c r="I508" s="1"/>
      <c r="J508" s="1"/>
      <c r="K508" s="1"/>
      <c r="L508" s="1"/>
      <c r="M508" s="1"/>
      <c r="N508" s="1"/>
      <c r="O508" s="1"/>
      <c r="P508" s="229"/>
      <c r="Q508" s="1"/>
      <c r="R508" s="1"/>
      <c r="S508" s="1"/>
      <c r="T508" s="1"/>
      <c r="U508" s="1"/>
      <c r="V508" s="1"/>
      <c r="W508" s="1"/>
      <c r="X508" s="1"/>
      <c r="Y508" s="1"/>
      <c r="Z508" s="1"/>
      <c r="AA508" s="1"/>
      <c r="AB508" s="1"/>
      <c r="AC508" s="1"/>
      <c r="AD508" s="1"/>
      <c r="AE508" s="1"/>
      <c r="AF508" s="1"/>
      <c r="AG508" s="1"/>
      <c r="AH508" s="1"/>
      <c r="AI508" s="1"/>
      <c r="AJ508" s="1"/>
      <c r="AK508" s="1"/>
    </row>
    <row r="509" spans="1:37" ht="14.25" customHeight="1">
      <c r="A509" s="1"/>
      <c r="B509" s="1"/>
      <c r="C509" s="1"/>
      <c r="D509" s="1"/>
      <c r="E509" s="1"/>
      <c r="F509" s="1"/>
      <c r="G509" s="1"/>
      <c r="H509" s="1"/>
      <c r="I509" s="1"/>
      <c r="J509" s="1"/>
      <c r="K509" s="1"/>
      <c r="L509" s="1"/>
      <c r="M509" s="1"/>
      <c r="N509" s="1"/>
      <c r="O509" s="1"/>
      <c r="P509" s="229"/>
      <c r="Q509" s="1"/>
      <c r="R509" s="1"/>
      <c r="S509" s="1"/>
      <c r="T509" s="1"/>
      <c r="U509" s="1"/>
      <c r="V509" s="1"/>
      <c r="W509" s="1"/>
      <c r="X509" s="1"/>
      <c r="Y509" s="1"/>
      <c r="Z509" s="1"/>
      <c r="AA509" s="1"/>
      <c r="AB509" s="1"/>
      <c r="AC509" s="1"/>
      <c r="AD509" s="1"/>
      <c r="AE509" s="1"/>
      <c r="AF509" s="1"/>
      <c r="AG509" s="1"/>
      <c r="AH509" s="1"/>
      <c r="AI509" s="1"/>
      <c r="AJ509" s="1"/>
      <c r="AK509" s="1"/>
    </row>
    <row r="510" spans="1:37" ht="14.25" customHeight="1">
      <c r="A510" s="1"/>
      <c r="B510" s="1"/>
      <c r="C510" s="1"/>
      <c r="D510" s="1"/>
      <c r="E510" s="1"/>
      <c r="F510" s="1"/>
      <c r="G510" s="1"/>
      <c r="H510" s="1"/>
      <c r="I510" s="1"/>
      <c r="J510" s="1"/>
      <c r="K510" s="1"/>
      <c r="L510" s="1"/>
      <c r="M510" s="1"/>
      <c r="N510" s="1"/>
      <c r="O510" s="1"/>
      <c r="P510" s="229"/>
      <c r="Q510" s="1"/>
      <c r="R510" s="1"/>
      <c r="S510" s="1"/>
      <c r="T510" s="1"/>
      <c r="U510" s="1"/>
      <c r="V510" s="1"/>
      <c r="W510" s="1"/>
      <c r="X510" s="1"/>
      <c r="Y510" s="1"/>
      <c r="Z510" s="1"/>
      <c r="AA510" s="1"/>
      <c r="AB510" s="1"/>
      <c r="AC510" s="1"/>
      <c r="AD510" s="1"/>
      <c r="AE510" s="1"/>
      <c r="AF510" s="1"/>
      <c r="AG510" s="1"/>
      <c r="AH510" s="1"/>
      <c r="AI510" s="1"/>
      <c r="AJ510" s="1"/>
      <c r="AK510" s="1"/>
    </row>
    <row r="511" spans="1:37" ht="14.25" customHeight="1">
      <c r="A511" s="1"/>
      <c r="B511" s="1"/>
      <c r="C511" s="1"/>
      <c r="D511" s="1"/>
      <c r="E511" s="1"/>
      <c r="F511" s="1"/>
      <c r="G511" s="1"/>
      <c r="H511" s="1"/>
      <c r="I511" s="1"/>
      <c r="J511" s="1"/>
      <c r="K511" s="1"/>
      <c r="L511" s="1"/>
      <c r="M511" s="1"/>
      <c r="N511" s="1"/>
      <c r="O511" s="1"/>
      <c r="P511" s="229"/>
      <c r="Q511" s="1"/>
      <c r="R511" s="1"/>
      <c r="S511" s="1"/>
      <c r="T511" s="1"/>
      <c r="U511" s="1"/>
      <c r="V511" s="1"/>
      <c r="W511" s="1"/>
      <c r="X511" s="1"/>
      <c r="Y511" s="1"/>
      <c r="Z511" s="1"/>
      <c r="AA511" s="1"/>
      <c r="AB511" s="1"/>
      <c r="AC511" s="1"/>
      <c r="AD511" s="1"/>
      <c r="AE511" s="1"/>
      <c r="AF511" s="1"/>
      <c r="AG511" s="1"/>
      <c r="AH511" s="1"/>
      <c r="AI511" s="1"/>
      <c r="AJ511" s="1"/>
      <c r="AK511" s="1"/>
    </row>
    <row r="512" spans="1:37" ht="14.25" customHeight="1">
      <c r="A512" s="1"/>
      <c r="B512" s="1"/>
      <c r="C512" s="1"/>
      <c r="D512" s="1"/>
      <c r="E512" s="1"/>
      <c r="F512" s="1"/>
      <c r="G512" s="1"/>
      <c r="H512" s="1"/>
      <c r="I512" s="1"/>
      <c r="J512" s="1"/>
      <c r="K512" s="1"/>
      <c r="L512" s="1"/>
      <c r="M512" s="1"/>
      <c r="N512" s="1"/>
      <c r="O512" s="1"/>
      <c r="P512" s="229"/>
      <c r="Q512" s="1"/>
      <c r="R512" s="1"/>
      <c r="S512" s="1"/>
      <c r="T512" s="1"/>
      <c r="U512" s="1"/>
      <c r="V512" s="1"/>
      <c r="W512" s="1"/>
      <c r="X512" s="1"/>
      <c r="Y512" s="1"/>
      <c r="Z512" s="1"/>
      <c r="AA512" s="1"/>
      <c r="AB512" s="1"/>
      <c r="AC512" s="1"/>
      <c r="AD512" s="1"/>
      <c r="AE512" s="1"/>
      <c r="AF512" s="1"/>
      <c r="AG512" s="1"/>
      <c r="AH512" s="1"/>
      <c r="AI512" s="1"/>
      <c r="AJ512" s="1"/>
      <c r="AK512" s="1"/>
    </row>
    <row r="513" spans="1:37" ht="14.25" customHeight="1">
      <c r="A513" s="1"/>
      <c r="B513" s="1"/>
      <c r="C513" s="1"/>
      <c r="D513" s="1"/>
      <c r="E513" s="1"/>
      <c r="F513" s="1"/>
      <c r="G513" s="1"/>
      <c r="H513" s="1"/>
      <c r="I513" s="1"/>
      <c r="J513" s="1"/>
      <c r="K513" s="1"/>
      <c r="L513" s="1"/>
      <c r="M513" s="1"/>
      <c r="N513" s="1"/>
      <c r="O513" s="1"/>
      <c r="P513" s="229"/>
      <c r="Q513" s="1"/>
      <c r="R513" s="1"/>
      <c r="S513" s="1"/>
      <c r="T513" s="1"/>
      <c r="U513" s="1"/>
      <c r="V513" s="1"/>
      <c r="W513" s="1"/>
      <c r="X513" s="1"/>
      <c r="Y513" s="1"/>
      <c r="Z513" s="1"/>
      <c r="AA513" s="1"/>
      <c r="AB513" s="1"/>
      <c r="AC513" s="1"/>
      <c r="AD513" s="1"/>
      <c r="AE513" s="1"/>
      <c r="AF513" s="1"/>
      <c r="AG513" s="1"/>
      <c r="AH513" s="1"/>
      <c r="AI513" s="1"/>
      <c r="AJ513" s="1"/>
      <c r="AK513" s="1"/>
    </row>
    <row r="514" spans="1:37" ht="14.25" customHeight="1">
      <c r="A514" s="1"/>
      <c r="B514" s="1"/>
      <c r="C514" s="1"/>
      <c r="D514" s="1"/>
      <c r="E514" s="1"/>
      <c r="F514" s="1"/>
      <c r="G514" s="1"/>
      <c r="H514" s="1"/>
      <c r="I514" s="1"/>
      <c r="J514" s="1"/>
      <c r="K514" s="1"/>
      <c r="L514" s="1"/>
      <c r="M514" s="1"/>
      <c r="N514" s="1"/>
      <c r="O514" s="1"/>
      <c r="P514" s="229"/>
      <c r="Q514" s="1"/>
      <c r="R514" s="1"/>
      <c r="S514" s="1"/>
      <c r="T514" s="1"/>
      <c r="U514" s="1"/>
      <c r="V514" s="1"/>
      <c r="W514" s="1"/>
      <c r="X514" s="1"/>
      <c r="Y514" s="1"/>
      <c r="Z514" s="1"/>
      <c r="AA514" s="1"/>
      <c r="AB514" s="1"/>
      <c r="AC514" s="1"/>
      <c r="AD514" s="1"/>
      <c r="AE514" s="1"/>
      <c r="AF514" s="1"/>
      <c r="AG514" s="1"/>
      <c r="AH514" s="1"/>
      <c r="AI514" s="1"/>
      <c r="AJ514" s="1"/>
      <c r="AK514" s="1"/>
    </row>
    <row r="515" spans="1:37" ht="14.25" customHeight="1">
      <c r="A515" s="1"/>
      <c r="B515" s="1"/>
      <c r="C515" s="1"/>
      <c r="D515" s="1"/>
      <c r="E515" s="1"/>
      <c r="F515" s="1"/>
      <c r="G515" s="1"/>
      <c r="H515" s="1"/>
      <c r="I515" s="1"/>
      <c r="J515" s="1"/>
      <c r="K515" s="1"/>
      <c r="L515" s="1"/>
      <c r="M515" s="1"/>
      <c r="N515" s="1"/>
      <c r="O515" s="1"/>
      <c r="P515" s="229"/>
      <c r="Q515" s="1"/>
      <c r="R515" s="1"/>
      <c r="S515" s="1"/>
      <c r="T515" s="1"/>
      <c r="U515" s="1"/>
      <c r="V515" s="1"/>
      <c r="W515" s="1"/>
      <c r="X515" s="1"/>
      <c r="Y515" s="1"/>
      <c r="Z515" s="1"/>
      <c r="AA515" s="1"/>
      <c r="AB515" s="1"/>
      <c r="AC515" s="1"/>
      <c r="AD515" s="1"/>
      <c r="AE515" s="1"/>
      <c r="AF515" s="1"/>
      <c r="AG515" s="1"/>
      <c r="AH515" s="1"/>
      <c r="AI515" s="1"/>
      <c r="AJ515" s="1"/>
      <c r="AK515" s="1"/>
    </row>
    <row r="516" spans="1:37" ht="14.25" customHeight="1">
      <c r="A516" s="1"/>
      <c r="B516" s="1"/>
      <c r="C516" s="1"/>
      <c r="D516" s="1"/>
      <c r="E516" s="1"/>
      <c r="F516" s="1"/>
      <c r="G516" s="1"/>
      <c r="H516" s="1"/>
      <c r="I516" s="1"/>
      <c r="J516" s="1"/>
      <c r="K516" s="1"/>
      <c r="L516" s="1"/>
      <c r="M516" s="1"/>
      <c r="N516" s="1"/>
      <c r="O516" s="1"/>
      <c r="P516" s="229"/>
      <c r="Q516" s="1"/>
      <c r="R516" s="1"/>
      <c r="S516" s="1"/>
      <c r="T516" s="1"/>
      <c r="U516" s="1"/>
      <c r="V516" s="1"/>
      <c r="W516" s="1"/>
      <c r="X516" s="1"/>
      <c r="Y516" s="1"/>
      <c r="Z516" s="1"/>
      <c r="AA516" s="1"/>
      <c r="AB516" s="1"/>
      <c r="AC516" s="1"/>
      <c r="AD516" s="1"/>
      <c r="AE516" s="1"/>
      <c r="AF516" s="1"/>
      <c r="AG516" s="1"/>
      <c r="AH516" s="1"/>
      <c r="AI516" s="1"/>
      <c r="AJ516" s="1"/>
      <c r="AK516" s="1"/>
    </row>
    <row r="517" spans="1:37" ht="14.25" customHeight="1">
      <c r="A517" s="1"/>
      <c r="B517" s="1"/>
      <c r="C517" s="1"/>
      <c r="D517" s="1"/>
      <c r="E517" s="1"/>
      <c r="F517" s="1"/>
      <c r="G517" s="1"/>
      <c r="H517" s="1"/>
      <c r="I517" s="1"/>
      <c r="J517" s="1"/>
      <c r="K517" s="1"/>
      <c r="L517" s="1"/>
      <c r="M517" s="1"/>
      <c r="N517" s="1"/>
      <c r="O517" s="1"/>
      <c r="P517" s="229"/>
      <c r="Q517" s="1"/>
      <c r="R517" s="1"/>
      <c r="S517" s="1"/>
      <c r="T517" s="1"/>
      <c r="U517" s="1"/>
      <c r="V517" s="1"/>
      <c r="W517" s="1"/>
      <c r="X517" s="1"/>
      <c r="Y517" s="1"/>
      <c r="Z517" s="1"/>
      <c r="AA517" s="1"/>
      <c r="AB517" s="1"/>
      <c r="AC517" s="1"/>
      <c r="AD517" s="1"/>
      <c r="AE517" s="1"/>
      <c r="AF517" s="1"/>
      <c r="AG517" s="1"/>
      <c r="AH517" s="1"/>
      <c r="AI517" s="1"/>
      <c r="AJ517" s="1"/>
      <c r="AK517" s="1"/>
    </row>
    <row r="518" spans="1:37" ht="14.25" customHeight="1">
      <c r="A518" s="1"/>
      <c r="B518" s="1"/>
      <c r="C518" s="1"/>
      <c r="D518" s="1"/>
      <c r="E518" s="1"/>
      <c r="F518" s="1"/>
      <c r="G518" s="1"/>
      <c r="H518" s="1"/>
      <c r="I518" s="1"/>
      <c r="J518" s="1"/>
      <c r="K518" s="1"/>
      <c r="L518" s="1"/>
      <c r="M518" s="1"/>
      <c r="N518" s="1"/>
      <c r="O518" s="1"/>
      <c r="P518" s="229"/>
      <c r="Q518" s="1"/>
      <c r="R518" s="1"/>
      <c r="S518" s="1"/>
      <c r="T518" s="1"/>
      <c r="U518" s="1"/>
      <c r="V518" s="1"/>
      <c r="W518" s="1"/>
      <c r="X518" s="1"/>
      <c r="Y518" s="1"/>
      <c r="Z518" s="1"/>
      <c r="AA518" s="1"/>
      <c r="AB518" s="1"/>
      <c r="AC518" s="1"/>
      <c r="AD518" s="1"/>
      <c r="AE518" s="1"/>
      <c r="AF518" s="1"/>
      <c r="AG518" s="1"/>
      <c r="AH518" s="1"/>
      <c r="AI518" s="1"/>
      <c r="AJ518" s="1"/>
      <c r="AK518" s="1"/>
    </row>
    <row r="519" spans="1:37" ht="14.25" customHeight="1">
      <c r="A519" s="1"/>
      <c r="B519" s="1"/>
      <c r="C519" s="1"/>
      <c r="D519" s="1"/>
      <c r="E519" s="1"/>
      <c r="F519" s="1"/>
      <c r="G519" s="1"/>
      <c r="H519" s="1"/>
      <c r="I519" s="1"/>
      <c r="J519" s="1"/>
      <c r="K519" s="1"/>
      <c r="L519" s="1"/>
      <c r="M519" s="1"/>
      <c r="N519" s="1"/>
      <c r="O519" s="1"/>
      <c r="P519" s="229"/>
      <c r="Q519" s="1"/>
      <c r="R519" s="1"/>
      <c r="S519" s="1"/>
      <c r="T519" s="1"/>
      <c r="U519" s="1"/>
      <c r="V519" s="1"/>
      <c r="W519" s="1"/>
      <c r="X519" s="1"/>
      <c r="Y519" s="1"/>
      <c r="Z519" s="1"/>
      <c r="AA519" s="1"/>
      <c r="AB519" s="1"/>
      <c r="AC519" s="1"/>
      <c r="AD519" s="1"/>
      <c r="AE519" s="1"/>
      <c r="AF519" s="1"/>
      <c r="AG519" s="1"/>
      <c r="AH519" s="1"/>
      <c r="AI519" s="1"/>
      <c r="AJ519" s="1"/>
      <c r="AK519" s="1"/>
    </row>
    <row r="520" spans="1:37" ht="14.25" customHeight="1">
      <c r="A520" s="1"/>
      <c r="B520" s="1"/>
      <c r="C520" s="1"/>
      <c r="D520" s="1"/>
      <c r="E520" s="1"/>
      <c r="F520" s="1"/>
      <c r="G520" s="1"/>
      <c r="H520" s="1"/>
      <c r="I520" s="1"/>
      <c r="J520" s="1"/>
      <c r="K520" s="1"/>
      <c r="L520" s="1"/>
      <c r="M520" s="1"/>
      <c r="N520" s="1"/>
      <c r="O520" s="1"/>
      <c r="P520" s="229"/>
      <c r="Q520" s="1"/>
      <c r="R520" s="1"/>
      <c r="S520" s="1"/>
      <c r="T520" s="1"/>
      <c r="U520" s="1"/>
      <c r="V520" s="1"/>
      <c r="W520" s="1"/>
      <c r="X520" s="1"/>
      <c r="Y520" s="1"/>
      <c r="Z520" s="1"/>
      <c r="AA520" s="1"/>
      <c r="AB520" s="1"/>
      <c r="AC520" s="1"/>
      <c r="AD520" s="1"/>
      <c r="AE520" s="1"/>
      <c r="AF520" s="1"/>
      <c r="AG520" s="1"/>
      <c r="AH520" s="1"/>
      <c r="AI520" s="1"/>
      <c r="AJ520" s="1"/>
      <c r="AK520" s="1"/>
    </row>
    <row r="521" spans="1:37" ht="14.25" customHeight="1">
      <c r="A521" s="1"/>
      <c r="B521" s="1"/>
      <c r="C521" s="1"/>
      <c r="D521" s="1"/>
      <c r="E521" s="1"/>
      <c r="F521" s="1"/>
      <c r="G521" s="1"/>
      <c r="H521" s="1"/>
      <c r="I521" s="1"/>
      <c r="J521" s="1"/>
      <c r="K521" s="1"/>
      <c r="L521" s="1"/>
      <c r="M521" s="1"/>
      <c r="N521" s="1"/>
      <c r="O521" s="1"/>
      <c r="P521" s="229"/>
      <c r="Q521" s="1"/>
      <c r="R521" s="1"/>
      <c r="S521" s="1"/>
      <c r="T521" s="1"/>
      <c r="U521" s="1"/>
      <c r="V521" s="1"/>
      <c r="W521" s="1"/>
      <c r="X521" s="1"/>
      <c r="Y521" s="1"/>
      <c r="Z521" s="1"/>
      <c r="AA521" s="1"/>
      <c r="AB521" s="1"/>
      <c r="AC521" s="1"/>
      <c r="AD521" s="1"/>
      <c r="AE521" s="1"/>
      <c r="AF521" s="1"/>
      <c r="AG521" s="1"/>
      <c r="AH521" s="1"/>
      <c r="AI521" s="1"/>
      <c r="AJ521" s="1"/>
      <c r="AK521" s="1"/>
    </row>
    <row r="522" spans="1:37" ht="14.25" customHeight="1">
      <c r="A522" s="1"/>
      <c r="B522" s="1"/>
      <c r="C522" s="1"/>
      <c r="D522" s="1"/>
      <c r="E522" s="1"/>
      <c r="F522" s="1"/>
      <c r="G522" s="1"/>
      <c r="H522" s="1"/>
      <c r="I522" s="1"/>
      <c r="J522" s="1"/>
      <c r="K522" s="1"/>
      <c r="L522" s="1"/>
      <c r="M522" s="1"/>
      <c r="N522" s="1"/>
      <c r="O522" s="1"/>
      <c r="P522" s="229"/>
      <c r="Q522" s="1"/>
      <c r="R522" s="1"/>
      <c r="S522" s="1"/>
      <c r="T522" s="1"/>
      <c r="U522" s="1"/>
      <c r="V522" s="1"/>
      <c r="W522" s="1"/>
      <c r="X522" s="1"/>
      <c r="Y522" s="1"/>
      <c r="Z522" s="1"/>
      <c r="AA522" s="1"/>
      <c r="AB522" s="1"/>
      <c r="AC522" s="1"/>
      <c r="AD522" s="1"/>
      <c r="AE522" s="1"/>
      <c r="AF522" s="1"/>
      <c r="AG522" s="1"/>
      <c r="AH522" s="1"/>
      <c r="AI522" s="1"/>
      <c r="AJ522" s="1"/>
      <c r="AK522" s="1"/>
    </row>
    <row r="523" spans="1:37" ht="14.25" customHeight="1">
      <c r="A523" s="1"/>
      <c r="B523" s="1"/>
      <c r="C523" s="1"/>
      <c r="D523" s="1"/>
      <c r="E523" s="1"/>
      <c r="F523" s="1"/>
      <c r="G523" s="1"/>
      <c r="H523" s="1"/>
      <c r="I523" s="1"/>
      <c r="J523" s="1"/>
      <c r="K523" s="1"/>
      <c r="L523" s="1"/>
      <c r="M523" s="1"/>
      <c r="N523" s="1"/>
      <c r="O523" s="1"/>
      <c r="P523" s="229"/>
      <c r="Q523" s="1"/>
      <c r="R523" s="1"/>
      <c r="S523" s="1"/>
      <c r="T523" s="1"/>
      <c r="U523" s="1"/>
      <c r="V523" s="1"/>
      <c r="W523" s="1"/>
      <c r="X523" s="1"/>
      <c r="Y523" s="1"/>
      <c r="Z523" s="1"/>
      <c r="AA523" s="1"/>
      <c r="AB523" s="1"/>
      <c r="AC523" s="1"/>
      <c r="AD523" s="1"/>
      <c r="AE523" s="1"/>
      <c r="AF523" s="1"/>
      <c r="AG523" s="1"/>
      <c r="AH523" s="1"/>
      <c r="AI523" s="1"/>
      <c r="AJ523" s="1"/>
      <c r="AK523" s="1"/>
    </row>
    <row r="524" spans="1:37" ht="14.25" customHeight="1">
      <c r="A524" s="1"/>
      <c r="B524" s="1"/>
      <c r="C524" s="1"/>
      <c r="D524" s="1"/>
      <c r="E524" s="1"/>
      <c r="F524" s="1"/>
      <c r="G524" s="1"/>
      <c r="H524" s="1"/>
      <c r="I524" s="1"/>
      <c r="J524" s="1"/>
      <c r="K524" s="1"/>
      <c r="L524" s="1"/>
      <c r="M524" s="1"/>
      <c r="N524" s="1"/>
      <c r="O524" s="1"/>
      <c r="P524" s="229"/>
      <c r="Q524" s="1"/>
      <c r="R524" s="1"/>
      <c r="S524" s="1"/>
      <c r="T524" s="1"/>
      <c r="U524" s="1"/>
      <c r="V524" s="1"/>
      <c r="W524" s="1"/>
      <c r="X524" s="1"/>
      <c r="Y524" s="1"/>
      <c r="Z524" s="1"/>
      <c r="AA524" s="1"/>
      <c r="AB524" s="1"/>
      <c r="AC524" s="1"/>
      <c r="AD524" s="1"/>
      <c r="AE524" s="1"/>
      <c r="AF524" s="1"/>
      <c r="AG524" s="1"/>
      <c r="AH524" s="1"/>
      <c r="AI524" s="1"/>
      <c r="AJ524" s="1"/>
      <c r="AK524" s="1"/>
    </row>
    <row r="525" spans="1:37" ht="14.25" customHeight="1">
      <c r="A525" s="1"/>
      <c r="B525" s="1"/>
      <c r="C525" s="1"/>
      <c r="D525" s="1"/>
      <c r="E525" s="1"/>
      <c r="F525" s="1"/>
      <c r="G525" s="1"/>
      <c r="H525" s="1"/>
      <c r="I525" s="1"/>
      <c r="J525" s="1"/>
      <c r="K525" s="1"/>
      <c r="L525" s="1"/>
      <c r="M525" s="1"/>
      <c r="N525" s="1"/>
      <c r="O525" s="1"/>
      <c r="P525" s="229"/>
      <c r="Q525" s="1"/>
      <c r="R525" s="1"/>
      <c r="S525" s="1"/>
      <c r="T525" s="1"/>
      <c r="U525" s="1"/>
      <c r="V525" s="1"/>
      <c r="W525" s="1"/>
      <c r="X525" s="1"/>
      <c r="Y525" s="1"/>
      <c r="Z525" s="1"/>
      <c r="AA525" s="1"/>
      <c r="AB525" s="1"/>
      <c r="AC525" s="1"/>
      <c r="AD525" s="1"/>
      <c r="AE525" s="1"/>
      <c r="AF525" s="1"/>
      <c r="AG525" s="1"/>
      <c r="AH525" s="1"/>
      <c r="AI525" s="1"/>
      <c r="AJ525" s="1"/>
      <c r="AK525" s="1"/>
    </row>
    <row r="526" spans="1:37" ht="14.25" customHeight="1">
      <c r="A526" s="1"/>
      <c r="B526" s="1"/>
      <c r="C526" s="1"/>
      <c r="D526" s="1"/>
      <c r="E526" s="1"/>
      <c r="F526" s="1"/>
      <c r="G526" s="1"/>
      <c r="H526" s="1"/>
      <c r="I526" s="1"/>
      <c r="J526" s="1"/>
      <c r="K526" s="1"/>
      <c r="L526" s="1"/>
      <c r="M526" s="1"/>
      <c r="N526" s="1"/>
      <c r="O526" s="1"/>
      <c r="P526" s="229"/>
      <c r="Q526" s="1"/>
      <c r="R526" s="1"/>
      <c r="S526" s="1"/>
      <c r="T526" s="1"/>
      <c r="U526" s="1"/>
      <c r="V526" s="1"/>
      <c r="W526" s="1"/>
      <c r="X526" s="1"/>
      <c r="Y526" s="1"/>
      <c r="Z526" s="1"/>
      <c r="AA526" s="1"/>
      <c r="AB526" s="1"/>
      <c r="AC526" s="1"/>
      <c r="AD526" s="1"/>
      <c r="AE526" s="1"/>
      <c r="AF526" s="1"/>
      <c r="AG526" s="1"/>
      <c r="AH526" s="1"/>
      <c r="AI526" s="1"/>
      <c r="AJ526" s="1"/>
      <c r="AK526" s="1"/>
    </row>
    <row r="527" spans="1:37" ht="14.25" customHeight="1">
      <c r="A527" s="1"/>
      <c r="B527" s="1"/>
      <c r="C527" s="1"/>
      <c r="D527" s="1"/>
      <c r="E527" s="1"/>
      <c r="F527" s="1"/>
      <c r="G527" s="1"/>
      <c r="H527" s="1"/>
      <c r="I527" s="1"/>
      <c r="J527" s="1"/>
      <c r="K527" s="1"/>
      <c r="L527" s="1"/>
      <c r="M527" s="1"/>
      <c r="N527" s="1"/>
      <c r="O527" s="1"/>
      <c r="P527" s="229"/>
      <c r="Q527" s="1"/>
      <c r="R527" s="1"/>
      <c r="S527" s="1"/>
      <c r="T527" s="1"/>
      <c r="U527" s="1"/>
      <c r="V527" s="1"/>
      <c r="W527" s="1"/>
      <c r="X527" s="1"/>
      <c r="Y527" s="1"/>
      <c r="Z527" s="1"/>
      <c r="AA527" s="1"/>
      <c r="AB527" s="1"/>
      <c r="AC527" s="1"/>
      <c r="AD527" s="1"/>
      <c r="AE527" s="1"/>
      <c r="AF527" s="1"/>
      <c r="AG527" s="1"/>
      <c r="AH527" s="1"/>
      <c r="AI527" s="1"/>
      <c r="AJ527" s="1"/>
      <c r="AK527" s="1"/>
    </row>
    <row r="528" spans="1:37" ht="14.25" customHeight="1">
      <c r="A528" s="1"/>
      <c r="B528" s="1"/>
      <c r="C528" s="1"/>
      <c r="D528" s="1"/>
      <c r="E528" s="1"/>
      <c r="F528" s="1"/>
      <c r="G528" s="1"/>
      <c r="H528" s="1"/>
      <c r="I528" s="1"/>
      <c r="J528" s="1"/>
      <c r="K528" s="1"/>
      <c r="L528" s="1"/>
      <c r="M528" s="1"/>
      <c r="N528" s="1"/>
      <c r="O528" s="1"/>
      <c r="P528" s="229"/>
      <c r="Q528" s="1"/>
      <c r="R528" s="1"/>
      <c r="S528" s="1"/>
      <c r="T528" s="1"/>
      <c r="U528" s="1"/>
      <c r="V528" s="1"/>
      <c r="W528" s="1"/>
      <c r="X528" s="1"/>
      <c r="Y528" s="1"/>
      <c r="Z528" s="1"/>
      <c r="AA528" s="1"/>
      <c r="AB528" s="1"/>
      <c r="AC528" s="1"/>
      <c r="AD528" s="1"/>
      <c r="AE528" s="1"/>
      <c r="AF528" s="1"/>
      <c r="AG528" s="1"/>
      <c r="AH528" s="1"/>
      <c r="AI528" s="1"/>
      <c r="AJ528" s="1"/>
      <c r="AK528" s="1"/>
    </row>
    <row r="529" spans="1:37" ht="14.25" customHeight="1">
      <c r="A529" s="1"/>
      <c r="B529" s="1"/>
      <c r="C529" s="1"/>
      <c r="D529" s="1"/>
      <c r="E529" s="1"/>
      <c r="F529" s="1"/>
      <c r="G529" s="1"/>
      <c r="H529" s="1"/>
      <c r="I529" s="1"/>
      <c r="J529" s="1"/>
      <c r="K529" s="1"/>
      <c r="L529" s="1"/>
      <c r="M529" s="1"/>
      <c r="N529" s="1"/>
      <c r="O529" s="1"/>
      <c r="P529" s="229"/>
      <c r="Q529" s="1"/>
      <c r="R529" s="1"/>
      <c r="S529" s="1"/>
      <c r="T529" s="1"/>
      <c r="U529" s="1"/>
      <c r="V529" s="1"/>
      <c r="W529" s="1"/>
      <c r="X529" s="1"/>
      <c r="Y529" s="1"/>
      <c r="Z529" s="1"/>
      <c r="AA529" s="1"/>
      <c r="AB529" s="1"/>
      <c r="AC529" s="1"/>
      <c r="AD529" s="1"/>
      <c r="AE529" s="1"/>
      <c r="AF529" s="1"/>
      <c r="AG529" s="1"/>
      <c r="AH529" s="1"/>
      <c r="AI529" s="1"/>
      <c r="AJ529" s="1"/>
      <c r="AK529" s="1"/>
    </row>
    <row r="530" spans="1:37" ht="14.25" customHeight="1">
      <c r="A530" s="1"/>
      <c r="B530" s="1"/>
      <c r="C530" s="1"/>
      <c r="D530" s="1"/>
      <c r="E530" s="1"/>
      <c r="F530" s="1"/>
      <c r="G530" s="1"/>
      <c r="H530" s="1"/>
      <c r="I530" s="1"/>
      <c r="J530" s="1"/>
      <c r="K530" s="1"/>
      <c r="L530" s="1"/>
      <c r="M530" s="1"/>
      <c r="N530" s="1"/>
      <c r="O530" s="1"/>
      <c r="P530" s="229"/>
      <c r="Q530" s="1"/>
      <c r="R530" s="1"/>
      <c r="S530" s="1"/>
      <c r="T530" s="1"/>
      <c r="U530" s="1"/>
      <c r="V530" s="1"/>
      <c r="W530" s="1"/>
      <c r="X530" s="1"/>
      <c r="Y530" s="1"/>
      <c r="Z530" s="1"/>
      <c r="AA530" s="1"/>
      <c r="AB530" s="1"/>
      <c r="AC530" s="1"/>
      <c r="AD530" s="1"/>
      <c r="AE530" s="1"/>
      <c r="AF530" s="1"/>
      <c r="AG530" s="1"/>
      <c r="AH530" s="1"/>
      <c r="AI530" s="1"/>
      <c r="AJ530" s="1"/>
      <c r="AK530" s="1"/>
    </row>
    <row r="531" spans="1:37" ht="14.25" customHeight="1">
      <c r="A531" s="1"/>
      <c r="B531" s="1"/>
      <c r="C531" s="1"/>
      <c r="D531" s="1"/>
      <c r="E531" s="1"/>
      <c r="F531" s="1"/>
      <c r="G531" s="1"/>
      <c r="H531" s="1"/>
      <c r="I531" s="1"/>
      <c r="J531" s="1"/>
      <c r="K531" s="1"/>
      <c r="L531" s="1"/>
      <c r="M531" s="1"/>
      <c r="N531" s="1"/>
      <c r="O531" s="1"/>
      <c r="P531" s="229"/>
      <c r="Q531" s="1"/>
      <c r="R531" s="1"/>
      <c r="S531" s="1"/>
      <c r="T531" s="1"/>
      <c r="U531" s="1"/>
      <c r="V531" s="1"/>
      <c r="W531" s="1"/>
      <c r="X531" s="1"/>
      <c r="Y531" s="1"/>
      <c r="Z531" s="1"/>
      <c r="AA531" s="1"/>
      <c r="AB531" s="1"/>
      <c r="AC531" s="1"/>
      <c r="AD531" s="1"/>
      <c r="AE531" s="1"/>
      <c r="AF531" s="1"/>
      <c r="AG531" s="1"/>
      <c r="AH531" s="1"/>
      <c r="AI531" s="1"/>
      <c r="AJ531" s="1"/>
      <c r="AK531" s="1"/>
    </row>
    <row r="532" spans="1:37" ht="14.25" customHeight="1">
      <c r="A532" s="1"/>
      <c r="B532" s="1"/>
      <c r="C532" s="1"/>
      <c r="D532" s="1"/>
      <c r="E532" s="1"/>
      <c r="F532" s="1"/>
      <c r="G532" s="1"/>
      <c r="H532" s="1"/>
      <c r="I532" s="1"/>
      <c r="J532" s="1"/>
      <c r="K532" s="1"/>
      <c r="L532" s="1"/>
      <c r="M532" s="1"/>
      <c r="N532" s="1"/>
      <c r="O532" s="1"/>
      <c r="P532" s="229"/>
      <c r="Q532" s="1"/>
      <c r="R532" s="1"/>
      <c r="S532" s="1"/>
      <c r="T532" s="1"/>
      <c r="U532" s="1"/>
      <c r="V532" s="1"/>
      <c r="W532" s="1"/>
      <c r="X532" s="1"/>
      <c r="Y532" s="1"/>
      <c r="Z532" s="1"/>
      <c r="AA532" s="1"/>
      <c r="AB532" s="1"/>
      <c r="AC532" s="1"/>
      <c r="AD532" s="1"/>
      <c r="AE532" s="1"/>
      <c r="AF532" s="1"/>
      <c r="AG532" s="1"/>
      <c r="AH532" s="1"/>
      <c r="AI532" s="1"/>
      <c r="AJ532" s="1"/>
      <c r="AK532" s="1"/>
    </row>
    <row r="533" spans="1:37" ht="14.25" customHeight="1">
      <c r="A533" s="1"/>
      <c r="B533" s="1"/>
      <c r="C533" s="1"/>
      <c r="D533" s="1"/>
      <c r="E533" s="1"/>
      <c r="F533" s="1"/>
      <c r="G533" s="1"/>
      <c r="H533" s="1"/>
      <c r="I533" s="1"/>
      <c r="J533" s="1"/>
      <c r="K533" s="1"/>
      <c r="L533" s="1"/>
      <c r="M533" s="1"/>
      <c r="N533" s="1"/>
      <c r="O533" s="1"/>
      <c r="P533" s="229"/>
      <c r="Q533" s="1"/>
      <c r="R533" s="1"/>
      <c r="S533" s="1"/>
      <c r="T533" s="1"/>
      <c r="U533" s="1"/>
      <c r="V533" s="1"/>
      <c r="W533" s="1"/>
      <c r="X533" s="1"/>
      <c r="Y533" s="1"/>
      <c r="Z533" s="1"/>
      <c r="AA533" s="1"/>
      <c r="AB533" s="1"/>
      <c r="AC533" s="1"/>
      <c r="AD533" s="1"/>
      <c r="AE533" s="1"/>
      <c r="AF533" s="1"/>
      <c r="AG533" s="1"/>
      <c r="AH533" s="1"/>
      <c r="AI533" s="1"/>
      <c r="AJ533" s="1"/>
      <c r="AK533" s="1"/>
    </row>
    <row r="534" spans="1:37" ht="14.25" customHeight="1">
      <c r="A534" s="1"/>
      <c r="B534" s="1"/>
      <c r="C534" s="1"/>
      <c r="D534" s="1"/>
      <c r="E534" s="1"/>
      <c r="F534" s="1"/>
      <c r="G534" s="1"/>
      <c r="H534" s="1"/>
      <c r="I534" s="1"/>
      <c r="J534" s="1"/>
      <c r="K534" s="1"/>
      <c r="L534" s="1"/>
      <c r="M534" s="1"/>
      <c r="N534" s="1"/>
      <c r="O534" s="1"/>
      <c r="P534" s="229"/>
      <c r="Q534" s="1"/>
      <c r="R534" s="1"/>
      <c r="S534" s="1"/>
      <c r="T534" s="1"/>
      <c r="U534" s="1"/>
      <c r="V534" s="1"/>
      <c r="W534" s="1"/>
      <c r="X534" s="1"/>
      <c r="Y534" s="1"/>
      <c r="Z534" s="1"/>
      <c r="AA534" s="1"/>
      <c r="AB534" s="1"/>
      <c r="AC534" s="1"/>
      <c r="AD534" s="1"/>
      <c r="AE534" s="1"/>
      <c r="AF534" s="1"/>
      <c r="AG534" s="1"/>
      <c r="AH534" s="1"/>
      <c r="AI534" s="1"/>
      <c r="AJ534" s="1"/>
      <c r="AK534" s="1"/>
    </row>
    <row r="535" spans="1:37" ht="14.25" customHeight="1">
      <c r="A535" s="1"/>
      <c r="B535" s="1"/>
      <c r="C535" s="1"/>
      <c r="D535" s="1"/>
      <c r="E535" s="1"/>
      <c r="F535" s="1"/>
      <c r="G535" s="1"/>
      <c r="H535" s="1"/>
      <c r="I535" s="1"/>
      <c r="J535" s="1"/>
      <c r="K535" s="1"/>
      <c r="L535" s="1"/>
      <c r="M535" s="1"/>
      <c r="N535" s="1"/>
      <c r="O535" s="1"/>
      <c r="P535" s="229"/>
      <c r="Q535" s="1"/>
      <c r="R535" s="1"/>
      <c r="S535" s="1"/>
      <c r="T535" s="1"/>
      <c r="U535" s="1"/>
      <c r="V535" s="1"/>
      <c r="W535" s="1"/>
      <c r="X535" s="1"/>
      <c r="Y535" s="1"/>
      <c r="Z535" s="1"/>
      <c r="AA535" s="1"/>
      <c r="AB535" s="1"/>
      <c r="AC535" s="1"/>
      <c r="AD535" s="1"/>
      <c r="AE535" s="1"/>
      <c r="AF535" s="1"/>
      <c r="AG535" s="1"/>
      <c r="AH535" s="1"/>
      <c r="AI535" s="1"/>
      <c r="AJ535" s="1"/>
      <c r="AK535" s="1"/>
    </row>
    <row r="536" spans="1:37" ht="14.25" customHeight="1">
      <c r="A536" s="1"/>
      <c r="B536" s="1"/>
      <c r="C536" s="1"/>
      <c r="D536" s="1"/>
      <c r="E536" s="1"/>
      <c r="F536" s="1"/>
      <c r="G536" s="1"/>
      <c r="H536" s="1"/>
      <c r="I536" s="1"/>
      <c r="J536" s="1"/>
      <c r="K536" s="1"/>
      <c r="L536" s="1"/>
      <c r="M536" s="1"/>
      <c r="N536" s="1"/>
      <c r="O536" s="1"/>
      <c r="P536" s="229"/>
      <c r="Q536" s="1"/>
      <c r="R536" s="1"/>
      <c r="S536" s="1"/>
      <c r="T536" s="1"/>
      <c r="U536" s="1"/>
      <c r="V536" s="1"/>
      <c r="W536" s="1"/>
      <c r="X536" s="1"/>
      <c r="Y536" s="1"/>
      <c r="Z536" s="1"/>
      <c r="AA536" s="1"/>
      <c r="AB536" s="1"/>
      <c r="AC536" s="1"/>
      <c r="AD536" s="1"/>
      <c r="AE536" s="1"/>
      <c r="AF536" s="1"/>
      <c r="AG536" s="1"/>
      <c r="AH536" s="1"/>
      <c r="AI536" s="1"/>
      <c r="AJ536" s="1"/>
      <c r="AK536" s="1"/>
    </row>
    <row r="537" spans="1:37" ht="14.25" customHeight="1">
      <c r="A537" s="1"/>
      <c r="B537" s="1"/>
      <c r="C537" s="1"/>
      <c r="D537" s="1"/>
      <c r="E537" s="1"/>
      <c r="F537" s="1"/>
      <c r="G537" s="1"/>
      <c r="H537" s="1"/>
      <c r="I537" s="1"/>
      <c r="J537" s="1"/>
      <c r="K537" s="1"/>
      <c r="L537" s="1"/>
      <c r="M537" s="1"/>
      <c r="N537" s="1"/>
      <c r="O537" s="1"/>
      <c r="P537" s="229"/>
      <c r="Q537" s="1"/>
      <c r="R537" s="1"/>
      <c r="S537" s="1"/>
      <c r="T537" s="1"/>
      <c r="U537" s="1"/>
      <c r="V537" s="1"/>
      <c r="W537" s="1"/>
      <c r="X537" s="1"/>
      <c r="Y537" s="1"/>
      <c r="Z537" s="1"/>
      <c r="AA537" s="1"/>
      <c r="AB537" s="1"/>
      <c r="AC537" s="1"/>
      <c r="AD537" s="1"/>
      <c r="AE537" s="1"/>
      <c r="AF537" s="1"/>
      <c r="AG537" s="1"/>
      <c r="AH537" s="1"/>
      <c r="AI537" s="1"/>
      <c r="AJ537" s="1"/>
      <c r="AK537" s="1"/>
    </row>
    <row r="538" spans="1:37" ht="14.25" customHeight="1">
      <c r="A538" s="1"/>
      <c r="B538" s="1"/>
      <c r="C538" s="1"/>
      <c r="D538" s="1"/>
      <c r="E538" s="1"/>
      <c r="F538" s="1"/>
      <c r="G538" s="1"/>
      <c r="H538" s="1"/>
      <c r="I538" s="1"/>
      <c r="J538" s="1"/>
      <c r="K538" s="1"/>
      <c r="L538" s="1"/>
      <c r="M538" s="1"/>
      <c r="N538" s="1"/>
      <c r="O538" s="1"/>
      <c r="P538" s="229"/>
      <c r="Q538" s="1"/>
      <c r="R538" s="1"/>
      <c r="S538" s="1"/>
      <c r="T538" s="1"/>
      <c r="U538" s="1"/>
      <c r="V538" s="1"/>
      <c r="W538" s="1"/>
      <c r="X538" s="1"/>
      <c r="Y538" s="1"/>
      <c r="Z538" s="1"/>
      <c r="AA538" s="1"/>
      <c r="AB538" s="1"/>
      <c r="AC538" s="1"/>
      <c r="AD538" s="1"/>
      <c r="AE538" s="1"/>
      <c r="AF538" s="1"/>
      <c r="AG538" s="1"/>
      <c r="AH538" s="1"/>
      <c r="AI538" s="1"/>
      <c r="AJ538" s="1"/>
      <c r="AK538" s="1"/>
    </row>
    <row r="539" spans="1:37" ht="14.25" customHeight="1">
      <c r="A539" s="1"/>
      <c r="B539" s="1"/>
      <c r="C539" s="1"/>
      <c r="D539" s="1"/>
      <c r="E539" s="1"/>
      <c r="F539" s="1"/>
      <c r="G539" s="1"/>
      <c r="H539" s="1"/>
      <c r="I539" s="1"/>
      <c r="J539" s="1"/>
      <c r="K539" s="1"/>
      <c r="L539" s="1"/>
      <c r="M539" s="1"/>
      <c r="N539" s="1"/>
      <c r="O539" s="1"/>
      <c r="P539" s="229"/>
      <c r="Q539" s="1"/>
      <c r="R539" s="1"/>
      <c r="S539" s="1"/>
      <c r="T539" s="1"/>
      <c r="U539" s="1"/>
      <c r="V539" s="1"/>
      <c r="W539" s="1"/>
      <c r="X539" s="1"/>
      <c r="Y539" s="1"/>
      <c r="Z539" s="1"/>
      <c r="AA539" s="1"/>
      <c r="AB539" s="1"/>
      <c r="AC539" s="1"/>
      <c r="AD539" s="1"/>
      <c r="AE539" s="1"/>
      <c r="AF539" s="1"/>
      <c r="AG539" s="1"/>
      <c r="AH539" s="1"/>
      <c r="AI539" s="1"/>
      <c r="AJ539" s="1"/>
      <c r="AK539" s="1"/>
    </row>
    <row r="540" spans="1:37" ht="14.25" customHeight="1">
      <c r="A540" s="1"/>
      <c r="B540" s="1"/>
      <c r="C540" s="1"/>
      <c r="D540" s="1"/>
      <c r="E540" s="1"/>
      <c r="F540" s="1"/>
      <c r="G540" s="1"/>
      <c r="H540" s="1"/>
      <c r="I540" s="1"/>
      <c r="J540" s="1"/>
      <c r="K540" s="1"/>
      <c r="L540" s="1"/>
      <c r="M540" s="1"/>
      <c r="N540" s="1"/>
      <c r="O540" s="1"/>
      <c r="P540" s="229"/>
      <c r="Q540" s="1"/>
      <c r="R540" s="1"/>
      <c r="S540" s="1"/>
      <c r="T540" s="1"/>
      <c r="U540" s="1"/>
      <c r="V540" s="1"/>
      <c r="W540" s="1"/>
      <c r="X540" s="1"/>
      <c r="Y540" s="1"/>
      <c r="Z540" s="1"/>
      <c r="AA540" s="1"/>
      <c r="AB540" s="1"/>
      <c r="AC540" s="1"/>
      <c r="AD540" s="1"/>
      <c r="AE540" s="1"/>
      <c r="AF540" s="1"/>
      <c r="AG540" s="1"/>
      <c r="AH540" s="1"/>
      <c r="AI540" s="1"/>
      <c r="AJ540" s="1"/>
      <c r="AK540" s="1"/>
    </row>
    <row r="541" spans="1:37" ht="14.25" customHeight="1">
      <c r="A541" s="1"/>
      <c r="B541" s="1"/>
      <c r="C541" s="1"/>
      <c r="D541" s="1"/>
      <c r="E541" s="1"/>
      <c r="F541" s="1"/>
      <c r="G541" s="1"/>
      <c r="H541" s="1"/>
      <c r="I541" s="1"/>
      <c r="J541" s="1"/>
      <c r="K541" s="1"/>
      <c r="L541" s="1"/>
      <c r="M541" s="1"/>
      <c r="N541" s="1"/>
      <c r="O541" s="1"/>
      <c r="P541" s="229"/>
      <c r="Q541" s="1"/>
      <c r="R541" s="1"/>
      <c r="S541" s="1"/>
      <c r="T541" s="1"/>
      <c r="U541" s="1"/>
      <c r="V541" s="1"/>
      <c r="W541" s="1"/>
      <c r="X541" s="1"/>
      <c r="Y541" s="1"/>
      <c r="Z541" s="1"/>
      <c r="AA541" s="1"/>
      <c r="AB541" s="1"/>
      <c r="AC541" s="1"/>
      <c r="AD541" s="1"/>
      <c r="AE541" s="1"/>
      <c r="AF541" s="1"/>
      <c r="AG541" s="1"/>
      <c r="AH541" s="1"/>
      <c r="AI541" s="1"/>
      <c r="AJ541" s="1"/>
      <c r="AK541" s="1"/>
    </row>
    <row r="542" spans="1:37" ht="14.25" customHeight="1">
      <c r="A542" s="1"/>
      <c r="B542" s="1"/>
      <c r="C542" s="1"/>
      <c r="D542" s="1"/>
      <c r="E542" s="1"/>
      <c r="F542" s="1"/>
      <c r="G542" s="1"/>
      <c r="H542" s="1"/>
      <c r="I542" s="1"/>
      <c r="J542" s="1"/>
      <c r="K542" s="1"/>
      <c r="L542" s="1"/>
      <c r="M542" s="1"/>
      <c r="N542" s="1"/>
      <c r="O542" s="1"/>
      <c r="P542" s="229"/>
      <c r="Q542" s="1"/>
      <c r="R542" s="1"/>
      <c r="S542" s="1"/>
      <c r="T542" s="1"/>
      <c r="U542" s="1"/>
      <c r="V542" s="1"/>
      <c r="W542" s="1"/>
      <c r="X542" s="1"/>
      <c r="Y542" s="1"/>
      <c r="Z542" s="1"/>
      <c r="AA542" s="1"/>
      <c r="AB542" s="1"/>
      <c r="AC542" s="1"/>
      <c r="AD542" s="1"/>
      <c r="AE542" s="1"/>
      <c r="AF542" s="1"/>
      <c r="AG542" s="1"/>
      <c r="AH542" s="1"/>
      <c r="AI542" s="1"/>
      <c r="AJ542" s="1"/>
      <c r="AK542" s="1"/>
    </row>
    <row r="543" spans="1:37" ht="14.25" customHeight="1">
      <c r="A543" s="1"/>
      <c r="B543" s="1"/>
      <c r="C543" s="1"/>
      <c r="D543" s="1"/>
      <c r="E543" s="1"/>
      <c r="F543" s="1"/>
      <c r="G543" s="1"/>
      <c r="H543" s="1"/>
      <c r="I543" s="1"/>
      <c r="J543" s="1"/>
      <c r="K543" s="1"/>
      <c r="L543" s="1"/>
      <c r="M543" s="1"/>
      <c r="N543" s="1"/>
      <c r="O543" s="1"/>
      <c r="P543" s="229"/>
      <c r="Q543" s="1"/>
      <c r="R543" s="1"/>
      <c r="S543" s="1"/>
      <c r="T543" s="1"/>
      <c r="U543" s="1"/>
      <c r="V543" s="1"/>
      <c r="W543" s="1"/>
      <c r="X543" s="1"/>
      <c r="Y543" s="1"/>
      <c r="Z543" s="1"/>
      <c r="AA543" s="1"/>
      <c r="AB543" s="1"/>
      <c r="AC543" s="1"/>
      <c r="AD543" s="1"/>
      <c r="AE543" s="1"/>
      <c r="AF543" s="1"/>
      <c r="AG543" s="1"/>
      <c r="AH543" s="1"/>
      <c r="AI543" s="1"/>
      <c r="AJ543" s="1"/>
      <c r="AK543" s="1"/>
    </row>
    <row r="544" spans="1:37" ht="14.25" customHeight="1">
      <c r="A544" s="1"/>
      <c r="B544" s="1"/>
      <c r="C544" s="1"/>
      <c r="D544" s="1"/>
      <c r="E544" s="1"/>
      <c r="F544" s="1"/>
      <c r="G544" s="1"/>
      <c r="H544" s="1"/>
      <c r="I544" s="1"/>
      <c r="J544" s="1"/>
      <c r="K544" s="1"/>
      <c r="L544" s="1"/>
      <c r="M544" s="1"/>
      <c r="N544" s="1"/>
      <c r="O544" s="1"/>
      <c r="P544" s="229"/>
      <c r="Q544" s="1"/>
      <c r="R544" s="1"/>
      <c r="S544" s="1"/>
      <c r="T544" s="1"/>
      <c r="U544" s="1"/>
      <c r="V544" s="1"/>
      <c r="W544" s="1"/>
      <c r="X544" s="1"/>
      <c r="Y544" s="1"/>
      <c r="Z544" s="1"/>
      <c r="AA544" s="1"/>
      <c r="AB544" s="1"/>
      <c r="AC544" s="1"/>
      <c r="AD544" s="1"/>
      <c r="AE544" s="1"/>
      <c r="AF544" s="1"/>
      <c r="AG544" s="1"/>
      <c r="AH544" s="1"/>
      <c r="AI544" s="1"/>
      <c r="AJ544" s="1"/>
      <c r="AK544" s="1"/>
    </row>
    <row r="545" spans="1:37" ht="14.25" customHeight="1">
      <c r="A545" s="1"/>
      <c r="B545" s="1"/>
      <c r="C545" s="1"/>
      <c r="D545" s="1"/>
      <c r="E545" s="1"/>
      <c r="F545" s="1"/>
      <c r="G545" s="1"/>
      <c r="H545" s="1"/>
      <c r="I545" s="1"/>
      <c r="J545" s="1"/>
      <c r="K545" s="1"/>
      <c r="L545" s="1"/>
      <c r="M545" s="1"/>
      <c r="N545" s="1"/>
      <c r="O545" s="1"/>
      <c r="P545" s="229"/>
      <c r="Q545" s="1"/>
      <c r="R545" s="1"/>
      <c r="S545" s="1"/>
      <c r="T545" s="1"/>
      <c r="U545" s="1"/>
      <c r="V545" s="1"/>
      <c r="W545" s="1"/>
      <c r="X545" s="1"/>
      <c r="Y545" s="1"/>
      <c r="Z545" s="1"/>
      <c r="AA545" s="1"/>
      <c r="AB545" s="1"/>
      <c r="AC545" s="1"/>
      <c r="AD545" s="1"/>
      <c r="AE545" s="1"/>
      <c r="AF545" s="1"/>
      <c r="AG545" s="1"/>
      <c r="AH545" s="1"/>
      <c r="AI545" s="1"/>
      <c r="AJ545" s="1"/>
      <c r="AK545" s="1"/>
    </row>
    <row r="546" spans="1:37" ht="14.25" customHeight="1">
      <c r="A546" s="1"/>
      <c r="B546" s="1"/>
      <c r="C546" s="1"/>
      <c r="D546" s="1"/>
      <c r="E546" s="1"/>
      <c r="F546" s="1"/>
      <c r="G546" s="1"/>
      <c r="H546" s="1"/>
      <c r="I546" s="1"/>
      <c r="J546" s="1"/>
      <c r="K546" s="1"/>
      <c r="L546" s="1"/>
      <c r="M546" s="1"/>
      <c r="N546" s="1"/>
      <c r="O546" s="1"/>
      <c r="P546" s="229"/>
      <c r="Q546" s="1"/>
      <c r="R546" s="1"/>
      <c r="S546" s="1"/>
      <c r="T546" s="1"/>
      <c r="U546" s="1"/>
      <c r="V546" s="1"/>
      <c r="W546" s="1"/>
      <c r="X546" s="1"/>
      <c r="Y546" s="1"/>
      <c r="Z546" s="1"/>
      <c r="AA546" s="1"/>
      <c r="AB546" s="1"/>
      <c r="AC546" s="1"/>
      <c r="AD546" s="1"/>
      <c r="AE546" s="1"/>
      <c r="AF546" s="1"/>
      <c r="AG546" s="1"/>
      <c r="AH546" s="1"/>
      <c r="AI546" s="1"/>
      <c r="AJ546" s="1"/>
      <c r="AK546" s="1"/>
    </row>
    <row r="547" spans="1:37" ht="14.25" customHeight="1">
      <c r="A547" s="1"/>
      <c r="B547" s="1"/>
      <c r="C547" s="1"/>
      <c r="D547" s="1"/>
      <c r="E547" s="1"/>
      <c r="F547" s="1"/>
      <c r="G547" s="1"/>
      <c r="H547" s="1"/>
      <c r="I547" s="1"/>
      <c r="J547" s="1"/>
      <c r="K547" s="1"/>
      <c r="L547" s="1"/>
      <c r="M547" s="1"/>
      <c r="N547" s="1"/>
      <c r="O547" s="1"/>
      <c r="P547" s="229"/>
      <c r="Q547" s="1"/>
      <c r="R547" s="1"/>
      <c r="S547" s="1"/>
      <c r="T547" s="1"/>
      <c r="U547" s="1"/>
      <c r="V547" s="1"/>
      <c r="W547" s="1"/>
      <c r="X547" s="1"/>
      <c r="Y547" s="1"/>
      <c r="Z547" s="1"/>
      <c r="AA547" s="1"/>
      <c r="AB547" s="1"/>
      <c r="AC547" s="1"/>
      <c r="AD547" s="1"/>
      <c r="AE547" s="1"/>
      <c r="AF547" s="1"/>
      <c r="AG547" s="1"/>
      <c r="AH547" s="1"/>
      <c r="AI547" s="1"/>
      <c r="AJ547" s="1"/>
      <c r="AK547" s="1"/>
    </row>
    <row r="548" spans="1:37" ht="14.25" customHeight="1">
      <c r="A548" s="1"/>
      <c r="B548" s="1"/>
      <c r="C548" s="1"/>
      <c r="D548" s="1"/>
      <c r="E548" s="1"/>
      <c r="F548" s="1"/>
      <c r="G548" s="1"/>
      <c r="H548" s="1"/>
      <c r="I548" s="1"/>
      <c r="J548" s="1"/>
      <c r="K548" s="1"/>
      <c r="L548" s="1"/>
      <c r="M548" s="1"/>
      <c r="N548" s="1"/>
      <c r="O548" s="1"/>
      <c r="P548" s="229"/>
      <c r="Q548" s="1"/>
      <c r="R548" s="1"/>
      <c r="S548" s="1"/>
      <c r="T548" s="1"/>
      <c r="U548" s="1"/>
      <c r="V548" s="1"/>
      <c r="W548" s="1"/>
      <c r="X548" s="1"/>
      <c r="Y548" s="1"/>
      <c r="Z548" s="1"/>
      <c r="AA548" s="1"/>
      <c r="AB548" s="1"/>
      <c r="AC548" s="1"/>
      <c r="AD548" s="1"/>
      <c r="AE548" s="1"/>
      <c r="AF548" s="1"/>
      <c r="AG548" s="1"/>
      <c r="AH548" s="1"/>
      <c r="AI548" s="1"/>
      <c r="AJ548" s="1"/>
      <c r="AK548" s="1"/>
    </row>
    <row r="549" spans="1:37" ht="14.25" customHeight="1">
      <c r="A549" s="1"/>
      <c r="B549" s="1"/>
      <c r="C549" s="1"/>
      <c r="D549" s="1"/>
      <c r="E549" s="1"/>
      <c r="F549" s="1"/>
      <c r="G549" s="1"/>
      <c r="H549" s="1"/>
      <c r="I549" s="1"/>
      <c r="J549" s="1"/>
      <c r="K549" s="1"/>
      <c r="L549" s="1"/>
      <c r="M549" s="1"/>
      <c r="N549" s="1"/>
      <c r="O549" s="1"/>
      <c r="P549" s="229"/>
      <c r="Q549" s="1"/>
      <c r="R549" s="1"/>
      <c r="S549" s="1"/>
      <c r="T549" s="1"/>
      <c r="U549" s="1"/>
      <c r="V549" s="1"/>
      <c r="W549" s="1"/>
      <c r="X549" s="1"/>
      <c r="Y549" s="1"/>
      <c r="Z549" s="1"/>
      <c r="AA549" s="1"/>
      <c r="AB549" s="1"/>
      <c r="AC549" s="1"/>
      <c r="AD549" s="1"/>
      <c r="AE549" s="1"/>
      <c r="AF549" s="1"/>
      <c r="AG549" s="1"/>
      <c r="AH549" s="1"/>
      <c r="AI549" s="1"/>
      <c r="AJ549" s="1"/>
      <c r="AK549" s="1"/>
    </row>
    <row r="550" spans="1:37" ht="14.25" customHeight="1">
      <c r="A550" s="1"/>
      <c r="B550" s="1"/>
      <c r="C550" s="1"/>
      <c r="D550" s="1"/>
      <c r="E550" s="1"/>
      <c r="F550" s="1"/>
      <c r="G550" s="1"/>
      <c r="H550" s="1"/>
      <c r="I550" s="1"/>
      <c r="J550" s="1"/>
      <c r="K550" s="1"/>
      <c r="L550" s="1"/>
      <c r="M550" s="1"/>
      <c r="N550" s="1"/>
      <c r="O550" s="1"/>
      <c r="P550" s="229"/>
      <c r="Q550" s="1"/>
      <c r="R550" s="1"/>
      <c r="S550" s="1"/>
      <c r="T550" s="1"/>
      <c r="U550" s="1"/>
      <c r="V550" s="1"/>
      <c r="W550" s="1"/>
      <c r="X550" s="1"/>
      <c r="Y550" s="1"/>
      <c r="Z550" s="1"/>
      <c r="AA550" s="1"/>
      <c r="AB550" s="1"/>
      <c r="AC550" s="1"/>
      <c r="AD550" s="1"/>
      <c r="AE550" s="1"/>
      <c r="AF550" s="1"/>
      <c r="AG550" s="1"/>
      <c r="AH550" s="1"/>
      <c r="AI550" s="1"/>
      <c r="AJ550" s="1"/>
      <c r="AK550" s="1"/>
    </row>
    <row r="551" spans="1:37" ht="14.25" customHeight="1">
      <c r="A551" s="1"/>
      <c r="B551" s="1"/>
      <c r="C551" s="1"/>
      <c r="D551" s="1"/>
      <c r="E551" s="1"/>
      <c r="F551" s="1"/>
      <c r="G551" s="1"/>
      <c r="H551" s="1"/>
      <c r="I551" s="1"/>
      <c r="J551" s="1"/>
      <c r="K551" s="1"/>
      <c r="L551" s="1"/>
      <c r="M551" s="1"/>
      <c r="N551" s="1"/>
      <c r="O551" s="1"/>
      <c r="P551" s="229"/>
      <c r="Q551" s="1"/>
      <c r="R551" s="1"/>
      <c r="S551" s="1"/>
      <c r="T551" s="1"/>
      <c r="U551" s="1"/>
      <c r="V551" s="1"/>
      <c r="W551" s="1"/>
      <c r="X551" s="1"/>
      <c r="Y551" s="1"/>
      <c r="Z551" s="1"/>
      <c r="AA551" s="1"/>
      <c r="AB551" s="1"/>
      <c r="AC551" s="1"/>
      <c r="AD551" s="1"/>
      <c r="AE551" s="1"/>
      <c r="AF551" s="1"/>
      <c r="AG551" s="1"/>
      <c r="AH551" s="1"/>
      <c r="AI551" s="1"/>
      <c r="AJ551" s="1"/>
      <c r="AK551" s="1"/>
    </row>
    <row r="552" spans="1:37" ht="14.25" customHeight="1">
      <c r="A552" s="1"/>
      <c r="B552" s="1"/>
      <c r="C552" s="1"/>
      <c r="D552" s="1"/>
      <c r="E552" s="1"/>
      <c r="F552" s="1"/>
      <c r="G552" s="1"/>
      <c r="H552" s="1"/>
      <c r="I552" s="1"/>
      <c r="J552" s="1"/>
      <c r="K552" s="1"/>
      <c r="L552" s="1"/>
      <c r="M552" s="1"/>
      <c r="N552" s="1"/>
      <c r="O552" s="1"/>
      <c r="P552" s="229"/>
      <c r="Q552" s="1"/>
      <c r="R552" s="1"/>
      <c r="S552" s="1"/>
      <c r="T552" s="1"/>
      <c r="U552" s="1"/>
      <c r="V552" s="1"/>
      <c r="W552" s="1"/>
      <c r="X552" s="1"/>
      <c r="Y552" s="1"/>
      <c r="Z552" s="1"/>
      <c r="AA552" s="1"/>
      <c r="AB552" s="1"/>
      <c r="AC552" s="1"/>
      <c r="AD552" s="1"/>
      <c r="AE552" s="1"/>
      <c r="AF552" s="1"/>
      <c r="AG552" s="1"/>
      <c r="AH552" s="1"/>
      <c r="AI552" s="1"/>
      <c r="AJ552" s="1"/>
      <c r="AK552" s="1"/>
    </row>
    <row r="553" spans="1:37" ht="14.25" customHeight="1">
      <c r="A553" s="1"/>
      <c r="B553" s="1"/>
      <c r="C553" s="1"/>
      <c r="D553" s="1"/>
      <c r="E553" s="1"/>
      <c r="F553" s="1"/>
      <c r="G553" s="1"/>
      <c r="H553" s="1"/>
      <c r="I553" s="1"/>
      <c r="J553" s="1"/>
      <c r="K553" s="1"/>
      <c r="L553" s="1"/>
      <c r="M553" s="1"/>
      <c r="N553" s="1"/>
      <c r="O553" s="1"/>
      <c r="P553" s="229"/>
      <c r="Q553" s="1"/>
      <c r="R553" s="1"/>
      <c r="S553" s="1"/>
      <c r="T553" s="1"/>
      <c r="U553" s="1"/>
      <c r="V553" s="1"/>
      <c r="W553" s="1"/>
      <c r="X553" s="1"/>
      <c r="Y553" s="1"/>
      <c r="Z553" s="1"/>
      <c r="AA553" s="1"/>
      <c r="AB553" s="1"/>
      <c r="AC553" s="1"/>
      <c r="AD553" s="1"/>
      <c r="AE553" s="1"/>
      <c r="AF553" s="1"/>
      <c r="AG553" s="1"/>
      <c r="AH553" s="1"/>
      <c r="AI553" s="1"/>
      <c r="AJ553" s="1"/>
      <c r="AK553" s="1"/>
    </row>
    <row r="554" spans="1:37" ht="14.25" customHeight="1">
      <c r="A554" s="1"/>
      <c r="B554" s="1"/>
      <c r="C554" s="1"/>
      <c r="D554" s="1"/>
      <c r="E554" s="1"/>
      <c r="F554" s="1"/>
      <c r="G554" s="1"/>
      <c r="H554" s="1"/>
      <c r="I554" s="1"/>
      <c r="J554" s="1"/>
      <c r="K554" s="1"/>
      <c r="L554" s="1"/>
      <c r="M554" s="1"/>
      <c r="N554" s="1"/>
      <c r="O554" s="1"/>
      <c r="P554" s="229"/>
      <c r="Q554" s="1"/>
      <c r="R554" s="1"/>
      <c r="S554" s="1"/>
      <c r="T554" s="1"/>
      <c r="U554" s="1"/>
      <c r="V554" s="1"/>
      <c r="W554" s="1"/>
      <c r="X554" s="1"/>
      <c r="Y554" s="1"/>
      <c r="Z554" s="1"/>
      <c r="AA554" s="1"/>
      <c r="AB554" s="1"/>
      <c r="AC554" s="1"/>
      <c r="AD554" s="1"/>
      <c r="AE554" s="1"/>
      <c r="AF554" s="1"/>
      <c r="AG554" s="1"/>
      <c r="AH554" s="1"/>
      <c r="AI554" s="1"/>
      <c r="AJ554" s="1"/>
      <c r="AK554" s="1"/>
    </row>
    <row r="555" spans="1:37" ht="14.25" customHeight="1">
      <c r="A555" s="1"/>
      <c r="B555" s="1"/>
      <c r="C555" s="1"/>
      <c r="D555" s="1"/>
      <c r="E555" s="1"/>
      <c r="F555" s="1"/>
      <c r="G555" s="1"/>
      <c r="H555" s="1"/>
      <c r="I555" s="1"/>
      <c r="J555" s="1"/>
      <c r="K555" s="1"/>
      <c r="L555" s="1"/>
      <c r="M555" s="1"/>
      <c r="N555" s="1"/>
      <c r="O555" s="1"/>
      <c r="P555" s="229"/>
      <c r="Q555" s="1"/>
      <c r="R555" s="1"/>
      <c r="S555" s="1"/>
      <c r="T555" s="1"/>
      <c r="U555" s="1"/>
      <c r="V555" s="1"/>
      <c r="W555" s="1"/>
      <c r="X555" s="1"/>
      <c r="Y555" s="1"/>
      <c r="Z555" s="1"/>
      <c r="AA555" s="1"/>
      <c r="AB555" s="1"/>
      <c r="AC555" s="1"/>
      <c r="AD555" s="1"/>
      <c r="AE555" s="1"/>
      <c r="AF555" s="1"/>
      <c r="AG555" s="1"/>
      <c r="AH555" s="1"/>
      <c r="AI555" s="1"/>
      <c r="AJ555" s="1"/>
      <c r="AK555" s="1"/>
    </row>
    <row r="556" spans="1:37" ht="14.25" customHeight="1">
      <c r="A556" s="1"/>
      <c r="B556" s="1"/>
      <c r="C556" s="1"/>
      <c r="D556" s="1"/>
      <c r="E556" s="1"/>
      <c r="F556" s="1"/>
      <c r="G556" s="1"/>
      <c r="H556" s="1"/>
      <c r="I556" s="1"/>
      <c r="J556" s="1"/>
      <c r="K556" s="1"/>
      <c r="L556" s="1"/>
      <c r="M556" s="1"/>
      <c r="N556" s="1"/>
      <c r="O556" s="1"/>
      <c r="P556" s="229"/>
      <c r="Q556" s="1"/>
      <c r="R556" s="1"/>
      <c r="S556" s="1"/>
      <c r="T556" s="1"/>
      <c r="U556" s="1"/>
      <c r="V556" s="1"/>
      <c r="W556" s="1"/>
      <c r="X556" s="1"/>
      <c r="Y556" s="1"/>
      <c r="Z556" s="1"/>
      <c r="AA556" s="1"/>
      <c r="AB556" s="1"/>
      <c r="AC556" s="1"/>
      <c r="AD556" s="1"/>
      <c r="AE556" s="1"/>
      <c r="AF556" s="1"/>
      <c r="AG556" s="1"/>
      <c r="AH556" s="1"/>
      <c r="AI556" s="1"/>
      <c r="AJ556" s="1"/>
      <c r="AK556" s="1"/>
    </row>
    <row r="557" spans="1:37" ht="14.25" customHeight="1">
      <c r="A557" s="1"/>
      <c r="B557" s="1"/>
      <c r="C557" s="1"/>
      <c r="D557" s="1"/>
      <c r="E557" s="1"/>
      <c r="F557" s="1"/>
      <c r="G557" s="1"/>
      <c r="H557" s="1"/>
      <c r="I557" s="1"/>
      <c r="J557" s="1"/>
      <c r="K557" s="1"/>
      <c r="L557" s="1"/>
      <c r="M557" s="1"/>
      <c r="N557" s="1"/>
      <c r="O557" s="1"/>
      <c r="P557" s="229"/>
      <c r="Q557" s="1"/>
      <c r="R557" s="1"/>
      <c r="S557" s="1"/>
      <c r="T557" s="1"/>
      <c r="U557" s="1"/>
      <c r="V557" s="1"/>
      <c r="W557" s="1"/>
      <c r="X557" s="1"/>
      <c r="Y557" s="1"/>
      <c r="Z557" s="1"/>
      <c r="AA557" s="1"/>
      <c r="AB557" s="1"/>
      <c r="AC557" s="1"/>
      <c r="AD557" s="1"/>
      <c r="AE557" s="1"/>
      <c r="AF557" s="1"/>
      <c r="AG557" s="1"/>
      <c r="AH557" s="1"/>
      <c r="AI557" s="1"/>
      <c r="AJ557" s="1"/>
      <c r="AK557" s="1"/>
    </row>
    <row r="558" spans="1:37" ht="14.25" customHeight="1">
      <c r="A558" s="1"/>
      <c r="B558" s="1"/>
      <c r="C558" s="1"/>
      <c r="D558" s="1"/>
      <c r="E558" s="1"/>
      <c r="F558" s="1"/>
      <c r="G558" s="1"/>
      <c r="H558" s="1"/>
      <c r="I558" s="1"/>
      <c r="J558" s="1"/>
      <c r="K558" s="1"/>
      <c r="L558" s="1"/>
      <c r="M558" s="1"/>
      <c r="N558" s="1"/>
      <c r="O558" s="1"/>
      <c r="P558" s="229"/>
      <c r="Q558" s="1"/>
      <c r="R558" s="1"/>
      <c r="S558" s="1"/>
      <c r="T558" s="1"/>
      <c r="U558" s="1"/>
      <c r="V558" s="1"/>
      <c r="W558" s="1"/>
      <c r="X558" s="1"/>
      <c r="Y558" s="1"/>
      <c r="Z558" s="1"/>
      <c r="AA558" s="1"/>
      <c r="AB558" s="1"/>
      <c r="AC558" s="1"/>
      <c r="AD558" s="1"/>
      <c r="AE558" s="1"/>
      <c r="AF558" s="1"/>
      <c r="AG558" s="1"/>
      <c r="AH558" s="1"/>
      <c r="AI558" s="1"/>
      <c r="AJ558" s="1"/>
      <c r="AK558" s="1"/>
    </row>
    <row r="559" spans="1:37" ht="14.25" customHeight="1">
      <c r="A559" s="1"/>
      <c r="B559" s="1"/>
      <c r="C559" s="1"/>
      <c r="D559" s="1"/>
      <c r="E559" s="1"/>
      <c r="F559" s="1"/>
      <c r="G559" s="1"/>
      <c r="H559" s="1"/>
      <c r="I559" s="1"/>
      <c r="J559" s="1"/>
      <c r="K559" s="1"/>
      <c r="L559" s="1"/>
      <c r="M559" s="1"/>
      <c r="N559" s="1"/>
      <c r="O559" s="1"/>
      <c r="P559" s="229"/>
      <c r="Q559" s="1"/>
      <c r="R559" s="1"/>
      <c r="S559" s="1"/>
      <c r="T559" s="1"/>
      <c r="U559" s="1"/>
      <c r="V559" s="1"/>
      <c r="W559" s="1"/>
      <c r="X559" s="1"/>
      <c r="Y559" s="1"/>
      <c r="Z559" s="1"/>
      <c r="AA559" s="1"/>
      <c r="AB559" s="1"/>
      <c r="AC559" s="1"/>
      <c r="AD559" s="1"/>
      <c r="AE559" s="1"/>
      <c r="AF559" s="1"/>
      <c r="AG559" s="1"/>
      <c r="AH559" s="1"/>
      <c r="AI559" s="1"/>
      <c r="AJ559" s="1"/>
      <c r="AK559" s="1"/>
    </row>
    <row r="560" spans="1:37" ht="14.25" customHeight="1">
      <c r="A560" s="1"/>
      <c r="B560" s="1"/>
      <c r="C560" s="1"/>
      <c r="D560" s="1"/>
      <c r="E560" s="1"/>
      <c r="F560" s="1"/>
      <c r="G560" s="1"/>
      <c r="H560" s="1"/>
      <c r="I560" s="1"/>
      <c r="J560" s="1"/>
      <c r="K560" s="1"/>
      <c r="L560" s="1"/>
      <c r="M560" s="1"/>
      <c r="N560" s="1"/>
      <c r="O560" s="1"/>
      <c r="P560" s="229"/>
      <c r="Q560" s="1"/>
      <c r="R560" s="1"/>
      <c r="S560" s="1"/>
      <c r="T560" s="1"/>
      <c r="U560" s="1"/>
      <c r="V560" s="1"/>
      <c r="W560" s="1"/>
      <c r="X560" s="1"/>
      <c r="Y560" s="1"/>
      <c r="Z560" s="1"/>
      <c r="AA560" s="1"/>
      <c r="AB560" s="1"/>
      <c r="AC560" s="1"/>
      <c r="AD560" s="1"/>
      <c r="AE560" s="1"/>
      <c r="AF560" s="1"/>
      <c r="AG560" s="1"/>
      <c r="AH560" s="1"/>
      <c r="AI560" s="1"/>
      <c r="AJ560" s="1"/>
      <c r="AK560" s="1"/>
    </row>
    <row r="561" spans="1:37" ht="14.25" customHeight="1">
      <c r="A561" s="1"/>
      <c r="B561" s="1"/>
      <c r="C561" s="1"/>
      <c r="D561" s="1"/>
      <c r="E561" s="1"/>
      <c r="F561" s="1"/>
      <c r="G561" s="1"/>
      <c r="H561" s="1"/>
      <c r="I561" s="1"/>
      <c r="J561" s="1"/>
      <c r="K561" s="1"/>
      <c r="L561" s="1"/>
      <c r="M561" s="1"/>
      <c r="N561" s="1"/>
      <c r="O561" s="1"/>
      <c r="P561" s="229"/>
      <c r="Q561" s="1"/>
      <c r="R561" s="1"/>
      <c r="S561" s="1"/>
      <c r="T561" s="1"/>
      <c r="U561" s="1"/>
      <c r="V561" s="1"/>
      <c r="W561" s="1"/>
      <c r="X561" s="1"/>
      <c r="Y561" s="1"/>
      <c r="Z561" s="1"/>
      <c r="AA561" s="1"/>
      <c r="AB561" s="1"/>
      <c r="AC561" s="1"/>
      <c r="AD561" s="1"/>
      <c r="AE561" s="1"/>
      <c r="AF561" s="1"/>
      <c r="AG561" s="1"/>
      <c r="AH561" s="1"/>
      <c r="AI561" s="1"/>
      <c r="AJ561" s="1"/>
      <c r="AK561" s="1"/>
    </row>
    <row r="562" spans="1:37" ht="14.25" customHeight="1">
      <c r="A562" s="1"/>
      <c r="B562" s="1"/>
      <c r="C562" s="1"/>
      <c r="D562" s="1"/>
      <c r="E562" s="1"/>
      <c r="F562" s="1"/>
      <c r="G562" s="1"/>
      <c r="H562" s="1"/>
      <c r="I562" s="1"/>
      <c r="J562" s="1"/>
      <c r="K562" s="1"/>
      <c r="L562" s="1"/>
      <c r="M562" s="1"/>
      <c r="N562" s="1"/>
      <c r="O562" s="1"/>
      <c r="P562" s="229"/>
      <c r="Q562" s="1"/>
      <c r="R562" s="1"/>
      <c r="S562" s="1"/>
      <c r="T562" s="1"/>
      <c r="U562" s="1"/>
      <c r="V562" s="1"/>
      <c r="W562" s="1"/>
      <c r="X562" s="1"/>
      <c r="Y562" s="1"/>
      <c r="Z562" s="1"/>
      <c r="AA562" s="1"/>
      <c r="AB562" s="1"/>
      <c r="AC562" s="1"/>
      <c r="AD562" s="1"/>
      <c r="AE562" s="1"/>
      <c r="AF562" s="1"/>
      <c r="AG562" s="1"/>
      <c r="AH562" s="1"/>
      <c r="AI562" s="1"/>
      <c r="AJ562" s="1"/>
      <c r="AK562" s="1"/>
    </row>
    <row r="563" spans="1:37" ht="14.25" customHeight="1">
      <c r="A563" s="1"/>
      <c r="B563" s="1"/>
      <c r="C563" s="1"/>
      <c r="D563" s="1"/>
      <c r="E563" s="1"/>
      <c r="F563" s="1"/>
      <c r="G563" s="1"/>
      <c r="H563" s="1"/>
      <c r="I563" s="1"/>
      <c r="J563" s="1"/>
      <c r="K563" s="1"/>
      <c r="L563" s="1"/>
      <c r="M563" s="1"/>
      <c r="N563" s="1"/>
      <c r="O563" s="1"/>
      <c r="P563" s="229"/>
      <c r="Q563" s="1"/>
      <c r="R563" s="1"/>
      <c r="S563" s="1"/>
      <c r="T563" s="1"/>
      <c r="U563" s="1"/>
      <c r="V563" s="1"/>
      <c r="W563" s="1"/>
      <c r="X563" s="1"/>
      <c r="Y563" s="1"/>
      <c r="Z563" s="1"/>
      <c r="AA563" s="1"/>
      <c r="AB563" s="1"/>
      <c r="AC563" s="1"/>
      <c r="AD563" s="1"/>
      <c r="AE563" s="1"/>
      <c r="AF563" s="1"/>
      <c r="AG563" s="1"/>
      <c r="AH563" s="1"/>
      <c r="AI563" s="1"/>
      <c r="AJ563" s="1"/>
      <c r="AK563" s="1"/>
    </row>
    <row r="564" spans="1:37" ht="14.25" customHeight="1">
      <c r="A564" s="1"/>
      <c r="B564" s="1"/>
      <c r="C564" s="1"/>
      <c r="D564" s="1"/>
      <c r="E564" s="1"/>
      <c r="F564" s="1"/>
      <c r="G564" s="1"/>
      <c r="H564" s="1"/>
      <c r="I564" s="1"/>
      <c r="J564" s="1"/>
      <c r="K564" s="1"/>
      <c r="L564" s="1"/>
      <c r="M564" s="1"/>
      <c r="N564" s="1"/>
      <c r="O564" s="1"/>
      <c r="P564" s="229"/>
      <c r="Q564" s="1"/>
      <c r="R564" s="1"/>
      <c r="S564" s="1"/>
      <c r="T564" s="1"/>
      <c r="U564" s="1"/>
      <c r="V564" s="1"/>
      <c r="W564" s="1"/>
      <c r="X564" s="1"/>
      <c r="Y564" s="1"/>
      <c r="Z564" s="1"/>
      <c r="AA564" s="1"/>
      <c r="AB564" s="1"/>
      <c r="AC564" s="1"/>
      <c r="AD564" s="1"/>
      <c r="AE564" s="1"/>
      <c r="AF564" s="1"/>
      <c r="AG564" s="1"/>
      <c r="AH564" s="1"/>
      <c r="AI564" s="1"/>
      <c r="AJ564" s="1"/>
      <c r="AK564" s="1"/>
    </row>
    <row r="565" spans="1:37" ht="14.25" customHeight="1">
      <c r="A565" s="1"/>
      <c r="B565" s="1"/>
      <c r="C565" s="1"/>
      <c r="D565" s="1"/>
      <c r="E565" s="1"/>
      <c r="F565" s="1"/>
      <c r="G565" s="1"/>
      <c r="H565" s="1"/>
      <c r="I565" s="1"/>
      <c r="J565" s="1"/>
      <c r="K565" s="1"/>
      <c r="L565" s="1"/>
      <c r="M565" s="1"/>
      <c r="N565" s="1"/>
      <c r="O565" s="1"/>
      <c r="P565" s="229"/>
      <c r="Q565" s="1"/>
      <c r="R565" s="1"/>
      <c r="S565" s="1"/>
      <c r="T565" s="1"/>
      <c r="U565" s="1"/>
      <c r="V565" s="1"/>
      <c r="W565" s="1"/>
      <c r="X565" s="1"/>
      <c r="Y565" s="1"/>
      <c r="Z565" s="1"/>
      <c r="AA565" s="1"/>
      <c r="AB565" s="1"/>
      <c r="AC565" s="1"/>
      <c r="AD565" s="1"/>
      <c r="AE565" s="1"/>
      <c r="AF565" s="1"/>
      <c r="AG565" s="1"/>
      <c r="AH565" s="1"/>
      <c r="AI565" s="1"/>
      <c r="AJ565" s="1"/>
      <c r="AK565" s="1"/>
    </row>
    <row r="566" spans="1:37" ht="14.25" customHeight="1">
      <c r="A566" s="1"/>
      <c r="B566" s="1"/>
      <c r="C566" s="1"/>
      <c r="D566" s="1"/>
      <c r="E566" s="1"/>
      <c r="F566" s="1"/>
      <c r="G566" s="1"/>
      <c r="H566" s="1"/>
      <c r="I566" s="1"/>
      <c r="J566" s="1"/>
      <c r="K566" s="1"/>
      <c r="L566" s="1"/>
      <c r="M566" s="1"/>
      <c r="N566" s="1"/>
      <c r="O566" s="1"/>
      <c r="P566" s="229"/>
      <c r="Q566" s="1"/>
      <c r="R566" s="1"/>
      <c r="S566" s="1"/>
      <c r="T566" s="1"/>
      <c r="U566" s="1"/>
      <c r="V566" s="1"/>
      <c r="W566" s="1"/>
      <c r="X566" s="1"/>
      <c r="Y566" s="1"/>
      <c r="Z566" s="1"/>
      <c r="AA566" s="1"/>
      <c r="AB566" s="1"/>
      <c r="AC566" s="1"/>
      <c r="AD566" s="1"/>
      <c r="AE566" s="1"/>
      <c r="AF566" s="1"/>
      <c r="AG566" s="1"/>
      <c r="AH566" s="1"/>
      <c r="AI566" s="1"/>
      <c r="AJ566" s="1"/>
      <c r="AK566" s="1"/>
    </row>
    <row r="567" spans="1:37" ht="14.25" customHeight="1">
      <c r="A567" s="1"/>
      <c r="B567" s="1"/>
      <c r="C567" s="1"/>
      <c r="D567" s="1"/>
      <c r="E567" s="1"/>
      <c r="F567" s="1"/>
      <c r="G567" s="1"/>
      <c r="H567" s="1"/>
      <c r="I567" s="1"/>
      <c r="J567" s="1"/>
      <c r="K567" s="1"/>
      <c r="L567" s="1"/>
      <c r="M567" s="1"/>
      <c r="N567" s="1"/>
      <c r="O567" s="1"/>
      <c r="P567" s="229"/>
      <c r="Q567" s="1"/>
      <c r="R567" s="1"/>
      <c r="S567" s="1"/>
      <c r="T567" s="1"/>
      <c r="U567" s="1"/>
      <c r="V567" s="1"/>
      <c r="W567" s="1"/>
      <c r="X567" s="1"/>
      <c r="Y567" s="1"/>
      <c r="Z567" s="1"/>
      <c r="AA567" s="1"/>
      <c r="AB567" s="1"/>
      <c r="AC567" s="1"/>
      <c r="AD567" s="1"/>
      <c r="AE567" s="1"/>
      <c r="AF567" s="1"/>
      <c r="AG567" s="1"/>
      <c r="AH567" s="1"/>
      <c r="AI567" s="1"/>
      <c r="AJ567" s="1"/>
      <c r="AK567" s="1"/>
    </row>
    <row r="568" spans="1:37" ht="14.25" customHeight="1">
      <c r="A568" s="1"/>
      <c r="B568" s="1"/>
      <c r="C568" s="1"/>
      <c r="D568" s="1"/>
      <c r="E568" s="1"/>
      <c r="F568" s="1"/>
      <c r="G568" s="1"/>
      <c r="H568" s="1"/>
      <c r="I568" s="1"/>
      <c r="J568" s="1"/>
      <c r="K568" s="1"/>
      <c r="L568" s="1"/>
      <c r="M568" s="1"/>
      <c r="N568" s="1"/>
      <c r="O568" s="1"/>
      <c r="P568" s="229"/>
      <c r="Q568" s="1"/>
      <c r="R568" s="1"/>
      <c r="S568" s="1"/>
      <c r="T568" s="1"/>
      <c r="U568" s="1"/>
      <c r="V568" s="1"/>
      <c r="W568" s="1"/>
      <c r="X568" s="1"/>
      <c r="Y568" s="1"/>
      <c r="Z568" s="1"/>
      <c r="AA568" s="1"/>
      <c r="AB568" s="1"/>
      <c r="AC568" s="1"/>
      <c r="AD568" s="1"/>
      <c r="AE568" s="1"/>
      <c r="AF568" s="1"/>
      <c r="AG568" s="1"/>
      <c r="AH568" s="1"/>
      <c r="AI568" s="1"/>
      <c r="AJ568" s="1"/>
      <c r="AK568" s="1"/>
    </row>
    <row r="569" spans="1:37" ht="14.25" customHeight="1">
      <c r="A569" s="1"/>
      <c r="B569" s="1"/>
      <c r="C569" s="1"/>
      <c r="D569" s="1"/>
      <c r="E569" s="1"/>
      <c r="F569" s="1"/>
      <c r="G569" s="1"/>
      <c r="H569" s="1"/>
      <c r="I569" s="1"/>
      <c r="J569" s="1"/>
      <c r="K569" s="1"/>
      <c r="L569" s="1"/>
      <c r="M569" s="1"/>
      <c r="N569" s="1"/>
      <c r="O569" s="1"/>
      <c r="P569" s="229"/>
      <c r="Q569" s="1"/>
      <c r="R569" s="1"/>
      <c r="S569" s="1"/>
      <c r="T569" s="1"/>
      <c r="U569" s="1"/>
      <c r="V569" s="1"/>
      <c r="W569" s="1"/>
      <c r="X569" s="1"/>
      <c r="Y569" s="1"/>
      <c r="Z569" s="1"/>
      <c r="AA569" s="1"/>
      <c r="AB569" s="1"/>
      <c r="AC569" s="1"/>
      <c r="AD569" s="1"/>
      <c r="AE569" s="1"/>
      <c r="AF569" s="1"/>
      <c r="AG569" s="1"/>
      <c r="AH569" s="1"/>
      <c r="AI569" s="1"/>
      <c r="AJ569" s="1"/>
      <c r="AK569" s="1"/>
    </row>
    <row r="570" spans="1:37" ht="14.25" customHeight="1">
      <c r="A570" s="1"/>
      <c r="B570" s="1"/>
      <c r="C570" s="1"/>
      <c r="D570" s="1"/>
      <c r="E570" s="1"/>
      <c r="F570" s="1"/>
      <c r="G570" s="1"/>
      <c r="H570" s="1"/>
      <c r="I570" s="1"/>
      <c r="J570" s="1"/>
      <c r="K570" s="1"/>
      <c r="L570" s="1"/>
      <c r="M570" s="1"/>
      <c r="N570" s="1"/>
      <c r="O570" s="1"/>
      <c r="P570" s="229"/>
      <c r="Q570" s="1"/>
      <c r="R570" s="1"/>
      <c r="S570" s="1"/>
      <c r="T570" s="1"/>
      <c r="U570" s="1"/>
      <c r="V570" s="1"/>
      <c r="W570" s="1"/>
      <c r="X570" s="1"/>
      <c r="Y570" s="1"/>
      <c r="Z570" s="1"/>
      <c r="AA570" s="1"/>
      <c r="AB570" s="1"/>
      <c r="AC570" s="1"/>
      <c r="AD570" s="1"/>
      <c r="AE570" s="1"/>
      <c r="AF570" s="1"/>
      <c r="AG570" s="1"/>
      <c r="AH570" s="1"/>
      <c r="AI570" s="1"/>
      <c r="AJ570" s="1"/>
      <c r="AK570" s="1"/>
    </row>
    <row r="571" spans="1:37" ht="14.25" customHeight="1">
      <c r="A571" s="1"/>
      <c r="B571" s="1"/>
      <c r="C571" s="1"/>
      <c r="D571" s="1"/>
      <c r="E571" s="1"/>
      <c r="F571" s="1"/>
      <c r="G571" s="1"/>
      <c r="H571" s="1"/>
      <c r="I571" s="1"/>
      <c r="J571" s="1"/>
      <c r="K571" s="1"/>
      <c r="L571" s="1"/>
      <c r="M571" s="1"/>
      <c r="N571" s="1"/>
      <c r="O571" s="1"/>
      <c r="P571" s="229"/>
      <c r="Q571" s="1"/>
      <c r="R571" s="1"/>
      <c r="S571" s="1"/>
      <c r="T571" s="1"/>
      <c r="U571" s="1"/>
      <c r="V571" s="1"/>
      <c r="W571" s="1"/>
      <c r="X571" s="1"/>
      <c r="Y571" s="1"/>
      <c r="Z571" s="1"/>
      <c r="AA571" s="1"/>
      <c r="AB571" s="1"/>
      <c r="AC571" s="1"/>
      <c r="AD571" s="1"/>
      <c r="AE571" s="1"/>
      <c r="AF571" s="1"/>
      <c r="AG571" s="1"/>
      <c r="AH571" s="1"/>
      <c r="AI571" s="1"/>
      <c r="AJ571" s="1"/>
      <c r="AK571" s="1"/>
    </row>
    <row r="572" spans="1:37" ht="14.25" customHeight="1">
      <c r="A572" s="1"/>
      <c r="B572" s="1"/>
      <c r="C572" s="1"/>
      <c r="D572" s="1"/>
      <c r="E572" s="1"/>
      <c r="F572" s="1"/>
      <c r="G572" s="1"/>
      <c r="H572" s="1"/>
      <c r="I572" s="1"/>
      <c r="J572" s="1"/>
      <c r="K572" s="1"/>
      <c r="L572" s="1"/>
      <c r="M572" s="1"/>
      <c r="N572" s="1"/>
      <c r="O572" s="1"/>
      <c r="P572" s="229"/>
      <c r="Q572" s="1"/>
      <c r="R572" s="1"/>
      <c r="S572" s="1"/>
      <c r="T572" s="1"/>
      <c r="U572" s="1"/>
      <c r="V572" s="1"/>
      <c r="W572" s="1"/>
      <c r="X572" s="1"/>
      <c r="Y572" s="1"/>
      <c r="Z572" s="1"/>
      <c r="AA572" s="1"/>
      <c r="AB572" s="1"/>
      <c r="AC572" s="1"/>
      <c r="AD572" s="1"/>
      <c r="AE572" s="1"/>
      <c r="AF572" s="1"/>
      <c r="AG572" s="1"/>
      <c r="AH572" s="1"/>
      <c r="AI572" s="1"/>
      <c r="AJ572" s="1"/>
      <c r="AK572" s="1"/>
    </row>
    <row r="573" spans="1:37" ht="14.25" customHeight="1">
      <c r="A573" s="1"/>
      <c r="B573" s="1"/>
      <c r="C573" s="1"/>
      <c r="D573" s="1"/>
      <c r="E573" s="1"/>
      <c r="F573" s="1"/>
      <c r="G573" s="1"/>
      <c r="H573" s="1"/>
      <c r="I573" s="1"/>
      <c r="J573" s="1"/>
      <c r="K573" s="1"/>
      <c r="L573" s="1"/>
      <c r="M573" s="1"/>
      <c r="N573" s="1"/>
      <c r="O573" s="1"/>
      <c r="P573" s="229"/>
      <c r="Q573" s="1"/>
      <c r="R573" s="1"/>
      <c r="S573" s="1"/>
      <c r="T573" s="1"/>
      <c r="U573" s="1"/>
      <c r="V573" s="1"/>
      <c r="W573" s="1"/>
      <c r="X573" s="1"/>
      <c r="Y573" s="1"/>
      <c r="Z573" s="1"/>
      <c r="AA573" s="1"/>
      <c r="AB573" s="1"/>
      <c r="AC573" s="1"/>
      <c r="AD573" s="1"/>
      <c r="AE573" s="1"/>
      <c r="AF573" s="1"/>
      <c r="AG573" s="1"/>
      <c r="AH573" s="1"/>
      <c r="AI573" s="1"/>
      <c r="AJ573" s="1"/>
      <c r="AK573" s="1"/>
    </row>
    <row r="574" spans="1:37" ht="14.25" customHeight="1">
      <c r="A574" s="1"/>
      <c r="B574" s="1"/>
      <c r="C574" s="1"/>
      <c r="D574" s="1"/>
      <c r="E574" s="1"/>
      <c r="F574" s="1"/>
      <c r="G574" s="1"/>
      <c r="H574" s="1"/>
      <c r="I574" s="1"/>
      <c r="J574" s="1"/>
      <c r="K574" s="1"/>
      <c r="L574" s="1"/>
      <c r="M574" s="1"/>
      <c r="N574" s="1"/>
      <c r="O574" s="1"/>
      <c r="P574" s="229"/>
      <c r="Q574" s="1"/>
      <c r="R574" s="1"/>
      <c r="S574" s="1"/>
      <c r="T574" s="1"/>
      <c r="U574" s="1"/>
      <c r="V574" s="1"/>
      <c r="W574" s="1"/>
      <c r="X574" s="1"/>
      <c r="Y574" s="1"/>
      <c r="Z574" s="1"/>
      <c r="AA574" s="1"/>
      <c r="AB574" s="1"/>
      <c r="AC574" s="1"/>
      <c r="AD574" s="1"/>
      <c r="AE574" s="1"/>
      <c r="AF574" s="1"/>
      <c r="AG574" s="1"/>
      <c r="AH574" s="1"/>
      <c r="AI574" s="1"/>
      <c r="AJ574" s="1"/>
      <c r="AK574" s="1"/>
    </row>
    <row r="575" spans="1:37" ht="14.25" customHeight="1">
      <c r="A575" s="1"/>
      <c r="B575" s="1"/>
      <c r="C575" s="1"/>
      <c r="D575" s="1"/>
      <c r="E575" s="1"/>
      <c r="F575" s="1"/>
      <c r="G575" s="1"/>
      <c r="H575" s="1"/>
      <c r="I575" s="1"/>
      <c r="J575" s="1"/>
      <c r="K575" s="1"/>
      <c r="L575" s="1"/>
      <c r="M575" s="1"/>
      <c r="N575" s="1"/>
      <c r="O575" s="1"/>
      <c r="P575" s="229"/>
      <c r="Q575" s="1"/>
      <c r="R575" s="1"/>
      <c r="S575" s="1"/>
      <c r="T575" s="1"/>
      <c r="U575" s="1"/>
      <c r="V575" s="1"/>
      <c r="W575" s="1"/>
      <c r="X575" s="1"/>
      <c r="Y575" s="1"/>
      <c r="Z575" s="1"/>
      <c r="AA575" s="1"/>
      <c r="AB575" s="1"/>
      <c r="AC575" s="1"/>
      <c r="AD575" s="1"/>
      <c r="AE575" s="1"/>
      <c r="AF575" s="1"/>
      <c r="AG575" s="1"/>
      <c r="AH575" s="1"/>
      <c r="AI575" s="1"/>
      <c r="AJ575" s="1"/>
      <c r="AK575" s="1"/>
    </row>
    <row r="576" spans="1:37" ht="14.25" customHeight="1">
      <c r="A576" s="1"/>
      <c r="B576" s="1"/>
      <c r="C576" s="1"/>
      <c r="D576" s="1"/>
      <c r="E576" s="1"/>
      <c r="F576" s="1"/>
      <c r="G576" s="1"/>
      <c r="H576" s="1"/>
      <c r="I576" s="1"/>
      <c r="J576" s="1"/>
      <c r="K576" s="1"/>
      <c r="L576" s="1"/>
      <c r="M576" s="1"/>
      <c r="N576" s="1"/>
      <c r="O576" s="1"/>
      <c r="P576" s="229"/>
      <c r="Q576" s="1"/>
      <c r="R576" s="1"/>
      <c r="S576" s="1"/>
      <c r="T576" s="1"/>
      <c r="U576" s="1"/>
      <c r="V576" s="1"/>
      <c r="W576" s="1"/>
      <c r="X576" s="1"/>
      <c r="Y576" s="1"/>
      <c r="Z576" s="1"/>
      <c r="AA576" s="1"/>
      <c r="AB576" s="1"/>
      <c r="AC576" s="1"/>
      <c r="AD576" s="1"/>
      <c r="AE576" s="1"/>
      <c r="AF576" s="1"/>
      <c r="AG576" s="1"/>
      <c r="AH576" s="1"/>
      <c r="AI576" s="1"/>
      <c r="AJ576" s="1"/>
      <c r="AK576" s="1"/>
    </row>
    <row r="577" spans="1:37" ht="14.25" customHeight="1">
      <c r="A577" s="1"/>
      <c r="B577" s="1"/>
      <c r="C577" s="1"/>
      <c r="D577" s="1"/>
      <c r="E577" s="1"/>
      <c r="F577" s="1"/>
      <c r="G577" s="1"/>
      <c r="H577" s="1"/>
      <c r="I577" s="1"/>
      <c r="J577" s="1"/>
      <c r="K577" s="1"/>
      <c r="L577" s="1"/>
      <c r="M577" s="1"/>
      <c r="N577" s="1"/>
      <c r="O577" s="1"/>
      <c r="P577" s="229"/>
      <c r="Q577" s="1"/>
      <c r="R577" s="1"/>
      <c r="S577" s="1"/>
      <c r="T577" s="1"/>
      <c r="U577" s="1"/>
      <c r="V577" s="1"/>
      <c r="W577" s="1"/>
      <c r="X577" s="1"/>
      <c r="Y577" s="1"/>
      <c r="Z577" s="1"/>
      <c r="AA577" s="1"/>
      <c r="AB577" s="1"/>
      <c r="AC577" s="1"/>
      <c r="AD577" s="1"/>
      <c r="AE577" s="1"/>
      <c r="AF577" s="1"/>
      <c r="AG577" s="1"/>
      <c r="AH577" s="1"/>
      <c r="AI577" s="1"/>
      <c r="AJ577" s="1"/>
      <c r="AK577" s="1"/>
    </row>
    <row r="578" spans="1:37" ht="14.25" customHeight="1">
      <c r="A578" s="1"/>
      <c r="B578" s="1"/>
      <c r="C578" s="1"/>
      <c r="D578" s="1"/>
      <c r="E578" s="1"/>
      <c r="F578" s="1"/>
      <c r="G578" s="1"/>
      <c r="H578" s="1"/>
      <c r="I578" s="1"/>
      <c r="J578" s="1"/>
      <c r="K578" s="1"/>
      <c r="L578" s="1"/>
      <c r="M578" s="1"/>
      <c r="N578" s="1"/>
      <c r="O578" s="1"/>
      <c r="P578" s="229"/>
      <c r="Q578" s="1"/>
      <c r="R578" s="1"/>
      <c r="S578" s="1"/>
      <c r="T578" s="1"/>
      <c r="U578" s="1"/>
      <c r="V578" s="1"/>
      <c r="W578" s="1"/>
      <c r="X578" s="1"/>
      <c r="Y578" s="1"/>
      <c r="Z578" s="1"/>
      <c r="AA578" s="1"/>
      <c r="AB578" s="1"/>
      <c r="AC578" s="1"/>
      <c r="AD578" s="1"/>
      <c r="AE578" s="1"/>
      <c r="AF578" s="1"/>
      <c r="AG578" s="1"/>
      <c r="AH578" s="1"/>
      <c r="AI578" s="1"/>
      <c r="AJ578" s="1"/>
      <c r="AK578" s="1"/>
    </row>
    <row r="579" spans="1:37" ht="14.25" customHeight="1">
      <c r="A579" s="1"/>
      <c r="B579" s="1"/>
      <c r="C579" s="1"/>
      <c r="D579" s="1"/>
      <c r="E579" s="1"/>
      <c r="F579" s="1"/>
      <c r="G579" s="1"/>
      <c r="H579" s="1"/>
      <c r="I579" s="1"/>
      <c r="J579" s="1"/>
      <c r="K579" s="1"/>
      <c r="L579" s="1"/>
      <c r="M579" s="1"/>
      <c r="N579" s="1"/>
      <c r="O579" s="1"/>
      <c r="P579" s="229"/>
      <c r="Q579" s="1"/>
      <c r="R579" s="1"/>
      <c r="S579" s="1"/>
      <c r="T579" s="1"/>
      <c r="U579" s="1"/>
      <c r="V579" s="1"/>
      <c r="W579" s="1"/>
      <c r="X579" s="1"/>
      <c r="Y579" s="1"/>
      <c r="Z579" s="1"/>
      <c r="AA579" s="1"/>
      <c r="AB579" s="1"/>
      <c r="AC579" s="1"/>
      <c r="AD579" s="1"/>
      <c r="AE579" s="1"/>
      <c r="AF579" s="1"/>
      <c r="AG579" s="1"/>
      <c r="AH579" s="1"/>
      <c r="AI579" s="1"/>
      <c r="AJ579" s="1"/>
      <c r="AK579" s="1"/>
    </row>
    <row r="580" spans="1:37" ht="14.25" customHeight="1">
      <c r="A580" s="1"/>
      <c r="B580" s="1"/>
      <c r="C580" s="1"/>
      <c r="D580" s="1"/>
      <c r="E580" s="1"/>
      <c r="F580" s="1"/>
      <c r="G580" s="1"/>
      <c r="H580" s="1"/>
      <c r="I580" s="1"/>
      <c r="J580" s="1"/>
      <c r="K580" s="1"/>
      <c r="L580" s="1"/>
      <c r="M580" s="1"/>
      <c r="N580" s="1"/>
      <c r="O580" s="1"/>
      <c r="P580" s="229"/>
      <c r="Q580" s="1"/>
      <c r="R580" s="1"/>
      <c r="S580" s="1"/>
      <c r="T580" s="1"/>
      <c r="U580" s="1"/>
      <c r="V580" s="1"/>
      <c r="W580" s="1"/>
      <c r="X580" s="1"/>
      <c r="Y580" s="1"/>
      <c r="Z580" s="1"/>
      <c r="AA580" s="1"/>
      <c r="AB580" s="1"/>
      <c r="AC580" s="1"/>
      <c r="AD580" s="1"/>
      <c r="AE580" s="1"/>
      <c r="AF580" s="1"/>
      <c r="AG580" s="1"/>
      <c r="AH580" s="1"/>
      <c r="AI580" s="1"/>
      <c r="AJ580" s="1"/>
      <c r="AK580" s="1"/>
    </row>
    <row r="581" spans="1:37" ht="14.25" customHeight="1">
      <c r="A581" s="1"/>
      <c r="B581" s="1"/>
      <c r="C581" s="1"/>
      <c r="D581" s="1"/>
      <c r="E581" s="1"/>
      <c r="F581" s="1"/>
      <c r="G581" s="1"/>
      <c r="H581" s="1"/>
      <c r="I581" s="1"/>
      <c r="J581" s="1"/>
      <c r="K581" s="1"/>
      <c r="L581" s="1"/>
      <c r="M581" s="1"/>
      <c r="N581" s="1"/>
      <c r="O581" s="1"/>
      <c r="P581" s="229"/>
      <c r="Q581" s="1"/>
      <c r="R581" s="1"/>
      <c r="S581" s="1"/>
      <c r="T581" s="1"/>
      <c r="U581" s="1"/>
      <c r="V581" s="1"/>
      <c r="W581" s="1"/>
      <c r="X581" s="1"/>
      <c r="Y581" s="1"/>
      <c r="Z581" s="1"/>
      <c r="AA581" s="1"/>
      <c r="AB581" s="1"/>
      <c r="AC581" s="1"/>
      <c r="AD581" s="1"/>
      <c r="AE581" s="1"/>
      <c r="AF581" s="1"/>
      <c r="AG581" s="1"/>
      <c r="AH581" s="1"/>
      <c r="AI581" s="1"/>
      <c r="AJ581" s="1"/>
      <c r="AK581" s="1"/>
    </row>
    <row r="582" spans="1:37" ht="14.25" customHeight="1">
      <c r="A582" s="1"/>
      <c r="B582" s="1"/>
      <c r="C582" s="1"/>
      <c r="D582" s="1"/>
      <c r="E582" s="1"/>
      <c r="F582" s="1"/>
      <c r="G582" s="1"/>
      <c r="H582" s="1"/>
      <c r="I582" s="1"/>
      <c r="J582" s="1"/>
      <c r="K582" s="1"/>
      <c r="L582" s="1"/>
      <c r="M582" s="1"/>
      <c r="N582" s="1"/>
      <c r="O582" s="1"/>
      <c r="P582" s="229"/>
      <c r="Q582" s="1"/>
      <c r="R582" s="1"/>
      <c r="S582" s="1"/>
      <c r="T582" s="1"/>
      <c r="U582" s="1"/>
      <c r="V582" s="1"/>
      <c r="W582" s="1"/>
      <c r="X582" s="1"/>
      <c r="Y582" s="1"/>
      <c r="Z582" s="1"/>
      <c r="AA582" s="1"/>
      <c r="AB582" s="1"/>
      <c r="AC582" s="1"/>
      <c r="AD582" s="1"/>
      <c r="AE582" s="1"/>
      <c r="AF582" s="1"/>
      <c r="AG582" s="1"/>
      <c r="AH582" s="1"/>
      <c r="AI582" s="1"/>
      <c r="AJ582" s="1"/>
      <c r="AK582" s="1"/>
    </row>
    <row r="583" spans="1:37" ht="14.25" customHeight="1">
      <c r="A583" s="1"/>
      <c r="B583" s="1"/>
      <c r="C583" s="1"/>
      <c r="D583" s="1"/>
      <c r="E583" s="1"/>
      <c r="F583" s="1"/>
      <c r="G583" s="1"/>
      <c r="H583" s="1"/>
      <c r="I583" s="1"/>
      <c r="J583" s="1"/>
      <c r="K583" s="1"/>
      <c r="L583" s="1"/>
      <c r="M583" s="1"/>
      <c r="N583" s="1"/>
      <c r="O583" s="1"/>
      <c r="P583" s="229"/>
      <c r="Q583" s="1"/>
      <c r="R583" s="1"/>
      <c r="S583" s="1"/>
      <c r="T583" s="1"/>
      <c r="U583" s="1"/>
      <c r="V583" s="1"/>
      <c r="W583" s="1"/>
      <c r="X583" s="1"/>
      <c r="Y583" s="1"/>
      <c r="Z583" s="1"/>
      <c r="AA583" s="1"/>
      <c r="AB583" s="1"/>
      <c r="AC583" s="1"/>
      <c r="AD583" s="1"/>
      <c r="AE583" s="1"/>
      <c r="AF583" s="1"/>
      <c r="AG583" s="1"/>
      <c r="AH583" s="1"/>
      <c r="AI583" s="1"/>
      <c r="AJ583" s="1"/>
      <c r="AK583" s="1"/>
    </row>
    <row r="584" spans="1:37" ht="14.25" customHeight="1">
      <c r="A584" s="1"/>
      <c r="B584" s="1"/>
      <c r="C584" s="1"/>
      <c r="D584" s="1"/>
      <c r="E584" s="1"/>
      <c r="F584" s="1"/>
      <c r="G584" s="1"/>
      <c r="H584" s="1"/>
      <c r="I584" s="1"/>
      <c r="J584" s="1"/>
      <c r="K584" s="1"/>
      <c r="L584" s="1"/>
      <c r="M584" s="1"/>
      <c r="N584" s="1"/>
      <c r="O584" s="1"/>
      <c r="P584" s="229"/>
      <c r="Q584" s="1"/>
      <c r="R584" s="1"/>
      <c r="S584" s="1"/>
      <c r="T584" s="1"/>
      <c r="U584" s="1"/>
      <c r="V584" s="1"/>
      <c r="W584" s="1"/>
      <c r="X584" s="1"/>
      <c r="Y584" s="1"/>
      <c r="Z584" s="1"/>
      <c r="AA584" s="1"/>
      <c r="AB584" s="1"/>
      <c r="AC584" s="1"/>
      <c r="AD584" s="1"/>
      <c r="AE584" s="1"/>
      <c r="AF584" s="1"/>
      <c r="AG584" s="1"/>
      <c r="AH584" s="1"/>
      <c r="AI584" s="1"/>
      <c r="AJ584" s="1"/>
      <c r="AK584" s="1"/>
    </row>
    <row r="585" spans="1:37" ht="14.25" customHeight="1">
      <c r="A585" s="1"/>
      <c r="B585" s="1"/>
      <c r="C585" s="1"/>
      <c r="D585" s="1"/>
      <c r="E585" s="1"/>
      <c r="F585" s="1"/>
      <c r="G585" s="1"/>
      <c r="H585" s="1"/>
      <c r="I585" s="1"/>
      <c r="J585" s="1"/>
      <c r="K585" s="1"/>
      <c r="L585" s="1"/>
      <c r="M585" s="1"/>
      <c r="N585" s="1"/>
      <c r="O585" s="1"/>
      <c r="P585" s="229"/>
      <c r="Q585" s="1"/>
      <c r="R585" s="1"/>
      <c r="S585" s="1"/>
      <c r="T585" s="1"/>
      <c r="U585" s="1"/>
      <c r="V585" s="1"/>
      <c r="W585" s="1"/>
      <c r="X585" s="1"/>
      <c r="Y585" s="1"/>
      <c r="Z585" s="1"/>
      <c r="AA585" s="1"/>
      <c r="AB585" s="1"/>
      <c r="AC585" s="1"/>
      <c r="AD585" s="1"/>
      <c r="AE585" s="1"/>
      <c r="AF585" s="1"/>
      <c r="AG585" s="1"/>
      <c r="AH585" s="1"/>
      <c r="AI585" s="1"/>
      <c r="AJ585" s="1"/>
      <c r="AK585" s="1"/>
    </row>
    <row r="586" spans="1:37" ht="14.25" customHeight="1">
      <c r="A586" s="1"/>
      <c r="B586" s="1"/>
      <c r="C586" s="1"/>
      <c r="D586" s="1"/>
      <c r="E586" s="1"/>
      <c r="F586" s="1"/>
      <c r="G586" s="1"/>
      <c r="H586" s="1"/>
      <c r="I586" s="1"/>
      <c r="J586" s="1"/>
      <c r="K586" s="1"/>
      <c r="L586" s="1"/>
      <c r="M586" s="1"/>
      <c r="N586" s="1"/>
      <c r="O586" s="1"/>
      <c r="P586" s="229"/>
      <c r="Q586" s="1"/>
      <c r="R586" s="1"/>
      <c r="S586" s="1"/>
      <c r="T586" s="1"/>
      <c r="U586" s="1"/>
      <c r="V586" s="1"/>
      <c r="W586" s="1"/>
      <c r="X586" s="1"/>
      <c r="Y586" s="1"/>
      <c r="Z586" s="1"/>
      <c r="AA586" s="1"/>
      <c r="AB586" s="1"/>
      <c r="AC586" s="1"/>
      <c r="AD586" s="1"/>
      <c r="AE586" s="1"/>
      <c r="AF586" s="1"/>
      <c r="AG586" s="1"/>
      <c r="AH586" s="1"/>
      <c r="AI586" s="1"/>
      <c r="AJ586" s="1"/>
      <c r="AK586" s="1"/>
    </row>
    <row r="587" spans="1:37" ht="14.25" customHeight="1">
      <c r="A587" s="1"/>
      <c r="B587" s="1"/>
      <c r="C587" s="1"/>
      <c r="D587" s="1"/>
      <c r="E587" s="1"/>
      <c r="F587" s="1"/>
      <c r="G587" s="1"/>
      <c r="H587" s="1"/>
      <c r="I587" s="1"/>
      <c r="J587" s="1"/>
      <c r="K587" s="1"/>
      <c r="L587" s="1"/>
      <c r="M587" s="1"/>
      <c r="N587" s="1"/>
      <c r="O587" s="1"/>
      <c r="P587" s="229"/>
      <c r="Q587" s="1"/>
      <c r="R587" s="1"/>
      <c r="S587" s="1"/>
      <c r="T587" s="1"/>
      <c r="U587" s="1"/>
      <c r="V587" s="1"/>
      <c r="W587" s="1"/>
      <c r="X587" s="1"/>
      <c r="Y587" s="1"/>
      <c r="Z587" s="1"/>
      <c r="AA587" s="1"/>
      <c r="AB587" s="1"/>
      <c r="AC587" s="1"/>
      <c r="AD587" s="1"/>
      <c r="AE587" s="1"/>
      <c r="AF587" s="1"/>
      <c r="AG587" s="1"/>
      <c r="AH587" s="1"/>
      <c r="AI587" s="1"/>
      <c r="AJ587" s="1"/>
      <c r="AK587" s="1"/>
    </row>
    <row r="588" spans="1:37" ht="14.25" customHeight="1">
      <c r="A588" s="1"/>
      <c r="B588" s="1"/>
      <c r="C588" s="1"/>
      <c r="D588" s="1"/>
      <c r="E588" s="1"/>
      <c r="F588" s="1"/>
      <c r="G588" s="1"/>
      <c r="H588" s="1"/>
      <c r="I588" s="1"/>
      <c r="J588" s="1"/>
      <c r="K588" s="1"/>
      <c r="L588" s="1"/>
      <c r="M588" s="1"/>
      <c r="N588" s="1"/>
      <c r="O588" s="1"/>
      <c r="P588" s="229"/>
      <c r="Q588" s="1"/>
      <c r="R588" s="1"/>
      <c r="S588" s="1"/>
      <c r="T588" s="1"/>
      <c r="U588" s="1"/>
      <c r="V588" s="1"/>
      <c r="W588" s="1"/>
      <c r="X588" s="1"/>
      <c r="Y588" s="1"/>
      <c r="Z588" s="1"/>
      <c r="AA588" s="1"/>
      <c r="AB588" s="1"/>
      <c r="AC588" s="1"/>
      <c r="AD588" s="1"/>
      <c r="AE588" s="1"/>
      <c r="AF588" s="1"/>
      <c r="AG588" s="1"/>
      <c r="AH588" s="1"/>
      <c r="AI588" s="1"/>
      <c r="AJ588" s="1"/>
      <c r="AK588" s="1"/>
    </row>
    <row r="589" spans="1:37" ht="14.25" customHeight="1">
      <c r="A589" s="1"/>
      <c r="B589" s="1"/>
      <c r="C589" s="1"/>
      <c r="D589" s="1"/>
      <c r="E589" s="1"/>
      <c r="F589" s="1"/>
      <c r="G589" s="1"/>
      <c r="H589" s="1"/>
      <c r="I589" s="1"/>
      <c r="J589" s="1"/>
      <c r="K589" s="1"/>
      <c r="L589" s="1"/>
      <c r="M589" s="1"/>
      <c r="N589" s="1"/>
      <c r="O589" s="1"/>
      <c r="P589" s="229"/>
      <c r="Q589" s="1"/>
      <c r="R589" s="1"/>
      <c r="S589" s="1"/>
      <c r="T589" s="1"/>
      <c r="U589" s="1"/>
      <c r="V589" s="1"/>
      <c r="W589" s="1"/>
      <c r="X589" s="1"/>
      <c r="Y589" s="1"/>
      <c r="Z589" s="1"/>
      <c r="AA589" s="1"/>
      <c r="AB589" s="1"/>
      <c r="AC589" s="1"/>
      <c r="AD589" s="1"/>
      <c r="AE589" s="1"/>
      <c r="AF589" s="1"/>
      <c r="AG589" s="1"/>
      <c r="AH589" s="1"/>
      <c r="AI589" s="1"/>
      <c r="AJ589" s="1"/>
      <c r="AK589" s="1"/>
    </row>
    <row r="590" spans="1:37" ht="14.25" customHeight="1">
      <c r="A590" s="1"/>
      <c r="B590" s="1"/>
      <c r="C590" s="1"/>
      <c r="D590" s="1"/>
      <c r="E590" s="1"/>
      <c r="F590" s="1"/>
      <c r="G590" s="1"/>
      <c r="H590" s="1"/>
      <c r="I590" s="1"/>
      <c r="J590" s="1"/>
      <c r="K590" s="1"/>
      <c r="L590" s="1"/>
      <c r="M590" s="1"/>
      <c r="N590" s="1"/>
      <c r="O590" s="1"/>
      <c r="P590" s="229"/>
      <c r="Q590" s="1"/>
      <c r="R590" s="1"/>
      <c r="S590" s="1"/>
      <c r="T590" s="1"/>
      <c r="U590" s="1"/>
      <c r="V590" s="1"/>
      <c r="W590" s="1"/>
      <c r="X590" s="1"/>
      <c r="Y590" s="1"/>
      <c r="Z590" s="1"/>
      <c r="AA590" s="1"/>
      <c r="AB590" s="1"/>
      <c r="AC590" s="1"/>
      <c r="AD590" s="1"/>
      <c r="AE590" s="1"/>
      <c r="AF590" s="1"/>
      <c r="AG590" s="1"/>
      <c r="AH590" s="1"/>
      <c r="AI590" s="1"/>
      <c r="AJ590" s="1"/>
      <c r="AK590" s="1"/>
    </row>
    <row r="591" spans="1:37" ht="14.25" customHeight="1">
      <c r="A591" s="1"/>
      <c r="B591" s="1"/>
      <c r="C591" s="1"/>
      <c r="D591" s="1"/>
      <c r="E591" s="1"/>
      <c r="F591" s="1"/>
      <c r="G591" s="1"/>
      <c r="H591" s="1"/>
      <c r="I591" s="1"/>
      <c r="J591" s="1"/>
      <c r="K591" s="1"/>
      <c r="L591" s="1"/>
      <c r="M591" s="1"/>
      <c r="N591" s="1"/>
      <c r="O591" s="1"/>
      <c r="P591" s="229"/>
      <c r="Q591" s="1"/>
      <c r="R591" s="1"/>
      <c r="S591" s="1"/>
      <c r="T591" s="1"/>
      <c r="U591" s="1"/>
      <c r="V591" s="1"/>
      <c r="W591" s="1"/>
      <c r="X591" s="1"/>
      <c r="Y591" s="1"/>
      <c r="Z591" s="1"/>
      <c r="AA591" s="1"/>
      <c r="AB591" s="1"/>
      <c r="AC591" s="1"/>
      <c r="AD591" s="1"/>
      <c r="AE591" s="1"/>
      <c r="AF591" s="1"/>
      <c r="AG591" s="1"/>
      <c r="AH591" s="1"/>
      <c r="AI591" s="1"/>
      <c r="AJ591" s="1"/>
      <c r="AK591" s="1"/>
    </row>
    <row r="592" spans="1:37" ht="14.25" customHeight="1">
      <c r="A592" s="1"/>
      <c r="B592" s="1"/>
      <c r="C592" s="1"/>
      <c r="D592" s="1"/>
      <c r="E592" s="1"/>
      <c r="F592" s="1"/>
      <c r="G592" s="1"/>
      <c r="H592" s="1"/>
      <c r="I592" s="1"/>
      <c r="J592" s="1"/>
      <c r="K592" s="1"/>
      <c r="L592" s="1"/>
      <c r="M592" s="1"/>
      <c r="N592" s="1"/>
      <c r="O592" s="1"/>
      <c r="P592" s="229"/>
      <c r="Q592" s="1"/>
      <c r="R592" s="1"/>
      <c r="S592" s="1"/>
      <c r="T592" s="1"/>
      <c r="U592" s="1"/>
      <c r="V592" s="1"/>
      <c r="W592" s="1"/>
      <c r="X592" s="1"/>
      <c r="Y592" s="1"/>
      <c r="Z592" s="1"/>
      <c r="AA592" s="1"/>
      <c r="AB592" s="1"/>
      <c r="AC592" s="1"/>
      <c r="AD592" s="1"/>
      <c r="AE592" s="1"/>
      <c r="AF592" s="1"/>
      <c r="AG592" s="1"/>
      <c r="AH592" s="1"/>
      <c r="AI592" s="1"/>
      <c r="AJ592" s="1"/>
      <c r="AK592" s="1"/>
    </row>
    <row r="593" spans="1:37" ht="14.25" customHeight="1">
      <c r="A593" s="1"/>
      <c r="B593" s="1"/>
      <c r="C593" s="1"/>
      <c r="D593" s="1"/>
      <c r="E593" s="1"/>
      <c r="F593" s="1"/>
      <c r="G593" s="1"/>
      <c r="H593" s="1"/>
      <c r="I593" s="1"/>
      <c r="J593" s="1"/>
      <c r="K593" s="1"/>
      <c r="L593" s="1"/>
      <c r="M593" s="1"/>
      <c r="N593" s="1"/>
      <c r="O593" s="1"/>
      <c r="P593" s="229"/>
      <c r="Q593" s="1"/>
      <c r="R593" s="1"/>
      <c r="S593" s="1"/>
      <c r="T593" s="1"/>
      <c r="U593" s="1"/>
      <c r="V593" s="1"/>
      <c r="W593" s="1"/>
      <c r="X593" s="1"/>
      <c r="Y593" s="1"/>
      <c r="Z593" s="1"/>
      <c r="AA593" s="1"/>
      <c r="AB593" s="1"/>
      <c r="AC593" s="1"/>
      <c r="AD593" s="1"/>
      <c r="AE593" s="1"/>
      <c r="AF593" s="1"/>
      <c r="AG593" s="1"/>
      <c r="AH593" s="1"/>
      <c r="AI593" s="1"/>
      <c r="AJ593" s="1"/>
      <c r="AK593" s="1"/>
    </row>
    <row r="594" spans="1:37" ht="14.25" customHeight="1">
      <c r="A594" s="1"/>
      <c r="B594" s="1"/>
      <c r="C594" s="1"/>
      <c r="D594" s="1"/>
      <c r="E594" s="1"/>
      <c r="F594" s="1"/>
      <c r="G594" s="1"/>
      <c r="H594" s="1"/>
      <c r="I594" s="1"/>
      <c r="J594" s="1"/>
      <c r="K594" s="1"/>
      <c r="L594" s="1"/>
      <c r="M594" s="1"/>
      <c r="N594" s="1"/>
      <c r="O594" s="1"/>
      <c r="P594" s="229"/>
      <c r="Q594" s="1"/>
      <c r="R594" s="1"/>
      <c r="S594" s="1"/>
      <c r="T594" s="1"/>
      <c r="U594" s="1"/>
      <c r="V594" s="1"/>
      <c r="W594" s="1"/>
      <c r="X594" s="1"/>
      <c r="Y594" s="1"/>
      <c r="Z594" s="1"/>
      <c r="AA594" s="1"/>
      <c r="AB594" s="1"/>
      <c r="AC594" s="1"/>
      <c r="AD594" s="1"/>
      <c r="AE594" s="1"/>
      <c r="AF594" s="1"/>
      <c r="AG594" s="1"/>
      <c r="AH594" s="1"/>
      <c r="AI594" s="1"/>
      <c r="AJ594" s="1"/>
      <c r="AK594" s="1"/>
    </row>
    <row r="595" spans="1:37" ht="14.25" customHeight="1">
      <c r="A595" s="1"/>
      <c r="B595" s="1"/>
      <c r="C595" s="1"/>
      <c r="D595" s="1"/>
      <c r="E595" s="1"/>
      <c r="F595" s="1"/>
      <c r="G595" s="1"/>
      <c r="H595" s="1"/>
      <c r="I595" s="1"/>
      <c r="J595" s="1"/>
      <c r="K595" s="1"/>
      <c r="L595" s="1"/>
      <c r="M595" s="1"/>
      <c r="N595" s="1"/>
      <c r="O595" s="1"/>
      <c r="P595" s="229"/>
      <c r="Q595" s="1"/>
      <c r="R595" s="1"/>
      <c r="S595" s="1"/>
      <c r="T595" s="1"/>
      <c r="U595" s="1"/>
      <c r="V595" s="1"/>
      <c r="W595" s="1"/>
      <c r="X595" s="1"/>
      <c r="Y595" s="1"/>
      <c r="Z595" s="1"/>
      <c r="AA595" s="1"/>
      <c r="AB595" s="1"/>
      <c r="AC595" s="1"/>
      <c r="AD595" s="1"/>
      <c r="AE595" s="1"/>
      <c r="AF595" s="1"/>
      <c r="AG595" s="1"/>
      <c r="AH595" s="1"/>
      <c r="AI595" s="1"/>
      <c r="AJ595" s="1"/>
      <c r="AK595" s="1"/>
    </row>
    <row r="596" spans="1:37" ht="14.25" customHeight="1">
      <c r="A596" s="1"/>
      <c r="B596" s="1"/>
      <c r="C596" s="1"/>
      <c r="D596" s="1"/>
      <c r="E596" s="1"/>
      <c r="F596" s="1"/>
      <c r="G596" s="1"/>
      <c r="H596" s="1"/>
      <c r="I596" s="1"/>
      <c r="J596" s="1"/>
      <c r="K596" s="1"/>
      <c r="L596" s="1"/>
      <c r="M596" s="1"/>
      <c r="N596" s="1"/>
      <c r="O596" s="1"/>
      <c r="P596" s="229"/>
      <c r="Q596" s="1"/>
      <c r="R596" s="1"/>
      <c r="S596" s="1"/>
      <c r="T596" s="1"/>
      <c r="U596" s="1"/>
      <c r="V596" s="1"/>
      <c r="W596" s="1"/>
      <c r="X596" s="1"/>
      <c r="Y596" s="1"/>
      <c r="Z596" s="1"/>
      <c r="AA596" s="1"/>
      <c r="AB596" s="1"/>
      <c r="AC596" s="1"/>
      <c r="AD596" s="1"/>
      <c r="AE596" s="1"/>
      <c r="AF596" s="1"/>
      <c r="AG596" s="1"/>
      <c r="AH596" s="1"/>
      <c r="AI596" s="1"/>
      <c r="AJ596" s="1"/>
      <c r="AK596" s="1"/>
    </row>
    <row r="597" spans="1:37" ht="14.25" customHeight="1">
      <c r="A597" s="1"/>
      <c r="B597" s="1"/>
      <c r="C597" s="1"/>
      <c r="D597" s="1"/>
      <c r="E597" s="1"/>
      <c r="F597" s="1"/>
      <c r="G597" s="1"/>
      <c r="H597" s="1"/>
      <c r="I597" s="1"/>
      <c r="J597" s="1"/>
      <c r="K597" s="1"/>
      <c r="L597" s="1"/>
      <c r="M597" s="1"/>
      <c r="N597" s="1"/>
      <c r="O597" s="1"/>
      <c r="P597" s="229"/>
      <c r="Q597" s="1"/>
      <c r="R597" s="1"/>
      <c r="S597" s="1"/>
      <c r="T597" s="1"/>
      <c r="U597" s="1"/>
      <c r="V597" s="1"/>
      <c r="W597" s="1"/>
      <c r="X597" s="1"/>
      <c r="Y597" s="1"/>
      <c r="Z597" s="1"/>
      <c r="AA597" s="1"/>
      <c r="AB597" s="1"/>
      <c r="AC597" s="1"/>
      <c r="AD597" s="1"/>
      <c r="AE597" s="1"/>
      <c r="AF597" s="1"/>
      <c r="AG597" s="1"/>
      <c r="AH597" s="1"/>
      <c r="AI597" s="1"/>
      <c r="AJ597" s="1"/>
      <c r="AK597" s="1"/>
    </row>
    <row r="598" spans="1:37" ht="14.25" customHeight="1">
      <c r="A598" s="1"/>
      <c r="B598" s="1"/>
      <c r="C598" s="1"/>
      <c r="D598" s="1"/>
      <c r="E598" s="1"/>
      <c r="F598" s="1"/>
      <c r="G598" s="1"/>
      <c r="H598" s="1"/>
      <c r="I598" s="1"/>
      <c r="J598" s="1"/>
      <c r="K598" s="1"/>
      <c r="L598" s="1"/>
      <c r="M598" s="1"/>
      <c r="N598" s="1"/>
      <c r="O598" s="1"/>
      <c r="P598" s="229"/>
      <c r="Q598" s="1"/>
      <c r="R598" s="1"/>
      <c r="S598" s="1"/>
      <c r="T598" s="1"/>
      <c r="U598" s="1"/>
      <c r="V598" s="1"/>
      <c r="W598" s="1"/>
      <c r="X598" s="1"/>
      <c r="Y598" s="1"/>
      <c r="Z598" s="1"/>
      <c r="AA598" s="1"/>
      <c r="AB598" s="1"/>
      <c r="AC598" s="1"/>
      <c r="AD598" s="1"/>
      <c r="AE598" s="1"/>
      <c r="AF598" s="1"/>
      <c r="AG598" s="1"/>
      <c r="AH598" s="1"/>
      <c r="AI598" s="1"/>
      <c r="AJ598" s="1"/>
      <c r="AK598" s="1"/>
    </row>
    <row r="599" spans="1:37" ht="14.25" customHeight="1">
      <c r="A599" s="1"/>
      <c r="B599" s="1"/>
      <c r="C599" s="1"/>
      <c r="D599" s="1"/>
      <c r="E599" s="1"/>
      <c r="F599" s="1"/>
      <c r="G599" s="1"/>
      <c r="H599" s="1"/>
      <c r="I599" s="1"/>
      <c r="J599" s="1"/>
      <c r="K599" s="1"/>
      <c r="L599" s="1"/>
      <c r="M599" s="1"/>
      <c r="N599" s="1"/>
      <c r="O599" s="1"/>
      <c r="P599" s="229"/>
      <c r="Q599" s="1"/>
      <c r="R599" s="1"/>
      <c r="S599" s="1"/>
      <c r="T599" s="1"/>
      <c r="U599" s="1"/>
      <c r="V599" s="1"/>
      <c r="W599" s="1"/>
      <c r="X599" s="1"/>
      <c r="Y599" s="1"/>
      <c r="Z599" s="1"/>
      <c r="AA599" s="1"/>
      <c r="AB599" s="1"/>
      <c r="AC599" s="1"/>
      <c r="AD599" s="1"/>
      <c r="AE599" s="1"/>
      <c r="AF599" s="1"/>
      <c r="AG599" s="1"/>
      <c r="AH599" s="1"/>
      <c r="AI599" s="1"/>
      <c r="AJ599" s="1"/>
      <c r="AK599" s="1"/>
    </row>
    <row r="600" spans="1:37" ht="14.25" customHeight="1">
      <c r="A600" s="1"/>
      <c r="B600" s="1"/>
      <c r="C600" s="1"/>
      <c r="D600" s="1"/>
      <c r="E600" s="1"/>
      <c r="F600" s="1"/>
      <c r="G600" s="1"/>
      <c r="H600" s="1"/>
      <c r="I600" s="1"/>
      <c r="J600" s="1"/>
      <c r="K600" s="1"/>
      <c r="L600" s="1"/>
      <c r="M600" s="1"/>
      <c r="N600" s="1"/>
      <c r="O600" s="1"/>
      <c r="P600" s="229"/>
      <c r="Q600" s="1"/>
      <c r="R600" s="1"/>
      <c r="S600" s="1"/>
      <c r="T600" s="1"/>
      <c r="U600" s="1"/>
      <c r="V600" s="1"/>
      <c r="W600" s="1"/>
      <c r="X600" s="1"/>
      <c r="Y600" s="1"/>
      <c r="Z600" s="1"/>
      <c r="AA600" s="1"/>
      <c r="AB600" s="1"/>
      <c r="AC600" s="1"/>
      <c r="AD600" s="1"/>
      <c r="AE600" s="1"/>
      <c r="AF600" s="1"/>
      <c r="AG600" s="1"/>
      <c r="AH600" s="1"/>
      <c r="AI600" s="1"/>
      <c r="AJ600" s="1"/>
      <c r="AK600" s="1"/>
    </row>
    <row r="601" spans="1:37" ht="14.25" customHeight="1">
      <c r="A601" s="1"/>
      <c r="B601" s="1"/>
      <c r="C601" s="1"/>
      <c r="D601" s="1"/>
      <c r="E601" s="1"/>
      <c r="F601" s="1"/>
      <c r="G601" s="1"/>
      <c r="H601" s="1"/>
      <c r="I601" s="1"/>
      <c r="J601" s="1"/>
      <c r="K601" s="1"/>
      <c r="L601" s="1"/>
      <c r="M601" s="1"/>
      <c r="N601" s="1"/>
      <c r="O601" s="1"/>
      <c r="P601" s="229"/>
      <c r="Q601" s="1"/>
      <c r="R601" s="1"/>
      <c r="S601" s="1"/>
      <c r="T601" s="1"/>
      <c r="U601" s="1"/>
      <c r="V601" s="1"/>
      <c r="W601" s="1"/>
      <c r="X601" s="1"/>
      <c r="Y601" s="1"/>
      <c r="Z601" s="1"/>
      <c r="AA601" s="1"/>
      <c r="AB601" s="1"/>
      <c r="AC601" s="1"/>
      <c r="AD601" s="1"/>
      <c r="AE601" s="1"/>
      <c r="AF601" s="1"/>
      <c r="AG601" s="1"/>
      <c r="AH601" s="1"/>
      <c r="AI601" s="1"/>
      <c r="AJ601" s="1"/>
      <c r="AK601" s="1"/>
    </row>
    <row r="602" spans="1:37" ht="14.25" customHeight="1">
      <c r="A602" s="1"/>
      <c r="B602" s="1"/>
      <c r="C602" s="1"/>
      <c r="D602" s="1"/>
      <c r="E602" s="1"/>
      <c r="F602" s="1"/>
      <c r="G602" s="1"/>
      <c r="H602" s="1"/>
      <c r="I602" s="1"/>
      <c r="J602" s="1"/>
      <c r="K602" s="1"/>
      <c r="L602" s="1"/>
      <c r="M602" s="1"/>
      <c r="N602" s="1"/>
      <c r="O602" s="1"/>
      <c r="P602" s="229"/>
      <c r="Q602" s="1"/>
      <c r="R602" s="1"/>
      <c r="S602" s="1"/>
      <c r="T602" s="1"/>
      <c r="U602" s="1"/>
      <c r="V602" s="1"/>
      <c r="W602" s="1"/>
      <c r="X602" s="1"/>
      <c r="Y602" s="1"/>
      <c r="Z602" s="1"/>
      <c r="AA602" s="1"/>
      <c r="AB602" s="1"/>
      <c r="AC602" s="1"/>
      <c r="AD602" s="1"/>
      <c r="AE602" s="1"/>
      <c r="AF602" s="1"/>
      <c r="AG602" s="1"/>
      <c r="AH602" s="1"/>
      <c r="AI602" s="1"/>
      <c r="AJ602" s="1"/>
      <c r="AK602" s="1"/>
    </row>
    <row r="603" spans="1:37" ht="14.25" customHeight="1">
      <c r="A603" s="1"/>
      <c r="B603" s="1"/>
      <c r="C603" s="1"/>
      <c r="D603" s="1"/>
      <c r="E603" s="1"/>
      <c r="F603" s="1"/>
      <c r="G603" s="1"/>
      <c r="H603" s="1"/>
      <c r="I603" s="1"/>
      <c r="J603" s="1"/>
      <c r="K603" s="1"/>
      <c r="L603" s="1"/>
      <c r="M603" s="1"/>
      <c r="N603" s="1"/>
      <c r="O603" s="1"/>
      <c r="P603" s="229"/>
      <c r="Q603" s="1"/>
      <c r="R603" s="1"/>
      <c r="S603" s="1"/>
      <c r="T603" s="1"/>
      <c r="U603" s="1"/>
      <c r="V603" s="1"/>
      <c r="W603" s="1"/>
      <c r="X603" s="1"/>
      <c r="Y603" s="1"/>
      <c r="Z603" s="1"/>
      <c r="AA603" s="1"/>
      <c r="AB603" s="1"/>
      <c r="AC603" s="1"/>
      <c r="AD603" s="1"/>
      <c r="AE603" s="1"/>
      <c r="AF603" s="1"/>
      <c r="AG603" s="1"/>
      <c r="AH603" s="1"/>
      <c r="AI603" s="1"/>
      <c r="AJ603" s="1"/>
      <c r="AK603" s="1"/>
    </row>
    <row r="604" spans="1:37" ht="14.25" customHeight="1">
      <c r="A604" s="1"/>
      <c r="B604" s="1"/>
      <c r="C604" s="1"/>
      <c r="D604" s="1"/>
      <c r="E604" s="1"/>
      <c r="F604" s="1"/>
      <c r="G604" s="1"/>
      <c r="H604" s="1"/>
      <c r="I604" s="1"/>
      <c r="J604" s="1"/>
      <c r="K604" s="1"/>
      <c r="L604" s="1"/>
      <c r="M604" s="1"/>
      <c r="N604" s="1"/>
      <c r="O604" s="1"/>
      <c r="P604" s="229"/>
      <c r="Q604" s="1"/>
      <c r="R604" s="1"/>
      <c r="S604" s="1"/>
      <c r="T604" s="1"/>
      <c r="U604" s="1"/>
      <c r="V604" s="1"/>
      <c r="W604" s="1"/>
      <c r="X604" s="1"/>
      <c r="Y604" s="1"/>
      <c r="Z604" s="1"/>
      <c r="AA604" s="1"/>
      <c r="AB604" s="1"/>
      <c r="AC604" s="1"/>
      <c r="AD604" s="1"/>
      <c r="AE604" s="1"/>
      <c r="AF604" s="1"/>
      <c r="AG604" s="1"/>
      <c r="AH604" s="1"/>
      <c r="AI604" s="1"/>
      <c r="AJ604" s="1"/>
      <c r="AK604" s="1"/>
    </row>
    <row r="605" spans="1:37" ht="14.25" customHeight="1">
      <c r="A605" s="1"/>
      <c r="B605" s="1"/>
      <c r="C605" s="1"/>
      <c r="D605" s="1"/>
      <c r="E605" s="1"/>
      <c r="F605" s="1"/>
      <c r="G605" s="1"/>
      <c r="H605" s="1"/>
      <c r="I605" s="1"/>
      <c r="J605" s="1"/>
      <c r="K605" s="1"/>
      <c r="L605" s="1"/>
      <c r="M605" s="1"/>
      <c r="N605" s="1"/>
      <c r="O605" s="1"/>
      <c r="P605" s="229"/>
      <c r="Q605" s="1"/>
      <c r="R605" s="1"/>
      <c r="S605" s="1"/>
      <c r="T605" s="1"/>
      <c r="U605" s="1"/>
      <c r="V605" s="1"/>
      <c r="W605" s="1"/>
      <c r="X605" s="1"/>
      <c r="Y605" s="1"/>
      <c r="Z605" s="1"/>
      <c r="AA605" s="1"/>
      <c r="AB605" s="1"/>
      <c r="AC605" s="1"/>
      <c r="AD605" s="1"/>
      <c r="AE605" s="1"/>
      <c r="AF605" s="1"/>
      <c r="AG605" s="1"/>
      <c r="AH605" s="1"/>
      <c r="AI605" s="1"/>
      <c r="AJ605" s="1"/>
      <c r="AK605" s="1"/>
    </row>
    <row r="606" spans="1:37" ht="14.25" customHeight="1">
      <c r="A606" s="1"/>
      <c r="B606" s="1"/>
      <c r="C606" s="1"/>
      <c r="D606" s="1"/>
      <c r="E606" s="1"/>
      <c r="F606" s="1"/>
      <c r="G606" s="1"/>
      <c r="H606" s="1"/>
      <c r="I606" s="1"/>
      <c r="J606" s="1"/>
      <c r="K606" s="1"/>
      <c r="L606" s="1"/>
      <c r="M606" s="1"/>
      <c r="N606" s="1"/>
      <c r="O606" s="1"/>
      <c r="P606" s="229"/>
      <c r="Q606" s="1"/>
      <c r="R606" s="1"/>
      <c r="S606" s="1"/>
      <c r="T606" s="1"/>
      <c r="U606" s="1"/>
      <c r="V606" s="1"/>
      <c r="W606" s="1"/>
      <c r="X606" s="1"/>
      <c r="Y606" s="1"/>
      <c r="Z606" s="1"/>
      <c r="AA606" s="1"/>
      <c r="AB606" s="1"/>
      <c r="AC606" s="1"/>
      <c r="AD606" s="1"/>
      <c r="AE606" s="1"/>
      <c r="AF606" s="1"/>
      <c r="AG606" s="1"/>
      <c r="AH606" s="1"/>
      <c r="AI606" s="1"/>
      <c r="AJ606" s="1"/>
      <c r="AK606" s="1"/>
    </row>
    <row r="607" spans="1:37" ht="14.25" customHeight="1">
      <c r="A607" s="1"/>
      <c r="B607" s="1"/>
      <c r="C607" s="1"/>
      <c r="D607" s="1"/>
      <c r="E607" s="1"/>
      <c r="F607" s="1"/>
      <c r="G607" s="1"/>
      <c r="H607" s="1"/>
      <c r="I607" s="1"/>
      <c r="J607" s="1"/>
      <c r="K607" s="1"/>
      <c r="L607" s="1"/>
      <c r="M607" s="1"/>
      <c r="N607" s="1"/>
      <c r="O607" s="1"/>
      <c r="P607" s="229"/>
      <c r="Q607" s="1"/>
      <c r="R607" s="1"/>
      <c r="S607" s="1"/>
      <c r="T607" s="1"/>
      <c r="U607" s="1"/>
      <c r="V607" s="1"/>
      <c r="W607" s="1"/>
      <c r="X607" s="1"/>
      <c r="Y607" s="1"/>
      <c r="Z607" s="1"/>
      <c r="AA607" s="1"/>
      <c r="AB607" s="1"/>
      <c r="AC607" s="1"/>
      <c r="AD607" s="1"/>
      <c r="AE607" s="1"/>
      <c r="AF607" s="1"/>
      <c r="AG607" s="1"/>
      <c r="AH607" s="1"/>
      <c r="AI607" s="1"/>
      <c r="AJ607" s="1"/>
      <c r="AK607" s="1"/>
    </row>
    <row r="608" spans="1:37" ht="14.25" customHeight="1">
      <c r="A608" s="1"/>
      <c r="B608" s="1"/>
      <c r="C608" s="1"/>
      <c r="D608" s="1"/>
      <c r="E608" s="1"/>
      <c r="F608" s="1"/>
      <c r="G608" s="1"/>
      <c r="H608" s="1"/>
      <c r="I608" s="1"/>
      <c r="J608" s="1"/>
      <c r="K608" s="1"/>
      <c r="L608" s="1"/>
      <c r="M608" s="1"/>
      <c r="N608" s="1"/>
      <c r="O608" s="1"/>
      <c r="P608" s="229"/>
      <c r="Q608" s="1"/>
      <c r="R608" s="1"/>
      <c r="S608" s="1"/>
      <c r="T608" s="1"/>
      <c r="U608" s="1"/>
      <c r="V608" s="1"/>
      <c r="W608" s="1"/>
      <c r="X608" s="1"/>
      <c r="Y608" s="1"/>
      <c r="Z608" s="1"/>
      <c r="AA608" s="1"/>
      <c r="AB608" s="1"/>
      <c r="AC608" s="1"/>
      <c r="AD608" s="1"/>
      <c r="AE608" s="1"/>
      <c r="AF608" s="1"/>
      <c r="AG608" s="1"/>
      <c r="AH608" s="1"/>
      <c r="AI608" s="1"/>
      <c r="AJ608" s="1"/>
      <c r="AK608" s="1"/>
    </row>
    <row r="609" spans="1:37" ht="14.25" customHeight="1">
      <c r="A609" s="1"/>
      <c r="B609" s="1"/>
      <c r="C609" s="1"/>
      <c r="D609" s="1"/>
      <c r="E609" s="1"/>
      <c r="F609" s="1"/>
      <c r="G609" s="1"/>
      <c r="H609" s="1"/>
      <c r="I609" s="1"/>
      <c r="J609" s="1"/>
      <c r="K609" s="1"/>
      <c r="L609" s="1"/>
      <c r="M609" s="1"/>
      <c r="N609" s="1"/>
      <c r="O609" s="1"/>
      <c r="P609" s="229"/>
      <c r="Q609" s="1"/>
      <c r="R609" s="1"/>
      <c r="S609" s="1"/>
      <c r="T609" s="1"/>
      <c r="U609" s="1"/>
      <c r="V609" s="1"/>
      <c r="W609" s="1"/>
      <c r="X609" s="1"/>
      <c r="Y609" s="1"/>
      <c r="Z609" s="1"/>
      <c r="AA609" s="1"/>
      <c r="AB609" s="1"/>
      <c r="AC609" s="1"/>
      <c r="AD609" s="1"/>
      <c r="AE609" s="1"/>
      <c r="AF609" s="1"/>
      <c r="AG609" s="1"/>
      <c r="AH609" s="1"/>
      <c r="AI609" s="1"/>
      <c r="AJ609" s="1"/>
      <c r="AK609" s="1"/>
    </row>
    <row r="610" spans="1:37" ht="14.25" customHeight="1">
      <c r="A610" s="1"/>
      <c r="B610" s="1"/>
      <c r="C610" s="1"/>
      <c r="D610" s="1"/>
      <c r="E610" s="1"/>
      <c r="F610" s="1"/>
      <c r="G610" s="1"/>
      <c r="H610" s="1"/>
      <c r="I610" s="1"/>
      <c r="J610" s="1"/>
      <c r="K610" s="1"/>
      <c r="L610" s="1"/>
      <c r="M610" s="1"/>
      <c r="N610" s="1"/>
      <c r="O610" s="1"/>
      <c r="P610" s="229"/>
      <c r="Q610" s="1"/>
      <c r="R610" s="1"/>
      <c r="S610" s="1"/>
      <c r="T610" s="1"/>
      <c r="U610" s="1"/>
      <c r="V610" s="1"/>
      <c r="W610" s="1"/>
      <c r="X610" s="1"/>
      <c r="Y610" s="1"/>
      <c r="Z610" s="1"/>
      <c r="AA610" s="1"/>
      <c r="AB610" s="1"/>
      <c r="AC610" s="1"/>
      <c r="AD610" s="1"/>
      <c r="AE610" s="1"/>
      <c r="AF610" s="1"/>
      <c r="AG610" s="1"/>
      <c r="AH610" s="1"/>
      <c r="AI610" s="1"/>
      <c r="AJ610" s="1"/>
      <c r="AK610" s="1"/>
    </row>
    <row r="611" spans="1:37" ht="14.25" customHeight="1">
      <c r="A611" s="1"/>
      <c r="B611" s="1"/>
      <c r="C611" s="1"/>
      <c r="D611" s="1"/>
      <c r="E611" s="1"/>
      <c r="F611" s="1"/>
      <c r="G611" s="1"/>
      <c r="H611" s="1"/>
      <c r="I611" s="1"/>
      <c r="J611" s="1"/>
      <c r="K611" s="1"/>
      <c r="L611" s="1"/>
      <c r="M611" s="1"/>
      <c r="N611" s="1"/>
      <c r="O611" s="1"/>
      <c r="P611" s="229"/>
      <c r="Q611" s="1"/>
      <c r="R611" s="1"/>
      <c r="S611" s="1"/>
      <c r="T611" s="1"/>
      <c r="U611" s="1"/>
      <c r="V611" s="1"/>
      <c r="W611" s="1"/>
      <c r="X611" s="1"/>
      <c r="Y611" s="1"/>
      <c r="Z611" s="1"/>
      <c r="AA611" s="1"/>
      <c r="AB611" s="1"/>
      <c r="AC611" s="1"/>
      <c r="AD611" s="1"/>
      <c r="AE611" s="1"/>
      <c r="AF611" s="1"/>
      <c r="AG611" s="1"/>
      <c r="AH611" s="1"/>
      <c r="AI611" s="1"/>
      <c r="AJ611" s="1"/>
      <c r="AK611" s="1"/>
    </row>
    <row r="612" spans="1:37" ht="14.25" customHeight="1">
      <c r="A612" s="1"/>
      <c r="B612" s="1"/>
      <c r="C612" s="1"/>
      <c r="D612" s="1"/>
      <c r="E612" s="1"/>
      <c r="F612" s="1"/>
      <c r="G612" s="1"/>
      <c r="H612" s="1"/>
      <c r="I612" s="1"/>
      <c r="J612" s="1"/>
      <c r="K612" s="1"/>
      <c r="L612" s="1"/>
      <c r="M612" s="1"/>
      <c r="N612" s="1"/>
      <c r="O612" s="1"/>
      <c r="P612" s="229"/>
      <c r="Q612" s="1"/>
      <c r="R612" s="1"/>
      <c r="S612" s="1"/>
      <c r="T612" s="1"/>
      <c r="U612" s="1"/>
      <c r="V612" s="1"/>
      <c r="W612" s="1"/>
      <c r="X612" s="1"/>
      <c r="Y612" s="1"/>
      <c r="Z612" s="1"/>
      <c r="AA612" s="1"/>
      <c r="AB612" s="1"/>
      <c r="AC612" s="1"/>
      <c r="AD612" s="1"/>
      <c r="AE612" s="1"/>
      <c r="AF612" s="1"/>
      <c r="AG612" s="1"/>
      <c r="AH612" s="1"/>
      <c r="AI612" s="1"/>
      <c r="AJ612" s="1"/>
      <c r="AK612" s="1"/>
    </row>
    <row r="613" spans="1:37" ht="14.25" customHeight="1">
      <c r="A613" s="1"/>
      <c r="B613" s="1"/>
      <c r="C613" s="1"/>
      <c r="D613" s="1"/>
      <c r="E613" s="1"/>
      <c r="F613" s="1"/>
      <c r="G613" s="1"/>
      <c r="H613" s="1"/>
      <c r="I613" s="1"/>
      <c r="J613" s="1"/>
      <c r="K613" s="1"/>
      <c r="L613" s="1"/>
      <c r="M613" s="1"/>
      <c r="N613" s="1"/>
      <c r="O613" s="1"/>
      <c r="P613" s="229"/>
      <c r="Q613" s="1"/>
      <c r="R613" s="1"/>
      <c r="S613" s="1"/>
      <c r="T613" s="1"/>
      <c r="U613" s="1"/>
      <c r="V613" s="1"/>
      <c r="W613" s="1"/>
      <c r="X613" s="1"/>
      <c r="Y613" s="1"/>
      <c r="Z613" s="1"/>
      <c r="AA613" s="1"/>
      <c r="AB613" s="1"/>
      <c r="AC613" s="1"/>
      <c r="AD613" s="1"/>
      <c r="AE613" s="1"/>
      <c r="AF613" s="1"/>
      <c r="AG613" s="1"/>
      <c r="AH613" s="1"/>
      <c r="AI613" s="1"/>
      <c r="AJ613" s="1"/>
      <c r="AK613" s="1"/>
    </row>
    <row r="614" spans="1:37" ht="14.25" customHeight="1">
      <c r="A614" s="1"/>
      <c r="B614" s="1"/>
      <c r="C614" s="1"/>
      <c r="D614" s="1"/>
      <c r="E614" s="1"/>
      <c r="F614" s="1"/>
      <c r="G614" s="1"/>
      <c r="H614" s="1"/>
      <c r="I614" s="1"/>
      <c r="J614" s="1"/>
      <c r="K614" s="1"/>
      <c r="L614" s="1"/>
      <c r="M614" s="1"/>
      <c r="N614" s="1"/>
      <c r="O614" s="1"/>
      <c r="P614" s="229"/>
      <c r="Q614" s="1"/>
      <c r="R614" s="1"/>
      <c r="S614" s="1"/>
      <c r="T614" s="1"/>
      <c r="U614" s="1"/>
      <c r="V614" s="1"/>
      <c r="W614" s="1"/>
      <c r="X614" s="1"/>
      <c r="Y614" s="1"/>
      <c r="Z614" s="1"/>
      <c r="AA614" s="1"/>
      <c r="AB614" s="1"/>
      <c r="AC614" s="1"/>
      <c r="AD614" s="1"/>
      <c r="AE614" s="1"/>
      <c r="AF614" s="1"/>
      <c r="AG614" s="1"/>
      <c r="AH614" s="1"/>
      <c r="AI614" s="1"/>
      <c r="AJ614" s="1"/>
      <c r="AK614" s="1"/>
    </row>
    <row r="615" spans="1:37" ht="14.25" customHeight="1">
      <c r="A615" s="1"/>
      <c r="B615" s="1"/>
      <c r="C615" s="1"/>
      <c r="D615" s="1"/>
      <c r="E615" s="1"/>
      <c r="F615" s="1"/>
      <c r="G615" s="1"/>
      <c r="H615" s="1"/>
      <c r="I615" s="1"/>
      <c r="J615" s="1"/>
      <c r="K615" s="1"/>
      <c r="L615" s="1"/>
      <c r="M615" s="1"/>
      <c r="N615" s="1"/>
      <c r="O615" s="1"/>
      <c r="P615" s="229"/>
      <c r="Q615" s="1"/>
      <c r="R615" s="1"/>
      <c r="S615" s="1"/>
      <c r="T615" s="1"/>
      <c r="U615" s="1"/>
      <c r="V615" s="1"/>
      <c r="W615" s="1"/>
      <c r="X615" s="1"/>
      <c r="Y615" s="1"/>
      <c r="Z615" s="1"/>
      <c r="AA615" s="1"/>
      <c r="AB615" s="1"/>
      <c r="AC615" s="1"/>
      <c r="AD615" s="1"/>
      <c r="AE615" s="1"/>
      <c r="AF615" s="1"/>
      <c r="AG615" s="1"/>
      <c r="AH615" s="1"/>
      <c r="AI615" s="1"/>
      <c r="AJ615" s="1"/>
      <c r="AK615" s="1"/>
    </row>
    <row r="616" spans="1:37" ht="14.25" customHeight="1">
      <c r="A616" s="1"/>
      <c r="B616" s="1"/>
      <c r="C616" s="1"/>
      <c r="D616" s="1"/>
      <c r="E616" s="1"/>
      <c r="F616" s="1"/>
      <c r="G616" s="1"/>
      <c r="H616" s="1"/>
      <c r="I616" s="1"/>
      <c r="J616" s="1"/>
      <c r="K616" s="1"/>
      <c r="L616" s="1"/>
      <c r="M616" s="1"/>
      <c r="N616" s="1"/>
      <c r="O616" s="1"/>
      <c r="P616" s="229"/>
      <c r="Q616" s="1"/>
      <c r="R616" s="1"/>
      <c r="S616" s="1"/>
      <c r="T616" s="1"/>
      <c r="U616" s="1"/>
      <c r="V616" s="1"/>
      <c r="W616" s="1"/>
      <c r="X616" s="1"/>
      <c r="Y616" s="1"/>
      <c r="Z616" s="1"/>
      <c r="AA616" s="1"/>
      <c r="AB616" s="1"/>
      <c r="AC616" s="1"/>
      <c r="AD616" s="1"/>
      <c r="AE616" s="1"/>
      <c r="AF616" s="1"/>
      <c r="AG616" s="1"/>
      <c r="AH616" s="1"/>
      <c r="AI616" s="1"/>
      <c r="AJ616" s="1"/>
      <c r="AK616" s="1"/>
    </row>
    <row r="617" spans="1:37" ht="14.25" customHeight="1">
      <c r="A617" s="1"/>
      <c r="B617" s="1"/>
      <c r="C617" s="1"/>
      <c r="D617" s="1"/>
      <c r="E617" s="1"/>
      <c r="F617" s="1"/>
      <c r="G617" s="1"/>
      <c r="H617" s="1"/>
      <c r="I617" s="1"/>
      <c r="J617" s="1"/>
      <c r="K617" s="1"/>
      <c r="L617" s="1"/>
      <c r="M617" s="1"/>
      <c r="N617" s="1"/>
      <c r="O617" s="1"/>
      <c r="P617" s="229"/>
      <c r="Q617" s="1"/>
      <c r="R617" s="1"/>
      <c r="S617" s="1"/>
      <c r="T617" s="1"/>
      <c r="U617" s="1"/>
      <c r="V617" s="1"/>
      <c r="W617" s="1"/>
      <c r="X617" s="1"/>
      <c r="Y617" s="1"/>
      <c r="Z617" s="1"/>
      <c r="AA617" s="1"/>
      <c r="AB617" s="1"/>
      <c r="AC617" s="1"/>
      <c r="AD617" s="1"/>
      <c r="AE617" s="1"/>
      <c r="AF617" s="1"/>
      <c r="AG617" s="1"/>
      <c r="AH617" s="1"/>
      <c r="AI617" s="1"/>
      <c r="AJ617" s="1"/>
      <c r="AK617" s="1"/>
    </row>
    <row r="618" spans="1:37" ht="14.25" customHeight="1">
      <c r="A618" s="1"/>
      <c r="B618" s="1"/>
      <c r="C618" s="1"/>
      <c r="D618" s="1"/>
      <c r="E618" s="1"/>
      <c r="F618" s="1"/>
      <c r="G618" s="1"/>
      <c r="H618" s="1"/>
      <c r="I618" s="1"/>
      <c r="J618" s="1"/>
      <c r="K618" s="1"/>
      <c r="L618" s="1"/>
      <c r="M618" s="1"/>
      <c r="N618" s="1"/>
      <c r="O618" s="1"/>
      <c r="P618" s="229"/>
      <c r="Q618" s="1"/>
      <c r="R618" s="1"/>
      <c r="S618" s="1"/>
      <c r="T618" s="1"/>
      <c r="U618" s="1"/>
      <c r="V618" s="1"/>
      <c r="W618" s="1"/>
      <c r="X618" s="1"/>
      <c r="Y618" s="1"/>
      <c r="Z618" s="1"/>
      <c r="AA618" s="1"/>
      <c r="AB618" s="1"/>
      <c r="AC618" s="1"/>
      <c r="AD618" s="1"/>
      <c r="AE618" s="1"/>
      <c r="AF618" s="1"/>
      <c r="AG618" s="1"/>
      <c r="AH618" s="1"/>
      <c r="AI618" s="1"/>
      <c r="AJ618" s="1"/>
      <c r="AK618" s="1"/>
    </row>
    <row r="619" spans="1:37" ht="14.25" customHeight="1">
      <c r="A619" s="1"/>
      <c r="B619" s="1"/>
      <c r="C619" s="1"/>
      <c r="D619" s="1"/>
      <c r="E619" s="1"/>
      <c r="F619" s="1"/>
      <c r="G619" s="1"/>
      <c r="H619" s="1"/>
      <c r="I619" s="1"/>
      <c r="J619" s="1"/>
      <c r="K619" s="1"/>
      <c r="L619" s="1"/>
      <c r="M619" s="1"/>
      <c r="N619" s="1"/>
      <c r="O619" s="1"/>
      <c r="P619" s="229"/>
      <c r="Q619" s="1"/>
      <c r="R619" s="1"/>
      <c r="S619" s="1"/>
      <c r="T619" s="1"/>
      <c r="U619" s="1"/>
      <c r="V619" s="1"/>
      <c r="W619" s="1"/>
      <c r="X619" s="1"/>
      <c r="Y619" s="1"/>
      <c r="Z619" s="1"/>
      <c r="AA619" s="1"/>
      <c r="AB619" s="1"/>
      <c r="AC619" s="1"/>
      <c r="AD619" s="1"/>
      <c r="AE619" s="1"/>
      <c r="AF619" s="1"/>
      <c r="AG619" s="1"/>
      <c r="AH619" s="1"/>
      <c r="AI619" s="1"/>
      <c r="AJ619" s="1"/>
      <c r="AK619" s="1"/>
    </row>
    <row r="620" spans="1:37" ht="14.25" customHeight="1">
      <c r="A620" s="1"/>
      <c r="B620" s="1"/>
      <c r="C620" s="1"/>
      <c r="D620" s="1"/>
      <c r="E620" s="1"/>
      <c r="F620" s="1"/>
      <c r="G620" s="1"/>
      <c r="H620" s="1"/>
      <c r="I620" s="1"/>
      <c r="J620" s="1"/>
      <c r="K620" s="1"/>
      <c r="L620" s="1"/>
      <c r="M620" s="1"/>
      <c r="N620" s="1"/>
      <c r="O620" s="1"/>
      <c r="P620" s="229"/>
      <c r="Q620" s="1"/>
      <c r="R620" s="1"/>
      <c r="S620" s="1"/>
      <c r="T620" s="1"/>
      <c r="U620" s="1"/>
      <c r="V620" s="1"/>
      <c r="W620" s="1"/>
      <c r="X620" s="1"/>
      <c r="Y620" s="1"/>
      <c r="Z620" s="1"/>
      <c r="AA620" s="1"/>
      <c r="AB620" s="1"/>
      <c r="AC620" s="1"/>
      <c r="AD620" s="1"/>
      <c r="AE620" s="1"/>
      <c r="AF620" s="1"/>
      <c r="AG620" s="1"/>
      <c r="AH620" s="1"/>
      <c r="AI620" s="1"/>
      <c r="AJ620" s="1"/>
      <c r="AK620" s="1"/>
    </row>
    <row r="621" spans="1:37" ht="14.25" customHeight="1">
      <c r="A621" s="1"/>
      <c r="B621" s="1"/>
      <c r="C621" s="1"/>
      <c r="D621" s="1"/>
      <c r="E621" s="1"/>
      <c r="F621" s="1"/>
      <c r="G621" s="1"/>
      <c r="H621" s="1"/>
      <c r="I621" s="1"/>
      <c r="J621" s="1"/>
      <c r="K621" s="1"/>
      <c r="L621" s="1"/>
      <c r="M621" s="1"/>
      <c r="N621" s="1"/>
      <c r="O621" s="1"/>
      <c r="P621" s="229"/>
      <c r="Q621" s="1"/>
      <c r="R621" s="1"/>
      <c r="S621" s="1"/>
      <c r="T621" s="1"/>
      <c r="U621" s="1"/>
      <c r="V621" s="1"/>
      <c r="W621" s="1"/>
      <c r="X621" s="1"/>
      <c r="Y621" s="1"/>
      <c r="Z621" s="1"/>
      <c r="AA621" s="1"/>
      <c r="AB621" s="1"/>
      <c r="AC621" s="1"/>
      <c r="AD621" s="1"/>
      <c r="AE621" s="1"/>
      <c r="AF621" s="1"/>
      <c r="AG621" s="1"/>
      <c r="AH621" s="1"/>
      <c r="AI621" s="1"/>
      <c r="AJ621" s="1"/>
      <c r="AK621" s="1"/>
    </row>
    <row r="622" spans="1:37" ht="14.25" customHeight="1">
      <c r="A622" s="1"/>
      <c r="B622" s="1"/>
      <c r="C622" s="1"/>
      <c r="D622" s="1"/>
      <c r="E622" s="1"/>
      <c r="F622" s="1"/>
      <c r="G622" s="1"/>
      <c r="H622" s="1"/>
      <c r="I622" s="1"/>
      <c r="J622" s="1"/>
      <c r="K622" s="1"/>
      <c r="L622" s="1"/>
      <c r="M622" s="1"/>
      <c r="N622" s="1"/>
      <c r="O622" s="1"/>
      <c r="P622" s="229"/>
      <c r="Q622" s="1"/>
      <c r="R622" s="1"/>
      <c r="S622" s="1"/>
      <c r="T622" s="1"/>
      <c r="U622" s="1"/>
      <c r="V622" s="1"/>
      <c r="W622" s="1"/>
      <c r="X622" s="1"/>
      <c r="Y622" s="1"/>
      <c r="Z622" s="1"/>
      <c r="AA622" s="1"/>
      <c r="AB622" s="1"/>
      <c r="AC622" s="1"/>
      <c r="AD622" s="1"/>
      <c r="AE622" s="1"/>
      <c r="AF622" s="1"/>
      <c r="AG622" s="1"/>
      <c r="AH622" s="1"/>
      <c r="AI622" s="1"/>
      <c r="AJ622" s="1"/>
      <c r="AK622" s="1"/>
    </row>
    <row r="623" spans="1:37" ht="14.25" customHeight="1">
      <c r="A623" s="1"/>
      <c r="B623" s="1"/>
      <c r="C623" s="1"/>
      <c r="D623" s="1"/>
      <c r="E623" s="1"/>
      <c r="F623" s="1"/>
      <c r="G623" s="1"/>
      <c r="H623" s="1"/>
      <c r="I623" s="1"/>
      <c r="J623" s="1"/>
      <c r="K623" s="1"/>
      <c r="L623" s="1"/>
      <c r="M623" s="1"/>
      <c r="N623" s="1"/>
      <c r="O623" s="1"/>
      <c r="P623" s="229"/>
      <c r="Q623" s="1"/>
      <c r="R623" s="1"/>
      <c r="S623" s="1"/>
      <c r="T623" s="1"/>
      <c r="U623" s="1"/>
      <c r="V623" s="1"/>
      <c r="W623" s="1"/>
      <c r="X623" s="1"/>
      <c r="Y623" s="1"/>
      <c r="Z623" s="1"/>
      <c r="AA623" s="1"/>
      <c r="AB623" s="1"/>
      <c r="AC623" s="1"/>
      <c r="AD623" s="1"/>
      <c r="AE623" s="1"/>
      <c r="AF623" s="1"/>
      <c r="AG623" s="1"/>
      <c r="AH623" s="1"/>
      <c r="AI623" s="1"/>
      <c r="AJ623" s="1"/>
      <c r="AK623" s="1"/>
    </row>
    <row r="624" spans="1:37" ht="14.25" customHeight="1">
      <c r="A624" s="1"/>
      <c r="B624" s="1"/>
      <c r="C624" s="1"/>
      <c r="D624" s="1"/>
      <c r="E624" s="1"/>
      <c r="F624" s="1"/>
      <c r="G624" s="1"/>
      <c r="H624" s="1"/>
      <c r="I624" s="1"/>
      <c r="J624" s="1"/>
      <c r="K624" s="1"/>
      <c r="L624" s="1"/>
      <c r="M624" s="1"/>
      <c r="N624" s="1"/>
      <c r="O624" s="1"/>
      <c r="P624" s="229"/>
      <c r="Q624" s="1"/>
      <c r="R624" s="1"/>
      <c r="S624" s="1"/>
      <c r="T624" s="1"/>
      <c r="U624" s="1"/>
      <c r="V624" s="1"/>
      <c r="W624" s="1"/>
      <c r="X624" s="1"/>
      <c r="Y624" s="1"/>
      <c r="Z624" s="1"/>
      <c r="AA624" s="1"/>
      <c r="AB624" s="1"/>
      <c r="AC624" s="1"/>
      <c r="AD624" s="1"/>
      <c r="AE624" s="1"/>
      <c r="AF624" s="1"/>
      <c r="AG624" s="1"/>
      <c r="AH624" s="1"/>
      <c r="AI624" s="1"/>
      <c r="AJ624" s="1"/>
      <c r="AK624" s="1"/>
    </row>
    <row r="625" spans="1:37" ht="14.25" customHeight="1">
      <c r="A625" s="1"/>
      <c r="B625" s="1"/>
      <c r="C625" s="1"/>
      <c r="D625" s="1"/>
      <c r="E625" s="1"/>
      <c r="F625" s="1"/>
      <c r="G625" s="1"/>
      <c r="H625" s="1"/>
      <c r="I625" s="1"/>
      <c r="J625" s="1"/>
      <c r="K625" s="1"/>
      <c r="L625" s="1"/>
      <c r="M625" s="1"/>
      <c r="N625" s="1"/>
      <c r="O625" s="1"/>
      <c r="P625" s="229"/>
      <c r="Q625" s="1"/>
      <c r="R625" s="1"/>
      <c r="S625" s="1"/>
      <c r="T625" s="1"/>
      <c r="U625" s="1"/>
      <c r="V625" s="1"/>
      <c r="W625" s="1"/>
      <c r="X625" s="1"/>
      <c r="Y625" s="1"/>
      <c r="Z625" s="1"/>
      <c r="AA625" s="1"/>
      <c r="AB625" s="1"/>
      <c r="AC625" s="1"/>
      <c r="AD625" s="1"/>
      <c r="AE625" s="1"/>
      <c r="AF625" s="1"/>
      <c r="AG625" s="1"/>
      <c r="AH625" s="1"/>
      <c r="AI625" s="1"/>
      <c r="AJ625" s="1"/>
      <c r="AK625" s="1"/>
    </row>
    <row r="626" spans="1:37" ht="14.25" customHeight="1">
      <c r="A626" s="1"/>
      <c r="B626" s="1"/>
      <c r="C626" s="1"/>
      <c r="D626" s="1"/>
      <c r="E626" s="1"/>
      <c r="F626" s="1"/>
      <c r="G626" s="1"/>
      <c r="H626" s="1"/>
      <c r="I626" s="1"/>
      <c r="J626" s="1"/>
      <c r="K626" s="1"/>
      <c r="L626" s="1"/>
      <c r="M626" s="1"/>
      <c r="N626" s="1"/>
      <c r="O626" s="1"/>
      <c r="P626" s="229"/>
      <c r="Q626" s="1"/>
      <c r="R626" s="1"/>
      <c r="S626" s="1"/>
      <c r="T626" s="1"/>
      <c r="U626" s="1"/>
      <c r="V626" s="1"/>
      <c r="W626" s="1"/>
      <c r="X626" s="1"/>
      <c r="Y626" s="1"/>
      <c r="Z626" s="1"/>
      <c r="AA626" s="1"/>
      <c r="AB626" s="1"/>
      <c r="AC626" s="1"/>
      <c r="AD626" s="1"/>
      <c r="AE626" s="1"/>
      <c r="AF626" s="1"/>
      <c r="AG626" s="1"/>
      <c r="AH626" s="1"/>
      <c r="AI626" s="1"/>
      <c r="AJ626" s="1"/>
      <c r="AK626" s="1"/>
    </row>
    <row r="627" spans="1:37" ht="14.25" customHeight="1">
      <c r="A627" s="1"/>
      <c r="B627" s="1"/>
      <c r="C627" s="1"/>
      <c r="D627" s="1"/>
      <c r="E627" s="1"/>
      <c r="F627" s="1"/>
      <c r="G627" s="1"/>
      <c r="H627" s="1"/>
      <c r="I627" s="1"/>
      <c r="J627" s="1"/>
      <c r="K627" s="1"/>
      <c r="L627" s="1"/>
      <c r="M627" s="1"/>
      <c r="N627" s="1"/>
      <c r="O627" s="1"/>
      <c r="P627" s="229"/>
      <c r="Q627" s="1"/>
      <c r="R627" s="1"/>
      <c r="S627" s="1"/>
      <c r="T627" s="1"/>
      <c r="U627" s="1"/>
      <c r="V627" s="1"/>
      <c r="W627" s="1"/>
      <c r="X627" s="1"/>
      <c r="Y627" s="1"/>
      <c r="Z627" s="1"/>
      <c r="AA627" s="1"/>
      <c r="AB627" s="1"/>
      <c r="AC627" s="1"/>
      <c r="AD627" s="1"/>
      <c r="AE627" s="1"/>
      <c r="AF627" s="1"/>
      <c r="AG627" s="1"/>
      <c r="AH627" s="1"/>
      <c r="AI627" s="1"/>
      <c r="AJ627" s="1"/>
      <c r="AK627" s="1"/>
    </row>
    <row r="628" spans="1:37" ht="14.25" customHeight="1">
      <c r="A628" s="1"/>
      <c r="B628" s="1"/>
      <c r="C628" s="1"/>
      <c r="D628" s="1"/>
      <c r="E628" s="1"/>
      <c r="F628" s="1"/>
      <c r="G628" s="1"/>
      <c r="H628" s="1"/>
      <c r="I628" s="1"/>
      <c r="J628" s="1"/>
      <c r="K628" s="1"/>
      <c r="L628" s="1"/>
      <c r="M628" s="1"/>
      <c r="N628" s="1"/>
      <c r="O628" s="1"/>
      <c r="P628" s="229"/>
      <c r="Q628" s="1"/>
      <c r="R628" s="1"/>
      <c r="S628" s="1"/>
      <c r="T628" s="1"/>
      <c r="U628" s="1"/>
      <c r="V628" s="1"/>
      <c r="W628" s="1"/>
      <c r="X628" s="1"/>
      <c r="Y628" s="1"/>
      <c r="Z628" s="1"/>
      <c r="AA628" s="1"/>
      <c r="AB628" s="1"/>
      <c r="AC628" s="1"/>
      <c r="AD628" s="1"/>
      <c r="AE628" s="1"/>
      <c r="AF628" s="1"/>
      <c r="AG628" s="1"/>
      <c r="AH628" s="1"/>
      <c r="AI628" s="1"/>
      <c r="AJ628" s="1"/>
      <c r="AK628" s="1"/>
    </row>
    <row r="629" spans="1:37" ht="14.25" customHeight="1">
      <c r="A629" s="1"/>
      <c r="B629" s="1"/>
      <c r="C629" s="1"/>
      <c r="D629" s="1"/>
      <c r="E629" s="1"/>
      <c r="F629" s="1"/>
      <c r="G629" s="1"/>
      <c r="H629" s="1"/>
      <c r="I629" s="1"/>
      <c r="J629" s="1"/>
      <c r="K629" s="1"/>
      <c r="L629" s="1"/>
      <c r="M629" s="1"/>
      <c r="N629" s="1"/>
      <c r="O629" s="1"/>
      <c r="P629" s="229"/>
      <c r="Q629" s="1"/>
      <c r="R629" s="1"/>
      <c r="S629" s="1"/>
      <c r="T629" s="1"/>
      <c r="U629" s="1"/>
      <c r="V629" s="1"/>
      <c r="W629" s="1"/>
      <c r="X629" s="1"/>
      <c r="Y629" s="1"/>
      <c r="Z629" s="1"/>
      <c r="AA629" s="1"/>
      <c r="AB629" s="1"/>
      <c r="AC629" s="1"/>
      <c r="AD629" s="1"/>
      <c r="AE629" s="1"/>
      <c r="AF629" s="1"/>
      <c r="AG629" s="1"/>
      <c r="AH629" s="1"/>
      <c r="AI629" s="1"/>
      <c r="AJ629" s="1"/>
      <c r="AK629" s="1"/>
    </row>
    <row r="630" spans="1:37" ht="14.25" customHeight="1">
      <c r="A630" s="1"/>
      <c r="B630" s="1"/>
      <c r="C630" s="1"/>
      <c r="D630" s="1"/>
      <c r="E630" s="1"/>
      <c r="F630" s="1"/>
      <c r="G630" s="1"/>
      <c r="H630" s="1"/>
      <c r="I630" s="1"/>
      <c r="J630" s="1"/>
      <c r="K630" s="1"/>
      <c r="L630" s="1"/>
      <c r="M630" s="1"/>
      <c r="N630" s="1"/>
      <c r="O630" s="1"/>
      <c r="P630" s="229"/>
      <c r="Q630" s="1"/>
      <c r="R630" s="1"/>
      <c r="S630" s="1"/>
      <c r="T630" s="1"/>
      <c r="U630" s="1"/>
      <c r="V630" s="1"/>
      <c r="W630" s="1"/>
      <c r="X630" s="1"/>
      <c r="Y630" s="1"/>
      <c r="Z630" s="1"/>
      <c r="AA630" s="1"/>
      <c r="AB630" s="1"/>
      <c r="AC630" s="1"/>
      <c r="AD630" s="1"/>
      <c r="AE630" s="1"/>
      <c r="AF630" s="1"/>
      <c r="AG630" s="1"/>
      <c r="AH630" s="1"/>
      <c r="AI630" s="1"/>
      <c r="AJ630" s="1"/>
      <c r="AK630" s="1"/>
    </row>
    <row r="631" spans="1:37" ht="14.25" customHeight="1">
      <c r="A631" s="1"/>
      <c r="B631" s="1"/>
      <c r="C631" s="1"/>
      <c r="D631" s="1"/>
      <c r="E631" s="1"/>
      <c r="F631" s="1"/>
      <c r="G631" s="1"/>
      <c r="H631" s="1"/>
      <c r="I631" s="1"/>
      <c r="J631" s="1"/>
      <c r="K631" s="1"/>
      <c r="L631" s="1"/>
      <c r="M631" s="1"/>
      <c r="N631" s="1"/>
      <c r="O631" s="1"/>
      <c r="P631" s="229"/>
      <c r="Q631" s="1"/>
      <c r="R631" s="1"/>
      <c r="S631" s="1"/>
      <c r="T631" s="1"/>
      <c r="U631" s="1"/>
      <c r="V631" s="1"/>
      <c r="W631" s="1"/>
      <c r="X631" s="1"/>
      <c r="Y631" s="1"/>
      <c r="Z631" s="1"/>
      <c r="AA631" s="1"/>
      <c r="AB631" s="1"/>
      <c r="AC631" s="1"/>
      <c r="AD631" s="1"/>
      <c r="AE631" s="1"/>
      <c r="AF631" s="1"/>
      <c r="AG631" s="1"/>
      <c r="AH631" s="1"/>
      <c r="AI631" s="1"/>
      <c r="AJ631" s="1"/>
      <c r="AK631" s="1"/>
    </row>
    <row r="632" spans="1:37" ht="14.25" customHeight="1">
      <c r="A632" s="1"/>
      <c r="B632" s="1"/>
      <c r="C632" s="1"/>
      <c r="D632" s="1"/>
      <c r="E632" s="1"/>
      <c r="F632" s="1"/>
      <c r="G632" s="1"/>
      <c r="H632" s="1"/>
      <c r="I632" s="1"/>
      <c r="J632" s="1"/>
      <c r="K632" s="1"/>
      <c r="L632" s="1"/>
      <c r="M632" s="1"/>
      <c r="N632" s="1"/>
      <c r="O632" s="1"/>
      <c r="P632" s="229"/>
      <c r="Q632" s="1"/>
      <c r="R632" s="1"/>
      <c r="S632" s="1"/>
      <c r="T632" s="1"/>
      <c r="U632" s="1"/>
      <c r="V632" s="1"/>
      <c r="W632" s="1"/>
      <c r="X632" s="1"/>
      <c r="Y632" s="1"/>
      <c r="Z632" s="1"/>
      <c r="AA632" s="1"/>
      <c r="AB632" s="1"/>
      <c r="AC632" s="1"/>
      <c r="AD632" s="1"/>
      <c r="AE632" s="1"/>
      <c r="AF632" s="1"/>
      <c r="AG632" s="1"/>
      <c r="AH632" s="1"/>
      <c r="AI632" s="1"/>
      <c r="AJ632" s="1"/>
      <c r="AK632" s="1"/>
    </row>
    <row r="633" spans="1:37" ht="14.25" customHeight="1">
      <c r="A633" s="1"/>
      <c r="B633" s="1"/>
      <c r="C633" s="1"/>
      <c r="D633" s="1"/>
      <c r="E633" s="1"/>
      <c r="F633" s="1"/>
      <c r="G633" s="1"/>
      <c r="H633" s="1"/>
      <c r="I633" s="1"/>
      <c r="J633" s="1"/>
      <c r="K633" s="1"/>
      <c r="L633" s="1"/>
      <c r="M633" s="1"/>
      <c r="N633" s="1"/>
      <c r="O633" s="1"/>
      <c r="P633" s="229"/>
      <c r="Q633" s="1"/>
      <c r="R633" s="1"/>
      <c r="S633" s="1"/>
      <c r="T633" s="1"/>
      <c r="U633" s="1"/>
      <c r="V633" s="1"/>
      <c r="W633" s="1"/>
      <c r="X633" s="1"/>
      <c r="Y633" s="1"/>
      <c r="Z633" s="1"/>
      <c r="AA633" s="1"/>
      <c r="AB633" s="1"/>
      <c r="AC633" s="1"/>
      <c r="AD633" s="1"/>
      <c r="AE633" s="1"/>
      <c r="AF633" s="1"/>
      <c r="AG633" s="1"/>
      <c r="AH633" s="1"/>
      <c r="AI633" s="1"/>
      <c r="AJ633" s="1"/>
      <c r="AK633" s="1"/>
    </row>
    <row r="634" spans="1:37" ht="14.25" customHeight="1">
      <c r="A634" s="1"/>
      <c r="B634" s="1"/>
      <c r="C634" s="1"/>
      <c r="D634" s="1"/>
      <c r="E634" s="1"/>
      <c r="F634" s="1"/>
      <c r="G634" s="1"/>
      <c r="H634" s="1"/>
      <c r="I634" s="1"/>
      <c r="J634" s="1"/>
      <c r="K634" s="1"/>
      <c r="L634" s="1"/>
      <c r="M634" s="1"/>
      <c r="N634" s="1"/>
      <c r="O634" s="1"/>
      <c r="P634" s="229"/>
      <c r="Q634" s="1"/>
      <c r="R634" s="1"/>
      <c r="S634" s="1"/>
      <c r="T634" s="1"/>
      <c r="U634" s="1"/>
      <c r="V634" s="1"/>
      <c r="W634" s="1"/>
      <c r="X634" s="1"/>
      <c r="Y634" s="1"/>
      <c r="Z634" s="1"/>
      <c r="AA634" s="1"/>
      <c r="AB634" s="1"/>
      <c r="AC634" s="1"/>
      <c r="AD634" s="1"/>
      <c r="AE634" s="1"/>
      <c r="AF634" s="1"/>
      <c r="AG634" s="1"/>
      <c r="AH634" s="1"/>
      <c r="AI634" s="1"/>
      <c r="AJ634" s="1"/>
      <c r="AK634" s="1"/>
    </row>
    <row r="635" spans="1:37" ht="14.25" customHeight="1">
      <c r="A635" s="1"/>
      <c r="B635" s="1"/>
      <c r="C635" s="1"/>
      <c r="D635" s="1"/>
      <c r="E635" s="1"/>
      <c r="F635" s="1"/>
      <c r="G635" s="1"/>
      <c r="H635" s="1"/>
      <c r="I635" s="1"/>
      <c r="J635" s="1"/>
      <c r="K635" s="1"/>
      <c r="L635" s="1"/>
      <c r="M635" s="1"/>
      <c r="N635" s="1"/>
      <c r="O635" s="1"/>
      <c r="P635" s="229"/>
      <c r="Q635" s="1"/>
      <c r="R635" s="1"/>
      <c r="S635" s="1"/>
      <c r="T635" s="1"/>
      <c r="U635" s="1"/>
      <c r="V635" s="1"/>
      <c r="W635" s="1"/>
      <c r="X635" s="1"/>
      <c r="Y635" s="1"/>
      <c r="Z635" s="1"/>
      <c r="AA635" s="1"/>
      <c r="AB635" s="1"/>
      <c r="AC635" s="1"/>
      <c r="AD635" s="1"/>
      <c r="AE635" s="1"/>
      <c r="AF635" s="1"/>
      <c r="AG635" s="1"/>
      <c r="AH635" s="1"/>
      <c r="AI635" s="1"/>
      <c r="AJ635" s="1"/>
      <c r="AK635" s="1"/>
    </row>
    <row r="636" spans="1:37" ht="14.25" customHeight="1">
      <c r="A636" s="1"/>
      <c r="B636" s="1"/>
      <c r="C636" s="1"/>
      <c r="D636" s="1"/>
      <c r="E636" s="1"/>
      <c r="F636" s="1"/>
      <c r="G636" s="1"/>
      <c r="H636" s="1"/>
      <c r="I636" s="1"/>
      <c r="J636" s="1"/>
      <c r="K636" s="1"/>
      <c r="L636" s="1"/>
      <c r="M636" s="1"/>
      <c r="N636" s="1"/>
      <c r="O636" s="1"/>
      <c r="P636" s="229"/>
      <c r="Q636" s="1"/>
      <c r="R636" s="1"/>
      <c r="S636" s="1"/>
      <c r="T636" s="1"/>
      <c r="U636" s="1"/>
      <c r="V636" s="1"/>
      <c r="W636" s="1"/>
      <c r="X636" s="1"/>
      <c r="Y636" s="1"/>
      <c r="Z636" s="1"/>
      <c r="AA636" s="1"/>
      <c r="AB636" s="1"/>
      <c r="AC636" s="1"/>
      <c r="AD636" s="1"/>
      <c r="AE636" s="1"/>
      <c r="AF636" s="1"/>
      <c r="AG636" s="1"/>
      <c r="AH636" s="1"/>
      <c r="AI636" s="1"/>
      <c r="AJ636" s="1"/>
      <c r="AK636" s="1"/>
    </row>
    <row r="637" spans="1:37" ht="14.25" customHeight="1">
      <c r="A637" s="1"/>
      <c r="B637" s="1"/>
      <c r="C637" s="1"/>
      <c r="D637" s="1"/>
      <c r="E637" s="1"/>
      <c r="F637" s="1"/>
      <c r="G637" s="1"/>
      <c r="H637" s="1"/>
      <c r="I637" s="1"/>
      <c r="J637" s="1"/>
      <c r="K637" s="1"/>
      <c r="L637" s="1"/>
      <c r="M637" s="1"/>
      <c r="N637" s="1"/>
      <c r="O637" s="1"/>
      <c r="P637" s="229"/>
      <c r="Q637" s="1"/>
      <c r="R637" s="1"/>
      <c r="S637" s="1"/>
      <c r="T637" s="1"/>
      <c r="U637" s="1"/>
      <c r="V637" s="1"/>
      <c r="W637" s="1"/>
      <c r="X637" s="1"/>
      <c r="Y637" s="1"/>
      <c r="Z637" s="1"/>
      <c r="AA637" s="1"/>
      <c r="AB637" s="1"/>
      <c r="AC637" s="1"/>
      <c r="AD637" s="1"/>
      <c r="AE637" s="1"/>
      <c r="AF637" s="1"/>
      <c r="AG637" s="1"/>
      <c r="AH637" s="1"/>
      <c r="AI637" s="1"/>
      <c r="AJ637" s="1"/>
      <c r="AK637" s="1"/>
    </row>
    <row r="638" spans="1:37" ht="14.25" customHeight="1">
      <c r="A638" s="1"/>
      <c r="B638" s="1"/>
      <c r="C638" s="1"/>
      <c r="D638" s="1"/>
      <c r="E638" s="1"/>
      <c r="F638" s="1"/>
      <c r="G638" s="1"/>
      <c r="H638" s="1"/>
      <c r="I638" s="1"/>
      <c r="J638" s="1"/>
      <c r="K638" s="1"/>
      <c r="L638" s="1"/>
      <c r="M638" s="1"/>
      <c r="N638" s="1"/>
      <c r="O638" s="1"/>
      <c r="P638" s="229"/>
      <c r="Q638" s="1"/>
      <c r="R638" s="1"/>
      <c r="S638" s="1"/>
      <c r="T638" s="1"/>
      <c r="U638" s="1"/>
      <c r="V638" s="1"/>
      <c r="W638" s="1"/>
      <c r="X638" s="1"/>
      <c r="Y638" s="1"/>
      <c r="Z638" s="1"/>
      <c r="AA638" s="1"/>
      <c r="AB638" s="1"/>
      <c r="AC638" s="1"/>
      <c r="AD638" s="1"/>
      <c r="AE638" s="1"/>
      <c r="AF638" s="1"/>
      <c r="AG638" s="1"/>
      <c r="AH638" s="1"/>
      <c r="AI638" s="1"/>
      <c r="AJ638" s="1"/>
      <c r="AK638" s="1"/>
    </row>
    <row r="639" spans="1:37" ht="14.25" customHeight="1">
      <c r="A639" s="1"/>
      <c r="B639" s="1"/>
      <c r="C639" s="1"/>
      <c r="D639" s="1"/>
      <c r="E639" s="1"/>
      <c r="F639" s="1"/>
      <c r="G639" s="1"/>
      <c r="H639" s="1"/>
      <c r="I639" s="1"/>
      <c r="J639" s="1"/>
      <c r="K639" s="1"/>
      <c r="L639" s="1"/>
      <c r="M639" s="1"/>
      <c r="N639" s="1"/>
      <c r="O639" s="1"/>
      <c r="P639" s="229"/>
      <c r="Q639" s="1"/>
      <c r="R639" s="1"/>
      <c r="S639" s="1"/>
      <c r="T639" s="1"/>
      <c r="U639" s="1"/>
      <c r="V639" s="1"/>
      <c r="W639" s="1"/>
      <c r="X639" s="1"/>
      <c r="Y639" s="1"/>
      <c r="Z639" s="1"/>
      <c r="AA639" s="1"/>
      <c r="AB639" s="1"/>
      <c r="AC639" s="1"/>
      <c r="AD639" s="1"/>
      <c r="AE639" s="1"/>
      <c r="AF639" s="1"/>
      <c r="AG639" s="1"/>
      <c r="AH639" s="1"/>
      <c r="AI639" s="1"/>
      <c r="AJ639" s="1"/>
      <c r="AK639" s="1"/>
    </row>
    <row r="640" spans="1:37" ht="14.25" customHeight="1">
      <c r="A640" s="1"/>
      <c r="B640" s="1"/>
      <c r="C640" s="1"/>
      <c r="D640" s="1"/>
      <c r="E640" s="1"/>
      <c r="F640" s="1"/>
      <c r="G640" s="1"/>
      <c r="H640" s="1"/>
      <c r="I640" s="1"/>
      <c r="J640" s="1"/>
      <c r="K640" s="1"/>
      <c r="L640" s="1"/>
      <c r="M640" s="1"/>
      <c r="N640" s="1"/>
      <c r="O640" s="1"/>
      <c r="P640" s="229"/>
      <c r="Q640" s="1"/>
      <c r="R640" s="1"/>
      <c r="S640" s="1"/>
      <c r="T640" s="1"/>
      <c r="U640" s="1"/>
      <c r="V640" s="1"/>
      <c r="W640" s="1"/>
      <c r="X640" s="1"/>
      <c r="Y640" s="1"/>
      <c r="Z640" s="1"/>
      <c r="AA640" s="1"/>
      <c r="AB640" s="1"/>
      <c r="AC640" s="1"/>
      <c r="AD640" s="1"/>
      <c r="AE640" s="1"/>
      <c r="AF640" s="1"/>
      <c r="AG640" s="1"/>
      <c r="AH640" s="1"/>
      <c r="AI640" s="1"/>
      <c r="AJ640" s="1"/>
      <c r="AK640" s="1"/>
    </row>
    <row r="641" spans="1:37" ht="14.25" customHeight="1">
      <c r="A641" s="1"/>
      <c r="B641" s="1"/>
      <c r="C641" s="1"/>
      <c r="D641" s="1"/>
      <c r="E641" s="1"/>
      <c r="F641" s="1"/>
      <c r="G641" s="1"/>
      <c r="H641" s="1"/>
      <c r="I641" s="1"/>
      <c r="J641" s="1"/>
      <c r="K641" s="1"/>
      <c r="L641" s="1"/>
      <c r="M641" s="1"/>
      <c r="N641" s="1"/>
      <c r="O641" s="1"/>
      <c r="P641" s="229"/>
      <c r="Q641" s="1"/>
      <c r="R641" s="1"/>
      <c r="S641" s="1"/>
      <c r="T641" s="1"/>
      <c r="U641" s="1"/>
      <c r="V641" s="1"/>
      <c r="W641" s="1"/>
      <c r="X641" s="1"/>
      <c r="Y641" s="1"/>
      <c r="Z641" s="1"/>
      <c r="AA641" s="1"/>
      <c r="AB641" s="1"/>
      <c r="AC641" s="1"/>
      <c r="AD641" s="1"/>
      <c r="AE641" s="1"/>
      <c r="AF641" s="1"/>
      <c r="AG641" s="1"/>
      <c r="AH641" s="1"/>
      <c r="AI641" s="1"/>
      <c r="AJ641" s="1"/>
      <c r="AK641" s="1"/>
    </row>
    <row r="642" spans="1:37" ht="14.25" customHeight="1">
      <c r="A642" s="1"/>
      <c r="B642" s="1"/>
      <c r="C642" s="1"/>
      <c r="D642" s="1"/>
      <c r="E642" s="1"/>
      <c r="F642" s="1"/>
      <c r="G642" s="1"/>
      <c r="H642" s="1"/>
      <c r="I642" s="1"/>
      <c r="J642" s="1"/>
      <c r="K642" s="1"/>
      <c r="L642" s="1"/>
      <c r="M642" s="1"/>
      <c r="N642" s="1"/>
      <c r="O642" s="1"/>
      <c r="P642" s="229"/>
      <c r="Q642" s="1"/>
      <c r="R642" s="1"/>
      <c r="S642" s="1"/>
      <c r="T642" s="1"/>
      <c r="U642" s="1"/>
      <c r="V642" s="1"/>
      <c r="W642" s="1"/>
      <c r="X642" s="1"/>
      <c r="Y642" s="1"/>
      <c r="Z642" s="1"/>
      <c r="AA642" s="1"/>
      <c r="AB642" s="1"/>
      <c r="AC642" s="1"/>
      <c r="AD642" s="1"/>
      <c r="AE642" s="1"/>
      <c r="AF642" s="1"/>
      <c r="AG642" s="1"/>
      <c r="AH642" s="1"/>
      <c r="AI642" s="1"/>
      <c r="AJ642" s="1"/>
      <c r="AK642" s="1"/>
    </row>
    <row r="643" spans="1:37" ht="14.25" customHeight="1">
      <c r="A643" s="1"/>
      <c r="B643" s="1"/>
      <c r="C643" s="1"/>
      <c r="D643" s="1"/>
      <c r="E643" s="1"/>
      <c r="F643" s="1"/>
      <c r="G643" s="1"/>
      <c r="H643" s="1"/>
      <c r="I643" s="1"/>
      <c r="J643" s="1"/>
      <c r="K643" s="1"/>
      <c r="L643" s="1"/>
      <c r="M643" s="1"/>
      <c r="N643" s="1"/>
      <c r="O643" s="1"/>
      <c r="P643" s="229"/>
      <c r="Q643" s="1"/>
      <c r="R643" s="1"/>
      <c r="S643" s="1"/>
      <c r="T643" s="1"/>
      <c r="U643" s="1"/>
      <c r="V643" s="1"/>
      <c r="W643" s="1"/>
      <c r="X643" s="1"/>
      <c r="Y643" s="1"/>
      <c r="Z643" s="1"/>
      <c r="AA643" s="1"/>
      <c r="AB643" s="1"/>
      <c r="AC643" s="1"/>
      <c r="AD643" s="1"/>
      <c r="AE643" s="1"/>
      <c r="AF643" s="1"/>
      <c r="AG643" s="1"/>
      <c r="AH643" s="1"/>
      <c r="AI643" s="1"/>
      <c r="AJ643" s="1"/>
      <c r="AK643" s="1"/>
    </row>
    <row r="644" spans="1:37" ht="14.25" customHeight="1">
      <c r="A644" s="1"/>
      <c r="B644" s="1"/>
      <c r="C644" s="1"/>
      <c r="D644" s="1"/>
      <c r="E644" s="1"/>
      <c r="F644" s="1"/>
      <c r="G644" s="1"/>
      <c r="H644" s="1"/>
      <c r="I644" s="1"/>
      <c r="J644" s="1"/>
      <c r="K644" s="1"/>
      <c r="L644" s="1"/>
      <c r="M644" s="1"/>
      <c r="N644" s="1"/>
      <c r="O644" s="1"/>
      <c r="P644" s="229"/>
      <c r="Q644" s="1"/>
      <c r="R644" s="1"/>
      <c r="S644" s="1"/>
      <c r="T644" s="1"/>
      <c r="U644" s="1"/>
      <c r="V644" s="1"/>
      <c r="W644" s="1"/>
      <c r="X644" s="1"/>
      <c r="Y644" s="1"/>
      <c r="Z644" s="1"/>
      <c r="AA644" s="1"/>
      <c r="AB644" s="1"/>
      <c r="AC644" s="1"/>
      <c r="AD644" s="1"/>
      <c r="AE644" s="1"/>
      <c r="AF644" s="1"/>
      <c r="AG644" s="1"/>
      <c r="AH644" s="1"/>
      <c r="AI644" s="1"/>
      <c r="AJ644" s="1"/>
      <c r="AK644" s="1"/>
    </row>
    <row r="645" spans="1:37" ht="14.25" customHeight="1">
      <c r="A645" s="1"/>
      <c r="B645" s="1"/>
      <c r="C645" s="1"/>
      <c r="D645" s="1"/>
      <c r="E645" s="1"/>
      <c r="F645" s="1"/>
      <c r="G645" s="1"/>
      <c r="H645" s="1"/>
      <c r="I645" s="1"/>
      <c r="J645" s="1"/>
      <c r="K645" s="1"/>
      <c r="L645" s="1"/>
      <c r="M645" s="1"/>
      <c r="N645" s="1"/>
      <c r="O645" s="1"/>
      <c r="P645" s="229"/>
      <c r="Q645" s="1"/>
      <c r="R645" s="1"/>
      <c r="S645" s="1"/>
      <c r="T645" s="1"/>
      <c r="U645" s="1"/>
      <c r="V645" s="1"/>
      <c r="W645" s="1"/>
      <c r="X645" s="1"/>
      <c r="Y645" s="1"/>
      <c r="Z645" s="1"/>
      <c r="AA645" s="1"/>
      <c r="AB645" s="1"/>
      <c r="AC645" s="1"/>
      <c r="AD645" s="1"/>
      <c r="AE645" s="1"/>
      <c r="AF645" s="1"/>
      <c r="AG645" s="1"/>
      <c r="AH645" s="1"/>
      <c r="AI645" s="1"/>
      <c r="AJ645" s="1"/>
      <c r="AK645" s="1"/>
    </row>
    <row r="646" spans="1:37" ht="14.25" customHeight="1">
      <c r="A646" s="1"/>
      <c r="B646" s="1"/>
      <c r="C646" s="1"/>
      <c r="D646" s="1"/>
      <c r="E646" s="1"/>
      <c r="F646" s="1"/>
      <c r="G646" s="1"/>
      <c r="H646" s="1"/>
      <c r="I646" s="1"/>
      <c r="J646" s="1"/>
      <c r="K646" s="1"/>
      <c r="L646" s="1"/>
      <c r="M646" s="1"/>
      <c r="N646" s="1"/>
      <c r="O646" s="1"/>
      <c r="P646" s="229"/>
      <c r="Q646" s="1"/>
      <c r="R646" s="1"/>
      <c r="S646" s="1"/>
      <c r="T646" s="1"/>
      <c r="U646" s="1"/>
      <c r="V646" s="1"/>
      <c r="W646" s="1"/>
      <c r="X646" s="1"/>
      <c r="Y646" s="1"/>
      <c r="Z646" s="1"/>
      <c r="AA646" s="1"/>
      <c r="AB646" s="1"/>
      <c r="AC646" s="1"/>
      <c r="AD646" s="1"/>
      <c r="AE646" s="1"/>
      <c r="AF646" s="1"/>
      <c r="AG646" s="1"/>
      <c r="AH646" s="1"/>
      <c r="AI646" s="1"/>
      <c r="AJ646" s="1"/>
      <c r="AK646" s="1"/>
    </row>
    <row r="647" spans="1:37" ht="14.25" customHeight="1">
      <c r="A647" s="1"/>
      <c r="B647" s="1"/>
      <c r="C647" s="1"/>
      <c r="D647" s="1"/>
      <c r="E647" s="1"/>
      <c r="F647" s="1"/>
      <c r="G647" s="1"/>
      <c r="H647" s="1"/>
      <c r="I647" s="1"/>
      <c r="J647" s="1"/>
      <c r="K647" s="1"/>
      <c r="L647" s="1"/>
      <c r="M647" s="1"/>
      <c r="N647" s="1"/>
      <c r="O647" s="1"/>
      <c r="P647" s="229"/>
      <c r="Q647" s="1"/>
      <c r="R647" s="1"/>
      <c r="S647" s="1"/>
      <c r="T647" s="1"/>
      <c r="U647" s="1"/>
      <c r="V647" s="1"/>
      <c r="W647" s="1"/>
      <c r="X647" s="1"/>
      <c r="Y647" s="1"/>
      <c r="Z647" s="1"/>
      <c r="AA647" s="1"/>
      <c r="AB647" s="1"/>
      <c r="AC647" s="1"/>
      <c r="AD647" s="1"/>
      <c r="AE647" s="1"/>
      <c r="AF647" s="1"/>
      <c r="AG647" s="1"/>
      <c r="AH647" s="1"/>
      <c r="AI647" s="1"/>
      <c r="AJ647" s="1"/>
      <c r="AK647" s="1"/>
    </row>
    <row r="648" spans="1:37" ht="14.25" customHeight="1">
      <c r="A648" s="1"/>
      <c r="B648" s="1"/>
      <c r="C648" s="1"/>
      <c r="D648" s="1"/>
      <c r="E648" s="1"/>
      <c r="F648" s="1"/>
      <c r="G648" s="1"/>
      <c r="H648" s="1"/>
      <c r="I648" s="1"/>
      <c r="J648" s="1"/>
      <c r="K648" s="1"/>
      <c r="L648" s="1"/>
      <c r="M648" s="1"/>
      <c r="N648" s="1"/>
      <c r="O648" s="1"/>
      <c r="P648" s="229"/>
      <c r="Q648" s="1"/>
      <c r="R648" s="1"/>
      <c r="S648" s="1"/>
      <c r="T648" s="1"/>
      <c r="U648" s="1"/>
      <c r="V648" s="1"/>
      <c r="W648" s="1"/>
      <c r="X648" s="1"/>
      <c r="Y648" s="1"/>
      <c r="Z648" s="1"/>
      <c r="AA648" s="1"/>
      <c r="AB648" s="1"/>
      <c r="AC648" s="1"/>
      <c r="AD648" s="1"/>
      <c r="AE648" s="1"/>
      <c r="AF648" s="1"/>
      <c r="AG648" s="1"/>
      <c r="AH648" s="1"/>
      <c r="AI648" s="1"/>
      <c r="AJ648" s="1"/>
      <c r="AK648" s="1"/>
    </row>
    <row r="649" spans="1:37" ht="14.25" customHeight="1">
      <c r="A649" s="1"/>
      <c r="B649" s="1"/>
      <c r="C649" s="1"/>
      <c r="D649" s="1"/>
      <c r="E649" s="1"/>
      <c r="F649" s="1"/>
      <c r="G649" s="1"/>
      <c r="H649" s="1"/>
      <c r="I649" s="1"/>
      <c r="J649" s="1"/>
      <c r="K649" s="1"/>
      <c r="L649" s="1"/>
      <c r="M649" s="1"/>
      <c r="N649" s="1"/>
      <c r="O649" s="1"/>
      <c r="P649" s="229"/>
      <c r="Q649" s="1"/>
      <c r="R649" s="1"/>
      <c r="S649" s="1"/>
      <c r="T649" s="1"/>
      <c r="U649" s="1"/>
      <c r="V649" s="1"/>
      <c r="W649" s="1"/>
      <c r="X649" s="1"/>
      <c r="Y649" s="1"/>
      <c r="Z649" s="1"/>
      <c r="AA649" s="1"/>
      <c r="AB649" s="1"/>
      <c r="AC649" s="1"/>
      <c r="AD649" s="1"/>
      <c r="AE649" s="1"/>
      <c r="AF649" s="1"/>
      <c r="AG649" s="1"/>
      <c r="AH649" s="1"/>
      <c r="AI649" s="1"/>
      <c r="AJ649" s="1"/>
      <c r="AK649" s="1"/>
    </row>
    <row r="650" spans="1:37" ht="14.25" customHeight="1">
      <c r="A650" s="1"/>
      <c r="B650" s="1"/>
      <c r="C650" s="1"/>
      <c r="D650" s="1"/>
      <c r="E650" s="1"/>
      <c r="F650" s="1"/>
      <c r="G650" s="1"/>
      <c r="H650" s="1"/>
      <c r="I650" s="1"/>
      <c r="J650" s="1"/>
      <c r="K650" s="1"/>
      <c r="L650" s="1"/>
      <c r="M650" s="1"/>
      <c r="N650" s="1"/>
      <c r="O650" s="1"/>
      <c r="P650" s="229"/>
      <c r="Q650" s="1"/>
      <c r="R650" s="1"/>
      <c r="S650" s="1"/>
      <c r="T650" s="1"/>
      <c r="U650" s="1"/>
      <c r="V650" s="1"/>
      <c r="W650" s="1"/>
      <c r="X650" s="1"/>
      <c r="Y650" s="1"/>
      <c r="Z650" s="1"/>
      <c r="AA650" s="1"/>
      <c r="AB650" s="1"/>
      <c r="AC650" s="1"/>
      <c r="AD650" s="1"/>
      <c r="AE650" s="1"/>
      <c r="AF650" s="1"/>
      <c r="AG650" s="1"/>
      <c r="AH650" s="1"/>
      <c r="AI650" s="1"/>
      <c r="AJ650" s="1"/>
      <c r="AK650" s="1"/>
    </row>
    <row r="651" spans="1:37" ht="14.25" customHeight="1">
      <c r="A651" s="1"/>
      <c r="B651" s="1"/>
      <c r="C651" s="1"/>
      <c r="D651" s="1"/>
      <c r="E651" s="1"/>
      <c r="F651" s="1"/>
      <c r="G651" s="1"/>
      <c r="H651" s="1"/>
      <c r="I651" s="1"/>
      <c r="J651" s="1"/>
      <c r="K651" s="1"/>
      <c r="L651" s="1"/>
      <c r="M651" s="1"/>
      <c r="N651" s="1"/>
      <c r="O651" s="1"/>
      <c r="P651" s="229"/>
      <c r="Q651" s="1"/>
      <c r="R651" s="1"/>
      <c r="S651" s="1"/>
      <c r="T651" s="1"/>
      <c r="U651" s="1"/>
      <c r="V651" s="1"/>
      <c r="W651" s="1"/>
      <c r="X651" s="1"/>
      <c r="Y651" s="1"/>
      <c r="Z651" s="1"/>
      <c r="AA651" s="1"/>
      <c r="AB651" s="1"/>
      <c r="AC651" s="1"/>
      <c r="AD651" s="1"/>
      <c r="AE651" s="1"/>
      <c r="AF651" s="1"/>
      <c r="AG651" s="1"/>
      <c r="AH651" s="1"/>
      <c r="AI651" s="1"/>
      <c r="AJ651" s="1"/>
      <c r="AK651" s="1"/>
    </row>
    <row r="652" spans="1:37" ht="14.25" customHeight="1">
      <c r="A652" s="1"/>
      <c r="B652" s="1"/>
      <c r="C652" s="1"/>
      <c r="D652" s="1"/>
      <c r="E652" s="1"/>
      <c r="F652" s="1"/>
      <c r="G652" s="1"/>
      <c r="H652" s="1"/>
      <c r="I652" s="1"/>
      <c r="J652" s="1"/>
      <c r="K652" s="1"/>
      <c r="L652" s="1"/>
      <c r="M652" s="1"/>
      <c r="N652" s="1"/>
      <c r="O652" s="1"/>
      <c r="P652" s="229"/>
      <c r="Q652" s="1"/>
      <c r="R652" s="1"/>
      <c r="S652" s="1"/>
      <c r="T652" s="1"/>
      <c r="U652" s="1"/>
      <c r="V652" s="1"/>
      <c r="W652" s="1"/>
      <c r="X652" s="1"/>
      <c r="Y652" s="1"/>
      <c r="Z652" s="1"/>
      <c r="AA652" s="1"/>
      <c r="AB652" s="1"/>
      <c r="AC652" s="1"/>
      <c r="AD652" s="1"/>
      <c r="AE652" s="1"/>
      <c r="AF652" s="1"/>
      <c r="AG652" s="1"/>
      <c r="AH652" s="1"/>
      <c r="AI652" s="1"/>
      <c r="AJ652" s="1"/>
      <c r="AK652" s="1"/>
    </row>
    <row r="653" spans="1:37" ht="14.25" customHeight="1">
      <c r="A653" s="1"/>
      <c r="B653" s="1"/>
      <c r="C653" s="1"/>
      <c r="D653" s="1"/>
      <c r="E653" s="1"/>
      <c r="F653" s="1"/>
      <c r="G653" s="1"/>
      <c r="H653" s="1"/>
      <c r="I653" s="1"/>
      <c r="J653" s="1"/>
      <c r="K653" s="1"/>
      <c r="L653" s="1"/>
      <c r="M653" s="1"/>
      <c r="N653" s="1"/>
      <c r="O653" s="1"/>
      <c r="P653" s="229"/>
      <c r="Q653" s="1"/>
      <c r="R653" s="1"/>
      <c r="S653" s="1"/>
      <c r="T653" s="1"/>
      <c r="U653" s="1"/>
      <c r="V653" s="1"/>
      <c r="W653" s="1"/>
      <c r="X653" s="1"/>
      <c r="Y653" s="1"/>
      <c r="Z653" s="1"/>
      <c r="AA653" s="1"/>
      <c r="AB653" s="1"/>
      <c r="AC653" s="1"/>
      <c r="AD653" s="1"/>
      <c r="AE653" s="1"/>
      <c r="AF653" s="1"/>
      <c r="AG653" s="1"/>
      <c r="AH653" s="1"/>
      <c r="AI653" s="1"/>
      <c r="AJ653" s="1"/>
      <c r="AK653" s="1"/>
    </row>
    <row r="654" spans="1:37" ht="14.25" customHeight="1">
      <c r="A654" s="1"/>
      <c r="B654" s="1"/>
      <c r="C654" s="1"/>
      <c r="D654" s="1"/>
      <c r="E654" s="1"/>
      <c r="F654" s="1"/>
      <c r="G654" s="1"/>
      <c r="H654" s="1"/>
      <c r="I654" s="1"/>
      <c r="J654" s="1"/>
      <c r="K654" s="1"/>
      <c r="L654" s="1"/>
      <c r="M654" s="1"/>
      <c r="N654" s="1"/>
      <c r="O654" s="1"/>
      <c r="P654" s="229"/>
      <c r="Q654" s="1"/>
      <c r="R654" s="1"/>
      <c r="S654" s="1"/>
      <c r="T654" s="1"/>
      <c r="U654" s="1"/>
      <c r="V654" s="1"/>
      <c r="W654" s="1"/>
      <c r="X654" s="1"/>
      <c r="Y654" s="1"/>
      <c r="Z654" s="1"/>
      <c r="AA654" s="1"/>
      <c r="AB654" s="1"/>
      <c r="AC654" s="1"/>
      <c r="AD654" s="1"/>
      <c r="AE654" s="1"/>
      <c r="AF654" s="1"/>
      <c r="AG654" s="1"/>
      <c r="AH654" s="1"/>
      <c r="AI654" s="1"/>
      <c r="AJ654" s="1"/>
      <c r="AK654" s="1"/>
    </row>
    <row r="655" spans="1:37" ht="14.25" customHeight="1">
      <c r="A655" s="1"/>
      <c r="B655" s="1"/>
      <c r="C655" s="1"/>
      <c r="D655" s="1"/>
      <c r="E655" s="1"/>
      <c r="F655" s="1"/>
      <c r="G655" s="1"/>
      <c r="H655" s="1"/>
      <c r="I655" s="1"/>
      <c r="J655" s="1"/>
      <c r="K655" s="1"/>
      <c r="L655" s="1"/>
      <c r="M655" s="1"/>
      <c r="N655" s="1"/>
      <c r="O655" s="1"/>
      <c r="P655" s="229"/>
      <c r="Q655" s="1"/>
      <c r="R655" s="1"/>
      <c r="S655" s="1"/>
      <c r="T655" s="1"/>
      <c r="U655" s="1"/>
      <c r="V655" s="1"/>
      <c r="W655" s="1"/>
      <c r="X655" s="1"/>
      <c r="Y655" s="1"/>
      <c r="Z655" s="1"/>
      <c r="AA655" s="1"/>
      <c r="AB655" s="1"/>
      <c r="AC655" s="1"/>
      <c r="AD655" s="1"/>
      <c r="AE655" s="1"/>
      <c r="AF655" s="1"/>
      <c r="AG655" s="1"/>
      <c r="AH655" s="1"/>
      <c r="AI655" s="1"/>
      <c r="AJ655" s="1"/>
      <c r="AK655" s="1"/>
    </row>
    <row r="656" spans="1:37" ht="14.25" customHeight="1">
      <c r="A656" s="1"/>
      <c r="B656" s="1"/>
      <c r="C656" s="1"/>
      <c r="D656" s="1"/>
      <c r="E656" s="1"/>
      <c r="F656" s="1"/>
      <c r="G656" s="1"/>
      <c r="H656" s="1"/>
      <c r="I656" s="1"/>
      <c r="J656" s="1"/>
      <c r="K656" s="1"/>
      <c r="L656" s="1"/>
      <c r="M656" s="1"/>
      <c r="N656" s="1"/>
      <c r="O656" s="1"/>
      <c r="P656" s="229"/>
      <c r="Q656" s="1"/>
      <c r="R656" s="1"/>
      <c r="S656" s="1"/>
      <c r="T656" s="1"/>
      <c r="U656" s="1"/>
      <c r="V656" s="1"/>
      <c r="W656" s="1"/>
      <c r="X656" s="1"/>
      <c r="Y656" s="1"/>
      <c r="Z656" s="1"/>
      <c r="AA656" s="1"/>
      <c r="AB656" s="1"/>
      <c r="AC656" s="1"/>
      <c r="AD656" s="1"/>
      <c r="AE656" s="1"/>
      <c r="AF656" s="1"/>
      <c r="AG656" s="1"/>
      <c r="AH656" s="1"/>
      <c r="AI656" s="1"/>
      <c r="AJ656" s="1"/>
      <c r="AK656" s="1"/>
    </row>
    <row r="657" spans="1:37" ht="14.25" customHeight="1">
      <c r="A657" s="1"/>
      <c r="B657" s="1"/>
      <c r="C657" s="1"/>
      <c r="D657" s="1"/>
      <c r="E657" s="1"/>
      <c r="F657" s="1"/>
      <c r="G657" s="1"/>
      <c r="H657" s="1"/>
      <c r="I657" s="1"/>
      <c r="J657" s="1"/>
      <c r="K657" s="1"/>
      <c r="L657" s="1"/>
      <c r="M657" s="1"/>
      <c r="N657" s="1"/>
      <c r="O657" s="1"/>
      <c r="P657" s="229"/>
      <c r="Q657" s="1"/>
      <c r="R657" s="1"/>
      <c r="S657" s="1"/>
      <c r="T657" s="1"/>
      <c r="U657" s="1"/>
      <c r="V657" s="1"/>
      <c r="W657" s="1"/>
      <c r="X657" s="1"/>
      <c r="Y657" s="1"/>
      <c r="Z657" s="1"/>
      <c r="AA657" s="1"/>
      <c r="AB657" s="1"/>
      <c r="AC657" s="1"/>
      <c r="AD657" s="1"/>
      <c r="AE657" s="1"/>
      <c r="AF657" s="1"/>
      <c r="AG657" s="1"/>
      <c r="AH657" s="1"/>
      <c r="AI657" s="1"/>
      <c r="AJ657" s="1"/>
      <c r="AK657" s="1"/>
    </row>
    <row r="658" spans="1:37" ht="14.25" customHeight="1">
      <c r="A658" s="1"/>
      <c r="B658" s="1"/>
      <c r="C658" s="1"/>
      <c r="D658" s="1"/>
      <c r="E658" s="1"/>
      <c r="F658" s="1"/>
      <c r="G658" s="1"/>
      <c r="H658" s="1"/>
      <c r="I658" s="1"/>
      <c r="J658" s="1"/>
      <c r="K658" s="1"/>
      <c r="L658" s="1"/>
      <c r="M658" s="1"/>
      <c r="N658" s="1"/>
      <c r="O658" s="1"/>
      <c r="P658" s="229"/>
      <c r="Q658" s="1"/>
      <c r="R658" s="1"/>
      <c r="S658" s="1"/>
      <c r="T658" s="1"/>
      <c r="U658" s="1"/>
      <c r="V658" s="1"/>
      <c r="W658" s="1"/>
      <c r="X658" s="1"/>
      <c r="Y658" s="1"/>
      <c r="Z658" s="1"/>
      <c r="AA658" s="1"/>
      <c r="AB658" s="1"/>
      <c r="AC658" s="1"/>
      <c r="AD658" s="1"/>
      <c r="AE658" s="1"/>
      <c r="AF658" s="1"/>
      <c r="AG658" s="1"/>
      <c r="AH658" s="1"/>
      <c r="AI658" s="1"/>
      <c r="AJ658" s="1"/>
      <c r="AK658" s="1"/>
    </row>
    <row r="659" spans="1:37" ht="14.25" customHeight="1">
      <c r="A659" s="1"/>
      <c r="B659" s="1"/>
      <c r="C659" s="1"/>
      <c r="D659" s="1"/>
      <c r="E659" s="1"/>
      <c r="F659" s="1"/>
      <c r="G659" s="1"/>
      <c r="H659" s="1"/>
      <c r="I659" s="1"/>
      <c r="J659" s="1"/>
      <c r="K659" s="1"/>
      <c r="L659" s="1"/>
      <c r="M659" s="1"/>
      <c r="N659" s="1"/>
      <c r="O659" s="1"/>
      <c r="P659" s="229"/>
      <c r="Q659" s="1"/>
      <c r="R659" s="1"/>
      <c r="S659" s="1"/>
      <c r="T659" s="1"/>
      <c r="U659" s="1"/>
      <c r="V659" s="1"/>
      <c r="W659" s="1"/>
      <c r="X659" s="1"/>
      <c r="Y659" s="1"/>
      <c r="Z659" s="1"/>
      <c r="AA659" s="1"/>
      <c r="AB659" s="1"/>
      <c r="AC659" s="1"/>
      <c r="AD659" s="1"/>
      <c r="AE659" s="1"/>
      <c r="AF659" s="1"/>
      <c r="AG659" s="1"/>
      <c r="AH659" s="1"/>
      <c r="AI659" s="1"/>
      <c r="AJ659" s="1"/>
      <c r="AK659" s="1"/>
    </row>
    <row r="660" spans="1:37" ht="14.25" customHeight="1">
      <c r="A660" s="1"/>
      <c r="B660" s="1"/>
      <c r="C660" s="1"/>
      <c r="D660" s="1"/>
      <c r="E660" s="1"/>
      <c r="F660" s="1"/>
      <c r="G660" s="1"/>
      <c r="H660" s="1"/>
      <c r="I660" s="1"/>
      <c r="J660" s="1"/>
      <c r="K660" s="1"/>
      <c r="L660" s="1"/>
      <c r="M660" s="1"/>
      <c r="N660" s="1"/>
      <c r="O660" s="1"/>
      <c r="P660" s="229"/>
      <c r="Q660" s="1"/>
      <c r="R660" s="1"/>
      <c r="S660" s="1"/>
      <c r="T660" s="1"/>
      <c r="U660" s="1"/>
      <c r="V660" s="1"/>
      <c r="W660" s="1"/>
      <c r="X660" s="1"/>
      <c r="Y660" s="1"/>
      <c r="Z660" s="1"/>
      <c r="AA660" s="1"/>
      <c r="AB660" s="1"/>
      <c r="AC660" s="1"/>
      <c r="AD660" s="1"/>
      <c r="AE660" s="1"/>
      <c r="AF660" s="1"/>
      <c r="AG660" s="1"/>
      <c r="AH660" s="1"/>
      <c r="AI660" s="1"/>
      <c r="AJ660" s="1"/>
      <c r="AK660" s="1"/>
    </row>
    <row r="661" spans="1:37" ht="14.25" customHeight="1">
      <c r="A661" s="1"/>
      <c r="B661" s="1"/>
      <c r="C661" s="1"/>
      <c r="D661" s="1"/>
      <c r="E661" s="1"/>
      <c r="F661" s="1"/>
      <c r="G661" s="1"/>
      <c r="H661" s="1"/>
      <c r="I661" s="1"/>
      <c r="J661" s="1"/>
      <c r="K661" s="1"/>
      <c r="L661" s="1"/>
      <c r="M661" s="1"/>
      <c r="N661" s="1"/>
      <c r="O661" s="1"/>
      <c r="P661" s="229"/>
      <c r="Q661" s="1"/>
      <c r="R661" s="1"/>
      <c r="S661" s="1"/>
      <c r="T661" s="1"/>
      <c r="U661" s="1"/>
      <c r="V661" s="1"/>
      <c r="W661" s="1"/>
      <c r="X661" s="1"/>
      <c r="Y661" s="1"/>
      <c r="Z661" s="1"/>
      <c r="AA661" s="1"/>
      <c r="AB661" s="1"/>
      <c r="AC661" s="1"/>
      <c r="AD661" s="1"/>
      <c r="AE661" s="1"/>
      <c r="AF661" s="1"/>
      <c r="AG661" s="1"/>
      <c r="AH661" s="1"/>
      <c r="AI661" s="1"/>
      <c r="AJ661" s="1"/>
      <c r="AK661" s="1"/>
    </row>
    <row r="662" spans="1:37" ht="14.25" customHeight="1">
      <c r="A662" s="1"/>
      <c r="B662" s="1"/>
      <c r="C662" s="1"/>
      <c r="D662" s="1"/>
      <c r="E662" s="1"/>
      <c r="F662" s="1"/>
      <c r="G662" s="1"/>
      <c r="H662" s="1"/>
      <c r="I662" s="1"/>
      <c r="J662" s="1"/>
      <c r="K662" s="1"/>
      <c r="L662" s="1"/>
      <c r="M662" s="1"/>
      <c r="N662" s="1"/>
      <c r="O662" s="1"/>
      <c r="P662" s="229"/>
      <c r="Q662" s="1"/>
      <c r="R662" s="1"/>
      <c r="S662" s="1"/>
      <c r="T662" s="1"/>
      <c r="U662" s="1"/>
      <c r="V662" s="1"/>
      <c r="W662" s="1"/>
      <c r="X662" s="1"/>
      <c r="Y662" s="1"/>
      <c r="Z662" s="1"/>
      <c r="AA662" s="1"/>
      <c r="AB662" s="1"/>
      <c r="AC662" s="1"/>
      <c r="AD662" s="1"/>
      <c r="AE662" s="1"/>
      <c r="AF662" s="1"/>
      <c r="AG662" s="1"/>
      <c r="AH662" s="1"/>
      <c r="AI662" s="1"/>
      <c r="AJ662" s="1"/>
      <c r="AK662" s="1"/>
    </row>
    <row r="663" spans="1:37" ht="14.25" customHeight="1">
      <c r="A663" s="1"/>
      <c r="B663" s="1"/>
      <c r="C663" s="1"/>
      <c r="D663" s="1"/>
      <c r="E663" s="1"/>
      <c r="F663" s="1"/>
      <c r="G663" s="1"/>
      <c r="H663" s="1"/>
      <c r="I663" s="1"/>
      <c r="J663" s="1"/>
      <c r="K663" s="1"/>
      <c r="L663" s="1"/>
      <c r="M663" s="1"/>
      <c r="N663" s="1"/>
      <c r="O663" s="1"/>
      <c r="P663" s="229"/>
      <c r="Q663" s="1"/>
      <c r="R663" s="1"/>
      <c r="S663" s="1"/>
      <c r="T663" s="1"/>
      <c r="U663" s="1"/>
      <c r="V663" s="1"/>
      <c r="W663" s="1"/>
      <c r="X663" s="1"/>
      <c r="Y663" s="1"/>
      <c r="Z663" s="1"/>
      <c r="AA663" s="1"/>
      <c r="AB663" s="1"/>
      <c r="AC663" s="1"/>
      <c r="AD663" s="1"/>
      <c r="AE663" s="1"/>
      <c r="AF663" s="1"/>
      <c r="AG663" s="1"/>
      <c r="AH663" s="1"/>
      <c r="AI663" s="1"/>
      <c r="AJ663" s="1"/>
      <c r="AK663" s="1"/>
    </row>
    <row r="664" spans="1:37" ht="14.25" customHeight="1">
      <c r="A664" s="1"/>
      <c r="B664" s="1"/>
      <c r="C664" s="1"/>
      <c r="D664" s="1"/>
      <c r="E664" s="1"/>
      <c r="F664" s="1"/>
      <c r="G664" s="1"/>
      <c r="H664" s="1"/>
      <c r="I664" s="1"/>
      <c r="J664" s="1"/>
      <c r="K664" s="1"/>
      <c r="L664" s="1"/>
      <c r="M664" s="1"/>
      <c r="N664" s="1"/>
      <c r="O664" s="1"/>
      <c r="P664" s="229"/>
      <c r="Q664" s="1"/>
      <c r="R664" s="1"/>
      <c r="S664" s="1"/>
      <c r="T664" s="1"/>
      <c r="U664" s="1"/>
      <c r="V664" s="1"/>
      <c r="W664" s="1"/>
      <c r="X664" s="1"/>
      <c r="Y664" s="1"/>
      <c r="Z664" s="1"/>
      <c r="AA664" s="1"/>
      <c r="AB664" s="1"/>
      <c r="AC664" s="1"/>
      <c r="AD664" s="1"/>
      <c r="AE664" s="1"/>
      <c r="AF664" s="1"/>
      <c r="AG664" s="1"/>
      <c r="AH664" s="1"/>
      <c r="AI664" s="1"/>
      <c r="AJ664" s="1"/>
      <c r="AK664" s="1"/>
    </row>
    <row r="665" spans="1:37" ht="14.25" customHeight="1">
      <c r="A665" s="1"/>
      <c r="B665" s="1"/>
      <c r="C665" s="1"/>
      <c r="D665" s="1"/>
      <c r="E665" s="1"/>
      <c r="F665" s="1"/>
      <c r="G665" s="1"/>
      <c r="H665" s="1"/>
      <c r="I665" s="1"/>
      <c r="J665" s="1"/>
      <c r="K665" s="1"/>
      <c r="L665" s="1"/>
      <c r="M665" s="1"/>
      <c r="N665" s="1"/>
      <c r="O665" s="1"/>
      <c r="P665" s="229"/>
      <c r="Q665" s="1"/>
      <c r="R665" s="1"/>
      <c r="S665" s="1"/>
      <c r="T665" s="1"/>
      <c r="U665" s="1"/>
      <c r="V665" s="1"/>
      <c r="W665" s="1"/>
      <c r="X665" s="1"/>
      <c r="Y665" s="1"/>
      <c r="Z665" s="1"/>
      <c r="AA665" s="1"/>
      <c r="AB665" s="1"/>
      <c r="AC665" s="1"/>
      <c r="AD665" s="1"/>
      <c r="AE665" s="1"/>
      <c r="AF665" s="1"/>
      <c r="AG665" s="1"/>
      <c r="AH665" s="1"/>
      <c r="AI665" s="1"/>
      <c r="AJ665" s="1"/>
      <c r="AK665" s="1"/>
    </row>
    <row r="666" spans="1:37" ht="14.25" customHeight="1">
      <c r="A666" s="1"/>
      <c r="B666" s="1"/>
      <c r="C666" s="1"/>
      <c r="D666" s="1"/>
      <c r="E666" s="1"/>
      <c r="F666" s="1"/>
      <c r="G666" s="1"/>
      <c r="H666" s="1"/>
      <c r="I666" s="1"/>
      <c r="J666" s="1"/>
      <c r="K666" s="1"/>
      <c r="L666" s="1"/>
      <c r="M666" s="1"/>
      <c r="N666" s="1"/>
      <c r="O666" s="1"/>
      <c r="P666" s="229"/>
      <c r="Q666" s="1"/>
      <c r="R666" s="1"/>
      <c r="S666" s="1"/>
      <c r="T666" s="1"/>
      <c r="U666" s="1"/>
      <c r="V666" s="1"/>
      <c r="W666" s="1"/>
      <c r="X666" s="1"/>
      <c r="Y666" s="1"/>
      <c r="Z666" s="1"/>
      <c r="AA666" s="1"/>
      <c r="AB666" s="1"/>
      <c r="AC666" s="1"/>
      <c r="AD666" s="1"/>
      <c r="AE666" s="1"/>
      <c r="AF666" s="1"/>
      <c r="AG666" s="1"/>
      <c r="AH666" s="1"/>
      <c r="AI666" s="1"/>
      <c r="AJ666" s="1"/>
      <c r="AK666" s="1"/>
    </row>
    <row r="667" spans="1:37" ht="14.25" customHeight="1">
      <c r="A667" s="1"/>
      <c r="B667" s="1"/>
      <c r="C667" s="1"/>
      <c r="D667" s="1"/>
      <c r="E667" s="1"/>
      <c r="F667" s="1"/>
      <c r="G667" s="1"/>
      <c r="H667" s="1"/>
      <c r="I667" s="1"/>
      <c r="J667" s="1"/>
      <c r="K667" s="1"/>
      <c r="L667" s="1"/>
      <c r="M667" s="1"/>
      <c r="N667" s="1"/>
      <c r="O667" s="1"/>
      <c r="P667" s="229"/>
      <c r="Q667" s="1"/>
      <c r="R667" s="1"/>
      <c r="S667" s="1"/>
      <c r="T667" s="1"/>
      <c r="U667" s="1"/>
      <c r="V667" s="1"/>
      <c r="W667" s="1"/>
      <c r="X667" s="1"/>
      <c r="Y667" s="1"/>
      <c r="Z667" s="1"/>
      <c r="AA667" s="1"/>
      <c r="AB667" s="1"/>
      <c r="AC667" s="1"/>
      <c r="AD667" s="1"/>
      <c r="AE667" s="1"/>
      <c r="AF667" s="1"/>
      <c r="AG667" s="1"/>
      <c r="AH667" s="1"/>
      <c r="AI667" s="1"/>
      <c r="AJ667" s="1"/>
      <c r="AK667" s="1"/>
    </row>
    <row r="668" spans="1:37" ht="14.25" customHeight="1">
      <c r="A668" s="1"/>
      <c r="B668" s="1"/>
      <c r="C668" s="1"/>
      <c r="D668" s="1"/>
      <c r="E668" s="1"/>
      <c r="F668" s="1"/>
      <c r="G668" s="1"/>
      <c r="H668" s="1"/>
      <c r="I668" s="1"/>
      <c r="J668" s="1"/>
      <c r="K668" s="1"/>
      <c r="L668" s="1"/>
      <c r="M668" s="1"/>
      <c r="N668" s="1"/>
      <c r="O668" s="1"/>
      <c r="P668" s="229"/>
      <c r="Q668" s="1"/>
      <c r="R668" s="1"/>
      <c r="S668" s="1"/>
      <c r="T668" s="1"/>
      <c r="U668" s="1"/>
      <c r="V668" s="1"/>
      <c r="W668" s="1"/>
      <c r="X668" s="1"/>
      <c r="Y668" s="1"/>
      <c r="Z668" s="1"/>
      <c r="AA668" s="1"/>
      <c r="AB668" s="1"/>
      <c r="AC668" s="1"/>
      <c r="AD668" s="1"/>
      <c r="AE668" s="1"/>
      <c r="AF668" s="1"/>
      <c r="AG668" s="1"/>
      <c r="AH668" s="1"/>
      <c r="AI668" s="1"/>
      <c r="AJ668" s="1"/>
      <c r="AK668" s="1"/>
    </row>
    <row r="669" spans="1:37" ht="14.25" customHeight="1">
      <c r="A669" s="1"/>
      <c r="B669" s="1"/>
      <c r="C669" s="1"/>
      <c r="D669" s="1"/>
      <c r="E669" s="1"/>
      <c r="F669" s="1"/>
      <c r="G669" s="1"/>
      <c r="H669" s="1"/>
      <c r="I669" s="1"/>
      <c r="J669" s="1"/>
      <c r="K669" s="1"/>
      <c r="L669" s="1"/>
      <c r="M669" s="1"/>
      <c r="N669" s="1"/>
      <c r="O669" s="1"/>
      <c r="P669" s="229"/>
      <c r="Q669" s="1"/>
      <c r="R669" s="1"/>
      <c r="S669" s="1"/>
      <c r="T669" s="1"/>
      <c r="U669" s="1"/>
      <c r="V669" s="1"/>
      <c r="W669" s="1"/>
      <c r="X669" s="1"/>
      <c r="Y669" s="1"/>
      <c r="Z669" s="1"/>
      <c r="AA669" s="1"/>
      <c r="AB669" s="1"/>
      <c r="AC669" s="1"/>
      <c r="AD669" s="1"/>
      <c r="AE669" s="1"/>
      <c r="AF669" s="1"/>
      <c r="AG669" s="1"/>
      <c r="AH669" s="1"/>
      <c r="AI669" s="1"/>
      <c r="AJ669" s="1"/>
      <c r="AK669" s="1"/>
    </row>
    <row r="670" spans="1:37" ht="14.25" customHeight="1">
      <c r="A670" s="1"/>
      <c r="B670" s="1"/>
      <c r="C670" s="1"/>
      <c r="D670" s="1"/>
      <c r="E670" s="1"/>
      <c r="F670" s="1"/>
      <c r="G670" s="1"/>
      <c r="H670" s="1"/>
      <c r="I670" s="1"/>
      <c r="J670" s="1"/>
      <c r="K670" s="1"/>
      <c r="L670" s="1"/>
      <c r="M670" s="1"/>
      <c r="N670" s="1"/>
      <c r="O670" s="1"/>
      <c r="P670" s="229"/>
      <c r="Q670" s="1"/>
      <c r="R670" s="1"/>
      <c r="S670" s="1"/>
      <c r="T670" s="1"/>
      <c r="U670" s="1"/>
      <c r="V670" s="1"/>
      <c r="W670" s="1"/>
      <c r="X670" s="1"/>
      <c r="Y670" s="1"/>
      <c r="Z670" s="1"/>
      <c r="AA670" s="1"/>
      <c r="AB670" s="1"/>
      <c r="AC670" s="1"/>
      <c r="AD670" s="1"/>
      <c r="AE670" s="1"/>
      <c r="AF670" s="1"/>
      <c r="AG670" s="1"/>
      <c r="AH670" s="1"/>
      <c r="AI670" s="1"/>
      <c r="AJ670" s="1"/>
      <c r="AK670" s="1"/>
    </row>
    <row r="671" spans="1:37" ht="14.25" customHeight="1">
      <c r="A671" s="1"/>
      <c r="B671" s="1"/>
      <c r="C671" s="1"/>
      <c r="D671" s="1"/>
      <c r="E671" s="1"/>
      <c r="F671" s="1"/>
      <c r="G671" s="1"/>
      <c r="H671" s="1"/>
      <c r="I671" s="1"/>
      <c r="J671" s="1"/>
      <c r="K671" s="1"/>
      <c r="L671" s="1"/>
      <c r="M671" s="1"/>
      <c r="N671" s="1"/>
      <c r="O671" s="1"/>
      <c r="P671" s="229"/>
      <c r="Q671" s="1"/>
      <c r="R671" s="1"/>
      <c r="S671" s="1"/>
      <c r="T671" s="1"/>
      <c r="U671" s="1"/>
      <c r="V671" s="1"/>
      <c r="W671" s="1"/>
      <c r="X671" s="1"/>
      <c r="Y671" s="1"/>
      <c r="Z671" s="1"/>
      <c r="AA671" s="1"/>
      <c r="AB671" s="1"/>
      <c r="AC671" s="1"/>
      <c r="AD671" s="1"/>
      <c r="AE671" s="1"/>
      <c r="AF671" s="1"/>
      <c r="AG671" s="1"/>
      <c r="AH671" s="1"/>
      <c r="AI671" s="1"/>
      <c r="AJ671" s="1"/>
      <c r="AK671" s="1"/>
    </row>
    <row r="672" spans="1:37" ht="14.25" customHeight="1">
      <c r="A672" s="1"/>
      <c r="B672" s="1"/>
      <c r="C672" s="1"/>
      <c r="D672" s="1"/>
      <c r="E672" s="1"/>
      <c r="F672" s="1"/>
      <c r="G672" s="1"/>
      <c r="H672" s="1"/>
      <c r="I672" s="1"/>
      <c r="J672" s="1"/>
      <c r="K672" s="1"/>
      <c r="L672" s="1"/>
      <c r="M672" s="1"/>
      <c r="N672" s="1"/>
      <c r="O672" s="1"/>
      <c r="P672" s="229"/>
      <c r="Q672" s="1"/>
      <c r="R672" s="1"/>
      <c r="S672" s="1"/>
      <c r="T672" s="1"/>
      <c r="U672" s="1"/>
      <c r="V672" s="1"/>
      <c r="W672" s="1"/>
      <c r="X672" s="1"/>
      <c r="Y672" s="1"/>
      <c r="Z672" s="1"/>
      <c r="AA672" s="1"/>
      <c r="AB672" s="1"/>
      <c r="AC672" s="1"/>
      <c r="AD672" s="1"/>
      <c r="AE672" s="1"/>
      <c r="AF672" s="1"/>
      <c r="AG672" s="1"/>
      <c r="AH672" s="1"/>
      <c r="AI672" s="1"/>
      <c r="AJ672" s="1"/>
      <c r="AK672" s="1"/>
    </row>
    <row r="673" spans="1:37" ht="14.25" customHeight="1">
      <c r="A673" s="1"/>
      <c r="B673" s="1"/>
      <c r="C673" s="1"/>
      <c r="D673" s="1"/>
      <c r="E673" s="1"/>
      <c r="F673" s="1"/>
      <c r="G673" s="1"/>
      <c r="H673" s="1"/>
      <c r="I673" s="1"/>
      <c r="J673" s="1"/>
      <c r="K673" s="1"/>
      <c r="L673" s="1"/>
      <c r="M673" s="1"/>
      <c r="N673" s="1"/>
      <c r="O673" s="1"/>
      <c r="P673" s="229"/>
      <c r="Q673" s="1"/>
      <c r="R673" s="1"/>
      <c r="S673" s="1"/>
      <c r="T673" s="1"/>
      <c r="U673" s="1"/>
      <c r="V673" s="1"/>
      <c r="W673" s="1"/>
      <c r="X673" s="1"/>
      <c r="Y673" s="1"/>
      <c r="Z673" s="1"/>
      <c r="AA673" s="1"/>
      <c r="AB673" s="1"/>
      <c r="AC673" s="1"/>
      <c r="AD673" s="1"/>
      <c r="AE673" s="1"/>
      <c r="AF673" s="1"/>
      <c r="AG673" s="1"/>
      <c r="AH673" s="1"/>
      <c r="AI673" s="1"/>
      <c r="AJ673" s="1"/>
      <c r="AK673" s="1"/>
    </row>
    <row r="674" spans="1:37" ht="14.25" customHeight="1">
      <c r="A674" s="1"/>
      <c r="B674" s="1"/>
      <c r="C674" s="1"/>
      <c r="D674" s="1"/>
      <c r="E674" s="1"/>
      <c r="F674" s="1"/>
      <c r="G674" s="1"/>
      <c r="H674" s="1"/>
      <c r="I674" s="1"/>
      <c r="J674" s="1"/>
      <c r="K674" s="1"/>
      <c r="L674" s="1"/>
      <c r="M674" s="1"/>
      <c r="N674" s="1"/>
      <c r="O674" s="1"/>
      <c r="P674" s="229"/>
      <c r="Q674" s="1"/>
      <c r="R674" s="1"/>
      <c r="S674" s="1"/>
      <c r="T674" s="1"/>
      <c r="U674" s="1"/>
      <c r="V674" s="1"/>
      <c r="W674" s="1"/>
      <c r="X674" s="1"/>
      <c r="Y674" s="1"/>
      <c r="Z674" s="1"/>
      <c r="AA674" s="1"/>
      <c r="AB674" s="1"/>
      <c r="AC674" s="1"/>
      <c r="AD674" s="1"/>
      <c r="AE674" s="1"/>
      <c r="AF674" s="1"/>
      <c r="AG674" s="1"/>
      <c r="AH674" s="1"/>
      <c r="AI674" s="1"/>
      <c r="AJ674" s="1"/>
      <c r="AK674" s="1"/>
    </row>
    <row r="675" spans="1:37" ht="14.25" customHeight="1">
      <c r="A675" s="1"/>
      <c r="B675" s="1"/>
      <c r="C675" s="1"/>
      <c r="D675" s="1"/>
      <c r="E675" s="1"/>
      <c r="F675" s="1"/>
      <c r="G675" s="1"/>
      <c r="H675" s="1"/>
      <c r="I675" s="1"/>
      <c r="J675" s="1"/>
      <c r="K675" s="1"/>
      <c r="L675" s="1"/>
      <c r="M675" s="1"/>
      <c r="N675" s="1"/>
      <c r="O675" s="1"/>
      <c r="P675" s="229"/>
      <c r="Q675" s="1"/>
      <c r="R675" s="1"/>
      <c r="S675" s="1"/>
      <c r="T675" s="1"/>
      <c r="U675" s="1"/>
      <c r="V675" s="1"/>
      <c r="W675" s="1"/>
      <c r="X675" s="1"/>
      <c r="Y675" s="1"/>
      <c r="Z675" s="1"/>
      <c r="AA675" s="1"/>
      <c r="AB675" s="1"/>
      <c r="AC675" s="1"/>
      <c r="AD675" s="1"/>
      <c r="AE675" s="1"/>
      <c r="AF675" s="1"/>
      <c r="AG675" s="1"/>
      <c r="AH675" s="1"/>
      <c r="AI675" s="1"/>
      <c r="AJ675" s="1"/>
      <c r="AK675" s="1"/>
    </row>
    <row r="676" spans="1:37" ht="14.25" customHeight="1">
      <c r="A676" s="1"/>
      <c r="B676" s="1"/>
      <c r="C676" s="1"/>
      <c r="D676" s="1"/>
      <c r="E676" s="1"/>
      <c r="F676" s="1"/>
      <c r="G676" s="1"/>
      <c r="H676" s="1"/>
      <c r="I676" s="1"/>
      <c r="J676" s="1"/>
      <c r="K676" s="1"/>
      <c r="L676" s="1"/>
      <c r="M676" s="1"/>
      <c r="N676" s="1"/>
      <c r="O676" s="1"/>
      <c r="P676" s="229"/>
      <c r="Q676" s="1"/>
      <c r="R676" s="1"/>
      <c r="S676" s="1"/>
      <c r="T676" s="1"/>
      <c r="U676" s="1"/>
      <c r="V676" s="1"/>
      <c r="W676" s="1"/>
      <c r="X676" s="1"/>
      <c r="Y676" s="1"/>
      <c r="Z676" s="1"/>
      <c r="AA676" s="1"/>
      <c r="AB676" s="1"/>
      <c r="AC676" s="1"/>
      <c r="AD676" s="1"/>
      <c r="AE676" s="1"/>
      <c r="AF676" s="1"/>
      <c r="AG676" s="1"/>
      <c r="AH676" s="1"/>
      <c r="AI676" s="1"/>
      <c r="AJ676" s="1"/>
      <c r="AK676" s="1"/>
    </row>
    <row r="677" spans="1:37" ht="14.25" customHeight="1">
      <c r="A677" s="1"/>
      <c r="B677" s="1"/>
      <c r="C677" s="1"/>
      <c r="D677" s="1"/>
      <c r="E677" s="1"/>
      <c r="F677" s="1"/>
      <c r="G677" s="1"/>
      <c r="H677" s="1"/>
      <c r="I677" s="1"/>
      <c r="J677" s="1"/>
      <c r="K677" s="1"/>
      <c r="L677" s="1"/>
      <c r="M677" s="1"/>
      <c r="N677" s="1"/>
      <c r="O677" s="1"/>
      <c r="P677" s="229"/>
      <c r="Q677" s="1"/>
      <c r="R677" s="1"/>
      <c r="S677" s="1"/>
      <c r="T677" s="1"/>
      <c r="U677" s="1"/>
      <c r="V677" s="1"/>
      <c r="W677" s="1"/>
      <c r="X677" s="1"/>
      <c r="Y677" s="1"/>
      <c r="Z677" s="1"/>
      <c r="AA677" s="1"/>
      <c r="AB677" s="1"/>
      <c r="AC677" s="1"/>
      <c r="AD677" s="1"/>
      <c r="AE677" s="1"/>
      <c r="AF677" s="1"/>
      <c r="AG677" s="1"/>
      <c r="AH677" s="1"/>
      <c r="AI677" s="1"/>
      <c r="AJ677" s="1"/>
      <c r="AK677" s="1"/>
    </row>
    <row r="678" spans="1:37" ht="14.25" customHeight="1">
      <c r="A678" s="1"/>
      <c r="B678" s="1"/>
      <c r="C678" s="1"/>
      <c r="D678" s="1"/>
      <c r="E678" s="1"/>
      <c r="F678" s="1"/>
      <c r="G678" s="1"/>
      <c r="H678" s="1"/>
      <c r="I678" s="1"/>
      <c r="J678" s="1"/>
      <c r="K678" s="1"/>
      <c r="L678" s="1"/>
      <c r="M678" s="1"/>
      <c r="N678" s="1"/>
      <c r="O678" s="1"/>
      <c r="P678" s="229"/>
      <c r="Q678" s="1"/>
      <c r="R678" s="1"/>
      <c r="S678" s="1"/>
      <c r="T678" s="1"/>
      <c r="U678" s="1"/>
      <c r="V678" s="1"/>
      <c r="W678" s="1"/>
      <c r="X678" s="1"/>
      <c r="Y678" s="1"/>
      <c r="Z678" s="1"/>
      <c r="AA678" s="1"/>
      <c r="AB678" s="1"/>
      <c r="AC678" s="1"/>
      <c r="AD678" s="1"/>
      <c r="AE678" s="1"/>
      <c r="AF678" s="1"/>
      <c r="AG678" s="1"/>
      <c r="AH678" s="1"/>
      <c r="AI678" s="1"/>
      <c r="AJ678" s="1"/>
      <c r="AK678" s="1"/>
    </row>
    <row r="679" spans="1:37" ht="14.25" customHeight="1">
      <c r="A679" s="1"/>
      <c r="B679" s="1"/>
      <c r="C679" s="1"/>
      <c r="D679" s="1"/>
      <c r="E679" s="1"/>
      <c r="F679" s="1"/>
      <c r="G679" s="1"/>
      <c r="H679" s="1"/>
      <c r="I679" s="1"/>
      <c r="J679" s="1"/>
      <c r="K679" s="1"/>
      <c r="L679" s="1"/>
      <c r="M679" s="1"/>
      <c r="N679" s="1"/>
      <c r="O679" s="1"/>
      <c r="P679" s="229"/>
      <c r="Q679" s="1"/>
      <c r="R679" s="1"/>
      <c r="S679" s="1"/>
      <c r="T679" s="1"/>
      <c r="U679" s="1"/>
      <c r="V679" s="1"/>
      <c r="W679" s="1"/>
      <c r="X679" s="1"/>
      <c r="Y679" s="1"/>
      <c r="Z679" s="1"/>
      <c r="AA679" s="1"/>
      <c r="AB679" s="1"/>
      <c r="AC679" s="1"/>
      <c r="AD679" s="1"/>
      <c r="AE679" s="1"/>
      <c r="AF679" s="1"/>
      <c r="AG679" s="1"/>
      <c r="AH679" s="1"/>
      <c r="AI679" s="1"/>
      <c r="AJ679" s="1"/>
      <c r="AK679" s="1"/>
    </row>
    <row r="680" spans="1:37" ht="14.25" customHeight="1">
      <c r="A680" s="1"/>
      <c r="B680" s="1"/>
      <c r="C680" s="1"/>
      <c r="D680" s="1"/>
      <c r="E680" s="1"/>
      <c r="F680" s="1"/>
      <c r="G680" s="1"/>
      <c r="H680" s="1"/>
      <c r="I680" s="1"/>
      <c r="J680" s="1"/>
      <c r="K680" s="1"/>
      <c r="L680" s="1"/>
      <c r="M680" s="1"/>
      <c r="N680" s="1"/>
      <c r="O680" s="1"/>
      <c r="P680" s="229"/>
      <c r="Q680" s="1"/>
      <c r="R680" s="1"/>
      <c r="S680" s="1"/>
      <c r="T680" s="1"/>
      <c r="U680" s="1"/>
      <c r="V680" s="1"/>
      <c r="W680" s="1"/>
      <c r="X680" s="1"/>
      <c r="Y680" s="1"/>
      <c r="Z680" s="1"/>
      <c r="AA680" s="1"/>
      <c r="AB680" s="1"/>
      <c r="AC680" s="1"/>
      <c r="AD680" s="1"/>
      <c r="AE680" s="1"/>
      <c r="AF680" s="1"/>
      <c r="AG680" s="1"/>
      <c r="AH680" s="1"/>
      <c r="AI680" s="1"/>
      <c r="AJ680" s="1"/>
      <c r="AK680" s="1"/>
    </row>
    <row r="681" spans="1:37" ht="14.25" customHeight="1">
      <c r="A681" s="1"/>
      <c r="B681" s="1"/>
      <c r="C681" s="1"/>
      <c r="D681" s="1"/>
      <c r="E681" s="1"/>
      <c r="F681" s="1"/>
      <c r="G681" s="1"/>
      <c r="H681" s="1"/>
      <c r="I681" s="1"/>
      <c r="J681" s="1"/>
      <c r="K681" s="1"/>
      <c r="L681" s="1"/>
      <c r="M681" s="1"/>
      <c r="N681" s="1"/>
      <c r="O681" s="1"/>
      <c r="P681" s="229"/>
      <c r="Q681" s="1"/>
      <c r="R681" s="1"/>
      <c r="S681" s="1"/>
      <c r="T681" s="1"/>
      <c r="U681" s="1"/>
      <c r="V681" s="1"/>
      <c r="W681" s="1"/>
      <c r="X681" s="1"/>
      <c r="Y681" s="1"/>
      <c r="Z681" s="1"/>
      <c r="AA681" s="1"/>
      <c r="AB681" s="1"/>
      <c r="AC681" s="1"/>
      <c r="AD681" s="1"/>
      <c r="AE681" s="1"/>
      <c r="AF681" s="1"/>
      <c r="AG681" s="1"/>
      <c r="AH681" s="1"/>
      <c r="AI681" s="1"/>
      <c r="AJ681" s="1"/>
      <c r="AK681" s="1"/>
    </row>
    <row r="682" spans="1:37" ht="14.25" customHeight="1">
      <c r="A682" s="1"/>
      <c r="B682" s="1"/>
      <c r="C682" s="1"/>
      <c r="D682" s="1"/>
      <c r="E682" s="1"/>
      <c r="F682" s="1"/>
      <c r="G682" s="1"/>
      <c r="H682" s="1"/>
      <c r="I682" s="1"/>
      <c r="J682" s="1"/>
      <c r="K682" s="1"/>
      <c r="L682" s="1"/>
      <c r="M682" s="1"/>
      <c r="N682" s="1"/>
      <c r="O682" s="1"/>
      <c r="P682" s="229"/>
      <c r="Q682" s="1"/>
      <c r="R682" s="1"/>
      <c r="S682" s="1"/>
      <c r="T682" s="1"/>
      <c r="U682" s="1"/>
      <c r="V682" s="1"/>
      <c r="W682" s="1"/>
      <c r="X682" s="1"/>
      <c r="Y682" s="1"/>
      <c r="Z682" s="1"/>
      <c r="AA682" s="1"/>
      <c r="AB682" s="1"/>
      <c r="AC682" s="1"/>
      <c r="AD682" s="1"/>
      <c r="AE682" s="1"/>
      <c r="AF682" s="1"/>
      <c r="AG682" s="1"/>
      <c r="AH682" s="1"/>
      <c r="AI682" s="1"/>
      <c r="AJ682" s="1"/>
      <c r="AK682" s="1"/>
    </row>
    <row r="683" spans="1:37" ht="14.25" customHeight="1">
      <c r="A683" s="1"/>
      <c r="B683" s="1"/>
      <c r="C683" s="1"/>
      <c r="D683" s="1"/>
      <c r="E683" s="1"/>
      <c r="F683" s="1"/>
      <c r="G683" s="1"/>
      <c r="H683" s="1"/>
      <c r="I683" s="1"/>
      <c r="J683" s="1"/>
      <c r="K683" s="1"/>
      <c r="L683" s="1"/>
      <c r="M683" s="1"/>
      <c r="N683" s="1"/>
      <c r="O683" s="1"/>
      <c r="P683" s="229"/>
      <c r="Q683" s="1"/>
      <c r="R683" s="1"/>
      <c r="S683" s="1"/>
      <c r="T683" s="1"/>
      <c r="U683" s="1"/>
      <c r="V683" s="1"/>
      <c r="W683" s="1"/>
      <c r="X683" s="1"/>
      <c r="Y683" s="1"/>
      <c r="Z683" s="1"/>
      <c r="AA683" s="1"/>
      <c r="AB683" s="1"/>
      <c r="AC683" s="1"/>
      <c r="AD683" s="1"/>
      <c r="AE683" s="1"/>
      <c r="AF683" s="1"/>
      <c r="AG683" s="1"/>
      <c r="AH683" s="1"/>
      <c r="AI683" s="1"/>
      <c r="AJ683" s="1"/>
      <c r="AK683" s="1"/>
    </row>
    <row r="684" spans="1:37" ht="14.25" customHeight="1">
      <c r="A684" s="1"/>
      <c r="B684" s="1"/>
      <c r="C684" s="1"/>
      <c r="D684" s="1"/>
      <c r="E684" s="1"/>
      <c r="F684" s="1"/>
      <c r="G684" s="1"/>
      <c r="H684" s="1"/>
      <c r="I684" s="1"/>
      <c r="J684" s="1"/>
      <c r="K684" s="1"/>
      <c r="L684" s="1"/>
      <c r="M684" s="1"/>
      <c r="N684" s="1"/>
      <c r="O684" s="1"/>
      <c r="P684" s="229"/>
      <c r="Q684" s="1"/>
      <c r="R684" s="1"/>
      <c r="S684" s="1"/>
      <c r="T684" s="1"/>
      <c r="U684" s="1"/>
      <c r="V684" s="1"/>
      <c r="W684" s="1"/>
      <c r="X684" s="1"/>
      <c r="Y684" s="1"/>
      <c r="Z684" s="1"/>
      <c r="AA684" s="1"/>
      <c r="AB684" s="1"/>
      <c r="AC684" s="1"/>
      <c r="AD684" s="1"/>
      <c r="AE684" s="1"/>
      <c r="AF684" s="1"/>
      <c r="AG684" s="1"/>
      <c r="AH684" s="1"/>
      <c r="AI684" s="1"/>
      <c r="AJ684" s="1"/>
      <c r="AK684" s="1"/>
    </row>
    <row r="685" spans="1:37" ht="14.25" customHeight="1">
      <c r="A685" s="1"/>
      <c r="B685" s="1"/>
      <c r="C685" s="1"/>
      <c r="D685" s="1"/>
      <c r="E685" s="1"/>
      <c r="F685" s="1"/>
      <c r="G685" s="1"/>
      <c r="H685" s="1"/>
      <c r="I685" s="1"/>
      <c r="J685" s="1"/>
      <c r="K685" s="1"/>
      <c r="L685" s="1"/>
      <c r="M685" s="1"/>
      <c r="N685" s="1"/>
      <c r="O685" s="1"/>
      <c r="P685" s="229"/>
      <c r="Q685" s="1"/>
      <c r="R685" s="1"/>
      <c r="S685" s="1"/>
      <c r="T685" s="1"/>
      <c r="U685" s="1"/>
      <c r="V685" s="1"/>
      <c r="W685" s="1"/>
      <c r="X685" s="1"/>
      <c r="Y685" s="1"/>
      <c r="Z685" s="1"/>
      <c r="AA685" s="1"/>
      <c r="AB685" s="1"/>
      <c r="AC685" s="1"/>
      <c r="AD685" s="1"/>
      <c r="AE685" s="1"/>
      <c r="AF685" s="1"/>
      <c r="AG685" s="1"/>
      <c r="AH685" s="1"/>
      <c r="AI685" s="1"/>
      <c r="AJ685" s="1"/>
      <c r="AK685" s="1"/>
    </row>
    <row r="686" spans="1:37" ht="14.25" customHeight="1">
      <c r="A686" s="1"/>
      <c r="B686" s="1"/>
      <c r="C686" s="1"/>
      <c r="D686" s="1"/>
      <c r="E686" s="1"/>
      <c r="F686" s="1"/>
      <c r="G686" s="1"/>
      <c r="H686" s="1"/>
      <c r="I686" s="1"/>
      <c r="J686" s="1"/>
      <c r="K686" s="1"/>
      <c r="L686" s="1"/>
      <c r="M686" s="1"/>
      <c r="N686" s="1"/>
      <c r="O686" s="1"/>
      <c r="P686" s="229"/>
      <c r="Q686" s="1"/>
      <c r="R686" s="1"/>
      <c r="S686" s="1"/>
      <c r="T686" s="1"/>
      <c r="U686" s="1"/>
      <c r="V686" s="1"/>
      <c r="W686" s="1"/>
      <c r="X686" s="1"/>
      <c r="Y686" s="1"/>
      <c r="Z686" s="1"/>
      <c r="AA686" s="1"/>
      <c r="AB686" s="1"/>
      <c r="AC686" s="1"/>
      <c r="AD686" s="1"/>
      <c r="AE686" s="1"/>
      <c r="AF686" s="1"/>
      <c r="AG686" s="1"/>
      <c r="AH686" s="1"/>
      <c r="AI686" s="1"/>
      <c r="AJ686" s="1"/>
      <c r="AK686" s="1"/>
    </row>
    <row r="687" spans="1:37" ht="14.25" customHeight="1">
      <c r="A687" s="1"/>
      <c r="B687" s="1"/>
      <c r="C687" s="1"/>
      <c r="D687" s="1"/>
      <c r="E687" s="1"/>
      <c r="F687" s="1"/>
      <c r="G687" s="1"/>
      <c r="H687" s="1"/>
      <c r="I687" s="1"/>
      <c r="J687" s="1"/>
      <c r="K687" s="1"/>
      <c r="L687" s="1"/>
      <c r="M687" s="1"/>
      <c r="N687" s="1"/>
      <c r="O687" s="1"/>
      <c r="P687" s="229"/>
      <c r="Q687" s="1"/>
      <c r="R687" s="1"/>
      <c r="S687" s="1"/>
      <c r="T687" s="1"/>
      <c r="U687" s="1"/>
      <c r="V687" s="1"/>
      <c r="W687" s="1"/>
      <c r="X687" s="1"/>
      <c r="Y687" s="1"/>
      <c r="Z687" s="1"/>
      <c r="AA687" s="1"/>
      <c r="AB687" s="1"/>
      <c r="AC687" s="1"/>
      <c r="AD687" s="1"/>
      <c r="AE687" s="1"/>
      <c r="AF687" s="1"/>
      <c r="AG687" s="1"/>
      <c r="AH687" s="1"/>
      <c r="AI687" s="1"/>
      <c r="AJ687" s="1"/>
      <c r="AK687" s="1"/>
    </row>
    <row r="688" spans="1:37" ht="14.25" customHeight="1">
      <c r="A688" s="1"/>
      <c r="B688" s="1"/>
      <c r="C688" s="1"/>
      <c r="D688" s="1"/>
      <c r="E688" s="1"/>
      <c r="F688" s="1"/>
      <c r="G688" s="1"/>
      <c r="H688" s="1"/>
      <c r="I688" s="1"/>
      <c r="J688" s="1"/>
      <c r="K688" s="1"/>
      <c r="L688" s="1"/>
      <c r="M688" s="1"/>
      <c r="N688" s="1"/>
      <c r="O688" s="1"/>
      <c r="P688" s="229"/>
      <c r="Q688" s="1"/>
      <c r="R688" s="1"/>
      <c r="S688" s="1"/>
      <c r="T688" s="1"/>
      <c r="U688" s="1"/>
      <c r="V688" s="1"/>
      <c r="W688" s="1"/>
      <c r="X688" s="1"/>
      <c r="Y688" s="1"/>
      <c r="Z688" s="1"/>
      <c r="AA688" s="1"/>
      <c r="AB688" s="1"/>
      <c r="AC688" s="1"/>
      <c r="AD688" s="1"/>
      <c r="AE688" s="1"/>
      <c r="AF688" s="1"/>
      <c r="AG688" s="1"/>
      <c r="AH688" s="1"/>
      <c r="AI688" s="1"/>
      <c r="AJ688" s="1"/>
      <c r="AK688" s="1"/>
    </row>
    <row r="689" spans="1:37" ht="14.25" customHeight="1">
      <c r="A689" s="1"/>
      <c r="B689" s="1"/>
      <c r="C689" s="1"/>
      <c r="D689" s="1"/>
      <c r="E689" s="1"/>
      <c r="F689" s="1"/>
      <c r="G689" s="1"/>
      <c r="H689" s="1"/>
      <c r="I689" s="1"/>
      <c r="J689" s="1"/>
      <c r="K689" s="1"/>
      <c r="L689" s="1"/>
      <c r="M689" s="1"/>
      <c r="N689" s="1"/>
      <c r="O689" s="1"/>
      <c r="P689" s="229"/>
      <c r="Q689" s="1"/>
      <c r="R689" s="1"/>
      <c r="S689" s="1"/>
      <c r="T689" s="1"/>
      <c r="U689" s="1"/>
      <c r="V689" s="1"/>
      <c r="W689" s="1"/>
      <c r="X689" s="1"/>
      <c r="Y689" s="1"/>
      <c r="Z689" s="1"/>
      <c r="AA689" s="1"/>
      <c r="AB689" s="1"/>
      <c r="AC689" s="1"/>
      <c r="AD689" s="1"/>
      <c r="AE689" s="1"/>
      <c r="AF689" s="1"/>
      <c r="AG689" s="1"/>
      <c r="AH689" s="1"/>
      <c r="AI689" s="1"/>
      <c r="AJ689" s="1"/>
      <c r="AK689" s="1"/>
    </row>
    <row r="690" spans="1:37" ht="14.25" customHeight="1">
      <c r="A690" s="1"/>
      <c r="B690" s="1"/>
      <c r="C690" s="1"/>
      <c r="D690" s="1"/>
      <c r="E690" s="1"/>
      <c r="F690" s="1"/>
      <c r="G690" s="1"/>
      <c r="H690" s="1"/>
      <c r="I690" s="1"/>
      <c r="J690" s="1"/>
      <c r="K690" s="1"/>
      <c r="L690" s="1"/>
      <c r="M690" s="1"/>
      <c r="N690" s="1"/>
      <c r="O690" s="1"/>
      <c r="P690" s="229"/>
      <c r="Q690" s="1"/>
      <c r="R690" s="1"/>
      <c r="S690" s="1"/>
      <c r="T690" s="1"/>
      <c r="U690" s="1"/>
      <c r="V690" s="1"/>
      <c r="W690" s="1"/>
      <c r="X690" s="1"/>
      <c r="Y690" s="1"/>
      <c r="Z690" s="1"/>
      <c r="AA690" s="1"/>
      <c r="AB690" s="1"/>
      <c r="AC690" s="1"/>
      <c r="AD690" s="1"/>
      <c r="AE690" s="1"/>
      <c r="AF690" s="1"/>
      <c r="AG690" s="1"/>
      <c r="AH690" s="1"/>
      <c r="AI690" s="1"/>
      <c r="AJ690" s="1"/>
      <c r="AK690" s="1"/>
    </row>
    <row r="691" spans="1:37" ht="14.25" customHeight="1">
      <c r="A691" s="1"/>
      <c r="B691" s="1"/>
      <c r="C691" s="1"/>
      <c r="D691" s="1"/>
      <c r="E691" s="1"/>
      <c r="F691" s="1"/>
      <c r="G691" s="1"/>
      <c r="H691" s="1"/>
      <c r="I691" s="1"/>
      <c r="J691" s="1"/>
      <c r="K691" s="1"/>
      <c r="L691" s="1"/>
      <c r="M691" s="1"/>
      <c r="N691" s="1"/>
      <c r="O691" s="1"/>
      <c r="P691" s="229"/>
      <c r="Q691" s="1"/>
      <c r="R691" s="1"/>
      <c r="S691" s="1"/>
      <c r="T691" s="1"/>
      <c r="U691" s="1"/>
      <c r="V691" s="1"/>
      <c r="W691" s="1"/>
      <c r="X691" s="1"/>
      <c r="Y691" s="1"/>
      <c r="Z691" s="1"/>
      <c r="AA691" s="1"/>
      <c r="AB691" s="1"/>
      <c r="AC691" s="1"/>
      <c r="AD691" s="1"/>
      <c r="AE691" s="1"/>
      <c r="AF691" s="1"/>
      <c r="AG691" s="1"/>
      <c r="AH691" s="1"/>
      <c r="AI691" s="1"/>
      <c r="AJ691" s="1"/>
      <c r="AK691" s="1"/>
    </row>
    <row r="692" spans="1:37" ht="14.25" customHeight="1">
      <c r="A692" s="1"/>
      <c r="B692" s="1"/>
      <c r="C692" s="1"/>
      <c r="D692" s="1"/>
      <c r="E692" s="1"/>
      <c r="F692" s="1"/>
      <c r="G692" s="1"/>
      <c r="H692" s="1"/>
      <c r="I692" s="1"/>
      <c r="J692" s="1"/>
      <c r="K692" s="1"/>
      <c r="L692" s="1"/>
      <c r="M692" s="1"/>
      <c r="N692" s="1"/>
      <c r="O692" s="1"/>
      <c r="P692" s="229"/>
      <c r="Q692" s="1"/>
      <c r="R692" s="1"/>
      <c r="S692" s="1"/>
      <c r="T692" s="1"/>
      <c r="U692" s="1"/>
      <c r="V692" s="1"/>
      <c r="W692" s="1"/>
      <c r="X692" s="1"/>
      <c r="Y692" s="1"/>
      <c r="Z692" s="1"/>
      <c r="AA692" s="1"/>
      <c r="AB692" s="1"/>
      <c r="AC692" s="1"/>
      <c r="AD692" s="1"/>
      <c r="AE692" s="1"/>
      <c r="AF692" s="1"/>
      <c r="AG692" s="1"/>
      <c r="AH692" s="1"/>
      <c r="AI692" s="1"/>
      <c r="AJ692" s="1"/>
      <c r="AK692" s="1"/>
    </row>
    <row r="693" spans="1:37" ht="14.25" customHeight="1">
      <c r="A693" s="1"/>
      <c r="B693" s="1"/>
      <c r="C693" s="1"/>
      <c r="D693" s="1"/>
      <c r="E693" s="1"/>
      <c r="F693" s="1"/>
      <c r="G693" s="1"/>
      <c r="H693" s="1"/>
      <c r="I693" s="1"/>
      <c r="J693" s="1"/>
      <c r="K693" s="1"/>
      <c r="L693" s="1"/>
      <c r="M693" s="1"/>
      <c r="N693" s="1"/>
      <c r="O693" s="1"/>
      <c r="P693" s="229"/>
      <c r="Q693" s="1"/>
      <c r="R693" s="1"/>
      <c r="S693" s="1"/>
      <c r="T693" s="1"/>
      <c r="U693" s="1"/>
      <c r="V693" s="1"/>
      <c r="W693" s="1"/>
      <c r="X693" s="1"/>
      <c r="Y693" s="1"/>
      <c r="Z693" s="1"/>
      <c r="AA693" s="1"/>
      <c r="AB693" s="1"/>
      <c r="AC693" s="1"/>
      <c r="AD693" s="1"/>
      <c r="AE693" s="1"/>
      <c r="AF693" s="1"/>
      <c r="AG693" s="1"/>
      <c r="AH693" s="1"/>
      <c r="AI693" s="1"/>
      <c r="AJ693" s="1"/>
      <c r="AK693" s="1"/>
    </row>
    <row r="694" spans="1:37" ht="14.25" customHeight="1">
      <c r="A694" s="1"/>
      <c r="B694" s="1"/>
      <c r="C694" s="1"/>
      <c r="D694" s="1"/>
      <c r="E694" s="1"/>
      <c r="F694" s="1"/>
      <c r="G694" s="1"/>
      <c r="H694" s="1"/>
      <c r="I694" s="1"/>
      <c r="J694" s="1"/>
      <c r="K694" s="1"/>
      <c r="L694" s="1"/>
      <c r="M694" s="1"/>
      <c r="N694" s="1"/>
      <c r="O694" s="1"/>
      <c r="P694" s="229"/>
      <c r="Q694" s="1"/>
      <c r="R694" s="1"/>
      <c r="S694" s="1"/>
      <c r="T694" s="1"/>
      <c r="U694" s="1"/>
      <c r="V694" s="1"/>
      <c r="W694" s="1"/>
      <c r="X694" s="1"/>
      <c r="Y694" s="1"/>
      <c r="Z694" s="1"/>
      <c r="AA694" s="1"/>
      <c r="AB694" s="1"/>
      <c r="AC694" s="1"/>
      <c r="AD694" s="1"/>
      <c r="AE694" s="1"/>
      <c r="AF694" s="1"/>
      <c r="AG694" s="1"/>
      <c r="AH694" s="1"/>
      <c r="AI694" s="1"/>
      <c r="AJ694" s="1"/>
      <c r="AK694" s="1"/>
    </row>
    <row r="695" spans="1:37" ht="14.25" customHeight="1">
      <c r="A695" s="1"/>
      <c r="B695" s="1"/>
      <c r="C695" s="1"/>
      <c r="D695" s="1"/>
      <c r="E695" s="1"/>
      <c r="F695" s="1"/>
      <c r="G695" s="1"/>
      <c r="H695" s="1"/>
      <c r="I695" s="1"/>
      <c r="J695" s="1"/>
      <c r="K695" s="1"/>
      <c r="L695" s="1"/>
      <c r="M695" s="1"/>
      <c r="N695" s="1"/>
      <c r="O695" s="1"/>
      <c r="P695" s="229"/>
      <c r="Q695" s="1"/>
      <c r="R695" s="1"/>
      <c r="S695" s="1"/>
      <c r="T695" s="1"/>
      <c r="U695" s="1"/>
      <c r="V695" s="1"/>
      <c r="W695" s="1"/>
      <c r="X695" s="1"/>
      <c r="Y695" s="1"/>
      <c r="Z695" s="1"/>
      <c r="AA695" s="1"/>
      <c r="AB695" s="1"/>
      <c r="AC695" s="1"/>
      <c r="AD695" s="1"/>
      <c r="AE695" s="1"/>
      <c r="AF695" s="1"/>
      <c r="AG695" s="1"/>
      <c r="AH695" s="1"/>
      <c r="AI695" s="1"/>
      <c r="AJ695" s="1"/>
      <c r="AK695" s="1"/>
    </row>
    <row r="696" spans="1:37" ht="14.25" customHeight="1">
      <c r="A696" s="1"/>
      <c r="B696" s="1"/>
      <c r="C696" s="1"/>
      <c r="D696" s="1"/>
      <c r="E696" s="1"/>
      <c r="F696" s="1"/>
      <c r="G696" s="1"/>
      <c r="H696" s="1"/>
      <c r="I696" s="1"/>
      <c r="J696" s="1"/>
      <c r="K696" s="1"/>
      <c r="L696" s="1"/>
      <c r="M696" s="1"/>
      <c r="N696" s="1"/>
      <c r="O696" s="1"/>
      <c r="P696" s="229"/>
      <c r="Q696" s="1"/>
      <c r="R696" s="1"/>
      <c r="S696" s="1"/>
      <c r="T696" s="1"/>
      <c r="U696" s="1"/>
      <c r="V696" s="1"/>
      <c r="W696" s="1"/>
      <c r="X696" s="1"/>
      <c r="Y696" s="1"/>
      <c r="Z696" s="1"/>
      <c r="AA696" s="1"/>
      <c r="AB696" s="1"/>
      <c r="AC696" s="1"/>
      <c r="AD696" s="1"/>
      <c r="AE696" s="1"/>
      <c r="AF696" s="1"/>
      <c r="AG696" s="1"/>
      <c r="AH696" s="1"/>
      <c r="AI696" s="1"/>
      <c r="AJ696" s="1"/>
      <c r="AK696" s="1"/>
    </row>
    <row r="697" spans="1:37" ht="14.25" customHeight="1">
      <c r="A697" s="1"/>
      <c r="B697" s="1"/>
      <c r="C697" s="1"/>
      <c r="D697" s="1"/>
      <c r="E697" s="1"/>
      <c r="F697" s="1"/>
      <c r="G697" s="1"/>
      <c r="H697" s="1"/>
      <c r="I697" s="1"/>
      <c r="J697" s="1"/>
      <c r="K697" s="1"/>
      <c r="L697" s="1"/>
      <c r="M697" s="1"/>
      <c r="N697" s="1"/>
      <c r="O697" s="1"/>
      <c r="P697" s="229"/>
      <c r="Q697" s="1"/>
      <c r="R697" s="1"/>
      <c r="S697" s="1"/>
      <c r="T697" s="1"/>
      <c r="U697" s="1"/>
      <c r="V697" s="1"/>
      <c r="W697" s="1"/>
      <c r="X697" s="1"/>
      <c r="Y697" s="1"/>
      <c r="Z697" s="1"/>
      <c r="AA697" s="1"/>
      <c r="AB697" s="1"/>
      <c r="AC697" s="1"/>
      <c r="AD697" s="1"/>
      <c r="AE697" s="1"/>
      <c r="AF697" s="1"/>
      <c r="AG697" s="1"/>
      <c r="AH697" s="1"/>
      <c r="AI697" s="1"/>
      <c r="AJ697" s="1"/>
      <c r="AK697" s="1"/>
    </row>
    <row r="698" spans="1:37" ht="14.25" customHeight="1">
      <c r="A698" s="1"/>
      <c r="B698" s="1"/>
      <c r="C698" s="1"/>
      <c r="D698" s="1"/>
      <c r="E698" s="1"/>
      <c r="F698" s="1"/>
      <c r="G698" s="1"/>
      <c r="H698" s="1"/>
      <c r="I698" s="1"/>
      <c r="J698" s="1"/>
      <c r="K698" s="1"/>
      <c r="L698" s="1"/>
      <c r="M698" s="1"/>
      <c r="N698" s="1"/>
      <c r="O698" s="1"/>
      <c r="P698" s="229"/>
      <c r="Q698" s="1"/>
      <c r="R698" s="1"/>
      <c r="S698" s="1"/>
      <c r="T698" s="1"/>
      <c r="U698" s="1"/>
      <c r="V698" s="1"/>
      <c r="W698" s="1"/>
      <c r="X698" s="1"/>
      <c r="Y698" s="1"/>
      <c r="Z698" s="1"/>
      <c r="AA698" s="1"/>
      <c r="AB698" s="1"/>
      <c r="AC698" s="1"/>
      <c r="AD698" s="1"/>
      <c r="AE698" s="1"/>
      <c r="AF698" s="1"/>
      <c r="AG698" s="1"/>
      <c r="AH698" s="1"/>
      <c r="AI698" s="1"/>
      <c r="AJ698" s="1"/>
      <c r="AK698" s="1"/>
    </row>
    <row r="699" spans="1:37" ht="14.25" customHeight="1">
      <c r="A699" s="1"/>
      <c r="B699" s="1"/>
      <c r="C699" s="1"/>
      <c r="D699" s="1"/>
      <c r="E699" s="1"/>
      <c r="F699" s="1"/>
      <c r="G699" s="1"/>
      <c r="H699" s="1"/>
      <c r="I699" s="1"/>
      <c r="J699" s="1"/>
      <c r="K699" s="1"/>
      <c r="L699" s="1"/>
      <c r="M699" s="1"/>
      <c r="N699" s="1"/>
      <c r="O699" s="1"/>
      <c r="P699" s="229"/>
      <c r="Q699" s="1"/>
      <c r="R699" s="1"/>
      <c r="S699" s="1"/>
      <c r="T699" s="1"/>
      <c r="U699" s="1"/>
      <c r="V699" s="1"/>
      <c r="W699" s="1"/>
      <c r="X699" s="1"/>
      <c r="Y699" s="1"/>
      <c r="Z699" s="1"/>
      <c r="AA699" s="1"/>
      <c r="AB699" s="1"/>
      <c r="AC699" s="1"/>
      <c r="AD699" s="1"/>
      <c r="AE699" s="1"/>
      <c r="AF699" s="1"/>
      <c r="AG699" s="1"/>
      <c r="AH699" s="1"/>
      <c r="AI699" s="1"/>
      <c r="AJ699" s="1"/>
      <c r="AK699" s="1"/>
    </row>
    <row r="700" spans="1:37" ht="14.25" customHeight="1">
      <c r="A700" s="1"/>
      <c r="B700" s="1"/>
      <c r="C700" s="1"/>
      <c r="D700" s="1"/>
      <c r="E700" s="1"/>
      <c r="F700" s="1"/>
      <c r="G700" s="1"/>
      <c r="H700" s="1"/>
      <c r="I700" s="1"/>
      <c r="J700" s="1"/>
      <c r="K700" s="1"/>
      <c r="L700" s="1"/>
      <c r="M700" s="1"/>
      <c r="N700" s="1"/>
      <c r="O700" s="1"/>
      <c r="P700" s="229"/>
      <c r="Q700" s="1"/>
      <c r="R700" s="1"/>
      <c r="S700" s="1"/>
      <c r="T700" s="1"/>
      <c r="U700" s="1"/>
      <c r="V700" s="1"/>
      <c r="W700" s="1"/>
      <c r="X700" s="1"/>
      <c r="Y700" s="1"/>
      <c r="Z700" s="1"/>
      <c r="AA700" s="1"/>
      <c r="AB700" s="1"/>
      <c r="AC700" s="1"/>
      <c r="AD700" s="1"/>
      <c r="AE700" s="1"/>
      <c r="AF700" s="1"/>
      <c r="AG700" s="1"/>
      <c r="AH700" s="1"/>
      <c r="AI700" s="1"/>
      <c r="AJ700" s="1"/>
      <c r="AK700" s="1"/>
    </row>
    <row r="701" spans="1:37" ht="14.25" customHeight="1">
      <c r="A701" s="1"/>
      <c r="B701" s="1"/>
      <c r="C701" s="1"/>
      <c r="D701" s="1"/>
      <c r="E701" s="1"/>
      <c r="F701" s="1"/>
      <c r="G701" s="1"/>
      <c r="H701" s="1"/>
      <c r="I701" s="1"/>
      <c r="J701" s="1"/>
      <c r="K701" s="1"/>
      <c r="L701" s="1"/>
      <c r="M701" s="1"/>
      <c r="N701" s="1"/>
      <c r="O701" s="1"/>
      <c r="P701" s="229"/>
      <c r="Q701" s="1"/>
      <c r="R701" s="1"/>
      <c r="S701" s="1"/>
      <c r="T701" s="1"/>
      <c r="U701" s="1"/>
      <c r="V701" s="1"/>
      <c r="W701" s="1"/>
      <c r="X701" s="1"/>
      <c r="Y701" s="1"/>
      <c r="Z701" s="1"/>
      <c r="AA701" s="1"/>
      <c r="AB701" s="1"/>
      <c r="AC701" s="1"/>
      <c r="AD701" s="1"/>
      <c r="AE701" s="1"/>
      <c r="AF701" s="1"/>
      <c r="AG701" s="1"/>
      <c r="AH701" s="1"/>
      <c r="AI701" s="1"/>
      <c r="AJ701" s="1"/>
      <c r="AK701" s="1"/>
    </row>
    <row r="702" spans="1:37" ht="14.25" customHeight="1">
      <c r="A702" s="1"/>
      <c r="B702" s="1"/>
      <c r="C702" s="1"/>
      <c r="D702" s="1"/>
      <c r="E702" s="1"/>
      <c r="F702" s="1"/>
      <c r="G702" s="1"/>
      <c r="H702" s="1"/>
      <c r="I702" s="1"/>
      <c r="J702" s="1"/>
      <c r="K702" s="1"/>
      <c r="L702" s="1"/>
      <c r="M702" s="1"/>
      <c r="N702" s="1"/>
      <c r="O702" s="1"/>
      <c r="P702" s="229"/>
      <c r="Q702" s="1"/>
      <c r="R702" s="1"/>
      <c r="S702" s="1"/>
      <c r="T702" s="1"/>
      <c r="U702" s="1"/>
      <c r="V702" s="1"/>
      <c r="W702" s="1"/>
      <c r="X702" s="1"/>
      <c r="Y702" s="1"/>
      <c r="Z702" s="1"/>
      <c r="AA702" s="1"/>
      <c r="AB702" s="1"/>
      <c r="AC702" s="1"/>
      <c r="AD702" s="1"/>
      <c r="AE702" s="1"/>
      <c r="AF702" s="1"/>
      <c r="AG702" s="1"/>
      <c r="AH702" s="1"/>
      <c r="AI702" s="1"/>
      <c r="AJ702" s="1"/>
      <c r="AK702" s="1"/>
    </row>
    <row r="703" spans="1:37" ht="14.25" customHeight="1">
      <c r="A703" s="1"/>
      <c r="B703" s="1"/>
      <c r="C703" s="1"/>
      <c r="D703" s="1"/>
      <c r="E703" s="1"/>
      <c r="F703" s="1"/>
      <c r="G703" s="1"/>
      <c r="H703" s="1"/>
      <c r="I703" s="1"/>
      <c r="J703" s="1"/>
      <c r="K703" s="1"/>
      <c r="L703" s="1"/>
      <c r="M703" s="1"/>
      <c r="N703" s="1"/>
      <c r="O703" s="1"/>
      <c r="P703" s="229"/>
      <c r="Q703" s="1"/>
      <c r="R703" s="1"/>
      <c r="S703" s="1"/>
      <c r="T703" s="1"/>
      <c r="U703" s="1"/>
      <c r="V703" s="1"/>
      <c r="W703" s="1"/>
      <c r="X703" s="1"/>
      <c r="Y703" s="1"/>
      <c r="Z703" s="1"/>
      <c r="AA703" s="1"/>
      <c r="AB703" s="1"/>
      <c r="AC703" s="1"/>
      <c r="AD703" s="1"/>
      <c r="AE703" s="1"/>
      <c r="AF703" s="1"/>
      <c r="AG703" s="1"/>
      <c r="AH703" s="1"/>
      <c r="AI703" s="1"/>
      <c r="AJ703" s="1"/>
      <c r="AK703" s="1"/>
    </row>
    <row r="704" spans="1:37" ht="14.25" customHeight="1">
      <c r="A704" s="1"/>
      <c r="B704" s="1"/>
      <c r="C704" s="1"/>
      <c r="D704" s="1"/>
      <c r="E704" s="1"/>
      <c r="F704" s="1"/>
      <c r="G704" s="1"/>
      <c r="H704" s="1"/>
      <c r="I704" s="1"/>
      <c r="J704" s="1"/>
      <c r="K704" s="1"/>
      <c r="L704" s="1"/>
      <c r="M704" s="1"/>
      <c r="N704" s="1"/>
      <c r="O704" s="1"/>
      <c r="P704" s="229"/>
      <c r="Q704" s="1"/>
      <c r="R704" s="1"/>
      <c r="S704" s="1"/>
      <c r="T704" s="1"/>
      <c r="U704" s="1"/>
      <c r="V704" s="1"/>
      <c r="W704" s="1"/>
      <c r="X704" s="1"/>
      <c r="Y704" s="1"/>
      <c r="Z704" s="1"/>
      <c r="AA704" s="1"/>
      <c r="AB704" s="1"/>
      <c r="AC704" s="1"/>
      <c r="AD704" s="1"/>
      <c r="AE704" s="1"/>
      <c r="AF704" s="1"/>
      <c r="AG704" s="1"/>
      <c r="AH704" s="1"/>
      <c r="AI704" s="1"/>
      <c r="AJ704" s="1"/>
      <c r="AK704" s="1"/>
    </row>
    <row r="705" spans="1:37" ht="14.25" customHeight="1">
      <c r="A705" s="1"/>
      <c r="B705" s="1"/>
      <c r="C705" s="1"/>
      <c r="D705" s="1"/>
      <c r="E705" s="1"/>
      <c r="F705" s="1"/>
      <c r="G705" s="1"/>
      <c r="H705" s="1"/>
      <c r="I705" s="1"/>
      <c r="J705" s="1"/>
      <c r="K705" s="1"/>
      <c r="L705" s="1"/>
      <c r="M705" s="1"/>
      <c r="N705" s="1"/>
      <c r="O705" s="1"/>
      <c r="P705" s="229"/>
      <c r="Q705" s="1"/>
      <c r="R705" s="1"/>
      <c r="S705" s="1"/>
      <c r="T705" s="1"/>
      <c r="U705" s="1"/>
      <c r="V705" s="1"/>
      <c r="W705" s="1"/>
      <c r="X705" s="1"/>
      <c r="Y705" s="1"/>
      <c r="Z705" s="1"/>
      <c r="AA705" s="1"/>
      <c r="AB705" s="1"/>
      <c r="AC705" s="1"/>
      <c r="AD705" s="1"/>
      <c r="AE705" s="1"/>
      <c r="AF705" s="1"/>
      <c r="AG705" s="1"/>
      <c r="AH705" s="1"/>
      <c r="AI705" s="1"/>
      <c r="AJ705" s="1"/>
      <c r="AK705" s="1"/>
    </row>
    <row r="706" spans="1:37" ht="14.25" customHeight="1">
      <c r="A706" s="1"/>
      <c r="B706" s="1"/>
      <c r="C706" s="1"/>
      <c r="D706" s="1"/>
      <c r="E706" s="1"/>
      <c r="F706" s="1"/>
      <c r="G706" s="1"/>
      <c r="H706" s="1"/>
      <c r="I706" s="1"/>
      <c r="J706" s="1"/>
      <c r="K706" s="1"/>
      <c r="L706" s="1"/>
      <c r="M706" s="1"/>
      <c r="N706" s="1"/>
      <c r="O706" s="1"/>
      <c r="P706" s="229"/>
      <c r="Q706" s="1"/>
      <c r="R706" s="1"/>
      <c r="S706" s="1"/>
      <c r="T706" s="1"/>
      <c r="U706" s="1"/>
      <c r="V706" s="1"/>
      <c r="W706" s="1"/>
      <c r="X706" s="1"/>
      <c r="Y706" s="1"/>
      <c r="Z706" s="1"/>
      <c r="AA706" s="1"/>
      <c r="AB706" s="1"/>
      <c r="AC706" s="1"/>
      <c r="AD706" s="1"/>
      <c r="AE706" s="1"/>
      <c r="AF706" s="1"/>
      <c r="AG706" s="1"/>
      <c r="AH706" s="1"/>
      <c r="AI706" s="1"/>
      <c r="AJ706" s="1"/>
      <c r="AK706" s="1"/>
    </row>
    <row r="707" spans="1:37" ht="14.25" customHeight="1">
      <c r="A707" s="1"/>
      <c r="B707" s="1"/>
      <c r="C707" s="1"/>
      <c r="D707" s="1"/>
      <c r="E707" s="1"/>
      <c r="F707" s="1"/>
      <c r="G707" s="1"/>
      <c r="H707" s="1"/>
      <c r="I707" s="1"/>
      <c r="J707" s="1"/>
      <c r="K707" s="1"/>
      <c r="L707" s="1"/>
      <c r="M707" s="1"/>
      <c r="N707" s="1"/>
      <c r="O707" s="1"/>
      <c r="P707" s="229"/>
      <c r="Q707" s="1"/>
      <c r="R707" s="1"/>
      <c r="S707" s="1"/>
      <c r="T707" s="1"/>
      <c r="U707" s="1"/>
      <c r="V707" s="1"/>
      <c r="W707" s="1"/>
      <c r="X707" s="1"/>
      <c r="Y707" s="1"/>
      <c r="Z707" s="1"/>
      <c r="AA707" s="1"/>
      <c r="AB707" s="1"/>
      <c r="AC707" s="1"/>
      <c r="AD707" s="1"/>
      <c r="AE707" s="1"/>
      <c r="AF707" s="1"/>
      <c r="AG707" s="1"/>
      <c r="AH707" s="1"/>
      <c r="AI707" s="1"/>
      <c r="AJ707" s="1"/>
      <c r="AK707" s="1"/>
    </row>
    <row r="708" spans="1:37" ht="14.25" customHeight="1">
      <c r="A708" s="1"/>
      <c r="B708" s="1"/>
      <c r="C708" s="1"/>
      <c r="D708" s="1"/>
      <c r="E708" s="1"/>
      <c r="F708" s="1"/>
      <c r="G708" s="1"/>
      <c r="H708" s="1"/>
      <c r="I708" s="1"/>
      <c r="J708" s="1"/>
      <c r="K708" s="1"/>
      <c r="L708" s="1"/>
      <c r="M708" s="1"/>
      <c r="N708" s="1"/>
      <c r="O708" s="1"/>
      <c r="P708" s="229"/>
      <c r="Q708" s="1"/>
      <c r="R708" s="1"/>
      <c r="S708" s="1"/>
      <c r="T708" s="1"/>
      <c r="U708" s="1"/>
      <c r="V708" s="1"/>
      <c r="W708" s="1"/>
      <c r="X708" s="1"/>
      <c r="Y708" s="1"/>
      <c r="Z708" s="1"/>
      <c r="AA708" s="1"/>
      <c r="AB708" s="1"/>
      <c r="AC708" s="1"/>
      <c r="AD708" s="1"/>
      <c r="AE708" s="1"/>
      <c r="AF708" s="1"/>
      <c r="AG708" s="1"/>
      <c r="AH708" s="1"/>
      <c r="AI708" s="1"/>
      <c r="AJ708" s="1"/>
      <c r="AK708" s="1"/>
    </row>
    <row r="709" spans="1:37" ht="14.25" customHeight="1">
      <c r="A709" s="1"/>
      <c r="B709" s="1"/>
      <c r="C709" s="1"/>
      <c r="D709" s="1"/>
      <c r="E709" s="1"/>
      <c r="F709" s="1"/>
      <c r="G709" s="1"/>
      <c r="H709" s="1"/>
      <c r="I709" s="1"/>
      <c r="J709" s="1"/>
      <c r="K709" s="1"/>
      <c r="L709" s="1"/>
      <c r="M709" s="1"/>
      <c r="N709" s="1"/>
      <c r="O709" s="1"/>
      <c r="P709" s="229"/>
      <c r="Q709" s="1"/>
      <c r="R709" s="1"/>
      <c r="S709" s="1"/>
      <c r="T709" s="1"/>
      <c r="U709" s="1"/>
      <c r="V709" s="1"/>
      <c r="W709" s="1"/>
      <c r="X709" s="1"/>
      <c r="Y709" s="1"/>
      <c r="Z709" s="1"/>
      <c r="AA709" s="1"/>
      <c r="AB709" s="1"/>
      <c r="AC709" s="1"/>
      <c r="AD709" s="1"/>
      <c r="AE709" s="1"/>
      <c r="AF709" s="1"/>
      <c r="AG709" s="1"/>
      <c r="AH709" s="1"/>
      <c r="AI709" s="1"/>
      <c r="AJ709" s="1"/>
      <c r="AK709" s="1"/>
    </row>
    <row r="710" spans="1:37" ht="14.25" customHeight="1">
      <c r="A710" s="1"/>
      <c r="B710" s="1"/>
      <c r="C710" s="1"/>
      <c r="D710" s="1"/>
      <c r="E710" s="1"/>
      <c r="F710" s="1"/>
      <c r="G710" s="1"/>
      <c r="H710" s="1"/>
      <c r="I710" s="1"/>
      <c r="J710" s="1"/>
      <c r="K710" s="1"/>
      <c r="L710" s="1"/>
      <c r="M710" s="1"/>
      <c r="N710" s="1"/>
      <c r="O710" s="1"/>
      <c r="P710" s="229"/>
      <c r="Q710" s="1"/>
      <c r="R710" s="1"/>
      <c r="S710" s="1"/>
      <c r="T710" s="1"/>
      <c r="U710" s="1"/>
      <c r="V710" s="1"/>
      <c r="W710" s="1"/>
      <c r="X710" s="1"/>
      <c r="Y710" s="1"/>
      <c r="Z710" s="1"/>
      <c r="AA710" s="1"/>
      <c r="AB710" s="1"/>
      <c r="AC710" s="1"/>
      <c r="AD710" s="1"/>
      <c r="AE710" s="1"/>
      <c r="AF710" s="1"/>
      <c r="AG710" s="1"/>
      <c r="AH710" s="1"/>
      <c r="AI710" s="1"/>
      <c r="AJ710" s="1"/>
      <c r="AK710" s="1"/>
    </row>
    <row r="711" spans="1:37" ht="14.25" customHeight="1">
      <c r="A711" s="1"/>
      <c r="B711" s="1"/>
      <c r="C711" s="1"/>
      <c r="D711" s="1"/>
      <c r="E711" s="1"/>
      <c r="F711" s="1"/>
      <c r="G711" s="1"/>
      <c r="H711" s="1"/>
      <c r="I711" s="1"/>
      <c r="J711" s="1"/>
      <c r="K711" s="1"/>
      <c r="L711" s="1"/>
      <c r="M711" s="1"/>
      <c r="N711" s="1"/>
      <c r="O711" s="1"/>
      <c r="P711" s="229"/>
      <c r="Q711" s="1"/>
      <c r="R711" s="1"/>
      <c r="S711" s="1"/>
      <c r="T711" s="1"/>
      <c r="U711" s="1"/>
      <c r="V711" s="1"/>
      <c r="W711" s="1"/>
      <c r="X711" s="1"/>
      <c r="Y711" s="1"/>
      <c r="Z711" s="1"/>
      <c r="AA711" s="1"/>
      <c r="AB711" s="1"/>
      <c r="AC711" s="1"/>
      <c r="AD711" s="1"/>
      <c r="AE711" s="1"/>
      <c r="AF711" s="1"/>
      <c r="AG711" s="1"/>
      <c r="AH711" s="1"/>
      <c r="AI711" s="1"/>
      <c r="AJ711" s="1"/>
      <c r="AK711" s="1"/>
    </row>
    <row r="712" spans="1:37" ht="14.25" customHeight="1">
      <c r="A712" s="1"/>
      <c r="B712" s="1"/>
      <c r="C712" s="1"/>
      <c r="D712" s="1"/>
      <c r="E712" s="1"/>
      <c r="F712" s="1"/>
      <c r="G712" s="1"/>
      <c r="H712" s="1"/>
      <c r="I712" s="1"/>
      <c r="J712" s="1"/>
      <c r="K712" s="1"/>
      <c r="L712" s="1"/>
      <c r="M712" s="1"/>
      <c r="N712" s="1"/>
      <c r="O712" s="1"/>
      <c r="P712" s="229"/>
      <c r="Q712" s="1"/>
      <c r="R712" s="1"/>
      <c r="S712" s="1"/>
      <c r="T712" s="1"/>
      <c r="U712" s="1"/>
      <c r="V712" s="1"/>
      <c r="W712" s="1"/>
      <c r="X712" s="1"/>
      <c r="Y712" s="1"/>
      <c r="Z712" s="1"/>
      <c r="AA712" s="1"/>
      <c r="AB712" s="1"/>
      <c r="AC712" s="1"/>
      <c r="AD712" s="1"/>
      <c r="AE712" s="1"/>
      <c r="AF712" s="1"/>
      <c r="AG712" s="1"/>
      <c r="AH712" s="1"/>
      <c r="AI712" s="1"/>
      <c r="AJ712" s="1"/>
      <c r="AK712" s="1"/>
    </row>
    <row r="713" spans="1:37" ht="14.25" customHeight="1">
      <c r="A713" s="1"/>
      <c r="B713" s="1"/>
      <c r="C713" s="1"/>
      <c r="D713" s="1"/>
      <c r="E713" s="1"/>
      <c r="F713" s="1"/>
      <c r="G713" s="1"/>
      <c r="H713" s="1"/>
      <c r="I713" s="1"/>
      <c r="J713" s="1"/>
      <c r="K713" s="1"/>
      <c r="L713" s="1"/>
      <c r="M713" s="1"/>
      <c r="N713" s="1"/>
      <c r="O713" s="1"/>
      <c r="P713" s="229"/>
      <c r="Q713" s="1"/>
      <c r="R713" s="1"/>
      <c r="S713" s="1"/>
      <c r="T713" s="1"/>
      <c r="U713" s="1"/>
      <c r="V713" s="1"/>
      <c r="W713" s="1"/>
      <c r="X713" s="1"/>
      <c r="Y713" s="1"/>
      <c r="Z713" s="1"/>
      <c r="AA713" s="1"/>
      <c r="AB713" s="1"/>
      <c r="AC713" s="1"/>
      <c r="AD713" s="1"/>
      <c r="AE713" s="1"/>
      <c r="AF713" s="1"/>
      <c r="AG713" s="1"/>
      <c r="AH713" s="1"/>
      <c r="AI713" s="1"/>
      <c r="AJ713" s="1"/>
      <c r="AK713" s="1"/>
    </row>
    <row r="714" spans="1:37" ht="14.25" customHeight="1">
      <c r="A714" s="1"/>
      <c r="B714" s="1"/>
      <c r="C714" s="1"/>
      <c r="D714" s="1"/>
      <c r="E714" s="1"/>
      <c r="F714" s="1"/>
      <c r="G714" s="1"/>
      <c r="H714" s="1"/>
      <c r="I714" s="1"/>
      <c r="J714" s="1"/>
      <c r="K714" s="1"/>
      <c r="L714" s="1"/>
      <c r="M714" s="1"/>
      <c r="N714" s="1"/>
      <c r="O714" s="1"/>
      <c r="P714" s="229"/>
      <c r="Q714" s="1"/>
      <c r="R714" s="1"/>
      <c r="S714" s="1"/>
      <c r="T714" s="1"/>
      <c r="U714" s="1"/>
      <c r="V714" s="1"/>
      <c r="W714" s="1"/>
      <c r="X714" s="1"/>
      <c r="Y714" s="1"/>
      <c r="Z714" s="1"/>
      <c r="AA714" s="1"/>
      <c r="AB714" s="1"/>
      <c r="AC714" s="1"/>
      <c r="AD714" s="1"/>
      <c r="AE714" s="1"/>
      <c r="AF714" s="1"/>
      <c r="AG714" s="1"/>
      <c r="AH714" s="1"/>
      <c r="AI714" s="1"/>
      <c r="AJ714" s="1"/>
      <c r="AK714" s="1"/>
    </row>
    <row r="715" spans="1:37" ht="14.25" customHeight="1">
      <c r="A715" s="1"/>
      <c r="B715" s="1"/>
      <c r="C715" s="1"/>
      <c r="D715" s="1"/>
      <c r="E715" s="1"/>
      <c r="F715" s="1"/>
      <c r="G715" s="1"/>
      <c r="H715" s="1"/>
      <c r="I715" s="1"/>
      <c r="J715" s="1"/>
      <c r="K715" s="1"/>
      <c r="L715" s="1"/>
      <c r="M715" s="1"/>
      <c r="N715" s="1"/>
      <c r="O715" s="1"/>
      <c r="P715" s="229"/>
      <c r="Q715" s="1"/>
      <c r="R715" s="1"/>
      <c r="S715" s="1"/>
      <c r="T715" s="1"/>
      <c r="U715" s="1"/>
      <c r="V715" s="1"/>
      <c r="W715" s="1"/>
      <c r="X715" s="1"/>
      <c r="Y715" s="1"/>
      <c r="Z715" s="1"/>
      <c r="AA715" s="1"/>
      <c r="AB715" s="1"/>
      <c r="AC715" s="1"/>
      <c r="AD715" s="1"/>
      <c r="AE715" s="1"/>
      <c r="AF715" s="1"/>
      <c r="AG715" s="1"/>
      <c r="AH715" s="1"/>
      <c r="AI715" s="1"/>
      <c r="AJ715" s="1"/>
      <c r="AK715" s="1"/>
    </row>
    <row r="716" spans="1:37" ht="14.25" customHeight="1">
      <c r="A716" s="1"/>
      <c r="B716" s="1"/>
      <c r="C716" s="1"/>
      <c r="D716" s="1"/>
      <c r="E716" s="1"/>
      <c r="F716" s="1"/>
      <c r="G716" s="1"/>
      <c r="H716" s="1"/>
      <c r="I716" s="1"/>
      <c r="J716" s="1"/>
      <c r="K716" s="1"/>
      <c r="L716" s="1"/>
      <c r="M716" s="1"/>
      <c r="N716" s="1"/>
      <c r="O716" s="1"/>
      <c r="P716" s="229"/>
      <c r="Q716" s="1"/>
      <c r="R716" s="1"/>
      <c r="S716" s="1"/>
      <c r="T716" s="1"/>
      <c r="U716" s="1"/>
      <c r="V716" s="1"/>
      <c r="W716" s="1"/>
      <c r="X716" s="1"/>
      <c r="Y716" s="1"/>
      <c r="Z716" s="1"/>
      <c r="AA716" s="1"/>
      <c r="AB716" s="1"/>
      <c r="AC716" s="1"/>
      <c r="AD716" s="1"/>
      <c r="AE716" s="1"/>
      <c r="AF716" s="1"/>
      <c r="AG716" s="1"/>
      <c r="AH716" s="1"/>
      <c r="AI716" s="1"/>
      <c r="AJ716" s="1"/>
      <c r="AK716" s="1"/>
    </row>
    <row r="717" spans="1:37" ht="14.25" customHeight="1">
      <c r="A717" s="1"/>
      <c r="B717" s="1"/>
      <c r="C717" s="1"/>
      <c r="D717" s="1"/>
      <c r="E717" s="1"/>
      <c r="F717" s="1"/>
      <c r="G717" s="1"/>
      <c r="H717" s="1"/>
      <c r="I717" s="1"/>
      <c r="J717" s="1"/>
      <c r="K717" s="1"/>
      <c r="L717" s="1"/>
      <c r="M717" s="1"/>
      <c r="N717" s="1"/>
      <c r="O717" s="1"/>
      <c r="P717" s="229"/>
      <c r="Q717" s="1"/>
      <c r="R717" s="1"/>
      <c r="S717" s="1"/>
      <c r="T717" s="1"/>
      <c r="U717" s="1"/>
      <c r="V717" s="1"/>
      <c r="W717" s="1"/>
      <c r="X717" s="1"/>
      <c r="Y717" s="1"/>
      <c r="Z717" s="1"/>
      <c r="AA717" s="1"/>
      <c r="AB717" s="1"/>
      <c r="AC717" s="1"/>
      <c r="AD717" s="1"/>
      <c r="AE717" s="1"/>
      <c r="AF717" s="1"/>
      <c r="AG717" s="1"/>
      <c r="AH717" s="1"/>
      <c r="AI717" s="1"/>
      <c r="AJ717" s="1"/>
      <c r="AK717" s="1"/>
    </row>
    <row r="718" spans="1:37" ht="14.25" customHeight="1">
      <c r="A718" s="1"/>
      <c r="B718" s="1"/>
      <c r="C718" s="1"/>
      <c r="D718" s="1"/>
      <c r="E718" s="1"/>
      <c r="F718" s="1"/>
      <c r="G718" s="1"/>
      <c r="H718" s="1"/>
      <c r="I718" s="1"/>
      <c r="J718" s="1"/>
      <c r="K718" s="1"/>
      <c r="L718" s="1"/>
      <c r="M718" s="1"/>
      <c r="N718" s="1"/>
      <c r="O718" s="1"/>
      <c r="P718" s="229"/>
      <c r="Q718" s="1"/>
      <c r="R718" s="1"/>
      <c r="S718" s="1"/>
      <c r="T718" s="1"/>
      <c r="U718" s="1"/>
      <c r="V718" s="1"/>
      <c r="W718" s="1"/>
      <c r="X718" s="1"/>
      <c r="Y718" s="1"/>
      <c r="Z718" s="1"/>
      <c r="AA718" s="1"/>
      <c r="AB718" s="1"/>
      <c r="AC718" s="1"/>
      <c r="AD718" s="1"/>
      <c r="AE718" s="1"/>
      <c r="AF718" s="1"/>
      <c r="AG718" s="1"/>
      <c r="AH718" s="1"/>
      <c r="AI718" s="1"/>
      <c r="AJ718" s="1"/>
      <c r="AK718" s="1"/>
    </row>
    <row r="719" spans="1:37" ht="14.25" customHeight="1">
      <c r="A719" s="1"/>
      <c r="B719" s="1"/>
      <c r="C719" s="1"/>
      <c r="D719" s="1"/>
      <c r="E719" s="1"/>
      <c r="F719" s="1"/>
      <c r="G719" s="1"/>
      <c r="H719" s="1"/>
      <c r="I719" s="1"/>
      <c r="J719" s="1"/>
      <c r="K719" s="1"/>
      <c r="L719" s="1"/>
      <c r="M719" s="1"/>
      <c r="N719" s="1"/>
      <c r="O719" s="1"/>
      <c r="P719" s="229"/>
      <c r="Q719" s="1"/>
      <c r="R719" s="1"/>
      <c r="S719" s="1"/>
      <c r="T719" s="1"/>
      <c r="U719" s="1"/>
      <c r="V719" s="1"/>
      <c r="W719" s="1"/>
      <c r="X719" s="1"/>
      <c r="Y719" s="1"/>
      <c r="Z719" s="1"/>
      <c r="AA719" s="1"/>
      <c r="AB719" s="1"/>
      <c r="AC719" s="1"/>
      <c r="AD719" s="1"/>
      <c r="AE719" s="1"/>
      <c r="AF719" s="1"/>
      <c r="AG719" s="1"/>
      <c r="AH719" s="1"/>
      <c r="AI719" s="1"/>
      <c r="AJ719" s="1"/>
      <c r="AK719" s="1"/>
    </row>
    <row r="720" spans="1:37" ht="14.25" customHeight="1">
      <c r="A720" s="1"/>
      <c r="B720" s="1"/>
      <c r="C720" s="1"/>
      <c r="D720" s="1"/>
      <c r="E720" s="1"/>
      <c r="F720" s="1"/>
      <c r="G720" s="1"/>
      <c r="H720" s="1"/>
      <c r="I720" s="1"/>
      <c r="J720" s="1"/>
      <c r="K720" s="1"/>
      <c r="L720" s="1"/>
      <c r="M720" s="1"/>
      <c r="N720" s="1"/>
      <c r="O720" s="1"/>
      <c r="P720" s="229"/>
      <c r="Q720" s="1"/>
      <c r="R720" s="1"/>
      <c r="S720" s="1"/>
      <c r="T720" s="1"/>
      <c r="U720" s="1"/>
      <c r="V720" s="1"/>
      <c r="W720" s="1"/>
      <c r="X720" s="1"/>
      <c r="Y720" s="1"/>
      <c r="Z720" s="1"/>
      <c r="AA720" s="1"/>
      <c r="AB720" s="1"/>
      <c r="AC720" s="1"/>
      <c r="AD720" s="1"/>
      <c r="AE720" s="1"/>
      <c r="AF720" s="1"/>
      <c r="AG720" s="1"/>
      <c r="AH720" s="1"/>
      <c r="AI720" s="1"/>
      <c r="AJ720" s="1"/>
      <c r="AK720" s="1"/>
    </row>
    <row r="721" spans="1:37" ht="14.25" customHeight="1">
      <c r="A721" s="1"/>
      <c r="B721" s="1"/>
      <c r="C721" s="1"/>
      <c r="D721" s="1"/>
      <c r="E721" s="1"/>
      <c r="F721" s="1"/>
      <c r="G721" s="1"/>
      <c r="H721" s="1"/>
      <c r="I721" s="1"/>
      <c r="J721" s="1"/>
      <c r="K721" s="1"/>
      <c r="L721" s="1"/>
      <c r="M721" s="1"/>
      <c r="N721" s="1"/>
      <c r="O721" s="1"/>
      <c r="P721" s="229"/>
      <c r="Q721" s="1"/>
      <c r="R721" s="1"/>
      <c r="S721" s="1"/>
      <c r="T721" s="1"/>
      <c r="U721" s="1"/>
      <c r="V721" s="1"/>
      <c r="W721" s="1"/>
      <c r="X721" s="1"/>
      <c r="Y721" s="1"/>
      <c r="Z721" s="1"/>
      <c r="AA721" s="1"/>
      <c r="AB721" s="1"/>
      <c r="AC721" s="1"/>
      <c r="AD721" s="1"/>
      <c r="AE721" s="1"/>
      <c r="AF721" s="1"/>
      <c r="AG721" s="1"/>
      <c r="AH721" s="1"/>
      <c r="AI721" s="1"/>
      <c r="AJ721" s="1"/>
      <c r="AK721" s="1"/>
    </row>
    <row r="722" spans="1:37" ht="14.25" customHeight="1">
      <c r="A722" s="1"/>
      <c r="B722" s="1"/>
      <c r="C722" s="1"/>
      <c r="D722" s="1"/>
      <c r="E722" s="1"/>
      <c r="F722" s="1"/>
      <c r="G722" s="1"/>
      <c r="H722" s="1"/>
      <c r="I722" s="1"/>
      <c r="J722" s="1"/>
      <c r="K722" s="1"/>
      <c r="L722" s="1"/>
      <c r="M722" s="1"/>
      <c r="N722" s="1"/>
      <c r="O722" s="1"/>
      <c r="P722" s="229"/>
      <c r="Q722" s="1"/>
      <c r="R722" s="1"/>
      <c r="S722" s="1"/>
      <c r="T722" s="1"/>
      <c r="U722" s="1"/>
      <c r="V722" s="1"/>
      <c r="W722" s="1"/>
      <c r="X722" s="1"/>
      <c r="Y722" s="1"/>
      <c r="Z722" s="1"/>
      <c r="AA722" s="1"/>
      <c r="AB722" s="1"/>
      <c r="AC722" s="1"/>
      <c r="AD722" s="1"/>
      <c r="AE722" s="1"/>
      <c r="AF722" s="1"/>
      <c r="AG722" s="1"/>
      <c r="AH722" s="1"/>
      <c r="AI722" s="1"/>
      <c r="AJ722" s="1"/>
      <c r="AK722" s="1"/>
    </row>
    <row r="723" spans="1:37" ht="14.25" customHeight="1">
      <c r="A723" s="1"/>
      <c r="B723" s="1"/>
      <c r="C723" s="1"/>
      <c r="D723" s="1"/>
      <c r="E723" s="1"/>
      <c r="F723" s="1"/>
      <c r="G723" s="1"/>
      <c r="H723" s="1"/>
      <c r="I723" s="1"/>
      <c r="J723" s="1"/>
      <c r="K723" s="1"/>
      <c r="L723" s="1"/>
      <c r="M723" s="1"/>
      <c r="N723" s="1"/>
      <c r="O723" s="1"/>
      <c r="P723" s="229"/>
      <c r="Q723" s="1"/>
      <c r="R723" s="1"/>
      <c r="S723" s="1"/>
      <c r="T723" s="1"/>
      <c r="U723" s="1"/>
      <c r="V723" s="1"/>
      <c r="W723" s="1"/>
      <c r="X723" s="1"/>
      <c r="Y723" s="1"/>
      <c r="Z723" s="1"/>
      <c r="AA723" s="1"/>
      <c r="AB723" s="1"/>
      <c r="AC723" s="1"/>
      <c r="AD723" s="1"/>
      <c r="AE723" s="1"/>
      <c r="AF723" s="1"/>
      <c r="AG723" s="1"/>
      <c r="AH723" s="1"/>
      <c r="AI723" s="1"/>
      <c r="AJ723" s="1"/>
      <c r="AK723" s="1"/>
    </row>
    <row r="724" spans="1:37" ht="14.25" customHeight="1">
      <c r="A724" s="1"/>
      <c r="B724" s="1"/>
      <c r="C724" s="1"/>
      <c r="D724" s="1"/>
      <c r="E724" s="1"/>
      <c r="F724" s="1"/>
      <c r="G724" s="1"/>
      <c r="H724" s="1"/>
      <c r="I724" s="1"/>
      <c r="J724" s="1"/>
      <c r="K724" s="1"/>
      <c r="L724" s="1"/>
      <c r="M724" s="1"/>
      <c r="N724" s="1"/>
      <c r="O724" s="1"/>
      <c r="P724" s="229"/>
      <c r="Q724" s="1"/>
      <c r="R724" s="1"/>
      <c r="S724" s="1"/>
      <c r="T724" s="1"/>
      <c r="U724" s="1"/>
      <c r="V724" s="1"/>
      <c r="W724" s="1"/>
      <c r="X724" s="1"/>
      <c r="Y724" s="1"/>
      <c r="Z724" s="1"/>
      <c r="AA724" s="1"/>
      <c r="AB724" s="1"/>
      <c r="AC724" s="1"/>
      <c r="AD724" s="1"/>
      <c r="AE724" s="1"/>
      <c r="AF724" s="1"/>
      <c r="AG724" s="1"/>
      <c r="AH724" s="1"/>
      <c r="AI724" s="1"/>
      <c r="AJ724" s="1"/>
      <c r="AK724" s="1"/>
    </row>
    <row r="725" spans="1:37" ht="14.25" customHeight="1">
      <c r="A725" s="1"/>
      <c r="B725" s="1"/>
      <c r="C725" s="1"/>
      <c r="D725" s="1"/>
      <c r="E725" s="1"/>
      <c r="F725" s="1"/>
      <c r="G725" s="1"/>
      <c r="H725" s="1"/>
      <c r="I725" s="1"/>
      <c r="J725" s="1"/>
      <c r="K725" s="1"/>
      <c r="L725" s="1"/>
      <c r="M725" s="1"/>
      <c r="N725" s="1"/>
      <c r="O725" s="1"/>
      <c r="P725" s="229"/>
      <c r="Q725" s="1"/>
      <c r="R725" s="1"/>
      <c r="S725" s="1"/>
      <c r="T725" s="1"/>
      <c r="U725" s="1"/>
      <c r="V725" s="1"/>
      <c r="W725" s="1"/>
      <c r="X725" s="1"/>
      <c r="Y725" s="1"/>
      <c r="Z725" s="1"/>
      <c r="AA725" s="1"/>
      <c r="AB725" s="1"/>
      <c r="AC725" s="1"/>
      <c r="AD725" s="1"/>
      <c r="AE725" s="1"/>
      <c r="AF725" s="1"/>
      <c r="AG725" s="1"/>
      <c r="AH725" s="1"/>
      <c r="AI725" s="1"/>
      <c r="AJ725" s="1"/>
      <c r="AK725" s="1"/>
    </row>
    <row r="726" spans="1:37" ht="14.25" customHeight="1">
      <c r="A726" s="1"/>
      <c r="B726" s="1"/>
      <c r="C726" s="1"/>
      <c r="D726" s="1"/>
      <c r="E726" s="1"/>
      <c r="F726" s="1"/>
      <c r="G726" s="1"/>
      <c r="H726" s="1"/>
      <c r="I726" s="1"/>
      <c r="J726" s="1"/>
      <c r="K726" s="1"/>
      <c r="L726" s="1"/>
      <c r="M726" s="1"/>
      <c r="N726" s="1"/>
      <c r="O726" s="1"/>
      <c r="P726" s="229"/>
      <c r="Q726" s="1"/>
      <c r="R726" s="1"/>
      <c r="S726" s="1"/>
      <c r="T726" s="1"/>
      <c r="U726" s="1"/>
      <c r="V726" s="1"/>
      <c r="W726" s="1"/>
      <c r="X726" s="1"/>
      <c r="Y726" s="1"/>
      <c r="Z726" s="1"/>
      <c r="AA726" s="1"/>
      <c r="AB726" s="1"/>
      <c r="AC726" s="1"/>
      <c r="AD726" s="1"/>
      <c r="AE726" s="1"/>
      <c r="AF726" s="1"/>
      <c r="AG726" s="1"/>
      <c r="AH726" s="1"/>
      <c r="AI726" s="1"/>
      <c r="AJ726" s="1"/>
      <c r="AK726" s="1"/>
    </row>
    <row r="727" spans="1:37" ht="14.25" customHeight="1">
      <c r="A727" s="1"/>
      <c r="B727" s="1"/>
      <c r="C727" s="1"/>
      <c r="D727" s="1"/>
      <c r="E727" s="1"/>
      <c r="F727" s="1"/>
      <c r="G727" s="1"/>
      <c r="H727" s="1"/>
      <c r="I727" s="1"/>
      <c r="J727" s="1"/>
      <c r="K727" s="1"/>
      <c r="L727" s="1"/>
      <c r="M727" s="1"/>
      <c r="N727" s="1"/>
      <c r="O727" s="1"/>
      <c r="P727" s="229"/>
      <c r="Q727" s="1"/>
      <c r="R727" s="1"/>
      <c r="S727" s="1"/>
      <c r="T727" s="1"/>
      <c r="U727" s="1"/>
      <c r="V727" s="1"/>
      <c r="W727" s="1"/>
      <c r="X727" s="1"/>
      <c r="Y727" s="1"/>
      <c r="Z727" s="1"/>
      <c r="AA727" s="1"/>
      <c r="AB727" s="1"/>
      <c r="AC727" s="1"/>
      <c r="AD727" s="1"/>
      <c r="AE727" s="1"/>
      <c r="AF727" s="1"/>
      <c r="AG727" s="1"/>
      <c r="AH727" s="1"/>
      <c r="AI727" s="1"/>
      <c r="AJ727" s="1"/>
      <c r="AK727" s="1"/>
    </row>
    <row r="728" spans="1:37" ht="14.25" customHeight="1">
      <c r="A728" s="1"/>
      <c r="B728" s="1"/>
      <c r="C728" s="1"/>
      <c r="D728" s="1"/>
      <c r="E728" s="1"/>
      <c r="F728" s="1"/>
      <c r="G728" s="1"/>
      <c r="H728" s="1"/>
      <c r="I728" s="1"/>
      <c r="J728" s="1"/>
      <c r="K728" s="1"/>
      <c r="L728" s="1"/>
      <c r="M728" s="1"/>
      <c r="N728" s="1"/>
      <c r="O728" s="1"/>
      <c r="P728" s="229"/>
      <c r="Q728" s="1"/>
      <c r="R728" s="1"/>
      <c r="S728" s="1"/>
      <c r="T728" s="1"/>
      <c r="U728" s="1"/>
      <c r="V728" s="1"/>
      <c r="W728" s="1"/>
      <c r="X728" s="1"/>
      <c r="Y728" s="1"/>
      <c r="Z728" s="1"/>
      <c r="AA728" s="1"/>
      <c r="AB728" s="1"/>
      <c r="AC728" s="1"/>
      <c r="AD728" s="1"/>
      <c r="AE728" s="1"/>
      <c r="AF728" s="1"/>
      <c r="AG728" s="1"/>
      <c r="AH728" s="1"/>
      <c r="AI728" s="1"/>
      <c r="AJ728" s="1"/>
      <c r="AK728" s="1"/>
    </row>
    <row r="729" spans="1:37" ht="14.25" customHeight="1">
      <c r="A729" s="1"/>
      <c r="B729" s="1"/>
      <c r="C729" s="1"/>
      <c r="D729" s="1"/>
      <c r="E729" s="1"/>
      <c r="F729" s="1"/>
      <c r="G729" s="1"/>
      <c r="H729" s="1"/>
      <c r="I729" s="1"/>
      <c r="J729" s="1"/>
      <c r="K729" s="1"/>
      <c r="L729" s="1"/>
      <c r="M729" s="1"/>
      <c r="N729" s="1"/>
      <c r="O729" s="1"/>
      <c r="P729" s="229"/>
      <c r="Q729" s="1"/>
      <c r="R729" s="1"/>
      <c r="S729" s="1"/>
      <c r="T729" s="1"/>
      <c r="U729" s="1"/>
      <c r="V729" s="1"/>
      <c r="W729" s="1"/>
      <c r="X729" s="1"/>
      <c r="Y729" s="1"/>
      <c r="Z729" s="1"/>
      <c r="AA729" s="1"/>
      <c r="AB729" s="1"/>
      <c r="AC729" s="1"/>
      <c r="AD729" s="1"/>
      <c r="AE729" s="1"/>
      <c r="AF729" s="1"/>
      <c r="AG729" s="1"/>
      <c r="AH729" s="1"/>
      <c r="AI729" s="1"/>
      <c r="AJ729" s="1"/>
      <c r="AK729" s="1"/>
    </row>
    <row r="730" spans="1:37" ht="14.25" customHeight="1">
      <c r="A730" s="1"/>
      <c r="B730" s="1"/>
      <c r="C730" s="1"/>
      <c r="D730" s="1"/>
      <c r="E730" s="1"/>
      <c r="F730" s="1"/>
      <c r="G730" s="1"/>
      <c r="H730" s="1"/>
      <c r="I730" s="1"/>
      <c r="J730" s="1"/>
      <c r="K730" s="1"/>
      <c r="L730" s="1"/>
      <c r="M730" s="1"/>
      <c r="N730" s="1"/>
      <c r="O730" s="1"/>
      <c r="P730" s="229"/>
      <c r="Q730" s="1"/>
      <c r="R730" s="1"/>
      <c r="S730" s="1"/>
      <c r="T730" s="1"/>
      <c r="U730" s="1"/>
      <c r="V730" s="1"/>
      <c r="W730" s="1"/>
      <c r="X730" s="1"/>
      <c r="Y730" s="1"/>
      <c r="Z730" s="1"/>
      <c r="AA730" s="1"/>
      <c r="AB730" s="1"/>
      <c r="AC730" s="1"/>
      <c r="AD730" s="1"/>
      <c r="AE730" s="1"/>
      <c r="AF730" s="1"/>
      <c r="AG730" s="1"/>
      <c r="AH730" s="1"/>
      <c r="AI730" s="1"/>
      <c r="AJ730" s="1"/>
      <c r="AK730" s="1"/>
    </row>
    <row r="731" spans="1:37" ht="14.25" customHeight="1">
      <c r="A731" s="1"/>
      <c r="B731" s="1"/>
      <c r="C731" s="1"/>
      <c r="D731" s="1"/>
      <c r="E731" s="1"/>
      <c r="F731" s="1"/>
      <c r="G731" s="1"/>
      <c r="H731" s="1"/>
      <c r="I731" s="1"/>
      <c r="J731" s="1"/>
      <c r="K731" s="1"/>
      <c r="L731" s="1"/>
      <c r="M731" s="1"/>
      <c r="N731" s="1"/>
      <c r="O731" s="1"/>
      <c r="P731" s="229"/>
      <c r="Q731" s="1"/>
      <c r="R731" s="1"/>
      <c r="S731" s="1"/>
      <c r="T731" s="1"/>
      <c r="U731" s="1"/>
      <c r="V731" s="1"/>
      <c r="W731" s="1"/>
      <c r="X731" s="1"/>
      <c r="Y731" s="1"/>
      <c r="Z731" s="1"/>
      <c r="AA731" s="1"/>
      <c r="AB731" s="1"/>
      <c r="AC731" s="1"/>
      <c r="AD731" s="1"/>
      <c r="AE731" s="1"/>
      <c r="AF731" s="1"/>
      <c r="AG731" s="1"/>
      <c r="AH731" s="1"/>
      <c r="AI731" s="1"/>
      <c r="AJ731" s="1"/>
      <c r="AK731" s="1"/>
    </row>
    <row r="732" spans="1:37" ht="14.25" customHeight="1">
      <c r="A732" s="1"/>
      <c r="B732" s="1"/>
      <c r="C732" s="1"/>
      <c r="D732" s="1"/>
      <c r="E732" s="1"/>
      <c r="F732" s="1"/>
      <c r="G732" s="1"/>
      <c r="H732" s="1"/>
      <c r="I732" s="1"/>
      <c r="J732" s="1"/>
      <c r="K732" s="1"/>
      <c r="L732" s="1"/>
      <c r="M732" s="1"/>
      <c r="N732" s="1"/>
      <c r="O732" s="1"/>
      <c r="P732" s="229"/>
      <c r="Q732" s="1"/>
      <c r="R732" s="1"/>
      <c r="S732" s="1"/>
      <c r="T732" s="1"/>
      <c r="U732" s="1"/>
      <c r="V732" s="1"/>
      <c r="W732" s="1"/>
      <c r="X732" s="1"/>
      <c r="Y732" s="1"/>
      <c r="Z732" s="1"/>
      <c r="AA732" s="1"/>
      <c r="AB732" s="1"/>
      <c r="AC732" s="1"/>
      <c r="AD732" s="1"/>
      <c r="AE732" s="1"/>
      <c r="AF732" s="1"/>
      <c r="AG732" s="1"/>
      <c r="AH732" s="1"/>
      <c r="AI732" s="1"/>
      <c r="AJ732" s="1"/>
      <c r="AK732" s="1"/>
    </row>
    <row r="733" spans="1:37" ht="14.25" customHeight="1">
      <c r="A733" s="1"/>
      <c r="B733" s="1"/>
      <c r="C733" s="1"/>
      <c r="D733" s="1"/>
      <c r="E733" s="1"/>
      <c r="F733" s="1"/>
      <c r="G733" s="1"/>
      <c r="H733" s="1"/>
      <c r="I733" s="1"/>
      <c r="J733" s="1"/>
      <c r="K733" s="1"/>
      <c r="L733" s="1"/>
      <c r="M733" s="1"/>
      <c r="N733" s="1"/>
      <c r="O733" s="1"/>
      <c r="P733" s="229"/>
      <c r="Q733" s="1"/>
      <c r="R733" s="1"/>
      <c r="S733" s="1"/>
      <c r="T733" s="1"/>
      <c r="U733" s="1"/>
      <c r="V733" s="1"/>
      <c r="W733" s="1"/>
      <c r="X733" s="1"/>
      <c r="Y733" s="1"/>
      <c r="Z733" s="1"/>
      <c r="AA733" s="1"/>
      <c r="AB733" s="1"/>
      <c r="AC733" s="1"/>
      <c r="AD733" s="1"/>
      <c r="AE733" s="1"/>
      <c r="AF733" s="1"/>
      <c r="AG733" s="1"/>
      <c r="AH733" s="1"/>
      <c r="AI733" s="1"/>
      <c r="AJ733" s="1"/>
      <c r="AK733" s="1"/>
    </row>
    <row r="734" spans="1:37" ht="14.25" customHeight="1">
      <c r="A734" s="1"/>
      <c r="B734" s="1"/>
      <c r="C734" s="1"/>
      <c r="D734" s="1"/>
      <c r="E734" s="1"/>
      <c r="F734" s="1"/>
      <c r="G734" s="1"/>
      <c r="H734" s="1"/>
      <c r="I734" s="1"/>
      <c r="J734" s="1"/>
      <c r="K734" s="1"/>
      <c r="L734" s="1"/>
      <c r="M734" s="1"/>
      <c r="N734" s="1"/>
      <c r="O734" s="1"/>
      <c r="P734" s="229"/>
      <c r="Q734" s="1"/>
      <c r="R734" s="1"/>
      <c r="S734" s="1"/>
      <c r="T734" s="1"/>
      <c r="U734" s="1"/>
      <c r="V734" s="1"/>
      <c r="W734" s="1"/>
      <c r="X734" s="1"/>
      <c r="Y734" s="1"/>
      <c r="Z734" s="1"/>
      <c r="AA734" s="1"/>
      <c r="AB734" s="1"/>
      <c r="AC734" s="1"/>
      <c r="AD734" s="1"/>
      <c r="AE734" s="1"/>
      <c r="AF734" s="1"/>
      <c r="AG734" s="1"/>
      <c r="AH734" s="1"/>
      <c r="AI734" s="1"/>
      <c r="AJ734" s="1"/>
      <c r="AK734" s="1"/>
    </row>
    <row r="735" spans="1:37" ht="14.25" customHeight="1">
      <c r="A735" s="1"/>
      <c r="B735" s="1"/>
      <c r="C735" s="1"/>
      <c r="D735" s="1"/>
      <c r="E735" s="1"/>
      <c r="F735" s="1"/>
      <c r="G735" s="1"/>
      <c r="H735" s="1"/>
      <c r="I735" s="1"/>
      <c r="J735" s="1"/>
      <c r="K735" s="1"/>
      <c r="L735" s="1"/>
      <c r="M735" s="1"/>
      <c r="N735" s="1"/>
      <c r="O735" s="1"/>
      <c r="P735" s="229"/>
      <c r="Q735" s="1"/>
      <c r="R735" s="1"/>
      <c r="S735" s="1"/>
      <c r="T735" s="1"/>
      <c r="U735" s="1"/>
      <c r="V735" s="1"/>
      <c r="W735" s="1"/>
      <c r="X735" s="1"/>
      <c r="Y735" s="1"/>
      <c r="Z735" s="1"/>
      <c r="AA735" s="1"/>
      <c r="AB735" s="1"/>
      <c r="AC735" s="1"/>
      <c r="AD735" s="1"/>
      <c r="AE735" s="1"/>
      <c r="AF735" s="1"/>
      <c r="AG735" s="1"/>
      <c r="AH735" s="1"/>
      <c r="AI735" s="1"/>
      <c r="AJ735" s="1"/>
      <c r="AK735" s="1"/>
    </row>
    <row r="736" spans="1:37" ht="14.25" customHeight="1">
      <c r="A736" s="1"/>
      <c r="B736" s="1"/>
      <c r="C736" s="1"/>
      <c r="D736" s="1"/>
      <c r="E736" s="1"/>
      <c r="F736" s="1"/>
      <c r="G736" s="1"/>
      <c r="H736" s="1"/>
      <c r="I736" s="1"/>
      <c r="J736" s="1"/>
      <c r="K736" s="1"/>
      <c r="L736" s="1"/>
      <c r="M736" s="1"/>
      <c r="N736" s="1"/>
      <c r="O736" s="1"/>
      <c r="P736" s="229"/>
      <c r="Q736" s="1"/>
      <c r="R736" s="1"/>
      <c r="S736" s="1"/>
      <c r="T736" s="1"/>
      <c r="U736" s="1"/>
      <c r="V736" s="1"/>
      <c r="W736" s="1"/>
      <c r="X736" s="1"/>
      <c r="Y736" s="1"/>
      <c r="Z736" s="1"/>
      <c r="AA736" s="1"/>
      <c r="AB736" s="1"/>
      <c r="AC736" s="1"/>
      <c r="AD736" s="1"/>
      <c r="AE736" s="1"/>
      <c r="AF736" s="1"/>
      <c r="AG736" s="1"/>
      <c r="AH736" s="1"/>
      <c r="AI736" s="1"/>
      <c r="AJ736" s="1"/>
      <c r="AK736" s="1"/>
    </row>
    <row r="737" spans="1:37" ht="14.25" customHeight="1">
      <c r="A737" s="1"/>
      <c r="B737" s="1"/>
      <c r="C737" s="1"/>
      <c r="D737" s="1"/>
      <c r="E737" s="1"/>
      <c r="F737" s="1"/>
      <c r="G737" s="1"/>
      <c r="H737" s="1"/>
      <c r="I737" s="1"/>
      <c r="J737" s="1"/>
      <c r="K737" s="1"/>
      <c r="L737" s="1"/>
      <c r="M737" s="1"/>
      <c r="N737" s="1"/>
      <c r="O737" s="1"/>
      <c r="P737" s="229"/>
      <c r="Q737" s="1"/>
      <c r="R737" s="1"/>
      <c r="S737" s="1"/>
      <c r="T737" s="1"/>
      <c r="U737" s="1"/>
      <c r="V737" s="1"/>
      <c r="W737" s="1"/>
      <c r="X737" s="1"/>
      <c r="Y737" s="1"/>
      <c r="Z737" s="1"/>
      <c r="AA737" s="1"/>
      <c r="AB737" s="1"/>
      <c r="AC737" s="1"/>
      <c r="AD737" s="1"/>
      <c r="AE737" s="1"/>
      <c r="AF737" s="1"/>
      <c r="AG737" s="1"/>
      <c r="AH737" s="1"/>
      <c r="AI737" s="1"/>
      <c r="AJ737" s="1"/>
      <c r="AK737" s="1"/>
    </row>
    <row r="738" spans="1:37" ht="14.25" customHeight="1">
      <c r="A738" s="1"/>
      <c r="B738" s="1"/>
      <c r="C738" s="1"/>
      <c r="D738" s="1"/>
      <c r="E738" s="1"/>
      <c r="F738" s="1"/>
      <c r="G738" s="1"/>
      <c r="H738" s="1"/>
      <c r="I738" s="1"/>
      <c r="J738" s="1"/>
      <c r="K738" s="1"/>
      <c r="L738" s="1"/>
      <c r="M738" s="1"/>
      <c r="N738" s="1"/>
      <c r="O738" s="1"/>
      <c r="P738" s="229"/>
      <c r="Q738" s="1"/>
      <c r="R738" s="1"/>
      <c r="S738" s="1"/>
      <c r="T738" s="1"/>
      <c r="U738" s="1"/>
      <c r="V738" s="1"/>
      <c r="W738" s="1"/>
      <c r="X738" s="1"/>
      <c r="Y738" s="1"/>
      <c r="Z738" s="1"/>
      <c r="AA738" s="1"/>
      <c r="AB738" s="1"/>
      <c r="AC738" s="1"/>
      <c r="AD738" s="1"/>
      <c r="AE738" s="1"/>
      <c r="AF738" s="1"/>
      <c r="AG738" s="1"/>
      <c r="AH738" s="1"/>
      <c r="AI738" s="1"/>
      <c r="AJ738" s="1"/>
      <c r="AK738" s="1"/>
    </row>
    <row r="739" spans="1:37" ht="14.25" customHeight="1">
      <c r="A739" s="1"/>
      <c r="B739" s="1"/>
      <c r="C739" s="1"/>
      <c r="D739" s="1"/>
      <c r="E739" s="1"/>
      <c r="F739" s="1"/>
      <c r="G739" s="1"/>
      <c r="H739" s="1"/>
      <c r="I739" s="1"/>
      <c r="J739" s="1"/>
      <c r="K739" s="1"/>
      <c r="L739" s="1"/>
      <c r="M739" s="1"/>
      <c r="N739" s="1"/>
      <c r="O739" s="1"/>
      <c r="P739" s="229"/>
      <c r="Q739" s="1"/>
      <c r="R739" s="1"/>
      <c r="S739" s="1"/>
      <c r="T739" s="1"/>
      <c r="U739" s="1"/>
      <c r="V739" s="1"/>
      <c r="W739" s="1"/>
      <c r="X739" s="1"/>
      <c r="Y739" s="1"/>
      <c r="Z739" s="1"/>
      <c r="AA739" s="1"/>
      <c r="AB739" s="1"/>
      <c r="AC739" s="1"/>
      <c r="AD739" s="1"/>
      <c r="AE739" s="1"/>
      <c r="AF739" s="1"/>
      <c r="AG739" s="1"/>
      <c r="AH739" s="1"/>
      <c r="AI739" s="1"/>
      <c r="AJ739" s="1"/>
      <c r="AK739" s="1"/>
    </row>
    <row r="740" spans="1:37" ht="14.25" customHeight="1">
      <c r="A740" s="1"/>
      <c r="B740" s="1"/>
      <c r="C740" s="1"/>
      <c r="D740" s="1"/>
      <c r="E740" s="1"/>
      <c r="F740" s="1"/>
      <c r="G740" s="1"/>
      <c r="H740" s="1"/>
      <c r="I740" s="1"/>
      <c r="J740" s="1"/>
      <c r="K740" s="1"/>
      <c r="L740" s="1"/>
      <c r="M740" s="1"/>
      <c r="N740" s="1"/>
      <c r="O740" s="1"/>
      <c r="P740" s="229"/>
      <c r="Q740" s="1"/>
      <c r="R740" s="1"/>
      <c r="S740" s="1"/>
      <c r="T740" s="1"/>
      <c r="U740" s="1"/>
      <c r="V740" s="1"/>
      <c r="W740" s="1"/>
      <c r="X740" s="1"/>
      <c r="Y740" s="1"/>
      <c r="Z740" s="1"/>
      <c r="AA740" s="1"/>
      <c r="AB740" s="1"/>
      <c r="AC740" s="1"/>
      <c r="AD740" s="1"/>
      <c r="AE740" s="1"/>
      <c r="AF740" s="1"/>
      <c r="AG740" s="1"/>
      <c r="AH740" s="1"/>
      <c r="AI740" s="1"/>
      <c r="AJ740" s="1"/>
      <c r="AK740" s="1"/>
    </row>
    <row r="741" spans="1:37" ht="14.25" customHeight="1">
      <c r="A741" s="1"/>
      <c r="B741" s="1"/>
      <c r="C741" s="1"/>
      <c r="D741" s="1"/>
      <c r="E741" s="1"/>
      <c r="F741" s="1"/>
      <c r="G741" s="1"/>
      <c r="H741" s="1"/>
      <c r="I741" s="1"/>
      <c r="J741" s="1"/>
      <c r="K741" s="1"/>
      <c r="L741" s="1"/>
      <c r="M741" s="1"/>
      <c r="N741" s="1"/>
      <c r="O741" s="1"/>
      <c r="P741" s="229"/>
      <c r="Q741" s="1"/>
      <c r="R741" s="1"/>
      <c r="S741" s="1"/>
      <c r="T741" s="1"/>
      <c r="U741" s="1"/>
      <c r="V741" s="1"/>
      <c r="W741" s="1"/>
      <c r="X741" s="1"/>
      <c r="Y741" s="1"/>
      <c r="Z741" s="1"/>
      <c r="AA741" s="1"/>
      <c r="AB741" s="1"/>
      <c r="AC741" s="1"/>
      <c r="AD741" s="1"/>
      <c r="AE741" s="1"/>
      <c r="AF741" s="1"/>
      <c r="AG741" s="1"/>
      <c r="AH741" s="1"/>
      <c r="AI741" s="1"/>
      <c r="AJ741" s="1"/>
      <c r="AK741" s="1"/>
    </row>
    <row r="742" spans="1:37" ht="14.25" customHeight="1">
      <c r="A742" s="1"/>
      <c r="B742" s="1"/>
      <c r="C742" s="1"/>
      <c r="D742" s="1"/>
      <c r="E742" s="1"/>
      <c r="F742" s="1"/>
      <c r="G742" s="1"/>
      <c r="H742" s="1"/>
      <c r="I742" s="1"/>
      <c r="J742" s="1"/>
      <c r="K742" s="1"/>
      <c r="L742" s="1"/>
      <c r="M742" s="1"/>
      <c r="N742" s="1"/>
      <c r="O742" s="1"/>
      <c r="P742" s="229"/>
      <c r="Q742" s="1"/>
      <c r="R742" s="1"/>
      <c r="S742" s="1"/>
      <c r="T742" s="1"/>
      <c r="U742" s="1"/>
      <c r="V742" s="1"/>
      <c r="W742" s="1"/>
      <c r="X742" s="1"/>
      <c r="Y742" s="1"/>
      <c r="Z742" s="1"/>
      <c r="AA742" s="1"/>
      <c r="AB742" s="1"/>
      <c r="AC742" s="1"/>
      <c r="AD742" s="1"/>
      <c r="AE742" s="1"/>
      <c r="AF742" s="1"/>
      <c r="AG742" s="1"/>
      <c r="AH742" s="1"/>
      <c r="AI742" s="1"/>
      <c r="AJ742" s="1"/>
      <c r="AK742" s="1"/>
    </row>
    <row r="743" spans="1:37" ht="14.25" customHeight="1">
      <c r="A743" s="1"/>
      <c r="B743" s="1"/>
      <c r="C743" s="1"/>
      <c r="D743" s="1"/>
      <c r="E743" s="1"/>
      <c r="F743" s="1"/>
      <c r="G743" s="1"/>
      <c r="H743" s="1"/>
      <c r="I743" s="1"/>
      <c r="J743" s="1"/>
      <c r="K743" s="1"/>
      <c r="L743" s="1"/>
      <c r="M743" s="1"/>
      <c r="N743" s="1"/>
      <c r="O743" s="1"/>
      <c r="P743" s="229"/>
      <c r="Q743" s="1"/>
      <c r="R743" s="1"/>
      <c r="S743" s="1"/>
      <c r="T743" s="1"/>
      <c r="U743" s="1"/>
      <c r="V743" s="1"/>
      <c r="W743" s="1"/>
      <c r="X743" s="1"/>
      <c r="Y743" s="1"/>
      <c r="Z743" s="1"/>
      <c r="AA743" s="1"/>
      <c r="AB743" s="1"/>
      <c r="AC743" s="1"/>
      <c r="AD743" s="1"/>
      <c r="AE743" s="1"/>
      <c r="AF743" s="1"/>
      <c r="AG743" s="1"/>
      <c r="AH743" s="1"/>
      <c r="AI743" s="1"/>
      <c r="AJ743" s="1"/>
      <c r="AK743" s="1"/>
    </row>
    <row r="744" spans="1:37" ht="14.25" customHeight="1">
      <c r="A744" s="1"/>
      <c r="B744" s="1"/>
      <c r="C744" s="1"/>
      <c r="D744" s="1"/>
      <c r="E744" s="1"/>
      <c r="F744" s="1"/>
      <c r="G744" s="1"/>
      <c r="H744" s="1"/>
      <c r="I744" s="1"/>
      <c r="J744" s="1"/>
      <c r="K744" s="1"/>
      <c r="L744" s="1"/>
      <c r="M744" s="1"/>
      <c r="N744" s="1"/>
      <c r="O744" s="1"/>
      <c r="P744" s="229"/>
      <c r="Q744" s="1"/>
      <c r="R744" s="1"/>
      <c r="S744" s="1"/>
      <c r="T744" s="1"/>
      <c r="U744" s="1"/>
      <c r="V744" s="1"/>
      <c r="W744" s="1"/>
      <c r="X744" s="1"/>
      <c r="Y744" s="1"/>
      <c r="Z744" s="1"/>
      <c r="AA744" s="1"/>
      <c r="AB744" s="1"/>
      <c r="AC744" s="1"/>
      <c r="AD744" s="1"/>
      <c r="AE744" s="1"/>
      <c r="AF744" s="1"/>
      <c r="AG744" s="1"/>
      <c r="AH744" s="1"/>
      <c r="AI744" s="1"/>
      <c r="AJ744" s="1"/>
      <c r="AK744" s="1"/>
    </row>
    <row r="745" spans="1:37" ht="14.25" customHeight="1">
      <c r="A745" s="1"/>
      <c r="B745" s="1"/>
      <c r="C745" s="1"/>
      <c r="D745" s="1"/>
      <c r="E745" s="1"/>
      <c r="F745" s="1"/>
      <c r="G745" s="1"/>
      <c r="H745" s="1"/>
      <c r="I745" s="1"/>
      <c r="J745" s="1"/>
      <c r="K745" s="1"/>
      <c r="L745" s="1"/>
      <c r="M745" s="1"/>
      <c r="N745" s="1"/>
      <c r="O745" s="1"/>
      <c r="P745" s="229"/>
      <c r="Q745" s="1"/>
      <c r="R745" s="1"/>
      <c r="S745" s="1"/>
      <c r="T745" s="1"/>
      <c r="U745" s="1"/>
      <c r="V745" s="1"/>
      <c r="W745" s="1"/>
      <c r="X745" s="1"/>
      <c r="Y745" s="1"/>
      <c r="Z745" s="1"/>
      <c r="AA745" s="1"/>
      <c r="AB745" s="1"/>
      <c r="AC745" s="1"/>
      <c r="AD745" s="1"/>
      <c r="AE745" s="1"/>
      <c r="AF745" s="1"/>
      <c r="AG745" s="1"/>
      <c r="AH745" s="1"/>
      <c r="AI745" s="1"/>
      <c r="AJ745" s="1"/>
      <c r="AK745" s="1"/>
    </row>
    <row r="746" spans="1:37" ht="14.25" customHeight="1">
      <c r="A746" s="1"/>
      <c r="B746" s="1"/>
      <c r="C746" s="1"/>
      <c r="D746" s="1"/>
      <c r="E746" s="1"/>
      <c r="F746" s="1"/>
      <c r="G746" s="1"/>
      <c r="H746" s="1"/>
      <c r="I746" s="1"/>
      <c r="J746" s="1"/>
      <c r="K746" s="1"/>
      <c r="L746" s="1"/>
      <c r="M746" s="1"/>
      <c r="N746" s="1"/>
      <c r="O746" s="1"/>
      <c r="P746" s="229"/>
      <c r="Q746" s="1"/>
      <c r="R746" s="1"/>
      <c r="S746" s="1"/>
      <c r="T746" s="1"/>
      <c r="U746" s="1"/>
      <c r="V746" s="1"/>
      <c r="W746" s="1"/>
      <c r="X746" s="1"/>
      <c r="Y746" s="1"/>
      <c r="Z746" s="1"/>
      <c r="AA746" s="1"/>
      <c r="AB746" s="1"/>
      <c r="AC746" s="1"/>
      <c r="AD746" s="1"/>
      <c r="AE746" s="1"/>
      <c r="AF746" s="1"/>
      <c r="AG746" s="1"/>
      <c r="AH746" s="1"/>
      <c r="AI746" s="1"/>
      <c r="AJ746" s="1"/>
      <c r="AK746" s="1"/>
    </row>
    <row r="747" spans="1:37" ht="14.25" customHeight="1">
      <c r="A747" s="1"/>
      <c r="B747" s="1"/>
      <c r="C747" s="1"/>
      <c r="D747" s="1"/>
      <c r="E747" s="1"/>
      <c r="F747" s="1"/>
      <c r="G747" s="1"/>
      <c r="H747" s="1"/>
      <c r="I747" s="1"/>
      <c r="J747" s="1"/>
      <c r="K747" s="1"/>
      <c r="L747" s="1"/>
      <c r="M747" s="1"/>
      <c r="N747" s="1"/>
      <c r="O747" s="1"/>
      <c r="P747" s="229"/>
      <c r="Q747" s="1"/>
      <c r="R747" s="1"/>
      <c r="S747" s="1"/>
      <c r="T747" s="1"/>
      <c r="U747" s="1"/>
      <c r="V747" s="1"/>
      <c r="W747" s="1"/>
      <c r="X747" s="1"/>
      <c r="Y747" s="1"/>
      <c r="Z747" s="1"/>
      <c r="AA747" s="1"/>
      <c r="AB747" s="1"/>
      <c r="AC747" s="1"/>
      <c r="AD747" s="1"/>
      <c r="AE747" s="1"/>
      <c r="AF747" s="1"/>
      <c r="AG747" s="1"/>
      <c r="AH747" s="1"/>
      <c r="AI747" s="1"/>
      <c r="AJ747" s="1"/>
      <c r="AK747" s="1"/>
    </row>
    <row r="748" spans="1:37" ht="14.25" customHeight="1">
      <c r="A748" s="1"/>
      <c r="B748" s="1"/>
      <c r="C748" s="1"/>
      <c r="D748" s="1"/>
      <c r="E748" s="1"/>
      <c r="F748" s="1"/>
      <c r="G748" s="1"/>
      <c r="H748" s="1"/>
      <c r="I748" s="1"/>
      <c r="J748" s="1"/>
      <c r="K748" s="1"/>
      <c r="L748" s="1"/>
      <c r="M748" s="1"/>
      <c r="N748" s="1"/>
      <c r="O748" s="1"/>
      <c r="P748" s="229"/>
      <c r="Q748" s="1"/>
      <c r="R748" s="1"/>
      <c r="S748" s="1"/>
      <c r="T748" s="1"/>
      <c r="U748" s="1"/>
      <c r="V748" s="1"/>
      <c r="W748" s="1"/>
      <c r="X748" s="1"/>
      <c r="Y748" s="1"/>
      <c r="Z748" s="1"/>
      <c r="AA748" s="1"/>
      <c r="AB748" s="1"/>
      <c r="AC748" s="1"/>
      <c r="AD748" s="1"/>
      <c r="AE748" s="1"/>
      <c r="AF748" s="1"/>
      <c r="AG748" s="1"/>
      <c r="AH748" s="1"/>
      <c r="AI748" s="1"/>
      <c r="AJ748" s="1"/>
      <c r="AK748" s="1"/>
    </row>
    <row r="749" spans="1:37" ht="14.25" customHeight="1">
      <c r="A749" s="1"/>
      <c r="B749" s="1"/>
      <c r="C749" s="1"/>
      <c r="D749" s="1"/>
      <c r="E749" s="1"/>
      <c r="F749" s="1"/>
      <c r="G749" s="1"/>
      <c r="H749" s="1"/>
      <c r="I749" s="1"/>
      <c r="J749" s="1"/>
      <c r="K749" s="1"/>
      <c r="L749" s="1"/>
      <c r="M749" s="1"/>
      <c r="N749" s="1"/>
      <c r="O749" s="1"/>
      <c r="P749" s="229"/>
      <c r="Q749" s="1"/>
      <c r="R749" s="1"/>
      <c r="S749" s="1"/>
      <c r="T749" s="1"/>
      <c r="U749" s="1"/>
      <c r="V749" s="1"/>
      <c r="W749" s="1"/>
      <c r="X749" s="1"/>
      <c r="Y749" s="1"/>
      <c r="Z749" s="1"/>
      <c r="AA749" s="1"/>
      <c r="AB749" s="1"/>
      <c r="AC749" s="1"/>
      <c r="AD749" s="1"/>
      <c r="AE749" s="1"/>
      <c r="AF749" s="1"/>
      <c r="AG749" s="1"/>
      <c r="AH749" s="1"/>
      <c r="AI749" s="1"/>
      <c r="AJ749" s="1"/>
      <c r="AK749" s="1"/>
    </row>
    <row r="750" spans="1:37" ht="14.25" customHeight="1">
      <c r="A750" s="1"/>
      <c r="B750" s="1"/>
      <c r="C750" s="1"/>
      <c r="D750" s="1"/>
      <c r="E750" s="1"/>
      <c r="F750" s="1"/>
      <c r="G750" s="1"/>
      <c r="H750" s="1"/>
      <c r="I750" s="1"/>
      <c r="J750" s="1"/>
      <c r="K750" s="1"/>
      <c r="L750" s="1"/>
      <c r="M750" s="1"/>
      <c r="N750" s="1"/>
      <c r="O750" s="1"/>
      <c r="P750" s="229"/>
      <c r="Q750" s="1"/>
      <c r="R750" s="1"/>
      <c r="S750" s="1"/>
      <c r="T750" s="1"/>
      <c r="U750" s="1"/>
      <c r="V750" s="1"/>
      <c r="W750" s="1"/>
      <c r="X750" s="1"/>
      <c r="Y750" s="1"/>
      <c r="Z750" s="1"/>
      <c r="AA750" s="1"/>
      <c r="AB750" s="1"/>
      <c r="AC750" s="1"/>
      <c r="AD750" s="1"/>
      <c r="AE750" s="1"/>
      <c r="AF750" s="1"/>
      <c r="AG750" s="1"/>
      <c r="AH750" s="1"/>
      <c r="AI750" s="1"/>
      <c r="AJ750" s="1"/>
      <c r="AK750" s="1"/>
    </row>
    <row r="751" spans="1:37" ht="14.25" customHeight="1">
      <c r="A751" s="1"/>
      <c r="B751" s="1"/>
      <c r="C751" s="1"/>
      <c r="D751" s="1"/>
      <c r="E751" s="1"/>
      <c r="F751" s="1"/>
      <c r="G751" s="1"/>
      <c r="H751" s="1"/>
      <c r="I751" s="1"/>
      <c r="J751" s="1"/>
      <c r="K751" s="1"/>
      <c r="L751" s="1"/>
      <c r="M751" s="1"/>
      <c r="N751" s="1"/>
      <c r="O751" s="1"/>
      <c r="P751" s="229"/>
      <c r="Q751" s="1"/>
      <c r="R751" s="1"/>
      <c r="S751" s="1"/>
      <c r="T751" s="1"/>
      <c r="U751" s="1"/>
      <c r="V751" s="1"/>
      <c r="W751" s="1"/>
      <c r="X751" s="1"/>
      <c r="Y751" s="1"/>
      <c r="Z751" s="1"/>
      <c r="AA751" s="1"/>
      <c r="AB751" s="1"/>
      <c r="AC751" s="1"/>
      <c r="AD751" s="1"/>
      <c r="AE751" s="1"/>
      <c r="AF751" s="1"/>
      <c r="AG751" s="1"/>
      <c r="AH751" s="1"/>
      <c r="AI751" s="1"/>
      <c r="AJ751" s="1"/>
      <c r="AK751" s="1"/>
    </row>
    <row r="752" spans="1:37" ht="14.25" customHeight="1">
      <c r="A752" s="1"/>
      <c r="B752" s="1"/>
      <c r="C752" s="1"/>
      <c r="D752" s="1"/>
      <c r="E752" s="1"/>
      <c r="F752" s="1"/>
      <c r="G752" s="1"/>
      <c r="H752" s="1"/>
      <c r="I752" s="1"/>
      <c r="J752" s="1"/>
      <c r="K752" s="1"/>
      <c r="L752" s="1"/>
      <c r="M752" s="1"/>
      <c r="N752" s="1"/>
      <c r="O752" s="1"/>
      <c r="P752" s="229"/>
      <c r="Q752" s="1"/>
      <c r="R752" s="1"/>
      <c r="S752" s="1"/>
      <c r="T752" s="1"/>
      <c r="U752" s="1"/>
      <c r="V752" s="1"/>
      <c r="W752" s="1"/>
      <c r="X752" s="1"/>
      <c r="Y752" s="1"/>
      <c r="Z752" s="1"/>
      <c r="AA752" s="1"/>
      <c r="AB752" s="1"/>
      <c r="AC752" s="1"/>
      <c r="AD752" s="1"/>
      <c r="AE752" s="1"/>
      <c r="AF752" s="1"/>
      <c r="AG752" s="1"/>
      <c r="AH752" s="1"/>
      <c r="AI752" s="1"/>
      <c r="AJ752" s="1"/>
      <c r="AK752" s="1"/>
    </row>
    <row r="753" spans="1:37" ht="14.25" customHeight="1">
      <c r="A753" s="1"/>
      <c r="B753" s="1"/>
      <c r="C753" s="1"/>
      <c r="D753" s="1"/>
      <c r="E753" s="1"/>
      <c r="F753" s="1"/>
      <c r="G753" s="1"/>
      <c r="H753" s="1"/>
      <c r="I753" s="1"/>
      <c r="J753" s="1"/>
      <c r="K753" s="1"/>
      <c r="L753" s="1"/>
      <c r="M753" s="1"/>
      <c r="N753" s="1"/>
      <c r="O753" s="1"/>
      <c r="P753" s="229"/>
      <c r="Q753" s="1"/>
      <c r="R753" s="1"/>
      <c r="S753" s="1"/>
      <c r="T753" s="1"/>
      <c r="U753" s="1"/>
      <c r="V753" s="1"/>
      <c r="W753" s="1"/>
      <c r="X753" s="1"/>
      <c r="Y753" s="1"/>
      <c r="Z753" s="1"/>
      <c r="AA753" s="1"/>
      <c r="AB753" s="1"/>
      <c r="AC753" s="1"/>
      <c r="AD753" s="1"/>
      <c r="AE753" s="1"/>
      <c r="AF753" s="1"/>
      <c r="AG753" s="1"/>
      <c r="AH753" s="1"/>
      <c r="AI753" s="1"/>
      <c r="AJ753" s="1"/>
      <c r="AK753" s="1"/>
    </row>
    <row r="754" spans="1:37" ht="14.25" customHeight="1">
      <c r="A754" s="1"/>
      <c r="B754" s="1"/>
      <c r="C754" s="1"/>
      <c r="D754" s="1"/>
      <c r="E754" s="1"/>
      <c r="F754" s="1"/>
      <c r="G754" s="1"/>
      <c r="H754" s="1"/>
      <c r="I754" s="1"/>
      <c r="J754" s="1"/>
      <c r="K754" s="1"/>
      <c r="L754" s="1"/>
      <c r="M754" s="1"/>
      <c r="N754" s="1"/>
      <c r="O754" s="1"/>
      <c r="P754" s="229"/>
      <c r="Q754" s="1"/>
      <c r="R754" s="1"/>
      <c r="S754" s="1"/>
      <c r="T754" s="1"/>
      <c r="U754" s="1"/>
      <c r="V754" s="1"/>
      <c r="W754" s="1"/>
      <c r="X754" s="1"/>
      <c r="Y754" s="1"/>
      <c r="Z754" s="1"/>
      <c r="AA754" s="1"/>
      <c r="AB754" s="1"/>
      <c r="AC754" s="1"/>
      <c r="AD754" s="1"/>
      <c r="AE754" s="1"/>
      <c r="AF754" s="1"/>
      <c r="AG754" s="1"/>
      <c r="AH754" s="1"/>
      <c r="AI754" s="1"/>
      <c r="AJ754" s="1"/>
      <c r="AK754" s="1"/>
    </row>
    <row r="755" spans="1:37" ht="14.25" customHeight="1">
      <c r="A755" s="1"/>
      <c r="B755" s="1"/>
      <c r="C755" s="1"/>
      <c r="D755" s="1"/>
      <c r="E755" s="1"/>
      <c r="F755" s="1"/>
      <c r="G755" s="1"/>
      <c r="H755" s="1"/>
      <c r="I755" s="1"/>
      <c r="J755" s="1"/>
      <c r="K755" s="1"/>
      <c r="L755" s="1"/>
      <c r="M755" s="1"/>
      <c r="N755" s="1"/>
      <c r="O755" s="1"/>
      <c r="P755" s="229"/>
      <c r="Q755" s="1"/>
      <c r="R755" s="1"/>
      <c r="S755" s="1"/>
      <c r="T755" s="1"/>
      <c r="U755" s="1"/>
      <c r="V755" s="1"/>
      <c r="W755" s="1"/>
      <c r="X755" s="1"/>
      <c r="Y755" s="1"/>
      <c r="Z755" s="1"/>
      <c r="AA755" s="1"/>
      <c r="AB755" s="1"/>
      <c r="AC755" s="1"/>
      <c r="AD755" s="1"/>
      <c r="AE755" s="1"/>
      <c r="AF755" s="1"/>
      <c r="AG755" s="1"/>
      <c r="AH755" s="1"/>
      <c r="AI755" s="1"/>
      <c r="AJ755" s="1"/>
      <c r="AK755" s="1"/>
    </row>
    <row r="756" spans="1:37" ht="14.25" customHeight="1">
      <c r="A756" s="1"/>
      <c r="B756" s="1"/>
      <c r="C756" s="1"/>
      <c r="D756" s="1"/>
      <c r="E756" s="1"/>
      <c r="F756" s="1"/>
      <c r="G756" s="1"/>
      <c r="H756" s="1"/>
      <c r="I756" s="1"/>
      <c r="J756" s="1"/>
      <c r="K756" s="1"/>
      <c r="L756" s="1"/>
      <c r="M756" s="1"/>
      <c r="N756" s="1"/>
      <c r="O756" s="1"/>
      <c r="P756" s="229"/>
      <c r="Q756" s="1"/>
      <c r="R756" s="1"/>
      <c r="S756" s="1"/>
      <c r="T756" s="1"/>
      <c r="U756" s="1"/>
      <c r="V756" s="1"/>
      <c r="W756" s="1"/>
      <c r="X756" s="1"/>
      <c r="Y756" s="1"/>
      <c r="Z756" s="1"/>
      <c r="AA756" s="1"/>
      <c r="AB756" s="1"/>
      <c r="AC756" s="1"/>
      <c r="AD756" s="1"/>
      <c r="AE756" s="1"/>
      <c r="AF756" s="1"/>
      <c r="AG756" s="1"/>
      <c r="AH756" s="1"/>
      <c r="AI756" s="1"/>
      <c r="AJ756" s="1"/>
      <c r="AK756" s="1"/>
    </row>
    <row r="757" spans="1:37" ht="14.25" customHeight="1">
      <c r="A757" s="1"/>
      <c r="B757" s="1"/>
      <c r="C757" s="1"/>
      <c r="D757" s="1"/>
      <c r="E757" s="1"/>
      <c r="F757" s="1"/>
      <c r="G757" s="1"/>
      <c r="H757" s="1"/>
      <c r="I757" s="1"/>
      <c r="J757" s="1"/>
      <c r="K757" s="1"/>
      <c r="L757" s="1"/>
      <c r="M757" s="1"/>
      <c r="N757" s="1"/>
      <c r="O757" s="1"/>
      <c r="P757" s="229"/>
      <c r="Q757" s="1"/>
      <c r="R757" s="1"/>
      <c r="S757" s="1"/>
      <c r="T757" s="1"/>
      <c r="U757" s="1"/>
      <c r="V757" s="1"/>
      <c r="W757" s="1"/>
      <c r="X757" s="1"/>
      <c r="Y757" s="1"/>
      <c r="Z757" s="1"/>
      <c r="AA757" s="1"/>
      <c r="AB757" s="1"/>
      <c r="AC757" s="1"/>
      <c r="AD757" s="1"/>
      <c r="AE757" s="1"/>
      <c r="AF757" s="1"/>
      <c r="AG757" s="1"/>
      <c r="AH757" s="1"/>
      <c r="AI757" s="1"/>
      <c r="AJ757" s="1"/>
      <c r="AK757" s="1"/>
    </row>
    <row r="758" spans="1:37" ht="14.25" customHeight="1">
      <c r="A758" s="1"/>
      <c r="B758" s="1"/>
      <c r="C758" s="1"/>
      <c r="D758" s="1"/>
      <c r="E758" s="1"/>
      <c r="F758" s="1"/>
      <c r="G758" s="1"/>
      <c r="H758" s="1"/>
      <c r="I758" s="1"/>
      <c r="J758" s="1"/>
      <c r="K758" s="1"/>
      <c r="L758" s="1"/>
      <c r="M758" s="1"/>
      <c r="N758" s="1"/>
      <c r="O758" s="1"/>
      <c r="P758" s="229"/>
      <c r="Q758" s="1"/>
      <c r="R758" s="1"/>
      <c r="S758" s="1"/>
      <c r="T758" s="1"/>
      <c r="U758" s="1"/>
      <c r="V758" s="1"/>
      <c r="W758" s="1"/>
      <c r="X758" s="1"/>
      <c r="Y758" s="1"/>
      <c r="Z758" s="1"/>
      <c r="AA758" s="1"/>
      <c r="AB758" s="1"/>
      <c r="AC758" s="1"/>
      <c r="AD758" s="1"/>
      <c r="AE758" s="1"/>
      <c r="AF758" s="1"/>
      <c r="AG758" s="1"/>
      <c r="AH758" s="1"/>
      <c r="AI758" s="1"/>
      <c r="AJ758" s="1"/>
      <c r="AK758" s="1"/>
    </row>
    <row r="759" spans="1:37" ht="14.25" customHeight="1">
      <c r="A759" s="1"/>
      <c r="B759" s="1"/>
      <c r="C759" s="1"/>
      <c r="D759" s="1"/>
      <c r="E759" s="1"/>
      <c r="F759" s="1"/>
      <c r="G759" s="1"/>
      <c r="H759" s="1"/>
      <c r="I759" s="1"/>
      <c r="J759" s="1"/>
      <c r="K759" s="1"/>
      <c r="L759" s="1"/>
      <c r="M759" s="1"/>
      <c r="N759" s="1"/>
      <c r="O759" s="1"/>
      <c r="P759" s="229"/>
      <c r="Q759" s="1"/>
      <c r="R759" s="1"/>
      <c r="S759" s="1"/>
      <c r="T759" s="1"/>
      <c r="U759" s="1"/>
      <c r="V759" s="1"/>
      <c r="W759" s="1"/>
      <c r="X759" s="1"/>
      <c r="Y759" s="1"/>
      <c r="Z759" s="1"/>
      <c r="AA759" s="1"/>
      <c r="AB759" s="1"/>
      <c r="AC759" s="1"/>
      <c r="AD759" s="1"/>
      <c r="AE759" s="1"/>
      <c r="AF759" s="1"/>
      <c r="AG759" s="1"/>
      <c r="AH759" s="1"/>
      <c r="AI759" s="1"/>
      <c r="AJ759" s="1"/>
      <c r="AK759" s="1"/>
    </row>
    <row r="760" spans="1:37" ht="14.25" customHeight="1">
      <c r="A760" s="1"/>
      <c r="B760" s="1"/>
      <c r="C760" s="1"/>
      <c r="D760" s="1"/>
      <c r="E760" s="1"/>
      <c r="F760" s="1"/>
      <c r="G760" s="1"/>
      <c r="H760" s="1"/>
      <c r="I760" s="1"/>
      <c r="J760" s="1"/>
      <c r="K760" s="1"/>
      <c r="L760" s="1"/>
      <c r="M760" s="1"/>
      <c r="N760" s="1"/>
      <c r="O760" s="1"/>
      <c r="P760" s="229"/>
      <c r="Q760" s="1"/>
      <c r="R760" s="1"/>
      <c r="S760" s="1"/>
      <c r="T760" s="1"/>
      <c r="U760" s="1"/>
      <c r="V760" s="1"/>
      <c r="W760" s="1"/>
      <c r="X760" s="1"/>
      <c r="Y760" s="1"/>
      <c r="Z760" s="1"/>
      <c r="AA760" s="1"/>
      <c r="AB760" s="1"/>
      <c r="AC760" s="1"/>
      <c r="AD760" s="1"/>
      <c r="AE760" s="1"/>
      <c r="AF760" s="1"/>
      <c r="AG760" s="1"/>
      <c r="AH760" s="1"/>
      <c r="AI760" s="1"/>
      <c r="AJ760" s="1"/>
      <c r="AK760" s="1"/>
    </row>
    <row r="761" spans="1:37" ht="14.25" customHeight="1">
      <c r="A761" s="1"/>
      <c r="B761" s="1"/>
      <c r="C761" s="1"/>
      <c r="D761" s="1"/>
      <c r="E761" s="1"/>
      <c r="F761" s="1"/>
      <c r="G761" s="1"/>
      <c r="H761" s="1"/>
      <c r="I761" s="1"/>
      <c r="J761" s="1"/>
      <c r="K761" s="1"/>
      <c r="L761" s="1"/>
      <c r="M761" s="1"/>
      <c r="N761" s="1"/>
      <c r="O761" s="1"/>
      <c r="P761" s="229"/>
      <c r="Q761" s="1"/>
      <c r="R761" s="1"/>
      <c r="S761" s="1"/>
      <c r="T761" s="1"/>
      <c r="U761" s="1"/>
      <c r="V761" s="1"/>
      <c r="W761" s="1"/>
      <c r="X761" s="1"/>
      <c r="Y761" s="1"/>
      <c r="Z761" s="1"/>
      <c r="AA761" s="1"/>
      <c r="AB761" s="1"/>
      <c r="AC761" s="1"/>
      <c r="AD761" s="1"/>
      <c r="AE761" s="1"/>
      <c r="AF761" s="1"/>
      <c r="AG761" s="1"/>
      <c r="AH761" s="1"/>
      <c r="AI761" s="1"/>
      <c r="AJ761" s="1"/>
      <c r="AK761" s="1"/>
    </row>
    <row r="762" spans="1:37" ht="14.25" customHeight="1">
      <c r="A762" s="1"/>
      <c r="B762" s="1"/>
      <c r="C762" s="1"/>
      <c r="D762" s="1"/>
      <c r="E762" s="1"/>
      <c r="F762" s="1"/>
      <c r="G762" s="1"/>
      <c r="H762" s="1"/>
      <c r="I762" s="1"/>
      <c r="J762" s="1"/>
      <c r="K762" s="1"/>
      <c r="L762" s="1"/>
      <c r="M762" s="1"/>
      <c r="N762" s="1"/>
      <c r="O762" s="1"/>
      <c r="P762" s="229"/>
      <c r="Q762" s="1"/>
      <c r="R762" s="1"/>
      <c r="S762" s="1"/>
      <c r="T762" s="1"/>
      <c r="U762" s="1"/>
      <c r="V762" s="1"/>
      <c r="W762" s="1"/>
      <c r="X762" s="1"/>
      <c r="Y762" s="1"/>
      <c r="Z762" s="1"/>
      <c r="AA762" s="1"/>
      <c r="AB762" s="1"/>
      <c r="AC762" s="1"/>
      <c r="AD762" s="1"/>
      <c r="AE762" s="1"/>
      <c r="AF762" s="1"/>
      <c r="AG762" s="1"/>
      <c r="AH762" s="1"/>
      <c r="AI762" s="1"/>
      <c r="AJ762" s="1"/>
      <c r="AK762" s="1"/>
    </row>
    <row r="763" spans="1:37" ht="14.25" customHeight="1">
      <c r="A763" s="1"/>
      <c r="B763" s="1"/>
      <c r="C763" s="1"/>
      <c r="D763" s="1"/>
      <c r="E763" s="1"/>
      <c r="F763" s="1"/>
      <c r="G763" s="1"/>
      <c r="H763" s="1"/>
      <c r="I763" s="1"/>
      <c r="J763" s="1"/>
      <c r="K763" s="1"/>
      <c r="L763" s="1"/>
      <c r="M763" s="1"/>
      <c r="N763" s="1"/>
      <c r="O763" s="1"/>
      <c r="P763" s="229"/>
      <c r="Q763" s="1"/>
      <c r="R763" s="1"/>
      <c r="S763" s="1"/>
      <c r="T763" s="1"/>
      <c r="U763" s="1"/>
      <c r="V763" s="1"/>
      <c r="W763" s="1"/>
      <c r="X763" s="1"/>
      <c r="Y763" s="1"/>
      <c r="Z763" s="1"/>
      <c r="AA763" s="1"/>
      <c r="AB763" s="1"/>
      <c r="AC763" s="1"/>
      <c r="AD763" s="1"/>
      <c r="AE763" s="1"/>
      <c r="AF763" s="1"/>
      <c r="AG763" s="1"/>
      <c r="AH763" s="1"/>
      <c r="AI763" s="1"/>
      <c r="AJ763" s="1"/>
      <c r="AK763" s="1"/>
    </row>
    <row r="764" spans="1:37" ht="14.25" customHeight="1">
      <c r="A764" s="1"/>
      <c r="B764" s="1"/>
      <c r="C764" s="1"/>
      <c r="D764" s="1"/>
      <c r="E764" s="1"/>
      <c r="F764" s="1"/>
      <c r="G764" s="1"/>
      <c r="H764" s="1"/>
      <c r="I764" s="1"/>
      <c r="J764" s="1"/>
      <c r="K764" s="1"/>
      <c r="L764" s="1"/>
      <c r="M764" s="1"/>
      <c r="N764" s="1"/>
      <c r="O764" s="1"/>
      <c r="P764" s="229"/>
      <c r="Q764" s="1"/>
      <c r="R764" s="1"/>
      <c r="S764" s="1"/>
      <c r="T764" s="1"/>
      <c r="U764" s="1"/>
      <c r="V764" s="1"/>
      <c r="W764" s="1"/>
      <c r="X764" s="1"/>
      <c r="Y764" s="1"/>
      <c r="Z764" s="1"/>
      <c r="AA764" s="1"/>
      <c r="AB764" s="1"/>
      <c r="AC764" s="1"/>
      <c r="AD764" s="1"/>
      <c r="AE764" s="1"/>
      <c r="AF764" s="1"/>
      <c r="AG764" s="1"/>
      <c r="AH764" s="1"/>
      <c r="AI764" s="1"/>
      <c r="AJ764" s="1"/>
      <c r="AK764" s="1"/>
    </row>
    <row r="765" spans="1:37" ht="14.25" customHeight="1">
      <c r="A765" s="1"/>
      <c r="B765" s="1"/>
      <c r="C765" s="1"/>
      <c r="D765" s="1"/>
      <c r="E765" s="1"/>
      <c r="F765" s="1"/>
      <c r="G765" s="1"/>
      <c r="H765" s="1"/>
      <c r="I765" s="1"/>
      <c r="J765" s="1"/>
      <c r="K765" s="1"/>
      <c r="L765" s="1"/>
      <c r="M765" s="1"/>
      <c r="N765" s="1"/>
      <c r="O765" s="1"/>
      <c r="P765" s="229"/>
      <c r="Q765" s="1"/>
      <c r="R765" s="1"/>
      <c r="S765" s="1"/>
      <c r="T765" s="1"/>
      <c r="U765" s="1"/>
      <c r="V765" s="1"/>
      <c r="W765" s="1"/>
      <c r="X765" s="1"/>
      <c r="Y765" s="1"/>
      <c r="Z765" s="1"/>
      <c r="AA765" s="1"/>
      <c r="AB765" s="1"/>
      <c r="AC765" s="1"/>
      <c r="AD765" s="1"/>
      <c r="AE765" s="1"/>
      <c r="AF765" s="1"/>
      <c r="AG765" s="1"/>
      <c r="AH765" s="1"/>
      <c r="AI765" s="1"/>
      <c r="AJ765" s="1"/>
      <c r="AK765" s="1"/>
    </row>
    <row r="766" spans="1:37" ht="14.25" customHeight="1">
      <c r="A766" s="1"/>
      <c r="B766" s="1"/>
      <c r="C766" s="1"/>
      <c r="D766" s="1"/>
      <c r="E766" s="1"/>
      <c r="F766" s="1"/>
      <c r="G766" s="1"/>
      <c r="H766" s="1"/>
      <c r="I766" s="1"/>
      <c r="J766" s="1"/>
      <c r="K766" s="1"/>
      <c r="L766" s="1"/>
      <c r="M766" s="1"/>
      <c r="N766" s="1"/>
      <c r="O766" s="1"/>
      <c r="P766" s="229"/>
      <c r="Q766" s="1"/>
      <c r="R766" s="1"/>
      <c r="S766" s="1"/>
      <c r="T766" s="1"/>
      <c r="U766" s="1"/>
      <c r="V766" s="1"/>
      <c r="W766" s="1"/>
      <c r="X766" s="1"/>
      <c r="Y766" s="1"/>
      <c r="Z766" s="1"/>
      <c r="AA766" s="1"/>
      <c r="AB766" s="1"/>
      <c r="AC766" s="1"/>
      <c r="AD766" s="1"/>
      <c r="AE766" s="1"/>
      <c r="AF766" s="1"/>
      <c r="AG766" s="1"/>
      <c r="AH766" s="1"/>
      <c r="AI766" s="1"/>
      <c r="AJ766" s="1"/>
      <c r="AK766" s="1"/>
    </row>
    <row r="767" spans="1:37" ht="14.25" customHeight="1">
      <c r="A767" s="1"/>
      <c r="B767" s="1"/>
      <c r="C767" s="1"/>
      <c r="D767" s="1"/>
      <c r="E767" s="1"/>
      <c r="F767" s="1"/>
      <c r="G767" s="1"/>
      <c r="H767" s="1"/>
      <c r="I767" s="1"/>
      <c r="J767" s="1"/>
      <c r="K767" s="1"/>
      <c r="L767" s="1"/>
      <c r="M767" s="1"/>
      <c r="N767" s="1"/>
      <c r="O767" s="1"/>
      <c r="P767" s="229"/>
      <c r="Q767" s="1"/>
      <c r="R767" s="1"/>
      <c r="S767" s="1"/>
      <c r="T767" s="1"/>
      <c r="U767" s="1"/>
      <c r="V767" s="1"/>
      <c r="W767" s="1"/>
      <c r="X767" s="1"/>
      <c r="Y767" s="1"/>
      <c r="Z767" s="1"/>
      <c r="AA767" s="1"/>
      <c r="AB767" s="1"/>
      <c r="AC767" s="1"/>
      <c r="AD767" s="1"/>
      <c r="AE767" s="1"/>
      <c r="AF767" s="1"/>
      <c r="AG767" s="1"/>
      <c r="AH767" s="1"/>
      <c r="AI767" s="1"/>
      <c r="AJ767" s="1"/>
      <c r="AK767" s="1"/>
    </row>
    <row r="768" spans="1:37" ht="14.25" customHeight="1">
      <c r="A768" s="1"/>
      <c r="B768" s="1"/>
      <c r="C768" s="1"/>
      <c r="D768" s="1"/>
      <c r="E768" s="1"/>
      <c r="F768" s="1"/>
      <c r="G768" s="1"/>
      <c r="H768" s="1"/>
      <c r="I768" s="1"/>
      <c r="J768" s="1"/>
      <c r="K768" s="1"/>
      <c r="L768" s="1"/>
      <c r="M768" s="1"/>
      <c r="N768" s="1"/>
      <c r="O768" s="1"/>
      <c r="P768" s="229"/>
      <c r="Q768" s="1"/>
      <c r="R768" s="1"/>
      <c r="S768" s="1"/>
      <c r="T768" s="1"/>
      <c r="U768" s="1"/>
      <c r="V768" s="1"/>
      <c r="W768" s="1"/>
      <c r="X768" s="1"/>
      <c r="Y768" s="1"/>
      <c r="Z768" s="1"/>
      <c r="AA768" s="1"/>
      <c r="AB768" s="1"/>
      <c r="AC768" s="1"/>
      <c r="AD768" s="1"/>
      <c r="AE768" s="1"/>
      <c r="AF768" s="1"/>
      <c r="AG768" s="1"/>
      <c r="AH768" s="1"/>
      <c r="AI768" s="1"/>
      <c r="AJ768" s="1"/>
      <c r="AK768" s="1"/>
    </row>
    <row r="769" spans="1:37" ht="14.25" customHeight="1">
      <c r="A769" s="1"/>
      <c r="B769" s="1"/>
      <c r="C769" s="1"/>
      <c r="D769" s="1"/>
      <c r="E769" s="1"/>
      <c r="F769" s="1"/>
      <c r="G769" s="1"/>
      <c r="H769" s="1"/>
      <c r="I769" s="1"/>
      <c r="J769" s="1"/>
      <c r="K769" s="1"/>
      <c r="L769" s="1"/>
      <c r="M769" s="1"/>
      <c r="N769" s="1"/>
      <c r="O769" s="1"/>
      <c r="P769" s="229"/>
      <c r="Q769" s="1"/>
      <c r="R769" s="1"/>
      <c r="S769" s="1"/>
      <c r="T769" s="1"/>
      <c r="U769" s="1"/>
      <c r="V769" s="1"/>
      <c r="W769" s="1"/>
      <c r="X769" s="1"/>
      <c r="Y769" s="1"/>
      <c r="Z769" s="1"/>
      <c r="AA769" s="1"/>
      <c r="AB769" s="1"/>
      <c r="AC769" s="1"/>
      <c r="AD769" s="1"/>
      <c r="AE769" s="1"/>
      <c r="AF769" s="1"/>
      <c r="AG769" s="1"/>
      <c r="AH769" s="1"/>
      <c r="AI769" s="1"/>
      <c r="AJ769" s="1"/>
      <c r="AK769" s="1"/>
    </row>
    <row r="770" spans="1:37" ht="14.25" customHeight="1">
      <c r="A770" s="1"/>
      <c r="B770" s="1"/>
      <c r="C770" s="1"/>
      <c r="D770" s="1"/>
      <c r="E770" s="1"/>
      <c r="F770" s="1"/>
      <c r="G770" s="1"/>
      <c r="H770" s="1"/>
      <c r="I770" s="1"/>
      <c r="J770" s="1"/>
      <c r="K770" s="1"/>
      <c r="L770" s="1"/>
      <c r="M770" s="1"/>
      <c r="N770" s="1"/>
      <c r="O770" s="1"/>
      <c r="P770" s="229"/>
      <c r="Q770" s="1"/>
      <c r="R770" s="1"/>
      <c r="S770" s="1"/>
      <c r="T770" s="1"/>
      <c r="U770" s="1"/>
      <c r="V770" s="1"/>
      <c r="W770" s="1"/>
      <c r="X770" s="1"/>
      <c r="Y770" s="1"/>
      <c r="Z770" s="1"/>
      <c r="AA770" s="1"/>
      <c r="AB770" s="1"/>
      <c r="AC770" s="1"/>
      <c r="AD770" s="1"/>
      <c r="AE770" s="1"/>
      <c r="AF770" s="1"/>
      <c r="AG770" s="1"/>
      <c r="AH770" s="1"/>
      <c r="AI770" s="1"/>
      <c r="AJ770" s="1"/>
      <c r="AK770" s="1"/>
    </row>
    <row r="771" spans="1:37" ht="14.25" customHeight="1">
      <c r="A771" s="1"/>
      <c r="B771" s="1"/>
      <c r="C771" s="1"/>
      <c r="D771" s="1"/>
      <c r="E771" s="1"/>
      <c r="F771" s="1"/>
      <c r="G771" s="1"/>
      <c r="H771" s="1"/>
      <c r="I771" s="1"/>
      <c r="J771" s="1"/>
      <c r="K771" s="1"/>
      <c r="L771" s="1"/>
      <c r="M771" s="1"/>
      <c r="N771" s="1"/>
      <c r="O771" s="1"/>
      <c r="P771" s="229"/>
      <c r="Q771" s="1"/>
      <c r="R771" s="1"/>
      <c r="S771" s="1"/>
      <c r="T771" s="1"/>
      <c r="U771" s="1"/>
      <c r="V771" s="1"/>
      <c r="W771" s="1"/>
      <c r="X771" s="1"/>
      <c r="Y771" s="1"/>
      <c r="Z771" s="1"/>
      <c r="AA771" s="1"/>
      <c r="AB771" s="1"/>
      <c r="AC771" s="1"/>
      <c r="AD771" s="1"/>
      <c r="AE771" s="1"/>
      <c r="AF771" s="1"/>
      <c r="AG771" s="1"/>
      <c r="AH771" s="1"/>
      <c r="AI771" s="1"/>
      <c r="AJ771" s="1"/>
      <c r="AK771" s="1"/>
    </row>
    <row r="772" spans="1:37" ht="14.25" customHeight="1">
      <c r="A772" s="1"/>
      <c r="B772" s="1"/>
      <c r="C772" s="1"/>
      <c r="D772" s="1"/>
      <c r="E772" s="1"/>
      <c r="F772" s="1"/>
      <c r="G772" s="1"/>
      <c r="H772" s="1"/>
      <c r="I772" s="1"/>
      <c r="J772" s="1"/>
      <c r="K772" s="1"/>
      <c r="L772" s="1"/>
      <c r="M772" s="1"/>
      <c r="N772" s="1"/>
      <c r="O772" s="1"/>
      <c r="P772" s="229"/>
      <c r="Q772" s="1"/>
      <c r="R772" s="1"/>
      <c r="S772" s="1"/>
      <c r="T772" s="1"/>
      <c r="U772" s="1"/>
      <c r="V772" s="1"/>
      <c r="W772" s="1"/>
      <c r="X772" s="1"/>
      <c r="Y772" s="1"/>
      <c r="Z772" s="1"/>
      <c r="AA772" s="1"/>
      <c r="AB772" s="1"/>
      <c r="AC772" s="1"/>
      <c r="AD772" s="1"/>
      <c r="AE772" s="1"/>
      <c r="AF772" s="1"/>
      <c r="AG772" s="1"/>
      <c r="AH772" s="1"/>
      <c r="AI772" s="1"/>
      <c r="AJ772" s="1"/>
      <c r="AK772" s="1"/>
    </row>
    <row r="773" spans="1:37" ht="14.25" customHeight="1">
      <c r="A773" s="1"/>
      <c r="B773" s="1"/>
      <c r="C773" s="1"/>
      <c r="D773" s="1"/>
      <c r="E773" s="1"/>
      <c r="F773" s="1"/>
      <c r="G773" s="1"/>
      <c r="H773" s="1"/>
      <c r="I773" s="1"/>
      <c r="J773" s="1"/>
      <c r="K773" s="1"/>
      <c r="L773" s="1"/>
      <c r="M773" s="1"/>
      <c r="N773" s="1"/>
      <c r="O773" s="1"/>
      <c r="P773" s="229"/>
      <c r="Q773" s="1"/>
      <c r="R773" s="1"/>
      <c r="S773" s="1"/>
      <c r="T773" s="1"/>
      <c r="U773" s="1"/>
      <c r="V773" s="1"/>
      <c r="W773" s="1"/>
      <c r="X773" s="1"/>
      <c r="Y773" s="1"/>
      <c r="Z773" s="1"/>
      <c r="AA773" s="1"/>
      <c r="AB773" s="1"/>
      <c r="AC773" s="1"/>
      <c r="AD773" s="1"/>
      <c r="AE773" s="1"/>
      <c r="AF773" s="1"/>
      <c r="AG773" s="1"/>
      <c r="AH773" s="1"/>
      <c r="AI773" s="1"/>
      <c r="AJ773" s="1"/>
      <c r="AK773" s="1"/>
    </row>
    <row r="774" spans="1:37" ht="14.25" customHeight="1">
      <c r="A774" s="1"/>
      <c r="B774" s="1"/>
      <c r="C774" s="1"/>
      <c r="D774" s="1"/>
      <c r="E774" s="1"/>
      <c r="F774" s="1"/>
      <c r="G774" s="1"/>
      <c r="H774" s="1"/>
      <c r="I774" s="1"/>
      <c r="J774" s="1"/>
      <c r="K774" s="1"/>
      <c r="L774" s="1"/>
      <c r="M774" s="1"/>
      <c r="N774" s="1"/>
      <c r="O774" s="1"/>
      <c r="P774" s="229"/>
      <c r="Q774" s="1"/>
      <c r="R774" s="1"/>
      <c r="S774" s="1"/>
      <c r="T774" s="1"/>
      <c r="U774" s="1"/>
      <c r="V774" s="1"/>
      <c r="W774" s="1"/>
      <c r="X774" s="1"/>
      <c r="Y774" s="1"/>
      <c r="Z774" s="1"/>
      <c r="AA774" s="1"/>
      <c r="AB774" s="1"/>
      <c r="AC774" s="1"/>
      <c r="AD774" s="1"/>
      <c r="AE774" s="1"/>
      <c r="AF774" s="1"/>
      <c r="AG774" s="1"/>
      <c r="AH774" s="1"/>
      <c r="AI774" s="1"/>
      <c r="AJ774" s="1"/>
      <c r="AK774" s="1"/>
    </row>
    <row r="775" spans="1:37" ht="14.25" customHeight="1">
      <c r="A775" s="1"/>
      <c r="B775" s="1"/>
      <c r="C775" s="1"/>
      <c r="D775" s="1"/>
      <c r="E775" s="1"/>
      <c r="F775" s="1"/>
      <c r="G775" s="1"/>
      <c r="H775" s="1"/>
      <c r="I775" s="1"/>
      <c r="J775" s="1"/>
      <c r="K775" s="1"/>
      <c r="L775" s="1"/>
      <c r="M775" s="1"/>
      <c r="N775" s="1"/>
      <c r="O775" s="1"/>
      <c r="P775" s="229"/>
      <c r="Q775" s="1"/>
      <c r="R775" s="1"/>
      <c r="S775" s="1"/>
      <c r="T775" s="1"/>
      <c r="U775" s="1"/>
      <c r="V775" s="1"/>
      <c r="W775" s="1"/>
      <c r="X775" s="1"/>
      <c r="Y775" s="1"/>
      <c r="Z775" s="1"/>
      <c r="AA775" s="1"/>
      <c r="AB775" s="1"/>
      <c r="AC775" s="1"/>
      <c r="AD775" s="1"/>
      <c r="AE775" s="1"/>
      <c r="AF775" s="1"/>
      <c r="AG775" s="1"/>
      <c r="AH775" s="1"/>
      <c r="AI775" s="1"/>
      <c r="AJ775" s="1"/>
      <c r="AK775" s="1"/>
    </row>
    <row r="776" spans="1:37" ht="14.25" customHeight="1">
      <c r="A776" s="1"/>
      <c r="B776" s="1"/>
      <c r="C776" s="1"/>
      <c r="D776" s="1"/>
      <c r="E776" s="1"/>
      <c r="F776" s="1"/>
      <c r="G776" s="1"/>
      <c r="H776" s="1"/>
      <c r="I776" s="1"/>
      <c r="J776" s="1"/>
      <c r="K776" s="1"/>
      <c r="L776" s="1"/>
      <c r="M776" s="1"/>
      <c r="N776" s="1"/>
      <c r="O776" s="1"/>
      <c r="P776" s="229"/>
      <c r="Q776" s="1"/>
      <c r="R776" s="1"/>
      <c r="S776" s="1"/>
      <c r="T776" s="1"/>
      <c r="U776" s="1"/>
      <c r="V776" s="1"/>
      <c r="W776" s="1"/>
      <c r="X776" s="1"/>
      <c r="Y776" s="1"/>
      <c r="Z776" s="1"/>
      <c r="AA776" s="1"/>
      <c r="AB776" s="1"/>
      <c r="AC776" s="1"/>
      <c r="AD776" s="1"/>
      <c r="AE776" s="1"/>
      <c r="AF776" s="1"/>
      <c r="AG776" s="1"/>
      <c r="AH776" s="1"/>
      <c r="AI776" s="1"/>
      <c r="AJ776" s="1"/>
      <c r="AK776" s="1"/>
    </row>
    <row r="777" spans="1:37" ht="14.25" customHeight="1">
      <c r="A777" s="1"/>
      <c r="B777" s="1"/>
      <c r="C777" s="1"/>
      <c r="D777" s="1"/>
      <c r="E777" s="1"/>
      <c r="F777" s="1"/>
      <c r="G777" s="1"/>
      <c r="H777" s="1"/>
      <c r="I777" s="1"/>
      <c r="J777" s="1"/>
      <c r="K777" s="1"/>
      <c r="L777" s="1"/>
      <c r="M777" s="1"/>
      <c r="N777" s="1"/>
      <c r="O777" s="1"/>
      <c r="P777" s="229"/>
      <c r="Q777" s="1"/>
      <c r="R777" s="1"/>
      <c r="S777" s="1"/>
      <c r="T777" s="1"/>
      <c r="U777" s="1"/>
      <c r="V777" s="1"/>
      <c r="W777" s="1"/>
      <c r="X777" s="1"/>
      <c r="Y777" s="1"/>
      <c r="Z777" s="1"/>
      <c r="AA777" s="1"/>
      <c r="AB777" s="1"/>
      <c r="AC777" s="1"/>
      <c r="AD777" s="1"/>
      <c r="AE777" s="1"/>
      <c r="AF777" s="1"/>
      <c r="AG777" s="1"/>
      <c r="AH777" s="1"/>
      <c r="AI777" s="1"/>
      <c r="AJ777" s="1"/>
      <c r="AK777" s="1"/>
    </row>
    <row r="778" spans="1:37" ht="14.25" customHeight="1">
      <c r="A778" s="1"/>
      <c r="B778" s="1"/>
      <c r="C778" s="1"/>
      <c r="D778" s="1"/>
      <c r="E778" s="1"/>
      <c r="F778" s="1"/>
      <c r="G778" s="1"/>
      <c r="H778" s="1"/>
      <c r="I778" s="1"/>
      <c r="J778" s="1"/>
      <c r="K778" s="1"/>
      <c r="L778" s="1"/>
      <c r="M778" s="1"/>
      <c r="N778" s="1"/>
      <c r="O778" s="1"/>
      <c r="P778" s="229"/>
      <c r="Q778" s="1"/>
      <c r="R778" s="1"/>
      <c r="S778" s="1"/>
      <c r="T778" s="1"/>
      <c r="U778" s="1"/>
      <c r="V778" s="1"/>
      <c r="W778" s="1"/>
      <c r="X778" s="1"/>
      <c r="Y778" s="1"/>
      <c r="Z778" s="1"/>
      <c r="AA778" s="1"/>
      <c r="AB778" s="1"/>
      <c r="AC778" s="1"/>
      <c r="AD778" s="1"/>
      <c r="AE778" s="1"/>
      <c r="AF778" s="1"/>
      <c r="AG778" s="1"/>
      <c r="AH778" s="1"/>
      <c r="AI778" s="1"/>
      <c r="AJ778" s="1"/>
      <c r="AK778" s="1"/>
    </row>
    <row r="779" spans="1:37" ht="14.25" customHeight="1">
      <c r="A779" s="1"/>
      <c r="B779" s="1"/>
      <c r="C779" s="1"/>
      <c r="D779" s="1"/>
      <c r="E779" s="1"/>
      <c r="F779" s="1"/>
      <c r="G779" s="1"/>
      <c r="H779" s="1"/>
      <c r="I779" s="1"/>
      <c r="J779" s="1"/>
      <c r="K779" s="1"/>
      <c r="L779" s="1"/>
      <c r="M779" s="1"/>
      <c r="N779" s="1"/>
      <c r="O779" s="1"/>
      <c r="P779" s="229"/>
      <c r="Q779" s="1"/>
      <c r="R779" s="1"/>
      <c r="S779" s="1"/>
      <c r="T779" s="1"/>
      <c r="U779" s="1"/>
      <c r="V779" s="1"/>
      <c r="W779" s="1"/>
      <c r="X779" s="1"/>
      <c r="Y779" s="1"/>
      <c r="Z779" s="1"/>
      <c r="AA779" s="1"/>
      <c r="AB779" s="1"/>
      <c r="AC779" s="1"/>
      <c r="AD779" s="1"/>
      <c r="AE779" s="1"/>
      <c r="AF779" s="1"/>
      <c r="AG779" s="1"/>
      <c r="AH779" s="1"/>
      <c r="AI779" s="1"/>
      <c r="AJ779" s="1"/>
      <c r="AK779" s="1"/>
    </row>
    <row r="780" spans="1:37" ht="14.25" customHeight="1">
      <c r="A780" s="1"/>
      <c r="B780" s="1"/>
      <c r="C780" s="1"/>
      <c r="D780" s="1"/>
      <c r="E780" s="1"/>
      <c r="F780" s="1"/>
      <c r="G780" s="1"/>
      <c r="H780" s="1"/>
      <c r="I780" s="1"/>
      <c r="J780" s="1"/>
      <c r="K780" s="1"/>
      <c r="L780" s="1"/>
      <c r="M780" s="1"/>
      <c r="N780" s="1"/>
      <c r="O780" s="1"/>
      <c r="P780" s="229"/>
      <c r="Q780" s="1"/>
      <c r="R780" s="1"/>
      <c r="S780" s="1"/>
      <c r="T780" s="1"/>
      <c r="U780" s="1"/>
      <c r="V780" s="1"/>
      <c r="W780" s="1"/>
      <c r="X780" s="1"/>
      <c r="Y780" s="1"/>
      <c r="Z780" s="1"/>
      <c r="AA780" s="1"/>
      <c r="AB780" s="1"/>
      <c r="AC780" s="1"/>
      <c r="AD780" s="1"/>
      <c r="AE780" s="1"/>
      <c r="AF780" s="1"/>
      <c r="AG780" s="1"/>
      <c r="AH780" s="1"/>
      <c r="AI780" s="1"/>
      <c r="AJ780" s="1"/>
      <c r="AK780" s="1"/>
    </row>
    <row r="781" spans="1:37" ht="14.25" customHeight="1">
      <c r="A781" s="1"/>
      <c r="B781" s="1"/>
      <c r="C781" s="1"/>
      <c r="D781" s="1"/>
      <c r="E781" s="1"/>
      <c r="F781" s="1"/>
      <c r="G781" s="1"/>
      <c r="H781" s="1"/>
      <c r="I781" s="1"/>
      <c r="J781" s="1"/>
      <c r="K781" s="1"/>
      <c r="L781" s="1"/>
      <c r="M781" s="1"/>
      <c r="N781" s="1"/>
      <c r="O781" s="1"/>
      <c r="P781" s="229"/>
      <c r="Q781" s="1"/>
      <c r="R781" s="1"/>
      <c r="S781" s="1"/>
      <c r="T781" s="1"/>
      <c r="U781" s="1"/>
      <c r="V781" s="1"/>
      <c r="W781" s="1"/>
      <c r="X781" s="1"/>
      <c r="Y781" s="1"/>
      <c r="Z781" s="1"/>
      <c r="AA781" s="1"/>
      <c r="AB781" s="1"/>
      <c r="AC781" s="1"/>
      <c r="AD781" s="1"/>
      <c r="AE781" s="1"/>
      <c r="AF781" s="1"/>
      <c r="AG781" s="1"/>
      <c r="AH781" s="1"/>
      <c r="AI781" s="1"/>
      <c r="AJ781" s="1"/>
      <c r="AK781" s="1"/>
    </row>
    <row r="782" spans="1:37" ht="14.25" customHeight="1">
      <c r="A782" s="1"/>
      <c r="B782" s="1"/>
      <c r="C782" s="1"/>
      <c r="D782" s="1"/>
      <c r="E782" s="1"/>
      <c r="F782" s="1"/>
      <c r="G782" s="1"/>
      <c r="H782" s="1"/>
      <c r="I782" s="1"/>
      <c r="J782" s="1"/>
      <c r="K782" s="1"/>
      <c r="L782" s="1"/>
      <c r="M782" s="1"/>
      <c r="N782" s="1"/>
      <c r="O782" s="1"/>
      <c r="P782" s="229"/>
      <c r="Q782" s="1"/>
      <c r="R782" s="1"/>
      <c r="S782" s="1"/>
      <c r="T782" s="1"/>
      <c r="U782" s="1"/>
      <c r="V782" s="1"/>
      <c r="W782" s="1"/>
      <c r="X782" s="1"/>
      <c r="Y782" s="1"/>
      <c r="Z782" s="1"/>
      <c r="AA782" s="1"/>
      <c r="AB782" s="1"/>
      <c r="AC782" s="1"/>
      <c r="AD782" s="1"/>
      <c r="AE782" s="1"/>
      <c r="AF782" s="1"/>
      <c r="AG782" s="1"/>
      <c r="AH782" s="1"/>
      <c r="AI782" s="1"/>
      <c r="AJ782" s="1"/>
      <c r="AK782" s="1"/>
    </row>
    <row r="783" spans="1:37" ht="14.25" customHeight="1">
      <c r="A783" s="1"/>
      <c r="B783" s="1"/>
      <c r="C783" s="1"/>
      <c r="D783" s="1"/>
      <c r="E783" s="1"/>
      <c r="F783" s="1"/>
      <c r="G783" s="1"/>
      <c r="H783" s="1"/>
      <c r="I783" s="1"/>
      <c r="J783" s="1"/>
      <c r="K783" s="1"/>
      <c r="L783" s="1"/>
      <c r="M783" s="1"/>
      <c r="N783" s="1"/>
      <c r="O783" s="1"/>
      <c r="P783" s="229"/>
      <c r="Q783" s="1"/>
      <c r="R783" s="1"/>
      <c r="S783" s="1"/>
      <c r="T783" s="1"/>
      <c r="U783" s="1"/>
      <c r="V783" s="1"/>
      <c r="W783" s="1"/>
      <c r="X783" s="1"/>
      <c r="Y783" s="1"/>
      <c r="Z783" s="1"/>
      <c r="AA783" s="1"/>
      <c r="AB783" s="1"/>
      <c r="AC783" s="1"/>
      <c r="AD783" s="1"/>
      <c r="AE783" s="1"/>
      <c r="AF783" s="1"/>
      <c r="AG783" s="1"/>
      <c r="AH783" s="1"/>
      <c r="AI783" s="1"/>
      <c r="AJ783" s="1"/>
      <c r="AK783" s="1"/>
    </row>
    <row r="784" spans="1:37" ht="14.25" customHeight="1">
      <c r="A784" s="1"/>
      <c r="B784" s="1"/>
      <c r="C784" s="1"/>
      <c r="D784" s="1"/>
      <c r="E784" s="1"/>
      <c r="F784" s="1"/>
      <c r="G784" s="1"/>
      <c r="H784" s="1"/>
      <c r="I784" s="1"/>
      <c r="J784" s="1"/>
      <c r="K784" s="1"/>
      <c r="L784" s="1"/>
      <c r="M784" s="1"/>
      <c r="N784" s="1"/>
      <c r="O784" s="1"/>
      <c r="P784" s="229"/>
      <c r="Q784" s="1"/>
      <c r="R784" s="1"/>
      <c r="S784" s="1"/>
      <c r="T784" s="1"/>
      <c r="U784" s="1"/>
      <c r="V784" s="1"/>
      <c r="W784" s="1"/>
      <c r="X784" s="1"/>
      <c r="Y784" s="1"/>
      <c r="Z784" s="1"/>
      <c r="AA784" s="1"/>
      <c r="AB784" s="1"/>
      <c r="AC784" s="1"/>
      <c r="AD784" s="1"/>
      <c r="AE784" s="1"/>
      <c r="AF784" s="1"/>
      <c r="AG784" s="1"/>
      <c r="AH784" s="1"/>
      <c r="AI784" s="1"/>
      <c r="AJ784" s="1"/>
      <c r="AK784" s="1"/>
    </row>
    <row r="785" spans="1:37" ht="14.25" customHeight="1">
      <c r="A785" s="1"/>
      <c r="B785" s="1"/>
      <c r="C785" s="1"/>
      <c r="D785" s="1"/>
      <c r="E785" s="1"/>
      <c r="F785" s="1"/>
      <c r="G785" s="1"/>
      <c r="H785" s="1"/>
      <c r="I785" s="1"/>
      <c r="J785" s="1"/>
      <c r="K785" s="1"/>
      <c r="L785" s="1"/>
      <c r="M785" s="1"/>
      <c r="N785" s="1"/>
      <c r="O785" s="1"/>
      <c r="P785" s="229"/>
      <c r="Q785" s="1"/>
      <c r="R785" s="1"/>
      <c r="S785" s="1"/>
      <c r="T785" s="1"/>
      <c r="U785" s="1"/>
      <c r="V785" s="1"/>
      <c r="W785" s="1"/>
      <c r="X785" s="1"/>
      <c r="Y785" s="1"/>
      <c r="Z785" s="1"/>
      <c r="AA785" s="1"/>
      <c r="AB785" s="1"/>
      <c r="AC785" s="1"/>
      <c r="AD785" s="1"/>
      <c r="AE785" s="1"/>
      <c r="AF785" s="1"/>
      <c r="AG785" s="1"/>
      <c r="AH785" s="1"/>
      <c r="AI785" s="1"/>
      <c r="AJ785" s="1"/>
      <c r="AK785" s="1"/>
    </row>
    <row r="786" spans="1:37" ht="14.25" customHeight="1">
      <c r="A786" s="1"/>
      <c r="B786" s="1"/>
      <c r="C786" s="1"/>
      <c r="D786" s="1"/>
      <c r="E786" s="1"/>
      <c r="F786" s="1"/>
      <c r="G786" s="1"/>
      <c r="H786" s="1"/>
      <c r="I786" s="1"/>
      <c r="J786" s="1"/>
      <c r="K786" s="1"/>
      <c r="L786" s="1"/>
      <c r="M786" s="1"/>
      <c r="N786" s="1"/>
      <c r="O786" s="1"/>
      <c r="P786" s="229"/>
      <c r="Q786" s="1"/>
      <c r="R786" s="1"/>
      <c r="S786" s="1"/>
      <c r="T786" s="1"/>
      <c r="U786" s="1"/>
      <c r="V786" s="1"/>
      <c r="W786" s="1"/>
      <c r="X786" s="1"/>
      <c r="Y786" s="1"/>
      <c r="Z786" s="1"/>
      <c r="AA786" s="1"/>
      <c r="AB786" s="1"/>
      <c r="AC786" s="1"/>
      <c r="AD786" s="1"/>
      <c r="AE786" s="1"/>
      <c r="AF786" s="1"/>
      <c r="AG786" s="1"/>
      <c r="AH786" s="1"/>
      <c r="AI786" s="1"/>
      <c r="AJ786" s="1"/>
      <c r="AK786" s="1"/>
    </row>
    <row r="787" spans="1:37" ht="14.25" customHeight="1">
      <c r="A787" s="1"/>
      <c r="B787" s="1"/>
      <c r="C787" s="1"/>
      <c r="D787" s="1"/>
      <c r="E787" s="1"/>
      <c r="F787" s="1"/>
      <c r="G787" s="1"/>
      <c r="H787" s="1"/>
      <c r="I787" s="1"/>
      <c r="J787" s="1"/>
      <c r="K787" s="1"/>
      <c r="L787" s="1"/>
      <c r="M787" s="1"/>
      <c r="N787" s="1"/>
      <c r="O787" s="1"/>
      <c r="P787" s="229"/>
      <c r="Q787" s="1"/>
      <c r="R787" s="1"/>
      <c r="S787" s="1"/>
      <c r="T787" s="1"/>
      <c r="U787" s="1"/>
      <c r="V787" s="1"/>
      <c r="W787" s="1"/>
      <c r="X787" s="1"/>
      <c r="Y787" s="1"/>
      <c r="Z787" s="1"/>
      <c r="AA787" s="1"/>
      <c r="AB787" s="1"/>
      <c r="AC787" s="1"/>
      <c r="AD787" s="1"/>
      <c r="AE787" s="1"/>
      <c r="AF787" s="1"/>
      <c r="AG787" s="1"/>
      <c r="AH787" s="1"/>
      <c r="AI787" s="1"/>
      <c r="AJ787" s="1"/>
      <c r="AK787" s="1"/>
    </row>
    <row r="788" spans="1:37" ht="14.25" customHeight="1">
      <c r="A788" s="1"/>
      <c r="B788" s="1"/>
      <c r="C788" s="1"/>
      <c r="D788" s="1"/>
      <c r="E788" s="1"/>
      <c r="F788" s="1"/>
      <c r="G788" s="1"/>
      <c r="H788" s="1"/>
      <c r="I788" s="1"/>
      <c r="J788" s="1"/>
      <c r="K788" s="1"/>
      <c r="L788" s="1"/>
      <c r="M788" s="1"/>
      <c r="N788" s="1"/>
      <c r="O788" s="1"/>
      <c r="P788" s="229"/>
      <c r="Q788" s="1"/>
      <c r="R788" s="1"/>
      <c r="S788" s="1"/>
      <c r="T788" s="1"/>
      <c r="U788" s="1"/>
      <c r="V788" s="1"/>
      <c r="W788" s="1"/>
      <c r="X788" s="1"/>
      <c r="Y788" s="1"/>
      <c r="Z788" s="1"/>
      <c r="AA788" s="1"/>
      <c r="AB788" s="1"/>
      <c r="AC788" s="1"/>
      <c r="AD788" s="1"/>
      <c r="AE788" s="1"/>
      <c r="AF788" s="1"/>
      <c r="AG788" s="1"/>
      <c r="AH788" s="1"/>
      <c r="AI788" s="1"/>
      <c r="AJ788" s="1"/>
      <c r="AK788" s="1"/>
    </row>
    <row r="789" spans="1:37" ht="14.25" customHeight="1">
      <c r="A789" s="1"/>
      <c r="B789" s="1"/>
      <c r="C789" s="1"/>
      <c r="D789" s="1"/>
      <c r="E789" s="1"/>
      <c r="F789" s="1"/>
      <c r="G789" s="1"/>
      <c r="H789" s="1"/>
      <c r="I789" s="1"/>
      <c r="J789" s="1"/>
      <c r="K789" s="1"/>
      <c r="L789" s="1"/>
      <c r="M789" s="1"/>
      <c r="N789" s="1"/>
      <c r="O789" s="1"/>
      <c r="P789" s="229"/>
      <c r="Q789" s="1"/>
      <c r="R789" s="1"/>
      <c r="S789" s="1"/>
      <c r="T789" s="1"/>
      <c r="U789" s="1"/>
      <c r="V789" s="1"/>
      <c r="W789" s="1"/>
      <c r="X789" s="1"/>
      <c r="Y789" s="1"/>
      <c r="Z789" s="1"/>
      <c r="AA789" s="1"/>
      <c r="AB789" s="1"/>
      <c r="AC789" s="1"/>
      <c r="AD789" s="1"/>
      <c r="AE789" s="1"/>
      <c r="AF789" s="1"/>
      <c r="AG789" s="1"/>
      <c r="AH789" s="1"/>
      <c r="AI789" s="1"/>
      <c r="AJ789" s="1"/>
      <c r="AK789" s="1"/>
    </row>
    <row r="790" spans="1:37" ht="14.25" customHeight="1">
      <c r="A790" s="1"/>
      <c r="B790" s="1"/>
      <c r="C790" s="1"/>
      <c r="D790" s="1"/>
      <c r="E790" s="1"/>
      <c r="F790" s="1"/>
      <c r="G790" s="1"/>
      <c r="H790" s="1"/>
      <c r="I790" s="1"/>
      <c r="J790" s="1"/>
      <c r="K790" s="1"/>
      <c r="L790" s="1"/>
      <c r="M790" s="1"/>
      <c r="N790" s="1"/>
      <c r="O790" s="1"/>
      <c r="P790" s="229"/>
      <c r="Q790" s="1"/>
      <c r="R790" s="1"/>
      <c r="S790" s="1"/>
      <c r="T790" s="1"/>
      <c r="U790" s="1"/>
      <c r="V790" s="1"/>
      <c r="W790" s="1"/>
      <c r="X790" s="1"/>
      <c r="Y790" s="1"/>
      <c r="Z790" s="1"/>
      <c r="AA790" s="1"/>
      <c r="AB790" s="1"/>
      <c r="AC790" s="1"/>
      <c r="AD790" s="1"/>
      <c r="AE790" s="1"/>
      <c r="AF790" s="1"/>
      <c r="AG790" s="1"/>
      <c r="AH790" s="1"/>
      <c r="AI790" s="1"/>
      <c r="AJ790" s="1"/>
      <c r="AK790" s="1"/>
    </row>
    <row r="791" spans="1:37" ht="14.25" customHeight="1">
      <c r="A791" s="1"/>
      <c r="B791" s="1"/>
      <c r="C791" s="1"/>
      <c r="D791" s="1"/>
      <c r="E791" s="1"/>
      <c r="F791" s="1"/>
      <c r="G791" s="1"/>
      <c r="H791" s="1"/>
      <c r="I791" s="1"/>
      <c r="J791" s="1"/>
      <c r="K791" s="1"/>
      <c r="L791" s="1"/>
      <c r="M791" s="1"/>
      <c r="N791" s="1"/>
      <c r="O791" s="1"/>
      <c r="P791" s="229"/>
      <c r="Q791" s="1"/>
      <c r="R791" s="1"/>
      <c r="S791" s="1"/>
      <c r="T791" s="1"/>
      <c r="U791" s="1"/>
      <c r="V791" s="1"/>
      <c r="W791" s="1"/>
      <c r="X791" s="1"/>
      <c r="Y791" s="1"/>
      <c r="Z791" s="1"/>
      <c r="AA791" s="1"/>
      <c r="AB791" s="1"/>
      <c r="AC791" s="1"/>
      <c r="AD791" s="1"/>
      <c r="AE791" s="1"/>
      <c r="AF791" s="1"/>
      <c r="AG791" s="1"/>
      <c r="AH791" s="1"/>
      <c r="AI791" s="1"/>
      <c r="AJ791" s="1"/>
      <c r="AK791" s="1"/>
    </row>
    <row r="792" spans="1:37" ht="14.25" customHeight="1">
      <c r="A792" s="1"/>
      <c r="B792" s="1"/>
      <c r="C792" s="1"/>
      <c r="D792" s="1"/>
      <c r="E792" s="1"/>
      <c r="F792" s="1"/>
      <c r="G792" s="1"/>
      <c r="H792" s="1"/>
      <c r="I792" s="1"/>
      <c r="J792" s="1"/>
      <c r="K792" s="1"/>
      <c r="L792" s="1"/>
      <c r="M792" s="1"/>
      <c r="N792" s="1"/>
      <c r="O792" s="1"/>
      <c r="P792" s="229"/>
      <c r="Q792" s="1"/>
      <c r="R792" s="1"/>
      <c r="S792" s="1"/>
      <c r="T792" s="1"/>
      <c r="U792" s="1"/>
      <c r="V792" s="1"/>
      <c r="W792" s="1"/>
      <c r="X792" s="1"/>
      <c r="Y792" s="1"/>
      <c r="Z792" s="1"/>
      <c r="AA792" s="1"/>
      <c r="AB792" s="1"/>
      <c r="AC792" s="1"/>
      <c r="AD792" s="1"/>
      <c r="AE792" s="1"/>
      <c r="AF792" s="1"/>
      <c r="AG792" s="1"/>
      <c r="AH792" s="1"/>
      <c r="AI792" s="1"/>
      <c r="AJ792" s="1"/>
      <c r="AK792" s="1"/>
    </row>
    <row r="793" spans="1:37" ht="14.25" customHeight="1">
      <c r="A793" s="1"/>
      <c r="B793" s="1"/>
      <c r="C793" s="1"/>
      <c r="D793" s="1"/>
      <c r="E793" s="1"/>
      <c r="F793" s="1"/>
      <c r="G793" s="1"/>
      <c r="H793" s="1"/>
      <c r="I793" s="1"/>
      <c r="J793" s="1"/>
      <c r="K793" s="1"/>
      <c r="L793" s="1"/>
      <c r="M793" s="1"/>
      <c r="N793" s="1"/>
      <c r="O793" s="1"/>
      <c r="P793" s="229"/>
      <c r="Q793" s="1"/>
      <c r="R793" s="1"/>
      <c r="S793" s="1"/>
      <c r="T793" s="1"/>
      <c r="U793" s="1"/>
      <c r="V793" s="1"/>
      <c r="W793" s="1"/>
      <c r="X793" s="1"/>
      <c r="Y793" s="1"/>
      <c r="Z793" s="1"/>
      <c r="AA793" s="1"/>
      <c r="AB793" s="1"/>
      <c r="AC793" s="1"/>
      <c r="AD793" s="1"/>
      <c r="AE793" s="1"/>
      <c r="AF793" s="1"/>
      <c r="AG793" s="1"/>
      <c r="AH793" s="1"/>
      <c r="AI793" s="1"/>
      <c r="AJ793" s="1"/>
      <c r="AK793" s="1"/>
    </row>
    <row r="794" spans="1:37" ht="14.25" customHeight="1">
      <c r="A794" s="1"/>
      <c r="B794" s="1"/>
      <c r="C794" s="1"/>
      <c r="D794" s="1"/>
      <c r="E794" s="1"/>
      <c r="F794" s="1"/>
      <c r="G794" s="1"/>
      <c r="H794" s="1"/>
      <c r="I794" s="1"/>
      <c r="J794" s="1"/>
      <c r="K794" s="1"/>
      <c r="L794" s="1"/>
      <c r="M794" s="1"/>
      <c r="N794" s="1"/>
      <c r="O794" s="1"/>
      <c r="P794" s="229"/>
      <c r="Q794" s="1"/>
      <c r="R794" s="1"/>
      <c r="S794" s="1"/>
      <c r="T794" s="1"/>
      <c r="U794" s="1"/>
      <c r="V794" s="1"/>
      <c r="W794" s="1"/>
      <c r="X794" s="1"/>
      <c r="Y794" s="1"/>
      <c r="Z794" s="1"/>
      <c r="AA794" s="1"/>
      <c r="AB794" s="1"/>
      <c r="AC794" s="1"/>
      <c r="AD794" s="1"/>
      <c r="AE794" s="1"/>
      <c r="AF794" s="1"/>
      <c r="AG794" s="1"/>
      <c r="AH794" s="1"/>
      <c r="AI794" s="1"/>
      <c r="AJ794" s="1"/>
      <c r="AK794" s="1"/>
    </row>
    <row r="795" spans="1:37" ht="14.25" customHeight="1">
      <c r="A795" s="1"/>
      <c r="B795" s="1"/>
      <c r="C795" s="1"/>
      <c r="D795" s="1"/>
      <c r="E795" s="1"/>
      <c r="F795" s="1"/>
      <c r="G795" s="1"/>
      <c r="H795" s="1"/>
      <c r="I795" s="1"/>
      <c r="J795" s="1"/>
      <c r="K795" s="1"/>
      <c r="L795" s="1"/>
      <c r="M795" s="1"/>
      <c r="N795" s="1"/>
      <c r="O795" s="1"/>
      <c r="P795" s="229"/>
      <c r="Q795" s="1"/>
      <c r="R795" s="1"/>
      <c r="S795" s="1"/>
      <c r="T795" s="1"/>
      <c r="U795" s="1"/>
      <c r="V795" s="1"/>
      <c r="W795" s="1"/>
      <c r="X795" s="1"/>
      <c r="Y795" s="1"/>
      <c r="Z795" s="1"/>
      <c r="AA795" s="1"/>
      <c r="AB795" s="1"/>
      <c r="AC795" s="1"/>
      <c r="AD795" s="1"/>
      <c r="AE795" s="1"/>
      <c r="AF795" s="1"/>
      <c r="AG795" s="1"/>
      <c r="AH795" s="1"/>
      <c r="AI795" s="1"/>
      <c r="AJ795" s="1"/>
      <c r="AK795" s="1"/>
    </row>
    <row r="796" spans="1:37" ht="14.25" customHeight="1">
      <c r="A796" s="1"/>
      <c r="B796" s="1"/>
      <c r="C796" s="1"/>
      <c r="D796" s="1"/>
      <c r="E796" s="1"/>
      <c r="F796" s="1"/>
      <c r="G796" s="1"/>
      <c r="H796" s="1"/>
      <c r="I796" s="1"/>
      <c r="J796" s="1"/>
      <c r="K796" s="1"/>
      <c r="L796" s="1"/>
      <c r="M796" s="1"/>
      <c r="N796" s="1"/>
      <c r="O796" s="1"/>
      <c r="P796" s="229"/>
      <c r="Q796" s="1"/>
      <c r="R796" s="1"/>
      <c r="S796" s="1"/>
      <c r="T796" s="1"/>
      <c r="U796" s="1"/>
      <c r="V796" s="1"/>
      <c r="W796" s="1"/>
      <c r="X796" s="1"/>
      <c r="Y796" s="1"/>
      <c r="Z796" s="1"/>
      <c r="AA796" s="1"/>
      <c r="AB796" s="1"/>
      <c r="AC796" s="1"/>
      <c r="AD796" s="1"/>
      <c r="AE796" s="1"/>
      <c r="AF796" s="1"/>
      <c r="AG796" s="1"/>
      <c r="AH796" s="1"/>
      <c r="AI796" s="1"/>
      <c r="AJ796" s="1"/>
      <c r="AK796" s="1"/>
    </row>
    <row r="797" spans="1:37" ht="14.25" customHeight="1">
      <c r="A797" s="1"/>
      <c r="B797" s="1"/>
      <c r="C797" s="1"/>
      <c r="D797" s="1"/>
      <c r="E797" s="1"/>
      <c r="F797" s="1"/>
      <c r="G797" s="1"/>
      <c r="H797" s="1"/>
      <c r="I797" s="1"/>
      <c r="J797" s="1"/>
      <c r="K797" s="1"/>
      <c r="L797" s="1"/>
      <c r="M797" s="1"/>
      <c r="N797" s="1"/>
      <c r="O797" s="1"/>
      <c r="P797" s="229"/>
      <c r="Q797" s="1"/>
      <c r="R797" s="1"/>
      <c r="S797" s="1"/>
      <c r="T797" s="1"/>
      <c r="U797" s="1"/>
      <c r="V797" s="1"/>
      <c r="W797" s="1"/>
      <c r="X797" s="1"/>
      <c r="Y797" s="1"/>
      <c r="Z797" s="1"/>
      <c r="AA797" s="1"/>
      <c r="AB797" s="1"/>
      <c r="AC797" s="1"/>
      <c r="AD797" s="1"/>
      <c r="AE797" s="1"/>
      <c r="AF797" s="1"/>
      <c r="AG797" s="1"/>
      <c r="AH797" s="1"/>
      <c r="AI797" s="1"/>
      <c r="AJ797" s="1"/>
      <c r="AK797" s="1"/>
    </row>
    <row r="798" spans="1:37" ht="14.25" customHeight="1">
      <c r="A798" s="1"/>
      <c r="B798" s="1"/>
      <c r="C798" s="1"/>
      <c r="D798" s="1"/>
      <c r="E798" s="1"/>
      <c r="F798" s="1"/>
      <c r="G798" s="1"/>
      <c r="H798" s="1"/>
      <c r="I798" s="1"/>
      <c r="J798" s="1"/>
      <c r="K798" s="1"/>
      <c r="L798" s="1"/>
      <c r="M798" s="1"/>
      <c r="N798" s="1"/>
      <c r="O798" s="1"/>
      <c r="P798" s="229"/>
      <c r="Q798" s="1"/>
      <c r="R798" s="1"/>
      <c r="S798" s="1"/>
      <c r="T798" s="1"/>
      <c r="U798" s="1"/>
      <c r="V798" s="1"/>
      <c r="W798" s="1"/>
      <c r="X798" s="1"/>
      <c r="Y798" s="1"/>
      <c r="Z798" s="1"/>
      <c r="AA798" s="1"/>
      <c r="AB798" s="1"/>
      <c r="AC798" s="1"/>
      <c r="AD798" s="1"/>
      <c r="AE798" s="1"/>
      <c r="AF798" s="1"/>
      <c r="AG798" s="1"/>
      <c r="AH798" s="1"/>
      <c r="AI798" s="1"/>
      <c r="AJ798" s="1"/>
      <c r="AK798" s="1"/>
    </row>
    <row r="799" spans="1:37" ht="14.25" customHeight="1">
      <c r="A799" s="1"/>
      <c r="B799" s="1"/>
      <c r="C799" s="1"/>
      <c r="D799" s="1"/>
      <c r="E799" s="1"/>
      <c r="F799" s="1"/>
      <c r="G799" s="1"/>
      <c r="H799" s="1"/>
      <c r="I799" s="1"/>
      <c r="J799" s="1"/>
      <c r="K799" s="1"/>
      <c r="L799" s="1"/>
      <c r="M799" s="1"/>
      <c r="N799" s="1"/>
      <c r="O799" s="1"/>
      <c r="P799" s="229"/>
      <c r="Q799" s="1"/>
      <c r="R799" s="1"/>
      <c r="S799" s="1"/>
      <c r="T799" s="1"/>
      <c r="U799" s="1"/>
      <c r="V799" s="1"/>
      <c r="W799" s="1"/>
      <c r="X799" s="1"/>
      <c r="Y799" s="1"/>
      <c r="Z799" s="1"/>
      <c r="AA799" s="1"/>
      <c r="AB799" s="1"/>
      <c r="AC799" s="1"/>
      <c r="AD799" s="1"/>
      <c r="AE799" s="1"/>
      <c r="AF799" s="1"/>
      <c r="AG799" s="1"/>
      <c r="AH799" s="1"/>
      <c r="AI799" s="1"/>
      <c r="AJ799" s="1"/>
      <c r="AK799" s="1"/>
    </row>
    <row r="800" spans="1:37" ht="14.25" customHeight="1">
      <c r="A800" s="1"/>
      <c r="B800" s="1"/>
      <c r="C800" s="1"/>
      <c r="D800" s="1"/>
      <c r="E800" s="1"/>
      <c r="F800" s="1"/>
      <c r="G800" s="1"/>
      <c r="H800" s="1"/>
      <c r="I800" s="1"/>
      <c r="J800" s="1"/>
      <c r="K800" s="1"/>
      <c r="L800" s="1"/>
      <c r="M800" s="1"/>
      <c r="N800" s="1"/>
      <c r="O800" s="1"/>
      <c r="P800" s="229"/>
      <c r="Q800" s="1"/>
      <c r="R800" s="1"/>
      <c r="S800" s="1"/>
      <c r="T800" s="1"/>
      <c r="U800" s="1"/>
      <c r="V800" s="1"/>
      <c r="W800" s="1"/>
      <c r="X800" s="1"/>
      <c r="Y800" s="1"/>
      <c r="Z800" s="1"/>
      <c r="AA800" s="1"/>
      <c r="AB800" s="1"/>
      <c r="AC800" s="1"/>
      <c r="AD800" s="1"/>
      <c r="AE800" s="1"/>
      <c r="AF800" s="1"/>
      <c r="AG800" s="1"/>
      <c r="AH800" s="1"/>
      <c r="AI800" s="1"/>
      <c r="AJ800" s="1"/>
      <c r="AK800" s="1"/>
    </row>
    <row r="801" spans="1:37" ht="14.25" customHeight="1">
      <c r="A801" s="1"/>
      <c r="B801" s="1"/>
      <c r="C801" s="1"/>
      <c r="D801" s="1"/>
      <c r="E801" s="1"/>
      <c r="F801" s="1"/>
      <c r="G801" s="1"/>
      <c r="H801" s="1"/>
      <c r="I801" s="1"/>
      <c r="J801" s="1"/>
      <c r="K801" s="1"/>
      <c r="L801" s="1"/>
      <c r="M801" s="1"/>
      <c r="N801" s="1"/>
      <c r="O801" s="1"/>
      <c r="P801" s="229"/>
      <c r="Q801" s="1"/>
      <c r="R801" s="1"/>
      <c r="S801" s="1"/>
      <c r="T801" s="1"/>
      <c r="U801" s="1"/>
      <c r="V801" s="1"/>
      <c r="W801" s="1"/>
      <c r="X801" s="1"/>
      <c r="Y801" s="1"/>
      <c r="Z801" s="1"/>
      <c r="AA801" s="1"/>
      <c r="AB801" s="1"/>
      <c r="AC801" s="1"/>
      <c r="AD801" s="1"/>
      <c r="AE801" s="1"/>
      <c r="AF801" s="1"/>
      <c r="AG801" s="1"/>
      <c r="AH801" s="1"/>
      <c r="AI801" s="1"/>
      <c r="AJ801" s="1"/>
      <c r="AK801" s="1"/>
    </row>
    <row r="802" spans="1:37" ht="14.25" customHeight="1">
      <c r="A802" s="1"/>
      <c r="B802" s="1"/>
      <c r="C802" s="1"/>
      <c r="D802" s="1"/>
      <c r="E802" s="1"/>
      <c r="F802" s="1"/>
      <c r="G802" s="1"/>
      <c r="H802" s="1"/>
      <c r="I802" s="1"/>
      <c r="J802" s="1"/>
      <c r="K802" s="1"/>
      <c r="L802" s="1"/>
      <c r="M802" s="1"/>
      <c r="N802" s="1"/>
      <c r="O802" s="1"/>
      <c r="P802" s="229"/>
      <c r="Q802" s="1"/>
      <c r="R802" s="1"/>
      <c r="S802" s="1"/>
      <c r="T802" s="1"/>
      <c r="U802" s="1"/>
      <c r="V802" s="1"/>
      <c r="W802" s="1"/>
      <c r="X802" s="1"/>
      <c r="Y802" s="1"/>
      <c r="Z802" s="1"/>
      <c r="AA802" s="1"/>
      <c r="AB802" s="1"/>
      <c r="AC802" s="1"/>
      <c r="AD802" s="1"/>
      <c r="AE802" s="1"/>
      <c r="AF802" s="1"/>
      <c r="AG802" s="1"/>
      <c r="AH802" s="1"/>
      <c r="AI802" s="1"/>
      <c r="AJ802" s="1"/>
      <c r="AK802" s="1"/>
    </row>
    <row r="803" spans="1:37" ht="14.25" customHeight="1">
      <c r="A803" s="1"/>
      <c r="B803" s="1"/>
      <c r="C803" s="1"/>
      <c r="D803" s="1"/>
      <c r="E803" s="1"/>
      <c r="F803" s="1"/>
      <c r="G803" s="1"/>
      <c r="H803" s="1"/>
      <c r="I803" s="1"/>
      <c r="J803" s="1"/>
      <c r="K803" s="1"/>
      <c r="L803" s="1"/>
      <c r="M803" s="1"/>
      <c r="N803" s="1"/>
      <c r="O803" s="1"/>
      <c r="P803" s="229"/>
      <c r="Q803" s="1"/>
      <c r="R803" s="1"/>
      <c r="S803" s="1"/>
      <c r="T803" s="1"/>
      <c r="U803" s="1"/>
      <c r="V803" s="1"/>
      <c r="W803" s="1"/>
      <c r="X803" s="1"/>
      <c r="Y803" s="1"/>
      <c r="Z803" s="1"/>
      <c r="AA803" s="1"/>
      <c r="AB803" s="1"/>
      <c r="AC803" s="1"/>
      <c r="AD803" s="1"/>
      <c r="AE803" s="1"/>
      <c r="AF803" s="1"/>
      <c r="AG803" s="1"/>
      <c r="AH803" s="1"/>
      <c r="AI803" s="1"/>
      <c r="AJ803" s="1"/>
      <c r="AK803" s="1"/>
    </row>
    <row r="804" spans="1:37" ht="14.25" customHeight="1">
      <c r="A804" s="1"/>
      <c r="B804" s="1"/>
      <c r="C804" s="1"/>
      <c r="D804" s="1"/>
      <c r="E804" s="1"/>
      <c r="F804" s="1"/>
      <c r="G804" s="1"/>
      <c r="H804" s="1"/>
      <c r="I804" s="1"/>
      <c r="J804" s="1"/>
      <c r="K804" s="1"/>
      <c r="L804" s="1"/>
      <c r="M804" s="1"/>
      <c r="N804" s="1"/>
      <c r="O804" s="1"/>
      <c r="P804" s="229"/>
      <c r="Q804" s="1"/>
      <c r="R804" s="1"/>
      <c r="S804" s="1"/>
      <c r="T804" s="1"/>
      <c r="U804" s="1"/>
      <c r="V804" s="1"/>
      <c r="W804" s="1"/>
      <c r="X804" s="1"/>
      <c r="Y804" s="1"/>
      <c r="Z804" s="1"/>
      <c r="AA804" s="1"/>
      <c r="AB804" s="1"/>
      <c r="AC804" s="1"/>
      <c r="AD804" s="1"/>
      <c r="AE804" s="1"/>
      <c r="AF804" s="1"/>
      <c r="AG804" s="1"/>
      <c r="AH804" s="1"/>
      <c r="AI804" s="1"/>
      <c r="AJ804" s="1"/>
      <c r="AK804" s="1"/>
    </row>
    <row r="805" spans="1:37" ht="14.25" customHeight="1">
      <c r="A805" s="1"/>
      <c r="B805" s="1"/>
      <c r="C805" s="1"/>
      <c r="D805" s="1"/>
      <c r="E805" s="1"/>
      <c r="F805" s="1"/>
      <c r="G805" s="1"/>
      <c r="H805" s="1"/>
      <c r="I805" s="1"/>
      <c r="J805" s="1"/>
      <c r="K805" s="1"/>
      <c r="L805" s="1"/>
      <c r="M805" s="1"/>
      <c r="N805" s="1"/>
      <c r="O805" s="1"/>
      <c r="P805" s="229"/>
      <c r="Q805" s="1"/>
      <c r="R805" s="1"/>
      <c r="S805" s="1"/>
      <c r="T805" s="1"/>
      <c r="U805" s="1"/>
      <c r="V805" s="1"/>
      <c r="W805" s="1"/>
      <c r="X805" s="1"/>
      <c r="Y805" s="1"/>
      <c r="Z805" s="1"/>
      <c r="AA805" s="1"/>
      <c r="AB805" s="1"/>
      <c r="AC805" s="1"/>
      <c r="AD805" s="1"/>
      <c r="AE805" s="1"/>
      <c r="AF805" s="1"/>
      <c r="AG805" s="1"/>
      <c r="AH805" s="1"/>
      <c r="AI805" s="1"/>
      <c r="AJ805" s="1"/>
      <c r="AK805" s="1"/>
    </row>
    <row r="806" spans="1:37" ht="14.25" customHeight="1">
      <c r="A806" s="1"/>
      <c r="B806" s="1"/>
      <c r="C806" s="1"/>
      <c r="D806" s="1"/>
      <c r="E806" s="1"/>
      <c r="F806" s="1"/>
      <c r="G806" s="1"/>
      <c r="H806" s="1"/>
      <c r="I806" s="1"/>
      <c r="J806" s="1"/>
      <c r="K806" s="1"/>
      <c r="L806" s="1"/>
      <c r="M806" s="1"/>
      <c r="N806" s="1"/>
      <c r="O806" s="1"/>
      <c r="P806" s="229"/>
      <c r="Q806" s="1"/>
      <c r="R806" s="1"/>
      <c r="S806" s="1"/>
      <c r="T806" s="1"/>
      <c r="U806" s="1"/>
      <c r="V806" s="1"/>
      <c r="W806" s="1"/>
      <c r="X806" s="1"/>
      <c r="Y806" s="1"/>
      <c r="Z806" s="1"/>
      <c r="AA806" s="1"/>
      <c r="AB806" s="1"/>
      <c r="AC806" s="1"/>
      <c r="AD806" s="1"/>
      <c r="AE806" s="1"/>
      <c r="AF806" s="1"/>
      <c r="AG806" s="1"/>
      <c r="AH806" s="1"/>
      <c r="AI806" s="1"/>
      <c r="AJ806" s="1"/>
      <c r="AK806" s="1"/>
    </row>
    <row r="807" spans="1:37" ht="14.25" customHeight="1">
      <c r="A807" s="1"/>
      <c r="B807" s="1"/>
      <c r="C807" s="1"/>
      <c r="D807" s="1"/>
      <c r="E807" s="1"/>
      <c r="F807" s="1"/>
      <c r="G807" s="1"/>
      <c r="H807" s="1"/>
      <c r="I807" s="1"/>
      <c r="J807" s="1"/>
      <c r="K807" s="1"/>
      <c r="L807" s="1"/>
      <c r="M807" s="1"/>
      <c r="N807" s="1"/>
      <c r="O807" s="1"/>
      <c r="P807" s="229"/>
      <c r="Q807" s="1"/>
      <c r="R807" s="1"/>
      <c r="S807" s="1"/>
      <c r="T807" s="1"/>
      <c r="U807" s="1"/>
      <c r="V807" s="1"/>
      <c r="W807" s="1"/>
      <c r="X807" s="1"/>
      <c r="Y807" s="1"/>
      <c r="Z807" s="1"/>
      <c r="AA807" s="1"/>
      <c r="AB807" s="1"/>
      <c r="AC807" s="1"/>
      <c r="AD807" s="1"/>
      <c r="AE807" s="1"/>
      <c r="AF807" s="1"/>
      <c r="AG807" s="1"/>
      <c r="AH807" s="1"/>
      <c r="AI807" s="1"/>
      <c r="AJ807" s="1"/>
      <c r="AK807" s="1"/>
    </row>
    <row r="808" spans="1:37" ht="14.25" customHeight="1">
      <c r="A808" s="1"/>
      <c r="B808" s="1"/>
      <c r="C808" s="1"/>
      <c r="D808" s="1"/>
      <c r="E808" s="1"/>
      <c r="F808" s="1"/>
      <c r="G808" s="1"/>
      <c r="H808" s="1"/>
      <c r="I808" s="1"/>
      <c r="J808" s="1"/>
      <c r="K808" s="1"/>
      <c r="L808" s="1"/>
      <c r="M808" s="1"/>
      <c r="N808" s="1"/>
      <c r="O808" s="1"/>
      <c r="P808" s="229"/>
      <c r="Q808" s="1"/>
      <c r="R808" s="1"/>
      <c r="S808" s="1"/>
      <c r="T808" s="1"/>
      <c r="U808" s="1"/>
      <c r="V808" s="1"/>
      <c r="W808" s="1"/>
      <c r="X808" s="1"/>
      <c r="Y808" s="1"/>
      <c r="Z808" s="1"/>
      <c r="AA808" s="1"/>
      <c r="AB808" s="1"/>
      <c r="AC808" s="1"/>
      <c r="AD808" s="1"/>
      <c r="AE808" s="1"/>
      <c r="AF808" s="1"/>
      <c r="AG808" s="1"/>
      <c r="AH808" s="1"/>
      <c r="AI808" s="1"/>
      <c r="AJ808" s="1"/>
      <c r="AK808" s="1"/>
    </row>
    <row r="809" spans="1:37" ht="14.25" customHeight="1">
      <c r="A809" s="1"/>
      <c r="B809" s="1"/>
      <c r="C809" s="1"/>
      <c r="D809" s="1"/>
      <c r="E809" s="1"/>
      <c r="F809" s="1"/>
      <c r="G809" s="1"/>
      <c r="H809" s="1"/>
      <c r="I809" s="1"/>
      <c r="J809" s="1"/>
      <c r="K809" s="1"/>
      <c r="L809" s="1"/>
      <c r="M809" s="1"/>
      <c r="N809" s="1"/>
      <c r="O809" s="1"/>
      <c r="P809" s="229"/>
      <c r="Q809" s="1"/>
      <c r="R809" s="1"/>
      <c r="S809" s="1"/>
      <c r="T809" s="1"/>
      <c r="U809" s="1"/>
      <c r="V809" s="1"/>
      <c r="W809" s="1"/>
      <c r="X809" s="1"/>
      <c r="Y809" s="1"/>
      <c r="Z809" s="1"/>
      <c r="AA809" s="1"/>
      <c r="AB809" s="1"/>
      <c r="AC809" s="1"/>
      <c r="AD809" s="1"/>
      <c r="AE809" s="1"/>
      <c r="AF809" s="1"/>
      <c r="AG809" s="1"/>
      <c r="AH809" s="1"/>
      <c r="AI809" s="1"/>
      <c r="AJ809" s="1"/>
      <c r="AK809" s="1"/>
    </row>
    <row r="810" spans="1:37" ht="14.25" customHeight="1">
      <c r="A810" s="1"/>
      <c r="B810" s="1"/>
      <c r="C810" s="1"/>
      <c r="D810" s="1"/>
      <c r="E810" s="1"/>
      <c r="F810" s="1"/>
      <c r="G810" s="1"/>
      <c r="H810" s="1"/>
      <c r="I810" s="1"/>
      <c r="J810" s="1"/>
      <c r="K810" s="1"/>
      <c r="L810" s="1"/>
      <c r="M810" s="1"/>
      <c r="N810" s="1"/>
      <c r="O810" s="1"/>
      <c r="P810" s="229"/>
      <c r="Q810" s="1"/>
      <c r="R810" s="1"/>
      <c r="S810" s="1"/>
      <c r="T810" s="1"/>
      <c r="U810" s="1"/>
      <c r="V810" s="1"/>
      <c r="W810" s="1"/>
      <c r="X810" s="1"/>
      <c r="Y810" s="1"/>
      <c r="Z810" s="1"/>
      <c r="AA810" s="1"/>
      <c r="AB810" s="1"/>
      <c r="AC810" s="1"/>
      <c r="AD810" s="1"/>
      <c r="AE810" s="1"/>
      <c r="AF810" s="1"/>
      <c r="AG810" s="1"/>
      <c r="AH810" s="1"/>
      <c r="AI810" s="1"/>
      <c r="AJ810" s="1"/>
      <c r="AK810" s="1"/>
    </row>
    <row r="811" spans="1:37" ht="14.25" customHeight="1">
      <c r="A811" s="1"/>
      <c r="B811" s="1"/>
      <c r="C811" s="1"/>
      <c r="D811" s="1"/>
      <c r="E811" s="1"/>
      <c r="F811" s="1"/>
      <c r="G811" s="1"/>
      <c r="H811" s="1"/>
      <c r="I811" s="1"/>
      <c r="J811" s="1"/>
      <c r="K811" s="1"/>
      <c r="L811" s="1"/>
      <c r="M811" s="1"/>
      <c r="N811" s="1"/>
      <c r="O811" s="1"/>
      <c r="P811" s="229"/>
      <c r="Q811" s="1"/>
      <c r="R811" s="1"/>
      <c r="S811" s="1"/>
      <c r="T811" s="1"/>
      <c r="U811" s="1"/>
      <c r="V811" s="1"/>
      <c r="W811" s="1"/>
      <c r="X811" s="1"/>
      <c r="Y811" s="1"/>
      <c r="Z811" s="1"/>
      <c r="AA811" s="1"/>
      <c r="AB811" s="1"/>
      <c r="AC811" s="1"/>
      <c r="AD811" s="1"/>
      <c r="AE811" s="1"/>
      <c r="AF811" s="1"/>
      <c r="AG811" s="1"/>
      <c r="AH811" s="1"/>
      <c r="AI811" s="1"/>
      <c r="AJ811" s="1"/>
      <c r="AK811" s="1"/>
    </row>
    <row r="812" spans="1:37" ht="14.25" customHeight="1">
      <c r="A812" s="1"/>
      <c r="B812" s="1"/>
      <c r="C812" s="1"/>
      <c r="D812" s="1"/>
      <c r="E812" s="1"/>
      <c r="F812" s="1"/>
      <c r="G812" s="1"/>
      <c r="H812" s="1"/>
      <c r="I812" s="1"/>
      <c r="J812" s="1"/>
      <c r="K812" s="1"/>
      <c r="L812" s="1"/>
      <c r="M812" s="1"/>
      <c r="N812" s="1"/>
      <c r="O812" s="1"/>
      <c r="P812" s="229"/>
      <c r="Q812" s="1"/>
      <c r="R812" s="1"/>
      <c r="S812" s="1"/>
      <c r="T812" s="1"/>
      <c r="U812" s="1"/>
      <c r="V812" s="1"/>
      <c r="W812" s="1"/>
      <c r="X812" s="1"/>
      <c r="Y812" s="1"/>
      <c r="Z812" s="1"/>
      <c r="AA812" s="1"/>
      <c r="AB812" s="1"/>
      <c r="AC812" s="1"/>
      <c r="AD812" s="1"/>
      <c r="AE812" s="1"/>
      <c r="AF812" s="1"/>
      <c r="AG812" s="1"/>
      <c r="AH812" s="1"/>
      <c r="AI812" s="1"/>
      <c r="AJ812" s="1"/>
      <c r="AK812" s="1"/>
    </row>
    <row r="813" spans="1:37" ht="14.25" customHeight="1">
      <c r="A813" s="1"/>
      <c r="B813" s="1"/>
      <c r="C813" s="1"/>
      <c r="D813" s="1"/>
      <c r="E813" s="1"/>
      <c r="F813" s="1"/>
      <c r="G813" s="1"/>
      <c r="H813" s="1"/>
      <c r="I813" s="1"/>
      <c r="J813" s="1"/>
      <c r="K813" s="1"/>
      <c r="L813" s="1"/>
      <c r="M813" s="1"/>
      <c r="N813" s="1"/>
      <c r="O813" s="1"/>
      <c r="P813" s="229"/>
      <c r="Q813" s="1"/>
      <c r="R813" s="1"/>
      <c r="S813" s="1"/>
      <c r="T813" s="1"/>
      <c r="U813" s="1"/>
      <c r="V813" s="1"/>
      <c r="W813" s="1"/>
      <c r="X813" s="1"/>
      <c r="Y813" s="1"/>
      <c r="Z813" s="1"/>
      <c r="AA813" s="1"/>
      <c r="AB813" s="1"/>
      <c r="AC813" s="1"/>
      <c r="AD813" s="1"/>
      <c r="AE813" s="1"/>
      <c r="AF813" s="1"/>
      <c r="AG813" s="1"/>
      <c r="AH813" s="1"/>
      <c r="AI813" s="1"/>
      <c r="AJ813" s="1"/>
      <c r="AK813" s="1"/>
    </row>
    <row r="814" spans="1:37" ht="14.25" customHeight="1">
      <c r="A814" s="1"/>
      <c r="B814" s="1"/>
      <c r="C814" s="1"/>
      <c r="D814" s="1"/>
      <c r="E814" s="1"/>
      <c r="F814" s="1"/>
      <c r="G814" s="1"/>
      <c r="H814" s="1"/>
      <c r="I814" s="1"/>
      <c r="J814" s="1"/>
      <c r="K814" s="1"/>
      <c r="L814" s="1"/>
      <c r="M814" s="1"/>
      <c r="N814" s="1"/>
      <c r="O814" s="1"/>
      <c r="P814" s="229"/>
      <c r="Q814" s="1"/>
      <c r="R814" s="1"/>
      <c r="S814" s="1"/>
      <c r="T814" s="1"/>
      <c r="U814" s="1"/>
      <c r="V814" s="1"/>
      <c r="W814" s="1"/>
      <c r="X814" s="1"/>
      <c r="Y814" s="1"/>
      <c r="Z814" s="1"/>
      <c r="AA814" s="1"/>
      <c r="AB814" s="1"/>
      <c r="AC814" s="1"/>
      <c r="AD814" s="1"/>
      <c r="AE814" s="1"/>
      <c r="AF814" s="1"/>
      <c r="AG814" s="1"/>
      <c r="AH814" s="1"/>
      <c r="AI814" s="1"/>
      <c r="AJ814" s="1"/>
      <c r="AK814" s="1"/>
    </row>
    <row r="815" spans="1:37" ht="14.25" customHeight="1">
      <c r="A815" s="1"/>
      <c r="B815" s="1"/>
      <c r="C815" s="1"/>
      <c r="D815" s="1"/>
      <c r="E815" s="1"/>
      <c r="F815" s="1"/>
      <c r="G815" s="1"/>
      <c r="H815" s="1"/>
      <c r="I815" s="1"/>
      <c r="J815" s="1"/>
      <c r="K815" s="1"/>
      <c r="L815" s="1"/>
      <c r="M815" s="1"/>
      <c r="N815" s="1"/>
      <c r="O815" s="1"/>
      <c r="P815" s="229"/>
      <c r="Q815" s="1"/>
      <c r="R815" s="1"/>
      <c r="S815" s="1"/>
      <c r="T815" s="1"/>
      <c r="U815" s="1"/>
      <c r="V815" s="1"/>
      <c r="W815" s="1"/>
      <c r="X815" s="1"/>
      <c r="Y815" s="1"/>
      <c r="Z815" s="1"/>
      <c r="AA815" s="1"/>
      <c r="AB815" s="1"/>
      <c r="AC815" s="1"/>
      <c r="AD815" s="1"/>
      <c r="AE815" s="1"/>
      <c r="AF815" s="1"/>
      <c r="AG815" s="1"/>
      <c r="AH815" s="1"/>
      <c r="AI815" s="1"/>
      <c r="AJ815" s="1"/>
      <c r="AK815" s="1"/>
    </row>
    <row r="816" spans="1:37" ht="14.25" customHeight="1">
      <c r="A816" s="1"/>
      <c r="B816" s="1"/>
      <c r="C816" s="1"/>
      <c r="D816" s="1"/>
      <c r="E816" s="1"/>
      <c r="F816" s="1"/>
      <c r="G816" s="1"/>
      <c r="H816" s="1"/>
      <c r="I816" s="1"/>
      <c r="J816" s="1"/>
      <c r="K816" s="1"/>
      <c r="L816" s="1"/>
      <c r="M816" s="1"/>
      <c r="N816" s="1"/>
      <c r="O816" s="1"/>
      <c r="P816" s="229"/>
      <c r="Q816" s="1"/>
      <c r="R816" s="1"/>
      <c r="S816" s="1"/>
      <c r="T816" s="1"/>
      <c r="U816" s="1"/>
      <c r="V816" s="1"/>
      <c r="W816" s="1"/>
      <c r="X816" s="1"/>
      <c r="Y816" s="1"/>
      <c r="Z816" s="1"/>
      <c r="AA816" s="1"/>
      <c r="AB816" s="1"/>
      <c r="AC816" s="1"/>
      <c r="AD816" s="1"/>
      <c r="AE816" s="1"/>
      <c r="AF816" s="1"/>
      <c r="AG816" s="1"/>
      <c r="AH816" s="1"/>
      <c r="AI816" s="1"/>
      <c r="AJ816" s="1"/>
      <c r="AK816" s="1"/>
    </row>
    <row r="817" spans="1:37" ht="14.25" customHeight="1">
      <c r="A817" s="1"/>
      <c r="B817" s="1"/>
      <c r="C817" s="1"/>
      <c r="D817" s="1"/>
      <c r="E817" s="1"/>
      <c r="F817" s="1"/>
      <c r="G817" s="1"/>
      <c r="H817" s="1"/>
      <c r="I817" s="1"/>
      <c r="J817" s="1"/>
      <c r="K817" s="1"/>
      <c r="L817" s="1"/>
      <c r="M817" s="1"/>
      <c r="N817" s="1"/>
      <c r="O817" s="1"/>
      <c r="P817" s="229"/>
      <c r="Q817" s="1"/>
      <c r="R817" s="1"/>
      <c r="S817" s="1"/>
      <c r="T817" s="1"/>
      <c r="U817" s="1"/>
      <c r="V817" s="1"/>
      <c r="W817" s="1"/>
      <c r="X817" s="1"/>
      <c r="Y817" s="1"/>
      <c r="Z817" s="1"/>
      <c r="AA817" s="1"/>
      <c r="AB817" s="1"/>
      <c r="AC817" s="1"/>
      <c r="AD817" s="1"/>
      <c r="AE817" s="1"/>
      <c r="AF817" s="1"/>
      <c r="AG817" s="1"/>
      <c r="AH817" s="1"/>
      <c r="AI817" s="1"/>
      <c r="AJ817" s="1"/>
      <c r="AK817" s="1"/>
    </row>
    <row r="818" spans="1:37" ht="14.25" customHeight="1">
      <c r="A818" s="1"/>
      <c r="B818" s="1"/>
      <c r="C818" s="1"/>
      <c r="D818" s="1"/>
      <c r="E818" s="1"/>
      <c r="F818" s="1"/>
      <c r="G818" s="1"/>
      <c r="H818" s="1"/>
      <c r="I818" s="1"/>
      <c r="J818" s="1"/>
      <c r="K818" s="1"/>
      <c r="L818" s="1"/>
      <c r="M818" s="1"/>
      <c r="N818" s="1"/>
      <c r="O818" s="1"/>
      <c r="P818" s="229"/>
      <c r="Q818" s="1"/>
      <c r="R818" s="1"/>
      <c r="S818" s="1"/>
      <c r="T818" s="1"/>
      <c r="U818" s="1"/>
      <c r="V818" s="1"/>
      <c r="W818" s="1"/>
      <c r="X818" s="1"/>
      <c r="Y818" s="1"/>
      <c r="Z818" s="1"/>
      <c r="AA818" s="1"/>
      <c r="AB818" s="1"/>
      <c r="AC818" s="1"/>
      <c r="AD818" s="1"/>
      <c r="AE818" s="1"/>
      <c r="AF818" s="1"/>
      <c r="AG818" s="1"/>
      <c r="AH818" s="1"/>
      <c r="AI818" s="1"/>
      <c r="AJ818" s="1"/>
      <c r="AK818" s="1"/>
    </row>
    <row r="819" spans="1:37" ht="14.25" customHeight="1">
      <c r="A819" s="1"/>
      <c r="B819" s="1"/>
      <c r="C819" s="1"/>
      <c r="D819" s="1"/>
      <c r="E819" s="1"/>
      <c r="F819" s="1"/>
      <c r="G819" s="1"/>
      <c r="H819" s="1"/>
      <c r="I819" s="1"/>
      <c r="J819" s="1"/>
      <c r="K819" s="1"/>
      <c r="L819" s="1"/>
      <c r="M819" s="1"/>
      <c r="N819" s="1"/>
      <c r="O819" s="1"/>
      <c r="P819" s="229"/>
      <c r="Q819" s="1"/>
      <c r="R819" s="1"/>
      <c r="S819" s="1"/>
      <c r="T819" s="1"/>
      <c r="U819" s="1"/>
      <c r="V819" s="1"/>
      <c r="W819" s="1"/>
      <c r="X819" s="1"/>
      <c r="Y819" s="1"/>
      <c r="Z819" s="1"/>
      <c r="AA819" s="1"/>
      <c r="AB819" s="1"/>
      <c r="AC819" s="1"/>
      <c r="AD819" s="1"/>
      <c r="AE819" s="1"/>
      <c r="AF819" s="1"/>
      <c r="AG819" s="1"/>
      <c r="AH819" s="1"/>
      <c r="AI819" s="1"/>
      <c r="AJ819" s="1"/>
      <c r="AK819" s="1"/>
    </row>
    <row r="820" spans="1:37" ht="14.25" customHeight="1">
      <c r="A820" s="1"/>
      <c r="B820" s="1"/>
      <c r="C820" s="1"/>
      <c r="D820" s="1"/>
      <c r="E820" s="1"/>
      <c r="F820" s="1"/>
      <c r="G820" s="1"/>
      <c r="H820" s="1"/>
      <c r="I820" s="1"/>
      <c r="J820" s="1"/>
      <c r="K820" s="1"/>
      <c r="L820" s="1"/>
      <c r="M820" s="1"/>
      <c r="N820" s="1"/>
      <c r="O820" s="1"/>
      <c r="P820" s="229"/>
      <c r="Q820" s="1"/>
      <c r="R820" s="1"/>
      <c r="S820" s="1"/>
      <c r="T820" s="1"/>
      <c r="U820" s="1"/>
      <c r="V820" s="1"/>
      <c r="W820" s="1"/>
      <c r="X820" s="1"/>
      <c r="Y820" s="1"/>
      <c r="Z820" s="1"/>
      <c r="AA820" s="1"/>
      <c r="AB820" s="1"/>
      <c r="AC820" s="1"/>
      <c r="AD820" s="1"/>
      <c r="AE820" s="1"/>
      <c r="AF820" s="1"/>
      <c r="AG820" s="1"/>
      <c r="AH820" s="1"/>
      <c r="AI820" s="1"/>
      <c r="AJ820" s="1"/>
      <c r="AK820" s="1"/>
    </row>
    <row r="821" spans="1:37" ht="14.25" customHeight="1">
      <c r="A821" s="1"/>
      <c r="B821" s="1"/>
      <c r="C821" s="1"/>
      <c r="D821" s="1"/>
      <c r="E821" s="1"/>
      <c r="F821" s="1"/>
      <c r="G821" s="1"/>
      <c r="H821" s="1"/>
      <c r="I821" s="1"/>
      <c r="J821" s="1"/>
      <c r="K821" s="1"/>
      <c r="L821" s="1"/>
      <c r="M821" s="1"/>
      <c r="N821" s="1"/>
      <c r="O821" s="1"/>
      <c r="P821" s="229"/>
      <c r="Q821" s="1"/>
      <c r="R821" s="1"/>
      <c r="S821" s="1"/>
      <c r="T821" s="1"/>
      <c r="U821" s="1"/>
      <c r="V821" s="1"/>
      <c r="W821" s="1"/>
      <c r="X821" s="1"/>
      <c r="Y821" s="1"/>
      <c r="Z821" s="1"/>
      <c r="AA821" s="1"/>
      <c r="AB821" s="1"/>
      <c r="AC821" s="1"/>
      <c r="AD821" s="1"/>
      <c r="AE821" s="1"/>
      <c r="AF821" s="1"/>
      <c r="AG821" s="1"/>
      <c r="AH821" s="1"/>
      <c r="AI821" s="1"/>
      <c r="AJ821" s="1"/>
      <c r="AK821" s="1"/>
    </row>
    <row r="822" spans="1:37" ht="14.25" customHeight="1">
      <c r="A822" s="1"/>
      <c r="B822" s="1"/>
      <c r="C822" s="1"/>
      <c r="D822" s="1"/>
      <c r="E822" s="1"/>
      <c r="F822" s="1"/>
      <c r="G822" s="1"/>
      <c r="H822" s="1"/>
      <c r="I822" s="1"/>
      <c r="J822" s="1"/>
      <c r="K822" s="1"/>
      <c r="L822" s="1"/>
      <c r="M822" s="1"/>
      <c r="N822" s="1"/>
      <c r="O822" s="1"/>
      <c r="P822" s="229"/>
      <c r="Q822" s="1"/>
      <c r="R822" s="1"/>
      <c r="S822" s="1"/>
      <c r="T822" s="1"/>
      <c r="U822" s="1"/>
      <c r="V822" s="1"/>
      <c r="W822" s="1"/>
      <c r="X822" s="1"/>
      <c r="Y822" s="1"/>
      <c r="Z822" s="1"/>
      <c r="AA822" s="1"/>
      <c r="AB822" s="1"/>
      <c r="AC822" s="1"/>
      <c r="AD822" s="1"/>
      <c r="AE822" s="1"/>
      <c r="AF822" s="1"/>
      <c r="AG822" s="1"/>
      <c r="AH822" s="1"/>
      <c r="AI822" s="1"/>
      <c r="AJ822" s="1"/>
      <c r="AK822" s="1"/>
    </row>
    <row r="823" spans="1:37" ht="14.25" customHeight="1">
      <c r="A823" s="1"/>
      <c r="B823" s="1"/>
      <c r="C823" s="1"/>
      <c r="D823" s="1"/>
      <c r="E823" s="1"/>
      <c r="F823" s="1"/>
      <c r="G823" s="1"/>
      <c r="H823" s="1"/>
      <c r="I823" s="1"/>
      <c r="J823" s="1"/>
      <c r="K823" s="1"/>
      <c r="L823" s="1"/>
      <c r="M823" s="1"/>
      <c r="N823" s="1"/>
      <c r="O823" s="1"/>
      <c r="P823" s="229"/>
      <c r="Q823" s="1"/>
      <c r="R823" s="1"/>
      <c r="S823" s="1"/>
      <c r="T823" s="1"/>
      <c r="U823" s="1"/>
      <c r="V823" s="1"/>
      <c r="W823" s="1"/>
      <c r="X823" s="1"/>
      <c r="Y823" s="1"/>
      <c r="Z823" s="1"/>
      <c r="AA823" s="1"/>
      <c r="AB823" s="1"/>
      <c r="AC823" s="1"/>
      <c r="AD823" s="1"/>
      <c r="AE823" s="1"/>
      <c r="AF823" s="1"/>
      <c r="AG823" s="1"/>
      <c r="AH823" s="1"/>
      <c r="AI823" s="1"/>
      <c r="AJ823" s="1"/>
      <c r="AK823" s="1"/>
    </row>
    <row r="824" spans="1:37" ht="14.25" customHeight="1">
      <c r="A824" s="1"/>
      <c r="B824" s="1"/>
      <c r="C824" s="1"/>
      <c r="D824" s="1"/>
      <c r="E824" s="1"/>
      <c r="F824" s="1"/>
      <c r="G824" s="1"/>
      <c r="H824" s="1"/>
      <c r="I824" s="1"/>
      <c r="J824" s="1"/>
      <c r="K824" s="1"/>
      <c r="L824" s="1"/>
      <c r="M824" s="1"/>
      <c r="N824" s="1"/>
      <c r="O824" s="1"/>
      <c r="P824" s="229"/>
      <c r="Q824" s="1"/>
      <c r="R824" s="1"/>
      <c r="S824" s="1"/>
      <c r="T824" s="1"/>
      <c r="U824" s="1"/>
      <c r="V824" s="1"/>
      <c r="W824" s="1"/>
      <c r="X824" s="1"/>
      <c r="Y824" s="1"/>
      <c r="Z824" s="1"/>
      <c r="AA824" s="1"/>
      <c r="AB824" s="1"/>
      <c r="AC824" s="1"/>
      <c r="AD824" s="1"/>
      <c r="AE824" s="1"/>
      <c r="AF824" s="1"/>
      <c r="AG824" s="1"/>
      <c r="AH824" s="1"/>
      <c r="AI824" s="1"/>
      <c r="AJ824" s="1"/>
      <c r="AK824" s="1"/>
    </row>
    <row r="825" spans="1:37" ht="14.25" customHeight="1">
      <c r="A825" s="1"/>
      <c r="B825" s="1"/>
      <c r="C825" s="1"/>
      <c r="D825" s="1"/>
      <c r="E825" s="1"/>
      <c r="F825" s="1"/>
      <c r="G825" s="1"/>
      <c r="H825" s="1"/>
      <c r="I825" s="1"/>
      <c r="J825" s="1"/>
      <c r="K825" s="1"/>
      <c r="L825" s="1"/>
      <c r="M825" s="1"/>
      <c r="N825" s="1"/>
      <c r="O825" s="1"/>
      <c r="P825" s="229"/>
      <c r="Q825" s="1"/>
      <c r="R825" s="1"/>
      <c r="S825" s="1"/>
      <c r="T825" s="1"/>
      <c r="U825" s="1"/>
      <c r="V825" s="1"/>
      <c r="W825" s="1"/>
      <c r="X825" s="1"/>
      <c r="Y825" s="1"/>
      <c r="Z825" s="1"/>
      <c r="AA825" s="1"/>
      <c r="AB825" s="1"/>
      <c r="AC825" s="1"/>
      <c r="AD825" s="1"/>
      <c r="AE825" s="1"/>
      <c r="AF825" s="1"/>
      <c r="AG825" s="1"/>
      <c r="AH825" s="1"/>
      <c r="AI825" s="1"/>
      <c r="AJ825" s="1"/>
      <c r="AK825" s="1"/>
    </row>
    <row r="826" spans="1:37" ht="14.25" customHeight="1">
      <c r="A826" s="1"/>
      <c r="B826" s="1"/>
      <c r="C826" s="1"/>
      <c r="D826" s="1"/>
      <c r="E826" s="1"/>
      <c r="F826" s="1"/>
      <c r="G826" s="1"/>
      <c r="H826" s="1"/>
      <c r="I826" s="1"/>
      <c r="J826" s="1"/>
      <c r="K826" s="1"/>
      <c r="L826" s="1"/>
      <c r="M826" s="1"/>
      <c r="N826" s="1"/>
      <c r="O826" s="1"/>
      <c r="P826" s="229"/>
      <c r="Q826" s="1"/>
      <c r="R826" s="1"/>
      <c r="S826" s="1"/>
      <c r="T826" s="1"/>
      <c r="U826" s="1"/>
      <c r="V826" s="1"/>
      <c r="W826" s="1"/>
      <c r="X826" s="1"/>
      <c r="Y826" s="1"/>
      <c r="Z826" s="1"/>
      <c r="AA826" s="1"/>
      <c r="AB826" s="1"/>
      <c r="AC826" s="1"/>
      <c r="AD826" s="1"/>
      <c r="AE826" s="1"/>
      <c r="AF826" s="1"/>
      <c r="AG826" s="1"/>
      <c r="AH826" s="1"/>
      <c r="AI826" s="1"/>
      <c r="AJ826" s="1"/>
      <c r="AK826" s="1"/>
    </row>
    <row r="827" spans="1:37" ht="14.25" customHeight="1">
      <c r="A827" s="1"/>
      <c r="B827" s="1"/>
      <c r="C827" s="1"/>
      <c r="D827" s="1"/>
      <c r="E827" s="1"/>
      <c r="F827" s="1"/>
      <c r="G827" s="1"/>
      <c r="H827" s="1"/>
      <c r="I827" s="1"/>
      <c r="J827" s="1"/>
      <c r="K827" s="1"/>
      <c r="L827" s="1"/>
      <c r="M827" s="1"/>
      <c r="N827" s="1"/>
      <c r="O827" s="1"/>
      <c r="P827" s="229"/>
      <c r="Q827" s="1"/>
      <c r="R827" s="1"/>
      <c r="S827" s="1"/>
      <c r="T827" s="1"/>
      <c r="U827" s="1"/>
      <c r="V827" s="1"/>
      <c r="W827" s="1"/>
      <c r="X827" s="1"/>
      <c r="Y827" s="1"/>
      <c r="Z827" s="1"/>
      <c r="AA827" s="1"/>
      <c r="AB827" s="1"/>
      <c r="AC827" s="1"/>
      <c r="AD827" s="1"/>
      <c r="AE827" s="1"/>
      <c r="AF827" s="1"/>
      <c r="AG827" s="1"/>
      <c r="AH827" s="1"/>
      <c r="AI827" s="1"/>
      <c r="AJ827" s="1"/>
      <c r="AK827" s="1"/>
    </row>
    <row r="828" spans="1:37" ht="14.25" customHeight="1">
      <c r="A828" s="1"/>
      <c r="B828" s="1"/>
      <c r="C828" s="1"/>
      <c r="D828" s="1"/>
      <c r="E828" s="1"/>
      <c r="F828" s="1"/>
      <c r="G828" s="1"/>
      <c r="H828" s="1"/>
      <c r="I828" s="1"/>
      <c r="J828" s="1"/>
      <c r="K828" s="1"/>
      <c r="L828" s="1"/>
      <c r="M828" s="1"/>
      <c r="N828" s="1"/>
      <c r="O828" s="1"/>
      <c r="P828" s="229"/>
      <c r="Q828" s="1"/>
      <c r="R828" s="1"/>
      <c r="S828" s="1"/>
      <c r="T828" s="1"/>
      <c r="U828" s="1"/>
      <c r="V828" s="1"/>
      <c r="W828" s="1"/>
      <c r="X828" s="1"/>
      <c r="Y828" s="1"/>
      <c r="Z828" s="1"/>
      <c r="AA828" s="1"/>
      <c r="AB828" s="1"/>
      <c r="AC828" s="1"/>
      <c r="AD828" s="1"/>
      <c r="AE828" s="1"/>
      <c r="AF828" s="1"/>
      <c r="AG828" s="1"/>
      <c r="AH828" s="1"/>
      <c r="AI828" s="1"/>
      <c r="AJ828" s="1"/>
      <c r="AK828" s="1"/>
    </row>
    <row r="829" spans="1:37" ht="14.25" customHeight="1">
      <c r="A829" s="1"/>
      <c r="B829" s="1"/>
      <c r="C829" s="1"/>
      <c r="D829" s="1"/>
      <c r="E829" s="1"/>
      <c r="F829" s="1"/>
      <c r="G829" s="1"/>
      <c r="H829" s="1"/>
      <c r="I829" s="1"/>
      <c r="J829" s="1"/>
      <c r="K829" s="1"/>
      <c r="L829" s="1"/>
      <c r="M829" s="1"/>
      <c r="N829" s="1"/>
      <c r="O829" s="1"/>
      <c r="P829" s="229"/>
      <c r="Q829" s="1"/>
      <c r="R829" s="1"/>
      <c r="S829" s="1"/>
      <c r="T829" s="1"/>
      <c r="U829" s="1"/>
      <c r="V829" s="1"/>
      <c r="W829" s="1"/>
      <c r="X829" s="1"/>
      <c r="Y829" s="1"/>
      <c r="Z829" s="1"/>
      <c r="AA829" s="1"/>
      <c r="AB829" s="1"/>
      <c r="AC829" s="1"/>
      <c r="AD829" s="1"/>
      <c r="AE829" s="1"/>
      <c r="AF829" s="1"/>
      <c r="AG829" s="1"/>
      <c r="AH829" s="1"/>
      <c r="AI829" s="1"/>
      <c r="AJ829" s="1"/>
      <c r="AK829" s="1"/>
    </row>
    <row r="830" spans="1:37" ht="14.25" customHeight="1">
      <c r="A830" s="1"/>
      <c r="B830" s="1"/>
      <c r="C830" s="1"/>
      <c r="D830" s="1"/>
      <c r="E830" s="1"/>
      <c r="F830" s="1"/>
      <c r="G830" s="1"/>
      <c r="H830" s="1"/>
      <c r="I830" s="1"/>
      <c r="J830" s="1"/>
      <c r="K830" s="1"/>
      <c r="L830" s="1"/>
      <c r="M830" s="1"/>
      <c r="N830" s="1"/>
      <c r="O830" s="1"/>
      <c r="P830" s="229"/>
      <c r="Q830" s="1"/>
      <c r="R830" s="1"/>
      <c r="S830" s="1"/>
      <c r="T830" s="1"/>
      <c r="U830" s="1"/>
      <c r="V830" s="1"/>
      <c r="W830" s="1"/>
      <c r="X830" s="1"/>
      <c r="Y830" s="1"/>
      <c r="Z830" s="1"/>
      <c r="AA830" s="1"/>
      <c r="AB830" s="1"/>
      <c r="AC830" s="1"/>
      <c r="AD830" s="1"/>
      <c r="AE830" s="1"/>
      <c r="AF830" s="1"/>
      <c r="AG830" s="1"/>
      <c r="AH830" s="1"/>
      <c r="AI830" s="1"/>
      <c r="AJ830" s="1"/>
      <c r="AK830" s="1"/>
    </row>
    <row r="831" spans="1:37" ht="14.25" customHeight="1">
      <c r="A831" s="1"/>
      <c r="B831" s="1"/>
      <c r="C831" s="1"/>
      <c r="D831" s="1"/>
      <c r="E831" s="1"/>
      <c r="F831" s="1"/>
      <c r="G831" s="1"/>
      <c r="H831" s="1"/>
      <c r="I831" s="1"/>
      <c r="J831" s="1"/>
      <c r="K831" s="1"/>
      <c r="L831" s="1"/>
      <c r="M831" s="1"/>
      <c r="N831" s="1"/>
      <c r="O831" s="1"/>
      <c r="P831" s="229"/>
      <c r="Q831" s="1"/>
      <c r="R831" s="1"/>
      <c r="S831" s="1"/>
      <c r="T831" s="1"/>
      <c r="U831" s="1"/>
      <c r="V831" s="1"/>
      <c r="W831" s="1"/>
      <c r="X831" s="1"/>
      <c r="Y831" s="1"/>
      <c r="Z831" s="1"/>
      <c r="AA831" s="1"/>
      <c r="AB831" s="1"/>
      <c r="AC831" s="1"/>
      <c r="AD831" s="1"/>
      <c r="AE831" s="1"/>
      <c r="AF831" s="1"/>
      <c r="AG831" s="1"/>
      <c r="AH831" s="1"/>
      <c r="AI831" s="1"/>
      <c r="AJ831" s="1"/>
      <c r="AK831" s="1"/>
    </row>
    <row r="832" spans="1:37" ht="14.25" customHeight="1">
      <c r="A832" s="1"/>
      <c r="B832" s="1"/>
      <c r="C832" s="1"/>
      <c r="D832" s="1"/>
      <c r="E832" s="1"/>
      <c r="F832" s="1"/>
      <c r="G832" s="1"/>
      <c r="H832" s="1"/>
      <c r="I832" s="1"/>
      <c r="J832" s="1"/>
      <c r="K832" s="1"/>
      <c r="L832" s="1"/>
      <c r="M832" s="1"/>
      <c r="N832" s="1"/>
      <c r="O832" s="1"/>
      <c r="P832" s="229"/>
      <c r="Q832" s="1"/>
      <c r="R832" s="1"/>
      <c r="S832" s="1"/>
      <c r="T832" s="1"/>
      <c r="U832" s="1"/>
      <c r="V832" s="1"/>
      <c r="W832" s="1"/>
      <c r="X832" s="1"/>
      <c r="Y832" s="1"/>
      <c r="Z832" s="1"/>
      <c r="AA832" s="1"/>
      <c r="AB832" s="1"/>
      <c r="AC832" s="1"/>
      <c r="AD832" s="1"/>
      <c r="AE832" s="1"/>
      <c r="AF832" s="1"/>
      <c r="AG832" s="1"/>
      <c r="AH832" s="1"/>
      <c r="AI832" s="1"/>
      <c r="AJ832" s="1"/>
      <c r="AK832" s="1"/>
    </row>
    <row r="833" spans="1:37" ht="14.25" customHeight="1">
      <c r="A833" s="1"/>
      <c r="B833" s="1"/>
      <c r="C833" s="1"/>
      <c r="D833" s="1"/>
      <c r="E833" s="1"/>
      <c r="F833" s="1"/>
      <c r="G833" s="1"/>
      <c r="H833" s="1"/>
      <c r="I833" s="1"/>
      <c r="J833" s="1"/>
      <c r="K833" s="1"/>
      <c r="L833" s="1"/>
      <c r="M833" s="1"/>
      <c r="N833" s="1"/>
      <c r="O833" s="1"/>
      <c r="P833" s="229"/>
      <c r="Q833" s="1"/>
      <c r="R833" s="1"/>
      <c r="S833" s="1"/>
      <c r="T833" s="1"/>
      <c r="U833" s="1"/>
      <c r="V833" s="1"/>
      <c r="W833" s="1"/>
      <c r="X833" s="1"/>
      <c r="Y833" s="1"/>
      <c r="Z833" s="1"/>
      <c r="AA833" s="1"/>
      <c r="AB833" s="1"/>
      <c r="AC833" s="1"/>
      <c r="AD833" s="1"/>
      <c r="AE833" s="1"/>
      <c r="AF833" s="1"/>
      <c r="AG833" s="1"/>
      <c r="AH833" s="1"/>
      <c r="AI833" s="1"/>
      <c r="AJ833" s="1"/>
      <c r="AK833" s="1"/>
    </row>
    <row r="834" spans="1:37" ht="14.25" customHeight="1">
      <c r="A834" s="1"/>
      <c r="B834" s="1"/>
      <c r="C834" s="1"/>
      <c r="D834" s="1"/>
      <c r="E834" s="1"/>
      <c r="F834" s="1"/>
      <c r="G834" s="1"/>
      <c r="H834" s="1"/>
      <c r="I834" s="1"/>
      <c r="J834" s="1"/>
      <c r="K834" s="1"/>
      <c r="L834" s="1"/>
      <c r="M834" s="1"/>
      <c r="N834" s="1"/>
      <c r="O834" s="1"/>
      <c r="P834" s="229"/>
      <c r="Q834" s="1"/>
      <c r="R834" s="1"/>
      <c r="S834" s="1"/>
      <c r="T834" s="1"/>
      <c r="U834" s="1"/>
      <c r="V834" s="1"/>
      <c r="W834" s="1"/>
      <c r="X834" s="1"/>
      <c r="Y834" s="1"/>
      <c r="Z834" s="1"/>
      <c r="AA834" s="1"/>
      <c r="AB834" s="1"/>
      <c r="AC834" s="1"/>
      <c r="AD834" s="1"/>
      <c r="AE834" s="1"/>
      <c r="AF834" s="1"/>
      <c r="AG834" s="1"/>
      <c r="AH834" s="1"/>
      <c r="AI834" s="1"/>
      <c r="AJ834" s="1"/>
      <c r="AK834" s="1"/>
    </row>
    <row r="835" spans="1:37" ht="14.25" customHeight="1">
      <c r="A835" s="1"/>
      <c r="B835" s="1"/>
      <c r="C835" s="1"/>
      <c r="D835" s="1"/>
      <c r="E835" s="1"/>
      <c r="F835" s="1"/>
      <c r="G835" s="1"/>
      <c r="H835" s="1"/>
      <c r="I835" s="1"/>
      <c r="J835" s="1"/>
      <c r="K835" s="1"/>
      <c r="L835" s="1"/>
      <c r="M835" s="1"/>
      <c r="N835" s="1"/>
      <c r="O835" s="1"/>
      <c r="P835" s="229"/>
      <c r="Q835" s="1"/>
      <c r="R835" s="1"/>
      <c r="S835" s="1"/>
      <c r="T835" s="1"/>
      <c r="U835" s="1"/>
      <c r="V835" s="1"/>
      <c r="W835" s="1"/>
      <c r="X835" s="1"/>
      <c r="Y835" s="1"/>
      <c r="Z835" s="1"/>
      <c r="AA835" s="1"/>
      <c r="AB835" s="1"/>
      <c r="AC835" s="1"/>
      <c r="AD835" s="1"/>
      <c r="AE835" s="1"/>
      <c r="AF835" s="1"/>
      <c r="AG835" s="1"/>
      <c r="AH835" s="1"/>
      <c r="AI835" s="1"/>
      <c r="AJ835" s="1"/>
      <c r="AK835" s="1"/>
    </row>
    <row r="836" spans="1:37" ht="14.25" customHeight="1">
      <c r="A836" s="1"/>
      <c r="B836" s="1"/>
      <c r="C836" s="1"/>
      <c r="D836" s="1"/>
      <c r="E836" s="1"/>
      <c r="F836" s="1"/>
      <c r="G836" s="1"/>
      <c r="H836" s="1"/>
      <c r="I836" s="1"/>
      <c r="J836" s="1"/>
      <c r="K836" s="1"/>
      <c r="L836" s="1"/>
      <c r="M836" s="1"/>
      <c r="N836" s="1"/>
      <c r="O836" s="1"/>
      <c r="P836" s="229"/>
      <c r="Q836" s="1"/>
      <c r="R836" s="1"/>
      <c r="S836" s="1"/>
      <c r="T836" s="1"/>
      <c r="U836" s="1"/>
      <c r="V836" s="1"/>
      <c r="W836" s="1"/>
      <c r="X836" s="1"/>
      <c r="Y836" s="1"/>
      <c r="Z836" s="1"/>
      <c r="AA836" s="1"/>
      <c r="AB836" s="1"/>
      <c r="AC836" s="1"/>
      <c r="AD836" s="1"/>
      <c r="AE836" s="1"/>
      <c r="AF836" s="1"/>
      <c r="AG836" s="1"/>
      <c r="AH836" s="1"/>
      <c r="AI836" s="1"/>
      <c r="AJ836" s="1"/>
      <c r="AK836" s="1"/>
    </row>
    <row r="837" spans="1:37" ht="14.25" customHeight="1">
      <c r="A837" s="1"/>
      <c r="B837" s="1"/>
      <c r="C837" s="1"/>
      <c r="D837" s="1"/>
      <c r="E837" s="1"/>
      <c r="F837" s="1"/>
      <c r="G837" s="1"/>
      <c r="H837" s="1"/>
      <c r="I837" s="1"/>
      <c r="J837" s="1"/>
      <c r="K837" s="1"/>
      <c r="L837" s="1"/>
      <c r="M837" s="1"/>
      <c r="N837" s="1"/>
      <c r="O837" s="1"/>
      <c r="P837" s="229"/>
      <c r="Q837" s="1"/>
      <c r="R837" s="1"/>
      <c r="S837" s="1"/>
      <c r="T837" s="1"/>
      <c r="U837" s="1"/>
      <c r="V837" s="1"/>
      <c r="W837" s="1"/>
      <c r="X837" s="1"/>
      <c r="Y837" s="1"/>
      <c r="Z837" s="1"/>
      <c r="AA837" s="1"/>
      <c r="AB837" s="1"/>
      <c r="AC837" s="1"/>
      <c r="AD837" s="1"/>
      <c r="AE837" s="1"/>
      <c r="AF837" s="1"/>
      <c r="AG837" s="1"/>
      <c r="AH837" s="1"/>
      <c r="AI837" s="1"/>
      <c r="AJ837" s="1"/>
      <c r="AK837" s="1"/>
    </row>
    <row r="838" spans="1:37" ht="14.25" customHeight="1">
      <c r="A838" s="1"/>
      <c r="B838" s="1"/>
      <c r="C838" s="1"/>
      <c r="D838" s="1"/>
      <c r="E838" s="1"/>
      <c r="F838" s="1"/>
      <c r="G838" s="1"/>
      <c r="H838" s="1"/>
      <c r="I838" s="1"/>
      <c r="J838" s="1"/>
      <c r="K838" s="1"/>
      <c r="L838" s="1"/>
      <c r="M838" s="1"/>
      <c r="N838" s="1"/>
      <c r="O838" s="1"/>
      <c r="P838" s="229"/>
      <c r="Q838" s="1"/>
      <c r="R838" s="1"/>
      <c r="S838" s="1"/>
      <c r="T838" s="1"/>
      <c r="U838" s="1"/>
      <c r="V838" s="1"/>
      <c r="W838" s="1"/>
      <c r="X838" s="1"/>
      <c r="Y838" s="1"/>
      <c r="Z838" s="1"/>
      <c r="AA838" s="1"/>
      <c r="AB838" s="1"/>
      <c r="AC838" s="1"/>
      <c r="AD838" s="1"/>
      <c r="AE838" s="1"/>
      <c r="AF838" s="1"/>
      <c r="AG838" s="1"/>
      <c r="AH838" s="1"/>
      <c r="AI838" s="1"/>
      <c r="AJ838" s="1"/>
      <c r="AK838" s="1"/>
    </row>
    <row r="839" spans="1:37" ht="14.25" customHeight="1">
      <c r="A839" s="1"/>
      <c r="B839" s="1"/>
      <c r="C839" s="1"/>
      <c r="D839" s="1"/>
      <c r="E839" s="1"/>
      <c r="F839" s="1"/>
      <c r="G839" s="1"/>
      <c r="H839" s="1"/>
      <c r="I839" s="1"/>
      <c r="J839" s="1"/>
      <c r="K839" s="1"/>
      <c r="L839" s="1"/>
      <c r="M839" s="1"/>
      <c r="N839" s="1"/>
      <c r="O839" s="1"/>
      <c r="P839" s="229"/>
      <c r="Q839" s="1"/>
      <c r="R839" s="1"/>
      <c r="S839" s="1"/>
      <c r="T839" s="1"/>
      <c r="U839" s="1"/>
      <c r="V839" s="1"/>
      <c r="W839" s="1"/>
      <c r="X839" s="1"/>
      <c r="Y839" s="1"/>
      <c r="Z839" s="1"/>
      <c r="AA839" s="1"/>
      <c r="AB839" s="1"/>
      <c r="AC839" s="1"/>
      <c r="AD839" s="1"/>
      <c r="AE839" s="1"/>
      <c r="AF839" s="1"/>
      <c r="AG839" s="1"/>
      <c r="AH839" s="1"/>
      <c r="AI839" s="1"/>
      <c r="AJ839" s="1"/>
      <c r="AK839" s="1"/>
    </row>
    <row r="840" spans="1:37" ht="14.25" customHeight="1">
      <c r="A840" s="1"/>
      <c r="B840" s="1"/>
      <c r="C840" s="1"/>
      <c r="D840" s="1"/>
      <c r="E840" s="1"/>
      <c r="F840" s="1"/>
      <c r="G840" s="1"/>
      <c r="H840" s="1"/>
      <c r="I840" s="1"/>
      <c r="J840" s="1"/>
      <c r="K840" s="1"/>
      <c r="L840" s="1"/>
      <c r="M840" s="1"/>
      <c r="N840" s="1"/>
      <c r="O840" s="1"/>
      <c r="P840" s="229"/>
      <c r="Q840" s="1"/>
      <c r="R840" s="1"/>
      <c r="S840" s="1"/>
      <c r="T840" s="1"/>
      <c r="U840" s="1"/>
      <c r="V840" s="1"/>
      <c r="W840" s="1"/>
      <c r="X840" s="1"/>
      <c r="Y840" s="1"/>
      <c r="Z840" s="1"/>
      <c r="AA840" s="1"/>
      <c r="AB840" s="1"/>
      <c r="AC840" s="1"/>
      <c r="AD840" s="1"/>
      <c r="AE840" s="1"/>
      <c r="AF840" s="1"/>
      <c r="AG840" s="1"/>
      <c r="AH840" s="1"/>
      <c r="AI840" s="1"/>
      <c r="AJ840" s="1"/>
      <c r="AK840" s="1"/>
    </row>
    <row r="841" spans="1:37" ht="14.25" customHeight="1">
      <c r="A841" s="1"/>
      <c r="B841" s="1"/>
      <c r="C841" s="1"/>
      <c r="D841" s="1"/>
      <c r="E841" s="1"/>
      <c r="F841" s="1"/>
      <c r="G841" s="1"/>
      <c r="H841" s="1"/>
      <c r="I841" s="1"/>
      <c r="J841" s="1"/>
      <c r="K841" s="1"/>
      <c r="L841" s="1"/>
      <c r="M841" s="1"/>
      <c r="N841" s="1"/>
      <c r="O841" s="1"/>
      <c r="P841" s="229"/>
      <c r="Q841" s="1"/>
      <c r="R841" s="1"/>
      <c r="S841" s="1"/>
      <c r="T841" s="1"/>
      <c r="U841" s="1"/>
      <c r="V841" s="1"/>
      <c r="W841" s="1"/>
      <c r="X841" s="1"/>
      <c r="Y841" s="1"/>
      <c r="Z841" s="1"/>
      <c r="AA841" s="1"/>
      <c r="AB841" s="1"/>
      <c r="AC841" s="1"/>
      <c r="AD841" s="1"/>
      <c r="AE841" s="1"/>
      <c r="AF841" s="1"/>
      <c r="AG841" s="1"/>
      <c r="AH841" s="1"/>
      <c r="AI841" s="1"/>
      <c r="AJ841" s="1"/>
      <c r="AK841" s="1"/>
    </row>
    <row r="842" spans="1:37" ht="14.25" customHeight="1">
      <c r="A842" s="1"/>
      <c r="B842" s="1"/>
      <c r="C842" s="1"/>
      <c r="D842" s="1"/>
      <c r="E842" s="1"/>
      <c r="F842" s="1"/>
      <c r="G842" s="1"/>
      <c r="H842" s="1"/>
      <c r="I842" s="1"/>
      <c r="J842" s="1"/>
      <c r="K842" s="1"/>
      <c r="L842" s="1"/>
      <c r="M842" s="1"/>
      <c r="N842" s="1"/>
      <c r="O842" s="1"/>
      <c r="P842" s="229"/>
      <c r="Q842" s="1"/>
      <c r="R842" s="1"/>
      <c r="S842" s="1"/>
      <c r="T842" s="1"/>
      <c r="U842" s="1"/>
      <c r="V842" s="1"/>
      <c r="W842" s="1"/>
      <c r="X842" s="1"/>
      <c r="Y842" s="1"/>
      <c r="Z842" s="1"/>
      <c r="AA842" s="1"/>
      <c r="AB842" s="1"/>
      <c r="AC842" s="1"/>
      <c r="AD842" s="1"/>
      <c r="AE842" s="1"/>
      <c r="AF842" s="1"/>
      <c r="AG842" s="1"/>
      <c r="AH842" s="1"/>
      <c r="AI842" s="1"/>
      <c r="AJ842" s="1"/>
      <c r="AK842" s="1"/>
    </row>
    <row r="843" spans="1:37" ht="14.25" customHeight="1">
      <c r="A843" s="1"/>
      <c r="B843" s="1"/>
      <c r="C843" s="1"/>
      <c r="D843" s="1"/>
      <c r="E843" s="1"/>
      <c r="F843" s="1"/>
      <c r="G843" s="1"/>
      <c r="H843" s="1"/>
      <c r="I843" s="1"/>
      <c r="J843" s="1"/>
      <c r="K843" s="1"/>
      <c r="L843" s="1"/>
      <c r="M843" s="1"/>
      <c r="N843" s="1"/>
      <c r="O843" s="1"/>
      <c r="P843" s="229"/>
      <c r="Q843" s="1"/>
      <c r="R843" s="1"/>
      <c r="S843" s="1"/>
      <c r="T843" s="1"/>
      <c r="U843" s="1"/>
      <c r="V843" s="1"/>
      <c r="W843" s="1"/>
      <c r="X843" s="1"/>
      <c r="Y843" s="1"/>
      <c r="Z843" s="1"/>
      <c r="AA843" s="1"/>
      <c r="AB843" s="1"/>
      <c r="AC843" s="1"/>
      <c r="AD843" s="1"/>
      <c r="AE843" s="1"/>
      <c r="AF843" s="1"/>
      <c r="AG843" s="1"/>
      <c r="AH843" s="1"/>
      <c r="AI843" s="1"/>
      <c r="AJ843" s="1"/>
      <c r="AK843" s="1"/>
    </row>
    <row r="844" spans="1:37" ht="14.25" customHeight="1">
      <c r="A844" s="1"/>
      <c r="B844" s="1"/>
      <c r="C844" s="1"/>
      <c r="D844" s="1"/>
      <c r="E844" s="1"/>
      <c r="F844" s="1"/>
      <c r="G844" s="1"/>
      <c r="H844" s="1"/>
      <c r="I844" s="1"/>
      <c r="J844" s="1"/>
      <c r="K844" s="1"/>
      <c r="L844" s="1"/>
      <c r="M844" s="1"/>
      <c r="N844" s="1"/>
      <c r="O844" s="1"/>
      <c r="P844" s="229"/>
      <c r="Q844" s="1"/>
      <c r="R844" s="1"/>
      <c r="S844" s="1"/>
      <c r="T844" s="1"/>
      <c r="U844" s="1"/>
      <c r="V844" s="1"/>
      <c r="W844" s="1"/>
      <c r="X844" s="1"/>
      <c r="Y844" s="1"/>
      <c r="Z844" s="1"/>
      <c r="AA844" s="1"/>
      <c r="AB844" s="1"/>
      <c r="AC844" s="1"/>
      <c r="AD844" s="1"/>
      <c r="AE844" s="1"/>
      <c r="AF844" s="1"/>
      <c r="AG844" s="1"/>
      <c r="AH844" s="1"/>
      <c r="AI844" s="1"/>
      <c r="AJ844" s="1"/>
      <c r="AK844" s="1"/>
    </row>
    <row r="845" spans="1:37" ht="14.25" customHeight="1">
      <c r="A845" s="1"/>
      <c r="B845" s="1"/>
      <c r="C845" s="1"/>
      <c r="D845" s="1"/>
      <c r="E845" s="1"/>
      <c r="F845" s="1"/>
      <c r="G845" s="1"/>
      <c r="H845" s="1"/>
      <c r="I845" s="1"/>
      <c r="J845" s="1"/>
      <c r="K845" s="1"/>
      <c r="L845" s="1"/>
      <c r="M845" s="1"/>
      <c r="N845" s="1"/>
      <c r="O845" s="1"/>
      <c r="P845" s="229"/>
      <c r="Q845" s="1"/>
      <c r="R845" s="1"/>
      <c r="S845" s="1"/>
      <c r="T845" s="1"/>
      <c r="U845" s="1"/>
      <c r="V845" s="1"/>
      <c r="W845" s="1"/>
      <c r="X845" s="1"/>
      <c r="Y845" s="1"/>
      <c r="Z845" s="1"/>
      <c r="AA845" s="1"/>
      <c r="AB845" s="1"/>
      <c r="AC845" s="1"/>
      <c r="AD845" s="1"/>
      <c r="AE845" s="1"/>
      <c r="AF845" s="1"/>
      <c r="AG845" s="1"/>
      <c r="AH845" s="1"/>
      <c r="AI845" s="1"/>
      <c r="AJ845" s="1"/>
      <c r="AK845" s="1"/>
    </row>
    <row r="846" spans="1:37" ht="14.25" customHeight="1">
      <c r="A846" s="1"/>
      <c r="B846" s="1"/>
      <c r="C846" s="1"/>
      <c r="D846" s="1"/>
      <c r="E846" s="1"/>
      <c r="F846" s="1"/>
      <c r="G846" s="1"/>
      <c r="H846" s="1"/>
      <c r="I846" s="1"/>
      <c r="J846" s="1"/>
      <c r="K846" s="1"/>
      <c r="L846" s="1"/>
      <c r="M846" s="1"/>
      <c r="N846" s="1"/>
      <c r="O846" s="1"/>
      <c r="P846" s="229"/>
      <c r="Q846" s="1"/>
      <c r="R846" s="1"/>
      <c r="S846" s="1"/>
      <c r="T846" s="1"/>
      <c r="U846" s="1"/>
      <c r="V846" s="1"/>
      <c r="W846" s="1"/>
      <c r="X846" s="1"/>
      <c r="Y846" s="1"/>
      <c r="Z846" s="1"/>
      <c r="AA846" s="1"/>
      <c r="AB846" s="1"/>
      <c r="AC846" s="1"/>
      <c r="AD846" s="1"/>
      <c r="AE846" s="1"/>
      <c r="AF846" s="1"/>
      <c r="AG846" s="1"/>
      <c r="AH846" s="1"/>
      <c r="AI846" s="1"/>
      <c r="AJ846" s="1"/>
      <c r="AK846" s="1"/>
    </row>
    <row r="847" spans="1:37" ht="14.25" customHeight="1">
      <c r="A847" s="1"/>
      <c r="B847" s="1"/>
      <c r="C847" s="1"/>
      <c r="D847" s="1"/>
      <c r="E847" s="1"/>
      <c r="F847" s="1"/>
      <c r="G847" s="1"/>
      <c r="H847" s="1"/>
      <c r="I847" s="1"/>
      <c r="J847" s="1"/>
      <c r="K847" s="1"/>
      <c r="L847" s="1"/>
      <c r="M847" s="1"/>
      <c r="N847" s="1"/>
      <c r="O847" s="1"/>
      <c r="P847" s="229"/>
      <c r="Q847" s="1"/>
      <c r="R847" s="1"/>
      <c r="S847" s="1"/>
      <c r="T847" s="1"/>
      <c r="U847" s="1"/>
      <c r="V847" s="1"/>
      <c r="W847" s="1"/>
      <c r="X847" s="1"/>
      <c r="Y847" s="1"/>
      <c r="Z847" s="1"/>
      <c r="AA847" s="1"/>
      <c r="AB847" s="1"/>
      <c r="AC847" s="1"/>
      <c r="AD847" s="1"/>
      <c r="AE847" s="1"/>
      <c r="AF847" s="1"/>
      <c r="AG847" s="1"/>
      <c r="AH847" s="1"/>
      <c r="AI847" s="1"/>
      <c r="AJ847" s="1"/>
      <c r="AK847" s="1"/>
    </row>
    <row r="848" spans="1:37" ht="14.25" customHeight="1">
      <c r="A848" s="1"/>
      <c r="B848" s="1"/>
      <c r="C848" s="1"/>
      <c r="D848" s="1"/>
      <c r="E848" s="1"/>
      <c r="F848" s="1"/>
      <c r="G848" s="1"/>
      <c r="H848" s="1"/>
      <c r="I848" s="1"/>
      <c r="J848" s="1"/>
      <c r="K848" s="1"/>
      <c r="L848" s="1"/>
      <c r="M848" s="1"/>
      <c r="N848" s="1"/>
      <c r="O848" s="1"/>
      <c r="P848" s="229"/>
      <c r="Q848" s="1"/>
      <c r="R848" s="1"/>
      <c r="S848" s="1"/>
      <c r="T848" s="1"/>
      <c r="U848" s="1"/>
      <c r="V848" s="1"/>
      <c r="W848" s="1"/>
      <c r="X848" s="1"/>
      <c r="Y848" s="1"/>
      <c r="Z848" s="1"/>
      <c r="AA848" s="1"/>
      <c r="AB848" s="1"/>
      <c r="AC848" s="1"/>
      <c r="AD848" s="1"/>
      <c r="AE848" s="1"/>
      <c r="AF848" s="1"/>
      <c r="AG848" s="1"/>
      <c r="AH848" s="1"/>
      <c r="AI848" s="1"/>
      <c r="AJ848" s="1"/>
      <c r="AK848" s="1"/>
    </row>
    <row r="849" spans="1:37" ht="14.25" customHeight="1">
      <c r="A849" s="1"/>
      <c r="B849" s="1"/>
      <c r="C849" s="1"/>
      <c r="D849" s="1"/>
      <c r="E849" s="1"/>
      <c r="F849" s="1"/>
      <c r="G849" s="1"/>
      <c r="H849" s="1"/>
      <c r="I849" s="1"/>
      <c r="J849" s="1"/>
      <c r="K849" s="1"/>
      <c r="L849" s="1"/>
      <c r="M849" s="1"/>
      <c r="N849" s="1"/>
      <c r="O849" s="1"/>
      <c r="P849" s="229"/>
      <c r="Q849" s="1"/>
      <c r="R849" s="1"/>
      <c r="S849" s="1"/>
      <c r="T849" s="1"/>
      <c r="U849" s="1"/>
      <c r="V849" s="1"/>
      <c r="W849" s="1"/>
      <c r="X849" s="1"/>
      <c r="Y849" s="1"/>
      <c r="Z849" s="1"/>
      <c r="AA849" s="1"/>
      <c r="AB849" s="1"/>
      <c r="AC849" s="1"/>
      <c r="AD849" s="1"/>
      <c r="AE849" s="1"/>
      <c r="AF849" s="1"/>
      <c r="AG849" s="1"/>
      <c r="AH849" s="1"/>
      <c r="AI849" s="1"/>
      <c r="AJ849" s="1"/>
      <c r="AK849" s="1"/>
    </row>
    <row r="850" spans="1:37" ht="14.25" customHeight="1">
      <c r="A850" s="1"/>
      <c r="B850" s="1"/>
      <c r="C850" s="1"/>
      <c r="D850" s="1"/>
      <c r="E850" s="1"/>
      <c r="F850" s="1"/>
      <c r="G850" s="1"/>
      <c r="H850" s="1"/>
      <c r="I850" s="1"/>
      <c r="J850" s="1"/>
      <c r="K850" s="1"/>
      <c r="L850" s="1"/>
      <c r="M850" s="1"/>
      <c r="N850" s="1"/>
      <c r="O850" s="1"/>
      <c r="P850" s="229"/>
      <c r="Q850" s="1"/>
      <c r="R850" s="1"/>
      <c r="S850" s="1"/>
      <c r="T850" s="1"/>
      <c r="U850" s="1"/>
      <c r="V850" s="1"/>
      <c r="W850" s="1"/>
      <c r="X850" s="1"/>
      <c r="Y850" s="1"/>
      <c r="Z850" s="1"/>
      <c r="AA850" s="1"/>
      <c r="AB850" s="1"/>
      <c r="AC850" s="1"/>
      <c r="AD850" s="1"/>
      <c r="AE850" s="1"/>
      <c r="AF850" s="1"/>
      <c r="AG850" s="1"/>
      <c r="AH850" s="1"/>
      <c r="AI850" s="1"/>
      <c r="AJ850" s="1"/>
      <c r="AK850" s="1"/>
    </row>
    <row r="851" spans="1:37" ht="14.25" customHeight="1">
      <c r="A851" s="1"/>
      <c r="B851" s="1"/>
      <c r="C851" s="1"/>
      <c r="D851" s="1"/>
      <c r="E851" s="1"/>
      <c r="F851" s="1"/>
      <c r="G851" s="1"/>
      <c r="H851" s="1"/>
      <c r="I851" s="1"/>
      <c r="J851" s="1"/>
      <c r="K851" s="1"/>
      <c r="L851" s="1"/>
      <c r="M851" s="1"/>
      <c r="N851" s="1"/>
      <c r="O851" s="1"/>
      <c r="P851" s="229"/>
      <c r="Q851" s="1"/>
      <c r="R851" s="1"/>
      <c r="S851" s="1"/>
      <c r="T851" s="1"/>
      <c r="U851" s="1"/>
      <c r="V851" s="1"/>
      <c r="W851" s="1"/>
      <c r="X851" s="1"/>
      <c r="Y851" s="1"/>
      <c r="Z851" s="1"/>
      <c r="AA851" s="1"/>
      <c r="AB851" s="1"/>
      <c r="AC851" s="1"/>
      <c r="AD851" s="1"/>
      <c r="AE851" s="1"/>
      <c r="AF851" s="1"/>
      <c r="AG851" s="1"/>
      <c r="AH851" s="1"/>
      <c r="AI851" s="1"/>
      <c r="AJ851" s="1"/>
      <c r="AK851" s="1"/>
    </row>
    <row r="852" spans="1:37" ht="14.25" customHeight="1">
      <c r="A852" s="1"/>
      <c r="B852" s="1"/>
      <c r="C852" s="1"/>
      <c r="D852" s="1"/>
      <c r="E852" s="1"/>
      <c r="F852" s="1"/>
      <c r="G852" s="1"/>
      <c r="H852" s="1"/>
      <c r="I852" s="1"/>
      <c r="J852" s="1"/>
      <c r="K852" s="1"/>
      <c r="L852" s="1"/>
      <c r="M852" s="1"/>
      <c r="N852" s="1"/>
      <c r="O852" s="1"/>
      <c r="P852" s="229"/>
      <c r="Q852" s="1"/>
      <c r="R852" s="1"/>
      <c r="S852" s="1"/>
      <c r="T852" s="1"/>
      <c r="U852" s="1"/>
      <c r="V852" s="1"/>
      <c r="W852" s="1"/>
      <c r="X852" s="1"/>
      <c r="Y852" s="1"/>
      <c r="Z852" s="1"/>
      <c r="AA852" s="1"/>
      <c r="AB852" s="1"/>
      <c r="AC852" s="1"/>
      <c r="AD852" s="1"/>
      <c r="AE852" s="1"/>
      <c r="AF852" s="1"/>
      <c r="AG852" s="1"/>
      <c r="AH852" s="1"/>
      <c r="AI852" s="1"/>
      <c r="AJ852" s="1"/>
      <c r="AK852" s="1"/>
    </row>
    <row r="853" spans="1:37" ht="14.25" customHeight="1">
      <c r="A853" s="1"/>
      <c r="B853" s="1"/>
      <c r="C853" s="1"/>
      <c r="D853" s="1"/>
      <c r="E853" s="1"/>
      <c r="F853" s="1"/>
      <c r="G853" s="1"/>
      <c r="H853" s="1"/>
      <c r="I853" s="1"/>
      <c r="J853" s="1"/>
      <c r="K853" s="1"/>
      <c r="L853" s="1"/>
      <c r="M853" s="1"/>
      <c r="N853" s="1"/>
      <c r="O853" s="1"/>
      <c r="P853" s="229"/>
      <c r="Q853" s="1"/>
      <c r="R853" s="1"/>
      <c r="S853" s="1"/>
      <c r="T853" s="1"/>
      <c r="U853" s="1"/>
      <c r="V853" s="1"/>
      <c r="W853" s="1"/>
      <c r="X853" s="1"/>
      <c r="Y853" s="1"/>
      <c r="Z853" s="1"/>
      <c r="AA853" s="1"/>
      <c r="AB853" s="1"/>
      <c r="AC853" s="1"/>
      <c r="AD853" s="1"/>
      <c r="AE853" s="1"/>
      <c r="AF853" s="1"/>
      <c r="AG853" s="1"/>
      <c r="AH853" s="1"/>
      <c r="AI853" s="1"/>
      <c r="AJ853" s="1"/>
      <c r="AK853" s="1"/>
    </row>
    <row r="854" spans="1:37" ht="14.25" customHeight="1">
      <c r="A854" s="1"/>
      <c r="B854" s="1"/>
      <c r="C854" s="1"/>
      <c r="D854" s="1"/>
      <c r="E854" s="1"/>
      <c r="F854" s="1"/>
      <c r="G854" s="1"/>
      <c r="H854" s="1"/>
      <c r="I854" s="1"/>
      <c r="J854" s="1"/>
      <c r="K854" s="1"/>
      <c r="L854" s="1"/>
      <c r="M854" s="1"/>
      <c r="N854" s="1"/>
      <c r="O854" s="1"/>
      <c r="P854" s="229"/>
      <c r="Q854" s="1"/>
      <c r="R854" s="1"/>
      <c r="S854" s="1"/>
      <c r="T854" s="1"/>
      <c r="U854" s="1"/>
      <c r="V854" s="1"/>
      <c r="W854" s="1"/>
      <c r="X854" s="1"/>
      <c r="Y854" s="1"/>
      <c r="Z854" s="1"/>
      <c r="AA854" s="1"/>
      <c r="AB854" s="1"/>
      <c r="AC854" s="1"/>
      <c r="AD854" s="1"/>
      <c r="AE854" s="1"/>
      <c r="AF854" s="1"/>
      <c r="AG854" s="1"/>
      <c r="AH854" s="1"/>
      <c r="AI854" s="1"/>
      <c r="AJ854" s="1"/>
      <c r="AK854" s="1"/>
    </row>
    <row r="855" spans="1:37" ht="14.25" customHeight="1">
      <c r="A855" s="1"/>
      <c r="B855" s="1"/>
      <c r="C855" s="1"/>
      <c r="D855" s="1"/>
      <c r="E855" s="1"/>
      <c r="F855" s="1"/>
      <c r="G855" s="1"/>
      <c r="H855" s="1"/>
      <c r="I855" s="1"/>
      <c r="J855" s="1"/>
      <c r="K855" s="1"/>
      <c r="L855" s="1"/>
      <c r="M855" s="1"/>
      <c r="N855" s="1"/>
      <c r="O855" s="1"/>
      <c r="P855" s="229"/>
      <c r="Q855" s="1"/>
      <c r="R855" s="1"/>
      <c r="S855" s="1"/>
      <c r="T855" s="1"/>
      <c r="U855" s="1"/>
      <c r="V855" s="1"/>
      <c r="W855" s="1"/>
      <c r="X855" s="1"/>
      <c r="Y855" s="1"/>
      <c r="Z855" s="1"/>
      <c r="AA855" s="1"/>
      <c r="AB855" s="1"/>
      <c r="AC855" s="1"/>
      <c r="AD855" s="1"/>
      <c r="AE855" s="1"/>
      <c r="AF855" s="1"/>
      <c r="AG855" s="1"/>
      <c r="AH855" s="1"/>
      <c r="AI855" s="1"/>
      <c r="AJ855" s="1"/>
      <c r="AK855" s="1"/>
    </row>
    <row r="856" spans="1:37" ht="14.25" customHeight="1">
      <c r="A856" s="1"/>
      <c r="B856" s="1"/>
      <c r="C856" s="1"/>
      <c r="D856" s="1"/>
      <c r="E856" s="1"/>
      <c r="F856" s="1"/>
      <c r="G856" s="1"/>
      <c r="H856" s="1"/>
      <c r="I856" s="1"/>
      <c r="J856" s="1"/>
      <c r="K856" s="1"/>
      <c r="L856" s="1"/>
      <c r="M856" s="1"/>
      <c r="N856" s="1"/>
      <c r="O856" s="1"/>
      <c r="P856" s="229"/>
      <c r="Q856" s="1"/>
      <c r="R856" s="1"/>
      <c r="S856" s="1"/>
      <c r="T856" s="1"/>
      <c r="U856" s="1"/>
      <c r="V856" s="1"/>
      <c r="W856" s="1"/>
      <c r="X856" s="1"/>
      <c r="Y856" s="1"/>
      <c r="Z856" s="1"/>
      <c r="AA856" s="1"/>
      <c r="AB856" s="1"/>
      <c r="AC856" s="1"/>
      <c r="AD856" s="1"/>
      <c r="AE856" s="1"/>
      <c r="AF856" s="1"/>
      <c r="AG856" s="1"/>
      <c r="AH856" s="1"/>
      <c r="AI856" s="1"/>
      <c r="AJ856" s="1"/>
      <c r="AK856" s="1"/>
    </row>
    <row r="857" spans="1:37" ht="14.25" customHeight="1">
      <c r="A857" s="1"/>
      <c r="B857" s="1"/>
      <c r="C857" s="1"/>
      <c r="D857" s="1"/>
      <c r="E857" s="1"/>
      <c r="F857" s="1"/>
      <c r="G857" s="1"/>
      <c r="H857" s="1"/>
      <c r="I857" s="1"/>
      <c r="J857" s="1"/>
      <c r="K857" s="1"/>
      <c r="L857" s="1"/>
      <c r="M857" s="1"/>
      <c r="N857" s="1"/>
      <c r="O857" s="1"/>
      <c r="P857" s="229"/>
      <c r="Q857" s="1"/>
      <c r="R857" s="1"/>
      <c r="S857" s="1"/>
      <c r="T857" s="1"/>
      <c r="U857" s="1"/>
      <c r="V857" s="1"/>
      <c r="W857" s="1"/>
      <c r="X857" s="1"/>
      <c r="Y857" s="1"/>
      <c r="Z857" s="1"/>
      <c r="AA857" s="1"/>
      <c r="AB857" s="1"/>
      <c r="AC857" s="1"/>
      <c r="AD857" s="1"/>
      <c r="AE857" s="1"/>
      <c r="AF857" s="1"/>
      <c r="AG857" s="1"/>
      <c r="AH857" s="1"/>
      <c r="AI857" s="1"/>
      <c r="AJ857" s="1"/>
      <c r="AK857" s="1"/>
    </row>
    <row r="858" spans="1:37" ht="14.25" customHeight="1">
      <c r="A858" s="1"/>
      <c r="B858" s="1"/>
      <c r="C858" s="1"/>
      <c r="D858" s="1"/>
      <c r="E858" s="1"/>
      <c r="F858" s="1"/>
      <c r="G858" s="1"/>
      <c r="H858" s="1"/>
      <c r="I858" s="1"/>
      <c r="J858" s="1"/>
      <c r="K858" s="1"/>
      <c r="L858" s="1"/>
      <c r="M858" s="1"/>
      <c r="N858" s="1"/>
      <c r="O858" s="1"/>
      <c r="P858" s="229"/>
      <c r="Q858" s="1"/>
      <c r="R858" s="1"/>
      <c r="S858" s="1"/>
      <c r="T858" s="1"/>
      <c r="U858" s="1"/>
      <c r="V858" s="1"/>
      <c r="W858" s="1"/>
      <c r="X858" s="1"/>
      <c r="Y858" s="1"/>
      <c r="Z858" s="1"/>
      <c r="AA858" s="1"/>
      <c r="AB858" s="1"/>
      <c r="AC858" s="1"/>
      <c r="AD858" s="1"/>
      <c r="AE858" s="1"/>
      <c r="AF858" s="1"/>
      <c r="AG858" s="1"/>
      <c r="AH858" s="1"/>
      <c r="AI858" s="1"/>
      <c r="AJ858" s="1"/>
      <c r="AK858" s="1"/>
    </row>
    <row r="859" spans="1:37" ht="14.25" customHeight="1">
      <c r="A859" s="1"/>
      <c r="B859" s="1"/>
      <c r="C859" s="1"/>
      <c r="D859" s="1"/>
      <c r="E859" s="1"/>
      <c r="F859" s="1"/>
      <c r="G859" s="1"/>
      <c r="H859" s="1"/>
      <c r="I859" s="1"/>
      <c r="J859" s="1"/>
      <c r="K859" s="1"/>
      <c r="L859" s="1"/>
      <c r="M859" s="1"/>
      <c r="N859" s="1"/>
      <c r="O859" s="1"/>
      <c r="P859" s="229"/>
      <c r="Q859" s="1"/>
      <c r="R859" s="1"/>
      <c r="S859" s="1"/>
      <c r="T859" s="1"/>
      <c r="U859" s="1"/>
      <c r="V859" s="1"/>
      <c r="W859" s="1"/>
      <c r="X859" s="1"/>
      <c r="Y859" s="1"/>
      <c r="Z859" s="1"/>
      <c r="AA859" s="1"/>
      <c r="AB859" s="1"/>
      <c r="AC859" s="1"/>
      <c r="AD859" s="1"/>
      <c r="AE859" s="1"/>
      <c r="AF859" s="1"/>
      <c r="AG859" s="1"/>
      <c r="AH859" s="1"/>
      <c r="AI859" s="1"/>
      <c r="AJ859" s="1"/>
      <c r="AK859" s="1"/>
    </row>
    <row r="860" spans="1:37" ht="14.25" customHeight="1">
      <c r="A860" s="1"/>
      <c r="B860" s="1"/>
      <c r="C860" s="1"/>
      <c r="D860" s="1"/>
      <c r="E860" s="1"/>
      <c r="F860" s="1"/>
      <c r="G860" s="1"/>
      <c r="H860" s="1"/>
      <c r="I860" s="1"/>
      <c r="J860" s="1"/>
      <c r="K860" s="1"/>
      <c r="L860" s="1"/>
      <c r="M860" s="1"/>
      <c r="N860" s="1"/>
      <c r="O860" s="1"/>
      <c r="P860" s="229"/>
      <c r="Q860" s="1"/>
      <c r="R860" s="1"/>
      <c r="S860" s="1"/>
      <c r="T860" s="1"/>
      <c r="U860" s="1"/>
      <c r="V860" s="1"/>
      <c r="W860" s="1"/>
      <c r="X860" s="1"/>
      <c r="Y860" s="1"/>
      <c r="Z860" s="1"/>
      <c r="AA860" s="1"/>
      <c r="AB860" s="1"/>
      <c r="AC860" s="1"/>
      <c r="AD860" s="1"/>
      <c r="AE860" s="1"/>
      <c r="AF860" s="1"/>
      <c r="AG860" s="1"/>
      <c r="AH860" s="1"/>
      <c r="AI860" s="1"/>
      <c r="AJ860" s="1"/>
      <c r="AK860" s="1"/>
    </row>
    <row r="861" spans="1:37" ht="14.25" customHeight="1">
      <c r="A861" s="1"/>
      <c r="B861" s="1"/>
      <c r="C861" s="1"/>
      <c r="D861" s="1"/>
      <c r="E861" s="1"/>
      <c r="F861" s="1"/>
      <c r="G861" s="1"/>
      <c r="H861" s="1"/>
      <c r="I861" s="1"/>
      <c r="J861" s="1"/>
      <c r="K861" s="1"/>
      <c r="L861" s="1"/>
      <c r="M861" s="1"/>
      <c r="N861" s="1"/>
      <c r="O861" s="1"/>
      <c r="P861" s="229"/>
      <c r="Q861" s="1"/>
      <c r="R861" s="1"/>
      <c r="S861" s="1"/>
      <c r="T861" s="1"/>
      <c r="U861" s="1"/>
      <c r="V861" s="1"/>
      <c r="W861" s="1"/>
      <c r="X861" s="1"/>
      <c r="Y861" s="1"/>
      <c r="Z861" s="1"/>
      <c r="AA861" s="1"/>
      <c r="AB861" s="1"/>
      <c r="AC861" s="1"/>
      <c r="AD861" s="1"/>
      <c r="AE861" s="1"/>
      <c r="AF861" s="1"/>
      <c r="AG861" s="1"/>
      <c r="AH861" s="1"/>
      <c r="AI861" s="1"/>
      <c r="AJ861" s="1"/>
      <c r="AK861" s="1"/>
    </row>
    <row r="862" spans="1:37" ht="14.25" customHeight="1">
      <c r="A862" s="1"/>
      <c r="B862" s="1"/>
      <c r="C862" s="1"/>
      <c r="D862" s="1"/>
      <c r="E862" s="1"/>
      <c r="F862" s="1"/>
      <c r="G862" s="1"/>
      <c r="H862" s="1"/>
      <c r="I862" s="1"/>
      <c r="J862" s="1"/>
      <c r="K862" s="1"/>
      <c r="L862" s="1"/>
      <c r="M862" s="1"/>
      <c r="N862" s="1"/>
      <c r="O862" s="1"/>
      <c r="P862" s="229"/>
      <c r="Q862" s="1"/>
      <c r="R862" s="1"/>
      <c r="S862" s="1"/>
      <c r="T862" s="1"/>
      <c r="U862" s="1"/>
      <c r="V862" s="1"/>
      <c r="W862" s="1"/>
      <c r="X862" s="1"/>
      <c r="Y862" s="1"/>
      <c r="Z862" s="1"/>
      <c r="AA862" s="1"/>
      <c r="AB862" s="1"/>
      <c r="AC862" s="1"/>
      <c r="AD862" s="1"/>
      <c r="AE862" s="1"/>
      <c r="AF862" s="1"/>
      <c r="AG862" s="1"/>
      <c r="AH862" s="1"/>
      <c r="AI862" s="1"/>
      <c r="AJ862" s="1"/>
      <c r="AK862" s="1"/>
    </row>
    <row r="863" spans="1:37" ht="14.25" customHeight="1">
      <c r="A863" s="1"/>
      <c r="B863" s="1"/>
      <c r="C863" s="1"/>
      <c r="D863" s="1"/>
      <c r="E863" s="1"/>
      <c r="F863" s="1"/>
      <c r="G863" s="1"/>
      <c r="H863" s="1"/>
      <c r="I863" s="1"/>
      <c r="J863" s="1"/>
      <c r="K863" s="1"/>
      <c r="L863" s="1"/>
      <c r="M863" s="1"/>
      <c r="N863" s="1"/>
      <c r="O863" s="1"/>
      <c r="P863" s="229"/>
      <c r="Q863" s="1"/>
      <c r="R863" s="1"/>
      <c r="S863" s="1"/>
      <c r="T863" s="1"/>
      <c r="U863" s="1"/>
      <c r="V863" s="1"/>
      <c r="W863" s="1"/>
      <c r="X863" s="1"/>
      <c r="Y863" s="1"/>
      <c r="Z863" s="1"/>
      <c r="AA863" s="1"/>
      <c r="AB863" s="1"/>
      <c r="AC863" s="1"/>
      <c r="AD863" s="1"/>
      <c r="AE863" s="1"/>
      <c r="AF863" s="1"/>
      <c r="AG863" s="1"/>
      <c r="AH863" s="1"/>
      <c r="AI863" s="1"/>
      <c r="AJ863" s="1"/>
      <c r="AK863" s="1"/>
    </row>
    <row r="864" spans="1:37" ht="14.25" customHeight="1">
      <c r="A864" s="1"/>
      <c r="B864" s="1"/>
      <c r="C864" s="1"/>
      <c r="D864" s="1"/>
      <c r="E864" s="1"/>
      <c r="F864" s="1"/>
      <c r="G864" s="1"/>
      <c r="H864" s="1"/>
      <c r="I864" s="1"/>
      <c r="J864" s="1"/>
      <c r="K864" s="1"/>
      <c r="L864" s="1"/>
      <c r="M864" s="1"/>
      <c r="N864" s="1"/>
      <c r="O864" s="1"/>
      <c r="P864" s="229"/>
      <c r="Q864" s="1"/>
      <c r="R864" s="1"/>
      <c r="S864" s="1"/>
      <c r="T864" s="1"/>
      <c r="U864" s="1"/>
      <c r="V864" s="1"/>
      <c r="W864" s="1"/>
      <c r="X864" s="1"/>
      <c r="Y864" s="1"/>
      <c r="Z864" s="1"/>
      <c r="AA864" s="1"/>
      <c r="AB864" s="1"/>
      <c r="AC864" s="1"/>
      <c r="AD864" s="1"/>
      <c r="AE864" s="1"/>
      <c r="AF864" s="1"/>
      <c r="AG864" s="1"/>
      <c r="AH864" s="1"/>
      <c r="AI864" s="1"/>
      <c r="AJ864" s="1"/>
      <c r="AK864" s="1"/>
    </row>
    <row r="865" spans="1:37" ht="14.25" customHeight="1">
      <c r="A865" s="1"/>
      <c r="B865" s="1"/>
      <c r="C865" s="1"/>
      <c r="D865" s="1"/>
      <c r="E865" s="1"/>
      <c r="F865" s="1"/>
      <c r="G865" s="1"/>
      <c r="H865" s="1"/>
      <c r="I865" s="1"/>
      <c r="J865" s="1"/>
      <c r="K865" s="1"/>
      <c r="L865" s="1"/>
      <c r="M865" s="1"/>
      <c r="N865" s="1"/>
      <c r="O865" s="1"/>
      <c r="P865" s="229"/>
      <c r="Q865" s="1"/>
      <c r="R865" s="1"/>
      <c r="S865" s="1"/>
      <c r="T865" s="1"/>
      <c r="U865" s="1"/>
      <c r="V865" s="1"/>
      <c r="W865" s="1"/>
      <c r="X865" s="1"/>
      <c r="Y865" s="1"/>
      <c r="Z865" s="1"/>
      <c r="AA865" s="1"/>
      <c r="AB865" s="1"/>
      <c r="AC865" s="1"/>
      <c r="AD865" s="1"/>
      <c r="AE865" s="1"/>
      <c r="AF865" s="1"/>
      <c r="AG865" s="1"/>
      <c r="AH865" s="1"/>
      <c r="AI865" s="1"/>
      <c r="AJ865" s="1"/>
      <c r="AK865" s="1"/>
    </row>
    <row r="866" spans="1:37" ht="14.25" customHeight="1">
      <c r="A866" s="1"/>
      <c r="B866" s="1"/>
      <c r="C866" s="1"/>
      <c r="D866" s="1"/>
      <c r="E866" s="1"/>
      <c r="F866" s="1"/>
      <c r="G866" s="1"/>
      <c r="H866" s="1"/>
      <c r="I866" s="1"/>
      <c r="J866" s="1"/>
      <c r="K866" s="1"/>
      <c r="L866" s="1"/>
      <c r="M866" s="1"/>
      <c r="N866" s="1"/>
      <c r="O866" s="1"/>
      <c r="P866" s="229"/>
      <c r="Q866" s="1"/>
      <c r="R866" s="1"/>
      <c r="S866" s="1"/>
      <c r="T866" s="1"/>
      <c r="U866" s="1"/>
      <c r="V866" s="1"/>
      <c r="W866" s="1"/>
      <c r="X866" s="1"/>
      <c r="Y866" s="1"/>
      <c r="Z866" s="1"/>
      <c r="AA866" s="1"/>
      <c r="AB866" s="1"/>
      <c r="AC866" s="1"/>
      <c r="AD866" s="1"/>
      <c r="AE866" s="1"/>
      <c r="AF866" s="1"/>
      <c r="AG866" s="1"/>
      <c r="AH866" s="1"/>
      <c r="AI866" s="1"/>
      <c r="AJ866" s="1"/>
      <c r="AK866" s="1"/>
    </row>
    <row r="867" spans="1:37" ht="14.25" customHeight="1">
      <c r="A867" s="1"/>
      <c r="B867" s="1"/>
      <c r="C867" s="1"/>
      <c r="D867" s="1"/>
      <c r="E867" s="1"/>
      <c r="F867" s="1"/>
      <c r="G867" s="1"/>
      <c r="H867" s="1"/>
      <c r="I867" s="1"/>
      <c r="J867" s="1"/>
      <c r="K867" s="1"/>
      <c r="L867" s="1"/>
      <c r="M867" s="1"/>
      <c r="N867" s="1"/>
      <c r="O867" s="1"/>
      <c r="P867" s="229"/>
      <c r="Q867" s="1"/>
      <c r="R867" s="1"/>
      <c r="S867" s="1"/>
      <c r="T867" s="1"/>
      <c r="U867" s="1"/>
      <c r="V867" s="1"/>
      <c r="W867" s="1"/>
      <c r="X867" s="1"/>
      <c r="Y867" s="1"/>
      <c r="Z867" s="1"/>
      <c r="AA867" s="1"/>
      <c r="AB867" s="1"/>
      <c r="AC867" s="1"/>
      <c r="AD867" s="1"/>
      <c r="AE867" s="1"/>
      <c r="AF867" s="1"/>
      <c r="AG867" s="1"/>
      <c r="AH867" s="1"/>
      <c r="AI867" s="1"/>
      <c r="AJ867" s="1"/>
      <c r="AK867" s="1"/>
    </row>
    <row r="868" spans="1:37" ht="14.25" customHeight="1">
      <c r="A868" s="1"/>
      <c r="B868" s="1"/>
      <c r="C868" s="1"/>
      <c r="D868" s="1"/>
      <c r="E868" s="1"/>
      <c r="F868" s="1"/>
      <c r="G868" s="1"/>
      <c r="H868" s="1"/>
      <c r="I868" s="1"/>
      <c r="J868" s="1"/>
      <c r="K868" s="1"/>
      <c r="L868" s="1"/>
      <c r="M868" s="1"/>
      <c r="N868" s="1"/>
      <c r="O868" s="1"/>
      <c r="P868" s="229"/>
      <c r="Q868" s="1"/>
      <c r="R868" s="1"/>
      <c r="S868" s="1"/>
      <c r="T868" s="1"/>
      <c r="U868" s="1"/>
      <c r="V868" s="1"/>
      <c r="W868" s="1"/>
      <c r="X868" s="1"/>
      <c r="Y868" s="1"/>
      <c r="Z868" s="1"/>
      <c r="AA868" s="1"/>
      <c r="AB868" s="1"/>
      <c r="AC868" s="1"/>
      <c r="AD868" s="1"/>
      <c r="AE868" s="1"/>
      <c r="AF868" s="1"/>
      <c r="AG868" s="1"/>
      <c r="AH868" s="1"/>
      <c r="AI868" s="1"/>
      <c r="AJ868" s="1"/>
      <c r="AK868" s="1"/>
    </row>
    <row r="869" spans="1:37" ht="14.25" customHeight="1">
      <c r="A869" s="1"/>
      <c r="B869" s="1"/>
      <c r="C869" s="1"/>
      <c r="D869" s="1"/>
      <c r="E869" s="1"/>
      <c r="F869" s="1"/>
      <c r="G869" s="1"/>
      <c r="H869" s="1"/>
      <c r="I869" s="1"/>
      <c r="J869" s="1"/>
      <c r="K869" s="1"/>
      <c r="L869" s="1"/>
      <c r="M869" s="1"/>
      <c r="N869" s="1"/>
      <c r="O869" s="1"/>
      <c r="P869" s="229"/>
      <c r="Q869" s="1"/>
      <c r="R869" s="1"/>
      <c r="S869" s="1"/>
      <c r="T869" s="1"/>
      <c r="U869" s="1"/>
      <c r="V869" s="1"/>
      <c r="W869" s="1"/>
      <c r="X869" s="1"/>
      <c r="Y869" s="1"/>
      <c r="Z869" s="1"/>
      <c r="AA869" s="1"/>
      <c r="AB869" s="1"/>
      <c r="AC869" s="1"/>
      <c r="AD869" s="1"/>
      <c r="AE869" s="1"/>
      <c r="AF869" s="1"/>
      <c r="AG869" s="1"/>
      <c r="AH869" s="1"/>
      <c r="AI869" s="1"/>
      <c r="AJ869" s="1"/>
      <c r="AK869" s="1"/>
    </row>
    <row r="870" spans="1:37" ht="14.25" customHeight="1">
      <c r="A870" s="1"/>
      <c r="B870" s="1"/>
      <c r="C870" s="1"/>
      <c r="D870" s="1"/>
      <c r="E870" s="1"/>
      <c r="F870" s="1"/>
      <c r="G870" s="1"/>
      <c r="H870" s="1"/>
      <c r="I870" s="1"/>
      <c r="J870" s="1"/>
      <c r="K870" s="1"/>
      <c r="L870" s="1"/>
      <c r="M870" s="1"/>
      <c r="N870" s="1"/>
      <c r="O870" s="1"/>
      <c r="P870" s="229"/>
      <c r="Q870" s="1"/>
      <c r="R870" s="1"/>
      <c r="S870" s="1"/>
      <c r="T870" s="1"/>
      <c r="U870" s="1"/>
      <c r="V870" s="1"/>
      <c r="W870" s="1"/>
      <c r="X870" s="1"/>
      <c r="Y870" s="1"/>
      <c r="Z870" s="1"/>
      <c r="AA870" s="1"/>
      <c r="AB870" s="1"/>
      <c r="AC870" s="1"/>
      <c r="AD870" s="1"/>
      <c r="AE870" s="1"/>
      <c r="AF870" s="1"/>
      <c r="AG870" s="1"/>
      <c r="AH870" s="1"/>
      <c r="AI870" s="1"/>
      <c r="AJ870" s="1"/>
      <c r="AK870" s="1"/>
    </row>
    <row r="871" spans="1:37" ht="14.25" customHeight="1">
      <c r="A871" s="1"/>
      <c r="B871" s="1"/>
      <c r="C871" s="1"/>
      <c r="D871" s="1"/>
      <c r="E871" s="1"/>
      <c r="F871" s="1"/>
      <c r="G871" s="1"/>
      <c r="H871" s="1"/>
      <c r="I871" s="1"/>
      <c r="J871" s="1"/>
      <c r="K871" s="1"/>
      <c r="L871" s="1"/>
      <c r="M871" s="1"/>
      <c r="N871" s="1"/>
      <c r="O871" s="1"/>
      <c r="P871" s="229"/>
      <c r="Q871" s="1"/>
      <c r="R871" s="1"/>
      <c r="S871" s="1"/>
      <c r="T871" s="1"/>
      <c r="U871" s="1"/>
      <c r="V871" s="1"/>
      <c r="W871" s="1"/>
      <c r="X871" s="1"/>
      <c r="Y871" s="1"/>
      <c r="Z871" s="1"/>
      <c r="AA871" s="1"/>
      <c r="AB871" s="1"/>
      <c r="AC871" s="1"/>
      <c r="AD871" s="1"/>
      <c r="AE871" s="1"/>
      <c r="AF871" s="1"/>
      <c r="AG871" s="1"/>
      <c r="AH871" s="1"/>
      <c r="AI871" s="1"/>
      <c r="AJ871" s="1"/>
      <c r="AK871" s="1"/>
    </row>
    <row r="872" spans="1:37" ht="14.25" customHeight="1">
      <c r="A872" s="1"/>
      <c r="B872" s="1"/>
      <c r="C872" s="1"/>
      <c r="D872" s="1"/>
      <c r="E872" s="1"/>
      <c r="F872" s="1"/>
      <c r="G872" s="1"/>
      <c r="H872" s="1"/>
      <c r="I872" s="1"/>
      <c r="J872" s="1"/>
      <c r="K872" s="1"/>
      <c r="L872" s="1"/>
      <c r="M872" s="1"/>
      <c r="N872" s="1"/>
      <c r="O872" s="1"/>
      <c r="P872" s="229"/>
      <c r="Q872" s="1"/>
      <c r="R872" s="1"/>
      <c r="S872" s="1"/>
      <c r="T872" s="1"/>
      <c r="U872" s="1"/>
      <c r="V872" s="1"/>
      <c r="W872" s="1"/>
      <c r="X872" s="1"/>
      <c r="Y872" s="1"/>
      <c r="Z872" s="1"/>
      <c r="AA872" s="1"/>
      <c r="AB872" s="1"/>
      <c r="AC872" s="1"/>
      <c r="AD872" s="1"/>
      <c r="AE872" s="1"/>
      <c r="AF872" s="1"/>
      <c r="AG872" s="1"/>
      <c r="AH872" s="1"/>
      <c r="AI872" s="1"/>
      <c r="AJ872" s="1"/>
      <c r="AK872" s="1"/>
    </row>
    <row r="873" spans="1:37" ht="14.25" customHeight="1">
      <c r="A873" s="1"/>
      <c r="B873" s="1"/>
      <c r="C873" s="1"/>
      <c r="D873" s="1"/>
      <c r="E873" s="1"/>
      <c r="F873" s="1"/>
      <c r="G873" s="1"/>
      <c r="H873" s="1"/>
      <c r="I873" s="1"/>
      <c r="J873" s="1"/>
      <c r="K873" s="1"/>
      <c r="L873" s="1"/>
      <c r="M873" s="1"/>
      <c r="N873" s="1"/>
      <c r="O873" s="1"/>
      <c r="P873" s="229"/>
      <c r="Q873" s="1"/>
      <c r="R873" s="1"/>
      <c r="S873" s="1"/>
      <c r="T873" s="1"/>
      <c r="U873" s="1"/>
      <c r="V873" s="1"/>
      <c r="W873" s="1"/>
      <c r="X873" s="1"/>
      <c r="Y873" s="1"/>
      <c r="Z873" s="1"/>
      <c r="AA873" s="1"/>
      <c r="AB873" s="1"/>
      <c r="AC873" s="1"/>
      <c r="AD873" s="1"/>
      <c r="AE873" s="1"/>
      <c r="AF873" s="1"/>
      <c r="AG873" s="1"/>
      <c r="AH873" s="1"/>
      <c r="AI873" s="1"/>
      <c r="AJ873" s="1"/>
      <c r="AK873" s="1"/>
    </row>
    <row r="874" spans="1:37" ht="14.25" customHeight="1">
      <c r="A874" s="1"/>
      <c r="B874" s="1"/>
      <c r="C874" s="1"/>
      <c r="D874" s="1"/>
      <c r="E874" s="1"/>
      <c r="F874" s="1"/>
      <c r="G874" s="1"/>
      <c r="H874" s="1"/>
      <c r="I874" s="1"/>
      <c r="J874" s="1"/>
      <c r="K874" s="1"/>
      <c r="L874" s="1"/>
      <c r="M874" s="1"/>
      <c r="N874" s="1"/>
      <c r="O874" s="1"/>
      <c r="P874" s="229"/>
      <c r="Q874" s="1"/>
      <c r="R874" s="1"/>
      <c r="S874" s="1"/>
      <c r="T874" s="1"/>
      <c r="U874" s="1"/>
      <c r="V874" s="1"/>
      <c r="W874" s="1"/>
      <c r="X874" s="1"/>
      <c r="Y874" s="1"/>
      <c r="Z874" s="1"/>
      <c r="AA874" s="1"/>
      <c r="AB874" s="1"/>
      <c r="AC874" s="1"/>
      <c r="AD874" s="1"/>
      <c r="AE874" s="1"/>
      <c r="AF874" s="1"/>
      <c r="AG874" s="1"/>
      <c r="AH874" s="1"/>
      <c r="AI874" s="1"/>
      <c r="AJ874" s="1"/>
      <c r="AK874" s="1"/>
    </row>
    <row r="875" spans="1:37" ht="14.25" customHeight="1">
      <c r="A875" s="1"/>
      <c r="B875" s="1"/>
      <c r="C875" s="1"/>
      <c r="D875" s="1"/>
      <c r="E875" s="1"/>
      <c r="F875" s="1"/>
      <c r="G875" s="1"/>
      <c r="H875" s="1"/>
      <c r="I875" s="1"/>
      <c r="J875" s="1"/>
      <c r="K875" s="1"/>
      <c r="L875" s="1"/>
      <c r="M875" s="1"/>
      <c r="N875" s="1"/>
      <c r="O875" s="1"/>
      <c r="P875" s="229"/>
      <c r="Q875" s="1"/>
      <c r="R875" s="1"/>
      <c r="S875" s="1"/>
      <c r="T875" s="1"/>
      <c r="U875" s="1"/>
      <c r="V875" s="1"/>
      <c r="W875" s="1"/>
      <c r="X875" s="1"/>
      <c r="Y875" s="1"/>
      <c r="Z875" s="1"/>
      <c r="AA875" s="1"/>
      <c r="AB875" s="1"/>
      <c r="AC875" s="1"/>
      <c r="AD875" s="1"/>
      <c r="AE875" s="1"/>
      <c r="AF875" s="1"/>
      <c r="AG875" s="1"/>
      <c r="AH875" s="1"/>
      <c r="AI875" s="1"/>
      <c r="AJ875" s="1"/>
      <c r="AK875" s="1"/>
    </row>
    <row r="876" spans="1:37" ht="14.25" customHeight="1">
      <c r="A876" s="1"/>
      <c r="B876" s="1"/>
      <c r="C876" s="1"/>
      <c r="D876" s="1"/>
      <c r="E876" s="1"/>
      <c r="F876" s="1"/>
      <c r="G876" s="1"/>
      <c r="H876" s="1"/>
      <c r="I876" s="1"/>
      <c r="J876" s="1"/>
      <c r="K876" s="1"/>
      <c r="L876" s="1"/>
      <c r="M876" s="1"/>
      <c r="N876" s="1"/>
      <c r="O876" s="1"/>
      <c r="P876" s="229"/>
      <c r="Q876" s="1"/>
      <c r="R876" s="1"/>
      <c r="S876" s="1"/>
      <c r="T876" s="1"/>
      <c r="U876" s="1"/>
      <c r="V876" s="1"/>
      <c r="W876" s="1"/>
      <c r="X876" s="1"/>
      <c r="Y876" s="1"/>
      <c r="Z876" s="1"/>
      <c r="AA876" s="1"/>
      <c r="AB876" s="1"/>
      <c r="AC876" s="1"/>
      <c r="AD876" s="1"/>
      <c r="AE876" s="1"/>
      <c r="AF876" s="1"/>
      <c r="AG876" s="1"/>
      <c r="AH876" s="1"/>
      <c r="AI876" s="1"/>
      <c r="AJ876" s="1"/>
      <c r="AK876" s="1"/>
    </row>
    <row r="877" spans="1:37" ht="14.25" customHeight="1">
      <c r="A877" s="1"/>
      <c r="B877" s="1"/>
      <c r="C877" s="1"/>
      <c r="D877" s="1"/>
      <c r="E877" s="1"/>
      <c r="F877" s="1"/>
      <c r="G877" s="1"/>
      <c r="H877" s="1"/>
      <c r="I877" s="1"/>
      <c r="J877" s="1"/>
      <c r="K877" s="1"/>
      <c r="L877" s="1"/>
      <c r="M877" s="1"/>
      <c r="N877" s="1"/>
      <c r="O877" s="1"/>
      <c r="P877" s="229"/>
      <c r="Q877" s="1"/>
      <c r="R877" s="1"/>
      <c r="S877" s="1"/>
      <c r="T877" s="1"/>
      <c r="U877" s="1"/>
      <c r="V877" s="1"/>
      <c r="W877" s="1"/>
      <c r="X877" s="1"/>
      <c r="Y877" s="1"/>
      <c r="Z877" s="1"/>
      <c r="AA877" s="1"/>
      <c r="AB877" s="1"/>
      <c r="AC877" s="1"/>
      <c r="AD877" s="1"/>
      <c r="AE877" s="1"/>
      <c r="AF877" s="1"/>
      <c r="AG877" s="1"/>
      <c r="AH877" s="1"/>
      <c r="AI877" s="1"/>
      <c r="AJ877" s="1"/>
      <c r="AK877" s="1"/>
    </row>
    <row r="878" spans="1:37" ht="14.25" customHeight="1">
      <c r="A878" s="1"/>
      <c r="B878" s="1"/>
      <c r="C878" s="1"/>
      <c r="D878" s="1"/>
      <c r="E878" s="1"/>
      <c r="F878" s="1"/>
      <c r="G878" s="1"/>
      <c r="H878" s="1"/>
      <c r="I878" s="1"/>
      <c r="J878" s="1"/>
      <c r="K878" s="1"/>
      <c r="L878" s="1"/>
      <c r="M878" s="1"/>
      <c r="N878" s="1"/>
      <c r="O878" s="1"/>
      <c r="P878" s="229"/>
      <c r="Q878" s="1"/>
      <c r="R878" s="1"/>
      <c r="S878" s="1"/>
      <c r="T878" s="1"/>
      <c r="U878" s="1"/>
      <c r="V878" s="1"/>
      <c r="W878" s="1"/>
      <c r="X878" s="1"/>
      <c r="Y878" s="1"/>
      <c r="Z878" s="1"/>
      <c r="AA878" s="1"/>
      <c r="AB878" s="1"/>
      <c r="AC878" s="1"/>
      <c r="AD878" s="1"/>
      <c r="AE878" s="1"/>
      <c r="AF878" s="1"/>
      <c r="AG878" s="1"/>
      <c r="AH878" s="1"/>
      <c r="AI878" s="1"/>
      <c r="AJ878" s="1"/>
      <c r="AK878" s="1"/>
    </row>
    <row r="879" spans="1:37" ht="14.25" customHeight="1">
      <c r="A879" s="1"/>
      <c r="B879" s="1"/>
      <c r="C879" s="1"/>
      <c r="D879" s="1"/>
      <c r="E879" s="1"/>
      <c r="F879" s="1"/>
      <c r="G879" s="1"/>
      <c r="H879" s="1"/>
      <c r="I879" s="1"/>
      <c r="J879" s="1"/>
      <c r="K879" s="1"/>
      <c r="L879" s="1"/>
      <c r="M879" s="1"/>
      <c r="N879" s="1"/>
      <c r="O879" s="1"/>
      <c r="P879" s="229"/>
      <c r="Q879" s="1"/>
      <c r="R879" s="1"/>
      <c r="S879" s="1"/>
      <c r="T879" s="1"/>
      <c r="U879" s="1"/>
      <c r="V879" s="1"/>
      <c r="W879" s="1"/>
      <c r="X879" s="1"/>
      <c r="Y879" s="1"/>
      <c r="Z879" s="1"/>
      <c r="AA879" s="1"/>
      <c r="AB879" s="1"/>
      <c r="AC879" s="1"/>
      <c r="AD879" s="1"/>
      <c r="AE879" s="1"/>
      <c r="AF879" s="1"/>
      <c r="AG879" s="1"/>
      <c r="AH879" s="1"/>
      <c r="AI879" s="1"/>
      <c r="AJ879" s="1"/>
      <c r="AK879" s="1"/>
    </row>
    <row r="880" spans="1:37" ht="14.25" customHeight="1">
      <c r="A880" s="1"/>
      <c r="B880" s="1"/>
      <c r="C880" s="1"/>
      <c r="D880" s="1"/>
      <c r="E880" s="1"/>
      <c r="F880" s="1"/>
      <c r="G880" s="1"/>
      <c r="H880" s="1"/>
      <c r="I880" s="1"/>
      <c r="J880" s="1"/>
      <c r="K880" s="1"/>
      <c r="L880" s="1"/>
      <c r="M880" s="1"/>
      <c r="N880" s="1"/>
      <c r="O880" s="1"/>
      <c r="P880" s="229"/>
      <c r="Q880" s="1"/>
      <c r="R880" s="1"/>
      <c r="S880" s="1"/>
      <c r="T880" s="1"/>
      <c r="U880" s="1"/>
      <c r="V880" s="1"/>
      <c r="W880" s="1"/>
      <c r="X880" s="1"/>
      <c r="Y880" s="1"/>
      <c r="Z880" s="1"/>
      <c r="AA880" s="1"/>
      <c r="AB880" s="1"/>
      <c r="AC880" s="1"/>
      <c r="AD880" s="1"/>
      <c r="AE880" s="1"/>
      <c r="AF880" s="1"/>
      <c r="AG880" s="1"/>
      <c r="AH880" s="1"/>
      <c r="AI880" s="1"/>
      <c r="AJ880" s="1"/>
      <c r="AK880" s="1"/>
    </row>
    <row r="881" spans="1:37" ht="14.25" customHeight="1">
      <c r="A881" s="1"/>
      <c r="B881" s="1"/>
      <c r="C881" s="1"/>
      <c r="D881" s="1"/>
      <c r="E881" s="1"/>
      <c r="F881" s="1"/>
      <c r="G881" s="1"/>
      <c r="H881" s="1"/>
      <c r="I881" s="1"/>
      <c r="J881" s="1"/>
      <c r="K881" s="1"/>
      <c r="L881" s="1"/>
      <c r="M881" s="1"/>
      <c r="N881" s="1"/>
      <c r="O881" s="1"/>
      <c r="P881" s="229"/>
      <c r="Q881" s="1"/>
      <c r="R881" s="1"/>
      <c r="S881" s="1"/>
      <c r="T881" s="1"/>
      <c r="U881" s="1"/>
      <c r="V881" s="1"/>
      <c r="W881" s="1"/>
      <c r="X881" s="1"/>
      <c r="Y881" s="1"/>
      <c r="Z881" s="1"/>
      <c r="AA881" s="1"/>
      <c r="AB881" s="1"/>
      <c r="AC881" s="1"/>
      <c r="AD881" s="1"/>
      <c r="AE881" s="1"/>
      <c r="AF881" s="1"/>
      <c r="AG881" s="1"/>
      <c r="AH881" s="1"/>
      <c r="AI881" s="1"/>
      <c r="AJ881" s="1"/>
      <c r="AK881" s="1"/>
    </row>
    <row r="882" spans="1:37" ht="14.25" customHeight="1">
      <c r="A882" s="1"/>
      <c r="B882" s="1"/>
      <c r="C882" s="1"/>
      <c r="D882" s="1"/>
      <c r="E882" s="1"/>
      <c r="F882" s="1"/>
      <c r="G882" s="1"/>
      <c r="H882" s="1"/>
      <c r="I882" s="1"/>
      <c r="J882" s="1"/>
      <c r="K882" s="1"/>
      <c r="L882" s="1"/>
      <c r="M882" s="1"/>
      <c r="N882" s="1"/>
      <c r="O882" s="1"/>
      <c r="P882" s="229"/>
      <c r="Q882" s="1"/>
      <c r="R882" s="1"/>
      <c r="S882" s="1"/>
      <c r="T882" s="1"/>
      <c r="U882" s="1"/>
      <c r="V882" s="1"/>
      <c r="W882" s="1"/>
      <c r="X882" s="1"/>
      <c r="Y882" s="1"/>
      <c r="Z882" s="1"/>
      <c r="AA882" s="1"/>
      <c r="AB882" s="1"/>
      <c r="AC882" s="1"/>
      <c r="AD882" s="1"/>
      <c r="AE882" s="1"/>
      <c r="AF882" s="1"/>
      <c r="AG882" s="1"/>
      <c r="AH882" s="1"/>
      <c r="AI882" s="1"/>
      <c r="AJ882" s="1"/>
      <c r="AK882" s="1"/>
    </row>
    <row r="883" spans="1:37" ht="14.25" customHeight="1">
      <c r="A883" s="1"/>
      <c r="B883" s="1"/>
      <c r="C883" s="1"/>
      <c r="D883" s="1"/>
      <c r="E883" s="1"/>
      <c r="F883" s="1"/>
      <c r="G883" s="1"/>
      <c r="H883" s="1"/>
      <c r="I883" s="1"/>
      <c r="J883" s="1"/>
      <c r="K883" s="1"/>
      <c r="L883" s="1"/>
      <c r="M883" s="1"/>
      <c r="N883" s="1"/>
      <c r="O883" s="1"/>
      <c r="P883" s="229"/>
      <c r="Q883" s="1"/>
      <c r="R883" s="1"/>
      <c r="S883" s="1"/>
      <c r="T883" s="1"/>
      <c r="U883" s="1"/>
      <c r="V883" s="1"/>
      <c r="W883" s="1"/>
      <c r="X883" s="1"/>
      <c r="Y883" s="1"/>
      <c r="Z883" s="1"/>
      <c r="AA883" s="1"/>
      <c r="AB883" s="1"/>
      <c r="AC883" s="1"/>
      <c r="AD883" s="1"/>
      <c r="AE883" s="1"/>
      <c r="AF883" s="1"/>
      <c r="AG883" s="1"/>
      <c r="AH883" s="1"/>
      <c r="AI883" s="1"/>
      <c r="AJ883" s="1"/>
      <c r="AK883" s="1"/>
    </row>
    <row r="884" spans="1:37" ht="14.25" customHeight="1">
      <c r="A884" s="1"/>
      <c r="B884" s="1"/>
      <c r="C884" s="1"/>
      <c r="D884" s="1"/>
      <c r="E884" s="1"/>
      <c r="F884" s="1"/>
      <c r="G884" s="1"/>
      <c r="H884" s="1"/>
      <c r="I884" s="1"/>
      <c r="J884" s="1"/>
      <c r="K884" s="1"/>
      <c r="L884" s="1"/>
      <c r="M884" s="1"/>
      <c r="N884" s="1"/>
      <c r="O884" s="1"/>
      <c r="P884" s="229"/>
      <c r="Q884" s="1"/>
      <c r="R884" s="1"/>
      <c r="S884" s="1"/>
      <c r="T884" s="1"/>
      <c r="U884" s="1"/>
      <c r="V884" s="1"/>
      <c r="W884" s="1"/>
      <c r="X884" s="1"/>
      <c r="Y884" s="1"/>
      <c r="Z884" s="1"/>
      <c r="AA884" s="1"/>
      <c r="AB884" s="1"/>
      <c r="AC884" s="1"/>
      <c r="AD884" s="1"/>
      <c r="AE884" s="1"/>
      <c r="AF884" s="1"/>
      <c r="AG884" s="1"/>
      <c r="AH884" s="1"/>
      <c r="AI884" s="1"/>
      <c r="AJ884" s="1"/>
      <c r="AK884" s="1"/>
    </row>
    <row r="885" spans="1:37" ht="14.25" customHeight="1">
      <c r="A885" s="1"/>
      <c r="B885" s="1"/>
      <c r="C885" s="1"/>
      <c r="D885" s="1"/>
      <c r="E885" s="1"/>
      <c r="F885" s="1"/>
      <c r="G885" s="1"/>
      <c r="H885" s="1"/>
      <c r="I885" s="1"/>
      <c r="J885" s="1"/>
      <c r="K885" s="1"/>
      <c r="L885" s="1"/>
      <c r="M885" s="1"/>
      <c r="N885" s="1"/>
      <c r="O885" s="1"/>
      <c r="P885" s="229"/>
      <c r="Q885" s="1"/>
      <c r="R885" s="1"/>
      <c r="S885" s="1"/>
      <c r="T885" s="1"/>
      <c r="U885" s="1"/>
      <c r="V885" s="1"/>
      <c r="W885" s="1"/>
      <c r="X885" s="1"/>
      <c r="Y885" s="1"/>
      <c r="Z885" s="1"/>
      <c r="AA885" s="1"/>
      <c r="AB885" s="1"/>
      <c r="AC885" s="1"/>
      <c r="AD885" s="1"/>
      <c r="AE885" s="1"/>
      <c r="AF885" s="1"/>
      <c r="AG885" s="1"/>
      <c r="AH885" s="1"/>
      <c r="AI885" s="1"/>
      <c r="AJ885" s="1"/>
      <c r="AK885" s="1"/>
    </row>
    <row r="886" spans="1:37" ht="14.25" customHeight="1">
      <c r="A886" s="1"/>
      <c r="B886" s="1"/>
      <c r="C886" s="1"/>
      <c r="D886" s="1"/>
      <c r="E886" s="1"/>
      <c r="F886" s="1"/>
      <c r="G886" s="1"/>
      <c r="H886" s="1"/>
      <c r="I886" s="1"/>
      <c r="J886" s="1"/>
      <c r="K886" s="1"/>
      <c r="L886" s="1"/>
      <c r="M886" s="1"/>
      <c r="N886" s="1"/>
      <c r="O886" s="1"/>
      <c r="P886" s="229"/>
      <c r="Q886" s="1"/>
      <c r="R886" s="1"/>
      <c r="S886" s="1"/>
      <c r="T886" s="1"/>
      <c r="U886" s="1"/>
      <c r="V886" s="1"/>
      <c r="W886" s="1"/>
      <c r="X886" s="1"/>
      <c r="Y886" s="1"/>
      <c r="Z886" s="1"/>
      <c r="AA886" s="1"/>
      <c r="AB886" s="1"/>
      <c r="AC886" s="1"/>
      <c r="AD886" s="1"/>
      <c r="AE886" s="1"/>
      <c r="AF886" s="1"/>
      <c r="AG886" s="1"/>
      <c r="AH886" s="1"/>
      <c r="AI886" s="1"/>
      <c r="AJ886" s="1"/>
      <c r="AK886" s="1"/>
    </row>
    <row r="887" spans="1:37" ht="14.25" customHeight="1">
      <c r="A887" s="1"/>
      <c r="B887" s="1"/>
      <c r="C887" s="1"/>
      <c r="D887" s="1"/>
      <c r="E887" s="1"/>
      <c r="F887" s="1"/>
      <c r="G887" s="1"/>
      <c r="H887" s="1"/>
      <c r="I887" s="1"/>
      <c r="J887" s="1"/>
      <c r="K887" s="1"/>
      <c r="L887" s="1"/>
      <c r="M887" s="1"/>
      <c r="N887" s="1"/>
      <c r="O887" s="1"/>
      <c r="P887" s="229"/>
      <c r="Q887" s="1"/>
      <c r="R887" s="1"/>
      <c r="S887" s="1"/>
      <c r="T887" s="1"/>
      <c r="U887" s="1"/>
      <c r="V887" s="1"/>
      <c r="W887" s="1"/>
      <c r="X887" s="1"/>
      <c r="Y887" s="1"/>
      <c r="Z887" s="1"/>
      <c r="AA887" s="1"/>
      <c r="AB887" s="1"/>
      <c r="AC887" s="1"/>
      <c r="AD887" s="1"/>
      <c r="AE887" s="1"/>
      <c r="AF887" s="1"/>
      <c r="AG887" s="1"/>
      <c r="AH887" s="1"/>
      <c r="AI887" s="1"/>
      <c r="AJ887" s="1"/>
      <c r="AK887" s="1"/>
    </row>
    <row r="888" spans="1:37" ht="14.25" customHeight="1">
      <c r="A888" s="1"/>
      <c r="B888" s="1"/>
      <c r="C888" s="1"/>
      <c r="D888" s="1"/>
      <c r="E888" s="1"/>
      <c r="F888" s="1"/>
      <c r="G888" s="1"/>
      <c r="H888" s="1"/>
      <c r="I888" s="1"/>
      <c r="J888" s="1"/>
      <c r="K888" s="1"/>
      <c r="L888" s="1"/>
      <c r="M888" s="1"/>
      <c r="N888" s="1"/>
      <c r="O888" s="1"/>
      <c r="P888" s="229"/>
      <c r="Q888" s="1"/>
      <c r="R888" s="1"/>
      <c r="S888" s="1"/>
      <c r="T888" s="1"/>
      <c r="U888" s="1"/>
      <c r="V888" s="1"/>
      <c r="W888" s="1"/>
      <c r="X888" s="1"/>
      <c r="Y888" s="1"/>
      <c r="Z888" s="1"/>
      <c r="AA888" s="1"/>
      <c r="AB888" s="1"/>
      <c r="AC888" s="1"/>
      <c r="AD888" s="1"/>
      <c r="AE888" s="1"/>
      <c r="AF888" s="1"/>
      <c r="AG888" s="1"/>
      <c r="AH888" s="1"/>
      <c r="AI888" s="1"/>
      <c r="AJ888" s="1"/>
      <c r="AK888" s="1"/>
    </row>
    <row r="889" spans="1:37" ht="14.25" customHeight="1">
      <c r="A889" s="1"/>
      <c r="B889" s="1"/>
      <c r="C889" s="1"/>
      <c r="D889" s="1"/>
      <c r="E889" s="1"/>
      <c r="F889" s="1"/>
      <c r="G889" s="1"/>
      <c r="H889" s="1"/>
      <c r="I889" s="1"/>
      <c r="J889" s="1"/>
      <c r="K889" s="1"/>
      <c r="L889" s="1"/>
      <c r="M889" s="1"/>
      <c r="N889" s="1"/>
      <c r="O889" s="1"/>
      <c r="P889" s="229"/>
      <c r="Q889" s="1"/>
      <c r="R889" s="1"/>
      <c r="S889" s="1"/>
      <c r="T889" s="1"/>
      <c r="U889" s="1"/>
      <c r="V889" s="1"/>
      <c r="W889" s="1"/>
      <c r="X889" s="1"/>
      <c r="Y889" s="1"/>
      <c r="Z889" s="1"/>
      <c r="AA889" s="1"/>
      <c r="AB889" s="1"/>
      <c r="AC889" s="1"/>
      <c r="AD889" s="1"/>
      <c r="AE889" s="1"/>
      <c r="AF889" s="1"/>
      <c r="AG889" s="1"/>
      <c r="AH889" s="1"/>
      <c r="AI889" s="1"/>
      <c r="AJ889" s="1"/>
      <c r="AK889" s="1"/>
    </row>
    <row r="890" spans="1:37" ht="14.25" customHeight="1">
      <c r="A890" s="1"/>
      <c r="B890" s="1"/>
      <c r="C890" s="1"/>
      <c r="D890" s="1"/>
      <c r="E890" s="1"/>
      <c r="F890" s="1"/>
      <c r="G890" s="1"/>
      <c r="H890" s="1"/>
      <c r="I890" s="1"/>
      <c r="J890" s="1"/>
      <c r="K890" s="1"/>
      <c r="L890" s="1"/>
      <c r="M890" s="1"/>
      <c r="N890" s="1"/>
      <c r="O890" s="1"/>
      <c r="P890" s="229"/>
      <c r="Q890" s="1"/>
      <c r="R890" s="1"/>
      <c r="S890" s="1"/>
      <c r="T890" s="1"/>
      <c r="U890" s="1"/>
      <c r="V890" s="1"/>
      <c r="W890" s="1"/>
      <c r="X890" s="1"/>
      <c r="Y890" s="1"/>
      <c r="Z890" s="1"/>
      <c r="AA890" s="1"/>
      <c r="AB890" s="1"/>
      <c r="AC890" s="1"/>
      <c r="AD890" s="1"/>
      <c r="AE890" s="1"/>
      <c r="AF890" s="1"/>
      <c r="AG890" s="1"/>
      <c r="AH890" s="1"/>
      <c r="AI890" s="1"/>
      <c r="AJ890" s="1"/>
      <c r="AK890" s="1"/>
    </row>
    <row r="891" spans="1:37" ht="14.25" customHeight="1">
      <c r="A891" s="1"/>
      <c r="B891" s="1"/>
      <c r="C891" s="1"/>
      <c r="D891" s="1"/>
      <c r="E891" s="1"/>
      <c r="F891" s="1"/>
      <c r="G891" s="1"/>
      <c r="H891" s="1"/>
      <c r="I891" s="1"/>
      <c r="J891" s="1"/>
      <c r="K891" s="1"/>
      <c r="L891" s="1"/>
      <c r="M891" s="1"/>
      <c r="N891" s="1"/>
      <c r="O891" s="1"/>
      <c r="P891" s="229"/>
      <c r="Q891" s="1"/>
      <c r="R891" s="1"/>
      <c r="S891" s="1"/>
      <c r="T891" s="1"/>
      <c r="U891" s="1"/>
      <c r="V891" s="1"/>
      <c r="W891" s="1"/>
      <c r="X891" s="1"/>
      <c r="Y891" s="1"/>
      <c r="Z891" s="1"/>
      <c r="AA891" s="1"/>
      <c r="AB891" s="1"/>
      <c r="AC891" s="1"/>
      <c r="AD891" s="1"/>
      <c r="AE891" s="1"/>
      <c r="AF891" s="1"/>
      <c r="AG891" s="1"/>
      <c r="AH891" s="1"/>
      <c r="AI891" s="1"/>
      <c r="AJ891" s="1"/>
      <c r="AK891" s="1"/>
    </row>
    <row r="892" spans="1:37" ht="14.25" customHeight="1">
      <c r="A892" s="1"/>
      <c r="B892" s="1"/>
      <c r="C892" s="1"/>
      <c r="D892" s="1"/>
      <c r="E892" s="1"/>
      <c r="F892" s="1"/>
      <c r="G892" s="1"/>
      <c r="H892" s="1"/>
      <c r="I892" s="1"/>
      <c r="J892" s="1"/>
      <c r="K892" s="1"/>
      <c r="L892" s="1"/>
      <c r="M892" s="1"/>
      <c r="N892" s="1"/>
      <c r="O892" s="1"/>
      <c r="P892" s="229"/>
      <c r="Q892" s="1"/>
      <c r="R892" s="1"/>
      <c r="S892" s="1"/>
      <c r="T892" s="1"/>
      <c r="U892" s="1"/>
      <c r="V892" s="1"/>
      <c r="W892" s="1"/>
      <c r="X892" s="1"/>
      <c r="Y892" s="1"/>
      <c r="Z892" s="1"/>
      <c r="AA892" s="1"/>
      <c r="AB892" s="1"/>
      <c r="AC892" s="1"/>
      <c r="AD892" s="1"/>
      <c r="AE892" s="1"/>
      <c r="AF892" s="1"/>
      <c r="AG892" s="1"/>
      <c r="AH892" s="1"/>
      <c r="AI892" s="1"/>
      <c r="AJ892" s="1"/>
      <c r="AK892" s="1"/>
    </row>
    <row r="893" spans="1:37" ht="14.25" customHeight="1">
      <c r="A893" s="1"/>
      <c r="B893" s="1"/>
      <c r="C893" s="1"/>
      <c r="D893" s="1"/>
      <c r="E893" s="1"/>
      <c r="F893" s="1"/>
      <c r="G893" s="1"/>
      <c r="H893" s="1"/>
      <c r="I893" s="1"/>
      <c r="J893" s="1"/>
      <c r="K893" s="1"/>
      <c r="L893" s="1"/>
      <c r="M893" s="1"/>
      <c r="N893" s="1"/>
      <c r="O893" s="1"/>
      <c r="P893" s="229"/>
      <c r="Q893" s="1"/>
      <c r="R893" s="1"/>
      <c r="S893" s="1"/>
      <c r="T893" s="1"/>
      <c r="U893" s="1"/>
      <c r="V893" s="1"/>
      <c r="W893" s="1"/>
      <c r="X893" s="1"/>
      <c r="Y893" s="1"/>
      <c r="Z893" s="1"/>
      <c r="AA893" s="1"/>
      <c r="AB893" s="1"/>
      <c r="AC893" s="1"/>
      <c r="AD893" s="1"/>
      <c r="AE893" s="1"/>
      <c r="AF893" s="1"/>
      <c r="AG893" s="1"/>
      <c r="AH893" s="1"/>
      <c r="AI893" s="1"/>
      <c r="AJ893" s="1"/>
      <c r="AK893" s="1"/>
    </row>
    <row r="894" spans="1:37" ht="14.25" customHeight="1">
      <c r="A894" s="1"/>
      <c r="B894" s="1"/>
      <c r="C894" s="1"/>
      <c r="D894" s="1"/>
      <c r="E894" s="1"/>
      <c r="F894" s="1"/>
      <c r="G894" s="1"/>
      <c r="H894" s="1"/>
      <c r="I894" s="1"/>
      <c r="J894" s="1"/>
      <c r="K894" s="1"/>
      <c r="L894" s="1"/>
      <c r="M894" s="1"/>
      <c r="N894" s="1"/>
      <c r="O894" s="1"/>
      <c r="P894" s="229"/>
      <c r="Q894" s="1"/>
      <c r="R894" s="1"/>
      <c r="S894" s="1"/>
      <c r="T894" s="1"/>
      <c r="U894" s="1"/>
      <c r="V894" s="1"/>
      <c r="W894" s="1"/>
      <c r="X894" s="1"/>
      <c r="Y894" s="1"/>
      <c r="Z894" s="1"/>
      <c r="AA894" s="1"/>
      <c r="AB894" s="1"/>
      <c r="AC894" s="1"/>
      <c r="AD894" s="1"/>
      <c r="AE894" s="1"/>
      <c r="AF894" s="1"/>
      <c r="AG894" s="1"/>
      <c r="AH894" s="1"/>
      <c r="AI894" s="1"/>
      <c r="AJ894" s="1"/>
      <c r="AK894" s="1"/>
    </row>
    <row r="895" spans="1:37" ht="14.25" customHeight="1">
      <c r="A895" s="1"/>
      <c r="B895" s="1"/>
      <c r="C895" s="1"/>
      <c r="D895" s="1"/>
      <c r="E895" s="1"/>
      <c r="F895" s="1"/>
      <c r="G895" s="1"/>
      <c r="H895" s="1"/>
      <c r="I895" s="1"/>
      <c r="J895" s="1"/>
      <c r="K895" s="1"/>
      <c r="L895" s="1"/>
      <c r="M895" s="1"/>
      <c r="N895" s="1"/>
      <c r="O895" s="1"/>
      <c r="P895" s="229"/>
      <c r="Q895" s="1"/>
      <c r="R895" s="1"/>
      <c r="S895" s="1"/>
      <c r="T895" s="1"/>
      <c r="U895" s="1"/>
      <c r="V895" s="1"/>
      <c r="W895" s="1"/>
      <c r="X895" s="1"/>
      <c r="Y895" s="1"/>
      <c r="Z895" s="1"/>
      <c r="AA895" s="1"/>
      <c r="AB895" s="1"/>
      <c r="AC895" s="1"/>
      <c r="AD895" s="1"/>
      <c r="AE895" s="1"/>
      <c r="AF895" s="1"/>
      <c r="AG895" s="1"/>
      <c r="AH895" s="1"/>
      <c r="AI895" s="1"/>
      <c r="AJ895" s="1"/>
      <c r="AK895" s="1"/>
    </row>
    <row r="896" spans="1:37" ht="14.25" customHeight="1">
      <c r="A896" s="1"/>
      <c r="B896" s="1"/>
      <c r="C896" s="1"/>
      <c r="D896" s="1"/>
      <c r="E896" s="1"/>
      <c r="F896" s="1"/>
      <c r="G896" s="1"/>
      <c r="H896" s="1"/>
      <c r="I896" s="1"/>
      <c r="J896" s="1"/>
      <c r="K896" s="1"/>
      <c r="L896" s="1"/>
      <c r="M896" s="1"/>
      <c r="N896" s="1"/>
      <c r="O896" s="1"/>
      <c r="P896" s="229"/>
      <c r="Q896" s="1"/>
      <c r="R896" s="1"/>
      <c r="S896" s="1"/>
      <c r="T896" s="1"/>
      <c r="U896" s="1"/>
      <c r="V896" s="1"/>
      <c r="W896" s="1"/>
      <c r="X896" s="1"/>
      <c r="Y896" s="1"/>
      <c r="Z896" s="1"/>
      <c r="AA896" s="1"/>
      <c r="AB896" s="1"/>
      <c r="AC896" s="1"/>
      <c r="AD896" s="1"/>
      <c r="AE896" s="1"/>
      <c r="AF896" s="1"/>
      <c r="AG896" s="1"/>
      <c r="AH896" s="1"/>
      <c r="AI896" s="1"/>
      <c r="AJ896" s="1"/>
      <c r="AK896" s="1"/>
    </row>
    <row r="897" spans="1:37" ht="14.25" customHeight="1">
      <c r="A897" s="1"/>
      <c r="B897" s="1"/>
      <c r="C897" s="1"/>
      <c r="D897" s="1"/>
      <c r="E897" s="1"/>
      <c r="F897" s="1"/>
      <c r="G897" s="1"/>
      <c r="H897" s="1"/>
      <c r="I897" s="1"/>
      <c r="J897" s="1"/>
      <c r="K897" s="1"/>
      <c r="L897" s="1"/>
      <c r="M897" s="1"/>
      <c r="N897" s="1"/>
      <c r="O897" s="1"/>
      <c r="P897" s="229"/>
      <c r="Q897" s="1"/>
      <c r="R897" s="1"/>
      <c r="S897" s="1"/>
      <c r="T897" s="1"/>
      <c r="U897" s="1"/>
      <c r="V897" s="1"/>
      <c r="W897" s="1"/>
      <c r="X897" s="1"/>
      <c r="Y897" s="1"/>
      <c r="Z897" s="1"/>
      <c r="AA897" s="1"/>
      <c r="AB897" s="1"/>
      <c r="AC897" s="1"/>
      <c r="AD897" s="1"/>
      <c r="AE897" s="1"/>
      <c r="AF897" s="1"/>
      <c r="AG897" s="1"/>
      <c r="AH897" s="1"/>
      <c r="AI897" s="1"/>
      <c r="AJ897" s="1"/>
      <c r="AK897" s="1"/>
    </row>
    <row r="898" spans="1:37" ht="14.25" customHeight="1">
      <c r="A898" s="1"/>
      <c r="B898" s="1"/>
      <c r="C898" s="1"/>
      <c r="D898" s="1"/>
      <c r="E898" s="1"/>
      <c r="F898" s="1"/>
      <c r="G898" s="1"/>
      <c r="H898" s="1"/>
      <c r="I898" s="1"/>
      <c r="J898" s="1"/>
      <c r="K898" s="1"/>
      <c r="L898" s="1"/>
      <c r="M898" s="1"/>
      <c r="N898" s="1"/>
      <c r="O898" s="1"/>
      <c r="P898" s="229"/>
      <c r="Q898" s="1"/>
      <c r="R898" s="1"/>
      <c r="S898" s="1"/>
      <c r="T898" s="1"/>
      <c r="U898" s="1"/>
      <c r="V898" s="1"/>
      <c r="W898" s="1"/>
      <c r="X898" s="1"/>
      <c r="Y898" s="1"/>
      <c r="Z898" s="1"/>
      <c r="AA898" s="1"/>
      <c r="AB898" s="1"/>
      <c r="AC898" s="1"/>
      <c r="AD898" s="1"/>
      <c r="AE898" s="1"/>
      <c r="AF898" s="1"/>
      <c r="AG898" s="1"/>
      <c r="AH898" s="1"/>
      <c r="AI898" s="1"/>
      <c r="AJ898" s="1"/>
      <c r="AK898" s="1"/>
    </row>
    <row r="899" spans="1:37" ht="14.25" customHeight="1">
      <c r="A899" s="1"/>
      <c r="B899" s="1"/>
      <c r="C899" s="1"/>
      <c r="D899" s="1"/>
      <c r="E899" s="1"/>
      <c r="F899" s="1"/>
      <c r="G899" s="1"/>
      <c r="H899" s="1"/>
      <c r="I899" s="1"/>
      <c r="J899" s="1"/>
      <c r="K899" s="1"/>
      <c r="L899" s="1"/>
      <c r="M899" s="1"/>
      <c r="N899" s="1"/>
      <c r="O899" s="1"/>
      <c r="P899" s="229"/>
      <c r="Q899" s="1"/>
      <c r="R899" s="1"/>
      <c r="S899" s="1"/>
      <c r="T899" s="1"/>
      <c r="U899" s="1"/>
      <c r="V899" s="1"/>
      <c r="W899" s="1"/>
      <c r="X899" s="1"/>
      <c r="Y899" s="1"/>
      <c r="Z899" s="1"/>
      <c r="AA899" s="1"/>
      <c r="AB899" s="1"/>
      <c r="AC899" s="1"/>
      <c r="AD899" s="1"/>
      <c r="AE899" s="1"/>
      <c r="AF899" s="1"/>
      <c r="AG899" s="1"/>
      <c r="AH899" s="1"/>
      <c r="AI899" s="1"/>
      <c r="AJ899" s="1"/>
      <c r="AK899" s="1"/>
    </row>
    <row r="900" spans="1:37" ht="14.25" customHeight="1">
      <c r="A900" s="1"/>
      <c r="B900" s="1"/>
      <c r="C900" s="1"/>
      <c r="D900" s="1"/>
      <c r="E900" s="1"/>
      <c r="F900" s="1"/>
      <c r="G900" s="1"/>
      <c r="H900" s="1"/>
      <c r="I900" s="1"/>
      <c r="J900" s="1"/>
      <c r="K900" s="1"/>
      <c r="L900" s="1"/>
      <c r="M900" s="1"/>
      <c r="N900" s="1"/>
      <c r="O900" s="1"/>
      <c r="P900" s="229"/>
      <c r="Q900" s="1"/>
      <c r="R900" s="1"/>
      <c r="S900" s="1"/>
      <c r="T900" s="1"/>
      <c r="U900" s="1"/>
      <c r="V900" s="1"/>
      <c r="W900" s="1"/>
      <c r="X900" s="1"/>
      <c r="Y900" s="1"/>
      <c r="Z900" s="1"/>
      <c r="AA900" s="1"/>
      <c r="AB900" s="1"/>
      <c r="AC900" s="1"/>
      <c r="AD900" s="1"/>
      <c r="AE900" s="1"/>
      <c r="AF900" s="1"/>
      <c r="AG900" s="1"/>
      <c r="AH900" s="1"/>
      <c r="AI900" s="1"/>
      <c r="AJ900" s="1"/>
      <c r="AK900" s="1"/>
    </row>
    <row r="901" spans="1:37" ht="14.25" customHeight="1">
      <c r="A901" s="1"/>
      <c r="B901" s="1"/>
      <c r="C901" s="1"/>
      <c r="D901" s="1"/>
      <c r="E901" s="1"/>
      <c r="F901" s="1"/>
      <c r="G901" s="1"/>
      <c r="H901" s="1"/>
      <c r="I901" s="1"/>
      <c r="J901" s="1"/>
      <c r="K901" s="1"/>
      <c r="L901" s="1"/>
      <c r="M901" s="1"/>
      <c r="N901" s="1"/>
      <c r="O901" s="1"/>
      <c r="P901" s="229"/>
      <c r="Q901" s="1"/>
      <c r="R901" s="1"/>
      <c r="S901" s="1"/>
      <c r="T901" s="1"/>
      <c r="U901" s="1"/>
      <c r="V901" s="1"/>
      <c r="W901" s="1"/>
      <c r="X901" s="1"/>
      <c r="Y901" s="1"/>
      <c r="Z901" s="1"/>
      <c r="AA901" s="1"/>
      <c r="AB901" s="1"/>
      <c r="AC901" s="1"/>
      <c r="AD901" s="1"/>
      <c r="AE901" s="1"/>
      <c r="AF901" s="1"/>
      <c r="AG901" s="1"/>
      <c r="AH901" s="1"/>
      <c r="AI901" s="1"/>
      <c r="AJ901" s="1"/>
      <c r="AK901" s="1"/>
    </row>
    <row r="902" spans="1:37" ht="14.25" customHeight="1">
      <c r="A902" s="1"/>
      <c r="B902" s="1"/>
      <c r="C902" s="1"/>
      <c r="D902" s="1"/>
      <c r="E902" s="1"/>
      <c r="F902" s="1"/>
      <c r="G902" s="1"/>
      <c r="H902" s="1"/>
      <c r="I902" s="1"/>
      <c r="J902" s="1"/>
      <c r="K902" s="1"/>
      <c r="L902" s="1"/>
      <c r="M902" s="1"/>
      <c r="N902" s="1"/>
      <c r="O902" s="1"/>
      <c r="P902" s="229"/>
      <c r="Q902" s="1"/>
      <c r="R902" s="1"/>
      <c r="S902" s="1"/>
      <c r="T902" s="1"/>
      <c r="U902" s="1"/>
      <c r="V902" s="1"/>
      <c r="W902" s="1"/>
      <c r="X902" s="1"/>
      <c r="Y902" s="1"/>
      <c r="Z902" s="1"/>
      <c r="AA902" s="1"/>
      <c r="AB902" s="1"/>
      <c r="AC902" s="1"/>
      <c r="AD902" s="1"/>
      <c r="AE902" s="1"/>
      <c r="AF902" s="1"/>
      <c r="AG902" s="1"/>
      <c r="AH902" s="1"/>
      <c r="AI902" s="1"/>
      <c r="AJ902" s="1"/>
      <c r="AK902" s="1"/>
    </row>
    <row r="903" spans="1:37" ht="14.25" customHeight="1">
      <c r="A903" s="1"/>
      <c r="B903" s="1"/>
      <c r="C903" s="1"/>
      <c r="D903" s="1"/>
      <c r="E903" s="1"/>
      <c r="F903" s="1"/>
      <c r="G903" s="1"/>
      <c r="H903" s="1"/>
      <c r="I903" s="1"/>
      <c r="J903" s="1"/>
      <c r="K903" s="1"/>
      <c r="L903" s="1"/>
      <c r="M903" s="1"/>
      <c r="N903" s="1"/>
      <c r="O903" s="1"/>
      <c r="P903" s="229"/>
      <c r="Q903" s="1"/>
      <c r="R903" s="1"/>
      <c r="S903" s="1"/>
      <c r="T903" s="1"/>
      <c r="U903" s="1"/>
      <c r="V903" s="1"/>
      <c r="W903" s="1"/>
      <c r="X903" s="1"/>
      <c r="Y903" s="1"/>
      <c r="Z903" s="1"/>
      <c r="AA903" s="1"/>
      <c r="AB903" s="1"/>
      <c r="AC903" s="1"/>
      <c r="AD903" s="1"/>
      <c r="AE903" s="1"/>
      <c r="AF903" s="1"/>
      <c r="AG903" s="1"/>
      <c r="AH903" s="1"/>
      <c r="AI903" s="1"/>
      <c r="AJ903" s="1"/>
      <c r="AK903" s="1"/>
    </row>
    <row r="904" spans="1:37" ht="14.25" customHeight="1">
      <c r="A904" s="1"/>
      <c r="B904" s="1"/>
      <c r="C904" s="1"/>
      <c r="D904" s="1"/>
      <c r="E904" s="1"/>
      <c r="F904" s="1"/>
      <c r="G904" s="1"/>
      <c r="H904" s="1"/>
      <c r="I904" s="1"/>
      <c r="J904" s="1"/>
      <c r="K904" s="1"/>
      <c r="L904" s="1"/>
      <c r="M904" s="1"/>
      <c r="N904" s="1"/>
      <c r="O904" s="1"/>
      <c r="P904" s="229"/>
      <c r="Q904" s="1"/>
      <c r="R904" s="1"/>
      <c r="S904" s="1"/>
      <c r="T904" s="1"/>
      <c r="U904" s="1"/>
      <c r="V904" s="1"/>
      <c r="W904" s="1"/>
      <c r="X904" s="1"/>
      <c r="Y904" s="1"/>
      <c r="Z904" s="1"/>
      <c r="AA904" s="1"/>
      <c r="AB904" s="1"/>
      <c r="AC904" s="1"/>
      <c r="AD904" s="1"/>
      <c r="AE904" s="1"/>
      <c r="AF904" s="1"/>
      <c r="AG904" s="1"/>
      <c r="AH904" s="1"/>
      <c r="AI904" s="1"/>
      <c r="AJ904" s="1"/>
      <c r="AK904" s="1"/>
    </row>
    <row r="905" spans="1:37" ht="14.25" customHeight="1">
      <c r="A905" s="1"/>
      <c r="B905" s="1"/>
      <c r="C905" s="1"/>
      <c r="D905" s="1"/>
      <c r="E905" s="1"/>
      <c r="F905" s="1"/>
      <c r="G905" s="1"/>
      <c r="H905" s="1"/>
      <c r="I905" s="1"/>
      <c r="J905" s="1"/>
      <c r="K905" s="1"/>
      <c r="L905" s="1"/>
      <c r="M905" s="1"/>
      <c r="N905" s="1"/>
      <c r="O905" s="1"/>
      <c r="P905" s="229"/>
      <c r="Q905" s="1"/>
      <c r="R905" s="1"/>
      <c r="S905" s="1"/>
      <c r="T905" s="1"/>
      <c r="U905" s="1"/>
      <c r="V905" s="1"/>
      <c r="W905" s="1"/>
      <c r="X905" s="1"/>
      <c r="Y905" s="1"/>
      <c r="Z905" s="1"/>
      <c r="AA905" s="1"/>
      <c r="AB905" s="1"/>
      <c r="AC905" s="1"/>
      <c r="AD905" s="1"/>
      <c r="AE905" s="1"/>
      <c r="AF905" s="1"/>
      <c r="AG905" s="1"/>
      <c r="AH905" s="1"/>
      <c r="AI905" s="1"/>
      <c r="AJ905" s="1"/>
      <c r="AK905" s="1"/>
    </row>
    <row r="906" spans="1:37" ht="14.25" customHeight="1">
      <c r="A906" s="1"/>
      <c r="B906" s="1"/>
      <c r="C906" s="1"/>
      <c r="D906" s="1"/>
      <c r="E906" s="1"/>
      <c r="F906" s="1"/>
      <c r="G906" s="1"/>
      <c r="H906" s="1"/>
      <c r="I906" s="1"/>
      <c r="J906" s="1"/>
      <c r="K906" s="1"/>
      <c r="L906" s="1"/>
      <c r="M906" s="1"/>
      <c r="N906" s="1"/>
      <c r="O906" s="1"/>
      <c r="P906" s="229"/>
      <c r="Q906" s="1"/>
      <c r="R906" s="1"/>
      <c r="S906" s="1"/>
      <c r="T906" s="1"/>
      <c r="U906" s="1"/>
      <c r="V906" s="1"/>
      <c r="W906" s="1"/>
      <c r="X906" s="1"/>
      <c r="Y906" s="1"/>
      <c r="Z906" s="1"/>
      <c r="AA906" s="1"/>
      <c r="AB906" s="1"/>
      <c r="AC906" s="1"/>
      <c r="AD906" s="1"/>
      <c r="AE906" s="1"/>
      <c r="AF906" s="1"/>
      <c r="AG906" s="1"/>
      <c r="AH906" s="1"/>
      <c r="AI906" s="1"/>
      <c r="AJ906" s="1"/>
      <c r="AK906" s="1"/>
    </row>
    <row r="907" spans="1:37" ht="14.25" customHeight="1">
      <c r="A907" s="1"/>
      <c r="B907" s="1"/>
      <c r="C907" s="1"/>
      <c r="D907" s="1"/>
      <c r="E907" s="1"/>
      <c r="F907" s="1"/>
      <c r="G907" s="1"/>
      <c r="H907" s="1"/>
      <c r="I907" s="1"/>
      <c r="J907" s="1"/>
      <c r="K907" s="1"/>
      <c r="L907" s="1"/>
      <c r="M907" s="1"/>
      <c r="N907" s="1"/>
      <c r="O907" s="1"/>
      <c r="P907" s="229"/>
      <c r="Q907" s="1"/>
      <c r="R907" s="1"/>
      <c r="S907" s="1"/>
      <c r="T907" s="1"/>
      <c r="U907" s="1"/>
      <c r="V907" s="1"/>
      <c r="W907" s="1"/>
      <c r="X907" s="1"/>
      <c r="Y907" s="1"/>
      <c r="Z907" s="1"/>
      <c r="AA907" s="1"/>
      <c r="AB907" s="1"/>
      <c r="AC907" s="1"/>
      <c r="AD907" s="1"/>
      <c r="AE907" s="1"/>
      <c r="AF907" s="1"/>
      <c r="AG907" s="1"/>
      <c r="AH907" s="1"/>
      <c r="AI907" s="1"/>
      <c r="AJ907" s="1"/>
      <c r="AK907" s="1"/>
    </row>
    <row r="908" spans="1:37" ht="14.25" customHeight="1">
      <c r="A908" s="1"/>
      <c r="B908" s="1"/>
      <c r="C908" s="1"/>
      <c r="D908" s="1"/>
      <c r="E908" s="1"/>
      <c r="F908" s="1"/>
      <c r="G908" s="1"/>
      <c r="H908" s="1"/>
      <c r="I908" s="1"/>
      <c r="J908" s="1"/>
      <c r="K908" s="1"/>
      <c r="L908" s="1"/>
      <c r="M908" s="1"/>
      <c r="N908" s="1"/>
      <c r="O908" s="1"/>
      <c r="P908" s="229"/>
      <c r="Q908" s="1"/>
      <c r="R908" s="1"/>
      <c r="S908" s="1"/>
      <c r="T908" s="1"/>
      <c r="U908" s="1"/>
      <c r="V908" s="1"/>
      <c r="W908" s="1"/>
      <c r="X908" s="1"/>
      <c r="Y908" s="1"/>
      <c r="Z908" s="1"/>
      <c r="AA908" s="1"/>
      <c r="AB908" s="1"/>
      <c r="AC908" s="1"/>
      <c r="AD908" s="1"/>
      <c r="AE908" s="1"/>
      <c r="AF908" s="1"/>
      <c r="AG908" s="1"/>
      <c r="AH908" s="1"/>
      <c r="AI908" s="1"/>
      <c r="AJ908" s="1"/>
      <c r="AK908" s="1"/>
    </row>
    <row r="909" spans="1:37" ht="14.25" customHeight="1">
      <c r="A909" s="1"/>
      <c r="B909" s="1"/>
      <c r="C909" s="1"/>
      <c r="D909" s="1"/>
      <c r="E909" s="1"/>
      <c r="F909" s="1"/>
      <c r="G909" s="1"/>
      <c r="H909" s="1"/>
      <c r="I909" s="1"/>
      <c r="J909" s="1"/>
      <c r="K909" s="1"/>
      <c r="L909" s="1"/>
      <c r="M909" s="1"/>
      <c r="N909" s="1"/>
      <c r="O909" s="1"/>
      <c r="P909" s="229"/>
      <c r="Q909" s="1"/>
      <c r="R909" s="1"/>
      <c r="S909" s="1"/>
      <c r="T909" s="1"/>
      <c r="U909" s="1"/>
      <c r="V909" s="1"/>
      <c r="W909" s="1"/>
      <c r="X909" s="1"/>
      <c r="Y909" s="1"/>
      <c r="Z909" s="1"/>
      <c r="AA909" s="1"/>
      <c r="AB909" s="1"/>
      <c r="AC909" s="1"/>
      <c r="AD909" s="1"/>
      <c r="AE909" s="1"/>
      <c r="AF909" s="1"/>
      <c r="AG909" s="1"/>
      <c r="AH909" s="1"/>
      <c r="AI909" s="1"/>
      <c r="AJ909" s="1"/>
      <c r="AK909" s="1"/>
    </row>
    <row r="910" spans="1:37" ht="14.25" customHeight="1">
      <c r="A910" s="1"/>
      <c r="B910" s="1"/>
      <c r="C910" s="1"/>
      <c r="D910" s="1"/>
      <c r="E910" s="1"/>
      <c r="F910" s="1"/>
      <c r="G910" s="1"/>
      <c r="H910" s="1"/>
      <c r="I910" s="1"/>
      <c r="J910" s="1"/>
      <c r="K910" s="1"/>
      <c r="L910" s="1"/>
      <c r="M910" s="1"/>
      <c r="N910" s="1"/>
      <c r="O910" s="1"/>
      <c r="P910" s="229"/>
      <c r="Q910" s="1"/>
      <c r="R910" s="1"/>
      <c r="S910" s="1"/>
      <c r="T910" s="1"/>
      <c r="U910" s="1"/>
      <c r="V910" s="1"/>
      <c r="W910" s="1"/>
      <c r="X910" s="1"/>
      <c r="Y910" s="1"/>
      <c r="Z910" s="1"/>
      <c r="AA910" s="1"/>
      <c r="AB910" s="1"/>
      <c r="AC910" s="1"/>
      <c r="AD910" s="1"/>
      <c r="AE910" s="1"/>
      <c r="AF910" s="1"/>
      <c r="AG910" s="1"/>
      <c r="AH910" s="1"/>
      <c r="AI910" s="1"/>
      <c r="AJ910" s="1"/>
      <c r="AK910" s="1"/>
    </row>
    <row r="911" spans="1:37" ht="14.25" customHeight="1">
      <c r="A911" s="1"/>
      <c r="B911" s="1"/>
      <c r="C911" s="1"/>
      <c r="D911" s="1"/>
      <c r="E911" s="1"/>
      <c r="F911" s="1"/>
      <c r="G911" s="1"/>
      <c r="H911" s="1"/>
      <c r="I911" s="1"/>
      <c r="J911" s="1"/>
      <c r="K911" s="1"/>
      <c r="L911" s="1"/>
      <c r="M911" s="1"/>
      <c r="N911" s="1"/>
      <c r="O911" s="1"/>
      <c r="P911" s="229"/>
      <c r="Q911" s="1"/>
      <c r="R911" s="1"/>
      <c r="S911" s="1"/>
      <c r="T911" s="1"/>
      <c r="U911" s="1"/>
      <c r="V911" s="1"/>
      <c r="W911" s="1"/>
      <c r="X911" s="1"/>
      <c r="Y911" s="1"/>
      <c r="Z911" s="1"/>
      <c r="AA911" s="1"/>
      <c r="AB911" s="1"/>
      <c r="AC911" s="1"/>
      <c r="AD911" s="1"/>
      <c r="AE911" s="1"/>
      <c r="AF911" s="1"/>
      <c r="AG911" s="1"/>
      <c r="AH911" s="1"/>
      <c r="AI911" s="1"/>
      <c r="AJ911" s="1"/>
      <c r="AK911" s="1"/>
    </row>
    <row r="912" spans="1:37" ht="14.25" customHeight="1">
      <c r="A912" s="1"/>
      <c r="B912" s="1"/>
      <c r="C912" s="1"/>
      <c r="D912" s="1"/>
      <c r="E912" s="1"/>
      <c r="F912" s="1"/>
      <c r="G912" s="1"/>
      <c r="H912" s="1"/>
      <c r="I912" s="1"/>
      <c r="J912" s="1"/>
      <c r="K912" s="1"/>
      <c r="L912" s="1"/>
      <c r="M912" s="1"/>
      <c r="N912" s="1"/>
      <c r="O912" s="1"/>
      <c r="P912" s="229"/>
      <c r="Q912" s="1"/>
      <c r="R912" s="1"/>
      <c r="S912" s="1"/>
      <c r="T912" s="1"/>
      <c r="U912" s="1"/>
      <c r="V912" s="1"/>
      <c r="W912" s="1"/>
      <c r="X912" s="1"/>
      <c r="Y912" s="1"/>
      <c r="Z912" s="1"/>
      <c r="AA912" s="1"/>
      <c r="AB912" s="1"/>
      <c r="AC912" s="1"/>
      <c r="AD912" s="1"/>
      <c r="AE912" s="1"/>
      <c r="AF912" s="1"/>
      <c r="AG912" s="1"/>
      <c r="AH912" s="1"/>
      <c r="AI912" s="1"/>
      <c r="AJ912" s="1"/>
      <c r="AK912" s="1"/>
    </row>
    <row r="913" spans="1:37" ht="14.25" customHeight="1">
      <c r="A913" s="1"/>
      <c r="B913" s="1"/>
      <c r="C913" s="1"/>
      <c r="D913" s="1"/>
      <c r="E913" s="1"/>
      <c r="F913" s="1"/>
      <c r="G913" s="1"/>
      <c r="H913" s="1"/>
      <c r="I913" s="1"/>
      <c r="J913" s="1"/>
      <c r="K913" s="1"/>
      <c r="L913" s="1"/>
      <c r="M913" s="1"/>
      <c r="N913" s="1"/>
      <c r="O913" s="1"/>
      <c r="P913" s="229"/>
      <c r="Q913" s="1"/>
      <c r="R913" s="1"/>
      <c r="S913" s="1"/>
      <c r="T913" s="1"/>
      <c r="U913" s="1"/>
      <c r="V913" s="1"/>
      <c r="W913" s="1"/>
      <c r="X913" s="1"/>
      <c r="Y913" s="1"/>
      <c r="Z913" s="1"/>
      <c r="AA913" s="1"/>
      <c r="AB913" s="1"/>
      <c r="AC913" s="1"/>
      <c r="AD913" s="1"/>
      <c r="AE913" s="1"/>
      <c r="AF913" s="1"/>
      <c r="AG913" s="1"/>
      <c r="AH913" s="1"/>
      <c r="AI913" s="1"/>
      <c r="AJ913" s="1"/>
      <c r="AK913" s="1"/>
    </row>
    <row r="914" spans="1:37" ht="14.25" customHeight="1">
      <c r="A914" s="1"/>
      <c r="B914" s="1"/>
      <c r="C914" s="1"/>
      <c r="D914" s="1"/>
      <c r="E914" s="1"/>
      <c r="F914" s="1"/>
      <c r="G914" s="1"/>
      <c r="H914" s="1"/>
      <c r="I914" s="1"/>
      <c r="J914" s="1"/>
      <c r="K914" s="1"/>
      <c r="L914" s="1"/>
      <c r="M914" s="1"/>
      <c r="N914" s="1"/>
      <c r="O914" s="1"/>
      <c r="P914" s="229"/>
      <c r="Q914" s="1"/>
      <c r="R914" s="1"/>
      <c r="S914" s="1"/>
      <c r="T914" s="1"/>
      <c r="U914" s="1"/>
      <c r="V914" s="1"/>
      <c r="W914" s="1"/>
      <c r="X914" s="1"/>
      <c r="Y914" s="1"/>
      <c r="Z914" s="1"/>
      <c r="AA914" s="1"/>
      <c r="AB914" s="1"/>
      <c r="AC914" s="1"/>
      <c r="AD914" s="1"/>
      <c r="AE914" s="1"/>
      <c r="AF914" s="1"/>
      <c r="AG914" s="1"/>
      <c r="AH914" s="1"/>
      <c r="AI914" s="1"/>
      <c r="AJ914" s="1"/>
      <c r="AK914" s="1"/>
    </row>
    <row r="915" spans="1:37" ht="14.25" customHeight="1">
      <c r="A915" s="1"/>
      <c r="B915" s="1"/>
      <c r="C915" s="1"/>
      <c r="D915" s="1"/>
      <c r="E915" s="1"/>
      <c r="F915" s="1"/>
      <c r="G915" s="1"/>
      <c r="H915" s="1"/>
      <c r="I915" s="1"/>
      <c r="J915" s="1"/>
      <c r="K915" s="1"/>
      <c r="L915" s="1"/>
      <c r="M915" s="1"/>
      <c r="N915" s="1"/>
      <c r="O915" s="1"/>
      <c r="P915" s="229"/>
      <c r="Q915" s="1"/>
      <c r="R915" s="1"/>
      <c r="S915" s="1"/>
      <c r="T915" s="1"/>
      <c r="U915" s="1"/>
      <c r="V915" s="1"/>
      <c r="W915" s="1"/>
      <c r="X915" s="1"/>
      <c r="Y915" s="1"/>
      <c r="Z915" s="1"/>
      <c r="AA915" s="1"/>
      <c r="AB915" s="1"/>
      <c r="AC915" s="1"/>
      <c r="AD915" s="1"/>
      <c r="AE915" s="1"/>
      <c r="AF915" s="1"/>
      <c r="AG915" s="1"/>
      <c r="AH915" s="1"/>
      <c r="AI915" s="1"/>
      <c r="AJ915" s="1"/>
      <c r="AK915" s="1"/>
    </row>
    <row r="916" spans="1:37" ht="14.25" customHeight="1">
      <c r="A916" s="1"/>
      <c r="B916" s="1"/>
      <c r="C916" s="1"/>
      <c r="D916" s="1"/>
      <c r="E916" s="1"/>
      <c r="F916" s="1"/>
      <c r="G916" s="1"/>
      <c r="H916" s="1"/>
      <c r="I916" s="1"/>
      <c r="J916" s="1"/>
      <c r="K916" s="1"/>
      <c r="L916" s="1"/>
      <c r="M916" s="1"/>
      <c r="N916" s="1"/>
      <c r="O916" s="1"/>
      <c r="P916" s="229"/>
      <c r="Q916" s="1"/>
      <c r="R916" s="1"/>
      <c r="S916" s="1"/>
      <c r="T916" s="1"/>
      <c r="U916" s="1"/>
      <c r="V916" s="1"/>
      <c r="W916" s="1"/>
      <c r="X916" s="1"/>
      <c r="Y916" s="1"/>
      <c r="Z916" s="1"/>
      <c r="AA916" s="1"/>
      <c r="AB916" s="1"/>
      <c r="AC916" s="1"/>
      <c r="AD916" s="1"/>
      <c r="AE916" s="1"/>
      <c r="AF916" s="1"/>
      <c r="AG916" s="1"/>
      <c r="AH916" s="1"/>
      <c r="AI916" s="1"/>
      <c r="AJ916" s="1"/>
      <c r="AK916" s="1"/>
    </row>
    <row r="917" spans="1:37" ht="14.25" customHeight="1">
      <c r="A917" s="1"/>
      <c r="B917" s="1"/>
      <c r="C917" s="1"/>
      <c r="D917" s="1"/>
      <c r="E917" s="1"/>
      <c r="F917" s="1"/>
      <c r="G917" s="1"/>
      <c r="H917" s="1"/>
      <c r="I917" s="1"/>
      <c r="J917" s="1"/>
      <c r="K917" s="1"/>
      <c r="L917" s="1"/>
      <c r="M917" s="1"/>
      <c r="N917" s="1"/>
      <c r="O917" s="1"/>
      <c r="P917" s="229"/>
      <c r="Q917" s="1"/>
      <c r="R917" s="1"/>
      <c r="S917" s="1"/>
      <c r="T917" s="1"/>
      <c r="U917" s="1"/>
      <c r="V917" s="1"/>
      <c r="W917" s="1"/>
      <c r="X917" s="1"/>
      <c r="Y917" s="1"/>
      <c r="Z917" s="1"/>
      <c r="AA917" s="1"/>
      <c r="AB917" s="1"/>
      <c r="AC917" s="1"/>
      <c r="AD917" s="1"/>
      <c r="AE917" s="1"/>
      <c r="AF917" s="1"/>
      <c r="AG917" s="1"/>
      <c r="AH917" s="1"/>
      <c r="AI917" s="1"/>
      <c r="AJ917" s="1"/>
      <c r="AK917" s="1"/>
    </row>
    <row r="918" spans="1:37" ht="14.25" customHeight="1">
      <c r="A918" s="1"/>
      <c r="B918" s="1"/>
      <c r="C918" s="1"/>
      <c r="D918" s="1"/>
      <c r="E918" s="1"/>
      <c r="F918" s="1"/>
      <c r="G918" s="1"/>
      <c r="H918" s="1"/>
      <c r="I918" s="1"/>
      <c r="J918" s="1"/>
      <c r="K918" s="1"/>
      <c r="L918" s="1"/>
      <c r="M918" s="1"/>
      <c r="N918" s="1"/>
      <c r="O918" s="1"/>
      <c r="P918" s="229"/>
      <c r="Q918" s="1"/>
      <c r="R918" s="1"/>
      <c r="S918" s="1"/>
      <c r="T918" s="1"/>
      <c r="U918" s="1"/>
      <c r="V918" s="1"/>
      <c r="W918" s="1"/>
      <c r="X918" s="1"/>
      <c r="Y918" s="1"/>
      <c r="Z918" s="1"/>
      <c r="AA918" s="1"/>
      <c r="AB918" s="1"/>
      <c r="AC918" s="1"/>
      <c r="AD918" s="1"/>
      <c r="AE918" s="1"/>
      <c r="AF918" s="1"/>
      <c r="AG918" s="1"/>
      <c r="AH918" s="1"/>
      <c r="AI918" s="1"/>
      <c r="AJ918" s="1"/>
      <c r="AK918" s="1"/>
    </row>
    <row r="919" spans="1:37" ht="14.25" customHeight="1">
      <c r="A919" s="1"/>
      <c r="B919" s="1"/>
      <c r="C919" s="1"/>
      <c r="D919" s="1"/>
      <c r="E919" s="1"/>
      <c r="F919" s="1"/>
      <c r="G919" s="1"/>
      <c r="H919" s="1"/>
      <c r="I919" s="1"/>
      <c r="J919" s="1"/>
      <c r="K919" s="1"/>
      <c r="L919" s="1"/>
      <c r="M919" s="1"/>
      <c r="N919" s="1"/>
      <c r="O919" s="1"/>
      <c r="P919" s="229"/>
      <c r="Q919" s="1"/>
      <c r="R919" s="1"/>
      <c r="S919" s="1"/>
      <c r="T919" s="1"/>
      <c r="U919" s="1"/>
      <c r="V919" s="1"/>
      <c r="W919" s="1"/>
      <c r="X919" s="1"/>
      <c r="Y919" s="1"/>
      <c r="Z919" s="1"/>
      <c r="AA919" s="1"/>
      <c r="AB919" s="1"/>
      <c r="AC919" s="1"/>
      <c r="AD919" s="1"/>
      <c r="AE919" s="1"/>
      <c r="AF919" s="1"/>
      <c r="AG919" s="1"/>
      <c r="AH919" s="1"/>
      <c r="AI919" s="1"/>
      <c r="AJ919" s="1"/>
      <c r="AK919" s="1"/>
    </row>
    <row r="920" spans="1:37" ht="14.25" customHeight="1">
      <c r="A920" s="1"/>
      <c r="B920" s="1"/>
      <c r="C920" s="1"/>
      <c r="D920" s="1"/>
      <c r="E920" s="1"/>
      <c r="F920" s="1"/>
      <c r="G920" s="1"/>
      <c r="H920" s="1"/>
      <c r="I920" s="1"/>
      <c r="J920" s="1"/>
      <c r="K920" s="1"/>
      <c r="L920" s="1"/>
      <c r="M920" s="1"/>
      <c r="N920" s="1"/>
      <c r="O920" s="1"/>
      <c r="P920" s="229"/>
      <c r="Q920" s="1"/>
      <c r="R920" s="1"/>
      <c r="S920" s="1"/>
      <c r="T920" s="1"/>
      <c r="U920" s="1"/>
      <c r="V920" s="1"/>
      <c r="W920" s="1"/>
      <c r="X920" s="1"/>
      <c r="Y920" s="1"/>
      <c r="Z920" s="1"/>
      <c r="AA920" s="1"/>
      <c r="AB920" s="1"/>
      <c r="AC920" s="1"/>
      <c r="AD920" s="1"/>
      <c r="AE920" s="1"/>
      <c r="AF920" s="1"/>
      <c r="AG920" s="1"/>
      <c r="AH920" s="1"/>
      <c r="AI920" s="1"/>
      <c r="AJ920" s="1"/>
      <c r="AK920" s="1"/>
    </row>
    <row r="921" spans="1:37" ht="14.25" customHeight="1">
      <c r="A921" s="1"/>
      <c r="B921" s="1"/>
      <c r="C921" s="1"/>
      <c r="D921" s="1"/>
      <c r="E921" s="1"/>
      <c r="F921" s="1"/>
      <c r="G921" s="1"/>
      <c r="H921" s="1"/>
      <c r="I921" s="1"/>
      <c r="J921" s="1"/>
      <c r="K921" s="1"/>
      <c r="L921" s="1"/>
      <c r="M921" s="1"/>
      <c r="N921" s="1"/>
      <c r="O921" s="1"/>
      <c r="P921" s="229"/>
      <c r="Q921" s="1"/>
      <c r="R921" s="1"/>
      <c r="S921" s="1"/>
      <c r="T921" s="1"/>
      <c r="U921" s="1"/>
      <c r="V921" s="1"/>
      <c r="W921" s="1"/>
      <c r="X921" s="1"/>
      <c r="Y921" s="1"/>
      <c r="Z921" s="1"/>
      <c r="AA921" s="1"/>
      <c r="AB921" s="1"/>
      <c r="AC921" s="1"/>
      <c r="AD921" s="1"/>
      <c r="AE921" s="1"/>
      <c r="AF921" s="1"/>
      <c r="AG921" s="1"/>
      <c r="AH921" s="1"/>
      <c r="AI921" s="1"/>
      <c r="AJ921" s="1"/>
      <c r="AK921" s="1"/>
    </row>
    <row r="922" spans="1:37" ht="14.25" customHeight="1">
      <c r="A922" s="1"/>
      <c r="B922" s="1"/>
      <c r="C922" s="1"/>
      <c r="D922" s="1"/>
      <c r="E922" s="1"/>
      <c r="F922" s="1"/>
      <c r="G922" s="1"/>
      <c r="H922" s="1"/>
      <c r="I922" s="1"/>
      <c r="J922" s="1"/>
      <c r="K922" s="1"/>
      <c r="L922" s="1"/>
      <c r="M922" s="1"/>
      <c r="N922" s="1"/>
      <c r="O922" s="1"/>
      <c r="P922" s="229"/>
      <c r="Q922" s="1"/>
      <c r="R922" s="1"/>
      <c r="S922" s="1"/>
      <c r="T922" s="1"/>
      <c r="U922" s="1"/>
      <c r="V922" s="1"/>
      <c r="W922" s="1"/>
      <c r="X922" s="1"/>
      <c r="Y922" s="1"/>
      <c r="Z922" s="1"/>
      <c r="AA922" s="1"/>
      <c r="AB922" s="1"/>
      <c r="AC922" s="1"/>
      <c r="AD922" s="1"/>
      <c r="AE922" s="1"/>
      <c r="AF922" s="1"/>
      <c r="AG922" s="1"/>
      <c r="AH922" s="1"/>
      <c r="AI922" s="1"/>
      <c r="AJ922" s="1"/>
      <c r="AK922" s="1"/>
    </row>
    <row r="923" spans="1:37" ht="14.25" customHeight="1">
      <c r="A923" s="1"/>
      <c r="B923" s="1"/>
      <c r="C923" s="1"/>
      <c r="D923" s="1"/>
      <c r="E923" s="1"/>
      <c r="F923" s="1"/>
      <c r="G923" s="1"/>
      <c r="H923" s="1"/>
      <c r="I923" s="1"/>
      <c r="J923" s="1"/>
      <c r="K923" s="1"/>
      <c r="L923" s="1"/>
      <c r="M923" s="1"/>
      <c r="N923" s="1"/>
      <c r="O923" s="1"/>
      <c r="P923" s="229"/>
      <c r="Q923" s="1"/>
      <c r="R923" s="1"/>
      <c r="S923" s="1"/>
      <c r="T923" s="1"/>
      <c r="U923" s="1"/>
      <c r="V923" s="1"/>
      <c r="W923" s="1"/>
      <c r="X923" s="1"/>
      <c r="Y923" s="1"/>
      <c r="Z923" s="1"/>
      <c r="AA923" s="1"/>
      <c r="AB923" s="1"/>
      <c r="AC923" s="1"/>
      <c r="AD923" s="1"/>
      <c r="AE923" s="1"/>
      <c r="AF923" s="1"/>
      <c r="AG923" s="1"/>
      <c r="AH923" s="1"/>
      <c r="AI923" s="1"/>
      <c r="AJ923" s="1"/>
      <c r="AK923" s="1"/>
    </row>
    <row r="924" spans="1:37" ht="14.25" customHeight="1">
      <c r="A924" s="1"/>
      <c r="B924" s="1"/>
      <c r="C924" s="1"/>
      <c r="D924" s="1"/>
      <c r="E924" s="1"/>
      <c r="F924" s="1"/>
      <c r="G924" s="1"/>
      <c r="H924" s="1"/>
      <c r="I924" s="1"/>
      <c r="J924" s="1"/>
      <c r="K924" s="1"/>
      <c r="L924" s="1"/>
      <c r="M924" s="1"/>
      <c r="N924" s="1"/>
      <c r="O924" s="1"/>
      <c r="P924" s="229"/>
      <c r="Q924" s="1"/>
      <c r="R924" s="1"/>
      <c r="S924" s="1"/>
      <c r="T924" s="1"/>
      <c r="U924" s="1"/>
      <c r="V924" s="1"/>
      <c r="W924" s="1"/>
      <c r="X924" s="1"/>
      <c r="Y924" s="1"/>
      <c r="Z924" s="1"/>
      <c r="AA924" s="1"/>
      <c r="AB924" s="1"/>
      <c r="AC924" s="1"/>
      <c r="AD924" s="1"/>
      <c r="AE924" s="1"/>
      <c r="AF924" s="1"/>
      <c r="AG924" s="1"/>
      <c r="AH924" s="1"/>
      <c r="AI924" s="1"/>
      <c r="AJ924" s="1"/>
      <c r="AK924" s="1"/>
    </row>
    <row r="925" spans="1:37" ht="14.25" customHeight="1">
      <c r="A925" s="1"/>
      <c r="B925" s="1"/>
      <c r="C925" s="1"/>
      <c r="D925" s="1"/>
      <c r="E925" s="1"/>
      <c r="F925" s="1"/>
      <c r="G925" s="1"/>
      <c r="H925" s="1"/>
      <c r="I925" s="1"/>
      <c r="J925" s="1"/>
      <c r="K925" s="1"/>
      <c r="L925" s="1"/>
      <c r="M925" s="1"/>
      <c r="N925" s="1"/>
      <c r="O925" s="1"/>
      <c r="P925" s="229"/>
      <c r="Q925" s="1"/>
      <c r="R925" s="1"/>
      <c r="S925" s="1"/>
      <c r="T925" s="1"/>
      <c r="U925" s="1"/>
      <c r="V925" s="1"/>
      <c r="W925" s="1"/>
      <c r="X925" s="1"/>
      <c r="Y925" s="1"/>
      <c r="Z925" s="1"/>
      <c r="AA925" s="1"/>
      <c r="AB925" s="1"/>
      <c r="AC925" s="1"/>
      <c r="AD925" s="1"/>
      <c r="AE925" s="1"/>
      <c r="AF925" s="1"/>
      <c r="AG925" s="1"/>
      <c r="AH925" s="1"/>
      <c r="AI925" s="1"/>
      <c r="AJ925" s="1"/>
      <c r="AK925" s="1"/>
    </row>
    <row r="926" spans="1:37" ht="14.25" customHeight="1">
      <c r="A926" s="1"/>
      <c r="B926" s="1"/>
      <c r="C926" s="1"/>
      <c r="D926" s="1"/>
      <c r="E926" s="1"/>
      <c r="F926" s="1"/>
      <c r="G926" s="1"/>
      <c r="H926" s="1"/>
      <c r="I926" s="1"/>
      <c r="J926" s="1"/>
      <c r="K926" s="1"/>
      <c r="L926" s="1"/>
      <c r="M926" s="1"/>
      <c r="N926" s="1"/>
      <c r="O926" s="1"/>
      <c r="P926" s="229"/>
      <c r="Q926" s="1"/>
      <c r="R926" s="1"/>
      <c r="S926" s="1"/>
      <c r="T926" s="1"/>
      <c r="U926" s="1"/>
      <c r="V926" s="1"/>
      <c r="W926" s="1"/>
      <c r="X926" s="1"/>
      <c r="Y926" s="1"/>
      <c r="Z926" s="1"/>
      <c r="AA926" s="1"/>
      <c r="AB926" s="1"/>
      <c r="AC926" s="1"/>
      <c r="AD926" s="1"/>
      <c r="AE926" s="1"/>
      <c r="AF926" s="1"/>
      <c r="AG926" s="1"/>
      <c r="AH926" s="1"/>
      <c r="AI926" s="1"/>
      <c r="AJ926" s="1"/>
      <c r="AK926" s="1"/>
    </row>
    <row r="927" spans="1:37" ht="14.25" customHeight="1">
      <c r="A927" s="1"/>
      <c r="B927" s="1"/>
      <c r="C927" s="1"/>
      <c r="D927" s="1"/>
      <c r="E927" s="1"/>
      <c r="F927" s="1"/>
      <c r="G927" s="1"/>
      <c r="H927" s="1"/>
      <c r="I927" s="1"/>
      <c r="J927" s="1"/>
      <c r="K927" s="1"/>
      <c r="L927" s="1"/>
      <c r="M927" s="1"/>
      <c r="N927" s="1"/>
      <c r="O927" s="1"/>
      <c r="P927" s="229"/>
      <c r="Q927" s="1"/>
      <c r="R927" s="1"/>
      <c r="S927" s="1"/>
      <c r="T927" s="1"/>
      <c r="U927" s="1"/>
      <c r="V927" s="1"/>
      <c r="W927" s="1"/>
      <c r="X927" s="1"/>
      <c r="Y927" s="1"/>
      <c r="Z927" s="1"/>
      <c r="AA927" s="1"/>
      <c r="AB927" s="1"/>
      <c r="AC927" s="1"/>
      <c r="AD927" s="1"/>
      <c r="AE927" s="1"/>
      <c r="AF927" s="1"/>
      <c r="AG927" s="1"/>
      <c r="AH927" s="1"/>
      <c r="AI927" s="1"/>
      <c r="AJ927" s="1"/>
      <c r="AK927" s="1"/>
    </row>
    <row r="928" spans="1:37" ht="14.25" customHeight="1">
      <c r="A928" s="1"/>
      <c r="B928" s="1"/>
      <c r="C928" s="1"/>
      <c r="D928" s="1"/>
      <c r="E928" s="1"/>
      <c r="F928" s="1"/>
      <c r="G928" s="1"/>
      <c r="H928" s="1"/>
      <c r="I928" s="1"/>
      <c r="J928" s="1"/>
      <c r="K928" s="1"/>
      <c r="L928" s="1"/>
      <c r="M928" s="1"/>
      <c r="N928" s="1"/>
      <c r="O928" s="1"/>
      <c r="P928" s="229"/>
      <c r="Q928" s="1"/>
      <c r="R928" s="1"/>
      <c r="S928" s="1"/>
      <c r="T928" s="1"/>
      <c r="U928" s="1"/>
      <c r="V928" s="1"/>
      <c r="W928" s="1"/>
      <c r="X928" s="1"/>
      <c r="Y928" s="1"/>
      <c r="Z928" s="1"/>
      <c r="AA928" s="1"/>
      <c r="AB928" s="1"/>
      <c r="AC928" s="1"/>
      <c r="AD928" s="1"/>
      <c r="AE928" s="1"/>
      <c r="AF928" s="1"/>
      <c r="AG928" s="1"/>
      <c r="AH928" s="1"/>
      <c r="AI928" s="1"/>
      <c r="AJ928" s="1"/>
      <c r="AK928" s="1"/>
    </row>
    <row r="929" spans="1:37" ht="14.25" customHeight="1">
      <c r="A929" s="1"/>
      <c r="B929" s="1"/>
      <c r="C929" s="1"/>
      <c r="D929" s="1"/>
      <c r="E929" s="1"/>
      <c r="F929" s="1"/>
      <c r="G929" s="1"/>
      <c r="H929" s="1"/>
      <c r="I929" s="1"/>
      <c r="J929" s="1"/>
      <c r="K929" s="1"/>
      <c r="L929" s="1"/>
      <c r="M929" s="1"/>
      <c r="N929" s="1"/>
      <c r="O929" s="1"/>
      <c r="P929" s="229"/>
      <c r="Q929" s="1"/>
      <c r="R929" s="1"/>
      <c r="S929" s="1"/>
      <c r="T929" s="1"/>
      <c r="U929" s="1"/>
      <c r="V929" s="1"/>
      <c r="W929" s="1"/>
      <c r="X929" s="1"/>
      <c r="Y929" s="1"/>
      <c r="Z929" s="1"/>
      <c r="AA929" s="1"/>
      <c r="AB929" s="1"/>
      <c r="AC929" s="1"/>
      <c r="AD929" s="1"/>
      <c r="AE929" s="1"/>
      <c r="AF929" s="1"/>
      <c r="AG929" s="1"/>
      <c r="AH929" s="1"/>
      <c r="AI929" s="1"/>
      <c r="AJ929" s="1"/>
      <c r="AK929" s="1"/>
    </row>
    <row r="930" spans="1:37" ht="14.25" customHeight="1">
      <c r="A930" s="1"/>
      <c r="B930" s="1"/>
      <c r="C930" s="1"/>
      <c r="D930" s="1"/>
      <c r="E930" s="1"/>
      <c r="F930" s="1"/>
      <c r="G930" s="1"/>
      <c r="H930" s="1"/>
      <c r="I930" s="1"/>
      <c r="J930" s="1"/>
      <c r="K930" s="1"/>
      <c r="L930" s="1"/>
      <c r="M930" s="1"/>
      <c r="N930" s="1"/>
      <c r="O930" s="1"/>
      <c r="P930" s="229"/>
      <c r="Q930" s="1"/>
      <c r="R930" s="1"/>
      <c r="S930" s="1"/>
      <c r="T930" s="1"/>
      <c r="U930" s="1"/>
      <c r="V930" s="1"/>
      <c r="W930" s="1"/>
      <c r="X930" s="1"/>
      <c r="Y930" s="1"/>
      <c r="Z930" s="1"/>
      <c r="AA930" s="1"/>
      <c r="AB930" s="1"/>
      <c r="AC930" s="1"/>
      <c r="AD930" s="1"/>
      <c r="AE930" s="1"/>
      <c r="AF930" s="1"/>
      <c r="AG930" s="1"/>
      <c r="AH930" s="1"/>
      <c r="AI930" s="1"/>
      <c r="AJ930" s="1"/>
      <c r="AK930" s="1"/>
    </row>
    <row r="931" spans="1:37" ht="14.25" customHeight="1">
      <c r="A931" s="1"/>
      <c r="B931" s="1"/>
      <c r="C931" s="1"/>
      <c r="D931" s="1"/>
      <c r="E931" s="1"/>
      <c r="F931" s="1"/>
      <c r="G931" s="1"/>
      <c r="H931" s="1"/>
      <c r="I931" s="1"/>
      <c r="J931" s="1"/>
      <c r="K931" s="1"/>
      <c r="L931" s="1"/>
      <c r="M931" s="1"/>
      <c r="N931" s="1"/>
      <c r="O931" s="1"/>
      <c r="P931" s="229"/>
      <c r="Q931" s="1"/>
      <c r="R931" s="1"/>
      <c r="S931" s="1"/>
      <c r="T931" s="1"/>
      <c r="U931" s="1"/>
      <c r="V931" s="1"/>
      <c r="W931" s="1"/>
      <c r="X931" s="1"/>
      <c r="Y931" s="1"/>
      <c r="Z931" s="1"/>
      <c r="AA931" s="1"/>
      <c r="AB931" s="1"/>
      <c r="AC931" s="1"/>
      <c r="AD931" s="1"/>
      <c r="AE931" s="1"/>
      <c r="AF931" s="1"/>
      <c r="AG931" s="1"/>
      <c r="AH931" s="1"/>
      <c r="AI931" s="1"/>
      <c r="AJ931" s="1"/>
      <c r="AK931" s="1"/>
    </row>
    <row r="932" spans="1:37" ht="14.25" customHeight="1">
      <c r="A932" s="1"/>
      <c r="B932" s="1"/>
      <c r="C932" s="1"/>
      <c r="D932" s="1"/>
      <c r="E932" s="1"/>
      <c r="F932" s="1"/>
      <c r="G932" s="1"/>
      <c r="H932" s="1"/>
      <c r="I932" s="1"/>
      <c r="J932" s="1"/>
      <c r="K932" s="1"/>
      <c r="L932" s="1"/>
      <c r="M932" s="1"/>
      <c r="N932" s="1"/>
      <c r="O932" s="1"/>
      <c r="P932" s="229"/>
      <c r="Q932" s="1"/>
      <c r="R932" s="1"/>
      <c r="S932" s="1"/>
      <c r="T932" s="1"/>
      <c r="U932" s="1"/>
      <c r="V932" s="1"/>
      <c r="W932" s="1"/>
      <c r="X932" s="1"/>
      <c r="Y932" s="1"/>
      <c r="Z932" s="1"/>
      <c r="AA932" s="1"/>
      <c r="AB932" s="1"/>
      <c r="AC932" s="1"/>
      <c r="AD932" s="1"/>
      <c r="AE932" s="1"/>
      <c r="AF932" s="1"/>
      <c r="AG932" s="1"/>
      <c r="AH932" s="1"/>
      <c r="AI932" s="1"/>
      <c r="AJ932" s="1"/>
      <c r="AK932" s="1"/>
    </row>
    <row r="933" spans="1:37" ht="14.25" customHeight="1">
      <c r="A933" s="1"/>
      <c r="B933" s="1"/>
      <c r="C933" s="1"/>
      <c r="D933" s="1"/>
      <c r="E933" s="1"/>
      <c r="F933" s="1"/>
      <c r="G933" s="1"/>
      <c r="H933" s="1"/>
      <c r="I933" s="1"/>
      <c r="J933" s="1"/>
      <c r="K933" s="1"/>
      <c r="L933" s="1"/>
      <c r="M933" s="1"/>
      <c r="N933" s="1"/>
      <c r="O933" s="1"/>
      <c r="P933" s="229"/>
      <c r="Q933" s="1"/>
      <c r="R933" s="1"/>
      <c r="S933" s="1"/>
      <c r="T933" s="1"/>
      <c r="U933" s="1"/>
      <c r="V933" s="1"/>
      <c r="W933" s="1"/>
      <c r="X933" s="1"/>
      <c r="Y933" s="1"/>
      <c r="Z933" s="1"/>
      <c r="AA933" s="1"/>
      <c r="AB933" s="1"/>
      <c r="AC933" s="1"/>
      <c r="AD933" s="1"/>
      <c r="AE933" s="1"/>
      <c r="AF933" s="1"/>
      <c r="AG933" s="1"/>
      <c r="AH933" s="1"/>
      <c r="AI933" s="1"/>
      <c r="AJ933" s="1"/>
      <c r="AK933" s="1"/>
    </row>
    <row r="934" spans="1:37" ht="14.25" customHeight="1">
      <c r="A934" s="1"/>
      <c r="B934" s="1"/>
      <c r="C934" s="1"/>
      <c r="D934" s="1"/>
      <c r="E934" s="1"/>
      <c r="F934" s="1"/>
      <c r="G934" s="1"/>
      <c r="H934" s="1"/>
      <c r="I934" s="1"/>
      <c r="J934" s="1"/>
      <c r="K934" s="1"/>
      <c r="L934" s="1"/>
      <c r="M934" s="1"/>
      <c r="N934" s="1"/>
      <c r="O934" s="1"/>
      <c r="P934" s="229"/>
      <c r="Q934" s="1"/>
      <c r="R934" s="1"/>
      <c r="S934" s="1"/>
      <c r="T934" s="1"/>
      <c r="U934" s="1"/>
      <c r="V934" s="1"/>
      <c r="W934" s="1"/>
      <c r="X934" s="1"/>
      <c r="Y934" s="1"/>
      <c r="Z934" s="1"/>
      <c r="AA934" s="1"/>
      <c r="AB934" s="1"/>
      <c r="AC934" s="1"/>
      <c r="AD934" s="1"/>
      <c r="AE934" s="1"/>
      <c r="AF934" s="1"/>
      <c r="AG934" s="1"/>
      <c r="AH934" s="1"/>
      <c r="AI934" s="1"/>
      <c r="AJ934" s="1"/>
      <c r="AK934" s="1"/>
    </row>
    <row r="935" spans="1:37" ht="14.25" customHeight="1">
      <c r="A935" s="1"/>
      <c r="B935" s="1"/>
      <c r="C935" s="1"/>
      <c r="D935" s="1"/>
      <c r="E935" s="1"/>
      <c r="F935" s="1"/>
      <c r="G935" s="1"/>
      <c r="H935" s="1"/>
      <c r="I935" s="1"/>
      <c r="J935" s="1"/>
      <c r="K935" s="1"/>
      <c r="L935" s="1"/>
      <c r="M935" s="1"/>
      <c r="N935" s="1"/>
      <c r="O935" s="1"/>
      <c r="P935" s="229"/>
      <c r="Q935" s="1"/>
      <c r="R935" s="1"/>
      <c r="S935" s="1"/>
      <c r="T935" s="1"/>
      <c r="U935" s="1"/>
      <c r="V935" s="1"/>
      <c r="W935" s="1"/>
      <c r="X935" s="1"/>
      <c r="Y935" s="1"/>
      <c r="Z935" s="1"/>
      <c r="AA935" s="1"/>
      <c r="AB935" s="1"/>
      <c r="AC935" s="1"/>
      <c r="AD935" s="1"/>
      <c r="AE935" s="1"/>
      <c r="AF935" s="1"/>
      <c r="AG935" s="1"/>
      <c r="AH935" s="1"/>
      <c r="AI935" s="1"/>
      <c r="AJ935" s="1"/>
      <c r="AK935" s="1"/>
    </row>
    <row r="936" spans="1:37" ht="14.25" customHeight="1">
      <c r="A936" s="1"/>
      <c r="B936" s="1"/>
      <c r="C936" s="1"/>
      <c r="D936" s="1"/>
      <c r="E936" s="1"/>
      <c r="F936" s="1"/>
      <c r="G936" s="1"/>
      <c r="H936" s="1"/>
      <c r="I936" s="1"/>
      <c r="J936" s="1"/>
      <c r="K936" s="1"/>
      <c r="L936" s="1"/>
      <c r="M936" s="1"/>
      <c r="N936" s="1"/>
      <c r="O936" s="1"/>
      <c r="P936" s="229"/>
      <c r="Q936" s="1"/>
      <c r="R936" s="1"/>
      <c r="S936" s="1"/>
      <c r="T936" s="1"/>
      <c r="U936" s="1"/>
      <c r="V936" s="1"/>
      <c r="W936" s="1"/>
      <c r="X936" s="1"/>
      <c r="Y936" s="1"/>
      <c r="Z936" s="1"/>
      <c r="AA936" s="1"/>
      <c r="AB936" s="1"/>
      <c r="AC936" s="1"/>
      <c r="AD936" s="1"/>
      <c r="AE936" s="1"/>
      <c r="AF936" s="1"/>
      <c r="AG936" s="1"/>
      <c r="AH936" s="1"/>
      <c r="AI936" s="1"/>
      <c r="AJ936" s="1"/>
      <c r="AK936" s="1"/>
    </row>
    <row r="937" spans="1:37" ht="14.25" customHeight="1">
      <c r="A937" s="1"/>
      <c r="B937" s="1"/>
      <c r="C937" s="1"/>
      <c r="D937" s="1"/>
      <c r="E937" s="1"/>
      <c r="F937" s="1"/>
      <c r="G937" s="1"/>
      <c r="H937" s="1"/>
      <c r="I937" s="1"/>
      <c r="J937" s="1"/>
      <c r="K937" s="1"/>
      <c r="L937" s="1"/>
      <c r="M937" s="1"/>
      <c r="N937" s="1"/>
      <c r="O937" s="1"/>
      <c r="P937" s="229"/>
      <c r="Q937" s="1"/>
      <c r="R937" s="1"/>
      <c r="S937" s="1"/>
      <c r="T937" s="1"/>
      <c r="U937" s="1"/>
      <c r="V937" s="1"/>
      <c r="W937" s="1"/>
      <c r="X937" s="1"/>
      <c r="Y937" s="1"/>
      <c r="Z937" s="1"/>
      <c r="AA937" s="1"/>
      <c r="AB937" s="1"/>
      <c r="AC937" s="1"/>
      <c r="AD937" s="1"/>
      <c r="AE937" s="1"/>
      <c r="AF937" s="1"/>
      <c r="AG937" s="1"/>
      <c r="AH937" s="1"/>
      <c r="AI937" s="1"/>
      <c r="AJ937" s="1"/>
      <c r="AK937" s="1"/>
    </row>
    <row r="938" spans="1:37" ht="14.25" customHeight="1">
      <c r="A938" s="1"/>
      <c r="B938" s="1"/>
      <c r="C938" s="1"/>
      <c r="D938" s="1"/>
      <c r="E938" s="1"/>
      <c r="F938" s="1"/>
      <c r="G938" s="1"/>
      <c r="H938" s="1"/>
      <c r="I938" s="1"/>
      <c r="J938" s="1"/>
      <c r="K938" s="1"/>
      <c r="L938" s="1"/>
      <c r="M938" s="1"/>
      <c r="N938" s="1"/>
      <c r="O938" s="1"/>
      <c r="P938" s="229"/>
      <c r="Q938" s="1"/>
      <c r="R938" s="1"/>
      <c r="S938" s="1"/>
      <c r="T938" s="1"/>
      <c r="U938" s="1"/>
      <c r="V938" s="1"/>
      <c r="W938" s="1"/>
      <c r="X938" s="1"/>
      <c r="Y938" s="1"/>
      <c r="Z938" s="1"/>
      <c r="AA938" s="1"/>
      <c r="AB938" s="1"/>
      <c r="AC938" s="1"/>
      <c r="AD938" s="1"/>
      <c r="AE938" s="1"/>
      <c r="AF938" s="1"/>
      <c r="AG938" s="1"/>
      <c r="AH938" s="1"/>
      <c r="AI938" s="1"/>
      <c r="AJ938" s="1"/>
      <c r="AK938" s="1"/>
    </row>
    <row r="939" spans="1:37" ht="14.25" customHeight="1">
      <c r="A939" s="1"/>
      <c r="B939" s="1"/>
      <c r="C939" s="1"/>
      <c r="D939" s="1"/>
      <c r="E939" s="1"/>
      <c r="F939" s="1"/>
      <c r="G939" s="1"/>
      <c r="H939" s="1"/>
      <c r="I939" s="1"/>
      <c r="J939" s="1"/>
      <c r="K939" s="1"/>
      <c r="L939" s="1"/>
      <c r="M939" s="1"/>
      <c r="N939" s="1"/>
      <c r="O939" s="1"/>
      <c r="P939" s="229"/>
      <c r="Q939" s="1"/>
      <c r="R939" s="1"/>
      <c r="S939" s="1"/>
      <c r="T939" s="1"/>
      <c r="U939" s="1"/>
      <c r="V939" s="1"/>
      <c r="W939" s="1"/>
      <c r="X939" s="1"/>
      <c r="Y939" s="1"/>
      <c r="Z939" s="1"/>
      <c r="AA939" s="1"/>
      <c r="AB939" s="1"/>
      <c r="AC939" s="1"/>
      <c r="AD939" s="1"/>
      <c r="AE939" s="1"/>
      <c r="AF939" s="1"/>
      <c r="AG939" s="1"/>
      <c r="AH939" s="1"/>
      <c r="AI939" s="1"/>
      <c r="AJ939" s="1"/>
      <c r="AK939" s="1"/>
    </row>
    <row r="940" spans="1:37" ht="14.25" customHeight="1">
      <c r="A940" s="1"/>
      <c r="B940" s="1"/>
      <c r="C940" s="1"/>
      <c r="D940" s="1"/>
      <c r="E940" s="1"/>
      <c r="F940" s="1"/>
      <c r="G940" s="1"/>
      <c r="H940" s="1"/>
      <c r="I940" s="1"/>
      <c r="J940" s="1"/>
      <c r="K940" s="1"/>
      <c r="L940" s="1"/>
      <c r="M940" s="1"/>
      <c r="N940" s="1"/>
      <c r="O940" s="1"/>
      <c r="P940" s="229"/>
      <c r="Q940" s="1"/>
      <c r="R940" s="1"/>
      <c r="S940" s="1"/>
      <c r="T940" s="1"/>
      <c r="U940" s="1"/>
      <c r="V940" s="1"/>
      <c r="W940" s="1"/>
      <c r="X940" s="1"/>
      <c r="Y940" s="1"/>
      <c r="Z940" s="1"/>
      <c r="AA940" s="1"/>
      <c r="AB940" s="1"/>
      <c r="AC940" s="1"/>
      <c r="AD940" s="1"/>
      <c r="AE940" s="1"/>
      <c r="AF940" s="1"/>
      <c r="AG940" s="1"/>
      <c r="AH940" s="1"/>
      <c r="AI940" s="1"/>
      <c r="AJ940" s="1"/>
      <c r="AK940" s="1"/>
    </row>
    <row r="941" spans="1:37" ht="14.25" customHeight="1">
      <c r="A941" s="1"/>
      <c r="B941" s="1"/>
      <c r="C941" s="1"/>
      <c r="D941" s="1"/>
      <c r="E941" s="1"/>
      <c r="F941" s="1"/>
      <c r="G941" s="1"/>
      <c r="H941" s="1"/>
      <c r="I941" s="1"/>
      <c r="J941" s="1"/>
      <c r="K941" s="1"/>
      <c r="L941" s="1"/>
      <c r="M941" s="1"/>
      <c r="N941" s="1"/>
      <c r="O941" s="1"/>
      <c r="P941" s="229"/>
      <c r="Q941" s="1"/>
      <c r="R941" s="1"/>
      <c r="S941" s="1"/>
      <c r="T941" s="1"/>
      <c r="U941" s="1"/>
      <c r="V941" s="1"/>
      <c r="W941" s="1"/>
      <c r="X941" s="1"/>
      <c r="Y941" s="1"/>
      <c r="Z941" s="1"/>
      <c r="AA941" s="1"/>
      <c r="AB941" s="1"/>
      <c r="AC941" s="1"/>
      <c r="AD941" s="1"/>
      <c r="AE941" s="1"/>
      <c r="AF941" s="1"/>
      <c r="AG941" s="1"/>
      <c r="AH941" s="1"/>
      <c r="AI941" s="1"/>
      <c r="AJ941" s="1"/>
      <c r="AK941" s="1"/>
    </row>
    <row r="942" spans="1:37" ht="14.25" customHeight="1">
      <c r="A942" s="1"/>
      <c r="B942" s="1"/>
      <c r="C942" s="1"/>
      <c r="D942" s="1"/>
      <c r="E942" s="1"/>
      <c r="F942" s="1"/>
      <c r="G942" s="1"/>
      <c r="H942" s="1"/>
      <c r="I942" s="1"/>
      <c r="J942" s="1"/>
      <c r="K942" s="1"/>
      <c r="L942" s="1"/>
      <c r="M942" s="1"/>
      <c r="N942" s="1"/>
      <c r="O942" s="1"/>
      <c r="P942" s="229"/>
      <c r="Q942" s="1"/>
      <c r="R942" s="1"/>
      <c r="S942" s="1"/>
      <c r="T942" s="1"/>
      <c r="U942" s="1"/>
      <c r="V942" s="1"/>
      <c r="W942" s="1"/>
      <c r="X942" s="1"/>
      <c r="Y942" s="1"/>
      <c r="Z942" s="1"/>
      <c r="AA942" s="1"/>
      <c r="AB942" s="1"/>
      <c r="AC942" s="1"/>
      <c r="AD942" s="1"/>
      <c r="AE942" s="1"/>
      <c r="AF942" s="1"/>
      <c r="AG942" s="1"/>
      <c r="AH942" s="1"/>
      <c r="AI942" s="1"/>
      <c r="AJ942" s="1"/>
      <c r="AK942" s="1"/>
    </row>
    <row r="943" spans="1:37" ht="14.25" customHeight="1">
      <c r="A943" s="1"/>
      <c r="B943" s="1"/>
      <c r="C943" s="1"/>
      <c r="D943" s="1"/>
      <c r="E943" s="1"/>
      <c r="F943" s="1"/>
      <c r="G943" s="1"/>
      <c r="H943" s="1"/>
      <c r="I943" s="1"/>
      <c r="J943" s="1"/>
      <c r="K943" s="1"/>
      <c r="L943" s="1"/>
      <c r="M943" s="1"/>
      <c r="N943" s="1"/>
      <c r="O943" s="1"/>
      <c r="P943" s="229"/>
      <c r="Q943" s="1"/>
      <c r="R943" s="1"/>
      <c r="S943" s="1"/>
      <c r="T943" s="1"/>
      <c r="U943" s="1"/>
      <c r="V943" s="1"/>
      <c r="W943" s="1"/>
      <c r="X943" s="1"/>
      <c r="Y943" s="1"/>
      <c r="Z943" s="1"/>
      <c r="AA943" s="1"/>
      <c r="AB943" s="1"/>
      <c r="AC943" s="1"/>
      <c r="AD943" s="1"/>
      <c r="AE943" s="1"/>
      <c r="AF943" s="1"/>
      <c r="AG943" s="1"/>
      <c r="AH943" s="1"/>
      <c r="AI943" s="1"/>
      <c r="AJ943" s="1"/>
      <c r="AK943" s="1"/>
    </row>
    <row r="944" spans="1:37" ht="14.25" customHeight="1">
      <c r="A944" s="1"/>
      <c r="B944" s="1"/>
      <c r="C944" s="1"/>
      <c r="D944" s="1"/>
      <c r="E944" s="1"/>
      <c r="F944" s="1"/>
      <c r="G944" s="1"/>
      <c r="H944" s="1"/>
      <c r="I944" s="1"/>
      <c r="J944" s="1"/>
      <c r="K944" s="1"/>
      <c r="L944" s="1"/>
      <c r="M944" s="1"/>
      <c r="N944" s="1"/>
      <c r="O944" s="1"/>
      <c r="P944" s="229"/>
      <c r="Q944" s="1"/>
      <c r="R944" s="1"/>
      <c r="S944" s="1"/>
      <c r="T944" s="1"/>
      <c r="U944" s="1"/>
      <c r="V944" s="1"/>
      <c r="W944" s="1"/>
      <c r="X944" s="1"/>
      <c r="Y944" s="1"/>
      <c r="Z944" s="1"/>
      <c r="AA944" s="1"/>
      <c r="AB944" s="1"/>
      <c r="AC944" s="1"/>
      <c r="AD944" s="1"/>
      <c r="AE944" s="1"/>
      <c r="AF944" s="1"/>
      <c r="AG944" s="1"/>
      <c r="AH944" s="1"/>
      <c r="AI944" s="1"/>
      <c r="AJ944" s="1"/>
      <c r="AK944" s="1"/>
    </row>
    <row r="945" spans="1:37" ht="14.25" customHeight="1">
      <c r="A945" s="1"/>
      <c r="B945" s="1"/>
      <c r="C945" s="1"/>
      <c r="D945" s="1"/>
      <c r="E945" s="1"/>
      <c r="F945" s="1"/>
      <c r="G945" s="1"/>
      <c r="H945" s="1"/>
      <c r="I945" s="1"/>
      <c r="J945" s="1"/>
      <c r="K945" s="1"/>
      <c r="L945" s="1"/>
      <c r="M945" s="1"/>
      <c r="N945" s="1"/>
      <c r="O945" s="1"/>
      <c r="P945" s="229"/>
      <c r="Q945" s="1"/>
      <c r="R945" s="1"/>
      <c r="S945" s="1"/>
      <c r="T945" s="1"/>
      <c r="U945" s="1"/>
      <c r="V945" s="1"/>
      <c r="W945" s="1"/>
      <c r="X945" s="1"/>
      <c r="Y945" s="1"/>
      <c r="Z945" s="1"/>
      <c r="AA945" s="1"/>
      <c r="AB945" s="1"/>
      <c r="AC945" s="1"/>
      <c r="AD945" s="1"/>
      <c r="AE945" s="1"/>
      <c r="AF945" s="1"/>
      <c r="AG945" s="1"/>
      <c r="AH945" s="1"/>
      <c r="AI945" s="1"/>
      <c r="AJ945" s="1"/>
      <c r="AK945" s="1"/>
    </row>
    <row r="946" spans="1:37" ht="14.25" customHeight="1">
      <c r="A946" s="1"/>
      <c r="B946" s="1"/>
      <c r="C946" s="1"/>
      <c r="D946" s="1"/>
      <c r="E946" s="1"/>
      <c r="F946" s="1"/>
      <c r="G946" s="1"/>
      <c r="H946" s="1"/>
      <c r="I946" s="1"/>
      <c r="J946" s="1"/>
      <c r="K946" s="1"/>
      <c r="L946" s="1"/>
      <c r="M946" s="1"/>
      <c r="N946" s="1"/>
      <c r="O946" s="1"/>
      <c r="P946" s="229"/>
      <c r="Q946" s="1"/>
      <c r="R946" s="1"/>
      <c r="S946" s="1"/>
      <c r="T946" s="1"/>
      <c r="U946" s="1"/>
      <c r="V946" s="1"/>
      <c r="W946" s="1"/>
      <c r="X946" s="1"/>
      <c r="Y946" s="1"/>
      <c r="Z946" s="1"/>
      <c r="AA946" s="1"/>
      <c r="AB946" s="1"/>
      <c r="AC946" s="1"/>
      <c r="AD946" s="1"/>
      <c r="AE946" s="1"/>
      <c r="AF946" s="1"/>
      <c r="AG946" s="1"/>
      <c r="AH946" s="1"/>
      <c r="AI946" s="1"/>
      <c r="AJ946" s="1"/>
      <c r="AK946" s="1"/>
    </row>
    <row r="947" spans="1:37" ht="14.25" customHeight="1">
      <c r="A947" s="1"/>
      <c r="B947" s="1"/>
      <c r="C947" s="1"/>
      <c r="D947" s="1"/>
      <c r="E947" s="1"/>
      <c r="F947" s="1"/>
      <c r="G947" s="1"/>
      <c r="H947" s="1"/>
      <c r="I947" s="1"/>
      <c r="J947" s="1"/>
      <c r="K947" s="1"/>
      <c r="L947" s="1"/>
      <c r="M947" s="1"/>
      <c r="N947" s="1"/>
      <c r="O947" s="1"/>
      <c r="P947" s="229"/>
      <c r="Q947" s="1"/>
      <c r="R947" s="1"/>
      <c r="S947" s="1"/>
      <c r="T947" s="1"/>
      <c r="U947" s="1"/>
      <c r="V947" s="1"/>
      <c r="W947" s="1"/>
      <c r="X947" s="1"/>
      <c r="Y947" s="1"/>
      <c r="Z947" s="1"/>
      <c r="AA947" s="1"/>
      <c r="AB947" s="1"/>
      <c r="AC947" s="1"/>
      <c r="AD947" s="1"/>
      <c r="AE947" s="1"/>
      <c r="AF947" s="1"/>
      <c r="AG947" s="1"/>
      <c r="AH947" s="1"/>
      <c r="AI947" s="1"/>
      <c r="AJ947" s="1"/>
      <c r="AK947" s="1"/>
    </row>
    <row r="948" spans="1:37" ht="14.25" customHeight="1">
      <c r="A948" s="1"/>
      <c r="B948" s="1"/>
      <c r="C948" s="1"/>
      <c r="D948" s="1"/>
      <c r="E948" s="1"/>
      <c r="F948" s="1"/>
      <c r="G948" s="1"/>
      <c r="H948" s="1"/>
      <c r="I948" s="1"/>
      <c r="J948" s="1"/>
      <c r="K948" s="1"/>
      <c r="L948" s="1"/>
      <c r="M948" s="1"/>
      <c r="N948" s="1"/>
      <c r="O948" s="1"/>
      <c r="P948" s="229"/>
      <c r="Q948" s="1"/>
      <c r="R948" s="1"/>
      <c r="S948" s="1"/>
      <c r="T948" s="1"/>
      <c r="U948" s="1"/>
      <c r="V948" s="1"/>
      <c r="W948" s="1"/>
      <c r="X948" s="1"/>
      <c r="Y948" s="1"/>
      <c r="Z948" s="1"/>
      <c r="AA948" s="1"/>
      <c r="AB948" s="1"/>
      <c r="AC948" s="1"/>
      <c r="AD948" s="1"/>
      <c r="AE948" s="1"/>
      <c r="AF948" s="1"/>
      <c r="AG948" s="1"/>
      <c r="AH948" s="1"/>
      <c r="AI948" s="1"/>
      <c r="AJ948" s="1"/>
      <c r="AK948" s="1"/>
    </row>
    <row r="949" spans="1:37" ht="14.25" customHeight="1">
      <c r="A949" s="1"/>
      <c r="B949" s="1"/>
      <c r="C949" s="1"/>
      <c r="D949" s="1"/>
      <c r="E949" s="1"/>
      <c r="F949" s="1"/>
      <c r="G949" s="1"/>
      <c r="H949" s="1"/>
      <c r="I949" s="1"/>
      <c r="J949" s="1"/>
      <c r="K949" s="1"/>
      <c r="L949" s="1"/>
      <c r="M949" s="1"/>
      <c r="N949" s="1"/>
      <c r="O949" s="1"/>
      <c r="P949" s="229"/>
      <c r="Q949" s="1"/>
      <c r="R949" s="1"/>
      <c r="S949" s="1"/>
      <c r="T949" s="1"/>
      <c r="U949" s="1"/>
      <c r="V949" s="1"/>
      <c r="W949" s="1"/>
      <c r="X949" s="1"/>
      <c r="Y949" s="1"/>
      <c r="Z949" s="1"/>
      <c r="AA949" s="1"/>
      <c r="AB949" s="1"/>
      <c r="AC949" s="1"/>
      <c r="AD949" s="1"/>
      <c r="AE949" s="1"/>
      <c r="AF949" s="1"/>
      <c r="AG949" s="1"/>
      <c r="AH949" s="1"/>
      <c r="AI949" s="1"/>
      <c r="AJ949" s="1"/>
      <c r="AK949" s="1"/>
    </row>
    <row r="950" spans="1:37" ht="14.25" customHeight="1">
      <c r="A950" s="1"/>
      <c r="B950" s="1"/>
      <c r="C950" s="1"/>
      <c r="D950" s="1"/>
      <c r="E950" s="1"/>
      <c r="F950" s="1"/>
      <c r="G950" s="1"/>
      <c r="H950" s="1"/>
      <c r="I950" s="1"/>
      <c r="J950" s="1"/>
      <c r="K950" s="1"/>
      <c r="L950" s="1"/>
      <c r="M950" s="1"/>
      <c r="N950" s="1"/>
      <c r="O950" s="1"/>
      <c r="P950" s="229"/>
      <c r="Q950" s="1"/>
      <c r="R950" s="1"/>
      <c r="S950" s="1"/>
      <c r="T950" s="1"/>
      <c r="U950" s="1"/>
      <c r="V950" s="1"/>
      <c r="W950" s="1"/>
      <c r="X950" s="1"/>
      <c r="Y950" s="1"/>
      <c r="Z950" s="1"/>
      <c r="AA950" s="1"/>
      <c r="AB950" s="1"/>
      <c r="AC950" s="1"/>
      <c r="AD950" s="1"/>
      <c r="AE950" s="1"/>
      <c r="AF950" s="1"/>
      <c r="AG950" s="1"/>
      <c r="AH950" s="1"/>
      <c r="AI950" s="1"/>
      <c r="AJ950" s="1"/>
      <c r="AK950" s="1"/>
    </row>
    <row r="951" spans="1:37" ht="14.25" customHeight="1">
      <c r="A951" s="1"/>
      <c r="B951" s="1"/>
      <c r="C951" s="1"/>
      <c r="D951" s="1"/>
      <c r="E951" s="1"/>
      <c r="F951" s="1"/>
      <c r="G951" s="1"/>
      <c r="H951" s="1"/>
      <c r="I951" s="1"/>
      <c r="J951" s="1"/>
      <c r="K951" s="1"/>
      <c r="L951" s="1"/>
      <c r="M951" s="1"/>
      <c r="N951" s="1"/>
      <c r="O951" s="1"/>
      <c r="P951" s="229"/>
      <c r="Q951" s="1"/>
      <c r="R951" s="1"/>
      <c r="S951" s="1"/>
      <c r="T951" s="1"/>
      <c r="U951" s="1"/>
      <c r="V951" s="1"/>
      <c r="W951" s="1"/>
      <c r="X951" s="1"/>
      <c r="Y951" s="1"/>
      <c r="Z951" s="1"/>
      <c r="AA951" s="1"/>
      <c r="AB951" s="1"/>
      <c r="AC951" s="1"/>
      <c r="AD951" s="1"/>
      <c r="AE951" s="1"/>
      <c r="AF951" s="1"/>
      <c r="AG951" s="1"/>
      <c r="AH951" s="1"/>
      <c r="AI951" s="1"/>
      <c r="AJ951" s="1"/>
      <c r="AK951" s="1"/>
    </row>
    <row r="952" spans="1:37" ht="14.25" customHeight="1">
      <c r="A952" s="1"/>
      <c r="B952" s="1"/>
      <c r="C952" s="1"/>
      <c r="D952" s="1"/>
      <c r="E952" s="1"/>
      <c r="F952" s="1"/>
      <c r="G952" s="1"/>
      <c r="H952" s="1"/>
      <c r="I952" s="1"/>
      <c r="J952" s="1"/>
      <c r="K952" s="1"/>
      <c r="L952" s="1"/>
      <c r="M952" s="1"/>
      <c r="N952" s="1"/>
      <c r="O952" s="1"/>
      <c r="P952" s="229"/>
      <c r="Q952" s="1"/>
      <c r="R952" s="1"/>
      <c r="S952" s="1"/>
      <c r="T952" s="1"/>
      <c r="U952" s="1"/>
      <c r="V952" s="1"/>
      <c r="W952" s="1"/>
      <c r="X952" s="1"/>
      <c r="Y952" s="1"/>
      <c r="Z952" s="1"/>
      <c r="AA952" s="1"/>
      <c r="AB952" s="1"/>
      <c r="AC952" s="1"/>
      <c r="AD952" s="1"/>
      <c r="AE952" s="1"/>
      <c r="AF952" s="1"/>
      <c r="AG952" s="1"/>
      <c r="AH952" s="1"/>
      <c r="AI952" s="1"/>
      <c r="AJ952" s="1"/>
      <c r="AK952" s="1"/>
    </row>
    <row r="953" spans="1:37" ht="14.25" customHeight="1">
      <c r="A953" s="1"/>
      <c r="B953" s="1"/>
      <c r="C953" s="1"/>
      <c r="D953" s="1"/>
      <c r="E953" s="1"/>
      <c r="F953" s="1"/>
      <c r="G953" s="1"/>
      <c r="H953" s="1"/>
      <c r="I953" s="1"/>
      <c r="J953" s="1"/>
      <c r="K953" s="1"/>
      <c r="L953" s="1"/>
      <c r="M953" s="1"/>
      <c r="N953" s="1"/>
      <c r="O953" s="1"/>
      <c r="P953" s="229"/>
      <c r="Q953" s="1"/>
      <c r="R953" s="1"/>
      <c r="S953" s="1"/>
      <c r="T953" s="1"/>
      <c r="U953" s="1"/>
      <c r="V953" s="1"/>
      <c r="W953" s="1"/>
      <c r="X953" s="1"/>
      <c r="Y953" s="1"/>
      <c r="Z953" s="1"/>
      <c r="AA953" s="1"/>
      <c r="AB953" s="1"/>
      <c r="AC953" s="1"/>
      <c r="AD953" s="1"/>
      <c r="AE953" s="1"/>
      <c r="AF953" s="1"/>
      <c r="AG953" s="1"/>
      <c r="AH953" s="1"/>
      <c r="AI953" s="1"/>
      <c r="AJ953" s="1"/>
      <c r="AK953" s="1"/>
    </row>
    <row r="954" spans="1:37" ht="14.25" customHeight="1">
      <c r="A954" s="1"/>
      <c r="B954" s="1"/>
      <c r="C954" s="1"/>
      <c r="D954" s="1"/>
      <c r="E954" s="1"/>
      <c r="F954" s="1"/>
      <c r="G954" s="1"/>
      <c r="H954" s="1"/>
      <c r="I954" s="1"/>
      <c r="J954" s="1"/>
      <c r="K954" s="1"/>
      <c r="L954" s="1"/>
      <c r="M954" s="1"/>
      <c r="N954" s="1"/>
      <c r="O954" s="1"/>
      <c r="P954" s="229"/>
      <c r="Q954" s="1"/>
      <c r="R954" s="1"/>
      <c r="S954" s="1"/>
      <c r="T954" s="1"/>
      <c r="U954" s="1"/>
      <c r="V954" s="1"/>
      <c r="W954" s="1"/>
      <c r="X954" s="1"/>
      <c r="Y954" s="1"/>
      <c r="Z954" s="1"/>
      <c r="AA954" s="1"/>
      <c r="AB954" s="1"/>
      <c r="AC954" s="1"/>
      <c r="AD954" s="1"/>
      <c r="AE954" s="1"/>
      <c r="AF954" s="1"/>
      <c r="AG954" s="1"/>
      <c r="AH954" s="1"/>
      <c r="AI954" s="1"/>
      <c r="AJ954" s="1"/>
      <c r="AK954" s="1"/>
    </row>
    <row r="955" spans="1:37" ht="14.25" customHeight="1">
      <c r="A955" s="1"/>
      <c r="B955" s="1"/>
      <c r="C955" s="1"/>
      <c r="D955" s="1"/>
      <c r="E955" s="1"/>
      <c r="F955" s="1"/>
      <c r="G955" s="1"/>
      <c r="H955" s="1"/>
      <c r="I955" s="1"/>
      <c r="J955" s="1"/>
      <c r="K955" s="1"/>
      <c r="L955" s="1"/>
      <c r="M955" s="1"/>
      <c r="N955" s="1"/>
      <c r="O955" s="1"/>
      <c r="P955" s="229"/>
      <c r="Q955" s="1"/>
      <c r="R955" s="1"/>
      <c r="S955" s="1"/>
      <c r="T955" s="1"/>
      <c r="U955" s="1"/>
      <c r="V955" s="1"/>
      <c r="W955" s="1"/>
      <c r="X955" s="1"/>
      <c r="Y955" s="1"/>
      <c r="Z955" s="1"/>
      <c r="AA955" s="1"/>
      <c r="AB955" s="1"/>
      <c r="AC955" s="1"/>
      <c r="AD955" s="1"/>
      <c r="AE955" s="1"/>
      <c r="AF955" s="1"/>
      <c r="AG955" s="1"/>
      <c r="AH955" s="1"/>
      <c r="AI955" s="1"/>
      <c r="AJ955" s="1"/>
      <c r="AK955" s="1"/>
    </row>
    <row r="956" spans="1:37" ht="14.25" customHeight="1">
      <c r="A956" s="1"/>
      <c r="B956" s="1"/>
      <c r="C956" s="1"/>
      <c r="D956" s="1"/>
      <c r="E956" s="1"/>
      <c r="F956" s="1"/>
      <c r="G956" s="1"/>
      <c r="H956" s="1"/>
      <c r="I956" s="1"/>
      <c r="J956" s="1"/>
      <c r="K956" s="1"/>
      <c r="L956" s="1"/>
      <c r="M956" s="1"/>
      <c r="N956" s="1"/>
      <c r="O956" s="1"/>
      <c r="P956" s="229"/>
      <c r="Q956" s="1"/>
      <c r="R956" s="1"/>
      <c r="S956" s="1"/>
      <c r="T956" s="1"/>
      <c r="U956" s="1"/>
      <c r="V956" s="1"/>
      <c r="W956" s="1"/>
      <c r="X956" s="1"/>
      <c r="Y956" s="1"/>
      <c r="Z956" s="1"/>
      <c r="AA956" s="1"/>
      <c r="AB956" s="1"/>
      <c r="AC956" s="1"/>
      <c r="AD956" s="1"/>
      <c r="AE956" s="1"/>
      <c r="AF956" s="1"/>
      <c r="AG956" s="1"/>
      <c r="AH956" s="1"/>
      <c r="AI956" s="1"/>
      <c r="AJ956" s="1"/>
      <c r="AK956" s="1"/>
    </row>
    <row r="957" spans="1:37" ht="14.25" customHeight="1">
      <c r="A957" s="1"/>
      <c r="B957" s="1"/>
      <c r="C957" s="1"/>
      <c r="D957" s="1"/>
      <c r="E957" s="1"/>
      <c r="F957" s="1"/>
      <c r="G957" s="1"/>
      <c r="H957" s="1"/>
      <c r="I957" s="1"/>
      <c r="J957" s="1"/>
      <c r="K957" s="1"/>
      <c r="L957" s="1"/>
      <c r="M957" s="1"/>
      <c r="N957" s="1"/>
      <c r="O957" s="1"/>
      <c r="P957" s="229"/>
      <c r="Q957" s="1"/>
      <c r="R957" s="1"/>
      <c r="S957" s="1"/>
      <c r="T957" s="1"/>
      <c r="U957" s="1"/>
      <c r="V957" s="1"/>
      <c r="W957" s="1"/>
      <c r="X957" s="1"/>
      <c r="Y957" s="1"/>
      <c r="Z957" s="1"/>
      <c r="AA957" s="1"/>
      <c r="AB957" s="1"/>
      <c r="AC957" s="1"/>
      <c r="AD957" s="1"/>
      <c r="AE957" s="1"/>
      <c r="AF957" s="1"/>
      <c r="AG957" s="1"/>
      <c r="AH957" s="1"/>
      <c r="AI957" s="1"/>
      <c r="AJ957" s="1"/>
      <c r="AK957" s="1"/>
    </row>
    <row r="958" spans="1:37" ht="14.25" customHeight="1">
      <c r="A958" s="1"/>
      <c r="B958" s="1"/>
      <c r="C958" s="1"/>
      <c r="D958" s="1"/>
      <c r="E958" s="1"/>
      <c r="F958" s="1"/>
      <c r="G958" s="1"/>
      <c r="H958" s="1"/>
      <c r="I958" s="1"/>
      <c r="J958" s="1"/>
      <c r="K958" s="1"/>
      <c r="L958" s="1"/>
      <c r="M958" s="1"/>
      <c r="N958" s="1"/>
      <c r="O958" s="1"/>
      <c r="P958" s="229"/>
      <c r="Q958" s="1"/>
      <c r="R958" s="1"/>
      <c r="S958" s="1"/>
      <c r="T958" s="1"/>
      <c r="U958" s="1"/>
      <c r="V958" s="1"/>
      <c r="W958" s="1"/>
      <c r="X958" s="1"/>
      <c r="Y958" s="1"/>
      <c r="Z958" s="1"/>
      <c r="AA958" s="1"/>
      <c r="AB958" s="1"/>
      <c r="AC958" s="1"/>
      <c r="AD958" s="1"/>
      <c r="AE958" s="1"/>
      <c r="AF958" s="1"/>
      <c r="AG958" s="1"/>
      <c r="AH958" s="1"/>
      <c r="AI958" s="1"/>
      <c r="AJ958" s="1"/>
      <c r="AK958" s="1"/>
    </row>
    <row r="959" spans="1:37" ht="14.25" customHeight="1">
      <c r="A959" s="1"/>
      <c r="B959" s="1"/>
      <c r="C959" s="1"/>
      <c r="D959" s="1"/>
      <c r="E959" s="1"/>
      <c r="F959" s="1"/>
      <c r="G959" s="1"/>
      <c r="H959" s="1"/>
      <c r="I959" s="1"/>
      <c r="J959" s="1"/>
      <c r="K959" s="1"/>
      <c r="L959" s="1"/>
      <c r="M959" s="1"/>
      <c r="N959" s="1"/>
      <c r="O959" s="1"/>
      <c r="P959" s="229"/>
      <c r="Q959" s="1"/>
      <c r="R959" s="1"/>
      <c r="S959" s="1"/>
      <c r="T959" s="1"/>
      <c r="U959" s="1"/>
      <c r="V959" s="1"/>
      <c r="W959" s="1"/>
      <c r="X959" s="1"/>
      <c r="Y959" s="1"/>
      <c r="Z959" s="1"/>
      <c r="AA959" s="1"/>
      <c r="AB959" s="1"/>
      <c r="AC959" s="1"/>
      <c r="AD959" s="1"/>
      <c r="AE959" s="1"/>
      <c r="AF959" s="1"/>
      <c r="AG959" s="1"/>
      <c r="AH959" s="1"/>
      <c r="AI959" s="1"/>
      <c r="AJ959" s="1"/>
      <c r="AK959" s="1"/>
    </row>
    <row r="960" spans="1:37" ht="14.25" customHeight="1">
      <c r="A960" s="1"/>
      <c r="B960" s="1"/>
      <c r="C960" s="1"/>
      <c r="D960" s="1"/>
      <c r="E960" s="1"/>
      <c r="F960" s="1"/>
      <c r="G960" s="1"/>
      <c r="H960" s="1"/>
      <c r="I960" s="1"/>
      <c r="J960" s="1"/>
      <c r="K960" s="1"/>
      <c r="L960" s="1"/>
      <c r="M960" s="1"/>
      <c r="N960" s="1"/>
      <c r="O960" s="1"/>
      <c r="P960" s="229"/>
      <c r="Q960" s="1"/>
      <c r="R960" s="1"/>
      <c r="S960" s="1"/>
      <c r="T960" s="1"/>
      <c r="U960" s="1"/>
      <c r="V960" s="1"/>
      <c r="W960" s="1"/>
      <c r="X960" s="1"/>
      <c r="Y960" s="1"/>
      <c r="Z960" s="1"/>
      <c r="AA960" s="1"/>
      <c r="AB960" s="1"/>
      <c r="AC960" s="1"/>
      <c r="AD960" s="1"/>
      <c r="AE960" s="1"/>
      <c r="AF960" s="1"/>
      <c r="AG960" s="1"/>
      <c r="AH960" s="1"/>
      <c r="AI960" s="1"/>
      <c r="AJ960" s="1"/>
      <c r="AK960" s="1"/>
    </row>
    <row r="961" spans="1:37" ht="14.25" customHeight="1">
      <c r="A961" s="1"/>
      <c r="B961" s="1"/>
      <c r="C961" s="1"/>
      <c r="D961" s="1"/>
      <c r="E961" s="1"/>
      <c r="F961" s="1"/>
      <c r="G961" s="1"/>
      <c r="H961" s="1"/>
      <c r="I961" s="1"/>
      <c r="J961" s="1"/>
      <c r="K961" s="1"/>
      <c r="L961" s="1"/>
      <c r="M961" s="1"/>
      <c r="N961" s="1"/>
      <c r="O961" s="1"/>
      <c r="P961" s="229"/>
      <c r="Q961" s="1"/>
      <c r="R961" s="1"/>
      <c r="S961" s="1"/>
      <c r="T961" s="1"/>
      <c r="U961" s="1"/>
      <c r="V961" s="1"/>
      <c r="W961" s="1"/>
      <c r="X961" s="1"/>
      <c r="Y961" s="1"/>
      <c r="Z961" s="1"/>
      <c r="AA961" s="1"/>
      <c r="AB961" s="1"/>
      <c r="AC961" s="1"/>
      <c r="AD961" s="1"/>
      <c r="AE961" s="1"/>
      <c r="AF961" s="1"/>
      <c r="AG961" s="1"/>
      <c r="AH961" s="1"/>
      <c r="AI961" s="1"/>
      <c r="AJ961" s="1"/>
      <c r="AK961" s="1"/>
    </row>
    <row r="962" spans="1:37" ht="14.25" customHeight="1">
      <c r="A962" s="1"/>
      <c r="B962" s="1"/>
      <c r="C962" s="1"/>
      <c r="D962" s="1"/>
      <c r="E962" s="1"/>
      <c r="F962" s="1"/>
      <c r="G962" s="1"/>
      <c r="H962" s="1"/>
      <c r="I962" s="1"/>
      <c r="J962" s="1"/>
      <c r="K962" s="1"/>
      <c r="L962" s="1"/>
      <c r="M962" s="1"/>
      <c r="N962" s="1"/>
      <c r="O962" s="1"/>
      <c r="P962" s="229"/>
      <c r="Q962" s="1"/>
      <c r="R962" s="1"/>
      <c r="S962" s="1"/>
      <c r="T962" s="1"/>
      <c r="U962" s="1"/>
      <c r="V962" s="1"/>
      <c r="W962" s="1"/>
      <c r="X962" s="1"/>
      <c r="Y962" s="1"/>
      <c r="Z962" s="1"/>
      <c r="AA962" s="1"/>
      <c r="AB962" s="1"/>
      <c r="AC962" s="1"/>
      <c r="AD962" s="1"/>
      <c r="AE962" s="1"/>
      <c r="AF962" s="1"/>
      <c r="AG962" s="1"/>
      <c r="AH962" s="1"/>
      <c r="AI962" s="1"/>
      <c r="AJ962" s="1"/>
      <c r="AK962" s="1"/>
    </row>
    <row r="963" spans="1:37" ht="14.25" customHeight="1">
      <c r="A963" s="1"/>
      <c r="B963" s="1"/>
      <c r="C963" s="1"/>
      <c r="D963" s="1"/>
      <c r="E963" s="1"/>
      <c r="F963" s="1"/>
      <c r="G963" s="1"/>
      <c r="H963" s="1"/>
      <c r="I963" s="1"/>
      <c r="J963" s="1"/>
      <c r="K963" s="1"/>
      <c r="L963" s="1"/>
      <c r="M963" s="1"/>
      <c r="N963" s="1"/>
      <c r="O963" s="1"/>
      <c r="P963" s="229"/>
      <c r="Q963" s="1"/>
      <c r="R963" s="1"/>
      <c r="S963" s="1"/>
      <c r="T963" s="1"/>
      <c r="U963" s="1"/>
      <c r="V963" s="1"/>
      <c r="W963" s="1"/>
      <c r="X963" s="1"/>
      <c r="Y963" s="1"/>
      <c r="Z963" s="1"/>
      <c r="AA963" s="1"/>
      <c r="AB963" s="1"/>
      <c r="AC963" s="1"/>
      <c r="AD963" s="1"/>
      <c r="AE963" s="1"/>
      <c r="AF963" s="1"/>
      <c r="AG963" s="1"/>
      <c r="AH963" s="1"/>
      <c r="AI963" s="1"/>
      <c r="AJ963" s="1"/>
      <c r="AK963" s="1"/>
    </row>
    <row r="964" spans="1:37" ht="14.25" customHeight="1">
      <c r="A964" s="1"/>
      <c r="B964" s="1"/>
      <c r="C964" s="1"/>
      <c r="D964" s="1"/>
      <c r="E964" s="1"/>
      <c r="F964" s="1"/>
      <c r="G964" s="1"/>
      <c r="H964" s="1"/>
      <c r="I964" s="1"/>
      <c r="J964" s="1"/>
      <c r="K964" s="1"/>
      <c r="L964" s="1"/>
      <c r="M964" s="1"/>
      <c r="N964" s="1"/>
      <c r="O964" s="1"/>
      <c r="P964" s="229"/>
      <c r="Q964" s="1"/>
      <c r="R964" s="1"/>
      <c r="S964" s="1"/>
      <c r="T964" s="1"/>
      <c r="U964" s="1"/>
      <c r="V964" s="1"/>
      <c r="W964" s="1"/>
      <c r="X964" s="1"/>
      <c r="Y964" s="1"/>
      <c r="Z964" s="1"/>
      <c r="AA964" s="1"/>
      <c r="AB964" s="1"/>
      <c r="AC964" s="1"/>
      <c r="AD964" s="1"/>
      <c r="AE964" s="1"/>
      <c r="AF964" s="1"/>
      <c r="AG964" s="1"/>
      <c r="AH964" s="1"/>
      <c r="AI964" s="1"/>
      <c r="AJ964" s="1"/>
      <c r="AK964" s="1"/>
    </row>
    <row r="965" spans="1:37" ht="14.25" customHeight="1">
      <c r="A965" s="1"/>
      <c r="B965" s="1"/>
      <c r="C965" s="1"/>
      <c r="D965" s="1"/>
      <c r="E965" s="1"/>
      <c r="F965" s="1"/>
      <c r="G965" s="1"/>
      <c r="H965" s="1"/>
      <c r="I965" s="1"/>
      <c r="J965" s="1"/>
      <c r="K965" s="1"/>
      <c r="L965" s="1"/>
      <c r="M965" s="1"/>
      <c r="N965" s="1"/>
      <c r="O965" s="1"/>
      <c r="P965" s="229"/>
      <c r="Q965" s="1"/>
      <c r="R965" s="1"/>
      <c r="S965" s="1"/>
      <c r="T965" s="1"/>
      <c r="U965" s="1"/>
      <c r="V965" s="1"/>
      <c r="W965" s="1"/>
      <c r="X965" s="1"/>
      <c r="Y965" s="1"/>
      <c r="Z965" s="1"/>
      <c r="AA965" s="1"/>
      <c r="AB965" s="1"/>
      <c r="AC965" s="1"/>
      <c r="AD965" s="1"/>
      <c r="AE965" s="1"/>
      <c r="AF965" s="1"/>
      <c r="AG965" s="1"/>
      <c r="AH965" s="1"/>
      <c r="AI965" s="1"/>
      <c r="AJ965" s="1"/>
      <c r="AK965" s="1"/>
    </row>
    <row r="966" spans="1:37" ht="14.25" customHeight="1">
      <c r="A966" s="1"/>
      <c r="B966" s="1"/>
      <c r="C966" s="1"/>
      <c r="D966" s="1"/>
      <c r="E966" s="1"/>
      <c r="F966" s="1"/>
      <c r="G966" s="1"/>
      <c r="H966" s="1"/>
      <c r="I966" s="1"/>
      <c r="J966" s="1"/>
      <c r="K966" s="1"/>
      <c r="L966" s="1"/>
      <c r="M966" s="1"/>
      <c r="N966" s="1"/>
      <c r="O966" s="1"/>
      <c r="P966" s="229"/>
      <c r="Q966" s="1"/>
      <c r="R966" s="1"/>
      <c r="S966" s="1"/>
      <c r="T966" s="1"/>
      <c r="U966" s="1"/>
      <c r="V966" s="1"/>
      <c r="W966" s="1"/>
      <c r="X966" s="1"/>
      <c r="Y966" s="1"/>
      <c r="Z966" s="1"/>
      <c r="AA966" s="1"/>
      <c r="AB966" s="1"/>
      <c r="AC966" s="1"/>
      <c r="AD966" s="1"/>
      <c r="AE966" s="1"/>
      <c r="AF966" s="1"/>
      <c r="AG966" s="1"/>
      <c r="AH966" s="1"/>
      <c r="AI966" s="1"/>
      <c r="AJ966" s="1"/>
      <c r="AK966" s="1"/>
    </row>
    <row r="967" spans="1:37" ht="14.25" customHeight="1">
      <c r="A967" s="1"/>
      <c r="B967" s="1"/>
      <c r="C967" s="1"/>
      <c r="D967" s="1"/>
      <c r="E967" s="1"/>
      <c r="F967" s="1"/>
      <c r="G967" s="1"/>
      <c r="H967" s="1"/>
      <c r="I967" s="1"/>
      <c r="J967" s="1"/>
      <c r="K967" s="1"/>
      <c r="L967" s="1"/>
      <c r="M967" s="1"/>
      <c r="N967" s="1"/>
      <c r="O967" s="1"/>
      <c r="P967" s="229"/>
      <c r="Q967" s="1"/>
      <c r="R967" s="1"/>
      <c r="S967" s="1"/>
      <c r="T967" s="1"/>
      <c r="U967" s="1"/>
      <c r="V967" s="1"/>
      <c r="W967" s="1"/>
      <c r="X967" s="1"/>
      <c r="Y967" s="1"/>
      <c r="Z967" s="1"/>
      <c r="AA967" s="1"/>
      <c r="AB967" s="1"/>
      <c r="AC967" s="1"/>
      <c r="AD967" s="1"/>
      <c r="AE967" s="1"/>
      <c r="AF967" s="1"/>
      <c r="AG967" s="1"/>
      <c r="AH967" s="1"/>
      <c r="AI967" s="1"/>
      <c r="AJ967" s="1"/>
      <c r="AK967" s="1"/>
    </row>
    <row r="968" spans="1:37" ht="14.25" customHeight="1">
      <c r="A968" s="1"/>
      <c r="B968" s="1"/>
      <c r="C968" s="1"/>
      <c r="D968" s="1"/>
      <c r="E968" s="1"/>
      <c r="F968" s="1"/>
      <c r="G968" s="1"/>
      <c r="H968" s="1"/>
      <c r="I968" s="1"/>
      <c r="J968" s="1"/>
      <c r="K968" s="1"/>
      <c r="L968" s="1"/>
      <c r="M968" s="1"/>
      <c r="N968" s="1"/>
      <c r="O968" s="1"/>
      <c r="P968" s="229"/>
      <c r="Q968" s="1"/>
      <c r="R968" s="1"/>
      <c r="S968" s="1"/>
      <c r="T968" s="1"/>
      <c r="U968" s="1"/>
      <c r="V968" s="1"/>
      <c r="W968" s="1"/>
      <c r="X968" s="1"/>
      <c r="Y968" s="1"/>
      <c r="Z968" s="1"/>
      <c r="AA968" s="1"/>
      <c r="AB968" s="1"/>
      <c r="AC968" s="1"/>
      <c r="AD968" s="1"/>
      <c r="AE968" s="1"/>
      <c r="AF968" s="1"/>
      <c r="AG968" s="1"/>
      <c r="AH968" s="1"/>
      <c r="AI968" s="1"/>
      <c r="AJ968" s="1"/>
      <c r="AK968" s="1"/>
    </row>
    <row r="969" spans="1:37" ht="14.25" customHeight="1">
      <c r="A969" s="1"/>
      <c r="B969" s="1"/>
      <c r="C969" s="1"/>
      <c r="D969" s="1"/>
      <c r="E969" s="1"/>
      <c r="F969" s="1"/>
      <c r="G969" s="1"/>
      <c r="H969" s="1"/>
      <c r="I969" s="1"/>
      <c r="J969" s="1"/>
      <c r="K969" s="1"/>
      <c r="L969" s="1"/>
      <c r="M969" s="1"/>
      <c r="N969" s="1"/>
      <c r="O969" s="1"/>
      <c r="P969" s="229"/>
      <c r="Q969" s="1"/>
      <c r="R969" s="1"/>
      <c r="S969" s="1"/>
      <c r="T969" s="1"/>
      <c r="U969" s="1"/>
      <c r="V969" s="1"/>
      <c r="W969" s="1"/>
      <c r="X969" s="1"/>
      <c r="Y969" s="1"/>
      <c r="Z969" s="1"/>
      <c r="AA969" s="1"/>
      <c r="AB969" s="1"/>
      <c r="AC969" s="1"/>
      <c r="AD969" s="1"/>
      <c r="AE969" s="1"/>
      <c r="AF969" s="1"/>
      <c r="AG969" s="1"/>
      <c r="AH969" s="1"/>
      <c r="AI969" s="1"/>
      <c r="AJ969" s="1"/>
      <c r="AK969" s="1"/>
    </row>
    <row r="970" spans="1:37" ht="14.25" customHeight="1">
      <c r="A970" s="1"/>
      <c r="B970" s="1"/>
      <c r="C970" s="1"/>
      <c r="D970" s="1"/>
      <c r="E970" s="1"/>
      <c r="F970" s="1"/>
      <c r="G970" s="1"/>
      <c r="H970" s="1"/>
      <c r="I970" s="1"/>
      <c r="J970" s="1"/>
      <c r="K970" s="1"/>
      <c r="L970" s="1"/>
      <c r="M970" s="1"/>
      <c r="N970" s="1"/>
      <c r="O970" s="1"/>
      <c r="P970" s="229"/>
      <c r="Q970" s="1"/>
      <c r="R970" s="1"/>
      <c r="S970" s="1"/>
      <c r="T970" s="1"/>
      <c r="U970" s="1"/>
      <c r="V970" s="1"/>
      <c r="W970" s="1"/>
      <c r="X970" s="1"/>
      <c r="Y970" s="1"/>
      <c r="Z970" s="1"/>
      <c r="AA970" s="1"/>
      <c r="AB970" s="1"/>
      <c r="AC970" s="1"/>
      <c r="AD970" s="1"/>
      <c r="AE970" s="1"/>
      <c r="AF970" s="1"/>
      <c r="AG970" s="1"/>
      <c r="AH970" s="1"/>
      <c r="AI970" s="1"/>
      <c r="AJ970" s="1"/>
      <c r="AK970" s="1"/>
    </row>
    <row r="971" spans="1:37" ht="14.25" customHeight="1">
      <c r="A971" s="1"/>
      <c r="B971" s="1"/>
      <c r="C971" s="1"/>
      <c r="D971" s="1"/>
      <c r="E971" s="1"/>
      <c r="F971" s="1"/>
      <c r="G971" s="1"/>
      <c r="H971" s="1"/>
      <c r="I971" s="1"/>
      <c r="J971" s="1"/>
      <c r="K971" s="1"/>
      <c r="L971" s="1"/>
      <c r="M971" s="1"/>
      <c r="N971" s="1"/>
      <c r="O971" s="1"/>
      <c r="P971" s="229"/>
      <c r="Q971" s="1"/>
      <c r="R971" s="1"/>
      <c r="S971" s="1"/>
      <c r="T971" s="1"/>
      <c r="U971" s="1"/>
      <c r="V971" s="1"/>
      <c r="W971" s="1"/>
      <c r="X971" s="1"/>
      <c r="Y971" s="1"/>
      <c r="Z971" s="1"/>
      <c r="AA971" s="1"/>
      <c r="AB971" s="1"/>
      <c r="AC971" s="1"/>
      <c r="AD971" s="1"/>
      <c r="AE971" s="1"/>
      <c r="AF971" s="1"/>
      <c r="AG971" s="1"/>
      <c r="AH971" s="1"/>
      <c r="AI971" s="1"/>
      <c r="AJ971" s="1"/>
      <c r="AK971" s="1"/>
    </row>
    <row r="972" spans="1:37" ht="14.25" customHeight="1">
      <c r="A972" s="1"/>
      <c r="B972" s="1"/>
      <c r="C972" s="1"/>
      <c r="D972" s="1"/>
      <c r="E972" s="1"/>
      <c r="F972" s="1"/>
      <c r="G972" s="1"/>
      <c r="H972" s="1"/>
      <c r="I972" s="1"/>
      <c r="J972" s="1"/>
      <c r="K972" s="1"/>
      <c r="L972" s="1"/>
      <c r="M972" s="1"/>
      <c r="N972" s="1"/>
      <c r="O972" s="1"/>
      <c r="P972" s="229"/>
      <c r="Q972" s="1"/>
      <c r="R972" s="1"/>
      <c r="S972" s="1"/>
      <c r="T972" s="1"/>
      <c r="U972" s="1"/>
      <c r="V972" s="1"/>
      <c r="W972" s="1"/>
      <c r="X972" s="1"/>
      <c r="Y972" s="1"/>
      <c r="Z972" s="1"/>
      <c r="AA972" s="1"/>
      <c r="AB972" s="1"/>
      <c r="AC972" s="1"/>
      <c r="AD972" s="1"/>
      <c r="AE972" s="1"/>
      <c r="AF972" s="1"/>
      <c r="AG972" s="1"/>
      <c r="AH972" s="1"/>
      <c r="AI972" s="1"/>
      <c r="AJ972" s="1"/>
      <c r="AK972" s="1"/>
    </row>
    <row r="973" spans="1:37" ht="14.25" customHeight="1">
      <c r="A973" s="1"/>
      <c r="B973" s="1"/>
      <c r="C973" s="1"/>
      <c r="D973" s="1"/>
      <c r="E973" s="1"/>
      <c r="F973" s="1"/>
      <c r="G973" s="1"/>
      <c r="H973" s="1"/>
      <c r="I973" s="1"/>
      <c r="J973" s="1"/>
      <c r="K973" s="1"/>
      <c r="L973" s="1"/>
      <c r="M973" s="1"/>
      <c r="N973" s="1"/>
      <c r="O973" s="1"/>
      <c r="P973" s="229"/>
      <c r="Q973" s="1"/>
      <c r="R973" s="1"/>
      <c r="S973" s="1"/>
      <c r="T973" s="1"/>
      <c r="U973" s="1"/>
      <c r="V973" s="1"/>
      <c r="W973" s="1"/>
      <c r="X973" s="1"/>
      <c r="Y973" s="1"/>
      <c r="Z973" s="1"/>
      <c r="AA973" s="1"/>
      <c r="AB973" s="1"/>
      <c r="AC973" s="1"/>
      <c r="AD973" s="1"/>
      <c r="AE973" s="1"/>
      <c r="AF973" s="1"/>
      <c r="AG973" s="1"/>
      <c r="AH973" s="1"/>
      <c r="AI973" s="1"/>
      <c r="AJ973" s="1"/>
      <c r="AK973" s="1"/>
    </row>
    <row r="974" spans="1:37" ht="14.25" customHeight="1">
      <c r="A974" s="1"/>
      <c r="B974" s="1"/>
      <c r="C974" s="1"/>
      <c r="D974" s="1"/>
      <c r="E974" s="1"/>
      <c r="F974" s="1"/>
      <c r="G974" s="1"/>
      <c r="H974" s="1"/>
      <c r="I974" s="1"/>
      <c r="J974" s="1"/>
      <c r="K974" s="1"/>
      <c r="L974" s="1"/>
      <c r="M974" s="1"/>
      <c r="N974" s="1"/>
      <c r="O974" s="1"/>
      <c r="P974" s="229"/>
      <c r="Q974" s="1"/>
      <c r="R974" s="1"/>
      <c r="S974" s="1"/>
      <c r="T974" s="1"/>
      <c r="U974" s="1"/>
      <c r="V974" s="1"/>
      <c r="W974" s="1"/>
      <c r="X974" s="1"/>
      <c r="Y974" s="1"/>
      <c r="Z974" s="1"/>
      <c r="AA974" s="1"/>
      <c r="AB974" s="1"/>
      <c r="AC974" s="1"/>
      <c r="AD974" s="1"/>
      <c r="AE974" s="1"/>
      <c r="AF974" s="1"/>
      <c r="AG974" s="1"/>
      <c r="AH974" s="1"/>
      <c r="AI974" s="1"/>
      <c r="AJ974" s="1"/>
      <c r="AK974" s="1"/>
    </row>
    <row r="975" spans="1:37" ht="14.25" customHeight="1">
      <c r="A975" s="1"/>
      <c r="B975" s="1"/>
      <c r="C975" s="1"/>
      <c r="D975" s="1"/>
      <c r="E975" s="1"/>
      <c r="F975" s="1"/>
      <c r="G975" s="1"/>
      <c r="H975" s="1"/>
      <c r="I975" s="1"/>
      <c r="J975" s="1"/>
      <c r="K975" s="1"/>
      <c r="L975" s="1"/>
      <c r="M975" s="1"/>
      <c r="N975" s="1"/>
      <c r="O975" s="1"/>
      <c r="P975" s="229"/>
      <c r="Q975" s="1"/>
      <c r="R975" s="1"/>
      <c r="S975" s="1"/>
      <c r="T975" s="1"/>
      <c r="U975" s="1"/>
      <c r="V975" s="1"/>
      <c r="W975" s="1"/>
      <c r="X975" s="1"/>
      <c r="Y975" s="1"/>
      <c r="Z975" s="1"/>
      <c r="AA975" s="1"/>
      <c r="AB975" s="1"/>
      <c r="AC975" s="1"/>
      <c r="AD975" s="1"/>
      <c r="AE975" s="1"/>
      <c r="AF975" s="1"/>
      <c r="AG975" s="1"/>
      <c r="AH975" s="1"/>
      <c r="AI975" s="1"/>
      <c r="AJ975" s="1"/>
      <c r="AK975" s="1"/>
    </row>
    <row r="976" spans="1:37" ht="14.25" customHeight="1">
      <c r="A976" s="1"/>
      <c r="B976" s="1"/>
      <c r="C976" s="1"/>
      <c r="D976" s="1"/>
      <c r="E976" s="1"/>
      <c r="F976" s="1"/>
      <c r="G976" s="1"/>
      <c r="H976" s="1"/>
      <c r="I976" s="1"/>
      <c r="J976" s="1"/>
      <c r="K976" s="1"/>
      <c r="L976" s="1"/>
      <c r="M976" s="1"/>
      <c r="N976" s="1"/>
      <c r="O976" s="1"/>
      <c r="P976" s="229"/>
      <c r="Q976" s="1"/>
      <c r="R976" s="1"/>
      <c r="S976" s="1"/>
      <c r="T976" s="1"/>
      <c r="U976" s="1"/>
      <c r="V976" s="1"/>
      <c r="W976" s="1"/>
      <c r="X976" s="1"/>
      <c r="Y976" s="1"/>
      <c r="Z976" s="1"/>
      <c r="AA976" s="1"/>
      <c r="AB976" s="1"/>
      <c r="AC976" s="1"/>
      <c r="AD976" s="1"/>
      <c r="AE976" s="1"/>
      <c r="AF976" s="1"/>
      <c r="AG976" s="1"/>
      <c r="AH976" s="1"/>
      <c r="AI976" s="1"/>
      <c r="AJ976" s="1"/>
      <c r="AK976" s="1"/>
    </row>
    <row r="977" spans="1:37" ht="14.25" customHeight="1">
      <c r="A977" s="1"/>
      <c r="B977" s="1"/>
      <c r="C977" s="1"/>
      <c r="D977" s="1"/>
      <c r="E977" s="1"/>
      <c r="F977" s="1"/>
      <c r="G977" s="1"/>
      <c r="H977" s="1"/>
      <c r="I977" s="1"/>
      <c r="J977" s="1"/>
      <c r="K977" s="1"/>
      <c r="L977" s="1"/>
      <c r="M977" s="1"/>
      <c r="N977" s="1"/>
      <c r="O977" s="1"/>
      <c r="P977" s="229"/>
      <c r="Q977" s="1"/>
      <c r="R977" s="1"/>
      <c r="S977" s="1"/>
      <c r="T977" s="1"/>
      <c r="U977" s="1"/>
      <c r="V977" s="1"/>
      <c r="W977" s="1"/>
      <c r="X977" s="1"/>
      <c r="Y977" s="1"/>
      <c r="Z977" s="1"/>
      <c r="AA977" s="1"/>
      <c r="AB977" s="1"/>
      <c r="AC977" s="1"/>
      <c r="AD977" s="1"/>
      <c r="AE977" s="1"/>
      <c r="AF977" s="1"/>
      <c r="AG977" s="1"/>
      <c r="AH977" s="1"/>
      <c r="AI977" s="1"/>
      <c r="AJ977" s="1"/>
      <c r="AK977" s="1"/>
    </row>
    <row r="978" spans="1:37" ht="14.25" customHeight="1">
      <c r="A978" s="1"/>
      <c r="B978" s="1"/>
      <c r="C978" s="1"/>
      <c r="D978" s="1"/>
      <c r="E978" s="1"/>
      <c r="F978" s="1"/>
      <c r="G978" s="1"/>
      <c r="H978" s="1"/>
      <c r="I978" s="1"/>
      <c r="J978" s="1"/>
      <c r="K978" s="1"/>
      <c r="L978" s="1"/>
      <c r="M978" s="1"/>
      <c r="N978" s="1"/>
      <c r="O978" s="1"/>
      <c r="P978" s="229"/>
      <c r="Q978" s="1"/>
      <c r="R978" s="1"/>
      <c r="S978" s="1"/>
      <c r="T978" s="1"/>
      <c r="U978" s="1"/>
      <c r="V978" s="1"/>
      <c r="W978" s="1"/>
      <c r="X978" s="1"/>
      <c r="Y978" s="1"/>
      <c r="Z978" s="1"/>
      <c r="AA978" s="1"/>
      <c r="AB978" s="1"/>
      <c r="AC978" s="1"/>
      <c r="AD978" s="1"/>
      <c r="AE978" s="1"/>
      <c r="AF978" s="1"/>
      <c r="AG978" s="1"/>
      <c r="AH978" s="1"/>
      <c r="AI978" s="1"/>
      <c r="AJ978" s="1"/>
      <c r="AK978" s="1"/>
    </row>
    <row r="979" spans="1:37" ht="14.25" customHeight="1">
      <c r="A979" s="1"/>
      <c r="B979" s="1"/>
      <c r="C979" s="1"/>
      <c r="D979" s="1"/>
      <c r="E979" s="1"/>
      <c r="F979" s="1"/>
      <c r="G979" s="1"/>
      <c r="H979" s="1"/>
      <c r="I979" s="1"/>
      <c r="J979" s="1"/>
      <c r="K979" s="1"/>
      <c r="L979" s="1"/>
      <c r="M979" s="1"/>
      <c r="N979" s="1"/>
      <c r="O979" s="1"/>
      <c r="P979" s="229"/>
      <c r="Q979" s="1"/>
      <c r="R979" s="1"/>
      <c r="S979" s="1"/>
      <c r="T979" s="1"/>
      <c r="U979" s="1"/>
      <c r="V979" s="1"/>
      <c r="W979" s="1"/>
      <c r="X979" s="1"/>
      <c r="Y979" s="1"/>
      <c r="Z979" s="1"/>
      <c r="AA979" s="1"/>
      <c r="AB979" s="1"/>
      <c r="AC979" s="1"/>
      <c r="AD979" s="1"/>
      <c r="AE979" s="1"/>
      <c r="AF979" s="1"/>
      <c r="AG979" s="1"/>
      <c r="AH979" s="1"/>
      <c r="AI979" s="1"/>
      <c r="AJ979" s="1"/>
      <c r="AK979" s="1"/>
    </row>
    <row r="980" spans="1:37" ht="14.25" customHeight="1">
      <c r="A980" s="1"/>
      <c r="B980" s="1"/>
      <c r="C980" s="1"/>
      <c r="D980" s="1"/>
      <c r="E980" s="1"/>
      <c r="F980" s="1"/>
      <c r="G980" s="1"/>
      <c r="H980" s="1"/>
      <c r="I980" s="1"/>
      <c r="J980" s="1"/>
      <c r="K980" s="1"/>
      <c r="L980" s="1"/>
      <c r="M980" s="1"/>
      <c r="N980" s="1"/>
      <c r="O980" s="1"/>
      <c r="P980" s="229"/>
      <c r="Q980" s="1"/>
      <c r="R980" s="1"/>
      <c r="S980" s="1"/>
      <c r="T980" s="1"/>
      <c r="U980" s="1"/>
      <c r="V980" s="1"/>
      <c r="W980" s="1"/>
      <c r="X980" s="1"/>
      <c r="Y980" s="1"/>
      <c r="Z980" s="1"/>
      <c r="AA980" s="1"/>
      <c r="AB980" s="1"/>
      <c r="AC980" s="1"/>
      <c r="AD980" s="1"/>
      <c r="AE980" s="1"/>
      <c r="AF980" s="1"/>
      <c r="AG980" s="1"/>
      <c r="AH980" s="1"/>
      <c r="AI980" s="1"/>
      <c r="AJ980" s="1"/>
      <c r="AK980" s="1"/>
    </row>
    <row r="981" spans="1:37" ht="14.25" customHeight="1">
      <c r="A981" s="1"/>
      <c r="B981" s="1"/>
      <c r="C981" s="1"/>
      <c r="D981" s="1"/>
      <c r="E981" s="1"/>
      <c r="F981" s="1"/>
      <c r="G981" s="1"/>
      <c r="H981" s="1"/>
      <c r="I981" s="1"/>
      <c r="J981" s="1"/>
      <c r="K981" s="1"/>
      <c r="L981" s="1"/>
      <c r="M981" s="1"/>
      <c r="N981" s="1"/>
      <c r="O981" s="1"/>
      <c r="P981" s="229"/>
      <c r="Q981" s="1"/>
      <c r="R981" s="1"/>
      <c r="S981" s="1"/>
      <c r="T981" s="1"/>
      <c r="U981" s="1"/>
      <c r="V981" s="1"/>
      <c r="W981" s="1"/>
      <c r="X981" s="1"/>
      <c r="Y981" s="1"/>
      <c r="Z981" s="1"/>
      <c r="AA981" s="1"/>
      <c r="AB981" s="1"/>
      <c r="AC981" s="1"/>
      <c r="AD981" s="1"/>
      <c r="AE981" s="1"/>
      <c r="AF981" s="1"/>
      <c r="AG981" s="1"/>
      <c r="AH981" s="1"/>
      <c r="AI981" s="1"/>
      <c r="AJ981" s="1"/>
      <c r="AK981" s="1"/>
    </row>
    <row r="982" spans="1:37" ht="14.25" customHeight="1">
      <c r="A982" s="1"/>
      <c r="B982" s="1"/>
      <c r="C982" s="1"/>
      <c r="D982" s="1"/>
      <c r="E982" s="1"/>
      <c r="F982" s="1"/>
      <c r="G982" s="1"/>
      <c r="H982" s="1"/>
      <c r="I982" s="1"/>
      <c r="J982" s="1"/>
      <c r="K982" s="1"/>
      <c r="L982" s="1"/>
      <c r="M982" s="1"/>
      <c r="N982" s="1"/>
      <c r="O982" s="1"/>
      <c r="P982" s="229"/>
      <c r="Q982" s="1"/>
      <c r="R982" s="1"/>
      <c r="S982" s="1"/>
      <c r="T982" s="1"/>
      <c r="U982" s="1"/>
      <c r="V982" s="1"/>
      <c r="W982" s="1"/>
      <c r="X982" s="1"/>
      <c r="Y982" s="1"/>
      <c r="Z982" s="1"/>
      <c r="AA982" s="1"/>
      <c r="AB982" s="1"/>
      <c r="AC982" s="1"/>
      <c r="AD982" s="1"/>
      <c r="AE982" s="1"/>
      <c r="AF982" s="1"/>
      <c r="AG982" s="1"/>
      <c r="AH982" s="1"/>
      <c r="AI982" s="1"/>
      <c r="AJ982" s="1"/>
      <c r="AK982" s="1"/>
    </row>
    <row r="983" spans="1:37" ht="14.25" customHeight="1">
      <c r="A983" s="1"/>
      <c r="B983" s="1"/>
      <c r="C983" s="1"/>
      <c r="D983" s="1"/>
      <c r="E983" s="1"/>
      <c r="F983" s="1"/>
      <c r="G983" s="1"/>
      <c r="H983" s="1"/>
      <c r="I983" s="1"/>
      <c r="J983" s="1"/>
      <c r="K983" s="1"/>
      <c r="L983" s="1"/>
      <c r="M983" s="1"/>
      <c r="N983" s="1"/>
      <c r="O983" s="1"/>
      <c r="P983" s="229"/>
      <c r="Q983" s="1"/>
      <c r="R983" s="1"/>
      <c r="S983" s="1"/>
      <c r="T983" s="1"/>
      <c r="U983" s="1"/>
      <c r="V983" s="1"/>
      <c r="W983" s="1"/>
      <c r="X983" s="1"/>
      <c r="Y983" s="1"/>
      <c r="Z983" s="1"/>
      <c r="AA983" s="1"/>
      <c r="AB983" s="1"/>
      <c r="AC983" s="1"/>
      <c r="AD983" s="1"/>
      <c r="AE983" s="1"/>
      <c r="AF983" s="1"/>
      <c r="AG983" s="1"/>
      <c r="AH983" s="1"/>
      <c r="AI983" s="1"/>
      <c r="AJ983" s="1"/>
      <c r="AK983" s="1"/>
    </row>
    <row r="984" spans="1:37" ht="14.25" customHeight="1">
      <c r="A984" s="1"/>
      <c r="B984" s="1"/>
      <c r="C984" s="1"/>
      <c r="D984" s="1"/>
      <c r="E984" s="1"/>
      <c r="F984" s="1"/>
      <c r="G984" s="1"/>
      <c r="H984" s="1"/>
      <c r="I984" s="1"/>
      <c r="J984" s="1"/>
      <c r="K984" s="1"/>
      <c r="L984" s="1"/>
      <c r="M984" s="1"/>
      <c r="N984" s="1"/>
      <c r="O984" s="1"/>
      <c r="P984" s="229"/>
      <c r="Q984" s="1"/>
      <c r="R984" s="1"/>
      <c r="S984" s="1"/>
      <c r="T984" s="1"/>
      <c r="U984" s="1"/>
      <c r="V984" s="1"/>
      <c r="W984" s="1"/>
      <c r="X984" s="1"/>
      <c r="Y984" s="1"/>
      <c r="Z984" s="1"/>
      <c r="AA984" s="1"/>
      <c r="AB984" s="1"/>
      <c r="AC984" s="1"/>
      <c r="AD984" s="1"/>
      <c r="AE984" s="1"/>
      <c r="AF984" s="1"/>
      <c r="AG984" s="1"/>
      <c r="AH984" s="1"/>
      <c r="AI984" s="1"/>
      <c r="AJ984" s="1"/>
      <c r="AK984" s="1"/>
    </row>
    <row r="985" spans="1:37" ht="14.25" customHeight="1">
      <c r="A985" s="1"/>
      <c r="B985" s="1"/>
      <c r="C985" s="1"/>
      <c r="D985" s="1"/>
      <c r="E985" s="1"/>
      <c r="F985" s="1"/>
      <c r="G985" s="1"/>
      <c r="H985" s="1"/>
      <c r="I985" s="1"/>
      <c r="J985" s="1"/>
      <c r="K985" s="1"/>
      <c r="L985" s="1"/>
      <c r="M985" s="1"/>
      <c r="N985" s="1"/>
      <c r="O985" s="1"/>
      <c r="P985" s="229"/>
      <c r="Q985" s="1"/>
      <c r="R985" s="1"/>
      <c r="S985" s="1"/>
      <c r="T985" s="1"/>
      <c r="U985" s="1"/>
      <c r="V985" s="1"/>
      <c r="W985" s="1"/>
      <c r="X985" s="1"/>
      <c r="Y985" s="1"/>
      <c r="Z985" s="1"/>
      <c r="AA985" s="1"/>
      <c r="AB985" s="1"/>
      <c r="AC985" s="1"/>
      <c r="AD985" s="1"/>
      <c r="AE985" s="1"/>
      <c r="AF985" s="1"/>
      <c r="AG985" s="1"/>
      <c r="AH985" s="1"/>
      <c r="AI985" s="1"/>
      <c r="AJ985" s="1"/>
      <c r="AK985" s="1"/>
    </row>
    <row r="986" spans="1:37" ht="14.25" customHeight="1">
      <c r="A986" s="1"/>
      <c r="B986" s="1"/>
      <c r="C986" s="1"/>
      <c r="D986" s="1"/>
      <c r="E986" s="1"/>
      <c r="F986" s="1"/>
      <c r="G986" s="1"/>
      <c r="H986" s="1"/>
      <c r="I986" s="1"/>
      <c r="J986" s="1"/>
      <c r="K986" s="1"/>
      <c r="L986" s="1"/>
      <c r="M986" s="1"/>
      <c r="N986" s="1"/>
      <c r="O986" s="1"/>
      <c r="P986" s="229"/>
      <c r="Q986" s="1"/>
      <c r="R986" s="1"/>
      <c r="S986" s="1"/>
      <c r="T986" s="1"/>
      <c r="U986" s="1"/>
      <c r="V986" s="1"/>
      <c r="W986" s="1"/>
      <c r="X986" s="1"/>
      <c r="Y986" s="1"/>
      <c r="Z986" s="1"/>
      <c r="AA986" s="1"/>
      <c r="AB986" s="1"/>
      <c r="AC986" s="1"/>
      <c r="AD986" s="1"/>
      <c r="AE986" s="1"/>
      <c r="AF986" s="1"/>
      <c r="AG986" s="1"/>
      <c r="AH986" s="1"/>
      <c r="AI986" s="1"/>
      <c r="AJ986" s="1"/>
      <c r="AK986" s="1"/>
    </row>
    <row r="987" spans="1:37" ht="14.25" customHeight="1">
      <c r="A987" s="1"/>
      <c r="B987" s="1"/>
      <c r="C987" s="1"/>
      <c r="D987" s="1"/>
      <c r="E987" s="1"/>
      <c r="F987" s="1"/>
      <c r="G987" s="1"/>
      <c r="H987" s="1"/>
      <c r="I987" s="1"/>
      <c r="J987" s="1"/>
      <c r="K987" s="1"/>
      <c r="L987" s="1"/>
      <c r="M987" s="1"/>
      <c r="N987" s="1"/>
      <c r="O987" s="1"/>
      <c r="P987" s="229"/>
      <c r="Q987" s="1"/>
      <c r="R987" s="1"/>
      <c r="S987" s="1"/>
      <c r="T987" s="1"/>
      <c r="U987" s="1"/>
      <c r="V987" s="1"/>
      <c r="W987" s="1"/>
      <c r="X987" s="1"/>
      <c r="Y987" s="1"/>
      <c r="Z987" s="1"/>
      <c r="AA987" s="1"/>
      <c r="AB987" s="1"/>
      <c r="AC987" s="1"/>
      <c r="AD987" s="1"/>
      <c r="AE987" s="1"/>
      <c r="AF987" s="1"/>
      <c r="AG987" s="1"/>
      <c r="AH987" s="1"/>
      <c r="AI987" s="1"/>
      <c r="AJ987" s="1"/>
      <c r="AK987" s="1"/>
    </row>
    <row r="988" spans="1:37" ht="14.25" customHeight="1">
      <c r="A988" s="1"/>
      <c r="B988" s="1"/>
      <c r="C988" s="1"/>
      <c r="D988" s="1"/>
      <c r="E988" s="1"/>
      <c r="F988" s="1"/>
      <c r="G988" s="1"/>
      <c r="H988" s="1"/>
      <c r="I988" s="1"/>
      <c r="J988" s="1"/>
      <c r="K988" s="1"/>
      <c r="L988" s="1"/>
      <c r="M988" s="1"/>
      <c r="N988" s="1"/>
      <c r="O988" s="1"/>
      <c r="P988" s="229"/>
      <c r="Q988" s="1"/>
      <c r="R988" s="1"/>
      <c r="S988" s="1"/>
      <c r="T988" s="1"/>
      <c r="U988" s="1"/>
      <c r="V988" s="1"/>
      <c r="W988" s="1"/>
      <c r="X988" s="1"/>
      <c r="Y988" s="1"/>
      <c r="Z988" s="1"/>
      <c r="AA988" s="1"/>
      <c r="AB988" s="1"/>
      <c r="AC988" s="1"/>
      <c r="AD988" s="1"/>
      <c r="AE988" s="1"/>
      <c r="AF988" s="1"/>
      <c r="AG988" s="1"/>
      <c r="AH988" s="1"/>
      <c r="AI988" s="1"/>
      <c r="AJ988" s="1"/>
      <c r="AK988" s="1"/>
    </row>
    <row r="989" spans="1:37" ht="14.25" customHeight="1">
      <c r="A989" s="1"/>
      <c r="B989" s="1"/>
      <c r="C989" s="1"/>
      <c r="D989" s="1"/>
      <c r="E989" s="1"/>
      <c r="F989" s="1"/>
      <c r="G989" s="1"/>
      <c r="H989" s="1"/>
      <c r="I989" s="1"/>
      <c r="J989" s="1"/>
      <c r="K989" s="1"/>
      <c r="L989" s="1"/>
      <c r="M989" s="1"/>
      <c r="N989" s="1"/>
      <c r="O989" s="1"/>
      <c r="P989" s="229"/>
      <c r="Q989" s="1"/>
      <c r="R989" s="1"/>
      <c r="S989" s="1"/>
      <c r="T989" s="1"/>
      <c r="U989" s="1"/>
      <c r="V989" s="1"/>
      <c r="W989" s="1"/>
      <c r="X989" s="1"/>
      <c r="Y989" s="1"/>
      <c r="Z989" s="1"/>
      <c r="AA989" s="1"/>
      <c r="AB989" s="1"/>
      <c r="AC989" s="1"/>
      <c r="AD989" s="1"/>
      <c r="AE989" s="1"/>
      <c r="AF989" s="1"/>
      <c r="AG989" s="1"/>
      <c r="AH989" s="1"/>
      <c r="AI989" s="1"/>
      <c r="AJ989" s="1"/>
      <c r="AK989" s="1"/>
    </row>
    <row r="990" spans="1:37" ht="14.25" customHeight="1">
      <c r="A990" s="1"/>
      <c r="B990" s="1"/>
      <c r="C990" s="1"/>
      <c r="D990" s="1"/>
      <c r="E990" s="1"/>
      <c r="F990" s="1"/>
      <c r="G990" s="1"/>
      <c r="H990" s="1"/>
      <c r="I990" s="1"/>
      <c r="J990" s="1"/>
      <c r="K990" s="1"/>
      <c r="L990" s="1"/>
      <c r="M990" s="1"/>
      <c r="N990" s="1"/>
      <c r="O990" s="1"/>
      <c r="P990" s="229"/>
      <c r="Q990" s="1"/>
      <c r="R990" s="1"/>
      <c r="S990" s="1"/>
      <c r="T990" s="1"/>
      <c r="U990" s="1"/>
      <c r="V990" s="1"/>
      <c r="W990" s="1"/>
      <c r="X990" s="1"/>
      <c r="Y990" s="1"/>
      <c r="Z990" s="1"/>
      <c r="AA990" s="1"/>
      <c r="AB990" s="1"/>
      <c r="AC990" s="1"/>
      <c r="AD990" s="1"/>
      <c r="AE990" s="1"/>
      <c r="AF990" s="1"/>
      <c r="AG990" s="1"/>
      <c r="AH990" s="1"/>
      <c r="AI990" s="1"/>
      <c r="AJ990" s="1"/>
      <c r="AK990" s="1"/>
    </row>
    <row r="991" spans="1:37" ht="14.25" customHeight="1">
      <c r="A991" s="1"/>
      <c r="B991" s="1"/>
      <c r="C991" s="1"/>
      <c r="D991" s="1"/>
      <c r="E991" s="1"/>
      <c r="F991" s="1"/>
      <c r="G991" s="1"/>
      <c r="H991" s="1"/>
      <c r="I991" s="1"/>
      <c r="J991" s="1"/>
      <c r="K991" s="1"/>
      <c r="L991" s="1"/>
      <c r="M991" s="1"/>
      <c r="N991" s="1"/>
      <c r="O991" s="1"/>
      <c r="P991" s="229"/>
      <c r="Q991" s="1"/>
      <c r="R991" s="1"/>
      <c r="S991" s="1"/>
      <c r="T991" s="1"/>
      <c r="U991" s="1"/>
      <c r="V991" s="1"/>
      <c r="W991" s="1"/>
      <c r="X991" s="1"/>
      <c r="Y991" s="1"/>
      <c r="Z991" s="1"/>
      <c r="AA991" s="1"/>
      <c r="AB991" s="1"/>
      <c r="AC991" s="1"/>
      <c r="AD991" s="1"/>
      <c r="AE991" s="1"/>
      <c r="AF991" s="1"/>
      <c r="AG991" s="1"/>
      <c r="AH991" s="1"/>
      <c r="AI991" s="1"/>
      <c r="AJ991" s="1"/>
      <c r="AK991" s="1"/>
    </row>
    <row r="992" spans="1:37" ht="14.25" customHeight="1">
      <c r="A992" s="1"/>
      <c r="B992" s="1"/>
      <c r="C992" s="1"/>
      <c r="D992" s="1"/>
      <c r="E992" s="1"/>
      <c r="F992" s="1"/>
      <c r="G992" s="1"/>
      <c r="H992" s="1"/>
      <c r="I992" s="1"/>
      <c r="J992" s="1"/>
      <c r="K992" s="1"/>
      <c r="L992" s="1"/>
      <c r="M992" s="1"/>
      <c r="N992" s="1"/>
      <c r="O992" s="1"/>
      <c r="P992" s="229"/>
      <c r="Q992" s="1"/>
      <c r="R992" s="1"/>
      <c r="S992" s="1"/>
      <c r="T992" s="1"/>
      <c r="U992" s="1"/>
      <c r="V992" s="1"/>
      <c r="W992" s="1"/>
      <c r="X992" s="1"/>
      <c r="Y992" s="1"/>
      <c r="Z992" s="1"/>
      <c r="AA992" s="1"/>
      <c r="AB992" s="1"/>
      <c r="AC992" s="1"/>
      <c r="AD992" s="1"/>
      <c r="AE992" s="1"/>
      <c r="AF992" s="1"/>
      <c r="AG992" s="1"/>
      <c r="AH992" s="1"/>
      <c r="AI992" s="1"/>
      <c r="AJ992" s="1"/>
      <c r="AK992" s="1"/>
    </row>
    <row r="993" spans="1:37" ht="14.25" customHeight="1">
      <c r="A993" s="1"/>
      <c r="B993" s="1"/>
      <c r="C993" s="1"/>
      <c r="D993" s="1"/>
      <c r="E993" s="1"/>
      <c r="F993" s="1"/>
      <c r="G993" s="1"/>
      <c r="H993" s="1"/>
      <c r="I993" s="1"/>
      <c r="J993" s="1"/>
      <c r="K993" s="1"/>
      <c r="L993" s="1"/>
      <c r="M993" s="1"/>
      <c r="N993" s="1"/>
      <c r="O993" s="1"/>
      <c r="P993" s="229"/>
      <c r="Q993" s="1"/>
      <c r="R993" s="1"/>
      <c r="S993" s="1"/>
      <c r="T993" s="1"/>
      <c r="U993" s="1"/>
      <c r="V993" s="1"/>
      <c r="W993" s="1"/>
      <c r="X993" s="1"/>
      <c r="Y993" s="1"/>
      <c r="Z993" s="1"/>
      <c r="AA993" s="1"/>
      <c r="AB993" s="1"/>
      <c r="AC993" s="1"/>
      <c r="AD993" s="1"/>
      <c r="AE993" s="1"/>
      <c r="AF993" s="1"/>
      <c r="AG993" s="1"/>
      <c r="AH993" s="1"/>
      <c r="AI993" s="1"/>
      <c r="AJ993" s="1"/>
      <c r="AK993" s="1"/>
    </row>
    <row r="994" spans="1:37" ht="14.25" customHeight="1">
      <c r="A994" s="1"/>
      <c r="B994" s="1"/>
      <c r="C994" s="1"/>
      <c r="D994" s="1"/>
      <c r="E994" s="1"/>
      <c r="F994" s="1"/>
      <c r="G994" s="1"/>
      <c r="H994" s="1"/>
      <c r="I994" s="1"/>
      <c r="J994" s="1"/>
      <c r="K994" s="1"/>
      <c r="L994" s="1"/>
      <c r="M994" s="1"/>
      <c r="N994" s="1"/>
      <c r="O994" s="1"/>
      <c r="P994" s="229"/>
      <c r="Q994" s="1"/>
      <c r="R994" s="1"/>
      <c r="S994" s="1"/>
      <c r="T994" s="1"/>
      <c r="U994" s="1"/>
      <c r="V994" s="1"/>
      <c r="W994" s="1"/>
      <c r="X994" s="1"/>
      <c r="Y994" s="1"/>
      <c r="Z994" s="1"/>
      <c r="AA994" s="1"/>
      <c r="AB994" s="1"/>
      <c r="AC994" s="1"/>
      <c r="AD994" s="1"/>
      <c r="AE994" s="1"/>
      <c r="AF994" s="1"/>
      <c r="AG994" s="1"/>
      <c r="AH994" s="1"/>
      <c r="AI994" s="1"/>
      <c r="AJ994" s="1"/>
      <c r="AK994" s="1"/>
    </row>
    <row r="995" spans="1:37" ht="14.25" customHeight="1">
      <c r="A995" s="1"/>
      <c r="B995" s="1"/>
      <c r="C995" s="1"/>
      <c r="D995" s="1"/>
      <c r="E995" s="1"/>
      <c r="F995" s="1"/>
      <c r="G995" s="1"/>
      <c r="H995" s="1"/>
      <c r="I995" s="1"/>
      <c r="J995" s="1"/>
      <c r="K995" s="1"/>
      <c r="L995" s="1"/>
      <c r="M995" s="1"/>
      <c r="N995" s="1"/>
      <c r="O995" s="1"/>
      <c r="P995" s="229"/>
      <c r="Q995" s="1"/>
      <c r="R995" s="1"/>
      <c r="S995" s="1"/>
      <c r="T995" s="1"/>
      <c r="U995" s="1"/>
      <c r="V995" s="1"/>
      <c r="W995" s="1"/>
      <c r="X995" s="1"/>
      <c r="Y995" s="1"/>
      <c r="Z995" s="1"/>
      <c r="AA995" s="1"/>
      <c r="AB995" s="1"/>
      <c r="AC995" s="1"/>
      <c r="AD995" s="1"/>
      <c r="AE995" s="1"/>
      <c r="AF995" s="1"/>
      <c r="AG995" s="1"/>
      <c r="AH995" s="1"/>
      <c r="AI995" s="1"/>
      <c r="AJ995" s="1"/>
      <c r="AK995" s="1"/>
    </row>
    <row r="996" spans="1:37" ht="14.25" customHeight="1">
      <c r="A996" s="1"/>
      <c r="B996" s="1"/>
      <c r="C996" s="1"/>
      <c r="D996" s="1"/>
      <c r="E996" s="1"/>
      <c r="F996" s="1"/>
      <c r="G996" s="1"/>
      <c r="H996" s="1"/>
      <c r="I996" s="1"/>
      <c r="J996" s="1"/>
      <c r="K996" s="1"/>
      <c r="L996" s="1"/>
      <c r="M996" s="1"/>
      <c r="N996" s="1"/>
      <c r="O996" s="1"/>
      <c r="P996" s="229"/>
      <c r="Q996" s="1"/>
      <c r="R996" s="1"/>
      <c r="S996" s="1"/>
      <c r="T996" s="1"/>
      <c r="U996" s="1"/>
      <c r="V996" s="1"/>
      <c r="W996" s="1"/>
      <c r="X996" s="1"/>
      <c r="Y996" s="1"/>
      <c r="Z996" s="1"/>
      <c r="AA996" s="1"/>
      <c r="AB996" s="1"/>
      <c r="AC996" s="1"/>
      <c r="AD996" s="1"/>
      <c r="AE996" s="1"/>
      <c r="AF996" s="1"/>
      <c r="AG996" s="1"/>
      <c r="AH996" s="1"/>
      <c r="AI996" s="1"/>
      <c r="AJ996" s="1"/>
      <c r="AK996" s="1"/>
    </row>
    <row r="997" spans="1:37" ht="14.25" customHeight="1">
      <c r="A997" s="1"/>
      <c r="B997" s="1"/>
      <c r="C997" s="1"/>
      <c r="D997" s="1"/>
      <c r="E997" s="1"/>
      <c r="F997" s="1"/>
      <c r="G997" s="1"/>
      <c r="H997" s="1"/>
      <c r="I997" s="1"/>
      <c r="J997" s="1"/>
      <c r="K997" s="1"/>
      <c r="L997" s="1"/>
      <c r="M997" s="1"/>
      <c r="N997" s="1"/>
      <c r="O997" s="1"/>
      <c r="P997" s="229"/>
      <c r="Q997" s="1"/>
      <c r="R997" s="1"/>
      <c r="S997" s="1"/>
      <c r="T997" s="1"/>
      <c r="U997" s="1"/>
      <c r="V997" s="1"/>
      <c r="W997" s="1"/>
      <c r="X997" s="1"/>
      <c r="Y997" s="1"/>
      <c r="Z997" s="1"/>
      <c r="AA997" s="1"/>
      <c r="AB997" s="1"/>
      <c r="AC997" s="1"/>
      <c r="AD997" s="1"/>
      <c r="AE997" s="1"/>
      <c r="AF997" s="1"/>
      <c r="AG997" s="1"/>
      <c r="AH997" s="1"/>
      <c r="AI997" s="1"/>
      <c r="AJ997" s="1"/>
      <c r="AK997" s="1"/>
    </row>
    <row r="998" spans="1:37" ht="14.25" customHeight="1">
      <c r="A998" s="1"/>
      <c r="B998" s="1"/>
      <c r="C998" s="1"/>
      <c r="D998" s="1"/>
      <c r="E998" s="1"/>
      <c r="F998" s="1"/>
      <c r="G998" s="1"/>
      <c r="H998" s="1"/>
      <c r="I998" s="1"/>
      <c r="J998" s="1"/>
      <c r="K998" s="1"/>
      <c r="L998" s="1"/>
      <c r="M998" s="1"/>
      <c r="N998" s="1"/>
      <c r="O998" s="1"/>
      <c r="P998" s="229"/>
      <c r="Q998" s="1"/>
      <c r="R998" s="1"/>
      <c r="S998" s="1"/>
      <c r="T998" s="1"/>
      <c r="U998" s="1"/>
      <c r="V998" s="1"/>
      <c r="W998" s="1"/>
      <c r="X998" s="1"/>
      <c r="Y998" s="1"/>
      <c r="Z998" s="1"/>
      <c r="AA998" s="1"/>
      <c r="AB998" s="1"/>
      <c r="AC998" s="1"/>
      <c r="AD998" s="1"/>
      <c r="AE998" s="1"/>
      <c r="AF998" s="1"/>
      <c r="AG998" s="1"/>
      <c r="AH998" s="1"/>
      <c r="AI998" s="1"/>
      <c r="AJ998" s="1"/>
      <c r="AK998" s="1"/>
    </row>
    <row r="999" spans="1:37" ht="14.25" customHeight="1">
      <c r="A999" s="1"/>
      <c r="B999" s="1"/>
      <c r="C999" s="1"/>
      <c r="D999" s="1"/>
      <c r="E999" s="1"/>
      <c r="F999" s="1"/>
      <c r="G999" s="1"/>
      <c r="H999" s="1"/>
      <c r="I999" s="1"/>
      <c r="J999" s="1"/>
      <c r="K999" s="1"/>
      <c r="L999" s="1"/>
      <c r="M999" s="1"/>
      <c r="N999" s="1"/>
      <c r="O999" s="1"/>
      <c r="P999" s="229"/>
      <c r="Q999" s="1"/>
      <c r="R999" s="1"/>
      <c r="S999" s="1"/>
      <c r="T999" s="1"/>
      <c r="U999" s="1"/>
      <c r="V999" s="1"/>
      <c r="W999" s="1"/>
      <c r="X999" s="1"/>
      <c r="Y999" s="1"/>
      <c r="Z999" s="1"/>
      <c r="AA999" s="1"/>
      <c r="AB999" s="1"/>
      <c r="AC999" s="1"/>
      <c r="AD999" s="1"/>
      <c r="AE999" s="1"/>
      <c r="AF999" s="1"/>
      <c r="AG999" s="1"/>
      <c r="AH999" s="1"/>
      <c r="AI999" s="1"/>
      <c r="AJ999" s="1"/>
      <c r="AK999" s="1"/>
    </row>
    <row r="1000" spans="1:37" ht="14.25" customHeight="1">
      <c r="A1000" s="1"/>
      <c r="B1000" s="1"/>
      <c r="C1000" s="1"/>
      <c r="D1000" s="1"/>
      <c r="E1000" s="1"/>
      <c r="F1000" s="1"/>
      <c r="G1000" s="1"/>
      <c r="H1000" s="1"/>
      <c r="I1000" s="1"/>
      <c r="J1000" s="1"/>
      <c r="K1000" s="1"/>
      <c r="L1000" s="1"/>
      <c r="M1000" s="1"/>
      <c r="N1000" s="1"/>
      <c r="O1000" s="1"/>
      <c r="P1000" s="229"/>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1">
    <mergeCell ref="C88:D92"/>
  </mergeCells>
  <conditionalFormatting sqref="F88:J92">
    <cfRule type="colorScale" priority="1">
      <colorScale>
        <cfvo type="min"/>
        <cfvo type="percentile" val="50"/>
        <cfvo type="max"/>
        <color rgb="FFF8696B"/>
        <color rgb="FFFFEB84"/>
        <color rgb="FF63BE7B"/>
      </colorScale>
    </cfRule>
  </conditionalFormatting>
  <pageMargins left="0.7" right="0.7" top="0.75" bottom="0.75" header="0" footer="0"/>
  <pageSetup scale="48" orientation="portrait"/>
  <headerFooter>
    <oddHeader>&amp;L2019 ULI Hines Student Competition&amp;RTeam &amp;A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3300"/>
  </sheetPr>
  <dimension ref="A1:AK1000"/>
  <sheetViews>
    <sheetView showGridLines="0" workbookViewId="0">
      <selection activeCell="J5" sqref="J5"/>
    </sheetView>
  </sheetViews>
  <sheetFormatPr baseColWidth="10" defaultColWidth="14.5" defaultRowHeight="15" customHeight="1"/>
  <cols>
    <col min="1" max="4" width="1.6640625" style="161" customWidth="1"/>
    <col min="5" max="6" width="8.83203125" style="161" customWidth="1"/>
    <col min="7" max="7" width="16.33203125" style="161" customWidth="1"/>
    <col min="8" max="8" width="12.5" style="161" customWidth="1"/>
    <col min="9" max="9" width="11.5" style="161" customWidth="1"/>
    <col min="10" max="10" width="13.6640625" style="161" customWidth="1"/>
    <col min="11" max="12" width="12.5" style="161" customWidth="1"/>
    <col min="13" max="14" width="11.83203125" style="161" customWidth="1"/>
    <col min="15" max="15" width="12.1640625" style="161" customWidth="1"/>
    <col min="16" max="16" width="13" style="161" customWidth="1"/>
    <col min="17" max="17" width="12.5" style="161" customWidth="1"/>
    <col min="18" max="18" width="13.1640625" style="161" customWidth="1"/>
    <col min="19" max="21" width="11.5" style="161" bestFit="1" customWidth="1"/>
    <col min="22" max="22" width="14.1640625" style="161" customWidth="1"/>
    <col min="23" max="37" width="11.5" style="161" bestFit="1" customWidth="1"/>
    <col min="38" max="16384" width="14.5" style="161"/>
  </cols>
  <sheetData>
    <row r="1" spans="1:37" ht="14.25" customHeight="1">
      <c r="A1" s="358"/>
      <c r="B1" s="358"/>
      <c r="C1" s="358"/>
      <c r="D1" s="358"/>
      <c r="E1" s="358"/>
      <c r="F1" s="358"/>
      <c r="G1" s="358"/>
      <c r="H1" s="358"/>
      <c r="I1" s="358"/>
      <c r="J1" s="358"/>
      <c r="K1" s="358"/>
      <c r="L1" s="358"/>
      <c r="M1" s="358"/>
      <c r="N1" s="358"/>
      <c r="O1" s="358"/>
      <c r="P1" s="274"/>
      <c r="Q1" s="358"/>
      <c r="R1" s="358"/>
      <c r="S1" s="358"/>
      <c r="T1" s="358"/>
      <c r="U1" s="358"/>
      <c r="V1" s="358"/>
      <c r="W1" s="358"/>
      <c r="X1" s="358"/>
      <c r="Y1" s="358"/>
      <c r="Z1" s="358"/>
      <c r="AA1" s="358"/>
      <c r="AB1" s="358"/>
      <c r="AC1" s="358"/>
      <c r="AD1" s="358"/>
      <c r="AE1" s="358"/>
      <c r="AF1" s="358"/>
      <c r="AG1" s="358"/>
      <c r="AH1" s="358"/>
      <c r="AI1" s="358"/>
      <c r="AJ1" s="358"/>
      <c r="AK1" s="358"/>
    </row>
    <row r="2" spans="1:37" ht="14.25" customHeight="1">
      <c r="A2" s="358"/>
      <c r="B2" s="358"/>
      <c r="C2" s="358"/>
      <c r="D2" s="358"/>
      <c r="E2" s="358"/>
      <c r="F2" s="358"/>
      <c r="G2" s="358"/>
      <c r="H2" s="358"/>
      <c r="I2" s="358"/>
      <c r="J2" s="358"/>
      <c r="K2" s="358"/>
      <c r="L2" s="358"/>
      <c r="M2" s="358"/>
      <c r="N2" s="358"/>
      <c r="O2" s="358"/>
      <c r="P2" s="274"/>
      <c r="Q2" s="358"/>
      <c r="R2" s="358"/>
      <c r="S2" s="358"/>
      <c r="T2" s="358"/>
      <c r="U2" s="358"/>
      <c r="V2" s="358"/>
      <c r="W2" s="358"/>
      <c r="X2" s="358"/>
      <c r="Y2" s="358"/>
      <c r="Z2" s="358"/>
      <c r="AA2" s="358"/>
      <c r="AB2" s="358"/>
      <c r="AC2" s="358"/>
      <c r="AD2" s="358"/>
      <c r="AE2" s="358"/>
      <c r="AF2" s="358"/>
      <c r="AG2" s="358"/>
      <c r="AH2" s="358"/>
      <c r="AI2" s="358"/>
      <c r="AJ2" s="358"/>
      <c r="AK2" s="358"/>
    </row>
    <row r="3" spans="1:37" ht="14.25" customHeight="1">
      <c r="A3" s="358"/>
      <c r="B3" s="358"/>
      <c r="C3" s="358"/>
      <c r="D3" s="358"/>
      <c r="E3" s="358"/>
      <c r="F3" s="358"/>
      <c r="G3" s="358"/>
      <c r="H3" s="358"/>
      <c r="I3" s="358"/>
      <c r="J3" s="358"/>
      <c r="K3" s="358"/>
      <c r="L3" s="358"/>
      <c r="M3" s="358"/>
      <c r="N3" s="358"/>
      <c r="O3" s="358"/>
      <c r="P3" s="274"/>
      <c r="Q3" s="358"/>
      <c r="R3" s="358"/>
      <c r="S3" s="358"/>
      <c r="T3" s="358"/>
      <c r="U3" s="358"/>
      <c r="V3" s="358"/>
      <c r="W3" s="358"/>
      <c r="X3" s="358"/>
      <c r="Y3" s="358"/>
      <c r="Z3" s="358"/>
      <c r="AA3" s="358"/>
      <c r="AB3" s="358"/>
      <c r="AC3" s="358"/>
      <c r="AD3" s="358"/>
      <c r="AE3" s="358"/>
      <c r="AF3" s="358"/>
      <c r="AG3" s="358"/>
      <c r="AH3" s="358"/>
      <c r="AI3" s="358"/>
      <c r="AJ3" s="358"/>
      <c r="AK3" s="358"/>
    </row>
    <row r="4" spans="1:37" ht="14.25" customHeight="1">
      <c r="A4" s="358"/>
      <c r="B4" s="358"/>
      <c r="C4" s="358"/>
      <c r="D4" s="358"/>
      <c r="E4" s="358"/>
      <c r="F4" s="358"/>
      <c r="G4" s="358"/>
      <c r="H4" s="358"/>
      <c r="I4" s="358"/>
      <c r="J4" s="358"/>
      <c r="K4" s="358"/>
      <c r="L4" s="358"/>
      <c r="M4" s="358"/>
      <c r="N4" s="358"/>
      <c r="O4" s="358"/>
      <c r="P4" s="274"/>
      <c r="Q4" s="358"/>
      <c r="R4" s="358"/>
      <c r="S4" s="358"/>
      <c r="T4" s="358"/>
      <c r="U4" s="358"/>
      <c r="V4" s="358"/>
      <c r="W4" s="358"/>
      <c r="X4" s="358"/>
      <c r="Y4" s="358"/>
      <c r="Z4" s="358"/>
      <c r="AA4" s="358"/>
      <c r="AB4" s="358"/>
      <c r="AC4" s="358"/>
      <c r="AD4" s="358"/>
      <c r="AE4" s="358"/>
      <c r="AF4" s="358"/>
      <c r="AG4" s="358"/>
      <c r="AH4" s="358"/>
      <c r="AI4" s="358"/>
      <c r="AJ4" s="358"/>
      <c r="AK4" s="358"/>
    </row>
    <row r="5" spans="1:37" ht="14.25" customHeight="1">
      <c r="A5" s="358"/>
      <c r="B5" s="358"/>
      <c r="C5" s="358"/>
      <c r="D5" s="358"/>
      <c r="E5" s="358"/>
      <c r="F5" s="358"/>
      <c r="G5" s="358"/>
      <c r="H5" s="358"/>
      <c r="I5" s="358"/>
      <c r="J5" s="358"/>
      <c r="K5" s="358"/>
      <c r="L5" s="358"/>
      <c r="M5" s="358"/>
      <c r="N5" s="358"/>
      <c r="O5" s="358"/>
      <c r="P5" s="274"/>
      <c r="Q5" s="358"/>
      <c r="R5" s="358"/>
      <c r="S5" s="358"/>
      <c r="T5" s="358"/>
      <c r="U5" s="358"/>
      <c r="V5" s="358"/>
      <c r="W5" s="358"/>
      <c r="X5" s="358"/>
      <c r="Y5" s="358"/>
      <c r="Z5" s="358"/>
      <c r="AA5" s="358"/>
      <c r="AB5" s="358"/>
      <c r="AC5" s="358"/>
      <c r="AD5" s="358"/>
      <c r="AE5" s="358"/>
      <c r="AF5" s="358"/>
      <c r="AG5" s="358"/>
      <c r="AH5" s="358"/>
      <c r="AI5" s="358"/>
      <c r="AJ5" s="358"/>
      <c r="AK5" s="358"/>
    </row>
    <row r="6" spans="1:37" ht="14.25" customHeight="1">
      <c r="A6" s="358"/>
      <c r="B6" s="358"/>
      <c r="C6" s="358"/>
      <c r="D6" s="358"/>
      <c r="E6" s="358"/>
      <c r="F6" s="358"/>
      <c r="G6" s="358"/>
      <c r="H6" s="358"/>
      <c r="I6" s="358"/>
      <c r="J6" s="358"/>
      <c r="K6" s="358"/>
      <c r="L6" s="358"/>
      <c r="M6" s="358"/>
      <c r="N6" s="358"/>
      <c r="O6" s="358"/>
      <c r="P6" s="274"/>
      <c r="Q6" s="358"/>
      <c r="R6" s="358"/>
      <c r="S6" s="358"/>
      <c r="T6" s="358"/>
      <c r="U6" s="358"/>
      <c r="V6" s="358"/>
      <c r="W6" s="358"/>
      <c r="X6" s="358"/>
      <c r="Y6" s="358"/>
      <c r="Z6" s="358"/>
      <c r="AA6" s="358"/>
      <c r="AB6" s="358"/>
      <c r="AC6" s="358"/>
      <c r="AD6" s="358"/>
      <c r="AE6" s="358"/>
      <c r="AF6" s="358"/>
      <c r="AG6" s="358"/>
      <c r="AH6" s="358"/>
      <c r="AI6" s="358"/>
      <c r="AJ6" s="358"/>
      <c r="AK6" s="358"/>
    </row>
    <row r="7" spans="1:37" ht="14.25" customHeight="1">
      <c r="A7" s="358"/>
      <c r="B7" s="358"/>
      <c r="C7" s="358"/>
      <c r="D7" s="358"/>
      <c r="E7" s="358"/>
      <c r="F7" s="358"/>
      <c r="G7" s="358"/>
      <c r="H7" s="358"/>
      <c r="I7" s="358"/>
      <c r="J7" s="358"/>
      <c r="K7" s="358"/>
      <c r="L7" s="358"/>
      <c r="M7" s="358"/>
      <c r="N7" s="358"/>
      <c r="O7" s="358"/>
      <c r="P7" s="274"/>
      <c r="Q7" s="358"/>
      <c r="R7" s="358"/>
      <c r="S7" s="358"/>
      <c r="T7" s="358"/>
      <c r="U7" s="358"/>
      <c r="V7" s="358"/>
      <c r="W7" s="358"/>
      <c r="X7" s="358"/>
      <c r="Y7" s="358"/>
      <c r="Z7" s="358"/>
      <c r="AA7" s="358"/>
      <c r="AB7" s="358"/>
      <c r="AC7" s="358"/>
      <c r="AD7" s="358"/>
      <c r="AE7" s="358"/>
      <c r="AF7" s="358"/>
      <c r="AG7" s="358"/>
      <c r="AH7" s="358"/>
      <c r="AI7" s="358"/>
      <c r="AJ7" s="358"/>
      <c r="AK7" s="358"/>
    </row>
    <row r="8" spans="1:37" ht="14.25" customHeight="1">
      <c r="A8" s="358"/>
      <c r="B8" s="89" t="s">
        <v>68</v>
      </c>
      <c r="C8" s="358"/>
      <c r="D8" s="358"/>
      <c r="E8" s="358"/>
      <c r="F8" s="358"/>
      <c r="G8" s="358"/>
      <c r="H8" s="358"/>
      <c r="I8" s="358"/>
      <c r="J8" s="358"/>
      <c r="K8" s="358"/>
      <c r="L8" s="358"/>
      <c r="M8" s="358"/>
      <c r="N8" s="358"/>
      <c r="O8" s="358"/>
      <c r="P8" s="274"/>
      <c r="Q8" s="358"/>
      <c r="R8" s="358"/>
      <c r="S8" s="358"/>
      <c r="T8" s="358"/>
      <c r="U8" s="358"/>
      <c r="V8" s="358"/>
      <c r="W8" s="358"/>
      <c r="X8" s="358"/>
      <c r="Y8" s="358"/>
      <c r="Z8" s="358"/>
      <c r="AA8" s="358"/>
      <c r="AB8" s="358"/>
      <c r="AC8" s="358"/>
      <c r="AD8" s="358"/>
      <c r="AE8" s="358"/>
      <c r="AF8" s="358"/>
      <c r="AG8" s="358"/>
      <c r="AH8" s="358"/>
      <c r="AI8" s="358"/>
      <c r="AJ8" s="358"/>
      <c r="AK8" s="358"/>
    </row>
    <row r="9" spans="1:37" ht="14.25" customHeight="1">
      <c r="A9" s="358"/>
      <c r="B9" s="86" t="s">
        <v>763</v>
      </c>
      <c r="C9" s="358"/>
      <c r="D9" s="358"/>
      <c r="E9" s="358"/>
      <c r="F9" s="358"/>
      <c r="G9" s="358"/>
      <c r="H9" s="358"/>
      <c r="I9" s="358"/>
      <c r="J9" s="358"/>
      <c r="K9" s="358"/>
      <c r="L9" s="358"/>
      <c r="M9" s="358"/>
      <c r="N9" s="358"/>
      <c r="O9" s="358"/>
      <c r="P9" s="274"/>
      <c r="Q9" s="358"/>
      <c r="R9" s="358"/>
      <c r="S9" s="358"/>
      <c r="T9" s="358"/>
      <c r="U9" s="358"/>
      <c r="V9" s="358"/>
      <c r="W9" s="358"/>
      <c r="X9" s="358"/>
      <c r="Y9" s="358"/>
      <c r="Z9" s="358"/>
      <c r="AA9" s="358"/>
      <c r="AB9" s="358"/>
      <c r="AC9" s="358"/>
      <c r="AD9" s="358"/>
      <c r="AE9" s="358"/>
      <c r="AF9" s="358"/>
      <c r="AG9" s="358"/>
      <c r="AH9" s="358"/>
      <c r="AI9" s="358"/>
      <c r="AJ9" s="358"/>
      <c r="AK9" s="358"/>
    </row>
    <row r="10" spans="1:37" ht="14.25" customHeight="1" thickBot="1">
      <c r="A10" s="358"/>
      <c r="B10" s="358"/>
      <c r="C10" s="358"/>
      <c r="D10" s="358"/>
      <c r="E10" s="358"/>
      <c r="F10" s="358"/>
      <c r="G10" s="358"/>
      <c r="H10" s="358"/>
      <c r="I10" s="358"/>
      <c r="J10" s="358"/>
      <c r="K10" s="358"/>
      <c r="L10" s="358"/>
      <c r="M10" s="358"/>
      <c r="N10" s="358"/>
      <c r="O10" s="358"/>
      <c r="P10" s="274"/>
      <c r="Q10" s="358"/>
      <c r="R10" s="358"/>
      <c r="S10" s="358"/>
      <c r="T10" s="358"/>
      <c r="U10" s="358"/>
      <c r="V10" s="358"/>
      <c r="W10" s="358"/>
      <c r="X10" s="358"/>
      <c r="Y10" s="358"/>
      <c r="Z10" s="358"/>
      <c r="AA10" s="358"/>
      <c r="AB10" s="358"/>
      <c r="AC10" s="358"/>
      <c r="AD10" s="358"/>
      <c r="AE10" s="358"/>
      <c r="AF10" s="358"/>
      <c r="AG10" s="358"/>
      <c r="AH10" s="358"/>
      <c r="AI10" s="358"/>
      <c r="AJ10" s="358"/>
      <c r="AK10" s="358"/>
    </row>
    <row r="11" spans="1:37" ht="14.25" customHeight="1">
      <c r="A11" s="358"/>
      <c r="B11" s="666" t="s">
        <v>518</v>
      </c>
      <c r="C11" s="944"/>
      <c r="D11" s="944"/>
      <c r="E11" s="944"/>
      <c r="F11" s="944"/>
      <c r="G11" s="944"/>
      <c r="H11" s="969"/>
      <c r="I11" s="123"/>
      <c r="J11" s="666" t="s">
        <v>652</v>
      </c>
      <c r="K11" s="944"/>
      <c r="L11" s="944"/>
      <c r="M11" s="944"/>
      <c r="N11" s="715" t="s">
        <v>653</v>
      </c>
      <c r="O11" s="358"/>
      <c r="P11" s="666" t="s">
        <v>490</v>
      </c>
      <c r="Q11" s="944"/>
      <c r="R11" s="969"/>
      <c r="S11" s="358"/>
      <c r="T11" s="358"/>
      <c r="U11" s="358"/>
      <c r="V11" s="358"/>
      <c r="W11" s="358"/>
      <c r="X11" s="358"/>
      <c r="Y11" s="358"/>
      <c r="Z11" s="358"/>
      <c r="AA11" s="358"/>
      <c r="AB11" s="358"/>
      <c r="AC11" s="358"/>
      <c r="AD11" s="358"/>
      <c r="AE11" s="358"/>
      <c r="AF11" s="358"/>
      <c r="AG11" s="358"/>
      <c r="AH11" s="358"/>
      <c r="AI11" s="358"/>
      <c r="AJ11" s="358"/>
      <c r="AK11" s="358"/>
    </row>
    <row r="12" spans="1:37" ht="14.25" customHeight="1" thickBot="1">
      <c r="A12" s="358"/>
      <c r="B12" s="552" t="s">
        <v>528</v>
      </c>
      <c r="C12" s="820"/>
      <c r="D12" s="820"/>
      <c r="E12" s="820"/>
      <c r="F12" s="820"/>
      <c r="G12" s="1117">
        <f>'Area Matrix'!D21</f>
        <v>542937.5</v>
      </c>
      <c r="H12" s="822"/>
      <c r="I12" s="358"/>
      <c r="J12" s="528" t="s">
        <v>552</v>
      </c>
      <c r="K12" s="524"/>
      <c r="L12" s="524"/>
      <c r="M12" s="952">
        <f>G12*G16</f>
        <v>17374000</v>
      </c>
      <c r="N12" s="1125">
        <f>M12/G12</f>
        <v>32</v>
      </c>
      <c r="O12" s="358"/>
      <c r="P12" s="528" t="s">
        <v>71</v>
      </c>
      <c r="Q12" s="524"/>
      <c r="R12" s="855">
        <f ca="1">SUM('Area Matrix'!D36,'Area Matrix'!H36,'Area Matrix'!L36,'Area Matrix'!P36,'Area Matrix'!T36)</f>
        <v>135092554.46137777</v>
      </c>
      <c r="S12" s="358"/>
      <c r="T12" s="358"/>
      <c r="U12" s="358"/>
      <c r="V12" s="358"/>
      <c r="W12" s="358"/>
      <c r="X12" s="358"/>
      <c r="Y12" s="358"/>
      <c r="Z12" s="358"/>
      <c r="AA12" s="358"/>
      <c r="AB12" s="358"/>
      <c r="AC12" s="358"/>
      <c r="AD12" s="358"/>
      <c r="AE12" s="358"/>
      <c r="AF12" s="358"/>
      <c r="AG12" s="358"/>
      <c r="AH12" s="358"/>
      <c r="AI12" s="358"/>
      <c r="AJ12" s="358"/>
      <c r="AK12" s="358"/>
    </row>
    <row r="13" spans="1:37" ht="14.25" customHeight="1" thickBot="1">
      <c r="A13" s="358"/>
      <c r="B13" s="358"/>
      <c r="C13" s="358"/>
      <c r="D13" s="358"/>
      <c r="E13" s="358"/>
      <c r="F13" s="358"/>
      <c r="G13" s="358"/>
      <c r="H13" s="358"/>
      <c r="I13" s="358"/>
      <c r="J13" s="528" t="s">
        <v>602</v>
      </c>
      <c r="K13" s="524"/>
      <c r="L13" s="524"/>
      <c r="M13" s="952">
        <f>-M12*G19</f>
        <v>-1737400</v>
      </c>
      <c r="N13" s="733"/>
      <c r="O13" s="358"/>
      <c r="P13" s="713" t="s">
        <v>550</v>
      </c>
      <c r="Q13" s="524"/>
      <c r="R13" s="855">
        <f ca="1">R12*G26</f>
        <v>0</v>
      </c>
      <c r="S13" s="1088"/>
      <c r="T13" s="358"/>
      <c r="U13" s="358"/>
      <c r="V13" s="358"/>
      <c r="W13" s="358"/>
      <c r="X13" s="358"/>
      <c r="Y13" s="358"/>
      <c r="Z13" s="358"/>
      <c r="AA13" s="358"/>
      <c r="AB13" s="358"/>
      <c r="AC13" s="358"/>
      <c r="AD13" s="358"/>
      <c r="AE13" s="358"/>
      <c r="AF13" s="358"/>
      <c r="AG13" s="358"/>
      <c r="AH13" s="358"/>
      <c r="AI13" s="358"/>
      <c r="AJ13" s="358"/>
      <c r="AK13" s="358"/>
    </row>
    <row r="14" spans="1:37" ht="14.25" customHeight="1" thickBot="1">
      <c r="A14" s="358"/>
      <c r="B14" s="666" t="s">
        <v>654</v>
      </c>
      <c r="C14" s="944"/>
      <c r="D14" s="944"/>
      <c r="E14" s="944"/>
      <c r="F14" s="944"/>
      <c r="G14" s="944"/>
      <c r="H14" s="969"/>
      <c r="I14" s="123"/>
      <c r="J14" s="653" t="s">
        <v>567</v>
      </c>
      <c r="K14" s="954"/>
      <c r="L14" s="954"/>
      <c r="M14" s="955">
        <f>M12+M13</f>
        <v>15636600</v>
      </c>
      <c r="N14" s="1126"/>
      <c r="O14" s="358"/>
      <c r="P14" s="1132" t="s">
        <v>191</v>
      </c>
      <c r="Q14" s="539"/>
      <c r="R14" s="543">
        <f ca="1">SUM(R12:R13)</f>
        <v>135092554.46137777</v>
      </c>
      <c r="S14" s="1089"/>
      <c r="T14" s="358"/>
      <c r="U14" s="358"/>
      <c r="V14" s="358"/>
      <c r="W14" s="358"/>
      <c r="X14" s="358"/>
      <c r="Y14" s="358"/>
      <c r="Z14" s="358"/>
      <c r="AA14" s="358"/>
      <c r="AB14" s="358"/>
      <c r="AC14" s="358"/>
      <c r="AD14" s="358"/>
      <c r="AE14" s="358"/>
      <c r="AF14" s="358"/>
      <c r="AG14" s="358"/>
      <c r="AH14" s="358"/>
      <c r="AI14" s="358"/>
      <c r="AJ14" s="358"/>
      <c r="AK14" s="358"/>
    </row>
    <row r="15" spans="1:37" ht="14.25" customHeight="1" thickBot="1">
      <c r="A15" s="358"/>
      <c r="B15" s="528" t="s">
        <v>655</v>
      </c>
      <c r="C15" s="524"/>
      <c r="D15" s="524"/>
      <c r="E15" s="524"/>
      <c r="F15" s="524"/>
      <c r="G15" s="1118">
        <v>15</v>
      </c>
      <c r="H15" s="692" t="s">
        <v>625</v>
      </c>
      <c r="I15" s="358"/>
      <c r="J15" s="528"/>
      <c r="K15" s="524"/>
      <c r="L15" s="524"/>
      <c r="M15" s="524"/>
      <c r="N15" s="733"/>
      <c r="O15" s="358"/>
      <c r="P15" s="274"/>
      <c r="Q15" s="358"/>
      <c r="R15" s="358"/>
      <c r="S15" s="358"/>
      <c r="T15" s="358"/>
      <c r="U15" s="358"/>
      <c r="V15" s="358"/>
      <c r="W15" s="358"/>
      <c r="X15" s="358"/>
      <c r="Y15" s="358"/>
      <c r="Z15" s="358"/>
      <c r="AA15" s="358"/>
      <c r="AB15" s="358"/>
      <c r="AC15" s="358"/>
      <c r="AD15" s="358"/>
      <c r="AE15" s="358"/>
      <c r="AF15" s="358"/>
      <c r="AG15" s="358"/>
      <c r="AH15" s="358"/>
      <c r="AI15" s="358"/>
      <c r="AJ15" s="358"/>
      <c r="AK15" s="358"/>
    </row>
    <row r="16" spans="1:37" ht="14.25" customHeight="1">
      <c r="A16" s="358"/>
      <c r="B16" s="528" t="s">
        <v>656</v>
      </c>
      <c r="C16" s="524"/>
      <c r="D16" s="524"/>
      <c r="E16" s="524"/>
      <c r="F16" s="524"/>
      <c r="G16" s="1118">
        <v>32</v>
      </c>
      <c r="H16" s="692" t="s">
        <v>611</v>
      </c>
      <c r="I16" s="358"/>
      <c r="J16" s="679" t="s">
        <v>657</v>
      </c>
      <c r="K16" s="524"/>
      <c r="L16" s="524"/>
      <c r="M16" s="572"/>
      <c r="N16" s="602"/>
      <c r="O16" s="358"/>
      <c r="P16" s="666" t="s">
        <v>193</v>
      </c>
      <c r="Q16" s="944"/>
      <c r="R16" s="969"/>
      <c r="S16" s="358"/>
      <c r="T16" s="358"/>
      <c r="U16" s="358"/>
      <c r="V16" s="358"/>
      <c r="W16" s="358"/>
      <c r="X16" s="358"/>
      <c r="Y16" s="358"/>
      <c r="Z16" s="358"/>
      <c r="AA16" s="358"/>
      <c r="AB16" s="358"/>
      <c r="AC16" s="358"/>
      <c r="AD16" s="358"/>
      <c r="AE16" s="358"/>
      <c r="AF16" s="358"/>
      <c r="AG16" s="358"/>
      <c r="AH16" s="358"/>
      <c r="AI16" s="358"/>
      <c r="AJ16" s="358"/>
      <c r="AK16" s="358"/>
    </row>
    <row r="17" spans="1:37" ht="14.25" customHeight="1">
      <c r="A17" s="358"/>
      <c r="B17" s="528" t="s">
        <v>658</v>
      </c>
      <c r="C17" s="524"/>
      <c r="D17" s="524"/>
      <c r="E17" s="524"/>
      <c r="F17" s="524"/>
      <c r="G17" s="1119">
        <v>0.03</v>
      </c>
      <c r="H17" s="692" t="s">
        <v>614</v>
      </c>
      <c r="I17" s="358"/>
      <c r="J17" s="528" t="s">
        <v>659</v>
      </c>
      <c r="K17" s="524"/>
      <c r="L17" s="524"/>
      <c r="M17" s="465">
        <f t="shared" ref="M17:M19" si="0">N17*$G$12</f>
        <v>814406.25</v>
      </c>
      <c r="N17" s="1127">
        <v>1.5</v>
      </c>
      <c r="O17" s="358"/>
      <c r="P17" s="713" t="s">
        <v>523</v>
      </c>
      <c r="Q17" s="524"/>
      <c r="R17" s="855">
        <f ca="1">G32</f>
        <v>94564788.122964427</v>
      </c>
      <c r="S17" s="358"/>
      <c r="T17" s="358"/>
      <c r="U17" s="358"/>
      <c r="V17" s="358"/>
      <c r="W17" s="358"/>
      <c r="X17" s="358"/>
      <c r="Y17" s="358"/>
      <c r="Z17" s="358"/>
      <c r="AA17" s="358"/>
      <c r="AB17" s="358"/>
      <c r="AC17" s="358"/>
      <c r="AD17" s="358"/>
      <c r="AE17" s="358"/>
      <c r="AF17" s="358"/>
      <c r="AG17" s="358"/>
      <c r="AH17" s="358"/>
      <c r="AI17" s="358"/>
      <c r="AJ17" s="358"/>
      <c r="AK17" s="358"/>
    </row>
    <row r="18" spans="1:37" ht="14.25" customHeight="1">
      <c r="A18" s="358"/>
      <c r="B18" s="528" t="s">
        <v>200</v>
      </c>
      <c r="C18" s="524"/>
      <c r="D18" s="524"/>
      <c r="E18" s="524"/>
      <c r="F18" s="524"/>
      <c r="G18" s="1119">
        <v>0.02</v>
      </c>
      <c r="H18" s="692"/>
      <c r="I18" s="358"/>
      <c r="J18" s="528" t="s">
        <v>660</v>
      </c>
      <c r="K18" s="524"/>
      <c r="L18" s="524"/>
      <c r="M18" s="465">
        <f t="shared" si="0"/>
        <v>814406.25</v>
      </c>
      <c r="N18" s="1127">
        <v>1.5</v>
      </c>
      <c r="O18" s="358"/>
      <c r="P18" s="713" t="s">
        <v>197</v>
      </c>
      <c r="Q18" s="524"/>
      <c r="R18" s="855">
        <f ca="1">R19-R17</f>
        <v>40527766.338413343</v>
      </c>
      <c r="S18" s="358"/>
      <c r="T18" s="358"/>
      <c r="U18" s="358"/>
      <c r="V18" s="358"/>
      <c r="W18" s="358"/>
      <c r="X18" s="358"/>
      <c r="Y18" s="358"/>
      <c r="Z18" s="358"/>
      <c r="AA18" s="358"/>
      <c r="AB18" s="358"/>
      <c r="AC18" s="358"/>
      <c r="AD18" s="358"/>
      <c r="AE18" s="358"/>
      <c r="AF18" s="358"/>
      <c r="AG18" s="358"/>
      <c r="AH18" s="358"/>
      <c r="AI18" s="358"/>
      <c r="AJ18" s="358"/>
      <c r="AK18" s="358"/>
    </row>
    <row r="19" spans="1:37" ht="14.25" customHeight="1">
      <c r="A19" s="358"/>
      <c r="B19" s="528" t="s">
        <v>661</v>
      </c>
      <c r="C19" s="524"/>
      <c r="D19" s="524"/>
      <c r="E19" s="524"/>
      <c r="F19" s="524"/>
      <c r="G19" s="1119">
        <v>0.1</v>
      </c>
      <c r="H19" s="692" t="s">
        <v>662</v>
      </c>
      <c r="I19" s="358"/>
      <c r="J19" s="528" t="s">
        <v>128</v>
      </c>
      <c r="K19" s="524"/>
      <c r="L19" s="524"/>
      <c r="M19" s="465">
        <f t="shared" si="0"/>
        <v>1085875</v>
      </c>
      <c r="N19" s="1127">
        <v>2</v>
      </c>
      <c r="O19" s="358"/>
      <c r="P19" s="1133" t="s">
        <v>129</v>
      </c>
      <c r="Q19" s="954"/>
      <c r="R19" s="956">
        <f ca="1">R14</f>
        <v>135092554.46137777</v>
      </c>
      <c r="S19" s="358"/>
      <c r="T19" s="358"/>
      <c r="U19" s="358"/>
      <c r="V19" s="358"/>
      <c r="W19" s="358"/>
      <c r="X19" s="358"/>
      <c r="Y19" s="358"/>
      <c r="Z19" s="358"/>
      <c r="AA19" s="358"/>
      <c r="AB19" s="358"/>
      <c r="AC19" s="358"/>
      <c r="AD19" s="358"/>
      <c r="AE19" s="358"/>
      <c r="AF19" s="358"/>
      <c r="AG19" s="358"/>
      <c r="AH19" s="358"/>
      <c r="AI19" s="358"/>
      <c r="AJ19" s="358"/>
      <c r="AK19" s="358"/>
    </row>
    <row r="20" spans="1:37" ht="14.25" customHeight="1">
      <c r="A20" s="358"/>
      <c r="B20" s="528" t="s">
        <v>663</v>
      </c>
      <c r="C20" s="524"/>
      <c r="D20" s="524"/>
      <c r="E20" s="524"/>
      <c r="F20" s="524"/>
      <c r="G20" s="1118">
        <v>50</v>
      </c>
      <c r="H20" s="692" t="s">
        <v>664</v>
      </c>
      <c r="I20" s="358"/>
      <c r="J20" s="528" t="s">
        <v>541</v>
      </c>
      <c r="K20" s="524"/>
      <c r="L20" s="524"/>
      <c r="M20" s="465">
        <f t="shared" ref="M20:M21" si="1">N20*$M$12</f>
        <v>694960</v>
      </c>
      <c r="N20" s="771">
        <f>Taxesold!$H$13</f>
        <v>0.04</v>
      </c>
      <c r="O20" s="358"/>
      <c r="P20" s="564"/>
      <c r="Q20" s="524"/>
      <c r="R20" s="692"/>
      <c r="S20" s="358"/>
      <c r="T20" s="358"/>
      <c r="U20" s="358"/>
      <c r="V20" s="358"/>
      <c r="W20" s="358"/>
      <c r="X20" s="358"/>
      <c r="Y20" s="358"/>
      <c r="Z20" s="358"/>
      <c r="AA20" s="358"/>
      <c r="AB20" s="358"/>
      <c r="AC20" s="358"/>
      <c r="AD20" s="358"/>
      <c r="AE20" s="358"/>
      <c r="AF20" s="358"/>
      <c r="AG20" s="358"/>
      <c r="AH20" s="358"/>
      <c r="AI20" s="358"/>
      <c r="AJ20" s="358"/>
      <c r="AK20" s="358"/>
    </row>
    <row r="21" spans="1:37" ht="14.25" customHeight="1" thickBot="1">
      <c r="A21" s="358"/>
      <c r="B21" s="528" t="s">
        <v>665</v>
      </c>
      <c r="C21" s="524"/>
      <c r="D21" s="524"/>
      <c r="E21" s="524"/>
      <c r="F21" s="524"/>
      <c r="G21" s="1119">
        <v>0.06</v>
      </c>
      <c r="H21" s="692"/>
      <c r="I21" s="358"/>
      <c r="J21" s="528" t="s">
        <v>666</v>
      </c>
      <c r="K21" s="524"/>
      <c r="L21" s="524"/>
      <c r="M21" s="465">
        <f t="shared" si="1"/>
        <v>521220</v>
      </c>
      <c r="N21" s="1128">
        <v>0.03</v>
      </c>
      <c r="O21" s="358"/>
      <c r="P21" s="552" t="s">
        <v>620</v>
      </c>
      <c r="Q21" s="820"/>
      <c r="R21" s="1134">
        <v>0.08</v>
      </c>
      <c r="S21" s="358"/>
      <c r="T21" s="358"/>
      <c r="U21" s="358"/>
      <c r="V21" s="358"/>
      <c r="W21" s="358"/>
      <c r="X21" s="358"/>
      <c r="Y21" s="358"/>
      <c r="Z21" s="358"/>
      <c r="AA21" s="358"/>
      <c r="AB21" s="358"/>
      <c r="AC21" s="358"/>
      <c r="AD21" s="358"/>
      <c r="AE21" s="358"/>
      <c r="AF21" s="358"/>
      <c r="AG21" s="358"/>
      <c r="AH21" s="358"/>
      <c r="AI21" s="358"/>
      <c r="AJ21" s="358"/>
      <c r="AK21" s="358"/>
    </row>
    <row r="22" spans="1:37" ht="14.25" customHeight="1">
      <c r="A22" s="358"/>
      <c r="B22" s="528" t="s">
        <v>622</v>
      </c>
      <c r="C22" s="524"/>
      <c r="D22" s="524"/>
      <c r="E22" s="524"/>
      <c r="F22" s="524"/>
      <c r="G22" s="1120">
        <v>5.8000000000000003E-2</v>
      </c>
      <c r="H22" s="692"/>
      <c r="I22" s="358"/>
      <c r="J22" s="653" t="s">
        <v>647</v>
      </c>
      <c r="K22" s="954"/>
      <c r="L22" s="954"/>
      <c r="M22" s="1129">
        <f>SUM(M17:M21)</f>
        <v>3930867.5</v>
      </c>
      <c r="N22" s="1130"/>
      <c r="O22" s="358"/>
      <c r="P22" s="274"/>
      <c r="Q22" s="358"/>
      <c r="R22" s="358"/>
      <c r="S22" s="358"/>
      <c r="T22" s="358"/>
      <c r="U22" s="358"/>
      <c r="V22" s="358"/>
      <c r="W22" s="358"/>
      <c r="X22" s="358"/>
      <c r="Y22" s="358"/>
      <c r="Z22" s="358"/>
      <c r="AA22" s="358"/>
      <c r="AB22" s="358"/>
      <c r="AC22" s="358"/>
      <c r="AD22" s="358"/>
      <c r="AE22" s="358"/>
      <c r="AF22" s="358"/>
      <c r="AG22" s="358"/>
      <c r="AH22" s="358"/>
      <c r="AI22" s="358"/>
      <c r="AJ22" s="358"/>
      <c r="AK22" s="358"/>
    </row>
    <row r="23" spans="1:37" ht="14.25" customHeight="1">
      <c r="A23" s="358"/>
      <c r="B23" s="528" t="s">
        <v>192</v>
      </c>
      <c r="C23" s="524"/>
      <c r="D23" s="524"/>
      <c r="E23" s="524"/>
      <c r="F23" s="524"/>
      <c r="G23" s="1120">
        <v>6.5000000000000002E-2</v>
      </c>
      <c r="H23" s="692"/>
      <c r="I23" s="358"/>
      <c r="J23" s="528"/>
      <c r="K23" s="524"/>
      <c r="L23" s="524"/>
      <c r="M23" s="572"/>
      <c r="N23" s="602"/>
      <c r="O23" s="358"/>
      <c r="P23" s="274"/>
      <c r="Q23" s="358"/>
      <c r="R23" s="358"/>
      <c r="S23" s="358"/>
      <c r="T23" s="358"/>
      <c r="U23" s="358"/>
      <c r="V23" s="358"/>
      <c r="W23" s="358"/>
      <c r="X23" s="358"/>
      <c r="Y23" s="358"/>
      <c r="Z23" s="358"/>
      <c r="AA23" s="358"/>
      <c r="AB23" s="358"/>
      <c r="AC23" s="358"/>
      <c r="AD23" s="358"/>
      <c r="AE23" s="358"/>
      <c r="AF23" s="358"/>
      <c r="AG23" s="358"/>
      <c r="AH23" s="358"/>
      <c r="AI23" s="358"/>
      <c r="AJ23" s="358"/>
      <c r="AK23" s="358"/>
    </row>
    <row r="24" spans="1:37" ht="14.25" customHeight="1" thickBot="1">
      <c r="A24" s="358"/>
      <c r="B24" s="528" t="s">
        <v>667</v>
      </c>
      <c r="C24" s="524"/>
      <c r="D24" s="524"/>
      <c r="E24" s="524"/>
      <c r="F24" s="524"/>
      <c r="G24" s="1121">
        <v>0</v>
      </c>
      <c r="H24" s="692" t="s">
        <v>668</v>
      </c>
      <c r="I24" s="358"/>
      <c r="J24" s="552" t="s">
        <v>669</v>
      </c>
      <c r="K24" s="820"/>
      <c r="L24" s="820"/>
      <c r="M24" s="1124">
        <f>M14-M22</f>
        <v>11705732.5</v>
      </c>
      <c r="N24" s="1131"/>
      <c r="O24" s="358"/>
      <c r="P24" s="274"/>
      <c r="Q24" s="358"/>
      <c r="R24" s="358"/>
      <c r="S24" s="358"/>
      <c r="T24" s="358"/>
      <c r="U24" s="358"/>
      <c r="V24" s="358"/>
      <c r="W24" s="358"/>
      <c r="X24" s="358"/>
      <c r="Y24" s="358"/>
      <c r="Z24" s="358"/>
      <c r="AA24" s="358"/>
      <c r="AB24" s="358"/>
      <c r="AC24" s="358"/>
      <c r="AD24" s="358"/>
      <c r="AE24" s="358"/>
      <c r="AF24" s="358"/>
      <c r="AG24" s="358"/>
      <c r="AH24" s="358"/>
      <c r="AI24" s="358"/>
      <c r="AJ24" s="358"/>
      <c r="AK24" s="358"/>
    </row>
    <row r="25" spans="1:37" ht="14.25" customHeight="1">
      <c r="A25" s="358"/>
      <c r="B25" s="528" t="s">
        <v>510</v>
      </c>
      <c r="C25" s="524"/>
      <c r="D25" s="524"/>
      <c r="E25" s="524"/>
      <c r="F25" s="524"/>
      <c r="G25" s="1122">
        <v>10</v>
      </c>
      <c r="H25" s="692" t="s">
        <v>625</v>
      </c>
      <c r="I25" s="358"/>
      <c r="J25" s="358"/>
      <c r="K25" s="358"/>
      <c r="L25" s="358"/>
      <c r="M25" s="370"/>
      <c r="N25" s="360"/>
      <c r="O25" s="358"/>
      <c r="P25" s="274"/>
      <c r="Q25" s="358"/>
      <c r="R25" s="358"/>
      <c r="S25" s="358"/>
      <c r="T25" s="358"/>
      <c r="U25" s="358"/>
      <c r="V25" s="358"/>
      <c r="W25" s="358"/>
      <c r="X25" s="358"/>
      <c r="Y25" s="358"/>
      <c r="Z25" s="358"/>
      <c r="AA25" s="358"/>
      <c r="AB25" s="358"/>
      <c r="AC25" s="358"/>
      <c r="AD25" s="358"/>
      <c r="AE25" s="358"/>
      <c r="AF25" s="358"/>
      <c r="AG25" s="358"/>
      <c r="AH25" s="358"/>
      <c r="AI25" s="358"/>
      <c r="AJ25" s="358"/>
      <c r="AK25" s="358"/>
    </row>
    <row r="26" spans="1:37" ht="14.25" customHeight="1" thickBot="1">
      <c r="A26" s="358"/>
      <c r="B26" s="552" t="s">
        <v>569</v>
      </c>
      <c r="C26" s="820"/>
      <c r="D26" s="820"/>
      <c r="E26" s="820"/>
      <c r="F26" s="820"/>
      <c r="G26" s="1123">
        <v>0</v>
      </c>
      <c r="H26" s="822"/>
      <c r="I26" s="358"/>
      <c r="J26" s="1090"/>
      <c r="K26" s="358"/>
      <c r="L26" s="358"/>
      <c r="M26" s="158"/>
      <c r="N26" s="274"/>
      <c r="O26" s="358"/>
      <c r="P26" s="274"/>
      <c r="Q26" s="358"/>
      <c r="R26" s="358"/>
      <c r="S26" s="358"/>
      <c r="T26" s="358"/>
      <c r="U26" s="358"/>
      <c r="V26" s="358"/>
      <c r="W26" s="358"/>
      <c r="X26" s="358"/>
      <c r="Y26" s="358"/>
      <c r="Z26" s="358"/>
      <c r="AA26" s="358"/>
      <c r="AB26" s="358"/>
      <c r="AC26" s="358"/>
      <c r="AD26" s="358"/>
      <c r="AE26" s="358"/>
      <c r="AF26" s="358"/>
      <c r="AG26" s="358"/>
      <c r="AH26" s="358"/>
      <c r="AI26" s="358"/>
      <c r="AJ26" s="358"/>
      <c r="AK26" s="358"/>
    </row>
    <row r="27" spans="1:37" ht="14.25" customHeight="1" thickBot="1">
      <c r="A27" s="358"/>
      <c r="B27" s="358"/>
      <c r="C27" s="358"/>
      <c r="D27" s="358"/>
      <c r="E27" s="358"/>
      <c r="F27" s="358"/>
      <c r="G27" s="358"/>
      <c r="H27" s="358"/>
      <c r="I27" s="358"/>
      <c r="J27" s="1090"/>
      <c r="K27" s="358"/>
      <c r="L27" s="358"/>
      <c r="M27" s="358"/>
      <c r="N27" s="274"/>
      <c r="O27" s="358"/>
      <c r="P27" s="274"/>
      <c r="Q27" s="358"/>
      <c r="R27" s="358"/>
      <c r="S27" s="358"/>
      <c r="T27" s="358"/>
      <c r="U27" s="358"/>
      <c r="V27" s="358"/>
      <c r="W27" s="358"/>
      <c r="X27" s="358"/>
      <c r="Y27" s="358"/>
      <c r="Z27" s="358"/>
      <c r="AA27" s="358"/>
      <c r="AB27" s="358"/>
      <c r="AC27" s="358"/>
      <c r="AD27" s="358"/>
      <c r="AE27" s="358"/>
      <c r="AF27" s="358"/>
      <c r="AG27" s="358"/>
      <c r="AH27" s="358"/>
      <c r="AI27" s="358"/>
      <c r="AJ27" s="358"/>
      <c r="AK27" s="358"/>
    </row>
    <row r="28" spans="1:37" ht="14.25" customHeight="1">
      <c r="A28" s="358"/>
      <c r="B28" s="666" t="s">
        <v>628</v>
      </c>
      <c r="C28" s="944"/>
      <c r="D28" s="944"/>
      <c r="E28" s="944"/>
      <c r="F28" s="944"/>
      <c r="G28" s="944"/>
      <c r="H28" s="969"/>
      <c r="I28" s="123"/>
      <c r="J28" s="358"/>
      <c r="K28" s="358"/>
      <c r="L28" s="358"/>
      <c r="M28" s="358"/>
      <c r="N28" s="274"/>
      <c r="O28" s="358"/>
      <c r="P28" s="274"/>
      <c r="Q28" s="358"/>
      <c r="R28" s="358"/>
      <c r="S28" s="358"/>
      <c r="T28" s="358"/>
      <c r="U28" s="358"/>
      <c r="V28" s="358"/>
      <c r="W28" s="358"/>
      <c r="X28" s="358"/>
      <c r="Y28" s="358"/>
      <c r="Z28" s="358"/>
      <c r="AA28" s="358"/>
      <c r="AB28" s="358"/>
      <c r="AC28" s="358"/>
      <c r="AD28" s="358"/>
      <c r="AE28" s="358"/>
      <c r="AF28" s="358"/>
      <c r="AG28" s="358"/>
      <c r="AH28" s="358"/>
      <c r="AI28" s="358"/>
      <c r="AJ28" s="358"/>
      <c r="AK28" s="358"/>
    </row>
    <row r="29" spans="1:37" ht="14.25" customHeight="1">
      <c r="A29" s="358"/>
      <c r="B29" s="528" t="s">
        <v>629</v>
      </c>
      <c r="C29" s="524"/>
      <c r="D29" s="524"/>
      <c r="E29" s="524"/>
      <c r="F29" s="524"/>
      <c r="G29" s="1119">
        <v>0.7</v>
      </c>
      <c r="H29" s="692" t="s">
        <v>630</v>
      </c>
      <c r="I29" s="358"/>
      <c r="J29" s="1089"/>
      <c r="K29" s="358"/>
      <c r="L29" s="358"/>
      <c r="M29" s="358"/>
      <c r="N29" s="274"/>
      <c r="O29" s="358"/>
      <c r="P29" s="274"/>
      <c r="Q29" s="358"/>
      <c r="R29" s="358"/>
      <c r="S29" s="358"/>
      <c r="T29" s="358"/>
      <c r="U29" s="358"/>
      <c r="V29" s="358"/>
      <c r="W29" s="358"/>
      <c r="X29" s="358"/>
      <c r="Y29" s="358"/>
      <c r="Z29" s="358"/>
      <c r="AA29" s="358"/>
      <c r="AB29" s="358"/>
      <c r="AC29" s="358"/>
      <c r="AD29" s="358"/>
      <c r="AE29" s="358"/>
      <c r="AF29" s="358"/>
      <c r="AG29" s="358"/>
      <c r="AH29" s="358"/>
      <c r="AI29" s="358"/>
      <c r="AJ29" s="358"/>
      <c r="AK29" s="358"/>
    </row>
    <row r="30" spans="1:37" ht="14.25" customHeight="1">
      <c r="A30" s="358"/>
      <c r="B30" s="528" t="s">
        <v>437</v>
      </c>
      <c r="C30" s="524"/>
      <c r="D30" s="524"/>
      <c r="E30" s="524"/>
      <c r="F30" s="524"/>
      <c r="G30" s="1119">
        <v>0.05</v>
      </c>
      <c r="H30" s="692"/>
      <c r="I30" s="358"/>
      <c r="J30" s="1089"/>
      <c r="K30" s="358"/>
      <c r="L30" s="358"/>
      <c r="M30" s="358"/>
      <c r="N30" s="358"/>
      <c r="O30" s="358"/>
      <c r="P30" s="274"/>
      <c r="Q30" s="358"/>
      <c r="R30" s="358"/>
      <c r="S30" s="358"/>
      <c r="T30" s="358"/>
      <c r="U30" s="358"/>
      <c r="V30" s="358"/>
      <c r="W30" s="358"/>
      <c r="X30" s="358"/>
      <c r="Y30" s="358"/>
      <c r="Z30" s="358"/>
      <c r="AA30" s="358"/>
      <c r="AB30" s="358"/>
      <c r="AC30" s="358"/>
      <c r="AD30" s="358"/>
      <c r="AE30" s="358"/>
      <c r="AF30" s="358"/>
      <c r="AG30" s="358"/>
      <c r="AH30" s="358"/>
      <c r="AI30" s="358"/>
      <c r="AJ30" s="358"/>
      <c r="AK30" s="358"/>
    </row>
    <row r="31" spans="1:37" ht="14.25" customHeight="1">
      <c r="A31" s="358"/>
      <c r="B31" s="528" t="s">
        <v>435</v>
      </c>
      <c r="C31" s="524"/>
      <c r="D31" s="524"/>
      <c r="E31" s="524"/>
      <c r="F31" s="524"/>
      <c r="G31" s="572">
        <v>30</v>
      </c>
      <c r="H31" s="692" t="s">
        <v>631</v>
      </c>
      <c r="I31" s="358"/>
      <c r="J31" s="358"/>
      <c r="K31" s="358"/>
      <c r="L31" s="358"/>
      <c r="M31" s="358"/>
      <c r="N31" s="358"/>
      <c r="O31" s="358"/>
      <c r="P31" s="274"/>
      <c r="Q31" s="358"/>
      <c r="R31" s="358"/>
      <c r="S31" s="358"/>
      <c r="T31" s="358"/>
      <c r="U31" s="358"/>
      <c r="V31" s="358"/>
      <c r="W31" s="358"/>
      <c r="X31" s="358"/>
      <c r="Y31" s="358"/>
      <c r="Z31" s="358"/>
      <c r="AA31" s="358"/>
      <c r="AB31" s="358"/>
      <c r="AC31" s="358"/>
      <c r="AD31" s="358"/>
      <c r="AE31" s="358"/>
      <c r="AF31" s="358"/>
      <c r="AG31" s="358"/>
      <c r="AH31" s="358"/>
      <c r="AI31" s="358"/>
      <c r="AJ31" s="358"/>
      <c r="AK31" s="358"/>
    </row>
    <row r="32" spans="1:37" ht="14.25" customHeight="1">
      <c r="A32" s="358"/>
      <c r="B32" s="528" t="s">
        <v>632</v>
      </c>
      <c r="C32" s="524"/>
      <c r="D32" s="524"/>
      <c r="E32" s="524"/>
      <c r="F32" s="524"/>
      <c r="G32" s="465">
        <f ca="1">G29*R14</f>
        <v>94564788.122964427</v>
      </c>
      <c r="H32" s="692"/>
      <c r="I32" s="358"/>
      <c r="J32" s="358"/>
      <c r="K32" s="358"/>
      <c r="L32" s="358"/>
      <c r="M32" s="358"/>
      <c r="N32" s="358"/>
      <c r="O32" s="358"/>
      <c r="P32" s="274"/>
      <c r="Q32" s="358"/>
      <c r="R32" s="358"/>
      <c r="S32" s="358"/>
      <c r="T32" s="358"/>
      <c r="U32" s="358"/>
      <c r="V32" s="358"/>
      <c r="W32" s="358"/>
      <c r="X32" s="358"/>
      <c r="Y32" s="358"/>
      <c r="Z32" s="358"/>
      <c r="AA32" s="358"/>
      <c r="AB32" s="358"/>
      <c r="AC32" s="358"/>
      <c r="AD32" s="358"/>
      <c r="AE32" s="358"/>
      <c r="AF32" s="358"/>
      <c r="AG32" s="358"/>
      <c r="AH32" s="358"/>
      <c r="AI32" s="358"/>
      <c r="AJ32" s="358"/>
      <c r="AK32" s="358"/>
    </row>
    <row r="33" spans="1:37" ht="14.25" customHeight="1" thickBot="1">
      <c r="A33" s="358"/>
      <c r="B33" s="552" t="s">
        <v>633</v>
      </c>
      <c r="C33" s="820"/>
      <c r="D33" s="820"/>
      <c r="E33" s="820"/>
      <c r="F33" s="820"/>
      <c r="G33" s="1124">
        <f ca="1">PMT(G30/12,G31*12,G32)</f>
        <v>-507644.23039968812</v>
      </c>
      <c r="H33" s="822"/>
      <c r="I33" s="358"/>
      <c r="J33" s="358"/>
      <c r="K33" s="358"/>
      <c r="L33" s="358"/>
      <c r="M33" s="358"/>
      <c r="N33" s="358"/>
      <c r="O33" s="358"/>
      <c r="P33" s="274"/>
      <c r="Q33" s="358"/>
      <c r="R33" s="358"/>
      <c r="S33" s="358"/>
      <c r="T33" s="358"/>
      <c r="U33" s="358"/>
      <c r="V33" s="358"/>
      <c r="W33" s="358"/>
      <c r="X33" s="358"/>
      <c r="Y33" s="358"/>
      <c r="Z33" s="358"/>
      <c r="AA33" s="358"/>
      <c r="AB33" s="358"/>
      <c r="AC33" s="358"/>
      <c r="AD33" s="358"/>
      <c r="AE33" s="358"/>
      <c r="AF33" s="358"/>
      <c r="AG33" s="358"/>
      <c r="AH33" s="358"/>
      <c r="AI33" s="358"/>
      <c r="AJ33" s="358"/>
      <c r="AK33" s="358"/>
    </row>
    <row r="34" spans="1:37" ht="14.25" customHeight="1" thickBot="1">
      <c r="A34" s="358"/>
      <c r="B34" s="358"/>
      <c r="C34" s="358"/>
      <c r="D34" s="358"/>
      <c r="E34" s="358"/>
      <c r="F34" s="358"/>
      <c r="G34" s="358"/>
      <c r="H34" s="358"/>
      <c r="I34" s="358"/>
      <c r="J34" s="358"/>
      <c r="K34" s="358"/>
      <c r="L34" s="358"/>
      <c r="M34" s="358"/>
      <c r="N34" s="358"/>
      <c r="O34" s="358"/>
      <c r="P34" s="274"/>
      <c r="Q34" s="358"/>
      <c r="R34" s="358"/>
      <c r="S34" s="358"/>
      <c r="T34" s="358"/>
      <c r="U34" s="358"/>
      <c r="V34" s="358"/>
      <c r="W34" s="358"/>
      <c r="X34" s="358"/>
      <c r="Y34" s="358"/>
      <c r="Z34" s="358"/>
      <c r="AA34" s="358"/>
      <c r="AB34" s="358"/>
      <c r="AC34" s="358"/>
      <c r="AD34" s="358"/>
      <c r="AE34" s="358"/>
      <c r="AF34" s="358"/>
      <c r="AG34" s="358"/>
      <c r="AH34" s="358"/>
      <c r="AI34" s="358"/>
      <c r="AJ34" s="358"/>
      <c r="AK34" s="358"/>
    </row>
    <row r="35" spans="1:37" ht="14.25" customHeight="1">
      <c r="A35" s="358"/>
      <c r="B35" s="666" t="s">
        <v>556</v>
      </c>
      <c r="C35" s="944"/>
      <c r="D35" s="944"/>
      <c r="E35" s="944"/>
      <c r="F35" s="944"/>
      <c r="G35" s="945">
        <v>0</v>
      </c>
      <c r="H35" s="945">
        <f t="shared" ref="H35:AK35" si="2">G35+1</f>
        <v>1</v>
      </c>
      <c r="I35" s="945">
        <f t="shared" si="2"/>
        <v>2</v>
      </c>
      <c r="J35" s="945">
        <f t="shared" si="2"/>
        <v>3</v>
      </c>
      <c r="K35" s="945">
        <f t="shared" si="2"/>
        <v>4</v>
      </c>
      <c r="L35" s="945">
        <f t="shared" si="2"/>
        <v>5</v>
      </c>
      <c r="M35" s="945">
        <f t="shared" si="2"/>
        <v>6</v>
      </c>
      <c r="N35" s="945">
        <f t="shared" si="2"/>
        <v>7</v>
      </c>
      <c r="O35" s="945">
        <f t="shared" si="2"/>
        <v>8</v>
      </c>
      <c r="P35" s="945">
        <f t="shared" si="2"/>
        <v>9</v>
      </c>
      <c r="Q35" s="945">
        <f t="shared" si="2"/>
        <v>10</v>
      </c>
      <c r="R35" s="945">
        <f t="shared" si="2"/>
        <v>11</v>
      </c>
      <c r="S35" s="945">
        <f t="shared" si="2"/>
        <v>12</v>
      </c>
      <c r="T35" s="945">
        <f t="shared" si="2"/>
        <v>13</v>
      </c>
      <c r="U35" s="945">
        <f t="shared" si="2"/>
        <v>14</v>
      </c>
      <c r="V35" s="945">
        <f t="shared" si="2"/>
        <v>15</v>
      </c>
      <c r="W35" s="945">
        <f t="shared" si="2"/>
        <v>16</v>
      </c>
      <c r="X35" s="945">
        <f t="shared" si="2"/>
        <v>17</v>
      </c>
      <c r="Y35" s="945">
        <f t="shared" si="2"/>
        <v>18</v>
      </c>
      <c r="Z35" s="945">
        <f t="shared" si="2"/>
        <v>19</v>
      </c>
      <c r="AA35" s="945">
        <f t="shared" si="2"/>
        <v>20</v>
      </c>
      <c r="AB35" s="945">
        <f t="shared" si="2"/>
        <v>21</v>
      </c>
      <c r="AC35" s="945">
        <f t="shared" si="2"/>
        <v>22</v>
      </c>
      <c r="AD35" s="945">
        <f t="shared" si="2"/>
        <v>23</v>
      </c>
      <c r="AE35" s="945">
        <f t="shared" si="2"/>
        <v>24</v>
      </c>
      <c r="AF35" s="945">
        <f t="shared" si="2"/>
        <v>25</v>
      </c>
      <c r="AG35" s="945">
        <f t="shared" si="2"/>
        <v>26</v>
      </c>
      <c r="AH35" s="945">
        <f t="shared" si="2"/>
        <v>27</v>
      </c>
      <c r="AI35" s="945">
        <f t="shared" si="2"/>
        <v>28</v>
      </c>
      <c r="AJ35" s="945">
        <f t="shared" si="2"/>
        <v>29</v>
      </c>
      <c r="AK35" s="946">
        <f t="shared" si="2"/>
        <v>30</v>
      </c>
    </row>
    <row r="36" spans="1:37" s="478" customFormat="1" ht="14.25" customHeight="1">
      <c r="A36" s="488"/>
      <c r="B36" s="585" t="s">
        <v>557</v>
      </c>
      <c r="C36" s="572"/>
      <c r="D36" s="572"/>
      <c r="E36" s="572"/>
      <c r="F36" s="572"/>
      <c r="G36" s="572"/>
      <c r="H36" s="657">
        <f t="shared" ref="H36:AK36" si="3">1-$G$19</f>
        <v>0.9</v>
      </c>
      <c r="I36" s="657">
        <f t="shared" si="3"/>
        <v>0.9</v>
      </c>
      <c r="J36" s="657">
        <f t="shared" si="3"/>
        <v>0.9</v>
      </c>
      <c r="K36" s="657">
        <f t="shared" si="3"/>
        <v>0.9</v>
      </c>
      <c r="L36" s="657">
        <f t="shared" si="3"/>
        <v>0.9</v>
      </c>
      <c r="M36" s="657">
        <f t="shared" si="3"/>
        <v>0.9</v>
      </c>
      <c r="N36" s="657">
        <f t="shared" si="3"/>
        <v>0.9</v>
      </c>
      <c r="O36" s="657">
        <f t="shared" si="3"/>
        <v>0.9</v>
      </c>
      <c r="P36" s="657">
        <f t="shared" si="3"/>
        <v>0.9</v>
      </c>
      <c r="Q36" s="657">
        <f t="shared" si="3"/>
        <v>0.9</v>
      </c>
      <c r="R36" s="657">
        <f t="shared" si="3"/>
        <v>0.9</v>
      </c>
      <c r="S36" s="657">
        <f t="shared" si="3"/>
        <v>0.9</v>
      </c>
      <c r="T36" s="657">
        <f t="shared" si="3"/>
        <v>0.9</v>
      </c>
      <c r="U36" s="657">
        <f t="shared" si="3"/>
        <v>0.9</v>
      </c>
      <c r="V36" s="657">
        <f t="shared" si="3"/>
        <v>0.9</v>
      </c>
      <c r="W36" s="657">
        <f t="shared" si="3"/>
        <v>0.9</v>
      </c>
      <c r="X36" s="657">
        <f t="shared" si="3"/>
        <v>0.9</v>
      </c>
      <c r="Y36" s="657">
        <f t="shared" si="3"/>
        <v>0.9</v>
      </c>
      <c r="Z36" s="657">
        <f t="shared" si="3"/>
        <v>0.9</v>
      </c>
      <c r="AA36" s="657">
        <f t="shared" si="3"/>
        <v>0.9</v>
      </c>
      <c r="AB36" s="657">
        <f t="shared" si="3"/>
        <v>0.9</v>
      </c>
      <c r="AC36" s="657">
        <f t="shared" si="3"/>
        <v>0.9</v>
      </c>
      <c r="AD36" s="657">
        <f t="shared" si="3"/>
        <v>0.9</v>
      </c>
      <c r="AE36" s="657">
        <f t="shared" si="3"/>
        <v>0.9</v>
      </c>
      <c r="AF36" s="657">
        <f t="shared" si="3"/>
        <v>0.9</v>
      </c>
      <c r="AG36" s="657">
        <f t="shared" si="3"/>
        <v>0.9</v>
      </c>
      <c r="AH36" s="657">
        <f t="shared" si="3"/>
        <v>0.9</v>
      </c>
      <c r="AI36" s="657">
        <f t="shared" si="3"/>
        <v>0.9</v>
      </c>
      <c r="AJ36" s="657">
        <f t="shared" si="3"/>
        <v>0.9</v>
      </c>
      <c r="AK36" s="771">
        <f t="shared" si="3"/>
        <v>0.9</v>
      </c>
    </row>
    <row r="37" spans="1:37" s="478" customFormat="1" ht="14.25" customHeight="1">
      <c r="A37" s="488"/>
      <c r="B37" s="585"/>
      <c r="C37" s="572"/>
      <c r="D37" s="572"/>
      <c r="E37" s="572"/>
      <c r="F37" s="572"/>
      <c r="G37" s="572"/>
      <c r="H37" s="572"/>
      <c r="I37" s="572"/>
      <c r="J37" s="572"/>
      <c r="K37" s="572"/>
      <c r="L37" s="572"/>
      <c r="M37" s="572"/>
      <c r="N37" s="572"/>
      <c r="O37" s="572"/>
      <c r="P37" s="472"/>
      <c r="Q37" s="572"/>
      <c r="R37" s="572"/>
      <c r="S37" s="572"/>
      <c r="T37" s="572"/>
      <c r="U37" s="572"/>
      <c r="V37" s="572"/>
      <c r="W37" s="572"/>
      <c r="X37" s="572"/>
      <c r="Y37" s="572"/>
      <c r="Z37" s="572"/>
      <c r="AA37" s="572"/>
      <c r="AB37" s="572"/>
      <c r="AC37" s="572"/>
      <c r="AD37" s="572"/>
      <c r="AE37" s="572"/>
      <c r="AF37" s="572"/>
      <c r="AG37" s="572"/>
      <c r="AH37" s="572"/>
      <c r="AI37" s="572"/>
      <c r="AJ37" s="572"/>
      <c r="AK37" s="573"/>
    </row>
    <row r="38" spans="1:37" s="478" customFormat="1" ht="14.25" customHeight="1">
      <c r="A38" s="488"/>
      <c r="B38" s="585" t="s">
        <v>634</v>
      </c>
      <c r="C38" s="572"/>
      <c r="D38" s="572"/>
      <c r="E38" s="572"/>
      <c r="F38" s="572"/>
      <c r="G38" s="465">
        <f ca="1">-R14</f>
        <v>-135092554.46137777</v>
      </c>
      <c r="H38" s="572"/>
      <c r="I38" s="572"/>
      <c r="J38" s="572"/>
      <c r="K38" s="572"/>
      <c r="L38" s="572"/>
      <c r="M38" s="572"/>
      <c r="N38" s="572"/>
      <c r="O38" s="572"/>
      <c r="P38" s="472"/>
      <c r="Q38" s="572"/>
      <c r="R38" s="572"/>
      <c r="S38" s="572"/>
      <c r="T38" s="572"/>
      <c r="U38" s="572"/>
      <c r="V38" s="572"/>
      <c r="W38" s="572"/>
      <c r="X38" s="572"/>
      <c r="Y38" s="572"/>
      <c r="Z38" s="572"/>
      <c r="AA38" s="572"/>
      <c r="AB38" s="572"/>
      <c r="AC38" s="572"/>
      <c r="AD38" s="572"/>
      <c r="AE38" s="572"/>
      <c r="AF38" s="572"/>
      <c r="AG38" s="572"/>
      <c r="AH38" s="572"/>
      <c r="AI38" s="572"/>
      <c r="AJ38" s="572"/>
      <c r="AK38" s="573"/>
    </row>
    <row r="39" spans="1:37" s="478" customFormat="1" ht="14.25" customHeight="1">
      <c r="A39" s="488"/>
      <c r="B39" s="585"/>
      <c r="C39" s="572"/>
      <c r="D39" s="572"/>
      <c r="E39" s="572"/>
      <c r="F39" s="572"/>
      <c r="G39" s="572"/>
      <c r="H39" s="572"/>
      <c r="I39" s="1135"/>
      <c r="J39" s="572"/>
      <c r="K39" s="572"/>
      <c r="L39" s="572"/>
      <c r="M39" s="572"/>
      <c r="N39" s="572"/>
      <c r="O39" s="572"/>
      <c r="P39" s="472"/>
      <c r="Q39" s="572"/>
      <c r="R39" s="572"/>
      <c r="S39" s="572"/>
      <c r="T39" s="572"/>
      <c r="U39" s="572"/>
      <c r="V39" s="572"/>
      <c r="W39" s="572"/>
      <c r="X39" s="572"/>
      <c r="Y39" s="572"/>
      <c r="Z39" s="572"/>
      <c r="AA39" s="572"/>
      <c r="AB39" s="572"/>
      <c r="AC39" s="572"/>
      <c r="AD39" s="572"/>
      <c r="AE39" s="572"/>
      <c r="AF39" s="572"/>
      <c r="AG39" s="572"/>
      <c r="AH39" s="572"/>
      <c r="AI39" s="572"/>
      <c r="AJ39" s="572"/>
      <c r="AK39" s="573"/>
    </row>
    <row r="40" spans="1:37" s="478" customFormat="1" ht="14.25" customHeight="1">
      <c r="A40" s="488"/>
      <c r="B40" s="585" t="s">
        <v>552</v>
      </c>
      <c r="C40" s="572"/>
      <c r="D40" s="572"/>
      <c r="E40" s="572"/>
      <c r="F40" s="572"/>
      <c r="G40" s="572"/>
      <c r="H40" s="465">
        <f t="shared" ref="H40:AK40" si="4">$M$12*(1+$G$17)^G35</f>
        <v>17374000</v>
      </c>
      <c r="I40" s="465">
        <f t="shared" si="4"/>
        <v>17895220</v>
      </c>
      <c r="J40" s="465">
        <f t="shared" si="4"/>
        <v>18432076.599999998</v>
      </c>
      <c r="K40" s="465">
        <f t="shared" si="4"/>
        <v>18985038.898000002</v>
      </c>
      <c r="L40" s="465">
        <f t="shared" si="4"/>
        <v>19554590.064939998</v>
      </c>
      <c r="M40" s="465">
        <f t="shared" si="4"/>
        <v>20141227.766888198</v>
      </c>
      <c r="N40" s="465">
        <f t="shared" si="4"/>
        <v>20745464.599894844</v>
      </c>
      <c r="O40" s="465">
        <f t="shared" si="4"/>
        <v>21367828.53789169</v>
      </c>
      <c r="P40" s="465">
        <f t="shared" si="4"/>
        <v>22008863.39402844</v>
      </c>
      <c r="Q40" s="465">
        <f t="shared" si="4"/>
        <v>22669129.295849293</v>
      </c>
      <c r="R40" s="465">
        <f t="shared" si="4"/>
        <v>23349203.174724773</v>
      </c>
      <c r="S40" s="465">
        <f t="shared" si="4"/>
        <v>24049679.269966517</v>
      </c>
      <c r="T40" s="465">
        <f t="shared" si="4"/>
        <v>24771169.648065507</v>
      </c>
      <c r="U40" s="465">
        <f t="shared" si="4"/>
        <v>25514304.73750747</v>
      </c>
      <c r="V40" s="465">
        <f t="shared" si="4"/>
        <v>26279733.8796327</v>
      </c>
      <c r="W40" s="465">
        <f t="shared" si="4"/>
        <v>27068125.896021683</v>
      </c>
      <c r="X40" s="465">
        <f t="shared" si="4"/>
        <v>27880169.672902327</v>
      </c>
      <c r="Y40" s="465">
        <f t="shared" si="4"/>
        <v>28716574.763089396</v>
      </c>
      <c r="Z40" s="465">
        <f t="shared" si="4"/>
        <v>29578072.005982079</v>
      </c>
      <c r="AA40" s="465">
        <f t="shared" si="4"/>
        <v>30465414.166161541</v>
      </c>
      <c r="AB40" s="465">
        <f t="shared" si="4"/>
        <v>31379376.591146387</v>
      </c>
      <c r="AC40" s="465">
        <f t="shared" si="4"/>
        <v>32320757.888880774</v>
      </c>
      <c r="AD40" s="465">
        <f t="shared" si="4"/>
        <v>33290380.6255472</v>
      </c>
      <c r="AE40" s="465">
        <f t="shared" si="4"/>
        <v>34289092.044313617</v>
      </c>
      <c r="AF40" s="465">
        <f t="shared" si="4"/>
        <v>35317764.805643022</v>
      </c>
      <c r="AG40" s="465">
        <f t="shared" si="4"/>
        <v>36377297.749812312</v>
      </c>
      <c r="AH40" s="465">
        <f t="shared" si="4"/>
        <v>37468616.682306685</v>
      </c>
      <c r="AI40" s="465">
        <f t="shared" si="4"/>
        <v>38592675.182775885</v>
      </c>
      <c r="AJ40" s="465">
        <f t="shared" si="4"/>
        <v>39750455.438259162</v>
      </c>
      <c r="AK40" s="541">
        <f t="shared" si="4"/>
        <v>40942969.101406932</v>
      </c>
    </row>
    <row r="41" spans="1:37" s="478" customFormat="1" ht="14.25" customHeight="1">
      <c r="A41" s="488"/>
      <c r="B41" s="585"/>
      <c r="C41" s="572" t="s">
        <v>602</v>
      </c>
      <c r="D41" s="572"/>
      <c r="E41" s="572"/>
      <c r="F41" s="572"/>
      <c r="G41" s="572"/>
      <c r="H41" s="465">
        <f t="shared" ref="H41:AK41" si="5">-(1-H36)*H40</f>
        <v>-1737399.9999999995</v>
      </c>
      <c r="I41" s="465">
        <f t="shared" si="5"/>
        <v>-1789521.9999999995</v>
      </c>
      <c r="J41" s="465">
        <f t="shared" si="5"/>
        <v>-1843207.6599999995</v>
      </c>
      <c r="K41" s="465">
        <f t="shared" si="5"/>
        <v>-1898503.8897999998</v>
      </c>
      <c r="L41" s="465">
        <f t="shared" si="5"/>
        <v>-1955459.0064939994</v>
      </c>
      <c r="M41" s="465">
        <f t="shared" si="5"/>
        <v>-2014122.7766888193</v>
      </c>
      <c r="N41" s="465">
        <f t="shared" si="5"/>
        <v>-2074546.4599894839</v>
      </c>
      <c r="O41" s="465">
        <f t="shared" si="5"/>
        <v>-2136782.8537891684</v>
      </c>
      <c r="P41" s="465">
        <f t="shared" si="5"/>
        <v>-2200886.3394028437</v>
      </c>
      <c r="Q41" s="465">
        <f t="shared" si="5"/>
        <v>-2266912.9295849288</v>
      </c>
      <c r="R41" s="465">
        <f t="shared" si="5"/>
        <v>-2334920.3174724765</v>
      </c>
      <c r="S41" s="465">
        <f t="shared" si="5"/>
        <v>-2404967.9269966511</v>
      </c>
      <c r="T41" s="465">
        <f t="shared" si="5"/>
        <v>-2477116.9648065502</v>
      </c>
      <c r="U41" s="465">
        <f t="shared" si="5"/>
        <v>-2551430.4737507463</v>
      </c>
      <c r="V41" s="465">
        <f t="shared" si="5"/>
        <v>-2627973.3879632694</v>
      </c>
      <c r="W41" s="465">
        <f t="shared" si="5"/>
        <v>-2706812.5896021677</v>
      </c>
      <c r="X41" s="465">
        <f t="shared" si="5"/>
        <v>-2788016.967290232</v>
      </c>
      <c r="Y41" s="465">
        <f t="shared" si="5"/>
        <v>-2871657.476308939</v>
      </c>
      <c r="Z41" s="465">
        <f t="shared" si="5"/>
        <v>-2957807.2005982073</v>
      </c>
      <c r="AA41" s="465">
        <f t="shared" si="5"/>
        <v>-3046541.4166161534</v>
      </c>
      <c r="AB41" s="465">
        <f t="shared" si="5"/>
        <v>-3137937.6591146379</v>
      </c>
      <c r="AC41" s="465">
        <f t="shared" si="5"/>
        <v>-3232075.7888880768</v>
      </c>
      <c r="AD41" s="465">
        <f t="shared" si="5"/>
        <v>-3329038.0625547194</v>
      </c>
      <c r="AE41" s="465">
        <f t="shared" si="5"/>
        <v>-3428909.2044313611</v>
      </c>
      <c r="AF41" s="465">
        <f t="shared" si="5"/>
        <v>-3531776.4805643014</v>
      </c>
      <c r="AG41" s="465">
        <f t="shared" si="5"/>
        <v>-3637729.7749812305</v>
      </c>
      <c r="AH41" s="465">
        <f t="shared" si="5"/>
        <v>-3746861.6682306677</v>
      </c>
      <c r="AI41" s="465">
        <f t="shared" si="5"/>
        <v>-3859267.5182775878</v>
      </c>
      <c r="AJ41" s="465">
        <f t="shared" si="5"/>
        <v>-3975045.5438259155</v>
      </c>
      <c r="AK41" s="541">
        <f t="shared" si="5"/>
        <v>-4094296.9101406923</v>
      </c>
    </row>
    <row r="42" spans="1:37" s="478" customFormat="1" ht="14.25" customHeight="1">
      <c r="A42" s="488"/>
      <c r="B42" s="585"/>
      <c r="C42" s="572" t="s">
        <v>667</v>
      </c>
      <c r="D42" s="572"/>
      <c r="E42" s="572"/>
      <c r="F42" s="572"/>
      <c r="G42" s="572"/>
      <c r="H42" s="465">
        <v>0</v>
      </c>
      <c r="I42" s="465">
        <v>0</v>
      </c>
      <c r="J42" s="465">
        <v>0</v>
      </c>
      <c r="K42" s="465">
        <v>0</v>
      </c>
      <c r="L42" s="465">
        <v>0</v>
      </c>
      <c r="M42" s="465">
        <v>0</v>
      </c>
      <c r="N42" s="465">
        <v>0</v>
      </c>
      <c r="O42" s="465">
        <v>0</v>
      </c>
      <c r="P42" s="465">
        <v>0</v>
      </c>
      <c r="Q42" s="465">
        <v>0</v>
      </c>
      <c r="R42" s="465">
        <v>0</v>
      </c>
      <c r="S42" s="465">
        <v>0</v>
      </c>
      <c r="T42" s="465">
        <v>0</v>
      </c>
      <c r="U42" s="465">
        <v>0</v>
      </c>
      <c r="V42" s="465">
        <v>0</v>
      </c>
      <c r="W42" s="465">
        <v>0</v>
      </c>
      <c r="X42" s="465">
        <v>0</v>
      </c>
      <c r="Y42" s="465">
        <v>0</v>
      </c>
      <c r="Z42" s="465">
        <v>0</v>
      </c>
      <c r="AA42" s="465">
        <v>0</v>
      </c>
      <c r="AB42" s="465">
        <v>0</v>
      </c>
      <c r="AC42" s="465">
        <v>0</v>
      </c>
      <c r="AD42" s="465">
        <v>0</v>
      </c>
      <c r="AE42" s="465">
        <v>0</v>
      </c>
      <c r="AF42" s="465">
        <v>0</v>
      </c>
      <c r="AG42" s="465">
        <v>0</v>
      </c>
      <c r="AH42" s="465">
        <v>0</v>
      </c>
      <c r="AI42" s="465">
        <v>0</v>
      </c>
      <c r="AJ42" s="465">
        <v>0</v>
      </c>
      <c r="AK42" s="541">
        <v>0</v>
      </c>
    </row>
    <row r="43" spans="1:37" s="478" customFormat="1" ht="14.25" customHeight="1">
      <c r="A43" s="488"/>
      <c r="B43" s="745" t="s">
        <v>567</v>
      </c>
      <c r="C43" s="883"/>
      <c r="D43" s="883"/>
      <c r="E43" s="883"/>
      <c r="F43" s="883"/>
      <c r="G43" s="883"/>
      <c r="H43" s="1129">
        <f t="shared" ref="H43:AK43" si="6">SUM(H40:H42)</f>
        <v>15636600</v>
      </c>
      <c r="I43" s="1129">
        <f t="shared" si="6"/>
        <v>16105698</v>
      </c>
      <c r="J43" s="1129">
        <f t="shared" si="6"/>
        <v>16588868.939999998</v>
      </c>
      <c r="K43" s="1129">
        <f t="shared" si="6"/>
        <v>17086535.008200001</v>
      </c>
      <c r="L43" s="1129">
        <f t="shared" si="6"/>
        <v>17599131.058445998</v>
      </c>
      <c r="M43" s="1129">
        <f t="shared" si="6"/>
        <v>18127104.99019938</v>
      </c>
      <c r="N43" s="1129">
        <f t="shared" si="6"/>
        <v>18670918.13990536</v>
      </c>
      <c r="O43" s="1129">
        <f t="shared" si="6"/>
        <v>19231045.68410252</v>
      </c>
      <c r="P43" s="1129">
        <f t="shared" si="6"/>
        <v>19807977.054625597</v>
      </c>
      <c r="Q43" s="1129">
        <f t="shared" si="6"/>
        <v>20402216.366264366</v>
      </c>
      <c r="R43" s="1129">
        <f t="shared" si="6"/>
        <v>21014282.857252296</v>
      </c>
      <c r="S43" s="1129">
        <f t="shared" si="6"/>
        <v>21644711.342969865</v>
      </c>
      <c r="T43" s="1129">
        <f t="shared" si="6"/>
        <v>22294052.683258958</v>
      </c>
      <c r="U43" s="1129">
        <f t="shared" si="6"/>
        <v>22962874.263756722</v>
      </c>
      <c r="V43" s="1129">
        <f t="shared" si="6"/>
        <v>23651760.491669431</v>
      </c>
      <c r="W43" s="1129">
        <f t="shared" si="6"/>
        <v>24361313.306419514</v>
      </c>
      <c r="X43" s="1129">
        <f t="shared" si="6"/>
        <v>25092152.705612093</v>
      </c>
      <c r="Y43" s="1129">
        <f t="shared" si="6"/>
        <v>25844917.286780458</v>
      </c>
      <c r="Z43" s="1129">
        <f t="shared" si="6"/>
        <v>26620264.805383872</v>
      </c>
      <c r="AA43" s="1129">
        <f t="shared" si="6"/>
        <v>27418872.749545388</v>
      </c>
      <c r="AB43" s="1129">
        <f t="shared" si="6"/>
        <v>28241438.932031751</v>
      </c>
      <c r="AC43" s="1129">
        <f t="shared" si="6"/>
        <v>29088682.099992696</v>
      </c>
      <c r="AD43" s="1129">
        <f t="shared" si="6"/>
        <v>29961342.56299248</v>
      </c>
      <c r="AE43" s="1129">
        <f t="shared" si="6"/>
        <v>30860182.839882255</v>
      </c>
      <c r="AF43" s="1129">
        <f t="shared" si="6"/>
        <v>31785988.325078722</v>
      </c>
      <c r="AG43" s="1129">
        <f t="shared" si="6"/>
        <v>32739567.974831082</v>
      </c>
      <c r="AH43" s="1129">
        <f t="shared" si="6"/>
        <v>33721755.014076017</v>
      </c>
      <c r="AI43" s="1129">
        <f t="shared" si="6"/>
        <v>34733407.664498299</v>
      </c>
      <c r="AJ43" s="1129">
        <f t="shared" si="6"/>
        <v>35775409.894433245</v>
      </c>
      <c r="AK43" s="1136">
        <f t="shared" si="6"/>
        <v>36848672.191266239</v>
      </c>
    </row>
    <row r="44" spans="1:37" s="478" customFormat="1" ht="14.25" customHeight="1">
      <c r="A44" s="488"/>
      <c r="B44" s="585"/>
      <c r="C44" s="572"/>
      <c r="D44" s="572"/>
      <c r="E44" s="572"/>
      <c r="F44" s="572"/>
      <c r="G44" s="572"/>
      <c r="H44" s="572"/>
      <c r="I44" s="572"/>
      <c r="J44" s="572"/>
      <c r="K44" s="572"/>
      <c r="L44" s="572"/>
      <c r="M44" s="572"/>
      <c r="N44" s="572"/>
      <c r="O44" s="572"/>
      <c r="P44" s="472"/>
      <c r="Q44" s="572"/>
      <c r="R44" s="572"/>
      <c r="S44" s="572"/>
      <c r="T44" s="572"/>
      <c r="U44" s="572"/>
      <c r="V44" s="572"/>
      <c r="W44" s="572"/>
      <c r="X44" s="572"/>
      <c r="Y44" s="572"/>
      <c r="Z44" s="572"/>
      <c r="AA44" s="572"/>
      <c r="AB44" s="572"/>
      <c r="AC44" s="572"/>
      <c r="AD44" s="572"/>
      <c r="AE44" s="572"/>
      <c r="AF44" s="572"/>
      <c r="AG44" s="572"/>
      <c r="AH44" s="572"/>
      <c r="AI44" s="572"/>
      <c r="AJ44" s="572"/>
      <c r="AK44" s="573"/>
    </row>
    <row r="45" spans="1:37" s="478" customFormat="1" ht="14.25" customHeight="1">
      <c r="A45" s="488"/>
      <c r="B45" s="585" t="s">
        <v>464</v>
      </c>
      <c r="C45" s="572"/>
      <c r="D45" s="572"/>
      <c r="E45" s="572"/>
      <c r="F45" s="572"/>
      <c r="G45" s="572"/>
      <c r="H45" s="572"/>
      <c r="I45" s="572"/>
      <c r="J45" s="572"/>
      <c r="K45" s="572"/>
      <c r="L45" s="572"/>
      <c r="M45" s="572"/>
      <c r="N45" s="572"/>
      <c r="O45" s="572"/>
      <c r="P45" s="472"/>
      <c r="Q45" s="572"/>
      <c r="R45" s="572"/>
      <c r="S45" s="572"/>
      <c r="T45" s="572"/>
      <c r="U45" s="572"/>
      <c r="V45" s="572"/>
      <c r="W45" s="572"/>
      <c r="X45" s="572"/>
      <c r="Y45" s="572"/>
      <c r="Z45" s="572"/>
      <c r="AA45" s="572"/>
      <c r="AB45" s="572"/>
      <c r="AC45" s="572"/>
      <c r="AD45" s="572"/>
      <c r="AE45" s="572"/>
      <c r="AF45" s="572"/>
      <c r="AG45" s="572"/>
      <c r="AH45" s="572"/>
      <c r="AI45" s="572"/>
      <c r="AJ45" s="572"/>
      <c r="AK45" s="573"/>
    </row>
    <row r="46" spans="1:37" s="478" customFormat="1" ht="14.25" customHeight="1">
      <c r="A46" s="488"/>
      <c r="B46" s="585"/>
      <c r="C46" s="572" t="str">
        <f t="shared" ref="C46:C50" si="7">J17</f>
        <v>Repairs and Maintenance</v>
      </c>
      <c r="D46" s="572"/>
      <c r="E46" s="572"/>
      <c r="F46" s="572"/>
      <c r="G46" s="572"/>
      <c r="H46" s="465">
        <f t="shared" ref="H46:AK46" si="8">$M17*(1+$G$18)^G$35</f>
        <v>814406.25</v>
      </c>
      <c r="I46" s="465">
        <f t="shared" si="8"/>
        <v>830694.375</v>
      </c>
      <c r="J46" s="465">
        <f t="shared" si="8"/>
        <v>847308.26249999995</v>
      </c>
      <c r="K46" s="465">
        <f t="shared" si="8"/>
        <v>864254.42774999992</v>
      </c>
      <c r="L46" s="465">
        <f t="shared" si="8"/>
        <v>881539.51630499994</v>
      </c>
      <c r="M46" s="465">
        <f t="shared" si="8"/>
        <v>899170.30663110001</v>
      </c>
      <c r="N46" s="465">
        <f t="shared" si="8"/>
        <v>917153.71276372205</v>
      </c>
      <c r="O46" s="465">
        <f t="shared" si="8"/>
        <v>935496.78701899631</v>
      </c>
      <c r="P46" s="465">
        <f t="shared" si="8"/>
        <v>954206.72275937628</v>
      </c>
      <c r="Q46" s="465">
        <f t="shared" si="8"/>
        <v>973290.85721456388</v>
      </c>
      <c r="R46" s="465">
        <f t="shared" si="8"/>
        <v>992756.67435885512</v>
      </c>
      <c r="S46" s="465">
        <f t="shared" si="8"/>
        <v>1012611.8078460321</v>
      </c>
      <c r="T46" s="465">
        <f t="shared" si="8"/>
        <v>1032864.0440029529</v>
      </c>
      <c r="U46" s="465">
        <f t="shared" si="8"/>
        <v>1053521.3248830119</v>
      </c>
      <c r="V46" s="465">
        <f t="shared" si="8"/>
        <v>1074591.7513806722</v>
      </c>
      <c r="W46" s="465">
        <f t="shared" si="8"/>
        <v>1096083.5864082854</v>
      </c>
      <c r="X46" s="465">
        <f t="shared" si="8"/>
        <v>1118005.2581364512</v>
      </c>
      <c r="Y46" s="465">
        <f t="shared" si="8"/>
        <v>1140365.3632991803</v>
      </c>
      <c r="Z46" s="465">
        <f t="shared" si="8"/>
        <v>1163172.6705651639</v>
      </c>
      <c r="AA46" s="465">
        <f t="shared" si="8"/>
        <v>1186436.1239764672</v>
      </c>
      <c r="AB46" s="465">
        <f t="shared" si="8"/>
        <v>1210164.8464559966</v>
      </c>
      <c r="AC46" s="465">
        <f t="shared" si="8"/>
        <v>1234368.1433851165</v>
      </c>
      <c r="AD46" s="465">
        <f t="shared" si="8"/>
        <v>1259055.5062528187</v>
      </c>
      <c r="AE46" s="465">
        <f t="shared" si="8"/>
        <v>1284236.616377875</v>
      </c>
      <c r="AF46" s="465">
        <f t="shared" si="8"/>
        <v>1309921.3487054324</v>
      </c>
      <c r="AG46" s="465">
        <f t="shared" si="8"/>
        <v>1336119.7756795411</v>
      </c>
      <c r="AH46" s="465">
        <f t="shared" si="8"/>
        <v>1362842.1711931322</v>
      </c>
      <c r="AI46" s="465">
        <f t="shared" si="8"/>
        <v>1390099.0146169944</v>
      </c>
      <c r="AJ46" s="465">
        <f t="shared" si="8"/>
        <v>1417900.9949093347</v>
      </c>
      <c r="AK46" s="541">
        <f t="shared" si="8"/>
        <v>1446259.0148075211</v>
      </c>
    </row>
    <row r="47" spans="1:37" s="478" customFormat="1" ht="14.25" customHeight="1">
      <c r="A47" s="488"/>
      <c r="B47" s="585"/>
      <c r="C47" s="572" t="str">
        <f t="shared" si="7"/>
        <v>Administrative</v>
      </c>
      <c r="D47" s="572"/>
      <c r="E47" s="572"/>
      <c r="F47" s="572"/>
      <c r="G47" s="572"/>
      <c r="H47" s="465">
        <f t="shared" ref="H47:AK47" si="9">$M18*(1+$G$18)^G$35</f>
        <v>814406.25</v>
      </c>
      <c r="I47" s="465">
        <f t="shared" si="9"/>
        <v>830694.375</v>
      </c>
      <c r="J47" s="465">
        <f t="shared" si="9"/>
        <v>847308.26249999995</v>
      </c>
      <c r="K47" s="465">
        <f t="shared" si="9"/>
        <v>864254.42774999992</v>
      </c>
      <c r="L47" s="465">
        <f t="shared" si="9"/>
        <v>881539.51630499994</v>
      </c>
      <c r="M47" s="465">
        <f t="shared" si="9"/>
        <v>899170.30663110001</v>
      </c>
      <c r="N47" s="465">
        <f t="shared" si="9"/>
        <v>917153.71276372205</v>
      </c>
      <c r="O47" s="465">
        <f t="shared" si="9"/>
        <v>935496.78701899631</v>
      </c>
      <c r="P47" s="465">
        <f t="shared" si="9"/>
        <v>954206.72275937628</v>
      </c>
      <c r="Q47" s="465">
        <f t="shared" si="9"/>
        <v>973290.85721456388</v>
      </c>
      <c r="R47" s="465">
        <f t="shared" si="9"/>
        <v>992756.67435885512</v>
      </c>
      <c r="S47" s="465">
        <f t="shared" si="9"/>
        <v>1012611.8078460321</v>
      </c>
      <c r="T47" s="465">
        <f t="shared" si="9"/>
        <v>1032864.0440029529</v>
      </c>
      <c r="U47" s="465">
        <f t="shared" si="9"/>
        <v>1053521.3248830119</v>
      </c>
      <c r="V47" s="465">
        <f t="shared" si="9"/>
        <v>1074591.7513806722</v>
      </c>
      <c r="W47" s="465">
        <f t="shared" si="9"/>
        <v>1096083.5864082854</v>
      </c>
      <c r="X47" s="465">
        <f t="shared" si="9"/>
        <v>1118005.2581364512</v>
      </c>
      <c r="Y47" s="465">
        <f t="shared" si="9"/>
        <v>1140365.3632991803</v>
      </c>
      <c r="Z47" s="465">
        <f t="shared" si="9"/>
        <v>1163172.6705651639</v>
      </c>
      <c r="AA47" s="465">
        <f t="shared" si="9"/>
        <v>1186436.1239764672</v>
      </c>
      <c r="AB47" s="465">
        <f t="shared" si="9"/>
        <v>1210164.8464559966</v>
      </c>
      <c r="AC47" s="465">
        <f t="shared" si="9"/>
        <v>1234368.1433851165</v>
      </c>
      <c r="AD47" s="465">
        <f t="shared" si="9"/>
        <v>1259055.5062528187</v>
      </c>
      <c r="AE47" s="465">
        <f t="shared" si="9"/>
        <v>1284236.616377875</v>
      </c>
      <c r="AF47" s="465">
        <f t="shared" si="9"/>
        <v>1309921.3487054324</v>
      </c>
      <c r="AG47" s="465">
        <f t="shared" si="9"/>
        <v>1336119.7756795411</v>
      </c>
      <c r="AH47" s="465">
        <f t="shared" si="9"/>
        <v>1362842.1711931322</v>
      </c>
      <c r="AI47" s="465">
        <f t="shared" si="9"/>
        <v>1390099.0146169944</v>
      </c>
      <c r="AJ47" s="465">
        <f t="shared" si="9"/>
        <v>1417900.9949093347</v>
      </c>
      <c r="AK47" s="541">
        <f t="shared" si="9"/>
        <v>1446259.0148075211</v>
      </c>
    </row>
    <row r="48" spans="1:37" s="478" customFormat="1" ht="14.25" customHeight="1">
      <c r="A48" s="488"/>
      <c r="B48" s="585"/>
      <c r="C48" s="572" t="str">
        <f t="shared" si="7"/>
        <v>Utilities</v>
      </c>
      <c r="D48" s="572"/>
      <c r="E48" s="572"/>
      <c r="F48" s="572"/>
      <c r="G48" s="572"/>
      <c r="H48" s="465">
        <f t="shared" ref="H48:AK48" si="10">$M19*(1+$G$18)^G$35</f>
        <v>1085875</v>
      </c>
      <c r="I48" s="465">
        <f t="shared" si="10"/>
        <v>1107592.5</v>
      </c>
      <c r="J48" s="465">
        <f t="shared" si="10"/>
        <v>1129744.3500000001</v>
      </c>
      <c r="K48" s="465">
        <f t="shared" si="10"/>
        <v>1152339.237</v>
      </c>
      <c r="L48" s="465">
        <f t="shared" si="10"/>
        <v>1175386.02174</v>
      </c>
      <c r="M48" s="465">
        <f t="shared" si="10"/>
        <v>1198893.7421748</v>
      </c>
      <c r="N48" s="465">
        <f t="shared" si="10"/>
        <v>1222871.6170182962</v>
      </c>
      <c r="O48" s="465">
        <f t="shared" si="10"/>
        <v>1247329.0493586618</v>
      </c>
      <c r="P48" s="465">
        <f t="shared" si="10"/>
        <v>1272275.6303458351</v>
      </c>
      <c r="Q48" s="465">
        <f t="shared" si="10"/>
        <v>1297721.1429527518</v>
      </c>
      <c r="R48" s="465">
        <f t="shared" si="10"/>
        <v>1323675.5658118068</v>
      </c>
      <c r="S48" s="465">
        <f t="shared" si="10"/>
        <v>1350149.0771280427</v>
      </c>
      <c r="T48" s="465">
        <f t="shared" si="10"/>
        <v>1377152.0586706039</v>
      </c>
      <c r="U48" s="465">
        <f t="shared" si="10"/>
        <v>1404695.0998440159</v>
      </c>
      <c r="V48" s="465">
        <f t="shared" si="10"/>
        <v>1432789.0018408962</v>
      </c>
      <c r="W48" s="465">
        <f t="shared" si="10"/>
        <v>1461444.7818777137</v>
      </c>
      <c r="X48" s="465">
        <f t="shared" si="10"/>
        <v>1490673.6775152683</v>
      </c>
      <c r="Y48" s="465">
        <f t="shared" si="10"/>
        <v>1520487.1510655738</v>
      </c>
      <c r="Z48" s="465">
        <f t="shared" si="10"/>
        <v>1550896.894086885</v>
      </c>
      <c r="AA48" s="465">
        <f t="shared" si="10"/>
        <v>1581914.8319686227</v>
      </c>
      <c r="AB48" s="465">
        <f t="shared" si="10"/>
        <v>1613553.1286079953</v>
      </c>
      <c r="AC48" s="465">
        <f t="shared" si="10"/>
        <v>1645824.1911801551</v>
      </c>
      <c r="AD48" s="465">
        <f t="shared" si="10"/>
        <v>1678740.6750037584</v>
      </c>
      <c r="AE48" s="465">
        <f t="shared" si="10"/>
        <v>1712315.4885038333</v>
      </c>
      <c r="AF48" s="465">
        <f t="shared" si="10"/>
        <v>1746561.7982739101</v>
      </c>
      <c r="AG48" s="465">
        <f t="shared" si="10"/>
        <v>1781493.0342393883</v>
      </c>
      <c r="AH48" s="465">
        <f t="shared" si="10"/>
        <v>1817122.8949241762</v>
      </c>
      <c r="AI48" s="465">
        <f t="shared" si="10"/>
        <v>1853465.3528226593</v>
      </c>
      <c r="AJ48" s="465">
        <f t="shared" si="10"/>
        <v>1890534.6598791128</v>
      </c>
      <c r="AK48" s="541">
        <f t="shared" si="10"/>
        <v>1928345.353076695</v>
      </c>
    </row>
    <row r="49" spans="1:37" s="478" customFormat="1" ht="14.25" customHeight="1">
      <c r="A49" s="488"/>
      <c r="B49" s="585"/>
      <c r="C49" s="572" t="str">
        <f t="shared" si="7"/>
        <v>Real Estate Taxes</v>
      </c>
      <c r="D49" s="572"/>
      <c r="E49" s="572"/>
      <c r="F49" s="572"/>
      <c r="G49" s="572"/>
      <c r="H49" s="465">
        <f t="shared" ref="H49:AK49" si="11">$M20*(1+$G$18)^G$35</f>
        <v>694960</v>
      </c>
      <c r="I49" s="465">
        <f t="shared" si="11"/>
        <v>708859.20000000007</v>
      </c>
      <c r="J49" s="465">
        <f t="shared" si="11"/>
        <v>723036.38399999996</v>
      </c>
      <c r="K49" s="465">
        <f t="shared" si="11"/>
        <v>737497.11167999997</v>
      </c>
      <c r="L49" s="465">
        <f t="shared" si="11"/>
        <v>752247.05391359993</v>
      </c>
      <c r="M49" s="465">
        <f t="shared" si="11"/>
        <v>767291.99499187199</v>
      </c>
      <c r="N49" s="465">
        <f t="shared" si="11"/>
        <v>782637.8348917095</v>
      </c>
      <c r="O49" s="465">
        <f t="shared" si="11"/>
        <v>798290.5915895435</v>
      </c>
      <c r="P49" s="465">
        <f t="shared" si="11"/>
        <v>814256.40342133446</v>
      </c>
      <c r="Q49" s="465">
        <f t="shared" si="11"/>
        <v>830541.53148976108</v>
      </c>
      <c r="R49" s="465">
        <f t="shared" si="11"/>
        <v>847152.3621195564</v>
      </c>
      <c r="S49" s="465">
        <f t="shared" si="11"/>
        <v>864095.40936194733</v>
      </c>
      <c r="T49" s="465">
        <f t="shared" si="11"/>
        <v>881377.31754918641</v>
      </c>
      <c r="U49" s="465">
        <f t="shared" si="11"/>
        <v>899004.86390017008</v>
      </c>
      <c r="V49" s="465">
        <f t="shared" si="11"/>
        <v>916984.96117817366</v>
      </c>
      <c r="W49" s="465">
        <f t="shared" si="11"/>
        <v>935324.66040173685</v>
      </c>
      <c r="X49" s="465">
        <f t="shared" si="11"/>
        <v>954031.15360977175</v>
      </c>
      <c r="Y49" s="465">
        <f t="shared" si="11"/>
        <v>973111.77668196731</v>
      </c>
      <c r="Z49" s="465">
        <f t="shared" si="11"/>
        <v>992574.01221560652</v>
      </c>
      <c r="AA49" s="465">
        <f t="shared" si="11"/>
        <v>1012425.4924599186</v>
      </c>
      <c r="AB49" s="465">
        <f t="shared" si="11"/>
        <v>1032674.0023091171</v>
      </c>
      <c r="AC49" s="465">
        <f t="shared" si="11"/>
        <v>1053327.4823552994</v>
      </c>
      <c r="AD49" s="465">
        <f t="shared" si="11"/>
        <v>1074394.0320024053</v>
      </c>
      <c r="AE49" s="465">
        <f t="shared" si="11"/>
        <v>1095881.9126424533</v>
      </c>
      <c r="AF49" s="465">
        <f t="shared" si="11"/>
        <v>1117799.5508953023</v>
      </c>
      <c r="AG49" s="465">
        <f t="shared" si="11"/>
        <v>1140155.5419132086</v>
      </c>
      <c r="AH49" s="465">
        <f t="shared" si="11"/>
        <v>1162958.6527514728</v>
      </c>
      <c r="AI49" s="465">
        <f t="shared" si="11"/>
        <v>1186217.825806502</v>
      </c>
      <c r="AJ49" s="465">
        <f t="shared" si="11"/>
        <v>1209942.1823226323</v>
      </c>
      <c r="AK49" s="541">
        <f t="shared" si="11"/>
        <v>1234141.0259690848</v>
      </c>
    </row>
    <row r="50" spans="1:37" s="478" customFormat="1" ht="14.25" customHeight="1">
      <c r="A50" s="488"/>
      <c r="B50" s="585"/>
      <c r="C50" s="572" t="str">
        <f t="shared" si="7"/>
        <v>Property Management Fee (% gross revenue)</v>
      </c>
      <c r="D50" s="572"/>
      <c r="E50" s="572"/>
      <c r="F50" s="572"/>
      <c r="G50" s="572"/>
      <c r="H50" s="465">
        <f t="shared" ref="H50:AK50" si="12">H40*$N$21</f>
        <v>521220</v>
      </c>
      <c r="I50" s="465">
        <f t="shared" si="12"/>
        <v>536856.6</v>
      </c>
      <c r="J50" s="465">
        <f t="shared" si="12"/>
        <v>552962.29799999995</v>
      </c>
      <c r="K50" s="465">
        <f t="shared" si="12"/>
        <v>569551.16694000002</v>
      </c>
      <c r="L50" s="465">
        <f t="shared" si="12"/>
        <v>586637.70194819989</v>
      </c>
      <c r="M50" s="465">
        <f t="shared" si="12"/>
        <v>604236.8330066459</v>
      </c>
      <c r="N50" s="465">
        <f t="shared" si="12"/>
        <v>622363.93799684534</v>
      </c>
      <c r="O50" s="465">
        <f t="shared" si="12"/>
        <v>641034.85613675066</v>
      </c>
      <c r="P50" s="465">
        <f t="shared" si="12"/>
        <v>660265.90182085324</v>
      </c>
      <c r="Q50" s="465">
        <f t="shared" si="12"/>
        <v>680073.87887547875</v>
      </c>
      <c r="R50" s="465">
        <f t="shared" si="12"/>
        <v>700476.09524174314</v>
      </c>
      <c r="S50" s="465">
        <f t="shared" si="12"/>
        <v>721490.37809899542</v>
      </c>
      <c r="T50" s="465">
        <f t="shared" si="12"/>
        <v>743135.08944196522</v>
      </c>
      <c r="U50" s="465">
        <f t="shared" si="12"/>
        <v>765429.14212522411</v>
      </c>
      <c r="V50" s="465">
        <f t="shared" si="12"/>
        <v>788392.01638898102</v>
      </c>
      <c r="W50" s="465">
        <f t="shared" si="12"/>
        <v>812043.77688065043</v>
      </c>
      <c r="X50" s="465">
        <f t="shared" si="12"/>
        <v>836405.09018706973</v>
      </c>
      <c r="Y50" s="465">
        <f t="shared" si="12"/>
        <v>861497.24289268185</v>
      </c>
      <c r="Z50" s="465">
        <f t="shared" si="12"/>
        <v>887342.16017946228</v>
      </c>
      <c r="AA50" s="465">
        <f t="shared" si="12"/>
        <v>913962.42498484615</v>
      </c>
      <c r="AB50" s="465">
        <f t="shared" si="12"/>
        <v>941381.29773439153</v>
      </c>
      <c r="AC50" s="465">
        <f t="shared" si="12"/>
        <v>969622.73666642315</v>
      </c>
      <c r="AD50" s="465">
        <f t="shared" si="12"/>
        <v>998711.41876641603</v>
      </c>
      <c r="AE50" s="465">
        <f t="shared" si="12"/>
        <v>1028672.7613294085</v>
      </c>
      <c r="AF50" s="465">
        <f t="shared" si="12"/>
        <v>1059532.9441692906</v>
      </c>
      <c r="AG50" s="465">
        <f t="shared" si="12"/>
        <v>1091318.9324943693</v>
      </c>
      <c r="AH50" s="465">
        <f t="shared" si="12"/>
        <v>1124058.5004692005</v>
      </c>
      <c r="AI50" s="465">
        <f t="shared" si="12"/>
        <v>1157780.2554832764</v>
      </c>
      <c r="AJ50" s="465">
        <f t="shared" si="12"/>
        <v>1192513.6631477748</v>
      </c>
      <c r="AK50" s="541">
        <f t="shared" si="12"/>
        <v>1228289.0730422079</v>
      </c>
    </row>
    <row r="51" spans="1:37" s="478" customFormat="1" ht="14.25" customHeight="1">
      <c r="A51" s="488"/>
      <c r="B51" s="745" t="s">
        <v>647</v>
      </c>
      <c r="C51" s="883"/>
      <c r="D51" s="883"/>
      <c r="E51" s="883"/>
      <c r="F51" s="883"/>
      <c r="G51" s="883"/>
      <c r="H51" s="1129">
        <f t="shared" ref="H51:AK51" si="13">SUM(H46:H50)</f>
        <v>3930867.5</v>
      </c>
      <c r="I51" s="1129">
        <f t="shared" si="13"/>
        <v>4014697.0500000003</v>
      </c>
      <c r="J51" s="1129">
        <f t="shared" si="13"/>
        <v>4100359.557</v>
      </c>
      <c r="K51" s="1129">
        <f t="shared" si="13"/>
        <v>4187896.3711199998</v>
      </c>
      <c r="L51" s="1129">
        <f t="shared" si="13"/>
        <v>4277349.8102118</v>
      </c>
      <c r="M51" s="1129">
        <f t="shared" si="13"/>
        <v>4368763.1834355183</v>
      </c>
      <c r="N51" s="1129">
        <f t="shared" si="13"/>
        <v>4462180.8154342957</v>
      </c>
      <c r="O51" s="1129">
        <f t="shared" si="13"/>
        <v>4557648.071122949</v>
      </c>
      <c r="P51" s="1129">
        <f t="shared" si="13"/>
        <v>4655211.3811067753</v>
      </c>
      <c r="Q51" s="1129">
        <f t="shared" si="13"/>
        <v>4754918.2677471191</v>
      </c>
      <c r="R51" s="1129">
        <f t="shared" si="13"/>
        <v>4856817.3718908168</v>
      </c>
      <c r="S51" s="1129">
        <f t="shared" si="13"/>
        <v>4960958.4802810494</v>
      </c>
      <c r="T51" s="1129">
        <f t="shared" si="13"/>
        <v>5067392.5536676617</v>
      </c>
      <c r="U51" s="1129">
        <f t="shared" si="13"/>
        <v>5176171.7556354329</v>
      </c>
      <c r="V51" s="1129">
        <f t="shared" si="13"/>
        <v>5287349.4821693944</v>
      </c>
      <c r="W51" s="1129">
        <f t="shared" si="13"/>
        <v>5400980.3919766722</v>
      </c>
      <c r="X51" s="1129">
        <f t="shared" si="13"/>
        <v>5517120.4375850121</v>
      </c>
      <c r="Y51" s="1129">
        <f t="shared" si="13"/>
        <v>5635826.8972385833</v>
      </c>
      <c r="Z51" s="1129">
        <f t="shared" si="13"/>
        <v>5757158.4076122819</v>
      </c>
      <c r="AA51" s="1129">
        <f t="shared" si="13"/>
        <v>5881174.9973663222</v>
      </c>
      <c r="AB51" s="1129">
        <f t="shared" si="13"/>
        <v>6007938.1215634979</v>
      </c>
      <c r="AC51" s="1129">
        <f t="shared" si="13"/>
        <v>6137510.6969721103</v>
      </c>
      <c r="AD51" s="1129">
        <f t="shared" si="13"/>
        <v>6269957.1382782171</v>
      </c>
      <c r="AE51" s="1129">
        <f t="shared" si="13"/>
        <v>6405343.3952314444</v>
      </c>
      <c r="AF51" s="1129">
        <f t="shared" si="13"/>
        <v>6543736.9907493675</v>
      </c>
      <c r="AG51" s="1129">
        <f t="shared" si="13"/>
        <v>6685207.0600060485</v>
      </c>
      <c r="AH51" s="1129">
        <f t="shared" si="13"/>
        <v>6829824.3905311134</v>
      </c>
      <c r="AI51" s="1129">
        <f t="shared" si="13"/>
        <v>6977661.4633464264</v>
      </c>
      <c r="AJ51" s="1129">
        <f t="shared" si="13"/>
        <v>7128792.4951681895</v>
      </c>
      <c r="AK51" s="1136">
        <f t="shared" si="13"/>
        <v>7283293.4817030299</v>
      </c>
    </row>
    <row r="52" spans="1:37" s="478" customFormat="1" ht="14.25" customHeight="1">
      <c r="A52" s="488"/>
      <c r="B52" s="585"/>
      <c r="C52" s="572"/>
      <c r="D52" s="572"/>
      <c r="E52" s="572"/>
      <c r="F52" s="572"/>
      <c r="G52" s="572"/>
      <c r="H52" s="572"/>
      <c r="I52" s="572"/>
      <c r="J52" s="572"/>
      <c r="K52" s="572"/>
      <c r="L52" s="572"/>
      <c r="M52" s="572"/>
      <c r="N52" s="572"/>
      <c r="O52" s="572"/>
      <c r="P52" s="472"/>
      <c r="Q52" s="572"/>
      <c r="R52" s="572"/>
      <c r="S52" s="572"/>
      <c r="T52" s="572"/>
      <c r="U52" s="572"/>
      <c r="V52" s="572"/>
      <c r="W52" s="572"/>
      <c r="X52" s="572"/>
      <c r="Y52" s="572"/>
      <c r="Z52" s="572"/>
      <c r="AA52" s="572"/>
      <c r="AB52" s="572"/>
      <c r="AC52" s="572"/>
      <c r="AD52" s="572"/>
      <c r="AE52" s="572"/>
      <c r="AF52" s="572"/>
      <c r="AG52" s="572"/>
      <c r="AH52" s="572"/>
      <c r="AI52" s="572"/>
      <c r="AJ52" s="572"/>
      <c r="AK52" s="573"/>
    </row>
    <row r="53" spans="1:37" s="478" customFormat="1" ht="14.25" customHeight="1">
      <c r="A53" s="488"/>
      <c r="B53" s="585" t="s">
        <v>568</v>
      </c>
      <c r="C53" s="572"/>
      <c r="D53" s="572"/>
      <c r="E53" s="572"/>
      <c r="F53" s="572"/>
      <c r="G53" s="572"/>
      <c r="H53" s="465">
        <f t="shared" ref="H53:AK53" si="14">H43-H51</f>
        <v>11705732.5</v>
      </c>
      <c r="I53" s="465">
        <f t="shared" si="14"/>
        <v>12091000.949999999</v>
      </c>
      <c r="J53" s="465">
        <f t="shared" si="14"/>
        <v>12488509.382999998</v>
      </c>
      <c r="K53" s="465">
        <f t="shared" si="14"/>
        <v>12898638.637080001</v>
      </c>
      <c r="L53" s="465">
        <f t="shared" si="14"/>
        <v>13321781.248234197</v>
      </c>
      <c r="M53" s="465">
        <f t="shared" si="14"/>
        <v>13758341.806763861</v>
      </c>
      <c r="N53" s="465">
        <f t="shared" si="14"/>
        <v>14208737.324471064</v>
      </c>
      <c r="O53" s="465">
        <f t="shared" si="14"/>
        <v>14673397.612979572</v>
      </c>
      <c r="P53" s="465">
        <f t="shared" si="14"/>
        <v>15152765.673518822</v>
      </c>
      <c r="Q53" s="465">
        <f t="shared" si="14"/>
        <v>15647298.098517247</v>
      </c>
      <c r="R53" s="465">
        <f t="shared" si="14"/>
        <v>16157465.485361479</v>
      </c>
      <c r="S53" s="465">
        <f t="shared" si="14"/>
        <v>16683752.862688815</v>
      </c>
      <c r="T53" s="465">
        <f t="shared" si="14"/>
        <v>17226660.129591297</v>
      </c>
      <c r="U53" s="465">
        <f t="shared" si="14"/>
        <v>17786702.508121289</v>
      </c>
      <c r="V53" s="465">
        <f t="shared" si="14"/>
        <v>18364411.009500038</v>
      </c>
      <c r="W53" s="465">
        <f t="shared" si="14"/>
        <v>18960332.914442841</v>
      </c>
      <c r="X53" s="465">
        <f t="shared" si="14"/>
        <v>19575032.268027082</v>
      </c>
      <c r="Y53" s="465">
        <f t="shared" si="14"/>
        <v>20209090.389541876</v>
      </c>
      <c r="Z53" s="465">
        <f t="shared" si="14"/>
        <v>20863106.397771589</v>
      </c>
      <c r="AA53" s="465">
        <f t="shared" si="14"/>
        <v>21537697.752179064</v>
      </c>
      <c r="AB53" s="465">
        <f t="shared" si="14"/>
        <v>22233500.810468253</v>
      </c>
      <c r="AC53" s="465">
        <f t="shared" si="14"/>
        <v>22951171.403020587</v>
      </c>
      <c r="AD53" s="465">
        <f t="shared" si="14"/>
        <v>23691385.424714264</v>
      </c>
      <c r="AE53" s="465">
        <f t="shared" si="14"/>
        <v>24454839.44465081</v>
      </c>
      <c r="AF53" s="465">
        <f t="shared" si="14"/>
        <v>25242251.334329356</v>
      </c>
      <c r="AG53" s="465">
        <f t="shared" si="14"/>
        <v>26054360.914825033</v>
      </c>
      <c r="AH53" s="465">
        <f t="shared" si="14"/>
        <v>26891930.623544902</v>
      </c>
      <c r="AI53" s="465">
        <f t="shared" si="14"/>
        <v>27755746.201151874</v>
      </c>
      <c r="AJ53" s="465">
        <f t="shared" si="14"/>
        <v>28646617.399265055</v>
      </c>
      <c r="AK53" s="541">
        <f t="shared" si="14"/>
        <v>29565378.709563211</v>
      </c>
    </row>
    <row r="54" spans="1:37" s="478" customFormat="1" ht="14.25" customHeight="1">
      <c r="A54" s="488"/>
      <c r="B54" s="585"/>
      <c r="C54" s="572"/>
      <c r="D54" s="572"/>
      <c r="E54" s="572"/>
      <c r="F54" s="572"/>
      <c r="G54" s="572"/>
      <c r="H54" s="572"/>
      <c r="I54" s="572"/>
      <c r="J54" s="572"/>
      <c r="K54" s="572"/>
      <c r="L54" s="572"/>
      <c r="M54" s="572"/>
      <c r="N54" s="572"/>
      <c r="O54" s="572"/>
      <c r="P54" s="472"/>
      <c r="Q54" s="572"/>
      <c r="R54" s="572"/>
      <c r="S54" s="572"/>
      <c r="T54" s="572"/>
      <c r="U54" s="572"/>
      <c r="V54" s="572"/>
      <c r="W54" s="572"/>
      <c r="X54" s="572"/>
      <c r="Y54" s="572"/>
      <c r="Z54" s="572"/>
      <c r="AA54" s="572"/>
      <c r="AB54" s="572"/>
      <c r="AC54" s="572"/>
      <c r="AD54" s="572"/>
      <c r="AE54" s="572"/>
      <c r="AF54" s="572"/>
      <c r="AG54" s="572"/>
      <c r="AH54" s="572"/>
      <c r="AI54" s="572"/>
      <c r="AJ54" s="572"/>
      <c r="AK54" s="573"/>
    </row>
    <row r="55" spans="1:37" s="478" customFormat="1" ht="14.25" customHeight="1">
      <c r="A55" s="488"/>
      <c r="B55" s="585" t="s">
        <v>670</v>
      </c>
      <c r="C55" s="572"/>
      <c r="D55" s="572"/>
      <c r="E55" s="572"/>
      <c r="F55" s="572"/>
      <c r="G55" s="572"/>
      <c r="H55" s="572"/>
      <c r="I55" s="572"/>
      <c r="J55" s="572"/>
      <c r="K55" s="572"/>
      <c r="L55" s="572"/>
      <c r="M55" s="572"/>
      <c r="N55" s="572"/>
      <c r="O55" s="572"/>
      <c r="P55" s="472"/>
      <c r="Q55" s="572"/>
      <c r="R55" s="572"/>
      <c r="S55" s="572"/>
      <c r="T55" s="572"/>
      <c r="U55" s="572"/>
      <c r="V55" s="572"/>
      <c r="W55" s="572"/>
      <c r="X55" s="572"/>
      <c r="Y55" s="572"/>
      <c r="Z55" s="572"/>
      <c r="AA55" s="572"/>
      <c r="AB55" s="572"/>
      <c r="AC55" s="572"/>
      <c r="AD55" s="572"/>
      <c r="AE55" s="572"/>
      <c r="AF55" s="572"/>
      <c r="AG55" s="572"/>
      <c r="AH55" s="572"/>
      <c r="AI55" s="572"/>
      <c r="AJ55" s="572"/>
      <c r="AK55" s="573"/>
    </row>
    <row r="56" spans="1:37" s="478" customFormat="1" ht="14.25" customHeight="1">
      <c r="A56" s="488"/>
      <c r="B56" s="585"/>
      <c r="C56" s="572" t="s">
        <v>671</v>
      </c>
      <c r="D56" s="572"/>
      <c r="E56" s="572"/>
      <c r="F56" s="572"/>
      <c r="G56" s="572"/>
      <c r="H56" s="465">
        <f>-IF($G$25=10,SUM(H88:R88)*G12,SUM(H88:L88)*$G$12)</f>
        <v>-13351358.539933031</v>
      </c>
      <c r="I56" s="572"/>
      <c r="J56" s="572"/>
      <c r="K56" s="572"/>
      <c r="L56" s="572"/>
      <c r="M56" s="572"/>
      <c r="N56" s="572"/>
      <c r="O56" s="572"/>
      <c r="P56" s="472"/>
      <c r="Q56" s="572"/>
      <c r="R56" s="572"/>
      <c r="S56" s="572"/>
      <c r="T56" s="572"/>
      <c r="U56" s="572"/>
      <c r="V56" s="572"/>
      <c r="W56" s="572"/>
      <c r="X56" s="572"/>
      <c r="Y56" s="572"/>
      <c r="Z56" s="572"/>
      <c r="AA56" s="572"/>
      <c r="AB56" s="572"/>
      <c r="AC56" s="572"/>
      <c r="AD56" s="572"/>
      <c r="AE56" s="572"/>
      <c r="AF56" s="572"/>
      <c r="AG56" s="572"/>
      <c r="AH56" s="572"/>
      <c r="AI56" s="572"/>
      <c r="AJ56" s="572"/>
      <c r="AK56" s="573"/>
    </row>
    <row r="57" spans="1:37" s="478" customFormat="1" ht="14.25" customHeight="1">
      <c r="A57" s="488"/>
      <c r="B57" s="585"/>
      <c r="C57" s="572" t="s">
        <v>672</v>
      </c>
      <c r="D57" s="572"/>
      <c r="E57" s="572"/>
      <c r="F57" s="572"/>
      <c r="G57" s="572"/>
      <c r="H57" s="465">
        <f>-G20*G12</f>
        <v>-27146875</v>
      </c>
      <c r="I57" s="572"/>
      <c r="J57" s="572"/>
      <c r="K57" s="572"/>
      <c r="L57" s="572"/>
      <c r="M57" s="572"/>
      <c r="N57" s="572"/>
      <c r="O57" s="572"/>
      <c r="P57" s="472"/>
      <c r="Q57" s="572"/>
      <c r="R57" s="572"/>
      <c r="S57" s="572"/>
      <c r="T57" s="572"/>
      <c r="U57" s="572"/>
      <c r="V57" s="572"/>
      <c r="W57" s="572"/>
      <c r="X57" s="572"/>
      <c r="Y57" s="572"/>
      <c r="Z57" s="572"/>
      <c r="AA57" s="572"/>
      <c r="AB57" s="572"/>
      <c r="AC57" s="572"/>
      <c r="AD57" s="572"/>
      <c r="AE57" s="572"/>
      <c r="AF57" s="572"/>
      <c r="AG57" s="572"/>
      <c r="AH57" s="572"/>
      <c r="AI57" s="572"/>
      <c r="AJ57" s="572"/>
      <c r="AK57" s="573"/>
    </row>
    <row r="58" spans="1:37" s="478" customFormat="1" ht="14.25" customHeight="1">
      <c r="A58" s="488"/>
      <c r="B58" s="585"/>
      <c r="C58" s="572"/>
      <c r="D58" s="572"/>
      <c r="E58" s="572"/>
      <c r="F58" s="572"/>
      <c r="G58" s="572"/>
      <c r="H58" s="572"/>
      <c r="I58" s="572"/>
      <c r="J58" s="572"/>
      <c r="K58" s="572"/>
      <c r="L58" s="572"/>
      <c r="M58" s="572"/>
      <c r="N58" s="572"/>
      <c r="O58" s="572"/>
      <c r="P58" s="472"/>
      <c r="Q58" s="572"/>
      <c r="R58" s="572"/>
      <c r="S58" s="572"/>
      <c r="T58" s="572"/>
      <c r="U58" s="572"/>
      <c r="V58" s="572"/>
      <c r="W58" s="572"/>
      <c r="X58" s="572"/>
      <c r="Y58" s="572"/>
      <c r="Z58" s="572"/>
      <c r="AA58" s="572"/>
      <c r="AB58" s="572"/>
      <c r="AC58" s="572"/>
      <c r="AD58" s="572"/>
      <c r="AE58" s="572"/>
      <c r="AF58" s="572"/>
      <c r="AG58" s="572"/>
      <c r="AH58" s="572"/>
      <c r="AI58" s="572"/>
      <c r="AJ58" s="572"/>
      <c r="AK58" s="573"/>
    </row>
    <row r="59" spans="1:37" s="478" customFormat="1" ht="14.25" customHeight="1">
      <c r="A59" s="488"/>
      <c r="B59" s="585" t="s">
        <v>92</v>
      </c>
      <c r="C59" s="572"/>
      <c r="D59" s="572"/>
      <c r="E59" s="572"/>
      <c r="F59" s="572"/>
      <c r="G59" s="465">
        <f t="shared" ref="G59:AK59" ca="1" si="15">IF(G35&lt;=$G$25+1,G38+G53+SUM(G56:G57),0)</f>
        <v>-135092554.46137777</v>
      </c>
      <c r="H59" s="465">
        <f t="shared" si="15"/>
        <v>-28792501.039933033</v>
      </c>
      <c r="I59" s="465">
        <f t="shared" si="15"/>
        <v>12091000.949999999</v>
      </c>
      <c r="J59" s="465">
        <f t="shared" si="15"/>
        <v>12488509.382999998</v>
      </c>
      <c r="K59" s="465">
        <f t="shared" si="15"/>
        <v>12898638.637080001</v>
      </c>
      <c r="L59" s="465">
        <f t="shared" si="15"/>
        <v>13321781.248234197</v>
      </c>
      <c r="M59" s="465">
        <f t="shared" si="15"/>
        <v>13758341.806763861</v>
      </c>
      <c r="N59" s="465">
        <f t="shared" si="15"/>
        <v>14208737.324471064</v>
      </c>
      <c r="O59" s="465">
        <f t="shared" si="15"/>
        <v>14673397.612979572</v>
      </c>
      <c r="P59" s="465">
        <f t="shared" si="15"/>
        <v>15152765.673518822</v>
      </c>
      <c r="Q59" s="465">
        <f t="shared" si="15"/>
        <v>15647298.098517247</v>
      </c>
      <c r="R59" s="465">
        <f t="shared" si="15"/>
        <v>16157465.485361479</v>
      </c>
      <c r="S59" s="465">
        <f t="shared" si="15"/>
        <v>0</v>
      </c>
      <c r="T59" s="465">
        <f t="shared" si="15"/>
        <v>0</v>
      </c>
      <c r="U59" s="465">
        <f t="shared" si="15"/>
        <v>0</v>
      </c>
      <c r="V59" s="465">
        <f t="shared" si="15"/>
        <v>0</v>
      </c>
      <c r="W59" s="465">
        <f t="shared" si="15"/>
        <v>0</v>
      </c>
      <c r="X59" s="465">
        <f t="shared" si="15"/>
        <v>0</v>
      </c>
      <c r="Y59" s="465">
        <f t="shared" si="15"/>
        <v>0</v>
      </c>
      <c r="Z59" s="465">
        <f t="shared" si="15"/>
        <v>0</v>
      </c>
      <c r="AA59" s="465">
        <f t="shared" si="15"/>
        <v>0</v>
      </c>
      <c r="AB59" s="465">
        <f t="shared" si="15"/>
        <v>0</v>
      </c>
      <c r="AC59" s="465">
        <f t="shared" si="15"/>
        <v>0</v>
      </c>
      <c r="AD59" s="465">
        <f t="shared" si="15"/>
        <v>0</v>
      </c>
      <c r="AE59" s="465">
        <f t="shared" si="15"/>
        <v>0</v>
      </c>
      <c r="AF59" s="465">
        <f t="shared" si="15"/>
        <v>0</v>
      </c>
      <c r="AG59" s="465">
        <f t="shared" si="15"/>
        <v>0</v>
      </c>
      <c r="AH59" s="465">
        <f t="shared" si="15"/>
        <v>0</v>
      </c>
      <c r="AI59" s="465">
        <f t="shared" si="15"/>
        <v>0</v>
      </c>
      <c r="AJ59" s="465">
        <f t="shared" si="15"/>
        <v>0</v>
      </c>
      <c r="AK59" s="541">
        <f t="shared" si="15"/>
        <v>0</v>
      </c>
    </row>
    <row r="60" spans="1:37" s="478" customFormat="1" ht="14.25" customHeight="1">
      <c r="A60" s="488"/>
      <c r="B60" s="585"/>
      <c r="C60" s="572"/>
      <c r="D60" s="572"/>
      <c r="E60" s="572"/>
      <c r="F60" s="572"/>
      <c r="G60" s="572"/>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541"/>
    </row>
    <row r="61" spans="1:37" s="478" customFormat="1" ht="14.25" customHeight="1">
      <c r="A61" s="488"/>
      <c r="B61" s="585" t="s">
        <v>74</v>
      </c>
      <c r="C61" s="572"/>
      <c r="D61" s="572"/>
      <c r="E61" s="572"/>
      <c r="F61" s="572"/>
      <c r="G61" s="572"/>
      <c r="H61" s="465">
        <f t="shared" ref="H61:P61" si="16">IF(H35=$G$25,I59/$G$23,0)</f>
        <v>0</v>
      </c>
      <c r="I61" s="465">
        <f t="shared" si="16"/>
        <v>0</v>
      </c>
      <c r="J61" s="465">
        <f t="shared" si="16"/>
        <v>0</v>
      </c>
      <c r="K61" s="465">
        <f t="shared" si="16"/>
        <v>0</v>
      </c>
      <c r="L61" s="465">
        <f t="shared" si="16"/>
        <v>0</v>
      </c>
      <c r="M61" s="465">
        <f t="shared" si="16"/>
        <v>0</v>
      </c>
      <c r="N61" s="465">
        <f t="shared" si="16"/>
        <v>0</v>
      </c>
      <c r="O61" s="465">
        <f t="shared" si="16"/>
        <v>0</v>
      </c>
      <c r="P61" s="465">
        <f t="shared" si="16"/>
        <v>0</v>
      </c>
      <c r="Q61" s="465">
        <f>IF(Q35=$G$25,R53/$G$23,0)</f>
        <v>248576392.08248428</v>
      </c>
      <c r="R61" s="465">
        <f t="shared" ref="R61:AJ61" si="17">IF(R35=$G$25,S59/$G$23,0)</f>
        <v>0</v>
      </c>
      <c r="S61" s="465">
        <f t="shared" si="17"/>
        <v>0</v>
      </c>
      <c r="T61" s="465">
        <f t="shared" si="17"/>
        <v>0</v>
      </c>
      <c r="U61" s="465">
        <f t="shared" si="17"/>
        <v>0</v>
      </c>
      <c r="V61" s="465">
        <f t="shared" si="17"/>
        <v>0</v>
      </c>
      <c r="W61" s="465">
        <f t="shared" si="17"/>
        <v>0</v>
      </c>
      <c r="X61" s="465">
        <f t="shared" si="17"/>
        <v>0</v>
      </c>
      <c r="Y61" s="465">
        <f t="shared" si="17"/>
        <v>0</v>
      </c>
      <c r="Z61" s="465">
        <f t="shared" si="17"/>
        <v>0</v>
      </c>
      <c r="AA61" s="465">
        <f t="shared" si="17"/>
        <v>0</v>
      </c>
      <c r="AB61" s="465">
        <f t="shared" si="17"/>
        <v>0</v>
      </c>
      <c r="AC61" s="465">
        <f t="shared" si="17"/>
        <v>0</v>
      </c>
      <c r="AD61" s="465">
        <f t="shared" si="17"/>
        <v>0</v>
      </c>
      <c r="AE61" s="465">
        <f t="shared" si="17"/>
        <v>0</v>
      </c>
      <c r="AF61" s="465">
        <f t="shared" si="17"/>
        <v>0</v>
      </c>
      <c r="AG61" s="465">
        <f t="shared" si="17"/>
        <v>0</v>
      </c>
      <c r="AH61" s="465">
        <f t="shared" si="17"/>
        <v>0</v>
      </c>
      <c r="AI61" s="465">
        <f t="shared" si="17"/>
        <v>0</v>
      </c>
      <c r="AJ61" s="465">
        <f t="shared" si="17"/>
        <v>0</v>
      </c>
      <c r="AK61" s="541">
        <f>IF(AK35=$G$25,#REF!/$G$23,0)</f>
        <v>0</v>
      </c>
    </row>
    <row r="62" spans="1:37" s="478" customFormat="1" ht="14.25" customHeight="1">
      <c r="A62" s="488"/>
      <c r="B62" s="585" t="s">
        <v>569</v>
      </c>
      <c r="C62" s="572"/>
      <c r="D62" s="572"/>
      <c r="E62" s="572"/>
      <c r="F62" s="572"/>
      <c r="G62" s="572"/>
      <c r="H62" s="465">
        <f t="shared" ref="H62:AK62" si="18">-H61*$G$26</f>
        <v>0</v>
      </c>
      <c r="I62" s="465">
        <f t="shared" si="18"/>
        <v>0</v>
      </c>
      <c r="J62" s="465">
        <f t="shared" si="18"/>
        <v>0</v>
      </c>
      <c r="K62" s="465">
        <f t="shared" si="18"/>
        <v>0</v>
      </c>
      <c r="L62" s="465">
        <f t="shared" si="18"/>
        <v>0</v>
      </c>
      <c r="M62" s="465">
        <f t="shared" si="18"/>
        <v>0</v>
      </c>
      <c r="N62" s="465">
        <f t="shared" si="18"/>
        <v>0</v>
      </c>
      <c r="O62" s="465">
        <f t="shared" si="18"/>
        <v>0</v>
      </c>
      <c r="P62" s="465">
        <f t="shared" si="18"/>
        <v>0</v>
      </c>
      <c r="Q62" s="465">
        <f t="shared" si="18"/>
        <v>0</v>
      </c>
      <c r="R62" s="465">
        <f t="shared" si="18"/>
        <v>0</v>
      </c>
      <c r="S62" s="465">
        <f t="shared" si="18"/>
        <v>0</v>
      </c>
      <c r="T62" s="465">
        <f t="shared" si="18"/>
        <v>0</v>
      </c>
      <c r="U62" s="465">
        <f t="shared" si="18"/>
        <v>0</v>
      </c>
      <c r="V62" s="465">
        <f t="shared" si="18"/>
        <v>0</v>
      </c>
      <c r="W62" s="465">
        <f t="shared" si="18"/>
        <v>0</v>
      </c>
      <c r="X62" s="465">
        <f t="shared" si="18"/>
        <v>0</v>
      </c>
      <c r="Y62" s="465">
        <f t="shared" si="18"/>
        <v>0</v>
      </c>
      <c r="Z62" s="465">
        <f t="shared" si="18"/>
        <v>0</v>
      </c>
      <c r="AA62" s="465">
        <f t="shared" si="18"/>
        <v>0</v>
      </c>
      <c r="AB62" s="465">
        <f t="shared" si="18"/>
        <v>0</v>
      </c>
      <c r="AC62" s="465">
        <f t="shared" si="18"/>
        <v>0</v>
      </c>
      <c r="AD62" s="465">
        <f t="shared" si="18"/>
        <v>0</v>
      </c>
      <c r="AE62" s="465">
        <f t="shared" si="18"/>
        <v>0</v>
      </c>
      <c r="AF62" s="465">
        <f t="shared" si="18"/>
        <v>0</v>
      </c>
      <c r="AG62" s="465">
        <f t="shared" si="18"/>
        <v>0</v>
      </c>
      <c r="AH62" s="465">
        <f t="shared" si="18"/>
        <v>0</v>
      </c>
      <c r="AI62" s="465">
        <f t="shared" si="18"/>
        <v>0</v>
      </c>
      <c r="AJ62" s="465">
        <f t="shared" si="18"/>
        <v>0</v>
      </c>
      <c r="AK62" s="541">
        <f t="shared" si="18"/>
        <v>0</v>
      </c>
    </row>
    <row r="63" spans="1:37" s="478" customFormat="1" ht="14.25" customHeight="1" thickBot="1">
      <c r="A63" s="488"/>
      <c r="B63" s="1137" t="s">
        <v>570</v>
      </c>
      <c r="C63" s="1138"/>
      <c r="D63" s="1138"/>
      <c r="E63" s="1138"/>
      <c r="F63" s="1138"/>
      <c r="G63" s="1139">
        <f t="shared" ref="G63:AK63" ca="1" si="19">SUM(G59:G62)</f>
        <v>-135092554.46137777</v>
      </c>
      <c r="H63" s="1139">
        <f t="shared" si="19"/>
        <v>-28792501.039933033</v>
      </c>
      <c r="I63" s="1139">
        <f t="shared" si="19"/>
        <v>12091000.949999999</v>
      </c>
      <c r="J63" s="1139">
        <f t="shared" si="19"/>
        <v>12488509.382999998</v>
      </c>
      <c r="K63" s="1139">
        <f t="shared" si="19"/>
        <v>12898638.637080001</v>
      </c>
      <c r="L63" s="1139">
        <f t="shared" si="19"/>
        <v>13321781.248234197</v>
      </c>
      <c r="M63" s="1139">
        <f t="shared" si="19"/>
        <v>13758341.806763861</v>
      </c>
      <c r="N63" s="1139">
        <f t="shared" si="19"/>
        <v>14208737.324471064</v>
      </c>
      <c r="O63" s="1139">
        <f t="shared" si="19"/>
        <v>14673397.612979572</v>
      </c>
      <c r="P63" s="1139">
        <f t="shared" si="19"/>
        <v>15152765.673518822</v>
      </c>
      <c r="Q63" s="1139">
        <f t="shared" si="19"/>
        <v>264223690.18100151</v>
      </c>
      <c r="R63" s="1139">
        <f t="shared" si="19"/>
        <v>16157465.485361479</v>
      </c>
      <c r="S63" s="1139">
        <f t="shared" si="19"/>
        <v>0</v>
      </c>
      <c r="T63" s="1139">
        <f t="shared" si="19"/>
        <v>0</v>
      </c>
      <c r="U63" s="1139">
        <f t="shared" si="19"/>
        <v>0</v>
      </c>
      <c r="V63" s="1139">
        <f t="shared" si="19"/>
        <v>0</v>
      </c>
      <c r="W63" s="1139">
        <f t="shared" si="19"/>
        <v>0</v>
      </c>
      <c r="X63" s="1139">
        <f t="shared" si="19"/>
        <v>0</v>
      </c>
      <c r="Y63" s="1139">
        <f t="shared" si="19"/>
        <v>0</v>
      </c>
      <c r="Z63" s="1139">
        <f t="shared" si="19"/>
        <v>0</v>
      </c>
      <c r="AA63" s="1139">
        <f t="shared" si="19"/>
        <v>0</v>
      </c>
      <c r="AB63" s="1139">
        <f t="shared" si="19"/>
        <v>0</v>
      </c>
      <c r="AC63" s="1139">
        <f t="shared" si="19"/>
        <v>0</v>
      </c>
      <c r="AD63" s="1139">
        <f t="shared" si="19"/>
        <v>0</v>
      </c>
      <c r="AE63" s="1139">
        <f t="shared" si="19"/>
        <v>0</v>
      </c>
      <c r="AF63" s="1139">
        <f t="shared" si="19"/>
        <v>0</v>
      </c>
      <c r="AG63" s="1139">
        <f t="shared" si="19"/>
        <v>0</v>
      </c>
      <c r="AH63" s="1139">
        <f t="shared" si="19"/>
        <v>0</v>
      </c>
      <c r="AI63" s="1139">
        <f t="shared" si="19"/>
        <v>0</v>
      </c>
      <c r="AJ63" s="1139">
        <f t="shared" si="19"/>
        <v>0</v>
      </c>
      <c r="AK63" s="559">
        <f t="shared" si="19"/>
        <v>0</v>
      </c>
    </row>
    <row r="64" spans="1:37" s="478" customFormat="1" ht="14.25" customHeight="1" thickBot="1">
      <c r="A64" s="488"/>
      <c r="B64" s="488"/>
      <c r="C64" s="488"/>
      <c r="D64" s="488"/>
      <c r="E64" s="488"/>
      <c r="F64" s="488"/>
      <c r="G64" s="488"/>
      <c r="H64" s="488"/>
      <c r="I64" s="488"/>
      <c r="J64" s="488"/>
      <c r="K64" s="488"/>
      <c r="L64" s="488"/>
      <c r="M64" s="488"/>
      <c r="N64" s="488"/>
      <c r="O64" s="488"/>
      <c r="P64" s="360"/>
      <c r="Q64" s="488"/>
      <c r="R64" s="488"/>
      <c r="S64" s="488"/>
      <c r="T64" s="488"/>
      <c r="U64" s="488"/>
      <c r="V64" s="488"/>
      <c r="W64" s="488"/>
      <c r="X64" s="488"/>
      <c r="Y64" s="488"/>
      <c r="Z64" s="488"/>
      <c r="AA64" s="488"/>
      <c r="AB64" s="488"/>
      <c r="AC64" s="488"/>
      <c r="AD64" s="488"/>
      <c r="AE64" s="488"/>
      <c r="AF64" s="488"/>
      <c r="AG64" s="488"/>
      <c r="AH64" s="488"/>
      <c r="AI64" s="488"/>
      <c r="AJ64" s="488"/>
      <c r="AK64" s="488"/>
    </row>
    <row r="65" spans="1:37" s="478" customFormat="1" ht="14.25" customHeight="1">
      <c r="A65" s="488"/>
      <c r="B65" s="1092" t="s">
        <v>571</v>
      </c>
      <c r="C65" s="1093"/>
      <c r="D65" s="1093"/>
      <c r="E65" s="1093"/>
      <c r="F65" s="1093"/>
      <c r="G65" s="1094">
        <f ca="1">SUM(G63:R63)</f>
        <v>225089272.80109969</v>
      </c>
      <c r="H65" s="488"/>
      <c r="I65" s="488"/>
      <c r="J65" s="488"/>
      <c r="K65" s="488"/>
      <c r="L65" s="488"/>
      <c r="M65" s="488"/>
      <c r="N65" s="488"/>
      <c r="O65" s="488"/>
      <c r="P65" s="360"/>
      <c r="Q65" s="488"/>
      <c r="R65" s="488"/>
      <c r="S65" s="488"/>
      <c r="T65" s="488"/>
      <c r="U65" s="488"/>
      <c r="V65" s="488"/>
      <c r="W65" s="488"/>
      <c r="X65" s="488"/>
      <c r="Y65" s="488"/>
      <c r="Z65" s="488"/>
      <c r="AA65" s="488"/>
      <c r="AB65" s="488"/>
      <c r="AC65" s="488"/>
      <c r="AD65" s="488"/>
      <c r="AE65" s="488"/>
      <c r="AF65" s="488"/>
      <c r="AG65" s="488"/>
      <c r="AH65" s="488"/>
      <c r="AI65" s="488"/>
      <c r="AJ65" s="488"/>
      <c r="AK65" s="488"/>
    </row>
    <row r="66" spans="1:37" s="478" customFormat="1" ht="14.25" customHeight="1">
      <c r="A66" s="488"/>
      <c r="B66" s="1095" t="s">
        <v>572</v>
      </c>
      <c r="C66" s="488"/>
      <c r="D66" s="488"/>
      <c r="E66" s="488"/>
      <c r="F66" s="488"/>
      <c r="G66" s="1096">
        <f t="array" ref="G66">NPV($R$21,H63:R63)</f>
        <v>173952446.73158884</v>
      </c>
      <c r="H66" s="488"/>
      <c r="I66" s="488"/>
      <c r="J66" s="488"/>
      <c r="K66" s="488"/>
      <c r="L66" s="488"/>
      <c r="M66" s="488"/>
      <c r="N66" s="488"/>
      <c r="O66" s="488"/>
      <c r="P66" s="360"/>
      <c r="Q66" s="488"/>
      <c r="R66" s="488"/>
      <c r="S66" s="488"/>
      <c r="T66" s="488"/>
      <c r="U66" s="488"/>
      <c r="V66" s="488"/>
      <c r="W66" s="488"/>
      <c r="X66" s="488"/>
      <c r="Y66" s="488"/>
      <c r="Z66" s="488"/>
      <c r="AA66" s="488"/>
      <c r="AB66" s="488"/>
      <c r="AC66" s="488"/>
      <c r="AD66" s="488"/>
      <c r="AE66" s="488"/>
      <c r="AF66" s="488"/>
      <c r="AG66" s="488"/>
      <c r="AH66" s="488"/>
      <c r="AI66" s="488"/>
      <c r="AJ66" s="488"/>
      <c r="AK66" s="488"/>
    </row>
    <row r="67" spans="1:37" s="478" customFormat="1" ht="14.25" customHeight="1">
      <c r="A67" s="488"/>
      <c r="B67" s="1095" t="s">
        <v>573</v>
      </c>
      <c r="C67" s="488"/>
      <c r="D67" s="488"/>
      <c r="E67" s="488"/>
      <c r="F67" s="488"/>
      <c r="G67" s="1096">
        <f ca="1">G66+G63</f>
        <v>38859892.270211071</v>
      </c>
      <c r="H67" s="488"/>
      <c r="I67" s="488"/>
      <c r="J67" s="488"/>
      <c r="K67" s="488"/>
      <c r="L67" s="488"/>
      <c r="M67" s="488"/>
      <c r="N67" s="488"/>
      <c r="O67" s="488"/>
      <c r="P67" s="360"/>
      <c r="Q67" s="488"/>
      <c r="R67" s="488"/>
      <c r="S67" s="488"/>
      <c r="T67" s="488"/>
      <c r="U67" s="488"/>
      <c r="V67" s="488"/>
      <c r="W67" s="488"/>
      <c r="X67" s="488"/>
      <c r="Y67" s="488"/>
      <c r="Z67" s="488"/>
      <c r="AA67" s="488"/>
      <c r="AB67" s="488"/>
      <c r="AC67" s="488"/>
      <c r="AD67" s="488"/>
      <c r="AE67" s="488"/>
      <c r="AF67" s="488"/>
      <c r="AG67" s="488"/>
      <c r="AH67" s="488"/>
      <c r="AI67" s="488"/>
      <c r="AJ67" s="488"/>
      <c r="AK67" s="488"/>
    </row>
    <row r="68" spans="1:37" s="478" customFormat="1" ht="14.25" customHeight="1">
      <c r="A68" s="488"/>
      <c r="B68" s="1095" t="s">
        <v>574</v>
      </c>
      <c r="C68" s="488"/>
      <c r="D68" s="488"/>
      <c r="E68" s="488"/>
      <c r="F68" s="488"/>
      <c r="G68" s="1097">
        <f ca="1">IRR(G63:R63)</f>
        <v>0.10912439654586459</v>
      </c>
      <c r="H68" s="488"/>
      <c r="I68" s="488"/>
      <c r="J68" s="488"/>
      <c r="K68" s="488"/>
      <c r="L68" s="488"/>
      <c r="M68" s="488"/>
      <c r="N68" s="488"/>
      <c r="O68" s="488"/>
      <c r="P68" s="360"/>
      <c r="Q68" s="488"/>
      <c r="R68" s="488"/>
      <c r="S68" s="488"/>
      <c r="T68" s="488"/>
      <c r="U68" s="488"/>
      <c r="V68" s="488"/>
      <c r="W68" s="488"/>
      <c r="X68" s="488"/>
      <c r="Y68" s="488"/>
      <c r="Z68" s="488"/>
      <c r="AA68" s="488"/>
      <c r="AB68" s="488"/>
      <c r="AC68" s="488"/>
      <c r="AD68" s="488"/>
      <c r="AE68" s="488"/>
      <c r="AF68" s="488"/>
      <c r="AG68" s="488"/>
      <c r="AH68" s="488"/>
      <c r="AI68" s="488"/>
      <c r="AJ68" s="488"/>
      <c r="AK68" s="488"/>
    </row>
    <row r="69" spans="1:37" s="478" customFormat="1" ht="14.25" customHeight="1">
      <c r="A69" s="488"/>
      <c r="B69" s="1098" t="s">
        <v>59</v>
      </c>
      <c r="C69" s="1099"/>
      <c r="D69" s="1099"/>
      <c r="E69" s="1099"/>
      <c r="F69" s="1099"/>
      <c r="G69" s="1100">
        <f ca="1">(G65/-G63)+1</f>
        <v>2.6661856287975625</v>
      </c>
      <c r="H69" s="488"/>
      <c r="I69" s="488"/>
      <c r="J69" s="488"/>
      <c r="K69" s="488"/>
      <c r="L69" s="488"/>
      <c r="M69" s="488"/>
      <c r="N69" s="488"/>
      <c r="O69" s="488"/>
      <c r="P69" s="360"/>
      <c r="Q69" s="488"/>
      <c r="R69" s="488"/>
      <c r="S69" s="488"/>
      <c r="T69" s="488"/>
      <c r="U69" s="488"/>
      <c r="V69" s="488"/>
      <c r="W69" s="488"/>
      <c r="X69" s="488"/>
      <c r="Y69" s="488"/>
      <c r="Z69" s="488"/>
      <c r="AA69" s="488"/>
      <c r="AB69" s="488"/>
      <c r="AC69" s="488"/>
      <c r="AD69" s="488"/>
      <c r="AE69" s="488"/>
      <c r="AF69" s="488"/>
      <c r="AG69" s="488"/>
      <c r="AH69" s="488"/>
      <c r="AI69" s="488"/>
      <c r="AJ69" s="488"/>
      <c r="AK69" s="488"/>
    </row>
    <row r="70" spans="1:37" s="478" customFormat="1" ht="14.25" customHeight="1" thickBot="1">
      <c r="A70" s="488"/>
      <c r="B70" s="488"/>
      <c r="C70" s="488"/>
      <c r="D70" s="488"/>
      <c r="E70" s="488"/>
      <c r="F70" s="488"/>
      <c r="G70" s="488"/>
      <c r="H70" s="488"/>
      <c r="I70" s="488"/>
      <c r="J70" s="488"/>
      <c r="K70" s="488"/>
      <c r="L70" s="488"/>
      <c r="M70" s="488"/>
      <c r="N70" s="488"/>
      <c r="O70" s="488"/>
      <c r="P70" s="360"/>
      <c r="Q70" s="488"/>
      <c r="R70" s="488"/>
      <c r="S70" s="488"/>
      <c r="T70" s="488"/>
      <c r="U70" s="488"/>
      <c r="V70" s="488"/>
      <c r="W70" s="488"/>
      <c r="X70" s="488"/>
      <c r="Y70" s="488"/>
      <c r="Z70" s="488"/>
      <c r="AA70" s="488"/>
      <c r="AB70" s="488"/>
      <c r="AC70" s="488"/>
      <c r="AD70" s="488"/>
      <c r="AE70" s="488"/>
      <c r="AF70" s="488"/>
      <c r="AG70" s="488"/>
      <c r="AH70" s="488"/>
      <c r="AI70" s="488"/>
      <c r="AJ70" s="488"/>
      <c r="AK70" s="488"/>
    </row>
    <row r="71" spans="1:37" s="478" customFormat="1" ht="14.25" customHeight="1">
      <c r="A71" s="488"/>
      <c r="B71" s="1140" t="s">
        <v>575</v>
      </c>
      <c r="C71" s="1141"/>
      <c r="D71" s="1141"/>
      <c r="E71" s="1141"/>
      <c r="F71" s="1141"/>
      <c r="G71" s="1142">
        <f ca="1">G32</f>
        <v>94564788.122964427</v>
      </c>
      <c r="H71" s="1141"/>
      <c r="I71" s="1141"/>
      <c r="J71" s="1141"/>
      <c r="K71" s="1141"/>
      <c r="L71" s="1141"/>
      <c r="M71" s="1141"/>
      <c r="N71" s="1141"/>
      <c r="O71" s="1141"/>
      <c r="P71" s="1143"/>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831"/>
    </row>
    <row r="72" spans="1:37" s="478" customFormat="1" ht="14.25" customHeight="1">
      <c r="A72" s="488"/>
      <c r="B72" s="585" t="s">
        <v>576</v>
      </c>
      <c r="C72" s="572"/>
      <c r="D72" s="572"/>
      <c r="E72" s="572"/>
      <c r="F72" s="572"/>
      <c r="G72" s="572"/>
      <c r="H72" s="465">
        <f t="shared" ref="H72:AK72" si="20">IF(H35=$G$25,FV($G$30/12,H35*12,$G$33,$G$32),0)</f>
        <v>0</v>
      </c>
      <c r="I72" s="465">
        <f t="shared" si="20"/>
        <v>0</v>
      </c>
      <c r="J72" s="465">
        <f t="shared" si="20"/>
        <v>0</v>
      </c>
      <c r="K72" s="465">
        <f t="shared" si="20"/>
        <v>0</v>
      </c>
      <c r="L72" s="465">
        <f t="shared" si="20"/>
        <v>0</v>
      </c>
      <c r="M72" s="465">
        <f t="shared" si="20"/>
        <v>0</v>
      </c>
      <c r="N72" s="465">
        <f t="shared" si="20"/>
        <v>0</v>
      </c>
      <c r="O72" s="465">
        <f t="shared" si="20"/>
        <v>0</v>
      </c>
      <c r="P72" s="465">
        <f t="shared" si="20"/>
        <v>0</v>
      </c>
      <c r="Q72" s="465">
        <f t="shared" ca="1" si="20"/>
        <v>-76920950.941686198</v>
      </c>
      <c r="R72" s="465">
        <f t="shared" si="20"/>
        <v>0</v>
      </c>
      <c r="S72" s="465">
        <f t="shared" si="20"/>
        <v>0</v>
      </c>
      <c r="T72" s="465">
        <f t="shared" si="20"/>
        <v>0</v>
      </c>
      <c r="U72" s="465">
        <f t="shared" si="20"/>
        <v>0</v>
      </c>
      <c r="V72" s="465">
        <f t="shared" si="20"/>
        <v>0</v>
      </c>
      <c r="W72" s="465">
        <f t="shared" si="20"/>
        <v>0</v>
      </c>
      <c r="X72" s="465">
        <f t="shared" si="20"/>
        <v>0</v>
      </c>
      <c r="Y72" s="465">
        <f t="shared" si="20"/>
        <v>0</v>
      </c>
      <c r="Z72" s="465">
        <f t="shared" si="20"/>
        <v>0</v>
      </c>
      <c r="AA72" s="465">
        <f t="shared" si="20"/>
        <v>0</v>
      </c>
      <c r="AB72" s="465">
        <f t="shared" si="20"/>
        <v>0</v>
      </c>
      <c r="AC72" s="465">
        <f t="shared" si="20"/>
        <v>0</v>
      </c>
      <c r="AD72" s="465">
        <f t="shared" si="20"/>
        <v>0</v>
      </c>
      <c r="AE72" s="465">
        <f t="shared" si="20"/>
        <v>0</v>
      </c>
      <c r="AF72" s="465">
        <f t="shared" si="20"/>
        <v>0</v>
      </c>
      <c r="AG72" s="465">
        <f t="shared" si="20"/>
        <v>0</v>
      </c>
      <c r="AH72" s="465">
        <f t="shared" si="20"/>
        <v>0</v>
      </c>
      <c r="AI72" s="465">
        <f t="shared" si="20"/>
        <v>0</v>
      </c>
      <c r="AJ72" s="465">
        <f t="shared" si="20"/>
        <v>0</v>
      </c>
      <c r="AK72" s="541">
        <f t="shared" si="20"/>
        <v>0</v>
      </c>
    </row>
    <row r="73" spans="1:37" s="478" customFormat="1" ht="14.25" customHeight="1">
      <c r="A73" s="488"/>
      <c r="B73" s="585" t="s">
        <v>577</v>
      </c>
      <c r="C73" s="572"/>
      <c r="D73" s="572"/>
      <c r="E73" s="572"/>
      <c r="F73" s="572"/>
      <c r="G73" s="572"/>
      <c r="H73" s="465">
        <f t="shared" ref="H73:AK73" ca="1" si="21">IF(H35&lt;=$G$25,$G$33*12,0)</f>
        <v>-6091730.764796257</v>
      </c>
      <c r="I73" s="465">
        <f t="shared" ca="1" si="21"/>
        <v>-6091730.764796257</v>
      </c>
      <c r="J73" s="465">
        <f t="shared" ca="1" si="21"/>
        <v>-6091730.764796257</v>
      </c>
      <c r="K73" s="465">
        <f t="shared" ca="1" si="21"/>
        <v>-6091730.764796257</v>
      </c>
      <c r="L73" s="465">
        <f t="shared" ca="1" si="21"/>
        <v>-6091730.764796257</v>
      </c>
      <c r="M73" s="465">
        <f t="shared" ca="1" si="21"/>
        <v>-6091730.764796257</v>
      </c>
      <c r="N73" s="465">
        <f t="shared" ca="1" si="21"/>
        <v>-6091730.764796257</v>
      </c>
      <c r="O73" s="465">
        <f t="shared" ca="1" si="21"/>
        <v>-6091730.764796257</v>
      </c>
      <c r="P73" s="465">
        <f t="shared" ca="1" si="21"/>
        <v>-6091730.764796257</v>
      </c>
      <c r="Q73" s="465">
        <f t="shared" ca="1" si="21"/>
        <v>-6091730.764796257</v>
      </c>
      <c r="R73" s="465">
        <f t="shared" si="21"/>
        <v>0</v>
      </c>
      <c r="S73" s="465">
        <f t="shared" si="21"/>
        <v>0</v>
      </c>
      <c r="T73" s="465">
        <f t="shared" si="21"/>
        <v>0</v>
      </c>
      <c r="U73" s="465">
        <f t="shared" si="21"/>
        <v>0</v>
      </c>
      <c r="V73" s="465">
        <f t="shared" si="21"/>
        <v>0</v>
      </c>
      <c r="W73" s="465">
        <f t="shared" si="21"/>
        <v>0</v>
      </c>
      <c r="X73" s="465">
        <f t="shared" si="21"/>
        <v>0</v>
      </c>
      <c r="Y73" s="465">
        <f t="shared" si="21"/>
        <v>0</v>
      </c>
      <c r="Z73" s="465">
        <f t="shared" si="21"/>
        <v>0</v>
      </c>
      <c r="AA73" s="465">
        <f t="shared" si="21"/>
        <v>0</v>
      </c>
      <c r="AB73" s="465">
        <f t="shared" si="21"/>
        <v>0</v>
      </c>
      <c r="AC73" s="465">
        <f t="shared" si="21"/>
        <v>0</v>
      </c>
      <c r="AD73" s="465">
        <f t="shared" si="21"/>
        <v>0</v>
      </c>
      <c r="AE73" s="465">
        <f t="shared" si="21"/>
        <v>0</v>
      </c>
      <c r="AF73" s="465">
        <f t="shared" si="21"/>
        <v>0</v>
      </c>
      <c r="AG73" s="465">
        <f t="shared" si="21"/>
        <v>0</v>
      </c>
      <c r="AH73" s="465">
        <f t="shared" si="21"/>
        <v>0</v>
      </c>
      <c r="AI73" s="465">
        <f t="shared" si="21"/>
        <v>0</v>
      </c>
      <c r="AJ73" s="465">
        <f t="shared" si="21"/>
        <v>0</v>
      </c>
      <c r="AK73" s="541">
        <f t="shared" si="21"/>
        <v>0</v>
      </c>
    </row>
    <row r="74" spans="1:37" s="478" customFormat="1" ht="14.25" customHeight="1">
      <c r="A74" s="488"/>
      <c r="B74" s="585"/>
      <c r="C74" s="572"/>
      <c r="D74" s="572"/>
      <c r="E74" s="572"/>
      <c r="F74" s="572"/>
      <c r="G74" s="572"/>
      <c r="H74" s="572"/>
      <c r="I74" s="572"/>
      <c r="J74" s="572"/>
      <c r="K74" s="572"/>
      <c r="L74" s="572"/>
      <c r="M74" s="572"/>
      <c r="N74" s="572"/>
      <c r="O74" s="572"/>
      <c r="P74" s="472"/>
      <c r="Q74" s="572"/>
      <c r="R74" s="572"/>
      <c r="S74" s="572"/>
      <c r="T74" s="572"/>
      <c r="U74" s="572"/>
      <c r="V74" s="572"/>
      <c r="W74" s="572"/>
      <c r="X74" s="572"/>
      <c r="Y74" s="572"/>
      <c r="Z74" s="572"/>
      <c r="AA74" s="572"/>
      <c r="AB74" s="572"/>
      <c r="AC74" s="572"/>
      <c r="AD74" s="572"/>
      <c r="AE74" s="572"/>
      <c r="AF74" s="572"/>
      <c r="AG74" s="572"/>
      <c r="AH74" s="572"/>
      <c r="AI74" s="572"/>
      <c r="AJ74" s="572"/>
      <c r="AK74" s="573"/>
    </row>
    <row r="75" spans="1:37" s="478" customFormat="1" ht="14.25" customHeight="1" thickBot="1">
      <c r="A75" s="488"/>
      <c r="B75" s="629" t="s">
        <v>578</v>
      </c>
      <c r="C75" s="630"/>
      <c r="D75" s="630"/>
      <c r="E75" s="630"/>
      <c r="F75" s="630"/>
      <c r="G75" s="1124">
        <f t="shared" ref="G75:AK75" ca="1" si="22">IF(G35&lt;=$G$25,SUM(G63,G71:G73),0)</f>
        <v>-40527766.338413343</v>
      </c>
      <c r="H75" s="1124">
        <f t="shared" ca="1" si="22"/>
        <v>-34884231.80472929</v>
      </c>
      <c r="I75" s="1124">
        <f t="shared" ca="1" si="22"/>
        <v>5999270.1852037422</v>
      </c>
      <c r="J75" s="1124">
        <f t="shared" ca="1" si="22"/>
        <v>6396778.6182037406</v>
      </c>
      <c r="K75" s="1124">
        <f t="shared" ca="1" si="22"/>
        <v>6806907.8722837437</v>
      </c>
      <c r="L75" s="1124">
        <f t="shared" ca="1" si="22"/>
        <v>7230050.4834379405</v>
      </c>
      <c r="M75" s="1124">
        <f t="shared" ca="1" si="22"/>
        <v>7666611.0419676043</v>
      </c>
      <c r="N75" s="1124">
        <f t="shared" ca="1" si="22"/>
        <v>8117006.5596748069</v>
      </c>
      <c r="O75" s="1124">
        <f t="shared" ca="1" si="22"/>
        <v>8581666.8481833152</v>
      </c>
      <c r="P75" s="1124">
        <f t="shared" ca="1" si="22"/>
        <v>9061034.9087225646</v>
      </c>
      <c r="Q75" s="1124">
        <f t="shared" ca="1" si="22"/>
        <v>181211008.47451907</v>
      </c>
      <c r="R75" s="1124">
        <f t="shared" si="22"/>
        <v>0</v>
      </c>
      <c r="S75" s="1124">
        <f t="shared" si="22"/>
        <v>0</v>
      </c>
      <c r="T75" s="1124">
        <f t="shared" si="22"/>
        <v>0</v>
      </c>
      <c r="U75" s="1124">
        <f t="shared" si="22"/>
        <v>0</v>
      </c>
      <c r="V75" s="1124">
        <f t="shared" si="22"/>
        <v>0</v>
      </c>
      <c r="W75" s="1124">
        <f t="shared" si="22"/>
        <v>0</v>
      </c>
      <c r="X75" s="1124">
        <f t="shared" si="22"/>
        <v>0</v>
      </c>
      <c r="Y75" s="1124">
        <f t="shared" si="22"/>
        <v>0</v>
      </c>
      <c r="Z75" s="1124">
        <f t="shared" si="22"/>
        <v>0</v>
      </c>
      <c r="AA75" s="1124">
        <f t="shared" si="22"/>
        <v>0</v>
      </c>
      <c r="AB75" s="1124">
        <f t="shared" si="22"/>
        <v>0</v>
      </c>
      <c r="AC75" s="1124">
        <f t="shared" si="22"/>
        <v>0</v>
      </c>
      <c r="AD75" s="1124">
        <f t="shared" si="22"/>
        <v>0</v>
      </c>
      <c r="AE75" s="1124">
        <f t="shared" si="22"/>
        <v>0</v>
      </c>
      <c r="AF75" s="1124">
        <f t="shared" si="22"/>
        <v>0</v>
      </c>
      <c r="AG75" s="1124">
        <f t="shared" si="22"/>
        <v>0</v>
      </c>
      <c r="AH75" s="1124">
        <f t="shared" si="22"/>
        <v>0</v>
      </c>
      <c r="AI75" s="1124">
        <f t="shared" si="22"/>
        <v>0</v>
      </c>
      <c r="AJ75" s="1124">
        <f t="shared" si="22"/>
        <v>0</v>
      </c>
      <c r="AK75" s="557">
        <f t="shared" si="22"/>
        <v>0</v>
      </c>
    </row>
    <row r="76" spans="1:37" s="478" customFormat="1" ht="14.25" customHeight="1" thickBot="1">
      <c r="A76" s="488"/>
      <c r="B76" s="488"/>
      <c r="C76" s="488"/>
      <c r="D76" s="488"/>
      <c r="E76" s="488"/>
      <c r="F76" s="488"/>
      <c r="G76" s="488"/>
      <c r="H76" s="488"/>
      <c r="I76" s="488"/>
      <c r="J76" s="488"/>
      <c r="K76" s="488"/>
      <c r="L76" s="488"/>
      <c r="M76" s="488"/>
      <c r="N76" s="488"/>
      <c r="O76" s="488"/>
      <c r="P76" s="360"/>
      <c r="Q76" s="488"/>
      <c r="R76" s="488"/>
      <c r="S76" s="488"/>
      <c r="T76" s="488"/>
      <c r="U76" s="488"/>
      <c r="V76" s="488"/>
      <c r="W76" s="488"/>
      <c r="X76" s="488"/>
      <c r="Y76" s="488"/>
      <c r="Z76" s="488"/>
      <c r="AA76" s="488"/>
      <c r="AB76" s="488"/>
      <c r="AC76" s="488"/>
      <c r="AD76" s="488"/>
      <c r="AE76" s="488"/>
      <c r="AF76" s="488"/>
      <c r="AG76" s="488"/>
      <c r="AH76" s="488"/>
      <c r="AI76" s="488"/>
      <c r="AJ76" s="488"/>
      <c r="AK76" s="488"/>
    </row>
    <row r="77" spans="1:37" s="478" customFormat="1" ht="14.25" customHeight="1">
      <c r="A77" s="488"/>
      <c r="B77" s="1092" t="s">
        <v>571</v>
      </c>
      <c r="C77" s="1093"/>
      <c r="D77" s="1093"/>
      <c r="E77" s="1093"/>
      <c r="F77" s="1093"/>
      <c r="G77" s="1094">
        <f ca="1">SUM(G75:R75)</f>
        <v>165658336.84905389</v>
      </c>
      <c r="H77" s="488"/>
      <c r="I77" s="488"/>
      <c r="J77" s="488"/>
      <c r="K77" s="488"/>
      <c r="L77" s="488"/>
      <c r="M77" s="488"/>
      <c r="N77" s="488"/>
      <c r="O77" s="488"/>
      <c r="P77" s="360"/>
      <c r="Q77" s="488"/>
      <c r="R77" s="488"/>
      <c r="S77" s="488"/>
      <c r="T77" s="488"/>
      <c r="U77" s="488"/>
      <c r="V77" s="488"/>
      <c r="W77" s="488"/>
      <c r="X77" s="488"/>
      <c r="Y77" s="488"/>
      <c r="Z77" s="488"/>
      <c r="AA77" s="488"/>
      <c r="AB77" s="488"/>
      <c r="AC77" s="488"/>
      <c r="AD77" s="488"/>
      <c r="AE77" s="488"/>
      <c r="AF77" s="488"/>
      <c r="AG77" s="488"/>
      <c r="AH77" s="488"/>
      <c r="AI77" s="488"/>
      <c r="AJ77" s="488"/>
      <c r="AK77" s="488"/>
    </row>
    <row r="78" spans="1:37" s="478" customFormat="1" ht="14.25" customHeight="1">
      <c r="A78" s="488"/>
      <c r="B78" s="1095" t="s">
        <v>572</v>
      </c>
      <c r="C78" s="488"/>
      <c r="D78" s="488"/>
      <c r="E78" s="488"/>
      <c r="F78" s="488"/>
      <c r="G78" s="1096">
        <f t="array" ref="G78" ca="1">NPV($R$21,H75:R75)</f>
        <v>90517493.86888808</v>
      </c>
      <c r="H78" s="488"/>
      <c r="I78" s="488"/>
      <c r="J78" s="488"/>
      <c r="K78" s="488"/>
      <c r="L78" s="488"/>
      <c r="M78" s="488"/>
      <c r="N78" s="488"/>
      <c r="O78" s="488"/>
      <c r="P78" s="360"/>
      <c r="Q78" s="488"/>
      <c r="R78" s="488"/>
      <c r="S78" s="488"/>
      <c r="T78" s="488"/>
      <c r="U78" s="488"/>
      <c r="V78" s="488"/>
      <c r="W78" s="488"/>
      <c r="X78" s="488"/>
      <c r="Y78" s="488"/>
      <c r="Z78" s="488"/>
      <c r="AA78" s="488"/>
      <c r="AB78" s="488"/>
      <c r="AC78" s="488"/>
      <c r="AD78" s="488"/>
      <c r="AE78" s="488"/>
      <c r="AF78" s="488"/>
      <c r="AG78" s="488"/>
      <c r="AH78" s="488"/>
      <c r="AI78" s="488"/>
      <c r="AJ78" s="488"/>
      <c r="AK78" s="488"/>
    </row>
    <row r="79" spans="1:37" s="478" customFormat="1" ht="14.25" customHeight="1">
      <c r="A79" s="488"/>
      <c r="B79" s="1095" t="s">
        <v>573</v>
      </c>
      <c r="C79" s="488"/>
      <c r="D79" s="488"/>
      <c r="E79" s="488"/>
      <c r="F79" s="488"/>
      <c r="G79" s="1096">
        <f ca="1">G78+G75</f>
        <v>49989727.530474737</v>
      </c>
      <c r="H79" s="488"/>
      <c r="I79" s="488"/>
      <c r="J79" s="488"/>
      <c r="K79" s="488"/>
      <c r="L79" s="488"/>
      <c r="M79" s="488"/>
      <c r="N79" s="488"/>
      <c r="O79" s="488"/>
      <c r="P79" s="360"/>
      <c r="Q79" s="488"/>
      <c r="R79" s="488"/>
      <c r="S79" s="488"/>
      <c r="T79" s="488"/>
      <c r="U79" s="488"/>
      <c r="V79" s="488"/>
      <c r="W79" s="488"/>
      <c r="X79" s="488"/>
      <c r="Y79" s="488"/>
      <c r="Z79" s="488"/>
      <c r="AA79" s="488"/>
      <c r="AB79" s="488"/>
      <c r="AC79" s="488"/>
      <c r="AD79" s="488"/>
      <c r="AE79" s="488"/>
      <c r="AF79" s="488"/>
      <c r="AG79" s="488"/>
      <c r="AH79" s="488"/>
      <c r="AI79" s="488"/>
      <c r="AJ79" s="488"/>
      <c r="AK79" s="488"/>
    </row>
    <row r="80" spans="1:37" s="478" customFormat="1" ht="14.25" customHeight="1">
      <c r="A80" s="488"/>
      <c r="B80" s="1095" t="s">
        <v>579</v>
      </c>
      <c r="C80" s="488"/>
      <c r="D80" s="488"/>
      <c r="E80" s="488"/>
      <c r="F80" s="488"/>
      <c r="G80" s="1101">
        <f ca="1">IRR(G75:R75)</f>
        <v>0.15398898767305069</v>
      </c>
      <c r="H80" s="488"/>
      <c r="I80" s="488"/>
      <c r="J80" s="488"/>
      <c r="K80" s="488"/>
      <c r="L80" s="488"/>
      <c r="M80" s="488"/>
      <c r="N80" s="488"/>
      <c r="O80" s="488"/>
      <c r="P80" s="360"/>
      <c r="Q80" s="488"/>
      <c r="R80" s="488"/>
      <c r="S80" s="488"/>
      <c r="T80" s="488"/>
      <c r="U80" s="488"/>
      <c r="V80" s="488"/>
      <c r="W80" s="488"/>
      <c r="X80" s="488"/>
      <c r="Y80" s="488"/>
      <c r="Z80" s="488"/>
      <c r="AA80" s="488"/>
      <c r="AB80" s="488"/>
      <c r="AC80" s="488"/>
      <c r="AD80" s="488"/>
      <c r="AE80" s="488"/>
      <c r="AF80" s="488"/>
      <c r="AG80" s="488"/>
      <c r="AH80" s="488"/>
      <c r="AI80" s="488"/>
      <c r="AJ80" s="488"/>
      <c r="AK80" s="488"/>
    </row>
    <row r="81" spans="1:37" s="478" customFormat="1" ht="14.25" customHeight="1">
      <c r="A81" s="488"/>
      <c r="B81" s="1098" t="s">
        <v>59</v>
      </c>
      <c r="C81" s="1099"/>
      <c r="D81" s="1099"/>
      <c r="E81" s="1099"/>
      <c r="F81" s="1099"/>
      <c r="G81" s="1100">
        <f ca="1">(G77/-G75)+1</f>
        <v>5.0875269430291379</v>
      </c>
      <c r="H81" s="488"/>
      <c r="I81" s="488"/>
      <c r="J81" s="488"/>
      <c r="K81" s="488"/>
      <c r="L81" s="488"/>
      <c r="M81" s="488"/>
      <c r="N81" s="488"/>
      <c r="O81" s="488"/>
      <c r="P81" s="360"/>
      <c r="Q81" s="488"/>
      <c r="R81" s="488"/>
      <c r="S81" s="488"/>
      <c r="T81" s="488"/>
      <c r="U81" s="488"/>
      <c r="V81" s="488"/>
      <c r="W81" s="488"/>
      <c r="X81" s="488"/>
      <c r="Y81" s="488"/>
      <c r="Z81" s="488"/>
      <c r="AA81" s="488"/>
      <c r="AB81" s="488"/>
      <c r="AC81" s="488"/>
      <c r="AD81" s="488"/>
      <c r="AE81" s="488"/>
      <c r="AF81" s="488"/>
      <c r="AG81" s="488"/>
      <c r="AH81" s="488"/>
      <c r="AI81" s="488"/>
      <c r="AJ81" s="488"/>
      <c r="AK81" s="488"/>
    </row>
    <row r="82" spans="1:37" ht="14.25" customHeight="1" thickBot="1">
      <c r="A82" s="358"/>
      <c r="B82" s="358"/>
      <c r="C82" s="358"/>
      <c r="D82" s="358"/>
      <c r="E82" s="358"/>
      <c r="F82" s="358"/>
      <c r="G82" s="358"/>
      <c r="H82" s="358"/>
      <c r="I82" s="358"/>
      <c r="J82" s="358"/>
      <c r="K82" s="358"/>
      <c r="L82" s="358"/>
      <c r="M82" s="358"/>
      <c r="N82" s="358"/>
      <c r="O82" s="358"/>
      <c r="P82" s="274"/>
      <c r="Q82" s="358"/>
      <c r="R82" s="358"/>
      <c r="S82" s="358"/>
      <c r="T82" s="358"/>
      <c r="U82" s="358"/>
      <c r="V82" s="358"/>
      <c r="W82" s="358"/>
      <c r="X82" s="358"/>
      <c r="Y82" s="358"/>
      <c r="Z82" s="358"/>
      <c r="AA82" s="358"/>
      <c r="AB82" s="358"/>
      <c r="AC82" s="358"/>
      <c r="AD82" s="358"/>
      <c r="AE82" s="358"/>
      <c r="AF82" s="358"/>
      <c r="AG82" s="358"/>
      <c r="AH82" s="358"/>
      <c r="AI82" s="358"/>
      <c r="AJ82" s="358"/>
      <c r="AK82" s="358"/>
    </row>
    <row r="83" spans="1:37" ht="14.25" customHeight="1">
      <c r="A83" s="363"/>
      <c r="B83" s="666" t="s">
        <v>673</v>
      </c>
      <c r="C83" s="944"/>
      <c r="D83" s="944"/>
      <c r="E83" s="944"/>
      <c r="F83" s="944"/>
      <c r="G83" s="944"/>
      <c r="H83" s="945">
        <f t="shared" ref="H83:AK83" si="23">H35</f>
        <v>1</v>
      </c>
      <c r="I83" s="945">
        <f t="shared" si="23"/>
        <v>2</v>
      </c>
      <c r="J83" s="945">
        <f t="shared" si="23"/>
        <v>3</v>
      </c>
      <c r="K83" s="945">
        <f t="shared" si="23"/>
        <v>4</v>
      </c>
      <c r="L83" s="945">
        <f t="shared" si="23"/>
        <v>5</v>
      </c>
      <c r="M83" s="945">
        <f t="shared" si="23"/>
        <v>6</v>
      </c>
      <c r="N83" s="945">
        <f t="shared" si="23"/>
        <v>7</v>
      </c>
      <c r="O83" s="945">
        <f t="shared" si="23"/>
        <v>8</v>
      </c>
      <c r="P83" s="945">
        <f t="shared" si="23"/>
        <v>9</v>
      </c>
      <c r="Q83" s="945">
        <f t="shared" si="23"/>
        <v>10</v>
      </c>
      <c r="R83" s="945">
        <f t="shared" si="23"/>
        <v>11</v>
      </c>
      <c r="S83" s="945">
        <f t="shared" si="23"/>
        <v>12</v>
      </c>
      <c r="T83" s="945">
        <f t="shared" si="23"/>
        <v>13</v>
      </c>
      <c r="U83" s="945">
        <f t="shared" si="23"/>
        <v>14</v>
      </c>
      <c r="V83" s="945">
        <f t="shared" si="23"/>
        <v>15</v>
      </c>
      <c r="W83" s="945">
        <f t="shared" si="23"/>
        <v>16</v>
      </c>
      <c r="X83" s="945">
        <f t="shared" si="23"/>
        <v>17</v>
      </c>
      <c r="Y83" s="945">
        <f t="shared" si="23"/>
        <v>18</v>
      </c>
      <c r="Z83" s="945">
        <f t="shared" si="23"/>
        <v>19</v>
      </c>
      <c r="AA83" s="945">
        <f t="shared" si="23"/>
        <v>20</v>
      </c>
      <c r="AB83" s="945">
        <f t="shared" si="23"/>
        <v>21</v>
      </c>
      <c r="AC83" s="945">
        <f t="shared" si="23"/>
        <v>22</v>
      </c>
      <c r="AD83" s="945">
        <f t="shared" si="23"/>
        <v>23</v>
      </c>
      <c r="AE83" s="945">
        <f t="shared" si="23"/>
        <v>24</v>
      </c>
      <c r="AF83" s="945">
        <f t="shared" si="23"/>
        <v>25</v>
      </c>
      <c r="AG83" s="945">
        <f t="shared" si="23"/>
        <v>26</v>
      </c>
      <c r="AH83" s="945">
        <f t="shared" si="23"/>
        <v>27</v>
      </c>
      <c r="AI83" s="945">
        <f t="shared" si="23"/>
        <v>28</v>
      </c>
      <c r="AJ83" s="945">
        <f t="shared" si="23"/>
        <v>29</v>
      </c>
      <c r="AK83" s="946">
        <f t="shared" si="23"/>
        <v>30</v>
      </c>
    </row>
    <row r="84" spans="1:37" s="478" customFormat="1" ht="14.25" customHeight="1">
      <c r="A84" s="488"/>
      <c r="B84" s="585" t="s">
        <v>674</v>
      </c>
      <c r="C84" s="572"/>
      <c r="D84" s="572"/>
      <c r="E84" s="572"/>
      <c r="F84" s="572"/>
      <c r="G84" s="572"/>
      <c r="H84" s="475">
        <f t="shared" ref="H84:AK84" si="24">H40/$G$12</f>
        <v>32</v>
      </c>
      <c r="I84" s="475">
        <f t="shared" si="24"/>
        <v>32.96</v>
      </c>
      <c r="J84" s="475">
        <f t="shared" si="24"/>
        <v>33.948799999999999</v>
      </c>
      <c r="K84" s="475">
        <f t="shared" si="24"/>
        <v>34.967264</v>
      </c>
      <c r="L84" s="475">
        <f t="shared" si="24"/>
        <v>36.016281919999997</v>
      </c>
      <c r="M84" s="475">
        <f t="shared" si="24"/>
        <v>37.096770377599995</v>
      </c>
      <c r="N84" s="475">
        <f t="shared" si="24"/>
        <v>38.209673488927997</v>
      </c>
      <c r="O84" s="475">
        <f t="shared" si="24"/>
        <v>39.355963693595839</v>
      </c>
      <c r="P84" s="475">
        <f t="shared" si="24"/>
        <v>40.53664260440371</v>
      </c>
      <c r="Q84" s="475">
        <f t="shared" si="24"/>
        <v>41.752741882535823</v>
      </c>
      <c r="R84" s="475">
        <f t="shared" si="24"/>
        <v>43.005324139011897</v>
      </c>
      <c r="S84" s="475">
        <f t="shared" si="24"/>
        <v>44.295483863182255</v>
      </c>
      <c r="T84" s="475">
        <f t="shared" si="24"/>
        <v>45.624348379077716</v>
      </c>
      <c r="U84" s="475">
        <f t="shared" si="24"/>
        <v>46.993078830450045</v>
      </c>
      <c r="V84" s="475">
        <f t="shared" si="24"/>
        <v>48.402871195363552</v>
      </c>
      <c r="W84" s="475">
        <f t="shared" si="24"/>
        <v>49.854957331224462</v>
      </c>
      <c r="X84" s="475">
        <f t="shared" si="24"/>
        <v>51.350606051161186</v>
      </c>
      <c r="Y84" s="475">
        <f t="shared" si="24"/>
        <v>52.891124232696022</v>
      </c>
      <c r="Z84" s="475">
        <f t="shared" si="24"/>
        <v>54.477857959676903</v>
      </c>
      <c r="AA84" s="475">
        <f t="shared" si="24"/>
        <v>56.112193698467209</v>
      </c>
      <c r="AB84" s="475">
        <f t="shared" si="24"/>
        <v>57.795559509421224</v>
      </c>
      <c r="AC84" s="475">
        <f t="shared" si="24"/>
        <v>59.529426294703853</v>
      </c>
      <c r="AD84" s="475">
        <f t="shared" si="24"/>
        <v>61.315309083544975</v>
      </c>
      <c r="AE84" s="475">
        <f t="shared" si="24"/>
        <v>63.154768356051328</v>
      </c>
      <c r="AF84" s="475">
        <f t="shared" si="24"/>
        <v>65.049411406732858</v>
      </c>
      <c r="AG84" s="475">
        <f t="shared" si="24"/>
        <v>67.000893748934843</v>
      </c>
      <c r="AH84" s="475">
        <f t="shared" si="24"/>
        <v>69.010920561402898</v>
      </c>
      <c r="AI84" s="475">
        <f t="shared" si="24"/>
        <v>71.081248178244977</v>
      </c>
      <c r="AJ84" s="475">
        <f t="shared" si="24"/>
        <v>73.213685623592326</v>
      </c>
      <c r="AK84" s="1144">
        <f t="shared" si="24"/>
        <v>75.410096192300088</v>
      </c>
    </row>
    <row r="85" spans="1:37" s="478" customFormat="1" ht="14.25" customHeight="1">
      <c r="A85" s="488"/>
      <c r="B85" s="585" t="s">
        <v>667</v>
      </c>
      <c r="C85" s="572"/>
      <c r="D85" s="572"/>
      <c r="E85" s="572"/>
      <c r="F85" s="572"/>
      <c r="G85" s="572"/>
      <c r="H85" s="475">
        <f t="shared" ref="H85:AK85" si="25">H42/$G$12</f>
        <v>0</v>
      </c>
      <c r="I85" s="475">
        <f t="shared" si="25"/>
        <v>0</v>
      </c>
      <c r="J85" s="475">
        <f t="shared" si="25"/>
        <v>0</v>
      </c>
      <c r="K85" s="475">
        <f t="shared" si="25"/>
        <v>0</v>
      </c>
      <c r="L85" s="475">
        <f t="shared" si="25"/>
        <v>0</v>
      </c>
      <c r="M85" s="475">
        <f t="shared" si="25"/>
        <v>0</v>
      </c>
      <c r="N85" s="475">
        <f t="shared" si="25"/>
        <v>0</v>
      </c>
      <c r="O85" s="475">
        <f t="shared" si="25"/>
        <v>0</v>
      </c>
      <c r="P85" s="475">
        <f t="shared" si="25"/>
        <v>0</v>
      </c>
      <c r="Q85" s="475">
        <f t="shared" si="25"/>
        <v>0</v>
      </c>
      <c r="R85" s="475">
        <f t="shared" si="25"/>
        <v>0</v>
      </c>
      <c r="S85" s="475">
        <f t="shared" si="25"/>
        <v>0</v>
      </c>
      <c r="T85" s="475">
        <f t="shared" si="25"/>
        <v>0</v>
      </c>
      <c r="U85" s="475">
        <f t="shared" si="25"/>
        <v>0</v>
      </c>
      <c r="V85" s="475">
        <f t="shared" si="25"/>
        <v>0</v>
      </c>
      <c r="W85" s="475">
        <f t="shared" si="25"/>
        <v>0</v>
      </c>
      <c r="X85" s="475">
        <f t="shared" si="25"/>
        <v>0</v>
      </c>
      <c r="Y85" s="475">
        <f t="shared" si="25"/>
        <v>0</v>
      </c>
      <c r="Z85" s="475">
        <f t="shared" si="25"/>
        <v>0</v>
      </c>
      <c r="AA85" s="475">
        <f t="shared" si="25"/>
        <v>0</v>
      </c>
      <c r="AB85" s="475">
        <f t="shared" si="25"/>
        <v>0</v>
      </c>
      <c r="AC85" s="475">
        <f t="shared" si="25"/>
        <v>0</v>
      </c>
      <c r="AD85" s="475">
        <f t="shared" si="25"/>
        <v>0</v>
      </c>
      <c r="AE85" s="475">
        <f t="shared" si="25"/>
        <v>0</v>
      </c>
      <c r="AF85" s="475">
        <f t="shared" si="25"/>
        <v>0</v>
      </c>
      <c r="AG85" s="475">
        <f t="shared" si="25"/>
        <v>0</v>
      </c>
      <c r="AH85" s="475">
        <f t="shared" si="25"/>
        <v>0</v>
      </c>
      <c r="AI85" s="475">
        <f t="shared" si="25"/>
        <v>0</v>
      </c>
      <c r="AJ85" s="475">
        <f t="shared" si="25"/>
        <v>0</v>
      </c>
      <c r="AK85" s="1144">
        <f t="shared" si="25"/>
        <v>0</v>
      </c>
    </row>
    <row r="86" spans="1:37" s="478" customFormat="1" ht="14.25" customHeight="1">
      <c r="A86" s="488"/>
      <c r="B86" s="585" t="s">
        <v>110</v>
      </c>
      <c r="C86" s="572"/>
      <c r="D86" s="572"/>
      <c r="E86" s="572"/>
      <c r="F86" s="572"/>
      <c r="G86" s="572"/>
      <c r="H86" s="475">
        <f t="shared" ref="H86:AK86" si="26">H84-H85</f>
        <v>32</v>
      </c>
      <c r="I86" s="475">
        <f t="shared" si="26"/>
        <v>32.96</v>
      </c>
      <c r="J86" s="475">
        <f t="shared" si="26"/>
        <v>33.948799999999999</v>
      </c>
      <c r="K86" s="475">
        <f t="shared" si="26"/>
        <v>34.967264</v>
      </c>
      <c r="L86" s="475">
        <f t="shared" si="26"/>
        <v>36.016281919999997</v>
      </c>
      <c r="M86" s="475">
        <f t="shared" si="26"/>
        <v>37.096770377599995</v>
      </c>
      <c r="N86" s="475">
        <f t="shared" si="26"/>
        <v>38.209673488927997</v>
      </c>
      <c r="O86" s="475">
        <f t="shared" si="26"/>
        <v>39.355963693595839</v>
      </c>
      <c r="P86" s="475">
        <f t="shared" si="26"/>
        <v>40.53664260440371</v>
      </c>
      <c r="Q86" s="475">
        <f t="shared" si="26"/>
        <v>41.752741882535823</v>
      </c>
      <c r="R86" s="475">
        <f t="shared" si="26"/>
        <v>43.005324139011897</v>
      </c>
      <c r="S86" s="475">
        <f t="shared" si="26"/>
        <v>44.295483863182255</v>
      </c>
      <c r="T86" s="475">
        <f t="shared" si="26"/>
        <v>45.624348379077716</v>
      </c>
      <c r="U86" s="475">
        <f t="shared" si="26"/>
        <v>46.993078830450045</v>
      </c>
      <c r="V86" s="475">
        <f t="shared" si="26"/>
        <v>48.402871195363552</v>
      </c>
      <c r="W86" s="475">
        <f t="shared" si="26"/>
        <v>49.854957331224462</v>
      </c>
      <c r="X86" s="475">
        <f t="shared" si="26"/>
        <v>51.350606051161186</v>
      </c>
      <c r="Y86" s="475">
        <f t="shared" si="26"/>
        <v>52.891124232696022</v>
      </c>
      <c r="Z86" s="475">
        <f t="shared" si="26"/>
        <v>54.477857959676903</v>
      </c>
      <c r="AA86" s="475">
        <f t="shared" si="26"/>
        <v>56.112193698467209</v>
      </c>
      <c r="AB86" s="475">
        <f t="shared" si="26"/>
        <v>57.795559509421224</v>
      </c>
      <c r="AC86" s="475">
        <f t="shared" si="26"/>
        <v>59.529426294703853</v>
      </c>
      <c r="AD86" s="475">
        <f t="shared" si="26"/>
        <v>61.315309083544975</v>
      </c>
      <c r="AE86" s="475">
        <f t="shared" si="26"/>
        <v>63.154768356051328</v>
      </c>
      <c r="AF86" s="475">
        <f t="shared" si="26"/>
        <v>65.049411406732858</v>
      </c>
      <c r="AG86" s="475">
        <f t="shared" si="26"/>
        <v>67.000893748934843</v>
      </c>
      <c r="AH86" s="475">
        <f t="shared" si="26"/>
        <v>69.010920561402898</v>
      </c>
      <c r="AI86" s="475">
        <f t="shared" si="26"/>
        <v>71.081248178244977</v>
      </c>
      <c r="AJ86" s="475">
        <f t="shared" si="26"/>
        <v>73.213685623592326</v>
      </c>
      <c r="AK86" s="1144">
        <f t="shared" si="26"/>
        <v>75.410096192300088</v>
      </c>
    </row>
    <row r="87" spans="1:37" s="478" customFormat="1" ht="14.25" customHeight="1">
      <c r="A87" s="488"/>
      <c r="B87" s="585" t="s">
        <v>675</v>
      </c>
      <c r="C87" s="572"/>
      <c r="D87" s="572"/>
      <c r="E87" s="572"/>
      <c r="F87" s="572"/>
      <c r="G87" s="572"/>
      <c r="H87" s="657">
        <f t="shared" ref="H87:AK87" si="27">$G$21</f>
        <v>0.06</v>
      </c>
      <c r="I87" s="657">
        <f t="shared" si="27"/>
        <v>0.06</v>
      </c>
      <c r="J87" s="657">
        <f t="shared" si="27"/>
        <v>0.06</v>
      </c>
      <c r="K87" s="657">
        <f t="shared" si="27"/>
        <v>0.06</v>
      </c>
      <c r="L87" s="657">
        <f t="shared" si="27"/>
        <v>0.06</v>
      </c>
      <c r="M87" s="657">
        <f t="shared" si="27"/>
        <v>0.06</v>
      </c>
      <c r="N87" s="657">
        <f t="shared" si="27"/>
        <v>0.06</v>
      </c>
      <c r="O87" s="657">
        <f t="shared" si="27"/>
        <v>0.06</v>
      </c>
      <c r="P87" s="657">
        <f t="shared" si="27"/>
        <v>0.06</v>
      </c>
      <c r="Q87" s="657">
        <f t="shared" si="27"/>
        <v>0.06</v>
      </c>
      <c r="R87" s="657">
        <f t="shared" si="27"/>
        <v>0.06</v>
      </c>
      <c r="S87" s="657">
        <f t="shared" si="27"/>
        <v>0.06</v>
      </c>
      <c r="T87" s="657">
        <f t="shared" si="27"/>
        <v>0.06</v>
      </c>
      <c r="U87" s="657">
        <f t="shared" si="27"/>
        <v>0.06</v>
      </c>
      <c r="V87" s="657">
        <f t="shared" si="27"/>
        <v>0.06</v>
      </c>
      <c r="W87" s="657">
        <f t="shared" si="27"/>
        <v>0.06</v>
      </c>
      <c r="X87" s="657">
        <f t="shared" si="27"/>
        <v>0.06</v>
      </c>
      <c r="Y87" s="657">
        <f t="shared" si="27"/>
        <v>0.06</v>
      </c>
      <c r="Z87" s="657">
        <f t="shared" si="27"/>
        <v>0.06</v>
      </c>
      <c r="AA87" s="657">
        <f t="shared" si="27"/>
        <v>0.06</v>
      </c>
      <c r="AB87" s="657">
        <f t="shared" si="27"/>
        <v>0.06</v>
      </c>
      <c r="AC87" s="657">
        <f t="shared" si="27"/>
        <v>0.06</v>
      </c>
      <c r="AD87" s="657">
        <f t="shared" si="27"/>
        <v>0.06</v>
      </c>
      <c r="AE87" s="657">
        <f t="shared" si="27"/>
        <v>0.06</v>
      </c>
      <c r="AF87" s="657">
        <f t="shared" si="27"/>
        <v>0.06</v>
      </c>
      <c r="AG87" s="657">
        <f t="shared" si="27"/>
        <v>0.06</v>
      </c>
      <c r="AH87" s="657">
        <f t="shared" si="27"/>
        <v>0.06</v>
      </c>
      <c r="AI87" s="657">
        <f t="shared" si="27"/>
        <v>0.06</v>
      </c>
      <c r="AJ87" s="657">
        <f t="shared" si="27"/>
        <v>0.06</v>
      </c>
      <c r="AK87" s="771">
        <f t="shared" si="27"/>
        <v>0.06</v>
      </c>
    </row>
    <row r="88" spans="1:37" s="478" customFormat="1" ht="14.25" customHeight="1" thickBot="1">
      <c r="A88" s="488"/>
      <c r="B88" s="629" t="s">
        <v>653</v>
      </c>
      <c r="C88" s="630"/>
      <c r="D88" s="630"/>
      <c r="E88" s="630"/>
      <c r="F88" s="630"/>
      <c r="G88" s="630"/>
      <c r="H88" s="1145">
        <f t="shared" ref="H88:AK88" si="28">H86*H87</f>
        <v>1.92</v>
      </c>
      <c r="I88" s="1145">
        <f t="shared" si="28"/>
        <v>1.9776</v>
      </c>
      <c r="J88" s="1145">
        <f t="shared" si="28"/>
        <v>2.0369279999999996</v>
      </c>
      <c r="K88" s="1145">
        <f t="shared" si="28"/>
        <v>2.0980358400000001</v>
      </c>
      <c r="L88" s="1145">
        <f t="shared" si="28"/>
        <v>2.1609769151999996</v>
      </c>
      <c r="M88" s="1145">
        <f t="shared" si="28"/>
        <v>2.2258062226559998</v>
      </c>
      <c r="N88" s="1145">
        <f t="shared" si="28"/>
        <v>2.2925804093356796</v>
      </c>
      <c r="O88" s="1145">
        <f t="shared" si="28"/>
        <v>2.3613578216157505</v>
      </c>
      <c r="P88" s="1145">
        <f t="shared" si="28"/>
        <v>2.4321985562642223</v>
      </c>
      <c r="Q88" s="1145">
        <f t="shared" si="28"/>
        <v>2.5051645129521494</v>
      </c>
      <c r="R88" s="1145">
        <f t="shared" si="28"/>
        <v>2.5803194483407137</v>
      </c>
      <c r="S88" s="1145">
        <f t="shared" si="28"/>
        <v>2.657729031790935</v>
      </c>
      <c r="T88" s="1145">
        <f t="shared" si="28"/>
        <v>2.737460902744663</v>
      </c>
      <c r="U88" s="1145">
        <f t="shared" si="28"/>
        <v>2.8195847298270027</v>
      </c>
      <c r="V88" s="1145">
        <f t="shared" si="28"/>
        <v>2.904172271721813</v>
      </c>
      <c r="W88" s="1145">
        <f t="shared" si="28"/>
        <v>2.9912974398734677</v>
      </c>
      <c r="X88" s="1145">
        <f t="shared" si="28"/>
        <v>3.0810363630696709</v>
      </c>
      <c r="Y88" s="1145">
        <f t="shared" si="28"/>
        <v>3.1734674539617611</v>
      </c>
      <c r="Z88" s="1145">
        <f t="shared" si="28"/>
        <v>3.268671477580614</v>
      </c>
      <c r="AA88" s="1145">
        <f t="shared" si="28"/>
        <v>3.3667316219080323</v>
      </c>
      <c r="AB88" s="1145">
        <f t="shared" si="28"/>
        <v>3.4677335705652732</v>
      </c>
      <c r="AC88" s="1145">
        <f t="shared" si="28"/>
        <v>3.571765577682231</v>
      </c>
      <c r="AD88" s="1145">
        <f t="shared" si="28"/>
        <v>3.6789185450126984</v>
      </c>
      <c r="AE88" s="1145">
        <f t="shared" si="28"/>
        <v>3.7892861013630794</v>
      </c>
      <c r="AF88" s="1145">
        <f t="shared" si="28"/>
        <v>3.9029646844039712</v>
      </c>
      <c r="AG88" s="1145">
        <f t="shared" si="28"/>
        <v>4.0200536249360903</v>
      </c>
      <c r="AH88" s="1145">
        <f t="shared" si="28"/>
        <v>4.140655233684174</v>
      </c>
      <c r="AI88" s="1145">
        <f t="shared" si="28"/>
        <v>4.2648748906946983</v>
      </c>
      <c r="AJ88" s="1145">
        <f t="shared" si="28"/>
        <v>4.392821137415539</v>
      </c>
      <c r="AK88" s="1146">
        <f t="shared" si="28"/>
        <v>4.5246057715380052</v>
      </c>
    </row>
    <row r="89" spans="1:37" ht="14.25" customHeight="1">
      <c r="A89" s="358"/>
      <c r="B89" s="358"/>
      <c r="C89" s="358"/>
      <c r="D89" s="358"/>
      <c r="E89" s="358"/>
      <c r="F89" s="358"/>
      <c r="G89" s="358"/>
      <c r="H89" s="358"/>
      <c r="I89" s="358"/>
      <c r="J89" s="358"/>
      <c r="K89" s="358"/>
      <c r="L89" s="358"/>
      <c r="M89" s="358"/>
      <c r="N89" s="358"/>
      <c r="O89" s="358"/>
      <c r="P89" s="274"/>
      <c r="Q89" s="358"/>
      <c r="R89" s="358"/>
      <c r="S89" s="358"/>
      <c r="T89" s="358"/>
      <c r="U89" s="358"/>
      <c r="V89" s="358"/>
      <c r="W89" s="358"/>
      <c r="X89" s="358"/>
      <c r="Y89" s="358"/>
      <c r="Z89" s="358"/>
      <c r="AA89" s="358"/>
      <c r="AB89" s="358"/>
      <c r="AC89" s="358"/>
      <c r="AD89" s="358"/>
      <c r="AE89" s="358"/>
      <c r="AF89" s="358"/>
      <c r="AG89" s="358"/>
      <c r="AH89" s="358"/>
      <c r="AI89" s="358"/>
      <c r="AJ89" s="358"/>
      <c r="AK89" s="358"/>
    </row>
    <row r="90" spans="1:37" ht="14.25" hidden="1" customHeight="1">
      <c r="A90" s="1102" t="s">
        <v>517</v>
      </c>
      <c r="B90" s="1103"/>
      <c r="C90" s="1103"/>
      <c r="D90" s="1103"/>
      <c r="E90" s="1103"/>
      <c r="F90" s="1103"/>
      <c r="G90" s="1103"/>
      <c r="H90" s="1103"/>
      <c r="I90" s="1103"/>
      <c r="J90" s="1103"/>
      <c r="K90" s="1103"/>
      <c r="L90" s="1103"/>
      <c r="M90" s="1103"/>
      <c r="N90" s="287"/>
      <c r="O90" s="287"/>
      <c r="P90" s="110"/>
      <c r="Q90" s="287"/>
      <c r="R90" s="287"/>
      <c r="S90" s="287"/>
      <c r="T90" s="287"/>
      <c r="U90" s="287"/>
      <c r="V90" s="287"/>
      <c r="W90" s="287"/>
      <c r="X90" s="287"/>
      <c r="Y90" s="287"/>
      <c r="Z90" s="287"/>
      <c r="AA90" s="287"/>
      <c r="AB90" s="287"/>
      <c r="AC90" s="287"/>
      <c r="AD90" s="287"/>
      <c r="AE90" s="287"/>
      <c r="AF90" s="287"/>
      <c r="AG90" s="287"/>
      <c r="AH90" s="287"/>
      <c r="AI90" s="287"/>
      <c r="AJ90" s="287"/>
      <c r="AK90" s="287"/>
    </row>
    <row r="91" spans="1:37" ht="14.25" hidden="1" customHeight="1">
      <c r="A91" s="1102"/>
      <c r="B91" s="1102"/>
      <c r="C91" s="1102"/>
      <c r="D91" s="1102"/>
      <c r="E91" s="1102"/>
      <c r="F91" s="1611"/>
      <c r="G91" s="1612"/>
      <c r="H91" s="1612"/>
      <c r="I91" s="1612"/>
      <c r="J91" s="1612"/>
      <c r="K91" s="1102"/>
      <c r="L91" s="1102"/>
      <c r="M91" s="1102"/>
      <c r="N91" s="358"/>
      <c r="O91" s="358"/>
      <c r="P91" s="274"/>
      <c r="Q91" s="358"/>
      <c r="R91" s="358"/>
      <c r="S91" s="358"/>
      <c r="T91" s="358"/>
      <c r="U91" s="358"/>
      <c r="V91" s="358"/>
      <c r="W91" s="358"/>
      <c r="X91" s="358"/>
      <c r="Y91" s="358"/>
      <c r="Z91" s="358"/>
      <c r="AA91" s="358"/>
      <c r="AB91" s="358"/>
      <c r="AC91" s="358"/>
      <c r="AD91" s="358"/>
      <c r="AE91" s="358"/>
      <c r="AF91" s="358"/>
      <c r="AG91" s="358"/>
      <c r="AH91" s="358"/>
      <c r="AI91" s="358"/>
      <c r="AJ91" s="358"/>
      <c r="AK91" s="358"/>
    </row>
    <row r="92" spans="1:37" ht="14.25" hidden="1" customHeight="1">
      <c r="A92" s="1102"/>
      <c r="B92" s="1102"/>
      <c r="C92" s="1102"/>
      <c r="D92" s="1102"/>
      <c r="E92" s="1104"/>
      <c r="F92" s="1105"/>
      <c r="G92" s="1105"/>
      <c r="H92" s="1105"/>
      <c r="I92" s="1105"/>
      <c r="J92" s="1105"/>
      <c r="K92" s="1102"/>
      <c r="L92" s="1102"/>
      <c r="M92" s="1102"/>
      <c r="N92" s="358"/>
      <c r="O92" s="358"/>
      <c r="P92" s="274"/>
      <c r="Q92" s="358"/>
      <c r="R92" s="358"/>
      <c r="S92" s="358"/>
      <c r="T92" s="358"/>
      <c r="U92" s="358"/>
      <c r="V92" s="358"/>
      <c r="W92" s="358"/>
      <c r="X92" s="358"/>
      <c r="Y92" s="358"/>
      <c r="Z92" s="358"/>
      <c r="AA92" s="358"/>
      <c r="AB92" s="358"/>
      <c r="AC92" s="358"/>
      <c r="AD92" s="358"/>
      <c r="AE92" s="358"/>
      <c r="AF92" s="358"/>
      <c r="AG92" s="358"/>
      <c r="AH92" s="358"/>
      <c r="AI92" s="358"/>
      <c r="AJ92" s="358"/>
      <c r="AK92" s="358"/>
    </row>
    <row r="93" spans="1:37" ht="14.25" hidden="1" customHeight="1">
      <c r="A93" s="1102"/>
      <c r="B93" s="1102"/>
      <c r="C93" s="1613"/>
      <c r="D93" s="1612"/>
      <c r="E93" s="1106"/>
      <c r="F93" s="1107"/>
      <c r="G93" s="1108"/>
      <c r="H93" s="1108"/>
      <c r="I93" s="1108"/>
      <c r="J93" s="1109"/>
      <c r="K93" s="1102"/>
      <c r="L93" s="1102"/>
      <c r="M93" s="1102"/>
      <c r="N93" s="358"/>
      <c r="O93" s="358"/>
      <c r="P93" s="274"/>
      <c r="Q93" s="358"/>
      <c r="R93" s="358"/>
      <c r="S93" s="358"/>
      <c r="T93" s="358"/>
      <c r="U93" s="358"/>
      <c r="V93" s="358"/>
      <c r="W93" s="358"/>
      <c r="X93" s="358"/>
      <c r="Y93" s="358"/>
      <c r="Z93" s="358"/>
      <c r="AA93" s="358"/>
      <c r="AB93" s="358"/>
      <c r="AC93" s="358"/>
      <c r="AD93" s="358"/>
      <c r="AE93" s="358"/>
      <c r="AF93" s="358"/>
      <c r="AG93" s="358"/>
      <c r="AH93" s="358"/>
      <c r="AI93" s="358"/>
      <c r="AJ93" s="358"/>
      <c r="AK93" s="358"/>
    </row>
    <row r="94" spans="1:37" ht="14.25" hidden="1" customHeight="1">
      <c r="A94" s="1102"/>
      <c r="B94" s="1102"/>
      <c r="C94" s="1612"/>
      <c r="D94" s="1612"/>
      <c r="E94" s="1106"/>
      <c r="F94" s="1110"/>
      <c r="G94" s="1107"/>
      <c r="H94" s="1108"/>
      <c r="I94" s="1109"/>
      <c r="J94" s="1111"/>
      <c r="K94" s="1102"/>
      <c r="L94" s="1102"/>
      <c r="M94" s="1102"/>
      <c r="N94" s="358"/>
      <c r="O94" s="358"/>
      <c r="P94" s="274"/>
      <c r="Q94" s="358"/>
      <c r="R94" s="358"/>
      <c r="S94" s="358"/>
      <c r="T94" s="358"/>
      <c r="U94" s="358"/>
      <c r="V94" s="358"/>
      <c r="W94" s="358"/>
      <c r="X94" s="358"/>
      <c r="Y94" s="358"/>
      <c r="Z94" s="358"/>
      <c r="AA94" s="358"/>
      <c r="AB94" s="358"/>
      <c r="AC94" s="358"/>
      <c r="AD94" s="358"/>
      <c r="AE94" s="358"/>
      <c r="AF94" s="358"/>
      <c r="AG94" s="358"/>
      <c r="AH94" s="358"/>
      <c r="AI94" s="358"/>
      <c r="AJ94" s="358"/>
      <c r="AK94" s="358"/>
    </row>
    <row r="95" spans="1:37" ht="14.25" hidden="1" customHeight="1">
      <c r="A95" s="1102"/>
      <c r="B95" s="1102"/>
      <c r="C95" s="1612"/>
      <c r="D95" s="1612"/>
      <c r="E95" s="1106"/>
      <c r="F95" s="1110"/>
      <c r="G95" s="1110"/>
      <c r="H95" s="1112"/>
      <c r="I95" s="1111"/>
      <c r="J95" s="1111"/>
      <c r="K95" s="1113"/>
      <c r="L95" s="1102"/>
      <c r="M95" s="1102"/>
      <c r="N95" s="358"/>
      <c r="O95" s="358"/>
      <c r="P95" s="274"/>
      <c r="Q95" s="358"/>
      <c r="R95" s="358"/>
      <c r="S95" s="358"/>
      <c r="T95" s="358"/>
      <c r="U95" s="358"/>
      <c r="V95" s="358"/>
      <c r="W95" s="358"/>
      <c r="X95" s="358"/>
      <c r="Y95" s="358"/>
      <c r="Z95" s="358"/>
      <c r="AA95" s="358"/>
      <c r="AB95" s="358"/>
      <c r="AC95" s="358"/>
      <c r="AD95" s="358"/>
      <c r="AE95" s="358"/>
      <c r="AF95" s="358"/>
      <c r="AG95" s="358"/>
      <c r="AH95" s="358"/>
      <c r="AI95" s="358"/>
      <c r="AJ95" s="358"/>
      <c r="AK95" s="358"/>
    </row>
    <row r="96" spans="1:37" ht="14.25" hidden="1" customHeight="1">
      <c r="A96" s="1102"/>
      <c r="B96" s="1102"/>
      <c r="C96" s="1612"/>
      <c r="D96" s="1612"/>
      <c r="E96" s="1106"/>
      <c r="F96" s="1110"/>
      <c r="G96" s="1114"/>
      <c r="H96" s="1115"/>
      <c r="I96" s="1116"/>
      <c r="J96" s="1111"/>
      <c r="K96" s="1102"/>
      <c r="L96" s="1102"/>
      <c r="M96" s="1102"/>
      <c r="N96" s="358"/>
      <c r="O96" s="358"/>
      <c r="P96" s="274"/>
      <c r="Q96" s="358"/>
      <c r="R96" s="358"/>
      <c r="S96" s="358"/>
      <c r="T96" s="358"/>
      <c r="U96" s="358"/>
      <c r="V96" s="358"/>
      <c r="W96" s="358"/>
      <c r="X96" s="358"/>
      <c r="Y96" s="358"/>
      <c r="Z96" s="358"/>
      <c r="AA96" s="358"/>
      <c r="AB96" s="358"/>
      <c r="AC96" s="358"/>
      <c r="AD96" s="358"/>
      <c r="AE96" s="358"/>
      <c r="AF96" s="358"/>
      <c r="AG96" s="358"/>
      <c r="AH96" s="358"/>
      <c r="AI96" s="358"/>
      <c r="AJ96" s="358"/>
      <c r="AK96" s="358"/>
    </row>
    <row r="97" spans="1:37" ht="14.25" hidden="1" customHeight="1">
      <c r="A97" s="1102"/>
      <c r="B97" s="1102"/>
      <c r="C97" s="1612"/>
      <c r="D97" s="1612"/>
      <c r="E97" s="1106"/>
      <c r="F97" s="1114"/>
      <c r="G97" s="1115"/>
      <c r="H97" s="1115"/>
      <c r="I97" s="1115"/>
      <c r="J97" s="1116"/>
      <c r="K97" s="1102"/>
      <c r="L97" s="1102"/>
      <c r="M97" s="1102"/>
      <c r="N97" s="358"/>
      <c r="O97" s="358"/>
      <c r="P97" s="274"/>
      <c r="Q97" s="358"/>
      <c r="R97" s="358"/>
      <c r="S97" s="358"/>
      <c r="T97" s="358"/>
      <c r="U97" s="358"/>
      <c r="V97" s="358"/>
      <c r="W97" s="358"/>
      <c r="X97" s="358"/>
      <c r="Y97" s="358"/>
      <c r="Z97" s="358"/>
      <c r="AA97" s="358"/>
      <c r="AB97" s="358"/>
      <c r="AC97" s="358"/>
      <c r="AD97" s="358"/>
      <c r="AE97" s="358"/>
      <c r="AF97" s="358"/>
      <c r="AG97" s="358"/>
      <c r="AH97" s="358"/>
      <c r="AI97" s="358"/>
      <c r="AJ97" s="358"/>
      <c r="AK97" s="358"/>
    </row>
    <row r="98" spans="1:37" ht="14.25" hidden="1" customHeight="1">
      <c r="A98" s="358"/>
      <c r="B98" s="358"/>
      <c r="C98" s="358"/>
      <c r="D98" s="358"/>
      <c r="E98" s="358"/>
      <c r="F98" s="358"/>
      <c r="G98" s="358"/>
      <c r="H98" s="358"/>
      <c r="I98" s="358"/>
      <c r="J98" s="358"/>
      <c r="K98" s="358"/>
      <c r="L98" s="358"/>
      <c r="M98" s="358"/>
      <c r="N98" s="358"/>
      <c r="O98" s="358"/>
      <c r="P98" s="274"/>
      <c r="Q98" s="358"/>
      <c r="R98" s="358"/>
      <c r="S98" s="358"/>
      <c r="T98" s="358"/>
      <c r="U98" s="358"/>
      <c r="V98" s="358"/>
      <c r="W98" s="358"/>
      <c r="X98" s="358"/>
      <c r="Y98" s="358"/>
      <c r="Z98" s="358"/>
      <c r="AA98" s="358"/>
      <c r="AB98" s="358"/>
      <c r="AC98" s="358"/>
      <c r="AD98" s="358"/>
      <c r="AE98" s="358"/>
      <c r="AF98" s="358"/>
      <c r="AG98" s="358"/>
      <c r="AH98" s="358"/>
      <c r="AI98" s="358"/>
      <c r="AJ98" s="358"/>
      <c r="AK98" s="358"/>
    </row>
    <row r="99" spans="1:37" ht="14.25" customHeight="1">
      <c r="A99" s="358"/>
      <c r="B99" s="358"/>
      <c r="C99" s="358"/>
      <c r="D99" s="358"/>
      <c r="E99" s="358"/>
      <c r="F99" s="358"/>
      <c r="G99" s="358"/>
      <c r="H99" s="358"/>
      <c r="I99" s="358"/>
      <c r="J99" s="358"/>
      <c r="K99" s="358"/>
      <c r="L99" s="358"/>
      <c r="M99" s="358"/>
      <c r="N99" s="358"/>
      <c r="O99" s="358"/>
      <c r="P99" s="274"/>
      <c r="Q99" s="358"/>
      <c r="R99" s="358"/>
      <c r="S99" s="358"/>
      <c r="T99" s="358"/>
      <c r="U99" s="358"/>
      <c r="V99" s="358"/>
      <c r="W99" s="358"/>
      <c r="X99" s="358"/>
      <c r="Y99" s="358"/>
      <c r="Z99" s="358"/>
      <c r="AA99" s="358"/>
      <c r="AB99" s="358"/>
      <c r="AC99" s="358"/>
      <c r="AD99" s="358"/>
      <c r="AE99" s="358"/>
      <c r="AF99" s="358"/>
      <c r="AG99" s="358"/>
      <c r="AH99" s="358"/>
      <c r="AI99" s="358"/>
      <c r="AJ99" s="358"/>
      <c r="AK99" s="358"/>
    </row>
    <row r="100" spans="1:37" ht="14.25" customHeight="1">
      <c r="A100" s="358"/>
      <c r="B100" s="358"/>
      <c r="C100" s="358"/>
      <c r="D100" s="358"/>
      <c r="E100" s="358"/>
      <c r="F100" s="358"/>
      <c r="G100" s="358"/>
      <c r="H100" s="358"/>
      <c r="I100" s="358"/>
      <c r="J100" s="358"/>
      <c r="K100" s="358"/>
      <c r="L100" s="358"/>
      <c r="M100" s="358"/>
      <c r="N100" s="358"/>
      <c r="O100" s="358"/>
      <c r="P100" s="274"/>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row>
    <row r="101" spans="1:37" ht="14.25" customHeight="1">
      <c r="A101" s="358"/>
      <c r="B101" s="358"/>
      <c r="C101" s="358"/>
      <c r="D101" s="358"/>
      <c r="E101" s="358"/>
      <c r="F101" s="358"/>
      <c r="G101" s="358"/>
      <c r="H101" s="358"/>
      <c r="I101" s="358"/>
      <c r="J101" s="358"/>
      <c r="K101" s="358"/>
      <c r="L101" s="358"/>
      <c r="M101" s="358"/>
      <c r="N101" s="358"/>
      <c r="O101" s="358"/>
      <c r="P101" s="274"/>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row>
    <row r="102" spans="1:37" ht="14.25" customHeight="1">
      <c r="A102" s="358"/>
      <c r="B102" s="358"/>
      <c r="C102" s="358"/>
      <c r="D102" s="358"/>
      <c r="E102" s="358"/>
      <c r="F102" s="358"/>
      <c r="G102" s="358"/>
      <c r="H102" s="358"/>
      <c r="I102" s="358"/>
      <c r="J102" s="358"/>
      <c r="K102" s="358"/>
      <c r="L102" s="358"/>
      <c r="M102" s="358"/>
      <c r="N102" s="358"/>
      <c r="O102" s="358"/>
      <c r="P102" s="274"/>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row>
    <row r="103" spans="1:37" ht="14.25" customHeight="1">
      <c r="A103" s="358"/>
      <c r="B103" s="358"/>
      <c r="C103" s="358"/>
      <c r="D103" s="358"/>
      <c r="E103" s="358"/>
      <c r="F103" s="358"/>
      <c r="G103" s="358"/>
      <c r="H103" s="358"/>
      <c r="I103" s="358"/>
      <c r="J103" s="358"/>
      <c r="K103" s="358"/>
      <c r="L103" s="358"/>
      <c r="M103" s="358"/>
      <c r="N103" s="358"/>
      <c r="O103" s="358"/>
      <c r="P103" s="274"/>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row>
    <row r="104" spans="1:37" ht="14.25" customHeight="1">
      <c r="A104" s="358"/>
      <c r="B104" s="358"/>
      <c r="C104" s="358"/>
      <c r="D104" s="358"/>
      <c r="E104" s="358"/>
      <c r="F104" s="358"/>
      <c r="G104" s="358"/>
      <c r="H104" s="358"/>
      <c r="I104" s="358"/>
      <c r="J104" s="358"/>
      <c r="K104" s="358"/>
      <c r="L104" s="358"/>
      <c r="M104" s="358"/>
      <c r="N104" s="358"/>
      <c r="O104" s="358"/>
      <c r="P104" s="274"/>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row>
    <row r="105" spans="1:37" ht="14.25" customHeight="1">
      <c r="A105" s="358"/>
      <c r="B105" s="358"/>
      <c r="C105" s="358"/>
      <c r="D105" s="358"/>
      <c r="E105" s="358"/>
      <c r="F105" s="358"/>
      <c r="G105" s="358"/>
      <c r="H105" s="358"/>
      <c r="I105" s="358"/>
      <c r="J105" s="358"/>
      <c r="K105" s="358"/>
      <c r="L105" s="358"/>
      <c r="M105" s="358"/>
      <c r="N105" s="358"/>
      <c r="O105" s="358"/>
      <c r="P105" s="274"/>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row>
    <row r="106" spans="1:37" ht="14.25" customHeight="1">
      <c r="A106" s="358"/>
      <c r="B106" s="358"/>
      <c r="C106" s="358"/>
      <c r="D106" s="358"/>
      <c r="E106" s="358"/>
      <c r="F106" s="358"/>
      <c r="G106" s="358"/>
      <c r="H106" s="358"/>
      <c r="I106" s="358"/>
      <c r="J106" s="358"/>
      <c r="K106" s="358"/>
      <c r="L106" s="358"/>
      <c r="M106" s="358"/>
      <c r="N106" s="358"/>
      <c r="O106" s="358"/>
      <c r="P106" s="274"/>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row>
    <row r="107" spans="1:37" ht="14.25" customHeight="1">
      <c r="A107" s="358"/>
      <c r="B107" s="358"/>
      <c r="C107" s="358"/>
      <c r="D107" s="358"/>
      <c r="E107" s="358"/>
      <c r="F107" s="358"/>
      <c r="G107" s="358"/>
      <c r="H107" s="358"/>
      <c r="I107" s="358"/>
      <c r="J107" s="358"/>
      <c r="K107" s="358"/>
      <c r="L107" s="358"/>
      <c r="M107" s="358"/>
      <c r="N107" s="358"/>
      <c r="O107" s="358"/>
      <c r="P107" s="274"/>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row>
    <row r="108" spans="1:37" ht="14.25" customHeight="1">
      <c r="A108" s="358"/>
      <c r="B108" s="358"/>
      <c r="C108" s="358"/>
      <c r="D108" s="358"/>
      <c r="E108" s="358"/>
      <c r="F108" s="358"/>
      <c r="G108" s="358"/>
      <c r="H108" s="358"/>
      <c r="I108" s="358"/>
      <c r="J108" s="358"/>
      <c r="K108" s="358"/>
      <c r="L108" s="358"/>
      <c r="M108" s="358"/>
      <c r="N108" s="358"/>
      <c r="O108" s="358"/>
      <c r="P108" s="274"/>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row>
    <row r="109" spans="1:37" ht="14.25" customHeight="1">
      <c r="A109" s="358"/>
      <c r="B109" s="358"/>
      <c r="C109" s="358"/>
      <c r="D109" s="358"/>
      <c r="E109" s="358"/>
      <c r="F109" s="358"/>
      <c r="G109" s="358"/>
      <c r="H109" s="358"/>
      <c r="I109" s="358"/>
      <c r="J109" s="358"/>
      <c r="K109" s="358"/>
      <c r="L109" s="358"/>
      <c r="M109" s="358"/>
      <c r="N109" s="358"/>
      <c r="O109" s="358"/>
      <c r="P109" s="274"/>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row>
    <row r="110" spans="1:37" ht="14.25" customHeight="1">
      <c r="A110" s="358"/>
      <c r="B110" s="358"/>
      <c r="C110" s="358"/>
      <c r="D110" s="358"/>
      <c r="E110" s="358"/>
      <c r="F110" s="358"/>
      <c r="G110" s="358"/>
      <c r="H110" s="358"/>
      <c r="I110" s="358"/>
      <c r="J110" s="358"/>
      <c r="K110" s="358"/>
      <c r="L110" s="358"/>
      <c r="M110" s="358"/>
      <c r="N110" s="358"/>
      <c r="O110" s="358"/>
      <c r="P110" s="274"/>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row>
    <row r="111" spans="1:37" ht="14.25" customHeight="1">
      <c r="A111" s="358"/>
      <c r="B111" s="358"/>
      <c r="C111" s="358"/>
      <c r="D111" s="358"/>
      <c r="E111" s="358"/>
      <c r="F111" s="358"/>
      <c r="G111" s="358"/>
      <c r="H111" s="358"/>
      <c r="I111" s="358"/>
      <c r="J111" s="358"/>
      <c r="K111" s="358"/>
      <c r="L111" s="358"/>
      <c r="M111" s="358"/>
      <c r="N111" s="358"/>
      <c r="O111" s="358"/>
      <c r="P111" s="274"/>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row>
    <row r="112" spans="1:37" ht="14.25" customHeight="1">
      <c r="A112" s="358"/>
      <c r="B112" s="358"/>
      <c r="C112" s="358"/>
      <c r="D112" s="358"/>
      <c r="E112" s="358"/>
      <c r="F112" s="358"/>
      <c r="G112" s="358"/>
      <c r="H112" s="358"/>
      <c r="I112" s="358"/>
      <c r="J112" s="358"/>
      <c r="K112" s="358"/>
      <c r="L112" s="358"/>
      <c r="M112" s="358"/>
      <c r="N112" s="358"/>
      <c r="O112" s="358"/>
      <c r="P112" s="274"/>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row>
    <row r="113" spans="1:37" ht="14.25" customHeight="1">
      <c r="A113" s="358"/>
      <c r="B113" s="358"/>
      <c r="C113" s="358"/>
      <c r="D113" s="358"/>
      <c r="E113" s="358"/>
      <c r="F113" s="358"/>
      <c r="G113" s="358"/>
      <c r="H113" s="358"/>
      <c r="I113" s="358"/>
      <c r="J113" s="358"/>
      <c r="K113" s="358"/>
      <c r="L113" s="358"/>
      <c r="M113" s="358"/>
      <c r="N113" s="358"/>
      <c r="O113" s="358"/>
      <c r="P113" s="274"/>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row>
    <row r="114" spans="1:37" ht="14.25" customHeight="1">
      <c r="A114" s="358"/>
      <c r="B114" s="358"/>
      <c r="C114" s="358"/>
      <c r="D114" s="358"/>
      <c r="E114" s="358"/>
      <c r="F114" s="358"/>
      <c r="G114" s="358"/>
      <c r="H114" s="358"/>
      <c r="I114" s="358"/>
      <c r="J114" s="358"/>
      <c r="K114" s="358"/>
      <c r="L114" s="358"/>
      <c r="M114" s="358"/>
      <c r="N114" s="358"/>
      <c r="O114" s="358"/>
      <c r="P114" s="274"/>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row>
    <row r="115" spans="1:37" ht="14.25" customHeight="1">
      <c r="A115" s="358"/>
      <c r="B115" s="358"/>
      <c r="C115" s="358"/>
      <c r="D115" s="358"/>
      <c r="E115" s="358"/>
      <c r="F115" s="358"/>
      <c r="G115" s="358"/>
      <c r="H115" s="358"/>
      <c r="I115" s="358"/>
      <c r="J115" s="358"/>
      <c r="K115" s="358"/>
      <c r="L115" s="358"/>
      <c r="M115" s="358"/>
      <c r="N115" s="358"/>
      <c r="O115" s="358"/>
      <c r="P115" s="274"/>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row>
    <row r="116" spans="1:37" ht="14.25" customHeight="1">
      <c r="A116" s="358"/>
      <c r="B116" s="358"/>
      <c r="C116" s="358"/>
      <c r="D116" s="358"/>
      <c r="E116" s="358"/>
      <c r="F116" s="358"/>
      <c r="G116" s="358"/>
      <c r="H116" s="358"/>
      <c r="I116" s="358"/>
      <c r="J116" s="358"/>
      <c r="K116" s="358"/>
      <c r="L116" s="358"/>
      <c r="M116" s="358"/>
      <c r="N116" s="358"/>
      <c r="O116" s="358"/>
      <c r="P116" s="274"/>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row>
    <row r="117" spans="1:37" ht="14.25" customHeight="1">
      <c r="A117" s="358"/>
      <c r="B117" s="358"/>
      <c r="C117" s="358"/>
      <c r="D117" s="358"/>
      <c r="E117" s="358"/>
      <c r="F117" s="358"/>
      <c r="G117" s="358"/>
      <c r="H117" s="358"/>
      <c r="I117" s="358"/>
      <c r="J117" s="358"/>
      <c r="K117" s="358"/>
      <c r="L117" s="358"/>
      <c r="M117" s="358"/>
      <c r="N117" s="358"/>
      <c r="O117" s="358"/>
      <c r="P117" s="274"/>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row>
    <row r="118" spans="1:37" ht="14.25" customHeight="1">
      <c r="A118" s="358"/>
      <c r="B118" s="358"/>
      <c r="C118" s="358"/>
      <c r="D118" s="358"/>
      <c r="E118" s="358"/>
      <c r="F118" s="358"/>
      <c r="G118" s="358"/>
      <c r="H118" s="358"/>
      <c r="I118" s="358"/>
      <c r="J118" s="358"/>
      <c r="K118" s="358"/>
      <c r="L118" s="358"/>
      <c r="M118" s="358"/>
      <c r="N118" s="358"/>
      <c r="O118" s="358"/>
      <c r="P118" s="274"/>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row>
    <row r="119" spans="1:37" ht="14.25" customHeight="1">
      <c r="A119" s="358"/>
      <c r="B119" s="358"/>
      <c r="C119" s="358"/>
      <c r="D119" s="358"/>
      <c r="E119" s="358"/>
      <c r="F119" s="358"/>
      <c r="G119" s="358"/>
      <c r="H119" s="358"/>
      <c r="I119" s="358"/>
      <c r="J119" s="358"/>
      <c r="K119" s="358"/>
      <c r="L119" s="358"/>
      <c r="M119" s="358"/>
      <c r="N119" s="358"/>
      <c r="O119" s="358"/>
      <c r="P119" s="274"/>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row>
    <row r="120" spans="1:37" ht="14.25" customHeight="1">
      <c r="A120" s="358"/>
      <c r="B120" s="358"/>
      <c r="C120" s="358"/>
      <c r="D120" s="358"/>
      <c r="E120" s="358"/>
      <c r="F120" s="358"/>
      <c r="G120" s="358"/>
      <c r="H120" s="358"/>
      <c r="I120" s="358"/>
      <c r="J120" s="358"/>
      <c r="K120" s="358"/>
      <c r="L120" s="358"/>
      <c r="M120" s="358"/>
      <c r="N120" s="358"/>
      <c r="O120" s="358"/>
      <c r="P120" s="274"/>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row>
    <row r="121" spans="1:37" ht="14.25" customHeight="1">
      <c r="A121" s="358"/>
      <c r="B121" s="358"/>
      <c r="C121" s="358"/>
      <c r="D121" s="358"/>
      <c r="E121" s="358"/>
      <c r="F121" s="358"/>
      <c r="G121" s="358"/>
      <c r="H121" s="358"/>
      <c r="I121" s="358"/>
      <c r="J121" s="358"/>
      <c r="K121" s="358"/>
      <c r="L121" s="358"/>
      <c r="M121" s="358"/>
      <c r="N121" s="358"/>
      <c r="O121" s="358"/>
      <c r="P121" s="274"/>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row>
    <row r="122" spans="1:37" ht="14.25" customHeight="1">
      <c r="A122" s="358"/>
      <c r="B122" s="358"/>
      <c r="C122" s="358"/>
      <c r="D122" s="358"/>
      <c r="E122" s="358"/>
      <c r="F122" s="358"/>
      <c r="G122" s="358"/>
      <c r="H122" s="358"/>
      <c r="I122" s="358"/>
      <c r="J122" s="358"/>
      <c r="K122" s="358"/>
      <c r="L122" s="358"/>
      <c r="M122" s="358"/>
      <c r="N122" s="358"/>
      <c r="O122" s="358"/>
      <c r="P122" s="274"/>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row>
    <row r="123" spans="1:37" ht="14.25" customHeight="1">
      <c r="A123" s="358"/>
      <c r="B123" s="358"/>
      <c r="C123" s="358"/>
      <c r="D123" s="358"/>
      <c r="E123" s="358"/>
      <c r="F123" s="358"/>
      <c r="G123" s="358"/>
      <c r="H123" s="358"/>
      <c r="I123" s="358"/>
      <c r="J123" s="358"/>
      <c r="K123" s="358"/>
      <c r="L123" s="358"/>
      <c r="M123" s="358"/>
      <c r="N123" s="358"/>
      <c r="O123" s="358"/>
      <c r="P123" s="274"/>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row>
    <row r="124" spans="1:37" ht="14.25" customHeight="1">
      <c r="A124" s="358"/>
      <c r="B124" s="358"/>
      <c r="C124" s="358"/>
      <c r="D124" s="358"/>
      <c r="E124" s="358"/>
      <c r="F124" s="358"/>
      <c r="G124" s="358"/>
      <c r="H124" s="358"/>
      <c r="I124" s="358"/>
      <c r="J124" s="358"/>
      <c r="K124" s="358"/>
      <c r="L124" s="358"/>
      <c r="M124" s="358"/>
      <c r="N124" s="358"/>
      <c r="O124" s="358"/>
      <c r="P124" s="274"/>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row>
    <row r="125" spans="1:37" ht="14.25" customHeight="1">
      <c r="A125" s="358"/>
      <c r="B125" s="358"/>
      <c r="C125" s="358"/>
      <c r="D125" s="358"/>
      <c r="E125" s="358"/>
      <c r="F125" s="358"/>
      <c r="G125" s="358"/>
      <c r="H125" s="358"/>
      <c r="I125" s="358"/>
      <c r="J125" s="358"/>
      <c r="K125" s="358"/>
      <c r="L125" s="358"/>
      <c r="M125" s="358"/>
      <c r="N125" s="358"/>
      <c r="O125" s="358"/>
      <c r="P125" s="274"/>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row>
    <row r="126" spans="1:37" ht="14.25" customHeight="1">
      <c r="A126" s="358"/>
      <c r="B126" s="358"/>
      <c r="C126" s="358"/>
      <c r="D126" s="358"/>
      <c r="E126" s="358"/>
      <c r="F126" s="358"/>
      <c r="G126" s="358"/>
      <c r="H126" s="358"/>
      <c r="I126" s="358"/>
      <c r="J126" s="358"/>
      <c r="K126" s="358"/>
      <c r="L126" s="358"/>
      <c r="M126" s="358"/>
      <c r="N126" s="358"/>
      <c r="O126" s="358"/>
      <c r="P126" s="274"/>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row>
    <row r="127" spans="1:37" ht="14.25" customHeight="1">
      <c r="A127" s="358"/>
      <c r="B127" s="358"/>
      <c r="C127" s="358"/>
      <c r="D127" s="358"/>
      <c r="E127" s="358"/>
      <c r="F127" s="358"/>
      <c r="G127" s="358"/>
      <c r="H127" s="358"/>
      <c r="I127" s="358"/>
      <c r="J127" s="358"/>
      <c r="K127" s="358"/>
      <c r="L127" s="358"/>
      <c r="M127" s="358"/>
      <c r="N127" s="358"/>
      <c r="O127" s="358"/>
      <c r="P127" s="274"/>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row>
    <row r="128" spans="1:37" ht="14.25" customHeight="1">
      <c r="A128" s="358"/>
      <c r="B128" s="358"/>
      <c r="C128" s="358"/>
      <c r="D128" s="358"/>
      <c r="E128" s="358"/>
      <c r="F128" s="358"/>
      <c r="G128" s="358"/>
      <c r="H128" s="358"/>
      <c r="I128" s="358"/>
      <c r="J128" s="358"/>
      <c r="K128" s="358"/>
      <c r="L128" s="358"/>
      <c r="M128" s="358"/>
      <c r="N128" s="358"/>
      <c r="O128" s="358"/>
      <c r="P128" s="274"/>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row>
    <row r="129" spans="1:37" ht="14.25" customHeight="1">
      <c r="A129" s="358"/>
      <c r="B129" s="358"/>
      <c r="C129" s="358"/>
      <c r="D129" s="358"/>
      <c r="E129" s="358"/>
      <c r="F129" s="358"/>
      <c r="G129" s="358"/>
      <c r="H129" s="358"/>
      <c r="I129" s="358"/>
      <c r="J129" s="358"/>
      <c r="K129" s="358"/>
      <c r="L129" s="358"/>
      <c r="M129" s="358"/>
      <c r="N129" s="358"/>
      <c r="O129" s="358"/>
      <c r="P129" s="274"/>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row>
    <row r="130" spans="1:37" ht="14.25" customHeight="1">
      <c r="A130" s="358"/>
      <c r="B130" s="358"/>
      <c r="C130" s="358"/>
      <c r="D130" s="358"/>
      <c r="E130" s="358"/>
      <c r="F130" s="358"/>
      <c r="G130" s="358"/>
      <c r="H130" s="358"/>
      <c r="I130" s="358"/>
      <c r="J130" s="358"/>
      <c r="K130" s="358"/>
      <c r="L130" s="358"/>
      <c r="M130" s="358"/>
      <c r="N130" s="358"/>
      <c r="O130" s="358"/>
      <c r="P130" s="274"/>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row>
    <row r="131" spans="1:37" ht="14.25" customHeight="1">
      <c r="A131" s="358"/>
      <c r="B131" s="358"/>
      <c r="C131" s="358"/>
      <c r="D131" s="358"/>
      <c r="E131" s="358"/>
      <c r="F131" s="358"/>
      <c r="G131" s="358"/>
      <c r="H131" s="358"/>
      <c r="I131" s="358"/>
      <c r="J131" s="358"/>
      <c r="K131" s="358"/>
      <c r="L131" s="358"/>
      <c r="M131" s="358"/>
      <c r="N131" s="358"/>
      <c r="O131" s="358"/>
      <c r="P131" s="274"/>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row>
    <row r="132" spans="1:37" ht="14.25" customHeight="1">
      <c r="A132" s="358"/>
      <c r="B132" s="358"/>
      <c r="C132" s="358"/>
      <c r="D132" s="358"/>
      <c r="E132" s="358"/>
      <c r="F132" s="358"/>
      <c r="G132" s="358"/>
      <c r="H132" s="358"/>
      <c r="I132" s="358"/>
      <c r="J132" s="358"/>
      <c r="K132" s="358"/>
      <c r="L132" s="358"/>
      <c r="M132" s="358"/>
      <c r="N132" s="358"/>
      <c r="O132" s="358"/>
      <c r="P132" s="274"/>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row>
    <row r="133" spans="1:37" ht="14.25" customHeight="1">
      <c r="A133" s="358"/>
      <c r="B133" s="358"/>
      <c r="C133" s="358"/>
      <c r="D133" s="358"/>
      <c r="E133" s="358"/>
      <c r="F133" s="358"/>
      <c r="G133" s="358"/>
      <c r="H133" s="358"/>
      <c r="I133" s="358"/>
      <c r="J133" s="358"/>
      <c r="K133" s="358"/>
      <c r="L133" s="358"/>
      <c r="M133" s="358"/>
      <c r="N133" s="358"/>
      <c r="O133" s="358"/>
      <c r="P133" s="274"/>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row>
    <row r="134" spans="1:37" ht="14.25" customHeight="1">
      <c r="A134" s="358"/>
      <c r="B134" s="358"/>
      <c r="C134" s="358"/>
      <c r="D134" s="358"/>
      <c r="E134" s="358"/>
      <c r="F134" s="358"/>
      <c r="G134" s="358"/>
      <c r="H134" s="358"/>
      <c r="I134" s="358"/>
      <c r="J134" s="358"/>
      <c r="K134" s="358"/>
      <c r="L134" s="358"/>
      <c r="M134" s="358"/>
      <c r="N134" s="358"/>
      <c r="O134" s="358"/>
      <c r="P134" s="274"/>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row>
    <row r="135" spans="1:37" ht="14.25" customHeight="1">
      <c r="A135" s="358"/>
      <c r="B135" s="358"/>
      <c r="C135" s="358"/>
      <c r="D135" s="358"/>
      <c r="E135" s="358"/>
      <c r="F135" s="358"/>
      <c r="G135" s="358"/>
      <c r="H135" s="358"/>
      <c r="I135" s="358"/>
      <c r="J135" s="358"/>
      <c r="K135" s="358"/>
      <c r="L135" s="358"/>
      <c r="M135" s="358"/>
      <c r="N135" s="358"/>
      <c r="O135" s="358"/>
      <c r="P135" s="274"/>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row>
    <row r="136" spans="1:37" ht="14.25" customHeight="1">
      <c r="A136" s="358"/>
      <c r="B136" s="358"/>
      <c r="C136" s="358"/>
      <c r="D136" s="358"/>
      <c r="E136" s="358"/>
      <c r="F136" s="358"/>
      <c r="G136" s="358"/>
      <c r="H136" s="358"/>
      <c r="I136" s="358"/>
      <c r="J136" s="358"/>
      <c r="K136" s="358"/>
      <c r="L136" s="358"/>
      <c r="M136" s="358"/>
      <c r="N136" s="358"/>
      <c r="O136" s="358"/>
      <c r="P136" s="274"/>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row>
    <row r="137" spans="1:37" ht="14.25" customHeight="1">
      <c r="A137" s="358"/>
      <c r="B137" s="358"/>
      <c r="C137" s="358"/>
      <c r="D137" s="358"/>
      <c r="E137" s="358"/>
      <c r="F137" s="358"/>
      <c r="G137" s="358"/>
      <c r="H137" s="358"/>
      <c r="I137" s="358"/>
      <c r="J137" s="358"/>
      <c r="K137" s="358"/>
      <c r="L137" s="358"/>
      <c r="M137" s="358"/>
      <c r="N137" s="358"/>
      <c r="O137" s="358"/>
      <c r="P137" s="274"/>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row>
    <row r="138" spans="1:37" ht="14.25" customHeight="1">
      <c r="A138" s="358"/>
      <c r="B138" s="358"/>
      <c r="C138" s="358"/>
      <c r="D138" s="358"/>
      <c r="E138" s="358"/>
      <c r="F138" s="358"/>
      <c r="G138" s="358"/>
      <c r="H138" s="358"/>
      <c r="I138" s="358"/>
      <c r="J138" s="358"/>
      <c r="K138" s="358"/>
      <c r="L138" s="358"/>
      <c r="M138" s="358"/>
      <c r="N138" s="358"/>
      <c r="O138" s="358"/>
      <c r="P138" s="274"/>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row>
    <row r="139" spans="1:37" ht="14.25" customHeight="1">
      <c r="A139" s="358"/>
      <c r="B139" s="358"/>
      <c r="C139" s="358"/>
      <c r="D139" s="358"/>
      <c r="E139" s="358"/>
      <c r="F139" s="358"/>
      <c r="G139" s="358"/>
      <c r="H139" s="358"/>
      <c r="I139" s="358"/>
      <c r="J139" s="358"/>
      <c r="K139" s="358"/>
      <c r="L139" s="358"/>
      <c r="M139" s="358"/>
      <c r="N139" s="358"/>
      <c r="O139" s="358"/>
      <c r="P139" s="274"/>
      <c r="Q139" s="358"/>
      <c r="R139" s="358"/>
      <c r="S139" s="358"/>
      <c r="T139" s="358"/>
      <c r="U139" s="358"/>
      <c r="V139" s="358"/>
      <c r="W139" s="358"/>
      <c r="X139" s="358"/>
      <c r="Y139" s="358"/>
      <c r="Z139" s="358"/>
      <c r="AA139" s="358"/>
      <c r="AB139" s="358"/>
      <c r="AC139" s="358"/>
      <c r="AD139" s="358"/>
      <c r="AE139" s="358"/>
      <c r="AF139" s="358"/>
      <c r="AG139" s="358"/>
      <c r="AH139" s="358"/>
      <c r="AI139" s="358"/>
      <c r="AJ139" s="358"/>
      <c r="AK139" s="358"/>
    </row>
    <row r="140" spans="1:37" ht="14.25" customHeight="1">
      <c r="A140" s="358"/>
      <c r="B140" s="358"/>
      <c r="C140" s="358"/>
      <c r="D140" s="358"/>
      <c r="E140" s="358"/>
      <c r="F140" s="358"/>
      <c r="G140" s="358"/>
      <c r="H140" s="358"/>
      <c r="I140" s="358"/>
      <c r="J140" s="358"/>
      <c r="K140" s="358"/>
      <c r="L140" s="358"/>
      <c r="M140" s="358"/>
      <c r="N140" s="358"/>
      <c r="O140" s="358"/>
      <c r="P140" s="274"/>
      <c r="Q140" s="358"/>
      <c r="R140" s="358"/>
      <c r="S140" s="358"/>
      <c r="T140" s="358"/>
      <c r="U140" s="358"/>
      <c r="V140" s="358"/>
      <c r="W140" s="358"/>
      <c r="X140" s="358"/>
      <c r="Y140" s="358"/>
      <c r="Z140" s="358"/>
      <c r="AA140" s="358"/>
      <c r="AB140" s="358"/>
      <c r="AC140" s="358"/>
      <c r="AD140" s="358"/>
      <c r="AE140" s="358"/>
      <c r="AF140" s="358"/>
      <c r="AG140" s="358"/>
      <c r="AH140" s="358"/>
      <c r="AI140" s="358"/>
      <c r="AJ140" s="358"/>
      <c r="AK140" s="358"/>
    </row>
    <row r="141" spans="1:37" ht="14.25" customHeight="1">
      <c r="A141" s="358"/>
      <c r="B141" s="358"/>
      <c r="C141" s="358"/>
      <c r="D141" s="358"/>
      <c r="E141" s="358"/>
      <c r="F141" s="358"/>
      <c r="G141" s="358"/>
      <c r="H141" s="358"/>
      <c r="I141" s="358"/>
      <c r="J141" s="358"/>
      <c r="K141" s="358"/>
      <c r="L141" s="358"/>
      <c r="M141" s="358"/>
      <c r="N141" s="358"/>
      <c r="O141" s="358"/>
      <c r="P141" s="274"/>
      <c r="Q141" s="358"/>
      <c r="R141" s="358"/>
      <c r="S141" s="358"/>
      <c r="T141" s="358"/>
      <c r="U141" s="358"/>
      <c r="V141" s="358"/>
      <c r="W141" s="358"/>
      <c r="X141" s="358"/>
      <c r="Y141" s="358"/>
      <c r="Z141" s="358"/>
      <c r="AA141" s="358"/>
      <c r="AB141" s="358"/>
      <c r="AC141" s="358"/>
      <c r="AD141" s="358"/>
      <c r="AE141" s="358"/>
      <c r="AF141" s="358"/>
      <c r="AG141" s="358"/>
      <c r="AH141" s="358"/>
      <c r="AI141" s="358"/>
      <c r="AJ141" s="358"/>
      <c r="AK141" s="358"/>
    </row>
    <row r="142" spans="1:37" ht="14.25" customHeight="1">
      <c r="A142" s="358"/>
      <c r="B142" s="358"/>
      <c r="C142" s="358"/>
      <c r="D142" s="358"/>
      <c r="E142" s="358"/>
      <c r="F142" s="358"/>
      <c r="G142" s="358"/>
      <c r="H142" s="358"/>
      <c r="I142" s="358"/>
      <c r="J142" s="358"/>
      <c r="K142" s="358"/>
      <c r="L142" s="358"/>
      <c r="M142" s="358"/>
      <c r="N142" s="358"/>
      <c r="O142" s="358"/>
      <c r="P142" s="274"/>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row>
    <row r="143" spans="1:37" ht="14.25" customHeight="1">
      <c r="A143" s="358"/>
      <c r="B143" s="358"/>
      <c r="C143" s="358"/>
      <c r="D143" s="358"/>
      <c r="E143" s="358"/>
      <c r="F143" s="358"/>
      <c r="G143" s="358"/>
      <c r="H143" s="358"/>
      <c r="I143" s="358"/>
      <c r="J143" s="358"/>
      <c r="K143" s="358"/>
      <c r="L143" s="358"/>
      <c r="M143" s="358"/>
      <c r="N143" s="358"/>
      <c r="O143" s="358"/>
      <c r="P143" s="274"/>
      <c r="Q143" s="358"/>
      <c r="R143" s="358"/>
      <c r="S143" s="358"/>
      <c r="T143" s="358"/>
      <c r="U143" s="358"/>
      <c r="V143" s="358"/>
      <c r="W143" s="358"/>
      <c r="X143" s="358"/>
      <c r="Y143" s="358"/>
      <c r="Z143" s="358"/>
      <c r="AA143" s="358"/>
      <c r="AB143" s="358"/>
      <c r="AC143" s="358"/>
      <c r="AD143" s="358"/>
      <c r="AE143" s="358"/>
      <c r="AF143" s="358"/>
      <c r="AG143" s="358"/>
      <c r="AH143" s="358"/>
      <c r="AI143" s="358"/>
      <c r="AJ143" s="358"/>
      <c r="AK143" s="358"/>
    </row>
    <row r="144" spans="1:37" ht="14.25" customHeight="1">
      <c r="A144" s="358"/>
      <c r="B144" s="358"/>
      <c r="C144" s="358"/>
      <c r="D144" s="358"/>
      <c r="E144" s="358"/>
      <c r="F144" s="358"/>
      <c r="G144" s="358"/>
      <c r="H144" s="358"/>
      <c r="I144" s="358"/>
      <c r="J144" s="358"/>
      <c r="K144" s="358"/>
      <c r="L144" s="358"/>
      <c r="M144" s="358"/>
      <c r="N144" s="358"/>
      <c r="O144" s="358"/>
      <c r="P144" s="274"/>
      <c r="Q144" s="358"/>
      <c r="R144" s="358"/>
      <c r="S144" s="358"/>
      <c r="T144" s="358"/>
      <c r="U144" s="358"/>
      <c r="V144" s="358"/>
      <c r="W144" s="358"/>
      <c r="X144" s="358"/>
      <c r="Y144" s="358"/>
      <c r="Z144" s="358"/>
      <c r="AA144" s="358"/>
      <c r="AB144" s="358"/>
      <c r="AC144" s="358"/>
      <c r="AD144" s="358"/>
      <c r="AE144" s="358"/>
      <c r="AF144" s="358"/>
      <c r="AG144" s="358"/>
      <c r="AH144" s="358"/>
      <c r="AI144" s="358"/>
      <c r="AJ144" s="358"/>
      <c r="AK144" s="358"/>
    </row>
    <row r="145" spans="1:37" ht="14.25" customHeight="1">
      <c r="A145" s="358"/>
      <c r="B145" s="358"/>
      <c r="C145" s="358"/>
      <c r="D145" s="358"/>
      <c r="E145" s="358"/>
      <c r="F145" s="358"/>
      <c r="G145" s="358"/>
      <c r="H145" s="358"/>
      <c r="I145" s="358"/>
      <c r="J145" s="358"/>
      <c r="K145" s="358"/>
      <c r="L145" s="358"/>
      <c r="M145" s="358"/>
      <c r="N145" s="358"/>
      <c r="O145" s="358"/>
      <c r="P145" s="274"/>
      <c r="Q145" s="358"/>
      <c r="R145" s="358"/>
      <c r="S145" s="358"/>
      <c r="T145" s="358"/>
      <c r="U145" s="358"/>
      <c r="V145" s="358"/>
      <c r="W145" s="358"/>
      <c r="X145" s="358"/>
      <c r="Y145" s="358"/>
      <c r="Z145" s="358"/>
      <c r="AA145" s="358"/>
      <c r="AB145" s="358"/>
      <c r="AC145" s="358"/>
      <c r="AD145" s="358"/>
      <c r="AE145" s="358"/>
      <c r="AF145" s="358"/>
      <c r="AG145" s="358"/>
      <c r="AH145" s="358"/>
      <c r="AI145" s="358"/>
      <c r="AJ145" s="358"/>
      <c r="AK145" s="358"/>
    </row>
    <row r="146" spans="1:37" ht="14.25" customHeight="1">
      <c r="A146" s="358"/>
      <c r="B146" s="358"/>
      <c r="C146" s="358"/>
      <c r="D146" s="358"/>
      <c r="E146" s="358"/>
      <c r="F146" s="358"/>
      <c r="G146" s="358"/>
      <c r="H146" s="358"/>
      <c r="I146" s="358"/>
      <c r="J146" s="358"/>
      <c r="K146" s="358"/>
      <c r="L146" s="358"/>
      <c r="M146" s="358"/>
      <c r="N146" s="358"/>
      <c r="O146" s="358"/>
      <c r="P146" s="274"/>
      <c r="Q146" s="358"/>
      <c r="R146" s="358"/>
      <c r="S146" s="358"/>
      <c r="T146" s="358"/>
      <c r="U146" s="358"/>
      <c r="V146" s="358"/>
      <c r="W146" s="358"/>
      <c r="X146" s="358"/>
      <c r="Y146" s="358"/>
      <c r="Z146" s="358"/>
      <c r="AA146" s="358"/>
      <c r="AB146" s="358"/>
      <c r="AC146" s="358"/>
      <c r="AD146" s="358"/>
      <c r="AE146" s="358"/>
      <c r="AF146" s="358"/>
      <c r="AG146" s="358"/>
      <c r="AH146" s="358"/>
      <c r="AI146" s="358"/>
      <c r="AJ146" s="358"/>
      <c r="AK146" s="358"/>
    </row>
    <row r="147" spans="1:37" ht="14.25" customHeight="1">
      <c r="A147" s="358"/>
      <c r="B147" s="358"/>
      <c r="C147" s="358"/>
      <c r="D147" s="358"/>
      <c r="E147" s="358"/>
      <c r="F147" s="358"/>
      <c r="G147" s="358"/>
      <c r="H147" s="358"/>
      <c r="I147" s="358"/>
      <c r="J147" s="358"/>
      <c r="K147" s="358"/>
      <c r="L147" s="358"/>
      <c r="M147" s="358"/>
      <c r="N147" s="358"/>
      <c r="O147" s="358"/>
      <c r="P147" s="274"/>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row>
    <row r="148" spans="1:37" ht="14.25" customHeight="1">
      <c r="A148" s="358"/>
      <c r="B148" s="358"/>
      <c r="C148" s="358"/>
      <c r="D148" s="358"/>
      <c r="E148" s="358"/>
      <c r="F148" s="358"/>
      <c r="G148" s="358"/>
      <c r="H148" s="358"/>
      <c r="I148" s="358"/>
      <c r="J148" s="358"/>
      <c r="K148" s="358"/>
      <c r="L148" s="358"/>
      <c r="M148" s="358"/>
      <c r="N148" s="358"/>
      <c r="O148" s="358"/>
      <c r="P148" s="274"/>
      <c r="Q148" s="358"/>
      <c r="R148" s="358"/>
      <c r="S148" s="358"/>
      <c r="T148" s="358"/>
      <c r="U148" s="358"/>
      <c r="V148" s="358"/>
      <c r="W148" s="358"/>
      <c r="X148" s="358"/>
      <c r="Y148" s="358"/>
      <c r="Z148" s="358"/>
      <c r="AA148" s="358"/>
      <c r="AB148" s="358"/>
      <c r="AC148" s="358"/>
      <c r="AD148" s="358"/>
      <c r="AE148" s="358"/>
      <c r="AF148" s="358"/>
      <c r="AG148" s="358"/>
      <c r="AH148" s="358"/>
      <c r="AI148" s="358"/>
      <c r="AJ148" s="358"/>
      <c r="AK148" s="358"/>
    </row>
    <row r="149" spans="1:37" ht="14.25" customHeight="1">
      <c r="A149" s="358"/>
      <c r="B149" s="358"/>
      <c r="C149" s="358"/>
      <c r="D149" s="358"/>
      <c r="E149" s="358"/>
      <c r="F149" s="358"/>
      <c r="G149" s="358"/>
      <c r="H149" s="358"/>
      <c r="I149" s="358"/>
      <c r="J149" s="358"/>
      <c r="K149" s="358"/>
      <c r="L149" s="358"/>
      <c r="M149" s="358"/>
      <c r="N149" s="358"/>
      <c r="O149" s="358"/>
      <c r="P149" s="274"/>
      <c r="Q149" s="358"/>
      <c r="R149" s="358"/>
      <c r="S149" s="358"/>
      <c r="T149" s="358"/>
      <c r="U149" s="358"/>
      <c r="V149" s="358"/>
      <c r="W149" s="358"/>
      <c r="X149" s="358"/>
      <c r="Y149" s="358"/>
      <c r="Z149" s="358"/>
      <c r="AA149" s="358"/>
      <c r="AB149" s="358"/>
      <c r="AC149" s="358"/>
      <c r="AD149" s="358"/>
      <c r="AE149" s="358"/>
      <c r="AF149" s="358"/>
      <c r="AG149" s="358"/>
      <c r="AH149" s="358"/>
      <c r="AI149" s="358"/>
      <c r="AJ149" s="358"/>
      <c r="AK149" s="358"/>
    </row>
    <row r="150" spans="1:37" ht="14.25" customHeight="1">
      <c r="A150" s="358"/>
      <c r="B150" s="358"/>
      <c r="C150" s="358"/>
      <c r="D150" s="358"/>
      <c r="E150" s="358"/>
      <c r="F150" s="358"/>
      <c r="G150" s="358"/>
      <c r="H150" s="358"/>
      <c r="I150" s="358"/>
      <c r="J150" s="358"/>
      <c r="K150" s="358"/>
      <c r="L150" s="358"/>
      <c r="M150" s="358"/>
      <c r="N150" s="358"/>
      <c r="O150" s="358"/>
      <c r="P150" s="274"/>
      <c r="Q150" s="358"/>
      <c r="R150" s="358"/>
      <c r="S150" s="358"/>
      <c r="T150" s="358"/>
      <c r="U150" s="358"/>
      <c r="V150" s="358"/>
      <c r="W150" s="358"/>
      <c r="X150" s="358"/>
      <c r="Y150" s="358"/>
      <c r="Z150" s="358"/>
      <c r="AA150" s="358"/>
      <c r="AB150" s="358"/>
      <c r="AC150" s="358"/>
      <c r="AD150" s="358"/>
      <c r="AE150" s="358"/>
      <c r="AF150" s="358"/>
      <c r="AG150" s="358"/>
      <c r="AH150" s="358"/>
      <c r="AI150" s="358"/>
      <c r="AJ150" s="358"/>
      <c r="AK150" s="358"/>
    </row>
    <row r="151" spans="1:37" ht="14.25" customHeight="1">
      <c r="A151" s="358"/>
      <c r="B151" s="358"/>
      <c r="C151" s="358"/>
      <c r="D151" s="358"/>
      <c r="E151" s="358"/>
      <c r="F151" s="358"/>
      <c r="G151" s="358"/>
      <c r="H151" s="358"/>
      <c r="I151" s="358"/>
      <c r="J151" s="358"/>
      <c r="K151" s="358"/>
      <c r="L151" s="358"/>
      <c r="M151" s="358"/>
      <c r="N151" s="358"/>
      <c r="O151" s="358"/>
      <c r="P151" s="274"/>
      <c r="Q151" s="358"/>
      <c r="R151" s="358"/>
      <c r="S151" s="358"/>
      <c r="T151" s="358"/>
      <c r="U151" s="358"/>
      <c r="V151" s="358"/>
      <c r="W151" s="358"/>
      <c r="X151" s="358"/>
      <c r="Y151" s="358"/>
      <c r="Z151" s="358"/>
      <c r="AA151" s="358"/>
      <c r="AB151" s="358"/>
      <c r="AC151" s="358"/>
      <c r="AD151" s="358"/>
      <c r="AE151" s="358"/>
      <c r="AF151" s="358"/>
      <c r="AG151" s="358"/>
      <c r="AH151" s="358"/>
      <c r="AI151" s="358"/>
      <c r="AJ151" s="358"/>
      <c r="AK151" s="358"/>
    </row>
    <row r="152" spans="1:37" ht="14.25" customHeight="1">
      <c r="A152" s="358"/>
      <c r="B152" s="358"/>
      <c r="C152" s="358"/>
      <c r="D152" s="358"/>
      <c r="E152" s="358"/>
      <c r="F152" s="358"/>
      <c r="G152" s="358"/>
      <c r="H152" s="358"/>
      <c r="I152" s="358"/>
      <c r="J152" s="358"/>
      <c r="K152" s="358"/>
      <c r="L152" s="358"/>
      <c r="M152" s="358"/>
      <c r="N152" s="358"/>
      <c r="O152" s="358"/>
      <c r="P152" s="274"/>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row>
    <row r="153" spans="1:37" ht="14.25" customHeight="1">
      <c r="A153" s="358"/>
      <c r="B153" s="358"/>
      <c r="C153" s="358"/>
      <c r="D153" s="358"/>
      <c r="E153" s="358"/>
      <c r="F153" s="358"/>
      <c r="G153" s="358"/>
      <c r="H153" s="358"/>
      <c r="I153" s="358"/>
      <c r="J153" s="358"/>
      <c r="K153" s="358"/>
      <c r="L153" s="358"/>
      <c r="M153" s="358"/>
      <c r="N153" s="358"/>
      <c r="O153" s="358"/>
      <c r="P153" s="274"/>
      <c r="Q153" s="358"/>
      <c r="R153" s="358"/>
      <c r="S153" s="358"/>
      <c r="T153" s="358"/>
      <c r="U153" s="358"/>
      <c r="V153" s="358"/>
      <c r="W153" s="358"/>
      <c r="X153" s="358"/>
      <c r="Y153" s="358"/>
      <c r="Z153" s="358"/>
      <c r="AA153" s="358"/>
      <c r="AB153" s="358"/>
      <c r="AC153" s="358"/>
      <c r="AD153" s="358"/>
      <c r="AE153" s="358"/>
      <c r="AF153" s="358"/>
      <c r="AG153" s="358"/>
      <c r="AH153" s="358"/>
      <c r="AI153" s="358"/>
      <c r="AJ153" s="358"/>
      <c r="AK153" s="358"/>
    </row>
    <row r="154" spans="1:37" ht="14.25" customHeight="1">
      <c r="A154" s="358"/>
      <c r="B154" s="358"/>
      <c r="C154" s="358"/>
      <c r="D154" s="358"/>
      <c r="E154" s="358"/>
      <c r="F154" s="358"/>
      <c r="G154" s="358"/>
      <c r="H154" s="358"/>
      <c r="I154" s="358"/>
      <c r="J154" s="358"/>
      <c r="K154" s="358"/>
      <c r="L154" s="358"/>
      <c r="M154" s="358"/>
      <c r="N154" s="358"/>
      <c r="O154" s="358"/>
      <c r="P154" s="274"/>
      <c r="Q154" s="358"/>
      <c r="R154" s="358"/>
      <c r="S154" s="358"/>
      <c r="T154" s="358"/>
      <c r="U154" s="358"/>
      <c r="V154" s="358"/>
      <c r="W154" s="358"/>
      <c r="X154" s="358"/>
      <c r="Y154" s="358"/>
      <c r="Z154" s="358"/>
      <c r="AA154" s="358"/>
      <c r="AB154" s="358"/>
      <c r="AC154" s="358"/>
      <c r="AD154" s="358"/>
      <c r="AE154" s="358"/>
      <c r="AF154" s="358"/>
      <c r="AG154" s="358"/>
      <c r="AH154" s="358"/>
      <c r="AI154" s="358"/>
      <c r="AJ154" s="358"/>
      <c r="AK154" s="358"/>
    </row>
    <row r="155" spans="1:37" ht="14.25" customHeight="1">
      <c r="A155" s="358"/>
      <c r="B155" s="358"/>
      <c r="C155" s="358"/>
      <c r="D155" s="358"/>
      <c r="E155" s="358"/>
      <c r="F155" s="358"/>
      <c r="G155" s="358"/>
      <c r="H155" s="358"/>
      <c r="I155" s="358"/>
      <c r="J155" s="358"/>
      <c r="K155" s="358"/>
      <c r="L155" s="358"/>
      <c r="M155" s="358"/>
      <c r="N155" s="358"/>
      <c r="O155" s="358"/>
      <c r="P155" s="274"/>
      <c r="Q155" s="358"/>
      <c r="R155" s="358"/>
      <c r="S155" s="358"/>
      <c r="T155" s="358"/>
      <c r="U155" s="358"/>
      <c r="V155" s="358"/>
      <c r="W155" s="358"/>
      <c r="X155" s="358"/>
      <c r="Y155" s="358"/>
      <c r="Z155" s="358"/>
      <c r="AA155" s="358"/>
      <c r="AB155" s="358"/>
      <c r="AC155" s="358"/>
      <c r="AD155" s="358"/>
      <c r="AE155" s="358"/>
      <c r="AF155" s="358"/>
      <c r="AG155" s="358"/>
      <c r="AH155" s="358"/>
      <c r="AI155" s="358"/>
      <c r="AJ155" s="358"/>
      <c r="AK155" s="358"/>
    </row>
    <row r="156" spans="1:37" ht="14.25" customHeight="1">
      <c r="A156" s="358"/>
      <c r="B156" s="358"/>
      <c r="C156" s="358"/>
      <c r="D156" s="358"/>
      <c r="E156" s="358"/>
      <c r="F156" s="358"/>
      <c r="G156" s="358"/>
      <c r="H156" s="358"/>
      <c r="I156" s="358"/>
      <c r="J156" s="358"/>
      <c r="K156" s="358"/>
      <c r="L156" s="358"/>
      <c r="M156" s="358"/>
      <c r="N156" s="358"/>
      <c r="O156" s="358"/>
      <c r="P156" s="274"/>
      <c r="Q156" s="358"/>
      <c r="R156" s="358"/>
      <c r="S156" s="358"/>
      <c r="T156" s="358"/>
      <c r="U156" s="358"/>
      <c r="V156" s="358"/>
      <c r="W156" s="358"/>
      <c r="X156" s="358"/>
      <c r="Y156" s="358"/>
      <c r="Z156" s="358"/>
      <c r="AA156" s="358"/>
      <c r="AB156" s="358"/>
      <c r="AC156" s="358"/>
      <c r="AD156" s="358"/>
      <c r="AE156" s="358"/>
      <c r="AF156" s="358"/>
      <c r="AG156" s="358"/>
      <c r="AH156" s="358"/>
      <c r="AI156" s="358"/>
      <c r="AJ156" s="358"/>
      <c r="AK156" s="358"/>
    </row>
    <row r="157" spans="1:37" ht="14.25" customHeight="1">
      <c r="A157" s="358"/>
      <c r="B157" s="358"/>
      <c r="C157" s="358"/>
      <c r="D157" s="358"/>
      <c r="E157" s="358"/>
      <c r="F157" s="358"/>
      <c r="G157" s="358"/>
      <c r="H157" s="358"/>
      <c r="I157" s="358"/>
      <c r="J157" s="358"/>
      <c r="K157" s="358"/>
      <c r="L157" s="358"/>
      <c r="M157" s="358"/>
      <c r="N157" s="358"/>
      <c r="O157" s="358"/>
      <c r="P157" s="274"/>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row>
    <row r="158" spans="1:37" ht="14.25" customHeight="1">
      <c r="A158" s="358"/>
      <c r="B158" s="358"/>
      <c r="C158" s="358"/>
      <c r="D158" s="358"/>
      <c r="E158" s="358"/>
      <c r="F158" s="358"/>
      <c r="G158" s="358"/>
      <c r="H158" s="358"/>
      <c r="I158" s="358"/>
      <c r="J158" s="358"/>
      <c r="K158" s="358"/>
      <c r="L158" s="358"/>
      <c r="M158" s="358"/>
      <c r="N158" s="358"/>
      <c r="O158" s="358"/>
      <c r="P158" s="274"/>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row>
    <row r="159" spans="1:37" ht="14.25" customHeight="1">
      <c r="A159" s="358"/>
      <c r="B159" s="358"/>
      <c r="C159" s="358"/>
      <c r="D159" s="358"/>
      <c r="E159" s="358"/>
      <c r="F159" s="358"/>
      <c r="G159" s="358"/>
      <c r="H159" s="358"/>
      <c r="I159" s="358"/>
      <c r="J159" s="358"/>
      <c r="K159" s="358"/>
      <c r="L159" s="358"/>
      <c r="M159" s="358"/>
      <c r="N159" s="358"/>
      <c r="O159" s="358"/>
      <c r="P159" s="274"/>
      <c r="Q159" s="358"/>
      <c r="R159" s="358"/>
      <c r="S159" s="358"/>
      <c r="T159" s="358"/>
      <c r="U159" s="358"/>
      <c r="V159" s="358"/>
      <c r="W159" s="358"/>
      <c r="X159" s="358"/>
      <c r="Y159" s="358"/>
      <c r="Z159" s="358"/>
      <c r="AA159" s="358"/>
      <c r="AB159" s="358"/>
      <c r="AC159" s="358"/>
      <c r="AD159" s="358"/>
      <c r="AE159" s="358"/>
      <c r="AF159" s="358"/>
      <c r="AG159" s="358"/>
      <c r="AH159" s="358"/>
      <c r="AI159" s="358"/>
      <c r="AJ159" s="358"/>
      <c r="AK159" s="358"/>
    </row>
    <row r="160" spans="1:37" ht="14.25" customHeight="1">
      <c r="A160" s="358"/>
      <c r="B160" s="358"/>
      <c r="C160" s="358"/>
      <c r="D160" s="358"/>
      <c r="E160" s="358"/>
      <c r="F160" s="358"/>
      <c r="G160" s="358"/>
      <c r="H160" s="358"/>
      <c r="I160" s="358"/>
      <c r="J160" s="358"/>
      <c r="K160" s="358"/>
      <c r="L160" s="358"/>
      <c r="M160" s="358"/>
      <c r="N160" s="358"/>
      <c r="O160" s="358"/>
      <c r="P160" s="274"/>
      <c r="Q160" s="358"/>
      <c r="R160" s="358"/>
      <c r="S160" s="358"/>
      <c r="T160" s="358"/>
      <c r="U160" s="358"/>
      <c r="V160" s="358"/>
      <c r="W160" s="358"/>
      <c r="X160" s="358"/>
      <c r="Y160" s="358"/>
      <c r="Z160" s="358"/>
      <c r="AA160" s="358"/>
      <c r="AB160" s="358"/>
      <c r="AC160" s="358"/>
      <c r="AD160" s="358"/>
      <c r="AE160" s="358"/>
      <c r="AF160" s="358"/>
      <c r="AG160" s="358"/>
      <c r="AH160" s="358"/>
      <c r="AI160" s="358"/>
      <c r="AJ160" s="358"/>
      <c r="AK160" s="358"/>
    </row>
    <row r="161" spans="1:37" ht="14.25" customHeight="1">
      <c r="A161" s="358"/>
      <c r="B161" s="358"/>
      <c r="C161" s="358"/>
      <c r="D161" s="358"/>
      <c r="E161" s="358"/>
      <c r="F161" s="358"/>
      <c r="G161" s="358"/>
      <c r="H161" s="358"/>
      <c r="I161" s="358"/>
      <c r="J161" s="358"/>
      <c r="K161" s="358"/>
      <c r="L161" s="358"/>
      <c r="M161" s="358"/>
      <c r="N161" s="358"/>
      <c r="O161" s="358"/>
      <c r="P161" s="274"/>
      <c r="Q161" s="358"/>
      <c r="R161" s="358"/>
      <c r="S161" s="358"/>
      <c r="T161" s="358"/>
      <c r="U161" s="358"/>
      <c r="V161" s="358"/>
      <c r="W161" s="358"/>
      <c r="X161" s="358"/>
      <c r="Y161" s="358"/>
      <c r="Z161" s="358"/>
      <c r="AA161" s="358"/>
      <c r="AB161" s="358"/>
      <c r="AC161" s="358"/>
      <c r="AD161" s="358"/>
      <c r="AE161" s="358"/>
      <c r="AF161" s="358"/>
      <c r="AG161" s="358"/>
      <c r="AH161" s="358"/>
      <c r="AI161" s="358"/>
      <c r="AJ161" s="358"/>
      <c r="AK161" s="358"/>
    </row>
    <row r="162" spans="1:37" ht="14.25" customHeight="1">
      <c r="A162" s="358"/>
      <c r="B162" s="358"/>
      <c r="C162" s="358"/>
      <c r="D162" s="358"/>
      <c r="E162" s="358"/>
      <c r="F162" s="358"/>
      <c r="G162" s="358"/>
      <c r="H162" s="358"/>
      <c r="I162" s="358"/>
      <c r="J162" s="358"/>
      <c r="K162" s="358"/>
      <c r="L162" s="358"/>
      <c r="M162" s="358"/>
      <c r="N162" s="358"/>
      <c r="O162" s="358"/>
      <c r="P162" s="274"/>
      <c r="Q162" s="358"/>
      <c r="R162" s="358"/>
      <c r="S162" s="358"/>
      <c r="T162" s="358"/>
      <c r="U162" s="358"/>
      <c r="V162" s="358"/>
      <c r="W162" s="358"/>
      <c r="X162" s="358"/>
      <c r="Y162" s="358"/>
      <c r="Z162" s="358"/>
      <c r="AA162" s="358"/>
      <c r="AB162" s="358"/>
      <c r="AC162" s="358"/>
      <c r="AD162" s="358"/>
      <c r="AE162" s="358"/>
      <c r="AF162" s="358"/>
      <c r="AG162" s="358"/>
      <c r="AH162" s="358"/>
      <c r="AI162" s="358"/>
      <c r="AJ162" s="358"/>
      <c r="AK162" s="358"/>
    </row>
    <row r="163" spans="1:37" ht="14.25" customHeight="1">
      <c r="A163" s="358"/>
      <c r="B163" s="358"/>
      <c r="C163" s="358"/>
      <c r="D163" s="358"/>
      <c r="E163" s="358"/>
      <c r="F163" s="358"/>
      <c r="G163" s="358"/>
      <c r="H163" s="358"/>
      <c r="I163" s="358"/>
      <c r="J163" s="358"/>
      <c r="K163" s="358"/>
      <c r="L163" s="358"/>
      <c r="M163" s="358"/>
      <c r="N163" s="358"/>
      <c r="O163" s="358"/>
      <c r="P163" s="274"/>
      <c r="Q163" s="358"/>
      <c r="R163" s="358"/>
      <c r="S163" s="358"/>
      <c r="T163" s="358"/>
      <c r="U163" s="358"/>
      <c r="V163" s="358"/>
      <c r="W163" s="358"/>
      <c r="X163" s="358"/>
      <c r="Y163" s="358"/>
      <c r="Z163" s="358"/>
      <c r="AA163" s="358"/>
      <c r="AB163" s="358"/>
      <c r="AC163" s="358"/>
      <c r="AD163" s="358"/>
      <c r="AE163" s="358"/>
      <c r="AF163" s="358"/>
      <c r="AG163" s="358"/>
      <c r="AH163" s="358"/>
      <c r="AI163" s="358"/>
      <c r="AJ163" s="358"/>
      <c r="AK163" s="358"/>
    </row>
    <row r="164" spans="1:37" ht="14.25" customHeight="1">
      <c r="A164" s="358"/>
      <c r="B164" s="358"/>
      <c r="C164" s="358"/>
      <c r="D164" s="358"/>
      <c r="E164" s="358"/>
      <c r="F164" s="358"/>
      <c r="G164" s="358"/>
      <c r="H164" s="358"/>
      <c r="I164" s="358"/>
      <c r="J164" s="358"/>
      <c r="K164" s="358"/>
      <c r="L164" s="358"/>
      <c r="M164" s="358"/>
      <c r="N164" s="358"/>
      <c r="O164" s="358"/>
      <c r="P164" s="274"/>
      <c r="Q164" s="358"/>
      <c r="R164" s="358"/>
      <c r="S164" s="358"/>
      <c r="T164" s="358"/>
      <c r="U164" s="358"/>
      <c r="V164" s="358"/>
      <c r="W164" s="358"/>
      <c r="X164" s="358"/>
      <c r="Y164" s="358"/>
      <c r="Z164" s="358"/>
      <c r="AA164" s="358"/>
      <c r="AB164" s="358"/>
      <c r="AC164" s="358"/>
      <c r="AD164" s="358"/>
      <c r="AE164" s="358"/>
      <c r="AF164" s="358"/>
      <c r="AG164" s="358"/>
      <c r="AH164" s="358"/>
      <c r="AI164" s="358"/>
      <c r="AJ164" s="358"/>
      <c r="AK164" s="358"/>
    </row>
    <row r="165" spans="1:37" ht="14.25" customHeight="1">
      <c r="A165" s="358"/>
      <c r="B165" s="358"/>
      <c r="C165" s="358"/>
      <c r="D165" s="358"/>
      <c r="E165" s="358"/>
      <c r="F165" s="358"/>
      <c r="G165" s="358"/>
      <c r="H165" s="358"/>
      <c r="I165" s="358"/>
      <c r="J165" s="358"/>
      <c r="K165" s="358"/>
      <c r="L165" s="358"/>
      <c r="M165" s="358"/>
      <c r="N165" s="358"/>
      <c r="O165" s="358"/>
      <c r="P165" s="274"/>
      <c r="Q165" s="358"/>
      <c r="R165" s="358"/>
      <c r="S165" s="358"/>
      <c r="T165" s="358"/>
      <c r="U165" s="358"/>
      <c r="V165" s="358"/>
      <c r="W165" s="358"/>
      <c r="X165" s="358"/>
      <c r="Y165" s="358"/>
      <c r="Z165" s="358"/>
      <c r="AA165" s="358"/>
      <c r="AB165" s="358"/>
      <c r="AC165" s="358"/>
      <c r="AD165" s="358"/>
      <c r="AE165" s="358"/>
      <c r="AF165" s="358"/>
      <c r="AG165" s="358"/>
      <c r="AH165" s="358"/>
      <c r="AI165" s="358"/>
      <c r="AJ165" s="358"/>
      <c r="AK165" s="358"/>
    </row>
    <row r="166" spans="1:37" ht="14.25" customHeight="1">
      <c r="A166" s="358"/>
      <c r="B166" s="358"/>
      <c r="C166" s="358"/>
      <c r="D166" s="358"/>
      <c r="E166" s="358"/>
      <c r="F166" s="358"/>
      <c r="G166" s="358"/>
      <c r="H166" s="358"/>
      <c r="I166" s="358"/>
      <c r="J166" s="358"/>
      <c r="K166" s="358"/>
      <c r="L166" s="358"/>
      <c r="M166" s="358"/>
      <c r="N166" s="358"/>
      <c r="O166" s="358"/>
      <c r="P166" s="274"/>
      <c r="Q166" s="358"/>
      <c r="R166" s="358"/>
      <c r="S166" s="358"/>
      <c r="T166" s="358"/>
      <c r="U166" s="358"/>
      <c r="V166" s="358"/>
      <c r="W166" s="358"/>
      <c r="X166" s="358"/>
      <c r="Y166" s="358"/>
      <c r="Z166" s="358"/>
      <c r="AA166" s="358"/>
      <c r="AB166" s="358"/>
      <c r="AC166" s="358"/>
      <c r="AD166" s="358"/>
      <c r="AE166" s="358"/>
      <c r="AF166" s="358"/>
      <c r="AG166" s="358"/>
      <c r="AH166" s="358"/>
      <c r="AI166" s="358"/>
      <c r="AJ166" s="358"/>
      <c r="AK166" s="358"/>
    </row>
    <row r="167" spans="1:37" ht="14.25" customHeight="1">
      <c r="A167" s="358"/>
      <c r="B167" s="358"/>
      <c r="C167" s="358"/>
      <c r="D167" s="358"/>
      <c r="E167" s="358"/>
      <c r="F167" s="358"/>
      <c r="G167" s="358"/>
      <c r="H167" s="358"/>
      <c r="I167" s="358"/>
      <c r="J167" s="358"/>
      <c r="K167" s="358"/>
      <c r="L167" s="358"/>
      <c r="M167" s="358"/>
      <c r="N167" s="358"/>
      <c r="O167" s="358"/>
      <c r="P167" s="274"/>
      <c r="Q167" s="358"/>
      <c r="R167" s="358"/>
      <c r="S167" s="358"/>
      <c r="T167" s="358"/>
      <c r="U167" s="358"/>
      <c r="V167" s="358"/>
      <c r="W167" s="358"/>
      <c r="X167" s="358"/>
      <c r="Y167" s="358"/>
      <c r="Z167" s="358"/>
      <c r="AA167" s="358"/>
      <c r="AB167" s="358"/>
      <c r="AC167" s="358"/>
      <c r="AD167" s="358"/>
      <c r="AE167" s="358"/>
      <c r="AF167" s="358"/>
      <c r="AG167" s="358"/>
      <c r="AH167" s="358"/>
      <c r="AI167" s="358"/>
      <c r="AJ167" s="358"/>
      <c r="AK167" s="358"/>
    </row>
    <row r="168" spans="1:37" ht="14.25" customHeight="1">
      <c r="A168" s="358"/>
      <c r="B168" s="358"/>
      <c r="C168" s="358"/>
      <c r="D168" s="358"/>
      <c r="E168" s="358"/>
      <c r="F168" s="358"/>
      <c r="G168" s="358"/>
      <c r="H168" s="358"/>
      <c r="I168" s="358"/>
      <c r="J168" s="358"/>
      <c r="K168" s="358"/>
      <c r="L168" s="358"/>
      <c r="M168" s="358"/>
      <c r="N168" s="358"/>
      <c r="O168" s="358"/>
      <c r="P168" s="274"/>
      <c r="Q168" s="358"/>
      <c r="R168" s="358"/>
      <c r="S168" s="358"/>
      <c r="T168" s="358"/>
      <c r="U168" s="358"/>
      <c r="V168" s="358"/>
      <c r="W168" s="358"/>
      <c r="X168" s="358"/>
      <c r="Y168" s="358"/>
      <c r="Z168" s="358"/>
      <c r="AA168" s="358"/>
      <c r="AB168" s="358"/>
      <c r="AC168" s="358"/>
      <c r="AD168" s="358"/>
      <c r="AE168" s="358"/>
      <c r="AF168" s="358"/>
      <c r="AG168" s="358"/>
      <c r="AH168" s="358"/>
      <c r="AI168" s="358"/>
      <c r="AJ168" s="358"/>
      <c r="AK168" s="358"/>
    </row>
    <row r="169" spans="1:37" ht="14.25" customHeight="1">
      <c r="A169" s="358"/>
      <c r="B169" s="358"/>
      <c r="C169" s="358"/>
      <c r="D169" s="358"/>
      <c r="E169" s="358"/>
      <c r="F169" s="358"/>
      <c r="G169" s="358"/>
      <c r="H169" s="358"/>
      <c r="I169" s="358"/>
      <c r="J169" s="358"/>
      <c r="K169" s="358"/>
      <c r="L169" s="358"/>
      <c r="M169" s="358"/>
      <c r="N169" s="358"/>
      <c r="O169" s="358"/>
      <c r="P169" s="274"/>
      <c r="Q169" s="358"/>
      <c r="R169" s="358"/>
      <c r="S169" s="358"/>
      <c r="T169" s="358"/>
      <c r="U169" s="358"/>
      <c r="V169" s="358"/>
      <c r="W169" s="358"/>
      <c r="X169" s="358"/>
      <c r="Y169" s="358"/>
      <c r="Z169" s="358"/>
      <c r="AA169" s="358"/>
      <c r="AB169" s="358"/>
      <c r="AC169" s="358"/>
      <c r="AD169" s="358"/>
      <c r="AE169" s="358"/>
      <c r="AF169" s="358"/>
      <c r="AG169" s="358"/>
      <c r="AH169" s="358"/>
      <c r="AI169" s="358"/>
      <c r="AJ169" s="358"/>
      <c r="AK169" s="358"/>
    </row>
    <row r="170" spans="1:37" ht="14.25" customHeight="1">
      <c r="A170" s="358"/>
      <c r="B170" s="358"/>
      <c r="C170" s="358"/>
      <c r="D170" s="358"/>
      <c r="E170" s="358"/>
      <c r="F170" s="358"/>
      <c r="G170" s="358"/>
      <c r="H170" s="358"/>
      <c r="I170" s="358"/>
      <c r="J170" s="358"/>
      <c r="K170" s="358"/>
      <c r="L170" s="358"/>
      <c r="M170" s="358"/>
      <c r="N170" s="358"/>
      <c r="O170" s="358"/>
      <c r="P170" s="274"/>
      <c r="Q170" s="358"/>
      <c r="R170" s="358"/>
      <c r="S170" s="358"/>
      <c r="T170" s="358"/>
      <c r="U170" s="358"/>
      <c r="V170" s="358"/>
      <c r="W170" s="358"/>
      <c r="X170" s="358"/>
      <c r="Y170" s="358"/>
      <c r="Z170" s="358"/>
      <c r="AA170" s="358"/>
      <c r="AB170" s="358"/>
      <c r="AC170" s="358"/>
      <c r="AD170" s="358"/>
      <c r="AE170" s="358"/>
      <c r="AF170" s="358"/>
      <c r="AG170" s="358"/>
      <c r="AH170" s="358"/>
      <c r="AI170" s="358"/>
      <c r="AJ170" s="358"/>
      <c r="AK170" s="358"/>
    </row>
    <row r="171" spans="1:37" ht="14.25" customHeight="1">
      <c r="A171" s="358"/>
      <c r="B171" s="358"/>
      <c r="C171" s="358"/>
      <c r="D171" s="358"/>
      <c r="E171" s="358"/>
      <c r="F171" s="358"/>
      <c r="G171" s="358"/>
      <c r="H171" s="358"/>
      <c r="I171" s="358"/>
      <c r="J171" s="358"/>
      <c r="K171" s="358"/>
      <c r="L171" s="358"/>
      <c r="M171" s="358"/>
      <c r="N171" s="358"/>
      <c r="O171" s="358"/>
      <c r="P171" s="274"/>
      <c r="Q171" s="358"/>
      <c r="R171" s="358"/>
      <c r="S171" s="358"/>
      <c r="T171" s="358"/>
      <c r="U171" s="358"/>
      <c r="V171" s="358"/>
      <c r="W171" s="358"/>
      <c r="X171" s="358"/>
      <c r="Y171" s="358"/>
      <c r="Z171" s="358"/>
      <c r="AA171" s="358"/>
      <c r="AB171" s="358"/>
      <c r="AC171" s="358"/>
      <c r="AD171" s="358"/>
      <c r="AE171" s="358"/>
      <c r="AF171" s="358"/>
      <c r="AG171" s="358"/>
      <c r="AH171" s="358"/>
      <c r="AI171" s="358"/>
      <c r="AJ171" s="358"/>
      <c r="AK171" s="358"/>
    </row>
    <row r="172" spans="1:37" ht="14.25" customHeight="1">
      <c r="A172" s="358"/>
      <c r="B172" s="358"/>
      <c r="C172" s="358"/>
      <c r="D172" s="358"/>
      <c r="E172" s="358"/>
      <c r="F172" s="358"/>
      <c r="G172" s="358"/>
      <c r="H172" s="358"/>
      <c r="I172" s="358"/>
      <c r="J172" s="358"/>
      <c r="K172" s="358"/>
      <c r="L172" s="358"/>
      <c r="M172" s="358"/>
      <c r="N172" s="358"/>
      <c r="O172" s="358"/>
      <c r="P172" s="274"/>
      <c r="Q172" s="358"/>
      <c r="R172" s="358"/>
      <c r="S172" s="358"/>
      <c r="T172" s="358"/>
      <c r="U172" s="358"/>
      <c r="V172" s="358"/>
      <c r="W172" s="358"/>
      <c r="X172" s="358"/>
      <c r="Y172" s="358"/>
      <c r="Z172" s="358"/>
      <c r="AA172" s="358"/>
      <c r="AB172" s="358"/>
      <c r="AC172" s="358"/>
      <c r="AD172" s="358"/>
      <c r="AE172" s="358"/>
      <c r="AF172" s="358"/>
      <c r="AG172" s="358"/>
      <c r="AH172" s="358"/>
      <c r="AI172" s="358"/>
      <c r="AJ172" s="358"/>
      <c r="AK172" s="358"/>
    </row>
    <row r="173" spans="1:37" ht="14.25" customHeight="1">
      <c r="A173" s="358"/>
      <c r="B173" s="358"/>
      <c r="C173" s="358"/>
      <c r="D173" s="358"/>
      <c r="E173" s="358"/>
      <c r="F173" s="358"/>
      <c r="G173" s="358"/>
      <c r="H173" s="358"/>
      <c r="I173" s="358"/>
      <c r="J173" s="358"/>
      <c r="K173" s="358"/>
      <c r="L173" s="358"/>
      <c r="M173" s="358"/>
      <c r="N173" s="358"/>
      <c r="O173" s="358"/>
      <c r="P173" s="274"/>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row>
    <row r="174" spans="1:37" ht="14.25" customHeight="1">
      <c r="A174" s="358"/>
      <c r="B174" s="358"/>
      <c r="C174" s="358"/>
      <c r="D174" s="358"/>
      <c r="E174" s="358"/>
      <c r="F174" s="358"/>
      <c r="G174" s="358"/>
      <c r="H174" s="358"/>
      <c r="I174" s="358"/>
      <c r="J174" s="358"/>
      <c r="K174" s="358"/>
      <c r="L174" s="358"/>
      <c r="M174" s="358"/>
      <c r="N174" s="358"/>
      <c r="O174" s="358"/>
      <c r="P174" s="274"/>
      <c r="Q174" s="358"/>
      <c r="R174" s="358"/>
      <c r="S174" s="358"/>
      <c r="T174" s="358"/>
      <c r="U174" s="358"/>
      <c r="V174" s="358"/>
      <c r="W174" s="358"/>
      <c r="X174" s="358"/>
      <c r="Y174" s="358"/>
      <c r="Z174" s="358"/>
      <c r="AA174" s="358"/>
      <c r="AB174" s="358"/>
      <c r="AC174" s="358"/>
      <c r="AD174" s="358"/>
      <c r="AE174" s="358"/>
      <c r="AF174" s="358"/>
      <c r="AG174" s="358"/>
      <c r="AH174" s="358"/>
      <c r="AI174" s="358"/>
      <c r="AJ174" s="358"/>
      <c r="AK174" s="358"/>
    </row>
    <row r="175" spans="1:37" ht="14.25" customHeight="1">
      <c r="A175" s="358"/>
      <c r="B175" s="358"/>
      <c r="C175" s="358"/>
      <c r="D175" s="358"/>
      <c r="E175" s="358"/>
      <c r="F175" s="358"/>
      <c r="G175" s="358"/>
      <c r="H175" s="358"/>
      <c r="I175" s="358"/>
      <c r="J175" s="358"/>
      <c r="K175" s="358"/>
      <c r="L175" s="358"/>
      <c r="M175" s="358"/>
      <c r="N175" s="358"/>
      <c r="O175" s="358"/>
      <c r="P175" s="274"/>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row>
    <row r="176" spans="1:37" ht="14.25" customHeight="1">
      <c r="A176" s="358"/>
      <c r="B176" s="358"/>
      <c r="C176" s="358"/>
      <c r="D176" s="358"/>
      <c r="E176" s="358"/>
      <c r="F176" s="358"/>
      <c r="G176" s="358"/>
      <c r="H176" s="358"/>
      <c r="I176" s="358"/>
      <c r="J176" s="358"/>
      <c r="K176" s="358"/>
      <c r="L176" s="358"/>
      <c r="M176" s="358"/>
      <c r="N176" s="358"/>
      <c r="O176" s="358"/>
      <c r="P176" s="274"/>
      <c r="Q176" s="358"/>
      <c r="R176" s="358"/>
      <c r="S176" s="358"/>
      <c r="T176" s="358"/>
      <c r="U176" s="358"/>
      <c r="V176" s="358"/>
      <c r="W176" s="358"/>
      <c r="X176" s="358"/>
      <c r="Y176" s="358"/>
      <c r="Z176" s="358"/>
      <c r="AA176" s="358"/>
      <c r="AB176" s="358"/>
      <c r="AC176" s="358"/>
      <c r="AD176" s="358"/>
      <c r="AE176" s="358"/>
      <c r="AF176" s="358"/>
      <c r="AG176" s="358"/>
      <c r="AH176" s="358"/>
      <c r="AI176" s="358"/>
      <c r="AJ176" s="358"/>
      <c r="AK176" s="358"/>
    </row>
    <row r="177" spans="1:37" ht="14.25" customHeight="1">
      <c r="A177" s="358"/>
      <c r="B177" s="358"/>
      <c r="C177" s="358"/>
      <c r="D177" s="358"/>
      <c r="E177" s="358"/>
      <c r="F177" s="358"/>
      <c r="G177" s="358"/>
      <c r="H177" s="358"/>
      <c r="I177" s="358"/>
      <c r="J177" s="358"/>
      <c r="K177" s="358"/>
      <c r="L177" s="358"/>
      <c r="M177" s="358"/>
      <c r="N177" s="358"/>
      <c r="O177" s="358"/>
      <c r="P177" s="274"/>
      <c r="Q177" s="358"/>
      <c r="R177" s="358"/>
      <c r="S177" s="358"/>
      <c r="T177" s="358"/>
      <c r="U177" s="358"/>
      <c r="V177" s="358"/>
      <c r="W177" s="358"/>
      <c r="X177" s="358"/>
      <c r="Y177" s="358"/>
      <c r="Z177" s="358"/>
      <c r="AA177" s="358"/>
      <c r="AB177" s="358"/>
      <c r="AC177" s="358"/>
      <c r="AD177" s="358"/>
      <c r="AE177" s="358"/>
      <c r="AF177" s="358"/>
      <c r="AG177" s="358"/>
      <c r="AH177" s="358"/>
      <c r="AI177" s="358"/>
      <c r="AJ177" s="358"/>
      <c r="AK177" s="358"/>
    </row>
    <row r="178" spans="1:37" ht="14.25" customHeight="1">
      <c r="A178" s="358"/>
      <c r="B178" s="358"/>
      <c r="C178" s="358"/>
      <c r="D178" s="358"/>
      <c r="E178" s="358"/>
      <c r="F178" s="358"/>
      <c r="G178" s="358"/>
      <c r="H178" s="358"/>
      <c r="I178" s="358"/>
      <c r="J178" s="358"/>
      <c r="K178" s="358"/>
      <c r="L178" s="358"/>
      <c r="M178" s="358"/>
      <c r="N178" s="358"/>
      <c r="O178" s="358"/>
      <c r="P178" s="274"/>
      <c r="Q178" s="358"/>
      <c r="R178" s="358"/>
      <c r="S178" s="358"/>
      <c r="T178" s="358"/>
      <c r="U178" s="358"/>
      <c r="V178" s="358"/>
      <c r="W178" s="358"/>
      <c r="X178" s="358"/>
      <c r="Y178" s="358"/>
      <c r="Z178" s="358"/>
      <c r="AA178" s="358"/>
      <c r="AB178" s="358"/>
      <c r="AC178" s="358"/>
      <c r="AD178" s="358"/>
      <c r="AE178" s="358"/>
      <c r="AF178" s="358"/>
      <c r="AG178" s="358"/>
      <c r="AH178" s="358"/>
      <c r="AI178" s="358"/>
      <c r="AJ178" s="358"/>
      <c r="AK178" s="358"/>
    </row>
    <row r="179" spans="1:37" ht="14.25" customHeight="1">
      <c r="A179" s="358"/>
      <c r="B179" s="358"/>
      <c r="C179" s="358"/>
      <c r="D179" s="358"/>
      <c r="E179" s="358"/>
      <c r="F179" s="358"/>
      <c r="G179" s="358"/>
      <c r="H179" s="358"/>
      <c r="I179" s="358"/>
      <c r="J179" s="358"/>
      <c r="K179" s="358"/>
      <c r="L179" s="358"/>
      <c r="M179" s="358"/>
      <c r="N179" s="358"/>
      <c r="O179" s="358"/>
      <c r="P179" s="274"/>
      <c r="Q179" s="358"/>
      <c r="R179" s="358"/>
      <c r="S179" s="358"/>
      <c r="T179" s="358"/>
      <c r="U179" s="358"/>
      <c r="V179" s="358"/>
      <c r="W179" s="358"/>
      <c r="X179" s="358"/>
      <c r="Y179" s="358"/>
      <c r="Z179" s="358"/>
      <c r="AA179" s="358"/>
      <c r="AB179" s="358"/>
      <c r="AC179" s="358"/>
      <c r="AD179" s="358"/>
      <c r="AE179" s="358"/>
      <c r="AF179" s="358"/>
      <c r="AG179" s="358"/>
      <c r="AH179" s="358"/>
      <c r="AI179" s="358"/>
      <c r="AJ179" s="358"/>
      <c r="AK179" s="358"/>
    </row>
    <row r="180" spans="1:37" ht="14.25" customHeight="1">
      <c r="A180" s="358"/>
      <c r="B180" s="358"/>
      <c r="C180" s="358"/>
      <c r="D180" s="358"/>
      <c r="E180" s="358"/>
      <c r="F180" s="358"/>
      <c r="G180" s="358"/>
      <c r="H180" s="358"/>
      <c r="I180" s="358"/>
      <c r="J180" s="358"/>
      <c r="K180" s="358"/>
      <c r="L180" s="358"/>
      <c r="M180" s="358"/>
      <c r="N180" s="358"/>
      <c r="O180" s="358"/>
      <c r="P180" s="274"/>
      <c r="Q180" s="358"/>
      <c r="R180" s="358"/>
      <c r="S180" s="358"/>
      <c r="T180" s="358"/>
      <c r="U180" s="358"/>
      <c r="V180" s="358"/>
      <c r="W180" s="358"/>
      <c r="X180" s="358"/>
      <c r="Y180" s="358"/>
      <c r="Z180" s="358"/>
      <c r="AA180" s="358"/>
      <c r="AB180" s="358"/>
      <c r="AC180" s="358"/>
      <c r="AD180" s="358"/>
      <c r="AE180" s="358"/>
      <c r="AF180" s="358"/>
      <c r="AG180" s="358"/>
      <c r="AH180" s="358"/>
      <c r="AI180" s="358"/>
      <c r="AJ180" s="358"/>
      <c r="AK180" s="358"/>
    </row>
    <row r="181" spans="1:37" ht="14.25" customHeight="1">
      <c r="A181" s="358"/>
      <c r="B181" s="358"/>
      <c r="C181" s="358"/>
      <c r="D181" s="358"/>
      <c r="E181" s="358"/>
      <c r="F181" s="358"/>
      <c r="G181" s="358"/>
      <c r="H181" s="358"/>
      <c r="I181" s="358"/>
      <c r="J181" s="358"/>
      <c r="K181" s="358"/>
      <c r="L181" s="358"/>
      <c r="M181" s="358"/>
      <c r="N181" s="358"/>
      <c r="O181" s="358"/>
      <c r="P181" s="274"/>
      <c r="Q181" s="358"/>
      <c r="R181" s="358"/>
      <c r="S181" s="358"/>
      <c r="T181" s="358"/>
      <c r="U181" s="358"/>
      <c r="V181" s="358"/>
      <c r="W181" s="358"/>
      <c r="X181" s="358"/>
      <c r="Y181" s="358"/>
      <c r="Z181" s="358"/>
      <c r="AA181" s="358"/>
      <c r="AB181" s="358"/>
      <c r="AC181" s="358"/>
      <c r="AD181" s="358"/>
      <c r="AE181" s="358"/>
      <c r="AF181" s="358"/>
      <c r="AG181" s="358"/>
      <c r="AH181" s="358"/>
      <c r="AI181" s="358"/>
      <c r="AJ181" s="358"/>
      <c r="AK181" s="358"/>
    </row>
    <row r="182" spans="1:37" ht="14.25" customHeight="1">
      <c r="A182" s="358"/>
      <c r="B182" s="358"/>
      <c r="C182" s="358"/>
      <c r="D182" s="358"/>
      <c r="E182" s="358"/>
      <c r="F182" s="358"/>
      <c r="G182" s="358"/>
      <c r="H182" s="358"/>
      <c r="I182" s="358"/>
      <c r="J182" s="358"/>
      <c r="K182" s="358"/>
      <c r="L182" s="358"/>
      <c r="M182" s="358"/>
      <c r="N182" s="358"/>
      <c r="O182" s="358"/>
      <c r="P182" s="274"/>
      <c r="Q182" s="358"/>
      <c r="R182" s="358"/>
      <c r="S182" s="358"/>
      <c r="T182" s="358"/>
      <c r="U182" s="358"/>
      <c r="V182" s="358"/>
      <c r="W182" s="358"/>
      <c r="X182" s="358"/>
      <c r="Y182" s="358"/>
      <c r="Z182" s="358"/>
      <c r="AA182" s="358"/>
      <c r="AB182" s="358"/>
      <c r="AC182" s="358"/>
      <c r="AD182" s="358"/>
      <c r="AE182" s="358"/>
      <c r="AF182" s="358"/>
      <c r="AG182" s="358"/>
      <c r="AH182" s="358"/>
      <c r="AI182" s="358"/>
      <c r="AJ182" s="358"/>
      <c r="AK182" s="358"/>
    </row>
    <row r="183" spans="1:37" ht="14.25" customHeight="1">
      <c r="A183" s="358"/>
      <c r="B183" s="358"/>
      <c r="C183" s="358"/>
      <c r="D183" s="358"/>
      <c r="E183" s="358"/>
      <c r="F183" s="358"/>
      <c r="G183" s="358"/>
      <c r="H183" s="358"/>
      <c r="I183" s="358"/>
      <c r="J183" s="358"/>
      <c r="K183" s="358"/>
      <c r="L183" s="358"/>
      <c r="M183" s="358"/>
      <c r="N183" s="358"/>
      <c r="O183" s="358"/>
      <c r="P183" s="274"/>
      <c r="Q183" s="358"/>
      <c r="R183" s="358"/>
      <c r="S183" s="358"/>
      <c r="T183" s="358"/>
      <c r="U183" s="358"/>
      <c r="V183" s="358"/>
      <c r="W183" s="358"/>
      <c r="X183" s="358"/>
      <c r="Y183" s="358"/>
      <c r="Z183" s="358"/>
      <c r="AA183" s="358"/>
      <c r="AB183" s="358"/>
      <c r="AC183" s="358"/>
      <c r="AD183" s="358"/>
      <c r="AE183" s="358"/>
      <c r="AF183" s="358"/>
      <c r="AG183" s="358"/>
      <c r="AH183" s="358"/>
      <c r="AI183" s="358"/>
      <c r="AJ183" s="358"/>
      <c r="AK183" s="358"/>
    </row>
    <row r="184" spans="1:37" ht="14.25" customHeight="1">
      <c r="A184" s="358"/>
      <c r="B184" s="358"/>
      <c r="C184" s="358"/>
      <c r="D184" s="358"/>
      <c r="E184" s="358"/>
      <c r="F184" s="358"/>
      <c r="G184" s="358"/>
      <c r="H184" s="358"/>
      <c r="I184" s="358"/>
      <c r="J184" s="358"/>
      <c r="K184" s="358"/>
      <c r="L184" s="358"/>
      <c r="M184" s="358"/>
      <c r="N184" s="358"/>
      <c r="O184" s="358"/>
      <c r="P184" s="274"/>
      <c r="Q184" s="358"/>
      <c r="R184" s="358"/>
      <c r="S184" s="358"/>
      <c r="T184" s="358"/>
      <c r="U184" s="358"/>
      <c r="V184" s="358"/>
      <c r="W184" s="358"/>
      <c r="X184" s="358"/>
      <c r="Y184" s="358"/>
      <c r="Z184" s="358"/>
      <c r="AA184" s="358"/>
      <c r="AB184" s="358"/>
      <c r="AC184" s="358"/>
      <c r="AD184" s="358"/>
      <c r="AE184" s="358"/>
      <c r="AF184" s="358"/>
      <c r="AG184" s="358"/>
      <c r="AH184" s="358"/>
      <c r="AI184" s="358"/>
      <c r="AJ184" s="358"/>
      <c r="AK184" s="358"/>
    </row>
    <row r="185" spans="1:37" ht="14.25" customHeight="1">
      <c r="A185" s="358"/>
      <c r="B185" s="358"/>
      <c r="C185" s="358"/>
      <c r="D185" s="358"/>
      <c r="E185" s="358"/>
      <c r="F185" s="358"/>
      <c r="G185" s="358"/>
      <c r="H185" s="358"/>
      <c r="I185" s="358"/>
      <c r="J185" s="358"/>
      <c r="K185" s="358"/>
      <c r="L185" s="358"/>
      <c r="M185" s="358"/>
      <c r="N185" s="358"/>
      <c r="O185" s="358"/>
      <c r="P185" s="274"/>
      <c r="Q185" s="358"/>
      <c r="R185" s="358"/>
      <c r="S185" s="358"/>
      <c r="T185" s="358"/>
      <c r="U185" s="358"/>
      <c r="V185" s="358"/>
      <c r="W185" s="358"/>
      <c r="X185" s="358"/>
      <c r="Y185" s="358"/>
      <c r="Z185" s="358"/>
      <c r="AA185" s="358"/>
      <c r="AB185" s="358"/>
      <c r="AC185" s="358"/>
      <c r="AD185" s="358"/>
      <c r="AE185" s="358"/>
      <c r="AF185" s="358"/>
      <c r="AG185" s="358"/>
      <c r="AH185" s="358"/>
      <c r="AI185" s="358"/>
      <c r="AJ185" s="358"/>
      <c r="AK185" s="358"/>
    </row>
    <row r="186" spans="1:37" ht="14.25" customHeight="1">
      <c r="A186" s="358"/>
      <c r="B186" s="358"/>
      <c r="C186" s="358"/>
      <c r="D186" s="358"/>
      <c r="E186" s="358"/>
      <c r="F186" s="358"/>
      <c r="G186" s="358"/>
      <c r="H186" s="358"/>
      <c r="I186" s="358"/>
      <c r="J186" s="358"/>
      <c r="K186" s="358"/>
      <c r="L186" s="358"/>
      <c r="M186" s="358"/>
      <c r="N186" s="358"/>
      <c r="O186" s="358"/>
      <c r="P186" s="274"/>
      <c r="Q186" s="358"/>
      <c r="R186" s="358"/>
      <c r="S186" s="358"/>
      <c r="T186" s="358"/>
      <c r="U186" s="358"/>
      <c r="V186" s="358"/>
      <c r="W186" s="358"/>
      <c r="X186" s="358"/>
      <c r="Y186" s="358"/>
      <c r="Z186" s="358"/>
      <c r="AA186" s="358"/>
      <c r="AB186" s="358"/>
      <c r="AC186" s="358"/>
      <c r="AD186" s="358"/>
      <c r="AE186" s="358"/>
      <c r="AF186" s="358"/>
      <c r="AG186" s="358"/>
      <c r="AH186" s="358"/>
      <c r="AI186" s="358"/>
      <c r="AJ186" s="358"/>
      <c r="AK186" s="358"/>
    </row>
    <row r="187" spans="1:37" ht="14.25" customHeight="1">
      <c r="A187" s="358"/>
      <c r="B187" s="358"/>
      <c r="C187" s="358"/>
      <c r="D187" s="358"/>
      <c r="E187" s="358"/>
      <c r="F187" s="358"/>
      <c r="G187" s="358"/>
      <c r="H187" s="358"/>
      <c r="I187" s="358"/>
      <c r="J187" s="358"/>
      <c r="K187" s="358"/>
      <c r="L187" s="358"/>
      <c r="M187" s="358"/>
      <c r="N187" s="358"/>
      <c r="O187" s="358"/>
      <c r="P187" s="274"/>
      <c r="Q187" s="358"/>
      <c r="R187" s="358"/>
      <c r="S187" s="358"/>
      <c r="T187" s="358"/>
      <c r="U187" s="358"/>
      <c r="V187" s="358"/>
      <c r="W187" s="358"/>
      <c r="X187" s="358"/>
      <c r="Y187" s="358"/>
      <c r="Z187" s="358"/>
      <c r="AA187" s="358"/>
      <c r="AB187" s="358"/>
      <c r="AC187" s="358"/>
      <c r="AD187" s="358"/>
      <c r="AE187" s="358"/>
      <c r="AF187" s="358"/>
      <c r="AG187" s="358"/>
      <c r="AH187" s="358"/>
      <c r="AI187" s="358"/>
      <c r="AJ187" s="358"/>
      <c r="AK187" s="358"/>
    </row>
    <row r="188" spans="1:37" ht="14.25" customHeight="1">
      <c r="A188" s="358"/>
      <c r="B188" s="358"/>
      <c r="C188" s="358"/>
      <c r="D188" s="358"/>
      <c r="E188" s="358"/>
      <c r="F188" s="358"/>
      <c r="G188" s="358"/>
      <c r="H188" s="358"/>
      <c r="I188" s="358"/>
      <c r="J188" s="358"/>
      <c r="K188" s="358"/>
      <c r="L188" s="358"/>
      <c r="M188" s="358"/>
      <c r="N188" s="358"/>
      <c r="O188" s="358"/>
      <c r="P188" s="274"/>
      <c r="Q188" s="358"/>
      <c r="R188" s="358"/>
      <c r="S188" s="358"/>
      <c r="T188" s="358"/>
      <c r="U188" s="358"/>
      <c r="V188" s="358"/>
      <c r="W188" s="358"/>
      <c r="X188" s="358"/>
      <c r="Y188" s="358"/>
      <c r="Z188" s="358"/>
      <c r="AA188" s="358"/>
      <c r="AB188" s="358"/>
      <c r="AC188" s="358"/>
      <c r="AD188" s="358"/>
      <c r="AE188" s="358"/>
      <c r="AF188" s="358"/>
      <c r="AG188" s="358"/>
      <c r="AH188" s="358"/>
      <c r="AI188" s="358"/>
      <c r="AJ188" s="358"/>
      <c r="AK188" s="358"/>
    </row>
    <row r="189" spans="1:37" ht="14.25" customHeight="1">
      <c r="A189" s="358"/>
      <c r="B189" s="358"/>
      <c r="C189" s="358"/>
      <c r="D189" s="358"/>
      <c r="E189" s="358"/>
      <c r="F189" s="358"/>
      <c r="G189" s="358"/>
      <c r="H189" s="358"/>
      <c r="I189" s="358"/>
      <c r="J189" s="358"/>
      <c r="K189" s="358"/>
      <c r="L189" s="358"/>
      <c r="M189" s="358"/>
      <c r="N189" s="358"/>
      <c r="O189" s="358"/>
      <c r="P189" s="274"/>
      <c r="Q189" s="358"/>
      <c r="R189" s="358"/>
      <c r="S189" s="358"/>
      <c r="T189" s="358"/>
      <c r="U189" s="358"/>
      <c r="V189" s="358"/>
      <c r="W189" s="358"/>
      <c r="X189" s="358"/>
      <c r="Y189" s="358"/>
      <c r="Z189" s="358"/>
      <c r="AA189" s="358"/>
      <c r="AB189" s="358"/>
      <c r="AC189" s="358"/>
      <c r="AD189" s="358"/>
      <c r="AE189" s="358"/>
      <c r="AF189" s="358"/>
      <c r="AG189" s="358"/>
      <c r="AH189" s="358"/>
      <c r="AI189" s="358"/>
      <c r="AJ189" s="358"/>
      <c r="AK189" s="358"/>
    </row>
    <row r="190" spans="1:37" ht="14.25" customHeight="1">
      <c r="A190" s="358"/>
      <c r="B190" s="358"/>
      <c r="C190" s="358"/>
      <c r="D190" s="358"/>
      <c r="E190" s="358"/>
      <c r="F190" s="358"/>
      <c r="G190" s="358"/>
      <c r="H190" s="358"/>
      <c r="I190" s="358"/>
      <c r="J190" s="358"/>
      <c r="K190" s="358"/>
      <c r="L190" s="358"/>
      <c r="M190" s="358"/>
      <c r="N190" s="358"/>
      <c r="O190" s="358"/>
      <c r="P190" s="274"/>
      <c r="Q190" s="358"/>
      <c r="R190" s="358"/>
      <c r="S190" s="358"/>
      <c r="T190" s="358"/>
      <c r="U190" s="358"/>
      <c r="V190" s="358"/>
      <c r="W190" s="358"/>
      <c r="X190" s="358"/>
      <c r="Y190" s="358"/>
      <c r="Z190" s="358"/>
      <c r="AA190" s="358"/>
      <c r="AB190" s="358"/>
      <c r="AC190" s="358"/>
      <c r="AD190" s="358"/>
      <c r="AE190" s="358"/>
      <c r="AF190" s="358"/>
      <c r="AG190" s="358"/>
      <c r="AH190" s="358"/>
      <c r="AI190" s="358"/>
      <c r="AJ190" s="358"/>
      <c r="AK190" s="358"/>
    </row>
    <row r="191" spans="1:37" ht="14.25" customHeight="1">
      <c r="A191" s="358"/>
      <c r="B191" s="358"/>
      <c r="C191" s="358"/>
      <c r="D191" s="358"/>
      <c r="E191" s="358"/>
      <c r="F191" s="358"/>
      <c r="G191" s="358"/>
      <c r="H191" s="358"/>
      <c r="I191" s="358"/>
      <c r="J191" s="358"/>
      <c r="K191" s="358"/>
      <c r="L191" s="358"/>
      <c r="M191" s="358"/>
      <c r="N191" s="358"/>
      <c r="O191" s="358"/>
      <c r="P191" s="274"/>
      <c r="Q191" s="358"/>
      <c r="R191" s="358"/>
      <c r="S191" s="358"/>
      <c r="T191" s="358"/>
      <c r="U191" s="358"/>
      <c r="V191" s="358"/>
      <c r="W191" s="358"/>
      <c r="X191" s="358"/>
      <c r="Y191" s="358"/>
      <c r="Z191" s="358"/>
      <c r="AA191" s="358"/>
      <c r="AB191" s="358"/>
      <c r="AC191" s="358"/>
      <c r="AD191" s="358"/>
      <c r="AE191" s="358"/>
      <c r="AF191" s="358"/>
      <c r="AG191" s="358"/>
      <c r="AH191" s="358"/>
      <c r="AI191" s="358"/>
      <c r="AJ191" s="358"/>
      <c r="AK191" s="358"/>
    </row>
    <row r="192" spans="1:37" ht="14.25" customHeight="1">
      <c r="A192" s="358"/>
      <c r="B192" s="358"/>
      <c r="C192" s="358"/>
      <c r="D192" s="358"/>
      <c r="E192" s="358"/>
      <c r="F192" s="358"/>
      <c r="G192" s="358"/>
      <c r="H192" s="358"/>
      <c r="I192" s="358"/>
      <c r="J192" s="358"/>
      <c r="K192" s="358"/>
      <c r="L192" s="358"/>
      <c r="M192" s="358"/>
      <c r="N192" s="358"/>
      <c r="O192" s="358"/>
      <c r="P192" s="274"/>
      <c r="Q192" s="358"/>
      <c r="R192" s="358"/>
      <c r="S192" s="358"/>
      <c r="T192" s="358"/>
      <c r="U192" s="358"/>
      <c r="V192" s="358"/>
      <c r="W192" s="358"/>
      <c r="X192" s="358"/>
      <c r="Y192" s="358"/>
      <c r="Z192" s="358"/>
      <c r="AA192" s="358"/>
      <c r="AB192" s="358"/>
      <c r="AC192" s="358"/>
      <c r="AD192" s="358"/>
      <c r="AE192" s="358"/>
      <c r="AF192" s="358"/>
      <c r="AG192" s="358"/>
      <c r="AH192" s="358"/>
      <c r="AI192" s="358"/>
      <c r="AJ192" s="358"/>
      <c r="AK192" s="358"/>
    </row>
    <row r="193" spans="1:37" ht="14.25" customHeight="1">
      <c r="A193" s="358"/>
      <c r="B193" s="358"/>
      <c r="C193" s="358"/>
      <c r="D193" s="358"/>
      <c r="E193" s="358"/>
      <c r="F193" s="358"/>
      <c r="G193" s="358"/>
      <c r="H193" s="358"/>
      <c r="I193" s="358"/>
      <c r="J193" s="358"/>
      <c r="K193" s="358"/>
      <c r="L193" s="358"/>
      <c r="M193" s="358"/>
      <c r="N193" s="358"/>
      <c r="O193" s="358"/>
      <c r="P193" s="274"/>
      <c r="Q193" s="358"/>
      <c r="R193" s="358"/>
      <c r="S193" s="358"/>
      <c r="T193" s="358"/>
      <c r="U193" s="358"/>
      <c r="V193" s="358"/>
      <c r="W193" s="358"/>
      <c r="X193" s="358"/>
      <c r="Y193" s="358"/>
      <c r="Z193" s="358"/>
      <c r="AA193" s="358"/>
      <c r="AB193" s="358"/>
      <c r="AC193" s="358"/>
      <c r="AD193" s="358"/>
      <c r="AE193" s="358"/>
      <c r="AF193" s="358"/>
      <c r="AG193" s="358"/>
      <c r="AH193" s="358"/>
      <c r="AI193" s="358"/>
      <c r="AJ193" s="358"/>
      <c r="AK193" s="358"/>
    </row>
    <row r="194" spans="1:37" ht="14.25" customHeight="1">
      <c r="A194" s="358"/>
      <c r="B194" s="358"/>
      <c r="C194" s="358"/>
      <c r="D194" s="358"/>
      <c r="E194" s="358"/>
      <c r="F194" s="358"/>
      <c r="G194" s="358"/>
      <c r="H194" s="358"/>
      <c r="I194" s="358"/>
      <c r="J194" s="358"/>
      <c r="K194" s="358"/>
      <c r="L194" s="358"/>
      <c r="M194" s="358"/>
      <c r="N194" s="358"/>
      <c r="O194" s="358"/>
      <c r="P194" s="274"/>
      <c r="Q194" s="358"/>
      <c r="R194" s="358"/>
      <c r="S194" s="358"/>
      <c r="T194" s="358"/>
      <c r="U194" s="358"/>
      <c r="V194" s="358"/>
      <c r="W194" s="358"/>
      <c r="X194" s="358"/>
      <c r="Y194" s="358"/>
      <c r="Z194" s="358"/>
      <c r="AA194" s="358"/>
      <c r="AB194" s="358"/>
      <c r="AC194" s="358"/>
      <c r="AD194" s="358"/>
      <c r="AE194" s="358"/>
      <c r="AF194" s="358"/>
      <c r="AG194" s="358"/>
      <c r="AH194" s="358"/>
      <c r="AI194" s="358"/>
      <c r="AJ194" s="358"/>
      <c r="AK194" s="358"/>
    </row>
    <row r="195" spans="1:37" ht="14.25" customHeight="1">
      <c r="A195" s="358"/>
      <c r="B195" s="358"/>
      <c r="C195" s="358"/>
      <c r="D195" s="358"/>
      <c r="E195" s="358"/>
      <c r="F195" s="358"/>
      <c r="G195" s="358"/>
      <c r="H195" s="358"/>
      <c r="I195" s="358"/>
      <c r="J195" s="358"/>
      <c r="K195" s="358"/>
      <c r="L195" s="358"/>
      <c r="M195" s="358"/>
      <c r="N195" s="358"/>
      <c r="O195" s="358"/>
      <c r="P195" s="274"/>
      <c r="Q195" s="358"/>
      <c r="R195" s="358"/>
      <c r="S195" s="358"/>
      <c r="T195" s="358"/>
      <c r="U195" s="358"/>
      <c r="V195" s="358"/>
      <c r="W195" s="358"/>
      <c r="X195" s="358"/>
      <c r="Y195" s="358"/>
      <c r="Z195" s="358"/>
      <c r="AA195" s="358"/>
      <c r="AB195" s="358"/>
      <c r="AC195" s="358"/>
      <c r="AD195" s="358"/>
      <c r="AE195" s="358"/>
      <c r="AF195" s="358"/>
      <c r="AG195" s="358"/>
      <c r="AH195" s="358"/>
      <c r="AI195" s="358"/>
      <c r="AJ195" s="358"/>
      <c r="AK195" s="358"/>
    </row>
    <row r="196" spans="1:37" ht="14.25" customHeight="1">
      <c r="A196" s="358"/>
      <c r="B196" s="358"/>
      <c r="C196" s="358"/>
      <c r="D196" s="358"/>
      <c r="E196" s="358"/>
      <c r="F196" s="358"/>
      <c r="G196" s="358"/>
      <c r="H196" s="358"/>
      <c r="I196" s="358"/>
      <c r="J196" s="358"/>
      <c r="K196" s="358"/>
      <c r="L196" s="358"/>
      <c r="M196" s="358"/>
      <c r="N196" s="358"/>
      <c r="O196" s="358"/>
      <c r="P196" s="274"/>
      <c r="Q196" s="358"/>
      <c r="R196" s="358"/>
      <c r="S196" s="358"/>
      <c r="T196" s="358"/>
      <c r="U196" s="358"/>
      <c r="V196" s="358"/>
      <c r="W196" s="358"/>
      <c r="X196" s="358"/>
      <c r="Y196" s="358"/>
      <c r="Z196" s="358"/>
      <c r="AA196" s="358"/>
      <c r="AB196" s="358"/>
      <c r="AC196" s="358"/>
      <c r="AD196" s="358"/>
      <c r="AE196" s="358"/>
      <c r="AF196" s="358"/>
      <c r="AG196" s="358"/>
      <c r="AH196" s="358"/>
      <c r="AI196" s="358"/>
      <c r="AJ196" s="358"/>
      <c r="AK196" s="358"/>
    </row>
    <row r="197" spans="1:37" ht="14.25" customHeight="1">
      <c r="A197" s="358"/>
      <c r="B197" s="358"/>
      <c r="C197" s="358"/>
      <c r="D197" s="358"/>
      <c r="E197" s="358"/>
      <c r="F197" s="358"/>
      <c r="G197" s="358"/>
      <c r="H197" s="358"/>
      <c r="I197" s="358"/>
      <c r="J197" s="358"/>
      <c r="K197" s="358"/>
      <c r="L197" s="358"/>
      <c r="M197" s="358"/>
      <c r="N197" s="358"/>
      <c r="O197" s="358"/>
      <c r="P197" s="274"/>
      <c r="Q197" s="358"/>
      <c r="R197" s="358"/>
      <c r="S197" s="358"/>
      <c r="T197" s="358"/>
      <c r="U197" s="358"/>
      <c r="V197" s="358"/>
      <c r="W197" s="358"/>
      <c r="X197" s="358"/>
      <c r="Y197" s="358"/>
      <c r="Z197" s="358"/>
      <c r="AA197" s="358"/>
      <c r="AB197" s="358"/>
      <c r="AC197" s="358"/>
      <c r="AD197" s="358"/>
      <c r="AE197" s="358"/>
      <c r="AF197" s="358"/>
      <c r="AG197" s="358"/>
      <c r="AH197" s="358"/>
      <c r="AI197" s="358"/>
      <c r="AJ197" s="358"/>
      <c r="AK197" s="358"/>
    </row>
    <row r="198" spans="1:37" ht="14.25" customHeight="1">
      <c r="A198" s="358"/>
      <c r="B198" s="358"/>
      <c r="C198" s="358"/>
      <c r="D198" s="358"/>
      <c r="E198" s="358"/>
      <c r="F198" s="358"/>
      <c r="G198" s="358"/>
      <c r="H198" s="358"/>
      <c r="I198" s="358"/>
      <c r="J198" s="358"/>
      <c r="K198" s="358"/>
      <c r="L198" s="358"/>
      <c r="M198" s="358"/>
      <c r="N198" s="358"/>
      <c r="O198" s="358"/>
      <c r="P198" s="274"/>
      <c r="Q198" s="358"/>
      <c r="R198" s="358"/>
      <c r="S198" s="358"/>
      <c r="T198" s="358"/>
      <c r="U198" s="358"/>
      <c r="V198" s="358"/>
      <c r="W198" s="358"/>
      <c r="X198" s="358"/>
      <c r="Y198" s="358"/>
      <c r="Z198" s="358"/>
      <c r="AA198" s="358"/>
      <c r="AB198" s="358"/>
      <c r="AC198" s="358"/>
      <c r="AD198" s="358"/>
      <c r="AE198" s="358"/>
      <c r="AF198" s="358"/>
      <c r="AG198" s="358"/>
      <c r="AH198" s="358"/>
      <c r="AI198" s="358"/>
      <c r="AJ198" s="358"/>
      <c r="AK198" s="358"/>
    </row>
    <row r="199" spans="1:37" ht="14.25" customHeight="1">
      <c r="A199" s="358"/>
      <c r="B199" s="358"/>
      <c r="C199" s="358"/>
      <c r="D199" s="358"/>
      <c r="E199" s="358"/>
      <c r="F199" s="358"/>
      <c r="G199" s="358"/>
      <c r="H199" s="358"/>
      <c r="I199" s="358"/>
      <c r="J199" s="358"/>
      <c r="K199" s="358"/>
      <c r="L199" s="358"/>
      <c r="M199" s="358"/>
      <c r="N199" s="358"/>
      <c r="O199" s="358"/>
      <c r="P199" s="274"/>
      <c r="Q199" s="358"/>
      <c r="R199" s="358"/>
      <c r="S199" s="358"/>
      <c r="T199" s="358"/>
      <c r="U199" s="358"/>
      <c r="V199" s="358"/>
      <c r="W199" s="358"/>
      <c r="X199" s="358"/>
      <c r="Y199" s="358"/>
      <c r="Z199" s="358"/>
      <c r="AA199" s="358"/>
      <c r="AB199" s="358"/>
      <c r="AC199" s="358"/>
      <c r="AD199" s="358"/>
      <c r="AE199" s="358"/>
      <c r="AF199" s="358"/>
      <c r="AG199" s="358"/>
      <c r="AH199" s="358"/>
      <c r="AI199" s="358"/>
      <c r="AJ199" s="358"/>
      <c r="AK199" s="358"/>
    </row>
    <row r="200" spans="1:37" ht="14.25" customHeight="1">
      <c r="A200" s="358"/>
      <c r="B200" s="358"/>
      <c r="C200" s="358"/>
      <c r="D200" s="358"/>
      <c r="E200" s="358"/>
      <c r="F200" s="358"/>
      <c r="G200" s="358"/>
      <c r="H200" s="358"/>
      <c r="I200" s="358"/>
      <c r="J200" s="358"/>
      <c r="K200" s="358"/>
      <c r="L200" s="358"/>
      <c r="M200" s="358"/>
      <c r="N200" s="358"/>
      <c r="O200" s="358"/>
      <c r="P200" s="274"/>
      <c r="Q200" s="358"/>
      <c r="R200" s="358"/>
      <c r="S200" s="358"/>
      <c r="T200" s="358"/>
      <c r="U200" s="358"/>
      <c r="V200" s="358"/>
      <c r="W200" s="358"/>
      <c r="X200" s="358"/>
      <c r="Y200" s="358"/>
      <c r="Z200" s="358"/>
      <c r="AA200" s="358"/>
      <c r="AB200" s="358"/>
      <c r="AC200" s="358"/>
      <c r="AD200" s="358"/>
      <c r="AE200" s="358"/>
      <c r="AF200" s="358"/>
      <c r="AG200" s="358"/>
      <c r="AH200" s="358"/>
      <c r="AI200" s="358"/>
      <c r="AJ200" s="358"/>
      <c r="AK200" s="358"/>
    </row>
    <row r="201" spans="1:37" ht="14.25" customHeight="1">
      <c r="A201" s="358"/>
      <c r="B201" s="358"/>
      <c r="C201" s="358"/>
      <c r="D201" s="358"/>
      <c r="E201" s="358"/>
      <c r="F201" s="358"/>
      <c r="G201" s="358"/>
      <c r="H201" s="358"/>
      <c r="I201" s="358"/>
      <c r="J201" s="358"/>
      <c r="K201" s="358"/>
      <c r="L201" s="358"/>
      <c r="M201" s="358"/>
      <c r="N201" s="358"/>
      <c r="O201" s="358"/>
      <c r="P201" s="274"/>
      <c r="Q201" s="358"/>
      <c r="R201" s="358"/>
      <c r="S201" s="358"/>
      <c r="T201" s="358"/>
      <c r="U201" s="358"/>
      <c r="V201" s="358"/>
      <c r="W201" s="358"/>
      <c r="X201" s="358"/>
      <c r="Y201" s="358"/>
      <c r="Z201" s="358"/>
      <c r="AA201" s="358"/>
      <c r="AB201" s="358"/>
      <c r="AC201" s="358"/>
      <c r="AD201" s="358"/>
      <c r="AE201" s="358"/>
      <c r="AF201" s="358"/>
      <c r="AG201" s="358"/>
      <c r="AH201" s="358"/>
      <c r="AI201" s="358"/>
      <c r="AJ201" s="358"/>
      <c r="AK201" s="358"/>
    </row>
    <row r="202" spans="1:37" ht="14.25" customHeight="1">
      <c r="A202" s="358"/>
      <c r="B202" s="358"/>
      <c r="C202" s="358"/>
      <c r="D202" s="358"/>
      <c r="E202" s="358"/>
      <c r="F202" s="358"/>
      <c r="G202" s="358"/>
      <c r="H202" s="358"/>
      <c r="I202" s="358"/>
      <c r="J202" s="358"/>
      <c r="K202" s="358"/>
      <c r="L202" s="358"/>
      <c r="M202" s="358"/>
      <c r="N202" s="358"/>
      <c r="O202" s="358"/>
      <c r="P202" s="274"/>
      <c r="Q202" s="358"/>
      <c r="R202" s="358"/>
      <c r="S202" s="358"/>
      <c r="T202" s="358"/>
      <c r="U202" s="358"/>
      <c r="V202" s="358"/>
      <c r="W202" s="358"/>
      <c r="X202" s="358"/>
      <c r="Y202" s="358"/>
      <c r="Z202" s="358"/>
      <c r="AA202" s="358"/>
      <c r="AB202" s="358"/>
      <c r="AC202" s="358"/>
      <c r="AD202" s="358"/>
      <c r="AE202" s="358"/>
      <c r="AF202" s="358"/>
      <c r="AG202" s="358"/>
      <c r="AH202" s="358"/>
      <c r="AI202" s="358"/>
      <c r="AJ202" s="358"/>
      <c r="AK202" s="358"/>
    </row>
    <row r="203" spans="1:37" ht="14.25" customHeight="1">
      <c r="A203" s="358"/>
      <c r="B203" s="358"/>
      <c r="C203" s="358"/>
      <c r="D203" s="358"/>
      <c r="E203" s="358"/>
      <c r="F203" s="358"/>
      <c r="G203" s="358"/>
      <c r="H203" s="358"/>
      <c r="I203" s="358"/>
      <c r="J203" s="358"/>
      <c r="K203" s="358"/>
      <c r="L203" s="358"/>
      <c r="M203" s="358"/>
      <c r="N203" s="358"/>
      <c r="O203" s="358"/>
      <c r="P203" s="274"/>
      <c r="Q203" s="358"/>
      <c r="R203" s="358"/>
      <c r="S203" s="358"/>
      <c r="T203" s="358"/>
      <c r="U203" s="358"/>
      <c r="V203" s="358"/>
      <c r="W203" s="358"/>
      <c r="X203" s="358"/>
      <c r="Y203" s="358"/>
      <c r="Z203" s="358"/>
      <c r="AA203" s="358"/>
      <c r="AB203" s="358"/>
      <c r="AC203" s="358"/>
      <c r="AD203" s="358"/>
      <c r="AE203" s="358"/>
      <c r="AF203" s="358"/>
      <c r="AG203" s="358"/>
      <c r="AH203" s="358"/>
      <c r="AI203" s="358"/>
      <c r="AJ203" s="358"/>
      <c r="AK203" s="358"/>
    </row>
    <row r="204" spans="1:37" ht="14.25" customHeight="1">
      <c r="A204" s="358"/>
      <c r="B204" s="358"/>
      <c r="C204" s="358"/>
      <c r="D204" s="358"/>
      <c r="E204" s="358"/>
      <c r="F204" s="358"/>
      <c r="G204" s="358"/>
      <c r="H204" s="358"/>
      <c r="I204" s="358"/>
      <c r="J204" s="358"/>
      <c r="K204" s="358"/>
      <c r="L204" s="358"/>
      <c r="M204" s="358"/>
      <c r="N204" s="358"/>
      <c r="O204" s="358"/>
      <c r="P204" s="274"/>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row>
    <row r="205" spans="1:37" ht="14.25" customHeight="1">
      <c r="A205" s="358"/>
      <c r="B205" s="358"/>
      <c r="C205" s="358"/>
      <c r="D205" s="358"/>
      <c r="E205" s="358"/>
      <c r="F205" s="358"/>
      <c r="G205" s="358"/>
      <c r="H205" s="358"/>
      <c r="I205" s="358"/>
      <c r="J205" s="358"/>
      <c r="K205" s="358"/>
      <c r="L205" s="358"/>
      <c r="M205" s="358"/>
      <c r="N205" s="358"/>
      <c r="O205" s="358"/>
      <c r="P205" s="274"/>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row>
    <row r="206" spans="1:37" ht="14.25" customHeight="1">
      <c r="A206" s="358"/>
      <c r="B206" s="358"/>
      <c r="C206" s="358"/>
      <c r="D206" s="358"/>
      <c r="E206" s="358"/>
      <c r="F206" s="358"/>
      <c r="G206" s="358"/>
      <c r="H206" s="358"/>
      <c r="I206" s="358"/>
      <c r="J206" s="358"/>
      <c r="K206" s="358"/>
      <c r="L206" s="358"/>
      <c r="M206" s="358"/>
      <c r="N206" s="358"/>
      <c r="O206" s="358"/>
      <c r="P206" s="274"/>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row>
    <row r="207" spans="1:37" ht="14.25" customHeight="1">
      <c r="A207" s="358"/>
      <c r="B207" s="358"/>
      <c r="C207" s="358"/>
      <c r="D207" s="358"/>
      <c r="E207" s="358"/>
      <c r="F207" s="358"/>
      <c r="G207" s="358"/>
      <c r="H207" s="358"/>
      <c r="I207" s="358"/>
      <c r="J207" s="358"/>
      <c r="K207" s="358"/>
      <c r="L207" s="358"/>
      <c r="M207" s="358"/>
      <c r="N207" s="358"/>
      <c r="O207" s="358"/>
      <c r="P207" s="274"/>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row>
    <row r="208" spans="1:37" ht="14.25" customHeight="1">
      <c r="A208" s="358"/>
      <c r="B208" s="358"/>
      <c r="C208" s="358"/>
      <c r="D208" s="358"/>
      <c r="E208" s="358"/>
      <c r="F208" s="358"/>
      <c r="G208" s="358"/>
      <c r="H208" s="358"/>
      <c r="I208" s="358"/>
      <c r="J208" s="358"/>
      <c r="K208" s="358"/>
      <c r="L208" s="358"/>
      <c r="M208" s="358"/>
      <c r="N208" s="358"/>
      <c r="O208" s="358"/>
      <c r="P208" s="274"/>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row>
    <row r="209" spans="1:37" ht="14.25" customHeight="1">
      <c r="A209" s="358"/>
      <c r="B209" s="358"/>
      <c r="C209" s="358"/>
      <c r="D209" s="358"/>
      <c r="E209" s="358"/>
      <c r="F209" s="358"/>
      <c r="G209" s="358"/>
      <c r="H209" s="358"/>
      <c r="I209" s="358"/>
      <c r="J209" s="358"/>
      <c r="K209" s="358"/>
      <c r="L209" s="358"/>
      <c r="M209" s="358"/>
      <c r="N209" s="358"/>
      <c r="O209" s="358"/>
      <c r="P209" s="274"/>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row>
    <row r="210" spans="1:37" ht="14.25" customHeight="1">
      <c r="A210" s="358"/>
      <c r="B210" s="358"/>
      <c r="C210" s="358"/>
      <c r="D210" s="358"/>
      <c r="E210" s="358"/>
      <c r="F210" s="358"/>
      <c r="G210" s="358"/>
      <c r="H210" s="358"/>
      <c r="I210" s="358"/>
      <c r="J210" s="358"/>
      <c r="K210" s="358"/>
      <c r="L210" s="358"/>
      <c r="M210" s="358"/>
      <c r="N210" s="358"/>
      <c r="O210" s="358"/>
      <c r="P210" s="274"/>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row>
    <row r="211" spans="1:37" ht="14.25" customHeight="1">
      <c r="A211" s="358"/>
      <c r="B211" s="358"/>
      <c r="C211" s="358"/>
      <c r="D211" s="358"/>
      <c r="E211" s="358"/>
      <c r="F211" s="358"/>
      <c r="G211" s="358"/>
      <c r="H211" s="358"/>
      <c r="I211" s="358"/>
      <c r="J211" s="358"/>
      <c r="K211" s="358"/>
      <c r="L211" s="358"/>
      <c r="M211" s="358"/>
      <c r="N211" s="358"/>
      <c r="O211" s="358"/>
      <c r="P211" s="274"/>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row>
    <row r="212" spans="1:37" ht="14.25" customHeight="1">
      <c r="A212" s="358"/>
      <c r="B212" s="358"/>
      <c r="C212" s="358"/>
      <c r="D212" s="358"/>
      <c r="E212" s="358"/>
      <c r="F212" s="358"/>
      <c r="G212" s="358"/>
      <c r="H212" s="358"/>
      <c r="I212" s="358"/>
      <c r="J212" s="358"/>
      <c r="K212" s="358"/>
      <c r="L212" s="358"/>
      <c r="M212" s="358"/>
      <c r="N212" s="358"/>
      <c r="O212" s="358"/>
      <c r="P212" s="274"/>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row>
    <row r="213" spans="1:37" ht="14.25" customHeight="1">
      <c r="A213" s="358"/>
      <c r="B213" s="358"/>
      <c r="C213" s="358"/>
      <c r="D213" s="358"/>
      <c r="E213" s="358"/>
      <c r="F213" s="358"/>
      <c r="G213" s="358"/>
      <c r="H213" s="358"/>
      <c r="I213" s="358"/>
      <c r="J213" s="358"/>
      <c r="K213" s="358"/>
      <c r="L213" s="358"/>
      <c r="M213" s="358"/>
      <c r="N213" s="358"/>
      <c r="O213" s="358"/>
      <c r="P213" s="274"/>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row>
    <row r="214" spans="1:37" ht="14.25" customHeight="1">
      <c r="A214" s="358"/>
      <c r="B214" s="358"/>
      <c r="C214" s="358"/>
      <c r="D214" s="358"/>
      <c r="E214" s="358"/>
      <c r="F214" s="358"/>
      <c r="G214" s="358"/>
      <c r="H214" s="358"/>
      <c r="I214" s="358"/>
      <c r="J214" s="358"/>
      <c r="K214" s="358"/>
      <c r="L214" s="358"/>
      <c r="M214" s="358"/>
      <c r="N214" s="358"/>
      <c r="O214" s="358"/>
      <c r="P214" s="274"/>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row>
    <row r="215" spans="1:37" ht="14.25" customHeight="1">
      <c r="A215" s="358"/>
      <c r="B215" s="358"/>
      <c r="C215" s="358"/>
      <c r="D215" s="358"/>
      <c r="E215" s="358"/>
      <c r="F215" s="358"/>
      <c r="G215" s="358"/>
      <c r="H215" s="358"/>
      <c r="I215" s="358"/>
      <c r="J215" s="358"/>
      <c r="K215" s="358"/>
      <c r="L215" s="358"/>
      <c r="M215" s="358"/>
      <c r="N215" s="358"/>
      <c r="O215" s="358"/>
      <c r="P215" s="274"/>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row>
    <row r="216" spans="1:37" ht="14.25" customHeight="1">
      <c r="A216" s="358"/>
      <c r="B216" s="358"/>
      <c r="C216" s="358"/>
      <c r="D216" s="358"/>
      <c r="E216" s="358"/>
      <c r="F216" s="358"/>
      <c r="G216" s="358"/>
      <c r="H216" s="358"/>
      <c r="I216" s="358"/>
      <c r="J216" s="358"/>
      <c r="K216" s="358"/>
      <c r="L216" s="358"/>
      <c r="M216" s="358"/>
      <c r="N216" s="358"/>
      <c r="O216" s="358"/>
      <c r="P216" s="274"/>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row>
    <row r="217" spans="1:37" ht="14.25" customHeight="1">
      <c r="A217" s="358"/>
      <c r="B217" s="358"/>
      <c r="C217" s="358"/>
      <c r="D217" s="358"/>
      <c r="E217" s="358"/>
      <c r="F217" s="358"/>
      <c r="G217" s="358"/>
      <c r="H217" s="358"/>
      <c r="I217" s="358"/>
      <c r="J217" s="358"/>
      <c r="K217" s="358"/>
      <c r="L217" s="358"/>
      <c r="M217" s="358"/>
      <c r="N217" s="358"/>
      <c r="O217" s="358"/>
      <c r="P217" s="274"/>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row>
    <row r="218" spans="1:37" ht="14.25" customHeight="1">
      <c r="A218" s="358"/>
      <c r="B218" s="358"/>
      <c r="C218" s="358"/>
      <c r="D218" s="358"/>
      <c r="E218" s="358"/>
      <c r="F218" s="358"/>
      <c r="G218" s="358"/>
      <c r="H218" s="358"/>
      <c r="I218" s="358"/>
      <c r="J218" s="358"/>
      <c r="K218" s="358"/>
      <c r="L218" s="358"/>
      <c r="M218" s="358"/>
      <c r="N218" s="358"/>
      <c r="O218" s="358"/>
      <c r="P218" s="274"/>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row>
    <row r="219" spans="1:37" ht="14.25" customHeight="1">
      <c r="A219" s="358"/>
      <c r="B219" s="358"/>
      <c r="C219" s="358"/>
      <c r="D219" s="358"/>
      <c r="E219" s="358"/>
      <c r="F219" s="358"/>
      <c r="G219" s="358"/>
      <c r="H219" s="358"/>
      <c r="I219" s="358"/>
      <c r="J219" s="358"/>
      <c r="K219" s="358"/>
      <c r="L219" s="358"/>
      <c r="M219" s="358"/>
      <c r="N219" s="358"/>
      <c r="O219" s="358"/>
      <c r="P219" s="274"/>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row>
    <row r="220" spans="1:37" ht="14.25" customHeight="1">
      <c r="A220" s="358"/>
      <c r="B220" s="358"/>
      <c r="C220" s="358"/>
      <c r="D220" s="358"/>
      <c r="E220" s="358"/>
      <c r="F220" s="358"/>
      <c r="G220" s="358"/>
      <c r="H220" s="358"/>
      <c r="I220" s="358"/>
      <c r="J220" s="358"/>
      <c r="K220" s="358"/>
      <c r="L220" s="358"/>
      <c r="M220" s="358"/>
      <c r="N220" s="358"/>
      <c r="O220" s="358"/>
      <c r="P220" s="274"/>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row>
    <row r="221" spans="1:37" ht="14.25" customHeight="1">
      <c r="A221" s="358"/>
      <c r="B221" s="358"/>
      <c r="C221" s="358"/>
      <c r="D221" s="358"/>
      <c r="E221" s="358"/>
      <c r="F221" s="358"/>
      <c r="G221" s="358"/>
      <c r="H221" s="358"/>
      <c r="I221" s="358"/>
      <c r="J221" s="358"/>
      <c r="K221" s="358"/>
      <c r="L221" s="358"/>
      <c r="M221" s="358"/>
      <c r="N221" s="358"/>
      <c r="O221" s="358"/>
      <c r="P221" s="274"/>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row>
    <row r="222" spans="1:37" ht="14.25" customHeight="1">
      <c r="A222" s="358"/>
      <c r="B222" s="358"/>
      <c r="C222" s="358"/>
      <c r="D222" s="358"/>
      <c r="E222" s="358"/>
      <c r="F222" s="358"/>
      <c r="G222" s="358"/>
      <c r="H222" s="358"/>
      <c r="I222" s="358"/>
      <c r="J222" s="358"/>
      <c r="K222" s="358"/>
      <c r="L222" s="358"/>
      <c r="M222" s="358"/>
      <c r="N222" s="358"/>
      <c r="O222" s="358"/>
      <c r="P222" s="274"/>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row>
    <row r="223" spans="1:37" ht="14.25" customHeight="1">
      <c r="A223" s="358"/>
      <c r="B223" s="358"/>
      <c r="C223" s="358"/>
      <c r="D223" s="358"/>
      <c r="E223" s="358"/>
      <c r="F223" s="358"/>
      <c r="G223" s="358"/>
      <c r="H223" s="358"/>
      <c r="I223" s="358"/>
      <c r="J223" s="358"/>
      <c r="K223" s="358"/>
      <c r="L223" s="358"/>
      <c r="M223" s="358"/>
      <c r="N223" s="358"/>
      <c r="O223" s="358"/>
      <c r="P223" s="274"/>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row>
    <row r="224" spans="1:37" ht="14.25" customHeight="1">
      <c r="A224" s="358"/>
      <c r="B224" s="358"/>
      <c r="C224" s="358"/>
      <c r="D224" s="358"/>
      <c r="E224" s="358"/>
      <c r="F224" s="358"/>
      <c r="G224" s="358"/>
      <c r="H224" s="358"/>
      <c r="I224" s="358"/>
      <c r="J224" s="358"/>
      <c r="K224" s="358"/>
      <c r="L224" s="358"/>
      <c r="M224" s="358"/>
      <c r="N224" s="358"/>
      <c r="O224" s="358"/>
      <c r="P224" s="274"/>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row>
    <row r="225" spans="1:37" ht="14.25" customHeight="1">
      <c r="A225" s="358"/>
      <c r="B225" s="358"/>
      <c r="C225" s="358"/>
      <c r="D225" s="358"/>
      <c r="E225" s="358"/>
      <c r="F225" s="358"/>
      <c r="G225" s="358"/>
      <c r="H225" s="358"/>
      <c r="I225" s="358"/>
      <c r="J225" s="358"/>
      <c r="K225" s="358"/>
      <c r="L225" s="358"/>
      <c r="M225" s="358"/>
      <c r="N225" s="358"/>
      <c r="O225" s="358"/>
      <c r="P225" s="274"/>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row>
    <row r="226" spans="1:37" ht="14.25" customHeight="1">
      <c r="A226" s="358"/>
      <c r="B226" s="358"/>
      <c r="C226" s="358"/>
      <c r="D226" s="358"/>
      <c r="E226" s="358"/>
      <c r="F226" s="358"/>
      <c r="G226" s="358"/>
      <c r="H226" s="358"/>
      <c r="I226" s="358"/>
      <c r="J226" s="358"/>
      <c r="K226" s="358"/>
      <c r="L226" s="358"/>
      <c r="M226" s="358"/>
      <c r="N226" s="358"/>
      <c r="O226" s="358"/>
      <c r="P226" s="274"/>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row>
    <row r="227" spans="1:37" ht="14.25" customHeight="1">
      <c r="A227" s="358"/>
      <c r="B227" s="358"/>
      <c r="C227" s="358"/>
      <c r="D227" s="358"/>
      <c r="E227" s="358"/>
      <c r="F227" s="358"/>
      <c r="G227" s="358"/>
      <c r="H227" s="358"/>
      <c r="I227" s="358"/>
      <c r="J227" s="358"/>
      <c r="K227" s="358"/>
      <c r="L227" s="358"/>
      <c r="M227" s="358"/>
      <c r="N227" s="358"/>
      <c r="O227" s="358"/>
      <c r="P227" s="274"/>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row>
    <row r="228" spans="1:37" ht="14.25" customHeight="1">
      <c r="A228" s="358"/>
      <c r="B228" s="358"/>
      <c r="C228" s="358"/>
      <c r="D228" s="358"/>
      <c r="E228" s="358"/>
      <c r="F228" s="358"/>
      <c r="G228" s="358"/>
      <c r="H228" s="358"/>
      <c r="I228" s="358"/>
      <c r="J228" s="358"/>
      <c r="K228" s="358"/>
      <c r="L228" s="358"/>
      <c r="M228" s="358"/>
      <c r="N228" s="358"/>
      <c r="O228" s="358"/>
      <c r="P228" s="274"/>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row>
    <row r="229" spans="1:37" ht="14.25" customHeight="1">
      <c r="A229" s="358"/>
      <c r="B229" s="358"/>
      <c r="C229" s="358"/>
      <c r="D229" s="358"/>
      <c r="E229" s="358"/>
      <c r="F229" s="358"/>
      <c r="G229" s="358"/>
      <c r="H229" s="358"/>
      <c r="I229" s="358"/>
      <c r="J229" s="358"/>
      <c r="K229" s="358"/>
      <c r="L229" s="358"/>
      <c r="M229" s="358"/>
      <c r="N229" s="358"/>
      <c r="O229" s="358"/>
      <c r="P229" s="274"/>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row>
    <row r="230" spans="1:37" ht="14.25" customHeight="1">
      <c r="A230" s="358"/>
      <c r="B230" s="358"/>
      <c r="C230" s="358"/>
      <c r="D230" s="358"/>
      <c r="E230" s="358"/>
      <c r="F230" s="358"/>
      <c r="G230" s="358"/>
      <c r="H230" s="358"/>
      <c r="I230" s="358"/>
      <c r="J230" s="358"/>
      <c r="K230" s="358"/>
      <c r="L230" s="358"/>
      <c r="M230" s="358"/>
      <c r="N230" s="358"/>
      <c r="O230" s="358"/>
      <c r="P230" s="274"/>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row>
    <row r="231" spans="1:37" ht="14.25" customHeight="1">
      <c r="A231" s="358"/>
      <c r="B231" s="358"/>
      <c r="C231" s="358"/>
      <c r="D231" s="358"/>
      <c r="E231" s="358"/>
      <c r="F231" s="358"/>
      <c r="G231" s="358"/>
      <c r="H231" s="358"/>
      <c r="I231" s="358"/>
      <c r="J231" s="358"/>
      <c r="K231" s="358"/>
      <c r="L231" s="358"/>
      <c r="M231" s="358"/>
      <c r="N231" s="358"/>
      <c r="O231" s="358"/>
      <c r="P231" s="274"/>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row>
    <row r="232" spans="1:37" ht="14.25" customHeight="1">
      <c r="A232" s="358"/>
      <c r="B232" s="358"/>
      <c r="C232" s="358"/>
      <c r="D232" s="358"/>
      <c r="E232" s="358"/>
      <c r="F232" s="358"/>
      <c r="G232" s="358"/>
      <c r="H232" s="358"/>
      <c r="I232" s="358"/>
      <c r="J232" s="358"/>
      <c r="K232" s="358"/>
      <c r="L232" s="358"/>
      <c r="M232" s="358"/>
      <c r="N232" s="358"/>
      <c r="O232" s="358"/>
      <c r="P232" s="274"/>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row>
    <row r="233" spans="1:37" ht="14.25" customHeight="1">
      <c r="A233" s="358"/>
      <c r="B233" s="358"/>
      <c r="C233" s="358"/>
      <c r="D233" s="358"/>
      <c r="E233" s="358"/>
      <c r="F233" s="358"/>
      <c r="G233" s="358"/>
      <c r="H233" s="358"/>
      <c r="I233" s="358"/>
      <c r="J233" s="358"/>
      <c r="K233" s="358"/>
      <c r="L233" s="358"/>
      <c r="M233" s="358"/>
      <c r="N233" s="358"/>
      <c r="O233" s="358"/>
      <c r="P233" s="274"/>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row>
    <row r="234" spans="1:37" ht="14.25" customHeight="1">
      <c r="A234" s="358"/>
      <c r="B234" s="358"/>
      <c r="C234" s="358"/>
      <c r="D234" s="358"/>
      <c r="E234" s="358"/>
      <c r="F234" s="358"/>
      <c r="G234" s="358"/>
      <c r="H234" s="358"/>
      <c r="I234" s="358"/>
      <c r="J234" s="358"/>
      <c r="K234" s="358"/>
      <c r="L234" s="358"/>
      <c r="M234" s="358"/>
      <c r="N234" s="358"/>
      <c r="O234" s="358"/>
      <c r="P234" s="274"/>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row>
    <row r="235" spans="1:37" ht="14.25" customHeight="1">
      <c r="A235" s="358"/>
      <c r="B235" s="358"/>
      <c r="C235" s="358"/>
      <c r="D235" s="358"/>
      <c r="E235" s="358"/>
      <c r="F235" s="358"/>
      <c r="G235" s="358"/>
      <c r="H235" s="358"/>
      <c r="I235" s="358"/>
      <c r="J235" s="358"/>
      <c r="K235" s="358"/>
      <c r="L235" s="358"/>
      <c r="M235" s="358"/>
      <c r="N235" s="358"/>
      <c r="O235" s="358"/>
      <c r="P235" s="274"/>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row>
    <row r="236" spans="1:37" ht="14.25" customHeight="1">
      <c r="A236" s="358"/>
      <c r="B236" s="358"/>
      <c r="C236" s="358"/>
      <c r="D236" s="358"/>
      <c r="E236" s="358"/>
      <c r="F236" s="358"/>
      <c r="G236" s="358"/>
      <c r="H236" s="358"/>
      <c r="I236" s="358"/>
      <c r="J236" s="358"/>
      <c r="K236" s="358"/>
      <c r="L236" s="358"/>
      <c r="M236" s="358"/>
      <c r="N236" s="358"/>
      <c r="O236" s="358"/>
      <c r="P236" s="274"/>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row>
    <row r="237" spans="1:37" ht="14.25" customHeight="1">
      <c r="A237" s="358"/>
      <c r="B237" s="358"/>
      <c r="C237" s="358"/>
      <c r="D237" s="358"/>
      <c r="E237" s="358"/>
      <c r="F237" s="358"/>
      <c r="G237" s="358"/>
      <c r="H237" s="358"/>
      <c r="I237" s="358"/>
      <c r="J237" s="358"/>
      <c r="K237" s="358"/>
      <c r="L237" s="358"/>
      <c r="M237" s="358"/>
      <c r="N237" s="358"/>
      <c r="O237" s="358"/>
      <c r="P237" s="274"/>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row>
    <row r="238" spans="1:37" ht="14.25" customHeight="1">
      <c r="A238" s="358"/>
      <c r="B238" s="358"/>
      <c r="C238" s="358"/>
      <c r="D238" s="358"/>
      <c r="E238" s="358"/>
      <c r="F238" s="358"/>
      <c r="G238" s="358"/>
      <c r="H238" s="358"/>
      <c r="I238" s="358"/>
      <c r="J238" s="358"/>
      <c r="K238" s="358"/>
      <c r="L238" s="358"/>
      <c r="M238" s="358"/>
      <c r="N238" s="358"/>
      <c r="O238" s="358"/>
      <c r="P238" s="274"/>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row>
    <row r="239" spans="1:37" ht="14.25" customHeight="1">
      <c r="A239" s="358"/>
      <c r="B239" s="358"/>
      <c r="C239" s="358"/>
      <c r="D239" s="358"/>
      <c r="E239" s="358"/>
      <c r="F239" s="358"/>
      <c r="G239" s="358"/>
      <c r="H239" s="358"/>
      <c r="I239" s="358"/>
      <c r="J239" s="358"/>
      <c r="K239" s="358"/>
      <c r="L239" s="358"/>
      <c r="M239" s="358"/>
      <c r="N239" s="358"/>
      <c r="O239" s="358"/>
      <c r="P239" s="274"/>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row>
    <row r="240" spans="1:37" ht="14.25" customHeight="1">
      <c r="A240" s="358"/>
      <c r="B240" s="358"/>
      <c r="C240" s="358"/>
      <c r="D240" s="358"/>
      <c r="E240" s="358"/>
      <c r="F240" s="358"/>
      <c r="G240" s="358"/>
      <c r="H240" s="358"/>
      <c r="I240" s="358"/>
      <c r="J240" s="358"/>
      <c r="K240" s="358"/>
      <c r="L240" s="358"/>
      <c r="M240" s="358"/>
      <c r="N240" s="358"/>
      <c r="O240" s="358"/>
      <c r="P240" s="274"/>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row>
    <row r="241" spans="1:37" ht="14.25" customHeight="1">
      <c r="A241" s="358"/>
      <c r="B241" s="358"/>
      <c r="C241" s="358"/>
      <c r="D241" s="358"/>
      <c r="E241" s="358"/>
      <c r="F241" s="358"/>
      <c r="G241" s="358"/>
      <c r="H241" s="358"/>
      <c r="I241" s="358"/>
      <c r="J241" s="358"/>
      <c r="K241" s="358"/>
      <c r="L241" s="358"/>
      <c r="M241" s="358"/>
      <c r="N241" s="358"/>
      <c r="O241" s="358"/>
      <c r="P241" s="274"/>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row>
    <row r="242" spans="1:37" ht="14.25" customHeight="1">
      <c r="A242" s="358"/>
      <c r="B242" s="358"/>
      <c r="C242" s="358"/>
      <c r="D242" s="358"/>
      <c r="E242" s="358"/>
      <c r="F242" s="358"/>
      <c r="G242" s="358"/>
      <c r="H242" s="358"/>
      <c r="I242" s="358"/>
      <c r="J242" s="358"/>
      <c r="K242" s="358"/>
      <c r="L242" s="358"/>
      <c r="M242" s="358"/>
      <c r="N242" s="358"/>
      <c r="O242" s="358"/>
      <c r="P242" s="274"/>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row>
    <row r="243" spans="1:37" ht="14.25" customHeight="1">
      <c r="A243" s="358"/>
      <c r="B243" s="358"/>
      <c r="C243" s="358"/>
      <c r="D243" s="358"/>
      <c r="E243" s="358"/>
      <c r="F243" s="358"/>
      <c r="G243" s="358"/>
      <c r="H243" s="358"/>
      <c r="I243" s="358"/>
      <c r="J243" s="358"/>
      <c r="K243" s="358"/>
      <c r="L243" s="358"/>
      <c r="M243" s="358"/>
      <c r="N243" s="358"/>
      <c r="O243" s="358"/>
      <c r="P243" s="274"/>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row>
    <row r="244" spans="1:37" ht="14.25" customHeight="1">
      <c r="A244" s="358"/>
      <c r="B244" s="358"/>
      <c r="C244" s="358"/>
      <c r="D244" s="358"/>
      <c r="E244" s="358"/>
      <c r="F244" s="358"/>
      <c r="G244" s="358"/>
      <c r="H244" s="358"/>
      <c r="I244" s="358"/>
      <c r="J244" s="358"/>
      <c r="K244" s="358"/>
      <c r="L244" s="358"/>
      <c r="M244" s="358"/>
      <c r="N244" s="358"/>
      <c r="O244" s="358"/>
      <c r="P244" s="274"/>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row>
    <row r="245" spans="1:37" ht="14.25" customHeight="1">
      <c r="A245" s="358"/>
      <c r="B245" s="358"/>
      <c r="C245" s="358"/>
      <c r="D245" s="358"/>
      <c r="E245" s="358"/>
      <c r="F245" s="358"/>
      <c r="G245" s="358"/>
      <c r="H245" s="358"/>
      <c r="I245" s="358"/>
      <c r="J245" s="358"/>
      <c r="K245" s="358"/>
      <c r="L245" s="358"/>
      <c r="M245" s="358"/>
      <c r="N245" s="358"/>
      <c r="O245" s="358"/>
      <c r="P245" s="274"/>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row>
    <row r="246" spans="1:37" ht="14.25" customHeight="1">
      <c r="A246" s="358"/>
      <c r="B246" s="358"/>
      <c r="C246" s="358"/>
      <c r="D246" s="358"/>
      <c r="E246" s="358"/>
      <c r="F246" s="358"/>
      <c r="G246" s="358"/>
      <c r="H246" s="358"/>
      <c r="I246" s="358"/>
      <c r="J246" s="358"/>
      <c r="K246" s="358"/>
      <c r="L246" s="358"/>
      <c r="M246" s="358"/>
      <c r="N246" s="358"/>
      <c r="O246" s="358"/>
      <c r="P246" s="274"/>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row>
    <row r="247" spans="1:37" ht="14.25" customHeight="1">
      <c r="A247" s="358"/>
      <c r="B247" s="358"/>
      <c r="C247" s="358"/>
      <c r="D247" s="358"/>
      <c r="E247" s="358"/>
      <c r="F247" s="358"/>
      <c r="G247" s="358"/>
      <c r="H247" s="358"/>
      <c r="I247" s="358"/>
      <c r="J247" s="358"/>
      <c r="K247" s="358"/>
      <c r="L247" s="358"/>
      <c r="M247" s="358"/>
      <c r="N247" s="358"/>
      <c r="O247" s="358"/>
      <c r="P247" s="274"/>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row>
    <row r="248" spans="1:37" ht="14.25" customHeight="1">
      <c r="A248" s="358"/>
      <c r="B248" s="358"/>
      <c r="C248" s="358"/>
      <c r="D248" s="358"/>
      <c r="E248" s="358"/>
      <c r="F248" s="358"/>
      <c r="G248" s="358"/>
      <c r="H248" s="358"/>
      <c r="I248" s="358"/>
      <c r="J248" s="358"/>
      <c r="K248" s="358"/>
      <c r="L248" s="358"/>
      <c r="M248" s="358"/>
      <c r="N248" s="358"/>
      <c r="O248" s="358"/>
      <c r="P248" s="274"/>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row>
    <row r="249" spans="1:37" ht="14.25" customHeight="1">
      <c r="A249" s="358"/>
      <c r="B249" s="358"/>
      <c r="C249" s="358"/>
      <c r="D249" s="358"/>
      <c r="E249" s="358"/>
      <c r="F249" s="358"/>
      <c r="G249" s="358"/>
      <c r="H249" s="358"/>
      <c r="I249" s="358"/>
      <c r="J249" s="358"/>
      <c r="K249" s="358"/>
      <c r="L249" s="358"/>
      <c r="M249" s="358"/>
      <c r="N249" s="358"/>
      <c r="O249" s="358"/>
      <c r="P249" s="274"/>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row>
    <row r="250" spans="1:37" ht="14.25" customHeight="1">
      <c r="A250" s="358"/>
      <c r="B250" s="358"/>
      <c r="C250" s="358"/>
      <c r="D250" s="358"/>
      <c r="E250" s="358"/>
      <c r="F250" s="358"/>
      <c r="G250" s="358"/>
      <c r="H250" s="358"/>
      <c r="I250" s="358"/>
      <c r="J250" s="358"/>
      <c r="K250" s="358"/>
      <c r="L250" s="358"/>
      <c r="M250" s="358"/>
      <c r="N250" s="358"/>
      <c r="O250" s="358"/>
      <c r="P250" s="274"/>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row>
    <row r="251" spans="1:37" ht="14.25" customHeight="1">
      <c r="A251" s="358"/>
      <c r="B251" s="358"/>
      <c r="C251" s="358"/>
      <c r="D251" s="358"/>
      <c r="E251" s="358"/>
      <c r="F251" s="358"/>
      <c r="G251" s="358"/>
      <c r="H251" s="358"/>
      <c r="I251" s="358"/>
      <c r="J251" s="358"/>
      <c r="K251" s="358"/>
      <c r="L251" s="358"/>
      <c r="M251" s="358"/>
      <c r="N251" s="358"/>
      <c r="O251" s="358"/>
      <c r="P251" s="274"/>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row>
    <row r="252" spans="1:37" ht="14.25" customHeight="1">
      <c r="A252" s="358"/>
      <c r="B252" s="358"/>
      <c r="C252" s="358"/>
      <c r="D252" s="358"/>
      <c r="E252" s="358"/>
      <c r="F252" s="358"/>
      <c r="G252" s="358"/>
      <c r="H252" s="358"/>
      <c r="I252" s="358"/>
      <c r="J252" s="358"/>
      <c r="K252" s="358"/>
      <c r="L252" s="358"/>
      <c r="M252" s="358"/>
      <c r="N252" s="358"/>
      <c r="O252" s="358"/>
      <c r="P252" s="274"/>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row>
    <row r="253" spans="1:37" ht="14.25" customHeight="1">
      <c r="A253" s="358"/>
      <c r="B253" s="358"/>
      <c r="C253" s="358"/>
      <c r="D253" s="358"/>
      <c r="E253" s="358"/>
      <c r="F253" s="358"/>
      <c r="G253" s="358"/>
      <c r="H253" s="358"/>
      <c r="I253" s="358"/>
      <c r="J253" s="358"/>
      <c r="K253" s="358"/>
      <c r="L253" s="358"/>
      <c r="M253" s="358"/>
      <c r="N253" s="358"/>
      <c r="O253" s="358"/>
      <c r="P253" s="274"/>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row>
    <row r="254" spans="1:37" ht="14.25" customHeight="1">
      <c r="A254" s="358"/>
      <c r="B254" s="358"/>
      <c r="C254" s="358"/>
      <c r="D254" s="358"/>
      <c r="E254" s="358"/>
      <c r="F254" s="358"/>
      <c r="G254" s="358"/>
      <c r="H254" s="358"/>
      <c r="I254" s="358"/>
      <c r="J254" s="358"/>
      <c r="K254" s="358"/>
      <c r="L254" s="358"/>
      <c r="M254" s="358"/>
      <c r="N254" s="358"/>
      <c r="O254" s="358"/>
      <c r="P254" s="274"/>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row>
    <row r="255" spans="1:37" ht="14.25" customHeight="1">
      <c r="A255" s="358"/>
      <c r="B255" s="358"/>
      <c r="C255" s="358"/>
      <c r="D255" s="358"/>
      <c r="E255" s="358"/>
      <c r="F255" s="358"/>
      <c r="G255" s="358"/>
      <c r="H255" s="358"/>
      <c r="I255" s="358"/>
      <c r="J255" s="358"/>
      <c r="K255" s="358"/>
      <c r="L255" s="358"/>
      <c r="M255" s="358"/>
      <c r="N255" s="358"/>
      <c r="O255" s="358"/>
      <c r="P255" s="274"/>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row>
    <row r="256" spans="1:37" ht="14.25" customHeight="1">
      <c r="A256" s="358"/>
      <c r="B256" s="358"/>
      <c r="C256" s="358"/>
      <c r="D256" s="358"/>
      <c r="E256" s="358"/>
      <c r="F256" s="358"/>
      <c r="G256" s="358"/>
      <c r="H256" s="358"/>
      <c r="I256" s="358"/>
      <c r="J256" s="358"/>
      <c r="K256" s="358"/>
      <c r="L256" s="358"/>
      <c r="M256" s="358"/>
      <c r="N256" s="358"/>
      <c r="O256" s="358"/>
      <c r="P256" s="274"/>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row>
    <row r="257" spans="1:37" ht="14.25" customHeight="1">
      <c r="A257" s="358"/>
      <c r="B257" s="358"/>
      <c r="C257" s="358"/>
      <c r="D257" s="358"/>
      <c r="E257" s="358"/>
      <c r="F257" s="358"/>
      <c r="G257" s="358"/>
      <c r="H257" s="358"/>
      <c r="I257" s="358"/>
      <c r="J257" s="358"/>
      <c r="K257" s="358"/>
      <c r="L257" s="358"/>
      <c r="M257" s="358"/>
      <c r="N257" s="358"/>
      <c r="O257" s="358"/>
      <c r="P257" s="274"/>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row>
    <row r="258" spans="1:37" ht="14.25" customHeight="1">
      <c r="A258" s="358"/>
      <c r="B258" s="358"/>
      <c r="C258" s="358"/>
      <c r="D258" s="358"/>
      <c r="E258" s="358"/>
      <c r="F258" s="358"/>
      <c r="G258" s="358"/>
      <c r="H258" s="358"/>
      <c r="I258" s="358"/>
      <c r="J258" s="358"/>
      <c r="K258" s="358"/>
      <c r="L258" s="358"/>
      <c r="M258" s="358"/>
      <c r="N258" s="358"/>
      <c r="O258" s="358"/>
      <c r="P258" s="274"/>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row>
    <row r="259" spans="1:37" ht="14.25" customHeight="1">
      <c r="A259" s="358"/>
      <c r="B259" s="358"/>
      <c r="C259" s="358"/>
      <c r="D259" s="358"/>
      <c r="E259" s="358"/>
      <c r="F259" s="358"/>
      <c r="G259" s="358"/>
      <c r="H259" s="358"/>
      <c r="I259" s="358"/>
      <c r="J259" s="358"/>
      <c r="K259" s="358"/>
      <c r="L259" s="358"/>
      <c r="M259" s="358"/>
      <c r="N259" s="358"/>
      <c r="O259" s="358"/>
      <c r="P259" s="274"/>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row>
    <row r="260" spans="1:37" ht="14.25" customHeight="1">
      <c r="A260" s="358"/>
      <c r="B260" s="358"/>
      <c r="C260" s="358"/>
      <c r="D260" s="358"/>
      <c r="E260" s="358"/>
      <c r="F260" s="358"/>
      <c r="G260" s="358"/>
      <c r="H260" s="358"/>
      <c r="I260" s="358"/>
      <c r="J260" s="358"/>
      <c r="K260" s="358"/>
      <c r="L260" s="358"/>
      <c r="M260" s="358"/>
      <c r="N260" s="358"/>
      <c r="O260" s="358"/>
      <c r="P260" s="274"/>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row>
    <row r="261" spans="1:37" ht="14.25" customHeight="1">
      <c r="A261" s="358"/>
      <c r="B261" s="358"/>
      <c r="C261" s="358"/>
      <c r="D261" s="358"/>
      <c r="E261" s="358"/>
      <c r="F261" s="358"/>
      <c r="G261" s="358"/>
      <c r="H261" s="358"/>
      <c r="I261" s="358"/>
      <c r="J261" s="358"/>
      <c r="K261" s="358"/>
      <c r="L261" s="358"/>
      <c r="M261" s="358"/>
      <c r="N261" s="358"/>
      <c r="O261" s="358"/>
      <c r="P261" s="274"/>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row>
    <row r="262" spans="1:37" ht="14.25" customHeight="1">
      <c r="A262" s="358"/>
      <c r="B262" s="358"/>
      <c r="C262" s="358"/>
      <c r="D262" s="358"/>
      <c r="E262" s="358"/>
      <c r="F262" s="358"/>
      <c r="G262" s="358"/>
      <c r="H262" s="358"/>
      <c r="I262" s="358"/>
      <c r="J262" s="358"/>
      <c r="K262" s="358"/>
      <c r="L262" s="358"/>
      <c r="M262" s="358"/>
      <c r="N262" s="358"/>
      <c r="O262" s="358"/>
      <c r="P262" s="274"/>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row>
    <row r="263" spans="1:37" ht="14.25" customHeight="1">
      <c r="A263" s="358"/>
      <c r="B263" s="358"/>
      <c r="C263" s="358"/>
      <c r="D263" s="358"/>
      <c r="E263" s="358"/>
      <c r="F263" s="358"/>
      <c r="G263" s="358"/>
      <c r="H263" s="358"/>
      <c r="I263" s="358"/>
      <c r="J263" s="358"/>
      <c r="K263" s="358"/>
      <c r="L263" s="358"/>
      <c r="M263" s="358"/>
      <c r="N263" s="358"/>
      <c r="O263" s="358"/>
      <c r="P263" s="274"/>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row>
    <row r="264" spans="1:37" ht="14.25" customHeight="1">
      <c r="A264" s="358"/>
      <c r="B264" s="358"/>
      <c r="C264" s="358"/>
      <c r="D264" s="358"/>
      <c r="E264" s="358"/>
      <c r="F264" s="358"/>
      <c r="G264" s="358"/>
      <c r="H264" s="358"/>
      <c r="I264" s="358"/>
      <c r="J264" s="358"/>
      <c r="K264" s="358"/>
      <c r="L264" s="358"/>
      <c r="M264" s="358"/>
      <c r="N264" s="358"/>
      <c r="O264" s="358"/>
      <c r="P264" s="274"/>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row>
    <row r="265" spans="1:37" ht="14.25" customHeight="1">
      <c r="A265" s="358"/>
      <c r="B265" s="358"/>
      <c r="C265" s="358"/>
      <c r="D265" s="358"/>
      <c r="E265" s="358"/>
      <c r="F265" s="358"/>
      <c r="G265" s="358"/>
      <c r="H265" s="358"/>
      <c r="I265" s="358"/>
      <c r="J265" s="358"/>
      <c r="K265" s="358"/>
      <c r="L265" s="358"/>
      <c r="M265" s="358"/>
      <c r="N265" s="358"/>
      <c r="O265" s="358"/>
      <c r="P265" s="274"/>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row>
    <row r="266" spans="1:37" ht="14.25" customHeight="1">
      <c r="A266" s="358"/>
      <c r="B266" s="358"/>
      <c r="C266" s="358"/>
      <c r="D266" s="358"/>
      <c r="E266" s="358"/>
      <c r="F266" s="358"/>
      <c r="G266" s="358"/>
      <c r="H266" s="358"/>
      <c r="I266" s="358"/>
      <c r="J266" s="358"/>
      <c r="K266" s="358"/>
      <c r="L266" s="358"/>
      <c r="M266" s="358"/>
      <c r="N266" s="358"/>
      <c r="O266" s="358"/>
      <c r="P266" s="274"/>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row>
    <row r="267" spans="1:37" ht="14.25" customHeight="1">
      <c r="A267" s="358"/>
      <c r="B267" s="358"/>
      <c r="C267" s="358"/>
      <c r="D267" s="358"/>
      <c r="E267" s="358"/>
      <c r="F267" s="358"/>
      <c r="G267" s="358"/>
      <c r="H267" s="358"/>
      <c r="I267" s="358"/>
      <c r="J267" s="358"/>
      <c r="K267" s="358"/>
      <c r="L267" s="358"/>
      <c r="M267" s="358"/>
      <c r="N267" s="358"/>
      <c r="O267" s="358"/>
      <c r="P267" s="274"/>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row>
    <row r="268" spans="1:37" ht="14.25" customHeight="1">
      <c r="A268" s="358"/>
      <c r="B268" s="358"/>
      <c r="C268" s="358"/>
      <c r="D268" s="358"/>
      <c r="E268" s="358"/>
      <c r="F268" s="358"/>
      <c r="G268" s="358"/>
      <c r="H268" s="358"/>
      <c r="I268" s="358"/>
      <c r="J268" s="358"/>
      <c r="K268" s="358"/>
      <c r="L268" s="358"/>
      <c r="M268" s="358"/>
      <c r="N268" s="358"/>
      <c r="O268" s="358"/>
      <c r="P268" s="274"/>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row>
    <row r="269" spans="1:37" ht="14.25" customHeight="1">
      <c r="A269" s="358"/>
      <c r="B269" s="358"/>
      <c r="C269" s="358"/>
      <c r="D269" s="358"/>
      <c r="E269" s="358"/>
      <c r="F269" s="358"/>
      <c r="G269" s="358"/>
      <c r="H269" s="358"/>
      <c r="I269" s="358"/>
      <c r="J269" s="358"/>
      <c r="K269" s="358"/>
      <c r="L269" s="358"/>
      <c r="M269" s="358"/>
      <c r="N269" s="358"/>
      <c r="O269" s="358"/>
      <c r="P269" s="274"/>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row>
    <row r="270" spans="1:37" ht="14.25" customHeight="1">
      <c r="A270" s="358"/>
      <c r="B270" s="358"/>
      <c r="C270" s="358"/>
      <c r="D270" s="358"/>
      <c r="E270" s="358"/>
      <c r="F270" s="358"/>
      <c r="G270" s="358"/>
      <c r="H270" s="358"/>
      <c r="I270" s="358"/>
      <c r="J270" s="358"/>
      <c r="K270" s="358"/>
      <c r="L270" s="358"/>
      <c r="M270" s="358"/>
      <c r="N270" s="358"/>
      <c r="O270" s="358"/>
      <c r="P270" s="274"/>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row>
    <row r="271" spans="1:37" ht="14.25" customHeight="1">
      <c r="A271" s="358"/>
      <c r="B271" s="358"/>
      <c r="C271" s="358"/>
      <c r="D271" s="358"/>
      <c r="E271" s="358"/>
      <c r="F271" s="358"/>
      <c r="G271" s="358"/>
      <c r="H271" s="358"/>
      <c r="I271" s="358"/>
      <c r="J271" s="358"/>
      <c r="K271" s="358"/>
      <c r="L271" s="358"/>
      <c r="M271" s="358"/>
      <c r="N271" s="358"/>
      <c r="O271" s="358"/>
      <c r="P271" s="274"/>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row>
    <row r="272" spans="1:37" ht="14.25" customHeight="1">
      <c r="A272" s="358"/>
      <c r="B272" s="358"/>
      <c r="C272" s="358"/>
      <c r="D272" s="358"/>
      <c r="E272" s="358"/>
      <c r="F272" s="358"/>
      <c r="G272" s="358"/>
      <c r="H272" s="358"/>
      <c r="I272" s="358"/>
      <c r="J272" s="358"/>
      <c r="K272" s="358"/>
      <c r="L272" s="358"/>
      <c r="M272" s="358"/>
      <c r="N272" s="358"/>
      <c r="O272" s="358"/>
      <c r="P272" s="274"/>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row>
    <row r="273" spans="1:37" ht="14.25" customHeight="1">
      <c r="A273" s="358"/>
      <c r="B273" s="358"/>
      <c r="C273" s="358"/>
      <c r="D273" s="358"/>
      <c r="E273" s="358"/>
      <c r="F273" s="358"/>
      <c r="G273" s="358"/>
      <c r="H273" s="358"/>
      <c r="I273" s="358"/>
      <c r="J273" s="358"/>
      <c r="K273" s="358"/>
      <c r="L273" s="358"/>
      <c r="M273" s="358"/>
      <c r="N273" s="358"/>
      <c r="O273" s="358"/>
      <c r="P273" s="274"/>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row>
    <row r="274" spans="1:37" ht="14.25" customHeight="1">
      <c r="A274" s="358"/>
      <c r="B274" s="358"/>
      <c r="C274" s="358"/>
      <c r="D274" s="358"/>
      <c r="E274" s="358"/>
      <c r="F274" s="358"/>
      <c r="G274" s="358"/>
      <c r="H274" s="358"/>
      <c r="I274" s="358"/>
      <c r="J274" s="358"/>
      <c r="K274" s="358"/>
      <c r="L274" s="358"/>
      <c r="M274" s="358"/>
      <c r="N274" s="358"/>
      <c r="O274" s="358"/>
      <c r="P274" s="274"/>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row>
    <row r="275" spans="1:37" ht="14.25" customHeight="1">
      <c r="A275" s="358"/>
      <c r="B275" s="358"/>
      <c r="C275" s="358"/>
      <c r="D275" s="358"/>
      <c r="E275" s="358"/>
      <c r="F275" s="358"/>
      <c r="G275" s="358"/>
      <c r="H275" s="358"/>
      <c r="I275" s="358"/>
      <c r="J275" s="358"/>
      <c r="K275" s="358"/>
      <c r="L275" s="358"/>
      <c r="M275" s="358"/>
      <c r="N275" s="358"/>
      <c r="O275" s="358"/>
      <c r="P275" s="274"/>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row>
    <row r="276" spans="1:37" ht="14.25" customHeight="1">
      <c r="A276" s="358"/>
      <c r="B276" s="358"/>
      <c r="C276" s="358"/>
      <c r="D276" s="358"/>
      <c r="E276" s="358"/>
      <c r="F276" s="358"/>
      <c r="G276" s="358"/>
      <c r="H276" s="358"/>
      <c r="I276" s="358"/>
      <c r="J276" s="358"/>
      <c r="K276" s="358"/>
      <c r="L276" s="358"/>
      <c r="M276" s="358"/>
      <c r="N276" s="358"/>
      <c r="O276" s="358"/>
      <c r="P276" s="274"/>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row>
    <row r="277" spans="1:37" ht="14.25" customHeight="1">
      <c r="A277" s="358"/>
      <c r="B277" s="358"/>
      <c r="C277" s="358"/>
      <c r="D277" s="358"/>
      <c r="E277" s="358"/>
      <c r="F277" s="358"/>
      <c r="G277" s="358"/>
      <c r="H277" s="358"/>
      <c r="I277" s="358"/>
      <c r="J277" s="358"/>
      <c r="K277" s="358"/>
      <c r="L277" s="358"/>
      <c r="M277" s="358"/>
      <c r="N277" s="358"/>
      <c r="O277" s="358"/>
      <c r="P277" s="274"/>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row>
    <row r="278" spans="1:37" ht="14.25" customHeight="1">
      <c r="A278" s="358"/>
      <c r="B278" s="358"/>
      <c r="C278" s="358"/>
      <c r="D278" s="358"/>
      <c r="E278" s="358"/>
      <c r="F278" s="358"/>
      <c r="G278" s="358"/>
      <c r="H278" s="358"/>
      <c r="I278" s="358"/>
      <c r="J278" s="358"/>
      <c r="K278" s="358"/>
      <c r="L278" s="358"/>
      <c r="M278" s="358"/>
      <c r="N278" s="358"/>
      <c r="O278" s="358"/>
      <c r="P278" s="274"/>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row>
    <row r="279" spans="1:37" ht="14.25" customHeight="1">
      <c r="A279" s="358"/>
      <c r="B279" s="358"/>
      <c r="C279" s="358"/>
      <c r="D279" s="358"/>
      <c r="E279" s="358"/>
      <c r="F279" s="358"/>
      <c r="G279" s="358"/>
      <c r="H279" s="358"/>
      <c r="I279" s="358"/>
      <c r="J279" s="358"/>
      <c r="K279" s="358"/>
      <c r="L279" s="358"/>
      <c r="M279" s="358"/>
      <c r="N279" s="358"/>
      <c r="O279" s="358"/>
      <c r="P279" s="274"/>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row>
    <row r="280" spans="1:37" ht="14.25" customHeight="1">
      <c r="A280" s="358"/>
      <c r="B280" s="358"/>
      <c r="C280" s="358"/>
      <c r="D280" s="358"/>
      <c r="E280" s="358"/>
      <c r="F280" s="358"/>
      <c r="G280" s="358"/>
      <c r="H280" s="358"/>
      <c r="I280" s="358"/>
      <c r="J280" s="358"/>
      <c r="K280" s="358"/>
      <c r="L280" s="358"/>
      <c r="M280" s="358"/>
      <c r="N280" s="358"/>
      <c r="O280" s="358"/>
      <c r="P280" s="274"/>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row>
    <row r="281" spans="1:37" ht="14.25" customHeight="1">
      <c r="A281" s="358"/>
      <c r="B281" s="358"/>
      <c r="C281" s="358"/>
      <c r="D281" s="358"/>
      <c r="E281" s="358"/>
      <c r="F281" s="358"/>
      <c r="G281" s="358"/>
      <c r="H281" s="358"/>
      <c r="I281" s="358"/>
      <c r="J281" s="358"/>
      <c r="K281" s="358"/>
      <c r="L281" s="358"/>
      <c r="M281" s="358"/>
      <c r="N281" s="358"/>
      <c r="O281" s="358"/>
      <c r="P281" s="274"/>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row>
    <row r="282" spans="1:37" ht="14.25" customHeight="1">
      <c r="A282" s="358"/>
      <c r="B282" s="358"/>
      <c r="C282" s="358"/>
      <c r="D282" s="358"/>
      <c r="E282" s="358"/>
      <c r="F282" s="358"/>
      <c r="G282" s="358"/>
      <c r="H282" s="358"/>
      <c r="I282" s="358"/>
      <c r="J282" s="358"/>
      <c r="K282" s="358"/>
      <c r="L282" s="358"/>
      <c r="M282" s="358"/>
      <c r="N282" s="358"/>
      <c r="O282" s="358"/>
      <c r="P282" s="274"/>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row>
    <row r="283" spans="1:37" ht="14.25" customHeight="1">
      <c r="A283" s="358"/>
      <c r="B283" s="358"/>
      <c r="C283" s="358"/>
      <c r="D283" s="358"/>
      <c r="E283" s="358"/>
      <c r="F283" s="358"/>
      <c r="G283" s="358"/>
      <c r="H283" s="358"/>
      <c r="I283" s="358"/>
      <c r="J283" s="358"/>
      <c r="K283" s="358"/>
      <c r="L283" s="358"/>
      <c r="M283" s="358"/>
      <c r="N283" s="358"/>
      <c r="O283" s="358"/>
      <c r="P283" s="274"/>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row>
    <row r="284" spans="1:37" ht="14.25" customHeight="1">
      <c r="A284" s="358"/>
      <c r="B284" s="358"/>
      <c r="C284" s="358"/>
      <c r="D284" s="358"/>
      <c r="E284" s="358"/>
      <c r="F284" s="358"/>
      <c r="G284" s="358"/>
      <c r="H284" s="358"/>
      <c r="I284" s="358"/>
      <c r="J284" s="358"/>
      <c r="K284" s="358"/>
      <c r="L284" s="358"/>
      <c r="M284" s="358"/>
      <c r="N284" s="358"/>
      <c r="O284" s="358"/>
      <c r="P284" s="274"/>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row>
    <row r="285" spans="1:37" ht="14.25" customHeight="1">
      <c r="A285" s="358"/>
      <c r="B285" s="358"/>
      <c r="C285" s="358"/>
      <c r="D285" s="358"/>
      <c r="E285" s="358"/>
      <c r="F285" s="358"/>
      <c r="G285" s="358"/>
      <c r="H285" s="358"/>
      <c r="I285" s="358"/>
      <c r="J285" s="358"/>
      <c r="K285" s="358"/>
      <c r="L285" s="358"/>
      <c r="M285" s="358"/>
      <c r="N285" s="358"/>
      <c r="O285" s="358"/>
      <c r="P285" s="274"/>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row>
    <row r="286" spans="1:37" ht="14.25" customHeight="1">
      <c r="A286" s="358"/>
      <c r="B286" s="358"/>
      <c r="C286" s="358"/>
      <c r="D286" s="358"/>
      <c r="E286" s="358"/>
      <c r="F286" s="358"/>
      <c r="G286" s="358"/>
      <c r="H286" s="358"/>
      <c r="I286" s="358"/>
      <c r="J286" s="358"/>
      <c r="K286" s="358"/>
      <c r="L286" s="358"/>
      <c r="M286" s="358"/>
      <c r="N286" s="358"/>
      <c r="O286" s="358"/>
      <c r="P286" s="274"/>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row>
    <row r="287" spans="1:37" ht="14.25" customHeight="1">
      <c r="A287" s="358"/>
      <c r="B287" s="358"/>
      <c r="C287" s="358"/>
      <c r="D287" s="358"/>
      <c r="E287" s="358"/>
      <c r="F287" s="358"/>
      <c r="G287" s="358"/>
      <c r="H287" s="358"/>
      <c r="I287" s="358"/>
      <c r="J287" s="358"/>
      <c r="K287" s="358"/>
      <c r="L287" s="358"/>
      <c r="M287" s="358"/>
      <c r="N287" s="358"/>
      <c r="O287" s="358"/>
      <c r="P287" s="274"/>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row>
    <row r="288" spans="1:37" ht="14.25" customHeight="1">
      <c r="A288" s="358"/>
      <c r="B288" s="358"/>
      <c r="C288" s="358"/>
      <c r="D288" s="358"/>
      <c r="E288" s="358"/>
      <c r="F288" s="358"/>
      <c r="G288" s="358"/>
      <c r="H288" s="358"/>
      <c r="I288" s="358"/>
      <c r="J288" s="358"/>
      <c r="K288" s="358"/>
      <c r="L288" s="358"/>
      <c r="M288" s="358"/>
      <c r="N288" s="358"/>
      <c r="O288" s="358"/>
      <c r="P288" s="274"/>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row>
    <row r="289" spans="1:37" ht="14.25" customHeight="1">
      <c r="A289" s="358"/>
      <c r="B289" s="358"/>
      <c r="C289" s="358"/>
      <c r="D289" s="358"/>
      <c r="E289" s="358"/>
      <c r="F289" s="358"/>
      <c r="G289" s="358"/>
      <c r="H289" s="358"/>
      <c r="I289" s="358"/>
      <c r="J289" s="358"/>
      <c r="K289" s="358"/>
      <c r="L289" s="358"/>
      <c r="M289" s="358"/>
      <c r="N289" s="358"/>
      <c r="O289" s="358"/>
      <c r="P289" s="274"/>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row>
    <row r="290" spans="1:37" ht="14.25" customHeight="1">
      <c r="A290" s="358"/>
      <c r="B290" s="358"/>
      <c r="C290" s="358"/>
      <c r="D290" s="358"/>
      <c r="E290" s="358"/>
      <c r="F290" s="358"/>
      <c r="G290" s="358"/>
      <c r="H290" s="358"/>
      <c r="I290" s="358"/>
      <c r="J290" s="358"/>
      <c r="K290" s="358"/>
      <c r="L290" s="358"/>
      <c r="M290" s="358"/>
      <c r="N290" s="358"/>
      <c r="O290" s="358"/>
      <c r="P290" s="274"/>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row>
    <row r="291" spans="1:37" ht="14.25" customHeight="1">
      <c r="A291" s="358"/>
      <c r="B291" s="358"/>
      <c r="C291" s="358"/>
      <c r="D291" s="358"/>
      <c r="E291" s="358"/>
      <c r="F291" s="358"/>
      <c r="G291" s="358"/>
      <c r="H291" s="358"/>
      <c r="I291" s="358"/>
      <c r="J291" s="358"/>
      <c r="K291" s="358"/>
      <c r="L291" s="358"/>
      <c r="M291" s="358"/>
      <c r="N291" s="358"/>
      <c r="O291" s="358"/>
      <c r="P291" s="274"/>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row>
    <row r="292" spans="1:37" ht="14.25" customHeight="1">
      <c r="A292" s="358"/>
      <c r="B292" s="358"/>
      <c r="C292" s="358"/>
      <c r="D292" s="358"/>
      <c r="E292" s="358"/>
      <c r="F292" s="358"/>
      <c r="G292" s="358"/>
      <c r="H292" s="358"/>
      <c r="I292" s="358"/>
      <c r="J292" s="358"/>
      <c r="K292" s="358"/>
      <c r="L292" s="358"/>
      <c r="M292" s="358"/>
      <c r="N292" s="358"/>
      <c r="O292" s="358"/>
      <c r="P292" s="274"/>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row>
    <row r="293" spans="1:37" ht="14.25" customHeight="1">
      <c r="A293" s="358"/>
      <c r="B293" s="358"/>
      <c r="C293" s="358"/>
      <c r="D293" s="358"/>
      <c r="E293" s="358"/>
      <c r="F293" s="358"/>
      <c r="G293" s="358"/>
      <c r="H293" s="358"/>
      <c r="I293" s="358"/>
      <c r="J293" s="358"/>
      <c r="K293" s="358"/>
      <c r="L293" s="358"/>
      <c r="M293" s="358"/>
      <c r="N293" s="358"/>
      <c r="O293" s="358"/>
      <c r="P293" s="274"/>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row>
    <row r="294" spans="1:37" ht="14.25" customHeight="1">
      <c r="A294" s="358"/>
      <c r="B294" s="358"/>
      <c r="C294" s="358"/>
      <c r="D294" s="358"/>
      <c r="E294" s="358"/>
      <c r="F294" s="358"/>
      <c r="G294" s="358"/>
      <c r="H294" s="358"/>
      <c r="I294" s="358"/>
      <c r="J294" s="358"/>
      <c r="K294" s="358"/>
      <c r="L294" s="358"/>
      <c r="M294" s="358"/>
      <c r="N294" s="358"/>
      <c r="O294" s="358"/>
      <c r="P294" s="274"/>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row>
    <row r="295" spans="1:37" ht="14.25" customHeight="1">
      <c r="A295" s="358"/>
      <c r="B295" s="358"/>
      <c r="C295" s="358"/>
      <c r="D295" s="358"/>
      <c r="E295" s="358"/>
      <c r="F295" s="358"/>
      <c r="G295" s="358"/>
      <c r="H295" s="358"/>
      <c r="I295" s="358"/>
      <c r="J295" s="358"/>
      <c r="K295" s="358"/>
      <c r="L295" s="358"/>
      <c r="M295" s="358"/>
      <c r="N295" s="358"/>
      <c r="O295" s="358"/>
      <c r="P295" s="274"/>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row>
    <row r="296" spans="1:37" ht="14.25" customHeight="1">
      <c r="A296" s="358"/>
      <c r="B296" s="358"/>
      <c r="C296" s="358"/>
      <c r="D296" s="358"/>
      <c r="E296" s="358"/>
      <c r="F296" s="358"/>
      <c r="G296" s="358"/>
      <c r="H296" s="358"/>
      <c r="I296" s="358"/>
      <c r="J296" s="358"/>
      <c r="K296" s="358"/>
      <c r="L296" s="358"/>
      <c r="M296" s="358"/>
      <c r="N296" s="358"/>
      <c r="O296" s="358"/>
      <c r="P296" s="274"/>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row>
    <row r="297" spans="1:37" ht="14.25" customHeight="1">
      <c r="A297" s="358"/>
      <c r="B297" s="358"/>
      <c r="C297" s="358"/>
      <c r="D297" s="358"/>
      <c r="E297" s="358"/>
      <c r="F297" s="358"/>
      <c r="G297" s="358"/>
      <c r="H297" s="358"/>
      <c r="I297" s="358"/>
      <c r="J297" s="358"/>
      <c r="K297" s="358"/>
      <c r="L297" s="358"/>
      <c r="M297" s="358"/>
      <c r="N297" s="358"/>
      <c r="O297" s="358"/>
      <c r="P297" s="274"/>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row>
    <row r="298" spans="1:37" ht="14.25" customHeight="1">
      <c r="A298" s="358"/>
      <c r="B298" s="358"/>
      <c r="C298" s="358"/>
      <c r="D298" s="358"/>
      <c r="E298" s="358"/>
      <c r="F298" s="358"/>
      <c r="G298" s="358"/>
      <c r="H298" s="358"/>
      <c r="I298" s="358"/>
      <c r="J298" s="358"/>
      <c r="K298" s="358"/>
      <c r="L298" s="358"/>
      <c r="M298" s="358"/>
      <c r="N298" s="358"/>
      <c r="O298" s="358"/>
      <c r="P298" s="274"/>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row>
    <row r="299" spans="1:37" ht="14.25" customHeight="1">
      <c r="A299" s="358"/>
      <c r="B299" s="358"/>
      <c r="C299" s="358"/>
      <c r="D299" s="358"/>
      <c r="E299" s="358"/>
      <c r="F299" s="358"/>
      <c r="G299" s="358"/>
      <c r="H299" s="358"/>
      <c r="I299" s="358"/>
      <c r="J299" s="358"/>
      <c r="K299" s="358"/>
      <c r="L299" s="358"/>
      <c r="M299" s="358"/>
      <c r="N299" s="358"/>
      <c r="O299" s="358"/>
      <c r="P299" s="274"/>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row>
    <row r="300" spans="1:37" ht="14.25" customHeight="1">
      <c r="A300" s="358"/>
      <c r="B300" s="358"/>
      <c r="C300" s="358"/>
      <c r="D300" s="358"/>
      <c r="E300" s="358"/>
      <c r="F300" s="358"/>
      <c r="G300" s="358"/>
      <c r="H300" s="358"/>
      <c r="I300" s="358"/>
      <c r="J300" s="358"/>
      <c r="K300" s="358"/>
      <c r="L300" s="358"/>
      <c r="M300" s="358"/>
      <c r="N300" s="358"/>
      <c r="O300" s="358"/>
      <c r="P300" s="274"/>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row>
    <row r="301" spans="1:37" ht="14.25" customHeight="1">
      <c r="A301" s="358"/>
      <c r="B301" s="358"/>
      <c r="C301" s="358"/>
      <c r="D301" s="358"/>
      <c r="E301" s="358"/>
      <c r="F301" s="358"/>
      <c r="G301" s="358"/>
      <c r="H301" s="358"/>
      <c r="I301" s="358"/>
      <c r="J301" s="358"/>
      <c r="K301" s="358"/>
      <c r="L301" s="358"/>
      <c r="M301" s="358"/>
      <c r="N301" s="358"/>
      <c r="O301" s="358"/>
      <c r="P301" s="274"/>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row>
    <row r="302" spans="1:37" ht="14.25" customHeight="1">
      <c r="A302" s="358"/>
      <c r="B302" s="358"/>
      <c r="C302" s="358"/>
      <c r="D302" s="358"/>
      <c r="E302" s="358"/>
      <c r="F302" s="358"/>
      <c r="G302" s="358"/>
      <c r="H302" s="358"/>
      <c r="I302" s="358"/>
      <c r="J302" s="358"/>
      <c r="K302" s="358"/>
      <c r="L302" s="358"/>
      <c r="M302" s="358"/>
      <c r="N302" s="358"/>
      <c r="O302" s="358"/>
      <c r="P302" s="274"/>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row>
    <row r="303" spans="1:37" ht="14.25" customHeight="1">
      <c r="A303" s="358"/>
      <c r="B303" s="358"/>
      <c r="C303" s="358"/>
      <c r="D303" s="358"/>
      <c r="E303" s="358"/>
      <c r="F303" s="358"/>
      <c r="G303" s="358"/>
      <c r="H303" s="358"/>
      <c r="I303" s="358"/>
      <c r="J303" s="358"/>
      <c r="K303" s="358"/>
      <c r="L303" s="358"/>
      <c r="M303" s="358"/>
      <c r="N303" s="358"/>
      <c r="O303" s="358"/>
      <c r="P303" s="274"/>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row>
    <row r="304" spans="1:37" ht="14.25" customHeight="1">
      <c r="A304" s="358"/>
      <c r="B304" s="358"/>
      <c r="C304" s="358"/>
      <c r="D304" s="358"/>
      <c r="E304" s="358"/>
      <c r="F304" s="358"/>
      <c r="G304" s="358"/>
      <c r="H304" s="358"/>
      <c r="I304" s="358"/>
      <c r="J304" s="358"/>
      <c r="K304" s="358"/>
      <c r="L304" s="358"/>
      <c r="M304" s="358"/>
      <c r="N304" s="358"/>
      <c r="O304" s="358"/>
      <c r="P304" s="274"/>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row>
    <row r="305" spans="1:37" ht="14.25" customHeight="1">
      <c r="A305" s="358"/>
      <c r="B305" s="358"/>
      <c r="C305" s="358"/>
      <c r="D305" s="358"/>
      <c r="E305" s="358"/>
      <c r="F305" s="358"/>
      <c r="G305" s="358"/>
      <c r="H305" s="358"/>
      <c r="I305" s="358"/>
      <c r="J305" s="358"/>
      <c r="K305" s="358"/>
      <c r="L305" s="358"/>
      <c r="M305" s="358"/>
      <c r="N305" s="358"/>
      <c r="O305" s="358"/>
      <c r="P305" s="274"/>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row>
    <row r="306" spans="1:37" ht="14.25" customHeight="1">
      <c r="A306" s="358"/>
      <c r="B306" s="358"/>
      <c r="C306" s="358"/>
      <c r="D306" s="358"/>
      <c r="E306" s="358"/>
      <c r="F306" s="358"/>
      <c r="G306" s="358"/>
      <c r="H306" s="358"/>
      <c r="I306" s="358"/>
      <c r="J306" s="358"/>
      <c r="K306" s="358"/>
      <c r="L306" s="358"/>
      <c r="M306" s="358"/>
      <c r="N306" s="358"/>
      <c r="O306" s="358"/>
      <c r="P306" s="274"/>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row>
    <row r="307" spans="1:37" ht="14.25" customHeight="1">
      <c r="A307" s="358"/>
      <c r="B307" s="358"/>
      <c r="C307" s="358"/>
      <c r="D307" s="358"/>
      <c r="E307" s="358"/>
      <c r="F307" s="358"/>
      <c r="G307" s="358"/>
      <c r="H307" s="358"/>
      <c r="I307" s="358"/>
      <c r="J307" s="358"/>
      <c r="K307" s="358"/>
      <c r="L307" s="358"/>
      <c r="M307" s="358"/>
      <c r="N307" s="358"/>
      <c r="O307" s="358"/>
      <c r="P307" s="274"/>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row>
    <row r="308" spans="1:37" ht="14.25" customHeight="1">
      <c r="A308" s="358"/>
      <c r="B308" s="358"/>
      <c r="C308" s="358"/>
      <c r="D308" s="358"/>
      <c r="E308" s="358"/>
      <c r="F308" s="358"/>
      <c r="G308" s="358"/>
      <c r="H308" s="358"/>
      <c r="I308" s="358"/>
      <c r="J308" s="358"/>
      <c r="K308" s="358"/>
      <c r="L308" s="358"/>
      <c r="M308" s="358"/>
      <c r="N308" s="358"/>
      <c r="O308" s="358"/>
      <c r="P308" s="274"/>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row>
    <row r="309" spans="1:37" ht="14.25" customHeight="1">
      <c r="A309" s="358"/>
      <c r="B309" s="358"/>
      <c r="C309" s="358"/>
      <c r="D309" s="358"/>
      <c r="E309" s="358"/>
      <c r="F309" s="358"/>
      <c r="G309" s="358"/>
      <c r="H309" s="358"/>
      <c r="I309" s="358"/>
      <c r="J309" s="358"/>
      <c r="K309" s="358"/>
      <c r="L309" s="358"/>
      <c r="M309" s="358"/>
      <c r="N309" s="358"/>
      <c r="O309" s="358"/>
      <c r="P309" s="274"/>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row>
    <row r="310" spans="1:37" ht="14.25" customHeight="1">
      <c r="A310" s="358"/>
      <c r="B310" s="358"/>
      <c r="C310" s="358"/>
      <c r="D310" s="358"/>
      <c r="E310" s="358"/>
      <c r="F310" s="358"/>
      <c r="G310" s="358"/>
      <c r="H310" s="358"/>
      <c r="I310" s="358"/>
      <c r="J310" s="358"/>
      <c r="K310" s="358"/>
      <c r="L310" s="358"/>
      <c r="M310" s="358"/>
      <c r="N310" s="358"/>
      <c r="O310" s="358"/>
      <c r="P310" s="274"/>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row>
    <row r="311" spans="1:37" ht="14.25" customHeight="1">
      <c r="A311" s="358"/>
      <c r="B311" s="358"/>
      <c r="C311" s="358"/>
      <c r="D311" s="358"/>
      <c r="E311" s="358"/>
      <c r="F311" s="358"/>
      <c r="G311" s="358"/>
      <c r="H311" s="358"/>
      <c r="I311" s="358"/>
      <c r="J311" s="358"/>
      <c r="K311" s="358"/>
      <c r="L311" s="358"/>
      <c r="M311" s="358"/>
      <c r="N311" s="358"/>
      <c r="O311" s="358"/>
      <c r="P311" s="274"/>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row>
    <row r="312" spans="1:37" ht="14.25" customHeight="1">
      <c r="A312" s="358"/>
      <c r="B312" s="358"/>
      <c r="C312" s="358"/>
      <c r="D312" s="358"/>
      <c r="E312" s="358"/>
      <c r="F312" s="358"/>
      <c r="G312" s="358"/>
      <c r="H312" s="358"/>
      <c r="I312" s="358"/>
      <c r="J312" s="358"/>
      <c r="K312" s="358"/>
      <c r="L312" s="358"/>
      <c r="M312" s="358"/>
      <c r="N312" s="358"/>
      <c r="O312" s="358"/>
      <c r="P312" s="274"/>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row>
    <row r="313" spans="1:37" ht="14.25" customHeight="1">
      <c r="A313" s="358"/>
      <c r="B313" s="358"/>
      <c r="C313" s="358"/>
      <c r="D313" s="358"/>
      <c r="E313" s="358"/>
      <c r="F313" s="358"/>
      <c r="G313" s="358"/>
      <c r="H313" s="358"/>
      <c r="I313" s="358"/>
      <c r="J313" s="358"/>
      <c r="K313" s="358"/>
      <c r="L313" s="358"/>
      <c r="M313" s="358"/>
      <c r="N313" s="358"/>
      <c r="O313" s="358"/>
      <c r="P313" s="274"/>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row>
    <row r="314" spans="1:37" ht="14.25" customHeight="1">
      <c r="A314" s="358"/>
      <c r="B314" s="358"/>
      <c r="C314" s="358"/>
      <c r="D314" s="358"/>
      <c r="E314" s="358"/>
      <c r="F314" s="358"/>
      <c r="G314" s="358"/>
      <c r="H314" s="358"/>
      <c r="I314" s="358"/>
      <c r="J314" s="358"/>
      <c r="K314" s="358"/>
      <c r="L314" s="358"/>
      <c r="M314" s="358"/>
      <c r="N314" s="358"/>
      <c r="O314" s="358"/>
      <c r="P314" s="274"/>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row>
    <row r="315" spans="1:37" ht="14.25" customHeight="1">
      <c r="A315" s="358"/>
      <c r="B315" s="358"/>
      <c r="C315" s="358"/>
      <c r="D315" s="358"/>
      <c r="E315" s="358"/>
      <c r="F315" s="358"/>
      <c r="G315" s="358"/>
      <c r="H315" s="358"/>
      <c r="I315" s="358"/>
      <c r="J315" s="358"/>
      <c r="K315" s="358"/>
      <c r="L315" s="358"/>
      <c r="M315" s="358"/>
      <c r="N315" s="358"/>
      <c r="O315" s="358"/>
      <c r="P315" s="274"/>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row>
    <row r="316" spans="1:37" ht="14.25" customHeight="1">
      <c r="A316" s="358"/>
      <c r="B316" s="358"/>
      <c r="C316" s="358"/>
      <c r="D316" s="358"/>
      <c r="E316" s="358"/>
      <c r="F316" s="358"/>
      <c r="G316" s="358"/>
      <c r="H316" s="358"/>
      <c r="I316" s="358"/>
      <c r="J316" s="358"/>
      <c r="K316" s="358"/>
      <c r="L316" s="358"/>
      <c r="M316" s="358"/>
      <c r="N316" s="358"/>
      <c r="O316" s="358"/>
      <c r="P316" s="274"/>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row>
    <row r="317" spans="1:37" ht="14.25" customHeight="1">
      <c r="A317" s="358"/>
      <c r="B317" s="358"/>
      <c r="C317" s="358"/>
      <c r="D317" s="358"/>
      <c r="E317" s="358"/>
      <c r="F317" s="358"/>
      <c r="G317" s="358"/>
      <c r="H317" s="358"/>
      <c r="I317" s="358"/>
      <c r="J317" s="358"/>
      <c r="K317" s="358"/>
      <c r="L317" s="358"/>
      <c r="M317" s="358"/>
      <c r="N317" s="358"/>
      <c r="O317" s="358"/>
      <c r="P317" s="274"/>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row>
    <row r="318" spans="1:37" ht="14.25" customHeight="1">
      <c r="A318" s="358"/>
      <c r="B318" s="358"/>
      <c r="C318" s="358"/>
      <c r="D318" s="358"/>
      <c r="E318" s="358"/>
      <c r="F318" s="358"/>
      <c r="G318" s="358"/>
      <c r="H318" s="358"/>
      <c r="I318" s="358"/>
      <c r="J318" s="358"/>
      <c r="K318" s="358"/>
      <c r="L318" s="358"/>
      <c r="M318" s="358"/>
      <c r="N318" s="358"/>
      <c r="O318" s="358"/>
      <c r="P318" s="274"/>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row>
    <row r="319" spans="1:37" ht="14.25" customHeight="1">
      <c r="A319" s="358"/>
      <c r="B319" s="358"/>
      <c r="C319" s="358"/>
      <c r="D319" s="358"/>
      <c r="E319" s="358"/>
      <c r="F319" s="358"/>
      <c r="G319" s="358"/>
      <c r="H319" s="358"/>
      <c r="I319" s="358"/>
      <c r="J319" s="358"/>
      <c r="K319" s="358"/>
      <c r="L319" s="358"/>
      <c r="M319" s="358"/>
      <c r="N319" s="358"/>
      <c r="O319" s="358"/>
      <c r="P319" s="274"/>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row>
    <row r="320" spans="1:37" ht="14.25" customHeight="1">
      <c r="A320" s="358"/>
      <c r="B320" s="358"/>
      <c r="C320" s="358"/>
      <c r="D320" s="358"/>
      <c r="E320" s="358"/>
      <c r="F320" s="358"/>
      <c r="G320" s="358"/>
      <c r="H320" s="358"/>
      <c r="I320" s="358"/>
      <c r="J320" s="358"/>
      <c r="K320" s="358"/>
      <c r="L320" s="358"/>
      <c r="M320" s="358"/>
      <c r="N320" s="358"/>
      <c r="O320" s="358"/>
      <c r="P320" s="274"/>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row>
    <row r="321" spans="1:37" ht="14.25" customHeight="1">
      <c r="A321" s="358"/>
      <c r="B321" s="358"/>
      <c r="C321" s="358"/>
      <c r="D321" s="358"/>
      <c r="E321" s="358"/>
      <c r="F321" s="358"/>
      <c r="G321" s="358"/>
      <c r="H321" s="358"/>
      <c r="I321" s="358"/>
      <c r="J321" s="358"/>
      <c r="K321" s="358"/>
      <c r="L321" s="358"/>
      <c r="M321" s="358"/>
      <c r="N321" s="358"/>
      <c r="O321" s="358"/>
      <c r="P321" s="274"/>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row>
    <row r="322" spans="1:37" ht="14.25" customHeight="1">
      <c r="A322" s="358"/>
      <c r="B322" s="358"/>
      <c r="C322" s="358"/>
      <c r="D322" s="358"/>
      <c r="E322" s="358"/>
      <c r="F322" s="358"/>
      <c r="G322" s="358"/>
      <c r="H322" s="358"/>
      <c r="I322" s="358"/>
      <c r="J322" s="358"/>
      <c r="K322" s="358"/>
      <c r="L322" s="358"/>
      <c r="M322" s="358"/>
      <c r="N322" s="358"/>
      <c r="O322" s="358"/>
      <c r="P322" s="274"/>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row>
    <row r="323" spans="1:37" ht="14.25" customHeight="1">
      <c r="A323" s="358"/>
      <c r="B323" s="358"/>
      <c r="C323" s="358"/>
      <c r="D323" s="358"/>
      <c r="E323" s="358"/>
      <c r="F323" s="358"/>
      <c r="G323" s="358"/>
      <c r="H323" s="358"/>
      <c r="I323" s="358"/>
      <c r="J323" s="358"/>
      <c r="K323" s="358"/>
      <c r="L323" s="358"/>
      <c r="M323" s="358"/>
      <c r="N323" s="358"/>
      <c r="O323" s="358"/>
      <c r="P323" s="274"/>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row>
    <row r="324" spans="1:37" ht="14.25" customHeight="1">
      <c r="A324" s="358"/>
      <c r="B324" s="358"/>
      <c r="C324" s="358"/>
      <c r="D324" s="358"/>
      <c r="E324" s="358"/>
      <c r="F324" s="358"/>
      <c r="G324" s="358"/>
      <c r="H324" s="358"/>
      <c r="I324" s="358"/>
      <c r="J324" s="358"/>
      <c r="K324" s="358"/>
      <c r="L324" s="358"/>
      <c r="M324" s="358"/>
      <c r="N324" s="358"/>
      <c r="O324" s="358"/>
      <c r="P324" s="274"/>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row>
    <row r="325" spans="1:37" ht="14.25" customHeight="1">
      <c r="A325" s="358"/>
      <c r="B325" s="358"/>
      <c r="C325" s="358"/>
      <c r="D325" s="358"/>
      <c r="E325" s="358"/>
      <c r="F325" s="358"/>
      <c r="G325" s="358"/>
      <c r="H325" s="358"/>
      <c r="I325" s="358"/>
      <c r="J325" s="358"/>
      <c r="K325" s="358"/>
      <c r="L325" s="358"/>
      <c r="M325" s="358"/>
      <c r="N325" s="358"/>
      <c r="O325" s="358"/>
      <c r="P325" s="274"/>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row>
    <row r="326" spans="1:37" ht="14.25" customHeight="1">
      <c r="A326" s="358"/>
      <c r="B326" s="358"/>
      <c r="C326" s="358"/>
      <c r="D326" s="358"/>
      <c r="E326" s="358"/>
      <c r="F326" s="358"/>
      <c r="G326" s="358"/>
      <c r="H326" s="358"/>
      <c r="I326" s="358"/>
      <c r="J326" s="358"/>
      <c r="K326" s="358"/>
      <c r="L326" s="358"/>
      <c r="M326" s="358"/>
      <c r="N326" s="358"/>
      <c r="O326" s="358"/>
      <c r="P326" s="274"/>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row>
    <row r="327" spans="1:37" ht="14.25" customHeight="1">
      <c r="A327" s="358"/>
      <c r="B327" s="358"/>
      <c r="C327" s="358"/>
      <c r="D327" s="358"/>
      <c r="E327" s="358"/>
      <c r="F327" s="358"/>
      <c r="G327" s="358"/>
      <c r="H327" s="358"/>
      <c r="I327" s="358"/>
      <c r="J327" s="358"/>
      <c r="K327" s="358"/>
      <c r="L327" s="358"/>
      <c r="M327" s="358"/>
      <c r="N327" s="358"/>
      <c r="O327" s="358"/>
      <c r="P327" s="274"/>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row>
    <row r="328" spans="1:37" ht="14.25" customHeight="1">
      <c r="A328" s="358"/>
      <c r="B328" s="358"/>
      <c r="C328" s="358"/>
      <c r="D328" s="358"/>
      <c r="E328" s="358"/>
      <c r="F328" s="358"/>
      <c r="G328" s="358"/>
      <c r="H328" s="358"/>
      <c r="I328" s="358"/>
      <c r="J328" s="358"/>
      <c r="K328" s="358"/>
      <c r="L328" s="358"/>
      <c r="M328" s="358"/>
      <c r="N328" s="358"/>
      <c r="O328" s="358"/>
      <c r="P328" s="274"/>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row>
    <row r="329" spans="1:37" ht="14.25" customHeight="1">
      <c r="A329" s="358"/>
      <c r="B329" s="358"/>
      <c r="C329" s="358"/>
      <c r="D329" s="358"/>
      <c r="E329" s="358"/>
      <c r="F329" s="358"/>
      <c r="G329" s="358"/>
      <c r="H329" s="358"/>
      <c r="I329" s="358"/>
      <c r="J329" s="358"/>
      <c r="K329" s="358"/>
      <c r="L329" s="358"/>
      <c r="M329" s="358"/>
      <c r="N329" s="358"/>
      <c r="O329" s="358"/>
      <c r="P329" s="274"/>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row>
    <row r="330" spans="1:37" ht="14.25" customHeight="1">
      <c r="A330" s="358"/>
      <c r="B330" s="358"/>
      <c r="C330" s="358"/>
      <c r="D330" s="358"/>
      <c r="E330" s="358"/>
      <c r="F330" s="358"/>
      <c r="G330" s="358"/>
      <c r="H330" s="358"/>
      <c r="I330" s="358"/>
      <c r="J330" s="358"/>
      <c r="K330" s="358"/>
      <c r="L330" s="358"/>
      <c r="M330" s="358"/>
      <c r="N330" s="358"/>
      <c r="O330" s="358"/>
      <c r="P330" s="274"/>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row>
    <row r="331" spans="1:37" ht="14.25" customHeight="1">
      <c r="A331" s="358"/>
      <c r="B331" s="358"/>
      <c r="C331" s="358"/>
      <c r="D331" s="358"/>
      <c r="E331" s="358"/>
      <c r="F331" s="358"/>
      <c r="G331" s="358"/>
      <c r="H331" s="358"/>
      <c r="I331" s="358"/>
      <c r="J331" s="358"/>
      <c r="K331" s="358"/>
      <c r="L331" s="358"/>
      <c r="M331" s="358"/>
      <c r="N331" s="358"/>
      <c r="O331" s="358"/>
      <c r="P331" s="274"/>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row>
    <row r="332" spans="1:37" ht="14.25" customHeight="1">
      <c r="A332" s="358"/>
      <c r="B332" s="358"/>
      <c r="C332" s="358"/>
      <c r="D332" s="358"/>
      <c r="E332" s="358"/>
      <c r="F332" s="358"/>
      <c r="G332" s="358"/>
      <c r="H332" s="358"/>
      <c r="I332" s="358"/>
      <c r="J332" s="358"/>
      <c r="K332" s="358"/>
      <c r="L332" s="358"/>
      <c r="M332" s="358"/>
      <c r="N332" s="358"/>
      <c r="O332" s="358"/>
      <c r="P332" s="274"/>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row>
    <row r="333" spans="1:37" ht="14.25" customHeight="1">
      <c r="A333" s="358"/>
      <c r="B333" s="358"/>
      <c r="C333" s="358"/>
      <c r="D333" s="358"/>
      <c r="E333" s="358"/>
      <c r="F333" s="358"/>
      <c r="G333" s="358"/>
      <c r="H333" s="358"/>
      <c r="I333" s="358"/>
      <c r="J333" s="358"/>
      <c r="K333" s="358"/>
      <c r="L333" s="358"/>
      <c r="M333" s="358"/>
      <c r="N333" s="358"/>
      <c r="O333" s="358"/>
      <c r="P333" s="274"/>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row>
    <row r="334" spans="1:37" ht="14.25" customHeight="1">
      <c r="A334" s="358"/>
      <c r="B334" s="358"/>
      <c r="C334" s="358"/>
      <c r="D334" s="358"/>
      <c r="E334" s="358"/>
      <c r="F334" s="358"/>
      <c r="G334" s="358"/>
      <c r="H334" s="358"/>
      <c r="I334" s="358"/>
      <c r="J334" s="358"/>
      <c r="K334" s="358"/>
      <c r="L334" s="358"/>
      <c r="M334" s="358"/>
      <c r="N334" s="358"/>
      <c r="O334" s="358"/>
      <c r="P334" s="274"/>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row>
    <row r="335" spans="1:37" ht="14.25" customHeight="1">
      <c r="A335" s="358"/>
      <c r="B335" s="358"/>
      <c r="C335" s="358"/>
      <c r="D335" s="358"/>
      <c r="E335" s="358"/>
      <c r="F335" s="358"/>
      <c r="G335" s="358"/>
      <c r="H335" s="358"/>
      <c r="I335" s="358"/>
      <c r="J335" s="358"/>
      <c r="K335" s="358"/>
      <c r="L335" s="358"/>
      <c r="M335" s="358"/>
      <c r="N335" s="358"/>
      <c r="O335" s="358"/>
      <c r="P335" s="274"/>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row>
    <row r="336" spans="1:37" ht="14.25" customHeight="1">
      <c r="A336" s="358"/>
      <c r="B336" s="358"/>
      <c r="C336" s="358"/>
      <c r="D336" s="358"/>
      <c r="E336" s="358"/>
      <c r="F336" s="358"/>
      <c r="G336" s="358"/>
      <c r="H336" s="358"/>
      <c r="I336" s="358"/>
      <c r="J336" s="358"/>
      <c r="K336" s="358"/>
      <c r="L336" s="358"/>
      <c r="M336" s="358"/>
      <c r="N336" s="358"/>
      <c r="O336" s="358"/>
      <c r="P336" s="274"/>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row>
    <row r="337" spans="1:37" ht="14.25" customHeight="1">
      <c r="A337" s="358"/>
      <c r="B337" s="358"/>
      <c r="C337" s="358"/>
      <c r="D337" s="358"/>
      <c r="E337" s="358"/>
      <c r="F337" s="358"/>
      <c r="G337" s="358"/>
      <c r="H337" s="358"/>
      <c r="I337" s="358"/>
      <c r="J337" s="358"/>
      <c r="K337" s="358"/>
      <c r="L337" s="358"/>
      <c r="M337" s="358"/>
      <c r="N337" s="358"/>
      <c r="O337" s="358"/>
      <c r="P337" s="274"/>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row>
    <row r="338" spans="1:37" ht="14.25" customHeight="1">
      <c r="A338" s="358"/>
      <c r="B338" s="358"/>
      <c r="C338" s="358"/>
      <c r="D338" s="358"/>
      <c r="E338" s="358"/>
      <c r="F338" s="358"/>
      <c r="G338" s="358"/>
      <c r="H338" s="358"/>
      <c r="I338" s="358"/>
      <c r="J338" s="358"/>
      <c r="K338" s="358"/>
      <c r="L338" s="358"/>
      <c r="M338" s="358"/>
      <c r="N338" s="358"/>
      <c r="O338" s="358"/>
      <c r="P338" s="274"/>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row>
    <row r="339" spans="1:37" ht="14.25" customHeight="1">
      <c r="A339" s="358"/>
      <c r="B339" s="358"/>
      <c r="C339" s="358"/>
      <c r="D339" s="358"/>
      <c r="E339" s="358"/>
      <c r="F339" s="358"/>
      <c r="G339" s="358"/>
      <c r="H339" s="358"/>
      <c r="I339" s="358"/>
      <c r="J339" s="358"/>
      <c r="K339" s="358"/>
      <c r="L339" s="358"/>
      <c r="M339" s="358"/>
      <c r="N339" s="358"/>
      <c r="O339" s="358"/>
      <c r="P339" s="274"/>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row>
    <row r="340" spans="1:37" ht="14.25" customHeight="1">
      <c r="A340" s="358"/>
      <c r="B340" s="358"/>
      <c r="C340" s="358"/>
      <c r="D340" s="358"/>
      <c r="E340" s="358"/>
      <c r="F340" s="358"/>
      <c r="G340" s="358"/>
      <c r="H340" s="358"/>
      <c r="I340" s="358"/>
      <c r="J340" s="358"/>
      <c r="K340" s="358"/>
      <c r="L340" s="358"/>
      <c r="M340" s="358"/>
      <c r="N340" s="358"/>
      <c r="O340" s="358"/>
      <c r="P340" s="274"/>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row>
    <row r="341" spans="1:37" ht="14.25" customHeight="1">
      <c r="A341" s="358"/>
      <c r="B341" s="358"/>
      <c r="C341" s="358"/>
      <c r="D341" s="358"/>
      <c r="E341" s="358"/>
      <c r="F341" s="358"/>
      <c r="G341" s="358"/>
      <c r="H341" s="358"/>
      <c r="I341" s="358"/>
      <c r="J341" s="358"/>
      <c r="K341" s="358"/>
      <c r="L341" s="358"/>
      <c r="M341" s="358"/>
      <c r="N341" s="358"/>
      <c r="O341" s="358"/>
      <c r="P341" s="274"/>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row>
    <row r="342" spans="1:37" ht="14.25" customHeight="1">
      <c r="A342" s="358"/>
      <c r="B342" s="358"/>
      <c r="C342" s="358"/>
      <c r="D342" s="358"/>
      <c r="E342" s="358"/>
      <c r="F342" s="358"/>
      <c r="G342" s="358"/>
      <c r="H342" s="358"/>
      <c r="I342" s="358"/>
      <c r="J342" s="358"/>
      <c r="K342" s="358"/>
      <c r="L342" s="358"/>
      <c r="M342" s="358"/>
      <c r="N342" s="358"/>
      <c r="O342" s="358"/>
      <c r="P342" s="274"/>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row>
    <row r="343" spans="1:37" ht="14.25" customHeight="1">
      <c r="A343" s="358"/>
      <c r="B343" s="358"/>
      <c r="C343" s="358"/>
      <c r="D343" s="358"/>
      <c r="E343" s="358"/>
      <c r="F343" s="358"/>
      <c r="G343" s="358"/>
      <c r="H343" s="358"/>
      <c r="I343" s="358"/>
      <c r="J343" s="358"/>
      <c r="K343" s="358"/>
      <c r="L343" s="358"/>
      <c r="M343" s="358"/>
      <c r="N343" s="358"/>
      <c r="O343" s="358"/>
      <c r="P343" s="274"/>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row>
    <row r="344" spans="1:37" ht="14.25" customHeight="1">
      <c r="A344" s="358"/>
      <c r="B344" s="358"/>
      <c r="C344" s="358"/>
      <c r="D344" s="358"/>
      <c r="E344" s="358"/>
      <c r="F344" s="358"/>
      <c r="G344" s="358"/>
      <c r="H344" s="358"/>
      <c r="I344" s="358"/>
      <c r="J344" s="358"/>
      <c r="K344" s="358"/>
      <c r="L344" s="358"/>
      <c r="M344" s="358"/>
      <c r="N344" s="358"/>
      <c r="O344" s="358"/>
      <c r="P344" s="274"/>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row>
    <row r="345" spans="1:37" ht="14.25" customHeight="1">
      <c r="A345" s="358"/>
      <c r="B345" s="358"/>
      <c r="C345" s="358"/>
      <c r="D345" s="358"/>
      <c r="E345" s="358"/>
      <c r="F345" s="358"/>
      <c r="G345" s="358"/>
      <c r="H345" s="358"/>
      <c r="I345" s="358"/>
      <c r="J345" s="358"/>
      <c r="K345" s="358"/>
      <c r="L345" s="358"/>
      <c r="M345" s="358"/>
      <c r="N345" s="358"/>
      <c r="O345" s="358"/>
      <c r="P345" s="274"/>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row>
    <row r="346" spans="1:37" ht="14.25" customHeight="1">
      <c r="A346" s="358"/>
      <c r="B346" s="358"/>
      <c r="C346" s="358"/>
      <c r="D346" s="358"/>
      <c r="E346" s="358"/>
      <c r="F346" s="358"/>
      <c r="G346" s="358"/>
      <c r="H346" s="358"/>
      <c r="I346" s="358"/>
      <c r="J346" s="358"/>
      <c r="K346" s="358"/>
      <c r="L346" s="358"/>
      <c r="M346" s="358"/>
      <c r="N346" s="358"/>
      <c r="O346" s="358"/>
      <c r="P346" s="274"/>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row>
    <row r="347" spans="1:37" ht="14.25" customHeight="1">
      <c r="A347" s="358"/>
      <c r="B347" s="358"/>
      <c r="C347" s="358"/>
      <c r="D347" s="358"/>
      <c r="E347" s="358"/>
      <c r="F347" s="358"/>
      <c r="G347" s="358"/>
      <c r="H347" s="358"/>
      <c r="I347" s="358"/>
      <c r="J347" s="358"/>
      <c r="K347" s="358"/>
      <c r="L347" s="358"/>
      <c r="M347" s="358"/>
      <c r="N347" s="358"/>
      <c r="O347" s="358"/>
      <c r="P347" s="274"/>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row>
    <row r="348" spans="1:37" ht="14.25" customHeight="1">
      <c r="A348" s="358"/>
      <c r="B348" s="358"/>
      <c r="C348" s="358"/>
      <c r="D348" s="358"/>
      <c r="E348" s="358"/>
      <c r="F348" s="358"/>
      <c r="G348" s="358"/>
      <c r="H348" s="358"/>
      <c r="I348" s="358"/>
      <c r="J348" s="358"/>
      <c r="K348" s="358"/>
      <c r="L348" s="358"/>
      <c r="M348" s="358"/>
      <c r="N348" s="358"/>
      <c r="O348" s="358"/>
      <c r="P348" s="274"/>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row>
    <row r="349" spans="1:37" ht="14.25" customHeight="1">
      <c r="A349" s="358"/>
      <c r="B349" s="358"/>
      <c r="C349" s="358"/>
      <c r="D349" s="358"/>
      <c r="E349" s="358"/>
      <c r="F349" s="358"/>
      <c r="G349" s="358"/>
      <c r="H349" s="358"/>
      <c r="I349" s="358"/>
      <c r="J349" s="358"/>
      <c r="K349" s="358"/>
      <c r="L349" s="358"/>
      <c r="M349" s="358"/>
      <c r="N349" s="358"/>
      <c r="O349" s="358"/>
      <c r="P349" s="274"/>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row>
    <row r="350" spans="1:37" ht="14.25" customHeight="1">
      <c r="A350" s="358"/>
      <c r="B350" s="358"/>
      <c r="C350" s="358"/>
      <c r="D350" s="358"/>
      <c r="E350" s="358"/>
      <c r="F350" s="358"/>
      <c r="G350" s="358"/>
      <c r="H350" s="358"/>
      <c r="I350" s="358"/>
      <c r="J350" s="358"/>
      <c r="K350" s="358"/>
      <c r="L350" s="358"/>
      <c r="M350" s="358"/>
      <c r="N350" s="358"/>
      <c r="O350" s="358"/>
      <c r="P350" s="274"/>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row>
    <row r="351" spans="1:37" ht="14.25" customHeight="1">
      <c r="A351" s="358"/>
      <c r="B351" s="358"/>
      <c r="C351" s="358"/>
      <c r="D351" s="358"/>
      <c r="E351" s="358"/>
      <c r="F351" s="358"/>
      <c r="G351" s="358"/>
      <c r="H351" s="358"/>
      <c r="I351" s="358"/>
      <c r="J351" s="358"/>
      <c r="K351" s="358"/>
      <c r="L351" s="358"/>
      <c r="M351" s="358"/>
      <c r="N351" s="358"/>
      <c r="O351" s="358"/>
      <c r="P351" s="274"/>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row>
    <row r="352" spans="1:37" ht="14.25" customHeight="1">
      <c r="A352" s="358"/>
      <c r="B352" s="358"/>
      <c r="C352" s="358"/>
      <c r="D352" s="358"/>
      <c r="E352" s="358"/>
      <c r="F352" s="358"/>
      <c r="G352" s="358"/>
      <c r="H352" s="358"/>
      <c r="I352" s="358"/>
      <c r="J352" s="358"/>
      <c r="K352" s="358"/>
      <c r="L352" s="358"/>
      <c r="M352" s="358"/>
      <c r="N352" s="358"/>
      <c r="O352" s="358"/>
      <c r="P352" s="274"/>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row>
    <row r="353" spans="1:37" ht="14.25" customHeight="1">
      <c r="A353" s="358"/>
      <c r="B353" s="358"/>
      <c r="C353" s="358"/>
      <c r="D353" s="358"/>
      <c r="E353" s="358"/>
      <c r="F353" s="358"/>
      <c r="G353" s="358"/>
      <c r="H353" s="358"/>
      <c r="I353" s="358"/>
      <c r="J353" s="358"/>
      <c r="K353" s="358"/>
      <c r="L353" s="358"/>
      <c r="M353" s="358"/>
      <c r="N353" s="358"/>
      <c r="O353" s="358"/>
      <c r="P353" s="274"/>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row>
    <row r="354" spans="1:37" ht="14.25" customHeight="1">
      <c r="A354" s="358"/>
      <c r="B354" s="358"/>
      <c r="C354" s="358"/>
      <c r="D354" s="358"/>
      <c r="E354" s="358"/>
      <c r="F354" s="358"/>
      <c r="G354" s="358"/>
      <c r="H354" s="358"/>
      <c r="I354" s="358"/>
      <c r="J354" s="358"/>
      <c r="K354" s="358"/>
      <c r="L354" s="358"/>
      <c r="M354" s="358"/>
      <c r="N354" s="358"/>
      <c r="O354" s="358"/>
      <c r="P354" s="274"/>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row>
    <row r="355" spans="1:37" ht="14.25" customHeight="1">
      <c r="A355" s="358"/>
      <c r="B355" s="358"/>
      <c r="C355" s="358"/>
      <c r="D355" s="358"/>
      <c r="E355" s="358"/>
      <c r="F355" s="358"/>
      <c r="G355" s="358"/>
      <c r="H355" s="358"/>
      <c r="I355" s="358"/>
      <c r="J355" s="358"/>
      <c r="K355" s="358"/>
      <c r="L355" s="358"/>
      <c r="M355" s="358"/>
      <c r="N355" s="358"/>
      <c r="O355" s="358"/>
      <c r="P355" s="274"/>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row>
    <row r="356" spans="1:37" ht="14.25" customHeight="1">
      <c r="A356" s="358"/>
      <c r="B356" s="358"/>
      <c r="C356" s="358"/>
      <c r="D356" s="358"/>
      <c r="E356" s="358"/>
      <c r="F356" s="358"/>
      <c r="G356" s="358"/>
      <c r="H356" s="358"/>
      <c r="I356" s="358"/>
      <c r="J356" s="358"/>
      <c r="K356" s="358"/>
      <c r="L356" s="358"/>
      <c r="M356" s="358"/>
      <c r="N356" s="358"/>
      <c r="O356" s="358"/>
      <c r="P356" s="274"/>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row>
    <row r="357" spans="1:37" ht="14.25" customHeight="1">
      <c r="A357" s="358"/>
      <c r="B357" s="358"/>
      <c r="C357" s="358"/>
      <c r="D357" s="358"/>
      <c r="E357" s="358"/>
      <c r="F357" s="358"/>
      <c r="G357" s="358"/>
      <c r="H357" s="358"/>
      <c r="I357" s="358"/>
      <c r="J357" s="358"/>
      <c r="K357" s="358"/>
      <c r="L357" s="358"/>
      <c r="M357" s="358"/>
      <c r="N357" s="358"/>
      <c r="O357" s="358"/>
      <c r="P357" s="274"/>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row>
    <row r="358" spans="1:37" ht="14.25" customHeight="1">
      <c r="A358" s="358"/>
      <c r="B358" s="358"/>
      <c r="C358" s="358"/>
      <c r="D358" s="358"/>
      <c r="E358" s="358"/>
      <c r="F358" s="358"/>
      <c r="G358" s="358"/>
      <c r="H358" s="358"/>
      <c r="I358" s="358"/>
      <c r="J358" s="358"/>
      <c r="K358" s="358"/>
      <c r="L358" s="358"/>
      <c r="M358" s="358"/>
      <c r="N358" s="358"/>
      <c r="O358" s="358"/>
      <c r="P358" s="274"/>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row>
    <row r="359" spans="1:37" ht="14.25" customHeight="1">
      <c r="A359" s="358"/>
      <c r="B359" s="358"/>
      <c r="C359" s="358"/>
      <c r="D359" s="358"/>
      <c r="E359" s="358"/>
      <c r="F359" s="358"/>
      <c r="G359" s="358"/>
      <c r="H359" s="358"/>
      <c r="I359" s="358"/>
      <c r="J359" s="358"/>
      <c r="K359" s="358"/>
      <c r="L359" s="358"/>
      <c r="M359" s="358"/>
      <c r="N359" s="358"/>
      <c r="O359" s="358"/>
      <c r="P359" s="274"/>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row>
    <row r="360" spans="1:37" ht="14.25" customHeight="1">
      <c r="A360" s="358"/>
      <c r="B360" s="358"/>
      <c r="C360" s="358"/>
      <c r="D360" s="358"/>
      <c r="E360" s="358"/>
      <c r="F360" s="358"/>
      <c r="G360" s="358"/>
      <c r="H360" s="358"/>
      <c r="I360" s="358"/>
      <c r="J360" s="358"/>
      <c r="K360" s="358"/>
      <c r="L360" s="358"/>
      <c r="M360" s="358"/>
      <c r="N360" s="358"/>
      <c r="O360" s="358"/>
      <c r="P360" s="274"/>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row>
    <row r="361" spans="1:37" ht="14.25" customHeight="1">
      <c r="A361" s="358"/>
      <c r="B361" s="358"/>
      <c r="C361" s="358"/>
      <c r="D361" s="358"/>
      <c r="E361" s="358"/>
      <c r="F361" s="358"/>
      <c r="G361" s="358"/>
      <c r="H361" s="358"/>
      <c r="I361" s="358"/>
      <c r="J361" s="358"/>
      <c r="K361" s="358"/>
      <c r="L361" s="358"/>
      <c r="M361" s="358"/>
      <c r="N361" s="358"/>
      <c r="O361" s="358"/>
      <c r="P361" s="274"/>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row>
    <row r="362" spans="1:37" ht="14.25" customHeight="1">
      <c r="A362" s="358"/>
      <c r="B362" s="358"/>
      <c r="C362" s="358"/>
      <c r="D362" s="358"/>
      <c r="E362" s="358"/>
      <c r="F362" s="358"/>
      <c r="G362" s="358"/>
      <c r="H362" s="358"/>
      <c r="I362" s="358"/>
      <c r="J362" s="358"/>
      <c r="K362" s="358"/>
      <c r="L362" s="358"/>
      <c r="M362" s="358"/>
      <c r="N362" s="358"/>
      <c r="O362" s="358"/>
      <c r="P362" s="274"/>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row>
    <row r="363" spans="1:37" ht="14.25" customHeight="1">
      <c r="A363" s="358"/>
      <c r="B363" s="358"/>
      <c r="C363" s="358"/>
      <c r="D363" s="358"/>
      <c r="E363" s="358"/>
      <c r="F363" s="358"/>
      <c r="G363" s="358"/>
      <c r="H363" s="358"/>
      <c r="I363" s="358"/>
      <c r="J363" s="358"/>
      <c r="K363" s="358"/>
      <c r="L363" s="358"/>
      <c r="M363" s="358"/>
      <c r="N363" s="358"/>
      <c r="O363" s="358"/>
      <c r="P363" s="274"/>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row>
    <row r="364" spans="1:37" ht="14.25" customHeight="1">
      <c r="A364" s="358"/>
      <c r="B364" s="358"/>
      <c r="C364" s="358"/>
      <c r="D364" s="358"/>
      <c r="E364" s="358"/>
      <c r="F364" s="358"/>
      <c r="G364" s="358"/>
      <c r="H364" s="358"/>
      <c r="I364" s="358"/>
      <c r="J364" s="358"/>
      <c r="K364" s="358"/>
      <c r="L364" s="358"/>
      <c r="M364" s="358"/>
      <c r="N364" s="358"/>
      <c r="O364" s="358"/>
      <c r="P364" s="274"/>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row>
    <row r="365" spans="1:37" ht="14.25" customHeight="1">
      <c r="A365" s="358"/>
      <c r="B365" s="358"/>
      <c r="C365" s="358"/>
      <c r="D365" s="358"/>
      <c r="E365" s="358"/>
      <c r="F365" s="358"/>
      <c r="G365" s="358"/>
      <c r="H365" s="358"/>
      <c r="I365" s="358"/>
      <c r="J365" s="358"/>
      <c r="K365" s="358"/>
      <c r="L365" s="358"/>
      <c r="M365" s="358"/>
      <c r="N365" s="358"/>
      <c r="O365" s="358"/>
      <c r="P365" s="274"/>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row>
    <row r="366" spans="1:37" ht="14.25" customHeight="1">
      <c r="A366" s="358"/>
      <c r="B366" s="358"/>
      <c r="C366" s="358"/>
      <c r="D366" s="358"/>
      <c r="E366" s="358"/>
      <c r="F366" s="358"/>
      <c r="G366" s="358"/>
      <c r="H366" s="358"/>
      <c r="I366" s="358"/>
      <c r="J366" s="358"/>
      <c r="K366" s="358"/>
      <c r="L366" s="358"/>
      <c r="M366" s="358"/>
      <c r="N366" s="358"/>
      <c r="O366" s="358"/>
      <c r="P366" s="274"/>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row>
    <row r="367" spans="1:37" ht="14.25" customHeight="1">
      <c r="A367" s="358"/>
      <c r="B367" s="358"/>
      <c r="C367" s="358"/>
      <c r="D367" s="358"/>
      <c r="E367" s="358"/>
      <c r="F367" s="358"/>
      <c r="G367" s="358"/>
      <c r="H367" s="358"/>
      <c r="I367" s="358"/>
      <c r="J367" s="358"/>
      <c r="K367" s="358"/>
      <c r="L367" s="358"/>
      <c r="M367" s="358"/>
      <c r="N367" s="358"/>
      <c r="O367" s="358"/>
      <c r="P367" s="274"/>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row>
    <row r="368" spans="1:37" ht="14.25" customHeight="1">
      <c r="A368" s="358"/>
      <c r="B368" s="358"/>
      <c r="C368" s="358"/>
      <c r="D368" s="358"/>
      <c r="E368" s="358"/>
      <c r="F368" s="358"/>
      <c r="G368" s="358"/>
      <c r="H368" s="358"/>
      <c r="I368" s="358"/>
      <c r="J368" s="358"/>
      <c r="K368" s="358"/>
      <c r="L368" s="358"/>
      <c r="M368" s="358"/>
      <c r="N368" s="358"/>
      <c r="O368" s="358"/>
      <c r="P368" s="274"/>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row>
    <row r="369" spans="1:37" ht="14.25" customHeight="1">
      <c r="A369" s="358"/>
      <c r="B369" s="358"/>
      <c r="C369" s="358"/>
      <c r="D369" s="358"/>
      <c r="E369" s="358"/>
      <c r="F369" s="358"/>
      <c r="G369" s="358"/>
      <c r="H369" s="358"/>
      <c r="I369" s="358"/>
      <c r="J369" s="358"/>
      <c r="K369" s="358"/>
      <c r="L369" s="358"/>
      <c r="M369" s="358"/>
      <c r="N369" s="358"/>
      <c r="O369" s="358"/>
      <c r="P369" s="274"/>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row>
    <row r="370" spans="1:37" ht="14.25" customHeight="1">
      <c r="A370" s="358"/>
      <c r="B370" s="358"/>
      <c r="C370" s="358"/>
      <c r="D370" s="358"/>
      <c r="E370" s="358"/>
      <c r="F370" s="358"/>
      <c r="G370" s="358"/>
      <c r="H370" s="358"/>
      <c r="I370" s="358"/>
      <c r="J370" s="358"/>
      <c r="K370" s="358"/>
      <c r="L370" s="358"/>
      <c r="M370" s="358"/>
      <c r="N370" s="358"/>
      <c r="O370" s="358"/>
      <c r="P370" s="274"/>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row>
    <row r="371" spans="1:37" ht="14.25" customHeight="1">
      <c r="A371" s="358"/>
      <c r="B371" s="358"/>
      <c r="C371" s="358"/>
      <c r="D371" s="358"/>
      <c r="E371" s="358"/>
      <c r="F371" s="358"/>
      <c r="G371" s="358"/>
      <c r="H371" s="358"/>
      <c r="I371" s="358"/>
      <c r="J371" s="358"/>
      <c r="K371" s="358"/>
      <c r="L371" s="358"/>
      <c r="M371" s="358"/>
      <c r="N371" s="358"/>
      <c r="O371" s="358"/>
      <c r="P371" s="274"/>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row>
    <row r="372" spans="1:37" ht="14.25" customHeight="1">
      <c r="A372" s="358"/>
      <c r="B372" s="358"/>
      <c r="C372" s="358"/>
      <c r="D372" s="358"/>
      <c r="E372" s="358"/>
      <c r="F372" s="358"/>
      <c r="G372" s="358"/>
      <c r="H372" s="358"/>
      <c r="I372" s="358"/>
      <c r="J372" s="358"/>
      <c r="K372" s="358"/>
      <c r="L372" s="358"/>
      <c r="M372" s="358"/>
      <c r="N372" s="358"/>
      <c r="O372" s="358"/>
      <c r="P372" s="274"/>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row>
    <row r="373" spans="1:37" ht="14.25" customHeight="1">
      <c r="A373" s="358"/>
      <c r="B373" s="358"/>
      <c r="C373" s="358"/>
      <c r="D373" s="358"/>
      <c r="E373" s="358"/>
      <c r="F373" s="358"/>
      <c r="G373" s="358"/>
      <c r="H373" s="358"/>
      <c r="I373" s="358"/>
      <c r="J373" s="358"/>
      <c r="K373" s="358"/>
      <c r="L373" s="358"/>
      <c r="M373" s="358"/>
      <c r="N373" s="358"/>
      <c r="O373" s="358"/>
      <c r="P373" s="274"/>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row>
    <row r="374" spans="1:37" ht="14.25" customHeight="1">
      <c r="A374" s="358"/>
      <c r="B374" s="358"/>
      <c r="C374" s="358"/>
      <c r="D374" s="358"/>
      <c r="E374" s="358"/>
      <c r="F374" s="358"/>
      <c r="G374" s="358"/>
      <c r="H374" s="358"/>
      <c r="I374" s="358"/>
      <c r="J374" s="358"/>
      <c r="K374" s="358"/>
      <c r="L374" s="358"/>
      <c r="M374" s="358"/>
      <c r="N374" s="358"/>
      <c r="O374" s="358"/>
      <c r="P374" s="274"/>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row>
    <row r="375" spans="1:37" ht="14.25" customHeight="1">
      <c r="A375" s="358"/>
      <c r="B375" s="358"/>
      <c r="C375" s="358"/>
      <c r="D375" s="358"/>
      <c r="E375" s="358"/>
      <c r="F375" s="358"/>
      <c r="G375" s="358"/>
      <c r="H375" s="358"/>
      <c r="I375" s="358"/>
      <c r="J375" s="358"/>
      <c r="K375" s="358"/>
      <c r="L375" s="358"/>
      <c r="M375" s="358"/>
      <c r="N375" s="358"/>
      <c r="O375" s="358"/>
      <c r="P375" s="274"/>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row>
    <row r="376" spans="1:37" ht="14.25" customHeight="1">
      <c r="A376" s="358"/>
      <c r="B376" s="358"/>
      <c r="C376" s="358"/>
      <c r="D376" s="358"/>
      <c r="E376" s="358"/>
      <c r="F376" s="358"/>
      <c r="G376" s="358"/>
      <c r="H376" s="358"/>
      <c r="I376" s="358"/>
      <c r="J376" s="358"/>
      <c r="K376" s="358"/>
      <c r="L376" s="358"/>
      <c r="M376" s="358"/>
      <c r="N376" s="358"/>
      <c r="O376" s="358"/>
      <c r="P376" s="274"/>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row>
    <row r="377" spans="1:37" ht="14.25" customHeight="1">
      <c r="A377" s="358"/>
      <c r="B377" s="358"/>
      <c r="C377" s="358"/>
      <c r="D377" s="358"/>
      <c r="E377" s="358"/>
      <c r="F377" s="358"/>
      <c r="G377" s="358"/>
      <c r="H377" s="358"/>
      <c r="I377" s="358"/>
      <c r="J377" s="358"/>
      <c r="K377" s="358"/>
      <c r="L377" s="358"/>
      <c r="M377" s="358"/>
      <c r="N377" s="358"/>
      <c r="O377" s="358"/>
      <c r="P377" s="274"/>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row>
    <row r="378" spans="1:37" ht="14.25" customHeight="1">
      <c r="A378" s="358"/>
      <c r="B378" s="358"/>
      <c r="C378" s="358"/>
      <c r="D378" s="358"/>
      <c r="E378" s="358"/>
      <c r="F378" s="358"/>
      <c r="G378" s="358"/>
      <c r="H378" s="358"/>
      <c r="I378" s="358"/>
      <c r="J378" s="358"/>
      <c r="K378" s="358"/>
      <c r="L378" s="358"/>
      <c r="M378" s="358"/>
      <c r="N378" s="358"/>
      <c r="O378" s="358"/>
      <c r="P378" s="274"/>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row>
    <row r="379" spans="1:37" ht="14.25" customHeight="1">
      <c r="A379" s="358"/>
      <c r="B379" s="358"/>
      <c r="C379" s="358"/>
      <c r="D379" s="358"/>
      <c r="E379" s="358"/>
      <c r="F379" s="358"/>
      <c r="G379" s="358"/>
      <c r="H379" s="358"/>
      <c r="I379" s="358"/>
      <c r="J379" s="358"/>
      <c r="K379" s="358"/>
      <c r="L379" s="358"/>
      <c r="M379" s="358"/>
      <c r="N379" s="358"/>
      <c r="O379" s="358"/>
      <c r="P379" s="274"/>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row>
    <row r="380" spans="1:37" ht="14.25" customHeight="1">
      <c r="A380" s="358"/>
      <c r="B380" s="358"/>
      <c r="C380" s="358"/>
      <c r="D380" s="358"/>
      <c r="E380" s="358"/>
      <c r="F380" s="358"/>
      <c r="G380" s="358"/>
      <c r="H380" s="358"/>
      <c r="I380" s="358"/>
      <c r="J380" s="358"/>
      <c r="K380" s="358"/>
      <c r="L380" s="358"/>
      <c r="M380" s="358"/>
      <c r="N380" s="358"/>
      <c r="O380" s="358"/>
      <c r="P380" s="274"/>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row>
    <row r="381" spans="1:37" ht="14.25" customHeight="1">
      <c r="A381" s="358"/>
      <c r="B381" s="358"/>
      <c r="C381" s="358"/>
      <c r="D381" s="358"/>
      <c r="E381" s="358"/>
      <c r="F381" s="358"/>
      <c r="G381" s="358"/>
      <c r="H381" s="358"/>
      <c r="I381" s="358"/>
      <c r="J381" s="358"/>
      <c r="K381" s="358"/>
      <c r="L381" s="358"/>
      <c r="M381" s="358"/>
      <c r="N381" s="358"/>
      <c r="O381" s="358"/>
      <c r="P381" s="274"/>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row>
    <row r="382" spans="1:37" ht="14.25" customHeight="1">
      <c r="A382" s="358"/>
      <c r="B382" s="358"/>
      <c r="C382" s="358"/>
      <c r="D382" s="358"/>
      <c r="E382" s="358"/>
      <c r="F382" s="358"/>
      <c r="G382" s="358"/>
      <c r="H382" s="358"/>
      <c r="I382" s="358"/>
      <c r="J382" s="358"/>
      <c r="K382" s="358"/>
      <c r="L382" s="358"/>
      <c r="M382" s="358"/>
      <c r="N382" s="358"/>
      <c r="O382" s="358"/>
      <c r="P382" s="274"/>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row>
    <row r="383" spans="1:37" ht="14.25" customHeight="1">
      <c r="A383" s="358"/>
      <c r="B383" s="358"/>
      <c r="C383" s="358"/>
      <c r="D383" s="358"/>
      <c r="E383" s="358"/>
      <c r="F383" s="358"/>
      <c r="G383" s="358"/>
      <c r="H383" s="358"/>
      <c r="I383" s="358"/>
      <c r="J383" s="358"/>
      <c r="K383" s="358"/>
      <c r="L383" s="358"/>
      <c r="M383" s="358"/>
      <c r="N383" s="358"/>
      <c r="O383" s="358"/>
      <c r="P383" s="274"/>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row>
    <row r="384" spans="1:37" ht="14.25" customHeight="1">
      <c r="A384" s="358"/>
      <c r="B384" s="358"/>
      <c r="C384" s="358"/>
      <c r="D384" s="358"/>
      <c r="E384" s="358"/>
      <c r="F384" s="358"/>
      <c r="G384" s="358"/>
      <c r="H384" s="358"/>
      <c r="I384" s="358"/>
      <c r="J384" s="358"/>
      <c r="K384" s="358"/>
      <c r="L384" s="358"/>
      <c r="M384" s="358"/>
      <c r="N384" s="358"/>
      <c r="O384" s="358"/>
      <c r="P384" s="274"/>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row>
    <row r="385" spans="1:37" ht="14.25" customHeight="1">
      <c r="A385" s="358"/>
      <c r="B385" s="358"/>
      <c r="C385" s="358"/>
      <c r="D385" s="358"/>
      <c r="E385" s="358"/>
      <c r="F385" s="358"/>
      <c r="G385" s="358"/>
      <c r="H385" s="358"/>
      <c r="I385" s="358"/>
      <c r="J385" s="358"/>
      <c r="K385" s="358"/>
      <c r="L385" s="358"/>
      <c r="M385" s="358"/>
      <c r="N385" s="358"/>
      <c r="O385" s="358"/>
      <c r="P385" s="274"/>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row>
    <row r="386" spans="1:37" ht="14.25" customHeight="1">
      <c r="A386" s="358"/>
      <c r="B386" s="358"/>
      <c r="C386" s="358"/>
      <c r="D386" s="358"/>
      <c r="E386" s="358"/>
      <c r="F386" s="358"/>
      <c r="G386" s="358"/>
      <c r="H386" s="358"/>
      <c r="I386" s="358"/>
      <c r="J386" s="358"/>
      <c r="K386" s="358"/>
      <c r="L386" s="358"/>
      <c r="M386" s="358"/>
      <c r="N386" s="358"/>
      <c r="O386" s="358"/>
      <c r="P386" s="274"/>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row>
    <row r="387" spans="1:37" ht="14.25" customHeight="1">
      <c r="A387" s="358"/>
      <c r="B387" s="358"/>
      <c r="C387" s="358"/>
      <c r="D387" s="358"/>
      <c r="E387" s="358"/>
      <c r="F387" s="358"/>
      <c r="G387" s="358"/>
      <c r="H387" s="358"/>
      <c r="I387" s="358"/>
      <c r="J387" s="358"/>
      <c r="K387" s="358"/>
      <c r="L387" s="358"/>
      <c r="M387" s="358"/>
      <c r="N387" s="358"/>
      <c r="O387" s="358"/>
      <c r="P387" s="274"/>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row>
    <row r="388" spans="1:37" ht="14.25" customHeight="1">
      <c r="A388" s="358"/>
      <c r="B388" s="358"/>
      <c r="C388" s="358"/>
      <c r="D388" s="358"/>
      <c r="E388" s="358"/>
      <c r="F388" s="358"/>
      <c r="G388" s="358"/>
      <c r="H388" s="358"/>
      <c r="I388" s="358"/>
      <c r="J388" s="358"/>
      <c r="K388" s="358"/>
      <c r="L388" s="358"/>
      <c r="M388" s="358"/>
      <c r="N388" s="358"/>
      <c r="O388" s="358"/>
      <c r="P388" s="274"/>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row>
    <row r="389" spans="1:37" ht="14.25" customHeight="1">
      <c r="A389" s="358"/>
      <c r="B389" s="358"/>
      <c r="C389" s="358"/>
      <c r="D389" s="358"/>
      <c r="E389" s="358"/>
      <c r="F389" s="358"/>
      <c r="G389" s="358"/>
      <c r="H389" s="358"/>
      <c r="I389" s="358"/>
      <c r="J389" s="358"/>
      <c r="K389" s="358"/>
      <c r="L389" s="358"/>
      <c r="M389" s="358"/>
      <c r="N389" s="358"/>
      <c r="O389" s="358"/>
      <c r="P389" s="274"/>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row>
    <row r="390" spans="1:37" ht="14.25" customHeight="1">
      <c r="A390" s="358"/>
      <c r="B390" s="358"/>
      <c r="C390" s="358"/>
      <c r="D390" s="358"/>
      <c r="E390" s="358"/>
      <c r="F390" s="358"/>
      <c r="G390" s="358"/>
      <c r="H390" s="358"/>
      <c r="I390" s="358"/>
      <c r="J390" s="358"/>
      <c r="K390" s="358"/>
      <c r="L390" s="358"/>
      <c r="M390" s="358"/>
      <c r="N390" s="358"/>
      <c r="O390" s="358"/>
      <c r="P390" s="274"/>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row>
    <row r="391" spans="1:37" ht="14.25" customHeight="1">
      <c r="A391" s="358"/>
      <c r="B391" s="358"/>
      <c r="C391" s="358"/>
      <c r="D391" s="358"/>
      <c r="E391" s="358"/>
      <c r="F391" s="358"/>
      <c r="G391" s="358"/>
      <c r="H391" s="358"/>
      <c r="I391" s="358"/>
      <c r="J391" s="358"/>
      <c r="K391" s="358"/>
      <c r="L391" s="358"/>
      <c r="M391" s="358"/>
      <c r="N391" s="358"/>
      <c r="O391" s="358"/>
      <c r="P391" s="274"/>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row>
    <row r="392" spans="1:37" ht="14.25" customHeight="1">
      <c r="A392" s="358"/>
      <c r="B392" s="358"/>
      <c r="C392" s="358"/>
      <c r="D392" s="358"/>
      <c r="E392" s="358"/>
      <c r="F392" s="358"/>
      <c r="G392" s="358"/>
      <c r="H392" s="358"/>
      <c r="I392" s="358"/>
      <c r="J392" s="358"/>
      <c r="K392" s="358"/>
      <c r="L392" s="358"/>
      <c r="M392" s="358"/>
      <c r="N392" s="358"/>
      <c r="O392" s="358"/>
      <c r="P392" s="274"/>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row>
    <row r="393" spans="1:37" ht="14.25" customHeight="1">
      <c r="A393" s="358"/>
      <c r="B393" s="358"/>
      <c r="C393" s="358"/>
      <c r="D393" s="358"/>
      <c r="E393" s="358"/>
      <c r="F393" s="358"/>
      <c r="G393" s="358"/>
      <c r="H393" s="358"/>
      <c r="I393" s="358"/>
      <c r="J393" s="358"/>
      <c r="K393" s="358"/>
      <c r="L393" s="358"/>
      <c r="M393" s="358"/>
      <c r="N393" s="358"/>
      <c r="O393" s="358"/>
      <c r="P393" s="274"/>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row>
    <row r="394" spans="1:37" ht="14.25" customHeight="1">
      <c r="A394" s="358"/>
      <c r="B394" s="358"/>
      <c r="C394" s="358"/>
      <c r="D394" s="358"/>
      <c r="E394" s="358"/>
      <c r="F394" s="358"/>
      <c r="G394" s="358"/>
      <c r="H394" s="358"/>
      <c r="I394" s="358"/>
      <c r="J394" s="358"/>
      <c r="K394" s="358"/>
      <c r="L394" s="358"/>
      <c r="M394" s="358"/>
      <c r="N394" s="358"/>
      <c r="O394" s="358"/>
      <c r="P394" s="274"/>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row>
    <row r="395" spans="1:37" ht="14.25" customHeight="1">
      <c r="A395" s="358"/>
      <c r="B395" s="358"/>
      <c r="C395" s="358"/>
      <c r="D395" s="358"/>
      <c r="E395" s="358"/>
      <c r="F395" s="358"/>
      <c r="G395" s="358"/>
      <c r="H395" s="358"/>
      <c r="I395" s="358"/>
      <c r="J395" s="358"/>
      <c r="K395" s="358"/>
      <c r="L395" s="358"/>
      <c r="M395" s="358"/>
      <c r="N395" s="358"/>
      <c r="O395" s="358"/>
      <c r="P395" s="274"/>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row>
    <row r="396" spans="1:37" ht="14.25" customHeight="1">
      <c r="A396" s="358"/>
      <c r="B396" s="358"/>
      <c r="C396" s="358"/>
      <c r="D396" s="358"/>
      <c r="E396" s="358"/>
      <c r="F396" s="358"/>
      <c r="G396" s="358"/>
      <c r="H396" s="358"/>
      <c r="I396" s="358"/>
      <c r="J396" s="358"/>
      <c r="K396" s="358"/>
      <c r="L396" s="358"/>
      <c r="M396" s="358"/>
      <c r="N396" s="358"/>
      <c r="O396" s="358"/>
      <c r="P396" s="274"/>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row>
    <row r="397" spans="1:37" ht="14.25" customHeight="1">
      <c r="A397" s="358"/>
      <c r="B397" s="358"/>
      <c r="C397" s="358"/>
      <c r="D397" s="358"/>
      <c r="E397" s="358"/>
      <c r="F397" s="358"/>
      <c r="G397" s="358"/>
      <c r="H397" s="358"/>
      <c r="I397" s="358"/>
      <c r="J397" s="358"/>
      <c r="K397" s="358"/>
      <c r="L397" s="358"/>
      <c r="M397" s="358"/>
      <c r="N397" s="358"/>
      <c r="O397" s="358"/>
      <c r="P397" s="274"/>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row>
    <row r="398" spans="1:37" ht="14.25" customHeight="1">
      <c r="A398" s="358"/>
      <c r="B398" s="358"/>
      <c r="C398" s="358"/>
      <c r="D398" s="358"/>
      <c r="E398" s="358"/>
      <c r="F398" s="358"/>
      <c r="G398" s="358"/>
      <c r="H398" s="358"/>
      <c r="I398" s="358"/>
      <c r="J398" s="358"/>
      <c r="K398" s="358"/>
      <c r="L398" s="358"/>
      <c r="M398" s="358"/>
      <c r="N398" s="358"/>
      <c r="O398" s="358"/>
      <c r="P398" s="274"/>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row>
    <row r="399" spans="1:37" ht="14.25" customHeight="1">
      <c r="A399" s="358"/>
      <c r="B399" s="358"/>
      <c r="C399" s="358"/>
      <c r="D399" s="358"/>
      <c r="E399" s="358"/>
      <c r="F399" s="358"/>
      <c r="G399" s="358"/>
      <c r="H399" s="358"/>
      <c r="I399" s="358"/>
      <c r="J399" s="358"/>
      <c r="K399" s="358"/>
      <c r="L399" s="358"/>
      <c r="M399" s="358"/>
      <c r="N399" s="358"/>
      <c r="O399" s="358"/>
      <c r="P399" s="274"/>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row>
    <row r="400" spans="1:37" ht="14.25" customHeight="1">
      <c r="A400" s="358"/>
      <c r="B400" s="358"/>
      <c r="C400" s="358"/>
      <c r="D400" s="358"/>
      <c r="E400" s="358"/>
      <c r="F400" s="358"/>
      <c r="G400" s="358"/>
      <c r="H400" s="358"/>
      <c r="I400" s="358"/>
      <c r="J400" s="358"/>
      <c r="K400" s="358"/>
      <c r="L400" s="358"/>
      <c r="M400" s="358"/>
      <c r="N400" s="358"/>
      <c r="O400" s="358"/>
      <c r="P400" s="274"/>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row>
    <row r="401" spans="1:37" ht="14.25" customHeight="1">
      <c r="A401" s="358"/>
      <c r="B401" s="358"/>
      <c r="C401" s="358"/>
      <c r="D401" s="358"/>
      <c r="E401" s="358"/>
      <c r="F401" s="358"/>
      <c r="G401" s="358"/>
      <c r="H401" s="358"/>
      <c r="I401" s="358"/>
      <c r="J401" s="358"/>
      <c r="K401" s="358"/>
      <c r="L401" s="358"/>
      <c r="M401" s="358"/>
      <c r="N401" s="358"/>
      <c r="O401" s="358"/>
      <c r="P401" s="274"/>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row>
    <row r="402" spans="1:37" ht="14.25" customHeight="1">
      <c r="A402" s="358"/>
      <c r="B402" s="358"/>
      <c r="C402" s="358"/>
      <c r="D402" s="358"/>
      <c r="E402" s="358"/>
      <c r="F402" s="358"/>
      <c r="G402" s="358"/>
      <c r="H402" s="358"/>
      <c r="I402" s="358"/>
      <c r="J402" s="358"/>
      <c r="K402" s="358"/>
      <c r="L402" s="358"/>
      <c r="M402" s="358"/>
      <c r="N402" s="358"/>
      <c r="O402" s="358"/>
      <c r="P402" s="274"/>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row>
    <row r="403" spans="1:37" ht="14.25" customHeight="1">
      <c r="A403" s="358"/>
      <c r="B403" s="358"/>
      <c r="C403" s="358"/>
      <c r="D403" s="358"/>
      <c r="E403" s="358"/>
      <c r="F403" s="358"/>
      <c r="G403" s="358"/>
      <c r="H403" s="358"/>
      <c r="I403" s="358"/>
      <c r="J403" s="358"/>
      <c r="K403" s="358"/>
      <c r="L403" s="358"/>
      <c r="M403" s="358"/>
      <c r="N403" s="358"/>
      <c r="O403" s="358"/>
      <c r="P403" s="274"/>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row>
    <row r="404" spans="1:37" ht="14.25" customHeight="1">
      <c r="A404" s="358"/>
      <c r="B404" s="358"/>
      <c r="C404" s="358"/>
      <c r="D404" s="358"/>
      <c r="E404" s="358"/>
      <c r="F404" s="358"/>
      <c r="G404" s="358"/>
      <c r="H404" s="358"/>
      <c r="I404" s="358"/>
      <c r="J404" s="358"/>
      <c r="K404" s="358"/>
      <c r="L404" s="358"/>
      <c r="M404" s="358"/>
      <c r="N404" s="358"/>
      <c r="O404" s="358"/>
      <c r="P404" s="274"/>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row>
    <row r="405" spans="1:37" ht="14.25" customHeight="1">
      <c r="A405" s="358"/>
      <c r="B405" s="358"/>
      <c r="C405" s="358"/>
      <c r="D405" s="358"/>
      <c r="E405" s="358"/>
      <c r="F405" s="358"/>
      <c r="G405" s="358"/>
      <c r="H405" s="358"/>
      <c r="I405" s="358"/>
      <c r="J405" s="358"/>
      <c r="K405" s="358"/>
      <c r="L405" s="358"/>
      <c r="M405" s="358"/>
      <c r="N405" s="358"/>
      <c r="O405" s="358"/>
      <c r="P405" s="274"/>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row>
    <row r="406" spans="1:37" ht="14.25" customHeight="1">
      <c r="A406" s="358"/>
      <c r="B406" s="358"/>
      <c r="C406" s="358"/>
      <c r="D406" s="358"/>
      <c r="E406" s="358"/>
      <c r="F406" s="358"/>
      <c r="G406" s="358"/>
      <c r="H406" s="358"/>
      <c r="I406" s="358"/>
      <c r="J406" s="358"/>
      <c r="K406" s="358"/>
      <c r="L406" s="358"/>
      <c r="M406" s="358"/>
      <c r="N406" s="358"/>
      <c r="O406" s="358"/>
      <c r="P406" s="274"/>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row>
    <row r="407" spans="1:37" ht="14.25" customHeight="1">
      <c r="A407" s="358"/>
      <c r="B407" s="358"/>
      <c r="C407" s="358"/>
      <c r="D407" s="358"/>
      <c r="E407" s="358"/>
      <c r="F407" s="358"/>
      <c r="G407" s="358"/>
      <c r="H407" s="358"/>
      <c r="I407" s="358"/>
      <c r="J407" s="358"/>
      <c r="K407" s="358"/>
      <c r="L407" s="358"/>
      <c r="M407" s="358"/>
      <c r="N407" s="358"/>
      <c r="O407" s="358"/>
      <c r="P407" s="274"/>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row>
    <row r="408" spans="1:37" ht="14.25" customHeight="1">
      <c r="A408" s="358"/>
      <c r="B408" s="358"/>
      <c r="C408" s="358"/>
      <c r="D408" s="358"/>
      <c r="E408" s="358"/>
      <c r="F408" s="358"/>
      <c r="G408" s="358"/>
      <c r="H408" s="358"/>
      <c r="I408" s="358"/>
      <c r="J408" s="358"/>
      <c r="K408" s="358"/>
      <c r="L408" s="358"/>
      <c r="M408" s="358"/>
      <c r="N408" s="358"/>
      <c r="O408" s="358"/>
      <c r="P408" s="274"/>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row>
    <row r="409" spans="1:37" ht="14.25" customHeight="1">
      <c r="A409" s="358"/>
      <c r="B409" s="358"/>
      <c r="C409" s="358"/>
      <c r="D409" s="358"/>
      <c r="E409" s="358"/>
      <c r="F409" s="358"/>
      <c r="G409" s="358"/>
      <c r="H409" s="358"/>
      <c r="I409" s="358"/>
      <c r="J409" s="358"/>
      <c r="K409" s="358"/>
      <c r="L409" s="358"/>
      <c r="M409" s="358"/>
      <c r="N409" s="358"/>
      <c r="O409" s="358"/>
      <c r="P409" s="274"/>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row>
    <row r="410" spans="1:37" ht="14.25" customHeight="1">
      <c r="A410" s="358"/>
      <c r="B410" s="358"/>
      <c r="C410" s="358"/>
      <c r="D410" s="358"/>
      <c r="E410" s="358"/>
      <c r="F410" s="358"/>
      <c r="G410" s="358"/>
      <c r="H410" s="358"/>
      <c r="I410" s="358"/>
      <c r="J410" s="358"/>
      <c r="K410" s="358"/>
      <c r="L410" s="358"/>
      <c r="M410" s="358"/>
      <c r="N410" s="358"/>
      <c r="O410" s="358"/>
      <c r="P410" s="274"/>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row>
    <row r="411" spans="1:37" ht="14.25" customHeight="1">
      <c r="A411" s="358"/>
      <c r="B411" s="358"/>
      <c r="C411" s="358"/>
      <c r="D411" s="358"/>
      <c r="E411" s="358"/>
      <c r="F411" s="358"/>
      <c r="G411" s="358"/>
      <c r="H411" s="358"/>
      <c r="I411" s="358"/>
      <c r="J411" s="358"/>
      <c r="K411" s="358"/>
      <c r="L411" s="358"/>
      <c r="M411" s="358"/>
      <c r="N411" s="358"/>
      <c r="O411" s="358"/>
      <c r="P411" s="274"/>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row>
    <row r="412" spans="1:37" ht="14.25" customHeight="1">
      <c r="A412" s="358"/>
      <c r="B412" s="358"/>
      <c r="C412" s="358"/>
      <c r="D412" s="358"/>
      <c r="E412" s="358"/>
      <c r="F412" s="358"/>
      <c r="G412" s="358"/>
      <c r="H412" s="358"/>
      <c r="I412" s="358"/>
      <c r="J412" s="358"/>
      <c r="K412" s="358"/>
      <c r="L412" s="358"/>
      <c r="M412" s="358"/>
      <c r="N412" s="358"/>
      <c r="O412" s="358"/>
      <c r="P412" s="274"/>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row>
    <row r="413" spans="1:37" ht="14.25" customHeight="1">
      <c r="A413" s="358"/>
      <c r="B413" s="358"/>
      <c r="C413" s="358"/>
      <c r="D413" s="358"/>
      <c r="E413" s="358"/>
      <c r="F413" s="358"/>
      <c r="G413" s="358"/>
      <c r="H413" s="358"/>
      <c r="I413" s="358"/>
      <c r="J413" s="358"/>
      <c r="K413" s="358"/>
      <c r="L413" s="358"/>
      <c r="M413" s="358"/>
      <c r="N413" s="358"/>
      <c r="O413" s="358"/>
      <c r="P413" s="274"/>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row>
    <row r="414" spans="1:37" ht="14.25" customHeight="1">
      <c r="A414" s="358"/>
      <c r="B414" s="358"/>
      <c r="C414" s="358"/>
      <c r="D414" s="358"/>
      <c r="E414" s="358"/>
      <c r="F414" s="358"/>
      <c r="G414" s="358"/>
      <c r="H414" s="358"/>
      <c r="I414" s="358"/>
      <c r="J414" s="358"/>
      <c r="K414" s="358"/>
      <c r="L414" s="358"/>
      <c r="M414" s="358"/>
      <c r="N414" s="358"/>
      <c r="O414" s="358"/>
      <c r="P414" s="274"/>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row>
    <row r="415" spans="1:37" ht="14.25" customHeight="1">
      <c r="A415" s="358"/>
      <c r="B415" s="358"/>
      <c r="C415" s="358"/>
      <c r="D415" s="358"/>
      <c r="E415" s="358"/>
      <c r="F415" s="358"/>
      <c r="G415" s="358"/>
      <c r="H415" s="358"/>
      <c r="I415" s="358"/>
      <c r="J415" s="358"/>
      <c r="K415" s="358"/>
      <c r="L415" s="358"/>
      <c r="M415" s="358"/>
      <c r="N415" s="358"/>
      <c r="O415" s="358"/>
      <c r="P415" s="274"/>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row>
    <row r="416" spans="1:37" ht="14.25" customHeight="1">
      <c r="A416" s="358"/>
      <c r="B416" s="358"/>
      <c r="C416" s="358"/>
      <c r="D416" s="358"/>
      <c r="E416" s="358"/>
      <c r="F416" s="358"/>
      <c r="G416" s="358"/>
      <c r="H416" s="358"/>
      <c r="I416" s="358"/>
      <c r="J416" s="358"/>
      <c r="K416" s="358"/>
      <c r="L416" s="358"/>
      <c r="M416" s="358"/>
      <c r="N416" s="358"/>
      <c r="O416" s="358"/>
      <c r="P416" s="274"/>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row>
    <row r="417" spans="1:37" ht="14.25" customHeight="1">
      <c r="A417" s="358"/>
      <c r="B417" s="358"/>
      <c r="C417" s="358"/>
      <c r="D417" s="358"/>
      <c r="E417" s="358"/>
      <c r="F417" s="358"/>
      <c r="G417" s="358"/>
      <c r="H417" s="358"/>
      <c r="I417" s="358"/>
      <c r="J417" s="358"/>
      <c r="K417" s="358"/>
      <c r="L417" s="358"/>
      <c r="M417" s="358"/>
      <c r="N417" s="358"/>
      <c r="O417" s="358"/>
      <c r="P417" s="274"/>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row>
    <row r="418" spans="1:37" ht="14.25" customHeight="1">
      <c r="A418" s="358"/>
      <c r="B418" s="358"/>
      <c r="C418" s="358"/>
      <c r="D418" s="358"/>
      <c r="E418" s="358"/>
      <c r="F418" s="358"/>
      <c r="G418" s="358"/>
      <c r="H418" s="358"/>
      <c r="I418" s="358"/>
      <c r="J418" s="358"/>
      <c r="K418" s="358"/>
      <c r="L418" s="358"/>
      <c r="M418" s="358"/>
      <c r="N418" s="358"/>
      <c r="O418" s="358"/>
      <c r="P418" s="274"/>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row>
    <row r="419" spans="1:37" ht="14.25" customHeight="1">
      <c r="A419" s="358"/>
      <c r="B419" s="358"/>
      <c r="C419" s="358"/>
      <c r="D419" s="358"/>
      <c r="E419" s="358"/>
      <c r="F419" s="358"/>
      <c r="G419" s="358"/>
      <c r="H419" s="358"/>
      <c r="I419" s="358"/>
      <c r="J419" s="358"/>
      <c r="K419" s="358"/>
      <c r="L419" s="358"/>
      <c r="M419" s="358"/>
      <c r="N419" s="358"/>
      <c r="O419" s="358"/>
      <c r="P419" s="274"/>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row>
    <row r="420" spans="1:37" ht="14.25" customHeight="1">
      <c r="A420" s="358"/>
      <c r="B420" s="358"/>
      <c r="C420" s="358"/>
      <c r="D420" s="358"/>
      <c r="E420" s="358"/>
      <c r="F420" s="358"/>
      <c r="G420" s="358"/>
      <c r="H420" s="358"/>
      <c r="I420" s="358"/>
      <c r="J420" s="358"/>
      <c r="K420" s="358"/>
      <c r="L420" s="358"/>
      <c r="M420" s="358"/>
      <c r="N420" s="358"/>
      <c r="O420" s="358"/>
      <c r="P420" s="274"/>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row>
    <row r="421" spans="1:37" ht="14.25" customHeight="1">
      <c r="A421" s="358"/>
      <c r="B421" s="358"/>
      <c r="C421" s="358"/>
      <c r="D421" s="358"/>
      <c r="E421" s="358"/>
      <c r="F421" s="358"/>
      <c r="G421" s="358"/>
      <c r="H421" s="358"/>
      <c r="I421" s="358"/>
      <c r="J421" s="358"/>
      <c r="K421" s="358"/>
      <c r="L421" s="358"/>
      <c r="M421" s="358"/>
      <c r="N421" s="358"/>
      <c r="O421" s="358"/>
      <c r="P421" s="274"/>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row>
    <row r="422" spans="1:37" ht="14.25" customHeight="1">
      <c r="A422" s="358"/>
      <c r="B422" s="358"/>
      <c r="C422" s="358"/>
      <c r="D422" s="358"/>
      <c r="E422" s="358"/>
      <c r="F422" s="358"/>
      <c r="G422" s="358"/>
      <c r="H422" s="358"/>
      <c r="I422" s="358"/>
      <c r="J422" s="358"/>
      <c r="K422" s="358"/>
      <c r="L422" s="358"/>
      <c r="M422" s="358"/>
      <c r="N422" s="358"/>
      <c r="O422" s="358"/>
      <c r="P422" s="274"/>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row>
    <row r="423" spans="1:37" ht="14.25" customHeight="1">
      <c r="A423" s="358"/>
      <c r="B423" s="358"/>
      <c r="C423" s="358"/>
      <c r="D423" s="358"/>
      <c r="E423" s="358"/>
      <c r="F423" s="358"/>
      <c r="G423" s="358"/>
      <c r="H423" s="358"/>
      <c r="I423" s="358"/>
      <c r="J423" s="358"/>
      <c r="K423" s="358"/>
      <c r="L423" s="358"/>
      <c r="M423" s="358"/>
      <c r="N423" s="358"/>
      <c r="O423" s="358"/>
      <c r="P423" s="274"/>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row>
    <row r="424" spans="1:37" ht="14.25" customHeight="1">
      <c r="A424" s="358"/>
      <c r="B424" s="358"/>
      <c r="C424" s="358"/>
      <c r="D424" s="358"/>
      <c r="E424" s="358"/>
      <c r="F424" s="358"/>
      <c r="G424" s="358"/>
      <c r="H424" s="358"/>
      <c r="I424" s="358"/>
      <c r="J424" s="358"/>
      <c r="K424" s="358"/>
      <c r="L424" s="358"/>
      <c r="M424" s="358"/>
      <c r="N424" s="358"/>
      <c r="O424" s="358"/>
      <c r="P424" s="274"/>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row>
    <row r="425" spans="1:37" ht="14.25" customHeight="1">
      <c r="A425" s="358"/>
      <c r="B425" s="358"/>
      <c r="C425" s="358"/>
      <c r="D425" s="358"/>
      <c r="E425" s="358"/>
      <c r="F425" s="358"/>
      <c r="G425" s="358"/>
      <c r="H425" s="358"/>
      <c r="I425" s="358"/>
      <c r="J425" s="358"/>
      <c r="K425" s="358"/>
      <c r="L425" s="358"/>
      <c r="M425" s="358"/>
      <c r="N425" s="358"/>
      <c r="O425" s="358"/>
      <c r="P425" s="274"/>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row>
    <row r="426" spans="1:37" ht="14.25" customHeight="1">
      <c r="A426" s="358"/>
      <c r="B426" s="358"/>
      <c r="C426" s="358"/>
      <c r="D426" s="358"/>
      <c r="E426" s="358"/>
      <c r="F426" s="358"/>
      <c r="G426" s="358"/>
      <c r="H426" s="358"/>
      <c r="I426" s="358"/>
      <c r="J426" s="358"/>
      <c r="K426" s="358"/>
      <c r="L426" s="358"/>
      <c r="M426" s="358"/>
      <c r="N426" s="358"/>
      <c r="O426" s="358"/>
      <c r="P426" s="274"/>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row>
    <row r="427" spans="1:37" ht="14.25" customHeight="1">
      <c r="A427" s="358"/>
      <c r="B427" s="358"/>
      <c r="C427" s="358"/>
      <c r="D427" s="358"/>
      <c r="E427" s="358"/>
      <c r="F427" s="358"/>
      <c r="G427" s="358"/>
      <c r="H427" s="358"/>
      <c r="I427" s="358"/>
      <c r="J427" s="358"/>
      <c r="K427" s="358"/>
      <c r="L427" s="358"/>
      <c r="M427" s="358"/>
      <c r="N427" s="358"/>
      <c r="O427" s="358"/>
      <c r="P427" s="274"/>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row>
    <row r="428" spans="1:37" ht="14.25" customHeight="1">
      <c r="A428" s="358"/>
      <c r="B428" s="358"/>
      <c r="C428" s="358"/>
      <c r="D428" s="358"/>
      <c r="E428" s="358"/>
      <c r="F428" s="358"/>
      <c r="G428" s="358"/>
      <c r="H428" s="358"/>
      <c r="I428" s="358"/>
      <c r="J428" s="358"/>
      <c r="K428" s="358"/>
      <c r="L428" s="358"/>
      <c r="M428" s="358"/>
      <c r="N428" s="358"/>
      <c r="O428" s="358"/>
      <c r="P428" s="274"/>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row>
    <row r="429" spans="1:37" ht="14.25" customHeight="1">
      <c r="A429" s="358"/>
      <c r="B429" s="358"/>
      <c r="C429" s="358"/>
      <c r="D429" s="358"/>
      <c r="E429" s="358"/>
      <c r="F429" s="358"/>
      <c r="G429" s="358"/>
      <c r="H429" s="358"/>
      <c r="I429" s="358"/>
      <c r="J429" s="358"/>
      <c r="K429" s="358"/>
      <c r="L429" s="358"/>
      <c r="M429" s="358"/>
      <c r="N429" s="358"/>
      <c r="O429" s="358"/>
      <c r="P429" s="274"/>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row>
    <row r="430" spans="1:37" ht="14.25" customHeight="1">
      <c r="A430" s="358"/>
      <c r="B430" s="358"/>
      <c r="C430" s="358"/>
      <c r="D430" s="358"/>
      <c r="E430" s="358"/>
      <c r="F430" s="358"/>
      <c r="G430" s="358"/>
      <c r="H430" s="358"/>
      <c r="I430" s="358"/>
      <c r="J430" s="358"/>
      <c r="K430" s="358"/>
      <c r="L430" s="358"/>
      <c r="M430" s="358"/>
      <c r="N430" s="358"/>
      <c r="O430" s="358"/>
      <c r="P430" s="274"/>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row>
    <row r="431" spans="1:37" ht="14.25" customHeight="1">
      <c r="A431" s="358"/>
      <c r="B431" s="358"/>
      <c r="C431" s="358"/>
      <c r="D431" s="358"/>
      <c r="E431" s="358"/>
      <c r="F431" s="358"/>
      <c r="G431" s="358"/>
      <c r="H431" s="358"/>
      <c r="I431" s="358"/>
      <c r="J431" s="358"/>
      <c r="K431" s="358"/>
      <c r="L431" s="358"/>
      <c r="M431" s="358"/>
      <c r="N431" s="358"/>
      <c r="O431" s="358"/>
      <c r="P431" s="274"/>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row>
    <row r="432" spans="1:37" ht="14.25" customHeight="1">
      <c r="A432" s="358"/>
      <c r="B432" s="358"/>
      <c r="C432" s="358"/>
      <c r="D432" s="358"/>
      <c r="E432" s="358"/>
      <c r="F432" s="358"/>
      <c r="G432" s="358"/>
      <c r="H432" s="358"/>
      <c r="I432" s="358"/>
      <c r="J432" s="358"/>
      <c r="K432" s="358"/>
      <c r="L432" s="358"/>
      <c r="M432" s="358"/>
      <c r="N432" s="358"/>
      <c r="O432" s="358"/>
      <c r="P432" s="274"/>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row>
    <row r="433" spans="1:37" ht="14.25" customHeight="1">
      <c r="A433" s="358"/>
      <c r="B433" s="358"/>
      <c r="C433" s="358"/>
      <c r="D433" s="358"/>
      <c r="E433" s="358"/>
      <c r="F433" s="358"/>
      <c r="G433" s="358"/>
      <c r="H433" s="358"/>
      <c r="I433" s="358"/>
      <c r="J433" s="358"/>
      <c r="K433" s="358"/>
      <c r="L433" s="358"/>
      <c r="M433" s="358"/>
      <c r="N433" s="358"/>
      <c r="O433" s="358"/>
      <c r="P433" s="274"/>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row>
    <row r="434" spans="1:37" ht="14.25" customHeight="1">
      <c r="A434" s="358"/>
      <c r="B434" s="358"/>
      <c r="C434" s="358"/>
      <c r="D434" s="358"/>
      <c r="E434" s="358"/>
      <c r="F434" s="358"/>
      <c r="G434" s="358"/>
      <c r="H434" s="358"/>
      <c r="I434" s="358"/>
      <c r="J434" s="358"/>
      <c r="K434" s="358"/>
      <c r="L434" s="358"/>
      <c r="M434" s="358"/>
      <c r="N434" s="358"/>
      <c r="O434" s="358"/>
      <c r="P434" s="274"/>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row>
    <row r="435" spans="1:37" ht="14.25" customHeight="1">
      <c r="A435" s="358"/>
      <c r="B435" s="358"/>
      <c r="C435" s="358"/>
      <c r="D435" s="358"/>
      <c r="E435" s="358"/>
      <c r="F435" s="358"/>
      <c r="G435" s="358"/>
      <c r="H435" s="358"/>
      <c r="I435" s="358"/>
      <c r="J435" s="358"/>
      <c r="K435" s="358"/>
      <c r="L435" s="358"/>
      <c r="M435" s="358"/>
      <c r="N435" s="358"/>
      <c r="O435" s="358"/>
      <c r="P435" s="274"/>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row>
    <row r="436" spans="1:37" ht="14.25" customHeight="1">
      <c r="A436" s="358"/>
      <c r="B436" s="358"/>
      <c r="C436" s="358"/>
      <c r="D436" s="358"/>
      <c r="E436" s="358"/>
      <c r="F436" s="358"/>
      <c r="G436" s="358"/>
      <c r="H436" s="358"/>
      <c r="I436" s="358"/>
      <c r="J436" s="358"/>
      <c r="K436" s="358"/>
      <c r="L436" s="358"/>
      <c r="M436" s="358"/>
      <c r="N436" s="358"/>
      <c r="O436" s="358"/>
      <c r="P436" s="274"/>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row>
    <row r="437" spans="1:37" ht="14.25" customHeight="1">
      <c r="A437" s="358"/>
      <c r="B437" s="358"/>
      <c r="C437" s="358"/>
      <c r="D437" s="358"/>
      <c r="E437" s="358"/>
      <c r="F437" s="358"/>
      <c r="G437" s="358"/>
      <c r="H437" s="358"/>
      <c r="I437" s="358"/>
      <c r="J437" s="358"/>
      <c r="K437" s="358"/>
      <c r="L437" s="358"/>
      <c r="M437" s="358"/>
      <c r="N437" s="358"/>
      <c r="O437" s="358"/>
      <c r="P437" s="274"/>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row>
    <row r="438" spans="1:37" ht="14.25" customHeight="1">
      <c r="A438" s="358"/>
      <c r="B438" s="358"/>
      <c r="C438" s="358"/>
      <c r="D438" s="358"/>
      <c r="E438" s="358"/>
      <c r="F438" s="358"/>
      <c r="G438" s="358"/>
      <c r="H438" s="358"/>
      <c r="I438" s="358"/>
      <c r="J438" s="358"/>
      <c r="K438" s="358"/>
      <c r="L438" s="358"/>
      <c r="M438" s="358"/>
      <c r="N438" s="358"/>
      <c r="O438" s="358"/>
      <c r="P438" s="274"/>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row>
    <row r="439" spans="1:37" ht="14.25" customHeight="1">
      <c r="A439" s="358"/>
      <c r="B439" s="358"/>
      <c r="C439" s="358"/>
      <c r="D439" s="358"/>
      <c r="E439" s="358"/>
      <c r="F439" s="358"/>
      <c r="G439" s="358"/>
      <c r="H439" s="358"/>
      <c r="I439" s="358"/>
      <c r="J439" s="358"/>
      <c r="K439" s="358"/>
      <c r="L439" s="358"/>
      <c r="M439" s="358"/>
      <c r="N439" s="358"/>
      <c r="O439" s="358"/>
      <c r="P439" s="274"/>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row>
    <row r="440" spans="1:37" ht="14.25" customHeight="1">
      <c r="A440" s="358"/>
      <c r="B440" s="358"/>
      <c r="C440" s="358"/>
      <c r="D440" s="358"/>
      <c r="E440" s="358"/>
      <c r="F440" s="358"/>
      <c r="G440" s="358"/>
      <c r="H440" s="358"/>
      <c r="I440" s="358"/>
      <c r="J440" s="358"/>
      <c r="K440" s="358"/>
      <c r="L440" s="358"/>
      <c r="M440" s="358"/>
      <c r="N440" s="358"/>
      <c r="O440" s="358"/>
      <c r="P440" s="274"/>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row>
    <row r="441" spans="1:37" ht="14.25" customHeight="1">
      <c r="A441" s="358"/>
      <c r="B441" s="358"/>
      <c r="C441" s="358"/>
      <c r="D441" s="358"/>
      <c r="E441" s="358"/>
      <c r="F441" s="358"/>
      <c r="G441" s="358"/>
      <c r="H441" s="358"/>
      <c r="I441" s="358"/>
      <c r="J441" s="358"/>
      <c r="K441" s="358"/>
      <c r="L441" s="358"/>
      <c r="M441" s="358"/>
      <c r="N441" s="358"/>
      <c r="O441" s="358"/>
      <c r="P441" s="274"/>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row>
    <row r="442" spans="1:37" ht="14.25" customHeight="1">
      <c r="A442" s="358"/>
      <c r="B442" s="358"/>
      <c r="C442" s="358"/>
      <c r="D442" s="358"/>
      <c r="E442" s="358"/>
      <c r="F442" s="358"/>
      <c r="G442" s="358"/>
      <c r="H442" s="358"/>
      <c r="I442" s="358"/>
      <c r="J442" s="358"/>
      <c r="K442" s="358"/>
      <c r="L442" s="358"/>
      <c r="M442" s="358"/>
      <c r="N442" s="358"/>
      <c r="O442" s="358"/>
      <c r="P442" s="274"/>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row>
    <row r="443" spans="1:37" ht="14.25" customHeight="1">
      <c r="A443" s="358"/>
      <c r="B443" s="358"/>
      <c r="C443" s="358"/>
      <c r="D443" s="358"/>
      <c r="E443" s="358"/>
      <c r="F443" s="358"/>
      <c r="G443" s="358"/>
      <c r="H443" s="358"/>
      <c r="I443" s="358"/>
      <c r="J443" s="358"/>
      <c r="K443" s="358"/>
      <c r="L443" s="358"/>
      <c r="M443" s="358"/>
      <c r="N443" s="358"/>
      <c r="O443" s="358"/>
      <c r="P443" s="274"/>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row>
    <row r="444" spans="1:37" ht="14.25" customHeight="1">
      <c r="A444" s="358"/>
      <c r="B444" s="358"/>
      <c r="C444" s="358"/>
      <c r="D444" s="358"/>
      <c r="E444" s="358"/>
      <c r="F444" s="358"/>
      <c r="G444" s="358"/>
      <c r="H444" s="358"/>
      <c r="I444" s="358"/>
      <c r="J444" s="358"/>
      <c r="K444" s="358"/>
      <c r="L444" s="358"/>
      <c r="M444" s="358"/>
      <c r="N444" s="358"/>
      <c r="O444" s="358"/>
      <c r="P444" s="274"/>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row>
    <row r="445" spans="1:37" ht="14.25" customHeight="1">
      <c r="A445" s="358"/>
      <c r="B445" s="358"/>
      <c r="C445" s="358"/>
      <c r="D445" s="358"/>
      <c r="E445" s="358"/>
      <c r="F445" s="358"/>
      <c r="G445" s="358"/>
      <c r="H445" s="358"/>
      <c r="I445" s="358"/>
      <c r="J445" s="358"/>
      <c r="K445" s="358"/>
      <c r="L445" s="358"/>
      <c r="M445" s="358"/>
      <c r="N445" s="358"/>
      <c r="O445" s="358"/>
      <c r="P445" s="274"/>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row>
    <row r="446" spans="1:37" ht="14.25" customHeight="1">
      <c r="A446" s="358"/>
      <c r="B446" s="358"/>
      <c r="C446" s="358"/>
      <c r="D446" s="358"/>
      <c r="E446" s="358"/>
      <c r="F446" s="358"/>
      <c r="G446" s="358"/>
      <c r="H446" s="358"/>
      <c r="I446" s="358"/>
      <c r="J446" s="358"/>
      <c r="K446" s="358"/>
      <c r="L446" s="358"/>
      <c r="M446" s="358"/>
      <c r="N446" s="358"/>
      <c r="O446" s="358"/>
      <c r="P446" s="274"/>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row>
    <row r="447" spans="1:37" ht="14.25" customHeight="1">
      <c r="A447" s="358"/>
      <c r="B447" s="358"/>
      <c r="C447" s="358"/>
      <c r="D447" s="358"/>
      <c r="E447" s="358"/>
      <c r="F447" s="358"/>
      <c r="G447" s="358"/>
      <c r="H447" s="358"/>
      <c r="I447" s="358"/>
      <c r="J447" s="358"/>
      <c r="K447" s="358"/>
      <c r="L447" s="358"/>
      <c r="M447" s="358"/>
      <c r="N447" s="358"/>
      <c r="O447" s="358"/>
      <c r="P447" s="274"/>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row>
    <row r="448" spans="1:37" ht="14.25" customHeight="1">
      <c r="A448" s="358"/>
      <c r="B448" s="358"/>
      <c r="C448" s="358"/>
      <c r="D448" s="358"/>
      <c r="E448" s="358"/>
      <c r="F448" s="358"/>
      <c r="G448" s="358"/>
      <c r="H448" s="358"/>
      <c r="I448" s="358"/>
      <c r="J448" s="358"/>
      <c r="K448" s="358"/>
      <c r="L448" s="358"/>
      <c r="M448" s="358"/>
      <c r="N448" s="358"/>
      <c r="O448" s="358"/>
      <c r="P448" s="274"/>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row>
    <row r="449" spans="1:37" ht="14.25" customHeight="1">
      <c r="A449" s="358"/>
      <c r="B449" s="358"/>
      <c r="C449" s="358"/>
      <c r="D449" s="358"/>
      <c r="E449" s="358"/>
      <c r="F449" s="358"/>
      <c r="G449" s="358"/>
      <c r="H449" s="358"/>
      <c r="I449" s="358"/>
      <c r="J449" s="358"/>
      <c r="K449" s="358"/>
      <c r="L449" s="358"/>
      <c r="M449" s="358"/>
      <c r="N449" s="358"/>
      <c r="O449" s="358"/>
      <c r="P449" s="274"/>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row>
    <row r="450" spans="1:37" ht="14.25" customHeight="1">
      <c r="A450" s="358"/>
      <c r="B450" s="358"/>
      <c r="C450" s="358"/>
      <c r="D450" s="358"/>
      <c r="E450" s="358"/>
      <c r="F450" s="358"/>
      <c r="G450" s="358"/>
      <c r="H450" s="358"/>
      <c r="I450" s="358"/>
      <c r="J450" s="358"/>
      <c r="K450" s="358"/>
      <c r="L450" s="358"/>
      <c r="M450" s="358"/>
      <c r="N450" s="358"/>
      <c r="O450" s="358"/>
      <c r="P450" s="274"/>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row>
    <row r="451" spans="1:37" ht="14.25" customHeight="1">
      <c r="A451" s="358"/>
      <c r="B451" s="358"/>
      <c r="C451" s="358"/>
      <c r="D451" s="358"/>
      <c r="E451" s="358"/>
      <c r="F451" s="358"/>
      <c r="G451" s="358"/>
      <c r="H451" s="358"/>
      <c r="I451" s="358"/>
      <c r="J451" s="358"/>
      <c r="K451" s="358"/>
      <c r="L451" s="358"/>
      <c r="M451" s="358"/>
      <c r="N451" s="358"/>
      <c r="O451" s="358"/>
      <c r="P451" s="274"/>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row>
    <row r="452" spans="1:37" ht="14.25" customHeight="1">
      <c r="A452" s="358"/>
      <c r="B452" s="358"/>
      <c r="C452" s="358"/>
      <c r="D452" s="358"/>
      <c r="E452" s="358"/>
      <c r="F452" s="358"/>
      <c r="G452" s="358"/>
      <c r="H452" s="358"/>
      <c r="I452" s="358"/>
      <c r="J452" s="358"/>
      <c r="K452" s="358"/>
      <c r="L452" s="358"/>
      <c r="M452" s="358"/>
      <c r="N452" s="358"/>
      <c r="O452" s="358"/>
      <c r="P452" s="274"/>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row>
    <row r="453" spans="1:37" ht="14.25" customHeight="1">
      <c r="A453" s="358"/>
      <c r="B453" s="358"/>
      <c r="C453" s="358"/>
      <c r="D453" s="358"/>
      <c r="E453" s="358"/>
      <c r="F453" s="358"/>
      <c r="G453" s="358"/>
      <c r="H453" s="358"/>
      <c r="I453" s="358"/>
      <c r="J453" s="358"/>
      <c r="K453" s="358"/>
      <c r="L453" s="358"/>
      <c r="M453" s="358"/>
      <c r="N453" s="358"/>
      <c r="O453" s="358"/>
      <c r="P453" s="274"/>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row>
    <row r="454" spans="1:37" ht="14.25" customHeight="1">
      <c r="A454" s="358"/>
      <c r="B454" s="358"/>
      <c r="C454" s="358"/>
      <c r="D454" s="358"/>
      <c r="E454" s="358"/>
      <c r="F454" s="358"/>
      <c r="G454" s="358"/>
      <c r="H454" s="358"/>
      <c r="I454" s="358"/>
      <c r="J454" s="358"/>
      <c r="K454" s="358"/>
      <c r="L454" s="358"/>
      <c r="M454" s="358"/>
      <c r="N454" s="358"/>
      <c r="O454" s="358"/>
      <c r="P454" s="274"/>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row>
    <row r="455" spans="1:37" ht="14.25" customHeight="1">
      <c r="A455" s="358"/>
      <c r="B455" s="358"/>
      <c r="C455" s="358"/>
      <c r="D455" s="358"/>
      <c r="E455" s="358"/>
      <c r="F455" s="358"/>
      <c r="G455" s="358"/>
      <c r="H455" s="358"/>
      <c r="I455" s="358"/>
      <c r="J455" s="358"/>
      <c r="K455" s="358"/>
      <c r="L455" s="358"/>
      <c r="M455" s="358"/>
      <c r="N455" s="358"/>
      <c r="O455" s="358"/>
      <c r="P455" s="274"/>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row>
    <row r="456" spans="1:37" ht="14.25" customHeight="1">
      <c r="A456" s="358"/>
      <c r="B456" s="358"/>
      <c r="C456" s="358"/>
      <c r="D456" s="358"/>
      <c r="E456" s="358"/>
      <c r="F456" s="358"/>
      <c r="G456" s="358"/>
      <c r="H456" s="358"/>
      <c r="I456" s="358"/>
      <c r="J456" s="358"/>
      <c r="K456" s="358"/>
      <c r="L456" s="358"/>
      <c r="M456" s="358"/>
      <c r="N456" s="358"/>
      <c r="O456" s="358"/>
      <c r="P456" s="274"/>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row>
    <row r="457" spans="1:37" ht="14.25" customHeight="1">
      <c r="A457" s="358"/>
      <c r="B457" s="358"/>
      <c r="C457" s="358"/>
      <c r="D457" s="358"/>
      <c r="E457" s="358"/>
      <c r="F457" s="358"/>
      <c r="G457" s="358"/>
      <c r="H457" s="358"/>
      <c r="I457" s="358"/>
      <c r="J457" s="358"/>
      <c r="K457" s="358"/>
      <c r="L457" s="358"/>
      <c r="M457" s="358"/>
      <c r="N457" s="358"/>
      <c r="O457" s="358"/>
      <c r="P457" s="274"/>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row>
    <row r="458" spans="1:37" ht="14.25" customHeight="1">
      <c r="A458" s="358"/>
      <c r="B458" s="358"/>
      <c r="C458" s="358"/>
      <c r="D458" s="358"/>
      <c r="E458" s="358"/>
      <c r="F458" s="358"/>
      <c r="G458" s="358"/>
      <c r="H458" s="358"/>
      <c r="I458" s="358"/>
      <c r="J458" s="358"/>
      <c r="K458" s="358"/>
      <c r="L458" s="358"/>
      <c r="M458" s="358"/>
      <c r="N458" s="358"/>
      <c r="O458" s="358"/>
      <c r="P458" s="274"/>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row>
    <row r="459" spans="1:37" ht="14.25" customHeight="1">
      <c r="A459" s="358"/>
      <c r="B459" s="358"/>
      <c r="C459" s="358"/>
      <c r="D459" s="358"/>
      <c r="E459" s="358"/>
      <c r="F459" s="358"/>
      <c r="G459" s="358"/>
      <c r="H459" s="358"/>
      <c r="I459" s="358"/>
      <c r="J459" s="358"/>
      <c r="K459" s="358"/>
      <c r="L459" s="358"/>
      <c r="M459" s="358"/>
      <c r="N459" s="358"/>
      <c r="O459" s="358"/>
      <c r="P459" s="274"/>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row>
    <row r="460" spans="1:37" ht="14.25" customHeight="1">
      <c r="A460" s="358"/>
      <c r="B460" s="358"/>
      <c r="C460" s="358"/>
      <c r="D460" s="358"/>
      <c r="E460" s="358"/>
      <c r="F460" s="358"/>
      <c r="G460" s="358"/>
      <c r="H460" s="358"/>
      <c r="I460" s="358"/>
      <c r="J460" s="358"/>
      <c r="K460" s="358"/>
      <c r="L460" s="358"/>
      <c r="M460" s="358"/>
      <c r="N460" s="358"/>
      <c r="O460" s="358"/>
      <c r="P460" s="274"/>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row>
    <row r="461" spans="1:37" ht="14.25" customHeight="1">
      <c r="A461" s="358"/>
      <c r="B461" s="358"/>
      <c r="C461" s="358"/>
      <c r="D461" s="358"/>
      <c r="E461" s="358"/>
      <c r="F461" s="358"/>
      <c r="G461" s="358"/>
      <c r="H461" s="358"/>
      <c r="I461" s="358"/>
      <c r="J461" s="358"/>
      <c r="K461" s="358"/>
      <c r="L461" s="358"/>
      <c r="M461" s="358"/>
      <c r="N461" s="358"/>
      <c r="O461" s="358"/>
      <c r="P461" s="274"/>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row>
    <row r="462" spans="1:37" ht="14.25" customHeight="1">
      <c r="A462" s="358"/>
      <c r="B462" s="358"/>
      <c r="C462" s="358"/>
      <c r="D462" s="358"/>
      <c r="E462" s="358"/>
      <c r="F462" s="358"/>
      <c r="G462" s="358"/>
      <c r="H462" s="358"/>
      <c r="I462" s="358"/>
      <c r="J462" s="358"/>
      <c r="K462" s="358"/>
      <c r="L462" s="358"/>
      <c r="M462" s="358"/>
      <c r="N462" s="358"/>
      <c r="O462" s="358"/>
      <c r="P462" s="274"/>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row>
    <row r="463" spans="1:37" ht="14.25" customHeight="1">
      <c r="A463" s="358"/>
      <c r="B463" s="358"/>
      <c r="C463" s="358"/>
      <c r="D463" s="358"/>
      <c r="E463" s="358"/>
      <c r="F463" s="358"/>
      <c r="G463" s="358"/>
      <c r="H463" s="358"/>
      <c r="I463" s="358"/>
      <c r="J463" s="358"/>
      <c r="K463" s="358"/>
      <c r="L463" s="358"/>
      <c r="M463" s="358"/>
      <c r="N463" s="358"/>
      <c r="O463" s="358"/>
      <c r="P463" s="274"/>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row>
    <row r="464" spans="1:37" ht="14.25" customHeight="1">
      <c r="A464" s="358"/>
      <c r="B464" s="358"/>
      <c r="C464" s="358"/>
      <c r="D464" s="358"/>
      <c r="E464" s="358"/>
      <c r="F464" s="358"/>
      <c r="G464" s="358"/>
      <c r="H464" s="358"/>
      <c r="I464" s="358"/>
      <c r="J464" s="358"/>
      <c r="K464" s="358"/>
      <c r="L464" s="358"/>
      <c r="M464" s="358"/>
      <c r="N464" s="358"/>
      <c r="O464" s="358"/>
      <c r="P464" s="274"/>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row>
    <row r="465" spans="1:37" ht="14.25" customHeight="1">
      <c r="A465" s="358"/>
      <c r="B465" s="358"/>
      <c r="C465" s="358"/>
      <c r="D465" s="358"/>
      <c r="E465" s="358"/>
      <c r="F465" s="358"/>
      <c r="G465" s="358"/>
      <c r="H465" s="358"/>
      <c r="I465" s="358"/>
      <c r="J465" s="358"/>
      <c r="K465" s="358"/>
      <c r="L465" s="358"/>
      <c r="M465" s="358"/>
      <c r="N465" s="358"/>
      <c r="O465" s="358"/>
      <c r="P465" s="274"/>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row>
    <row r="466" spans="1:37" ht="14.25" customHeight="1">
      <c r="A466" s="358"/>
      <c r="B466" s="358"/>
      <c r="C466" s="358"/>
      <c r="D466" s="358"/>
      <c r="E466" s="358"/>
      <c r="F466" s="358"/>
      <c r="G466" s="358"/>
      <c r="H466" s="358"/>
      <c r="I466" s="358"/>
      <c r="J466" s="358"/>
      <c r="K466" s="358"/>
      <c r="L466" s="358"/>
      <c r="M466" s="358"/>
      <c r="N466" s="358"/>
      <c r="O466" s="358"/>
      <c r="P466" s="274"/>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row>
    <row r="467" spans="1:37" ht="14.25" customHeight="1">
      <c r="A467" s="358"/>
      <c r="B467" s="358"/>
      <c r="C467" s="358"/>
      <c r="D467" s="358"/>
      <c r="E467" s="358"/>
      <c r="F467" s="358"/>
      <c r="G467" s="358"/>
      <c r="H467" s="358"/>
      <c r="I467" s="358"/>
      <c r="J467" s="358"/>
      <c r="K467" s="358"/>
      <c r="L467" s="358"/>
      <c r="M467" s="358"/>
      <c r="N467" s="358"/>
      <c r="O467" s="358"/>
      <c r="P467" s="274"/>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row>
    <row r="468" spans="1:37" ht="14.25" customHeight="1">
      <c r="A468" s="358"/>
      <c r="B468" s="358"/>
      <c r="C468" s="358"/>
      <c r="D468" s="358"/>
      <c r="E468" s="358"/>
      <c r="F468" s="358"/>
      <c r="G468" s="358"/>
      <c r="H468" s="358"/>
      <c r="I468" s="358"/>
      <c r="J468" s="358"/>
      <c r="K468" s="358"/>
      <c r="L468" s="358"/>
      <c r="M468" s="358"/>
      <c r="N468" s="358"/>
      <c r="O468" s="358"/>
      <c r="P468" s="274"/>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row>
    <row r="469" spans="1:37" ht="14.25" customHeight="1">
      <c r="A469" s="358"/>
      <c r="B469" s="358"/>
      <c r="C469" s="358"/>
      <c r="D469" s="358"/>
      <c r="E469" s="358"/>
      <c r="F469" s="358"/>
      <c r="G469" s="358"/>
      <c r="H469" s="358"/>
      <c r="I469" s="358"/>
      <c r="J469" s="358"/>
      <c r="K469" s="358"/>
      <c r="L469" s="358"/>
      <c r="M469" s="358"/>
      <c r="N469" s="358"/>
      <c r="O469" s="358"/>
      <c r="P469" s="274"/>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row>
    <row r="470" spans="1:37" ht="14.25" customHeight="1">
      <c r="A470" s="358"/>
      <c r="B470" s="358"/>
      <c r="C470" s="358"/>
      <c r="D470" s="358"/>
      <c r="E470" s="358"/>
      <c r="F470" s="358"/>
      <c r="G470" s="358"/>
      <c r="H470" s="358"/>
      <c r="I470" s="358"/>
      <c r="J470" s="358"/>
      <c r="K470" s="358"/>
      <c r="L470" s="358"/>
      <c r="M470" s="358"/>
      <c r="N470" s="358"/>
      <c r="O470" s="358"/>
      <c r="P470" s="274"/>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row>
    <row r="471" spans="1:37" ht="14.25" customHeight="1">
      <c r="A471" s="358"/>
      <c r="B471" s="358"/>
      <c r="C471" s="358"/>
      <c r="D471" s="358"/>
      <c r="E471" s="358"/>
      <c r="F471" s="358"/>
      <c r="G471" s="358"/>
      <c r="H471" s="358"/>
      <c r="I471" s="358"/>
      <c r="J471" s="358"/>
      <c r="K471" s="358"/>
      <c r="L471" s="358"/>
      <c r="M471" s="358"/>
      <c r="N471" s="358"/>
      <c r="O471" s="358"/>
      <c r="P471" s="274"/>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row>
    <row r="472" spans="1:37" ht="14.25" customHeight="1">
      <c r="A472" s="358"/>
      <c r="B472" s="358"/>
      <c r="C472" s="358"/>
      <c r="D472" s="358"/>
      <c r="E472" s="358"/>
      <c r="F472" s="358"/>
      <c r="G472" s="358"/>
      <c r="H472" s="358"/>
      <c r="I472" s="358"/>
      <c r="J472" s="358"/>
      <c r="K472" s="358"/>
      <c r="L472" s="358"/>
      <c r="M472" s="358"/>
      <c r="N472" s="358"/>
      <c r="O472" s="358"/>
      <c r="P472" s="274"/>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row>
    <row r="473" spans="1:37" ht="14.25" customHeight="1">
      <c r="A473" s="358"/>
      <c r="B473" s="358"/>
      <c r="C473" s="358"/>
      <c r="D473" s="358"/>
      <c r="E473" s="358"/>
      <c r="F473" s="358"/>
      <c r="G473" s="358"/>
      <c r="H473" s="358"/>
      <c r="I473" s="358"/>
      <c r="J473" s="358"/>
      <c r="K473" s="358"/>
      <c r="L473" s="358"/>
      <c r="M473" s="358"/>
      <c r="N473" s="358"/>
      <c r="O473" s="358"/>
      <c r="P473" s="274"/>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row>
    <row r="474" spans="1:37" ht="14.25" customHeight="1">
      <c r="A474" s="358"/>
      <c r="B474" s="358"/>
      <c r="C474" s="358"/>
      <c r="D474" s="358"/>
      <c r="E474" s="358"/>
      <c r="F474" s="358"/>
      <c r="G474" s="358"/>
      <c r="H474" s="358"/>
      <c r="I474" s="358"/>
      <c r="J474" s="358"/>
      <c r="K474" s="358"/>
      <c r="L474" s="358"/>
      <c r="M474" s="358"/>
      <c r="N474" s="358"/>
      <c r="O474" s="358"/>
      <c r="P474" s="274"/>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row>
    <row r="475" spans="1:37" ht="14.25" customHeight="1">
      <c r="A475" s="358"/>
      <c r="B475" s="358"/>
      <c r="C475" s="358"/>
      <c r="D475" s="358"/>
      <c r="E475" s="358"/>
      <c r="F475" s="358"/>
      <c r="G475" s="358"/>
      <c r="H475" s="358"/>
      <c r="I475" s="358"/>
      <c r="J475" s="358"/>
      <c r="K475" s="358"/>
      <c r="L475" s="358"/>
      <c r="M475" s="358"/>
      <c r="N475" s="358"/>
      <c r="O475" s="358"/>
      <c r="P475" s="274"/>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row>
    <row r="476" spans="1:37" ht="14.25" customHeight="1">
      <c r="A476" s="358"/>
      <c r="B476" s="358"/>
      <c r="C476" s="358"/>
      <c r="D476" s="358"/>
      <c r="E476" s="358"/>
      <c r="F476" s="358"/>
      <c r="G476" s="358"/>
      <c r="H476" s="358"/>
      <c r="I476" s="358"/>
      <c r="J476" s="358"/>
      <c r="K476" s="358"/>
      <c r="L476" s="358"/>
      <c r="M476" s="358"/>
      <c r="N476" s="358"/>
      <c r="O476" s="358"/>
      <c r="P476" s="274"/>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row>
    <row r="477" spans="1:37" ht="14.25" customHeight="1">
      <c r="A477" s="358"/>
      <c r="B477" s="358"/>
      <c r="C477" s="358"/>
      <c r="D477" s="358"/>
      <c r="E477" s="358"/>
      <c r="F477" s="358"/>
      <c r="G477" s="358"/>
      <c r="H477" s="358"/>
      <c r="I477" s="358"/>
      <c r="J477" s="358"/>
      <c r="K477" s="358"/>
      <c r="L477" s="358"/>
      <c r="M477" s="358"/>
      <c r="N477" s="358"/>
      <c r="O477" s="358"/>
      <c r="P477" s="274"/>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row>
    <row r="478" spans="1:37" ht="14.25" customHeight="1">
      <c r="A478" s="358"/>
      <c r="B478" s="358"/>
      <c r="C478" s="358"/>
      <c r="D478" s="358"/>
      <c r="E478" s="358"/>
      <c r="F478" s="358"/>
      <c r="G478" s="358"/>
      <c r="H478" s="358"/>
      <c r="I478" s="358"/>
      <c r="J478" s="358"/>
      <c r="K478" s="358"/>
      <c r="L478" s="358"/>
      <c r="M478" s="358"/>
      <c r="N478" s="358"/>
      <c r="O478" s="358"/>
      <c r="P478" s="274"/>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row>
    <row r="479" spans="1:37" ht="14.25" customHeight="1">
      <c r="A479" s="358"/>
      <c r="B479" s="358"/>
      <c r="C479" s="358"/>
      <c r="D479" s="358"/>
      <c r="E479" s="358"/>
      <c r="F479" s="358"/>
      <c r="G479" s="358"/>
      <c r="H479" s="358"/>
      <c r="I479" s="358"/>
      <c r="J479" s="358"/>
      <c r="K479" s="358"/>
      <c r="L479" s="358"/>
      <c r="M479" s="358"/>
      <c r="N479" s="358"/>
      <c r="O479" s="358"/>
      <c r="P479" s="274"/>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row>
    <row r="480" spans="1:37" ht="14.25" customHeight="1">
      <c r="A480" s="358"/>
      <c r="B480" s="358"/>
      <c r="C480" s="358"/>
      <c r="D480" s="358"/>
      <c r="E480" s="358"/>
      <c r="F480" s="358"/>
      <c r="G480" s="358"/>
      <c r="H480" s="358"/>
      <c r="I480" s="358"/>
      <c r="J480" s="358"/>
      <c r="K480" s="358"/>
      <c r="L480" s="358"/>
      <c r="M480" s="358"/>
      <c r="N480" s="358"/>
      <c r="O480" s="358"/>
      <c r="P480" s="274"/>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row>
    <row r="481" spans="1:37" ht="14.25" customHeight="1">
      <c r="A481" s="358"/>
      <c r="B481" s="358"/>
      <c r="C481" s="358"/>
      <c r="D481" s="358"/>
      <c r="E481" s="358"/>
      <c r="F481" s="358"/>
      <c r="G481" s="358"/>
      <c r="H481" s="358"/>
      <c r="I481" s="358"/>
      <c r="J481" s="358"/>
      <c r="K481" s="358"/>
      <c r="L481" s="358"/>
      <c r="M481" s="358"/>
      <c r="N481" s="358"/>
      <c r="O481" s="358"/>
      <c r="P481" s="274"/>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row>
    <row r="482" spans="1:37" ht="14.25" customHeight="1">
      <c r="A482" s="358"/>
      <c r="B482" s="358"/>
      <c r="C482" s="358"/>
      <c r="D482" s="358"/>
      <c r="E482" s="358"/>
      <c r="F482" s="358"/>
      <c r="G482" s="358"/>
      <c r="H482" s="358"/>
      <c r="I482" s="358"/>
      <c r="J482" s="358"/>
      <c r="K482" s="358"/>
      <c r="L482" s="358"/>
      <c r="M482" s="358"/>
      <c r="N482" s="358"/>
      <c r="O482" s="358"/>
      <c r="P482" s="274"/>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row>
    <row r="483" spans="1:37" ht="14.25" customHeight="1">
      <c r="A483" s="358"/>
      <c r="B483" s="358"/>
      <c r="C483" s="358"/>
      <c r="D483" s="358"/>
      <c r="E483" s="358"/>
      <c r="F483" s="358"/>
      <c r="G483" s="358"/>
      <c r="H483" s="358"/>
      <c r="I483" s="358"/>
      <c r="J483" s="358"/>
      <c r="K483" s="358"/>
      <c r="L483" s="358"/>
      <c r="M483" s="358"/>
      <c r="N483" s="358"/>
      <c r="O483" s="358"/>
      <c r="P483" s="274"/>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row>
    <row r="484" spans="1:37" ht="14.25" customHeight="1">
      <c r="A484" s="358"/>
      <c r="B484" s="358"/>
      <c r="C484" s="358"/>
      <c r="D484" s="358"/>
      <c r="E484" s="358"/>
      <c r="F484" s="358"/>
      <c r="G484" s="358"/>
      <c r="H484" s="358"/>
      <c r="I484" s="358"/>
      <c r="J484" s="358"/>
      <c r="K484" s="358"/>
      <c r="L484" s="358"/>
      <c r="M484" s="358"/>
      <c r="N484" s="358"/>
      <c r="O484" s="358"/>
      <c r="P484" s="274"/>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row>
    <row r="485" spans="1:37" ht="14.25" customHeight="1">
      <c r="A485" s="358"/>
      <c r="B485" s="358"/>
      <c r="C485" s="358"/>
      <c r="D485" s="358"/>
      <c r="E485" s="358"/>
      <c r="F485" s="358"/>
      <c r="G485" s="358"/>
      <c r="H485" s="358"/>
      <c r="I485" s="358"/>
      <c r="J485" s="358"/>
      <c r="K485" s="358"/>
      <c r="L485" s="358"/>
      <c r="M485" s="358"/>
      <c r="N485" s="358"/>
      <c r="O485" s="358"/>
      <c r="P485" s="274"/>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row>
    <row r="486" spans="1:37" ht="14.25" customHeight="1">
      <c r="A486" s="358"/>
      <c r="B486" s="358"/>
      <c r="C486" s="358"/>
      <c r="D486" s="358"/>
      <c r="E486" s="358"/>
      <c r="F486" s="358"/>
      <c r="G486" s="358"/>
      <c r="H486" s="358"/>
      <c r="I486" s="358"/>
      <c r="J486" s="358"/>
      <c r="K486" s="358"/>
      <c r="L486" s="358"/>
      <c r="M486" s="358"/>
      <c r="N486" s="358"/>
      <c r="O486" s="358"/>
      <c r="P486" s="274"/>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row>
    <row r="487" spans="1:37" ht="14.25" customHeight="1">
      <c r="A487" s="358"/>
      <c r="B487" s="358"/>
      <c r="C487" s="358"/>
      <c r="D487" s="358"/>
      <c r="E487" s="358"/>
      <c r="F487" s="358"/>
      <c r="G487" s="358"/>
      <c r="H487" s="358"/>
      <c r="I487" s="358"/>
      <c r="J487" s="358"/>
      <c r="K487" s="358"/>
      <c r="L487" s="358"/>
      <c r="M487" s="358"/>
      <c r="N487" s="358"/>
      <c r="O487" s="358"/>
      <c r="P487" s="274"/>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row>
    <row r="488" spans="1:37" ht="14.25" customHeight="1">
      <c r="A488" s="358"/>
      <c r="B488" s="358"/>
      <c r="C488" s="358"/>
      <c r="D488" s="358"/>
      <c r="E488" s="358"/>
      <c r="F488" s="358"/>
      <c r="G488" s="358"/>
      <c r="H488" s="358"/>
      <c r="I488" s="358"/>
      <c r="J488" s="358"/>
      <c r="K488" s="358"/>
      <c r="L488" s="358"/>
      <c r="M488" s="358"/>
      <c r="N488" s="358"/>
      <c r="O488" s="358"/>
      <c r="P488" s="274"/>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row>
    <row r="489" spans="1:37" ht="14.25" customHeight="1">
      <c r="A489" s="358"/>
      <c r="B489" s="358"/>
      <c r="C489" s="358"/>
      <c r="D489" s="358"/>
      <c r="E489" s="358"/>
      <c r="F489" s="358"/>
      <c r="G489" s="358"/>
      <c r="H489" s="358"/>
      <c r="I489" s="358"/>
      <c r="J489" s="358"/>
      <c r="K489" s="358"/>
      <c r="L489" s="358"/>
      <c r="M489" s="358"/>
      <c r="N489" s="358"/>
      <c r="O489" s="358"/>
      <c r="P489" s="274"/>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row>
    <row r="490" spans="1:37" ht="14.25" customHeight="1">
      <c r="A490" s="358"/>
      <c r="B490" s="358"/>
      <c r="C490" s="358"/>
      <c r="D490" s="358"/>
      <c r="E490" s="358"/>
      <c r="F490" s="358"/>
      <c r="G490" s="358"/>
      <c r="H490" s="358"/>
      <c r="I490" s="358"/>
      <c r="J490" s="358"/>
      <c r="K490" s="358"/>
      <c r="L490" s="358"/>
      <c r="M490" s="358"/>
      <c r="N490" s="358"/>
      <c r="O490" s="358"/>
      <c r="P490" s="274"/>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row>
    <row r="491" spans="1:37" ht="14.25" customHeight="1">
      <c r="A491" s="358"/>
      <c r="B491" s="358"/>
      <c r="C491" s="358"/>
      <c r="D491" s="358"/>
      <c r="E491" s="358"/>
      <c r="F491" s="358"/>
      <c r="G491" s="358"/>
      <c r="H491" s="358"/>
      <c r="I491" s="358"/>
      <c r="J491" s="358"/>
      <c r="K491" s="358"/>
      <c r="L491" s="358"/>
      <c r="M491" s="358"/>
      <c r="N491" s="358"/>
      <c r="O491" s="358"/>
      <c r="P491" s="274"/>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row>
    <row r="492" spans="1:37" ht="14.25" customHeight="1">
      <c r="A492" s="358"/>
      <c r="B492" s="358"/>
      <c r="C492" s="358"/>
      <c r="D492" s="358"/>
      <c r="E492" s="358"/>
      <c r="F492" s="358"/>
      <c r="G492" s="358"/>
      <c r="H492" s="358"/>
      <c r="I492" s="358"/>
      <c r="J492" s="358"/>
      <c r="K492" s="358"/>
      <c r="L492" s="358"/>
      <c r="M492" s="358"/>
      <c r="N492" s="358"/>
      <c r="O492" s="358"/>
      <c r="P492" s="274"/>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row>
    <row r="493" spans="1:37" ht="14.25" customHeight="1">
      <c r="A493" s="358"/>
      <c r="B493" s="358"/>
      <c r="C493" s="358"/>
      <c r="D493" s="358"/>
      <c r="E493" s="358"/>
      <c r="F493" s="358"/>
      <c r="G493" s="358"/>
      <c r="H493" s="358"/>
      <c r="I493" s="358"/>
      <c r="J493" s="358"/>
      <c r="K493" s="358"/>
      <c r="L493" s="358"/>
      <c r="M493" s="358"/>
      <c r="N493" s="358"/>
      <c r="O493" s="358"/>
      <c r="P493" s="274"/>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row>
    <row r="494" spans="1:37" ht="14.25" customHeight="1">
      <c r="A494" s="358"/>
      <c r="B494" s="358"/>
      <c r="C494" s="358"/>
      <c r="D494" s="358"/>
      <c r="E494" s="358"/>
      <c r="F494" s="358"/>
      <c r="G494" s="358"/>
      <c r="H494" s="358"/>
      <c r="I494" s="358"/>
      <c r="J494" s="358"/>
      <c r="K494" s="358"/>
      <c r="L494" s="358"/>
      <c r="M494" s="358"/>
      <c r="N494" s="358"/>
      <c r="O494" s="358"/>
      <c r="P494" s="274"/>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row>
    <row r="495" spans="1:37" ht="14.25" customHeight="1">
      <c r="A495" s="358"/>
      <c r="B495" s="358"/>
      <c r="C495" s="358"/>
      <c r="D495" s="358"/>
      <c r="E495" s="358"/>
      <c r="F495" s="358"/>
      <c r="G495" s="358"/>
      <c r="H495" s="358"/>
      <c r="I495" s="358"/>
      <c r="J495" s="358"/>
      <c r="K495" s="358"/>
      <c r="L495" s="358"/>
      <c r="M495" s="358"/>
      <c r="N495" s="358"/>
      <c r="O495" s="358"/>
      <c r="P495" s="274"/>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row>
    <row r="496" spans="1:37" ht="14.25" customHeight="1">
      <c r="A496" s="358"/>
      <c r="B496" s="358"/>
      <c r="C496" s="358"/>
      <c r="D496" s="358"/>
      <c r="E496" s="358"/>
      <c r="F496" s="358"/>
      <c r="G496" s="358"/>
      <c r="H496" s="358"/>
      <c r="I496" s="358"/>
      <c r="J496" s="358"/>
      <c r="K496" s="358"/>
      <c r="L496" s="358"/>
      <c r="M496" s="358"/>
      <c r="N496" s="358"/>
      <c r="O496" s="358"/>
      <c r="P496" s="274"/>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row>
    <row r="497" spans="1:37" ht="14.25" customHeight="1">
      <c r="A497" s="358"/>
      <c r="B497" s="358"/>
      <c r="C497" s="358"/>
      <c r="D497" s="358"/>
      <c r="E497" s="358"/>
      <c r="F497" s="358"/>
      <c r="G497" s="358"/>
      <c r="H497" s="358"/>
      <c r="I497" s="358"/>
      <c r="J497" s="358"/>
      <c r="K497" s="358"/>
      <c r="L497" s="358"/>
      <c r="M497" s="358"/>
      <c r="N497" s="358"/>
      <c r="O497" s="358"/>
      <c r="P497" s="274"/>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row>
    <row r="498" spans="1:37" ht="14.25" customHeight="1">
      <c r="A498" s="358"/>
      <c r="B498" s="358"/>
      <c r="C498" s="358"/>
      <c r="D498" s="358"/>
      <c r="E498" s="358"/>
      <c r="F498" s="358"/>
      <c r="G498" s="358"/>
      <c r="H498" s="358"/>
      <c r="I498" s="358"/>
      <c r="J498" s="358"/>
      <c r="K498" s="358"/>
      <c r="L498" s="358"/>
      <c r="M498" s="358"/>
      <c r="N498" s="358"/>
      <c r="O498" s="358"/>
      <c r="P498" s="274"/>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row>
    <row r="499" spans="1:37" ht="14.25" customHeight="1">
      <c r="A499" s="358"/>
      <c r="B499" s="358"/>
      <c r="C499" s="358"/>
      <c r="D499" s="358"/>
      <c r="E499" s="358"/>
      <c r="F499" s="358"/>
      <c r="G499" s="358"/>
      <c r="H499" s="358"/>
      <c r="I499" s="358"/>
      <c r="J499" s="358"/>
      <c r="K499" s="358"/>
      <c r="L499" s="358"/>
      <c r="M499" s="358"/>
      <c r="N499" s="358"/>
      <c r="O499" s="358"/>
      <c r="P499" s="274"/>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row>
    <row r="500" spans="1:37" ht="14.25" customHeight="1">
      <c r="A500" s="358"/>
      <c r="B500" s="358"/>
      <c r="C500" s="358"/>
      <c r="D500" s="358"/>
      <c r="E500" s="358"/>
      <c r="F500" s="358"/>
      <c r="G500" s="358"/>
      <c r="H500" s="358"/>
      <c r="I500" s="358"/>
      <c r="J500" s="358"/>
      <c r="K500" s="358"/>
      <c r="L500" s="358"/>
      <c r="M500" s="358"/>
      <c r="N500" s="358"/>
      <c r="O500" s="358"/>
      <c r="P500" s="274"/>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row>
    <row r="501" spans="1:37" ht="14.25" customHeight="1">
      <c r="A501" s="358"/>
      <c r="B501" s="358"/>
      <c r="C501" s="358"/>
      <c r="D501" s="358"/>
      <c r="E501" s="358"/>
      <c r="F501" s="358"/>
      <c r="G501" s="358"/>
      <c r="H501" s="358"/>
      <c r="I501" s="358"/>
      <c r="J501" s="358"/>
      <c r="K501" s="358"/>
      <c r="L501" s="358"/>
      <c r="M501" s="358"/>
      <c r="N501" s="358"/>
      <c r="O501" s="358"/>
      <c r="P501" s="274"/>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row>
    <row r="502" spans="1:37" ht="14.25" customHeight="1">
      <c r="A502" s="358"/>
      <c r="B502" s="358"/>
      <c r="C502" s="358"/>
      <c r="D502" s="358"/>
      <c r="E502" s="358"/>
      <c r="F502" s="358"/>
      <c r="G502" s="358"/>
      <c r="H502" s="358"/>
      <c r="I502" s="358"/>
      <c r="J502" s="358"/>
      <c r="K502" s="358"/>
      <c r="L502" s="358"/>
      <c r="M502" s="358"/>
      <c r="N502" s="358"/>
      <c r="O502" s="358"/>
      <c r="P502" s="274"/>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row>
    <row r="503" spans="1:37" ht="14.25" customHeight="1">
      <c r="A503" s="358"/>
      <c r="B503" s="358"/>
      <c r="C503" s="358"/>
      <c r="D503" s="358"/>
      <c r="E503" s="358"/>
      <c r="F503" s="358"/>
      <c r="G503" s="358"/>
      <c r="H503" s="358"/>
      <c r="I503" s="358"/>
      <c r="J503" s="358"/>
      <c r="K503" s="358"/>
      <c r="L503" s="358"/>
      <c r="M503" s="358"/>
      <c r="N503" s="358"/>
      <c r="O503" s="358"/>
      <c r="P503" s="274"/>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row>
    <row r="504" spans="1:37" ht="14.25" customHeight="1">
      <c r="A504" s="358"/>
      <c r="B504" s="358"/>
      <c r="C504" s="358"/>
      <c r="D504" s="358"/>
      <c r="E504" s="358"/>
      <c r="F504" s="358"/>
      <c r="G504" s="358"/>
      <c r="H504" s="358"/>
      <c r="I504" s="358"/>
      <c r="J504" s="358"/>
      <c r="K504" s="358"/>
      <c r="L504" s="358"/>
      <c r="M504" s="358"/>
      <c r="N504" s="358"/>
      <c r="O504" s="358"/>
      <c r="P504" s="274"/>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row>
    <row r="505" spans="1:37" ht="14.25" customHeight="1">
      <c r="A505" s="358"/>
      <c r="B505" s="358"/>
      <c r="C505" s="358"/>
      <c r="D505" s="358"/>
      <c r="E505" s="358"/>
      <c r="F505" s="358"/>
      <c r="G505" s="358"/>
      <c r="H505" s="358"/>
      <c r="I505" s="358"/>
      <c r="J505" s="358"/>
      <c r="K505" s="358"/>
      <c r="L505" s="358"/>
      <c r="M505" s="358"/>
      <c r="N505" s="358"/>
      <c r="O505" s="358"/>
      <c r="P505" s="274"/>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row>
    <row r="506" spans="1:37" ht="14.25" customHeight="1">
      <c r="A506" s="358"/>
      <c r="B506" s="358"/>
      <c r="C506" s="358"/>
      <c r="D506" s="358"/>
      <c r="E506" s="358"/>
      <c r="F506" s="358"/>
      <c r="G506" s="358"/>
      <c r="H506" s="358"/>
      <c r="I506" s="358"/>
      <c r="J506" s="358"/>
      <c r="K506" s="358"/>
      <c r="L506" s="358"/>
      <c r="M506" s="358"/>
      <c r="N506" s="358"/>
      <c r="O506" s="358"/>
      <c r="P506" s="274"/>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row>
    <row r="507" spans="1:37" ht="14.25" customHeight="1">
      <c r="A507" s="358"/>
      <c r="B507" s="358"/>
      <c r="C507" s="358"/>
      <c r="D507" s="358"/>
      <c r="E507" s="358"/>
      <c r="F507" s="358"/>
      <c r="G507" s="358"/>
      <c r="H507" s="358"/>
      <c r="I507" s="358"/>
      <c r="J507" s="358"/>
      <c r="K507" s="358"/>
      <c r="L507" s="358"/>
      <c r="M507" s="358"/>
      <c r="N507" s="358"/>
      <c r="O507" s="358"/>
      <c r="P507" s="274"/>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row>
    <row r="508" spans="1:37" ht="14.25" customHeight="1">
      <c r="A508" s="358"/>
      <c r="B508" s="358"/>
      <c r="C508" s="358"/>
      <c r="D508" s="358"/>
      <c r="E508" s="358"/>
      <c r="F508" s="358"/>
      <c r="G508" s="358"/>
      <c r="H508" s="358"/>
      <c r="I508" s="358"/>
      <c r="J508" s="358"/>
      <c r="K508" s="358"/>
      <c r="L508" s="358"/>
      <c r="M508" s="358"/>
      <c r="N508" s="358"/>
      <c r="O508" s="358"/>
      <c r="P508" s="274"/>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row>
    <row r="509" spans="1:37" ht="14.25" customHeight="1">
      <c r="A509" s="358"/>
      <c r="B509" s="358"/>
      <c r="C509" s="358"/>
      <c r="D509" s="358"/>
      <c r="E509" s="358"/>
      <c r="F509" s="358"/>
      <c r="G509" s="358"/>
      <c r="H509" s="358"/>
      <c r="I509" s="358"/>
      <c r="J509" s="358"/>
      <c r="K509" s="358"/>
      <c r="L509" s="358"/>
      <c r="M509" s="358"/>
      <c r="N509" s="358"/>
      <c r="O509" s="358"/>
      <c r="P509" s="274"/>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row>
    <row r="510" spans="1:37" ht="14.25" customHeight="1">
      <c r="A510" s="358"/>
      <c r="B510" s="358"/>
      <c r="C510" s="358"/>
      <c r="D510" s="358"/>
      <c r="E510" s="358"/>
      <c r="F510" s="358"/>
      <c r="G510" s="358"/>
      <c r="H510" s="358"/>
      <c r="I510" s="358"/>
      <c r="J510" s="358"/>
      <c r="K510" s="358"/>
      <c r="L510" s="358"/>
      <c r="M510" s="358"/>
      <c r="N510" s="358"/>
      <c r="O510" s="358"/>
      <c r="P510" s="274"/>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row>
    <row r="511" spans="1:37" ht="14.25" customHeight="1">
      <c r="A511" s="358"/>
      <c r="B511" s="358"/>
      <c r="C511" s="358"/>
      <c r="D511" s="358"/>
      <c r="E511" s="358"/>
      <c r="F511" s="358"/>
      <c r="G511" s="358"/>
      <c r="H511" s="358"/>
      <c r="I511" s="358"/>
      <c r="J511" s="358"/>
      <c r="K511" s="358"/>
      <c r="L511" s="358"/>
      <c r="M511" s="358"/>
      <c r="N511" s="358"/>
      <c r="O511" s="358"/>
      <c r="P511" s="274"/>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row>
    <row r="512" spans="1:37" ht="14.25" customHeight="1">
      <c r="A512" s="358"/>
      <c r="B512" s="358"/>
      <c r="C512" s="358"/>
      <c r="D512" s="358"/>
      <c r="E512" s="358"/>
      <c r="F512" s="358"/>
      <c r="G512" s="358"/>
      <c r="H512" s="358"/>
      <c r="I512" s="358"/>
      <c r="J512" s="358"/>
      <c r="K512" s="358"/>
      <c r="L512" s="358"/>
      <c r="M512" s="358"/>
      <c r="N512" s="358"/>
      <c r="O512" s="358"/>
      <c r="P512" s="274"/>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row>
    <row r="513" spans="1:37" ht="14.25" customHeight="1">
      <c r="A513" s="358"/>
      <c r="B513" s="358"/>
      <c r="C513" s="358"/>
      <c r="D513" s="358"/>
      <c r="E513" s="358"/>
      <c r="F513" s="358"/>
      <c r="G513" s="358"/>
      <c r="H513" s="358"/>
      <c r="I513" s="358"/>
      <c r="J513" s="358"/>
      <c r="K513" s="358"/>
      <c r="L513" s="358"/>
      <c r="M513" s="358"/>
      <c r="N513" s="358"/>
      <c r="O513" s="358"/>
      <c r="P513" s="274"/>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row>
    <row r="514" spans="1:37" ht="14.25" customHeight="1">
      <c r="A514" s="358"/>
      <c r="B514" s="358"/>
      <c r="C514" s="358"/>
      <c r="D514" s="358"/>
      <c r="E514" s="358"/>
      <c r="F514" s="358"/>
      <c r="G514" s="358"/>
      <c r="H514" s="358"/>
      <c r="I514" s="358"/>
      <c r="J514" s="358"/>
      <c r="K514" s="358"/>
      <c r="L514" s="358"/>
      <c r="M514" s="358"/>
      <c r="N514" s="358"/>
      <c r="O514" s="358"/>
      <c r="P514" s="274"/>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row>
    <row r="515" spans="1:37" ht="14.25" customHeight="1">
      <c r="A515" s="358"/>
      <c r="B515" s="358"/>
      <c r="C515" s="358"/>
      <c r="D515" s="358"/>
      <c r="E515" s="358"/>
      <c r="F515" s="358"/>
      <c r="G515" s="358"/>
      <c r="H515" s="358"/>
      <c r="I515" s="358"/>
      <c r="J515" s="358"/>
      <c r="K515" s="358"/>
      <c r="L515" s="358"/>
      <c r="M515" s="358"/>
      <c r="N515" s="358"/>
      <c r="O515" s="358"/>
      <c r="P515" s="274"/>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row>
    <row r="516" spans="1:37" ht="14.25" customHeight="1">
      <c r="A516" s="358"/>
      <c r="B516" s="358"/>
      <c r="C516" s="358"/>
      <c r="D516" s="358"/>
      <c r="E516" s="358"/>
      <c r="F516" s="358"/>
      <c r="G516" s="358"/>
      <c r="H516" s="358"/>
      <c r="I516" s="358"/>
      <c r="J516" s="358"/>
      <c r="K516" s="358"/>
      <c r="L516" s="358"/>
      <c r="M516" s="358"/>
      <c r="N516" s="358"/>
      <c r="O516" s="358"/>
      <c r="P516" s="274"/>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row>
    <row r="517" spans="1:37" ht="14.25" customHeight="1">
      <c r="A517" s="358"/>
      <c r="B517" s="358"/>
      <c r="C517" s="358"/>
      <c r="D517" s="358"/>
      <c r="E517" s="358"/>
      <c r="F517" s="358"/>
      <c r="G517" s="358"/>
      <c r="H517" s="358"/>
      <c r="I517" s="358"/>
      <c r="J517" s="358"/>
      <c r="K517" s="358"/>
      <c r="L517" s="358"/>
      <c r="M517" s="358"/>
      <c r="N517" s="358"/>
      <c r="O517" s="358"/>
      <c r="P517" s="274"/>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row>
    <row r="518" spans="1:37" ht="14.25" customHeight="1">
      <c r="A518" s="358"/>
      <c r="B518" s="358"/>
      <c r="C518" s="358"/>
      <c r="D518" s="358"/>
      <c r="E518" s="358"/>
      <c r="F518" s="358"/>
      <c r="G518" s="358"/>
      <c r="H518" s="358"/>
      <c r="I518" s="358"/>
      <c r="J518" s="358"/>
      <c r="K518" s="358"/>
      <c r="L518" s="358"/>
      <c r="M518" s="358"/>
      <c r="N518" s="358"/>
      <c r="O518" s="358"/>
      <c r="P518" s="274"/>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row>
    <row r="519" spans="1:37" ht="14.25" customHeight="1">
      <c r="A519" s="358"/>
      <c r="B519" s="358"/>
      <c r="C519" s="358"/>
      <c r="D519" s="358"/>
      <c r="E519" s="358"/>
      <c r="F519" s="358"/>
      <c r="G519" s="358"/>
      <c r="H519" s="358"/>
      <c r="I519" s="358"/>
      <c r="J519" s="358"/>
      <c r="K519" s="358"/>
      <c r="L519" s="358"/>
      <c r="M519" s="358"/>
      <c r="N519" s="358"/>
      <c r="O519" s="358"/>
      <c r="P519" s="274"/>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row>
    <row r="520" spans="1:37" ht="14.25" customHeight="1">
      <c r="A520" s="358"/>
      <c r="B520" s="358"/>
      <c r="C520" s="358"/>
      <c r="D520" s="358"/>
      <c r="E520" s="358"/>
      <c r="F520" s="358"/>
      <c r="G520" s="358"/>
      <c r="H520" s="358"/>
      <c r="I520" s="358"/>
      <c r="J520" s="358"/>
      <c r="K520" s="358"/>
      <c r="L520" s="358"/>
      <c r="M520" s="358"/>
      <c r="N520" s="358"/>
      <c r="O520" s="358"/>
      <c r="P520" s="274"/>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row>
    <row r="521" spans="1:37" ht="14.25" customHeight="1">
      <c r="A521" s="358"/>
      <c r="B521" s="358"/>
      <c r="C521" s="358"/>
      <c r="D521" s="358"/>
      <c r="E521" s="358"/>
      <c r="F521" s="358"/>
      <c r="G521" s="358"/>
      <c r="H521" s="358"/>
      <c r="I521" s="358"/>
      <c r="J521" s="358"/>
      <c r="K521" s="358"/>
      <c r="L521" s="358"/>
      <c r="M521" s="358"/>
      <c r="N521" s="358"/>
      <c r="O521" s="358"/>
      <c r="P521" s="274"/>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row>
    <row r="522" spans="1:37" ht="14.25" customHeight="1">
      <c r="A522" s="358"/>
      <c r="B522" s="358"/>
      <c r="C522" s="358"/>
      <c r="D522" s="358"/>
      <c r="E522" s="358"/>
      <c r="F522" s="358"/>
      <c r="G522" s="358"/>
      <c r="H522" s="358"/>
      <c r="I522" s="358"/>
      <c r="J522" s="358"/>
      <c r="K522" s="358"/>
      <c r="L522" s="358"/>
      <c r="M522" s="358"/>
      <c r="N522" s="358"/>
      <c r="O522" s="358"/>
      <c r="P522" s="274"/>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row>
    <row r="523" spans="1:37" ht="14.25" customHeight="1">
      <c r="A523" s="358"/>
      <c r="B523" s="358"/>
      <c r="C523" s="358"/>
      <c r="D523" s="358"/>
      <c r="E523" s="358"/>
      <c r="F523" s="358"/>
      <c r="G523" s="358"/>
      <c r="H523" s="358"/>
      <c r="I523" s="358"/>
      <c r="J523" s="358"/>
      <c r="K523" s="358"/>
      <c r="L523" s="358"/>
      <c r="M523" s="358"/>
      <c r="N523" s="358"/>
      <c r="O523" s="358"/>
      <c r="P523" s="274"/>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row>
    <row r="524" spans="1:37" ht="14.25" customHeight="1">
      <c r="A524" s="358"/>
      <c r="B524" s="358"/>
      <c r="C524" s="358"/>
      <c r="D524" s="358"/>
      <c r="E524" s="358"/>
      <c r="F524" s="358"/>
      <c r="G524" s="358"/>
      <c r="H524" s="358"/>
      <c r="I524" s="358"/>
      <c r="J524" s="358"/>
      <c r="K524" s="358"/>
      <c r="L524" s="358"/>
      <c r="M524" s="358"/>
      <c r="N524" s="358"/>
      <c r="O524" s="358"/>
      <c r="P524" s="274"/>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row>
    <row r="525" spans="1:37" ht="14.25" customHeight="1">
      <c r="A525" s="358"/>
      <c r="B525" s="358"/>
      <c r="C525" s="358"/>
      <c r="D525" s="358"/>
      <c r="E525" s="358"/>
      <c r="F525" s="358"/>
      <c r="G525" s="358"/>
      <c r="H525" s="358"/>
      <c r="I525" s="358"/>
      <c r="J525" s="358"/>
      <c r="K525" s="358"/>
      <c r="L525" s="358"/>
      <c r="M525" s="358"/>
      <c r="N525" s="358"/>
      <c r="O525" s="358"/>
      <c r="P525" s="274"/>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row>
    <row r="526" spans="1:37" ht="14.25" customHeight="1">
      <c r="A526" s="358"/>
      <c r="B526" s="358"/>
      <c r="C526" s="358"/>
      <c r="D526" s="358"/>
      <c r="E526" s="358"/>
      <c r="F526" s="358"/>
      <c r="G526" s="358"/>
      <c r="H526" s="358"/>
      <c r="I526" s="358"/>
      <c r="J526" s="358"/>
      <c r="K526" s="358"/>
      <c r="L526" s="358"/>
      <c r="M526" s="358"/>
      <c r="N526" s="358"/>
      <c r="O526" s="358"/>
      <c r="P526" s="274"/>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row>
    <row r="527" spans="1:37" ht="14.25" customHeight="1">
      <c r="A527" s="358"/>
      <c r="B527" s="358"/>
      <c r="C527" s="358"/>
      <c r="D527" s="358"/>
      <c r="E527" s="358"/>
      <c r="F527" s="358"/>
      <c r="G527" s="358"/>
      <c r="H527" s="358"/>
      <c r="I527" s="358"/>
      <c r="J527" s="358"/>
      <c r="K527" s="358"/>
      <c r="L527" s="358"/>
      <c r="M527" s="358"/>
      <c r="N527" s="358"/>
      <c r="O527" s="358"/>
      <c r="P527" s="274"/>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row>
    <row r="528" spans="1:37" ht="14.25" customHeight="1">
      <c r="A528" s="358"/>
      <c r="B528" s="358"/>
      <c r="C528" s="358"/>
      <c r="D528" s="358"/>
      <c r="E528" s="358"/>
      <c r="F528" s="358"/>
      <c r="G528" s="358"/>
      <c r="H528" s="358"/>
      <c r="I528" s="358"/>
      <c r="J528" s="358"/>
      <c r="K528" s="358"/>
      <c r="L528" s="358"/>
      <c r="M528" s="358"/>
      <c r="N528" s="358"/>
      <c r="O528" s="358"/>
      <c r="P528" s="274"/>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row>
    <row r="529" spans="1:37" ht="14.25" customHeight="1">
      <c r="A529" s="358"/>
      <c r="B529" s="358"/>
      <c r="C529" s="358"/>
      <c r="D529" s="358"/>
      <c r="E529" s="358"/>
      <c r="F529" s="358"/>
      <c r="G529" s="358"/>
      <c r="H529" s="358"/>
      <c r="I529" s="358"/>
      <c r="J529" s="358"/>
      <c r="K529" s="358"/>
      <c r="L529" s="358"/>
      <c r="M529" s="358"/>
      <c r="N529" s="358"/>
      <c r="O529" s="358"/>
      <c r="P529" s="274"/>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row>
    <row r="530" spans="1:37" ht="14.25" customHeight="1">
      <c r="A530" s="358"/>
      <c r="B530" s="358"/>
      <c r="C530" s="358"/>
      <c r="D530" s="358"/>
      <c r="E530" s="358"/>
      <c r="F530" s="358"/>
      <c r="G530" s="358"/>
      <c r="H530" s="358"/>
      <c r="I530" s="358"/>
      <c r="J530" s="358"/>
      <c r="K530" s="358"/>
      <c r="L530" s="358"/>
      <c r="M530" s="358"/>
      <c r="N530" s="358"/>
      <c r="O530" s="358"/>
      <c r="P530" s="274"/>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row>
    <row r="531" spans="1:37" ht="14.25" customHeight="1">
      <c r="A531" s="358"/>
      <c r="B531" s="358"/>
      <c r="C531" s="358"/>
      <c r="D531" s="358"/>
      <c r="E531" s="358"/>
      <c r="F531" s="358"/>
      <c r="G531" s="358"/>
      <c r="H531" s="358"/>
      <c r="I531" s="358"/>
      <c r="J531" s="358"/>
      <c r="K531" s="358"/>
      <c r="L531" s="358"/>
      <c r="M531" s="358"/>
      <c r="N531" s="358"/>
      <c r="O531" s="358"/>
      <c r="P531" s="274"/>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row>
    <row r="532" spans="1:37" ht="14.25" customHeight="1">
      <c r="A532" s="358"/>
      <c r="B532" s="358"/>
      <c r="C532" s="358"/>
      <c r="D532" s="358"/>
      <c r="E532" s="358"/>
      <c r="F532" s="358"/>
      <c r="G532" s="358"/>
      <c r="H532" s="358"/>
      <c r="I532" s="358"/>
      <c r="J532" s="358"/>
      <c r="K532" s="358"/>
      <c r="L532" s="358"/>
      <c r="M532" s="358"/>
      <c r="N532" s="358"/>
      <c r="O532" s="358"/>
      <c r="P532" s="274"/>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row>
    <row r="533" spans="1:37" ht="14.25" customHeight="1">
      <c r="A533" s="358"/>
      <c r="B533" s="358"/>
      <c r="C533" s="358"/>
      <c r="D533" s="358"/>
      <c r="E533" s="358"/>
      <c r="F533" s="358"/>
      <c r="G533" s="358"/>
      <c r="H533" s="358"/>
      <c r="I533" s="358"/>
      <c r="J533" s="358"/>
      <c r="K533" s="358"/>
      <c r="L533" s="358"/>
      <c r="M533" s="358"/>
      <c r="N533" s="358"/>
      <c r="O533" s="358"/>
      <c r="P533" s="274"/>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row>
    <row r="534" spans="1:37" ht="14.25" customHeight="1">
      <c r="A534" s="358"/>
      <c r="B534" s="358"/>
      <c r="C534" s="358"/>
      <c r="D534" s="358"/>
      <c r="E534" s="358"/>
      <c r="F534" s="358"/>
      <c r="G534" s="358"/>
      <c r="H534" s="358"/>
      <c r="I534" s="358"/>
      <c r="J534" s="358"/>
      <c r="K534" s="358"/>
      <c r="L534" s="358"/>
      <c r="M534" s="358"/>
      <c r="N534" s="358"/>
      <c r="O534" s="358"/>
      <c r="P534" s="274"/>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row>
    <row r="535" spans="1:37" ht="14.25" customHeight="1">
      <c r="A535" s="358"/>
      <c r="B535" s="358"/>
      <c r="C535" s="358"/>
      <c r="D535" s="358"/>
      <c r="E535" s="358"/>
      <c r="F535" s="358"/>
      <c r="G535" s="358"/>
      <c r="H535" s="358"/>
      <c r="I535" s="358"/>
      <c r="J535" s="358"/>
      <c r="K535" s="358"/>
      <c r="L535" s="358"/>
      <c r="M535" s="358"/>
      <c r="N535" s="358"/>
      <c r="O535" s="358"/>
      <c r="P535" s="274"/>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row>
    <row r="536" spans="1:37" ht="14.25" customHeight="1">
      <c r="A536" s="358"/>
      <c r="B536" s="358"/>
      <c r="C536" s="358"/>
      <c r="D536" s="358"/>
      <c r="E536" s="358"/>
      <c r="F536" s="358"/>
      <c r="G536" s="358"/>
      <c r="H536" s="358"/>
      <c r="I536" s="358"/>
      <c r="J536" s="358"/>
      <c r="K536" s="358"/>
      <c r="L536" s="358"/>
      <c r="M536" s="358"/>
      <c r="N536" s="358"/>
      <c r="O536" s="358"/>
      <c r="P536" s="274"/>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row>
    <row r="537" spans="1:37" ht="14.25" customHeight="1">
      <c r="A537" s="358"/>
      <c r="B537" s="358"/>
      <c r="C537" s="358"/>
      <c r="D537" s="358"/>
      <c r="E537" s="358"/>
      <c r="F537" s="358"/>
      <c r="G537" s="358"/>
      <c r="H537" s="358"/>
      <c r="I537" s="358"/>
      <c r="J537" s="358"/>
      <c r="K537" s="358"/>
      <c r="L537" s="358"/>
      <c r="M537" s="358"/>
      <c r="N537" s="358"/>
      <c r="O537" s="358"/>
      <c r="P537" s="274"/>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row>
    <row r="538" spans="1:37" ht="14.25" customHeight="1">
      <c r="A538" s="358"/>
      <c r="B538" s="358"/>
      <c r="C538" s="358"/>
      <c r="D538" s="358"/>
      <c r="E538" s="358"/>
      <c r="F538" s="358"/>
      <c r="G538" s="358"/>
      <c r="H538" s="358"/>
      <c r="I538" s="358"/>
      <c r="J538" s="358"/>
      <c r="K538" s="358"/>
      <c r="L538" s="358"/>
      <c r="M538" s="358"/>
      <c r="N538" s="358"/>
      <c r="O538" s="358"/>
      <c r="P538" s="274"/>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row>
    <row r="539" spans="1:37" ht="14.25" customHeight="1">
      <c r="A539" s="358"/>
      <c r="B539" s="358"/>
      <c r="C539" s="358"/>
      <c r="D539" s="358"/>
      <c r="E539" s="358"/>
      <c r="F539" s="358"/>
      <c r="G539" s="358"/>
      <c r="H539" s="358"/>
      <c r="I539" s="358"/>
      <c r="J539" s="358"/>
      <c r="K539" s="358"/>
      <c r="L539" s="358"/>
      <c r="M539" s="358"/>
      <c r="N539" s="358"/>
      <c r="O539" s="358"/>
      <c r="P539" s="274"/>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row>
    <row r="540" spans="1:37" ht="14.25" customHeight="1">
      <c r="A540" s="358"/>
      <c r="B540" s="358"/>
      <c r="C540" s="358"/>
      <c r="D540" s="358"/>
      <c r="E540" s="358"/>
      <c r="F540" s="358"/>
      <c r="G540" s="358"/>
      <c r="H540" s="358"/>
      <c r="I540" s="358"/>
      <c r="J540" s="358"/>
      <c r="K540" s="358"/>
      <c r="L540" s="358"/>
      <c r="M540" s="358"/>
      <c r="N540" s="358"/>
      <c r="O540" s="358"/>
      <c r="P540" s="274"/>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row>
    <row r="541" spans="1:37" ht="14.25" customHeight="1">
      <c r="A541" s="358"/>
      <c r="B541" s="358"/>
      <c r="C541" s="358"/>
      <c r="D541" s="358"/>
      <c r="E541" s="358"/>
      <c r="F541" s="358"/>
      <c r="G541" s="358"/>
      <c r="H541" s="358"/>
      <c r="I541" s="358"/>
      <c r="J541" s="358"/>
      <c r="K541" s="358"/>
      <c r="L541" s="358"/>
      <c r="M541" s="358"/>
      <c r="N541" s="358"/>
      <c r="O541" s="358"/>
      <c r="P541" s="274"/>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row>
    <row r="542" spans="1:37" ht="14.25" customHeight="1">
      <c r="A542" s="358"/>
      <c r="B542" s="358"/>
      <c r="C542" s="358"/>
      <c r="D542" s="358"/>
      <c r="E542" s="358"/>
      <c r="F542" s="358"/>
      <c r="G542" s="358"/>
      <c r="H542" s="358"/>
      <c r="I542" s="358"/>
      <c r="J542" s="358"/>
      <c r="K542" s="358"/>
      <c r="L542" s="358"/>
      <c r="M542" s="358"/>
      <c r="N542" s="358"/>
      <c r="O542" s="358"/>
      <c r="P542" s="274"/>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row>
    <row r="543" spans="1:37" ht="14.25" customHeight="1">
      <c r="A543" s="358"/>
      <c r="B543" s="358"/>
      <c r="C543" s="358"/>
      <c r="D543" s="358"/>
      <c r="E543" s="358"/>
      <c r="F543" s="358"/>
      <c r="G543" s="358"/>
      <c r="H543" s="358"/>
      <c r="I543" s="358"/>
      <c r="J543" s="358"/>
      <c r="K543" s="358"/>
      <c r="L543" s="358"/>
      <c r="M543" s="358"/>
      <c r="N543" s="358"/>
      <c r="O543" s="358"/>
      <c r="P543" s="274"/>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row>
    <row r="544" spans="1:37" ht="14.25" customHeight="1">
      <c r="A544" s="358"/>
      <c r="B544" s="358"/>
      <c r="C544" s="358"/>
      <c r="D544" s="358"/>
      <c r="E544" s="358"/>
      <c r="F544" s="358"/>
      <c r="G544" s="358"/>
      <c r="H544" s="358"/>
      <c r="I544" s="358"/>
      <c r="J544" s="358"/>
      <c r="K544" s="358"/>
      <c r="L544" s="358"/>
      <c r="M544" s="358"/>
      <c r="N544" s="358"/>
      <c r="O544" s="358"/>
      <c r="P544" s="274"/>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row>
    <row r="545" spans="1:37" ht="14.25" customHeight="1">
      <c r="A545" s="358"/>
      <c r="B545" s="358"/>
      <c r="C545" s="358"/>
      <c r="D545" s="358"/>
      <c r="E545" s="358"/>
      <c r="F545" s="358"/>
      <c r="G545" s="358"/>
      <c r="H545" s="358"/>
      <c r="I545" s="358"/>
      <c r="J545" s="358"/>
      <c r="K545" s="358"/>
      <c r="L545" s="358"/>
      <c r="M545" s="358"/>
      <c r="N545" s="358"/>
      <c r="O545" s="358"/>
      <c r="P545" s="274"/>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row>
    <row r="546" spans="1:37" ht="14.25" customHeight="1">
      <c r="A546" s="358"/>
      <c r="B546" s="358"/>
      <c r="C546" s="358"/>
      <c r="D546" s="358"/>
      <c r="E546" s="358"/>
      <c r="F546" s="358"/>
      <c r="G546" s="358"/>
      <c r="H546" s="358"/>
      <c r="I546" s="358"/>
      <c r="J546" s="358"/>
      <c r="K546" s="358"/>
      <c r="L546" s="358"/>
      <c r="M546" s="358"/>
      <c r="N546" s="358"/>
      <c r="O546" s="358"/>
      <c r="P546" s="274"/>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row>
    <row r="547" spans="1:37" ht="14.25" customHeight="1">
      <c r="A547" s="358"/>
      <c r="B547" s="358"/>
      <c r="C547" s="358"/>
      <c r="D547" s="358"/>
      <c r="E547" s="358"/>
      <c r="F547" s="358"/>
      <c r="G547" s="358"/>
      <c r="H547" s="358"/>
      <c r="I547" s="358"/>
      <c r="J547" s="358"/>
      <c r="K547" s="358"/>
      <c r="L547" s="358"/>
      <c r="M547" s="358"/>
      <c r="N547" s="358"/>
      <c r="O547" s="358"/>
      <c r="P547" s="274"/>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row>
    <row r="548" spans="1:37" ht="14.25" customHeight="1">
      <c r="A548" s="358"/>
      <c r="B548" s="358"/>
      <c r="C548" s="358"/>
      <c r="D548" s="358"/>
      <c r="E548" s="358"/>
      <c r="F548" s="358"/>
      <c r="G548" s="358"/>
      <c r="H548" s="358"/>
      <c r="I548" s="358"/>
      <c r="J548" s="358"/>
      <c r="K548" s="358"/>
      <c r="L548" s="358"/>
      <c r="M548" s="358"/>
      <c r="N548" s="358"/>
      <c r="O548" s="358"/>
      <c r="P548" s="274"/>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row>
    <row r="549" spans="1:37" ht="14.25" customHeight="1">
      <c r="A549" s="358"/>
      <c r="B549" s="358"/>
      <c r="C549" s="358"/>
      <c r="D549" s="358"/>
      <c r="E549" s="358"/>
      <c r="F549" s="358"/>
      <c r="G549" s="358"/>
      <c r="H549" s="358"/>
      <c r="I549" s="358"/>
      <c r="J549" s="358"/>
      <c r="K549" s="358"/>
      <c r="L549" s="358"/>
      <c r="M549" s="358"/>
      <c r="N549" s="358"/>
      <c r="O549" s="358"/>
      <c r="P549" s="274"/>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row>
    <row r="550" spans="1:37" ht="14.25" customHeight="1">
      <c r="A550" s="358"/>
      <c r="B550" s="358"/>
      <c r="C550" s="358"/>
      <c r="D550" s="358"/>
      <c r="E550" s="358"/>
      <c r="F550" s="358"/>
      <c r="G550" s="358"/>
      <c r="H550" s="358"/>
      <c r="I550" s="358"/>
      <c r="J550" s="358"/>
      <c r="K550" s="358"/>
      <c r="L550" s="358"/>
      <c r="M550" s="358"/>
      <c r="N550" s="358"/>
      <c r="O550" s="358"/>
      <c r="P550" s="274"/>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row>
    <row r="551" spans="1:37" ht="14.25" customHeight="1">
      <c r="A551" s="358"/>
      <c r="B551" s="358"/>
      <c r="C551" s="358"/>
      <c r="D551" s="358"/>
      <c r="E551" s="358"/>
      <c r="F551" s="358"/>
      <c r="G551" s="358"/>
      <c r="H551" s="358"/>
      <c r="I551" s="358"/>
      <c r="J551" s="358"/>
      <c r="K551" s="358"/>
      <c r="L551" s="358"/>
      <c r="M551" s="358"/>
      <c r="N551" s="358"/>
      <c r="O551" s="358"/>
      <c r="P551" s="274"/>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row>
    <row r="552" spans="1:37" ht="14.25" customHeight="1">
      <c r="A552" s="358"/>
      <c r="B552" s="358"/>
      <c r="C552" s="358"/>
      <c r="D552" s="358"/>
      <c r="E552" s="358"/>
      <c r="F552" s="358"/>
      <c r="G552" s="358"/>
      <c r="H552" s="358"/>
      <c r="I552" s="358"/>
      <c r="J552" s="358"/>
      <c r="K552" s="358"/>
      <c r="L552" s="358"/>
      <c r="M552" s="358"/>
      <c r="N552" s="358"/>
      <c r="O552" s="358"/>
      <c r="P552" s="274"/>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row>
    <row r="553" spans="1:37" ht="14.25" customHeight="1">
      <c r="A553" s="358"/>
      <c r="B553" s="358"/>
      <c r="C553" s="358"/>
      <c r="D553" s="358"/>
      <c r="E553" s="358"/>
      <c r="F553" s="358"/>
      <c r="G553" s="358"/>
      <c r="H553" s="358"/>
      <c r="I553" s="358"/>
      <c r="J553" s="358"/>
      <c r="K553" s="358"/>
      <c r="L553" s="358"/>
      <c r="M553" s="358"/>
      <c r="N553" s="358"/>
      <c r="O553" s="358"/>
      <c r="P553" s="274"/>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row>
    <row r="554" spans="1:37" ht="14.25" customHeight="1">
      <c r="A554" s="358"/>
      <c r="B554" s="358"/>
      <c r="C554" s="358"/>
      <c r="D554" s="358"/>
      <c r="E554" s="358"/>
      <c r="F554" s="358"/>
      <c r="G554" s="358"/>
      <c r="H554" s="358"/>
      <c r="I554" s="358"/>
      <c r="J554" s="358"/>
      <c r="K554" s="358"/>
      <c r="L554" s="358"/>
      <c r="M554" s="358"/>
      <c r="N554" s="358"/>
      <c r="O554" s="358"/>
      <c r="P554" s="274"/>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row>
    <row r="555" spans="1:37" ht="14.25" customHeight="1">
      <c r="A555" s="358"/>
      <c r="B555" s="358"/>
      <c r="C555" s="358"/>
      <c r="D555" s="358"/>
      <c r="E555" s="358"/>
      <c r="F555" s="358"/>
      <c r="G555" s="358"/>
      <c r="H555" s="358"/>
      <c r="I555" s="358"/>
      <c r="J555" s="358"/>
      <c r="K555" s="358"/>
      <c r="L555" s="358"/>
      <c r="M555" s="358"/>
      <c r="N555" s="358"/>
      <c r="O555" s="358"/>
      <c r="P555" s="274"/>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row>
    <row r="556" spans="1:37" ht="14.25" customHeight="1">
      <c r="A556" s="358"/>
      <c r="B556" s="358"/>
      <c r="C556" s="358"/>
      <c r="D556" s="358"/>
      <c r="E556" s="358"/>
      <c r="F556" s="358"/>
      <c r="G556" s="358"/>
      <c r="H556" s="358"/>
      <c r="I556" s="358"/>
      <c r="J556" s="358"/>
      <c r="K556" s="358"/>
      <c r="L556" s="358"/>
      <c r="M556" s="358"/>
      <c r="N556" s="358"/>
      <c r="O556" s="358"/>
      <c r="P556" s="274"/>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row>
    <row r="557" spans="1:37" ht="14.25" customHeight="1">
      <c r="A557" s="358"/>
      <c r="B557" s="358"/>
      <c r="C557" s="358"/>
      <c r="D557" s="358"/>
      <c r="E557" s="358"/>
      <c r="F557" s="358"/>
      <c r="G557" s="358"/>
      <c r="H557" s="358"/>
      <c r="I557" s="358"/>
      <c r="J557" s="358"/>
      <c r="K557" s="358"/>
      <c r="L557" s="358"/>
      <c r="M557" s="358"/>
      <c r="N557" s="358"/>
      <c r="O557" s="358"/>
      <c r="P557" s="274"/>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row>
    <row r="558" spans="1:37" ht="14.25" customHeight="1">
      <c r="A558" s="358"/>
      <c r="B558" s="358"/>
      <c r="C558" s="358"/>
      <c r="D558" s="358"/>
      <c r="E558" s="358"/>
      <c r="F558" s="358"/>
      <c r="G558" s="358"/>
      <c r="H558" s="358"/>
      <c r="I558" s="358"/>
      <c r="J558" s="358"/>
      <c r="K558" s="358"/>
      <c r="L558" s="358"/>
      <c r="M558" s="358"/>
      <c r="N558" s="358"/>
      <c r="O558" s="358"/>
      <c r="P558" s="274"/>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row>
    <row r="559" spans="1:37" ht="14.25" customHeight="1">
      <c r="A559" s="358"/>
      <c r="B559" s="358"/>
      <c r="C559" s="358"/>
      <c r="D559" s="358"/>
      <c r="E559" s="358"/>
      <c r="F559" s="358"/>
      <c r="G559" s="358"/>
      <c r="H559" s="358"/>
      <c r="I559" s="358"/>
      <c r="J559" s="358"/>
      <c r="K559" s="358"/>
      <c r="L559" s="358"/>
      <c r="M559" s="358"/>
      <c r="N559" s="358"/>
      <c r="O559" s="358"/>
      <c r="P559" s="274"/>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row>
    <row r="560" spans="1:37" ht="14.25" customHeight="1">
      <c r="A560" s="358"/>
      <c r="B560" s="358"/>
      <c r="C560" s="358"/>
      <c r="D560" s="358"/>
      <c r="E560" s="358"/>
      <c r="F560" s="358"/>
      <c r="G560" s="358"/>
      <c r="H560" s="358"/>
      <c r="I560" s="358"/>
      <c r="J560" s="358"/>
      <c r="K560" s="358"/>
      <c r="L560" s="358"/>
      <c r="M560" s="358"/>
      <c r="N560" s="358"/>
      <c r="O560" s="358"/>
      <c r="P560" s="274"/>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row>
    <row r="561" spans="1:37" ht="14.25" customHeight="1">
      <c r="A561" s="358"/>
      <c r="B561" s="358"/>
      <c r="C561" s="358"/>
      <c r="D561" s="358"/>
      <c r="E561" s="358"/>
      <c r="F561" s="358"/>
      <c r="G561" s="358"/>
      <c r="H561" s="358"/>
      <c r="I561" s="358"/>
      <c r="J561" s="358"/>
      <c r="K561" s="358"/>
      <c r="L561" s="358"/>
      <c r="M561" s="358"/>
      <c r="N561" s="358"/>
      <c r="O561" s="358"/>
      <c r="P561" s="274"/>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row>
    <row r="562" spans="1:37" ht="14.25" customHeight="1">
      <c r="A562" s="358"/>
      <c r="B562" s="358"/>
      <c r="C562" s="358"/>
      <c r="D562" s="358"/>
      <c r="E562" s="358"/>
      <c r="F562" s="358"/>
      <c r="G562" s="358"/>
      <c r="H562" s="358"/>
      <c r="I562" s="358"/>
      <c r="J562" s="358"/>
      <c r="K562" s="358"/>
      <c r="L562" s="358"/>
      <c r="M562" s="358"/>
      <c r="N562" s="358"/>
      <c r="O562" s="358"/>
      <c r="P562" s="274"/>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row>
    <row r="563" spans="1:37" ht="14.25" customHeight="1">
      <c r="A563" s="358"/>
      <c r="B563" s="358"/>
      <c r="C563" s="358"/>
      <c r="D563" s="358"/>
      <c r="E563" s="358"/>
      <c r="F563" s="358"/>
      <c r="G563" s="358"/>
      <c r="H563" s="358"/>
      <c r="I563" s="358"/>
      <c r="J563" s="358"/>
      <c r="K563" s="358"/>
      <c r="L563" s="358"/>
      <c r="M563" s="358"/>
      <c r="N563" s="358"/>
      <c r="O563" s="358"/>
      <c r="P563" s="274"/>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row>
    <row r="564" spans="1:37" ht="14.25" customHeight="1">
      <c r="A564" s="358"/>
      <c r="B564" s="358"/>
      <c r="C564" s="358"/>
      <c r="D564" s="358"/>
      <c r="E564" s="358"/>
      <c r="F564" s="358"/>
      <c r="G564" s="358"/>
      <c r="H564" s="358"/>
      <c r="I564" s="358"/>
      <c r="J564" s="358"/>
      <c r="K564" s="358"/>
      <c r="L564" s="358"/>
      <c r="M564" s="358"/>
      <c r="N564" s="358"/>
      <c r="O564" s="358"/>
      <c r="P564" s="274"/>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row>
    <row r="565" spans="1:37" ht="14.25" customHeight="1">
      <c r="A565" s="358"/>
      <c r="B565" s="358"/>
      <c r="C565" s="358"/>
      <c r="D565" s="358"/>
      <c r="E565" s="358"/>
      <c r="F565" s="358"/>
      <c r="G565" s="358"/>
      <c r="H565" s="358"/>
      <c r="I565" s="358"/>
      <c r="J565" s="358"/>
      <c r="K565" s="358"/>
      <c r="L565" s="358"/>
      <c r="M565" s="358"/>
      <c r="N565" s="358"/>
      <c r="O565" s="358"/>
      <c r="P565" s="274"/>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row>
    <row r="566" spans="1:37" ht="14.25" customHeight="1">
      <c r="A566" s="358"/>
      <c r="B566" s="358"/>
      <c r="C566" s="358"/>
      <c r="D566" s="358"/>
      <c r="E566" s="358"/>
      <c r="F566" s="358"/>
      <c r="G566" s="358"/>
      <c r="H566" s="358"/>
      <c r="I566" s="358"/>
      <c r="J566" s="358"/>
      <c r="K566" s="358"/>
      <c r="L566" s="358"/>
      <c r="M566" s="358"/>
      <c r="N566" s="358"/>
      <c r="O566" s="358"/>
      <c r="P566" s="274"/>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row>
    <row r="567" spans="1:37" ht="14.25" customHeight="1">
      <c r="A567" s="358"/>
      <c r="B567" s="358"/>
      <c r="C567" s="358"/>
      <c r="D567" s="358"/>
      <c r="E567" s="358"/>
      <c r="F567" s="358"/>
      <c r="G567" s="358"/>
      <c r="H567" s="358"/>
      <c r="I567" s="358"/>
      <c r="J567" s="358"/>
      <c r="K567" s="358"/>
      <c r="L567" s="358"/>
      <c r="M567" s="358"/>
      <c r="N567" s="358"/>
      <c r="O567" s="358"/>
      <c r="P567" s="274"/>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row>
    <row r="568" spans="1:37" ht="14.25" customHeight="1">
      <c r="A568" s="358"/>
      <c r="B568" s="358"/>
      <c r="C568" s="358"/>
      <c r="D568" s="358"/>
      <c r="E568" s="358"/>
      <c r="F568" s="358"/>
      <c r="G568" s="358"/>
      <c r="H568" s="358"/>
      <c r="I568" s="358"/>
      <c r="J568" s="358"/>
      <c r="K568" s="358"/>
      <c r="L568" s="358"/>
      <c r="M568" s="358"/>
      <c r="N568" s="358"/>
      <c r="O568" s="358"/>
      <c r="P568" s="274"/>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row>
    <row r="569" spans="1:37" ht="14.25" customHeight="1">
      <c r="A569" s="358"/>
      <c r="B569" s="358"/>
      <c r="C569" s="358"/>
      <c r="D569" s="358"/>
      <c r="E569" s="358"/>
      <c r="F569" s="358"/>
      <c r="G569" s="358"/>
      <c r="H569" s="358"/>
      <c r="I569" s="358"/>
      <c r="J569" s="358"/>
      <c r="K569" s="358"/>
      <c r="L569" s="358"/>
      <c r="M569" s="358"/>
      <c r="N569" s="358"/>
      <c r="O569" s="358"/>
      <c r="P569" s="274"/>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row>
    <row r="570" spans="1:37" ht="14.25" customHeight="1">
      <c r="A570" s="358"/>
      <c r="B570" s="358"/>
      <c r="C570" s="358"/>
      <c r="D570" s="358"/>
      <c r="E570" s="358"/>
      <c r="F570" s="358"/>
      <c r="G570" s="358"/>
      <c r="H570" s="358"/>
      <c r="I570" s="358"/>
      <c r="J570" s="358"/>
      <c r="K570" s="358"/>
      <c r="L570" s="358"/>
      <c r="M570" s="358"/>
      <c r="N570" s="358"/>
      <c r="O570" s="358"/>
      <c r="P570" s="274"/>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row>
    <row r="571" spans="1:37" ht="14.25" customHeight="1">
      <c r="A571" s="358"/>
      <c r="B571" s="358"/>
      <c r="C571" s="358"/>
      <c r="D571" s="358"/>
      <c r="E571" s="358"/>
      <c r="F571" s="358"/>
      <c r="G571" s="358"/>
      <c r="H571" s="358"/>
      <c r="I571" s="358"/>
      <c r="J571" s="358"/>
      <c r="K571" s="358"/>
      <c r="L571" s="358"/>
      <c r="M571" s="358"/>
      <c r="N571" s="358"/>
      <c r="O571" s="358"/>
      <c r="P571" s="274"/>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row>
    <row r="572" spans="1:37" ht="14.25" customHeight="1">
      <c r="A572" s="358"/>
      <c r="B572" s="358"/>
      <c r="C572" s="358"/>
      <c r="D572" s="358"/>
      <c r="E572" s="358"/>
      <c r="F572" s="358"/>
      <c r="G572" s="358"/>
      <c r="H572" s="358"/>
      <c r="I572" s="358"/>
      <c r="J572" s="358"/>
      <c r="K572" s="358"/>
      <c r="L572" s="358"/>
      <c r="M572" s="358"/>
      <c r="N572" s="358"/>
      <c r="O572" s="358"/>
      <c r="P572" s="274"/>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row>
    <row r="573" spans="1:37" ht="14.25" customHeight="1">
      <c r="A573" s="358"/>
      <c r="B573" s="358"/>
      <c r="C573" s="358"/>
      <c r="D573" s="358"/>
      <c r="E573" s="358"/>
      <c r="F573" s="358"/>
      <c r="G573" s="358"/>
      <c r="H573" s="358"/>
      <c r="I573" s="358"/>
      <c r="J573" s="358"/>
      <c r="K573" s="358"/>
      <c r="L573" s="358"/>
      <c r="M573" s="358"/>
      <c r="N573" s="358"/>
      <c r="O573" s="358"/>
      <c r="P573" s="274"/>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row>
    <row r="574" spans="1:37" ht="14.25" customHeight="1">
      <c r="A574" s="358"/>
      <c r="B574" s="358"/>
      <c r="C574" s="358"/>
      <c r="D574" s="358"/>
      <c r="E574" s="358"/>
      <c r="F574" s="358"/>
      <c r="G574" s="358"/>
      <c r="H574" s="358"/>
      <c r="I574" s="358"/>
      <c r="J574" s="358"/>
      <c r="K574" s="358"/>
      <c r="L574" s="358"/>
      <c r="M574" s="358"/>
      <c r="N574" s="358"/>
      <c r="O574" s="358"/>
      <c r="P574" s="274"/>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row>
    <row r="575" spans="1:37" ht="14.25" customHeight="1">
      <c r="A575" s="358"/>
      <c r="B575" s="358"/>
      <c r="C575" s="358"/>
      <c r="D575" s="358"/>
      <c r="E575" s="358"/>
      <c r="F575" s="358"/>
      <c r="G575" s="358"/>
      <c r="H575" s="358"/>
      <c r="I575" s="358"/>
      <c r="J575" s="358"/>
      <c r="K575" s="358"/>
      <c r="L575" s="358"/>
      <c r="M575" s="358"/>
      <c r="N575" s="358"/>
      <c r="O575" s="358"/>
      <c r="P575" s="274"/>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row>
    <row r="576" spans="1:37" ht="14.25" customHeight="1">
      <c r="A576" s="358"/>
      <c r="B576" s="358"/>
      <c r="C576" s="358"/>
      <c r="D576" s="358"/>
      <c r="E576" s="358"/>
      <c r="F576" s="358"/>
      <c r="G576" s="358"/>
      <c r="H576" s="358"/>
      <c r="I576" s="358"/>
      <c r="J576" s="358"/>
      <c r="K576" s="358"/>
      <c r="L576" s="358"/>
      <c r="M576" s="358"/>
      <c r="N576" s="358"/>
      <c r="O576" s="358"/>
      <c r="P576" s="274"/>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row>
    <row r="577" spans="1:37" ht="14.25" customHeight="1">
      <c r="A577" s="358"/>
      <c r="B577" s="358"/>
      <c r="C577" s="358"/>
      <c r="D577" s="358"/>
      <c r="E577" s="358"/>
      <c r="F577" s="358"/>
      <c r="G577" s="358"/>
      <c r="H577" s="358"/>
      <c r="I577" s="358"/>
      <c r="J577" s="358"/>
      <c r="K577" s="358"/>
      <c r="L577" s="358"/>
      <c r="M577" s="358"/>
      <c r="N577" s="358"/>
      <c r="O577" s="358"/>
      <c r="P577" s="274"/>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row>
    <row r="578" spans="1:37" ht="14.25" customHeight="1">
      <c r="A578" s="358"/>
      <c r="B578" s="358"/>
      <c r="C578" s="358"/>
      <c r="D578" s="358"/>
      <c r="E578" s="358"/>
      <c r="F578" s="358"/>
      <c r="G578" s="358"/>
      <c r="H578" s="358"/>
      <c r="I578" s="358"/>
      <c r="J578" s="358"/>
      <c r="K578" s="358"/>
      <c r="L578" s="358"/>
      <c r="M578" s="358"/>
      <c r="N578" s="358"/>
      <c r="O578" s="358"/>
      <c r="P578" s="274"/>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row>
    <row r="579" spans="1:37" ht="14.25" customHeight="1">
      <c r="A579" s="358"/>
      <c r="B579" s="358"/>
      <c r="C579" s="358"/>
      <c r="D579" s="358"/>
      <c r="E579" s="358"/>
      <c r="F579" s="358"/>
      <c r="G579" s="358"/>
      <c r="H579" s="358"/>
      <c r="I579" s="358"/>
      <c r="J579" s="358"/>
      <c r="K579" s="358"/>
      <c r="L579" s="358"/>
      <c r="M579" s="358"/>
      <c r="N579" s="358"/>
      <c r="O579" s="358"/>
      <c r="P579" s="274"/>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row>
    <row r="580" spans="1:37" ht="14.25" customHeight="1">
      <c r="A580" s="358"/>
      <c r="B580" s="358"/>
      <c r="C580" s="358"/>
      <c r="D580" s="358"/>
      <c r="E580" s="358"/>
      <c r="F580" s="358"/>
      <c r="G580" s="358"/>
      <c r="H580" s="358"/>
      <c r="I580" s="358"/>
      <c r="J580" s="358"/>
      <c r="K580" s="358"/>
      <c r="L580" s="358"/>
      <c r="M580" s="358"/>
      <c r="N580" s="358"/>
      <c r="O580" s="358"/>
      <c r="P580" s="274"/>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row>
    <row r="581" spans="1:37" ht="14.25" customHeight="1">
      <c r="A581" s="358"/>
      <c r="B581" s="358"/>
      <c r="C581" s="358"/>
      <c r="D581" s="358"/>
      <c r="E581" s="358"/>
      <c r="F581" s="358"/>
      <c r="G581" s="358"/>
      <c r="H581" s="358"/>
      <c r="I581" s="358"/>
      <c r="J581" s="358"/>
      <c r="K581" s="358"/>
      <c r="L581" s="358"/>
      <c r="M581" s="358"/>
      <c r="N581" s="358"/>
      <c r="O581" s="358"/>
      <c r="P581" s="274"/>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row>
    <row r="582" spans="1:37" ht="14.25" customHeight="1">
      <c r="A582" s="358"/>
      <c r="B582" s="358"/>
      <c r="C582" s="358"/>
      <c r="D582" s="358"/>
      <c r="E582" s="358"/>
      <c r="F582" s="358"/>
      <c r="G582" s="358"/>
      <c r="H582" s="358"/>
      <c r="I582" s="358"/>
      <c r="J582" s="358"/>
      <c r="K582" s="358"/>
      <c r="L582" s="358"/>
      <c r="M582" s="358"/>
      <c r="N582" s="358"/>
      <c r="O582" s="358"/>
      <c r="P582" s="274"/>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row>
    <row r="583" spans="1:37" ht="14.25" customHeight="1">
      <c r="A583" s="358"/>
      <c r="B583" s="358"/>
      <c r="C583" s="358"/>
      <c r="D583" s="358"/>
      <c r="E583" s="358"/>
      <c r="F583" s="358"/>
      <c r="G583" s="358"/>
      <c r="H583" s="358"/>
      <c r="I583" s="358"/>
      <c r="J583" s="358"/>
      <c r="K583" s="358"/>
      <c r="L583" s="358"/>
      <c r="M583" s="358"/>
      <c r="N583" s="358"/>
      <c r="O583" s="358"/>
      <c r="P583" s="274"/>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row>
    <row r="584" spans="1:37" ht="14.25" customHeight="1">
      <c r="A584" s="358"/>
      <c r="B584" s="358"/>
      <c r="C584" s="358"/>
      <c r="D584" s="358"/>
      <c r="E584" s="358"/>
      <c r="F584" s="358"/>
      <c r="G584" s="358"/>
      <c r="H584" s="358"/>
      <c r="I584" s="358"/>
      <c r="J584" s="358"/>
      <c r="K584" s="358"/>
      <c r="L584" s="358"/>
      <c r="M584" s="358"/>
      <c r="N584" s="358"/>
      <c r="O584" s="358"/>
      <c r="P584" s="274"/>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row>
    <row r="585" spans="1:37" ht="14.25" customHeight="1">
      <c r="A585" s="358"/>
      <c r="B585" s="358"/>
      <c r="C585" s="358"/>
      <c r="D585" s="358"/>
      <c r="E585" s="358"/>
      <c r="F585" s="358"/>
      <c r="G585" s="358"/>
      <c r="H585" s="358"/>
      <c r="I585" s="358"/>
      <c r="J585" s="358"/>
      <c r="K585" s="358"/>
      <c r="L585" s="358"/>
      <c r="M585" s="358"/>
      <c r="N585" s="358"/>
      <c r="O585" s="358"/>
      <c r="P585" s="274"/>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row>
    <row r="586" spans="1:37" ht="14.25" customHeight="1">
      <c r="A586" s="358"/>
      <c r="B586" s="358"/>
      <c r="C586" s="358"/>
      <c r="D586" s="358"/>
      <c r="E586" s="358"/>
      <c r="F586" s="358"/>
      <c r="G586" s="358"/>
      <c r="H586" s="358"/>
      <c r="I586" s="358"/>
      <c r="J586" s="358"/>
      <c r="K586" s="358"/>
      <c r="L586" s="358"/>
      <c r="M586" s="358"/>
      <c r="N586" s="358"/>
      <c r="O586" s="358"/>
      <c r="P586" s="274"/>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row>
    <row r="587" spans="1:37" ht="14.25" customHeight="1">
      <c r="A587" s="358"/>
      <c r="B587" s="358"/>
      <c r="C587" s="358"/>
      <c r="D587" s="358"/>
      <c r="E587" s="358"/>
      <c r="F587" s="358"/>
      <c r="G587" s="358"/>
      <c r="H587" s="358"/>
      <c r="I587" s="358"/>
      <c r="J587" s="358"/>
      <c r="K587" s="358"/>
      <c r="L587" s="358"/>
      <c r="M587" s="358"/>
      <c r="N587" s="358"/>
      <c r="O587" s="358"/>
      <c r="P587" s="274"/>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row>
    <row r="588" spans="1:37" ht="14.25" customHeight="1">
      <c r="A588" s="358"/>
      <c r="B588" s="358"/>
      <c r="C588" s="358"/>
      <c r="D588" s="358"/>
      <c r="E588" s="358"/>
      <c r="F588" s="358"/>
      <c r="G588" s="358"/>
      <c r="H588" s="358"/>
      <c r="I588" s="358"/>
      <c r="J588" s="358"/>
      <c r="K588" s="358"/>
      <c r="L588" s="358"/>
      <c r="M588" s="358"/>
      <c r="N588" s="358"/>
      <c r="O588" s="358"/>
      <c r="P588" s="274"/>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row>
    <row r="589" spans="1:37" ht="14.25" customHeight="1">
      <c r="A589" s="358"/>
      <c r="B589" s="358"/>
      <c r="C589" s="358"/>
      <c r="D589" s="358"/>
      <c r="E589" s="358"/>
      <c r="F589" s="358"/>
      <c r="G589" s="358"/>
      <c r="H589" s="358"/>
      <c r="I589" s="358"/>
      <c r="J589" s="358"/>
      <c r="K589" s="358"/>
      <c r="L589" s="358"/>
      <c r="M589" s="358"/>
      <c r="N589" s="358"/>
      <c r="O589" s="358"/>
      <c r="P589" s="274"/>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row>
    <row r="590" spans="1:37" ht="14.25" customHeight="1">
      <c r="A590" s="358"/>
      <c r="B590" s="358"/>
      <c r="C590" s="358"/>
      <c r="D590" s="358"/>
      <c r="E590" s="358"/>
      <c r="F590" s="358"/>
      <c r="G590" s="358"/>
      <c r="H590" s="358"/>
      <c r="I590" s="358"/>
      <c r="J590" s="358"/>
      <c r="K590" s="358"/>
      <c r="L590" s="358"/>
      <c r="M590" s="358"/>
      <c r="N590" s="358"/>
      <c r="O590" s="358"/>
      <c r="P590" s="274"/>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row>
    <row r="591" spans="1:37" ht="14.25" customHeight="1">
      <c r="A591" s="358"/>
      <c r="B591" s="358"/>
      <c r="C591" s="358"/>
      <c r="D591" s="358"/>
      <c r="E591" s="358"/>
      <c r="F591" s="358"/>
      <c r="G591" s="358"/>
      <c r="H591" s="358"/>
      <c r="I591" s="358"/>
      <c r="J591" s="358"/>
      <c r="K591" s="358"/>
      <c r="L591" s="358"/>
      <c r="M591" s="358"/>
      <c r="N591" s="358"/>
      <c r="O591" s="358"/>
      <c r="P591" s="274"/>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row>
    <row r="592" spans="1:37" ht="14.25" customHeight="1">
      <c r="A592" s="358"/>
      <c r="B592" s="358"/>
      <c r="C592" s="358"/>
      <c r="D592" s="358"/>
      <c r="E592" s="358"/>
      <c r="F592" s="358"/>
      <c r="G592" s="358"/>
      <c r="H592" s="358"/>
      <c r="I592" s="358"/>
      <c r="J592" s="358"/>
      <c r="K592" s="358"/>
      <c r="L592" s="358"/>
      <c r="M592" s="358"/>
      <c r="N592" s="358"/>
      <c r="O592" s="358"/>
      <c r="P592" s="274"/>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row>
    <row r="593" spans="1:37" ht="14.25" customHeight="1">
      <c r="A593" s="358"/>
      <c r="B593" s="358"/>
      <c r="C593" s="358"/>
      <c r="D593" s="358"/>
      <c r="E593" s="358"/>
      <c r="F593" s="358"/>
      <c r="G593" s="358"/>
      <c r="H593" s="358"/>
      <c r="I593" s="358"/>
      <c r="J593" s="358"/>
      <c r="K593" s="358"/>
      <c r="L593" s="358"/>
      <c r="M593" s="358"/>
      <c r="N593" s="358"/>
      <c r="O593" s="358"/>
      <c r="P593" s="274"/>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row>
    <row r="594" spans="1:37" ht="14.25" customHeight="1">
      <c r="A594" s="358"/>
      <c r="B594" s="358"/>
      <c r="C594" s="358"/>
      <c r="D594" s="358"/>
      <c r="E594" s="358"/>
      <c r="F594" s="358"/>
      <c r="G594" s="358"/>
      <c r="H594" s="358"/>
      <c r="I594" s="358"/>
      <c r="J594" s="358"/>
      <c r="K594" s="358"/>
      <c r="L594" s="358"/>
      <c r="M594" s="358"/>
      <c r="N594" s="358"/>
      <c r="O594" s="358"/>
      <c r="P594" s="274"/>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row>
    <row r="595" spans="1:37" ht="14.25" customHeight="1">
      <c r="A595" s="358"/>
      <c r="B595" s="358"/>
      <c r="C595" s="358"/>
      <c r="D595" s="358"/>
      <c r="E595" s="358"/>
      <c r="F595" s="358"/>
      <c r="G595" s="358"/>
      <c r="H595" s="358"/>
      <c r="I595" s="358"/>
      <c r="J595" s="358"/>
      <c r="K595" s="358"/>
      <c r="L595" s="358"/>
      <c r="M595" s="358"/>
      <c r="N595" s="358"/>
      <c r="O595" s="358"/>
      <c r="P595" s="274"/>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row>
    <row r="596" spans="1:37" ht="14.25" customHeight="1">
      <c r="A596" s="358"/>
      <c r="B596" s="358"/>
      <c r="C596" s="358"/>
      <c r="D596" s="358"/>
      <c r="E596" s="358"/>
      <c r="F596" s="358"/>
      <c r="G596" s="358"/>
      <c r="H596" s="358"/>
      <c r="I596" s="358"/>
      <c r="J596" s="358"/>
      <c r="K596" s="358"/>
      <c r="L596" s="358"/>
      <c r="M596" s="358"/>
      <c r="N596" s="358"/>
      <c r="O596" s="358"/>
      <c r="P596" s="274"/>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row>
    <row r="597" spans="1:37" ht="14.25" customHeight="1">
      <c r="A597" s="358"/>
      <c r="B597" s="358"/>
      <c r="C597" s="358"/>
      <c r="D597" s="358"/>
      <c r="E597" s="358"/>
      <c r="F597" s="358"/>
      <c r="G597" s="358"/>
      <c r="H597" s="358"/>
      <c r="I597" s="358"/>
      <c r="J597" s="358"/>
      <c r="K597" s="358"/>
      <c r="L597" s="358"/>
      <c r="M597" s="358"/>
      <c r="N597" s="358"/>
      <c r="O597" s="358"/>
      <c r="P597" s="274"/>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row>
    <row r="598" spans="1:37" ht="14.25" customHeight="1">
      <c r="A598" s="358"/>
      <c r="B598" s="358"/>
      <c r="C598" s="358"/>
      <c r="D598" s="358"/>
      <c r="E598" s="358"/>
      <c r="F598" s="358"/>
      <c r="G598" s="358"/>
      <c r="H598" s="358"/>
      <c r="I598" s="358"/>
      <c r="J598" s="358"/>
      <c r="K598" s="358"/>
      <c r="L598" s="358"/>
      <c r="M598" s="358"/>
      <c r="N598" s="358"/>
      <c r="O598" s="358"/>
      <c r="P598" s="274"/>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row>
    <row r="599" spans="1:37" ht="14.25" customHeight="1">
      <c r="A599" s="358"/>
      <c r="B599" s="358"/>
      <c r="C599" s="358"/>
      <c r="D599" s="358"/>
      <c r="E599" s="358"/>
      <c r="F599" s="358"/>
      <c r="G599" s="358"/>
      <c r="H599" s="358"/>
      <c r="I599" s="358"/>
      <c r="J599" s="358"/>
      <c r="K599" s="358"/>
      <c r="L599" s="358"/>
      <c r="M599" s="358"/>
      <c r="N599" s="358"/>
      <c r="O599" s="358"/>
      <c r="P599" s="274"/>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row>
    <row r="600" spans="1:37" ht="14.25" customHeight="1">
      <c r="A600" s="358"/>
      <c r="B600" s="358"/>
      <c r="C600" s="358"/>
      <c r="D600" s="358"/>
      <c r="E600" s="358"/>
      <c r="F600" s="358"/>
      <c r="G600" s="358"/>
      <c r="H600" s="358"/>
      <c r="I600" s="358"/>
      <c r="J600" s="358"/>
      <c r="K600" s="358"/>
      <c r="L600" s="358"/>
      <c r="M600" s="358"/>
      <c r="N600" s="358"/>
      <c r="O600" s="358"/>
      <c r="P600" s="274"/>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row>
    <row r="601" spans="1:37" ht="14.25" customHeight="1">
      <c r="A601" s="358"/>
      <c r="B601" s="358"/>
      <c r="C601" s="358"/>
      <c r="D601" s="358"/>
      <c r="E601" s="358"/>
      <c r="F601" s="358"/>
      <c r="G601" s="358"/>
      <c r="H601" s="358"/>
      <c r="I601" s="358"/>
      <c r="J601" s="358"/>
      <c r="K601" s="358"/>
      <c r="L601" s="358"/>
      <c r="M601" s="358"/>
      <c r="N601" s="358"/>
      <c r="O601" s="358"/>
      <c r="P601" s="274"/>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row>
    <row r="602" spans="1:37" ht="14.25" customHeight="1">
      <c r="A602" s="358"/>
      <c r="B602" s="358"/>
      <c r="C602" s="358"/>
      <c r="D602" s="358"/>
      <c r="E602" s="358"/>
      <c r="F602" s="358"/>
      <c r="G602" s="358"/>
      <c r="H602" s="358"/>
      <c r="I602" s="358"/>
      <c r="J602" s="358"/>
      <c r="K602" s="358"/>
      <c r="L602" s="358"/>
      <c r="M602" s="358"/>
      <c r="N602" s="358"/>
      <c r="O602" s="358"/>
      <c r="P602" s="274"/>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row>
    <row r="603" spans="1:37" ht="14.25" customHeight="1">
      <c r="A603" s="358"/>
      <c r="B603" s="358"/>
      <c r="C603" s="358"/>
      <c r="D603" s="358"/>
      <c r="E603" s="358"/>
      <c r="F603" s="358"/>
      <c r="G603" s="358"/>
      <c r="H603" s="358"/>
      <c r="I603" s="358"/>
      <c r="J603" s="358"/>
      <c r="K603" s="358"/>
      <c r="L603" s="358"/>
      <c r="M603" s="358"/>
      <c r="N603" s="358"/>
      <c r="O603" s="358"/>
      <c r="P603" s="274"/>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row>
    <row r="604" spans="1:37" ht="14.25" customHeight="1">
      <c r="A604" s="358"/>
      <c r="B604" s="358"/>
      <c r="C604" s="358"/>
      <c r="D604" s="358"/>
      <c r="E604" s="358"/>
      <c r="F604" s="358"/>
      <c r="G604" s="358"/>
      <c r="H604" s="358"/>
      <c r="I604" s="358"/>
      <c r="J604" s="358"/>
      <c r="K604" s="358"/>
      <c r="L604" s="358"/>
      <c r="M604" s="358"/>
      <c r="N604" s="358"/>
      <c r="O604" s="358"/>
      <c r="P604" s="274"/>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row>
    <row r="605" spans="1:37" ht="14.25" customHeight="1">
      <c r="A605" s="358"/>
      <c r="B605" s="358"/>
      <c r="C605" s="358"/>
      <c r="D605" s="358"/>
      <c r="E605" s="358"/>
      <c r="F605" s="358"/>
      <c r="G605" s="358"/>
      <c r="H605" s="358"/>
      <c r="I605" s="358"/>
      <c r="J605" s="358"/>
      <c r="K605" s="358"/>
      <c r="L605" s="358"/>
      <c r="M605" s="358"/>
      <c r="N605" s="358"/>
      <c r="O605" s="358"/>
      <c r="P605" s="274"/>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row>
    <row r="606" spans="1:37" ht="14.25" customHeight="1">
      <c r="A606" s="358"/>
      <c r="B606" s="358"/>
      <c r="C606" s="358"/>
      <c r="D606" s="358"/>
      <c r="E606" s="358"/>
      <c r="F606" s="358"/>
      <c r="G606" s="358"/>
      <c r="H606" s="358"/>
      <c r="I606" s="358"/>
      <c r="J606" s="358"/>
      <c r="K606" s="358"/>
      <c r="L606" s="358"/>
      <c r="M606" s="358"/>
      <c r="N606" s="358"/>
      <c r="O606" s="358"/>
      <c r="P606" s="274"/>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row>
    <row r="607" spans="1:37" ht="14.25" customHeight="1">
      <c r="A607" s="358"/>
      <c r="B607" s="358"/>
      <c r="C607" s="358"/>
      <c r="D607" s="358"/>
      <c r="E607" s="358"/>
      <c r="F607" s="358"/>
      <c r="G607" s="358"/>
      <c r="H607" s="358"/>
      <c r="I607" s="358"/>
      <c r="J607" s="358"/>
      <c r="K607" s="358"/>
      <c r="L607" s="358"/>
      <c r="M607" s="358"/>
      <c r="N607" s="358"/>
      <c r="O607" s="358"/>
      <c r="P607" s="274"/>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row>
    <row r="608" spans="1:37" ht="14.25" customHeight="1">
      <c r="A608" s="358"/>
      <c r="B608" s="358"/>
      <c r="C608" s="358"/>
      <c r="D608" s="358"/>
      <c r="E608" s="358"/>
      <c r="F608" s="358"/>
      <c r="G608" s="358"/>
      <c r="H608" s="358"/>
      <c r="I608" s="358"/>
      <c r="J608" s="358"/>
      <c r="K608" s="358"/>
      <c r="L608" s="358"/>
      <c r="M608" s="358"/>
      <c r="N608" s="358"/>
      <c r="O608" s="358"/>
      <c r="P608" s="274"/>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row>
    <row r="609" spans="1:37" ht="14.25" customHeight="1">
      <c r="A609" s="358"/>
      <c r="B609" s="358"/>
      <c r="C609" s="358"/>
      <c r="D609" s="358"/>
      <c r="E609" s="358"/>
      <c r="F609" s="358"/>
      <c r="G609" s="358"/>
      <c r="H609" s="358"/>
      <c r="I609" s="358"/>
      <c r="J609" s="358"/>
      <c r="K609" s="358"/>
      <c r="L609" s="358"/>
      <c r="M609" s="358"/>
      <c r="N609" s="358"/>
      <c r="O609" s="358"/>
      <c r="P609" s="274"/>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row>
    <row r="610" spans="1:37" ht="14.25" customHeight="1">
      <c r="A610" s="358"/>
      <c r="B610" s="358"/>
      <c r="C610" s="358"/>
      <c r="D610" s="358"/>
      <c r="E610" s="358"/>
      <c r="F610" s="358"/>
      <c r="G610" s="358"/>
      <c r="H610" s="358"/>
      <c r="I610" s="358"/>
      <c r="J610" s="358"/>
      <c r="K610" s="358"/>
      <c r="L610" s="358"/>
      <c r="M610" s="358"/>
      <c r="N610" s="358"/>
      <c r="O610" s="358"/>
      <c r="P610" s="274"/>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row>
    <row r="611" spans="1:37" ht="14.25" customHeight="1">
      <c r="A611" s="358"/>
      <c r="B611" s="358"/>
      <c r="C611" s="358"/>
      <c r="D611" s="358"/>
      <c r="E611" s="358"/>
      <c r="F611" s="358"/>
      <c r="G611" s="358"/>
      <c r="H611" s="358"/>
      <c r="I611" s="358"/>
      <c r="J611" s="358"/>
      <c r="K611" s="358"/>
      <c r="L611" s="358"/>
      <c r="M611" s="358"/>
      <c r="N611" s="358"/>
      <c r="O611" s="358"/>
      <c r="P611" s="274"/>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row>
    <row r="612" spans="1:37" ht="14.25" customHeight="1">
      <c r="A612" s="358"/>
      <c r="B612" s="358"/>
      <c r="C612" s="358"/>
      <c r="D612" s="358"/>
      <c r="E612" s="358"/>
      <c r="F612" s="358"/>
      <c r="G612" s="358"/>
      <c r="H612" s="358"/>
      <c r="I612" s="358"/>
      <c r="J612" s="358"/>
      <c r="K612" s="358"/>
      <c r="L612" s="358"/>
      <c r="M612" s="358"/>
      <c r="N612" s="358"/>
      <c r="O612" s="358"/>
      <c r="P612" s="274"/>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row>
    <row r="613" spans="1:37" ht="14.25" customHeight="1">
      <c r="A613" s="358"/>
      <c r="B613" s="358"/>
      <c r="C613" s="358"/>
      <c r="D613" s="358"/>
      <c r="E613" s="358"/>
      <c r="F613" s="358"/>
      <c r="G613" s="358"/>
      <c r="H613" s="358"/>
      <c r="I613" s="358"/>
      <c r="J613" s="358"/>
      <c r="K613" s="358"/>
      <c r="L613" s="358"/>
      <c r="M613" s="358"/>
      <c r="N613" s="358"/>
      <c r="O613" s="358"/>
      <c r="P613" s="274"/>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row>
    <row r="614" spans="1:37" ht="14.25" customHeight="1">
      <c r="A614" s="358"/>
      <c r="B614" s="358"/>
      <c r="C614" s="358"/>
      <c r="D614" s="358"/>
      <c r="E614" s="358"/>
      <c r="F614" s="358"/>
      <c r="G614" s="358"/>
      <c r="H614" s="358"/>
      <c r="I614" s="358"/>
      <c r="J614" s="358"/>
      <c r="K614" s="358"/>
      <c r="L614" s="358"/>
      <c r="M614" s="358"/>
      <c r="N614" s="358"/>
      <c r="O614" s="358"/>
      <c r="P614" s="274"/>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row>
    <row r="615" spans="1:37" ht="14.25" customHeight="1">
      <c r="A615" s="358"/>
      <c r="B615" s="358"/>
      <c r="C615" s="358"/>
      <c r="D615" s="358"/>
      <c r="E615" s="358"/>
      <c r="F615" s="358"/>
      <c r="G615" s="358"/>
      <c r="H615" s="358"/>
      <c r="I615" s="358"/>
      <c r="J615" s="358"/>
      <c r="K615" s="358"/>
      <c r="L615" s="358"/>
      <c r="M615" s="358"/>
      <c r="N615" s="358"/>
      <c r="O615" s="358"/>
      <c r="P615" s="274"/>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row>
    <row r="616" spans="1:37" ht="14.25" customHeight="1">
      <c r="A616" s="358"/>
      <c r="B616" s="358"/>
      <c r="C616" s="358"/>
      <c r="D616" s="358"/>
      <c r="E616" s="358"/>
      <c r="F616" s="358"/>
      <c r="G616" s="358"/>
      <c r="H616" s="358"/>
      <c r="I616" s="358"/>
      <c r="J616" s="358"/>
      <c r="K616" s="358"/>
      <c r="L616" s="358"/>
      <c r="M616" s="358"/>
      <c r="N616" s="358"/>
      <c r="O616" s="358"/>
      <c r="P616" s="274"/>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row>
    <row r="617" spans="1:37" ht="14.25" customHeight="1">
      <c r="A617" s="358"/>
      <c r="B617" s="358"/>
      <c r="C617" s="358"/>
      <c r="D617" s="358"/>
      <c r="E617" s="358"/>
      <c r="F617" s="358"/>
      <c r="G617" s="358"/>
      <c r="H617" s="358"/>
      <c r="I617" s="358"/>
      <c r="J617" s="358"/>
      <c r="K617" s="358"/>
      <c r="L617" s="358"/>
      <c r="M617" s="358"/>
      <c r="N617" s="358"/>
      <c r="O617" s="358"/>
      <c r="P617" s="274"/>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row>
    <row r="618" spans="1:37" ht="14.25" customHeight="1">
      <c r="A618" s="358"/>
      <c r="B618" s="358"/>
      <c r="C618" s="358"/>
      <c r="D618" s="358"/>
      <c r="E618" s="358"/>
      <c r="F618" s="358"/>
      <c r="G618" s="358"/>
      <c r="H618" s="358"/>
      <c r="I618" s="358"/>
      <c r="J618" s="358"/>
      <c r="K618" s="358"/>
      <c r="L618" s="358"/>
      <c r="M618" s="358"/>
      <c r="N618" s="358"/>
      <c r="O618" s="358"/>
      <c r="P618" s="274"/>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row>
    <row r="619" spans="1:37" ht="14.25" customHeight="1">
      <c r="A619" s="358"/>
      <c r="B619" s="358"/>
      <c r="C619" s="358"/>
      <c r="D619" s="358"/>
      <c r="E619" s="358"/>
      <c r="F619" s="358"/>
      <c r="G619" s="358"/>
      <c r="H619" s="358"/>
      <c r="I619" s="358"/>
      <c r="J619" s="358"/>
      <c r="K619" s="358"/>
      <c r="L619" s="358"/>
      <c r="M619" s="358"/>
      <c r="N619" s="358"/>
      <c r="O619" s="358"/>
      <c r="P619" s="274"/>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row>
    <row r="620" spans="1:37" ht="14.25" customHeight="1">
      <c r="A620" s="358"/>
      <c r="B620" s="358"/>
      <c r="C620" s="358"/>
      <c r="D620" s="358"/>
      <c r="E620" s="358"/>
      <c r="F620" s="358"/>
      <c r="G620" s="358"/>
      <c r="H620" s="358"/>
      <c r="I620" s="358"/>
      <c r="J620" s="358"/>
      <c r="K620" s="358"/>
      <c r="L620" s="358"/>
      <c r="M620" s="358"/>
      <c r="N620" s="358"/>
      <c r="O620" s="358"/>
      <c r="P620" s="274"/>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row>
    <row r="621" spans="1:37" ht="14.25" customHeight="1">
      <c r="A621" s="358"/>
      <c r="B621" s="358"/>
      <c r="C621" s="358"/>
      <c r="D621" s="358"/>
      <c r="E621" s="358"/>
      <c r="F621" s="358"/>
      <c r="G621" s="358"/>
      <c r="H621" s="358"/>
      <c r="I621" s="358"/>
      <c r="J621" s="358"/>
      <c r="K621" s="358"/>
      <c r="L621" s="358"/>
      <c r="M621" s="358"/>
      <c r="N621" s="358"/>
      <c r="O621" s="358"/>
      <c r="P621" s="274"/>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row>
    <row r="622" spans="1:37" ht="14.25" customHeight="1">
      <c r="A622" s="358"/>
      <c r="B622" s="358"/>
      <c r="C622" s="358"/>
      <c r="D622" s="358"/>
      <c r="E622" s="358"/>
      <c r="F622" s="358"/>
      <c r="G622" s="358"/>
      <c r="H622" s="358"/>
      <c r="I622" s="358"/>
      <c r="J622" s="358"/>
      <c r="K622" s="358"/>
      <c r="L622" s="358"/>
      <c r="M622" s="358"/>
      <c r="N622" s="358"/>
      <c r="O622" s="358"/>
      <c r="P622" s="274"/>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row>
    <row r="623" spans="1:37" ht="14.25" customHeight="1">
      <c r="A623" s="358"/>
      <c r="B623" s="358"/>
      <c r="C623" s="358"/>
      <c r="D623" s="358"/>
      <c r="E623" s="358"/>
      <c r="F623" s="358"/>
      <c r="G623" s="358"/>
      <c r="H623" s="358"/>
      <c r="I623" s="358"/>
      <c r="J623" s="358"/>
      <c r="K623" s="358"/>
      <c r="L623" s="358"/>
      <c r="M623" s="358"/>
      <c r="N623" s="358"/>
      <c r="O623" s="358"/>
      <c r="P623" s="274"/>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row>
    <row r="624" spans="1:37" ht="14.25" customHeight="1">
      <c r="A624" s="358"/>
      <c r="B624" s="358"/>
      <c r="C624" s="358"/>
      <c r="D624" s="358"/>
      <c r="E624" s="358"/>
      <c r="F624" s="358"/>
      <c r="G624" s="358"/>
      <c r="H624" s="358"/>
      <c r="I624" s="358"/>
      <c r="J624" s="358"/>
      <c r="K624" s="358"/>
      <c r="L624" s="358"/>
      <c r="M624" s="358"/>
      <c r="N624" s="358"/>
      <c r="O624" s="358"/>
      <c r="P624" s="274"/>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row>
    <row r="625" spans="1:37" ht="14.25" customHeight="1">
      <c r="A625" s="358"/>
      <c r="B625" s="358"/>
      <c r="C625" s="358"/>
      <c r="D625" s="358"/>
      <c r="E625" s="358"/>
      <c r="F625" s="358"/>
      <c r="G625" s="358"/>
      <c r="H625" s="358"/>
      <c r="I625" s="358"/>
      <c r="J625" s="358"/>
      <c r="K625" s="358"/>
      <c r="L625" s="358"/>
      <c r="M625" s="358"/>
      <c r="N625" s="358"/>
      <c r="O625" s="358"/>
      <c r="P625" s="274"/>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row>
    <row r="626" spans="1:37" ht="14.25" customHeight="1">
      <c r="A626" s="358"/>
      <c r="B626" s="358"/>
      <c r="C626" s="358"/>
      <c r="D626" s="358"/>
      <c r="E626" s="358"/>
      <c r="F626" s="358"/>
      <c r="G626" s="358"/>
      <c r="H626" s="358"/>
      <c r="I626" s="358"/>
      <c r="J626" s="358"/>
      <c r="K626" s="358"/>
      <c r="L626" s="358"/>
      <c r="M626" s="358"/>
      <c r="N626" s="358"/>
      <c r="O626" s="358"/>
      <c r="P626" s="274"/>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row>
    <row r="627" spans="1:37" ht="14.25" customHeight="1">
      <c r="A627" s="358"/>
      <c r="B627" s="358"/>
      <c r="C627" s="358"/>
      <c r="D627" s="358"/>
      <c r="E627" s="358"/>
      <c r="F627" s="358"/>
      <c r="G627" s="358"/>
      <c r="H627" s="358"/>
      <c r="I627" s="358"/>
      <c r="J627" s="358"/>
      <c r="K627" s="358"/>
      <c r="L627" s="358"/>
      <c r="M627" s="358"/>
      <c r="N627" s="358"/>
      <c r="O627" s="358"/>
      <c r="P627" s="274"/>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row>
    <row r="628" spans="1:37" ht="14.25" customHeight="1">
      <c r="A628" s="358"/>
      <c r="B628" s="358"/>
      <c r="C628" s="358"/>
      <c r="D628" s="358"/>
      <c r="E628" s="358"/>
      <c r="F628" s="358"/>
      <c r="G628" s="358"/>
      <c r="H628" s="358"/>
      <c r="I628" s="358"/>
      <c r="J628" s="358"/>
      <c r="K628" s="358"/>
      <c r="L628" s="358"/>
      <c r="M628" s="358"/>
      <c r="N628" s="358"/>
      <c r="O628" s="358"/>
      <c r="P628" s="274"/>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row>
    <row r="629" spans="1:37" ht="14.25" customHeight="1">
      <c r="A629" s="358"/>
      <c r="B629" s="358"/>
      <c r="C629" s="358"/>
      <c r="D629" s="358"/>
      <c r="E629" s="358"/>
      <c r="F629" s="358"/>
      <c r="G629" s="358"/>
      <c r="H629" s="358"/>
      <c r="I629" s="358"/>
      <c r="J629" s="358"/>
      <c r="K629" s="358"/>
      <c r="L629" s="358"/>
      <c r="M629" s="358"/>
      <c r="N629" s="358"/>
      <c r="O629" s="358"/>
      <c r="P629" s="274"/>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row>
    <row r="630" spans="1:37" ht="14.25" customHeight="1">
      <c r="A630" s="358"/>
      <c r="B630" s="358"/>
      <c r="C630" s="358"/>
      <c r="D630" s="358"/>
      <c r="E630" s="358"/>
      <c r="F630" s="358"/>
      <c r="G630" s="358"/>
      <c r="H630" s="358"/>
      <c r="I630" s="358"/>
      <c r="J630" s="358"/>
      <c r="K630" s="358"/>
      <c r="L630" s="358"/>
      <c r="M630" s="358"/>
      <c r="N630" s="358"/>
      <c r="O630" s="358"/>
      <c r="P630" s="274"/>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row>
    <row r="631" spans="1:37" ht="14.25" customHeight="1">
      <c r="A631" s="358"/>
      <c r="B631" s="358"/>
      <c r="C631" s="358"/>
      <c r="D631" s="358"/>
      <c r="E631" s="358"/>
      <c r="F631" s="358"/>
      <c r="G631" s="358"/>
      <c r="H631" s="358"/>
      <c r="I631" s="358"/>
      <c r="J631" s="358"/>
      <c r="K631" s="358"/>
      <c r="L631" s="358"/>
      <c r="M631" s="358"/>
      <c r="N631" s="358"/>
      <c r="O631" s="358"/>
      <c r="P631" s="274"/>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row>
    <row r="632" spans="1:37" ht="14.25" customHeight="1">
      <c r="A632" s="358"/>
      <c r="B632" s="358"/>
      <c r="C632" s="358"/>
      <c r="D632" s="358"/>
      <c r="E632" s="358"/>
      <c r="F632" s="358"/>
      <c r="G632" s="358"/>
      <c r="H632" s="358"/>
      <c r="I632" s="358"/>
      <c r="J632" s="358"/>
      <c r="K632" s="358"/>
      <c r="L632" s="358"/>
      <c r="M632" s="358"/>
      <c r="N632" s="358"/>
      <c r="O632" s="358"/>
      <c r="P632" s="274"/>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row>
    <row r="633" spans="1:37" ht="14.25" customHeight="1">
      <c r="A633" s="358"/>
      <c r="B633" s="358"/>
      <c r="C633" s="358"/>
      <c r="D633" s="358"/>
      <c r="E633" s="358"/>
      <c r="F633" s="358"/>
      <c r="G633" s="358"/>
      <c r="H633" s="358"/>
      <c r="I633" s="358"/>
      <c r="J633" s="358"/>
      <c r="K633" s="358"/>
      <c r="L633" s="358"/>
      <c r="M633" s="358"/>
      <c r="N633" s="358"/>
      <c r="O633" s="358"/>
      <c r="P633" s="274"/>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row>
    <row r="634" spans="1:37" ht="14.25" customHeight="1">
      <c r="A634" s="358"/>
      <c r="B634" s="358"/>
      <c r="C634" s="358"/>
      <c r="D634" s="358"/>
      <c r="E634" s="358"/>
      <c r="F634" s="358"/>
      <c r="G634" s="358"/>
      <c r="H634" s="358"/>
      <c r="I634" s="358"/>
      <c r="J634" s="358"/>
      <c r="K634" s="358"/>
      <c r="L634" s="358"/>
      <c r="M634" s="358"/>
      <c r="N634" s="358"/>
      <c r="O634" s="358"/>
      <c r="P634" s="274"/>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row>
    <row r="635" spans="1:37" ht="14.25" customHeight="1">
      <c r="A635" s="358"/>
      <c r="B635" s="358"/>
      <c r="C635" s="358"/>
      <c r="D635" s="358"/>
      <c r="E635" s="358"/>
      <c r="F635" s="358"/>
      <c r="G635" s="358"/>
      <c r="H635" s="358"/>
      <c r="I635" s="358"/>
      <c r="J635" s="358"/>
      <c r="K635" s="358"/>
      <c r="L635" s="358"/>
      <c r="M635" s="358"/>
      <c r="N635" s="358"/>
      <c r="O635" s="358"/>
      <c r="P635" s="274"/>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row>
    <row r="636" spans="1:37" ht="14.25" customHeight="1">
      <c r="A636" s="358"/>
      <c r="B636" s="358"/>
      <c r="C636" s="358"/>
      <c r="D636" s="358"/>
      <c r="E636" s="358"/>
      <c r="F636" s="358"/>
      <c r="G636" s="358"/>
      <c r="H636" s="358"/>
      <c r="I636" s="358"/>
      <c r="J636" s="358"/>
      <c r="K636" s="358"/>
      <c r="L636" s="358"/>
      <c r="M636" s="358"/>
      <c r="N636" s="358"/>
      <c r="O636" s="358"/>
      <c r="P636" s="274"/>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row>
    <row r="637" spans="1:37" ht="14.25" customHeight="1">
      <c r="A637" s="358"/>
      <c r="B637" s="358"/>
      <c r="C637" s="358"/>
      <c r="D637" s="358"/>
      <c r="E637" s="358"/>
      <c r="F637" s="358"/>
      <c r="G637" s="358"/>
      <c r="H637" s="358"/>
      <c r="I637" s="358"/>
      <c r="J637" s="358"/>
      <c r="K637" s="358"/>
      <c r="L637" s="358"/>
      <c r="M637" s="358"/>
      <c r="N637" s="358"/>
      <c r="O637" s="358"/>
      <c r="P637" s="274"/>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row>
    <row r="638" spans="1:37" ht="14.25" customHeight="1">
      <c r="A638" s="358"/>
      <c r="B638" s="358"/>
      <c r="C638" s="358"/>
      <c r="D638" s="358"/>
      <c r="E638" s="358"/>
      <c r="F638" s="358"/>
      <c r="G638" s="358"/>
      <c r="H638" s="358"/>
      <c r="I638" s="358"/>
      <c r="J638" s="358"/>
      <c r="K638" s="358"/>
      <c r="L638" s="358"/>
      <c r="M638" s="358"/>
      <c r="N638" s="358"/>
      <c r="O638" s="358"/>
      <c r="P638" s="274"/>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row>
    <row r="639" spans="1:37" ht="14.25" customHeight="1">
      <c r="A639" s="358"/>
      <c r="B639" s="358"/>
      <c r="C639" s="358"/>
      <c r="D639" s="358"/>
      <c r="E639" s="358"/>
      <c r="F639" s="358"/>
      <c r="G639" s="358"/>
      <c r="H639" s="358"/>
      <c r="I639" s="358"/>
      <c r="J639" s="358"/>
      <c r="K639" s="358"/>
      <c r="L639" s="358"/>
      <c r="M639" s="358"/>
      <c r="N639" s="358"/>
      <c r="O639" s="358"/>
      <c r="P639" s="274"/>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row>
    <row r="640" spans="1:37" ht="14.25" customHeight="1">
      <c r="A640" s="358"/>
      <c r="B640" s="358"/>
      <c r="C640" s="358"/>
      <c r="D640" s="358"/>
      <c r="E640" s="358"/>
      <c r="F640" s="358"/>
      <c r="G640" s="358"/>
      <c r="H640" s="358"/>
      <c r="I640" s="358"/>
      <c r="J640" s="358"/>
      <c r="K640" s="358"/>
      <c r="L640" s="358"/>
      <c r="M640" s="358"/>
      <c r="N640" s="358"/>
      <c r="O640" s="358"/>
      <c r="P640" s="274"/>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row>
    <row r="641" spans="1:37" ht="14.25" customHeight="1">
      <c r="A641" s="358"/>
      <c r="B641" s="358"/>
      <c r="C641" s="358"/>
      <c r="D641" s="358"/>
      <c r="E641" s="358"/>
      <c r="F641" s="358"/>
      <c r="G641" s="358"/>
      <c r="H641" s="358"/>
      <c r="I641" s="358"/>
      <c r="J641" s="358"/>
      <c r="K641" s="358"/>
      <c r="L641" s="358"/>
      <c r="M641" s="358"/>
      <c r="N641" s="358"/>
      <c r="O641" s="358"/>
      <c r="P641" s="274"/>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row>
    <row r="642" spans="1:37" ht="14.25" customHeight="1">
      <c r="A642" s="358"/>
      <c r="B642" s="358"/>
      <c r="C642" s="358"/>
      <c r="D642" s="358"/>
      <c r="E642" s="358"/>
      <c r="F642" s="358"/>
      <c r="G642" s="358"/>
      <c r="H642" s="358"/>
      <c r="I642" s="358"/>
      <c r="J642" s="358"/>
      <c r="K642" s="358"/>
      <c r="L642" s="358"/>
      <c r="M642" s="358"/>
      <c r="N642" s="358"/>
      <c r="O642" s="358"/>
      <c r="P642" s="274"/>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row>
    <row r="643" spans="1:37" ht="14.25" customHeight="1">
      <c r="A643" s="358"/>
      <c r="B643" s="358"/>
      <c r="C643" s="358"/>
      <c r="D643" s="358"/>
      <c r="E643" s="358"/>
      <c r="F643" s="358"/>
      <c r="G643" s="358"/>
      <c r="H643" s="358"/>
      <c r="I643" s="358"/>
      <c r="J643" s="358"/>
      <c r="K643" s="358"/>
      <c r="L643" s="358"/>
      <c r="M643" s="358"/>
      <c r="N643" s="358"/>
      <c r="O643" s="358"/>
      <c r="P643" s="274"/>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row>
    <row r="644" spans="1:37" ht="14.25" customHeight="1">
      <c r="A644" s="358"/>
      <c r="B644" s="358"/>
      <c r="C644" s="358"/>
      <c r="D644" s="358"/>
      <c r="E644" s="358"/>
      <c r="F644" s="358"/>
      <c r="G644" s="358"/>
      <c r="H644" s="358"/>
      <c r="I644" s="358"/>
      <c r="J644" s="358"/>
      <c r="K644" s="358"/>
      <c r="L644" s="358"/>
      <c r="M644" s="358"/>
      <c r="N644" s="358"/>
      <c r="O644" s="358"/>
      <c r="P644" s="274"/>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row>
    <row r="645" spans="1:37" ht="14.25" customHeight="1">
      <c r="A645" s="358"/>
      <c r="B645" s="358"/>
      <c r="C645" s="358"/>
      <c r="D645" s="358"/>
      <c r="E645" s="358"/>
      <c r="F645" s="358"/>
      <c r="G645" s="358"/>
      <c r="H645" s="358"/>
      <c r="I645" s="358"/>
      <c r="J645" s="358"/>
      <c r="K645" s="358"/>
      <c r="L645" s="358"/>
      <c r="M645" s="358"/>
      <c r="N645" s="358"/>
      <c r="O645" s="358"/>
      <c r="P645" s="274"/>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row>
    <row r="646" spans="1:37" ht="14.25" customHeight="1">
      <c r="A646" s="358"/>
      <c r="B646" s="358"/>
      <c r="C646" s="358"/>
      <c r="D646" s="358"/>
      <c r="E646" s="358"/>
      <c r="F646" s="358"/>
      <c r="G646" s="358"/>
      <c r="H646" s="358"/>
      <c r="I646" s="358"/>
      <c r="J646" s="358"/>
      <c r="K646" s="358"/>
      <c r="L646" s="358"/>
      <c r="M646" s="358"/>
      <c r="N646" s="358"/>
      <c r="O646" s="358"/>
      <c r="P646" s="274"/>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row>
    <row r="647" spans="1:37" ht="14.25" customHeight="1">
      <c r="A647" s="358"/>
      <c r="B647" s="358"/>
      <c r="C647" s="358"/>
      <c r="D647" s="358"/>
      <c r="E647" s="358"/>
      <c r="F647" s="358"/>
      <c r="G647" s="358"/>
      <c r="H647" s="358"/>
      <c r="I647" s="358"/>
      <c r="J647" s="358"/>
      <c r="K647" s="358"/>
      <c r="L647" s="358"/>
      <c r="M647" s="358"/>
      <c r="N647" s="358"/>
      <c r="O647" s="358"/>
      <c r="P647" s="274"/>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row>
    <row r="648" spans="1:37" ht="14.25" customHeight="1">
      <c r="A648" s="358"/>
      <c r="B648" s="358"/>
      <c r="C648" s="358"/>
      <c r="D648" s="358"/>
      <c r="E648" s="358"/>
      <c r="F648" s="358"/>
      <c r="G648" s="358"/>
      <c r="H648" s="358"/>
      <c r="I648" s="358"/>
      <c r="J648" s="358"/>
      <c r="K648" s="358"/>
      <c r="L648" s="358"/>
      <c r="M648" s="358"/>
      <c r="N648" s="358"/>
      <c r="O648" s="358"/>
      <c r="P648" s="274"/>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row>
    <row r="649" spans="1:37" ht="14.25" customHeight="1">
      <c r="A649" s="358"/>
      <c r="B649" s="358"/>
      <c r="C649" s="358"/>
      <c r="D649" s="358"/>
      <c r="E649" s="358"/>
      <c r="F649" s="358"/>
      <c r="G649" s="358"/>
      <c r="H649" s="358"/>
      <c r="I649" s="358"/>
      <c r="J649" s="358"/>
      <c r="K649" s="358"/>
      <c r="L649" s="358"/>
      <c r="M649" s="358"/>
      <c r="N649" s="358"/>
      <c r="O649" s="358"/>
      <c r="P649" s="274"/>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row>
    <row r="650" spans="1:37" ht="14.25" customHeight="1">
      <c r="A650" s="358"/>
      <c r="B650" s="358"/>
      <c r="C650" s="358"/>
      <c r="D650" s="358"/>
      <c r="E650" s="358"/>
      <c r="F650" s="358"/>
      <c r="G650" s="358"/>
      <c r="H650" s="358"/>
      <c r="I650" s="358"/>
      <c r="J650" s="358"/>
      <c r="K650" s="358"/>
      <c r="L650" s="358"/>
      <c r="M650" s="358"/>
      <c r="N650" s="358"/>
      <c r="O650" s="358"/>
      <c r="P650" s="274"/>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row>
    <row r="651" spans="1:37" ht="14.25" customHeight="1">
      <c r="A651" s="358"/>
      <c r="B651" s="358"/>
      <c r="C651" s="358"/>
      <c r="D651" s="358"/>
      <c r="E651" s="358"/>
      <c r="F651" s="358"/>
      <c r="G651" s="358"/>
      <c r="H651" s="358"/>
      <c r="I651" s="358"/>
      <c r="J651" s="358"/>
      <c r="K651" s="358"/>
      <c r="L651" s="358"/>
      <c r="M651" s="358"/>
      <c r="N651" s="358"/>
      <c r="O651" s="358"/>
      <c r="P651" s="274"/>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row>
    <row r="652" spans="1:37" ht="14.25" customHeight="1">
      <c r="A652" s="358"/>
      <c r="B652" s="358"/>
      <c r="C652" s="358"/>
      <c r="D652" s="358"/>
      <c r="E652" s="358"/>
      <c r="F652" s="358"/>
      <c r="G652" s="358"/>
      <c r="H652" s="358"/>
      <c r="I652" s="358"/>
      <c r="J652" s="358"/>
      <c r="K652" s="358"/>
      <c r="L652" s="358"/>
      <c r="M652" s="358"/>
      <c r="N652" s="358"/>
      <c r="O652" s="358"/>
      <c r="P652" s="274"/>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row>
    <row r="653" spans="1:37" ht="14.25" customHeight="1">
      <c r="A653" s="358"/>
      <c r="B653" s="358"/>
      <c r="C653" s="358"/>
      <c r="D653" s="358"/>
      <c r="E653" s="358"/>
      <c r="F653" s="358"/>
      <c r="G653" s="358"/>
      <c r="H653" s="358"/>
      <c r="I653" s="358"/>
      <c r="J653" s="358"/>
      <c r="K653" s="358"/>
      <c r="L653" s="358"/>
      <c r="M653" s="358"/>
      <c r="N653" s="358"/>
      <c r="O653" s="358"/>
      <c r="P653" s="274"/>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row>
    <row r="654" spans="1:37" ht="14.25" customHeight="1">
      <c r="A654" s="358"/>
      <c r="B654" s="358"/>
      <c r="C654" s="358"/>
      <c r="D654" s="358"/>
      <c r="E654" s="358"/>
      <c r="F654" s="358"/>
      <c r="G654" s="358"/>
      <c r="H654" s="358"/>
      <c r="I654" s="358"/>
      <c r="J654" s="358"/>
      <c r="K654" s="358"/>
      <c r="L654" s="358"/>
      <c r="M654" s="358"/>
      <c r="N654" s="358"/>
      <c r="O654" s="358"/>
      <c r="P654" s="274"/>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row>
    <row r="655" spans="1:37" ht="14.25" customHeight="1">
      <c r="A655" s="358"/>
      <c r="B655" s="358"/>
      <c r="C655" s="358"/>
      <c r="D655" s="358"/>
      <c r="E655" s="358"/>
      <c r="F655" s="358"/>
      <c r="G655" s="358"/>
      <c r="H655" s="358"/>
      <c r="I655" s="358"/>
      <c r="J655" s="358"/>
      <c r="K655" s="358"/>
      <c r="L655" s="358"/>
      <c r="M655" s="358"/>
      <c r="N655" s="358"/>
      <c r="O655" s="358"/>
      <c r="P655" s="274"/>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row>
    <row r="656" spans="1:37" ht="14.25" customHeight="1">
      <c r="A656" s="358"/>
      <c r="B656" s="358"/>
      <c r="C656" s="358"/>
      <c r="D656" s="358"/>
      <c r="E656" s="358"/>
      <c r="F656" s="358"/>
      <c r="G656" s="358"/>
      <c r="H656" s="358"/>
      <c r="I656" s="358"/>
      <c r="J656" s="358"/>
      <c r="K656" s="358"/>
      <c r="L656" s="358"/>
      <c r="M656" s="358"/>
      <c r="N656" s="358"/>
      <c r="O656" s="358"/>
      <c r="P656" s="274"/>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row>
    <row r="657" spans="1:37" ht="14.25" customHeight="1">
      <c r="A657" s="358"/>
      <c r="B657" s="358"/>
      <c r="C657" s="358"/>
      <c r="D657" s="358"/>
      <c r="E657" s="358"/>
      <c r="F657" s="358"/>
      <c r="G657" s="358"/>
      <c r="H657" s="358"/>
      <c r="I657" s="358"/>
      <c r="J657" s="358"/>
      <c r="K657" s="358"/>
      <c r="L657" s="358"/>
      <c r="M657" s="358"/>
      <c r="N657" s="358"/>
      <c r="O657" s="358"/>
      <c r="P657" s="274"/>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row>
    <row r="658" spans="1:37" ht="14.25" customHeight="1">
      <c r="A658" s="358"/>
      <c r="B658" s="358"/>
      <c r="C658" s="358"/>
      <c r="D658" s="358"/>
      <c r="E658" s="358"/>
      <c r="F658" s="358"/>
      <c r="G658" s="358"/>
      <c r="H658" s="358"/>
      <c r="I658" s="358"/>
      <c r="J658" s="358"/>
      <c r="K658" s="358"/>
      <c r="L658" s="358"/>
      <c r="M658" s="358"/>
      <c r="N658" s="358"/>
      <c r="O658" s="358"/>
      <c r="P658" s="274"/>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row>
    <row r="659" spans="1:37" ht="14.25" customHeight="1">
      <c r="A659" s="358"/>
      <c r="B659" s="358"/>
      <c r="C659" s="358"/>
      <c r="D659" s="358"/>
      <c r="E659" s="358"/>
      <c r="F659" s="358"/>
      <c r="G659" s="358"/>
      <c r="H659" s="358"/>
      <c r="I659" s="358"/>
      <c r="J659" s="358"/>
      <c r="K659" s="358"/>
      <c r="L659" s="358"/>
      <c r="M659" s="358"/>
      <c r="N659" s="358"/>
      <c r="O659" s="358"/>
      <c r="P659" s="274"/>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row>
    <row r="660" spans="1:37" ht="14.25" customHeight="1">
      <c r="A660" s="358"/>
      <c r="B660" s="358"/>
      <c r="C660" s="358"/>
      <c r="D660" s="358"/>
      <c r="E660" s="358"/>
      <c r="F660" s="358"/>
      <c r="G660" s="358"/>
      <c r="H660" s="358"/>
      <c r="I660" s="358"/>
      <c r="J660" s="358"/>
      <c r="K660" s="358"/>
      <c r="L660" s="358"/>
      <c r="M660" s="358"/>
      <c r="N660" s="358"/>
      <c r="O660" s="358"/>
      <c r="P660" s="274"/>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row>
    <row r="661" spans="1:37" ht="14.25" customHeight="1">
      <c r="A661" s="358"/>
      <c r="B661" s="358"/>
      <c r="C661" s="358"/>
      <c r="D661" s="358"/>
      <c r="E661" s="358"/>
      <c r="F661" s="358"/>
      <c r="G661" s="358"/>
      <c r="H661" s="358"/>
      <c r="I661" s="358"/>
      <c r="J661" s="358"/>
      <c r="K661" s="358"/>
      <c r="L661" s="358"/>
      <c r="M661" s="358"/>
      <c r="N661" s="358"/>
      <c r="O661" s="358"/>
      <c r="P661" s="274"/>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row>
    <row r="662" spans="1:37" ht="14.25" customHeight="1">
      <c r="A662" s="358"/>
      <c r="B662" s="358"/>
      <c r="C662" s="358"/>
      <c r="D662" s="358"/>
      <c r="E662" s="358"/>
      <c r="F662" s="358"/>
      <c r="G662" s="358"/>
      <c r="H662" s="358"/>
      <c r="I662" s="358"/>
      <c r="J662" s="358"/>
      <c r="K662" s="358"/>
      <c r="L662" s="358"/>
      <c r="M662" s="358"/>
      <c r="N662" s="358"/>
      <c r="O662" s="358"/>
      <c r="P662" s="274"/>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row>
    <row r="663" spans="1:37" ht="14.25" customHeight="1">
      <c r="A663" s="358"/>
      <c r="B663" s="358"/>
      <c r="C663" s="358"/>
      <c r="D663" s="358"/>
      <c r="E663" s="358"/>
      <c r="F663" s="358"/>
      <c r="G663" s="358"/>
      <c r="H663" s="358"/>
      <c r="I663" s="358"/>
      <c r="J663" s="358"/>
      <c r="K663" s="358"/>
      <c r="L663" s="358"/>
      <c r="M663" s="358"/>
      <c r="N663" s="358"/>
      <c r="O663" s="358"/>
      <c r="P663" s="274"/>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row>
    <row r="664" spans="1:37" ht="14.25" customHeight="1">
      <c r="A664" s="358"/>
      <c r="B664" s="358"/>
      <c r="C664" s="358"/>
      <c r="D664" s="358"/>
      <c r="E664" s="358"/>
      <c r="F664" s="358"/>
      <c r="G664" s="358"/>
      <c r="H664" s="358"/>
      <c r="I664" s="358"/>
      <c r="J664" s="358"/>
      <c r="K664" s="358"/>
      <c r="L664" s="358"/>
      <c r="M664" s="358"/>
      <c r="N664" s="358"/>
      <c r="O664" s="358"/>
      <c r="P664" s="274"/>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row>
    <row r="665" spans="1:37" ht="14.25" customHeight="1">
      <c r="A665" s="358"/>
      <c r="B665" s="358"/>
      <c r="C665" s="358"/>
      <c r="D665" s="358"/>
      <c r="E665" s="358"/>
      <c r="F665" s="358"/>
      <c r="G665" s="358"/>
      <c r="H665" s="358"/>
      <c r="I665" s="358"/>
      <c r="J665" s="358"/>
      <c r="K665" s="358"/>
      <c r="L665" s="358"/>
      <c r="M665" s="358"/>
      <c r="N665" s="358"/>
      <c r="O665" s="358"/>
      <c r="P665" s="274"/>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row>
    <row r="666" spans="1:37" ht="14.25" customHeight="1">
      <c r="A666" s="358"/>
      <c r="B666" s="358"/>
      <c r="C666" s="358"/>
      <c r="D666" s="358"/>
      <c r="E666" s="358"/>
      <c r="F666" s="358"/>
      <c r="G666" s="358"/>
      <c r="H666" s="358"/>
      <c r="I666" s="358"/>
      <c r="J666" s="358"/>
      <c r="K666" s="358"/>
      <c r="L666" s="358"/>
      <c r="M666" s="358"/>
      <c r="N666" s="358"/>
      <c r="O666" s="358"/>
      <c r="P666" s="274"/>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row>
    <row r="667" spans="1:37" ht="14.25" customHeight="1">
      <c r="A667" s="358"/>
      <c r="B667" s="358"/>
      <c r="C667" s="358"/>
      <c r="D667" s="358"/>
      <c r="E667" s="358"/>
      <c r="F667" s="358"/>
      <c r="G667" s="358"/>
      <c r="H667" s="358"/>
      <c r="I667" s="358"/>
      <c r="J667" s="358"/>
      <c r="K667" s="358"/>
      <c r="L667" s="358"/>
      <c r="M667" s="358"/>
      <c r="N667" s="358"/>
      <c r="O667" s="358"/>
      <c r="P667" s="274"/>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row>
    <row r="668" spans="1:37" ht="14.25" customHeight="1">
      <c r="A668" s="358"/>
      <c r="B668" s="358"/>
      <c r="C668" s="358"/>
      <c r="D668" s="358"/>
      <c r="E668" s="358"/>
      <c r="F668" s="358"/>
      <c r="G668" s="358"/>
      <c r="H668" s="358"/>
      <c r="I668" s="358"/>
      <c r="J668" s="358"/>
      <c r="K668" s="358"/>
      <c r="L668" s="358"/>
      <c r="M668" s="358"/>
      <c r="N668" s="358"/>
      <c r="O668" s="358"/>
      <c r="P668" s="274"/>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row>
    <row r="669" spans="1:37" ht="14.25" customHeight="1">
      <c r="A669" s="358"/>
      <c r="B669" s="358"/>
      <c r="C669" s="358"/>
      <c r="D669" s="358"/>
      <c r="E669" s="358"/>
      <c r="F669" s="358"/>
      <c r="G669" s="358"/>
      <c r="H669" s="358"/>
      <c r="I669" s="358"/>
      <c r="J669" s="358"/>
      <c r="K669" s="358"/>
      <c r="L669" s="358"/>
      <c r="M669" s="358"/>
      <c r="N669" s="358"/>
      <c r="O669" s="358"/>
      <c r="P669" s="274"/>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row>
    <row r="670" spans="1:37" ht="14.25" customHeight="1">
      <c r="A670" s="358"/>
      <c r="B670" s="358"/>
      <c r="C670" s="358"/>
      <c r="D670" s="358"/>
      <c r="E670" s="358"/>
      <c r="F670" s="358"/>
      <c r="G670" s="358"/>
      <c r="H670" s="358"/>
      <c r="I670" s="358"/>
      <c r="J670" s="358"/>
      <c r="K670" s="358"/>
      <c r="L670" s="358"/>
      <c r="M670" s="358"/>
      <c r="N670" s="358"/>
      <c r="O670" s="358"/>
      <c r="P670" s="274"/>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row>
    <row r="671" spans="1:37" ht="14.25" customHeight="1">
      <c r="A671" s="358"/>
      <c r="B671" s="358"/>
      <c r="C671" s="358"/>
      <c r="D671" s="358"/>
      <c r="E671" s="358"/>
      <c r="F671" s="358"/>
      <c r="G671" s="358"/>
      <c r="H671" s="358"/>
      <c r="I671" s="358"/>
      <c r="J671" s="358"/>
      <c r="K671" s="358"/>
      <c r="L671" s="358"/>
      <c r="M671" s="358"/>
      <c r="N671" s="358"/>
      <c r="O671" s="358"/>
      <c r="P671" s="274"/>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row>
    <row r="672" spans="1:37" ht="14.25" customHeight="1">
      <c r="A672" s="358"/>
      <c r="B672" s="358"/>
      <c r="C672" s="358"/>
      <c r="D672" s="358"/>
      <c r="E672" s="358"/>
      <c r="F672" s="358"/>
      <c r="G672" s="358"/>
      <c r="H672" s="358"/>
      <c r="I672" s="358"/>
      <c r="J672" s="358"/>
      <c r="K672" s="358"/>
      <c r="L672" s="358"/>
      <c r="M672" s="358"/>
      <c r="N672" s="358"/>
      <c r="O672" s="358"/>
      <c r="P672" s="274"/>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row>
    <row r="673" spans="1:37" ht="14.25" customHeight="1">
      <c r="A673" s="358"/>
      <c r="B673" s="358"/>
      <c r="C673" s="358"/>
      <c r="D673" s="358"/>
      <c r="E673" s="358"/>
      <c r="F673" s="358"/>
      <c r="G673" s="358"/>
      <c r="H673" s="358"/>
      <c r="I673" s="358"/>
      <c r="J673" s="358"/>
      <c r="K673" s="358"/>
      <c r="L673" s="358"/>
      <c r="M673" s="358"/>
      <c r="N673" s="358"/>
      <c r="O673" s="358"/>
      <c r="P673" s="274"/>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row>
    <row r="674" spans="1:37" ht="14.25" customHeight="1">
      <c r="A674" s="358"/>
      <c r="B674" s="358"/>
      <c r="C674" s="358"/>
      <c r="D674" s="358"/>
      <c r="E674" s="358"/>
      <c r="F674" s="358"/>
      <c r="G674" s="358"/>
      <c r="H674" s="358"/>
      <c r="I674" s="358"/>
      <c r="J674" s="358"/>
      <c r="K674" s="358"/>
      <c r="L674" s="358"/>
      <c r="M674" s="358"/>
      <c r="N674" s="358"/>
      <c r="O674" s="358"/>
      <c r="P674" s="274"/>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row>
    <row r="675" spans="1:37" ht="14.25" customHeight="1">
      <c r="A675" s="358"/>
      <c r="B675" s="358"/>
      <c r="C675" s="358"/>
      <c r="D675" s="358"/>
      <c r="E675" s="358"/>
      <c r="F675" s="358"/>
      <c r="G675" s="358"/>
      <c r="H675" s="358"/>
      <c r="I675" s="358"/>
      <c r="J675" s="358"/>
      <c r="K675" s="358"/>
      <c r="L675" s="358"/>
      <c r="M675" s="358"/>
      <c r="N675" s="358"/>
      <c r="O675" s="358"/>
      <c r="P675" s="274"/>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row>
    <row r="676" spans="1:37" ht="14.25" customHeight="1">
      <c r="A676" s="358"/>
      <c r="B676" s="358"/>
      <c r="C676" s="358"/>
      <c r="D676" s="358"/>
      <c r="E676" s="358"/>
      <c r="F676" s="358"/>
      <c r="G676" s="358"/>
      <c r="H676" s="358"/>
      <c r="I676" s="358"/>
      <c r="J676" s="358"/>
      <c r="K676" s="358"/>
      <c r="L676" s="358"/>
      <c r="M676" s="358"/>
      <c r="N676" s="358"/>
      <c r="O676" s="358"/>
      <c r="P676" s="274"/>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row>
    <row r="677" spans="1:37" ht="14.25" customHeight="1">
      <c r="A677" s="358"/>
      <c r="B677" s="358"/>
      <c r="C677" s="358"/>
      <c r="D677" s="358"/>
      <c r="E677" s="358"/>
      <c r="F677" s="358"/>
      <c r="G677" s="358"/>
      <c r="H677" s="358"/>
      <c r="I677" s="358"/>
      <c r="J677" s="358"/>
      <c r="K677" s="358"/>
      <c r="L677" s="358"/>
      <c r="M677" s="358"/>
      <c r="N677" s="358"/>
      <c r="O677" s="358"/>
      <c r="P677" s="274"/>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row>
    <row r="678" spans="1:37" ht="14.25" customHeight="1">
      <c r="A678" s="358"/>
      <c r="B678" s="358"/>
      <c r="C678" s="358"/>
      <c r="D678" s="358"/>
      <c r="E678" s="358"/>
      <c r="F678" s="358"/>
      <c r="G678" s="358"/>
      <c r="H678" s="358"/>
      <c r="I678" s="358"/>
      <c r="J678" s="358"/>
      <c r="K678" s="358"/>
      <c r="L678" s="358"/>
      <c r="M678" s="358"/>
      <c r="N678" s="358"/>
      <c r="O678" s="358"/>
      <c r="P678" s="274"/>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row>
    <row r="679" spans="1:37" ht="14.25" customHeight="1">
      <c r="A679" s="358"/>
      <c r="B679" s="358"/>
      <c r="C679" s="358"/>
      <c r="D679" s="358"/>
      <c r="E679" s="358"/>
      <c r="F679" s="358"/>
      <c r="G679" s="358"/>
      <c r="H679" s="358"/>
      <c r="I679" s="358"/>
      <c r="J679" s="358"/>
      <c r="K679" s="358"/>
      <c r="L679" s="358"/>
      <c r="M679" s="358"/>
      <c r="N679" s="358"/>
      <c r="O679" s="358"/>
      <c r="P679" s="274"/>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row>
    <row r="680" spans="1:37" ht="14.25" customHeight="1">
      <c r="A680" s="358"/>
      <c r="B680" s="358"/>
      <c r="C680" s="358"/>
      <c r="D680" s="358"/>
      <c r="E680" s="358"/>
      <c r="F680" s="358"/>
      <c r="G680" s="358"/>
      <c r="H680" s="358"/>
      <c r="I680" s="358"/>
      <c r="J680" s="358"/>
      <c r="K680" s="358"/>
      <c r="L680" s="358"/>
      <c r="M680" s="358"/>
      <c r="N680" s="358"/>
      <c r="O680" s="358"/>
      <c r="P680" s="274"/>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row>
    <row r="681" spans="1:37" ht="14.25" customHeight="1">
      <c r="A681" s="358"/>
      <c r="B681" s="358"/>
      <c r="C681" s="358"/>
      <c r="D681" s="358"/>
      <c r="E681" s="358"/>
      <c r="F681" s="358"/>
      <c r="G681" s="358"/>
      <c r="H681" s="358"/>
      <c r="I681" s="358"/>
      <c r="J681" s="358"/>
      <c r="K681" s="358"/>
      <c r="L681" s="358"/>
      <c r="M681" s="358"/>
      <c r="N681" s="358"/>
      <c r="O681" s="358"/>
      <c r="P681" s="274"/>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row>
    <row r="682" spans="1:37" ht="14.25" customHeight="1">
      <c r="A682" s="358"/>
      <c r="B682" s="358"/>
      <c r="C682" s="358"/>
      <c r="D682" s="358"/>
      <c r="E682" s="358"/>
      <c r="F682" s="358"/>
      <c r="G682" s="358"/>
      <c r="H682" s="358"/>
      <c r="I682" s="358"/>
      <c r="J682" s="358"/>
      <c r="K682" s="358"/>
      <c r="L682" s="358"/>
      <c r="M682" s="358"/>
      <c r="N682" s="358"/>
      <c r="O682" s="358"/>
      <c r="P682" s="274"/>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row>
    <row r="683" spans="1:37" ht="14.25" customHeight="1">
      <c r="A683" s="358"/>
      <c r="B683" s="358"/>
      <c r="C683" s="358"/>
      <c r="D683" s="358"/>
      <c r="E683" s="358"/>
      <c r="F683" s="358"/>
      <c r="G683" s="358"/>
      <c r="H683" s="358"/>
      <c r="I683" s="358"/>
      <c r="J683" s="358"/>
      <c r="K683" s="358"/>
      <c r="L683" s="358"/>
      <c r="M683" s="358"/>
      <c r="N683" s="358"/>
      <c r="O683" s="358"/>
      <c r="P683" s="274"/>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row>
    <row r="684" spans="1:37" ht="14.25" customHeight="1">
      <c r="A684" s="358"/>
      <c r="B684" s="358"/>
      <c r="C684" s="358"/>
      <c r="D684" s="358"/>
      <c r="E684" s="358"/>
      <c r="F684" s="358"/>
      <c r="G684" s="358"/>
      <c r="H684" s="358"/>
      <c r="I684" s="358"/>
      <c r="J684" s="358"/>
      <c r="K684" s="358"/>
      <c r="L684" s="358"/>
      <c r="M684" s="358"/>
      <c r="N684" s="358"/>
      <c r="O684" s="358"/>
      <c r="P684" s="274"/>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row>
    <row r="685" spans="1:37" ht="14.25" customHeight="1">
      <c r="A685" s="358"/>
      <c r="B685" s="358"/>
      <c r="C685" s="358"/>
      <c r="D685" s="358"/>
      <c r="E685" s="358"/>
      <c r="F685" s="358"/>
      <c r="G685" s="358"/>
      <c r="H685" s="358"/>
      <c r="I685" s="358"/>
      <c r="J685" s="358"/>
      <c r="K685" s="358"/>
      <c r="L685" s="358"/>
      <c r="M685" s="358"/>
      <c r="N685" s="358"/>
      <c r="O685" s="358"/>
      <c r="P685" s="274"/>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row>
    <row r="686" spans="1:37" ht="14.25" customHeight="1">
      <c r="A686" s="358"/>
      <c r="B686" s="358"/>
      <c r="C686" s="358"/>
      <c r="D686" s="358"/>
      <c r="E686" s="358"/>
      <c r="F686" s="358"/>
      <c r="G686" s="358"/>
      <c r="H686" s="358"/>
      <c r="I686" s="358"/>
      <c r="J686" s="358"/>
      <c r="K686" s="358"/>
      <c r="L686" s="358"/>
      <c r="M686" s="358"/>
      <c r="N686" s="358"/>
      <c r="O686" s="358"/>
      <c r="P686" s="274"/>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row>
    <row r="687" spans="1:37" ht="14.25" customHeight="1">
      <c r="A687" s="358"/>
      <c r="B687" s="358"/>
      <c r="C687" s="358"/>
      <c r="D687" s="358"/>
      <c r="E687" s="358"/>
      <c r="F687" s="358"/>
      <c r="G687" s="358"/>
      <c r="H687" s="358"/>
      <c r="I687" s="358"/>
      <c r="J687" s="358"/>
      <c r="K687" s="358"/>
      <c r="L687" s="358"/>
      <c r="M687" s="358"/>
      <c r="N687" s="358"/>
      <c r="O687" s="358"/>
      <c r="P687" s="274"/>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row>
    <row r="688" spans="1:37" ht="14.25" customHeight="1">
      <c r="A688" s="358"/>
      <c r="B688" s="358"/>
      <c r="C688" s="358"/>
      <c r="D688" s="358"/>
      <c r="E688" s="358"/>
      <c r="F688" s="358"/>
      <c r="G688" s="358"/>
      <c r="H688" s="358"/>
      <c r="I688" s="358"/>
      <c r="J688" s="358"/>
      <c r="K688" s="358"/>
      <c r="L688" s="358"/>
      <c r="M688" s="358"/>
      <c r="N688" s="358"/>
      <c r="O688" s="358"/>
      <c r="P688" s="274"/>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row>
    <row r="689" spans="1:37" ht="14.25" customHeight="1">
      <c r="A689" s="358"/>
      <c r="B689" s="358"/>
      <c r="C689" s="358"/>
      <c r="D689" s="358"/>
      <c r="E689" s="358"/>
      <c r="F689" s="358"/>
      <c r="G689" s="358"/>
      <c r="H689" s="358"/>
      <c r="I689" s="358"/>
      <c r="J689" s="358"/>
      <c r="K689" s="358"/>
      <c r="L689" s="358"/>
      <c r="M689" s="358"/>
      <c r="N689" s="358"/>
      <c r="O689" s="358"/>
      <c r="P689" s="274"/>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row>
    <row r="690" spans="1:37" ht="14.25" customHeight="1">
      <c r="A690" s="358"/>
      <c r="B690" s="358"/>
      <c r="C690" s="358"/>
      <c r="D690" s="358"/>
      <c r="E690" s="358"/>
      <c r="F690" s="358"/>
      <c r="G690" s="358"/>
      <c r="H690" s="358"/>
      <c r="I690" s="358"/>
      <c r="J690" s="358"/>
      <c r="K690" s="358"/>
      <c r="L690" s="358"/>
      <c r="M690" s="358"/>
      <c r="N690" s="358"/>
      <c r="O690" s="358"/>
      <c r="P690" s="274"/>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row>
    <row r="691" spans="1:37" ht="14.25" customHeight="1">
      <c r="A691" s="358"/>
      <c r="B691" s="358"/>
      <c r="C691" s="358"/>
      <c r="D691" s="358"/>
      <c r="E691" s="358"/>
      <c r="F691" s="358"/>
      <c r="G691" s="358"/>
      <c r="H691" s="358"/>
      <c r="I691" s="358"/>
      <c r="J691" s="358"/>
      <c r="K691" s="358"/>
      <c r="L691" s="358"/>
      <c r="M691" s="358"/>
      <c r="N691" s="358"/>
      <c r="O691" s="358"/>
      <c r="P691" s="274"/>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row>
    <row r="692" spans="1:37" ht="14.25" customHeight="1">
      <c r="A692" s="358"/>
      <c r="B692" s="358"/>
      <c r="C692" s="358"/>
      <c r="D692" s="358"/>
      <c r="E692" s="358"/>
      <c r="F692" s="358"/>
      <c r="G692" s="358"/>
      <c r="H692" s="358"/>
      <c r="I692" s="358"/>
      <c r="J692" s="358"/>
      <c r="K692" s="358"/>
      <c r="L692" s="358"/>
      <c r="M692" s="358"/>
      <c r="N692" s="358"/>
      <c r="O692" s="358"/>
      <c r="P692" s="274"/>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row>
    <row r="693" spans="1:37" ht="14.25" customHeight="1">
      <c r="A693" s="358"/>
      <c r="B693" s="358"/>
      <c r="C693" s="358"/>
      <c r="D693" s="358"/>
      <c r="E693" s="358"/>
      <c r="F693" s="358"/>
      <c r="G693" s="358"/>
      <c r="H693" s="358"/>
      <c r="I693" s="358"/>
      <c r="J693" s="358"/>
      <c r="K693" s="358"/>
      <c r="L693" s="358"/>
      <c r="M693" s="358"/>
      <c r="N693" s="358"/>
      <c r="O693" s="358"/>
      <c r="P693" s="274"/>
      <c r="Q693" s="358"/>
      <c r="R693" s="358"/>
      <c r="S693" s="358"/>
      <c r="T693" s="358"/>
      <c r="U693" s="358"/>
      <c r="V693" s="358"/>
      <c r="W693" s="358"/>
      <c r="X693" s="358"/>
      <c r="Y693" s="358"/>
      <c r="Z693" s="358"/>
      <c r="AA693" s="358"/>
      <c r="AB693" s="358"/>
      <c r="AC693" s="358"/>
      <c r="AD693" s="358"/>
      <c r="AE693" s="358"/>
      <c r="AF693" s="358"/>
      <c r="AG693" s="358"/>
      <c r="AH693" s="358"/>
      <c r="AI693" s="358"/>
      <c r="AJ693" s="358"/>
      <c r="AK693" s="358"/>
    </row>
    <row r="694" spans="1:37" ht="14.25" customHeight="1">
      <c r="A694" s="358"/>
      <c r="B694" s="358"/>
      <c r="C694" s="358"/>
      <c r="D694" s="358"/>
      <c r="E694" s="358"/>
      <c r="F694" s="358"/>
      <c r="G694" s="358"/>
      <c r="H694" s="358"/>
      <c r="I694" s="358"/>
      <c r="J694" s="358"/>
      <c r="K694" s="358"/>
      <c r="L694" s="358"/>
      <c r="M694" s="358"/>
      <c r="N694" s="358"/>
      <c r="O694" s="358"/>
      <c r="P694" s="274"/>
      <c r="Q694" s="358"/>
      <c r="R694" s="358"/>
      <c r="S694" s="358"/>
      <c r="T694" s="358"/>
      <c r="U694" s="358"/>
      <c r="V694" s="358"/>
      <c r="W694" s="358"/>
      <c r="X694" s="358"/>
      <c r="Y694" s="358"/>
      <c r="Z694" s="358"/>
      <c r="AA694" s="358"/>
      <c r="AB694" s="358"/>
      <c r="AC694" s="358"/>
      <c r="AD694" s="358"/>
      <c r="AE694" s="358"/>
      <c r="AF694" s="358"/>
      <c r="AG694" s="358"/>
      <c r="AH694" s="358"/>
      <c r="AI694" s="358"/>
      <c r="AJ694" s="358"/>
      <c r="AK694" s="358"/>
    </row>
    <row r="695" spans="1:37" ht="14.25" customHeight="1">
      <c r="A695" s="358"/>
      <c r="B695" s="358"/>
      <c r="C695" s="358"/>
      <c r="D695" s="358"/>
      <c r="E695" s="358"/>
      <c r="F695" s="358"/>
      <c r="G695" s="358"/>
      <c r="H695" s="358"/>
      <c r="I695" s="358"/>
      <c r="J695" s="358"/>
      <c r="K695" s="358"/>
      <c r="L695" s="358"/>
      <c r="M695" s="358"/>
      <c r="N695" s="358"/>
      <c r="O695" s="358"/>
      <c r="P695" s="274"/>
      <c r="Q695" s="358"/>
      <c r="R695" s="358"/>
      <c r="S695" s="358"/>
      <c r="T695" s="358"/>
      <c r="U695" s="358"/>
      <c r="V695" s="358"/>
      <c r="W695" s="358"/>
      <c r="X695" s="358"/>
      <c r="Y695" s="358"/>
      <c r="Z695" s="358"/>
      <c r="AA695" s="358"/>
      <c r="AB695" s="358"/>
      <c r="AC695" s="358"/>
      <c r="AD695" s="358"/>
      <c r="AE695" s="358"/>
      <c r="AF695" s="358"/>
      <c r="AG695" s="358"/>
      <c r="AH695" s="358"/>
      <c r="AI695" s="358"/>
      <c r="AJ695" s="358"/>
      <c r="AK695" s="358"/>
    </row>
    <row r="696" spans="1:37" ht="14.25" customHeight="1">
      <c r="A696" s="358"/>
      <c r="B696" s="358"/>
      <c r="C696" s="358"/>
      <c r="D696" s="358"/>
      <c r="E696" s="358"/>
      <c r="F696" s="358"/>
      <c r="G696" s="358"/>
      <c r="H696" s="358"/>
      <c r="I696" s="358"/>
      <c r="J696" s="358"/>
      <c r="K696" s="358"/>
      <c r="L696" s="358"/>
      <c r="M696" s="358"/>
      <c r="N696" s="358"/>
      <c r="O696" s="358"/>
      <c r="P696" s="274"/>
      <c r="Q696" s="358"/>
      <c r="R696" s="358"/>
      <c r="S696" s="358"/>
      <c r="T696" s="358"/>
      <c r="U696" s="358"/>
      <c r="V696" s="358"/>
      <c r="W696" s="358"/>
      <c r="X696" s="358"/>
      <c r="Y696" s="358"/>
      <c r="Z696" s="358"/>
      <c r="AA696" s="358"/>
      <c r="AB696" s="358"/>
      <c r="AC696" s="358"/>
      <c r="AD696" s="358"/>
      <c r="AE696" s="358"/>
      <c r="AF696" s="358"/>
      <c r="AG696" s="358"/>
      <c r="AH696" s="358"/>
      <c r="AI696" s="358"/>
      <c r="AJ696" s="358"/>
      <c r="AK696" s="358"/>
    </row>
    <row r="697" spans="1:37" ht="14.25" customHeight="1">
      <c r="A697" s="358"/>
      <c r="B697" s="358"/>
      <c r="C697" s="358"/>
      <c r="D697" s="358"/>
      <c r="E697" s="358"/>
      <c r="F697" s="358"/>
      <c r="G697" s="358"/>
      <c r="H697" s="358"/>
      <c r="I697" s="358"/>
      <c r="J697" s="358"/>
      <c r="K697" s="358"/>
      <c r="L697" s="358"/>
      <c r="M697" s="358"/>
      <c r="N697" s="358"/>
      <c r="O697" s="358"/>
      <c r="P697" s="274"/>
      <c r="Q697" s="358"/>
      <c r="R697" s="358"/>
      <c r="S697" s="358"/>
      <c r="T697" s="358"/>
      <c r="U697" s="358"/>
      <c r="V697" s="358"/>
      <c r="W697" s="358"/>
      <c r="X697" s="358"/>
      <c r="Y697" s="358"/>
      <c r="Z697" s="358"/>
      <c r="AA697" s="358"/>
      <c r="AB697" s="358"/>
      <c r="AC697" s="358"/>
      <c r="AD697" s="358"/>
      <c r="AE697" s="358"/>
      <c r="AF697" s="358"/>
      <c r="AG697" s="358"/>
      <c r="AH697" s="358"/>
      <c r="AI697" s="358"/>
      <c r="AJ697" s="358"/>
      <c r="AK697" s="358"/>
    </row>
    <row r="698" spans="1:37" ht="14.25" customHeight="1">
      <c r="A698" s="358"/>
      <c r="B698" s="358"/>
      <c r="C698" s="358"/>
      <c r="D698" s="358"/>
      <c r="E698" s="358"/>
      <c r="F698" s="358"/>
      <c r="G698" s="358"/>
      <c r="H698" s="358"/>
      <c r="I698" s="358"/>
      <c r="J698" s="358"/>
      <c r="K698" s="358"/>
      <c r="L698" s="358"/>
      <c r="M698" s="358"/>
      <c r="N698" s="358"/>
      <c r="O698" s="358"/>
      <c r="P698" s="274"/>
      <c r="Q698" s="358"/>
      <c r="R698" s="358"/>
      <c r="S698" s="358"/>
      <c r="T698" s="358"/>
      <c r="U698" s="358"/>
      <c r="V698" s="358"/>
      <c r="W698" s="358"/>
      <c r="X698" s="358"/>
      <c r="Y698" s="358"/>
      <c r="Z698" s="358"/>
      <c r="AA698" s="358"/>
      <c r="AB698" s="358"/>
      <c r="AC698" s="358"/>
      <c r="AD698" s="358"/>
      <c r="AE698" s="358"/>
      <c r="AF698" s="358"/>
      <c r="AG698" s="358"/>
      <c r="AH698" s="358"/>
      <c r="AI698" s="358"/>
      <c r="AJ698" s="358"/>
      <c r="AK698" s="358"/>
    </row>
    <row r="699" spans="1:37" ht="14.25" customHeight="1">
      <c r="A699" s="358"/>
      <c r="B699" s="358"/>
      <c r="C699" s="358"/>
      <c r="D699" s="358"/>
      <c r="E699" s="358"/>
      <c r="F699" s="358"/>
      <c r="G699" s="358"/>
      <c r="H699" s="358"/>
      <c r="I699" s="358"/>
      <c r="J699" s="358"/>
      <c r="K699" s="358"/>
      <c r="L699" s="358"/>
      <c r="M699" s="358"/>
      <c r="N699" s="358"/>
      <c r="O699" s="358"/>
      <c r="P699" s="274"/>
      <c r="Q699" s="358"/>
      <c r="R699" s="358"/>
      <c r="S699" s="358"/>
      <c r="T699" s="358"/>
      <c r="U699" s="358"/>
      <c r="V699" s="358"/>
      <c r="W699" s="358"/>
      <c r="X699" s="358"/>
      <c r="Y699" s="358"/>
      <c r="Z699" s="358"/>
      <c r="AA699" s="358"/>
      <c r="AB699" s="358"/>
      <c r="AC699" s="358"/>
      <c r="AD699" s="358"/>
      <c r="AE699" s="358"/>
      <c r="AF699" s="358"/>
      <c r="AG699" s="358"/>
      <c r="AH699" s="358"/>
      <c r="AI699" s="358"/>
      <c r="AJ699" s="358"/>
      <c r="AK699" s="358"/>
    </row>
    <row r="700" spans="1:37" ht="14.25" customHeight="1">
      <c r="A700" s="358"/>
      <c r="B700" s="358"/>
      <c r="C700" s="358"/>
      <c r="D700" s="358"/>
      <c r="E700" s="358"/>
      <c r="F700" s="358"/>
      <c r="G700" s="358"/>
      <c r="H700" s="358"/>
      <c r="I700" s="358"/>
      <c r="J700" s="358"/>
      <c r="K700" s="358"/>
      <c r="L700" s="358"/>
      <c r="M700" s="358"/>
      <c r="N700" s="358"/>
      <c r="O700" s="358"/>
      <c r="P700" s="274"/>
      <c r="Q700" s="358"/>
      <c r="R700" s="358"/>
      <c r="S700" s="358"/>
      <c r="T700" s="358"/>
      <c r="U700" s="358"/>
      <c r="V700" s="358"/>
      <c r="W700" s="358"/>
      <c r="X700" s="358"/>
      <c r="Y700" s="358"/>
      <c r="Z700" s="358"/>
      <c r="AA700" s="358"/>
      <c r="AB700" s="358"/>
      <c r="AC700" s="358"/>
      <c r="AD700" s="358"/>
      <c r="AE700" s="358"/>
      <c r="AF700" s="358"/>
      <c r="AG700" s="358"/>
      <c r="AH700" s="358"/>
      <c r="AI700" s="358"/>
      <c r="AJ700" s="358"/>
      <c r="AK700" s="358"/>
    </row>
    <row r="701" spans="1:37" ht="14.25" customHeight="1">
      <c r="A701" s="358"/>
      <c r="B701" s="358"/>
      <c r="C701" s="358"/>
      <c r="D701" s="358"/>
      <c r="E701" s="358"/>
      <c r="F701" s="358"/>
      <c r="G701" s="358"/>
      <c r="H701" s="358"/>
      <c r="I701" s="358"/>
      <c r="J701" s="358"/>
      <c r="K701" s="358"/>
      <c r="L701" s="358"/>
      <c r="M701" s="358"/>
      <c r="N701" s="358"/>
      <c r="O701" s="358"/>
      <c r="P701" s="274"/>
      <c r="Q701" s="358"/>
      <c r="R701" s="358"/>
      <c r="S701" s="358"/>
      <c r="T701" s="358"/>
      <c r="U701" s="358"/>
      <c r="V701" s="358"/>
      <c r="W701" s="358"/>
      <c r="X701" s="358"/>
      <c r="Y701" s="358"/>
      <c r="Z701" s="358"/>
      <c r="AA701" s="358"/>
      <c r="AB701" s="358"/>
      <c r="AC701" s="358"/>
      <c r="AD701" s="358"/>
      <c r="AE701" s="358"/>
      <c r="AF701" s="358"/>
      <c r="AG701" s="358"/>
      <c r="AH701" s="358"/>
      <c r="AI701" s="358"/>
      <c r="AJ701" s="358"/>
      <c r="AK701" s="358"/>
    </row>
    <row r="702" spans="1:37" ht="14.25" customHeight="1">
      <c r="A702" s="358"/>
      <c r="B702" s="358"/>
      <c r="C702" s="358"/>
      <c r="D702" s="358"/>
      <c r="E702" s="358"/>
      <c r="F702" s="358"/>
      <c r="G702" s="358"/>
      <c r="H702" s="358"/>
      <c r="I702" s="358"/>
      <c r="J702" s="358"/>
      <c r="K702" s="358"/>
      <c r="L702" s="358"/>
      <c r="M702" s="358"/>
      <c r="N702" s="358"/>
      <c r="O702" s="358"/>
      <c r="P702" s="274"/>
      <c r="Q702" s="358"/>
      <c r="R702" s="358"/>
      <c r="S702" s="358"/>
      <c r="T702" s="358"/>
      <c r="U702" s="358"/>
      <c r="V702" s="358"/>
      <c r="W702" s="358"/>
      <c r="X702" s="358"/>
      <c r="Y702" s="358"/>
      <c r="Z702" s="358"/>
      <c r="AA702" s="358"/>
      <c r="AB702" s="358"/>
      <c r="AC702" s="358"/>
      <c r="AD702" s="358"/>
      <c r="AE702" s="358"/>
      <c r="AF702" s="358"/>
      <c r="AG702" s="358"/>
      <c r="AH702" s="358"/>
      <c r="AI702" s="358"/>
      <c r="AJ702" s="358"/>
      <c r="AK702" s="358"/>
    </row>
    <row r="703" spans="1:37" ht="14.25" customHeight="1">
      <c r="A703" s="358"/>
      <c r="B703" s="358"/>
      <c r="C703" s="358"/>
      <c r="D703" s="358"/>
      <c r="E703" s="358"/>
      <c r="F703" s="358"/>
      <c r="G703" s="358"/>
      <c r="H703" s="358"/>
      <c r="I703" s="358"/>
      <c r="J703" s="358"/>
      <c r="K703" s="358"/>
      <c r="L703" s="358"/>
      <c r="M703" s="358"/>
      <c r="N703" s="358"/>
      <c r="O703" s="358"/>
      <c r="P703" s="274"/>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row>
    <row r="704" spans="1:37" ht="14.25" customHeight="1">
      <c r="A704" s="358"/>
      <c r="B704" s="358"/>
      <c r="C704" s="358"/>
      <c r="D704" s="358"/>
      <c r="E704" s="358"/>
      <c r="F704" s="358"/>
      <c r="G704" s="358"/>
      <c r="H704" s="358"/>
      <c r="I704" s="358"/>
      <c r="J704" s="358"/>
      <c r="K704" s="358"/>
      <c r="L704" s="358"/>
      <c r="M704" s="358"/>
      <c r="N704" s="358"/>
      <c r="O704" s="358"/>
      <c r="P704" s="274"/>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row>
    <row r="705" spans="1:37" ht="14.25" customHeight="1">
      <c r="A705" s="358"/>
      <c r="B705" s="358"/>
      <c r="C705" s="358"/>
      <c r="D705" s="358"/>
      <c r="E705" s="358"/>
      <c r="F705" s="358"/>
      <c r="G705" s="358"/>
      <c r="H705" s="358"/>
      <c r="I705" s="358"/>
      <c r="J705" s="358"/>
      <c r="K705" s="358"/>
      <c r="L705" s="358"/>
      <c r="M705" s="358"/>
      <c r="N705" s="358"/>
      <c r="O705" s="358"/>
      <c r="P705" s="274"/>
      <c r="Q705" s="358"/>
      <c r="R705" s="358"/>
      <c r="S705" s="358"/>
      <c r="T705" s="358"/>
      <c r="U705" s="358"/>
      <c r="V705" s="358"/>
      <c r="W705" s="358"/>
      <c r="X705" s="358"/>
      <c r="Y705" s="358"/>
      <c r="Z705" s="358"/>
      <c r="AA705" s="358"/>
      <c r="AB705" s="358"/>
      <c r="AC705" s="358"/>
      <c r="AD705" s="358"/>
      <c r="AE705" s="358"/>
      <c r="AF705" s="358"/>
      <c r="AG705" s="358"/>
      <c r="AH705" s="358"/>
      <c r="AI705" s="358"/>
      <c r="AJ705" s="358"/>
      <c r="AK705" s="358"/>
    </row>
    <row r="706" spans="1:37" ht="14.25" customHeight="1">
      <c r="A706" s="358"/>
      <c r="B706" s="358"/>
      <c r="C706" s="358"/>
      <c r="D706" s="358"/>
      <c r="E706" s="358"/>
      <c r="F706" s="358"/>
      <c r="G706" s="358"/>
      <c r="H706" s="358"/>
      <c r="I706" s="358"/>
      <c r="J706" s="358"/>
      <c r="K706" s="358"/>
      <c r="L706" s="358"/>
      <c r="M706" s="358"/>
      <c r="N706" s="358"/>
      <c r="O706" s="358"/>
      <c r="P706" s="274"/>
      <c r="Q706" s="358"/>
      <c r="R706" s="358"/>
      <c r="S706" s="358"/>
      <c r="T706" s="358"/>
      <c r="U706" s="358"/>
      <c r="V706" s="358"/>
      <c r="W706" s="358"/>
      <c r="X706" s="358"/>
      <c r="Y706" s="358"/>
      <c r="Z706" s="358"/>
      <c r="AA706" s="358"/>
      <c r="AB706" s="358"/>
      <c r="AC706" s="358"/>
      <c r="AD706" s="358"/>
      <c r="AE706" s="358"/>
      <c r="AF706" s="358"/>
      <c r="AG706" s="358"/>
      <c r="AH706" s="358"/>
      <c r="AI706" s="358"/>
      <c r="AJ706" s="358"/>
      <c r="AK706" s="358"/>
    </row>
    <row r="707" spans="1:37" ht="14.25" customHeight="1">
      <c r="A707" s="358"/>
      <c r="B707" s="358"/>
      <c r="C707" s="358"/>
      <c r="D707" s="358"/>
      <c r="E707" s="358"/>
      <c r="F707" s="358"/>
      <c r="G707" s="358"/>
      <c r="H707" s="358"/>
      <c r="I707" s="358"/>
      <c r="J707" s="358"/>
      <c r="K707" s="358"/>
      <c r="L707" s="358"/>
      <c r="M707" s="358"/>
      <c r="N707" s="358"/>
      <c r="O707" s="358"/>
      <c r="P707" s="274"/>
      <c r="Q707" s="358"/>
      <c r="R707" s="358"/>
      <c r="S707" s="358"/>
      <c r="T707" s="358"/>
      <c r="U707" s="358"/>
      <c r="V707" s="358"/>
      <c r="W707" s="358"/>
      <c r="X707" s="358"/>
      <c r="Y707" s="358"/>
      <c r="Z707" s="358"/>
      <c r="AA707" s="358"/>
      <c r="AB707" s="358"/>
      <c r="AC707" s="358"/>
      <c r="AD707" s="358"/>
      <c r="AE707" s="358"/>
      <c r="AF707" s="358"/>
      <c r="AG707" s="358"/>
      <c r="AH707" s="358"/>
      <c r="AI707" s="358"/>
      <c r="AJ707" s="358"/>
      <c r="AK707" s="358"/>
    </row>
    <row r="708" spans="1:37" ht="14.25" customHeight="1">
      <c r="A708" s="358"/>
      <c r="B708" s="358"/>
      <c r="C708" s="358"/>
      <c r="D708" s="358"/>
      <c r="E708" s="358"/>
      <c r="F708" s="358"/>
      <c r="G708" s="358"/>
      <c r="H708" s="358"/>
      <c r="I708" s="358"/>
      <c r="J708" s="358"/>
      <c r="K708" s="358"/>
      <c r="L708" s="358"/>
      <c r="M708" s="358"/>
      <c r="N708" s="358"/>
      <c r="O708" s="358"/>
      <c r="P708" s="274"/>
      <c r="Q708" s="358"/>
      <c r="R708" s="358"/>
      <c r="S708" s="358"/>
      <c r="T708" s="358"/>
      <c r="U708" s="358"/>
      <c r="V708" s="358"/>
      <c r="W708" s="358"/>
      <c r="X708" s="358"/>
      <c r="Y708" s="358"/>
      <c r="Z708" s="358"/>
      <c r="AA708" s="358"/>
      <c r="AB708" s="358"/>
      <c r="AC708" s="358"/>
      <c r="AD708" s="358"/>
      <c r="AE708" s="358"/>
      <c r="AF708" s="358"/>
      <c r="AG708" s="358"/>
      <c r="AH708" s="358"/>
      <c r="AI708" s="358"/>
      <c r="AJ708" s="358"/>
      <c r="AK708" s="358"/>
    </row>
    <row r="709" spans="1:37" ht="14.25" customHeight="1">
      <c r="A709" s="358"/>
      <c r="B709" s="358"/>
      <c r="C709" s="358"/>
      <c r="D709" s="358"/>
      <c r="E709" s="358"/>
      <c r="F709" s="358"/>
      <c r="G709" s="358"/>
      <c r="H709" s="358"/>
      <c r="I709" s="358"/>
      <c r="J709" s="358"/>
      <c r="K709" s="358"/>
      <c r="L709" s="358"/>
      <c r="M709" s="358"/>
      <c r="N709" s="358"/>
      <c r="O709" s="358"/>
      <c r="P709" s="274"/>
      <c r="Q709" s="358"/>
      <c r="R709" s="358"/>
      <c r="S709" s="358"/>
      <c r="T709" s="358"/>
      <c r="U709" s="358"/>
      <c r="V709" s="358"/>
      <c r="W709" s="358"/>
      <c r="X709" s="358"/>
      <c r="Y709" s="358"/>
      <c r="Z709" s="358"/>
      <c r="AA709" s="358"/>
      <c r="AB709" s="358"/>
      <c r="AC709" s="358"/>
      <c r="AD709" s="358"/>
      <c r="AE709" s="358"/>
      <c r="AF709" s="358"/>
      <c r="AG709" s="358"/>
      <c r="AH709" s="358"/>
      <c r="AI709" s="358"/>
      <c r="AJ709" s="358"/>
      <c r="AK709" s="358"/>
    </row>
    <row r="710" spans="1:37" ht="14.25" customHeight="1">
      <c r="A710" s="358"/>
      <c r="B710" s="358"/>
      <c r="C710" s="358"/>
      <c r="D710" s="358"/>
      <c r="E710" s="358"/>
      <c r="F710" s="358"/>
      <c r="G710" s="358"/>
      <c r="H710" s="358"/>
      <c r="I710" s="358"/>
      <c r="J710" s="358"/>
      <c r="K710" s="358"/>
      <c r="L710" s="358"/>
      <c r="M710" s="358"/>
      <c r="N710" s="358"/>
      <c r="O710" s="358"/>
      <c r="P710" s="274"/>
      <c r="Q710" s="358"/>
      <c r="R710" s="358"/>
      <c r="S710" s="358"/>
      <c r="T710" s="358"/>
      <c r="U710" s="358"/>
      <c r="V710" s="358"/>
      <c r="W710" s="358"/>
      <c r="X710" s="358"/>
      <c r="Y710" s="358"/>
      <c r="Z710" s="358"/>
      <c r="AA710" s="358"/>
      <c r="AB710" s="358"/>
      <c r="AC710" s="358"/>
      <c r="AD710" s="358"/>
      <c r="AE710" s="358"/>
      <c r="AF710" s="358"/>
      <c r="AG710" s="358"/>
      <c r="AH710" s="358"/>
      <c r="AI710" s="358"/>
      <c r="AJ710" s="358"/>
      <c r="AK710" s="358"/>
    </row>
    <row r="711" spans="1:37" ht="14.25" customHeight="1">
      <c r="A711" s="358"/>
      <c r="B711" s="358"/>
      <c r="C711" s="358"/>
      <c r="D711" s="358"/>
      <c r="E711" s="358"/>
      <c r="F711" s="358"/>
      <c r="G711" s="358"/>
      <c r="H711" s="358"/>
      <c r="I711" s="358"/>
      <c r="J711" s="358"/>
      <c r="K711" s="358"/>
      <c r="L711" s="358"/>
      <c r="M711" s="358"/>
      <c r="N711" s="358"/>
      <c r="O711" s="358"/>
      <c r="P711" s="274"/>
      <c r="Q711" s="358"/>
      <c r="R711" s="358"/>
      <c r="S711" s="358"/>
      <c r="T711" s="358"/>
      <c r="U711" s="358"/>
      <c r="V711" s="358"/>
      <c r="W711" s="358"/>
      <c r="X711" s="358"/>
      <c r="Y711" s="358"/>
      <c r="Z711" s="358"/>
      <c r="AA711" s="358"/>
      <c r="AB711" s="358"/>
      <c r="AC711" s="358"/>
      <c r="AD711" s="358"/>
      <c r="AE711" s="358"/>
      <c r="AF711" s="358"/>
      <c r="AG711" s="358"/>
      <c r="AH711" s="358"/>
      <c r="AI711" s="358"/>
      <c r="AJ711" s="358"/>
      <c r="AK711" s="358"/>
    </row>
    <row r="712" spans="1:37" ht="14.25" customHeight="1">
      <c r="A712" s="358"/>
      <c r="B712" s="358"/>
      <c r="C712" s="358"/>
      <c r="D712" s="358"/>
      <c r="E712" s="358"/>
      <c r="F712" s="358"/>
      <c r="G712" s="358"/>
      <c r="H712" s="358"/>
      <c r="I712" s="358"/>
      <c r="J712" s="358"/>
      <c r="K712" s="358"/>
      <c r="L712" s="358"/>
      <c r="M712" s="358"/>
      <c r="N712" s="358"/>
      <c r="O712" s="358"/>
      <c r="P712" s="274"/>
      <c r="Q712" s="358"/>
      <c r="R712" s="358"/>
      <c r="S712" s="358"/>
      <c r="T712" s="358"/>
      <c r="U712" s="358"/>
      <c r="V712" s="358"/>
      <c r="W712" s="358"/>
      <c r="X712" s="358"/>
      <c r="Y712" s="358"/>
      <c r="Z712" s="358"/>
      <c r="AA712" s="358"/>
      <c r="AB712" s="358"/>
      <c r="AC712" s="358"/>
      <c r="AD712" s="358"/>
      <c r="AE712" s="358"/>
      <c r="AF712" s="358"/>
      <c r="AG712" s="358"/>
      <c r="AH712" s="358"/>
      <c r="AI712" s="358"/>
      <c r="AJ712" s="358"/>
      <c r="AK712" s="358"/>
    </row>
    <row r="713" spans="1:37" ht="14.25" customHeight="1">
      <c r="A713" s="358"/>
      <c r="B713" s="358"/>
      <c r="C713" s="358"/>
      <c r="D713" s="358"/>
      <c r="E713" s="358"/>
      <c r="F713" s="358"/>
      <c r="G713" s="358"/>
      <c r="H713" s="358"/>
      <c r="I713" s="358"/>
      <c r="J713" s="358"/>
      <c r="K713" s="358"/>
      <c r="L713" s="358"/>
      <c r="M713" s="358"/>
      <c r="N713" s="358"/>
      <c r="O713" s="358"/>
      <c r="P713" s="274"/>
      <c r="Q713" s="358"/>
      <c r="R713" s="358"/>
      <c r="S713" s="358"/>
      <c r="T713" s="358"/>
      <c r="U713" s="358"/>
      <c r="V713" s="358"/>
      <c r="W713" s="358"/>
      <c r="X713" s="358"/>
      <c r="Y713" s="358"/>
      <c r="Z713" s="358"/>
      <c r="AA713" s="358"/>
      <c r="AB713" s="358"/>
      <c r="AC713" s="358"/>
      <c r="AD713" s="358"/>
      <c r="AE713" s="358"/>
      <c r="AF713" s="358"/>
      <c r="AG713" s="358"/>
      <c r="AH713" s="358"/>
      <c r="AI713" s="358"/>
      <c r="AJ713" s="358"/>
      <c r="AK713" s="358"/>
    </row>
    <row r="714" spans="1:37" ht="14.25" customHeight="1">
      <c r="A714" s="358"/>
      <c r="B714" s="358"/>
      <c r="C714" s="358"/>
      <c r="D714" s="358"/>
      <c r="E714" s="358"/>
      <c r="F714" s="358"/>
      <c r="G714" s="358"/>
      <c r="H714" s="358"/>
      <c r="I714" s="358"/>
      <c r="J714" s="358"/>
      <c r="K714" s="358"/>
      <c r="L714" s="358"/>
      <c r="M714" s="358"/>
      <c r="N714" s="358"/>
      <c r="O714" s="358"/>
      <c r="P714" s="274"/>
      <c r="Q714" s="358"/>
      <c r="R714" s="358"/>
      <c r="S714" s="358"/>
      <c r="T714" s="358"/>
      <c r="U714" s="358"/>
      <c r="V714" s="358"/>
      <c r="W714" s="358"/>
      <c r="X714" s="358"/>
      <c r="Y714" s="358"/>
      <c r="Z714" s="358"/>
      <c r="AA714" s="358"/>
      <c r="AB714" s="358"/>
      <c r="AC714" s="358"/>
      <c r="AD714" s="358"/>
      <c r="AE714" s="358"/>
      <c r="AF714" s="358"/>
      <c r="AG714" s="358"/>
      <c r="AH714" s="358"/>
      <c r="AI714" s="358"/>
      <c r="AJ714" s="358"/>
      <c r="AK714" s="358"/>
    </row>
    <row r="715" spans="1:37" ht="14.25" customHeight="1">
      <c r="A715" s="358"/>
      <c r="B715" s="358"/>
      <c r="C715" s="358"/>
      <c r="D715" s="358"/>
      <c r="E715" s="358"/>
      <c r="F715" s="358"/>
      <c r="G715" s="358"/>
      <c r="H715" s="358"/>
      <c r="I715" s="358"/>
      <c r="J715" s="358"/>
      <c r="K715" s="358"/>
      <c r="L715" s="358"/>
      <c r="M715" s="358"/>
      <c r="N715" s="358"/>
      <c r="O715" s="358"/>
      <c r="P715" s="274"/>
      <c r="Q715" s="358"/>
      <c r="R715" s="358"/>
      <c r="S715" s="358"/>
      <c r="T715" s="358"/>
      <c r="U715" s="358"/>
      <c r="V715" s="358"/>
      <c r="W715" s="358"/>
      <c r="X715" s="358"/>
      <c r="Y715" s="358"/>
      <c r="Z715" s="358"/>
      <c r="AA715" s="358"/>
      <c r="AB715" s="358"/>
      <c r="AC715" s="358"/>
      <c r="AD715" s="358"/>
      <c r="AE715" s="358"/>
      <c r="AF715" s="358"/>
      <c r="AG715" s="358"/>
      <c r="AH715" s="358"/>
      <c r="AI715" s="358"/>
      <c r="AJ715" s="358"/>
      <c r="AK715" s="358"/>
    </row>
    <row r="716" spans="1:37" ht="14.25" customHeight="1">
      <c r="A716" s="358"/>
      <c r="B716" s="358"/>
      <c r="C716" s="358"/>
      <c r="D716" s="358"/>
      <c r="E716" s="358"/>
      <c r="F716" s="358"/>
      <c r="G716" s="358"/>
      <c r="H716" s="358"/>
      <c r="I716" s="358"/>
      <c r="J716" s="358"/>
      <c r="K716" s="358"/>
      <c r="L716" s="358"/>
      <c r="M716" s="358"/>
      <c r="N716" s="358"/>
      <c r="O716" s="358"/>
      <c r="P716" s="274"/>
      <c r="Q716" s="358"/>
      <c r="R716" s="358"/>
      <c r="S716" s="358"/>
      <c r="T716" s="358"/>
      <c r="U716" s="358"/>
      <c r="V716" s="358"/>
      <c r="W716" s="358"/>
      <c r="X716" s="358"/>
      <c r="Y716" s="358"/>
      <c r="Z716" s="358"/>
      <c r="AA716" s="358"/>
      <c r="AB716" s="358"/>
      <c r="AC716" s="358"/>
      <c r="AD716" s="358"/>
      <c r="AE716" s="358"/>
      <c r="AF716" s="358"/>
      <c r="AG716" s="358"/>
      <c r="AH716" s="358"/>
      <c r="AI716" s="358"/>
      <c r="AJ716" s="358"/>
      <c r="AK716" s="358"/>
    </row>
    <row r="717" spans="1:37" ht="14.25" customHeight="1">
      <c r="A717" s="358"/>
      <c r="B717" s="358"/>
      <c r="C717" s="358"/>
      <c r="D717" s="358"/>
      <c r="E717" s="358"/>
      <c r="F717" s="358"/>
      <c r="G717" s="358"/>
      <c r="H717" s="358"/>
      <c r="I717" s="358"/>
      <c r="J717" s="358"/>
      <c r="K717" s="358"/>
      <c r="L717" s="358"/>
      <c r="M717" s="358"/>
      <c r="N717" s="358"/>
      <c r="O717" s="358"/>
      <c r="P717" s="274"/>
      <c r="Q717" s="358"/>
      <c r="R717" s="358"/>
      <c r="S717" s="358"/>
      <c r="T717" s="358"/>
      <c r="U717" s="358"/>
      <c r="V717" s="358"/>
      <c r="W717" s="358"/>
      <c r="X717" s="358"/>
      <c r="Y717" s="358"/>
      <c r="Z717" s="358"/>
      <c r="AA717" s="358"/>
      <c r="AB717" s="358"/>
      <c r="AC717" s="358"/>
      <c r="AD717" s="358"/>
      <c r="AE717" s="358"/>
      <c r="AF717" s="358"/>
      <c r="AG717" s="358"/>
      <c r="AH717" s="358"/>
      <c r="AI717" s="358"/>
      <c r="AJ717" s="358"/>
      <c r="AK717" s="358"/>
    </row>
    <row r="718" spans="1:37" ht="14.25" customHeight="1">
      <c r="A718" s="358"/>
      <c r="B718" s="358"/>
      <c r="C718" s="358"/>
      <c r="D718" s="358"/>
      <c r="E718" s="358"/>
      <c r="F718" s="358"/>
      <c r="G718" s="358"/>
      <c r="H718" s="358"/>
      <c r="I718" s="358"/>
      <c r="J718" s="358"/>
      <c r="K718" s="358"/>
      <c r="L718" s="358"/>
      <c r="M718" s="358"/>
      <c r="N718" s="358"/>
      <c r="O718" s="358"/>
      <c r="P718" s="274"/>
      <c r="Q718" s="358"/>
      <c r="R718" s="358"/>
      <c r="S718" s="358"/>
      <c r="T718" s="358"/>
      <c r="U718" s="358"/>
      <c r="V718" s="358"/>
      <c r="W718" s="358"/>
      <c r="X718" s="358"/>
      <c r="Y718" s="358"/>
      <c r="Z718" s="358"/>
      <c r="AA718" s="358"/>
      <c r="AB718" s="358"/>
      <c r="AC718" s="358"/>
      <c r="AD718" s="358"/>
      <c r="AE718" s="358"/>
      <c r="AF718" s="358"/>
      <c r="AG718" s="358"/>
      <c r="AH718" s="358"/>
      <c r="AI718" s="358"/>
      <c r="AJ718" s="358"/>
      <c r="AK718" s="358"/>
    </row>
    <row r="719" spans="1:37" ht="14.25" customHeight="1">
      <c r="A719" s="358"/>
      <c r="B719" s="358"/>
      <c r="C719" s="358"/>
      <c r="D719" s="358"/>
      <c r="E719" s="358"/>
      <c r="F719" s="358"/>
      <c r="G719" s="358"/>
      <c r="H719" s="358"/>
      <c r="I719" s="358"/>
      <c r="J719" s="358"/>
      <c r="K719" s="358"/>
      <c r="L719" s="358"/>
      <c r="M719" s="358"/>
      <c r="N719" s="358"/>
      <c r="O719" s="358"/>
      <c r="P719" s="274"/>
      <c r="Q719" s="358"/>
      <c r="R719" s="358"/>
      <c r="S719" s="358"/>
      <c r="T719" s="358"/>
      <c r="U719" s="358"/>
      <c r="V719" s="358"/>
      <c r="W719" s="358"/>
      <c r="X719" s="358"/>
      <c r="Y719" s="358"/>
      <c r="Z719" s="358"/>
      <c r="AA719" s="358"/>
      <c r="AB719" s="358"/>
      <c r="AC719" s="358"/>
      <c r="AD719" s="358"/>
      <c r="AE719" s="358"/>
      <c r="AF719" s="358"/>
      <c r="AG719" s="358"/>
      <c r="AH719" s="358"/>
      <c r="AI719" s="358"/>
      <c r="AJ719" s="358"/>
      <c r="AK719" s="358"/>
    </row>
    <row r="720" spans="1:37" ht="14.25" customHeight="1">
      <c r="A720" s="358"/>
      <c r="B720" s="358"/>
      <c r="C720" s="358"/>
      <c r="D720" s="358"/>
      <c r="E720" s="358"/>
      <c r="F720" s="358"/>
      <c r="G720" s="358"/>
      <c r="H720" s="358"/>
      <c r="I720" s="358"/>
      <c r="J720" s="358"/>
      <c r="K720" s="358"/>
      <c r="L720" s="358"/>
      <c r="M720" s="358"/>
      <c r="N720" s="358"/>
      <c r="O720" s="358"/>
      <c r="P720" s="274"/>
      <c r="Q720" s="358"/>
      <c r="R720" s="358"/>
      <c r="S720" s="358"/>
      <c r="T720" s="358"/>
      <c r="U720" s="358"/>
      <c r="V720" s="358"/>
      <c r="W720" s="358"/>
      <c r="X720" s="358"/>
      <c r="Y720" s="358"/>
      <c r="Z720" s="358"/>
      <c r="AA720" s="358"/>
      <c r="AB720" s="358"/>
      <c r="AC720" s="358"/>
      <c r="AD720" s="358"/>
      <c r="AE720" s="358"/>
      <c r="AF720" s="358"/>
      <c r="AG720" s="358"/>
      <c r="AH720" s="358"/>
      <c r="AI720" s="358"/>
      <c r="AJ720" s="358"/>
      <c r="AK720" s="358"/>
    </row>
    <row r="721" spans="1:37" ht="14.25" customHeight="1">
      <c r="A721" s="358"/>
      <c r="B721" s="358"/>
      <c r="C721" s="358"/>
      <c r="D721" s="358"/>
      <c r="E721" s="358"/>
      <c r="F721" s="358"/>
      <c r="G721" s="358"/>
      <c r="H721" s="358"/>
      <c r="I721" s="358"/>
      <c r="J721" s="358"/>
      <c r="K721" s="358"/>
      <c r="L721" s="358"/>
      <c r="M721" s="358"/>
      <c r="N721" s="358"/>
      <c r="O721" s="358"/>
      <c r="P721" s="274"/>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row>
    <row r="722" spans="1:37" ht="14.25" customHeight="1">
      <c r="A722" s="358"/>
      <c r="B722" s="358"/>
      <c r="C722" s="358"/>
      <c r="D722" s="358"/>
      <c r="E722" s="358"/>
      <c r="F722" s="358"/>
      <c r="G722" s="358"/>
      <c r="H722" s="358"/>
      <c r="I722" s="358"/>
      <c r="J722" s="358"/>
      <c r="K722" s="358"/>
      <c r="L722" s="358"/>
      <c r="M722" s="358"/>
      <c r="N722" s="358"/>
      <c r="O722" s="358"/>
      <c r="P722" s="274"/>
      <c r="Q722" s="358"/>
      <c r="R722" s="358"/>
      <c r="S722" s="358"/>
      <c r="T722" s="358"/>
      <c r="U722" s="358"/>
      <c r="V722" s="358"/>
      <c r="W722" s="358"/>
      <c r="X722" s="358"/>
      <c r="Y722" s="358"/>
      <c r="Z722" s="358"/>
      <c r="AA722" s="358"/>
      <c r="AB722" s="358"/>
      <c r="AC722" s="358"/>
      <c r="AD722" s="358"/>
      <c r="AE722" s="358"/>
      <c r="AF722" s="358"/>
      <c r="AG722" s="358"/>
      <c r="AH722" s="358"/>
      <c r="AI722" s="358"/>
      <c r="AJ722" s="358"/>
      <c r="AK722" s="358"/>
    </row>
    <row r="723" spans="1:37" ht="14.25" customHeight="1">
      <c r="A723" s="358"/>
      <c r="B723" s="358"/>
      <c r="C723" s="358"/>
      <c r="D723" s="358"/>
      <c r="E723" s="358"/>
      <c r="F723" s="358"/>
      <c r="G723" s="358"/>
      <c r="H723" s="358"/>
      <c r="I723" s="358"/>
      <c r="J723" s="358"/>
      <c r="K723" s="358"/>
      <c r="L723" s="358"/>
      <c r="M723" s="358"/>
      <c r="N723" s="358"/>
      <c r="O723" s="358"/>
      <c r="P723" s="274"/>
      <c r="Q723" s="358"/>
      <c r="R723" s="358"/>
      <c r="S723" s="358"/>
      <c r="T723" s="358"/>
      <c r="U723" s="358"/>
      <c r="V723" s="358"/>
      <c r="W723" s="358"/>
      <c r="X723" s="358"/>
      <c r="Y723" s="358"/>
      <c r="Z723" s="358"/>
      <c r="AA723" s="358"/>
      <c r="AB723" s="358"/>
      <c r="AC723" s="358"/>
      <c r="AD723" s="358"/>
      <c r="AE723" s="358"/>
      <c r="AF723" s="358"/>
      <c r="AG723" s="358"/>
      <c r="AH723" s="358"/>
      <c r="AI723" s="358"/>
      <c r="AJ723" s="358"/>
      <c r="AK723" s="358"/>
    </row>
    <row r="724" spans="1:37" ht="14.25" customHeight="1">
      <c r="A724" s="358"/>
      <c r="B724" s="358"/>
      <c r="C724" s="358"/>
      <c r="D724" s="358"/>
      <c r="E724" s="358"/>
      <c r="F724" s="358"/>
      <c r="G724" s="358"/>
      <c r="H724" s="358"/>
      <c r="I724" s="358"/>
      <c r="J724" s="358"/>
      <c r="K724" s="358"/>
      <c r="L724" s="358"/>
      <c r="M724" s="358"/>
      <c r="N724" s="358"/>
      <c r="O724" s="358"/>
      <c r="P724" s="274"/>
      <c r="Q724" s="358"/>
      <c r="R724" s="358"/>
      <c r="S724" s="358"/>
      <c r="T724" s="358"/>
      <c r="U724" s="358"/>
      <c r="V724" s="358"/>
      <c r="W724" s="358"/>
      <c r="X724" s="358"/>
      <c r="Y724" s="358"/>
      <c r="Z724" s="358"/>
      <c r="AA724" s="358"/>
      <c r="AB724" s="358"/>
      <c r="AC724" s="358"/>
      <c r="AD724" s="358"/>
      <c r="AE724" s="358"/>
      <c r="AF724" s="358"/>
      <c r="AG724" s="358"/>
      <c r="AH724" s="358"/>
      <c r="AI724" s="358"/>
      <c r="AJ724" s="358"/>
      <c r="AK724" s="358"/>
    </row>
    <row r="725" spans="1:37" ht="14.25" customHeight="1">
      <c r="A725" s="358"/>
      <c r="B725" s="358"/>
      <c r="C725" s="358"/>
      <c r="D725" s="358"/>
      <c r="E725" s="358"/>
      <c r="F725" s="358"/>
      <c r="G725" s="358"/>
      <c r="H725" s="358"/>
      <c r="I725" s="358"/>
      <c r="J725" s="358"/>
      <c r="K725" s="358"/>
      <c r="L725" s="358"/>
      <c r="M725" s="358"/>
      <c r="N725" s="358"/>
      <c r="O725" s="358"/>
      <c r="P725" s="274"/>
      <c r="Q725" s="358"/>
      <c r="R725" s="358"/>
      <c r="S725" s="358"/>
      <c r="T725" s="358"/>
      <c r="U725" s="358"/>
      <c r="V725" s="358"/>
      <c r="W725" s="358"/>
      <c r="X725" s="358"/>
      <c r="Y725" s="358"/>
      <c r="Z725" s="358"/>
      <c r="AA725" s="358"/>
      <c r="AB725" s="358"/>
      <c r="AC725" s="358"/>
      <c r="AD725" s="358"/>
      <c r="AE725" s="358"/>
      <c r="AF725" s="358"/>
      <c r="AG725" s="358"/>
      <c r="AH725" s="358"/>
      <c r="AI725" s="358"/>
      <c r="AJ725" s="358"/>
      <c r="AK725" s="358"/>
    </row>
    <row r="726" spans="1:37" ht="14.25" customHeight="1">
      <c r="A726" s="358"/>
      <c r="B726" s="358"/>
      <c r="C726" s="358"/>
      <c r="D726" s="358"/>
      <c r="E726" s="358"/>
      <c r="F726" s="358"/>
      <c r="G726" s="358"/>
      <c r="H726" s="358"/>
      <c r="I726" s="358"/>
      <c r="J726" s="358"/>
      <c r="K726" s="358"/>
      <c r="L726" s="358"/>
      <c r="M726" s="358"/>
      <c r="N726" s="358"/>
      <c r="O726" s="358"/>
      <c r="P726" s="274"/>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row>
    <row r="727" spans="1:37" ht="14.25" customHeight="1">
      <c r="A727" s="358"/>
      <c r="B727" s="358"/>
      <c r="C727" s="358"/>
      <c r="D727" s="358"/>
      <c r="E727" s="358"/>
      <c r="F727" s="358"/>
      <c r="G727" s="358"/>
      <c r="H727" s="358"/>
      <c r="I727" s="358"/>
      <c r="J727" s="358"/>
      <c r="K727" s="358"/>
      <c r="L727" s="358"/>
      <c r="M727" s="358"/>
      <c r="N727" s="358"/>
      <c r="O727" s="358"/>
      <c r="P727" s="274"/>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row>
    <row r="728" spans="1:37" ht="14.25" customHeight="1">
      <c r="A728" s="358"/>
      <c r="B728" s="358"/>
      <c r="C728" s="358"/>
      <c r="D728" s="358"/>
      <c r="E728" s="358"/>
      <c r="F728" s="358"/>
      <c r="G728" s="358"/>
      <c r="H728" s="358"/>
      <c r="I728" s="358"/>
      <c r="J728" s="358"/>
      <c r="K728" s="358"/>
      <c r="L728" s="358"/>
      <c r="M728" s="358"/>
      <c r="N728" s="358"/>
      <c r="O728" s="358"/>
      <c r="P728" s="274"/>
      <c r="Q728" s="358"/>
      <c r="R728" s="358"/>
      <c r="S728" s="358"/>
      <c r="T728" s="358"/>
      <c r="U728" s="358"/>
      <c r="V728" s="358"/>
      <c r="W728" s="358"/>
      <c r="X728" s="358"/>
      <c r="Y728" s="358"/>
      <c r="Z728" s="358"/>
      <c r="AA728" s="358"/>
      <c r="AB728" s="358"/>
      <c r="AC728" s="358"/>
      <c r="AD728" s="358"/>
      <c r="AE728" s="358"/>
      <c r="AF728" s="358"/>
      <c r="AG728" s="358"/>
      <c r="AH728" s="358"/>
      <c r="AI728" s="358"/>
      <c r="AJ728" s="358"/>
      <c r="AK728" s="358"/>
    </row>
    <row r="729" spans="1:37" ht="14.25" customHeight="1">
      <c r="A729" s="358"/>
      <c r="B729" s="358"/>
      <c r="C729" s="358"/>
      <c r="D729" s="358"/>
      <c r="E729" s="358"/>
      <c r="F729" s="358"/>
      <c r="G729" s="358"/>
      <c r="H729" s="358"/>
      <c r="I729" s="358"/>
      <c r="J729" s="358"/>
      <c r="K729" s="358"/>
      <c r="L729" s="358"/>
      <c r="M729" s="358"/>
      <c r="N729" s="358"/>
      <c r="O729" s="358"/>
      <c r="P729" s="274"/>
      <c r="Q729" s="358"/>
      <c r="R729" s="358"/>
      <c r="S729" s="358"/>
      <c r="T729" s="358"/>
      <c r="U729" s="358"/>
      <c r="V729" s="358"/>
      <c r="W729" s="358"/>
      <c r="X729" s="358"/>
      <c r="Y729" s="358"/>
      <c r="Z729" s="358"/>
      <c r="AA729" s="358"/>
      <c r="AB729" s="358"/>
      <c r="AC729" s="358"/>
      <c r="AD729" s="358"/>
      <c r="AE729" s="358"/>
      <c r="AF729" s="358"/>
      <c r="AG729" s="358"/>
      <c r="AH729" s="358"/>
      <c r="AI729" s="358"/>
      <c r="AJ729" s="358"/>
      <c r="AK729" s="358"/>
    </row>
    <row r="730" spans="1:37" ht="14.25" customHeight="1">
      <c r="A730" s="358"/>
      <c r="B730" s="358"/>
      <c r="C730" s="358"/>
      <c r="D730" s="358"/>
      <c r="E730" s="358"/>
      <c r="F730" s="358"/>
      <c r="G730" s="358"/>
      <c r="H730" s="358"/>
      <c r="I730" s="358"/>
      <c r="J730" s="358"/>
      <c r="K730" s="358"/>
      <c r="L730" s="358"/>
      <c r="M730" s="358"/>
      <c r="N730" s="358"/>
      <c r="O730" s="358"/>
      <c r="P730" s="274"/>
      <c r="Q730" s="358"/>
      <c r="R730" s="358"/>
      <c r="S730" s="358"/>
      <c r="T730" s="358"/>
      <c r="U730" s="358"/>
      <c r="V730" s="358"/>
      <c r="W730" s="358"/>
      <c r="X730" s="358"/>
      <c r="Y730" s="358"/>
      <c r="Z730" s="358"/>
      <c r="AA730" s="358"/>
      <c r="AB730" s="358"/>
      <c r="AC730" s="358"/>
      <c r="AD730" s="358"/>
      <c r="AE730" s="358"/>
      <c r="AF730" s="358"/>
      <c r="AG730" s="358"/>
      <c r="AH730" s="358"/>
      <c r="AI730" s="358"/>
      <c r="AJ730" s="358"/>
      <c r="AK730" s="358"/>
    </row>
    <row r="731" spans="1:37" ht="14.25" customHeight="1">
      <c r="A731" s="358"/>
      <c r="B731" s="358"/>
      <c r="C731" s="358"/>
      <c r="D731" s="358"/>
      <c r="E731" s="358"/>
      <c r="F731" s="358"/>
      <c r="G731" s="358"/>
      <c r="H731" s="358"/>
      <c r="I731" s="358"/>
      <c r="J731" s="358"/>
      <c r="K731" s="358"/>
      <c r="L731" s="358"/>
      <c r="M731" s="358"/>
      <c r="N731" s="358"/>
      <c r="O731" s="358"/>
      <c r="P731" s="274"/>
      <c r="Q731" s="358"/>
      <c r="R731" s="358"/>
      <c r="S731" s="358"/>
      <c r="T731" s="358"/>
      <c r="U731" s="358"/>
      <c r="V731" s="358"/>
      <c r="W731" s="358"/>
      <c r="X731" s="358"/>
      <c r="Y731" s="358"/>
      <c r="Z731" s="358"/>
      <c r="AA731" s="358"/>
      <c r="AB731" s="358"/>
      <c r="AC731" s="358"/>
      <c r="AD731" s="358"/>
      <c r="AE731" s="358"/>
      <c r="AF731" s="358"/>
      <c r="AG731" s="358"/>
      <c r="AH731" s="358"/>
      <c r="AI731" s="358"/>
      <c r="AJ731" s="358"/>
      <c r="AK731" s="358"/>
    </row>
    <row r="732" spans="1:37" ht="14.25" customHeight="1">
      <c r="A732" s="358"/>
      <c r="B732" s="358"/>
      <c r="C732" s="358"/>
      <c r="D732" s="358"/>
      <c r="E732" s="358"/>
      <c r="F732" s="358"/>
      <c r="G732" s="358"/>
      <c r="H732" s="358"/>
      <c r="I732" s="358"/>
      <c r="J732" s="358"/>
      <c r="K732" s="358"/>
      <c r="L732" s="358"/>
      <c r="M732" s="358"/>
      <c r="N732" s="358"/>
      <c r="O732" s="358"/>
      <c r="P732" s="274"/>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row>
    <row r="733" spans="1:37" ht="14.25" customHeight="1">
      <c r="A733" s="358"/>
      <c r="B733" s="358"/>
      <c r="C733" s="358"/>
      <c r="D733" s="358"/>
      <c r="E733" s="358"/>
      <c r="F733" s="358"/>
      <c r="G733" s="358"/>
      <c r="H733" s="358"/>
      <c r="I733" s="358"/>
      <c r="J733" s="358"/>
      <c r="K733" s="358"/>
      <c r="L733" s="358"/>
      <c r="M733" s="358"/>
      <c r="N733" s="358"/>
      <c r="O733" s="358"/>
      <c r="P733" s="274"/>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row>
    <row r="734" spans="1:37" ht="14.25" customHeight="1">
      <c r="A734" s="358"/>
      <c r="B734" s="358"/>
      <c r="C734" s="358"/>
      <c r="D734" s="358"/>
      <c r="E734" s="358"/>
      <c r="F734" s="358"/>
      <c r="G734" s="358"/>
      <c r="H734" s="358"/>
      <c r="I734" s="358"/>
      <c r="J734" s="358"/>
      <c r="K734" s="358"/>
      <c r="L734" s="358"/>
      <c r="M734" s="358"/>
      <c r="N734" s="358"/>
      <c r="O734" s="358"/>
      <c r="P734" s="274"/>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row>
    <row r="735" spans="1:37" ht="14.25" customHeight="1">
      <c r="A735" s="358"/>
      <c r="B735" s="358"/>
      <c r="C735" s="358"/>
      <c r="D735" s="358"/>
      <c r="E735" s="358"/>
      <c r="F735" s="358"/>
      <c r="G735" s="358"/>
      <c r="H735" s="358"/>
      <c r="I735" s="358"/>
      <c r="J735" s="358"/>
      <c r="K735" s="358"/>
      <c r="L735" s="358"/>
      <c r="M735" s="358"/>
      <c r="N735" s="358"/>
      <c r="O735" s="358"/>
      <c r="P735" s="274"/>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row>
    <row r="736" spans="1:37" ht="14.25" customHeight="1">
      <c r="A736" s="358"/>
      <c r="B736" s="358"/>
      <c r="C736" s="358"/>
      <c r="D736" s="358"/>
      <c r="E736" s="358"/>
      <c r="F736" s="358"/>
      <c r="G736" s="358"/>
      <c r="H736" s="358"/>
      <c r="I736" s="358"/>
      <c r="J736" s="358"/>
      <c r="K736" s="358"/>
      <c r="L736" s="358"/>
      <c r="M736" s="358"/>
      <c r="N736" s="358"/>
      <c r="O736" s="358"/>
      <c r="P736" s="274"/>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row>
    <row r="737" spans="1:37" ht="14.25" customHeight="1">
      <c r="A737" s="358"/>
      <c r="B737" s="358"/>
      <c r="C737" s="358"/>
      <c r="D737" s="358"/>
      <c r="E737" s="358"/>
      <c r="F737" s="358"/>
      <c r="G737" s="358"/>
      <c r="H737" s="358"/>
      <c r="I737" s="358"/>
      <c r="J737" s="358"/>
      <c r="K737" s="358"/>
      <c r="L737" s="358"/>
      <c r="M737" s="358"/>
      <c r="N737" s="358"/>
      <c r="O737" s="358"/>
      <c r="P737" s="274"/>
      <c r="Q737" s="358"/>
      <c r="R737" s="358"/>
      <c r="S737" s="358"/>
      <c r="T737" s="358"/>
      <c r="U737" s="358"/>
      <c r="V737" s="358"/>
      <c r="W737" s="358"/>
      <c r="X737" s="358"/>
      <c r="Y737" s="358"/>
      <c r="Z737" s="358"/>
      <c r="AA737" s="358"/>
      <c r="AB737" s="358"/>
      <c r="AC737" s="358"/>
      <c r="AD737" s="358"/>
      <c r="AE737" s="358"/>
      <c r="AF737" s="358"/>
      <c r="AG737" s="358"/>
      <c r="AH737" s="358"/>
      <c r="AI737" s="358"/>
      <c r="AJ737" s="358"/>
      <c r="AK737" s="358"/>
    </row>
    <row r="738" spans="1:37" ht="14.25" customHeight="1">
      <c r="A738" s="358"/>
      <c r="B738" s="358"/>
      <c r="C738" s="358"/>
      <c r="D738" s="358"/>
      <c r="E738" s="358"/>
      <c r="F738" s="358"/>
      <c r="G738" s="358"/>
      <c r="H738" s="358"/>
      <c r="I738" s="358"/>
      <c r="J738" s="358"/>
      <c r="K738" s="358"/>
      <c r="L738" s="358"/>
      <c r="M738" s="358"/>
      <c r="N738" s="358"/>
      <c r="O738" s="358"/>
      <c r="P738" s="274"/>
      <c r="Q738" s="358"/>
      <c r="R738" s="358"/>
      <c r="S738" s="358"/>
      <c r="T738" s="358"/>
      <c r="U738" s="358"/>
      <c r="V738" s="358"/>
      <c r="W738" s="358"/>
      <c r="X738" s="358"/>
      <c r="Y738" s="358"/>
      <c r="Z738" s="358"/>
      <c r="AA738" s="358"/>
      <c r="AB738" s="358"/>
      <c r="AC738" s="358"/>
      <c r="AD738" s="358"/>
      <c r="AE738" s="358"/>
      <c r="AF738" s="358"/>
      <c r="AG738" s="358"/>
      <c r="AH738" s="358"/>
      <c r="AI738" s="358"/>
      <c r="AJ738" s="358"/>
      <c r="AK738" s="358"/>
    </row>
    <row r="739" spans="1:37" ht="14.25" customHeight="1">
      <c r="A739" s="358"/>
      <c r="B739" s="358"/>
      <c r="C739" s="358"/>
      <c r="D739" s="358"/>
      <c r="E739" s="358"/>
      <c r="F739" s="358"/>
      <c r="G739" s="358"/>
      <c r="H739" s="358"/>
      <c r="I739" s="358"/>
      <c r="J739" s="358"/>
      <c r="K739" s="358"/>
      <c r="L739" s="358"/>
      <c r="M739" s="358"/>
      <c r="N739" s="358"/>
      <c r="O739" s="358"/>
      <c r="P739" s="274"/>
      <c r="Q739" s="358"/>
      <c r="R739" s="358"/>
      <c r="S739" s="358"/>
      <c r="T739" s="358"/>
      <c r="U739" s="358"/>
      <c r="V739" s="358"/>
      <c r="W739" s="358"/>
      <c r="X739" s="358"/>
      <c r="Y739" s="358"/>
      <c r="Z739" s="358"/>
      <c r="AA739" s="358"/>
      <c r="AB739" s="358"/>
      <c r="AC739" s="358"/>
      <c r="AD739" s="358"/>
      <c r="AE739" s="358"/>
      <c r="AF739" s="358"/>
      <c r="AG739" s="358"/>
      <c r="AH739" s="358"/>
      <c r="AI739" s="358"/>
      <c r="AJ739" s="358"/>
      <c r="AK739" s="358"/>
    </row>
    <row r="740" spans="1:37" ht="14.25" customHeight="1">
      <c r="A740" s="358"/>
      <c r="B740" s="358"/>
      <c r="C740" s="358"/>
      <c r="D740" s="358"/>
      <c r="E740" s="358"/>
      <c r="F740" s="358"/>
      <c r="G740" s="358"/>
      <c r="H740" s="358"/>
      <c r="I740" s="358"/>
      <c r="J740" s="358"/>
      <c r="K740" s="358"/>
      <c r="L740" s="358"/>
      <c r="M740" s="358"/>
      <c r="N740" s="358"/>
      <c r="O740" s="358"/>
      <c r="P740" s="274"/>
      <c r="Q740" s="358"/>
      <c r="R740" s="358"/>
      <c r="S740" s="358"/>
      <c r="T740" s="358"/>
      <c r="U740" s="358"/>
      <c r="V740" s="358"/>
      <c r="W740" s="358"/>
      <c r="X740" s="358"/>
      <c r="Y740" s="358"/>
      <c r="Z740" s="358"/>
      <c r="AA740" s="358"/>
      <c r="AB740" s="358"/>
      <c r="AC740" s="358"/>
      <c r="AD740" s="358"/>
      <c r="AE740" s="358"/>
      <c r="AF740" s="358"/>
      <c r="AG740" s="358"/>
      <c r="AH740" s="358"/>
      <c r="AI740" s="358"/>
      <c r="AJ740" s="358"/>
      <c r="AK740" s="358"/>
    </row>
    <row r="741" spans="1:37" ht="14.25" customHeight="1">
      <c r="A741" s="358"/>
      <c r="B741" s="358"/>
      <c r="C741" s="358"/>
      <c r="D741" s="358"/>
      <c r="E741" s="358"/>
      <c r="F741" s="358"/>
      <c r="G741" s="358"/>
      <c r="H741" s="358"/>
      <c r="I741" s="358"/>
      <c r="J741" s="358"/>
      <c r="K741" s="358"/>
      <c r="L741" s="358"/>
      <c r="M741" s="358"/>
      <c r="N741" s="358"/>
      <c r="O741" s="358"/>
      <c r="P741" s="274"/>
      <c r="Q741" s="358"/>
      <c r="R741" s="358"/>
      <c r="S741" s="358"/>
      <c r="T741" s="358"/>
      <c r="U741" s="358"/>
      <c r="V741" s="358"/>
      <c r="W741" s="358"/>
      <c r="X741" s="358"/>
      <c r="Y741" s="358"/>
      <c r="Z741" s="358"/>
      <c r="AA741" s="358"/>
      <c r="AB741" s="358"/>
      <c r="AC741" s="358"/>
      <c r="AD741" s="358"/>
      <c r="AE741" s="358"/>
      <c r="AF741" s="358"/>
      <c r="AG741" s="358"/>
      <c r="AH741" s="358"/>
      <c r="AI741" s="358"/>
      <c r="AJ741" s="358"/>
      <c r="AK741" s="358"/>
    </row>
    <row r="742" spans="1:37" ht="14.25" customHeight="1">
      <c r="A742" s="358"/>
      <c r="B742" s="358"/>
      <c r="C742" s="358"/>
      <c r="D742" s="358"/>
      <c r="E742" s="358"/>
      <c r="F742" s="358"/>
      <c r="G742" s="358"/>
      <c r="H742" s="358"/>
      <c r="I742" s="358"/>
      <c r="J742" s="358"/>
      <c r="K742" s="358"/>
      <c r="L742" s="358"/>
      <c r="M742" s="358"/>
      <c r="N742" s="358"/>
      <c r="O742" s="358"/>
      <c r="P742" s="274"/>
      <c r="Q742" s="358"/>
      <c r="R742" s="358"/>
      <c r="S742" s="358"/>
      <c r="T742" s="358"/>
      <c r="U742" s="358"/>
      <c r="V742" s="358"/>
      <c r="W742" s="358"/>
      <c r="X742" s="358"/>
      <c r="Y742" s="358"/>
      <c r="Z742" s="358"/>
      <c r="AA742" s="358"/>
      <c r="AB742" s="358"/>
      <c r="AC742" s="358"/>
      <c r="AD742" s="358"/>
      <c r="AE742" s="358"/>
      <c r="AF742" s="358"/>
      <c r="AG742" s="358"/>
      <c r="AH742" s="358"/>
      <c r="AI742" s="358"/>
      <c r="AJ742" s="358"/>
      <c r="AK742" s="358"/>
    </row>
    <row r="743" spans="1:37" ht="14.25" customHeight="1">
      <c r="A743" s="358"/>
      <c r="B743" s="358"/>
      <c r="C743" s="358"/>
      <c r="D743" s="358"/>
      <c r="E743" s="358"/>
      <c r="F743" s="358"/>
      <c r="G743" s="358"/>
      <c r="H743" s="358"/>
      <c r="I743" s="358"/>
      <c r="J743" s="358"/>
      <c r="K743" s="358"/>
      <c r="L743" s="358"/>
      <c r="M743" s="358"/>
      <c r="N743" s="358"/>
      <c r="O743" s="358"/>
      <c r="P743" s="274"/>
      <c r="Q743" s="358"/>
      <c r="R743" s="358"/>
      <c r="S743" s="358"/>
      <c r="T743" s="358"/>
      <c r="U743" s="358"/>
      <c r="V743" s="358"/>
      <c r="W743" s="358"/>
      <c r="X743" s="358"/>
      <c r="Y743" s="358"/>
      <c r="Z743" s="358"/>
      <c r="AA743" s="358"/>
      <c r="AB743" s="358"/>
      <c r="AC743" s="358"/>
      <c r="AD743" s="358"/>
      <c r="AE743" s="358"/>
      <c r="AF743" s="358"/>
      <c r="AG743" s="358"/>
      <c r="AH743" s="358"/>
      <c r="AI743" s="358"/>
      <c r="AJ743" s="358"/>
      <c r="AK743" s="358"/>
    </row>
    <row r="744" spans="1:37" ht="14.25" customHeight="1">
      <c r="A744" s="358"/>
      <c r="B744" s="358"/>
      <c r="C744" s="358"/>
      <c r="D744" s="358"/>
      <c r="E744" s="358"/>
      <c r="F744" s="358"/>
      <c r="G744" s="358"/>
      <c r="H744" s="358"/>
      <c r="I744" s="358"/>
      <c r="J744" s="358"/>
      <c r="K744" s="358"/>
      <c r="L744" s="358"/>
      <c r="M744" s="358"/>
      <c r="N744" s="358"/>
      <c r="O744" s="358"/>
      <c r="P744" s="274"/>
      <c r="Q744" s="358"/>
      <c r="R744" s="358"/>
      <c r="S744" s="358"/>
      <c r="T744" s="358"/>
      <c r="U744" s="358"/>
      <c r="V744" s="358"/>
      <c r="W744" s="358"/>
      <c r="X744" s="358"/>
      <c r="Y744" s="358"/>
      <c r="Z744" s="358"/>
      <c r="AA744" s="358"/>
      <c r="AB744" s="358"/>
      <c r="AC744" s="358"/>
      <c r="AD744" s="358"/>
      <c r="AE744" s="358"/>
      <c r="AF744" s="358"/>
      <c r="AG744" s="358"/>
      <c r="AH744" s="358"/>
      <c r="AI744" s="358"/>
      <c r="AJ744" s="358"/>
      <c r="AK744" s="358"/>
    </row>
    <row r="745" spans="1:37" ht="14.25" customHeight="1">
      <c r="A745" s="358"/>
      <c r="B745" s="358"/>
      <c r="C745" s="358"/>
      <c r="D745" s="358"/>
      <c r="E745" s="358"/>
      <c r="F745" s="358"/>
      <c r="G745" s="358"/>
      <c r="H745" s="358"/>
      <c r="I745" s="358"/>
      <c r="J745" s="358"/>
      <c r="K745" s="358"/>
      <c r="L745" s="358"/>
      <c r="M745" s="358"/>
      <c r="N745" s="358"/>
      <c r="O745" s="358"/>
      <c r="P745" s="274"/>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row>
    <row r="746" spans="1:37" ht="14.25" customHeight="1">
      <c r="A746" s="358"/>
      <c r="B746" s="358"/>
      <c r="C746" s="358"/>
      <c r="D746" s="358"/>
      <c r="E746" s="358"/>
      <c r="F746" s="358"/>
      <c r="G746" s="358"/>
      <c r="H746" s="358"/>
      <c r="I746" s="358"/>
      <c r="J746" s="358"/>
      <c r="K746" s="358"/>
      <c r="L746" s="358"/>
      <c r="M746" s="358"/>
      <c r="N746" s="358"/>
      <c r="O746" s="358"/>
      <c r="P746" s="274"/>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row>
    <row r="747" spans="1:37" ht="14.25" customHeight="1">
      <c r="A747" s="358"/>
      <c r="B747" s="358"/>
      <c r="C747" s="358"/>
      <c r="D747" s="358"/>
      <c r="E747" s="358"/>
      <c r="F747" s="358"/>
      <c r="G747" s="358"/>
      <c r="H747" s="358"/>
      <c r="I747" s="358"/>
      <c r="J747" s="358"/>
      <c r="K747" s="358"/>
      <c r="L747" s="358"/>
      <c r="M747" s="358"/>
      <c r="N747" s="358"/>
      <c r="O747" s="358"/>
      <c r="P747" s="274"/>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row>
    <row r="748" spans="1:37" ht="14.25" customHeight="1">
      <c r="A748" s="358"/>
      <c r="B748" s="358"/>
      <c r="C748" s="358"/>
      <c r="D748" s="358"/>
      <c r="E748" s="358"/>
      <c r="F748" s="358"/>
      <c r="G748" s="358"/>
      <c r="H748" s="358"/>
      <c r="I748" s="358"/>
      <c r="J748" s="358"/>
      <c r="K748" s="358"/>
      <c r="L748" s="358"/>
      <c r="M748" s="358"/>
      <c r="N748" s="358"/>
      <c r="O748" s="358"/>
      <c r="P748" s="274"/>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row>
    <row r="749" spans="1:37" ht="14.25" customHeight="1">
      <c r="A749" s="358"/>
      <c r="B749" s="358"/>
      <c r="C749" s="358"/>
      <c r="D749" s="358"/>
      <c r="E749" s="358"/>
      <c r="F749" s="358"/>
      <c r="G749" s="358"/>
      <c r="H749" s="358"/>
      <c r="I749" s="358"/>
      <c r="J749" s="358"/>
      <c r="K749" s="358"/>
      <c r="L749" s="358"/>
      <c r="M749" s="358"/>
      <c r="N749" s="358"/>
      <c r="O749" s="358"/>
      <c r="P749" s="274"/>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row>
    <row r="750" spans="1:37" ht="14.25" customHeight="1">
      <c r="A750" s="358"/>
      <c r="B750" s="358"/>
      <c r="C750" s="358"/>
      <c r="D750" s="358"/>
      <c r="E750" s="358"/>
      <c r="F750" s="358"/>
      <c r="G750" s="358"/>
      <c r="H750" s="358"/>
      <c r="I750" s="358"/>
      <c r="J750" s="358"/>
      <c r="K750" s="358"/>
      <c r="L750" s="358"/>
      <c r="M750" s="358"/>
      <c r="N750" s="358"/>
      <c r="O750" s="358"/>
      <c r="P750" s="274"/>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row>
    <row r="751" spans="1:37" ht="14.25" customHeight="1">
      <c r="A751" s="358"/>
      <c r="B751" s="358"/>
      <c r="C751" s="358"/>
      <c r="D751" s="358"/>
      <c r="E751" s="358"/>
      <c r="F751" s="358"/>
      <c r="G751" s="358"/>
      <c r="H751" s="358"/>
      <c r="I751" s="358"/>
      <c r="J751" s="358"/>
      <c r="K751" s="358"/>
      <c r="L751" s="358"/>
      <c r="M751" s="358"/>
      <c r="N751" s="358"/>
      <c r="O751" s="358"/>
      <c r="P751" s="274"/>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row>
    <row r="752" spans="1:37" ht="14.25" customHeight="1">
      <c r="A752" s="358"/>
      <c r="B752" s="358"/>
      <c r="C752" s="358"/>
      <c r="D752" s="358"/>
      <c r="E752" s="358"/>
      <c r="F752" s="358"/>
      <c r="G752" s="358"/>
      <c r="H752" s="358"/>
      <c r="I752" s="358"/>
      <c r="J752" s="358"/>
      <c r="K752" s="358"/>
      <c r="L752" s="358"/>
      <c r="M752" s="358"/>
      <c r="N752" s="358"/>
      <c r="O752" s="358"/>
      <c r="P752" s="274"/>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row>
    <row r="753" spans="1:37" ht="14.25" customHeight="1">
      <c r="A753" s="358"/>
      <c r="B753" s="358"/>
      <c r="C753" s="358"/>
      <c r="D753" s="358"/>
      <c r="E753" s="358"/>
      <c r="F753" s="358"/>
      <c r="G753" s="358"/>
      <c r="H753" s="358"/>
      <c r="I753" s="358"/>
      <c r="J753" s="358"/>
      <c r="K753" s="358"/>
      <c r="L753" s="358"/>
      <c r="M753" s="358"/>
      <c r="N753" s="358"/>
      <c r="O753" s="358"/>
      <c r="P753" s="274"/>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row>
    <row r="754" spans="1:37" ht="14.25" customHeight="1">
      <c r="A754" s="358"/>
      <c r="B754" s="358"/>
      <c r="C754" s="358"/>
      <c r="D754" s="358"/>
      <c r="E754" s="358"/>
      <c r="F754" s="358"/>
      <c r="G754" s="358"/>
      <c r="H754" s="358"/>
      <c r="I754" s="358"/>
      <c r="J754" s="358"/>
      <c r="K754" s="358"/>
      <c r="L754" s="358"/>
      <c r="M754" s="358"/>
      <c r="N754" s="358"/>
      <c r="O754" s="358"/>
      <c r="P754" s="274"/>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row>
    <row r="755" spans="1:37" ht="14.25" customHeight="1">
      <c r="A755" s="358"/>
      <c r="B755" s="358"/>
      <c r="C755" s="358"/>
      <c r="D755" s="358"/>
      <c r="E755" s="358"/>
      <c r="F755" s="358"/>
      <c r="G755" s="358"/>
      <c r="H755" s="358"/>
      <c r="I755" s="358"/>
      <c r="J755" s="358"/>
      <c r="K755" s="358"/>
      <c r="L755" s="358"/>
      <c r="M755" s="358"/>
      <c r="N755" s="358"/>
      <c r="O755" s="358"/>
      <c r="P755" s="274"/>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row>
    <row r="756" spans="1:37" ht="14.25" customHeight="1">
      <c r="A756" s="358"/>
      <c r="B756" s="358"/>
      <c r="C756" s="358"/>
      <c r="D756" s="358"/>
      <c r="E756" s="358"/>
      <c r="F756" s="358"/>
      <c r="G756" s="358"/>
      <c r="H756" s="358"/>
      <c r="I756" s="358"/>
      <c r="J756" s="358"/>
      <c r="K756" s="358"/>
      <c r="L756" s="358"/>
      <c r="M756" s="358"/>
      <c r="N756" s="358"/>
      <c r="O756" s="358"/>
      <c r="P756" s="274"/>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row>
    <row r="757" spans="1:37" ht="14.25" customHeight="1">
      <c r="A757" s="358"/>
      <c r="B757" s="358"/>
      <c r="C757" s="358"/>
      <c r="D757" s="358"/>
      <c r="E757" s="358"/>
      <c r="F757" s="358"/>
      <c r="G757" s="358"/>
      <c r="H757" s="358"/>
      <c r="I757" s="358"/>
      <c r="J757" s="358"/>
      <c r="K757" s="358"/>
      <c r="L757" s="358"/>
      <c r="M757" s="358"/>
      <c r="N757" s="358"/>
      <c r="O757" s="358"/>
      <c r="P757" s="274"/>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row>
    <row r="758" spans="1:37" ht="14.25" customHeight="1">
      <c r="A758" s="358"/>
      <c r="B758" s="358"/>
      <c r="C758" s="358"/>
      <c r="D758" s="358"/>
      <c r="E758" s="358"/>
      <c r="F758" s="358"/>
      <c r="G758" s="358"/>
      <c r="H758" s="358"/>
      <c r="I758" s="358"/>
      <c r="J758" s="358"/>
      <c r="K758" s="358"/>
      <c r="L758" s="358"/>
      <c r="M758" s="358"/>
      <c r="N758" s="358"/>
      <c r="O758" s="358"/>
      <c r="P758" s="274"/>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row>
    <row r="759" spans="1:37" ht="14.25" customHeight="1">
      <c r="A759" s="358"/>
      <c r="B759" s="358"/>
      <c r="C759" s="358"/>
      <c r="D759" s="358"/>
      <c r="E759" s="358"/>
      <c r="F759" s="358"/>
      <c r="G759" s="358"/>
      <c r="H759" s="358"/>
      <c r="I759" s="358"/>
      <c r="J759" s="358"/>
      <c r="K759" s="358"/>
      <c r="L759" s="358"/>
      <c r="M759" s="358"/>
      <c r="N759" s="358"/>
      <c r="O759" s="358"/>
      <c r="P759" s="274"/>
      <c r="Q759" s="358"/>
      <c r="R759" s="358"/>
      <c r="S759" s="358"/>
      <c r="T759" s="358"/>
      <c r="U759" s="358"/>
      <c r="V759" s="358"/>
      <c r="W759" s="358"/>
      <c r="X759" s="358"/>
      <c r="Y759" s="358"/>
      <c r="Z759" s="358"/>
      <c r="AA759" s="358"/>
      <c r="AB759" s="358"/>
      <c r="AC759" s="358"/>
      <c r="AD759" s="358"/>
      <c r="AE759" s="358"/>
      <c r="AF759" s="358"/>
      <c r="AG759" s="358"/>
      <c r="AH759" s="358"/>
      <c r="AI759" s="358"/>
      <c r="AJ759" s="358"/>
      <c r="AK759" s="358"/>
    </row>
    <row r="760" spans="1:37" ht="14.25" customHeight="1">
      <c r="A760" s="358"/>
      <c r="B760" s="358"/>
      <c r="C760" s="358"/>
      <c r="D760" s="358"/>
      <c r="E760" s="358"/>
      <c r="F760" s="358"/>
      <c r="G760" s="358"/>
      <c r="H760" s="358"/>
      <c r="I760" s="358"/>
      <c r="J760" s="358"/>
      <c r="K760" s="358"/>
      <c r="L760" s="358"/>
      <c r="M760" s="358"/>
      <c r="N760" s="358"/>
      <c r="O760" s="358"/>
      <c r="P760" s="274"/>
      <c r="Q760" s="358"/>
      <c r="R760" s="358"/>
      <c r="S760" s="358"/>
      <c r="T760" s="358"/>
      <c r="U760" s="358"/>
      <c r="V760" s="358"/>
      <c r="W760" s="358"/>
      <c r="X760" s="358"/>
      <c r="Y760" s="358"/>
      <c r="Z760" s="358"/>
      <c r="AA760" s="358"/>
      <c r="AB760" s="358"/>
      <c r="AC760" s="358"/>
      <c r="AD760" s="358"/>
      <c r="AE760" s="358"/>
      <c r="AF760" s="358"/>
      <c r="AG760" s="358"/>
      <c r="AH760" s="358"/>
      <c r="AI760" s="358"/>
      <c r="AJ760" s="358"/>
      <c r="AK760" s="358"/>
    </row>
    <row r="761" spans="1:37" ht="14.25" customHeight="1">
      <c r="A761" s="358"/>
      <c r="B761" s="358"/>
      <c r="C761" s="358"/>
      <c r="D761" s="358"/>
      <c r="E761" s="358"/>
      <c r="F761" s="358"/>
      <c r="G761" s="358"/>
      <c r="H761" s="358"/>
      <c r="I761" s="358"/>
      <c r="J761" s="358"/>
      <c r="K761" s="358"/>
      <c r="L761" s="358"/>
      <c r="M761" s="358"/>
      <c r="N761" s="358"/>
      <c r="O761" s="358"/>
      <c r="P761" s="274"/>
      <c r="Q761" s="358"/>
      <c r="R761" s="358"/>
      <c r="S761" s="358"/>
      <c r="T761" s="358"/>
      <c r="U761" s="358"/>
      <c r="V761" s="358"/>
      <c r="W761" s="358"/>
      <c r="X761" s="358"/>
      <c r="Y761" s="358"/>
      <c r="Z761" s="358"/>
      <c r="AA761" s="358"/>
      <c r="AB761" s="358"/>
      <c r="AC761" s="358"/>
      <c r="AD761" s="358"/>
      <c r="AE761" s="358"/>
      <c r="AF761" s="358"/>
      <c r="AG761" s="358"/>
      <c r="AH761" s="358"/>
      <c r="AI761" s="358"/>
      <c r="AJ761" s="358"/>
      <c r="AK761" s="358"/>
    </row>
    <row r="762" spans="1:37" ht="14.25" customHeight="1">
      <c r="A762" s="358"/>
      <c r="B762" s="358"/>
      <c r="C762" s="358"/>
      <c r="D762" s="358"/>
      <c r="E762" s="358"/>
      <c r="F762" s="358"/>
      <c r="G762" s="358"/>
      <c r="H762" s="358"/>
      <c r="I762" s="358"/>
      <c r="J762" s="358"/>
      <c r="K762" s="358"/>
      <c r="L762" s="358"/>
      <c r="M762" s="358"/>
      <c r="N762" s="358"/>
      <c r="O762" s="358"/>
      <c r="P762" s="274"/>
      <c r="Q762" s="358"/>
      <c r="R762" s="358"/>
      <c r="S762" s="358"/>
      <c r="T762" s="358"/>
      <c r="U762" s="358"/>
      <c r="V762" s="358"/>
      <c r="W762" s="358"/>
      <c r="X762" s="358"/>
      <c r="Y762" s="358"/>
      <c r="Z762" s="358"/>
      <c r="AA762" s="358"/>
      <c r="AB762" s="358"/>
      <c r="AC762" s="358"/>
      <c r="AD762" s="358"/>
      <c r="AE762" s="358"/>
      <c r="AF762" s="358"/>
      <c r="AG762" s="358"/>
      <c r="AH762" s="358"/>
      <c r="AI762" s="358"/>
      <c r="AJ762" s="358"/>
      <c r="AK762" s="358"/>
    </row>
    <row r="763" spans="1:37" ht="14.25" customHeight="1">
      <c r="A763" s="358"/>
      <c r="B763" s="358"/>
      <c r="C763" s="358"/>
      <c r="D763" s="358"/>
      <c r="E763" s="358"/>
      <c r="F763" s="358"/>
      <c r="G763" s="358"/>
      <c r="H763" s="358"/>
      <c r="I763" s="358"/>
      <c r="J763" s="358"/>
      <c r="K763" s="358"/>
      <c r="L763" s="358"/>
      <c r="M763" s="358"/>
      <c r="N763" s="358"/>
      <c r="O763" s="358"/>
      <c r="P763" s="274"/>
      <c r="Q763" s="358"/>
      <c r="R763" s="358"/>
      <c r="S763" s="358"/>
      <c r="T763" s="358"/>
      <c r="U763" s="358"/>
      <c r="V763" s="358"/>
      <c r="W763" s="358"/>
      <c r="X763" s="358"/>
      <c r="Y763" s="358"/>
      <c r="Z763" s="358"/>
      <c r="AA763" s="358"/>
      <c r="AB763" s="358"/>
      <c r="AC763" s="358"/>
      <c r="AD763" s="358"/>
      <c r="AE763" s="358"/>
      <c r="AF763" s="358"/>
      <c r="AG763" s="358"/>
      <c r="AH763" s="358"/>
      <c r="AI763" s="358"/>
      <c r="AJ763" s="358"/>
      <c r="AK763" s="358"/>
    </row>
    <row r="764" spans="1:37" ht="14.25" customHeight="1">
      <c r="A764" s="358"/>
      <c r="B764" s="358"/>
      <c r="C764" s="358"/>
      <c r="D764" s="358"/>
      <c r="E764" s="358"/>
      <c r="F764" s="358"/>
      <c r="G764" s="358"/>
      <c r="H764" s="358"/>
      <c r="I764" s="358"/>
      <c r="J764" s="358"/>
      <c r="K764" s="358"/>
      <c r="L764" s="358"/>
      <c r="M764" s="358"/>
      <c r="N764" s="358"/>
      <c r="O764" s="358"/>
      <c r="P764" s="274"/>
      <c r="Q764" s="358"/>
      <c r="R764" s="358"/>
      <c r="S764" s="358"/>
      <c r="T764" s="358"/>
      <c r="U764" s="358"/>
      <c r="V764" s="358"/>
      <c r="W764" s="358"/>
      <c r="X764" s="358"/>
      <c r="Y764" s="358"/>
      <c r="Z764" s="358"/>
      <c r="AA764" s="358"/>
      <c r="AB764" s="358"/>
      <c r="AC764" s="358"/>
      <c r="AD764" s="358"/>
      <c r="AE764" s="358"/>
      <c r="AF764" s="358"/>
      <c r="AG764" s="358"/>
      <c r="AH764" s="358"/>
      <c r="AI764" s="358"/>
      <c r="AJ764" s="358"/>
      <c r="AK764" s="358"/>
    </row>
    <row r="765" spans="1:37" ht="14.25" customHeight="1">
      <c r="A765" s="358"/>
      <c r="B765" s="358"/>
      <c r="C765" s="358"/>
      <c r="D765" s="358"/>
      <c r="E765" s="358"/>
      <c r="F765" s="358"/>
      <c r="G765" s="358"/>
      <c r="H765" s="358"/>
      <c r="I765" s="358"/>
      <c r="J765" s="358"/>
      <c r="K765" s="358"/>
      <c r="L765" s="358"/>
      <c r="M765" s="358"/>
      <c r="N765" s="358"/>
      <c r="O765" s="358"/>
      <c r="P765" s="274"/>
      <c r="Q765" s="358"/>
      <c r="R765" s="358"/>
      <c r="S765" s="358"/>
      <c r="T765" s="358"/>
      <c r="U765" s="358"/>
      <c r="V765" s="358"/>
      <c r="W765" s="358"/>
      <c r="X765" s="358"/>
      <c r="Y765" s="358"/>
      <c r="Z765" s="358"/>
      <c r="AA765" s="358"/>
      <c r="AB765" s="358"/>
      <c r="AC765" s="358"/>
      <c r="AD765" s="358"/>
      <c r="AE765" s="358"/>
      <c r="AF765" s="358"/>
      <c r="AG765" s="358"/>
      <c r="AH765" s="358"/>
      <c r="AI765" s="358"/>
      <c r="AJ765" s="358"/>
      <c r="AK765" s="358"/>
    </row>
    <row r="766" spans="1:37" ht="14.25" customHeight="1">
      <c r="A766" s="358"/>
      <c r="B766" s="358"/>
      <c r="C766" s="358"/>
      <c r="D766" s="358"/>
      <c r="E766" s="358"/>
      <c r="F766" s="358"/>
      <c r="G766" s="358"/>
      <c r="H766" s="358"/>
      <c r="I766" s="358"/>
      <c r="J766" s="358"/>
      <c r="K766" s="358"/>
      <c r="L766" s="358"/>
      <c r="M766" s="358"/>
      <c r="N766" s="358"/>
      <c r="O766" s="358"/>
      <c r="P766" s="274"/>
      <c r="Q766" s="358"/>
      <c r="R766" s="358"/>
      <c r="S766" s="358"/>
      <c r="T766" s="358"/>
      <c r="U766" s="358"/>
      <c r="V766" s="358"/>
      <c r="W766" s="358"/>
      <c r="X766" s="358"/>
      <c r="Y766" s="358"/>
      <c r="Z766" s="358"/>
      <c r="AA766" s="358"/>
      <c r="AB766" s="358"/>
      <c r="AC766" s="358"/>
      <c r="AD766" s="358"/>
      <c r="AE766" s="358"/>
      <c r="AF766" s="358"/>
      <c r="AG766" s="358"/>
      <c r="AH766" s="358"/>
      <c r="AI766" s="358"/>
      <c r="AJ766" s="358"/>
      <c r="AK766" s="358"/>
    </row>
    <row r="767" spans="1:37" ht="14.25" customHeight="1">
      <c r="A767" s="358"/>
      <c r="B767" s="358"/>
      <c r="C767" s="358"/>
      <c r="D767" s="358"/>
      <c r="E767" s="358"/>
      <c r="F767" s="358"/>
      <c r="G767" s="358"/>
      <c r="H767" s="358"/>
      <c r="I767" s="358"/>
      <c r="J767" s="358"/>
      <c r="K767" s="358"/>
      <c r="L767" s="358"/>
      <c r="M767" s="358"/>
      <c r="N767" s="358"/>
      <c r="O767" s="358"/>
      <c r="P767" s="274"/>
      <c r="Q767" s="358"/>
      <c r="R767" s="358"/>
      <c r="S767" s="358"/>
      <c r="T767" s="358"/>
      <c r="U767" s="358"/>
      <c r="V767" s="358"/>
      <c r="W767" s="358"/>
      <c r="X767" s="358"/>
      <c r="Y767" s="358"/>
      <c r="Z767" s="358"/>
      <c r="AA767" s="358"/>
      <c r="AB767" s="358"/>
      <c r="AC767" s="358"/>
      <c r="AD767" s="358"/>
      <c r="AE767" s="358"/>
      <c r="AF767" s="358"/>
      <c r="AG767" s="358"/>
      <c r="AH767" s="358"/>
      <c r="AI767" s="358"/>
      <c r="AJ767" s="358"/>
      <c r="AK767" s="358"/>
    </row>
    <row r="768" spans="1:37" ht="14.25" customHeight="1">
      <c r="A768" s="358"/>
      <c r="B768" s="358"/>
      <c r="C768" s="358"/>
      <c r="D768" s="358"/>
      <c r="E768" s="358"/>
      <c r="F768" s="358"/>
      <c r="G768" s="358"/>
      <c r="H768" s="358"/>
      <c r="I768" s="358"/>
      <c r="J768" s="358"/>
      <c r="K768" s="358"/>
      <c r="L768" s="358"/>
      <c r="M768" s="358"/>
      <c r="N768" s="358"/>
      <c r="O768" s="358"/>
      <c r="P768" s="274"/>
      <c r="Q768" s="358"/>
      <c r="R768" s="358"/>
      <c r="S768" s="358"/>
      <c r="T768" s="358"/>
      <c r="U768" s="358"/>
      <c r="V768" s="358"/>
      <c r="W768" s="358"/>
      <c r="X768" s="358"/>
      <c r="Y768" s="358"/>
      <c r="Z768" s="358"/>
      <c r="AA768" s="358"/>
      <c r="AB768" s="358"/>
      <c r="AC768" s="358"/>
      <c r="AD768" s="358"/>
      <c r="AE768" s="358"/>
      <c r="AF768" s="358"/>
      <c r="AG768" s="358"/>
      <c r="AH768" s="358"/>
      <c r="AI768" s="358"/>
      <c r="AJ768" s="358"/>
      <c r="AK768" s="358"/>
    </row>
    <row r="769" spans="1:37" ht="14.25" customHeight="1">
      <c r="A769" s="358"/>
      <c r="B769" s="358"/>
      <c r="C769" s="358"/>
      <c r="D769" s="358"/>
      <c r="E769" s="358"/>
      <c r="F769" s="358"/>
      <c r="G769" s="358"/>
      <c r="H769" s="358"/>
      <c r="I769" s="358"/>
      <c r="J769" s="358"/>
      <c r="K769" s="358"/>
      <c r="L769" s="358"/>
      <c r="M769" s="358"/>
      <c r="N769" s="358"/>
      <c r="O769" s="358"/>
      <c r="P769" s="274"/>
      <c r="Q769" s="358"/>
      <c r="R769" s="358"/>
      <c r="S769" s="358"/>
      <c r="T769" s="358"/>
      <c r="U769" s="358"/>
      <c r="V769" s="358"/>
      <c r="W769" s="358"/>
      <c r="X769" s="358"/>
      <c r="Y769" s="358"/>
      <c r="Z769" s="358"/>
      <c r="AA769" s="358"/>
      <c r="AB769" s="358"/>
      <c r="AC769" s="358"/>
      <c r="AD769" s="358"/>
      <c r="AE769" s="358"/>
      <c r="AF769" s="358"/>
      <c r="AG769" s="358"/>
      <c r="AH769" s="358"/>
      <c r="AI769" s="358"/>
      <c r="AJ769" s="358"/>
      <c r="AK769" s="358"/>
    </row>
    <row r="770" spans="1:37" ht="14.25" customHeight="1">
      <c r="A770" s="358"/>
      <c r="B770" s="358"/>
      <c r="C770" s="358"/>
      <c r="D770" s="358"/>
      <c r="E770" s="358"/>
      <c r="F770" s="358"/>
      <c r="G770" s="358"/>
      <c r="H770" s="358"/>
      <c r="I770" s="358"/>
      <c r="J770" s="358"/>
      <c r="K770" s="358"/>
      <c r="L770" s="358"/>
      <c r="M770" s="358"/>
      <c r="N770" s="358"/>
      <c r="O770" s="358"/>
      <c r="P770" s="274"/>
      <c r="Q770" s="358"/>
      <c r="R770" s="358"/>
      <c r="S770" s="358"/>
      <c r="T770" s="358"/>
      <c r="U770" s="358"/>
      <c r="V770" s="358"/>
      <c r="W770" s="358"/>
      <c r="X770" s="358"/>
      <c r="Y770" s="358"/>
      <c r="Z770" s="358"/>
      <c r="AA770" s="358"/>
      <c r="AB770" s="358"/>
      <c r="AC770" s="358"/>
      <c r="AD770" s="358"/>
      <c r="AE770" s="358"/>
      <c r="AF770" s="358"/>
      <c r="AG770" s="358"/>
      <c r="AH770" s="358"/>
      <c r="AI770" s="358"/>
      <c r="AJ770" s="358"/>
      <c r="AK770" s="358"/>
    </row>
    <row r="771" spans="1:37" ht="14.25" customHeight="1">
      <c r="A771" s="358"/>
      <c r="B771" s="358"/>
      <c r="C771" s="358"/>
      <c r="D771" s="358"/>
      <c r="E771" s="358"/>
      <c r="F771" s="358"/>
      <c r="G771" s="358"/>
      <c r="H771" s="358"/>
      <c r="I771" s="358"/>
      <c r="J771" s="358"/>
      <c r="K771" s="358"/>
      <c r="L771" s="358"/>
      <c r="M771" s="358"/>
      <c r="N771" s="358"/>
      <c r="O771" s="358"/>
      <c r="P771" s="274"/>
      <c r="Q771" s="358"/>
      <c r="R771" s="358"/>
      <c r="S771" s="358"/>
      <c r="T771" s="358"/>
      <c r="U771" s="358"/>
      <c r="V771" s="358"/>
      <c r="W771" s="358"/>
      <c r="X771" s="358"/>
      <c r="Y771" s="358"/>
      <c r="Z771" s="358"/>
      <c r="AA771" s="358"/>
      <c r="AB771" s="358"/>
      <c r="AC771" s="358"/>
      <c r="AD771" s="358"/>
      <c r="AE771" s="358"/>
      <c r="AF771" s="358"/>
      <c r="AG771" s="358"/>
      <c r="AH771" s="358"/>
      <c r="AI771" s="358"/>
      <c r="AJ771" s="358"/>
      <c r="AK771" s="358"/>
    </row>
    <row r="772" spans="1:37" ht="14.25" customHeight="1">
      <c r="A772" s="358"/>
      <c r="B772" s="358"/>
      <c r="C772" s="358"/>
      <c r="D772" s="358"/>
      <c r="E772" s="358"/>
      <c r="F772" s="358"/>
      <c r="G772" s="358"/>
      <c r="H772" s="358"/>
      <c r="I772" s="358"/>
      <c r="J772" s="358"/>
      <c r="K772" s="358"/>
      <c r="L772" s="358"/>
      <c r="M772" s="358"/>
      <c r="N772" s="358"/>
      <c r="O772" s="358"/>
      <c r="P772" s="274"/>
      <c r="Q772" s="358"/>
      <c r="R772" s="358"/>
      <c r="S772" s="358"/>
      <c r="T772" s="358"/>
      <c r="U772" s="358"/>
      <c r="V772" s="358"/>
      <c r="W772" s="358"/>
      <c r="X772" s="358"/>
      <c r="Y772" s="358"/>
      <c r="Z772" s="358"/>
      <c r="AA772" s="358"/>
      <c r="AB772" s="358"/>
      <c r="AC772" s="358"/>
      <c r="AD772" s="358"/>
      <c r="AE772" s="358"/>
      <c r="AF772" s="358"/>
      <c r="AG772" s="358"/>
      <c r="AH772" s="358"/>
      <c r="AI772" s="358"/>
      <c r="AJ772" s="358"/>
      <c r="AK772" s="358"/>
    </row>
    <row r="773" spans="1:37" ht="14.25" customHeight="1">
      <c r="A773" s="358"/>
      <c r="B773" s="358"/>
      <c r="C773" s="358"/>
      <c r="D773" s="358"/>
      <c r="E773" s="358"/>
      <c r="F773" s="358"/>
      <c r="G773" s="358"/>
      <c r="H773" s="358"/>
      <c r="I773" s="358"/>
      <c r="J773" s="358"/>
      <c r="K773" s="358"/>
      <c r="L773" s="358"/>
      <c r="M773" s="358"/>
      <c r="N773" s="358"/>
      <c r="O773" s="358"/>
      <c r="P773" s="274"/>
      <c r="Q773" s="358"/>
      <c r="R773" s="358"/>
      <c r="S773" s="358"/>
      <c r="T773" s="358"/>
      <c r="U773" s="358"/>
      <c r="V773" s="358"/>
      <c r="W773" s="358"/>
      <c r="X773" s="358"/>
      <c r="Y773" s="358"/>
      <c r="Z773" s="358"/>
      <c r="AA773" s="358"/>
      <c r="AB773" s="358"/>
      <c r="AC773" s="358"/>
      <c r="AD773" s="358"/>
      <c r="AE773" s="358"/>
      <c r="AF773" s="358"/>
      <c r="AG773" s="358"/>
      <c r="AH773" s="358"/>
      <c r="AI773" s="358"/>
      <c r="AJ773" s="358"/>
      <c r="AK773" s="358"/>
    </row>
    <row r="774" spans="1:37" ht="14.25" customHeight="1">
      <c r="A774" s="358"/>
      <c r="B774" s="358"/>
      <c r="C774" s="358"/>
      <c r="D774" s="358"/>
      <c r="E774" s="358"/>
      <c r="F774" s="358"/>
      <c r="G774" s="358"/>
      <c r="H774" s="358"/>
      <c r="I774" s="358"/>
      <c r="J774" s="358"/>
      <c r="K774" s="358"/>
      <c r="L774" s="358"/>
      <c r="M774" s="358"/>
      <c r="N774" s="358"/>
      <c r="O774" s="358"/>
      <c r="P774" s="274"/>
      <c r="Q774" s="358"/>
      <c r="R774" s="358"/>
      <c r="S774" s="358"/>
      <c r="T774" s="358"/>
      <c r="U774" s="358"/>
      <c r="V774" s="358"/>
      <c r="W774" s="358"/>
      <c r="X774" s="358"/>
      <c r="Y774" s="358"/>
      <c r="Z774" s="358"/>
      <c r="AA774" s="358"/>
      <c r="AB774" s="358"/>
      <c r="AC774" s="358"/>
      <c r="AD774" s="358"/>
      <c r="AE774" s="358"/>
      <c r="AF774" s="358"/>
      <c r="AG774" s="358"/>
      <c r="AH774" s="358"/>
      <c r="AI774" s="358"/>
      <c r="AJ774" s="358"/>
      <c r="AK774" s="358"/>
    </row>
    <row r="775" spans="1:37" ht="14.25" customHeight="1">
      <c r="A775" s="358"/>
      <c r="B775" s="358"/>
      <c r="C775" s="358"/>
      <c r="D775" s="358"/>
      <c r="E775" s="358"/>
      <c r="F775" s="358"/>
      <c r="G775" s="358"/>
      <c r="H775" s="358"/>
      <c r="I775" s="358"/>
      <c r="J775" s="358"/>
      <c r="K775" s="358"/>
      <c r="L775" s="358"/>
      <c r="M775" s="358"/>
      <c r="N775" s="358"/>
      <c r="O775" s="358"/>
      <c r="P775" s="274"/>
      <c r="Q775" s="358"/>
      <c r="R775" s="358"/>
      <c r="S775" s="358"/>
      <c r="T775" s="358"/>
      <c r="U775" s="358"/>
      <c r="V775" s="358"/>
      <c r="W775" s="358"/>
      <c r="X775" s="358"/>
      <c r="Y775" s="358"/>
      <c r="Z775" s="358"/>
      <c r="AA775" s="358"/>
      <c r="AB775" s="358"/>
      <c r="AC775" s="358"/>
      <c r="AD775" s="358"/>
      <c r="AE775" s="358"/>
      <c r="AF775" s="358"/>
      <c r="AG775" s="358"/>
      <c r="AH775" s="358"/>
      <c r="AI775" s="358"/>
      <c r="AJ775" s="358"/>
      <c r="AK775" s="358"/>
    </row>
    <row r="776" spans="1:37" ht="14.25" customHeight="1">
      <c r="A776" s="358"/>
      <c r="B776" s="358"/>
      <c r="C776" s="358"/>
      <c r="D776" s="358"/>
      <c r="E776" s="358"/>
      <c r="F776" s="358"/>
      <c r="G776" s="358"/>
      <c r="H776" s="358"/>
      <c r="I776" s="358"/>
      <c r="J776" s="358"/>
      <c r="K776" s="358"/>
      <c r="L776" s="358"/>
      <c r="M776" s="358"/>
      <c r="N776" s="358"/>
      <c r="O776" s="358"/>
      <c r="P776" s="274"/>
      <c r="Q776" s="358"/>
      <c r="R776" s="358"/>
      <c r="S776" s="358"/>
      <c r="T776" s="358"/>
      <c r="U776" s="358"/>
      <c r="V776" s="358"/>
      <c r="W776" s="358"/>
      <c r="X776" s="358"/>
      <c r="Y776" s="358"/>
      <c r="Z776" s="358"/>
      <c r="AA776" s="358"/>
      <c r="AB776" s="358"/>
      <c r="AC776" s="358"/>
      <c r="AD776" s="358"/>
      <c r="AE776" s="358"/>
      <c r="AF776" s="358"/>
      <c r="AG776" s="358"/>
      <c r="AH776" s="358"/>
      <c r="AI776" s="358"/>
      <c r="AJ776" s="358"/>
      <c r="AK776" s="358"/>
    </row>
    <row r="777" spans="1:37" ht="14.25" customHeight="1">
      <c r="A777" s="358"/>
      <c r="B777" s="358"/>
      <c r="C777" s="358"/>
      <c r="D777" s="358"/>
      <c r="E777" s="358"/>
      <c r="F777" s="358"/>
      <c r="G777" s="358"/>
      <c r="H777" s="358"/>
      <c r="I777" s="358"/>
      <c r="J777" s="358"/>
      <c r="K777" s="358"/>
      <c r="L777" s="358"/>
      <c r="M777" s="358"/>
      <c r="N777" s="358"/>
      <c r="O777" s="358"/>
      <c r="P777" s="274"/>
      <c r="Q777" s="358"/>
      <c r="R777" s="358"/>
      <c r="S777" s="358"/>
      <c r="T777" s="358"/>
      <c r="U777" s="358"/>
      <c r="V777" s="358"/>
      <c r="W777" s="358"/>
      <c r="X777" s="358"/>
      <c r="Y777" s="358"/>
      <c r="Z777" s="358"/>
      <c r="AA777" s="358"/>
      <c r="AB777" s="358"/>
      <c r="AC777" s="358"/>
      <c r="AD777" s="358"/>
      <c r="AE777" s="358"/>
      <c r="AF777" s="358"/>
      <c r="AG777" s="358"/>
      <c r="AH777" s="358"/>
      <c r="AI777" s="358"/>
      <c r="AJ777" s="358"/>
      <c r="AK777" s="358"/>
    </row>
    <row r="778" spans="1:37" ht="14.25" customHeight="1">
      <c r="A778" s="358"/>
      <c r="B778" s="358"/>
      <c r="C778" s="358"/>
      <c r="D778" s="358"/>
      <c r="E778" s="358"/>
      <c r="F778" s="358"/>
      <c r="G778" s="358"/>
      <c r="H778" s="358"/>
      <c r="I778" s="358"/>
      <c r="J778" s="358"/>
      <c r="K778" s="358"/>
      <c r="L778" s="358"/>
      <c r="M778" s="358"/>
      <c r="N778" s="358"/>
      <c r="O778" s="358"/>
      <c r="P778" s="274"/>
      <c r="Q778" s="358"/>
      <c r="R778" s="358"/>
      <c r="S778" s="358"/>
      <c r="T778" s="358"/>
      <c r="U778" s="358"/>
      <c r="V778" s="358"/>
      <c r="W778" s="358"/>
      <c r="X778" s="358"/>
      <c r="Y778" s="358"/>
      <c r="Z778" s="358"/>
      <c r="AA778" s="358"/>
      <c r="AB778" s="358"/>
      <c r="AC778" s="358"/>
      <c r="AD778" s="358"/>
      <c r="AE778" s="358"/>
      <c r="AF778" s="358"/>
      <c r="AG778" s="358"/>
      <c r="AH778" s="358"/>
      <c r="AI778" s="358"/>
      <c r="AJ778" s="358"/>
      <c r="AK778" s="358"/>
    </row>
    <row r="779" spans="1:37" ht="14.25" customHeight="1">
      <c r="A779" s="358"/>
      <c r="B779" s="358"/>
      <c r="C779" s="358"/>
      <c r="D779" s="358"/>
      <c r="E779" s="358"/>
      <c r="F779" s="358"/>
      <c r="G779" s="358"/>
      <c r="H779" s="358"/>
      <c r="I779" s="358"/>
      <c r="J779" s="358"/>
      <c r="K779" s="358"/>
      <c r="L779" s="358"/>
      <c r="M779" s="358"/>
      <c r="N779" s="358"/>
      <c r="O779" s="358"/>
      <c r="P779" s="274"/>
      <c r="Q779" s="358"/>
      <c r="R779" s="358"/>
      <c r="S779" s="358"/>
      <c r="T779" s="358"/>
      <c r="U779" s="358"/>
      <c r="V779" s="358"/>
      <c r="W779" s="358"/>
      <c r="X779" s="358"/>
      <c r="Y779" s="358"/>
      <c r="Z779" s="358"/>
      <c r="AA779" s="358"/>
      <c r="AB779" s="358"/>
      <c r="AC779" s="358"/>
      <c r="AD779" s="358"/>
      <c r="AE779" s="358"/>
      <c r="AF779" s="358"/>
      <c r="AG779" s="358"/>
      <c r="AH779" s="358"/>
      <c r="AI779" s="358"/>
      <c r="AJ779" s="358"/>
      <c r="AK779" s="358"/>
    </row>
    <row r="780" spans="1:37" ht="14.25" customHeight="1">
      <c r="A780" s="358"/>
      <c r="B780" s="358"/>
      <c r="C780" s="358"/>
      <c r="D780" s="358"/>
      <c r="E780" s="358"/>
      <c r="F780" s="358"/>
      <c r="G780" s="358"/>
      <c r="H780" s="358"/>
      <c r="I780" s="358"/>
      <c r="J780" s="358"/>
      <c r="K780" s="358"/>
      <c r="L780" s="358"/>
      <c r="M780" s="358"/>
      <c r="N780" s="358"/>
      <c r="O780" s="358"/>
      <c r="P780" s="274"/>
      <c r="Q780" s="358"/>
      <c r="R780" s="358"/>
      <c r="S780" s="358"/>
      <c r="T780" s="358"/>
      <c r="U780" s="358"/>
      <c r="V780" s="358"/>
      <c r="W780" s="358"/>
      <c r="X780" s="358"/>
      <c r="Y780" s="358"/>
      <c r="Z780" s="358"/>
      <c r="AA780" s="358"/>
      <c r="AB780" s="358"/>
      <c r="AC780" s="358"/>
      <c r="AD780" s="358"/>
      <c r="AE780" s="358"/>
      <c r="AF780" s="358"/>
      <c r="AG780" s="358"/>
      <c r="AH780" s="358"/>
      <c r="AI780" s="358"/>
      <c r="AJ780" s="358"/>
      <c r="AK780" s="358"/>
    </row>
    <row r="781" spans="1:37" ht="14.25" customHeight="1">
      <c r="A781" s="358"/>
      <c r="B781" s="358"/>
      <c r="C781" s="358"/>
      <c r="D781" s="358"/>
      <c r="E781" s="358"/>
      <c r="F781" s="358"/>
      <c r="G781" s="358"/>
      <c r="H781" s="358"/>
      <c r="I781" s="358"/>
      <c r="J781" s="358"/>
      <c r="K781" s="358"/>
      <c r="L781" s="358"/>
      <c r="M781" s="358"/>
      <c r="N781" s="358"/>
      <c r="O781" s="358"/>
      <c r="P781" s="274"/>
      <c r="Q781" s="358"/>
      <c r="R781" s="358"/>
      <c r="S781" s="358"/>
      <c r="T781" s="358"/>
      <c r="U781" s="358"/>
      <c r="V781" s="358"/>
      <c r="W781" s="358"/>
      <c r="X781" s="358"/>
      <c r="Y781" s="358"/>
      <c r="Z781" s="358"/>
      <c r="AA781" s="358"/>
      <c r="AB781" s="358"/>
      <c r="AC781" s="358"/>
      <c r="AD781" s="358"/>
      <c r="AE781" s="358"/>
      <c r="AF781" s="358"/>
      <c r="AG781" s="358"/>
      <c r="AH781" s="358"/>
      <c r="AI781" s="358"/>
      <c r="AJ781" s="358"/>
      <c r="AK781" s="358"/>
    </row>
    <row r="782" spans="1:37" ht="14.25" customHeight="1">
      <c r="A782" s="358"/>
      <c r="B782" s="358"/>
      <c r="C782" s="358"/>
      <c r="D782" s="358"/>
      <c r="E782" s="358"/>
      <c r="F782" s="358"/>
      <c r="G782" s="358"/>
      <c r="H782" s="358"/>
      <c r="I782" s="358"/>
      <c r="J782" s="358"/>
      <c r="K782" s="358"/>
      <c r="L782" s="358"/>
      <c r="M782" s="358"/>
      <c r="N782" s="358"/>
      <c r="O782" s="358"/>
      <c r="P782" s="274"/>
      <c r="Q782" s="358"/>
      <c r="R782" s="358"/>
      <c r="S782" s="358"/>
      <c r="T782" s="358"/>
      <c r="U782" s="358"/>
      <c r="V782" s="358"/>
      <c r="W782" s="358"/>
      <c r="X782" s="358"/>
      <c r="Y782" s="358"/>
      <c r="Z782" s="358"/>
      <c r="AA782" s="358"/>
      <c r="AB782" s="358"/>
      <c r="AC782" s="358"/>
      <c r="AD782" s="358"/>
      <c r="AE782" s="358"/>
      <c r="AF782" s="358"/>
      <c r="AG782" s="358"/>
      <c r="AH782" s="358"/>
      <c r="AI782" s="358"/>
      <c r="AJ782" s="358"/>
      <c r="AK782" s="358"/>
    </row>
    <row r="783" spans="1:37" ht="14.25" customHeight="1">
      <c r="A783" s="358"/>
      <c r="B783" s="358"/>
      <c r="C783" s="358"/>
      <c r="D783" s="358"/>
      <c r="E783" s="358"/>
      <c r="F783" s="358"/>
      <c r="G783" s="358"/>
      <c r="H783" s="358"/>
      <c r="I783" s="358"/>
      <c r="J783" s="358"/>
      <c r="K783" s="358"/>
      <c r="L783" s="358"/>
      <c r="M783" s="358"/>
      <c r="N783" s="358"/>
      <c r="O783" s="358"/>
      <c r="P783" s="274"/>
      <c r="Q783" s="358"/>
      <c r="R783" s="358"/>
      <c r="S783" s="358"/>
      <c r="T783" s="358"/>
      <c r="U783" s="358"/>
      <c r="V783" s="358"/>
      <c r="W783" s="358"/>
      <c r="X783" s="358"/>
      <c r="Y783" s="358"/>
      <c r="Z783" s="358"/>
      <c r="AA783" s="358"/>
      <c r="AB783" s="358"/>
      <c r="AC783" s="358"/>
      <c r="AD783" s="358"/>
      <c r="AE783" s="358"/>
      <c r="AF783" s="358"/>
      <c r="AG783" s="358"/>
      <c r="AH783" s="358"/>
      <c r="AI783" s="358"/>
      <c r="AJ783" s="358"/>
      <c r="AK783" s="358"/>
    </row>
    <row r="784" spans="1:37" ht="14.25" customHeight="1">
      <c r="A784" s="358"/>
      <c r="B784" s="358"/>
      <c r="C784" s="358"/>
      <c r="D784" s="358"/>
      <c r="E784" s="358"/>
      <c r="F784" s="358"/>
      <c r="G784" s="358"/>
      <c r="H784" s="358"/>
      <c r="I784" s="358"/>
      <c r="J784" s="358"/>
      <c r="K784" s="358"/>
      <c r="L784" s="358"/>
      <c r="M784" s="358"/>
      <c r="N784" s="358"/>
      <c r="O784" s="358"/>
      <c r="P784" s="274"/>
      <c r="Q784" s="358"/>
      <c r="R784" s="358"/>
      <c r="S784" s="358"/>
      <c r="T784" s="358"/>
      <c r="U784" s="358"/>
      <c r="V784" s="358"/>
      <c r="W784" s="358"/>
      <c r="X784" s="358"/>
      <c r="Y784" s="358"/>
      <c r="Z784" s="358"/>
      <c r="AA784" s="358"/>
      <c r="AB784" s="358"/>
      <c r="AC784" s="358"/>
      <c r="AD784" s="358"/>
      <c r="AE784" s="358"/>
      <c r="AF784" s="358"/>
      <c r="AG784" s="358"/>
      <c r="AH784" s="358"/>
      <c r="AI784" s="358"/>
      <c r="AJ784" s="358"/>
      <c r="AK784" s="358"/>
    </row>
    <row r="785" spans="1:37" ht="14.25" customHeight="1">
      <c r="A785" s="358"/>
      <c r="B785" s="358"/>
      <c r="C785" s="358"/>
      <c r="D785" s="358"/>
      <c r="E785" s="358"/>
      <c r="F785" s="358"/>
      <c r="G785" s="358"/>
      <c r="H785" s="358"/>
      <c r="I785" s="358"/>
      <c r="J785" s="358"/>
      <c r="K785" s="358"/>
      <c r="L785" s="358"/>
      <c r="M785" s="358"/>
      <c r="N785" s="358"/>
      <c r="O785" s="358"/>
      <c r="P785" s="274"/>
      <c r="Q785" s="358"/>
      <c r="R785" s="358"/>
      <c r="S785" s="358"/>
      <c r="T785" s="358"/>
      <c r="U785" s="358"/>
      <c r="V785" s="358"/>
      <c r="W785" s="358"/>
      <c r="X785" s="358"/>
      <c r="Y785" s="358"/>
      <c r="Z785" s="358"/>
      <c r="AA785" s="358"/>
      <c r="AB785" s="358"/>
      <c r="AC785" s="358"/>
      <c r="AD785" s="358"/>
      <c r="AE785" s="358"/>
      <c r="AF785" s="358"/>
      <c r="AG785" s="358"/>
      <c r="AH785" s="358"/>
      <c r="AI785" s="358"/>
      <c r="AJ785" s="358"/>
      <c r="AK785" s="358"/>
    </row>
    <row r="786" spans="1:37" ht="14.25" customHeight="1">
      <c r="A786" s="358"/>
      <c r="B786" s="358"/>
      <c r="C786" s="358"/>
      <c r="D786" s="358"/>
      <c r="E786" s="358"/>
      <c r="F786" s="358"/>
      <c r="G786" s="358"/>
      <c r="H786" s="358"/>
      <c r="I786" s="358"/>
      <c r="J786" s="358"/>
      <c r="K786" s="358"/>
      <c r="L786" s="358"/>
      <c r="M786" s="358"/>
      <c r="N786" s="358"/>
      <c r="O786" s="358"/>
      <c r="P786" s="274"/>
      <c r="Q786" s="358"/>
      <c r="R786" s="358"/>
      <c r="S786" s="358"/>
      <c r="T786" s="358"/>
      <c r="U786" s="358"/>
      <c r="V786" s="358"/>
      <c r="W786" s="358"/>
      <c r="X786" s="358"/>
      <c r="Y786" s="358"/>
      <c r="Z786" s="358"/>
      <c r="AA786" s="358"/>
      <c r="AB786" s="358"/>
      <c r="AC786" s="358"/>
      <c r="AD786" s="358"/>
      <c r="AE786" s="358"/>
      <c r="AF786" s="358"/>
      <c r="AG786" s="358"/>
      <c r="AH786" s="358"/>
      <c r="AI786" s="358"/>
      <c r="AJ786" s="358"/>
      <c r="AK786" s="358"/>
    </row>
    <row r="787" spans="1:37" ht="14.25" customHeight="1">
      <c r="A787" s="358"/>
      <c r="B787" s="358"/>
      <c r="C787" s="358"/>
      <c r="D787" s="358"/>
      <c r="E787" s="358"/>
      <c r="F787" s="358"/>
      <c r="G787" s="358"/>
      <c r="H787" s="358"/>
      <c r="I787" s="358"/>
      <c r="J787" s="358"/>
      <c r="K787" s="358"/>
      <c r="L787" s="358"/>
      <c r="M787" s="358"/>
      <c r="N787" s="358"/>
      <c r="O787" s="358"/>
      <c r="P787" s="274"/>
      <c r="Q787" s="358"/>
      <c r="R787" s="358"/>
      <c r="S787" s="358"/>
      <c r="T787" s="358"/>
      <c r="U787" s="358"/>
      <c r="V787" s="358"/>
      <c r="W787" s="358"/>
      <c r="X787" s="358"/>
      <c r="Y787" s="358"/>
      <c r="Z787" s="358"/>
      <c r="AA787" s="358"/>
      <c r="AB787" s="358"/>
      <c r="AC787" s="358"/>
      <c r="AD787" s="358"/>
      <c r="AE787" s="358"/>
      <c r="AF787" s="358"/>
      <c r="AG787" s="358"/>
      <c r="AH787" s="358"/>
      <c r="AI787" s="358"/>
      <c r="AJ787" s="358"/>
      <c r="AK787" s="358"/>
    </row>
    <row r="788" spans="1:37" ht="14.25" customHeight="1">
      <c r="A788" s="358"/>
      <c r="B788" s="358"/>
      <c r="C788" s="358"/>
      <c r="D788" s="358"/>
      <c r="E788" s="358"/>
      <c r="F788" s="358"/>
      <c r="G788" s="358"/>
      <c r="H788" s="358"/>
      <c r="I788" s="358"/>
      <c r="J788" s="358"/>
      <c r="K788" s="358"/>
      <c r="L788" s="358"/>
      <c r="M788" s="358"/>
      <c r="N788" s="358"/>
      <c r="O788" s="358"/>
      <c r="P788" s="274"/>
      <c r="Q788" s="358"/>
      <c r="R788" s="358"/>
      <c r="S788" s="358"/>
      <c r="T788" s="358"/>
      <c r="U788" s="358"/>
      <c r="V788" s="358"/>
      <c r="W788" s="358"/>
      <c r="X788" s="358"/>
      <c r="Y788" s="358"/>
      <c r="Z788" s="358"/>
      <c r="AA788" s="358"/>
      <c r="AB788" s="358"/>
      <c r="AC788" s="358"/>
      <c r="AD788" s="358"/>
      <c r="AE788" s="358"/>
      <c r="AF788" s="358"/>
      <c r="AG788" s="358"/>
      <c r="AH788" s="358"/>
      <c r="AI788" s="358"/>
      <c r="AJ788" s="358"/>
      <c r="AK788" s="358"/>
    </row>
    <row r="789" spans="1:37" ht="14.25" customHeight="1">
      <c r="A789" s="358"/>
      <c r="B789" s="358"/>
      <c r="C789" s="358"/>
      <c r="D789" s="358"/>
      <c r="E789" s="358"/>
      <c r="F789" s="358"/>
      <c r="G789" s="358"/>
      <c r="H789" s="358"/>
      <c r="I789" s="358"/>
      <c r="J789" s="358"/>
      <c r="K789" s="358"/>
      <c r="L789" s="358"/>
      <c r="M789" s="358"/>
      <c r="N789" s="358"/>
      <c r="O789" s="358"/>
      <c r="P789" s="274"/>
      <c r="Q789" s="358"/>
      <c r="R789" s="358"/>
      <c r="S789" s="358"/>
      <c r="T789" s="358"/>
      <c r="U789" s="358"/>
      <c r="V789" s="358"/>
      <c r="W789" s="358"/>
      <c r="X789" s="358"/>
      <c r="Y789" s="358"/>
      <c r="Z789" s="358"/>
      <c r="AA789" s="358"/>
      <c r="AB789" s="358"/>
      <c r="AC789" s="358"/>
      <c r="AD789" s="358"/>
      <c r="AE789" s="358"/>
      <c r="AF789" s="358"/>
      <c r="AG789" s="358"/>
      <c r="AH789" s="358"/>
      <c r="AI789" s="358"/>
      <c r="AJ789" s="358"/>
      <c r="AK789" s="358"/>
    </row>
    <row r="790" spans="1:37" ht="14.25" customHeight="1">
      <c r="A790" s="358"/>
      <c r="B790" s="358"/>
      <c r="C790" s="358"/>
      <c r="D790" s="358"/>
      <c r="E790" s="358"/>
      <c r="F790" s="358"/>
      <c r="G790" s="358"/>
      <c r="H790" s="358"/>
      <c r="I790" s="358"/>
      <c r="J790" s="358"/>
      <c r="K790" s="358"/>
      <c r="L790" s="358"/>
      <c r="M790" s="358"/>
      <c r="N790" s="358"/>
      <c r="O790" s="358"/>
      <c r="P790" s="274"/>
      <c r="Q790" s="358"/>
      <c r="R790" s="358"/>
      <c r="S790" s="358"/>
      <c r="T790" s="358"/>
      <c r="U790" s="358"/>
      <c r="V790" s="358"/>
      <c r="W790" s="358"/>
      <c r="X790" s="358"/>
      <c r="Y790" s="358"/>
      <c r="Z790" s="358"/>
      <c r="AA790" s="358"/>
      <c r="AB790" s="358"/>
      <c r="AC790" s="358"/>
      <c r="AD790" s="358"/>
      <c r="AE790" s="358"/>
      <c r="AF790" s="358"/>
      <c r="AG790" s="358"/>
      <c r="AH790" s="358"/>
      <c r="AI790" s="358"/>
      <c r="AJ790" s="358"/>
      <c r="AK790" s="358"/>
    </row>
    <row r="791" spans="1:37" ht="14.25" customHeight="1">
      <c r="A791" s="358"/>
      <c r="B791" s="358"/>
      <c r="C791" s="358"/>
      <c r="D791" s="358"/>
      <c r="E791" s="358"/>
      <c r="F791" s="358"/>
      <c r="G791" s="358"/>
      <c r="H791" s="358"/>
      <c r="I791" s="358"/>
      <c r="J791" s="358"/>
      <c r="K791" s="358"/>
      <c r="L791" s="358"/>
      <c r="M791" s="358"/>
      <c r="N791" s="358"/>
      <c r="O791" s="358"/>
      <c r="P791" s="274"/>
      <c r="Q791" s="358"/>
      <c r="R791" s="358"/>
      <c r="S791" s="358"/>
      <c r="T791" s="358"/>
      <c r="U791" s="358"/>
      <c r="V791" s="358"/>
      <c r="W791" s="358"/>
      <c r="X791" s="358"/>
      <c r="Y791" s="358"/>
      <c r="Z791" s="358"/>
      <c r="AA791" s="358"/>
      <c r="AB791" s="358"/>
      <c r="AC791" s="358"/>
      <c r="AD791" s="358"/>
      <c r="AE791" s="358"/>
      <c r="AF791" s="358"/>
      <c r="AG791" s="358"/>
      <c r="AH791" s="358"/>
      <c r="AI791" s="358"/>
      <c r="AJ791" s="358"/>
      <c r="AK791" s="358"/>
    </row>
    <row r="792" spans="1:37" ht="14.25" customHeight="1">
      <c r="A792" s="358"/>
      <c r="B792" s="358"/>
      <c r="C792" s="358"/>
      <c r="D792" s="358"/>
      <c r="E792" s="358"/>
      <c r="F792" s="358"/>
      <c r="G792" s="358"/>
      <c r="H792" s="358"/>
      <c r="I792" s="358"/>
      <c r="J792" s="358"/>
      <c r="K792" s="358"/>
      <c r="L792" s="358"/>
      <c r="M792" s="358"/>
      <c r="N792" s="358"/>
      <c r="O792" s="358"/>
      <c r="P792" s="274"/>
      <c r="Q792" s="358"/>
      <c r="R792" s="358"/>
      <c r="S792" s="358"/>
      <c r="T792" s="358"/>
      <c r="U792" s="358"/>
      <c r="V792" s="358"/>
      <c r="W792" s="358"/>
      <c r="X792" s="358"/>
      <c r="Y792" s="358"/>
      <c r="Z792" s="358"/>
      <c r="AA792" s="358"/>
      <c r="AB792" s="358"/>
      <c r="AC792" s="358"/>
      <c r="AD792" s="358"/>
      <c r="AE792" s="358"/>
      <c r="AF792" s="358"/>
      <c r="AG792" s="358"/>
      <c r="AH792" s="358"/>
      <c r="AI792" s="358"/>
      <c r="AJ792" s="358"/>
      <c r="AK792" s="358"/>
    </row>
    <row r="793" spans="1:37" ht="14.25" customHeight="1">
      <c r="A793" s="358"/>
      <c r="B793" s="358"/>
      <c r="C793" s="358"/>
      <c r="D793" s="358"/>
      <c r="E793" s="358"/>
      <c r="F793" s="358"/>
      <c r="G793" s="358"/>
      <c r="H793" s="358"/>
      <c r="I793" s="358"/>
      <c r="J793" s="358"/>
      <c r="K793" s="358"/>
      <c r="L793" s="358"/>
      <c r="M793" s="358"/>
      <c r="N793" s="358"/>
      <c r="O793" s="358"/>
      <c r="P793" s="274"/>
      <c r="Q793" s="358"/>
      <c r="R793" s="358"/>
      <c r="S793" s="358"/>
      <c r="T793" s="358"/>
      <c r="U793" s="358"/>
      <c r="V793" s="358"/>
      <c r="W793" s="358"/>
      <c r="X793" s="358"/>
      <c r="Y793" s="358"/>
      <c r="Z793" s="358"/>
      <c r="AA793" s="358"/>
      <c r="AB793" s="358"/>
      <c r="AC793" s="358"/>
      <c r="AD793" s="358"/>
      <c r="AE793" s="358"/>
      <c r="AF793" s="358"/>
      <c r="AG793" s="358"/>
      <c r="AH793" s="358"/>
      <c r="AI793" s="358"/>
      <c r="AJ793" s="358"/>
      <c r="AK793" s="358"/>
    </row>
    <row r="794" spans="1:37" ht="14.25" customHeight="1">
      <c r="A794" s="358"/>
      <c r="B794" s="358"/>
      <c r="C794" s="358"/>
      <c r="D794" s="358"/>
      <c r="E794" s="358"/>
      <c r="F794" s="358"/>
      <c r="G794" s="358"/>
      <c r="H794" s="358"/>
      <c r="I794" s="358"/>
      <c r="J794" s="358"/>
      <c r="K794" s="358"/>
      <c r="L794" s="358"/>
      <c r="M794" s="358"/>
      <c r="N794" s="358"/>
      <c r="O794" s="358"/>
      <c r="P794" s="274"/>
      <c r="Q794" s="358"/>
      <c r="R794" s="358"/>
      <c r="S794" s="358"/>
      <c r="T794" s="358"/>
      <c r="U794" s="358"/>
      <c r="V794" s="358"/>
      <c r="W794" s="358"/>
      <c r="X794" s="358"/>
      <c r="Y794" s="358"/>
      <c r="Z794" s="358"/>
      <c r="AA794" s="358"/>
      <c r="AB794" s="358"/>
      <c r="AC794" s="358"/>
      <c r="AD794" s="358"/>
      <c r="AE794" s="358"/>
      <c r="AF794" s="358"/>
      <c r="AG794" s="358"/>
      <c r="AH794" s="358"/>
      <c r="AI794" s="358"/>
      <c r="AJ794" s="358"/>
      <c r="AK794" s="358"/>
    </row>
    <row r="795" spans="1:37" ht="14.25" customHeight="1">
      <c r="A795" s="358"/>
      <c r="B795" s="358"/>
      <c r="C795" s="358"/>
      <c r="D795" s="358"/>
      <c r="E795" s="358"/>
      <c r="F795" s="358"/>
      <c r="G795" s="358"/>
      <c r="H795" s="358"/>
      <c r="I795" s="358"/>
      <c r="J795" s="358"/>
      <c r="K795" s="358"/>
      <c r="L795" s="358"/>
      <c r="M795" s="358"/>
      <c r="N795" s="358"/>
      <c r="O795" s="358"/>
      <c r="P795" s="274"/>
      <c r="Q795" s="358"/>
      <c r="R795" s="358"/>
      <c r="S795" s="358"/>
      <c r="T795" s="358"/>
      <c r="U795" s="358"/>
      <c r="V795" s="358"/>
      <c r="W795" s="358"/>
      <c r="X795" s="358"/>
      <c r="Y795" s="358"/>
      <c r="Z795" s="358"/>
      <c r="AA795" s="358"/>
      <c r="AB795" s="358"/>
      <c r="AC795" s="358"/>
      <c r="AD795" s="358"/>
      <c r="AE795" s="358"/>
      <c r="AF795" s="358"/>
      <c r="AG795" s="358"/>
      <c r="AH795" s="358"/>
      <c r="AI795" s="358"/>
      <c r="AJ795" s="358"/>
      <c r="AK795" s="358"/>
    </row>
    <row r="796" spans="1:37" ht="14.25" customHeight="1">
      <c r="A796" s="358"/>
      <c r="B796" s="358"/>
      <c r="C796" s="358"/>
      <c r="D796" s="358"/>
      <c r="E796" s="358"/>
      <c r="F796" s="358"/>
      <c r="G796" s="358"/>
      <c r="H796" s="358"/>
      <c r="I796" s="358"/>
      <c r="J796" s="358"/>
      <c r="K796" s="358"/>
      <c r="L796" s="358"/>
      <c r="M796" s="358"/>
      <c r="N796" s="358"/>
      <c r="O796" s="358"/>
      <c r="P796" s="274"/>
      <c r="Q796" s="358"/>
      <c r="R796" s="358"/>
      <c r="S796" s="358"/>
      <c r="T796" s="358"/>
      <c r="U796" s="358"/>
      <c r="V796" s="358"/>
      <c r="W796" s="358"/>
      <c r="X796" s="358"/>
      <c r="Y796" s="358"/>
      <c r="Z796" s="358"/>
      <c r="AA796" s="358"/>
      <c r="AB796" s="358"/>
      <c r="AC796" s="358"/>
      <c r="AD796" s="358"/>
      <c r="AE796" s="358"/>
      <c r="AF796" s="358"/>
      <c r="AG796" s="358"/>
      <c r="AH796" s="358"/>
      <c r="AI796" s="358"/>
      <c r="AJ796" s="358"/>
      <c r="AK796" s="358"/>
    </row>
    <row r="797" spans="1:37" ht="14.25" customHeight="1">
      <c r="A797" s="358"/>
      <c r="B797" s="358"/>
      <c r="C797" s="358"/>
      <c r="D797" s="358"/>
      <c r="E797" s="358"/>
      <c r="F797" s="358"/>
      <c r="G797" s="358"/>
      <c r="H797" s="358"/>
      <c r="I797" s="358"/>
      <c r="J797" s="358"/>
      <c r="K797" s="358"/>
      <c r="L797" s="358"/>
      <c r="M797" s="358"/>
      <c r="N797" s="358"/>
      <c r="O797" s="358"/>
      <c r="P797" s="274"/>
      <c r="Q797" s="358"/>
      <c r="R797" s="358"/>
      <c r="S797" s="358"/>
      <c r="T797" s="358"/>
      <c r="U797" s="358"/>
      <c r="V797" s="358"/>
      <c r="W797" s="358"/>
      <c r="X797" s="358"/>
      <c r="Y797" s="358"/>
      <c r="Z797" s="358"/>
      <c r="AA797" s="358"/>
      <c r="AB797" s="358"/>
      <c r="AC797" s="358"/>
      <c r="AD797" s="358"/>
      <c r="AE797" s="358"/>
      <c r="AF797" s="358"/>
      <c r="AG797" s="358"/>
      <c r="AH797" s="358"/>
      <c r="AI797" s="358"/>
      <c r="AJ797" s="358"/>
      <c r="AK797" s="358"/>
    </row>
    <row r="798" spans="1:37" ht="14.25" customHeight="1">
      <c r="A798" s="358"/>
      <c r="B798" s="358"/>
      <c r="C798" s="358"/>
      <c r="D798" s="358"/>
      <c r="E798" s="358"/>
      <c r="F798" s="358"/>
      <c r="G798" s="358"/>
      <c r="H798" s="358"/>
      <c r="I798" s="358"/>
      <c r="J798" s="358"/>
      <c r="K798" s="358"/>
      <c r="L798" s="358"/>
      <c r="M798" s="358"/>
      <c r="N798" s="358"/>
      <c r="O798" s="358"/>
      <c r="P798" s="274"/>
      <c r="Q798" s="358"/>
      <c r="R798" s="358"/>
      <c r="S798" s="358"/>
      <c r="T798" s="358"/>
      <c r="U798" s="358"/>
      <c r="V798" s="358"/>
      <c r="W798" s="358"/>
      <c r="X798" s="358"/>
      <c r="Y798" s="358"/>
      <c r="Z798" s="358"/>
      <c r="AA798" s="358"/>
      <c r="AB798" s="358"/>
      <c r="AC798" s="358"/>
      <c r="AD798" s="358"/>
      <c r="AE798" s="358"/>
      <c r="AF798" s="358"/>
      <c r="AG798" s="358"/>
      <c r="AH798" s="358"/>
      <c r="AI798" s="358"/>
      <c r="AJ798" s="358"/>
      <c r="AK798" s="358"/>
    </row>
    <row r="799" spans="1:37" ht="14.25" customHeight="1">
      <c r="A799" s="358"/>
      <c r="B799" s="358"/>
      <c r="C799" s="358"/>
      <c r="D799" s="358"/>
      <c r="E799" s="358"/>
      <c r="F799" s="358"/>
      <c r="G799" s="358"/>
      <c r="H799" s="358"/>
      <c r="I799" s="358"/>
      <c r="J799" s="358"/>
      <c r="K799" s="358"/>
      <c r="L799" s="358"/>
      <c r="M799" s="358"/>
      <c r="N799" s="358"/>
      <c r="O799" s="358"/>
      <c r="P799" s="274"/>
      <c r="Q799" s="358"/>
      <c r="R799" s="358"/>
      <c r="S799" s="358"/>
      <c r="T799" s="358"/>
      <c r="U799" s="358"/>
      <c r="V799" s="358"/>
      <c r="W799" s="358"/>
      <c r="X799" s="358"/>
      <c r="Y799" s="358"/>
      <c r="Z799" s="358"/>
      <c r="AA799" s="358"/>
      <c r="AB799" s="358"/>
      <c r="AC799" s="358"/>
      <c r="AD799" s="358"/>
      <c r="AE799" s="358"/>
      <c r="AF799" s="358"/>
      <c r="AG799" s="358"/>
      <c r="AH799" s="358"/>
      <c r="AI799" s="358"/>
      <c r="AJ799" s="358"/>
      <c r="AK799" s="358"/>
    </row>
    <row r="800" spans="1:37" ht="14.25" customHeight="1">
      <c r="A800" s="358"/>
      <c r="B800" s="358"/>
      <c r="C800" s="358"/>
      <c r="D800" s="358"/>
      <c r="E800" s="358"/>
      <c r="F800" s="358"/>
      <c r="G800" s="358"/>
      <c r="H800" s="358"/>
      <c r="I800" s="358"/>
      <c r="J800" s="358"/>
      <c r="K800" s="358"/>
      <c r="L800" s="358"/>
      <c r="M800" s="358"/>
      <c r="N800" s="358"/>
      <c r="O800" s="358"/>
      <c r="P800" s="274"/>
      <c r="Q800" s="358"/>
      <c r="R800" s="358"/>
      <c r="S800" s="358"/>
      <c r="T800" s="358"/>
      <c r="U800" s="358"/>
      <c r="V800" s="358"/>
      <c r="W800" s="358"/>
      <c r="X800" s="358"/>
      <c r="Y800" s="358"/>
      <c r="Z800" s="358"/>
      <c r="AA800" s="358"/>
      <c r="AB800" s="358"/>
      <c r="AC800" s="358"/>
      <c r="AD800" s="358"/>
      <c r="AE800" s="358"/>
      <c r="AF800" s="358"/>
      <c r="AG800" s="358"/>
      <c r="AH800" s="358"/>
      <c r="AI800" s="358"/>
      <c r="AJ800" s="358"/>
      <c r="AK800" s="358"/>
    </row>
    <row r="801" spans="1:37" ht="14.25" customHeight="1">
      <c r="A801" s="358"/>
      <c r="B801" s="358"/>
      <c r="C801" s="358"/>
      <c r="D801" s="358"/>
      <c r="E801" s="358"/>
      <c r="F801" s="358"/>
      <c r="G801" s="358"/>
      <c r="H801" s="358"/>
      <c r="I801" s="358"/>
      <c r="J801" s="358"/>
      <c r="K801" s="358"/>
      <c r="L801" s="358"/>
      <c r="M801" s="358"/>
      <c r="N801" s="358"/>
      <c r="O801" s="358"/>
      <c r="P801" s="274"/>
      <c r="Q801" s="358"/>
      <c r="R801" s="358"/>
      <c r="S801" s="358"/>
      <c r="T801" s="358"/>
      <c r="U801" s="358"/>
      <c r="V801" s="358"/>
      <c r="W801" s="358"/>
      <c r="X801" s="358"/>
      <c r="Y801" s="358"/>
      <c r="Z801" s="358"/>
      <c r="AA801" s="358"/>
      <c r="AB801" s="358"/>
      <c r="AC801" s="358"/>
      <c r="AD801" s="358"/>
      <c r="AE801" s="358"/>
      <c r="AF801" s="358"/>
      <c r="AG801" s="358"/>
      <c r="AH801" s="358"/>
      <c r="AI801" s="358"/>
      <c r="AJ801" s="358"/>
      <c r="AK801" s="358"/>
    </row>
    <row r="802" spans="1:37" ht="14.25" customHeight="1">
      <c r="A802" s="358"/>
      <c r="B802" s="358"/>
      <c r="C802" s="358"/>
      <c r="D802" s="358"/>
      <c r="E802" s="358"/>
      <c r="F802" s="358"/>
      <c r="G802" s="358"/>
      <c r="H802" s="358"/>
      <c r="I802" s="358"/>
      <c r="J802" s="358"/>
      <c r="K802" s="358"/>
      <c r="L802" s="358"/>
      <c r="M802" s="358"/>
      <c r="N802" s="358"/>
      <c r="O802" s="358"/>
      <c r="P802" s="274"/>
      <c r="Q802" s="358"/>
      <c r="R802" s="358"/>
      <c r="S802" s="358"/>
      <c r="T802" s="358"/>
      <c r="U802" s="358"/>
      <c r="V802" s="358"/>
      <c r="W802" s="358"/>
      <c r="X802" s="358"/>
      <c r="Y802" s="358"/>
      <c r="Z802" s="358"/>
      <c r="AA802" s="358"/>
      <c r="AB802" s="358"/>
      <c r="AC802" s="358"/>
      <c r="AD802" s="358"/>
      <c r="AE802" s="358"/>
      <c r="AF802" s="358"/>
      <c r="AG802" s="358"/>
      <c r="AH802" s="358"/>
      <c r="AI802" s="358"/>
      <c r="AJ802" s="358"/>
      <c r="AK802" s="358"/>
    </row>
    <row r="803" spans="1:37" ht="14.25" customHeight="1">
      <c r="A803" s="358"/>
      <c r="B803" s="358"/>
      <c r="C803" s="358"/>
      <c r="D803" s="358"/>
      <c r="E803" s="358"/>
      <c r="F803" s="358"/>
      <c r="G803" s="358"/>
      <c r="H803" s="358"/>
      <c r="I803" s="358"/>
      <c r="J803" s="358"/>
      <c r="K803" s="358"/>
      <c r="L803" s="358"/>
      <c r="M803" s="358"/>
      <c r="N803" s="358"/>
      <c r="O803" s="358"/>
      <c r="P803" s="274"/>
      <c r="Q803" s="358"/>
      <c r="R803" s="358"/>
      <c r="S803" s="358"/>
      <c r="T803" s="358"/>
      <c r="U803" s="358"/>
      <c r="V803" s="358"/>
      <c r="W803" s="358"/>
      <c r="X803" s="358"/>
      <c r="Y803" s="358"/>
      <c r="Z803" s="358"/>
      <c r="AA803" s="358"/>
      <c r="AB803" s="358"/>
      <c r="AC803" s="358"/>
      <c r="AD803" s="358"/>
      <c r="AE803" s="358"/>
      <c r="AF803" s="358"/>
      <c r="AG803" s="358"/>
      <c r="AH803" s="358"/>
      <c r="AI803" s="358"/>
      <c r="AJ803" s="358"/>
      <c r="AK803" s="358"/>
    </row>
    <row r="804" spans="1:37" ht="14.25" customHeight="1">
      <c r="A804" s="358"/>
      <c r="B804" s="358"/>
      <c r="C804" s="358"/>
      <c r="D804" s="358"/>
      <c r="E804" s="358"/>
      <c r="F804" s="358"/>
      <c r="G804" s="358"/>
      <c r="H804" s="358"/>
      <c r="I804" s="358"/>
      <c r="J804" s="358"/>
      <c r="K804" s="358"/>
      <c r="L804" s="358"/>
      <c r="M804" s="358"/>
      <c r="N804" s="358"/>
      <c r="O804" s="358"/>
      <c r="P804" s="274"/>
      <c r="Q804" s="358"/>
      <c r="R804" s="358"/>
      <c r="S804" s="358"/>
      <c r="T804" s="358"/>
      <c r="U804" s="358"/>
      <c r="V804" s="358"/>
      <c r="W804" s="358"/>
      <c r="X804" s="358"/>
      <c r="Y804" s="358"/>
      <c r="Z804" s="358"/>
      <c r="AA804" s="358"/>
      <c r="AB804" s="358"/>
      <c r="AC804" s="358"/>
      <c r="AD804" s="358"/>
      <c r="AE804" s="358"/>
      <c r="AF804" s="358"/>
      <c r="AG804" s="358"/>
      <c r="AH804" s="358"/>
      <c r="AI804" s="358"/>
      <c r="AJ804" s="358"/>
      <c r="AK804" s="358"/>
    </row>
    <row r="805" spans="1:37" ht="14.25" customHeight="1">
      <c r="A805" s="358"/>
      <c r="B805" s="358"/>
      <c r="C805" s="358"/>
      <c r="D805" s="358"/>
      <c r="E805" s="358"/>
      <c r="F805" s="358"/>
      <c r="G805" s="358"/>
      <c r="H805" s="358"/>
      <c r="I805" s="358"/>
      <c r="J805" s="358"/>
      <c r="K805" s="358"/>
      <c r="L805" s="358"/>
      <c r="M805" s="358"/>
      <c r="N805" s="358"/>
      <c r="O805" s="358"/>
      <c r="P805" s="274"/>
      <c r="Q805" s="358"/>
      <c r="R805" s="358"/>
      <c r="S805" s="358"/>
      <c r="T805" s="358"/>
      <c r="U805" s="358"/>
      <c r="V805" s="358"/>
      <c r="W805" s="358"/>
      <c r="X805" s="358"/>
      <c r="Y805" s="358"/>
      <c r="Z805" s="358"/>
      <c r="AA805" s="358"/>
      <c r="AB805" s="358"/>
      <c r="AC805" s="358"/>
      <c r="AD805" s="358"/>
      <c r="AE805" s="358"/>
      <c r="AF805" s="358"/>
      <c r="AG805" s="358"/>
      <c r="AH805" s="358"/>
      <c r="AI805" s="358"/>
      <c r="AJ805" s="358"/>
      <c r="AK805" s="358"/>
    </row>
    <row r="806" spans="1:37" ht="14.25" customHeight="1">
      <c r="A806" s="358"/>
      <c r="B806" s="358"/>
      <c r="C806" s="358"/>
      <c r="D806" s="358"/>
      <c r="E806" s="358"/>
      <c r="F806" s="358"/>
      <c r="G806" s="358"/>
      <c r="H806" s="358"/>
      <c r="I806" s="358"/>
      <c r="J806" s="358"/>
      <c r="K806" s="358"/>
      <c r="L806" s="358"/>
      <c r="M806" s="358"/>
      <c r="N806" s="358"/>
      <c r="O806" s="358"/>
      <c r="P806" s="274"/>
      <c r="Q806" s="358"/>
      <c r="R806" s="358"/>
      <c r="S806" s="358"/>
      <c r="T806" s="358"/>
      <c r="U806" s="358"/>
      <c r="V806" s="358"/>
      <c r="W806" s="358"/>
      <c r="X806" s="358"/>
      <c r="Y806" s="358"/>
      <c r="Z806" s="358"/>
      <c r="AA806" s="358"/>
      <c r="AB806" s="358"/>
      <c r="AC806" s="358"/>
      <c r="AD806" s="358"/>
      <c r="AE806" s="358"/>
      <c r="AF806" s="358"/>
      <c r="AG806" s="358"/>
      <c r="AH806" s="358"/>
      <c r="AI806" s="358"/>
      <c r="AJ806" s="358"/>
      <c r="AK806" s="358"/>
    </row>
    <row r="807" spans="1:37" ht="14.25" customHeight="1">
      <c r="A807" s="358"/>
      <c r="B807" s="358"/>
      <c r="C807" s="358"/>
      <c r="D807" s="358"/>
      <c r="E807" s="358"/>
      <c r="F807" s="358"/>
      <c r="G807" s="358"/>
      <c r="H807" s="358"/>
      <c r="I807" s="358"/>
      <c r="J807" s="358"/>
      <c r="K807" s="358"/>
      <c r="L807" s="358"/>
      <c r="M807" s="358"/>
      <c r="N807" s="358"/>
      <c r="O807" s="358"/>
      <c r="P807" s="274"/>
      <c r="Q807" s="358"/>
      <c r="R807" s="358"/>
      <c r="S807" s="358"/>
      <c r="T807" s="358"/>
      <c r="U807" s="358"/>
      <c r="V807" s="358"/>
      <c r="W807" s="358"/>
      <c r="X807" s="358"/>
      <c r="Y807" s="358"/>
      <c r="Z807" s="358"/>
      <c r="AA807" s="358"/>
      <c r="AB807" s="358"/>
      <c r="AC807" s="358"/>
      <c r="AD807" s="358"/>
      <c r="AE807" s="358"/>
      <c r="AF807" s="358"/>
      <c r="AG807" s="358"/>
      <c r="AH807" s="358"/>
      <c r="AI807" s="358"/>
      <c r="AJ807" s="358"/>
      <c r="AK807" s="358"/>
    </row>
    <row r="808" spans="1:37" ht="14.25" customHeight="1">
      <c r="A808" s="358"/>
      <c r="B808" s="358"/>
      <c r="C808" s="358"/>
      <c r="D808" s="358"/>
      <c r="E808" s="358"/>
      <c r="F808" s="358"/>
      <c r="G808" s="358"/>
      <c r="H808" s="358"/>
      <c r="I808" s="358"/>
      <c r="J808" s="358"/>
      <c r="K808" s="358"/>
      <c r="L808" s="358"/>
      <c r="M808" s="358"/>
      <c r="N808" s="358"/>
      <c r="O808" s="358"/>
      <c r="P808" s="274"/>
      <c r="Q808" s="358"/>
      <c r="R808" s="358"/>
      <c r="S808" s="358"/>
      <c r="T808" s="358"/>
      <c r="U808" s="358"/>
      <c r="V808" s="358"/>
      <c r="W808" s="358"/>
      <c r="X808" s="358"/>
      <c r="Y808" s="358"/>
      <c r="Z808" s="358"/>
      <c r="AA808" s="358"/>
      <c r="AB808" s="358"/>
      <c r="AC808" s="358"/>
      <c r="AD808" s="358"/>
      <c r="AE808" s="358"/>
      <c r="AF808" s="358"/>
      <c r="AG808" s="358"/>
      <c r="AH808" s="358"/>
      <c r="AI808" s="358"/>
      <c r="AJ808" s="358"/>
      <c r="AK808" s="358"/>
    </row>
    <row r="809" spans="1:37" ht="14.25" customHeight="1">
      <c r="A809" s="358"/>
      <c r="B809" s="358"/>
      <c r="C809" s="358"/>
      <c r="D809" s="358"/>
      <c r="E809" s="358"/>
      <c r="F809" s="358"/>
      <c r="G809" s="358"/>
      <c r="H809" s="358"/>
      <c r="I809" s="358"/>
      <c r="J809" s="358"/>
      <c r="K809" s="358"/>
      <c r="L809" s="358"/>
      <c r="M809" s="358"/>
      <c r="N809" s="358"/>
      <c r="O809" s="358"/>
      <c r="P809" s="274"/>
      <c r="Q809" s="358"/>
      <c r="R809" s="358"/>
      <c r="S809" s="358"/>
      <c r="T809" s="358"/>
      <c r="U809" s="358"/>
      <c r="V809" s="358"/>
      <c r="W809" s="358"/>
      <c r="X809" s="358"/>
      <c r="Y809" s="358"/>
      <c r="Z809" s="358"/>
      <c r="AA809" s="358"/>
      <c r="AB809" s="358"/>
      <c r="AC809" s="358"/>
      <c r="AD809" s="358"/>
      <c r="AE809" s="358"/>
      <c r="AF809" s="358"/>
      <c r="AG809" s="358"/>
      <c r="AH809" s="358"/>
      <c r="AI809" s="358"/>
      <c r="AJ809" s="358"/>
      <c r="AK809" s="358"/>
    </row>
    <row r="810" spans="1:37" ht="14.25" customHeight="1">
      <c r="A810" s="358"/>
      <c r="B810" s="358"/>
      <c r="C810" s="358"/>
      <c r="D810" s="358"/>
      <c r="E810" s="358"/>
      <c r="F810" s="358"/>
      <c r="G810" s="358"/>
      <c r="H810" s="358"/>
      <c r="I810" s="358"/>
      <c r="J810" s="358"/>
      <c r="K810" s="358"/>
      <c r="L810" s="358"/>
      <c r="M810" s="358"/>
      <c r="N810" s="358"/>
      <c r="O810" s="358"/>
      <c r="P810" s="274"/>
      <c r="Q810" s="358"/>
      <c r="R810" s="358"/>
      <c r="S810" s="358"/>
      <c r="T810" s="358"/>
      <c r="U810" s="358"/>
      <c r="V810" s="358"/>
      <c r="W810" s="358"/>
      <c r="X810" s="358"/>
      <c r="Y810" s="358"/>
      <c r="Z810" s="358"/>
      <c r="AA810" s="358"/>
      <c r="AB810" s="358"/>
      <c r="AC810" s="358"/>
      <c r="AD810" s="358"/>
      <c r="AE810" s="358"/>
      <c r="AF810" s="358"/>
      <c r="AG810" s="358"/>
      <c r="AH810" s="358"/>
      <c r="AI810" s="358"/>
      <c r="AJ810" s="358"/>
      <c r="AK810" s="358"/>
    </row>
    <row r="811" spans="1:37" ht="14.25" customHeight="1">
      <c r="A811" s="358"/>
      <c r="B811" s="358"/>
      <c r="C811" s="358"/>
      <c r="D811" s="358"/>
      <c r="E811" s="358"/>
      <c r="F811" s="358"/>
      <c r="G811" s="358"/>
      <c r="H811" s="358"/>
      <c r="I811" s="358"/>
      <c r="J811" s="358"/>
      <c r="K811" s="358"/>
      <c r="L811" s="358"/>
      <c r="M811" s="358"/>
      <c r="N811" s="358"/>
      <c r="O811" s="358"/>
      <c r="P811" s="274"/>
      <c r="Q811" s="358"/>
      <c r="R811" s="358"/>
      <c r="S811" s="358"/>
      <c r="T811" s="358"/>
      <c r="U811" s="358"/>
      <c r="V811" s="358"/>
      <c r="W811" s="358"/>
      <c r="X811" s="358"/>
      <c r="Y811" s="358"/>
      <c r="Z811" s="358"/>
      <c r="AA811" s="358"/>
      <c r="AB811" s="358"/>
      <c r="AC811" s="358"/>
      <c r="AD811" s="358"/>
      <c r="AE811" s="358"/>
      <c r="AF811" s="358"/>
      <c r="AG811" s="358"/>
      <c r="AH811" s="358"/>
      <c r="AI811" s="358"/>
      <c r="AJ811" s="358"/>
      <c r="AK811" s="358"/>
    </row>
    <row r="812" spans="1:37" ht="14.25" customHeight="1">
      <c r="A812" s="358"/>
      <c r="B812" s="358"/>
      <c r="C812" s="358"/>
      <c r="D812" s="358"/>
      <c r="E812" s="358"/>
      <c r="F812" s="358"/>
      <c r="G812" s="358"/>
      <c r="H812" s="358"/>
      <c r="I812" s="358"/>
      <c r="J812" s="358"/>
      <c r="K812" s="358"/>
      <c r="L812" s="358"/>
      <c r="M812" s="358"/>
      <c r="N812" s="358"/>
      <c r="O812" s="358"/>
      <c r="P812" s="274"/>
      <c r="Q812" s="358"/>
      <c r="R812" s="358"/>
      <c r="S812" s="358"/>
      <c r="T812" s="358"/>
      <c r="U812" s="358"/>
      <c r="V812" s="358"/>
      <c r="W812" s="358"/>
      <c r="X812" s="358"/>
      <c r="Y812" s="358"/>
      <c r="Z812" s="358"/>
      <c r="AA812" s="358"/>
      <c r="AB812" s="358"/>
      <c r="AC812" s="358"/>
      <c r="AD812" s="358"/>
      <c r="AE812" s="358"/>
      <c r="AF812" s="358"/>
      <c r="AG812" s="358"/>
      <c r="AH812" s="358"/>
      <c r="AI812" s="358"/>
      <c r="AJ812" s="358"/>
      <c r="AK812" s="358"/>
    </row>
    <row r="813" spans="1:37" ht="14.25" customHeight="1">
      <c r="A813" s="358"/>
      <c r="B813" s="358"/>
      <c r="C813" s="358"/>
      <c r="D813" s="358"/>
      <c r="E813" s="358"/>
      <c r="F813" s="358"/>
      <c r="G813" s="358"/>
      <c r="H813" s="358"/>
      <c r="I813" s="358"/>
      <c r="J813" s="358"/>
      <c r="K813" s="358"/>
      <c r="L813" s="358"/>
      <c r="M813" s="358"/>
      <c r="N813" s="358"/>
      <c r="O813" s="358"/>
      <c r="P813" s="274"/>
      <c r="Q813" s="358"/>
      <c r="R813" s="358"/>
      <c r="S813" s="358"/>
      <c r="T813" s="358"/>
      <c r="U813" s="358"/>
      <c r="V813" s="358"/>
      <c r="W813" s="358"/>
      <c r="X813" s="358"/>
      <c r="Y813" s="358"/>
      <c r="Z813" s="358"/>
      <c r="AA813" s="358"/>
      <c r="AB813" s="358"/>
      <c r="AC813" s="358"/>
      <c r="AD813" s="358"/>
      <c r="AE813" s="358"/>
      <c r="AF813" s="358"/>
      <c r="AG813" s="358"/>
      <c r="AH813" s="358"/>
      <c r="AI813" s="358"/>
      <c r="AJ813" s="358"/>
      <c r="AK813" s="358"/>
    </row>
    <row r="814" spans="1:37" ht="14.25" customHeight="1">
      <c r="A814" s="358"/>
      <c r="B814" s="358"/>
      <c r="C814" s="358"/>
      <c r="D814" s="358"/>
      <c r="E814" s="358"/>
      <c r="F814" s="358"/>
      <c r="G814" s="358"/>
      <c r="H814" s="358"/>
      <c r="I814" s="358"/>
      <c r="J814" s="358"/>
      <c r="K814" s="358"/>
      <c r="L814" s="358"/>
      <c r="M814" s="358"/>
      <c r="N814" s="358"/>
      <c r="O814" s="358"/>
      <c r="P814" s="274"/>
      <c r="Q814" s="358"/>
      <c r="R814" s="358"/>
      <c r="S814" s="358"/>
      <c r="T814" s="358"/>
      <c r="U814" s="358"/>
      <c r="V814" s="358"/>
      <c r="W814" s="358"/>
      <c r="X814" s="358"/>
      <c r="Y814" s="358"/>
      <c r="Z814" s="358"/>
      <c r="AA814" s="358"/>
      <c r="AB814" s="358"/>
      <c r="AC814" s="358"/>
      <c r="AD814" s="358"/>
      <c r="AE814" s="358"/>
      <c r="AF814" s="358"/>
      <c r="AG814" s="358"/>
      <c r="AH814" s="358"/>
      <c r="AI814" s="358"/>
      <c r="AJ814" s="358"/>
      <c r="AK814" s="358"/>
    </row>
    <row r="815" spans="1:37" ht="14.25" customHeight="1">
      <c r="A815" s="358"/>
      <c r="B815" s="358"/>
      <c r="C815" s="358"/>
      <c r="D815" s="358"/>
      <c r="E815" s="358"/>
      <c r="F815" s="358"/>
      <c r="G815" s="358"/>
      <c r="H815" s="358"/>
      <c r="I815" s="358"/>
      <c r="J815" s="358"/>
      <c r="K815" s="358"/>
      <c r="L815" s="358"/>
      <c r="M815" s="358"/>
      <c r="N815" s="358"/>
      <c r="O815" s="358"/>
      <c r="P815" s="274"/>
      <c r="Q815" s="358"/>
      <c r="R815" s="358"/>
      <c r="S815" s="358"/>
      <c r="T815" s="358"/>
      <c r="U815" s="358"/>
      <c r="V815" s="358"/>
      <c r="W815" s="358"/>
      <c r="X815" s="358"/>
      <c r="Y815" s="358"/>
      <c r="Z815" s="358"/>
      <c r="AA815" s="358"/>
      <c r="AB815" s="358"/>
      <c r="AC815" s="358"/>
      <c r="AD815" s="358"/>
      <c r="AE815" s="358"/>
      <c r="AF815" s="358"/>
      <c r="AG815" s="358"/>
      <c r="AH815" s="358"/>
      <c r="AI815" s="358"/>
      <c r="AJ815" s="358"/>
      <c r="AK815" s="358"/>
    </row>
    <row r="816" spans="1:37" ht="14.25" customHeight="1">
      <c r="A816" s="358"/>
      <c r="B816" s="358"/>
      <c r="C816" s="358"/>
      <c r="D816" s="358"/>
      <c r="E816" s="358"/>
      <c r="F816" s="358"/>
      <c r="G816" s="358"/>
      <c r="H816" s="358"/>
      <c r="I816" s="358"/>
      <c r="J816" s="358"/>
      <c r="K816" s="358"/>
      <c r="L816" s="358"/>
      <c r="M816" s="358"/>
      <c r="N816" s="358"/>
      <c r="O816" s="358"/>
      <c r="P816" s="274"/>
      <c r="Q816" s="358"/>
      <c r="R816" s="358"/>
      <c r="S816" s="358"/>
      <c r="T816" s="358"/>
      <c r="U816" s="358"/>
      <c r="V816" s="358"/>
      <c r="W816" s="358"/>
      <c r="X816" s="358"/>
      <c r="Y816" s="358"/>
      <c r="Z816" s="358"/>
      <c r="AA816" s="358"/>
      <c r="AB816" s="358"/>
      <c r="AC816" s="358"/>
      <c r="AD816" s="358"/>
      <c r="AE816" s="358"/>
      <c r="AF816" s="358"/>
      <c r="AG816" s="358"/>
      <c r="AH816" s="358"/>
      <c r="AI816" s="358"/>
      <c r="AJ816" s="358"/>
      <c r="AK816" s="358"/>
    </row>
    <row r="817" spans="1:37" ht="14.25" customHeight="1">
      <c r="A817" s="358"/>
      <c r="B817" s="358"/>
      <c r="C817" s="358"/>
      <c r="D817" s="358"/>
      <c r="E817" s="358"/>
      <c r="F817" s="358"/>
      <c r="G817" s="358"/>
      <c r="H817" s="358"/>
      <c r="I817" s="358"/>
      <c r="J817" s="358"/>
      <c r="K817" s="358"/>
      <c r="L817" s="358"/>
      <c r="M817" s="358"/>
      <c r="N817" s="358"/>
      <c r="O817" s="358"/>
      <c r="P817" s="274"/>
      <c r="Q817" s="358"/>
      <c r="R817" s="358"/>
      <c r="S817" s="358"/>
      <c r="T817" s="358"/>
      <c r="U817" s="358"/>
      <c r="V817" s="358"/>
      <c r="W817" s="358"/>
      <c r="X817" s="358"/>
      <c r="Y817" s="358"/>
      <c r="Z817" s="358"/>
      <c r="AA817" s="358"/>
      <c r="AB817" s="358"/>
      <c r="AC817" s="358"/>
      <c r="AD817" s="358"/>
      <c r="AE817" s="358"/>
      <c r="AF817" s="358"/>
      <c r="AG817" s="358"/>
      <c r="AH817" s="358"/>
      <c r="AI817" s="358"/>
      <c r="AJ817" s="358"/>
      <c r="AK817" s="358"/>
    </row>
    <row r="818" spans="1:37" ht="14.25" customHeight="1">
      <c r="A818" s="358"/>
      <c r="B818" s="358"/>
      <c r="C818" s="358"/>
      <c r="D818" s="358"/>
      <c r="E818" s="358"/>
      <c r="F818" s="358"/>
      <c r="G818" s="358"/>
      <c r="H818" s="358"/>
      <c r="I818" s="358"/>
      <c r="J818" s="358"/>
      <c r="K818" s="358"/>
      <c r="L818" s="358"/>
      <c r="M818" s="358"/>
      <c r="N818" s="358"/>
      <c r="O818" s="358"/>
      <c r="P818" s="274"/>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358"/>
    </row>
    <row r="819" spans="1:37" ht="14.25" customHeight="1">
      <c r="A819" s="358"/>
      <c r="B819" s="358"/>
      <c r="C819" s="358"/>
      <c r="D819" s="358"/>
      <c r="E819" s="358"/>
      <c r="F819" s="358"/>
      <c r="G819" s="358"/>
      <c r="H819" s="358"/>
      <c r="I819" s="358"/>
      <c r="J819" s="358"/>
      <c r="K819" s="358"/>
      <c r="L819" s="358"/>
      <c r="M819" s="358"/>
      <c r="N819" s="358"/>
      <c r="O819" s="358"/>
      <c r="P819" s="274"/>
      <c r="Q819" s="358"/>
      <c r="R819" s="358"/>
      <c r="S819" s="358"/>
      <c r="T819" s="358"/>
      <c r="U819" s="358"/>
      <c r="V819" s="358"/>
      <c r="W819" s="358"/>
      <c r="X819" s="358"/>
      <c r="Y819" s="358"/>
      <c r="Z819" s="358"/>
      <c r="AA819" s="358"/>
      <c r="AB819" s="358"/>
      <c r="AC819" s="358"/>
      <c r="AD819" s="358"/>
      <c r="AE819" s="358"/>
      <c r="AF819" s="358"/>
      <c r="AG819" s="358"/>
      <c r="AH819" s="358"/>
      <c r="AI819" s="358"/>
      <c r="AJ819" s="358"/>
      <c r="AK819" s="358"/>
    </row>
    <row r="820" spans="1:37" ht="14.25" customHeight="1">
      <c r="A820" s="358"/>
      <c r="B820" s="358"/>
      <c r="C820" s="358"/>
      <c r="D820" s="358"/>
      <c r="E820" s="358"/>
      <c r="F820" s="358"/>
      <c r="G820" s="358"/>
      <c r="H820" s="358"/>
      <c r="I820" s="358"/>
      <c r="J820" s="358"/>
      <c r="K820" s="358"/>
      <c r="L820" s="358"/>
      <c r="M820" s="358"/>
      <c r="N820" s="358"/>
      <c r="O820" s="358"/>
      <c r="P820" s="274"/>
      <c r="Q820" s="358"/>
      <c r="R820" s="358"/>
      <c r="S820" s="358"/>
      <c r="T820" s="358"/>
      <c r="U820" s="358"/>
      <c r="V820" s="358"/>
      <c r="W820" s="358"/>
      <c r="X820" s="358"/>
      <c r="Y820" s="358"/>
      <c r="Z820" s="358"/>
      <c r="AA820" s="358"/>
      <c r="AB820" s="358"/>
      <c r="AC820" s="358"/>
      <c r="AD820" s="358"/>
      <c r="AE820" s="358"/>
      <c r="AF820" s="358"/>
      <c r="AG820" s="358"/>
      <c r="AH820" s="358"/>
      <c r="AI820" s="358"/>
      <c r="AJ820" s="358"/>
      <c r="AK820" s="358"/>
    </row>
    <row r="821" spans="1:37" ht="14.25" customHeight="1">
      <c r="A821" s="358"/>
      <c r="B821" s="358"/>
      <c r="C821" s="358"/>
      <c r="D821" s="358"/>
      <c r="E821" s="358"/>
      <c r="F821" s="358"/>
      <c r="G821" s="358"/>
      <c r="H821" s="358"/>
      <c r="I821" s="358"/>
      <c r="J821" s="358"/>
      <c r="K821" s="358"/>
      <c r="L821" s="358"/>
      <c r="M821" s="358"/>
      <c r="N821" s="358"/>
      <c r="O821" s="358"/>
      <c r="P821" s="274"/>
      <c r="Q821" s="358"/>
      <c r="R821" s="358"/>
      <c r="S821" s="358"/>
      <c r="T821" s="358"/>
      <c r="U821" s="358"/>
      <c r="V821" s="358"/>
      <c r="W821" s="358"/>
      <c r="X821" s="358"/>
      <c r="Y821" s="358"/>
      <c r="Z821" s="358"/>
      <c r="AA821" s="358"/>
      <c r="AB821" s="358"/>
      <c r="AC821" s="358"/>
      <c r="AD821" s="358"/>
      <c r="AE821" s="358"/>
      <c r="AF821" s="358"/>
      <c r="AG821" s="358"/>
      <c r="AH821" s="358"/>
      <c r="AI821" s="358"/>
      <c r="AJ821" s="358"/>
      <c r="AK821" s="358"/>
    </row>
    <row r="822" spans="1:37" ht="14.25" customHeight="1">
      <c r="A822" s="358"/>
      <c r="B822" s="358"/>
      <c r="C822" s="358"/>
      <c r="D822" s="358"/>
      <c r="E822" s="358"/>
      <c r="F822" s="358"/>
      <c r="G822" s="358"/>
      <c r="H822" s="358"/>
      <c r="I822" s="358"/>
      <c r="J822" s="358"/>
      <c r="K822" s="358"/>
      <c r="L822" s="358"/>
      <c r="M822" s="358"/>
      <c r="N822" s="358"/>
      <c r="O822" s="358"/>
      <c r="P822" s="274"/>
      <c r="Q822" s="358"/>
      <c r="R822" s="358"/>
      <c r="S822" s="358"/>
      <c r="T822" s="358"/>
      <c r="U822" s="358"/>
      <c r="V822" s="358"/>
      <c r="W822" s="358"/>
      <c r="X822" s="358"/>
      <c r="Y822" s="358"/>
      <c r="Z822" s="358"/>
      <c r="AA822" s="358"/>
      <c r="AB822" s="358"/>
      <c r="AC822" s="358"/>
      <c r="AD822" s="358"/>
      <c r="AE822" s="358"/>
      <c r="AF822" s="358"/>
      <c r="AG822" s="358"/>
      <c r="AH822" s="358"/>
      <c r="AI822" s="358"/>
      <c r="AJ822" s="358"/>
      <c r="AK822" s="358"/>
    </row>
    <row r="823" spans="1:37" ht="14.25" customHeight="1">
      <c r="A823" s="358"/>
      <c r="B823" s="358"/>
      <c r="C823" s="358"/>
      <c r="D823" s="358"/>
      <c r="E823" s="358"/>
      <c r="F823" s="358"/>
      <c r="G823" s="358"/>
      <c r="H823" s="358"/>
      <c r="I823" s="358"/>
      <c r="J823" s="358"/>
      <c r="K823" s="358"/>
      <c r="L823" s="358"/>
      <c r="M823" s="358"/>
      <c r="N823" s="358"/>
      <c r="O823" s="358"/>
      <c r="P823" s="274"/>
      <c r="Q823" s="358"/>
      <c r="R823" s="358"/>
      <c r="S823" s="358"/>
      <c r="T823" s="358"/>
      <c r="U823" s="358"/>
      <c r="V823" s="358"/>
      <c r="W823" s="358"/>
      <c r="X823" s="358"/>
      <c r="Y823" s="358"/>
      <c r="Z823" s="358"/>
      <c r="AA823" s="358"/>
      <c r="AB823" s="358"/>
      <c r="AC823" s="358"/>
      <c r="AD823" s="358"/>
      <c r="AE823" s="358"/>
      <c r="AF823" s="358"/>
      <c r="AG823" s="358"/>
      <c r="AH823" s="358"/>
      <c r="AI823" s="358"/>
      <c r="AJ823" s="358"/>
      <c r="AK823" s="358"/>
    </row>
    <row r="824" spans="1:37" ht="14.25" customHeight="1">
      <c r="A824" s="358"/>
      <c r="B824" s="358"/>
      <c r="C824" s="358"/>
      <c r="D824" s="358"/>
      <c r="E824" s="358"/>
      <c r="F824" s="358"/>
      <c r="G824" s="358"/>
      <c r="H824" s="358"/>
      <c r="I824" s="358"/>
      <c r="J824" s="358"/>
      <c r="K824" s="358"/>
      <c r="L824" s="358"/>
      <c r="M824" s="358"/>
      <c r="N824" s="358"/>
      <c r="O824" s="358"/>
      <c r="P824" s="274"/>
      <c r="Q824" s="358"/>
      <c r="R824" s="358"/>
      <c r="S824" s="358"/>
      <c r="T824" s="358"/>
      <c r="U824" s="358"/>
      <c r="V824" s="358"/>
      <c r="W824" s="358"/>
      <c r="X824" s="358"/>
      <c r="Y824" s="358"/>
      <c r="Z824" s="358"/>
      <c r="AA824" s="358"/>
      <c r="AB824" s="358"/>
      <c r="AC824" s="358"/>
      <c r="AD824" s="358"/>
      <c r="AE824" s="358"/>
      <c r="AF824" s="358"/>
      <c r="AG824" s="358"/>
      <c r="AH824" s="358"/>
      <c r="AI824" s="358"/>
      <c r="AJ824" s="358"/>
      <c r="AK824" s="358"/>
    </row>
    <row r="825" spans="1:37" ht="14.25" customHeight="1">
      <c r="A825" s="358"/>
      <c r="B825" s="358"/>
      <c r="C825" s="358"/>
      <c r="D825" s="358"/>
      <c r="E825" s="358"/>
      <c r="F825" s="358"/>
      <c r="G825" s="358"/>
      <c r="H825" s="358"/>
      <c r="I825" s="358"/>
      <c r="J825" s="358"/>
      <c r="K825" s="358"/>
      <c r="L825" s="358"/>
      <c r="M825" s="358"/>
      <c r="N825" s="358"/>
      <c r="O825" s="358"/>
      <c r="P825" s="274"/>
      <c r="Q825" s="358"/>
      <c r="R825" s="358"/>
      <c r="S825" s="358"/>
      <c r="T825" s="358"/>
      <c r="U825" s="358"/>
      <c r="V825" s="358"/>
      <c r="W825" s="358"/>
      <c r="X825" s="358"/>
      <c r="Y825" s="358"/>
      <c r="Z825" s="358"/>
      <c r="AA825" s="358"/>
      <c r="AB825" s="358"/>
      <c r="AC825" s="358"/>
      <c r="AD825" s="358"/>
      <c r="AE825" s="358"/>
      <c r="AF825" s="358"/>
      <c r="AG825" s="358"/>
      <c r="AH825" s="358"/>
      <c r="AI825" s="358"/>
      <c r="AJ825" s="358"/>
      <c r="AK825" s="358"/>
    </row>
    <row r="826" spans="1:37" ht="14.25" customHeight="1">
      <c r="A826" s="358"/>
      <c r="B826" s="358"/>
      <c r="C826" s="358"/>
      <c r="D826" s="358"/>
      <c r="E826" s="358"/>
      <c r="F826" s="358"/>
      <c r="G826" s="358"/>
      <c r="H826" s="358"/>
      <c r="I826" s="358"/>
      <c r="J826" s="358"/>
      <c r="K826" s="358"/>
      <c r="L826" s="358"/>
      <c r="M826" s="358"/>
      <c r="N826" s="358"/>
      <c r="O826" s="358"/>
      <c r="P826" s="274"/>
      <c r="Q826" s="358"/>
      <c r="R826" s="358"/>
      <c r="S826" s="358"/>
      <c r="T826" s="358"/>
      <c r="U826" s="358"/>
      <c r="V826" s="358"/>
      <c r="W826" s="358"/>
      <c r="X826" s="358"/>
      <c r="Y826" s="358"/>
      <c r="Z826" s="358"/>
      <c r="AA826" s="358"/>
      <c r="AB826" s="358"/>
      <c r="AC826" s="358"/>
      <c r="AD826" s="358"/>
      <c r="AE826" s="358"/>
      <c r="AF826" s="358"/>
      <c r="AG826" s="358"/>
      <c r="AH826" s="358"/>
      <c r="AI826" s="358"/>
      <c r="AJ826" s="358"/>
      <c r="AK826" s="358"/>
    </row>
    <row r="827" spans="1:37" ht="14.25" customHeight="1">
      <c r="A827" s="358"/>
      <c r="B827" s="358"/>
      <c r="C827" s="358"/>
      <c r="D827" s="358"/>
      <c r="E827" s="358"/>
      <c r="F827" s="358"/>
      <c r="G827" s="358"/>
      <c r="H827" s="358"/>
      <c r="I827" s="358"/>
      <c r="J827" s="358"/>
      <c r="K827" s="358"/>
      <c r="L827" s="358"/>
      <c r="M827" s="358"/>
      <c r="N827" s="358"/>
      <c r="O827" s="358"/>
      <c r="P827" s="274"/>
      <c r="Q827" s="358"/>
      <c r="R827" s="358"/>
      <c r="S827" s="358"/>
      <c r="T827" s="358"/>
      <c r="U827" s="358"/>
      <c r="V827" s="358"/>
      <c r="W827" s="358"/>
      <c r="X827" s="358"/>
      <c r="Y827" s="358"/>
      <c r="Z827" s="358"/>
      <c r="AA827" s="358"/>
      <c r="AB827" s="358"/>
      <c r="AC827" s="358"/>
      <c r="AD827" s="358"/>
      <c r="AE827" s="358"/>
      <c r="AF827" s="358"/>
      <c r="AG827" s="358"/>
      <c r="AH827" s="358"/>
      <c r="AI827" s="358"/>
      <c r="AJ827" s="358"/>
      <c r="AK827" s="358"/>
    </row>
    <row r="828" spans="1:37" ht="14.25" customHeight="1">
      <c r="A828" s="358"/>
      <c r="B828" s="358"/>
      <c r="C828" s="358"/>
      <c r="D828" s="358"/>
      <c r="E828" s="358"/>
      <c r="F828" s="358"/>
      <c r="G828" s="358"/>
      <c r="H828" s="358"/>
      <c r="I828" s="358"/>
      <c r="J828" s="358"/>
      <c r="K828" s="358"/>
      <c r="L828" s="358"/>
      <c r="M828" s="358"/>
      <c r="N828" s="358"/>
      <c r="O828" s="358"/>
      <c r="P828" s="274"/>
      <c r="Q828" s="358"/>
      <c r="R828" s="358"/>
      <c r="S828" s="358"/>
      <c r="T828" s="358"/>
      <c r="U828" s="358"/>
      <c r="V828" s="358"/>
      <c r="W828" s="358"/>
      <c r="X828" s="358"/>
      <c r="Y828" s="358"/>
      <c r="Z828" s="358"/>
      <c r="AA828" s="358"/>
      <c r="AB828" s="358"/>
      <c r="AC828" s="358"/>
      <c r="AD828" s="358"/>
      <c r="AE828" s="358"/>
      <c r="AF828" s="358"/>
      <c r="AG828" s="358"/>
      <c r="AH828" s="358"/>
      <c r="AI828" s="358"/>
      <c r="AJ828" s="358"/>
      <c r="AK828" s="358"/>
    </row>
    <row r="829" spans="1:37" ht="14.25" customHeight="1">
      <c r="A829" s="358"/>
      <c r="B829" s="358"/>
      <c r="C829" s="358"/>
      <c r="D829" s="358"/>
      <c r="E829" s="358"/>
      <c r="F829" s="358"/>
      <c r="G829" s="358"/>
      <c r="H829" s="358"/>
      <c r="I829" s="358"/>
      <c r="J829" s="358"/>
      <c r="K829" s="358"/>
      <c r="L829" s="358"/>
      <c r="M829" s="358"/>
      <c r="N829" s="358"/>
      <c r="O829" s="358"/>
      <c r="P829" s="274"/>
      <c r="Q829" s="358"/>
      <c r="R829" s="358"/>
      <c r="S829" s="358"/>
      <c r="T829" s="358"/>
      <c r="U829" s="358"/>
      <c r="V829" s="358"/>
      <c r="W829" s="358"/>
      <c r="X829" s="358"/>
      <c r="Y829" s="358"/>
      <c r="Z829" s="358"/>
      <c r="AA829" s="358"/>
      <c r="AB829" s="358"/>
      <c r="AC829" s="358"/>
      <c r="AD829" s="358"/>
      <c r="AE829" s="358"/>
      <c r="AF829" s="358"/>
      <c r="AG829" s="358"/>
      <c r="AH829" s="358"/>
      <c r="AI829" s="358"/>
      <c r="AJ829" s="358"/>
      <c r="AK829" s="358"/>
    </row>
    <row r="830" spans="1:37" ht="14.25" customHeight="1">
      <c r="A830" s="358"/>
      <c r="B830" s="358"/>
      <c r="C830" s="358"/>
      <c r="D830" s="358"/>
      <c r="E830" s="358"/>
      <c r="F830" s="358"/>
      <c r="G830" s="358"/>
      <c r="H830" s="358"/>
      <c r="I830" s="358"/>
      <c r="J830" s="358"/>
      <c r="K830" s="358"/>
      <c r="L830" s="358"/>
      <c r="M830" s="358"/>
      <c r="N830" s="358"/>
      <c r="O830" s="358"/>
      <c r="P830" s="274"/>
      <c r="Q830" s="358"/>
      <c r="R830" s="358"/>
      <c r="S830" s="358"/>
      <c r="T830" s="358"/>
      <c r="U830" s="358"/>
      <c r="V830" s="358"/>
      <c r="W830" s="358"/>
      <c r="X830" s="358"/>
      <c r="Y830" s="358"/>
      <c r="Z830" s="358"/>
      <c r="AA830" s="358"/>
      <c r="AB830" s="358"/>
      <c r="AC830" s="358"/>
      <c r="AD830" s="358"/>
      <c r="AE830" s="358"/>
      <c r="AF830" s="358"/>
      <c r="AG830" s="358"/>
      <c r="AH830" s="358"/>
      <c r="AI830" s="358"/>
      <c r="AJ830" s="358"/>
      <c r="AK830" s="358"/>
    </row>
    <row r="831" spans="1:37" ht="14.25" customHeight="1">
      <c r="A831" s="358"/>
      <c r="B831" s="358"/>
      <c r="C831" s="358"/>
      <c r="D831" s="358"/>
      <c r="E831" s="358"/>
      <c r="F831" s="358"/>
      <c r="G831" s="358"/>
      <c r="H831" s="358"/>
      <c r="I831" s="358"/>
      <c r="J831" s="358"/>
      <c r="K831" s="358"/>
      <c r="L831" s="358"/>
      <c r="M831" s="358"/>
      <c r="N831" s="358"/>
      <c r="O831" s="358"/>
      <c r="P831" s="274"/>
      <c r="Q831" s="358"/>
      <c r="R831" s="358"/>
      <c r="S831" s="358"/>
      <c r="T831" s="358"/>
      <c r="U831" s="358"/>
      <c r="V831" s="358"/>
      <c r="W831" s="358"/>
      <c r="X831" s="358"/>
      <c r="Y831" s="358"/>
      <c r="Z831" s="358"/>
      <c r="AA831" s="358"/>
      <c r="AB831" s="358"/>
      <c r="AC831" s="358"/>
      <c r="AD831" s="358"/>
      <c r="AE831" s="358"/>
      <c r="AF831" s="358"/>
      <c r="AG831" s="358"/>
      <c r="AH831" s="358"/>
      <c r="AI831" s="358"/>
      <c r="AJ831" s="358"/>
      <c r="AK831" s="358"/>
    </row>
    <row r="832" spans="1:37" ht="14.25" customHeight="1">
      <c r="A832" s="358"/>
      <c r="B832" s="358"/>
      <c r="C832" s="358"/>
      <c r="D832" s="358"/>
      <c r="E832" s="358"/>
      <c r="F832" s="358"/>
      <c r="G832" s="358"/>
      <c r="H832" s="358"/>
      <c r="I832" s="358"/>
      <c r="J832" s="358"/>
      <c r="K832" s="358"/>
      <c r="L832" s="358"/>
      <c r="M832" s="358"/>
      <c r="N832" s="358"/>
      <c r="O832" s="358"/>
      <c r="P832" s="274"/>
      <c r="Q832" s="358"/>
      <c r="R832" s="358"/>
      <c r="S832" s="358"/>
      <c r="T832" s="358"/>
      <c r="U832" s="358"/>
      <c r="V832" s="358"/>
      <c r="W832" s="358"/>
      <c r="X832" s="358"/>
      <c r="Y832" s="358"/>
      <c r="Z832" s="358"/>
      <c r="AA832" s="358"/>
      <c r="AB832" s="358"/>
      <c r="AC832" s="358"/>
      <c r="AD832" s="358"/>
      <c r="AE832" s="358"/>
      <c r="AF832" s="358"/>
      <c r="AG832" s="358"/>
      <c r="AH832" s="358"/>
      <c r="AI832" s="358"/>
      <c r="AJ832" s="358"/>
      <c r="AK832" s="358"/>
    </row>
    <row r="833" spans="1:37" ht="14.25" customHeight="1">
      <c r="A833" s="358"/>
      <c r="B833" s="358"/>
      <c r="C833" s="358"/>
      <c r="D833" s="358"/>
      <c r="E833" s="358"/>
      <c r="F833" s="358"/>
      <c r="G833" s="358"/>
      <c r="H833" s="358"/>
      <c r="I833" s="358"/>
      <c r="J833" s="358"/>
      <c r="K833" s="358"/>
      <c r="L833" s="358"/>
      <c r="M833" s="358"/>
      <c r="N833" s="358"/>
      <c r="O833" s="358"/>
      <c r="P833" s="274"/>
      <c r="Q833" s="358"/>
      <c r="R833" s="358"/>
      <c r="S833" s="358"/>
      <c r="T833" s="358"/>
      <c r="U833" s="358"/>
      <c r="V833" s="358"/>
      <c r="W833" s="358"/>
      <c r="X833" s="358"/>
      <c r="Y833" s="358"/>
      <c r="Z833" s="358"/>
      <c r="AA833" s="358"/>
      <c r="AB833" s="358"/>
      <c r="AC833" s="358"/>
      <c r="AD833" s="358"/>
      <c r="AE833" s="358"/>
      <c r="AF833" s="358"/>
      <c r="AG833" s="358"/>
      <c r="AH833" s="358"/>
      <c r="AI833" s="358"/>
      <c r="AJ833" s="358"/>
      <c r="AK833" s="358"/>
    </row>
    <row r="834" spans="1:37" ht="14.25" customHeight="1">
      <c r="A834" s="358"/>
      <c r="B834" s="358"/>
      <c r="C834" s="358"/>
      <c r="D834" s="358"/>
      <c r="E834" s="358"/>
      <c r="F834" s="358"/>
      <c r="G834" s="358"/>
      <c r="H834" s="358"/>
      <c r="I834" s="358"/>
      <c r="J834" s="358"/>
      <c r="K834" s="358"/>
      <c r="L834" s="358"/>
      <c r="M834" s="358"/>
      <c r="N834" s="358"/>
      <c r="O834" s="358"/>
      <c r="P834" s="274"/>
      <c r="Q834" s="358"/>
      <c r="R834" s="358"/>
      <c r="S834" s="358"/>
      <c r="T834" s="358"/>
      <c r="U834" s="358"/>
      <c r="V834" s="358"/>
      <c r="W834" s="358"/>
      <c r="X834" s="358"/>
      <c r="Y834" s="358"/>
      <c r="Z834" s="358"/>
      <c r="AA834" s="358"/>
      <c r="AB834" s="358"/>
      <c r="AC834" s="358"/>
      <c r="AD834" s="358"/>
      <c r="AE834" s="358"/>
      <c r="AF834" s="358"/>
      <c r="AG834" s="358"/>
      <c r="AH834" s="358"/>
      <c r="AI834" s="358"/>
      <c r="AJ834" s="358"/>
      <c r="AK834" s="358"/>
    </row>
    <row r="835" spans="1:37" ht="14.25" customHeight="1">
      <c r="A835" s="358"/>
      <c r="B835" s="358"/>
      <c r="C835" s="358"/>
      <c r="D835" s="358"/>
      <c r="E835" s="358"/>
      <c r="F835" s="358"/>
      <c r="G835" s="358"/>
      <c r="H835" s="358"/>
      <c r="I835" s="358"/>
      <c r="J835" s="358"/>
      <c r="K835" s="358"/>
      <c r="L835" s="358"/>
      <c r="M835" s="358"/>
      <c r="N835" s="358"/>
      <c r="O835" s="358"/>
      <c r="P835" s="274"/>
      <c r="Q835" s="358"/>
      <c r="R835" s="358"/>
      <c r="S835" s="358"/>
      <c r="T835" s="358"/>
      <c r="U835" s="358"/>
      <c r="V835" s="358"/>
      <c r="W835" s="358"/>
      <c r="X835" s="358"/>
      <c r="Y835" s="358"/>
      <c r="Z835" s="358"/>
      <c r="AA835" s="358"/>
      <c r="AB835" s="358"/>
      <c r="AC835" s="358"/>
      <c r="AD835" s="358"/>
      <c r="AE835" s="358"/>
      <c r="AF835" s="358"/>
      <c r="AG835" s="358"/>
      <c r="AH835" s="358"/>
      <c r="AI835" s="358"/>
      <c r="AJ835" s="358"/>
      <c r="AK835" s="358"/>
    </row>
    <row r="836" spans="1:37" ht="14.25" customHeight="1">
      <c r="A836" s="358"/>
      <c r="B836" s="358"/>
      <c r="C836" s="358"/>
      <c r="D836" s="358"/>
      <c r="E836" s="358"/>
      <c r="F836" s="358"/>
      <c r="G836" s="358"/>
      <c r="H836" s="358"/>
      <c r="I836" s="358"/>
      <c r="J836" s="358"/>
      <c r="K836" s="358"/>
      <c r="L836" s="358"/>
      <c r="M836" s="358"/>
      <c r="N836" s="358"/>
      <c r="O836" s="358"/>
      <c r="P836" s="274"/>
      <c r="Q836" s="358"/>
      <c r="R836" s="358"/>
      <c r="S836" s="358"/>
      <c r="T836" s="358"/>
      <c r="U836" s="358"/>
      <c r="V836" s="358"/>
      <c r="W836" s="358"/>
      <c r="X836" s="358"/>
      <c r="Y836" s="358"/>
      <c r="Z836" s="358"/>
      <c r="AA836" s="358"/>
      <c r="AB836" s="358"/>
      <c r="AC836" s="358"/>
      <c r="AD836" s="358"/>
      <c r="AE836" s="358"/>
      <c r="AF836" s="358"/>
      <c r="AG836" s="358"/>
      <c r="AH836" s="358"/>
      <c r="AI836" s="358"/>
      <c r="AJ836" s="358"/>
      <c r="AK836" s="358"/>
    </row>
    <row r="837" spans="1:37" ht="14.25" customHeight="1">
      <c r="A837" s="358"/>
      <c r="B837" s="358"/>
      <c r="C837" s="358"/>
      <c r="D837" s="358"/>
      <c r="E837" s="358"/>
      <c r="F837" s="358"/>
      <c r="G837" s="358"/>
      <c r="H837" s="358"/>
      <c r="I837" s="358"/>
      <c r="J837" s="358"/>
      <c r="K837" s="358"/>
      <c r="L837" s="358"/>
      <c r="M837" s="358"/>
      <c r="N837" s="358"/>
      <c r="O837" s="358"/>
      <c r="P837" s="274"/>
      <c r="Q837" s="358"/>
      <c r="R837" s="358"/>
      <c r="S837" s="358"/>
      <c r="T837" s="358"/>
      <c r="U837" s="358"/>
      <c r="V837" s="358"/>
      <c r="W837" s="358"/>
      <c r="X837" s="358"/>
      <c r="Y837" s="358"/>
      <c r="Z837" s="358"/>
      <c r="AA837" s="358"/>
      <c r="AB837" s="358"/>
      <c r="AC837" s="358"/>
      <c r="AD837" s="358"/>
      <c r="AE837" s="358"/>
      <c r="AF837" s="358"/>
      <c r="AG837" s="358"/>
      <c r="AH837" s="358"/>
      <c r="AI837" s="358"/>
      <c r="AJ837" s="358"/>
      <c r="AK837" s="358"/>
    </row>
    <row r="838" spans="1:37" ht="14.25" customHeight="1">
      <c r="A838" s="358"/>
      <c r="B838" s="358"/>
      <c r="C838" s="358"/>
      <c r="D838" s="358"/>
      <c r="E838" s="358"/>
      <c r="F838" s="358"/>
      <c r="G838" s="358"/>
      <c r="H838" s="358"/>
      <c r="I838" s="358"/>
      <c r="J838" s="358"/>
      <c r="K838" s="358"/>
      <c r="L838" s="358"/>
      <c r="M838" s="358"/>
      <c r="N838" s="358"/>
      <c r="O838" s="358"/>
      <c r="P838" s="274"/>
      <c r="Q838" s="358"/>
      <c r="R838" s="358"/>
      <c r="S838" s="358"/>
      <c r="T838" s="358"/>
      <c r="U838" s="358"/>
      <c r="V838" s="358"/>
      <c r="W838" s="358"/>
      <c r="X838" s="358"/>
      <c r="Y838" s="358"/>
      <c r="Z838" s="358"/>
      <c r="AA838" s="358"/>
      <c r="AB838" s="358"/>
      <c r="AC838" s="358"/>
      <c r="AD838" s="358"/>
      <c r="AE838" s="358"/>
      <c r="AF838" s="358"/>
      <c r="AG838" s="358"/>
      <c r="AH838" s="358"/>
      <c r="AI838" s="358"/>
      <c r="AJ838" s="358"/>
      <c r="AK838" s="358"/>
    </row>
    <row r="839" spans="1:37" ht="14.25" customHeight="1">
      <c r="A839" s="358"/>
      <c r="B839" s="358"/>
      <c r="C839" s="358"/>
      <c r="D839" s="358"/>
      <c r="E839" s="358"/>
      <c r="F839" s="358"/>
      <c r="G839" s="358"/>
      <c r="H839" s="358"/>
      <c r="I839" s="358"/>
      <c r="J839" s="358"/>
      <c r="K839" s="358"/>
      <c r="L839" s="358"/>
      <c r="M839" s="358"/>
      <c r="N839" s="358"/>
      <c r="O839" s="358"/>
      <c r="P839" s="274"/>
      <c r="Q839" s="358"/>
      <c r="R839" s="358"/>
      <c r="S839" s="358"/>
      <c r="T839" s="358"/>
      <c r="U839" s="358"/>
      <c r="V839" s="358"/>
      <c r="W839" s="358"/>
      <c r="X839" s="358"/>
      <c r="Y839" s="358"/>
      <c r="Z839" s="358"/>
      <c r="AA839" s="358"/>
      <c r="AB839" s="358"/>
      <c r="AC839" s="358"/>
      <c r="AD839" s="358"/>
      <c r="AE839" s="358"/>
      <c r="AF839" s="358"/>
      <c r="AG839" s="358"/>
      <c r="AH839" s="358"/>
      <c r="AI839" s="358"/>
      <c r="AJ839" s="358"/>
      <c r="AK839" s="358"/>
    </row>
    <row r="840" spans="1:37" ht="14.25" customHeight="1">
      <c r="A840" s="358"/>
      <c r="B840" s="358"/>
      <c r="C840" s="358"/>
      <c r="D840" s="358"/>
      <c r="E840" s="358"/>
      <c r="F840" s="358"/>
      <c r="G840" s="358"/>
      <c r="H840" s="358"/>
      <c r="I840" s="358"/>
      <c r="J840" s="358"/>
      <c r="K840" s="358"/>
      <c r="L840" s="358"/>
      <c r="M840" s="358"/>
      <c r="N840" s="358"/>
      <c r="O840" s="358"/>
      <c r="P840" s="274"/>
      <c r="Q840" s="358"/>
      <c r="R840" s="358"/>
      <c r="S840" s="358"/>
      <c r="T840" s="358"/>
      <c r="U840" s="358"/>
      <c r="V840" s="358"/>
      <c r="W840" s="358"/>
      <c r="X840" s="358"/>
      <c r="Y840" s="358"/>
      <c r="Z840" s="358"/>
      <c r="AA840" s="358"/>
      <c r="AB840" s="358"/>
      <c r="AC840" s="358"/>
      <c r="AD840" s="358"/>
      <c r="AE840" s="358"/>
      <c r="AF840" s="358"/>
      <c r="AG840" s="358"/>
      <c r="AH840" s="358"/>
      <c r="AI840" s="358"/>
      <c r="AJ840" s="358"/>
      <c r="AK840" s="358"/>
    </row>
    <row r="841" spans="1:37" ht="14.25" customHeight="1">
      <c r="A841" s="358"/>
      <c r="B841" s="358"/>
      <c r="C841" s="358"/>
      <c r="D841" s="358"/>
      <c r="E841" s="358"/>
      <c r="F841" s="358"/>
      <c r="G841" s="358"/>
      <c r="H841" s="358"/>
      <c r="I841" s="358"/>
      <c r="J841" s="358"/>
      <c r="K841" s="358"/>
      <c r="L841" s="358"/>
      <c r="M841" s="358"/>
      <c r="N841" s="358"/>
      <c r="O841" s="358"/>
      <c r="P841" s="274"/>
      <c r="Q841" s="358"/>
      <c r="R841" s="358"/>
      <c r="S841" s="358"/>
      <c r="T841" s="358"/>
      <c r="U841" s="358"/>
      <c r="V841" s="358"/>
      <c r="W841" s="358"/>
      <c r="X841" s="358"/>
      <c r="Y841" s="358"/>
      <c r="Z841" s="358"/>
      <c r="AA841" s="358"/>
      <c r="AB841" s="358"/>
      <c r="AC841" s="358"/>
      <c r="AD841" s="358"/>
      <c r="AE841" s="358"/>
      <c r="AF841" s="358"/>
      <c r="AG841" s="358"/>
      <c r="AH841" s="358"/>
      <c r="AI841" s="358"/>
      <c r="AJ841" s="358"/>
      <c r="AK841" s="358"/>
    </row>
    <row r="842" spans="1:37" ht="14.25" customHeight="1">
      <c r="A842" s="358"/>
      <c r="B842" s="358"/>
      <c r="C842" s="358"/>
      <c r="D842" s="358"/>
      <c r="E842" s="358"/>
      <c r="F842" s="358"/>
      <c r="G842" s="358"/>
      <c r="H842" s="358"/>
      <c r="I842" s="358"/>
      <c r="J842" s="358"/>
      <c r="K842" s="358"/>
      <c r="L842" s="358"/>
      <c r="M842" s="358"/>
      <c r="N842" s="358"/>
      <c r="O842" s="358"/>
      <c r="P842" s="274"/>
      <c r="Q842" s="358"/>
      <c r="R842" s="358"/>
      <c r="S842" s="358"/>
      <c r="T842" s="358"/>
      <c r="U842" s="358"/>
      <c r="V842" s="358"/>
      <c r="W842" s="358"/>
      <c r="X842" s="358"/>
      <c r="Y842" s="358"/>
      <c r="Z842" s="358"/>
      <c r="AA842" s="358"/>
      <c r="AB842" s="358"/>
      <c r="AC842" s="358"/>
      <c r="AD842" s="358"/>
      <c r="AE842" s="358"/>
      <c r="AF842" s="358"/>
      <c r="AG842" s="358"/>
      <c r="AH842" s="358"/>
      <c r="AI842" s="358"/>
      <c r="AJ842" s="358"/>
      <c r="AK842" s="358"/>
    </row>
    <row r="843" spans="1:37" ht="14.25" customHeight="1">
      <c r="A843" s="358"/>
      <c r="B843" s="358"/>
      <c r="C843" s="358"/>
      <c r="D843" s="358"/>
      <c r="E843" s="358"/>
      <c r="F843" s="358"/>
      <c r="G843" s="358"/>
      <c r="H843" s="358"/>
      <c r="I843" s="358"/>
      <c r="J843" s="358"/>
      <c r="K843" s="358"/>
      <c r="L843" s="358"/>
      <c r="M843" s="358"/>
      <c r="N843" s="358"/>
      <c r="O843" s="358"/>
      <c r="P843" s="274"/>
      <c r="Q843" s="358"/>
      <c r="R843" s="358"/>
      <c r="S843" s="358"/>
      <c r="T843" s="358"/>
      <c r="U843" s="358"/>
      <c r="V843" s="358"/>
      <c r="W843" s="358"/>
      <c r="X843" s="358"/>
      <c r="Y843" s="358"/>
      <c r="Z843" s="358"/>
      <c r="AA843" s="358"/>
      <c r="AB843" s="358"/>
      <c r="AC843" s="358"/>
      <c r="AD843" s="358"/>
      <c r="AE843" s="358"/>
      <c r="AF843" s="358"/>
      <c r="AG843" s="358"/>
      <c r="AH843" s="358"/>
      <c r="AI843" s="358"/>
      <c r="AJ843" s="358"/>
      <c r="AK843" s="358"/>
    </row>
    <row r="844" spans="1:37" ht="14.25" customHeight="1">
      <c r="A844" s="358"/>
      <c r="B844" s="358"/>
      <c r="C844" s="358"/>
      <c r="D844" s="358"/>
      <c r="E844" s="358"/>
      <c r="F844" s="358"/>
      <c r="G844" s="358"/>
      <c r="H844" s="358"/>
      <c r="I844" s="358"/>
      <c r="J844" s="358"/>
      <c r="K844" s="358"/>
      <c r="L844" s="358"/>
      <c r="M844" s="358"/>
      <c r="N844" s="358"/>
      <c r="O844" s="358"/>
      <c r="P844" s="274"/>
      <c r="Q844" s="358"/>
      <c r="R844" s="358"/>
      <c r="S844" s="358"/>
      <c r="T844" s="358"/>
      <c r="U844" s="358"/>
      <c r="V844" s="358"/>
      <c r="W844" s="358"/>
      <c r="X844" s="358"/>
      <c r="Y844" s="358"/>
      <c r="Z844" s="358"/>
      <c r="AA844" s="358"/>
      <c r="AB844" s="358"/>
      <c r="AC844" s="358"/>
      <c r="AD844" s="358"/>
      <c r="AE844" s="358"/>
      <c r="AF844" s="358"/>
      <c r="AG844" s="358"/>
      <c r="AH844" s="358"/>
      <c r="AI844" s="358"/>
      <c r="AJ844" s="358"/>
      <c r="AK844" s="358"/>
    </row>
    <row r="845" spans="1:37" ht="14.25" customHeight="1">
      <c r="A845" s="358"/>
      <c r="B845" s="358"/>
      <c r="C845" s="358"/>
      <c r="D845" s="358"/>
      <c r="E845" s="358"/>
      <c r="F845" s="358"/>
      <c r="G845" s="358"/>
      <c r="H845" s="358"/>
      <c r="I845" s="358"/>
      <c r="J845" s="358"/>
      <c r="K845" s="358"/>
      <c r="L845" s="358"/>
      <c r="M845" s="358"/>
      <c r="N845" s="358"/>
      <c r="O845" s="358"/>
      <c r="P845" s="274"/>
      <c r="Q845" s="358"/>
      <c r="R845" s="358"/>
      <c r="S845" s="358"/>
      <c r="T845" s="358"/>
      <c r="U845" s="358"/>
      <c r="V845" s="358"/>
      <c r="W845" s="358"/>
      <c r="X845" s="358"/>
      <c r="Y845" s="358"/>
      <c r="Z845" s="358"/>
      <c r="AA845" s="358"/>
      <c r="AB845" s="358"/>
      <c r="AC845" s="358"/>
      <c r="AD845" s="358"/>
      <c r="AE845" s="358"/>
      <c r="AF845" s="358"/>
      <c r="AG845" s="358"/>
      <c r="AH845" s="358"/>
      <c r="AI845" s="358"/>
      <c r="AJ845" s="358"/>
      <c r="AK845" s="358"/>
    </row>
    <row r="846" spans="1:37" ht="14.25" customHeight="1">
      <c r="A846" s="358"/>
      <c r="B846" s="358"/>
      <c r="C846" s="358"/>
      <c r="D846" s="358"/>
      <c r="E846" s="358"/>
      <c r="F846" s="358"/>
      <c r="G846" s="358"/>
      <c r="H846" s="358"/>
      <c r="I846" s="358"/>
      <c r="J846" s="358"/>
      <c r="K846" s="358"/>
      <c r="L846" s="358"/>
      <c r="M846" s="358"/>
      <c r="N846" s="358"/>
      <c r="O846" s="358"/>
      <c r="P846" s="274"/>
      <c r="Q846" s="358"/>
      <c r="R846" s="358"/>
      <c r="S846" s="358"/>
      <c r="T846" s="358"/>
      <c r="U846" s="358"/>
      <c r="V846" s="358"/>
      <c r="W846" s="358"/>
      <c r="X846" s="358"/>
      <c r="Y846" s="358"/>
      <c r="Z846" s="358"/>
      <c r="AA846" s="358"/>
      <c r="AB846" s="358"/>
      <c r="AC846" s="358"/>
      <c r="AD846" s="358"/>
      <c r="AE846" s="358"/>
      <c r="AF846" s="358"/>
      <c r="AG846" s="358"/>
      <c r="AH846" s="358"/>
      <c r="AI846" s="358"/>
      <c r="AJ846" s="358"/>
      <c r="AK846" s="358"/>
    </row>
    <row r="847" spans="1:37" ht="14.25" customHeight="1">
      <c r="A847" s="358"/>
      <c r="B847" s="358"/>
      <c r="C847" s="358"/>
      <c r="D847" s="358"/>
      <c r="E847" s="358"/>
      <c r="F847" s="358"/>
      <c r="G847" s="358"/>
      <c r="H847" s="358"/>
      <c r="I847" s="358"/>
      <c r="J847" s="358"/>
      <c r="K847" s="358"/>
      <c r="L847" s="358"/>
      <c r="M847" s="358"/>
      <c r="N847" s="358"/>
      <c r="O847" s="358"/>
      <c r="P847" s="274"/>
      <c r="Q847" s="358"/>
      <c r="R847" s="358"/>
      <c r="S847" s="358"/>
      <c r="T847" s="358"/>
      <c r="U847" s="358"/>
      <c r="V847" s="358"/>
      <c r="W847" s="358"/>
      <c r="X847" s="358"/>
      <c r="Y847" s="358"/>
      <c r="Z847" s="358"/>
      <c r="AA847" s="358"/>
      <c r="AB847" s="358"/>
      <c r="AC847" s="358"/>
      <c r="AD847" s="358"/>
      <c r="AE847" s="358"/>
      <c r="AF847" s="358"/>
      <c r="AG847" s="358"/>
      <c r="AH847" s="358"/>
      <c r="AI847" s="358"/>
      <c r="AJ847" s="358"/>
      <c r="AK847" s="358"/>
    </row>
    <row r="848" spans="1:37" ht="14.25" customHeight="1">
      <c r="A848" s="358"/>
      <c r="B848" s="358"/>
      <c r="C848" s="358"/>
      <c r="D848" s="358"/>
      <c r="E848" s="358"/>
      <c r="F848" s="358"/>
      <c r="G848" s="358"/>
      <c r="H848" s="358"/>
      <c r="I848" s="358"/>
      <c r="J848" s="358"/>
      <c r="K848" s="358"/>
      <c r="L848" s="358"/>
      <c r="M848" s="358"/>
      <c r="N848" s="358"/>
      <c r="O848" s="358"/>
      <c r="P848" s="274"/>
      <c r="Q848" s="358"/>
      <c r="R848" s="358"/>
      <c r="S848" s="358"/>
      <c r="T848" s="358"/>
      <c r="U848" s="358"/>
      <c r="V848" s="358"/>
      <c r="W848" s="358"/>
      <c r="X848" s="358"/>
      <c r="Y848" s="358"/>
      <c r="Z848" s="358"/>
      <c r="AA848" s="358"/>
      <c r="AB848" s="358"/>
      <c r="AC848" s="358"/>
      <c r="AD848" s="358"/>
      <c r="AE848" s="358"/>
      <c r="AF848" s="358"/>
      <c r="AG848" s="358"/>
      <c r="AH848" s="358"/>
      <c r="AI848" s="358"/>
      <c r="AJ848" s="358"/>
      <c r="AK848" s="358"/>
    </row>
    <row r="849" spans="1:37" ht="14.25" customHeight="1">
      <c r="A849" s="358"/>
      <c r="B849" s="358"/>
      <c r="C849" s="358"/>
      <c r="D849" s="358"/>
      <c r="E849" s="358"/>
      <c r="F849" s="358"/>
      <c r="G849" s="358"/>
      <c r="H849" s="358"/>
      <c r="I849" s="358"/>
      <c r="J849" s="358"/>
      <c r="K849" s="358"/>
      <c r="L849" s="358"/>
      <c r="M849" s="358"/>
      <c r="N849" s="358"/>
      <c r="O849" s="358"/>
      <c r="P849" s="274"/>
      <c r="Q849" s="358"/>
      <c r="R849" s="358"/>
      <c r="S849" s="358"/>
      <c r="T849" s="358"/>
      <c r="U849" s="358"/>
      <c r="V849" s="358"/>
      <c r="W849" s="358"/>
      <c r="X849" s="358"/>
      <c r="Y849" s="358"/>
      <c r="Z849" s="358"/>
      <c r="AA849" s="358"/>
      <c r="AB849" s="358"/>
      <c r="AC849" s="358"/>
      <c r="AD849" s="358"/>
      <c r="AE849" s="358"/>
      <c r="AF849" s="358"/>
      <c r="AG849" s="358"/>
      <c r="AH849" s="358"/>
      <c r="AI849" s="358"/>
      <c r="AJ849" s="358"/>
      <c r="AK849" s="358"/>
    </row>
    <row r="850" spans="1:37" ht="14.25" customHeight="1">
      <c r="A850" s="358"/>
      <c r="B850" s="358"/>
      <c r="C850" s="358"/>
      <c r="D850" s="358"/>
      <c r="E850" s="358"/>
      <c r="F850" s="358"/>
      <c r="G850" s="358"/>
      <c r="H850" s="358"/>
      <c r="I850" s="358"/>
      <c r="J850" s="358"/>
      <c r="K850" s="358"/>
      <c r="L850" s="358"/>
      <c r="M850" s="358"/>
      <c r="N850" s="358"/>
      <c r="O850" s="358"/>
      <c r="P850" s="274"/>
      <c r="Q850" s="358"/>
      <c r="R850" s="358"/>
      <c r="S850" s="358"/>
      <c r="T850" s="358"/>
      <c r="U850" s="358"/>
      <c r="V850" s="358"/>
      <c r="W850" s="358"/>
      <c r="X850" s="358"/>
      <c r="Y850" s="358"/>
      <c r="Z850" s="358"/>
      <c r="AA850" s="358"/>
      <c r="AB850" s="358"/>
      <c r="AC850" s="358"/>
      <c r="AD850" s="358"/>
      <c r="AE850" s="358"/>
      <c r="AF850" s="358"/>
      <c r="AG850" s="358"/>
      <c r="AH850" s="358"/>
      <c r="AI850" s="358"/>
      <c r="AJ850" s="358"/>
      <c r="AK850" s="358"/>
    </row>
    <row r="851" spans="1:37" ht="14.25" customHeight="1">
      <c r="A851" s="358"/>
      <c r="B851" s="358"/>
      <c r="C851" s="358"/>
      <c r="D851" s="358"/>
      <c r="E851" s="358"/>
      <c r="F851" s="358"/>
      <c r="G851" s="358"/>
      <c r="H851" s="358"/>
      <c r="I851" s="358"/>
      <c r="J851" s="358"/>
      <c r="K851" s="358"/>
      <c r="L851" s="358"/>
      <c r="M851" s="358"/>
      <c r="N851" s="358"/>
      <c r="O851" s="358"/>
      <c r="P851" s="274"/>
      <c r="Q851" s="358"/>
      <c r="R851" s="358"/>
      <c r="S851" s="358"/>
      <c r="T851" s="358"/>
      <c r="U851" s="358"/>
      <c r="V851" s="358"/>
      <c r="W851" s="358"/>
      <c r="X851" s="358"/>
      <c r="Y851" s="358"/>
      <c r="Z851" s="358"/>
      <c r="AA851" s="358"/>
      <c r="AB851" s="358"/>
      <c r="AC851" s="358"/>
      <c r="AD851" s="358"/>
      <c r="AE851" s="358"/>
      <c r="AF851" s="358"/>
      <c r="AG851" s="358"/>
      <c r="AH851" s="358"/>
      <c r="AI851" s="358"/>
      <c r="AJ851" s="358"/>
      <c r="AK851" s="358"/>
    </row>
    <row r="852" spans="1:37" ht="14.25" customHeight="1">
      <c r="A852" s="358"/>
      <c r="B852" s="358"/>
      <c r="C852" s="358"/>
      <c r="D852" s="358"/>
      <c r="E852" s="358"/>
      <c r="F852" s="358"/>
      <c r="G852" s="358"/>
      <c r="H852" s="358"/>
      <c r="I852" s="358"/>
      <c r="J852" s="358"/>
      <c r="K852" s="358"/>
      <c r="L852" s="358"/>
      <c r="M852" s="358"/>
      <c r="N852" s="358"/>
      <c r="O852" s="358"/>
      <c r="P852" s="274"/>
      <c r="Q852" s="358"/>
      <c r="R852" s="358"/>
      <c r="S852" s="358"/>
      <c r="T852" s="358"/>
      <c r="U852" s="358"/>
      <c r="V852" s="358"/>
      <c r="W852" s="358"/>
      <c r="X852" s="358"/>
      <c r="Y852" s="358"/>
      <c r="Z852" s="358"/>
      <c r="AA852" s="358"/>
      <c r="AB852" s="358"/>
      <c r="AC852" s="358"/>
      <c r="AD852" s="358"/>
      <c r="AE852" s="358"/>
      <c r="AF852" s="358"/>
      <c r="AG852" s="358"/>
      <c r="AH852" s="358"/>
      <c r="AI852" s="358"/>
      <c r="AJ852" s="358"/>
      <c r="AK852" s="358"/>
    </row>
    <row r="853" spans="1:37" ht="14.25" customHeight="1">
      <c r="A853" s="358"/>
      <c r="B853" s="358"/>
      <c r="C853" s="358"/>
      <c r="D853" s="358"/>
      <c r="E853" s="358"/>
      <c r="F853" s="358"/>
      <c r="G853" s="358"/>
      <c r="H853" s="358"/>
      <c r="I853" s="358"/>
      <c r="J853" s="358"/>
      <c r="K853" s="358"/>
      <c r="L853" s="358"/>
      <c r="M853" s="358"/>
      <c r="N853" s="358"/>
      <c r="O853" s="358"/>
      <c r="P853" s="274"/>
      <c r="Q853" s="358"/>
      <c r="R853" s="358"/>
      <c r="S853" s="358"/>
      <c r="T853" s="358"/>
      <c r="U853" s="358"/>
      <c r="V853" s="358"/>
      <c r="W853" s="358"/>
      <c r="X853" s="358"/>
      <c r="Y853" s="358"/>
      <c r="Z853" s="358"/>
      <c r="AA853" s="358"/>
      <c r="AB853" s="358"/>
      <c r="AC853" s="358"/>
      <c r="AD853" s="358"/>
      <c r="AE853" s="358"/>
      <c r="AF853" s="358"/>
      <c r="AG853" s="358"/>
      <c r="AH853" s="358"/>
      <c r="AI853" s="358"/>
      <c r="AJ853" s="358"/>
      <c r="AK853" s="358"/>
    </row>
    <row r="854" spans="1:37" ht="14.25" customHeight="1">
      <c r="A854" s="358"/>
      <c r="B854" s="358"/>
      <c r="C854" s="358"/>
      <c r="D854" s="358"/>
      <c r="E854" s="358"/>
      <c r="F854" s="358"/>
      <c r="G854" s="358"/>
      <c r="H854" s="358"/>
      <c r="I854" s="358"/>
      <c r="J854" s="358"/>
      <c r="K854" s="358"/>
      <c r="L854" s="358"/>
      <c r="M854" s="358"/>
      <c r="N854" s="358"/>
      <c r="O854" s="358"/>
      <c r="P854" s="274"/>
      <c r="Q854" s="358"/>
      <c r="R854" s="358"/>
      <c r="S854" s="358"/>
      <c r="T854" s="358"/>
      <c r="U854" s="358"/>
      <c r="V854" s="358"/>
      <c r="W854" s="358"/>
      <c r="X854" s="358"/>
      <c r="Y854" s="358"/>
      <c r="Z854" s="358"/>
      <c r="AA854" s="358"/>
      <c r="AB854" s="358"/>
      <c r="AC854" s="358"/>
      <c r="AD854" s="358"/>
      <c r="AE854" s="358"/>
      <c r="AF854" s="358"/>
      <c r="AG854" s="358"/>
      <c r="AH854" s="358"/>
      <c r="AI854" s="358"/>
      <c r="AJ854" s="358"/>
      <c r="AK854" s="358"/>
    </row>
    <row r="855" spans="1:37" ht="14.25" customHeight="1">
      <c r="A855" s="358"/>
      <c r="B855" s="358"/>
      <c r="C855" s="358"/>
      <c r="D855" s="358"/>
      <c r="E855" s="358"/>
      <c r="F855" s="358"/>
      <c r="G855" s="358"/>
      <c r="H855" s="358"/>
      <c r="I855" s="358"/>
      <c r="J855" s="358"/>
      <c r="K855" s="358"/>
      <c r="L855" s="358"/>
      <c r="M855" s="358"/>
      <c r="N855" s="358"/>
      <c r="O855" s="358"/>
      <c r="P855" s="274"/>
      <c r="Q855" s="358"/>
      <c r="R855" s="358"/>
      <c r="S855" s="358"/>
      <c r="T855" s="358"/>
      <c r="U855" s="358"/>
      <c r="V855" s="358"/>
      <c r="W855" s="358"/>
      <c r="X855" s="358"/>
      <c r="Y855" s="358"/>
      <c r="Z855" s="358"/>
      <c r="AA855" s="358"/>
      <c r="AB855" s="358"/>
      <c r="AC855" s="358"/>
      <c r="AD855" s="358"/>
      <c r="AE855" s="358"/>
      <c r="AF855" s="358"/>
      <c r="AG855" s="358"/>
      <c r="AH855" s="358"/>
      <c r="AI855" s="358"/>
      <c r="AJ855" s="358"/>
      <c r="AK855" s="358"/>
    </row>
    <row r="856" spans="1:37" ht="14.25" customHeight="1">
      <c r="A856" s="358"/>
      <c r="B856" s="358"/>
      <c r="C856" s="358"/>
      <c r="D856" s="358"/>
      <c r="E856" s="358"/>
      <c r="F856" s="358"/>
      <c r="G856" s="358"/>
      <c r="H856" s="358"/>
      <c r="I856" s="358"/>
      <c r="J856" s="358"/>
      <c r="K856" s="358"/>
      <c r="L856" s="358"/>
      <c r="M856" s="358"/>
      <c r="N856" s="358"/>
      <c r="O856" s="358"/>
      <c r="P856" s="274"/>
      <c r="Q856" s="358"/>
      <c r="R856" s="358"/>
      <c r="S856" s="358"/>
      <c r="T856" s="358"/>
      <c r="U856" s="358"/>
      <c r="V856" s="358"/>
      <c r="W856" s="358"/>
      <c r="X856" s="358"/>
      <c r="Y856" s="358"/>
      <c r="Z856" s="358"/>
      <c r="AA856" s="358"/>
      <c r="AB856" s="358"/>
      <c r="AC856" s="358"/>
      <c r="AD856" s="358"/>
      <c r="AE856" s="358"/>
      <c r="AF856" s="358"/>
      <c r="AG856" s="358"/>
      <c r="AH856" s="358"/>
      <c r="AI856" s="358"/>
      <c r="AJ856" s="358"/>
      <c r="AK856" s="358"/>
    </row>
    <row r="857" spans="1:37" ht="14.25" customHeight="1">
      <c r="A857" s="358"/>
      <c r="B857" s="358"/>
      <c r="C857" s="358"/>
      <c r="D857" s="358"/>
      <c r="E857" s="358"/>
      <c r="F857" s="358"/>
      <c r="G857" s="358"/>
      <c r="H857" s="358"/>
      <c r="I857" s="358"/>
      <c r="J857" s="358"/>
      <c r="K857" s="358"/>
      <c r="L857" s="358"/>
      <c r="M857" s="358"/>
      <c r="N857" s="358"/>
      <c r="O857" s="358"/>
      <c r="P857" s="274"/>
      <c r="Q857" s="358"/>
      <c r="R857" s="358"/>
      <c r="S857" s="358"/>
      <c r="T857" s="358"/>
      <c r="U857" s="358"/>
      <c r="V857" s="358"/>
      <c r="W857" s="358"/>
      <c r="X857" s="358"/>
      <c r="Y857" s="358"/>
      <c r="Z857" s="358"/>
      <c r="AA857" s="358"/>
      <c r="AB857" s="358"/>
      <c r="AC857" s="358"/>
      <c r="AD857" s="358"/>
      <c r="AE857" s="358"/>
      <c r="AF857" s="358"/>
      <c r="AG857" s="358"/>
      <c r="AH857" s="358"/>
      <c r="AI857" s="358"/>
      <c r="AJ857" s="358"/>
      <c r="AK857" s="358"/>
    </row>
    <row r="858" spans="1:37" ht="14.25" customHeight="1">
      <c r="A858" s="358"/>
      <c r="B858" s="358"/>
      <c r="C858" s="358"/>
      <c r="D858" s="358"/>
      <c r="E858" s="358"/>
      <c r="F858" s="358"/>
      <c r="G858" s="358"/>
      <c r="H858" s="358"/>
      <c r="I858" s="358"/>
      <c r="J858" s="358"/>
      <c r="K858" s="358"/>
      <c r="L858" s="358"/>
      <c r="M858" s="358"/>
      <c r="N858" s="358"/>
      <c r="O858" s="358"/>
      <c r="P858" s="274"/>
      <c r="Q858" s="358"/>
      <c r="R858" s="358"/>
      <c r="S858" s="358"/>
      <c r="T858" s="358"/>
      <c r="U858" s="358"/>
      <c r="V858" s="358"/>
      <c r="W858" s="358"/>
      <c r="X858" s="358"/>
      <c r="Y858" s="358"/>
      <c r="Z858" s="358"/>
      <c r="AA858" s="358"/>
      <c r="AB858" s="358"/>
      <c r="AC858" s="358"/>
      <c r="AD858" s="358"/>
      <c r="AE858" s="358"/>
      <c r="AF858" s="358"/>
      <c r="AG858" s="358"/>
      <c r="AH858" s="358"/>
      <c r="AI858" s="358"/>
      <c r="AJ858" s="358"/>
      <c r="AK858" s="358"/>
    </row>
    <row r="859" spans="1:37" ht="14.25" customHeight="1">
      <c r="A859" s="358"/>
      <c r="B859" s="358"/>
      <c r="C859" s="358"/>
      <c r="D859" s="358"/>
      <c r="E859" s="358"/>
      <c r="F859" s="358"/>
      <c r="G859" s="358"/>
      <c r="H859" s="358"/>
      <c r="I859" s="358"/>
      <c r="J859" s="358"/>
      <c r="K859" s="358"/>
      <c r="L859" s="358"/>
      <c r="M859" s="358"/>
      <c r="N859" s="358"/>
      <c r="O859" s="358"/>
      <c r="P859" s="274"/>
      <c r="Q859" s="358"/>
      <c r="R859" s="358"/>
      <c r="S859" s="358"/>
      <c r="T859" s="358"/>
      <c r="U859" s="358"/>
      <c r="V859" s="358"/>
      <c r="W859" s="358"/>
      <c r="X859" s="358"/>
      <c r="Y859" s="358"/>
      <c r="Z859" s="358"/>
      <c r="AA859" s="358"/>
      <c r="AB859" s="358"/>
      <c r="AC859" s="358"/>
      <c r="AD859" s="358"/>
      <c r="AE859" s="358"/>
      <c r="AF859" s="358"/>
      <c r="AG859" s="358"/>
      <c r="AH859" s="358"/>
      <c r="AI859" s="358"/>
      <c r="AJ859" s="358"/>
      <c r="AK859" s="358"/>
    </row>
    <row r="860" spans="1:37" ht="14.25" customHeight="1">
      <c r="A860" s="358"/>
      <c r="B860" s="358"/>
      <c r="C860" s="358"/>
      <c r="D860" s="358"/>
      <c r="E860" s="358"/>
      <c r="F860" s="358"/>
      <c r="G860" s="358"/>
      <c r="H860" s="358"/>
      <c r="I860" s="358"/>
      <c r="J860" s="358"/>
      <c r="K860" s="358"/>
      <c r="L860" s="358"/>
      <c r="M860" s="358"/>
      <c r="N860" s="358"/>
      <c r="O860" s="358"/>
      <c r="P860" s="274"/>
      <c r="Q860" s="358"/>
      <c r="R860" s="358"/>
      <c r="S860" s="358"/>
      <c r="T860" s="358"/>
      <c r="U860" s="358"/>
      <c r="V860" s="358"/>
      <c r="W860" s="358"/>
      <c r="X860" s="358"/>
      <c r="Y860" s="358"/>
      <c r="Z860" s="358"/>
      <c r="AA860" s="358"/>
      <c r="AB860" s="358"/>
      <c r="AC860" s="358"/>
      <c r="AD860" s="358"/>
      <c r="AE860" s="358"/>
      <c r="AF860" s="358"/>
      <c r="AG860" s="358"/>
      <c r="AH860" s="358"/>
      <c r="AI860" s="358"/>
      <c r="AJ860" s="358"/>
      <c r="AK860" s="358"/>
    </row>
    <row r="861" spans="1:37" ht="14.25" customHeight="1">
      <c r="A861" s="358"/>
      <c r="B861" s="358"/>
      <c r="C861" s="358"/>
      <c r="D861" s="358"/>
      <c r="E861" s="358"/>
      <c r="F861" s="358"/>
      <c r="G861" s="358"/>
      <c r="H861" s="358"/>
      <c r="I861" s="358"/>
      <c r="J861" s="358"/>
      <c r="K861" s="358"/>
      <c r="L861" s="358"/>
      <c r="M861" s="358"/>
      <c r="N861" s="358"/>
      <c r="O861" s="358"/>
      <c r="P861" s="274"/>
      <c r="Q861" s="358"/>
      <c r="R861" s="358"/>
      <c r="S861" s="358"/>
      <c r="T861" s="358"/>
      <c r="U861" s="358"/>
      <c r="V861" s="358"/>
      <c r="W861" s="358"/>
      <c r="X861" s="358"/>
      <c r="Y861" s="358"/>
      <c r="Z861" s="358"/>
      <c r="AA861" s="358"/>
      <c r="AB861" s="358"/>
      <c r="AC861" s="358"/>
      <c r="AD861" s="358"/>
      <c r="AE861" s="358"/>
      <c r="AF861" s="358"/>
      <c r="AG861" s="358"/>
      <c r="AH861" s="358"/>
      <c r="AI861" s="358"/>
      <c r="AJ861" s="358"/>
      <c r="AK861" s="358"/>
    </row>
    <row r="862" spans="1:37" ht="14.25" customHeight="1">
      <c r="A862" s="358"/>
      <c r="B862" s="358"/>
      <c r="C862" s="358"/>
      <c r="D862" s="358"/>
      <c r="E862" s="358"/>
      <c r="F862" s="358"/>
      <c r="G862" s="358"/>
      <c r="H862" s="358"/>
      <c r="I862" s="358"/>
      <c r="J862" s="358"/>
      <c r="K862" s="358"/>
      <c r="L862" s="358"/>
      <c r="M862" s="358"/>
      <c r="N862" s="358"/>
      <c r="O862" s="358"/>
      <c r="P862" s="274"/>
      <c r="Q862" s="358"/>
      <c r="R862" s="358"/>
      <c r="S862" s="358"/>
      <c r="T862" s="358"/>
      <c r="U862" s="358"/>
      <c r="V862" s="358"/>
      <c r="W862" s="358"/>
      <c r="X862" s="358"/>
      <c r="Y862" s="358"/>
      <c r="Z862" s="358"/>
      <c r="AA862" s="358"/>
      <c r="AB862" s="358"/>
      <c r="AC862" s="358"/>
      <c r="AD862" s="358"/>
      <c r="AE862" s="358"/>
      <c r="AF862" s="358"/>
      <c r="AG862" s="358"/>
      <c r="AH862" s="358"/>
      <c r="AI862" s="358"/>
      <c r="AJ862" s="358"/>
      <c r="AK862" s="358"/>
    </row>
    <row r="863" spans="1:37" ht="14.25" customHeight="1">
      <c r="A863" s="358"/>
      <c r="B863" s="358"/>
      <c r="C863" s="358"/>
      <c r="D863" s="358"/>
      <c r="E863" s="358"/>
      <c r="F863" s="358"/>
      <c r="G863" s="358"/>
      <c r="H863" s="358"/>
      <c r="I863" s="358"/>
      <c r="J863" s="358"/>
      <c r="K863" s="358"/>
      <c r="L863" s="358"/>
      <c r="M863" s="358"/>
      <c r="N863" s="358"/>
      <c r="O863" s="358"/>
      <c r="P863" s="274"/>
      <c r="Q863" s="358"/>
      <c r="R863" s="358"/>
      <c r="S863" s="358"/>
      <c r="T863" s="358"/>
      <c r="U863" s="358"/>
      <c r="V863" s="358"/>
      <c r="W863" s="358"/>
      <c r="X863" s="358"/>
      <c r="Y863" s="358"/>
      <c r="Z863" s="358"/>
      <c r="AA863" s="358"/>
      <c r="AB863" s="358"/>
      <c r="AC863" s="358"/>
      <c r="AD863" s="358"/>
      <c r="AE863" s="358"/>
      <c r="AF863" s="358"/>
      <c r="AG863" s="358"/>
      <c r="AH863" s="358"/>
      <c r="AI863" s="358"/>
      <c r="AJ863" s="358"/>
      <c r="AK863" s="358"/>
    </row>
    <row r="864" spans="1:37" ht="14.25" customHeight="1">
      <c r="A864" s="358"/>
      <c r="B864" s="358"/>
      <c r="C864" s="358"/>
      <c r="D864" s="358"/>
      <c r="E864" s="358"/>
      <c r="F864" s="358"/>
      <c r="G864" s="358"/>
      <c r="H864" s="358"/>
      <c r="I864" s="358"/>
      <c r="J864" s="358"/>
      <c r="K864" s="358"/>
      <c r="L864" s="358"/>
      <c r="M864" s="358"/>
      <c r="N864" s="358"/>
      <c r="O864" s="358"/>
      <c r="P864" s="274"/>
      <c r="Q864" s="358"/>
      <c r="R864" s="358"/>
      <c r="S864" s="358"/>
      <c r="T864" s="358"/>
      <c r="U864" s="358"/>
      <c r="V864" s="358"/>
      <c r="W864" s="358"/>
      <c r="X864" s="358"/>
      <c r="Y864" s="358"/>
      <c r="Z864" s="358"/>
      <c r="AA864" s="358"/>
      <c r="AB864" s="358"/>
      <c r="AC864" s="358"/>
      <c r="AD864" s="358"/>
      <c r="AE864" s="358"/>
      <c r="AF864" s="358"/>
      <c r="AG864" s="358"/>
      <c r="AH864" s="358"/>
      <c r="AI864" s="358"/>
      <c r="AJ864" s="358"/>
      <c r="AK864" s="358"/>
    </row>
    <row r="865" spans="1:37" ht="14.25" customHeight="1">
      <c r="A865" s="358"/>
      <c r="B865" s="358"/>
      <c r="C865" s="358"/>
      <c r="D865" s="358"/>
      <c r="E865" s="358"/>
      <c r="F865" s="358"/>
      <c r="G865" s="358"/>
      <c r="H865" s="358"/>
      <c r="I865" s="358"/>
      <c r="J865" s="358"/>
      <c r="K865" s="358"/>
      <c r="L865" s="358"/>
      <c r="M865" s="358"/>
      <c r="N865" s="358"/>
      <c r="O865" s="358"/>
      <c r="P865" s="274"/>
      <c r="Q865" s="358"/>
      <c r="R865" s="358"/>
      <c r="S865" s="358"/>
      <c r="T865" s="358"/>
      <c r="U865" s="358"/>
      <c r="V865" s="358"/>
      <c r="W865" s="358"/>
      <c r="X865" s="358"/>
      <c r="Y865" s="358"/>
      <c r="Z865" s="358"/>
      <c r="AA865" s="358"/>
      <c r="AB865" s="358"/>
      <c r="AC865" s="358"/>
      <c r="AD865" s="358"/>
      <c r="AE865" s="358"/>
      <c r="AF865" s="358"/>
      <c r="AG865" s="358"/>
      <c r="AH865" s="358"/>
      <c r="AI865" s="358"/>
      <c r="AJ865" s="358"/>
      <c r="AK865" s="358"/>
    </row>
    <row r="866" spans="1:37" ht="14.25" customHeight="1">
      <c r="A866" s="358"/>
      <c r="B866" s="358"/>
      <c r="C866" s="358"/>
      <c r="D866" s="358"/>
      <c r="E866" s="358"/>
      <c r="F866" s="358"/>
      <c r="G866" s="358"/>
      <c r="H866" s="358"/>
      <c r="I866" s="358"/>
      <c r="J866" s="358"/>
      <c r="K866" s="358"/>
      <c r="L866" s="358"/>
      <c r="M866" s="358"/>
      <c r="N866" s="358"/>
      <c r="O866" s="358"/>
      <c r="P866" s="274"/>
      <c r="Q866" s="358"/>
      <c r="R866" s="358"/>
      <c r="S866" s="358"/>
      <c r="T866" s="358"/>
      <c r="U866" s="358"/>
      <c r="V866" s="358"/>
      <c r="W866" s="358"/>
      <c r="X866" s="358"/>
      <c r="Y866" s="358"/>
      <c r="Z866" s="358"/>
      <c r="AA866" s="358"/>
      <c r="AB866" s="358"/>
      <c r="AC866" s="358"/>
      <c r="AD866" s="358"/>
      <c r="AE866" s="358"/>
      <c r="AF866" s="358"/>
      <c r="AG866" s="358"/>
      <c r="AH866" s="358"/>
      <c r="AI866" s="358"/>
      <c r="AJ866" s="358"/>
      <c r="AK866" s="358"/>
    </row>
    <row r="867" spans="1:37" ht="14.25" customHeight="1">
      <c r="A867" s="358"/>
      <c r="B867" s="358"/>
      <c r="C867" s="358"/>
      <c r="D867" s="358"/>
      <c r="E867" s="358"/>
      <c r="F867" s="358"/>
      <c r="G867" s="358"/>
      <c r="H867" s="358"/>
      <c r="I867" s="358"/>
      <c r="J867" s="358"/>
      <c r="K867" s="358"/>
      <c r="L867" s="358"/>
      <c r="M867" s="358"/>
      <c r="N867" s="358"/>
      <c r="O867" s="358"/>
      <c r="P867" s="274"/>
      <c r="Q867" s="358"/>
      <c r="R867" s="358"/>
      <c r="S867" s="358"/>
      <c r="T867" s="358"/>
      <c r="U867" s="358"/>
      <c r="V867" s="358"/>
      <c r="W867" s="358"/>
      <c r="X867" s="358"/>
      <c r="Y867" s="358"/>
      <c r="Z867" s="358"/>
      <c r="AA867" s="358"/>
      <c r="AB867" s="358"/>
      <c r="AC867" s="358"/>
      <c r="AD867" s="358"/>
      <c r="AE867" s="358"/>
      <c r="AF867" s="358"/>
      <c r="AG867" s="358"/>
      <c r="AH867" s="358"/>
      <c r="AI867" s="358"/>
      <c r="AJ867" s="358"/>
      <c r="AK867" s="358"/>
    </row>
    <row r="868" spans="1:37" ht="14.25" customHeight="1">
      <c r="A868" s="358"/>
      <c r="B868" s="358"/>
      <c r="C868" s="358"/>
      <c r="D868" s="358"/>
      <c r="E868" s="358"/>
      <c r="F868" s="358"/>
      <c r="G868" s="358"/>
      <c r="H868" s="358"/>
      <c r="I868" s="358"/>
      <c r="J868" s="358"/>
      <c r="K868" s="358"/>
      <c r="L868" s="358"/>
      <c r="M868" s="358"/>
      <c r="N868" s="358"/>
      <c r="O868" s="358"/>
      <c r="P868" s="274"/>
      <c r="Q868" s="358"/>
      <c r="R868" s="358"/>
      <c r="S868" s="358"/>
      <c r="T868" s="358"/>
      <c r="U868" s="358"/>
      <c r="V868" s="358"/>
      <c r="W868" s="358"/>
      <c r="X868" s="358"/>
      <c r="Y868" s="358"/>
      <c r="Z868" s="358"/>
      <c r="AA868" s="358"/>
      <c r="AB868" s="358"/>
      <c r="AC868" s="358"/>
      <c r="AD868" s="358"/>
      <c r="AE868" s="358"/>
      <c r="AF868" s="358"/>
      <c r="AG868" s="358"/>
      <c r="AH868" s="358"/>
      <c r="AI868" s="358"/>
      <c r="AJ868" s="358"/>
      <c r="AK868" s="358"/>
    </row>
    <row r="869" spans="1:37" ht="14.25" customHeight="1">
      <c r="A869" s="358"/>
      <c r="B869" s="358"/>
      <c r="C869" s="358"/>
      <c r="D869" s="358"/>
      <c r="E869" s="358"/>
      <c r="F869" s="358"/>
      <c r="G869" s="358"/>
      <c r="H869" s="358"/>
      <c r="I869" s="358"/>
      <c r="J869" s="358"/>
      <c r="K869" s="358"/>
      <c r="L869" s="358"/>
      <c r="M869" s="358"/>
      <c r="N869" s="358"/>
      <c r="O869" s="358"/>
      <c r="P869" s="274"/>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row>
    <row r="870" spans="1:37" ht="14.25" customHeight="1">
      <c r="A870" s="358"/>
      <c r="B870" s="358"/>
      <c r="C870" s="358"/>
      <c r="D870" s="358"/>
      <c r="E870" s="358"/>
      <c r="F870" s="358"/>
      <c r="G870" s="358"/>
      <c r="H870" s="358"/>
      <c r="I870" s="358"/>
      <c r="J870" s="358"/>
      <c r="K870" s="358"/>
      <c r="L870" s="358"/>
      <c r="M870" s="358"/>
      <c r="N870" s="358"/>
      <c r="O870" s="358"/>
      <c r="P870" s="274"/>
      <c r="Q870" s="358"/>
      <c r="R870" s="358"/>
      <c r="S870" s="358"/>
      <c r="T870" s="358"/>
      <c r="U870" s="358"/>
      <c r="V870" s="358"/>
      <c r="W870" s="358"/>
      <c r="X870" s="358"/>
      <c r="Y870" s="358"/>
      <c r="Z870" s="358"/>
      <c r="AA870" s="358"/>
      <c r="AB870" s="358"/>
      <c r="AC870" s="358"/>
      <c r="AD870" s="358"/>
      <c r="AE870" s="358"/>
      <c r="AF870" s="358"/>
      <c r="AG870" s="358"/>
      <c r="AH870" s="358"/>
      <c r="AI870" s="358"/>
      <c r="AJ870" s="358"/>
      <c r="AK870" s="358"/>
    </row>
    <row r="871" spans="1:37" ht="14.25" customHeight="1">
      <c r="A871" s="358"/>
      <c r="B871" s="358"/>
      <c r="C871" s="358"/>
      <c r="D871" s="358"/>
      <c r="E871" s="358"/>
      <c r="F871" s="358"/>
      <c r="G871" s="358"/>
      <c r="H871" s="358"/>
      <c r="I871" s="358"/>
      <c r="J871" s="358"/>
      <c r="K871" s="358"/>
      <c r="L871" s="358"/>
      <c r="M871" s="358"/>
      <c r="N871" s="358"/>
      <c r="O871" s="358"/>
      <c r="P871" s="274"/>
      <c r="Q871" s="358"/>
      <c r="R871" s="358"/>
      <c r="S871" s="358"/>
      <c r="T871" s="358"/>
      <c r="U871" s="358"/>
      <c r="V871" s="358"/>
      <c r="W871" s="358"/>
      <c r="X871" s="358"/>
      <c r="Y871" s="358"/>
      <c r="Z871" s="358"/>
      <c r="AA871" s="358"/>
      <c r="AB871" s="358"/>
      <c r="AC871" s="358"/>
      <c r="AD871" s="358"/>
      <c r="AE871" s="358"/>
      <c r="AF871" s="358"/>
      <c r="AG871" s="358"/>
      <c r="AH871" s="358"/>
      <c r="AI871" s="358"/>
      <c r="AJ871" s="358"/>
      <c r="AK871" s="358"/>
    </row>
    <row r="872" spans="1:37" ht="14.25" customHeight="1">
      <c r="A872" s="358"/>
      <c r="B872" s="358"/>
      <c r="C872" s="358"/>
      <c r="D872" s="358"/>
      <c r="E872" s="358"/>
      <c r="F872" s="358"/>
      <c r="G872" s="358"/>
      <c r="H872" s="358"/>
      <c r="I872" s="358"/>
      <c r="J872" s="358"/>
      <c r="K872" s="358"/>
      <c r="L872" s="358"/>
      <c r="M872" s="358"/>
      <c r="N872" s="358"/>
      <c r="O872" s="358"/>
      <c r="P872" s="274"/>
      <c r="Q872" s="358"/>
      <c r="R872" s="358"/>
      <c r="S872" s="358"/>
      <c r="T872" s="358"/>
      <c r="U872" s="358"/>
      <c r="V872" s="358"/>
      <c r="W872" s="358"/>
      <c r="X872" s="358"/>
      <c r="Y872" s="358"/>
      <c r="Z872" s="358"/>
      <c r="AA872" s="358"/>
      <c r="AB872" s="358"/>
      <c r="AC872" s="358"/>
      <c r="AD872" s="358"/>
      <c r="AE872" s="358"/>
      <c r="AF872" s="358"/>
      <c r="AG872" s="358"/>
      <c r="AH872" s="358"/>
      <c r="AI872" s="358"/>
      <c r="AJ872" s="358"/>
      <c r="AK872" s="358"/>
    </row>
    <row r="873" spans="1:37" ht="14.25" customHeight="1">
      <c r="A873" s="358"/>
      <c r="B873" s="358"/>
      <c r="C873" s="358"/>
      <c r="D873" s="358"/>
      <c r="E873" s="358"/>
      <c r="F873" s="358"/>
      <c r="G873" s="358"/>
      <c r="H873" s="358"/>
      <c r="I873" s="358"/>
      <c r="J873" s="358"/>
      <c r="K873" s="358"/>
      <c r="L873" s="358"/>
      <c r="M873" s="358"/>
      <c r="N873" s="358"/>
      <c r="O873" s="358"/>
      <c r="P873" s="274"/>
      <c r="Q873" s="358"/>
      <c r="R873" s="358"/>
      <c r="S873" s="358"/>
      <c r="T873" s="358"/>
      <c r="U873" s="358"/>
      <c r="V873" s="358"/>
      <c r="W873" s="358"/>
      <c r="X873" s="358"/>
      <c r="Y873" s="358"/>
      <c r="Z873" s="358"/>
      <c r="AA873" s="358"/>
      <c r="AB873" s="358"/>
      <c r="AC873" s="358"/>
      <c r="AD873" s="358"/>
      <c r="AE873" s="358"/>
      <c r="AF873" s="358"/>
      <c r="AG873" s="358"/>
      <c r="AH873" s="358"/>
      <c r="AI873" s="358"/>
      <c r="AJ873" s="358"/>
      <c r="AK873" s="358"/>
    </row>
    <row r="874" spans="1:37" ht="14.25" customHeight="1">
      <c r="A874" s="358"/>
      <c r="B874" s="358"/>
      <c r="C874" s="358"/>
      <c r="D874" s="358"/>
      <c r="E874" s="358"/>
      <c r="F874" s="358"/>
      <c r="G874" s="358"/>
      <c r="H874" s="358"/>
      <c r="I874" s="358"/>
      <c r="J874" s="358"/>
      <c r="K874" s="358"/>
      <c r="L874" s="358"/>
      <c r="M874" s="358"/>
      <c r="N874" s="358"/>
      <c r="O874" s="358"/>
      <c r="P874" s="274"/>
      <c r="Q874" s="358"/>
      <c r="R874" s="358"/>
      <c r="S874" s="358"/>
      <c r="T874" s="358"/>
      <c r="U874" s="358"/>
      <c r="V874" s="358"/>
      <c r="W874" s="358"/>
      <c r="X874" s="358"/>
      <c r="Y874" s="358"/>
      <c r="Z874" s="358"/>
      <c r="AA874" s="358"/>
      <c r="AB874" s="358"/>
      <c r="AC874" s="358"/>
      <c r="AD874" s="358"/>
      <c r="AE874" s="358"/>
      <c r="AF874" s="358"/>
      <c r="AG874" s="358"/>
      <c r="AH874" s="358"/>
      <c r="AI874" s="358"/>
      <c r="AJ874" s="358"/>
      <c r="AK874" s="358"/>
    </row>
    <row r="875" spans="1:37" ht="14.25" customHeight="1">
      <c r="A875" s="358"/>
      <c r="B875" s="358"/>
      <c r="C875" s="358"/>
      <c r="D875" s="358"/>
      <c r="E875" s="358"/>
      <c r="F875" s="358"/>
      <c r="G875" s="358"/>
      <c r="H875" s="358"/>
      <c r="I875" s="358"/>
      <c r="J875" s="358"/>
      <c r="K875" s="358"/>
      <c r="L875" s="358"/>
      <c r="M875" s="358"/>
      <c r="N875" s="358"/>
      <c r="O875" s="358"/>
      <c r="P875" s="274"/>
      <c r="Q875" s="358"/>
      <c r="R875" s="358"/>
      <c r="S875" s="358"/>
      <c r="T875" s="358"/>
      <c r="U875" s="358"/>
      <c r="V875" s="358"/>
      <c r="W875" s="358"/>
      <c r="X875" s="358"/>
      <c r="Y875" s="358"/>
      <c r="Z875" s="358"/>
      <c r="AA875" s="358"/>
      <c r="AB875" s="358"/>
      <c r="AC875" s="358"/>
      <c r="AD875" s="358"/>
      <c r="AE875" s="358"/>
      <c r="AF875" s="358"/>
      <c r="AG875" s="358"/>
      <c r="AH875" s="358"/>
      <c r="AI875" s="358"/>
      <c r="AJ875" s="358"/>
      <c r="AK875" s="358"/>
    </row>
    <row r="876" spans="1:37" ht="14.25" customHeight="1">
      <c r="A876" s="358"/>
      <c r="B876" s="358"/>
      <c r="C876" s="358"/>
      <c r="D876" s="358"/>
      <c r="E876" s="358"/>
      <c r="F876" s="358"/>
      <c r="G876" s="358"/>
      <c r="H876" s="358"/>
      <c r="I876" s="358"/>
      <c r="J876" s="358"/>
      <c r="K876" s="358"/>
      <c r="L876" s="358"/>
      <c r="M876" s="358"/>
      <c r="N876" s="358"/>
      <c r="O876" s="358"/>
      <c r="P876" s="274"/>
      <c r="Q876" s="358"/>
      <c r="R876" s="358"/>
      <c r="S876" s="358"/>
      <c r="T876" s="358"/>
      <c r="U876" s="358"/>
      <c r="V876" s="358"/>
      <c r="W876" s="358"/>
      <c r="X876" s="358"/>
      <c r="Y876" s="358"/>
      <c r="Z876" s="358"/>
      <c r="AA876" s="358"/>
      <c r="AB876" s="358"/>
      <c r="AC876" s="358"/>
      <c r="AD876" s="358"/>
      <c r="AE876" s="358"/>
      <c r="AF876" s="358"/>
      <c r="AG876" s="358"/>
      <c r="AH876" s="358"/>
      <c r="AI876" s="358"/>
      <c r="AJ876" s="358"/>
      <c r="AK876" s="358"/>
    </row>
    <row r="877" spans="1:37" ht="14.25" customHeight="1">
      <c r="A877" s="358"/>
      <c r="B877" s="358"/>
      <c r="C877" s="358"/>
      <c r="D877" s="358"/>
      <c r="E877" s="358"/>
      <c r="F877" s="358"/>
      <c r="G877" s="358"/>
      <c r="H877" s="358"/>
      <c r="I877" s="358"/>
      <c r="J877" s="358"/>
      <c r="K877" s="358"/>
      <c r="L877" s="358"/>
      <c r="M877" s="358"/>
      <c r="N877" s="358"/>
      <c r="O877" s="358"/>
      <c r="P877" s="274"/>
      <c r="Q877" s="358"/>
      <c r="R877" s="358"/>
      <c r="S877" s="358"/>
      <c r="T877" s="358"/>
      <c r="U877" s="358"/>
      <c r="V877" s="358"/>
      <c r="W877" s="358"/>
      <c r="X877" s="358"/>
      <c r="Y877" s="358"/>
      <c r="Z877" s="358"/>
      <c r="AA877" s="358"/>
      <c r="AB877" s="358"/>
      <c r="AC877" s="358"/>
      <c r="AD877" s="358"/>
      <c r="AE877" s="358"/>
      <c r="AF877" s="358"/>
      <c r="AG877" s="358"/>
      <c r="AH877" s="358"/>
      <c r="AI877" s="358"/>
      <c r="AJ877" s="358"/>
      <c r="AK877" s="358"/>
    </row>
    <row r="878" spans="1:37" ht="14.25" customHeight="1">
      <c r="A878" s="358"/>
      <c r="B878" s="358"/>
      <c r="C878" s="358"/>
      <c r="D878" s="358"/>
      <c r="E878" s="358"/>
      <c r="F878" s="358"/>
      <c r="G878" s="358"/>
      <c r="H878" s="358"/>
      <c r="I878" s="358"/>
      <c r="J878" s="358"/>
      <c r="K878" s="358"/>
      <c r="L878" s="358"/>
      <c r="M878" s="358"/>
      <c r="N878" s="358"/>
      <c r="O878" s="358"/>
      <c r="P878" s="274"/>
      <c r="Q878" s="358"/>
      <c r="R878" s="358"/>
      <c r="S878" s="358"/>
      <c r="T878" s="358"/>
      <c r="U878" s="358"/>
      <c r="V878" s="358"/>
      <c r="W878" s="358"/>
      <c r="X878" s="358"/>
      <c r="Y878" s="358"/>
      <c r="Z878" s="358"/>
      <c r="AA878" s="358"/>
      <c r="AB878" s="358"/>
      <c r="AC878" s="358"/>
      <c r="AD878" s="358"/>
      <c r="AE878" s="358"/>
      <c r="AF878" s="358"/>
      <c r="AG878" s="358"/>
      <c r="AH878" s="358"/>
      <c r="AI878" s="358"/>
      <c r="AJ878" s="358"/>
      <c r="AK878" s="358"/>
    </row>
    <row r="879" spans="1:37" ht="14.25" customHeight="1">
      <c r="A879" s="358"/>
      <c r="B879" s="358"/>
      <c r="C879" s="358"/>
      <c r="D879" s="358"/>
      <c r="E879" s="358"/>
      <c r="F879" s="358"/>
      <c r="G879" s="358"/>
      <c r="H879" s="358"/>
      <c r="I879" s="358"/>
      <c r="J879" s="358"/>
      <c r="K879" s="358"/>
      <c r="L879" s="358"/>
      <c r="M879" s="358"/>
      <c r="N879" s="358"/>
      <c r="O879" s="358"/>
      <c r="P879" s="274"/>
      <c r="Q879" s="358"/>
      <c r="R879" s="358"/>
      <c r="S879" s="358"/>
      <c r="T879" s="358"/>
      <c r="U879" s="358"/>
      <c r="V879" s="358"/>
      <c r="W879" s="358"/>
      <c r="X879" s="358"/>
      <c r="Y879" s="358"/>
      <c r="Z879" s="358"/>
      <c r="AA879" s="358"/>
      <c r="AB879" s="358"/>
      <c r="AC879" s="358"/>
      <c r="AD879" s="358"/>
      <c r="AE879" s="358"/>
      <c r="AF879" s="358"/>
      <c r="AG879" s="358"/>
      <c r="AH879" s="358"/>
      <c r="AI879" s="358"/>
      <c r="AJ879" s="358"/>
      <c r="AK879" s="358"/>
    </row>
    <row r="880" spans="1:37" ht="14.25" customHeight="1">
      <c r="A880" s="358"/>
      <c r="B880" s="358"/>
      <c r="C880" s="358"/>
      <c r="D880" s="358"/>
      <c r="E880" s="358"/>
      <c r="F880" s="358"/>
      <c r="G880" s="358"/>
      <c r="H880" s="358"/>
      <c r="I880" s="358"/>
      <c r="J880" s="358"/>
      <c r="K880" s="358"/>
      <c r="L880" s="358"/>
      <c r="M880" s="358"/>
      <c r="N880" s="358"/>
      <c r="O880" s="358"/>
      <c r="P880" s="274"/>
      <c r="Q880" s="358"/>
      <c r="R880" s="358"/>
      <c r="S880" s="358"/>
      <c r="T880" s="358"/>
      <c r="U880" s="358"/>
      <c r="V880" s="358"/>
      <c r="W880" s="358"/>
      <c r="X880" s="358"/>
      <c r="Y880" s="358"/>
      <c r="Z880" s="358"/>
      <c r="AA880" s="358"/>
      <c r="AB880" s="358"/>
      <c r="AC880" s="358"/>
      <c r="AD880" s="358"/>
      <c r="AE880" s="358"/>
      <c r="AF880" s="358"/>
      <c r="AG880" s="358"/>
      <c r="AH880" s="358"/>
      <c r="AI880" s="358"/>
      <c r="AJ880" s="358"/>
      <c r="AK880" s="358"/>
    </row>
    <row r="881" spans="1:37" ht="14.25" customHeight="1">
      <c r="A881" s="358"/>
      <c r="B881" s="358"/>
      <c r="C881" s="358"/>
      <c r="D881" s="358"/>
      <c r="E881" s="358"/>
      <c r="F881" s="358"/>
      <c r="G881" s="358"/>
      <c r="H881" s="358"/>
      <c r="I881" s="358"/>
      <c r="J881" s="358"/>
      <c r="K881" s="358"/>
      <c r="L881" s="358"/>
      <c r="M881" s="358"/>
      <c r="N881" s="358"/>
      <c r="O881" s="358"/>
      <c r="P881" s="274"/>
      <c r="Q881" s="358"/>
      <c r="R881" s="358"/>
      <c r="S881" s="358"/>
      <c r="T881" s="358"/>
      <c r="U881" s="358"/>
      <c r="V881" s="358"/>
      <c r="W881" s="358"/>
      <c r="X881" s="358"/>
      <c r="Y881" s="358"/>
      <c r="Z881" s="358"/>
      <c r="AA881" s="358"/>
      <c r="AB881" s="358"/>
      <c r="AC881" s="358"/>
      <c r="AD881" s="358"/>
      <c r="AE881" s="358"/>
      <c r="AF881" s="358"/>
      <c r="AG881" s="358"/>
      <c r="AH881" s="358"/>
      <c r="AI881" s="358"/>
      <c r="AJ881" s="358"/>
      <c r="AK881" s="358"/>
    </row>
    <row r="882" spans="1:37" ht="14.25" customHeight="1">
      <c r="A882" s="358"/>
      <c r="B882" s="358"/>
      <c r="C882" s="358"/>
      <c r="D882" s="358"/>
      <c r="E882" s="358"/>
      <c r="F882" s="358"/>
      <c r="G882" s="358"/>
      <c r="H882" s="358"/>
      <c r="I882" s="358"/>
      <c r="J882" s="358"/>
      <c r="K882" s="358"/>
      <c r="L882" s="358"/>
      <c r="M882" s="358"/>
      <c r="N882" s="358"/>
      <c r="O882" s="358"/>
      <c r="P882" s="274"/>
      <c r="Q882" s="358"/>
      <c r="R882" s="358"/>
      <c r="S882" s="358"/>
      <c r="T882" s="358"/>
      <c r="U882" s="358"/>
      <c r="V882" s="358"/>
      <c r="W882" s="358"/>
      <c r="X882" s="358"/>
      <c r="Y882" s="358"/>
      <c r="Z882" s="358"/>
      <c r="AA882" s="358"/>
      <c r="AB882" s="358"/>
      <c r="AC882" s="358"/>
      <c r="AD882" s="358"/>
      <c r="AE882" s="358"/>
      <c r="AF882" s="358"/>
      <c r="AG882" s="358"/>
      <c r="AH882" s="358"/>
      <c r="AI882" s="358"/>
      <c r="AJ882" s="358"/>
      <c r="AK882" s="358"/>
    </row>
    <row r="883" spans="1:37" ht="14.25" customHeight="1">
      <c r="A883" s="358"/>
      <c r="B883" s="358"/>
      <c r="C883" s="358"/>
      <c r="D883" s="358"/>
      <c r="E883" s="358"/>
      <c r="F883" s="358"/>
      <c r="G883" s="358"/>
      <c r="H883" s="358"/>
      <c r="I883" s="358"/>
      <c r="J883" s="358"/>
      <c r="K883" s="358"/>
      <c r="L883" s="358"/>
      <c r="M883" s="358"/>
      <c r="N883" s="358"/>
      <c r="O883" s="358"/>
      <c r="P883" s="274"/>
      <c r="Q883" s="358"/>
      <c r="R883" s="358"/>
      <c r="S883" s="358"/>
      <c r="T883" s="358"/>
      <c r="U883" s="358"/>
      <c r="V883" s="358"/>
      <c r="W883" s="358"/>
      <c r="X883" s="358"/>
      <c r="Y883" s="358"/>
      <c r="Z883" s="358"/>
      <c r="AA883" s="358"/>
      <c r="AB883" s="358"/>
      <c r="AC883" s="358"/>
      <c r="AD883" s="358"/>
      <c r="AE883" s="358"/>
      <c r="AF883" s="358"/>
      <c r="AG883" s="358"/>
      <c r="AH883" s="358"/>
      <c r="AI883" s="358"/>
      <c r="AJ883" s="358"/>
      <c r="AK883" s="358"/>
    </row>
    <row r="884" spans="1:37" ht="14.25" customHeight="1">
      <c r="A884" s="358"/>
      <c r="B884" s="358"/>
      <c r="C884" s="358"/>
      <c r="D884" s="358"/>
      <c r="E884" s="358"/>
      <c r="F884" s="358"/>
      <c r="G884" s="358"/>
      <c r="H884" s="358"/>
      <c r="I884" s="358"/>
      <c r="J884" s="358"/>
      <c r="K884" s="358"/>
      <c r="L884" s="358"/>
      <c r="M884" s="358"/>
      <c r="N884" s="358"/>
      <c r="O884" s="358"/>
      <c r="P884" s="274"/>
      <c r="Q884" s="358"/>
      <c r="R884" s="358"/>
      <c r="S884" s="358"/>
      <c r="T884" s="358"/>
      <c r="U884" s="358"/>
      <c r="V884" s="358"/>
      <c r="W884" s="358"/>
      <c r="X884" s="358"/>
      <c r="Y884" s="358"/>
      <c r="Z884" s="358"/>
      <c r="AA884" s="358"/>
      <c r="AB884" s="358"/>
      <c r="AC884" s="358"/>
      <c r="AD884" s="358"/>
      <c r="AE884" s="358"/>
      <c r="AF884" s="358"/>
      <c r="AG884" s="358"/>
      <c r="AH884" s="358"/>
      <c r="AI884" s="358"/>
      <c r="AJ884" s="358"/>
      <c r="AK884" s="358"/>
    </row>
    <row r="885" spans="1:37" ht="14.25" customHeight="1">
      <c r="A885" s="358"/>
      <c r="B885" s="358"/>
      <c r="C885" s="358"/>
      <c r="D885" s="358"/>
      <c r="E885" s="358"/>
      <c r="F885" s="358"/>
      <c r="G885" s="358"/>
      <c r="H885" s="358"/>
      <c r="I885" s="358"/>
      <c r="J885" s="358"/>
      <c r="K885" s="358"/>
      <c r="L885" s="358"/>
      <c r="M885" s="358"/>
      <c r="N885" s="358"/>
      <c r="O885" s="358"/>
      <c r="P885" s="274"/>
      <c r="Q885" s="358"/>
      <c r="R885" s="358"/>
      <c r="S885" s="358"/>
      <c r="T885" s="358"/>
      <c r="U885" s="358"/>
      <c r="V885" s="358"/>
      <c r="W885" s="358"/>
      <c r="X885" s="358"/>
      <c r="Y885" s="358"/>
      <c r="Z885" s="358"/>
      <c r="AA885" s="358"/>
      <c r="AB885" s="358"/>
      <c r="AC885" s="358"/>
      <c r="AD885" s="358"/>
      <c r="AE885" s="358"/>
      <c r="AF885" s="358"/>
      <c r="AG885" s="358"/>
      <c r="AH885" s="358"/>
      <c r="AI885" s="358"/>
      <c r="AJ885" s="358"/>
      <c r="AK885" s="358"/>
    </row>
    <row r="886" spans="1:37" ht="14.25" customHeight="1">
      <c r="A886" s="358"/>
      <c r="B886" s="358"/>
      <c r="C886" s="358"/>
      <c r="D886" s="358"/>
      <c r="E886" s="358"/>
      <c r="F886" s="358"/>
      <c r="G886" s="358"/>
      <c r="H886" s="358"/>
      <c r="I886" s="358"/>
      <c r="J886" s="358"/>
      <c r="K886" s="358"/>
      <c r="L886" s="358"/>
      <c r="M886" s="358"/>
      <c r="N886" s="358"/>
      <c r="O886" s="358"/>
      <c r="P886" s="274"/>
      <c r="Q886" s="358"/>
      <c r="R886" s="358"/>
      <c r="S886" s="358"/>
      <c r="T886" s="358"/>
      <c r="U886" s="358"/>
      <c r="V886" s="358"/>
      <c r="W886" s="358"/>
      <c r="X886" s="358"/>
      <c r="Y886" s="358"/>
      <c r="Z886" s="358"/>
      <c r="AA886" s="358"/>
      <c r="AB886" s="358"/>
      <c r="AC886" s="358"/>
      <c r="AD886" s="358"/>
      <c r="AE886" s="358"/>
      <c r="AF886" s="358"/>
      <c r="AG886" s="358"/>
      <c r="AH886" s="358"/>
      <c r="AI886" s="358"/>
      <c r="AJ886" s="358"/>
      <c r="AK886" s="358"/>
    </row>
    <row r="887" spans="1:37" ht="14.25" customHeight="1">
      <c r="A887" s="358"/>
      <c r="B887" s="358"/>
      <c r="C887" s="358"/>
      <c r="D887" s="358"/>
      <c r="E887" s="358"/>
      <c r="F887" s="358"/>
      <c r="G887" s="358"/>
      <c r="H887" s="358"/>
      <c r="I887" s="358"/>
      <c r="J887" s="358"/>
      <c r="K887" s="358"/>
      <c r="L887" s="358"/>
      <c r="M887" s="358"/>
      <c r="N887" s="358"/>
      <c r="O887" s="358"/>
      <c r="P887" s="274"/>
      <c r="Q887" s="358"/>
      <c r="R887" s="358"/>
      <c r="S887" s="358"/>
      <c r="T887" s="358"/>
      <c r="U887" s="358"/>
      <c r="V887" s="358"/>
      <c r="W887" s="358"/>
      <c r="X887" s="358"/>
      <c r="Y887" s="358"/>
      <c r="Z887" s="358"/>
      <c r="AA887" s="358"/>
      <c r="AB887" s="358"/>
      <c r="AC887" s="358"/>
      <c r="AD887" s="358"/>
      <c r="AE887" s="358"/>
      <c r="AF887" s="358"/>
      <c r="AG887" s="358"/>
      <c r="AH887" s="358"/>
      <c r="AI887" s="358"/>
      <c r="AJ887" s="358"/>
      <c r="AK887" s="358"/>
    </row>
    <row r="888" spans="1:37" ht="14.25" customHeight="1">
      <c r="A888" s="358"/>
      <c r="B888" s="358"/>
      <c r="C888" s="358"/>
      <c r="D888" s="358"/>
      <c r="E888" s="358"/>
      <c r="F888" s="358"/>
      <c r="G888" s="358"/>
      <c r="H888" s="358"/>
      <c r="I888" s="358"/>
      <c r="J888" s="358"/>
      <c r="K888" s="358"/>
      <c r="L888" s="358"/>
      <c r="M888" s="358"/>
      <c r="N888" s="358"/>
      <c r="O888" s="358"/>
      <c r="P888" s="274"/>
      <c r="Q888" s="358"/>
      <c r="R888" s="358"/>
      <c r="S888" s="358"/>
      <c r="T888" s="358"/>
      <c r="U888" s="358"/>
      <c r="V888" s="358"/>
      <c r="W888" s="358"/>
      <c r="X888" s="358"/>
      <c r="Y888" s="358"/>
      <c r="Z888" s="358"/>
      <c r="AA888" s="358"/>
      <c r="AB888" s="358"/>
      <c r="AC888" s="358"/>
      <c r="AD888" s="358"/>
      <c r="AE888" s="358"/>
      <c r="AF888" s="358"/>
      <c r="AG888" s="358"/>
      <c r="AH888" s="358"/>
      <c r="AI888" s="358"/>
      <c r="AJ888" s="358"/>
      <c r="AK888" s="358"/>
    </row>
    <row r="889" spans="1:37" ht="14.25" customHeight="1">
      <c r="A889" s="358"/>
      <c r="B889" s="358"/>
      <c r="C889" s="358"/>
      <c r="D889" s="358"/>
      <c r="E889" s="358"/>
      <c r="F889" s="358"/>
      <c r="G889" s="358"/>
      <c r="H889" s="358"/>
      <c r="I889" s="358"/>
      <c r="J889" s="358"/>
      <c r="K889" s="358"/>
      <c r="L889" s="358"/>
      <c r="M889" s="358"/>
      <c r="N889" s="358"/>
      <c r="O889" s="358"/>
      <c r="P889" s="274"/>
      <c r="Q889" s="358"/>
      <c r="R889" s="358"/>
      <c r="S889" s="358"/>
      <c r="T889" s="358"/>
      <c r="U889" s="358"/>
      <c r="V889" s="358"/>
      <c r="W889" s="358"/>
      <c r="X889" s="358"/>
      <c r="Y889" s="358"/>
      <c r="Z889" s="358"/>
      <c r="AA889" s="358"/>
      <c r="AB889" s="358"/>
      <c r="AC889" s="358"/>
      <c r="AD889" s="358"/>
      <c r="AE889" s="358"/>
      <c r="AF889" s="358"/>
      <c r="AG889" s="358"/>
      <c r="AH889" s="358"/>
      <c r="AI889" s="358"/>
      <c r="AJ889" s="358"/>
      <c r="AK889" s="358"/>
    </row>
    <row r="890" spans="1:37" ht="14.25" customHeight="1">
      <c r="A890" s="358"/>
      <c r="B890" s="358"/>
      <c r="C890" s="358"/>
      <c r="D890" s="358"/>
      <c r="E890" s="358"/>
      <c r="F890" s="358"/>
      <c r="G890" s="358"/>
      <c r="H890" s="358"/>
      <c r="I890" s="358"/>
      <c r="J890" s="358"/>
      <c r="K890" s="358"/>
      <c r="L890" s="358"/>
      <c r="M890" s="358"/>
      <c r="N890" s="358"/>
      <c r="O890" s="358"/>
      <c r="P890" s="274"/>
      <c r="Q890" s="358"/>
      <c r="R890" s="358"/>
      <c r="S890" s="358"/>
      <c r="T890" s="358"/>
      <c r="U890" s="358"/>
      <c r="V890" s="358"/>
      <c r="W890" s="358"/>
      <c r="X890" s="358"/>
      <c r="Y890" s="358"/>
      <c r="Z890" s="358"/>
      <c r="AA890" s="358"/>
      <c r="AB890" s="358"/>
      <c r="AC890" s="358"/>
      <c r="AD890" s="358"/>
      <c r="AE890" s="358"/>
      <c r="AF890" s="358"/>
      <c r="AG890" s="358"/>
      <c r="AH890" s="358"/>
      <c r="AI890" s="358"/>
      <c r="AJ890" s="358"/>
      <c r="AK890" s="358"/>
    </row>
    <row r="891" spans="1:37" ht="14.25" customHeight="1">
      <c r="A891" s="358"/>
      <c r="B891" s="358"/>
      <c r="C891" s="358"/>
      <c r="D891" s="358"/>
      <c r="E891" s="358"/>
      <c r="F891" s="358"/>
      <c r="G891" s="358"/>
      <c r="H891" s="358"/>
      <c r="I891" s="358"/>
      <c r="J891" s="358"/>
      <c r="K891" s="358"/>
      <c r="L891" s="358"/>
      <c r="M891" s="358"/>
      <c r="N891" s="358"/>
      <c r="O891" s="358"/>
      <c r="P891" s="274"/>
      <c r="Q891" s="358"/>
      <c r="R891" s="358"/>
      <c r="S891" s="358"/>
      <c r="T891" s="358"/>
      <c r="U891" s="358"/>
      <c r="V891" s="358"/>
      <c r="W891" s="358"/>
      <c r="X891" s="358"/>
      <c r="Y891" s="358"/>
      <c r="Z891" s="358"/>
      <c r="AA891" s="358"/>
      <c r="AB891" s="358"/>
      <c r="AC891" s="358"/>
      <c r="AD891" s="358"/>
      <c r="AE891" s="358"/>
      <c r="AF891" s="358"/>
      <c r="AG891" s="358"/>
      <c r="AH891" s="358"/>
      <c r="AI891" s="358"/>
      <c r="AJ891" s="358"/>
      <c r="AK891" s="358"/>
    </row>
    <row r="892" spans="1:37" ht="14.25" customHeight="1">
      <c r="A892" s="358"/>
      <c r="B892" s="358"/>
      <c r="C892" s="358"/>
      <c r="D892" s="358"/>
      <c r="E892" s="358"/>
      <c r="F892" s="358"/>
      <c r="G892" s="358"/>
      <c r="H892" s="358"/>
      <c r="I892" s="358"/>
      <c r="J892" s="358"/>
      <c r="K892" s="358"/>
      <c r="L892" s="358"/>
      <c r="M892" s="358"/>
      <c r="N892" s="358"/>
      <c r="O892" s="358"/>
      <c r="P892" s="274"/>
      <c r="Q892" s="358"/>
      <c r="R892" s="358"/>
      <c r="S892" s="358"/>
      <c r="T892" s="358"/>
      <c r="U892" s="358"/>
      <c r="V892" s="358"/>
      <c r="W892" s="358"/>
      <c r="X892" s="358"/>
      <c r="Y892" s="358"/>
      <c r="Z892" s="358"/>
      <c r="AA892" s="358"/>
      <c r="AB892" s="358"/>
      <c r="AC892" s="358"/>
      <c r="AD892" s="358"/>
      <c r="AE892" s="358"/>
      <c r="AF892" s="358"/>
      <c r="AG892" s="358"/>
      <c r="AH892" s="358"/>
      <c r="AI892" s="358"/>
      <c r="AJ892" s="358"/>
      <c r="AK892" s="358"/>
    </row>
    <row r="893" spans="1:37" ht="14.25" customHeight="1">
      <c r="A893" s="358"/>
      <c r="B893" s="358"/>
      <c r="C893" s="358"/>
      <c r="D893" s="358"/>
      <c r="E893" s="358"/>
      <c r="F893" s="358"/>
      <c r="G893" s="358"/>
      <c r="H893" s="358"/>
      <c r="I893" s="358"/>
      <c r="J893" s="358"/>
      <c r="K893" s="358"/>
      <c r="L893" s="358"/>
      <c r="M893" s="358"/>
      <c r="N893" s="358"/>
      <c r="O893" s="358"/>
      <c r="P893" s="274"/>
      <c r="Q893" s="358"/>
      <c r="R893" s="358"/>
      <c r="S893" s="358"/>
      <c r="T893" s="358"/>
      <c r="U893" s="358"/>
      <c r="V893" s="358"/>
      <c r="W893" s="358"/>
      <c r="X893" s="358"/>
      <c r="Y893" s="358"/>
      <c r="Z893" s="358"/>
      <c r="AA893" s="358"/>
      <c r="AB893" s="358"/>
      <c r="AC893" s="358"/>
      <c r="AD893" s="358"/>
      <c r="AE893" s="358"/>
      <c r="AF893" s="358"/>
      <c r="AG893" s="358"/>
      <c r="AH893" s="358"/>
      <c r="AI893" s="358"/>
      <c r="AJ893" s="358"/>
      <c r="AK893" s="358"/>
    </row>
    <row r="894" spans="1:37" ht="14.25" customHeight="1">
      <c r="A894" s="358"/>
      <c r="B894" s="358"/>
      <c r="C894" s="358"/>
      <c r="D894" s="358"/>
      <c r="E894" s="358"/>
      <c r="F894" s="358"/>
      <c r="G894" s="358"/>
      <c r="H894" s="358"/>
      <c r="I894" s="358"/>
      <c r="J894" s="358"/>
      <c r="K894" s="358"/>
      <c r="L894" s="358"/>
      <c r="M894" s="358"/>
      <c r="N894" s="358"/>
      <c r="O894" s="358"/>
      <c r="P894" s="274"/>
      <c r="Q894" s="358"/>
      <c r="R894" s="358"/>
      <c r="S894" s="358"/>
      <c r="T894" s="358"/>
      <c r="U894" s="358"/>
      <c r="V894" s="358"/>
      <c r="W894" s="358"/>
      <c r="X894" s="358"/>
      <c r="Y894" s="358"/>
      <c r="Z894" s="358"/>
      <c r="AA894" s="358"/>
      <c r="AB894" s="358"/>
      <c r="AC894" s="358"/>
      <c r="AD894" s="358"/>
      <c r="AE894" s="358"/>
      <c r="AF894" s="358"/>
      <c r="AG894" s="358"/>
      <c r="AH894" s="358"/>
      <c r="AI894" s="358"/>
      <c r="AJ894" s="358"/>
      <c r="AK894" s="358"/>
    </row>
    <row r="895" spans="1:37" ht="14.25" customHeight="1">
      <c r="A895" s="358"/>
      <c r="B895" s="358"/>
      <c r="C895" s="358"/>
      <c r="D895" s="358"/>
      <c r="E895" s="358"/>
      <c r="F895" s="358"/>
      <c r="G895" s="358"/>
      <c r="H895" s="358"/>
      <c r="I895" s="358"/>
      <c r="J895" s="358"/>
      <c r="K895" s="358"/>
      <c r="L895" s="358"/>
      <c r="M895" s="358"/>
      <c r="N895" s="358"/>
      <c r="O895" s="358"/>
      <c r="P895" s="274"/>
      <c r="Q895" s="358"/>
      <c r="R895" s="358"/>
      <c r="S895" s="358"/>
      <c r="T895" s="358"/>
      <c r="U895" s="358"/>
      <c r="V895" s="358"/>
      <c r="W895" s="358"/>
      <c r="X895" s="358"/>
      <c r="Y895" s="358"/>
      <c r="Z895" s="358"/>
      <c r="AA895" s="358"/>
      <c r="AB895" s="358"/>
      <c r="AC895" s="358"/>
      <c r="AD895" s="358"/>
      <c r="AE895" s="358"/>
      <c r="AF895" s="358"/>
      <c r="AG895" s="358"/>
      <c r="AH895" s="358"/>
      <c r="AI895" s="358"/>
      <c r="AJ895" s="358"/>
      <c r="AK895" s="358"/>
    </row>
    <row r="896" spans="1:37" ht="14.25" customHeight="1">
      <c r="A896" s="358"/>
      <c r="B896" s="358"/>
      <c r="C896" s="358"/>
      <c r="D896" s="358"/>
      <c r="E896" s="358"/>
      <c r="F896" s="358"/>
      <c r="G896" s="358"/>
      <c r="H896" s="358"/>
      <c r="I896" s="358"/>
      <c r="J896" s="358"/>
      <c r="K896" s="358"/>
      <c r="L896" s="358"/>
      <c r="M896" s="358"/>
      <c r="N896" s="358"/>
      <c r="O896" s="358"/>
      <c r="P896" s="274"/>
      <c r="Q896" s="358"/>
      <c r="R896" s="358"/>
      <c r="S896" s="358"/>
      <c r="T896" s="358"/>
      <c r="U896" s="358"/>
      <c r="V896" s="358"/>
      <c r="W896" s="358"/>
      <c r="X896" s="358"/>
      <c r="Y896" s="358"/>
      <c r="Z896" s="358"/>
      <c r="AA896" s="358"/>
      <c r="AB896" s="358"/>
      <c r="AC896" s="358"/>
      <c r="AD896" s="358"/>
      <c r="AE896" s="358"/>
      <c r="AF896" s="358"/>
      <c r="AG896" s="358"/>
      <c r="AH896" s="358"/>
      <c r="AI896" s="358"/>
      <c r="AJ896" s="358"/>
      <c r="AK896" s="358"/>
    </row>
    <row r="897" spans="1:37" ht="14.25" customHeight="1">
      <c r="A897" s="358"/>
      <c r="B897" s="358"/>
      <c r="C897" s="358"/>
      <c r="D897" s="358"/>
      <c r="E897" s="358"/>
      <c r="F897" s="358"/>
      <c r="G897" s="358"/>
      <c r="H897" s="358"/>
      <c r="I897" s="358"/>
      <c r="J897" s="358"/>
      <c r="K897" s="358"/>
      <c r="L897" s="358"/>
      <c r="M897" s="358"/>
      <c r="N897" s="358"/>
      <c r="O897" s="358"/>
      <c r="P897" s="274"/>
      <c r="Q897" s="358"/>
      <c r="R897" s="358"/>
      <c r="S897" s="358"/>
      <c r="T897" s="358"/>
      <c r="U897" s="358"/>
      <c r="V897" s="358"/>
      <c r="W897" s="358"/>
      <c r="X897" s="358"/>
      <c r="Y897" s="358"/>
      <c r="Z897" s="358"/>
      <c r="AA897" s="358"/>
      <c r="AB897" s="358"/>
      <c r="AC897" s="358"/>
      <c r="AD897" s="358"/>
      <c r="AE897" s="358"/>
      <c r="AF897" s="358"/>
      <c r="AG897" s="358"/>
      <c r="AH897" s="358"/>
      <c r="AI897" s="358"/>
      <c r="AJ897" s="358"/>
      <c r="AK897" s="358"/>
    </row>
    <row r="898" spans="1:37" ht="14.25" customHeight="1">
      <c r="A898" s="358"/>
      <c r="B898" s="358"/>
      <c r="C898" s="358"/>
      <c r="D898" s="358"/>
      <c r="E898" s="358"/>
      <c r="F898" s="358"/>
      <c r="G898" s="358"/>
      <c r="H898" s="358"/>
      <c r="I898" s="358"/>
      <c r="J898" s="358"/>
      <c r="K898" s="358"/>
      <c r="L898" s="358"/>
      <c r="M898" s="358"/>
      <c r="N898" s="358"/>
      <c r="O898" s="358"/>
      <c r="P898" s="274"/>
      <c r="Q898" s="358"/>
      <c r="R898" s="358"/>
      <c r="S898" s="358"/>
      <c r="T898" s="358"/>
      <c r="U898" s="358"/>
      <c r="V898" s="358"/>
      <c r="W898" s="358"/>
      <c r="X898" s="358"/>
      <c r="Y898" s="358"/>
      <c r="Z898" s="358"/>
      <c r="AA898" s="358"/>
      <c r="AB898" s="358"/>
      <c r="AC898" s="358"/>
      <c r="AD898" s="358"/>
      <c r="AE898" s="358"/>
      <c r="AF898" s="358"/>
      <c r="AG898" s="358"/>
      <c r="AH898" s="358"/>
      <c r="AI898" s="358"/>
      <c r="AJ898" s="358"/>
      <c r="AK898" s="358"/>
    </row>
    <row r="899" spans="1:37" ht="14.25" customHeight="1">
      <c r="A899" s="358"/>
      <c r="B899" s="358"/>
      <c r="C899" s="358"/>
      <c r="D899" s="358"/>
      <c r="E899" s="358"/>
      <c r="F899" s="358"/>
      <c r="G899" s="358"/>
      <c r="H899" s="358"/>
      <c r="I899" s="358"/>
      <c r="J899" s="358"/>
      <c r="K899" s="358"/>
      <c r="L899" s="358"/>
      <c r="M899" s="358"/>
      <c r="N899" s="358"/>
      <c r="O899" s="358"/>
      <c r="P899" s="274"/>
      <c r="Q899" s="358"/>
      <c r="R899" s="358"/>
      <c r="S899" s="358"/>
      <c r="T899" s="358"/>
      <c r="U899" s="358"/>
      <c r="V899" s="358"/>
      <c r="W899" s="358"/>
      <c r="X899" s="358"/>
      <c r="Y899" s="358"/>
      <c r="Z899" s="358"/>
      <c r="AA899" s="358"/>
      <c r="AB899" s="358"/>
      <c r="AC899" s="358"/>
      <c r="AD899" s="358"/>
      <c r="AE899" s="358"/>
      <c r="AF899" s="358"/>
      <c r="AG899" s="358"/>
      <c r="AH899" s="358"/>
      <c r="AI899" s="358"/>
      <c r="AJ899" s="358"/>
      <c r="AK899" s="358"/>
    </row>
    <row r="900" spans="1:37" ht="14.25" customHeight="1">
      <c r="A900" s="358"/>
      <c r="B900" s="358"/>
      <c r="C900" s="358"/>
      <c r="D900" s="358"/>
      <c r="E900" s="358"/>
      <c r="F900" s="358"/>
      <c r="G900" s="358"/>
      <c r="H900" s="358"/>
      <c r="I900" s="358"/>
      <c r="J900" s="358"/>
      <c r="K900" s="358"/>
      <c r="L900" s="358"/>
      <c r="M900" s="358"/>
      <c r="N900" s="358"/>
      <c r="O900" s="358"/>
      <c r="P900" s="274"/>
      <c r="Q900" s="358"/>
      <c r="R900" s="358"/>
      <c r="S900" s="358"/>
      <c r="T900" s="358"/>
      <c r="U900" s="358"/>
      <c r="V900" s="358"/>
      <c r="W900" s="358"/>
      <c r="X900" s="358"/>
      <c r="Y900" s="358"/>
      <c r="Z900" s="358"/>
      <c r="AA900" s="358"/>
      <c r="AB900" s="358"/>
      <c r="AC900" s="358"/>
      <c r="AD900" s="358"/>
      <c r="AE900" s="358"/>
      <c r="AF900" s="358"/>
      <c r="AG900" s="358"/>
      <c r="AH900" s="358"/>
      <c r="AI900" s="358"/>
      <c r="AJ900" s="358"/>
      <c r="AK900" s="358"/>
    </row>
    <row r="901" spans="1:37" ht="14.25" customHeight="1">
      <c r="A901" s="358"/>
      <c r="B901" s="358"/>
      <c r="C901" s="358"/>
      <c r="D901" s="358"/>
      <c r="E901" s="358"/>
      <c r="F901" s="358"/>
      <c r="G901" s="358"/>
      <c r="H901" s="358"/>
      <c r="I901" s="358"/>
      <c r="J901" s="358"/>
      <c r="K901" s="358"/>
      <c r="L901" s="358"/>
      <c r="M901" s="358"/>
      <c r="N901" s="358"/>
      <c r="O901" s="358"/>
      <c r="P901" s="274"/>
      <c r="Q901" s="358"/>
      <c r="R901" s="358"/>
      <c r="S901" s="358"/>
      <c r="T901" s="358"/>
      <c r="U901" s="358"/>
      <c r="V901" s="358"/>
      <c r="W901" s="358"/>
      <c r="X901" s="358"/>
      <c r="Y901" s="358"/>
      <c r="Z901" s="358"/>
      <c r="AA901" s="358"/>
      <c r="AB901" s="358"/>
      <c r="AC901" s="358"/>
      <c r="AD901" s="358"/>
      <c r="AE901" s="358"/>
      <c r="AF901" s="358"/>
      <c r="AG901" s="358"/>
      <c r="AH901" s="358"/>
      <c r="AI901" s="358"/>
      <c r="AJ901" s="358"/>
      <c r="AK901" s="358"/>
    </row>
    <row r="902" spans="1:37" ht="14.25" customHeight="1">
      <c r="A902" s="358"/>
      <c r="B902" s="358"/>
      <c r="C902" s="358"/>
      <c r="D902" s="358"/>
      <c r="E902" s="358"/>
      <c r="F902" s="358"/>
      <c r="G902" s="358"/>
      <c r="H902" s="358"/>
      <c r="I902" s="358"/>
      <c r="J902" s="358"/>
      <c r="K902" s="358"/>
      <c r="L902" s="358"/>
      <c r="M902" s="358"/>
      <c r="N902" s="358"/>
      <c r="O902" s="358"/>
      <c r="P902" s="274"/>
      <c r="Q902" s="358"/>
      <c r="R902" s="358"/>
      <c r="S902" s="358"/>
      <c r="T902" s="358"/>
      <c r="U902" s="358"/>
      <c r="V902" s="358"/>
      <c r="W902" s="358"/>
      <c r="X902" s="358"/>
      <c r="Y902" s="358"/>
      <c r="Z902" s="358"/>
      <c r="AA902" s="358"/>
      <c r="AB902" s="358"/>
      <c r="AC902" s="358"/>
      <c r="AD902" s="358"/>
      <c r="AE902" s="358"/>
      <c r="AF902" s="358"/>
      <c r="AG902" s="358"/>
      <c r="AH902" s="358"/>
      <c r="AI902" s="358"/>
      <c r="AJ902" s="358"/>
      <c r="AK902" s="358"/>
    </row>
    <row r="903" spans="1:37" ht="14.25" customHeight="1">
      <c r="A903" s="358"/>
      <c r="B903" s="358"/>
      <c r="C903" s="358"/>
      <c r="D903" s="358"/>
      <c r="E903" s="358"/>
      <c r="F903" s="358"/>
      <c r="G903" s="358"/>
      <c r="H903" s="358"/>
      <c r="I903" s="358"/>
      <c r="J903" s="358"/>
      <c r="K903" s="358"/>
      <c r="L903" s="358"/>
      <c r="M903" s="358"/>
      <c r="N903" s="358"/>
      <c r="O903" s="358"/>
      <c r="P903" s="274"/>
      <c r="Q903" s="358"/>
      <c r="R903" s="358"/>
      <c r="S903" s="358"/>
      <c r="T903" s="358"/>
      <c r="U903" s="358"/>
      <c r="V903" s="358"/>
      <c r="W903" s="358"/>
      <c r="X903" s="358"/>
      <c r="Y903" s="358"/>
      <c r="Z903" s="358"/>
      <c r="AA903" s="358"/>
      <c r="AB903" s="358"/>
      <c r="AC903" s="358"/>
      <c r="AD903" s="358"/>
      <c r="AE903" s="358"/>
      <c r="AF903" s="358"/>
      <c r="AG903" s="358"/>
      <c r="AH903" s="358"/>
      <c r="AI903" s="358"/>
      <c r="AJ903" s="358"/>
      <c r="AK903" s="358"/>
    </row>
    <row r="904" spans="1:37" ht="14.25" customHeight="1">
      <c r="A904" s="358"/>
      <c r="B904" s="358"/>
      <c r="C904" s="358"/>
      <c r="D904" s="358"/>
      <c r="E904" s="358"/>
      <c r="F904" s="358"/>
      <c r="G904" s="358"/>
      <c r="H904" s="358"/>
      <c r="I904" s="358"/>
      <c r="J904" s="358"/>
      <c r="K904" s="358"/>
      <c r="L904" s="358"/>
      <c r="M904" s="358"/>
      <c r="N904" s="358"/>
      <c r="O904" s="358"/>
      <c r="P904" s="274"/>
      <c r="Q904" s="358"/>
      <c r="R904" s="358"/>
      <c r="S904" s="358"/>
      <c r="T904" s="358"/>
      <c r="U904" s="358"/>
      <c r="V904" s="358"/>
      <c r="W904" s="358"/>
      <c r="X904" s="358"/>
      <c r="Y904" s="358"/>
      <c r="Z904" s="358"/>
      <c r="AA904" s="358"/>
      <c r="AB904" s="358"/>
      <c r="AC904" s="358"/>
      <c r="AD904" s="358"/>
      <c r="AE904" s="358"/>
      <c r="AF904" s="358"/>
      <c r="AG904" s="358"/>
      <c r="AH904" s="358"/>
      <c r="AI904" s="358"/>
      <c r="AJ904" s="358"/>
      <c r="AK904" s="358"/>
    </row>
    <row r="905" spans="1:37" ht="14.25" customHeight="1">
      <c r="A905" s="358"/>
      <c r="B905" s="358"/>
      <c r="C905" s="358"/>
      <c r="D905" s="358"/>
      <c r="E905" s="358"/>
      <c r="F905" s="358"/>
      <c r="G905" s="358"/>
      <c r="H905" s="358"/>
      <c r="I905" s="358"/>
      <c r="J905" s="358"/>
      <c r="K905" s="358"/>
      <c r="L905" s="358"/>
      <c r="M905" s="358"/>
      <c r="N905" s="358"/>
      <c r="O905" s="358"/>
      <c r="P905" s="274"/>
      <c r="Q905" s="358"/>
      <c r="R905" s="358"/>
      <c r="S905" s="358"/>
      <c r="T905" s="358"/>
      <c r="U905" s="358"/>
      <c r="V905" s="358"/>
      <c r="W905" s="358"/>
      <c r="X905" s="358"/>
      <c r="Y905" s="358"/>
      <c r="Z905" s="358"/>
      <c r="AA905" s="358"/>
      <c r="AB905" s="358"/>
      <c r="AC905" s="358"/>
      <c r="AD905" s="358"/>
      <c r="AE905" s="358"/>
      <c r="AF905" s="358"/>
      <c r="AG905" s="358"/>
      <c r="AH905" s="358"/>
      <c r="AI905" s="358"/>
      <c r="AJ905" s="358"/>
      <c r="AK905" s="358"/>
    </row>
    <row r="906" spans="1:37" ht="14.25" customHeight="1">
      <c r="A906" s="358"/>
      <c r="B906" s="358"/>
      <c r="C906" s="358"/>
      <c r="D906" s="358"/>
      <c r="E906" s="358"/>
      <c r="F906" s="358"/>
      <c r="G906" s="358"/>
      <c r="H906" s="358"/>
      <c r="I906" s="358"/>
      <c r="J906" s="358"/>
      <c r="K906" s="358"/>
      <c r="L906" s="358"/>
      <c r="M906" s="358"/>
      <c r="N906" s="358"/>
      <c r="O906" s="358"/>
      <c r="P906" s="274"/>
      <c r="Q906" s="358"/>
      <c r="R906" s="358"/>
      <c r="S906" s="358"/>
      <c r="T906" s="358"/>
      <c r="U906" s="358"/>
      <c r="V906" s="358"/>
      <c r="W906" s="358"/>
      <c r="X906" s="358"/>
      <c r="Y906" s="358"/>
      <c r="Z906" s="358"/>
      <c r="AA906" s="358"/>
      <c r="AB906" s="358"/>
      <c r="AC906" s="358"/>
      <c r="AD906" s="358"/>
      <c r="AE906" s="358"/>
      <c r="AF906" s="358"/>
      <c r="AG906" s="358"/>
      <c r="AH906" s="358"/>
      <c r="AI906" s="358"/>
      <c r="AJ906" s="358"/>
      <c r="AK906" s="358"/>
    </row>
    <row r="907" spans="1:37" ht="14.25" customHeight="1">
      <c r="A907" s="358"/>
      <c r="B907" s="358"/>
      <c r="C907" s="358"/>
      <c r="D907" s="358"/>
      <c r="E907" s="358"/>
      <c r="F907" s="358"/>
      <c r="G907" s="358"/>
      <c r="H907" s="358"/>
      <c r="I907" s="358"/>
      <c r="J907" s="358"/>
      <c r="K907" s="358"/>
      <c r="L907" s="358"/>
      <c r="M907" s="358"/>
      <c r="N907" s="358"/>
      <c r="O907" s="358"/>
      <c r="P907" s="274"/>
      <c r="Q907" s="358"/>
      <c r="R907" s="358"/>
      <c r="S907" s="358"/>
      <c r="T907" s="358"/>
      <c r="U907" s="358"/>
      <c r="V907" s="358"/>
      <c r="W907" s="358"/>
      <c r="X907" s="358"/>
      <c r="Y907" s="358"/>
      <c r="Z907" s="358"/>
      <c r="AA907" s="358"/>
      <c r="AB907" s="358"/>
      <c r="AC907" s="358"/>
      <c r="AD907" s="358"/>
      <c r="AE907" s="358"/>
      <c r="AF907" s="358"/>
      <c r="AG907" s="358"/>
      <c r="AH907" s="358"/>
      <c r="AI907" s="358"/>
      <c r="AJ907" s="358"/>
      <c r="AK907" s="358"/>
    </row>
    <row r="908" spans="1:37" ht="14.25" customHeight="1">
      <c r="A908" s="358"/>
      <c r="B908" s="358"/>
      <c r="C908" s="358"/>
      <c r="D908" s="358"/>
      <c r="E908" s="358"/>
      <c r="F908" s="358"/>
      <c r="G908" s="358"/>
      <c r="H908" s="358"/>
      <c r="I908" s="358"/>
      <c r="J908" s="358"/>
      <c r="K908" s="358"/>
      <c r="L908" s="358"/>
      <c r="M908" s="358"/>
      <c r="N908" s="358"/>
      <c r="O908" s="358"/>
      <c r="P908" s="274"/>
      <c r="Q908" s="358"/>
      <c r="R908" s="358"/>
      <c r="S908" s="358"/>
      <c r="T908" s="358"/>
      <c r="U908" s="358"/>
      <c r="V908" s="358"/>
      <c r="W908" s="358"/>
      <c r="X908" s="358"/>
      <c r="Y908" s="358"/>
      <c r="Z908" s="358"/>
      <c r="AA908" s="358"/>
      <c r="AB908" s="358"/>
      <c r="AC908" s="358"/>
      <c r="AD908" s="358"/>
      <c r="AE908" s="358"/>
      <c r="AF908" s="358"/>
      <c r="AG908" s="358"/>
      <c r="AH908" s="358"/>
      <c r="AI908" s="358"/>
      <c r="AJ908" s="358"/>
      <c r="AK908" s="358"/>
    </row>
    <row r="909" spans="1:37" ht="14.25" customHeight="1">
      <c r="A909" s="358"/>
      <c r="B909" s="358"/>
      <c r="C909" s="358"/>
      <c r="D909" s="358"/>
      <c r="E909" s="358"/>
      <c r="F909" s="358"/>
      <c r="G909" s="358"/>
      <c r="H909" s="358"/>
      <c r="I909" s="358"/>
      <c r="J909" s="358"/>
      <c r="K909" s="358"/>
      <c r="L909" s="358"/>
      <c r="M909" s="358"/>
      <c r="N909" s="358"/>
      <c r="O909" s="358"/>
      <c r="P909" s="274"/>
      <c r="Q909" s="358"/>
      <c r="R909" s="358"/>
      <c r="S909" s="358"/>
      <c r="T909" s="358"/>
      <c r="U909" s="358"/>
      <c r="V909" s="358"/>
      <c r="W909" s="358"/>
      <c r="X909" s="358"/>
      <c r="Y909" s="358"/>
      <c r="Z909" s="358"/>
      <c r="AA909" s="358"/>
      <c r="AB909" s="358"/>
      <c r="AC909" s="358"/>
      <c r="AD909" s="358"/>
      <c r="AE909" s="358"/>
      <c r="AF909" s="358"/>
      <c r="AG909" s="358"/>
      <c r="AH909" s="358"/>
      <c r="AI909" s="358"/>
      <c r="AJ909" s="358"/>
      <c r="AK909" s="358"/>
    </row>
    <row r="910" spans="1:37" ht="14.25" customHeight="1">
      <c r="A910" s="358"/>
      <c r="B910" s="358"/>
      <c r="C910" s="358"/>
      <c r="D910" s="358"/>
      <c r="E910" s="358"/>
      <c r="F910" s="358"/>
      <c r="G910" s="358"/>
      <c r="H910" s="358"/>
      <c r="I910" s="358"/>
      <c r="J910" s="358"/>
      <c r="K910" s="358"/>
      <c r="L910" s="358"/>
      <c r="M910" s="358"/>
      <c r="N910" s="358"/>
      <c r="O910" s="358"/>
      <c r="P910" s="274"/>
      <c r="Q910" s="358"/>
      <c r="R910" s="358"/>
      <c r="S910" s="358"/>
      <c r="T910" s="358"/>
      <c r="U910" s="358"/>
      <c r="V910" s="358"/>
      <c r="W910" s="358"/>
      <c r="X910" s="358"/>
      <c r="Y910" s="358"/>
      <c r="Z910" s="358"/>
      <c r="AA910" s="358"/>
      <c r="AB910" s="358"/>
      <c r="AC910" s="358"/>
      <c r="AD910" s="358"/>
      <c r="AE910" s="358"/>
      <c r="AF910" s="358"/>
      <c r="AG910" s="358"/>
      <c r="AH910" s="358"/>
      <c r="AI910" s="358"/>
      <c r="AJ910" s="358"/>
      <c r="AK910" s="358"/>
    </row>
    <row r="911" spans="1:37" ht="14.25" customHeight="1">
      <c r="A911" s="358"/>
      <c r="B911" s="358"/>
      <c r="C911" s="358"/>
      <c r="D911" s="358"/>
      <c r="E911" s="358"/>
      <c r="F911" s="358"/>
      <c r="G911" s="358"/>
      <c r="H911" s="358"/>
      <c r="I911" s="358"/>
      <c r="J911" s="358"/>
      <c r="K911" s="358"/>
      <c r="L911" s="358"/>
      <c r="M911" s="358"/>
      <c r="N911" s="358"/>
      <c r="O911" s="358"/>
      <c r="P911" s="274"/>
      <c r="Q911" s="358"/>
      <c r="R911" s="358"/>
      <c r="S911" s="358"/>
      <c r="T911" s="358"/>
      <c r="U911" s="358"/>
      <c r="V911" s="358"/>
      <c r="W911" s="358"/>
      <c r="X911" s="358"/>
      <c r="Y911" s="358"/>
      <c r="Z911" s="358"/>
      <c r="AA911" s="358"/>
      <c r="AB911" s="358"/>
      <c r="AC911" s="358"/>
      <c r="AD911" s="358"/>
      <c r="AE911" s="358"/>
      <c r="AF911" s="358"/>
      <c r="AG911" s="358"/>
      <c r="AH911" s="358"/>
      <c r="AI911" s="358"/>
      <c r="AJ911" s="358"/>
      <c r="AK911" s="358"/>
    </row>
    <row r="912" spans="1:37" ht="14.25" customHeight="1">
      <c r="A912" s="358"/>
      <c r="B912" s="358"/>
      <c r="C912" s="358"/>
      <c r="D912" s="358"/>
      <c r="E912" s="358"/>
      <c r="F912" s="358"/>
      <c r="G912" s="358"/>
      <c r="H912" s="358"/>
      <c r="I912" s="358"/>
      <c r="J912" s="358"/>
      <c r="K912" s="358"/>
      <c r="L912" s="358"/>
      <c r="M912" s="358"/>
      <c r="N912" s="358"/>
      <c r="O912" s="358"/>
      <c r="P912" s="274"/>
      <c r="Q912" s="358"/>
      <c r="R912" s="358"/>
      <c r="S912" s="358"/>
      <c r="T912" s="358"/>
      <c r="U912" s="358"/>
      <c r="V912" s="358"/>
      <c r="W912" s="358"/>
      <c r="X912" s="358"/>
      <c r="Y912" s="358"/>
      <c r="Z912" s="358"/>
      <c r="AA912" s="358"/>
      <c r="AB912" s="358"/>
      <c r="AC912" s="358"/>
      <c r="AD912" s="358"/>
      <c r="AE912" s="358"/>
      <c r="AF912" s="358"/>
      <c r="AG912" s="358"/>
      <c r="AH912" s="358"/>
      <c r="AI912" s="358"/>
      <c r="AJ912" s="358"/>
      <c r="AK912" s="358"/>
    </row>
    <row r="913" spans="1:37" ht="14.25" customHeight="1">
      <c r="A913" s="358"/>
      <c r="B913" s="358"/>
      <c r="C913" s="358"/>
      <c r="D913" s="358"/>
      <c r="E913" s="358"/>
      <c r="F913" s="358"/>
      <c r="G913" s="358"/>
      <c r="H913" s="358"/>
      <c r="I913" s="358"/>
      <c r="J913" s="358"/>
      <c r="K913" s="358"/>
      <c r="L913" s="358"/>
      <c r="M913" s="358"/>
      <c r="N913" s="358"/>
      <c r="O913" s="358"/>
      <c r="P913" s="274"/>
      <c r="Q913" s="358"/>
      <c r="R913" s="358"/>
      <c r="S913" s="358"/>
      <c r="T913" s="358"/>
      <c r="U913" s="358"/>
      <c r="V913" s="358"/>
      <c r="W913" s="358"/>
      <c r="X913" s="358"/>
      <c r="Y913" s="358"/>
      <c r="Z913" s="358"/>
      <c r="AA913" s="358"/>
      <c r="AB913" s="358"/>
      <c r="AC913" s="358"/>
      <c r="AD913" s="358"/>
      <c r="AE913" s="358"/>
      <c r="AF913" s="358"/>
      <c r="AG913" s="358"/>
      <c r="AH913" s="358"/>
      <c r="AI913" s="358"/>
      <c r="AJ913" s="358"/>
      <c r="AK913" s="358"/>
    </row>
    <row r="914" spans="1:37" ht="14.25" customHeight="1">
      <c r="A914" s="358"/>
      <c r="B914" s="358"/>
      <c r="C914" s="358"/>
      <c r="D914" s="358"/>
      <c r="E914" s="358"/>
      <c r="F914" s="358"/>
      <c r="G914" s="358"/>
      <c r="H914" s="358"/>
      <c r="I914" s="358"/>
      <c r="J914" s="358"/>
      <c r="K914" s="358"/>
      <c r="L914" s="358"/>
      <c r="M914" s="358"/>
      <c r="N914" s="358"/>
      <c r="O914" s="358"/>
      <c r="P914" s="274"/>
      <c r="Q914" s="358"/>
      <c r="R914" s="358"/>
      <c r="S914" s="358"/>
      <c r="T914" s="358"/>
      <c r="U914" s="358"/>
      <c r="V914" s="358"/>
      <c r="W914" s="358"/>
      <c r="X914" s="358"/>
      <c r="Y914" s="358"/>
      <c r="Z914" s="358"/>
      <c r="AA914" s="358"/>
      <c r="AB914" s="358"/>
      <c r="AC914" s="358"/>
      <c r="AD914" s="358"/>
      <c r="AE914" s="358"/>
      <c r="AF914" s="358"/>
      <c r="AG914" s="358"/>
      <c r="AH914" s="358"/>
      <c r="AI914" s="358"/>
      <c r="AJ914" s="358"/>
      <c r="AK914" s="358"/>
    </row>
    <row r="915" spans="1:37" ht="14.25" customHeight="1">
      <c r="A915" s="358"/>
      <c r="B915" s="358"/>
      <c r="C915" s="358"/>
      <c r="D915" s="358"/>
      <c r="E915" s="358"/>
      <c r="F915" s="358"/>
      <c r="G915" s="358"/>
      <c r="H915" s="358"/>
      <c r="I915" s="358"/>
      <c r="J915" s="358"/>
      <c r="K915" s="358"/>
      <c r="L915" s="358"/>
      <c r="M915" s="358"/>
      <c r="N915" s="358"/>
      <c r="O915" s="358"/>
      <c r="P915" s="274"/>
      <c r="Q915" s="358"/>
      <c r="R915" s="358"/>
      <c r="S915" s="358"/>
      <c r="T915" s="358"/>
      <c r="U915" s="358"/>
      <c r="V915" s="358"/>
      <c r="W915" s="358"/>
      <c r="X915" s="358"/>
      <c r="Y915" s="358"/>
      <c r="Z915" s="358"/>
      <c r="AA915" s="358"/>
      <c r="AB915" s="358"/>
      <c r="AC915" s="358"/>
      <c r="AD915" s="358"/>
      <c r="AE915" s="358"/>
      <c r="AF915" s="358"/>
      <c r="AG915" s="358"/>
      <c r="AH915" s="358"/>
      <c r="AI915" s="358"/>
      <c r="AJ915" s="358"/>
      <c r="AK915" s="358"/>
    </row>
    <row r="916" spans="1:37" ht="14.25" customHeight="1">
      <c r="A916" s="358"/>
      <c r="B916" s="358"/>
      <c r="C916" s="358"/>
      <c r="D916" s="358"/>
      <c r="E916" s="358"/>
      <c r="F916" s="358"/>
      <c r="G916" s="358"/>
      <c r="H916" s="358"/>
      <c r="I916" s="358"/>
      <c r="J916" s="358"/>
      <c r="K916" s="358"/>
      <c r="L916" s="358"/>
      <c r="M916" s="358"/>
      <c r="N916" s="358"/>
      <c r="O916" s="358"/>
      <c r="P916" s="274"/>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row>
    <row r="917" spans="1:37" ht="14.25" customHeight="1">
      <c r="A917" s="358"/>
      <c r="B917" s="358"/>
      <c r="C917" s="358"/>
      <c r="D917" s="358"/>
      <c r="E917" s="358"/>
      <c r="F917" s="358"/>
      <c r="G917" s="358"/>
      <c r="H917" s="358"/>
      <c r="I917" s="358"/>
      <c r="J917" s="358"/>
      <c r="K917" s="358"/>
      <c r="L917" s="358"/>
      <c r="M917" s="358"/>
      <c r="N917" s="358"/>
      <c r="O917" s="358"/>
      <c r="P917" s="274"/>
      <c r="Q917" s="358"/>
      <c r="R917" s="358"/>
      <c r="S917" s="358"/>
      <c r="T917" s="358"/>
      <c r="U917" s="358"/>
      <c r="V917" s="358"/>
      <c r="W917" s="358"/>
      <c r="X917" s="358"/>
      <c r="Y917" s="358"/>
      <c r="Z917" s="358"/>
      <c r="AA917" s="358"/>
      <c r="AB917" s="358"/>
      <c r="AC917" s="358"/>
      <c r="AD917" s="358"/>
      <c r="AE917" s="358"/>
      <c r="AF917" s="358"/>
      <c r="AG917" s="358"/>
      <c r="AH917" s="358"/>
      <c r="AI917" s="358"/>
      <c r="AJ917" s="358"/>
      <c r="AK917" s="358"/>
    </row>
    <row r="918" spans="1:37" ht="14.25" customHeight="1">
      <c r="A918" s="358"/>
      <c r="B918" s="358"/>
      <c r="C918" s="358"/>
      <c r="D918" s="358"/>
      <c r="E918" s="358"/>
      <c r="F918" s="358"/>
      <c r="G918" s="358"/>
      <c r="H918" s="358"/>
      <c r="I918" s="358"/>
      <c r="J918" s="358"/>
      <c r="K918" s="358"/>
      <c r="L918" s="358"/>
      <c r="M918" s="358"/>
      <c r="N918" s="358"/>
      <c r="O918" s="358"/>
      <c r="P918" s="274"/>
      <c r="Q918" s="358"/>
      <c r="R918" s="358"/>
      <c r="S918" s="358"/>
      <c r="T918" s="358"/>
      <c r="U918" s="358"/>
      <c r="V918" s="358"/>
      <c r="W918" s="358"/>
      <c r="X918" s="358"/>
      <c r="Y918" s="358"/>
      <c r="Z918" s="358"/>
      <c r="AA918" s="358"/>
      <c r="AB918" s="358"/>
      <c r="AC918" s="358"/>
      <c r="AD918" s="358"/>
      <c r="AE918" s="358"/>
      <c r="AF918" s="358"/>
      <c r="AG918" s="358"/>
      <c r="AH918" s="358"/>
      <c r="AI918" s="358"/>
      <c r="AJ918" s="358"/>
      <c r="AK918" s="358"/>
    </row>
    <row r="919" spans="1:37" ht="14.25" customHeight="1">
      <c r="A919" s="358"/>
      <c r="B919" s="358"/>
      <c r="C919" s="358"/>
      <c r="D919" s="358"/>
      <c r="E919" s="358"/>
      <c r="F919" s="358"/>
      <c r="G919" s="358"/>
      <c r="H919" s="358"/>
      <c r="I919" s="358"/>
      <c r="J919" s="358"/>
      <c r="K919" s="358"/>
      <c r="L919" s="358"/>
      <c r="M919" s="358"/>
      <c r="N919" s="358"/>
      <c r="O919" s="358"/>
      <c r="P919" s="274"/>
      <c r="Q919" s="358"/>
      <c r="R919" s="358"/>
      <c r="S919" s="358"/>
      <c r="T919" s="358"/>
      <c r="U919" s="358"/>
      <c r="V919" s="358"/>
      <c r="W919" s="358"/>
      <c r="X919" s="358"/>
      <c r="Y919" s="358"/>
      <c r="Z919" s="358"/>
      <c r="AA919" s="358"/>
      <c r="AB919" s="358"/>
      <c r="AC919" s="358"/>
      <c r="AD919" s="358"/>
      <c r="AE919" s="358"/>
      <c r="AF919" s="358"/>
      <c r="AG919" s="358"/>
      <c r="AH919" s="358"/>
      <c r="AI919" s="358"/>
      <c r="AJ919" s="358"/>
      <c r="AK919" s="358"/>
    </row>
    <row r="920" spans="1:37" ht="14.25" customHeight="1">
      <c r="A920" s="358"/>
      <c r="B920" s="358"/>
      <c r="C920" s="358"/>
      <c r="D920" s="358"/>
      <c r="E920" s="358"/>
      <c r="F920" s="358"/>
      <c r="G920" s="358"/>
      <c r="H920" s="358"/>
      <c r="I920" s="358"/>
      <c r="J920" s="358"/>
      <c r="K920" s="358"/>
      <c r="L920" s="358"/>
      <c r="M920" s="358"/>
      <c r="N920" s="358"/>
      <c r="O920" s="358"/>
      <c r="P920" s="274"/>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row>
    <row r="921" spans="1:37" ht="14.25" customHeight="1">
      <c r="A921" s="358"/>
      <c r="B921" s="358"/>
      <c r="C921" s="358"/>
      <c r="D921" s="358"/>
      <c r="E921" s="358"/>
      <c r="F921" s="358"/>
      <c r="G921" s="358"/>
      <c r="H921" s="358"/>
      <c r="I921" s="358"/>
      <c r="J921" s="358"/>
      <c r="K921" s="358"/>
      <c r="L921" s="358"/>
      <c r="M921" s="358"/>
      <c r="N921" s="358"/>
      <c r="O921" s="358"/>
      <c r="P921" s="274"/>
      <c r="Q921" s="358"/>
      <c r="R921" s="358"/>
      <c r="S921" s="358"/>
      <c r="T921" s="358"/>
      <c r="U921" s="358"/>
      <c r="V921" s="358"/>
      <c r="W921" s="358"/>
      <c r="X921" s="358"/>
      <c r="Y921" s="358"/>
      <c r="Z921" s="358"/>
      <c r="AA921" s="358"/>
      <c r="AB921" s="358"/>
      <c r="AC921" s="358"/>
      <c r="AD921" s="358"/>
      <c r="AE921" s="358"/>
      <c r="AF921" s="358"/>
      <c r="AG921" s="358"/>
      <c r="AH921" s="358"/>
      <c r="AI921" s="358"/>
      <c r="AJ921" s="358"/>
      <c r="AK921" s="358"/>
    </row>
    <row r="922" spans="1:37" ht="14.25" customHeight="1">
      <c r="A922" s="358"/>
      <c r="B922" s="358"/>
      <c r="C922" s="358"/>
      <c r="D922" s="358"/>
      <c r="E922" s="358"/>
      <c r="F922" s="358"/>
      <c r="G922" s="358"/>
      <c r="H922" s="358"/>
      <c r="I922" s="358"/>
      <c r="J922" s="358"/>
      <c r="K922" s="358"/>
      <c r="L922" s="358"/>
      <c r="M922" s="358"/>
      <c r="N922" s="358"/>
      <c r="O922" s="358"/>
      <c r="P922" s="274"/>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row>
    <row r="923" spans="1:37" ht="14.25" customHeight="1">
      <c r="A923" s="358"/>
      <c r="B923" s="358"/>
      <c r="C923" s="358"/>
      <c r="D923" s="358"/>
      <c r="E923" s="358"/>
      <c r="F923" s="358"/>
      <c r="G923" s="358"/>
      <c r="H923" s="358"/>
      <c r="I923" s="358"/>
      <c r="J923" s="358"/>
      <c r="K923" s="358"/>
      <c r="L923" s="358"/>
      <c r="M923" s="358"/>
      <c r="N923" s="358"/>
      <c r="O923" s="358"/>
      <c r="P923" s="274"/>
      <c r="Q923" s="358"/>
      <c r="R923" s="358"/>
      <c r="S923" s="358"/>
      <c r="T923" s="358"/>
      <c r="U923" s="358"/>
      <c r="V923" s="358"/>
      <c r="W923" s="358"/>
      <c r="X923" s="358"/>
      <c r="Y923" s="358"/>
      <c r="Z923" s="358"/>
      <c r="AA923" s="358"/>
      <c r="AB923" s="358"/>
      <c r="AC923" s="358"/>
      <c r="AD923" s="358"/>
      <c r="AE923" s="358"/>
      <c r="AF923" s="358"/>
      <c r="AG923" s="358"/>
      <c r="AH923" s="358"/>
      <c r="AI923" s="358"/>
      <c r="AJ923" s="358"/>
      <c r="AK923" s="358"/>
    </row>
    <row r="924" spans="1:37" ht="14.25" customHeight="1">
      <c r="A924" s="358"/>
      <c r="B924" s="358"/>
      <c r="C924" s="358"/>
      <c r="D924" s="358"/>
      <c r="E924" s="358"/>
      <c r="F924" s="358"/>
      <c r="G924" s="358"/>
      <c r="H924" s="358"/>
      <c r="I924" s="358"/>
      <c r="J924" s="358"/>
      <c r="K924" s="358"/>
      <c r="L924" s="358"/>
      <c r="M924" s="358"/>
      <c r="N924" s="358"/>
      <c r="O924" s="358"/>
      <c r="P924" s="274"/>
      <c r="Q924" s="358"/>
      <c r="R924" s="358"/>
      <c r="S924" s="358"/>
      <c r="T924" s="358"/>
      <c r="U924" s="358"/>
      <c r="V924" s="358"/>
      <c r="W924" s="358"/>
      <c r="X924" s="358"/>
      <c r="Y924" s="358"/>
      <c r="Z924" s="358"/>
      <c r="AA924" s="358"/>
      <c r="AB924" s="358"/>
      <c r="AC924" s="358"/>
      <c r="AD924" s="358"/>
      <c r="AE924" s="358"/>
      <c r="AF924" s="358"/>
      <c r="AG924" s="358"/>
      <c r="AH924" s="358"/>
      <c r="AI924" s="358"/>
      <c r="AJ924" s="358"/>
      <c r="AK924" s="358"/>
    </row>
    <row r="925" spans="1:37" ht="14.25" customHeight="1">
      <c r="A925" s="358"/>
      <c r="B925" s="358"/>
      <c r="C925" s="358"/>
      <c r="D925" s="358"/>
      <c r="E925" s="358"/>
      <c r="F925" s="358"/>
      <c r="G925" s="358"/>
      <c r="H925" s="358"/>
      <c r="I925" s="358"/>
      <c r="J925" s="358"/>
      <c r="K925" s="358"/>
      <c r="L925" s="358"/>
      <c r="M925" s="358"/>
      <c r="N925" s="358"/>
      <c r="O925" s="358"/>
      <c r="P925" s="274"/>
      <c r="Q925" s="358"/>
      <c r="R925" s="358"/>
      <c r="S925" s="358"/>
      <c r="T925" s="358"/>
      <c r="U925" s="358"/>
      <c r="V925" s="358"/>
      <c r="W925" s="358"/>
      <c r="X925" s="358"/>
      <c r="Y925" s="358"/>
      <c r="Z925" s="358"/>
      <c r="AA925" s="358"/>
      <c r="AB925" s="358"/>
      <c r="AC925" s="358"/>
      <c r="AD925" s="358"/>
      <c r="AE925" s="358"/>
      <c r="AF925" s="358"/>
      <c r="AG925" s="358"/>
      <c r="AH925" s="358"/>
      <c r="AI925" s="358"/>
      <c r="AJ925" s="358"/>
      <c r="AK925" s="358"/>
    </row>
    <row r="926" spans="1:37" ht="14.25" customHeight="1">
      <c r="A926" s="358"/>
      <c r="B926" s="358"/>
      <c r="C926" s="358"/>
      <c r="D926" s="358"/>
      <c r="E926" s="358"/>
      <c r="F926" s="358"/>
      <c r="G926" s="358"/>
      <c r="H926" s="358"/>
      <c r="I926" s="358"/>
      <c r="J926" s="358"/>
      <c r="K926" s="358"/>
      <c r="L926" s="358"/>
      <c r="M926" s="358"/>
      <c r="N926" s="358"/>
      <c r="O926" s="358"/>
      <c r="P926" s="274"/>
      <c r="Q926" s="358"/>
      <c r="R926" s="358"/>
      <c r="S926" s="358"/>
      <c r="T926" s="358"/>
      <c r="U926" s="358"/>
      <c r="V926" s="358"/>
      <c r="W926" s="358"/>
      <c r="X926" s="358"/>
      <c r="Y926" s="358"/>
      <c r="Z926" s="358"/>
      <c r="AA926" s="358"/>
      <c r="AB926" s="358"/>
      <c r="AC926" s="358"/>
      <c r="AD926" s="358"/>
      <c r="AE926" s="358"/>
      <c r="AF926" s="358"/>
      <c r="AG926" s="358"/>
      <c r="AH926" s="358"/>
      <c r="AI926" s="358"/>
      <c r="AJ926" s="358"/>
      <c r="AK926" s="358"/>
    </row>
    <row r="927" spans="1:37" ht="14.25" customHeight="1">
      <c r="A927" s="358"/>
      <c r="B927" s="358"/>
      <c r="C927" s="358"/>
      <c r="D927" s="358"/>
      <c r="E927" s="358"/>
      <c r="F927" s="358"/>
      <c r="G927" s="358"/>
      <c r="H927" s="358"/>
      <c r="I927" s="358"/>
      <c r="J927" s="358"/>
      <c r="K927" s="358"/>
      <c r="L927" s="358"/>
      <c r="M927" s="358"/>
      <c r="N927" s="358"/>
      <c r="O927" s="358"/>
      <c r="P927" s="274"/>
      <c r="Q927" s="358"/>
      <c r="R927" s="358"/>
      <c r="S927" s="358"/>
      <c r="T927" s="358"/>
      <c r="U927" s="358"/>
      <c r="V927" s="358"/>
      <c r="W927" s="358"/>
      <c r="X927" s="358"/>
      <c r="Y927" s="358"/>
      <c r="Z927" s="358"/>
      <c r="AA927" s="358"/>
      <c r="AB927" s="358"/>
      <c r="AC927" s="358"/>
      <c r="AD927" s="358"/>
      <c r="AE927" s="358"/>
      <c r="AF927" s="358"/>
      <c r="AG927" s="358"/>
      <c r="AH927" s="358"/>
      <c r="AI927" s="358"/>
      <c r="AJ927" s="358"/>
      <c r="AK927" s="358"/>
    </row>
    <row r="928" spans="1:37" ht="14.25" customHeight="1">
      <c r="A928" s="358"/>
      <c r="B928" s="358"/>
      <c r="C928" s="358"/>
      <c r="D928" s="358"/>
      <c r="E928" s="358"/>
      <c r="F928" s="358"/>
      <c r="G928" s="358"/>
      <c r="H928" s="358"/>
      <c r="I928" s="358"/>
      <c r="J928" s="358"/>
      <c r="K928" s="358"/>
      <c r="L928" s="358"/>
      <c r="M928" s="358"/>
      <c r="N928" s="358"/>
      <c r="O928" s="358"/>
      <c r="P928" s="274"/>
      <c r="Q928" s="358"/>
      <c r="R928" s="358"/>
      <c r="S928" s="358"/>
      <c r="T928" s="358"/>
      <c r="U928" s="358"/>
      <c r="V928" s="358"/>
      <c r="W928" s="358"/>
      <c r="X928" s="358"/>
      <c r="Y928" s="358"/>
      <c r="Z928" s="358"/>
      <c r="AA928" s="358"/>
      <c r="AB928" s="358"/>
      <c r="AC928" s="358"/>
      <c r="AD928" s="358"/>
      <c r="AE928" s="358"/>
      <c r="AF928" s="358"/>
      <c r="AG928" s="358"/>
      <c r="AH928" s="358"/>
      <c r="AI928" s="358"/>
      <c r="AJ928" s="358"/>
      <c r="AK928" s="358"/>
    </row>
    <row r="929" spans="1:37" ht="14.25" customHeight="1">
      <c r="A929" s="358"/>
      <c r="B929" s="358"/>
      <c r="C929" s="358"/>
      <c r="D929" s="358"/>
      <c r="E929" s="358"/>
      <c r="F929" s="358"/>
      <c r="G929" s="358"/>
      <c r="H929" s="358"/>
      <c r="I929" s="358"/>
      <c r="J929" s="358"/>
      <c r="K929" s="358"/>
      <c r="L929" s="358"/>
      <c r="M929" s="358"/>
      <c r="N929" s="358"/>
      <c r="O929" s="358"/>
      <c r="P929" s="274"/>
      <c r="Q929" s="358"/>
      <c r="R929" s="358"/>
      <c r="S929" s="358"/>
      <c r="T929" s="358"/>
      <c r="U929" s="358"/>
      <c r="V929" s="358"/>
      <c r="W929" s="358"/>
      <c r="X929" s="358"/>
      <c r="Y929" s="358"/>
      <c r="Z929" s="358"/>
      <c r="AA929" s="358"/>
      <c r="AB929" s="358"/>
      <c r="AC929" s="358"/>
      <c r="AD929" s="358"/>
      <c r="AE929" s="358"/>
      <c r="AF929" s="358"/>
      <c r="AG929" s="358"/>
      <c r="AH929" s="358"/>
      <c r="AI929" s="358"/>
      <c r="AJ929" s="358"/>
      <c r="AK929" s="358"/>
    </row>
    <row r="930" spans="1:37" ht="14.25" customHeight="1">
      <c r="A930" s="358"/>
      <c r="B930" s="358"/>
      <c r="C930" s="358"/>
      <c r="D930" s="358"/>
      <c r="E930" s="358"/>
      <c r="F930" s="358"/>
      <c r="G930" s="358"/>
      <c r="H930" s="358"/>
      <c r="I930" s="358"/>
      <c r="J930" s="358"/>
      <c r="K930" s="358"/>
      <c r="L930" s="358"/>
      <c r="M930" s="358"/>
      <c r="N930" s="358"/>
      <c r="O930" s="358"/>
      <c r="P930" s="274"/>
      <c r="Q930" s="358"/>
      <c r="R930" s="358"/>
      <c r="S930" s="358"/>
      <c r="T930" s="358"/>
      <c r="U930" s="358"/>
      <c r="V930" s="358"/>
      <c r="W930" s="358"/>
      <c r="X930" s="358"/>
      <c r="Y930" s="358"/>
      <c r="Z930" s="358"/>
      <c r="AA930" s="358"/>
      <c r="AB930" s="358"/>
      <c r="AC930" s="358"/>
      <c r="AD930" s="358"/>
      <c r="AE930" s="358"/>
      <c r="AF930" s="358"/>
      <c r="AG930" s="358"/>
      <c r="AH930" s="358"/>
      <c r="AI930" s="358"/>
      <c r="AJ930" s="358"/>
      <c r="AK930" s="358"/>
    </row>
    <row r="931" spans="1:37" ht="14.25" customHeight="1">
      <c r="A931" s="358"/>
      <c r="B931" s="358"/>
      <c r="C931" s="358"/>
      <c r="D931" s="358"/>
      <c r="E931" s="358"/>
      <c r="F931" s="358"/>
      <c r="G931" s="358"/>
      <c r="H931" s="358"/>
      <c r="I931" s="358"/>
      <c r="J931" s="358"/>
      <c r="K931" s="358"/>
      <c r="L931" s="358"/>
      <c r="M931" s="358"/>
      <c r="N931" s="358"/>
      <c r="O931" s="358"/>
      <c r="P931" s="274"/>
      <c r="Q931" s="358"/>
      <c r="R931" s="358"/>
      <c r="S931" s="358"/>
      <c r="T931" s="358"/>
      <c r="U931" s="358"/>
      <c r="V931" s="358"/>
      <c r="W931" s="358"/>
      <c r="X931" s="358"/>
      <c r="Y931" s="358"/>
      <c r="Z931" s="358"/>
      <c r="AA931" s="358"/>
      <c r="AB931" s="358"/>
      <c r="AC931" s="358"/>
      <c r="AD931" s="358"/>
      <c r="AE931" s="358"/>
      <c r="AF931" s="358"/>
      <c r="AG931" s="358"/>
      <c r="AH931" s="358"/>
      <c r="AI931" s="358"/>
      <c r="AJ931" s="358"/>
      <c r="AK931" s="358"/>
    </row>
    <row r="932" spans="1:37" ht="14.25" customHeight="1">
      <c r="A932" s="358"/>
      <c r="B932" s="358"/>
      <c r="C932" s="358"/>
      <c r="D932" s="358"/>
      <c r="E932" s="358"/>
      <c r="F932" s="358"/>
      <c r="G932" s="358"/>
      <c r="H932" s="358"/>
      <c r="I932" s="358"/>
      <c r="J932" s="358"/>
      <c r="K932" s="358"/>
      <c r="L932" s="358"/>
      <c r="M932" s="358"/>
      <c r="N932" s="358"/>
      <c r="O932" s="358"/>
      <c r="P932" s="274"/>
      <c r="Q932" s="358"/>
      <c r="R932" s="358"/>
      <c r="S932" s="358"/>
      <c r="T932" s="358"/>
      <c r="U932" s="358"/>
      <c r="V932" s="358"/>
      <c r="W932" s="358"/>
      <c r="X932" s="358"/>
      <c r="Y932" s="358"/>
      <c r="Z932" s="358"/>
      <c r="AA932" s="358"/>
      <c r="AB932" s="358"/>
      <c r="AC932" s="358"/>
      <c r="AD932" s="358"/>
      <c r="AE932" s="358"/>
      <c r="AF932" s="358"/>
      <c r="AG932" s="358"/>
      <c r="AH932" s="358"/>
      <c r="AI932" s="358"/>
      <c r="AJ932" s="358"/>
      <c r="AK932" s="358"/>
    </row>
    <row r="933" spans="1:37" ht="14.25" customHeight="1">
      <c r="A933" s="358"/>
      <c r="B933" s="358"/>
      <c r="C933" s="358"/>
      <c r="D933" s="358"/>
      <c r="E933" s="358"/>
      <c r="F933" s="358"/>
      <c r="G933" s="358"/>
      <c r="H933" s="358"/>
      <c r="I933" s="358"/>
      <c r="J933" s="358"/>
      <c r="K933" s="358"/>
      <c r="L933" s="358"/>
      <c r="M933" s="358"/>
      <c r="N933" s="358"/>
      <c r="O933" s="358"/>
      <c r="P933" s="274"/>
      <c r="Q933" s="358"/>
      <c r="R933" s="358"/>
      <c r="S933" s="358"/>
      <c r="T933" s="358"/>
      <c r="U933" s="358"/>
      <c r="V933" s="358"/>
      <c r="W933" s="358"/>
      <c r="X933" s="358"/>
      <c r="Y933" s="358"/>
      <c r="Z933" s="358"/>
      <c r="AA933" s="358"/>
      <c r="AB933" s="358"/>
      <c r="AC933" s="358"/>
      <c r="AD933" s="358"/>
      <c r="AE933" s="358"/>
      <c r="AF933" s="358"/>
      <c r="AG933" s="358"/>
      <c r="AH933" s="358"/>
      <c r="AI933" s="358"/>
      <c r="AJ933" s="358"/>
      <c r="AK933" s="358"/>
    </row>
    <row r="934" spans="1:37" ht="14.25" customHeight="1">
      <c r="A934" s="358"/>
      <c r="B934" s="358"/>
      <c r="C934" s="358"/>
      <c r="D934" s="358"/>
      <c r="E934" s="358"/>
      <c r="F934" s="358"/>
      <c r="G934" s="358"/>
      <c r="H934" s="358"/>
      <c r="I934" s="358"/>
      <c r="J934" s="358"/>
      <c r="K934" s="358"/>
      <c r="L934" s="358"/>
      <c r="M934" s="358"/>
      <c r="N934" s="358"/>
      <c r="O934" s="358"/>
      <c r="P934" s="274"/>
      <c r="Q934" s="358"/>
      <c r="R934" s="358"/>
      <c r="S934" s="358"/>
      <c r="T934" s="358"/>
      <c r="U934" s="358"/>
      <c r="V934" s="358"/>
      <c r="W934" s="358"/>
      <c r="X934" s="358"/>
      <c r="Y934" s="358"/>
      <c r="Z934" s="358"/>
      <c r="AA934" s="358"/>
      <c r="AB934" s="358"/>
      <c r="AC934" s="358"/>
      <c r="AD934" s="358"/>
      <c r="AE934" s="358"/>
      <c r="AF934" s="358"/>
      <c r="AG934" s="358"/>
      <c r="AH934" s="358"/>
      <c r="AI934" s="358"/>
      <c r="AJ934" s="358"/>
      <c r="AK934" s="358"/>
    </row>
    <row r="935" spans="1:37" ht="14.25" customHeight="1">
      <c r="A935" s="358"/>
      <c r="B935" s="358"/>
      <c r="C935" s="358"/>
      <c r="D935" s="358"/>
      <c r="E935" s="358"/>
      <c r="F935" s="358"/>
      <c r="G935" s="358"/>
      <c r="H935" s="358"/>
      <c r="I935" s="358"/>
      <c r="J935" s="358"/>
      <c r="K935" s="358"/>
      <c r="L935" s="358"/>
      <c r="M935" s="358"/>
      <c r="N935" s="358"/>
      <c r="O935" s="358"/>
      <c r="P935" s="274"/>
      <c r="Q935" s="358"/>
      <c r="R935" s="358"/>
      <c r="S935" s="358"/>
      <c r="T935" s="358"/>
      <c r="U935" s="358"/>
      <c r="V935" s="358"/>
      <c r="W935" s="358"/>
      <c r="X935" s="358"/>
      <c r="Y935" s="358"/>
      <c r="Z935" s="358"/>
      <c r="AA935" s="358"/>
      <c r="AB935" s="358"/>
      <c r="AC935" s="358"/>
      <c r="AD935" s="358"/>
      <c r="AE935" s="358"/>
      <c r="AF935" s="358"/>
      <c r="AG935" s="358"/>
      <c r="AH935" s="358"/>
      <c r="AI935" s="358"/>
      <c r="AJ935" s="358"/>
      <c r="AK935" s="358"/>
    </row>
    <row r="936" spans="1:37" ht="14.25" customHeight="1">
      <c r="A936" s="358"/>
      <c r="B936" s="358"/>
      <c r="C936" s="358"/>
      <c r="D936" s="358"/>
      <c r="E936" s="358"/>
      <c r="F936" s="358"/>
      <c r="G936" s="358"/>
      <c r="H936" s="358"/>
      <c r="I936" s="358"/>
      <c r="J936" s="358"/>
      <c r="K936" s="358"/>
      <c r="L936" s="358"/>
      <c r="M936" s="358"/>
      <c r="N936" s="358"/>
      <c r="O936" s="358"/>
      <c r="P936" s="274"/>
      <c r="Q936" s="358"/>
      <c r="R936" s="358"/>
      <c r="S936" s="358"/>
      <c r="T936" s="358"/>
      <c r="U936" s="358"/>
      <c r="V936" s="358"/>
      <c r="W936" s="358"/>
      <c r="X936" s="358"/>
      <c r="Y936" s="358"/>
      <c r="Z936" s="358"/>
      <c r="AA936" s="358"/>
      <c r="AB936" s="358"/>
      <c r="AC936" s="358"/>
      <c r="AD936" s="358"/>
      <c r="AE936" s="358"/>
      <c r="AF936" s="358"/>
      <c r="AG936" s="358"/>
      <c r="AH936" s="358"/>
      <c r="AI936" s="358"/>
      <c r="AJ936" s="358"/>
      <c r="AK936" s="358"/>
    </row>
    <row r="937" spans="1:37" ht="14.25" customHeight="1">
      <c r="A937" s="358"/>
      <c r="B937" s="358"/>
      <c r="C937" s="358"/>
      <c r="D937" s="358"/>
      <c r="E937" s="358"/>
      <c r="F937" s="358"/>
      <c r="G937" s="358"/>
      <c r="H937" s="358"/>
      <c r="I937" s="358"/>
      <c r="J937" s="358"/>
      <c r="K937" s="358"/>
      <c r="L937" s="358"/>
      <c r="M937" s="358"/>
      <c r="N937" s="358"/>
      <c r="O937" s="358"/>
      <c r="P937" s="274"/>
      <c r="Q937" s="358"/>
      <c r="R937" s="358"/>
      <c r="S937" s="358"/>
      <c r="T937" s="358"/>
      <c r="U937" s="358"/>
      <c r="V937" s="358"/>
      <c r="W937" s="358"/>
      <c r="X937" s="358"/>
      <c r="Y937" s="358"/>
      <c r="Z937" s="358"/>
      <c r="AA937" s="358"/>
      <c r="AB937" s="358"/>
      <c r="AC937" s="358"/>
      <c r="AD937" s="358"/>
      <c r="AE937" s="358"/>
      <c r="AF937" s="358"/>
      <c r="AG937" s="358"/>
      <c r="AH937" s="358"/>
      <c r="AI937" s="358"/>
      <c r="AJ937" s="358"/>
      <c r="AK937" s="358"/>
    </row>
    <row r="938" spans="1:37" ht="14.25" customHeight="1">
      <c r="A938" s="358"/>
      <c r="B938" s="358"/>
      <c r="C938" s="358"/>
      <c r="D938" s="358"/>
      <c r="E938" s="358"/>
      <c r="F938" s="358"/>
      <c r="G938" s="358"/>
      <c r="H938" s="358"/>
      <c r="I938" s="358"/>
      <c r="J938" s="358"/>
      <c r="K938" s="358"/>
      <c r="L938" s="358"/>
      <c r="M938" s="358"/>
      <c r="N938" s="358"/>
      <c r="O938" s="358"/>
      <c r="P938" s="274"/>
      <c r="Q938" s="358"/>
      <c r="R938" s="358"/>
      <c r="S938" s="358"/>
      <c r="T938" s="358"/>
      <c r="U938" s="358"/>
      <c r="V938" s="358"/>
      <c r="W938" s="358"/>
      <c r="X938" s="358"/>
      <c r="Y938" s="358"/>
      <c r="Z938" s="358"/>
      <c r="AA938" s="358"/>
      <c r="AB938" s="358"/>
      <c r="AC938" s="358"/>
      <c r="AD938" s="358"/>
      <c r="AE938" s="358"/>
      <c r="AF938" s="358"/>
      <c r="AG938" s="358"/>
      <c r="AH938" s="358"/>
      <c r="AI938" s="358"/>
      <c r="AJ938" s="358"/>
      <c r="AK938" s="358"/>
    </row>
    <row r="939" spans="1:37" ht="14.25" customHeight="1">
      <c r="A939" s="358"/>
      <c r="B939" s="358"/>
      <c r="C939" s="358"/>
      <c r="D939" s="358"/>
      <c r="E939" s="358"/>
      <c r="F939" s="358"/>
      <c r="G939" s="358"/>
      <c r="H939" s="358"/>
      <c r="I939" s="358"/>
      <c r="J939" s="358"/>
      <c r="K939" s="358"/>
      <c r="L939" s="358"/>
      <c r="M939" s="358"/>
      <c r="N939" s="358"/>
      <c r="O939" s="358"/>
      <c r="P939" s="274"/>
      <c r="Q939" s="358"/>
      <c r="R939" s="358"/>
      <c r="S939" s="358"/>
      <c r="T939" s="358"/>
      <c r="U939" s="358"/>
      <c r="V939" s="358"/>
      <c r="W939" s="358"/>
      <c r="X939" s="358"/>
      <c r="Y939" s="358"/>
      <c r="Z939" s="358"/>
      <c r="AA939" s="358"/>
      <c r="AB939" s="358"/>
      <c r="AC939" s="358"/>
      <c r="AD939" s="358"/>
      <c r="AE939" s="358"/>
      <c r="AF939" s="358"/>
      <c r="AG939" s="358"/>
      <c r="AH939" s="358"/>
      <c r="AI939" s="358"/>
      <c r="AJ939" s="358"/>
      <c r="AK939" s="358"/>
    </row>
    <row r="940" spans="1:37" ht="14.25" customHeight="1">
      <c r="A940" s="358"/>
      <c r="B940" s="358"/>
      <c r="C940" s="358"/>
      <c r="D940" s="358"/>
      <c r="E940" s="358"/>
      <c r="F940" s="358"/>
      <c r="G940" s="358"/>
      <c r="H940" s="358"/>
      <c r="I940" s="358"/>
      <c r="J940" s="358"/>
      <c r="K940" s="358"/>
      <c r="L940" s="358"/>
      <c r="M940" s="358"/>
      <c r="N940" s="358"/>
      <c r="O940" s="358"/>
      <c r="P940" s="274"/>
      <c r="Q940" s="358"/>
      <c r="R940" s="358"/>
      <c r="S940" s="358"/>
      <c r="T940" s="358"/>
      <c r="U940" s="358"/>
      <c r="V940" s="358"/>
      <c r="W940" s="358"/>
      <c r="X940" s="358"/>
      <c r="Y940" s="358"/>
      <c r="Z940" s="358"/>
      <c r="AA940" s="358"/>
      <c r="AB940" s="358"/>
      <c r="AC940" s="358"/>
      <c r="AD940" s="358"/>
      <c r="AE940" s="358"/>
      <c r="AF940" s="358"/>
      <c r="AG940" s="358"/>
      <c r="AH940" s="358"/>
      <c r="AI940" s="358"/>
      <c r="AJ940" s="358"/>
      <c r="AK940" s="358"/>
    </row>
    <row r="941" spans="1:37" ht="14.25" customHeight="1">
      <c r="A941" s="358"/>
      <c r="B941" s="358"/>
      <c r="C941" s="358"/>
      <c r="D941" s="358"/>
      <c r="E941" s="358"/>
      <c r="F941" s="358"/>
      <c r="G941" s="358"/>
      <c r="H941" s="358"/>
      <c r="I941" s="358"/>
      <c r="J941" s="358"/>
      <c r="K941" s="358"/>
      <c r="L941" s="358"/>
      <c r="M941" s="358"/>
      <c r="N941" s="358"/>
      <c r="O941" s="358"/>
      <c r="P941" s="274"/>
      <c r="Q941" s="358"/>
      <c r="R941" s="358"/>
      <c r="S941" s="358"/>
      <c r="T941" s="358"/>
      <c r="U941" s="358"/>
      <c r="V941" s="358"/>
      <c r="W941" s="358"/>
      <c r="X941" s="358"/>
      <c r="Y941" s="358"/>
      <c r="Z941" s="358"/>
      <c r="AA941" s="358"/>
      <c r="AB941" s="358"/>
      <c r="AC941" s="358"/>
      <c r="AD941" s="358"/>
      <c r="AE941" s="358"/>
      <c r="AF941" s="358"/>
      <c r="AG941" s="358"/>
      <c r="AH941" s="358"/>
      <c r="AI941" s="358"/>
      <c r="AJ941" s="358"/>
      <c r="AK941" s="358"/>
    </row>
    <row r="942" spans="1:37" ht="14.25" customHeight="1">
      <c r="A942" s="358"/>
      <c r="B942" s="358"/>
      <c r="C942" s="358"/>
      <c r="D942" s="358"/>
      <c r="E942" s="358"/>
      <c r="F942" s="358"/>
      <c r="G942" s="358"/>
      <c r="H942" s="358"/>
      <c r="I942" s="358"/>
      <c r="J942" s="358"/>
      <c r="K942" s="358"/>
      <c r="L942" s="358"/>
      <c r="M942" s="358"/>
      <c r="N942" s="358"/>
      <c r="O942" s="358"/>
      <c r="P942" s="274"/>
      <c r="Q942" s="358"/>
      <c r="R942" s="358"/>
      <c r="S942" s="358"/>
      <c r="T942" s="358"/>
      <c r="U942" s="358"/>
      <c r="V942" s="358"/>
      <c r="W942" s="358"/>
      <c r="X942" s="358"/>
      <c r="Y942" s="358"/>
      <c r="Z942" s="358"/>
      <c r="AA942" s="358"/>
      <c r="AB942" s="358"/>
      <c r="AC942" s="358"/>
      <c r="AD942" s="358"/>
      <c r="AE942" s="358"/>
      <c r="AF942" s="358"/>
      <c r="AG942" s="358"/>
      <c r="AH942" s="358"/>
      <c r="AI942" s="358"/>
      <c r="AJ942" s="358"/>
      <c r="AK942" s="358"/>
    </row>
    <row r="943" spans="1:37" ht="14.25" customHeight="1">
      <c r="A943" s="358"/>
      <c r="B943" s="358"/>
      <c r="C943" s="358"/>
      <c r="D943" s="358"/>
      <c r="E943" s="358"/>
      <c r="F943" s="358"/>
      <c r="G943" s="358"/>
      <c r="H943" s="358"/>
      <c r="I943" s="358"/>
      <c r="J943" s="358"/>
      <c r="K943" s="358"/>
      <c r="L943" s="358"/>
      <c r="M943" s="358"/>
      <c r="N943" s="358"/>
      <c r="O943" s="358"/>
      <c r="P943" s="274"/>
      <c r="Q943" s="358"/>
      <c r="R943" s="358"/>
      <c r="S943" s="358"/>
      <c r="T943" s="358"/>
      <c r="U943" s="358"/>
      <c r="V943" s="358"/>
      <c r="W943" s="358"/>
      <c r="X943" s="358"/>
      <c r="Y943" s="358"/>
      <c r="Z943" s="358"/>
      <c r="AA943" s="358"/>
      <c r="AB943" s="358"/>
      <c r="AC943" s="358"/>
      <c r="AD943" s="358"/>
      <c r="AE943" s="358"/>
      <c r="AF943" s="358"/>
      <c r="AG943" s="358"/>
      <c r="AH943" s="358"/>
      <c r="AI943" s="358"/>
      <c r="AJ943" s="358"/>
      <c r="AK943" s="358"/>
    </row>
    <row r="944" spans="1:37" ht="14.25" customHeight="1">
      <c r="A944" s="358"/>
      <c r="B944" s="358"/>
      <c r="C944" s="358"/>
      <c r="D944" s="358"/>
      <c r="E944" s="358"/>
      <c r="F944" s="358"/>
      <c r="G944" s="358"/>
      <c r="H944" s="358"/>
      <c r="I944" s="358"/>
      <c r="J944" s="358"/>
      <c r="K944" s="358"/>
      <c r="L944" s="358"/>
      <c r="M944" s="358"/>
      <c r="N944" s="358"/>
      <c r="O944" s="358"/>
      <c r="P944" s="274"/>
      <c r="Q944" s="358"/>
      <c r="R944" s="358"/>
      <c r="S944" s="358"/>
      <c r="T944" s="358"/>
      <c r="U944" s="358"/>
      <c r="V944" s="358"/>
      <c r="W944" s="358"/>
      <c r="X944" s="358"/>
      <c r="Y944" s="358"/>
      <c r="Z944" s="358"/>
      <c r="AA944" s="358"/>
      <c r="AB944" s="358"/>
      <c r="AC944" s="358"/>
      <c r="AD944" s="358"/>
      <c r="AE944" s="358"/>
      <c r="AF944" s="358"/>
      <c r="AG944" s="358"/>
      <c r="AH944" s="358"/>
      <c r="AI944" s="358"/>
      <c r="AJ944" s="358"/>
      <c r="AK944" s="358"/>
    </row>
    <row r="945" spans="1:37" ht="14.25" customHeight="1">
      <c r="A945" s="358"/>
      <c r="B945" s="358"/>
      <c r="C945" s="358"/>
      <c r="D945" s="358"/>
      <c r="E945" s="358"/>
      <c r="F945" s="358"/>
      <c r="G945" s="358"/>
      <c r="H945" s="358"/>
      <c r="I945" s="358"/>
      <c r="J945" s="358"/>
      <c r="K945" s="358"/>
      <c r="L945" s="358"/>
      <c r="M945" s="358"/>
      <c r="N945" s="358"/>
      <c r="O945" s="358"/>
      <c r="P945" s="274"/>
      <c r="Q945" s="358"/>
      <c r="R945" s="358"/>
      <c r="S945" s="358"/>
      <c r="T945" s="358"/>
      <c r="U945" s="358"/>
      <c r="V945" s="358"/>
      <c r="W945" s="358"/>
      <c r="X945" s="358"/>
      <c r="Y945" s="358"/>
      <c r="Z945" s="358"/>
      <c r="AA945" s="358"/>
      <c r="AB945" s="358"/>
      <c r="AC945" s="358"/>
      <c r="AD945" s="358"/>
      <c r="AE945" s="358"/>
      <c r="AF945" s="358"/>
      <c r="AG945" s="358"/>
      <c r="AH945" s="358"/>
      <c r="AI945" s="358"/>
      <c r="AJ945" s="358"/>
      <c r="AK945" s="358"/>
    </row>
    <row r="946" spans="1:37" ht="14.25" customHeight="1">
      <c r="A946" s="358"/>
      <c r="B946" s="358"/>
      <c r="C946" s="358"/>
      <c r="D946" s="358"/>
      <c r="E946" s="358"/>
      <c r="F946" s="358"/>
      <c r="G946" s="358"/>
      <c r="H946" s="358"/>
      <c r="I946" s="358"/>
      <c r="J946" s="358"/>
      <c r="K946" s="358"/>
      <c r="L946" s="358"/>
      <c r="M946" s="358"/>
      <c r="N946" s="358"/>
      <c r="O946" s="358"/>
      <c r="P946" s="274"/>
      <c r="Q946" s="358"/>
      <c r="R946" s="358"/>
      <c r="S946" s="358"/>
      <c r="T946" s="358"/>
      <c r="U946" s="358"/>
      <c r="V946" s="358"/>
      <c r="W946" s="358"/>
      <c r="X946" s="358"/>
      <c r="Y946" s="358"/>
      <c r="Z946" s="358"/>
      <c r="AA946" s="358"/>
      <c r="AB946" s="358"/>
      <c r="AC946" s="358"/>
      <c r="AD946" s="358"/>
      <c r="AE946" s="358"/>
      <c r="AF946" s="358"/>
      <c r="AG946" s="358"/>
      <c r="AH946" s="358"/>
      <c r="AI946" s="358"/>
      <c r="AJ946" s="358"/>
      <c r="AK946" s="358"/>
    </row>
    <row r="947" spans="1:37" ht="14.25" customHeight="1">
      <c r="A947" s="358"/>
      <c r="B947" s="358"/>
      <c r="C947" s="358"/>
      <c r="D947" s="358"/>
      <c r="E947" s="358"/>
      <c r="F947" s="358"/>
      <c r="G947" s="358"/>
      <c r="H947" s="358"/>
      <c r="I947" s="358"/>
      <c r="J947" s="358"/>
      <c r="K947" s="358"/>
      <c r="L947" s="358"/>
      <c r="M947" s="358"/>
      <c r="N947" s="358"/>
      <c r="O947" s="358"/>
      <c r="P947" s="274"/>
      <c r="Q947" s="358"/>
      <c r="R947" s="358"/>
      <c r="S947" s="358"/>
      <c r="T947" s="358"/>
      <c r="U947" s="358"/>
      <c r="V947" s="358"/>
      <c r="W947" s="358"/>
      <c r="X947" s="358"/>
      <c r="Y947" s="358"/>
      <c r="Z947" s="358"/>
      <c r="AA947" s="358"/>
      <c r="AB947" s="358"/>
      <c r="AC947" s="358"/>
      <c r="AD947" s="358"/>
      <c r="AE947" s="358"/>
      <c r="AF947" s="358"/>
      <c r="AG947" s="358"/>
      <c r="AH947" s="358"/>
      <c r="AI947" s="358"/>
      <c r="AJ947" s="358"/>
      <c r="AK947" s="358"/>
    </row>
    <row r="948" spans="1:37" ht="14.25" customHeight="1">
      <c r="A948" s="358"/>
      <c r="B948" s="358"/>
      <c r="C948" s="358"/>
      <c r="D948" s="358"/>
      <c r="E948" s="358"/>
      <c r="F948" s="358"/>
      <c r="G948" s="358"/>
      <c r="H948" s="358"/>
      <c r="I948" s="358"/>
      <c r="J948" s="358"/>
      <c r="K948" s="358"/>
      <c r="L948" s="358"/>
      <c r="M948" s="358"/>
      <c r="N948" s="358"/>
      <c r="O948" s="358"/>
      <c r="P948" s="274"/>
      <c r="Q948" s="358"/>
      <c r="R948" s="358"/>
      <c r="S948" s="358"/>
      <c r="T948" s="358"/>
      <c r="U948" s="358"/>
      <c r="V948" s="358"/>
      <c r="W948" s="358"/>
      <c r="X948" s="358"/>
      <c r="Y948" s="358"/>
      <c r="Z948" s="358"/>
      <c r="AA948" s="358"/>
      <c r="AB948" s="358"/>
      <c r="AC948" s="358"/>
      <c r="AD948" s="358"/>
      <c r="AE948" s="358"/>
      <c r="AF948" s="358"/>
      <c r="AG948" s="358"/>
      <c r="AH948" s="358"/>
      <c r="AI948" s="358"/>
      <c r="AJ948" s="358"/>
      <c r="AK948" s="358"/>
    </row>
    <row r="949" spans="1:37" ht="14.25" customHeight="1">
      <c r="A949" s="358"/>
      <c r="B949" s="358"/>
      <c r="C949" s="358"/>
      <c r="D949" s="358"/>
      <c r="E949" s="358"/>
      <c r="F949" s="358"/>
      <c r="G949" s="358"/>
      <c r="H949" s="358"/>
      <c r="I949" s="358"/>
      <c r="J949" s="358"/>
      <c r="K949" s="358"/>
      <c r="L949" s="358"/>
      <c r="M949" s="358"/>
      <c r="N949" s="358"/>
      <c r="O949" s="358"/>
      <c r="P949" s="274"/>
      <c r="Q949" s="358"/>
      <c r="R949" s="358"/>
      <c r="S949" s="358"/>
      <c r="T949" s="358"/>
      <c r="U949" s="358"/>
      <c r="V949" s="358"/>
      <c r="W949" s="358"/>
      <c r="X949" s="358"/>
      <c r="Y949" s="358"/>
      <c r="Z949" s="358"/>
      <c r="AA949" s="358"/>
      <c r="AB949" s="358"/>
      <c r="AC949" s="358"/>
      <c r="AD949" s="358"/>
      <c r="AE949" s="358"/>
      <c r="AF949" s="358"/>
      <c r="AG949" s="358"/>
      <c r="AH949" s="358"/>
      <c r="AI949" s="358"/>
      <c r="AJ949" s="358"/>
      <c r="AK949" s="358"/>
    </row>
    <row r="950" spans="1:37" ht="14.25" customHeight="1">
      <c r="A950" s="358"/>
      <c r="B950" s="358"/>
      <c r="C950" s="358"/>
      <c r="D950" s="358"/>
      <c r="E950" s="358"/>
      <c r="F950" s="358"/>
      <c r="G950" s="358"/>
      <c r="H950" s="358"/>
      <c r="I950" s="358"/>
      <c r="J950" s="358"/>
      <c r="K950" s="358"/>
      <c r="L950" s="358"/>
      <c r="M950" s="358"/>
      <c r="N950" s="358"/>
      <c r="O950" s="358"/>
      <c r="P950" s="274"/>
      <c r="Q950" s="358"/>
      <c r="R950" s="358"/>
      <c r="S950" s="358"/>
      <c r="T950" s="358"/>
      <c r="U950" s="358"/>
      <c r="V950" s="358"/>
      <c r="W950" s="358"/>
      <c r="X950" s="358"/>
      <c r="Y950" s="358"/>
      <c r="Z950" s="358"/>
      <c r="AA950" s="358"/>
      <c r="AB950" s="358"/>
      <c r="AC950" s="358"/>
      <c r="AD950" s="358"/>
      <c r="AE950" s="358"/>
      <c r="AF950" s="358"/>
      <c r="AG950" s="358"/>
      <c r="AH950" s="358"/>
      <c r="AI950" s="358"/>
      <c r="AJ950" s="358"/>
      <c r="AK950" s="358"/>
    </row>
    <row r="951" spans="1:37" ht="14.25" customHeight="1">
      <c r="A951" s="358"/>
      <c r="B951" s="358"/>
      <c r="C951" s="358"/>
      <c r="D951" s="358"/>
      <c r="E951" s="358"/>
      <c r="F951" s="358"/>
      <c r="G951" s="358"/>
      <c r="H951" s="358"/>
      <c r="I951" s="358"/>
      <c r="J951" s="358"/>
      <c r="K951" s="358"/>
      <c r="L951" s="358"/>
      <c r="M951" s="358"/>
      <c r="N951" s="358"/>
      <c r="O951" s="358"/>
      <c r="P951" s="274"/>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row>
    <row r="952" spans="1:37" ht="14.25" customHeight="1">
      <c r="A952" s="358"/>
      <c r="B952" s="358"/>
      <c r="C952" s="358"/>
      <c r="D952" s="358"/>
      <c r="E952" s="358"/>
      <c r="F952" s="358"/>
      <c r="G952" s="358"/>
      <c r="H952" s="358"/>
      <c r="I952" s="358"/>
      <c r="J952" s="358"/>
      <c r="K952" s="358"/>
      <c r="L952" s="358"/>
      <c r="M952" s="358"/>
      <c r="N952" s="358"/>
      <c r="O952" s="358"/>
      <c r="P952" s="274"/>
      <c r="Q952" s="358"/>
      <c r="R952" s="358"/>
      <c r="S952" s="358"/>
      <c r="T952" s="358"/>
      <c r="U952" s="358"/>
      <c r="V952" s="358"/>
      <c r="W952" s="358"/>
      <c r="X952" s="358"/>
      <c r="Y952" s="358"/>
      <c r="Z952" s="358"/>
      <c r="AA952" s="358"/>
      <c r="AB952" s="358"/>
      <c r="AC952" s="358"/>
      <c r="AD952" s="358"/>
      <c r="AE952" s="358"/>
      <c r="AF952" s="358"/>
      <c r="AG952" s="358"/>
      <c r="AH952" s="358"/>
      <c r="AI952" s="358"/>
      <c r="AJ952" s="358"/>
      <c r="AK952" s="358"/>
    </row>
    <row r="953" spans="1:37" ht="14.25" customHeight="1">
      <c r="A953" s="358"/>
      <c r="B953" s="358"/>
      <c r="C953" s="358"/>
      <c r="D953" s="358"/>
      <c r="E953" s="358"/>
      <c r="F953" s="358"/>
      <c r="G953" s="358"/>
      <c r="H953" s="358"/>
      <c r="I953" s="358"/>
      <c r="J953" s="358"/>
      <c r="K953" s="358"/>
      <c r="L953" s="358"/>
      <c r="M953" s="358"/>
      <c r="N953" s="358"/>
      <c r="O953" s="358"/>
      <c r="P953" s="274"/>
      <c r="Q953" s="358"/>
      <c r="R953" s="358"/>
      <c r="S953" s="358"/>
      <c r="T953" s="358"/>
      <c r="U953" s="358"/>
      <c r="V953" s="358"/>
      <c r="W953" s="358"/>
      <c r="X953" s="358"/>
      <c r="Y953" s="358"/>
      <c r="Z953" s="358"/>
      <c r="AA953" s="358"/>
      <c r="AB953" s="358"/>
      <c r="AC953" s="358"/>
      <c r="AD953" s="358"/>
      <c r="AE953" s="358"/>
      <c r="AF953" s="358"/>
      <c r="AG953" s="358"/>
      <c r="AH953" s="358"/>
      <c r="AI953" s="358"/>
      <c r="AJ953" s="358"/>
      <c r="AK953" s="358"/>
    </row>
    <row r="954" spans="1:37" ht="14.25" customHeight="1">
      <c r="A954" s="358"/>
      <c r="B954" s="358"/>
      <c r="C954" s="358"/>
      <c r="D954" s="358"/>
      <c r="E954" s="358"/>
      <c r="F954" s="358"/>
      <c r="G954" s="358"/>
      <c r="H954" s="358"/>
      <c r="I954" s="358"/>
      <c r="J954" s="358"/>
      <c r="K954" s="358"/>
      <c r="L954" s="358"/>
      <c r="M954" s="358"/>
      <c r="N954" s="358"/>
      <c r="O954" s="358"/>
      <c r="P954" s="274"/>
      <c r="Q954" s="358"/>
      <c r="R954" s="358"/>
      <c r="S954" s="358"/>
      <c r="T954" s="358"/>
      <c r="U954" s="358"/>
      <c r="V954" s="358"/>
      <c r="W954" s="358"/>
      <c r="X954" s="358"/>
      <c r="Y954" s="358"/>
      <c r="Z954" s="358"/>
      <c r="AA954" s="358"/>
      <c r="AB954" s="358"/>
      <c r="AC954" s="358"/>
      <c r="AD954" s="358"/>
      <c r="AE954" s="358"/>
      <c r="AF954" s="358"/>
      <c r="AG954" s="358"/>
      <c r="AH954" s="358"/>
      <c r="AI954" s="358"/>
      <c r="AJ954" s="358"/>
      <c r="AK954" s="358"/>
    </row>
    <row r="955" spans="1:37" ht="14.25" customHeight="1">
      <c r="A955" s="358"/>
      <c r="B955" s="358"/>
      <c r="C955" s="358"/>
      <c r="D955" s="358"/>
      <c r="E955" s="358"/>
      <c r="F955" s="358"/>
      <c r="G955" s="358"/>
      <c r="H955" s="358"/>
      <c r="I955" s="358"/>
      <c r="J955" s="358"/>
      <c r="K955" s="358"/>
      <c r="L955" s="358"/>
      <c r="M955" s="358"/>
      <c r="N955" s="358"/>
      <c r="O955" s="358"/>
      <c r="P955" s="274"/>
      <c r="Q955" s="358"/>
      <c r="R955" s="358"/>
      <c r="S955" s="358"/>
      <c r="T955" s="358"/>
      <c r="U955" s="358"/>
      <c r="V955" s="358"/>
      <c r="W955" s="358"/>
      <c r="X955" s="358"/>
      <c r="Y955" s="358"/>
      <c r="Z955" s="358"/>
      <c r="AA955" s="358"/>
      <c r="AB955" s="358"/>
      <c r="AC955" s="358"/>
      <c r="AD955" s="358"/>
      <c r="AE955" s="358"/>
      <c r="AF955" s="358"/>
      <c r="AG955" s="358"/>
      <c r="AH955" s="358"/>
      <c r="AI955" s="358"/>
      <c r="AJ955" s="358"/>
      <c r="AK955" s="358"/>
    </row>
    <row r="956" spans="1:37" ht="14.25" customHeight="1">
      <c r="A956" s="358"/>
      <c r="B956" s="358"/>
      <c r="C956" s="358"/>
      <c r="D956" s="358"/>
      <c r="E956" s="358"/>
      <c r="F956" s="358"/>
      <c r="G956" s="358"/>
      <c r="H956" s="358"/>
      <c r="I956" s="358"/>
      <c r="J956" s="358"/>
      <c r="K956" s="358"/>
      <c r="L956" s="358"/>
      <c r="M956" s="358"/>
      <c r="N956" s="358"/>
      <c r="O956" s="358"/>
      <c r="P956" s="274"/>
      <c r="Q956" s="358"/>
      <c r="R956" s="358"/>
      <c r="S956" s="358"/>
      <c r="T956" s="358"/>
      <c r="U956" s="358"/>
      <c r="V956" s="358"/>
      <c r="W956" s="358"/>
      <c r="X956" s="358"/>
      <c r="Y956" s="358"/>
      <c r="Z956" s="358"/>
      <c r="AA956" s="358"/>
      <c r="AB956" s="358"/>
      <c r="AC956" s="358"/>
      <c r="AD956" s="358"/>
      <c r="AE956" s="358"/>
      <c r="AF956" s="358"/>
      <c r="AG956" s="358"/>
      <c r="AH956" s="358"/>
      <c r="AI956" s="358"/>
      <c r="AJ956" s="358"/>
      <c r="AK956" s="358"/>
    </row>
    <row r="957" spans="1:37" ht="14.25" customHeight="1">
      <c r="A957" s="358"/>
      <c r="B957" s="358"/>
      <c r="C957" s="358"/>
      <c r="D957" s="358"/>
      <c r="E957" s="358"/>
      <c r="F957" s="358"/>
      <c r="G957" s="358"/>
      <c r="H957" s="358"/>
      <c r="I957" s="358"/>
      <c r="J957" s="358"/>
      <c r="K957" s="358"/>
      <c r="L957" s="358"/>
      <c r="M957" s="358"/>
      <c r="N957" s="358"/>
      <c r="O957" s="358"/>
      <c r="P957" s="274"/>
      <c r="Q957" s="358"/>
      <c r="R957" s="358"/>
      <c r="S957" s="358"/>
      <c r="T957" s="358"/>
      <c r="U957" s="358"/>
      <c r="V957" s="358"/>
      <c r="W957" s="358"/>
      <c r="X957" s="358"/>
      <c r="Y957" s="358"/>
      <c r="Z957" s="358"/>
      <c r="AA957" s="358"/>
      <c r="AB957" s="358"/>
      <c r="AC957" s="358"/>
      <c r="AD957" s="358"/>
      <c r="AE957" s="358"/>
      <c r="AF957" s="358"/>
      <c r="AG957" s="358"/>
      <c r="AH957" s="358"/>
      <c r="AI957" s="358"/>
      <c r="AJ957" s="358"/>
      <c r="AK957" s="358"/>
    </row>
    <row r="958" spans="1:37" ht="14.25" customHeight="1">
      <c r="A958" s="358"/>
      <c r="B958" s="358"/>
      <c r="C958" s="358"/>
      <c r="D958" s="358"/>
      <c r="E958" s="358"/>
      <c r="F958" s="358"/>
      <c r="G958" s="358"/>
      <c r="H958" s="358"/>
      <c r="I958" s="358"/>
      <c r="J958" s="358"/>
      <c r="K958" s="358"/>
      <c r="L958" s="358"/>
      <c r="M958" s="358"/>
      <c r="N958" s="358"/>
      <c r="O958" s="358"/>
      <c r="P958" s="274"/>
      <c r="Q958" s="358"/>
      <c r="R958" s="358"/>
      <c r="S958" s="358"/>
      <c r="T958" s="358"/>
      <c r="U958" s="358"/>
      <c r="V958" s="358"/>
      <c r="W958" s="358"/>
      <c r="X958" s="358"/>
      <c r="Y958" s="358"/>
      <c r="Z958" s="358"/>
      <c r="AA958" s="358"/>
      <c r="AB958" s="358"/>
      <c r="AC958" s="358"/>
      <c r="AD958" s="358"/>
      <c r="AE958" s="358"/>
      <c r="AF958" s="358"/>
      <c r="AG958" s="358"/>
      <c r="AH958" s="358"/>
      <c r="AI958" s="358"/>
      <c r="AJ958" s="358"/>
      <c r="AK958" s="358"/>
    </row>
    <row r="959" spans="1:37" ht="14.25" customHeight="1">
      <c r="A959" s="358"/>
      <c r="B959" s="358"/>
      <c r="C959" s="358"/>
      <c r="D959" s="358"/>
      <c r="E959" s="358"/>
      <c r="F959" s="358"/>
      <c r="G959" s="358"/>
      <c r="H959" s="358"/>
      <c r="I959" s="358"/>
      <c r="J959" s="358"/>
      <c r="K959" s="358"/>
      <c r="L959" s="358"/>
      <c r="M959" s="358"/>
      <c r="N959" s="358"/>
      <c r="O959" s="358"/>
      <c r="P959" s="274"/>
      <c r="Q959" s="358"/>
      <c r="R959" s="358"/>
      <c r="S959" s="358"/>
      <c r="T959" s="358"/>
      <c r="U959" s="358"/>
      <c r="V959" s="358"/>
      <c r="W959" s="358"/>
      <c r="X959" s="358"/>
      <c r="Y959" s="358"/>
      <c r="Z959" s="358"/>
      <c r="AA959" s="358"/>
      <c r="AB959" s="358"/>
      <c r="AC959" s="358"/>
      <c r="AD959" s="358"/>
      <c r="AE959" s="358"/>
      <c r="AF959" s="358"/>
      <c r="AG959" s="358"/>
      <c r="AH959" s="358"/>
      <c r="AI959" s="358"/>
      <c r="AJ959" s="358"/>
      <c r="AK959" s="358"/>
    </row>
    <row r="960" spans="1:37" ht="14.25" customHeight="1">
      <c r="A960" s="358"/>
      <c r="B960" s="358"/>
      <c r="C960" s="358"/>
      <c r="D960" s="358"/>
      <c r="E960" s="358"/>
      <c r="F960" s="358"/>
      <c r="G960" s="358"/>
      <c r="H960" s="358"/>
      <c r="I960" s="358"/>
      <c r="J960" s="358"/>
      <c r="K960" s="358"/>
      <c r="L960" s="358"/>
      <c r="M960" s="358"/>
      <c r="N960" s="358"/>
      <c r="O960" s="358"/>
      <c r="P960" s="274"/>
      <c r="Q960" s="358"/>
      <c r="R960" s="358"/>
      <c r="S960" s="358"/>
      <c r="T960" s="358"/>
      <c r="U960" s="358"/>
      <c r="V960" s="358"/>
      <c r="W960" s="358"/>
      <c r="X960" s="358"/>
      <c r="Y960" s="358"/>
      <c r="Z960" s="358"/>
      <c r="AA960" s="358"/>
      <c r="AB960" s="358"/>
      <c r="AC960" s="358"/>
      <c r="AD960" s="358"/>
      <c r="AE960" s="358"/>
      <c r="AF960" s="358"/>
      <c r="AG960" s="358"/>
      <c r="AH960" s="358"/>
      <c r="AI960" s="358"/>
      <c r="AJ960" s="358"/>
      <c r="AK960" s="358"/>
    </row>
    <row r="961" spans="1:37" ht="14.25" customHeight="1">
      <c r="A961" s="358"/>
      <c r="B961" s="358"/>
      <c r="C961" s="358"/>
      <c r="D961" s="358"/>
      <c r="E961" s="358"/>
      <c r="F961" s="358"/>
      <c r="G961" s="358"/>
      <c r="H961" s="358"/>
      <c r="I961" s="358"/>
      <c r="J961" s="358"/>
      <c r="K961" s="358"/>
      <c r="L961" s="358"/>
      <c r="M961" s="358"/>
      <c r="N961" s="358"/>
      <c r="O961" s="358"/>
      <c r="P961" s="274"/>
      <c r="Q961" s="358"/>
      <c r="R961" s="358"/>
      <c r="S961" s="358"/>
      <c r="T961" s="358"/>
      <c r="U961" s="358"/>
      <c r="V961" s="358"/>
      <c r="W961" s="358"/>
      <c r="X961" s="358"/>
      <c r="Y961" s="358"/>
      <c r="Z961" s="358"/>
      <c r="AA961" s="358"/>
      <c r="AB961" s="358"/>
      <c r="AC961" s="358"/>
      <c r="AD961" s="358"/>
      <c r="AE961" s="358"/>
      <c r="AF961" s="358"/>
      <c r="AG961" s="358"/>
      <c r="AH961" s="358"/>
      <c r="AI961" s="358"/>
      <c r="AJ961" s="358"/>
      <c r="AK961" s="358"/>
    </row>
    <row r="962" spans="1:37" ht="14.25" customHeight="1">
      <c r="A962" s="358"/>
      <c r="B962" s="358"/>
      <c r="C962" s="358"/>
      <c r="D962" s="358"/>
      <c r="E962" s="358"/>
      <c r="F962" s="358"/>
      <c r="G962" s="358"/>
      <c r="H962" s="358"/>
      <c r="I962" s="358"/>
      <c r="J962" s="358"/>
      <c r="K962" s="358"/>
      <c r="L962" s="358"/>
      <c r="M962" s="358"/>
      <c r="N962" s="358"/>
      <c r="O962" s="358"/>
      <c r="P962" s="274"/>
      <c r="Q962" s="358"/>
      <c r="R962" s="358"/>
      <c r="S962" s="358"/>
      <c r="T962" s="358"/>
      <c r="U962" s="358"/>
      <c r="V962" s="358"/>
      <c r="W962" s="358"/>
      <c r="X962" s="358"/>
      <c r="Y962" s="358"/>
      <c r="Z962" s="358"/>
      <c r="AA962" s="358"/>
      <c r="AB962" s="358"/>
      <c r="AC962" s="358"/>
      <c r="AD962" s="358"/>
      <c r="AE962" s="358"/>
      <c r="AF962" s="358"/>
      <c r="AG962" s="358"/>
      <c r="AH962" s="358"/>
      <c r="AI962" s="358"/>
      <c r="AJ962" s="358"/>
      <c r="AK962" s="358"/>
    </row>
    <row r="963" spans="1:37" ht="14.25" customHeight="1">
      <c r="A963" s="358"/>
      <c r="B963" s="358"/>
      <c r="C963" s="358"/>
      <c r="D963" s="358"/>
      <c r="E963" s="358"/>
      <c r="F963" s="358"/>
      <c r="G963" s="358"/>
      <c r="H963" s="358"/>
      <c r="I963" s="358"/>
      <c r="J963" s="358"/>
      <c r="K963" s="358"/>
      <c r="L963" s="358"/>
      <c r="M963" s="358"/>
      <c r="N963" s="358"/>
      <c r="O963" s="358"/>
      <c r="P963" s="274"/>
      <c r="Q963" s="358"/>
      <c r="R963" s="358"/>
      <c r="S963" s="358"/>
      <c r="T963" s="358"/>
      <c r="U963" s="358"/>
      <c r="V963" s="358"/>
      <c r="W963" s="358"/>
      <c r="X963" s="358"/>
      <c r="Y963" s="358"/>
      <c r="Z963" s="358"/>
      <c r="AA963" s="358"/>
      <c r="AB963" s="358"/>
      <c r="AC963" s="358"/>
      <c r="AD963" s="358"/>
      <c r="AE963" s="358"/>
      <c r="AF963" s="358"/>
      <c r="AG963" s="358"/>
      <c r="AH963" s="358"/>
      <c r="AI963" s="358"/>
      <c r="AJ963" s="358"/>
      <c r="AK963" s="358"/>
    </row>
    <row r="964" spans="1:37" ht="14.25" customHeight="1">
      <c r="A964" s="358"/>
      <c r="B964" s="358"/>
      <c r="C964" s="358"/>
      <c r="D964" s="358"/>
      <c r="E964" s="358"/>
      <c r="F964" s="358"/>
      <c r="G964" s="358"/>
      <c r="H964" s="358"/>
      <c r="I964" s="358"/>
      <c r="J964" s="358"/>
      <c r="K964" s="358"/>
      <c r="L964" s="358"/>
      <c r="M964" s="358"/>
      <c r="N964" s="358"/>
      <c r="O964" s="358"/>
      <c r="P964" s="274"/>
      <c r="Q964" s="358"/>
      <c r="R964" s="358"/>
      <c r="S964" s="358"/>
      <c r="T964" s="358"/>
      <c r="U964" s="358"/>
      <c r="V964" s="358"/>
      <c r="W964" s="358"/>
      <c r="X964" s="358"/>
      <c r="Y964" s="358"/>
      <c r="Z964" s="358"/>
      <c r="AA964" s="358"/>
      <c r="AB964" s="358"/>
      <c r="AC964" s="358"/>
      <c r="AD964" s="358"/>
      <c r="AE964" s="358"/>
      <c r="AF964" s="358"/>
      <c r="AG964" s="358"/>
      <c r="AH964" s="358"/>
      <c r="AI964" s="358"/>
      <c r="AJ964" s="358"/>
      <c r="AK964" s="358"/>
    </row>
    <row r="965" spans="1:37" ht="14.25" customHeight="1">
      <c r="A965" s="358"/>
      <c r="B965" s="358"/>
      <c r="C965" s="358"/>
      <c r="D965" s="358"/>
      <c r="E965" s="358"/>
      <c r="F965" s="358"/>
      <c r="G965" s="358"/>
      <c r="H965" s="358"/>
      <c r="I965" s="358"/>
      <c r="J965" s="358"/>
      <c r="K965" s="358"/>
      <c r="L965" s="358"/>
      <c r="M965" s="358"/>
      <c r="N965" s="358"/>
      <c r="O965" s="358"/>
      <c r="P965" s="274"/>
      <c r="Q965" s="358"/>
      <c r="R965" s="358"/>
      <c r="S965" s="358"/>
      <c r="T965" s="358"/>
      <c r="U965" s="358"/>
      <c r="V965" s="358"/>
      <c r="W965" s="358"/>
      <c r="X965" s="358"/>
      <c r="Y965" s="358"/>
      <c r="Z965" s="358"/>
      <c r="AA965" s="358"/>
      <c r="AB965" s="358"/>
      <c r="AC965" s="358"/>
      <c r="AD965" s="358"/>
      <c r="AE965" s="358"/>
      <c r="AF965" s="358"/>
      <c r="AG965" s="358"/>
      <c r="AH965" s="358"/>
      <c r="AI965" s="358"/>
      <c r="AJ965" s="358"/>
      <c r="AK965" s="358"/>
    </row>
    <row r="966" spans="1:37" ht="14.25" customHeight="1">
      <c r="A966" s="358"/>
      <c r="B966" s="358"/>
      <c r="C966" s="358"/>
      <c r="D966" s="358"/>
      <c r="E966" s="358"/>
      <c r="F966" s="358"/>
      <c r="G966" s="358"/>
      <c r="H966" s="358"/>
      <c r="I966" s="358"/>
      <c r="J966" s="358"/>
      <c r="K966" s="358"/>
      <c r="L966" s="358"/>
      <c r="M966" s="358"/>
      <c r="N966" s="358"/>
      <c r="O966" s="358"/>
      <c r="P966" s="274"/>
      <c r="Q966" s="358"/>
      <c r="R966" s="358"/>
      <c r="S966" s="358"/>
      <c r="T966" s="358"/>
      <c r="U966" s="358"/>
      <c r="V966" s="358"/>
      <c r="W966" s="358"/>
      <c r="X966" s="358"/>
      <c r="Y966" s="358"/>
      <c r="Z966" s="358"/>
      <c r="AA966" s="358"/>
      <c r="AB966" s="358"/>
      <c r="AC966" s="358"/>
      <c r="AD966" s="358"/>
      <c r="AE966" s="358"/>
      <c r="AF966" s="358"/>
      <c r="AG966" s="358"/>
      <c r="AH966" s="358"/>
      <c r="AI966" s="358"/>
      <c r="AJ966" s="358"/>
      <c r="AK966" s="358"/>
    </row>
    <row r="967" spans="1:37" ht="14.25" customHeight="1">
      <c r="A967" s="358"/>
      <c r="B967" s="358"/>
      <c r="C967" s="358"/>
      <c r="D967" s="358"/>
      <c r="E967" s="358"/>
      <c r="F967" s="358"/>
      <c r="G967" s="358"/>
      <c r="H967" s="358"/>
      <c r="I967" s="358"/>
      <c r="J967" s="358"/>
      <c r="K967" s="358"/>
      <c r="L967" s="358"/>
      <c r="M967" s="358"/>
      <c r="N967" s="358"/>
      <c r="O967" s="358"/>
      <c r="P967" s="274"/>
      <c r="Q967" s="358"/>
      <c r="R967" s="358"/>
      <c r="S967" s="358"/>
      <c r="T967" s="358"/>
      <c r="U967" s="358"/>
      <c r="V967" s="358"/>
      <c r="W967" s="358"/>
      <c r="X967" s="358"/>
      <c r="Y967" s="358"/>
      <c r="Z967" s="358"/>
      <c r="AA967" s="358"/>
      <c r="AB967" s="358"/>
      <c r="AC967" s="358"/>
      <c r="AD967" s="358"/>
      <c r="AE967" s="358"/>
      <c r="AF967" s="358"/>
      <c r="AG967" s="358"/>
      <c r="AH967" s="358"/>
      <c r="AI967" s="358"/>
      <c r="AJ967" s="358"/>
      <c r="AK967" s="358"/>
    </row>
    <row r="968" spans="1:37" ht="14.25" customHeight="1">
      <c r="A968" s="358"/>
      <c r="B968" s="358"/>
      <c r="C968" s="358"/>
      <c r="D968" s="358"/>
      <c r="E968" s="358"/>
      <c r="F968" s="358"/>
      <c r="G968" s="358"/>
      <c r="H968" s="358"/>
      <c r="I968" s="358"/>
      <c r="J968" s="358"/>
      <c r="K968" s="358"/>
      <c r="L968" s="358"/>
      <c r="M968" s="358"/>
      <c r="N968" s="358"/>
      <c r="O968" s="358"/>
      <c r="P968" s="274"/>
      <c r="Q968" s="358"/>
      <c r="R968" s="358"/>
      <c r="S968" s="358"/>
      <c r="T968" s="358"/>
      <c r="U968" s="358"/>
      <c r="V968" s="358"/>
      <c r="W968" s="358"/>
      <c r="X968" s="358"/>
      <c r="Y968" s="358"/>
      <c r="Z968" s="358"/>
      <c r="AA968" s="358"/>
      <c r="AB968" s="358"/>
      <c r="AC968" s="358"/>
      <c r="AD968" s="358"/>
      <c r="AE968" s="358"/>
      <c r="AF968" s="358"/>
      <c r="AG968" s="358"/>
      <c r="AH968" s="358"/>
      <c r="AI968" s="358"/>
      <c r="AJ968" s="358"/>
      <c r="AK968" s="358"/>
    </row>
    <row r="969" spans="1:37" ht="14.25" customHeight="1">
      <c r="A969" s="358"/>
      <c r="B969" s="358"/>
      <c r="C969" s="358"/>
      <c r="D969" s="358"/>
      <c r="E969" s="358"/>
      <c r="F969" s="358"/>
      <c r="G969" s="358"/>
      <c r="H969" s="358"/>
      <c r="I969" s="358"/>
      <c r="J969" s="358"/>
      <c r="K969" s="358"/>
      <c r="L969" s="358"/>
      <c r="M969" s="358"/>
      <c r="N969" s="358"/>
      <c r="O969" s="358"/>
      <c r="P969" s="274"/>
      <c r="Q969" s="358"/>
      <c r="R969" s="358"/>
      <c r="S969" s="358"/>
      <c r="T969" s="358"/>
      <c r="U969" s="358"/>
      <c r="V969" s="358"/>
      <c r="W969" s="358"/>
      <c r="X969" s="358"/>
      <c r="Y969" s="358"/>
      <c r="Z969" s="358"/>
      <c r="AA969" s="358"/>
      <c r="AB969" s="358"/>
      <c r="AC969" s="358"/>
      <c r="AD969" s="358"/>
      <c r="AE969" s="358"/>
      <c r="AF969" s="358"/>
      <c r="AG969" s="358"/>
      <c r="AH969" s="358"/>
      <c r="AI969" s="358"/>
      <c r="AJ969" s="358"/>
      <c r="AK969" s="358"/>
    </row>
    <row r="970" spans="1:37" ht="14.25" customHeight="1">
      <c r="A970" s="358"/>
      <c r="B970" s="358"/>
      <c r="C970" s="358"/>
      <c r="D970" s="358"/>
      <c r="E970" s="358"/>
      <c r="F970" s="358"/>
      <c r="G970" s="358"/>
      <c r="H970" s="358"/>
      <c r="I970" s="358"/>
      <c r="J970" s="358"/>
      <c r="K970" s="358"/>
      <c r="L970" s="358"/>
      <c r="M970" s="358"/>
      <c r="N970" s="358"/>
      <c r="O970" s="358"/>
      <c r="P970" s="274"/>
      <c r="Q970" s="358"/>
      <c r="R970" s="358"/>
      <c r="S970" s="358"/>
      <c r="T970" s="358"/>
      <c r="U970" s="358"/>
      <c r="V970" s="358"/>
      <c r="W970" s="358"/>
      <c r="X970" s="358"/>
      <c r="Y970" s="358"/>
      <c r="Z970" s="358"/>
      <c r="AA970" s="358"/>
      <c r="AB970" s="358"/>
      <c r="AC970" s="358"/>
      <c r="AD970" s="358"/>
      <c r="AE970" s="358"/>
      <c r="AF970" s="358"/>
      <c r="AG970" s="358"/>
      <c r="AH970" s="358"/>
      <c r="AI970" s="358"/>
      <c r="AJ970" s="358"/>
      <c r="AK970" s="358"/>
    </row>
    <row r="971" spans="1:37" ht="14.25" customHeight="1">
      <c r="A971" s="358"/>
      <c r="B971" s="358"/>
      <c r="C971" s="358"/>
      <c r="D971" s="358"/>
      <c r="E971" s="358"/>
      <c r="F971" s="358"/>
      <c r="G971" s="358"/>
      <c r="H971" s="358"/>
      <c r="I971" s="358"/>
      <c r="J971" s="358"/>
      <c r="K971" s="358"/>
      <c r="L971" s="358"/>
      <c r="M971" s="358"/>
      <c r="N971" s="358"/>
      <c r="O971" s="358"/>
      <c r="P971" s="274"/>
      <c r="Q971" s="358"/>
      <c r="R971" s="358"/>
      <c r="S971" s="358"/>
      <c r="T971" s="358"/>
      <c r="U971" s="358"/>
      <c r="V971" s="358"/>
      <c r="W971" s="358"/>
      <c r="X971" s="358"/>
      <c r="Y971" s="358"/>
      <c r="Z971" s="358"/>
      <c r="AA971" s="358"/>
      <c r="AB971" s="358"/>
      <c r="AC971" s="358"/>
      <c r="AD971" s="358"/>
      <c r="AE971" s="358"/>
      <c r="AF971" s="358"/>
      <c r="AG971" s="358"/>
      <c r="AH971" s="358"/>
      <c r="AI971" s="358"/>
      <c r="AJ971" s="358"/>
      <c r="AK971" s="358"/>
    </row>
    <row r="972" spans="1:37" ht="14.25" customHeight="1">
      <c r="A972" s="358"/>
      <c r="B972" s="358"/>
      <c r="C972" s="358"/>
      <c r="D972" s="358"/>
      <c r="E972" s="358"/>
      <c r="F972" s="358"/>
      <c r="G972" s="358"/>
      <c r="H972" s="358"/>
      <c r="I972" s="358"/>
      <c r="J972" s="358"/>
      <c r="K972" s="358"/>
      <c r="L972" s="358"/>
      <c r="M972" s="358"/>
      <c r="N972" s="358"/>
      <c r="O972" s="358"/>
      <c r="P972" s="274"/>
      <c r="Q972" s="358"/>
      <c r="R972" s="358"/>
      <c r="S972" s="358"/>
      <c r="T972" s="358"/>
      <c r="U972" s="358"/>
      <c r="V972" s="358"/>
      <c r="W972" s="358"/>
      <c r="X972" s="358"/>
      <c r="Y972" s="358"/>
      <c r="Z972" s="358"/>
      <c r="AA972" s="358"/>
      <c r="AB972" s="358"/>
      <c r="AC972" s="358"/>
      <c r="AD972" s="358"/>
      <c r="AE972" s="358"/>
      <c r="AF972" s="358"/>
      <c r="AG972" s="358"/>
      <c r="AH972" s="358"/>
      <c r="AI972" s="358"/>
      <c r="AJ972" s="358"/>
      <c r="AK972" s="358"/>
    </row>
    <row r="973" spans="1:37" ht="14.25" customHeight="1">
      <c r="A973" s="358"/>
      <c r="B973" s="358"/>
      <c r="C973" s="358"/>
      <c r="D973" s="358"/>
      <c r="E973" s="358"/>
      <c r="F973" s="358"/>
      <c r="G973" s="358"/>
      <c r="H973" s="358"/>
      <c r="I973" s="358"/>
      <c r="J973" s="358"/>
      <c r="K973" s="358"/>
      <c r="L973" s="358"/>
      <c r="M973" s="358"/>
      <c r="N973" s="358"/>
      <c r="O973" s="358"/>
      <c r="P973" s="274"/>
      <c r="Q973" s="358"/>
      <c r="R973" s="358"/>
      <c r="S973" s="358"/>
      <c r="T973" s="358"/>
      <c r="U973" s="358"/>
      <c r="V973" s="358"/>
      <c r="W973" s="358"/>
      <c r="X973" s="358"/>
      <c r="Y973" s="358"/>
      <c r="Z973" s="358"/>
      <c r="AA973" s="358"/>
      <c r="AB973" s="358"/>
      <c r="AC973" s="358"/>
      <c r="AD973" s="358"/>
      <c r="AE973" s="358"/>
      <c r="AF973" s="358"/>
      <c r="AG973" s="358"/>
      <c r="AH973" s="358"/>
      <c r="AI973" s="358"/>
      <c r="AJ973" s="358"/>
      <c r="AK973" s="358"/>
    </row>
    <row r="974" spans="1:37" ht="14.25" customHeight="1">
      <c r="A974" s="358"/>
      <c r="B974" s="358"/>
      <c r="C974" s="358"/>
      <c r="D974" s="358"/>
      <c r="E974" s="358"/>
      <c r="F974" s="358"/>
      <c r="G974" s="358"/>
      <c r="H974" s="358"/>
      <c r="I974" s="358"/>
      <c r="J974" s="358"/>
      <c r="K974" s="358"/>
      <c r="L974" s="358"/>
      <c r="M974" s="358"/>
      <c r="N974" s="358"/>
      <c r="O974" s="358"/>
      <c r="P974" s="274"/>
      <c r="Q974" s="358"/>
      <c r="R974" s="358"/>
      <c r="S974" s="358"/>
      <c r="T974" s="358"/>
      <c r="U974" s="358"/>
      <c r="V974" s="358"/>
      <c r="W974" s="358"/>
      <c r="X974" s="358"/>
      <c r="Y974" s="358"/>
      <c r="Z974" s="358"/>
      <c r="AA974" s="358"/>
      <c r="AB974" s="358"/>
      <c r="AC974" s="358"/>
      <c r="AD974" s="358"/>
      <c r="AE974" s="358"/>
      <c r="AF974" s="358"/>
      <c r="AG974" s="358"/>
      <c r="AH974" s="358"/>
      <c r="AI974" s="358"/>
      <c r="AJ974" s="358"/>
      <c r="AK974" s="358"/>
    </row>
    <row r="975" spans="1:37" ht="14.25" customHeight="1">
      <c r="A975" s="358"/>
      <c r="B975" s="358"/>
      <c r="C975" s="358"/>
      <c r="D975" s="358"/>
      <c r="E975" s="358"/>
      <c r="F975" s="358"/>
      <c r="G975" s="358"/>
      <c r="H975" s="358"/>
      <c r="I975" s="358"/>
      <c r="J975" s="358"/>
      <c r="K975" s="358"/>
      <c r="L975" s="358"/>
      <c r="M975" s="358"/>
      <c r="N975" s="358"/>
      <c r="O975" s="358"/>
      <c r="P975" s="274"/>
      <c r="Q975" s="358"/>
      <c r="R975" s="358"/>
      <c r="S975" s="358"/>
      <c r="T975" s="358"/>
      <c r="U975" s="358"/>
      <c r="V975" s="358"/>
      <c r="W975" s="358"/>
      <c r="X975" s="358"/>
      <c r="Y975" s="358"/>
      <c r="Z975" s="358"/>
      <c r="AA975" s="358"/>
      <c r="AB975" s="358"/>
      <c r="AC975" s="358"/>
      <c r="AD975" s="358"/>
      <c r="AE975" s="358"/>
      <c r="AF975" s="358"/>
      <c r="AG975" s="358"/>
      <c r="AH975" s="358"/>
      <c r="AI975" s="358"/>
      <c r="AJ975" s="358"/>
      <c r="AK975" s="358"/>
    </row>
    <row r="976" spans="1:37" ht="14.25" customHeight="1">
      <c r="A976" s="358"/>
      <c r="B976" s="358"/>
      <c r="C976" s="358"/>
      <c r="D976" s="358"/>
      <c r="E976" s="358"/>
      <c r="F976" s="358"/>
      <c r="G976" s="358"/>
      <c r="H976" s="358"/>
      <c r="I976" s="358"/>
      <c r="J976" s="358"/>
      <c r="K976" s="358"/>
      <c r="L976" s="358"/>
      <c r="M976" s="358"/>
      <c r="N976" s="358"/>
      <c r="O976" s="358"/>
      <c r="P976" s="274"/>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row>
    <row r="977" spans="1:37" ht="14.25" customHeight="1">
      <c r="A977" s="358"/>
      <c r="B977" s="358"/>
      <c r="C977" s="358"/>
      <c r="D977" s="358"/>
      <c r="E977" s="358"/>
      <c r="F977" s="358"/>
      <c r="G977" s="358"/>
      <c r="H977" s="358"/>
      <c r="I977" s="358"/>
      <c r="J977" s="358"/>
      <c r="K977" s="358"/>
      <c r="L977" s="358"/>
      <c r="M977" s="358"/>
      <c r="N977" s="358"/>
      <c r="O977" s="358"/>
      <c r="P977" s="274"/>
      <c r="Q977" s="358"/>
      <c r="R977" s="358"/>
      <c r="S977" s="358"/>
      <c r="T977" s="358"/>
      <c r="U977" s="358"/>
      <c r="V977" s="358"/>
      <c r="W977" s="358"/>
      <c r="X977" s="358"/>
      <c r="Y977" s="358"/>
      <c r="Z977" s="358"/>
      <c r="AA977" s="358"/>
      <c r="AB977" s="358"/>
      <c r="AC977" s="358"/>
      <c r="AD977" s="358"/>
      <c r="AE977" s="358"/>
      <c r="AF977" s="358"/>
      <c r="AG977" s="358"/>
      <c r="AH977" s="358"/>
      <c r="AI977" s="358"/>
      <c r="AJ977" s="358"/>
      <c r="AK977" s="358"/>
    </row>
    <row r="978" spans="1:37" ht="14.25" customHeight="1">
      <c r="A978" s="358"/>
      <c r="B978" s="358"/>
      <c r="C978" s="358"/>
      <c r="D978" s="358"/>
      <c r="E978" s="358"/>
      <c r="F978" s="358"/>
      <c r="G978" s="358"/>
      <c r="H978" s="358"/>
      <c r="I978" s="358"/>
      <c r="J978" s="358"/>
      <c r="K978" s="358"/>
      <c r="L978" s="358"/>
      <c r="M978" s="358"/>
      <c r="N978" s="358"/>
      <c r="O978" s="358"/>
      <c r="P978" s="274"/>
      <c r="Q978" s="358"/>
      <c r="R978" s="358"/>
      <c r="S978" s="358"/>
      <c r="T978" s="358"/>
      <c r="U978" s="358"/>
      <c r="V978" s="358"/>
      <c r="W978" s="358"/>
      <c r="X978" s="358"/>
      <c r="Y978" s="358"/>
      <c r="Z978" s="358"/>
      <c r="AA978" s="358"/>
      <c r="AB978" s="358"/>
      <c r="AC978" s="358"/>
      <c r="AD978" s="358"/>
      <c r="AE978" s="358"/>
      <c r="AF978" s="358"/>
      <c r="AG978" s="358"/>
      <c r="AH978" s="358"/>
      <c r="AI978" s="358"/>
      <c r="AJ978" s="358"/>
      <c r="AK978" s="358"/>
    </row>
    <row r="979" spans="1:37" ht="14.25" customHeight="1">
      <c r="A979" s="358"/>
      <c r="B979" s="358"/>
      <c r="C979" s="358"/>
      <c r="D979" s="358"/>
      <c r="E979" s="358"/>
      <c r="F979" s="358"/>
      <c r="G979" s="358"/>
      <c r="H979" s="358"/>
      <c r="I979" s="358"/>
      <c r="J979" s="358"/>
      <c r="K979" s="358"/>
      <c r="L979" s="358"/>
      <c r="M979" s="358"/>
      <c r="N979" s="358"/>
      <c r="O979" s="358"/>
      <c r="P979" s="274"/>
      <c r="Q979" s="358"/>
      <c r="R979" s="358"/>
      <c r="S979" s="358"/>
      <c r="T979" s="358"/>
      <c r="U979" s="358"/>
      <c r="V979" s="358"/>
      <c r="W979" s="358"/>
      <c r="X979" s="358"/>
      <c r="Y979" s="358"/>
      <c r="Z979" s="358"/>
      <c r="AA979" s="358"/>
      <c r="AB979" s="358"/>
      <c r="AC979" s="358"/>
      <c r="AD979" s="358"/>
      <c r="AE979" s="358"/>
      <c r="AF979" s="358"/>
      <c r="AG979" s="358"/>
      <c r="AH979" s="358"/>
      <c r="AI979" s="358"/>
      <c r="AJ979" s="358"/>
      <c r="AK979" s="358"/>
    </row>
    <row r="980" spans="1:37" ht="14.25" customHeight="1">
      <c r="A980" s="358"/>
      <c r="B980" s="358"/>
      <c r="C980" s="358"/>
      <c r="D980" s="358"/>
      <c r="E980" s="358"/>
      <c r="F980" s="358"/>
      <c r="G980" s="358"/>
      <c r="H980" s="358"/>
      <c r="I980" s="358"/>
      <c r="J980" s="358"/>
      <c r="K980" s="358"/>
      <c r="L980" s="358"/>
      <c r="M980" s="358"/>
      <c r="N980" s="358"/>
      <c r="O980" s="358"/>
      <c r="P980" s="274"/>
      <c r="Q980" s="358"/>
      <c r="R980" s="358"/>
      <c r="S980" s="358"/>
      <c r="T980" s="358"/>
      <c r="U980" s="358"/>
      <c r="V980" s="358"/>
      <c r="W980" s="358"/>
      <c r="X980" s="358"/>
      <c r="Y980" s="358"/>
      <c r="Z980" s="358"/>
      <c r="AA980" s="358"/>
      <c r="AB980" s="358"/>
      <c r="AC980" s="358"/>
      <c r="AD980" s="358"/>
      <c r="AE980" s="358"/>
      <c r="AF980" s="358"/>
      <c r="AG980" s="358"/>
      <c r="AH980" s="358"/>
      <c r="AI980" s="358"/>
      <c r="AJ980" s="358"/>
      <c r="AK980" s="358"/>
    </row>
    <row r="981" spans="1:37" ht="14.25" customHeight="1">
      <c r="A981" s="358"/>
      <c r="B981" s="358"/>
      <c r="C981" s="358"/>
      <c r="D981" s="358"/>
      <c r="E981" s="358"/>
      <c r="F981" s="358"/>
      <c r="G981" s="358"/>
      <c r="H981" s="358"/>
      <c r="I981" s="358"/>
      <c r="J981" s="358"/>
      <c r="K981" s="358"/>
      <c r="L981" s="358"/>
      <c r="M981" s="358"/>
      <c r="N981" s="358"/>
      <c r="O981" s="358"/>
      <c r="P981" s="274"/>
      <c r="Q981" s="358"/>
      <c r="R981" s="358"/>
      <c r="S981" s="358"/>
      <c r="T981" s="358"/>
      <c r="U981" s="358"/>
      <c r="V981" s="358"/>
      <c r="W981" s="358"/>
      <c r="X981" s="358"/>
      <c r="Y981" s="358"/>
      <c r="Z981" s="358"/>
      <c r="AA981" s="358"/>
      <c r="AB981" s="358"/>
      <c r="AC981" s="358"/>
      <c r="AD981" s="358"/>
      <c r="AE981" s="358"/>
      <c r="AF981" s="358"/>
      <c r="AG981" s="358"/>
      <c r="AH981" s="358"/>
      <c r="AI981" s="358"/>
      <c r="AJ981" s="358"/>
      <c r="AK981" s="358"/>
    </row>
    <row r="982" spans="1:37" ht="14.25" customHeight="1">
      <c r="A982" s="358"/>
      <c r="B982" s="358"/>
      <c r="C982" s="358"/>
      <c r="D982" s="358"/>
      <c r="E982" s="358"/>
      <c r="F982" s="358"/>
      <c r="G982" s="358"/>
      <c r="H982" s="358"/>
      <c r="I982" s="358"/>
      <c r="J982" s="358"/>
      <c r="K982" s="358"/>
      <c r="L982" s="358"/>
      <c r="M982" s="358"/>
      <c r="N982" s="358"/>
      <c r="O982" s="358"/>
      <c r="P982" s="274"/>
      <c r="Q982" s="358"/>
      <c r="R982" s="358"/>
      <c r="S982" s="358"/>
      <c r="T982" s="358"/>
      <c r="U982" s="358"/>
      <c r="V982" s="358"/>
      <c r="W982" s="358"/>
      <c r="X982" s="358"/>
      <c r="Y982" s="358"/>
      <c r="Z982" s="358"/>
      <c r="AA982" s="358"/>
      <c r="AB982" s="358"/>
      <c r="AC982" s="358"/>
      <c r="AD982" s="358"/>
      <c r="AE982" s="358"/>
      <c r="AF982" s="358"/>
      <c r="AG982" s="358"/>
      <c r="AH982" s="358"/>
      <c r="AI982" s="358"/>
      <c r="AJ982" s="358"/>
      <c r="AK982" s="358"/>
    </row>
    <row r="983" spans="1:37" ht="14.25" customHeight="1">
      <c r="A983" s="358"/>
      <c r="B983" s="358"/>
      <c r="C983" s="358"/>
      <c r="D983" s="358"/>
      <c r="E983" s="358"/>
      <c r="F983" s="358"/>
      <c r="G983" s="358"/>
      <c r="H983" s="358"/>
      <c r="I983" s="358"/>
      <c r="J983" s="358"/>
      <c r="K983" s="358"/>
      <c r="L983" s="358"/>
      <c r="M983" s="358"/>
      <c r="N983" s="358"/>
      <c r="O983" s="358"/>
      <c r="P983" s="274"/>
      <c r="Q983" s="358"/>
      <c r="R983" s="358"/>
      <c r="S983" s="358"/>
      <c r="T983" s="358"/>
      <c r="U983" s="358"/>
      <c r="V983" s="358"/>
      <c r="W983" s="358"/>
      <c r="X983" s="358"/>
      <c r="Y983" s="358"/>
      <c r="Z983" s="358"/>
      <c r="AA983" s="358"/>
      <c r="AB983" s="358"/>
      <c r="AC983" s="358"/>
      <c r="AD983" s="358"/>
      <c r="AE983" s="358"/>
      <c r="AF983" s="358"/>
      <c r="AG983" s="358"/>
      <c r="AH983" s="358"/>
      <c r="AI983" s="358"/>
      <c r="AJ983" s="358"/>
      <c r="AK983" s="358"/>
    </row>
    <row r="984" spans="1:37" ht="14.25" customHeight="1">
      <c r="A984" s="358"/>
      <c r="B984" s="358"/>
      <c r="C984" s="358"/>
      <c r="D984" s="358"/>
      <c r="E984" s="358"/>
      <c r="F984" s="358"/>
      <c r="G984" s="358"/>
      <c r="H984" s="358"/>
      <c r="I984" s="358"/>
      <c r="J984" s="358"/>
      <c r="K984" s="358"/>
      <c r="L984" s="358"/>
      <c r="M984" s="358"/>
      <c r="N984" s="358"/>
      <c r="O984" s="358"/>
      <c r="P984" s="274"/>
      <c r="Q984" s="358"/>
      <c r="R984" s="358"/>
      <c r="S984" s="358"/>
      <c r="T984" s="358"/>
      <c r="U984" s="358"/>
      <c r="V984" s="358"/>
      <c r="W984" s="358"/>
      <c r="X984" s="358"/>
      <c r="Y984" s="358"/>
      <c r="Z984" s="358"/>
      <c r="AA984" s="358"/>
      <c r="AB984" s="358"/>
      <c r="AC984" s="358"/>
      <c r="AD984" s="358"/>
      <c r="AE984" s="358"/>
      <c r="AF984" s="358"/>
      <c r="AG984" s="358"/>
      <c r="AH984" s="358"/>
      <c r="AI984" s="358"/>
      <c r="AJ984" s="358"/>
      <c r="AK984" s="358"/>
    </row>
    <row r="985" spans="1:37" ht="14.25" customHeight="1">
      <c r="A985" s="358"/>
      <c r="B985" s="358"/>
      <c r="C985" s="358"/>
      <c r="D985" s="358"/>
      <c r="E985" s="358"/>
      <c r="F985" s="358"/>
      <c r="G985" s="358"/>
      <c r="H985" s="358"/>
      <c r="I985" s="358"/>
      <c r="J985" s="358"/>
      <c r="K985" s="358"/>
      <c r="L985" s="358"/>
      <c r="M985" s="358"/>
      <c r="N985" s="358"/>
      <c r="O985" s="358"/>
      <c r="P985" s="274"/>
      <c r="Q985" s="358"/>
      <c r="R985" s="358"/>
      <c r="S985" s="358"/>
      <c r="T985" s="358"/>
      <c r="U985" s="358"/>
      <c r="V985" s="358"/>
      <c r="W985" s="358"/>
      <c r="X985" s="358"/>
      <c r="Y985" s="358"/>
      <c r="Z985" s="358"/>
      <c r="AA985" s="358"/>
      <c r="AB985" s="358"/>
      <c r="AC985" s="358"/>
      <c r="AD985" s="358"/>
      <c r="AE985" s="358"/>
      <c r="AF985" s="358"/>
      <c r="AG985" s="358"/>
      <c r="AH985" s="358"/>
      <c r="AI985" s="358"/>
      <c r="AJ985" s="358"/>
      <c r="AK985" s="358"/>
    </row>
    <row r="986" spans="1:37" ht="14.25" customHeight="1">
      <c r="A986" s="358"/>
      <c r="B986" s="358"/>
      <c r="C986" s="358"/>
      <c r="D986" s="358"/>
      <c r="E986" s="358"/>
      <c r="F986" s="358"/>
      <c r="G986" s="358"/>
      <c r="H986" s="358"/>
      <c r="I986" s="358"/>
      <c r="J986" s="358"/>
      <c r="K986" s="358"/>
      <c r="L986" s="358"/>
      <c r="M986" s="358"/>
      <c r="N986" s="358"/>
      <c r="O986" s="358"/>
      <c r="P986" s="274"/>
      <c r="Q986" s="358"/>
      <c r="R986" s="358"/>
      <c r="S986" s="358"/>
      <c r="T986" s="358"/>
      <c r="U986" s="358"/>
      <c r="V986" s="358"/>
      <c r="W986" s="358"/>
      <c r="X986" s="358"/>
      <c r="Y986" s="358"/>
      <c r="Z986" s="358"/>
      <c r="AA986" s="358"/>
      <c r="AB986" s="358"/>
      <c r="AC986" s="358"/>
      <c r="AD986" s="358"/>
      <c r="AE986" s="358"/>
      <c r="AF986" s="358"/>
      <c r="AG986" s="358"/>
      <c r="AH986" s="358"/>
      <c r="AI986" s="358"/>
      <c r="AJ986" s="358"/>
      <c r="AK986" s="358"/>
    </row>
    <row r="987" spans="1:37" ht="14.25" customHeight="1">
      <c r="A987" s="358"/>
      <c r="B987" s="358"/>
      <c r="C987" s="358"/>
      <c r="D987" s="358"/>
      <c r="E987" s="358"/>
      <c r="F987" s="358"/>
      <c r="G987" s="358"/>
      <c r="H987" s="358"/>
      <c r="I987" s="358"/>
      <c r="J987" s="358"/>
      <c r="K987" s="358"/>
      <c r="L987" s="358"/>
      <c r="M987" s="358"/>
      <c r="N987" s="358"/>
      <c r="O987" s="358"/>
      <c r="P987" s="274"/>
      <c r="Q987" s="358"/>
      <c r="R987" s="358"/>
      <c r="S987" s="358"/>
      <c r="T987" s="358"/>
      <c r="U987" s="358"/>
      <c r="V987" s="358"/>
      <c r="W987" s="358"/>
      <c r="X987" s="358"/>
      <c r="Y987" s="358"/>
      <c r="Z987" s="358"/>
      <c r="AA987" s="358"/>
      <c r="AB987" s="358"/>
      <c r="AC987" s="358"/>
      <c r="AD987" s="358"/>
      <c r="AE987" s="358"/>
      <c r="AF987" s="358"/>
      <c r="AG987" s="358"/>
      <c r="AH987" s="358"/>
      <c r="AI987" s="358"/>
      <c r="AJ987" s="358"/>
      <c r="AK987" s="358"/>
    </row>
    <row r="988" spans="1:37" ht="14.25" customHeight="1">
      <c r="A988" s="358"/>
      <c r="B988" s="358"/>
      <c r="C988" s="358"/>
      <c r="D988" s="358"/>
      <c r="E988" s="358"/>
      <c r="F988" s="358"/>
      <c r="G988" s="358"/>
      <c r="H988" s="358"/>
      <c r="I988" s="358"/>
      <c r="J988" s="358"/>
      <c r="K988" s="358"/>
      <c r="L988" s="358"/>
      <c r="M988" s="358"/>
      <c r="N988" s="358"/>
      <c r="O988" s="358"/>
      <c r="P988" s="274"/>
      <c r="Q988" s="358"/>
      <c r="R988" s="358"/>
      <c r="S988" s="358"/>
      <c r="T988" s="358"/>
      <c r="U988" s="358"/>
      <c r="V988" s="358"/>
      <c r="W988" s="358"/>
      <c r="X988" s="358"/>
      <c r="Y988" s="358"/>
      <c r="Z988" s="358"/>
      <c r="AA988" s="358"/>
      <c r="AB988" s="358"/>
      <c r="AC988" s="358"/>
      <c r="AD988" s="358"/>
      <c r="AE988" s="358"/>
      <c r="AF988" s="358"/>
      <c r="AG988" s="358"/>
      <c r="AH988" s="358"/>
      <c r="AI988" s="358"/>
      <c r="AJ988" s="358"/>
      <c r="AK988" s="358"/>
    </row>
    <row r="989" spans="1:37" ht="14.25" customHeight="1">
      <c r="A989" s="358"/>
      <c r="B989" s="358"/>
      <c r="C989" s="358"/>
      <c r="D989" s="358"/>
      <c r="E989" s="358"/>
      <c r="F989" s="358"/>
      <c r="G989" s="358"/>
      <c r="H989" s="358"/>
      <c r="I989" s="358"/>
      <c r="J989" s="358"/>
      <c r="K989" s="358"/>
      <c r="L989" s="358"/>
      <c r="M989" s="358"/>
      <c r="N989" s="358"/>
      <c r="O989" s="358"/>
      <c r="P989" s="274"/>
      <c r="Q989" s="358"/>
      <c r="R989" s="358"/>
      <c r="S989" s="358"/>
      <c r="T989" s="358"/>
      <c r="U989" s="358"/>
      <c r="V989" s="358"/>
      <c r="W989" s="358"/>
      <c r="X989" s="358"/>
      <c r="Y989" s="358"/>
      <c r="Z989" s="358"/>
      <c r="AA989" s="358"/>
      <c r="AB989" s="358"/>
      <c r="AC989" s="358"/>
      <c r="AD989" s="358"/>
      <c r="AE989" s="358"/>
      <c r="AF989" s="358"/>
      <c r="AG989" s="358"/>
      <c r="AH989" s="358"/>
      <c r="AI989" s="358"/>
      <c r="AJ989" s="358"/>
      <c r="AK989" s="358"/>
    </row>
    <row r="990" spans="1:37" ht="14.25" customHeight="1">
      <c r="A990" s="358"/>
      <c r="B990" s="358"/>
      <c r="C990" s="358"/>
      <c r="D990" s="358"/>
      <c r="E990" s="358"/>
      <c r="F990" s="358"/>
      <c r="G990" s="358"/>
      <c r="H990" s="358"/>
      <c r="I990" s="358"/>
      <c r="J990" s="358"/>
      <c r="K990" s="358"/>
      <c r="L990" s="358"/>
      <c r="M990" s="358"/>
      <c r="N990" s="358"/>
      <c r="O990" s="358"/>
      <c r="P990" s="274"/>
      <c r="Q990" s="358"/>
      <c r="R990" s="358"/>
      <c r="S990" s="358"/>
      <c r="T990" s="358"/>
      <c r="U990" s="358"/>
      <c r="V990" s="358"/>
      <c r="W990" s="358"/>
      <c r="X990" s="358"/>
      <c r="Y990" s="358"/>
      <c r="Z990" s="358"/>
      <c r="AA990" s="358"/>
      <c r="AB990" s="358"/>
      <c r="AC990" s="358"/>
      <c r="AD990" s="358"/>
      <c r="AE990" s="358"/>
      <c r="AF990" s="358"/>
      <c r="AG990" s="358"/>
      <c r="AH990" s="358"/>
      <c r="AI990" s="358"/>
      <c r="AJ990" s="358"/>
      <c r="AK990" s="358"/>
    </row>
    <row r="991" spans="1:37" ht="14.25" customHeight="1">
      <c r="A991" s="358"/>
      <c r="B991" s="358"/>
      <c r="C991" s="358"/>
      <c r="D991" s="358"/>
      <c r="E991" s="358"/>
      <c r="F991" s="358"/>
      <c r="G991" s="358"/>
      <c r="H991" s="358"/>
      <c r="I991" s="358"/>
      <c r="J991" s="358"/>
      <c r="K991" s="358"/>
      <c r="L991" s="358"/>
      <c r="M991" s="358"/>
      <c r="N991" s="358"/>
      <c r="O991" s="358"/>
      <c r="P991" s="274"/>
      <c r="Q991" s="358"/>
      <c r="R991" s="358"/>
      <c r="S991" s="358"/>
      <c r="T991" s="358"/>
      <c r="U991" s="358"/>
      <c r="V991" s="358"/>
      <c r="W991" s="358"/>
      <c r="X991" s="358"/>
      <c r="Y991" s="358"/>
      <c r="Z991" s="358"/>
      <c r="AA991" s="358"/>
      <c r="AB991" s="358"/>
      <c r="AC991" s="358"/>
      <c r="AD991" s="358"/>
      <c r="AE991" s="358"/>
      <c r="AF991" s="358"/>
      <c r="AG991" s="358"/>
      <c r="AH991" s="358"/>
      <c r="AI991" s="358"/>
      <c r="AJ991" s="358"/>
      <c r="AK991" s="358"/>
    </row>
    <row r="992" spans="1:37" ht="14.25" customHeight="1">
      <c r="A992" s="358"/>
      <c r="B992" s="358"/>
      <c r="C992" s="358"/>
      <c r="D992" s="358"/>
      <c r="E992" s="358"/>
      <c r="F992" s="358"/>
      <c r="G992" s="358"/>
      <c r="H992" s="358"/>
      <c r="I992" s="358"/>
      <c r="J992" s="358"/>
      <c r="K992" s="358"/>
      <c r="L992" s="358"/>
      <c r="M992" s="358"/>
      <c r="N992" s="358"/>
      <c r="O992" s="358"/>
      <c r="P992" s="274"/>
      <c r="Q992" s="358"/>
      <c r="R992" s="358"/>
      <c r="S992" s="358"/>
      <c r="T992" s="358"/>
      <c r="U992" s="358"/>
      <c r="V992" s="358"/>
      <c r="W992" s="358"/>
      <c r="X992" s="358"/>
      <c r="Y992" s="358"/>
      <c r="Z992" s="358"/>
      <c r="AA992" s="358"/>
      <c r="AB992" s="358"/>
      <c r="AC992" s="358"/>
      <c r="AD992" s="358"/>
      <c r="AE992" s="358"/>
      <c r="AF992" s="358"/>
      <c r="AG992" s="358"/>
      <c r="AH992" s="358"/>
      <c r="AI992" s="358"/>
      <c r="AJ992" s="358"/>
      <c r="AK992" s="358"/>
    </row>
    <row r="993" spans="1:37" ht="14.25" customHeight="1">
      <c r="A993" s="358"/>
      <c r="B993" s="358"/>
      <c r="C993" s="358"/>
      <c r="D993" s="358"/>
      <c r="E993" s="358"/>
      <c r="F993" s="358"/>
      <c r="G993" s="358"/>
      <c r="H993" s="358"/>
      <c r="I993" s="358"/>
      <c r="J993" s="358"/>
      <c r="K993" s="358"/>
      <c r="L993" s="358"/>
      <c r="M993" s="358"/>
      <c r="N993" s="358"/>
      <c r="O993" s="358"/>
      <c r="P993" s="274"/>
      <c r="Q993" s="358"/>
      <c r="R993" s="358"/>
      <c r="S993" s="358"/>
      <c r="T993" s="358"/>
      <c r="U993" s="358"/>
      <c r="V993" s="358"/>
      <c r="W993" s="358"/>
      <c r="X993" s="358"/>
      <c r="Y993" s="358"/>
      <c r="Z993" s="358"/>
      <c r="AA993" s="358"/>
      <c r="AB993" s="358"/>
      <c r="AC993" s="358"/>
      <c r="AD993" s="358"/>
      <c r="AE993" s="358"/>
      <c r="AF993" s="358"/>
      <c r="AG993" s="358"/>
      <c r="AH993" s="358"/>
      <c r="AI993" s="358"/>
      <c r="AJ993" s="358"/>
      <c r="AK993" s="358"/>
    </row>
    <row r="994" spans="1:37" ht="14.25" customHeight="1">
      <c r="A994" s="358"/>
      <c r="B994" s="358"/>
      <c r="C994" s="358"/>
      <c r="D994" s="358"/>
      <c r="E994" s="358"/>
      <c r="F994" s="358"/>
      <c r="G994" s="358"/>
      <c r="H994" s="358"/>
      <c r="I994" s="358"/>
      <c r="J994" s="358"/>
      <c r="K994" s="358"/>
      <c r="L994" s="358"/>
      <c r="M994" s="358"/>
      <c r="N994" s="358"/>
      <c r="O994" s="358"/>
      <c r="P994" s="274"/>
      <c r="Q994" s="358"/>
      <c r="R994" s="358"/>
      <c r="S994" s="358"/>
      <c r="T994" s="358"/>
      <c r="U994" s="358"/>
      <c r="V994" s="358"/>
      <c r="W994" s="358"/>
      <c r="X994" s="358"/>
      <c r="Y994" s="358"/>
      <c r="Z994" s="358"/>
      <c r="AA994" s="358"/>
      <c r="AB994" s="358"/>
      <c r="AC994" s="358"/>
      <c r="AD994" s="358"/>
      <c r="AE994" s="358"/>
      <c r="AF994" s="358"/>
      <c r="AG994" s="358"/>
      <c r="AH994" s="358"/>
      <c r="AI994" s="358"/>
      <c r="AJ994" s="358"/>
      <c r="AK994" s="358"/>
    </row>
    <row r="995" spans="1:37" ht="14.25" customHeight="1">
      <c r="A995" s="358"/>
      <c r="B995" s="358"/>
      <c r="C995" s="358"/>
      <c r="D995" s="358"/>
      <c r="E995" s="358"/>
      <c r="F995" s="358"/>
      <c r="G995" s="358"/>
      <c r="H995" s="358"/>
      <c r="I995" s="358"/>
      <c r="J995" s="358"/>
      <c r="K995" s="358"/>
      <c r="L995" s="358"/>
      <c r="M995" s="358"/>
      <c r="N995" s="358"/>
      <c r="O995" s="358"/>
      <c r="P995" s="274"/>
      <c r="Q995" s="358"/>
      <c r="R995" s="358"/>
      <c r="S995" s="358"/>
      <c r="T995" s="358"/>
      <c r="U995" s="358"/>
      <c r="V995" s="358"/>
      <c r="W995" s="358"/>
      <c r="X995" s="358"/>
      <c r="Y995" s="358"/>
      <c r="Z995" s="358"/>
      <c r="AA995" s="358"/>
      <c r="AB995" s="358"/>
      <c r="AC995" s="358"/>
      <c r="AD995" s="358"/>
      <c r="AE995" s="358"/>
      <c r="AF995" s="358"/>
      <c r="AG995" s="358"/>
      <c r="AH995" s="358"/>
      <c r="AI995" s="358"/>
      <c r="AJ995" s="358"/>
      <c r="AK995" s="358"/>
    </row>
    <row r="996" spans="1:37" ht="14.25" customHeight="1">
      <c r="A996" s="358"/>
      <c r="B996" s="358"/>
      <c r="C996" s="358"/>
      <c r="D996" s="358"/>
      <c r="E996" s="358"/>
      <c r="F996" s="358"/>
      <c r="G996" s="358"/>
      <c r="H996" s="358"/>
      <c r="I996" s="358"/>
      <c r="J996" s="358"/>
      <c r="K996" s="358"/>
      <c r="L996" s="358"/>
      <c r="M996" s="358"/>
      <c r="N996" s="358"/>
      <c r="O996" s="358"/>
      <c r="P996" s="274"/>
      <c r="Q996" s="358"/>
      <c r="R996" s="358"/>
      <c r="S996" s="358"/>
      <c r="T996" s="358"/>
      <c r="U996" s="358"/>
      <c r="V996" s="358"/>
      <c r="W996" s="358"/>
      <c r="X996" s="358"/>
      <c r="Y996" s="358"/>
      <c r="Z996" s="358"/>
      <c r="AA996" s="358"/>
      <c r="AB996" s="358"/>
      <c r="AC996" s="358"/>
      <c r="AD996" s="358"/>
      <c r="AE996" s="358"/>
      <c r="AF996" s="358"/>
      <c r="AG996" s="358"/>
      <c r="AH996" s="358"/>
      <c r="AI996" s="358"/>
      <c r="AJ996" s="358"/>
      <c r="AK996" s="358"/>
    </row>
    <row r="997" spans="1:37" ht="14.25" customHeight="1">
      <c r="A997" s="358"/>
      <c r="B997" s="358"/>
      <c r="C997" s="358"/>
      <c r="D997" s="358"/>
      <c r="E997" s="358"/>
      <c r="F997" s="358"/>
      <c r="G997" s="358"/>
      <c r="H997" s="358"/>
      <c r="I997" s="358"/>
      <c r="J997" s="358"/>
      <c r="K997" s="358"/>
      <c r="L997" s="358"/>
      <c r="M997" s="358"/>
      <c r="N997" s="358"/>
      <c r="O997" s="358"/>
      <c r="P997" s="274"/>
      <c r="Q997" s="358"/>
      <c r="R997" s="358"/>
      <c r="S997" s="358"/>
      <c r="T997" s="358"/>
      <c r="U997" s="358"/>
      <c r="V997" s="358"/>
      <c r="W997" s="358"/>
      <c r="X997" s="358"/>
      <c r="Y997" s="358"/>
      <c r="Z997" s="358"/>
      <c r="AA997" s="358"/>
      <c r="AB997" s="358"/>
      <c r="AC997" s="358"/>
      <c r="AD997" s="358"/>
      <c r="AE997" s="358"/>
      <c r="AF997" s="358"/>
      <c r="AG997" s="358"/>
      <c r="AH997" s="358"/>
      <c r="AI997" s="358"/>
      <c r="AJ997" s="358"/>
      <c r="AK997" s="358"/>
    </row>
    <row r="998" spans="1:37" ht="14.25" customHeight="1">
      <c r="A998" s="358"/>
      <c r="B998" s="358"/>
      <c r="C998" s="358"/>
      <c r="D998" s="358"/>
      <c r="E998" s="358"/>
      <c r="F998" s="358"/>
      <c r="G998" s="358"/>
      <c r="H998" s="358"/>
      <c r="I998" s="358"/>
      <c r="J998" s="358"/>
      <c r="K998" s="358"/>
      <c r="L998" s="358"/>
      <c r="M998" s="358"/>
      <c r="N998" s="358"/>
      <c r="O998" s="358"/>
      <c r="P998" s="274"/>
      <c r="Q998" s="358"/>
      <c r="R998" s="358"/>
      <c r="S998" s="358"/>
      <c r="T998" s="358"/>
      <c r="U998" s="358"/>
      <c r="V998" s="358"/>
      <c r="W998" s="358"/>
      <c r="X998" s="358"/>
      <c r="Y998" s="358"/>
      <c r="Z998" s="358"/>
      <c r="AA998" s="358"/>
      <c r="AB998" s="358"/>
      <c r="AC998" s="358"/>
      <c r="AD998" s="358"/>
      <c r="AE998" s="358"/>
      <c r="AF998" s="358"/>
      <c r="AG998" s="358"/>
      <c r="AH998" s="358"/>
      <c r="AI998" s="358"/>
      <c r="AJ998" s="358"/>
      <c r="AK998" s="358"/>
    </row>
    <row r="999" spans="1:37" ht="14.25" customHeight="1">
      <c r="A999" s="358"/>
      <c r="B999" s="358"/>
      <c r="C999" s="358"/>
      <c r="D999" s="358"/>
      <c r="E999" s="358"/>
      <c r="F999" s="358"/>
      <c r="G999" s="358"/>
      <c r="H999" s="358"/>
      <c r="I999" s="358"/>
      <c r="J999" s="358"/>
      <c r="K999" s="358"/>
      <c r="L999" s="358"/>
      <c r="M999" s="358"/>
      <c r="N999" s="358"/>
      <c r="O999" s="358"/>
      <c r="P999" s="274"/>
      <c r="Q999" s="358"/>
      <c r="R999" s="358"/>
      <c r="S999" s="358"/>
      <c r="T999" s="358"/>
      <c r="U999" s="358"/>
      <c r="V999" s="358"/>
      <c r="W999" s="358"/>
      <c r="X999" s="358"/>
      <c r="Y999" s="358"/>
      <c r="Z999" s="358"/>
      <c r="AA999" s="358"/>
      <c r="AB999" s="358"/>
      <c r="AC999" s="358"/>
      <c r="AD999" s="358"/>
      <c r="AE999" s="358"/>
      <c r="AF999" s="358"/>
      <c r="AG999" s="358"/>
      <c r="AH999" s="358"/>
      <c r="AI999" s="358"/>
      <c r="AJ999" s="358"/>
      <c r="AK999" s="358"/>
    </row>
    <row r="1000" spans="1:37" ht="14.25" customHeight="1">
      <c r="A1000" s="358"/>
      <c r="B1000" s="358"/>
      <c r="C1000" s="358"/>
      <c r="D1000" s="358"/>
      <c r="E1000" s="358"/>
      <c r="F1000" s="358"/>
      <c r="G1000" s="358"/>
      <c r="H1000" s="358"/>
      <c r="I1000" s="358"/>
      <c r="J1000" s="358"/>
      <c r="K1000" s="358"/>
      <c r="L1000" s="358"/>
      <c r="M1000" s="358"/>
      <c r="N1000" s="358"/>
      <c r="O1000" s="358"/>
      <c r="P1000" s="274"/>
      <c r="Q1000" s="358"/>
      <c r="R1000" s="358"/>
      <c r="S1000" s="358"/>
      <c r="T1000" s="358"/>
      <c r="U1000" s="358"/>
      <c r="V1000" s="358"/>
      <c r="W1000" s="358"/>
      <c r="X1000" s="358"/>
      <c r="Y1000" s="358"/>
      <c r="Z1000" s="358"/>
      <c r="AA1000" s="358"/>
      <c r="AB1000" s="358"/>
      <c r="AC1000" s="358"/>
      <c r="AD1000" s="358"/>
      <c r="AE1000" s="358"/>
      <c r="AF1000" s="358"/>
      <c r="AG1000" s="358"/>
      <c r="AH1000" s="358"/>
      <c r="AI1000" s="358"/>
      <c r="AJ1000" s="358"/>
      <c r="AK1000" s="358"/>
    </row>
  </sheetData>
  <mergeCells count="2">
    <mergeCell ref="F91:J91"/>
    <mergeCell ref="C93:D97"/>
  </mergeCells>
  <conditionalFormatting sqref="F93:J97">
    <cfRule type="colorScale" priority="1">
      <colorScale>
        <cfvo type="min"/>
        <cfvo type="percentile" val="50"/>
        <cfvo type="max"/>
        <color rgb="FFF8696B"/>
        <color rgb="FFFFEB84"/>
        <color rgb="FF63BE7B"/>
      </colorScale>
    </cfRule>
  </conditionalFormatting>
  <pageMargins left="0.7" right="0.7" top="0.75" bottom="0.75" header="0" footer="0"/>
  <pageSetup scale="48" orientation="portrait"/>
  <headerFooter>
    <oddHeader>&amp;L2019 ULI Hines Student Competition&amp;R2019-331 &amp;A</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3300"/>
  </sheetPr>
  <dimension ref="A1:AK988"/>
  <sheetViews>
    <sheetView showGridLines="0" workbookViewId="0">
      <selection activeCell="J81" sqref="J81"/>
    </sheetView>
  </sheetViews>
  <sheetFormatPr baseColWidth="10" defaultColWidth="14.5" defaultRowHeight="15" customHeight="1"/>
  <cols>
    <col min="1" max="1" width="1.6640625" style="359" customWidth="1"/>
    <col min="2" max="4" width="1.6640625" customWidth="1"/>
    <col min="5" max="6" width="8.83203125" customWidth="1"/>
    <col min="7" max="7" width="16.33203125" customWidth="1"/>
    <col min="8" max="8" width="12.5" customWidth="1"/>
    <col min="9" max="9" width="11.5" customWidth="1"/>
    <col min="10" max="10" width="13.6640625" customWidth="1"/>
    <col min="11" max="12" width="12.5" customWidth="1"/>
    <col min="13" max="14" width="11.83203125" customWidth="1"/>
    <col min="15" max="15" width="12.1640625" customWidth="1"/>
    <col min="16" max="16" width="13" customWidth="1"/>
    <col min="17" max="17" width="12.5" customWidth="1"/>
    <col min="18" max="18" width="13.1640625" customWidth="1"/>
    <col min="19" max="37" width="11.33203125" bestFit="1" customWidth="1"/>
  </cols>
  <sheetData>
    <row r="1" spans="1:37" ht="14.25" customHeight="1">
      <c r="A1" s="425"/>
      <c r="B1" s="1"/>
      <c r="C1" s="1"/>
      <c r="D1" s="1"/>
      <c r="E1" s="1"/>
      <c r="F1" s="1"/>
      <c r="G1" s="1"/>
      <c r="H1" s="1"/>
      <c r="I1" s="1"/>
      <c r="J1" s="1"/>
      <c r="K1" s="1"/>
      <c r="L1" s="1"/>
      <c r="M1" s="1"/>
      <c r="N1" s="1"/>
      <c r="O1" s="1"/>
      <c r="P1" s="229"/>
      <c r="Q1" s="1"/>
      <c r="R1" s="1"/>
      <c r="S1" s="1"/>
      <c r="T1" s="1"/>
      <c r="U1" s="1"/>
      <c r="V1" s="1"/>
      <c r="W1" s="1"/>
      <c r="X1" s="1"/>
      <c r="Y1" s="1"/>
      <c r="Z1" s="1"/>
      <c r="AA1" s="1"/>
      <c r="AB1" s="1"/>
      <c r="AC1" s="1"/>
      <c r="AD1" s="1"/>
      <c r="AE1" s="1"/>
      <c r="AF1" s="1"/>
      <c r="AG1" s="1"/>
      <c r="AH1" s="1"/>
      <c r="AI1" s="1"/>
      <c r="AJ1" s="1"/>
      <c r="AK1" s="1"/>
    </row>
    <row r="2" spans="1:37" ht="14.25" customHeight="1">
      <c r="A2" s="425"/>
      <c r="B2" s="1"/>
      <c r="C2" s="1"/>
      <c r="D2" s="1"/>
      <c r="E2" s="1"/>
      <c r="F2" s="1"/>
      <c r="G2" s="1"/>
      <c r="H2" s="1"/>
      <c r="I2" s="1"/>
      <c r="J2" s="1"/>
      <c r="K2" s="1"/>
      <c r="L2" s="1"/>
      <c r="M2" s="1"/>
      <c r="N2" s="1"/>
      <c r="O2" s="1"/>
      <c r="P2" s="229"/>
      <c r="Q2" s="1"/>
      <c r="R2" s="1"/>
      <c r="S2" s="1"/>
      <c r="T2" s="1"/>
      <c r="U2" s="1"/>
      <c r="V2" s="1"/>
      <c r="W2" s="1"/>
      <c r="X2" s="1"/>
      <c r="Y2" s="1"/>
      <c r="Z2" s="1"/>
      <c r="AA2" s="1"/>
      <c r="AB2" s="1"/>
      <c r="AC2" s="1"/>
      <c r="AD2" s="1"/>
      <c r="AE2" s="1"/>
      <c r="AF2" s="1"/>
      <c r="AG2" s="1"/>
      <c r="AH2" s="1"/>
      <c r="AI2" s="1"/>
      <c r="AJ2" s="1"/>
      <c r="AK2" s="1"/>
    </row>
    <row r="3" spans="1:37" ht="14.25" customHeight="1">
      <c r="A3" s="425"/>
      <c r="B3" s="1"/>
      <c r="C3" s="1"/>
      <c r="D3" s="1"/>
      <c r="E3" s="1"/>
      <c r="F3" s="1"/>
      <c r="G3" s="1"/>
      <c r="H3" s="1"/>
      <c r="I3" s="1"/>
      <c r="J3" s="1"/>
      <c r="K3" s="1"/>
      <c r="L3" s="1"/>
      <c r="M3" s="1"/>
      <c r="N3" s="1"/>
      <c r="O3" s="1"/>
      <c r="P3" s="229"/>
      <c r="Q3" s="1"/>
      <c r="R3" s="1"/>
      <c r="S3" s="1"/>
      <c r="T3" s="1"/>
      <c r="U3" s="1"/>
      <c r="V3" s="1"/>
      <c r="W3" s="1"/>
      <c r="X3" s="1"/>
      <c r="Y3" s="1"/>
      <c r="Z3" s="1"/>
      <c r="AA3" s="1"/>
      <c r="AB3" s="1"/>
      <c r="AC3" s="1"/>
      <c r="AD3" s="1"/>
      <c r="AE3" s="1"/>
      <c r="AF3" s="1"/>
      <c r="AG3" s="1"/>
      <c r="AH3" s="1"/>
      <c r="AI3" s="1"/>
      <c r="AJ3" s="1"/>
      <c r="AK3" s="1"/>
    </row>
    <row r="4" spans="1:37" ht="14.25" customHeight="1">
      <c r="A4" s="425"/>
      <c r="B4" s="1"/>
      <c r="C4" s="1"/>
      <c r="D4" s="1"/>
      <c r="E4" s="1"/>
      <c r="F4" s="1"/>
      <c r="G4" s="1"/>
      <c r="H4" s="1"/>
      <c r="I4" s="1"/>
      <c r="J4" s="1"/>
      <c r="K4" s="1"/>
      <c r="L4" s="1"/>
      <c r="M4" s="1"/>
      <c r="N4" s="1"/>
      <c r="O4" s="1"/>
      <c r="P4" s="229"/>
      <c r="Q4" s="1"/>
      <c r="R4" s="1"/>
      <c r="S4" s="1"/>
      <c r="T4" s="1"/>
      <c r="U4" s="1"/>
      <c r="V4" s="1"/>
      <c r="W4" s="1"/>
      <c r="X4" s="1"/>
      <c r="Y4" s="1"/>
      <c r="Z4" s="1"/>
      <c r="AA4" s="1"/>
      <c r="AB4" s="1"/>
      <c r="AC4" s="1"/>
      <c r="AD4" s="1"/>
      <c r="AE4" s="1"/>
      <c r="AF4" s="1"/>
      <c r="AG4" s="1"/>
      <c r="AH4" s="1"/>
      <c r="AI4" s="1"/>
      <c r="AJ4" s="1"/>
      <c r="AK4" s="1"/>
    </row>
    <row r="5" spans="1:37" ht="14.25" customHeight="1">
      <c r="A5" s="425"/>
      <c r="B5" s="1"/>
      <c r="C5" s="1"/>
      <c r="D5" s="1"/>
      <c r="E5" s="1"/>
      <c r="F5" s="1"/>
      <c r="G5" s="1"/>
      <c r="H5" s="1"/>
      <c r="I5" s="1"/>
      <c r="J5" s="1"/>
      <c r="K5" s="1"/>
      <c r="L5" s="1"/>
      <c r="M5" s="1"/>
      <c r="N5" s="1"/>
      <c r="O5" s="1"/>
      <c r="P5" s="229"/>
      <c r="Q5" s="1"/>
      <c r="R5" s="1"/>
      <c r="S5" s="1"/>
      <c r="T5" s="1"/>
      <c r="U5" s="1"/>
      <c r="V5" s="1"/>
      <c r="W5" s="1"/>
      <c r="X5" s="1"/>
      <c r="Y5" s="1"/>
      <c r="Z5" s="1"/>
      <c r="AA5" s="1"/>
      <c r="AB5" s="1"/>
      <c r="AC5" s="1"/>
      <c r="AD5" s="1"/>
      <c r="AE5" s="1"/>
      <c r="AF5" s="1"/>
      <c r="AG5" s="1"/>
      <c r="AH5" s="1"/>
      <c r="AI5" s="1"/>
      <c r="AJ5" s="1"/>
      <c r="AK5" s="1"/>
    </row>
    <row r="6" spans="1:37" ht="14.25" customHeight="1">
      <c r="A6" s="425"/>
      <c r="B6" s="1"/>
      <c r="C6" s="1"/>
      <c r="D6" s="1"/>
      <c r="E6" s="1"/>
      <c r="F6" s="1"/>
      <c r="G6" s="1"/>
      <c r="H6" s="1"/>
      <c r="I6" s="1"/>
      <c r="J6" s="1"/>
      <c r="K6" s="1"/>
      <c r="L6" s="1"/>
      <c r="M6" s="1"/>
      <c r="N6" s="1"/>
      <c r="O6" s="1"/>
      <c r="P6" s="229"/>
      <c r="Q6" s="1"/>
      <c r="R6" s="1"/>
      <c r="S6" s="1"/>
      <c r="T6" s="1"/>
      <c r="U6" s="1"/>
      <c r="V6" s="1"/>
      <c r="W6" s="1"/>
      <c r="X6" s="1"/>
      <c r="Y6" s="1"/>
      <c r="Z6" s="1"/>
      <c r="AA6" s="1"/>
      <c r="AB6" s="1"/>
      <c r="AC6" s="1"/>
      <c r="AD6" s="1"/>
      <c r="AE6" s="1"/>
      <c r="AF6" s="1"/>
      <c r="AG6" s="1"/>
      <c r="AH6" s="1"/>
      <c r="AI6" s="1"/>
      <c r="AJ6" s="1"/>
      <c r="AK6" s="1"/>
    </row>
    <row r="7" spans="1:37" ht="14.25" customHeight="1">
      <c r="A7" s="425"/>
      <c r="B7" s="1"/>
      <c r="C7" s="1"/>
      <c r="D7" s="1"/>
      <c r="E7" s="1"/>
      <c r="F7" s="1"/>
      <c r="G7" s="1"/>
      <c r="H7" s="1"/>
      <c r="I7" s="1"/>
      <c r="J7" s="1"/>
      <c r="K7" s="1"/>
      <c r="L7" s="1"/>
      <c r="M7" s="1"/>
      <c r="N7" s="1"/>
      <c r="O7" s="1"/>
      <c r="P7" s="229"/>
      <c r="Q7" s="1"/>
      <c r="R7" s="1"/>
      <c r="S7" s="1"/>
      <c r="T7" s="1"/>
      <c r="U7" s="1"/>
      <c r="V7" s="1"/>
      <c r="W7" s="1"/>
      <c r="X7" s="1"/>
      <c r="Y7" s="1"/>
      <c r="Z7" s="1"/>
      <c r="AA7" s="1"/>
      <c r="AB7" s="1"/>
      <c r="AC7" s="1"/>
      <c r="AD7" s="1"/>
      <c r="AE7" s="1"/>
      <c r="AF7" s="1"/>
      <c r="AG7" s="1"/>
      <c r="AH7" s="1"/>
      <c r="AI7" s="1"/>
      <c r="AJ7" s="1"/>
      <c r="AK7" s="1"/>
    </row>
    <row r="8" spans="1:37" ht="14.25" customHeight="1">
      <c r="A8" s="425"/>
      <c r="B8" s="89" t="s">
        <v>68</v>
      </c>
      <c r="C8" s="1"/>
      <c r="D8" s="1"/>
      <c r="E8" s="1"/>
      <c r="F8" s="1"/>
      <c r="G8" s="1"/>
      <c r="H8" s="1"/>
      <c r="I8" s="1"/>
      <c r="J8" s="1"/>
      <c r="K8" s="1"/>
      <c r="L8" s="1"/>
      <c r="M8" s="1"/>
      <c r="N8" s="1"/>
      <c r="O8" s="1"/>
      <c r="P8" s="229"/>
      <c r="Q8" s="1"/>
      <c r="R8" s="1"/>
      <c r="S8" s="1"/>
      <c r="T8" s="1"/>
      <c r="U8" s="1"/>
      <c r="V8" s="1"/>
      <c r="W8" s="1"/>
      <c r="X8" s="1"/>
      <c r="Y8" s="1"/>
      <c r="Z8" s="1"/>
      <c r="AA8" s="1"/>
      <c r="AB8" s="1"/>
      <c r="AC8" s="1"/>
      <c r="AD8" s="1"/>
      <c r="AE8" s="1"/>
      <c r="AF8" s="1"/>
      <c r="AG8" s="1"/>
      <c r="AH8" s="1"/>
      <c r="AI8" s="1"/>
      <c r="AJ8" s="1"/>
      <c r="AK8" s="1"/>
    </row>
    <row r="9" spans="1:37" ht="14.25" customHeight="1">
      <c r="A9" s="425"/>
      <c r="B9" s="289" t="s">
        <v>676</v>
      </c>
      <c r="C9" s="1"/>
      <c r="D9" s="1"/>
      <c r="E9" s="1"/>
      <c r="F9" s="1"/>
      <c r="G9" s="1"/>
      <c r="H9" s="1"/>
      <c r="I9" s="1"/>
      <c r="J9" s="1"/>
      <c r="K9" s="1"/>
      <c r="L9" s="1"/>
      <c r="M9" s="1"/>
      <c r="N9" s="1"/>
      <c r="O9" s="1"/>
      <c r="P9" s="229"/>
      <c r="Q9" s="1"/>
      <c r="R9" s="1"/>
      <c r="S9" s="1"/>
      <c r="T9" s="1"/>
      <c r="U9" s="1"/>
      <c r="V9" s="1"/>
      <c r="W9" s="1"/>
      <c r="X9" s="1"/>
      <c r="Y9" s="1"/>
      <c r="Z9" s="1"/>
      <c r="AA9" s="1"/>
      <c r="AB9" s="1"/>
      <c r="AC9" s="1"/>
      <c r="AD9" s="1"/>
      <c r="AE9" s="1"/>
      <c r="AF9" s="1"/>
      <c r="AG9" s="1"/>
      <c r="AH9" s="1"/>
      <c r="AI9" s="1"/>
      <c r="AJ9" s="1"/>
      <c r="AK9" s="1"/>
    </row>
    <row r="10" spans="1:37" ht="14.25" customHeight="1" thickBot="1">
      <c r="A10" s="425"/>
      <c r="B10" s="1"/>
      <c r="C10" s="1"/>
      <c r="D10" s="1"/>
      <c r="E10" s="1"/>
      <c r="F10" s="1"/>
      <c r="G10" s="1"/>
      <c r="H10" s="1"/>
      <c r="I10" s="1"/>
      <c r="J10" s="1"/>
      <c r="K10" s="1"/>
      <c r="L10" s="1"/>
      <c r="M10" s="1"/>
      <c r="N10" s="1"/>
      <c r="O10" s="1"/>
      <c r="P10" s="229"/>
      <c r="Q10" s="1"/>
      <c r="R10" s="1"/>
      <c r="S10" s="1"/>
      <c r="T10" s="1"/>
      <c r="U10" s="1"/>
      <c r="V10" s="1"/>
      <c r="W10" s="1"/>
      <c r="X10" s="1"/>
      <c r="Y10" s="1"/>
      <c r="Z10" s="1"/>
      <c r="AA10" s="1"/>
      <c r="AB10" s="1"/>
      <c r="AC10" s="1"/>
      <c r="AD10" s="1"/>
      <c r="AE10" s="1"/>
      <c r="AF10" s="1"/>
      <c r="AG10" s="1"/>
      <c r="AH10" s="1"/>
      <c r="AI10" s="1"/>
      <c r="AJ10" s="1"/>
      <c r="AK10" s="1"/>
    </row>
    <row r="11" spans="1:37" ht="14.25" customHeight="1">
      <c r="A11" s="425"/>
      <c r="B11" s="1148" t="s">
        <v>518</v>
      </c>
      <c r="C11" s="1149"/>
      <c r="D11" s="1149"/>
      <c r="E11" s="1149"/>
      <c r="F11" s="1149"/>
      <c r="G11" s="1149"/>
      <c r="H11" s="1150"/>
      <c r="I11" s="315"/>
      <c r="J11" s="1148" t="s">
        <v>652</v>
      </c>
      <c r="K11" s="1149"/>
      <c r="L11" s="1149"/>
      <c r="M11" s="1149"/>
      <c r="N11" s="1171" t="s">
        <v>653</v>
      </c>
      <c r="O11" s="1"/>
      <c r="P11" s="1148" t="s">
        <v>490</v>
      </c>
      <c r="Q11" s="1149"/>
      <c r="R11" s="1150"/>
      <c r="S11" s="1"/>
      <c r="T11" s="1"/>
      <c r="U11" s="1"/>
      <c r="V11" s="1"/>
      <c r="W11" s="1"/>
      <c r="X11" s="1"/>
      <c r="Y11" s="1"/>
      <c r="Z11" s="1"/>
      <c r="AA11" s="1"/>
      <c r="AB11" s="1"/>
      <c r="AC11" s="1"/>
      <c r="AD11" s="1"/>
      <c r="AE11" s="1"/>
      <c r="AF11" s="1"/>
      <c r="AG11" s="1"/>
      <c r="AH11" s="1"/>
      <c r="AI11" s="1"/>
      <c r="AJ11" s="1"/>
      <c r="AK11" s="1"/>
    </row>
    <row r="12" spans="1:37" ht="14.25" customHeight="1">
      <c r="A12" s="425"/>
      <c r="B12" s="1151" t="s">
        <v>528</v>
      </c>
      <c r="C12" s="1152"/>
      <c r="D12" s="1152"/>
      <c r="E12" s="1152"/>
      <c r="F12" s="1152"/>
      <c r="G12" s="1153">
        <f>'Area Matrix'!D22</f>
        <v>332755</v>
      </c>
      <c r="H12" s="1154"/>
      <c r="I12" s="1"/>
      <c r="J12" s="1151" t="s">
        <v>552</v>
      </c>
      <c r="K12" s="1152"/>
      <c r="L12" s="1152"/>
      <c r="M12" s="1169">
        <f>G12*G18</f>
        <v>9982650</v>
      </c>
      <c r="N12" s="1172">
        <f>M12/G12</f>
        <v>30</v>
      </c>
      <c r="O12" s="1"/>
      <c r="P12" s="1151" t="s">
        <v>71</v>
      </c>
      <c r="Q12" s="1152"/>
      <c r="R12" s="1184">
        <f ca="1">SUM('Area Matrix'!D37,'Area Matrix'!H37,'Area Matrix'!L37,'Area Matrix'!P37,'Area Matrix'!T37)</f>
        <v>70317079.160726622</v>
      </c>
      <c r="S12" s="1"/>
      <c r="T12" s="1"/>
      <c r="U12" s="1"/>
      <c r="V12" s="1"/>
      <c r="W12" s="1"/>
      <c r="X12" s="1"/>
      <c r="Y12" s="1"/>
      <c r="Z12" s="1"/>
      <c r="AA12" s="1"/>
      <c r="AB12" s="1"/>
      <c r="AC12" s="1"/>
      <c r="AD12" s="1"/>
      <c r="AE12" s="1"/>
      <c r="AF12" s="1"/>
      <c r="AG12" s="1"/>
      <c r="AH12" s="1"/>
      <c r="AI12" s="1"/>
      <c r="AJ12" s="1"/>
      <c r="AK12" s="1"/>
    </row>
    <row r="13" spans="1:37" ht="14.25" customHeight="1">
      <c r="A13" s="425"/>
      <c r="B13" s="1151" t="s">
        <v>677</v>
      </c>
      <c r="C13" s="1152"/>
      <c r="D13" s="1152"/>
      <c r="E13" s="1152"/>
      <c r="F13" s="1152"/>
      <c r="G13" s="1155">
        <v>1000</v>
      </c>
      <c r="H13" s="1154"/>
      <c r="I13" s="1"/>
      <c r="J13" s="1151" t="s">
        <v>602</v>
      </c>
      <c r="K13" s="1152"/>
      <c r="L13" s="1152"/>
      <c r="M13" s="1169">
        <f>-M12*G21</f>
        <v>-1497397.5</v>
      </c>
      <c r="N13" s="1173"/>
      <c r="O13" s="1"/>
      <c r="P13" s="1185" t="s">
        <v>550</v>
      </c>
      <c r="Q13" s="1152"/>
      <c r="R13" s="1184">
        <f ca="1">R12*G28</f>
        <v>0</v>
      </c>
      <c r="S13" s="1"/>
      <c r="T13" s="1"/>
      <c r="U13" s="1"/>
      <c r="V13" s="1"/>
      <c r="W13" s="1"/>
      <c r="X13" s="1"/>
      <c r="Y13" s="1"/>
      <c r="Z13" s="1"/>
      <c r="AA13" s="1"/>
      <c r="AB13" s="1"/>
      <c r="AC13" s="1"/>
      <c r="AD13" s="1"/>
      <c r="AE13" s="1"/>
      <c r="AF13" s="1"/>
      <c r="AG13" s="1"/>
      <c r="AH13" s="1"/>
      <c r="AI13" s="1"/>
      <c r="AJ13" s="1"/>
      <c r="AK13" s="1"/>
    </row>
    <row r="14" spans="1:37" ht="14.25" customHeight="1" thickBot="1">
      <c r="A14" s="425"/>
      <c r="B14" s="1156" t="s">
        <v>678</v>
      </c>
      <c r="C14" s="1157"/>
      <c r="D14" s="1157"/>
      <c r="E14" s="1157"/>
      <c r="F14" s="1157"/>
      <c r="G14" s="1158">
        <f>G12/G13</f>
        <v>332.755</v>
      </c>
      <c r="H14" s="1159"/>
      <c r="I14" s="1"/>
      <c r="J14" s="1174" t="s">
        <v>567</v>
      </c>
      <c r="K14" s="1175"/>
      <c r="L14" s="1175"/>
      <c r="M14" s="1176">
        <f>M12+M13</f>
        <v>8485252.5</v>
      </c>
      <c r="N14" s="1177"/>
      <c r="O14" s="1"/>
      <c r="P14" s="1186" t="s">
        <v>191</v>
      </c>
      <c r="Q14" s="1187"/>
      <c r="R14" s="1188">
        <f ca="1">SUM(R12:R13)</f>
        <v>70317079.160726622</v>
      </c>
      <c r="S14" s="1"/>
      <c r="T14" s="1"/>
      <c r="U14" s="1"/>
      <c r="V14" s="1"/>
      <c r="W14" s="1"/>
      <c r="X14" s="1"/>
      <c r="Y14" s="1"/>
      <c r="Z14" s="1"/>
      <c r="AA14" s="1"/>
      <c r="AB14" s="1"/>
      <c r="AC14" s="1"/>
      <c r="AD14" s="1"/>
      <c r="AE14" s="1"/>
      <c r="AF14" s="1"/>
      <c r="AG14" s="1"/>
      <c r="AH14" s="1"/>
      <c r="AI14" s="1"/>
      <c r="AJ14" s="1"/>
      <c r="AK14" s="1"/>
    </row>
    <row r="15" spans="1:37" ht="14.25" customHeight="1" thickBot="1">
      <c r="A15" s="425"/>
      <c r="B15" s="1"/>
      <c r="C15" s="1"/>
      <c r="D15" s="1"/>
      <c r="E15" s="1"/>
      <c r="F15" s="1"/>
      <c r="G15" s="425"/>
      <c r="H15" s="1"/>
      <c r="I15" s="1"/>
      <c r="J15" s="1151"/>
      <c r="K15" s="1152"/>
      <c r="L15" s="1152"/>
      <c r="M15" s="1168"/>
      <c r="N15" s="1173"/>
      <c r="O15" s="1"/>
      <c r="P15" s="229"/>
      <c r="Q15" s="1"/>
      <c r="R15" s="1"/>
      <c r="S15" s="320"/>
      <c r="T15" s="1"/>
      <c r="U15" s="1"/>
      <c r="V15" s="1"/>
      <c r="W15" s="1"/>
      <c r="X15" s="1"/>
      <c r="Y15" s="1"/>
      <c r="Z15" s="1"/>
      <c r="AA15" s="1"/>
      <c r="AB15" s="1"/>
      <c r="AC15" s="1"/>
      <c r="AD15" s="1"/>
      <c r="AE15" s="1"/>
      <c r="AF15" s="1"/>
      <c r="AG15" s="1"/>
      <c r="AH15" s="1"/>
      <c r="AI15" s="1"/>
      <c r="AJ15" s="1"/>
      <c r="AK15" s="1"/>
    </row>
    <row r="16" spans="1:37" ht="14.25" customHeight="1">
      <c r="A16" s="425"/>
      <c r="B16" s="1148" t="s">
        <v>654</v>
      </c>
      <c r="C16" s="1149"/>
      <c r="D16" s="1149"/>
      <c r="E16" s="1149"/>
      <c r="F16" s="1149"/>
      <c r="G16" s="1149"/>
      <c r="H16" s="1150"/>
      <c r="I16" s="315"/>
      <c r="J16" s="1178" t="s">
        <v>657</v>
      </c>
      <c r="K16" s="1152"/>
      <c r="L16" s="1152"/>
      <c r="M16" s="1168"/>
      <c r="N16" s="1173"/>
      <c r="O16" s="1"/>
      <c r="P16" s="1148" t="s">
        <v>193</v>
      </c>
      <c r="Q16" s="1149"/>
      <c r="R16" s="1150"/>
      <c r="S16" s="324"/>
      <c r="T16" s="1"/>
      <c r="U16" s="1"/>
      <c r="V16" s="1"/>
      <c r="W16" s="1"/>
      <c r="X16" s="1"/>
      <c r="Y16" s="1"/>
      <c r="Z16" s="1"/>
      <c r="AA16" s="1"/>
      <c r="AB16" s="1"/>
      <c r="AC16" s="1"/>
      <c r="AD16" s="1"/>
      <c r="AE16" s="1"/>
      <c r="AF16" s="1"/>
      <c r="AG16" s="1"/>
      <c r="AH16" s="1"/>
      <c r="AI16" s="1"/>
      <c r="AJ16" s="1"/>
      <c r="AK16" s="1"/>
    </row>
    <row r="17" spans="1:37" ht="14.25" customHeight="1">
      <c r="A17" s="425"/>
      <c r="B17" s="1151" t="s">
        <v>655</v>
      </c>
      <c r="C17" s="1152"/>
      <c r="D17" s="1152"/>
      <c r="E17" s="1152"/>
      <c r="F17" s="1152"/>
      <c r="G17" s="1160">
        <v>15</v>
      </c>
      <c r="H17" s="1161" t="s">
        <v>625</v>
      </c>
      <c r="I17" s="1"/>
      <c r="J17" s="1151" t="s">
        <v>659</v>
      </c>
      <c r="K17" s="1152"/>
      <c r="L17" s="1152"/>
      <c r="M17" s="1169">
        <f t="shared" ref="M17:M19" si="0">N17*$G$12</f>
        <v>499132.5</v>
      </c>
      <c r="N17" s="1179">
        <v>1.5</v>
      </c>
      <c r="O17" s="1"/>
      <c r="P17" s="1185" t="s">
        <v>523</v>
      </c>
      <c r="Q17" s="1152"/>
      <c r="R17" s="1184">
        <f ca="1">G34</f>
        <v>49221955.412508629</v>
      </c>
      <c r="S17" s="1"/>
      <c r="T17" s="1"/>
      <c r="U17" s="1"/>
      <c r="V17" s="1"/>
      <c r="W17" s="1"/>
      <c r="X17" s="1"/>
      <c r="Y17" s="1"/>
      <c r="Z17" s="1"/>
      <c r="AA17" s="1"/>
      <c r="AB17" s="1"/>
      <c r="AC17" s="1"/>
      <c r="AD17" s="1"/>
      <c r="AE17" s="1"/>
      <c r="AF17" s="1"/>
      <c r="AG17" s="1"/>
      <c r="AH17" s="1"/>
      <c r="AI17" s="1"/>
      <c r="AJ17" s="1"/>
      <c r="AK17" s="1"/>
    </row>
    <row r="18" spans="1:37" ht="14.25" customHeight="1">
      <c r="A18" s="425"/>
      <c r="B18" s="1151" t="s">
        <v>656</v>
      </c>
      <c r="C18" s="1152"/>
      <c r="D18" s="1152"/>
      <c r="E18" s="1152"/>
      <c r="F18" s="1152"/>
      <c r="G18" s="1160">
        <v>30</v>
      </c>
      <c r="H18" s="1161" t="s">
        <v>611</v>
      </c>
      <c r="I18" s="1"/>
      <c r="J18" s="1151" t="s">
        <v>660</v>
      </c>
      <c r="K18" s="1152"/>
      <c r="L18" s="1152"/>
      <c r="M18" s="1169">
        <f t="shared" si="0"/>
        <v>499132.5</v>
      </c>
      <c r="N18" s="1179">
        <v>1.5</v>
      </c>
      <c r="O18" s="1"/>
      <c r="P18" s="1185" t="s">
        <v>197</v>
      </c>
      <c r="Q18" s="1152"/>
      <c r="R18" s="1184">
        <f ca="1">R19-R17</f>
        <v>21095123.748217992</v>
      </c>
      <c r="S18" s="1"/>
      <c r="T18" s="1"/>
      <c r="U18" s="1"/>
      <c r="V18" s="1"/>
      <c r="W18" s="1"/>
      <c r="X18" s="1"/>
      <c r="Y18" s="1"/>
      <c r="Z18" s="1"/>
      <c r="AA18" s="1"/>
      <c r="AB18" s="1"/>
      <c r="AC18" s="1"/>
      <c r="AD18" s="1"/>
      <c r="AE18" s="1"/>
      <c r="AF18" s="1"/>
      <c r="AG18" s="1"/>
      <c r="AH18" s="1"/>
      <c r="AI18" s="1"/>
      <c r="AJ18" s="1"/>
      <c r="AK18" s="1"/>
    </row>
    <row r="19" spans="1:37" ht="14.25" customHeight="1">
      <c r="A19" s="425"/>
      <c r="B19" s="1151" t="s">
        <v>658</v>
      </c>
      <c r="C19" s="1152"/>
      <c r="D19" s="1152"/>
      <c r="E19" s="1152"/>
      <c r="F19" s="1152"/>
      <c r="G19" s="1162">
        <v>0.03</v>
      </c>
      <c r="H19" s="1161" t="s">
        <v>614</v>
      </c>
      <c r="I19" s="1"/>
      <c r="J19" s="1151" t="s">
        <v>128</v>
      </c>
      <c r="K19" s="1152"/>
      <c r="L19" s="1152"/>
      <c r="M19" s="1169">
        <f t="shared" si="0"/>
        <v>665510</v>
      </c>
      <c r="N19" s="1179">
        <v>2</v>
      </c>
      <c r="O19" s="1"/>
      <c r="P19" s="1189" t="s">
        <v>129</v>
      </c>
      <c r="Q19" s="1175"/>
      <c r="R19" s="1190">
        <f ca="1">R14</f>
        <v>70317079.160726622</v>
      </c>
      <c r="S19" s="1"/>
      <c r="T19" s="1"/>
      <c r="U19" s="1"/>
      <c r="V19" s="1"/>
      <c r="W19" s="1"/>
      <c r="X19" s="1"/>
      <c r="Y19" s="1"/>
      <c r="Z19" s="1"/>
      <c r="AA19" s="1"/>
      <c r="AB19" s="1"/>
      <c r="AC19" s="1"/>
      <c r="AD19" s="1"/>
      <c r="AE19" s="1"/>
      <c r="AF19" s="1"/>
      <c r="AG19" s="1"/>
      <c r="AH19" s="1"/>
      <c r="AI19" s="1"/>
      <c r="AJ19" s="1"/>
      <c r="AK19" s="1"/>
    </row>
    <row r="20" spans="1:37" ht="14.25" customHeight="1">
      <c r="A20" s="425"/>
      <c r="B20" s="1151" t="s">
        <v>200</v>
      </c>
      <c r="C20" s="1152"/>
      <c r="D20" s="1152"/>
      <c r="E20" s="1152"/>
      <c r="F20" s="1152"/>
      <c r="G20" s="1162">
        <v>0.02</v>
      </c>
      <c r="H20" s="1161"/>
      <c r="I20" s="1"/>
      <c r="J20" s="1151" t="s">
        <v>541</v>
      </c>
      <c r="K20" s="1152"/>
      <c r="L20" s="1152"/>
      <c r="M20" s="1169">
        <f t="shared" ref="M20:M21" si="1">N20*$M$12</f>
        <v>399306</v>
      </c>
      <c r="N20" s="1180">
        <f>Taxesold!$H$13</f>
        <v>0.04</v>
      </c>
      <c r="O20" s="1"/>
      <c r="P20" s="1191"/>
      <c r="Q20" s="1152"/>
      <c r="R20" s="1161"/>
      <c r="S20" s="1"/>
      <c r="T20" s="1"/>
      <c r="U20" s="1"/>
      <c r="V20" s="1"/>
      <c r="W20" s="1"/>
      <c r="X20" s="1"/>
      <c r="Y20" s="1"/>
      <c r="Z20" s="1"/>
      <c r="AA20" s="1"/>
      <c r="AB20" s="1"/>
      <c r="AC20" s="1"/>
      <c r="AD20" s="1"/>
      <c r="AE20" s="1"/>
      <c r="AF20" s="1"/>
      <c r="AG20" s="1"/>
      <c r="AH20" s="1"/>
      <c r="AI20" s="1"/>
      <c r="AJ20" s="1"/>
      <c r="AK20" s="1"/>
    </row>
    <row r="21" spans="1:37" ht="14.25" customHeight="1" thickBot="1">
      <c r="A21" s="425"/>
      <c r="B21" s="1151" t="s">
        <v>661</v>
      </c>
      <c r="C21" s="1152"/>
      <c r="D21" s="1152"/>
      <c r="E21" s="1152"/>
      <c r="F21" s="1152"/>
      <c r="G21" s="1162">
        <v>0.15</v>
      </c>
      <c r="H21" s="1161" t="s">
        <v>662</v>
      </c>
      <c r="I21" s="1"/>
      <c r="J21" s="1151" t="s">
        <v>666</v>
      </c>
      <c r="K21" s="1152"/>
      <c r="L21" s="1152"/>
      <c r="M21" s="1169">
        <f t="shared" si="1"/>
        <v>299479.5</v>
      </c>
      <c r="N21" s="1181">
        <v>0.03</v>
      </c>
      <c r="O21" s="1"/>
      <c r="P21" s="1156" t="s">
        <v>620</v>
      </c>
      <c r="Q21" s="1157"/>
      <c r="R21" s="1192">
        <v>0.08</v>
      </c>
      <c r="S21" s="1"/>
      <c r="T21" s="1"/>
      <c r="U21" s="1"/>
      <c r="V21" s="1"/>
      <c r="W21" s="1"/>
      <c r="X21" s="1"/>
      <c r="Y21" s="1"/>
      <c r="Z21" s="1"/>
      <c r="AA21" s="1"/>
      <c r="AB21" s="1"/>
      <c r="AC21" s="1"/>
      <c r="AD21" s="1"/>
      <c r="AE21" s="1"/>
      <c r="AF21" s="1"/>
      <c r="AG21" s="1"/>
      <c r="AH21" s="1"/>
      <c r="AI21" s="1"/>
      <c r="AJ21" s="1"/>
      <c r="AK21" s="1"/>
    </row>
    <row r="22" spans="1:37" ht="14.25" customHeight="1">
      <c r="A22" s="425"/>
      <c r="B22" s="1151" t="s">
        <v>663</v>
      </c>
      <c r="C22" s="1152"/>
      <c r="D22" s="1152"/>
      <c r="E22" s="1152"/>
      <c r="F22" s="1152"/>
      <c r="G22" s="1160">
        <v>15</v>
      </c>
      <c r="H22" s="1161" t="s">
        <v>664</v>
      </c>
      <c r="I22" s="1"/>
      <c r="J22" s="1174" t="s">
        <v>647</v>
      </c>
      <c r="K22" s="1175"/>
      <c r="L22" s="1175"/>
      <c r="M22" s="1176">
        <f>SUM(M17:M21)</f>
        <v>2362560.5</v>
      </c>
      <c r="N22" s="1182">
        <v>4</v>
      </c>
      <c r="O22" s="1"/>
      <c r="P22" s="1"/>
      <c r="Q22" s="1"/>
      <c r="R22" s="425"/>
      <c r="S22" s="1"/>
      <c r="T22" s="1"/>
      <c r="U22" s="1"/>
      <c r="V22" s="1"/>
      <c r="W22" s="1"/>
      <c r="X22" s="1"/>
      <c r="Y22" s="1"/>
      <c r="Z22" s="1"/>
      <c r="AA22" s="1"/>
      <c r="AB22" s="1"/>
      <c r="AC22" s="1"/>
      <c r="AD22" s="1"/>
      <c r="AE22" s="1"/>
      <c r="AF22" s="1"/>
      <c r="AG22" s="1"/>
      <c r="AH22" s="1"/>
      <c r="AI22" s="1"/>
      <c r="AJ22" s="1"/>
      <c r="AK22" s="1"/>
    </row>
    <row r="23" spans="1:37" ht="14.25" customHeight="1">
      <c r="A23" s="425"/>
      <c r="B23" s="1151" t="s">
        <v>665</v>
      </c>
      <c r="C23" s="1152"/>
      <c r="D23" s="1152"/>
      <c r="E23" s="1152"/>
      <c r="F23" s="1152"/>
      <c r="G23" s="1162">
        <v>0.06</v>
      </c>
      <c r="H23" s="1161"/>
      <c r="I23" s="1"/>
      <c r="J23" s="1151"/>
      <c r="K23" s="1152"/>
      <c r="L23" s="1152"/>
      <c r="M23" s="1168"/>
      <c r="N23" s="1173"/>
      <c r="O23" s="1"/>
      <c r="P23" s="1"/>
      <c r="Q23" s="1"/>
      <c r="R23" s="425"/>
      <c r="S23" s="1"/>
      <c r="T23" s="1"/>
      <c r="U23" s="1"/>
      <c r="V23" s="1"/>
      <c r="W23" s="1"/>
      <c r="X23" s="1"/>
      <c r="Y23" s="1"/>
      <c r="Z23" s="1"/>
      <c r="AA23" s="1"/>
      <c r="AB23" s="1"/>
      <c r="AC23" s="1"/>
      <c r="AD23" s="1"/>
      <c r="AE23" s="1"/>
      <c r="AF23" s="1"/>
      <c r="AG23" s="1"/>
      <c r="AH23" s="1"/>
      <c r="AI23" s="1"/>
      <c r="AJ23" s="1"/>
      <c r="AK23" s="1"/>
    </row>
    <row r="24" spans="1:37" ht="14.25" customHeight="1" thickBot="1">
      <c r="A24" s="425"/>
      <c r="B24" s="1151" t="s">
        <v>622</v>
      </c>
      <c r="C24" s="1152"/>
      <c r="D24" s="1152"/>
      <c r="E24" s="1152"/>
      <c r="F24" s="1152"/>
      <c r="G24" s="1163">
        <v>6.5000000000000002E-2</v>
      </c>
      <c r="H24" s="1161"/>
      <c r="I24" s="1"/>
      <c r="J24" s="1156" t="s">
        <v>669</v>
      </c>
      <c r="K24" s="1157"/>
      <c r="L24" s="1157"/>
      <c r="M24" s="1170">
        <f>M14-M22</f>
        <v>6122692</v>
      </c>
      <c r="N24" s="1183"/>
      <c r="O24" s="1"/>
      <c r="P24" s="229"/>
      <c r="Q24" s="1"/>
      <c r="R24" s="1"/>
      <c r="S24" s="1"/>
      <c r="T24" s="1"/>
      <c r="U24" s="1"/>
      <c r="V24" s="1"/>
      <c r="W24" s="1"/>
      <c r="X24" s="1"/>
      <c r="Y24" s="1"/>
      <c r="Z24" s="1"/>
      <c r="AA24" s="1"/>
      <c r="AB24" s="1"/>
      <c r="AC24" s="1"/>
      <c r="AD24" s="1"/>
      <c r="AE24" s="1"/>
      <c r="AF24" s="1"/>
      <c r="AG24" s="1"/>
      <c r="AH24" s="1"/>
      <c r="AI24" s="1"/>
      <c r="AJ24" s="1"/>
      <c r="AK24" s="1"/>
    </row>
    <row r="25" spans="1:37" ht="14.25" customHeight="1">
      <c r="A25" s="425"/>
      <c r="B25" s="1151" t="s">
        <v>192</v>
      </c>
      <c r="C25" s="1152"/>
      <c r="D25" s="1152"/>
      <c r="E25" s="1152"/>
      <c r="F25" s="1152"/>
      <c r="G25" s="1163">
        <v>7.0000000000000007E-2</v>
      </c>
      <c r="H25" s="1161"/>
      <c r="I25" s="1"/>
      <c r="J25" s="1"/>
      <c r="K25" s="1"/>
      <c r="L25" s="1"/>
      <c r="M25" s="1"/>
      <c r="N25" s="1"/>
      <c r="O25" s="1"/>
      <c r="P25" s="229"/>
      <c r="Q25" s="1"/>
      <c r="R25" s="1"/>
      <c r="S25" s="1"/>
      <c r="T25" s="1"/>
      <c r="U25" s="1"/>
      <c r="V25" s="1"/>
      <c r="W25" s="1"/>
      <c r="X25" s="1"/>
      <c r="Y25" s="1"/>
      <c r="Z25" s="1"/>
      <c r="AA25" s="1"/>
      <c r="AB25" s="1"/>
      <c r="AC25" s="1"/>
      <c r="AD25" s="1"/>
      <c r="AE25" s="1"/>
      <c r="AF25" s="1"/>
      <c r="AG25" s="1"/>
      <c r="AH25" s="1"/>
      <c r="AI25" s="1"/>
      <c r="AJ25" s="1"/>
      <c r="AK25" s="1"/>
    </row>
    <row r="26" spans="1:37" ht="14.25" customHeight="1">
      <c r="A26" s="425"/>
      <c r="B26" s="1151" t="s">
        <v>667</v>
      </c>
      <c r="C26" s="1152"/>
      <c r="D26" s="1152"/>
      <c r="E26" s="1152"/>
      <c r="F26" s="1152"/>
      <c r="G26" s="1164">
        <v>0</v>
      </c>
      <c r="H26" s="1161" t="s">
        <v>668</v>
      </c>
      <c r="I26" s="1"/>
      <c r="J26" s="1"/>
      <c r="K26" s="1"/>
      <c r="L26" s="1"/>
      <c r="M26" s="1"/>
      <c r="N26" s="229"/>
      <c r="O26" s="1"/>
      <c r="P26" s="229"/>
      <c r="Q26" s="1"/>
      <c r="R26" s="1"/>
      <c r="S26" s="1"/>
      <c r="T26" s="1"/>
      <c r="U26" s="1"/>
      <c r="V26" s="1"/>
      <c r="W26" s="1"/>
      <c r="X26" s="1"/>
      <c r="Y26" s="1"/>
      <c r="Z26" s="1"/>
      <c r="AA26" s="1"/>
      <c r="AB26" s="1"/>
      <c r="AC26" s="1"/>
      <c r="AD26" s="1"/>
      <c r="AE26" s="1"/>
      <c r="AF26" s="1"/>
      <c r="AG26" s="1"/>
      <c r="AH26" s="1"/>
      <c r="AI26" s="1"/>
      <c r="AJ26" s="1"/>
      <c r="AK26" s="1"/>
    </row>
    <row r="27" spans="1:37" ht="14.25" customHeight="1">
      <c r="A27" s="425"/>
      <c r="B27" s="1151" t="s">
        <v>510</v>
      </c>
      <c r="C27" s="1152"/>
      <c r="D27" s="1152"/>
      <c r="E27" s="1152"/>
      <c r="F27" s="1152"/>
      <c r="G27" s="1165">
        <v>10</v>
      </c>
      <c r="H27" s="1161" t="s">
        <v>625</v>
      </c>
      <c r="I27" s="1"/>
      <c r="J27" s="1"/>
      <c r="K27" s="1"/>
      <c r="L27" s="1"/>
      <c r="M27" s="317"/>
      <c r="N27" s="229"/>
      <c r="O27" s="1"/>
      <c r="P27" s="229"/>
      <c r="Q27" s="1"/>
      <c r="R27" s="1"/>
      <c r="S27" s="1"/>
      <c r="T27" s="1"/>
      <c r="U27" s="1"/>
      <c r="V27" s="1"/>
      <c r="W27" s="1"/>
      <c r="X27" s="1"/>
      <c r="Y27" s="1"/>
      <c r="Z27" s="1"/>
      <c r="AA27" s="1"/>
      <c r="AB27" s="1"/>
      <c r="AC27" s="1"/>
      <c r="AD27" s="1"/>
      <c r="AE27" s="1"/>
      <c r="AF27" s="1"/>
      <c r="AG27" s="1"/>
      <c r="AH27" s="1"/>
      <c r="AI27" s="1"/>
      <c r="AJ27" s="1"/>
      <c r="AK27" s="1"/>
    </row>
    <row r="28" spans="1:37" ht="14.25" customHeight="1" thickBot="1">
      <c r="A28" s="425"/>
      <c r="B28" s="1156" t="s">
        <v>569</v>
      </c>
      <c r="C28" s="1157"/>
      <c r="D28" s="1157"/>
      <c r="E28" s="1157"/>
      <c r="F28" s="1157"/>
      <c r="G28" s="1166">
        <v>0</v>
      </c>
      <c r="H28" s="1167"/>
      <c r="I28" s="1"/>
      <c r="J28" s="329"/>
      <c r="K28" s="1"/>
      <c r="L28" s="1"/>
      <c r="M28" s="317"/>
      <c r="N28" s="229"/>
      <c r="O28" s="1"/>
      <c r="P28" s="229"/>
      <c r="Q28" s="1"/>
      <c r="R28" s="1"/>
      <c r="S28" s="1"/>
      <c r="T28" s="1"/>
      <c r="U28" s="1"/>
      <c r="V28" s="1"/>
      <c r="W28" s="1"/>
      <c r="X28" s="1"/>
      <c r="Y28" s="1"/>
      <c r="Z28" s="1"/>
      <c r="AA28" s="1"/>
      <c r="AB28" s="1"/>
      <c r="AC28" s="1"/>
      <c r="AD28" s="1"/>
      <c r="AE28" s="1"/>
      <c r="AF28" s="1"/>
      <c r="AG28" s="1"/>
      <c r="AH28" s="1"/>
      <c r="AI28" s="1"/>
      <c r="AJ28" s="1"/>
      <c r="AK28" s="1"/>
    </row>
    <row r="29" spans="1:37" ht="14.25" customHeight="1" thickBot="1">
      <c r="A29" s="425"/>
      <c r="B29" s="1"/>
      <c r="C29" s="1"/>
      <c r="D29" s="1"/>
      <c r="E29" s="1"/>
      <c r="F29" s="1"/>
      <c r="G29" s="425"/>
      <c r="H29" s="425"/>
      <c r="I29" s="1"/>
      <c r="J29" s="329"/>
      <c r="K29" s="1"/>
      <c r="L29" s="1"/>
      <c r="M29" s="1"/>
      <c r="N29" s="229"/>
      <c r="O29" s="1"/>
      <c r="P29" s="229"/>
      <c r="Q29" s="1"/>
      <c r="R29" s="1"/>
      <c r="S29" s="1"/>
      <c r="T29" s="1"/>
      <c r="U29" s="1"/>
      <c r="V29" s="1"/>
      <c r="W29" s="1"/>
      <c r="X29" s="1"/>
      <c r="Y29" s="1"/>
      <c r="Z29" s="1"/>
      <c r="AA29" s="1"/>
      <c r="AB29" s="1"/>
      <c r="AC29" s="1"/>
      <c r="AD29" s="1"/>
      <c r="AE29" s="1"/>
      <c r="AF29" s="1"/>
      <c r="AG29" s="1"/>
      <c r="AH29" s="1"/>
      <c r="AI29" s="1"/>
      <c r="AJ29" s="1"/>
      <c r="AK29" s="1"/>
    </row>
    <row r="30" spans="1:37" ht="14.25" customHeight="1">
      <c r="A30" s="425"/>
      <c r="B30" s="1148" t="s">
        <v>628</v>
      </c>
      <c r="C30" s="1149"/>
      <c r="D30" s="1149"/>
      <c r="E30" s="1149"/>
      <c r="F30" s="1149"/>
      <c r="G30" s="1149"/>
      <c r="H30" s="1150"/>
      <c r="I30" s="315"/>
      <c r="J30" s="1"/>
      <c r="K30" s="1"/>
      <c r="L30" s="1"/>
      <c r="M30" s="1"/>
      <c r="N30" s="229"/>
      <c r="O30" s="1"/>
      <c r="P30" s="229"/>
      <c r="Q30" s="1"/>
      <c r="R30" s="1"/>
      <c r="S30" s="1"/>
      <c r="T30" s="1"/>
      <c r="U30" s="1"/>
      <c r="V30" s="1"/>
      <c r="W30" s="1"/>
      <c r="X30" s="1"/>
      <c r="Y30" s="1"/>
      <c r="Z30" s="1"/>
      <c r="AA30" s="1"/>
      <c r="AB30" s="1"/>
      <c r="AC30" s="1"/>
      <c r="AD30" s="1"/>
      <c r="AE30" s="1"/>
      <c r="AF30" s="1"/>
      <c r="AG30" s="1"/>
      <c r="AH30" s="1"/>
      <c r="AI30" s="1"/>
      <c r="AJ30" s="1"/>
      <c r="AK30" s="1"/>
    </row>
    <row r="31" spans="1:37" ht="14.25" customHeight="1">
      <c r="A31" s="425"/>
      <c r="B31" s="1151" t="s">
        <v>629</v>
      </c>
      <c r="C31" s="1152"/>
      <c r="D31" s="1152"/>
      <c r="E31" s="1152"/>
      <c r="F31" s="1152"/>
      <c r="G31" s="1162">
        <v>0.7</v>
      </c>
      <c r="H31" s="1154" t="s">
        <v>630</v>
      </c>
      <c r="I31" s="1"/>
      <c r="J31" s="324"/>
      <c r="K31" s="1"/>
      <c r="L31" s="1"/>
      <c r="M31" s="1"/>
      <c r="N31" s="229"/>
      <c r="O31" s="1"/>
      <c r="P31" s="229"/>
      <c r="Q31" s="1"/>
      <c r="R31" s="1"/>
      <c r="S31" s="1"/>
      <c r="T31" s="1"/>
      <c r="U31" s="1"/>
      <c r="V31" s="1"/>
      <c r="W31" s="1"/>
      <c r="X31" s="1"/>
      <c r="Y31" s="1"/>
      <c r="Z31" s="1"/>
      <c r="AA31" s="1"/>
      <c r="AB31" s="1"/>
      <c r="AC31" s="1"/>
      <c r="AD31" s="1"/>
      <c r="AE31" s="1"/>
      <c r="AF31" s="1"/>
      <c r="AG31" s="1"/>
      <c r="AH31" s="1"/>
      <c r="AI31" s="1"/>
      <c r="AJ31" s="1"/>
      <c r="AK31" s="1"/>
    </row>
    <row r="32" spans="1:37" ht="14.25" customHeight="1">
      <c r="A32" s="425"/>
      <c r="B32" s="1151" t="s">
        <v>437</v>
      </c>
      <c r="C32" s="1152"/>
      <c r="D32" s="1152"/>
      <c r="E32" s="1152"/>
      <c r="F32" s="1152"/>
      <c r="G32" s="1162">
        <v>0.05</v>
      </c>
      <c r="H32" s="1154"/>
      <c r="I32" s="1"/>
      <c r="J32" s="324"/>
      <c r="K32" s="1"/>
      <c r="L32" s="1"/>
      <c r="M32" s="1"/>
      <c r="N32" s="1"/>
      <c r="O32" s="1"/>
      <c r="P32" s="229"/>
      <c r="Q32" s="1"/>
      <c r="R32" s="1"/>
      <c r="S32" s="1"/>
      <c r="T32" s="1"/>
      <c r="U32" s="1"/>
      <c r="V32" s="1"/>
      <c r="W32" s="1"/>
      <c r="X32" s="1"/>
      <c r="Y32" s="1"/>
      <c r="Z32" s="1"/>
      <c r="AA32" s="1"/>
      <c r="AB32" s="1"/>
      <c r="AC32" s="1"/>
      <c r="AD32" s="1"/>
      <c r="AE32" s="1"/>
      <c r="AF32" s="1"/>
      <c r="AG32" s="1"/>
      <c r="AH32" s="1"/>
      <c r="AI32" s="1"/>
      <c r="AJ32" s="1"/>
      <c r="AK32" s="1"/>
    </row>
    <row r="33" spans="1:37" ht="14.25" customHeight="1">
      <c r="A33" s="425"/>
      <c r="B33" s="1151" t="s">
        <v>435</v>
      </c>
      <c r="C33" s="1152"/>
      <c r="D33" s="1152"/>
      <c r="E33" s="1152"/>
      <c r="F33" s="1152"/>
      <c r="G33" s="1168">
        <v>30</v>
      </c>
      <c r="H33" s="1154" t="s">
        <v>631</v>
      </c>
      <c r="I33" s="1"/>
      <c r="J33" s="1"/>
      <c r="K33" s="1"/>
      <c r="L33" s="1"/>
      <c r="M33" s="1"/>
      <c r="N33" s="1"/>
      <c r="O33" s="1"/>
      <c r="P33" s="229"/>
      <c r="Q33" s="1"/>
      <c r="R33" s="1"/>
      <c r="S33" s="1"/>
      <c r="T33" s="1"/>
      <c r="U33" s="1"/>
      <c r="V33" s="1"/>
      <c r="W33" s="1"/>
      <c r="X33" s="1"/>
      <c r="Y33" s="1"/>
      <c r="Z33" s="1"/>
      <c r="AA33" s="1"/>
      <c r="AB33" s="1"/>
      <c r="AC33" s="1"/>
      <c r="AD33" s="1"/>
      <c r="AE33" s="1"/>
      <c r="AF33" s="1"/>
      <c r="AG33" s="1"/>
      <c r="AH33" s="1"/>
      <c r="AI33" s="1"/>
      <c r="AJ33" s="1"/>
      <c r="AK33" s="1"/>
    </row>
    <row r="34" spans="1:37" ht="14.25" customHeight="1">
      <c r="A34" s="425"/>
      <c r="B34" s="1151" t="s">
        <v>632</v>
      </c>
      <c r="C34" s="1152"/>
      <c r="D34" s="1152"/>
      <c r="E34" s="1152"/>
      <c r="F34" s="1152"/>
      <c r="G34" s="1169">
        <f ca="1">G31*R14</f>
        <v>49221955.412508629</v>
      </c>
      <c r="H34" s="1154"/>
      <c r="I34" s="1"/>
      <c r="J34" s="1"/>
      <c r="K34" s="1"/>
      <c r="L34" s="1"/>
      <c r="M34" s="1"/>
      <c r="N34" s="1"/>
      <c r="O34" s="1"/>
      <c r="P34" s="229"/>
      <c r="Q34" s="1"/>
      <c r="R34" s="1"/>
      <c r="S34" s="1"/>
      <c r="T34" s="1"/>
      <c r="U34" s="1"/>
      <c r="V34" s="1"/>
      <c r="W34" s="1"/>
      <c r="X34" s="1"/>
      <c r="Y34" s="1"/>
      <c r="Z34" s="1"/>
      <c r="AA34" s="1"/>
      <c r="AB34" s="1"/>
      <c r="AC34" s="1"/>
      <c r="AD34" s="1"/>
      <c r="AE34" s="1"/>
      <c r="AF34" s="1"/>
      <c r="AG34" s="1"/>
      <c r="AH34" s="1"/>
      <c r="AI34" s="1"/>
      <c r="AJ34" s="1"/>
      <c r="AK34" s="1"/>
    </row>
    <row r="35" spans="1:37" ht="14.25" customHeight="1" thickBot="1">
      <c r="A35" s="425"/>
      <c r="B35" s="1156" t="s">
        <v>633</v>
      </c>
      <c r="C35" s="1157"/>
      <c r="D35" s="1157"/>
      <c r="E35" s="1157"/>
      <c r="F35" s="1157"/>
      <c r="G35" s="1170">
        <f ca="1">PMT(G32/12,G33*12,G34)</f>
        <v>-264234.09992374026</v>
      </c>
      <c r="H35" s="1159"/>
      <c r="I35" s="1"/>
      <c r="J35" s="1"/>
      <c r="K35" s="1"/>
      <c r="L35" s="1"/>
      <c r="M35" s="1"/>
      <c r="N35" s="1"/>
      <c r="O35" s="1"/>
      <c r="P35" s="229"/>
      <c r="Q35" s="1"/>
      <c r="R35" s="1"/>
      <c r="S35" s="1"/>
      <c r="T35" s="1"/>
      <c r="U35" s="1"/>
      <c r="V35" s="1"/>
      <c r="W35" s="1"/>
      <c r="X35" s="1"/>
      <c r="Y35" s="1"/>
      <c r="Z35" s="1"/>
      <c r="AA35" s="1"/>
      <c r="AB35" s="1"/>
      <c r="AC35" s="1"/>
      <c r="AD35" s="1"/>
      <c r="AE35" s="1"/>
      <c r="AF35" s="1"/>
      <c r="AG35" s="1"/>
      <c r="AH35" s="1"/>
      <c r="AI35" s="1"/>
      <c r="AJ35" s="1"/>
      <c r="AK35" s="1"/>
    </row>
    <row r="36" spans="1:37" ht="14.25" customHeight="1" thickBot="1">
      <c r="A36" s="425"/>
      <c r="B36" s="1"/>
      <c r="C36" s="1"/>
      <c r="D36" s="1"/>
      <c r="E36" s="1"/>
      <c r="F36" s="1"/>
      <c r="G36" s="1"/>
      <c r="H36" s="1"/>
      <c r="I36" s="1"/>
      <c r="J36" s="1"/>
      <c r="K36" s="1"/>
      <c r="L36" s="1"/>
      <c r="M36" s="1"/>
      <c r="N36" s="1"/>
      <c r="O36" s="1"/>
      <c r="P36" s="229"/>
      <c r="Q36" s="1"/>
      <c r="R36" s="1"/>
      <c r="S36" s="1"/>
      <c r="T36" s="1"/>
      <c r="U36" s="1"/>
      <c r="V36" s="1"/>
      <c r="W36" s="1"/>
      <c r="X36" s="1"/>
      <c r="Y36" s="1"/>
      <c r="Z36" s="1"/>
      <c r="AA36" s="1"/>
      <c r="AB36" s="1"/>
      <c r="AC36" s="1"/>
      <c r="AD36" s="1"/>
      <c r="AE36" s="1"/>
      <c r="AF36" s="1"/>
      <c r="AG36" s="1"/>
      <c r="AH36" s="1"/>
      <c r="AI36" s="1"/>
      <c r="AJ36" s="1"/>
      <c r="AK36" s="1"/>
    </row>
    <row r="37" spans="1:37" ht="14.25" customHeight="1">
      <c r="A37" s="425"/>
      <c r="B37" s="1148" t="s">
        <v>556</v>
      </c>
      <c r="C37" s="1149"/>
      <c r="D37" s="1149"/>
      <c r="E37" s="1149"/>
      <c r="F37" s="1149"/>
      <c r="G37" s="1193">
        <v>0</v>
      </c>
      <c r="H37" s="1193">
        <f t="shared" ref="H37:AK37" si="2">G37+1</f>
        <v>1</v>
      </c>
      <c r="I37" s="1193">
        <f t="shared" si="2"/>
        <v>2</v>
      </c>
      <c r="J37" s="1193">
        <f t="shared" si="2"/>
        <v>3</v>
      </c>
      <c r="K37" s="1193">
        <f t="shared" si="2"/>
        <v>4</v>
      </c>
      <c r="L37" s="1193">
        <f t="shared" si="2"/>
        <v>5</v>
      </c>
      <c r="M37" s="1193">
        <f t="shared" si="2"/>
        <v>6</v>
      </c>
      <c r="N37" s="1193">
        <f t="shared" si="2"/>
        <v>7</v>
      </c>
      <c r="O37" s="1193">
        <f t="shared" si="2"/>
        <v>8</v>
      </c>
      <c r="P37" s="1193">
        <f t="shared" si="2"/>
        <v>9</v>
      </c>
      <c r="Q37" s="1193">
        <f t="shared" si="2"/>
        <v>10</v>
      </c>
      <c r="R37" s="1193">
        <f t="shared" si="2"/>
        <v>11</v>
      </c>
      <c r="S37" s="1193">
        <f t="shared" si="2"/>
        <v>12</v>
      </c>
      <c r="T37" s="1193">
        <f t="shared" si="2"/>
        <v>13</v>
      </c>
      <c r="U37" s="1193">
        <f t="shared" si="2"/>
        <v>14</v>
      </c>
      <c r="V37" s="1193">
        <f t="shared" si="2"/>
        <v>15</v>
      </c>
      <c r="W37" s="1193">
        <f t="shared" si="2"/>
        <v>16</v>
      </c>
      <c r="X37" s="1193">
        <f t="shared" si="2"/>
        <v>17</v>
      </c>
      <c r="Y37" s="1193">
        <f t="shared" si="2"/>
        <v>18</v>
      </c>
      <c r="Z37" s="1193">
        <f t="shared" si="2"/>
        <v>19</v>
      </c>
      <c r="AA37" s="1193">
        <f t="shared" si="2"/>
        <v>20</v>
      </c>
      <c r="AB37" s="1193">
        <f t="shared" si="2"/>
        <v>21</v>
      </c>
      <c r="AC37" s="1193">
        <f t="shared" si="2"/>
        <v>22</v>
      </c>
      <c r="AD37" s="1193">
        <f t="shared" si="2"/>
        <v>23</v>
      </c>
      <c r="AE37" s="1193">
        <f t="shared" si="2"/>
        <v>24</v>
      </c>
      <c r="AF37" s="1193">
        <f t="shared" si="2"/>
        <v>25</v>
      </c>
      <c r="AG37" s="1193">
        <f t="shared" si="2"/>
        <v>26</v>
      </c>
      <c r="AH37" s="1193">
        <f t="shared" si="2"/>
        <v>27</v>
      </c>
      <c r="AI37" s="1193">
        <f t="shared" si="2"/>
        <v>28</v>
      </c>
      <c r="AJ37" s="1193">
        <f t="shared" si="2"/>
        <v>29</v>
      </c>
      <c r="AK37" s="1194">
        <f t="shared" si="2"/>
        <v>30</v>
      </c>
    </row>
    <row r="38" spans="1:37" ht="14.25" customHeight="1">
      <c r="A38" s="425"/>
      <c r="B38" s="1151" t="s">
        <v>557</v>
      </c>
      <c r="C38" s="1152"/>
      <c r="D38" s="1152"/>
      <c r="E38" s="1152"/>
      <c r="F38" s="1152"/>
      <c r="G38" s="1152"/>
      <c r="H38" s="1195">
        <f t="shared" ref="H38:AK38" si="3">1-$G$21</f>
        <v>0.85</v>
      </c>
      <c r="I38" s="1195">
        <f t="shared" si="3"/>
        <v>0.85</v>
      </c>
      <c r="J38" s="1195">
        <f t="shared" si="3"/>
        <v>0.85</v>
      </c>
      <c r="K38" s="1195">
        <f t="shared" si="3"/>
        <v>0.85</v>
      </c>
      <c r="L38" s="1195">
        <f t="shared" si="3"/>
        <v>0.85</v>
      </c>
      <c r="M38" s="1195">
        <f t="shared" si="3"/>
        <v>0.85</v>
      </c>
      <c r="N38" s="1195">
        <f t="shared" si="3"/>
        <v>0.85</v>
      </c>
      <c r="O38" s="1195">
        <f t="shared" si="3"/>
        <v>0.85</v>
      </c>
      <c r="P38" s="1195">
        <f t="shared" si="3"/>
        <v>0.85</v>
      </c>
      <c r="Q38" s="1195">
        <f t="shared" si="3"/>
        <v>0.85</v>
      </c>
      <c r="R38" s="1195">
        <f t="shared" si="3"/>
        <v>0.85</v>
      </c>
      <c r="S38" s="1195">
        <f t="shared" si="3"/>
        <v>0.85</v>
      </c>
      <c r="T38" s="1195">
        <f t="shared" si="3"/>
        <v>0.85</v>
      </c>
      <c r="U38" s="1195">
        <f t="shared" si="3"/>
        <v>0.85</v>
      </c>
      <c r="V38" s="1195">
        <f t="shared" si="3"/>
        <v>0.85</v>
      </c>
      <c r="W38" s="1195">
        <f t="shared" si="3"/>
        <v>0.85</v>
      </c>
      <c r="X38" s="1195">
        <f t="shared" si="3"/>
        <v>0.85</v>
      </c>
      <c r="Y38" s="1195">
        <f t="shared" si="3"/>
        <v>0.85</v>
      </c>
      <c r="Z38" s="1195">
        <f t="shared" si="3"/>
        <v>0.85</v>
      </c>
      <c r="AA38" s="1195">
        <f t="shared" si="3"/>
        <v>0.85</v>
      </c>
      <c r="AB38" s="1195">
        <f t="shared" si="3"/>
        <v>0.85</v>
      </c>
      <c r="AC38" s="1195">
        <f t="shared" si="3"/>
        <v>0.85</v>
      </c>
      <c r="AD38" s="1195">
        <f t="shared" si="3"/>
        <v>0.85</v>
      </c>
      <c r="AE38" s="1195">
        <f t="shared" si="3"/>
        <v>0.85</v>
      </c>
      <c r="AF38" s="1195">
        <f t="shared" si="3"/>
        <v>0.85</v>
      </c>
      <c r="AG38" s="1195">
        <f t="shared" si="3"/>
        <v>0.85</v>
      </c>
      <c r="AH38" s="1195">
        <f t="shared" si="3"/>
        <v>0.85</v>
      </c>
      <c r="AI38" s="1195">
        <f t="shared" si="3"/>
        <v>0.85</v>
      </c>
      <c r="AJ38" s="1195">
        <f t="shared" si="3"/>
        <v>0.85</v>
      </c>
      <c r="AK38" s="1196">
        <f t="shared" si="3"/>
        <v>0.85</v>
      </c>
    </row>
    <row r="39" spans="1:37" ht="14.25" customHeight="1">
      <c r="A39" s="425"/>
      <c r="B39" s="1151"/>
      <c r="C39" s="1152"/>
      <c r="D39" s="1152"/>
      <c r="E39" s="1152"/>
      <c r="F39" s="1152"/>
      <c r="G39" s="1152"/>
      <c r="H39" s="1152"/>
      <c r="I39" s="1152"/>
      <c r="J39" s="1152"/>
      <c r="K39" s="1152"/>
      <c r="L39" s="1152"/>
      <c r="M39" s="1152"/>
      <c r="N39" s="1152"/>
      <c r="O39" s="1152"/>
      <c r="P39" s="1197"/>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4"/>
    </row>
    <row r="40" spans="1:37" ht="14.25" customHeight="1">
      <c r="A40" s="425"/>
      <c r="B40" s="1151" t="s">
        <v>634</v>
      </c>
      <c r="C40" s="1152"/>
      <c r="D40" s="1152"/>
      <c r="E40" s="1152"/>
      <c r="F40" s="1152"/>
      <c r="G40" s="1198">
        <f ca="1">-R14</f>
        <v>-70317079.160726622</v>
      </c>
      <c r="H40" s="1152"/>
      <c r="I40" s="1152"/>
      <c r="J40" s="1152"/>
      <c r="K40" s="1152"/>
      <c r="L40" s="1152"/>
      <c r="M40" s="1152"/>
      <c r="N40" s="1152"/>
      <c r="O40" s="1152"/>
      <c r="P40" s="1197"/>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4"/>
    </row>
    <row r="41" spans="1:37" s="359" customFormat="1" ht="14.25" customHeight="1">
      <c r="A41" s="425"/>
      <c r="B41" s="1199"/>
      <c r="C41" s="1168"/>
      <c r="D41" s="1168"/>
      <c r="E41" s="1168"/>
      <c r="F41" s="1168"/>
      <c r="G41" s="1168"/>
      <c r="H41" s="1168"/>
      <c r="I41" s="1200"/>
      <c r="J41" s="1168"/>
      <c r="K41" s="1168"/>
      <c r="L41" s="1168"/>
      <c r="M41" s="1168"/>
      <c r="N41" s="1168"/>
      <c r="O41" s="1168"/>
      <c r="P41" s="1201"/>
      <c r="Q41" s="1168"/>
      <c r="R41" s="1168"/>
      <c r="S41" s="1168"/>
      <c r="T41" s="1168"/>
      <c r="U41" s="1168"/>
      <c r="V41" s="1168"/>
      <c r="W41" s="1168"/>
      <c r="X41" s="1168"/>
      <c r="Y41" s="1168"/>
      <c r="Z41" s="1168"/>
      <c r="AA41" s="1168"/>
      <c r="AB41" s="1168"/>
      <c r="AC41" s="1168"/>
      <c r="AD41" s="1168"/>
      <c r="AE41" s="1168"/>
      <c r="AF41" s="1168"/>
      <c r="AG41" s="1168"/>
      <c r="AH41" s="1168"/>
      <c r="AI41" s="1168"/>
      <c r="AJ41" s="1168"/>
      <c r="AK41" s="1161"/>
    </row>
    <row r="42" spans="1:37" s="359" customFormat="1" ht="14.25" customHeight="1">
      <c r="A42" s="425"/>
      <c r="B42" s="1199" t="s">
        <v>552</v>
      </c>
      <c r="C42" s="1168"/>
      <c r="D42" s="1168"/>
      <c r="E42" s="1168"/>
      <c r="F42" s="1168"/>
      <c r="G42" s="1168"/>
      <c r="H42" s="1169">
        <f t="shared" ref="H42:AK42" si="4">$M$12*(1+$G$19)^G37</f>
        <v>9982650</v>
      </c>
      <c r="I42" s="1169">
        <f t="shared" si="4"/>
        <v>10282129.5</v>
      </c>
      <c r="J42" s="1169">
        <f t="shared" si="4"/>
        <v>10590593.385</v>
      </c>
      <c r="K42" s="1169">
        <f t="shared" si="4"/>
        <v>10908311.186550001</v>
      </c>
      <c r="L42" s="1169">
        <f t="shared" si="4"/>
        <v>11235560.522146499</v>
      </c>
      <c r="M42" s="1169">
        <f t="shared" si="4"/>
        <v>11572627.337810893</v>
      </c>
      <c r="N42" s="1169">
        <f t="shared" si="4"/>
        <v>11919806.157945221</v>
      </c>
      <c r="O42" s="1169">
        <f t="shared" si="4"/>
        <v>12277400.342683578</v>
      </c>
      <c r="P42" s="1169">
        <f t="shared" si="4"/>
        <v>12645722.352964085</v>
      </c>
      <c r="Q42" s="1169">
        <f t="shared" si="4"/>
        <v>13025094.023553006</v>
      </c>
      <c r="R42" s="1169">
        <f t="shared" si="4"/>
        <v>13415846.844259597</v>
      </c>
      <c r="S42" s="1169">
        <f t="shared" si="4"/>
        <v>13818322.249587385</v>
      </c>
      <c r="T42" s="1169">
        <f t="shared" si="4"/>
        <v>14232871.917075004</v>
      </c>
      <c r="U42" s="1169">
        <f t="shared" si="4"/>
        <v>14659858.074587254</v>
      </c>
      <c r="V42" s="1169">
        <f t="shared" si="4"/>
        <v>15099653.816824874</v>
      </c>
      <c r="W42" s="1169">
        <f t="shared" si="4"/>
        <v>15552643.431329621</v>
      </c>
      <c r="X42" s="1169">
        <f t="shared" si="4"/>
        <v>16019222.734269507</v>
      </c>
      <c r="Y42" s="1169">
        <f t="shared" si="4"/>
        <v>16499799.416297592</v>
      </c>
      <c r="Z42" s="1169">
        <f t="shared" si="4"/>
        <v>16994793.398786519</v>
      </c>
      <c r="AA42" s="1169">
        <f t="shared" si="4"/>
        <v>17504637.200750116</v>
      </c>
      <c r="AB42" s="1169">
        <f t="shared" si="4"/>
        <v>18029776.316772617</v>
      </c>
      <c r="AC42" s="1169">
        <f t="shared" si="4"/>
        <v>18570669.606275793</v>
      </c>
      <c r="AD42" s="1169">
        <f t="shared" si="4"/>
        <v>19127789.694464069</v>
      </c>
      <c r="AE42" s="1169">
        <f t="shared" si="4"/>
        <v>19701623.385297995</v>
      </c>
      <c r="AF42" s="1169">
        <f t="shared" si="4"/>
        <v>20292672.086856931</v>
      </c>
      <c r="AG42" s="1169">
        <f t="shared" si="4"/>
        <v>20901452.249462638</v>
      </c>
      <c r="AH42" s="1169">
        <f t="shared" si="4"/>
        <v>21528495.816946521</v>
      </c>
      <c r="AI42" s="1169">
        <f t="shared" si="4"/>
        <v>22174350.691454913</v>
      </c>
      <c r="AJ42" s="1169">
        <f t="shared" si="4"/>
        <v>22839581.212198559</v>
      </c>
      <c r="AK42" s="1184">
        <f t="shared" si="4"/>
        <v>23524768.648564514</v>
      </c>
    </row>
    <row r="43" spans="1:37" s="359" customFormat="1" ht="14.25" customHeight="1">
      <c r="A43" s="425"/>
      <c r="B43" s="1199"/>
      <c r="C43" s="1168" t="s">
        <v>602</v>
      </c>
      <c r="D43" s="1168"/>
      <c r="E43" s="1168"/>
      <c r="F43" s="1168"/>
      <c r="G43" s="1168"/>
      <c r="H43" s="1169">
        <f t="shared" ref="H43:AK43" si="5">-(1-H38)*H42</f>
        <v>-1497397.5000000002</v>
      </c>
      <c r="I43" s="1169">
        <f t="shared" si="5"/>
        <v>-1542319.4250000003</v>
      </c>
      <c r="J43" s="1169">
        <f t="shared" si="5"/>
        <v>-1588589.0077500001</v>
      </c>
      <c r="K43" s="1169">
        <f t="shared" si="5"/>
        <v>-1636246.6779825003</v>
      </c>
      <c r="L43" s="1169">
        <f t="shared" si="5"/>
        <v>-1685334.078321975</v>
      </c>
      <c r="M43" s="1169">
        <f t="shared" si="5"/>
        <v>-1735894.1006716341</v>
      </c>
      <c r="N43" s="1169">
        <f t="shared" si="5"/>
        <v>-1787970.9236917836</v>
      </c>
      <c r="O43" s="1169">
        <f t="shared" si="5"/>
        <v>-1841610.0514025369</v>
      </c>
      <c r="P43" s="1169">
        <f t="shared" si="5"/>
        <v>-1896858.352944613</v>
      </c>
      <c r="Q43" s="1169">
        <f t="shared" si="5"/>
        <v>-1953764.1035329513</v>
      </c>
      <c r="R43" s="1169">
        <f t="shared" si="5"/>
        <v>-2012377.02663894</v>
      </c>
      <c r="S43" s="1169">
        <f t="shared" si="5"/>
        <v>-2072748.3374381082</v>
      </c>
      <c r="T43" s="1169">
        <f t="shared" si="5"/>
        <v>-2134930.7875612509</v>
      </c>
      <c r="U43" s="1169">
        <f t="shared" si="5"/>
        <v>-2198978.7111880882</v>
      </c>
      <c r="V43" s="1169">
        <f t="shared" si="5"/>
        <v>-2264948.0725237313</v>
      </c>
      <c r="W43" s="1169">
        <f t="shared" si="5"/>
        <v>-2332896.5146994437</v>
      </c>
      <c r="X43" s="1169">
        <f t="shared" si="5"/>
        <v>-2402883.4101404264</v>
      </c>
      <c r="Y43" s="1169">
        <f t="shared" si="5"/>
        <v>-2474969.912444639</v>
      </c>
      <c r="Z43" s="1169">
        <f t="shared" si="5"/>
        <v>-2549219.0098179784</v>
      </c>
      <c r="AA43" s="1169">
        <f t="shared" si="5"/>
        <v>-2625695.5801125178</v>
      </c>
      <c r="AB43" s="1169">
        <f t="shared" si="5"/>
        <v>-2704466.4475158928</v>
      </c>
      <c r="AC43" s="1169">
        <f t="shared" si="5"/>
        <v>-2785600.4409413692</v>
      </c>
      <c r="AD43" s="1169">
        <f t="shared" si="5"/>
        <v>-2869168.454169611</v>
      </c>
      <c r="AE43" s="1169">
        <f t="shared" si="5"/>
        <v>-2955243.5077946996</v>
      </c>
      <c r="AF43" s="1169">
        <f t="shared" si="5"/>
        <v>-3043900.81302854</v>
      </c>
      <c r="AG43" s="1169">
        <f t="shared" si="5"/>
        <v>-3135217.8374193963</v>
      </c>
      <c r="AH43" s="1169">
        <f t="shared" si="5"/>
        <v>-3229274.3725419785</v>
      </c>
      <c r="AI43" s="1169">
        <f t="shared" si="5"/>
        <v>-3326152.6037182375</v>
      </c>
      <c r="AJ43" s="1169">
        <f t="shared" si="5"/>
        <v>-3425937.1818297845</v>
      </c>
      <c r="AK43" s="1184">
        <f t="shared" si="5"/>
        <v>-3528715.2972846776</v>
      </c>
    </row>
    <row r="44" spans="1:37" s="359" customFormat="1" ht="14.25" customHeight="1">
      <c r="A44" s="425"/>
      <c r="B44" s="1199"/>
      <c r="C44" s="1168" t="s">
        <v>667</v>
      </c>
      <c r="D44" s="1168"/>
      <c r="E44" s="1168"/>
      <c r="F44" s="1168"/>
      <c r="G44" s="1168"/>
      <c r="H44" s="1169">
        <v>0</v>
      </c>
      <c r="I44" s="1169">
        <v>0</v>
      </c>
      <c r="J44" s="1169">
        <v>0</v>
      </c>
      <c r="K44" s="1169">
        <v>0</v>
      </c>
      <c r="L44" s="1169">
        <v>0</v>
      </c>
      <c r="M44" s="1169">
        <v>0</v>
      </c>
      <c r="N44" s="1169">
        <v>0</v>
      </c>
      <c r="O44" s="1169">
        <v>0</v>
      </c>
      <c r="P44" s="1169">
        <v>0</v>
      </c>
      <c r="Q44" s="1169">
        <v>0</v>
      </c>
      <c r="R44" s="1169">
        <v>0</v>
      </c>
      <c r="S44" s="1169">
        <v>0</v>
      </c>
      <c r="T44" s="1169">
        <v>0</v>
      </c>
      <c r="U44" s="1169">
        <v>0</v>
      </c>
      <c r="V44" s="1169">
        <v>0</v>
      </c>
      <c r="W44" s="1169">
        <v>0</v>
      </c>
      <c r="X44" s="1169">
        <v>0</v>
      </c>
      <c r="Y44" s="1169">
        <v>0</v>
      </c>
      <c r="Z44" s="1169">
        <v>0</v>
      </c>
      <c r="AA44" s="1169">
        <v>0</v>
      </c>
      <c r="AB44" s="1169">
        <v>0</v>
      </c>
      <c r="AC44" s="1169">
        <v>0</v>
      </c>
      <c r="AD44" s="1169">
        <v>0</v>
      </c>
      <c r="AE44" s="1169">
        <v>0</v>
      </c>
      <c r="AF44" s="1169">
        <v>0</v>
      </c>
      <c r="AG44" s="1169">
        <v>0</v>
      </c>
      <c r="AH44" s="1169">
        <v>0</v>
      </c>
      <c r="AI44" s="1169">
        <v>0</v>
      </c>
      <c r="AJ44" s="1169">
        <v>0</v>
      </c>
      <c r="AK44" s="1184">
        <v>0</v>
      </c>
    </row>
    <row r="45" spans="1:37" s="359" customFormat="1" ht="14.25" customHeight="1">
      <c r="A45" s="425"/>
      <c r="B45" s="1202" t="s">
        <v>567</v>
      </c>
      <c r="C45" s="1203"/>
      <c r="D45" s="1203"/>
      <c r="E45" s="1203"/>
      <c r="F45" s="1203"/>
      <c r="G45" s="1203"/>
      <c r="H45" s="1176">
        <f t="shared" ref="H45:AK45" si="6">SUM(H42:H44)</f>
        <v>8485252.5</v>
      </c>
      <c r="I45" s="1176">
        <f t="shared" si="6"/>
        <v>8739810.0749999993</v>
      </c>
      <c r="J45" s="1176">
        <f t="shared" si="6"/>
        <v>9002004.377249999</v>
      </c>
      <c r="K45" s="1176">
        <f t="shared" si="6"/>
        <v>9272064.5085675009</v>
      </c>
      <c r="L45" s="1176">
        <f t="shared" si="6"/>
        <v>9550226.4438245241</v>
      </c>
      <c r="M45" s="1176">
        <f t="shared" si="6"/>
        <v>9836733.2371392585</v>
      </c>
      <c r="N45" s="1176">
        <f t="shared" si="6"/>
        <v>10131835.234253438</v>
      </c>
      <c r="O45" s="1176">
        <f t="shared" si="6"/>
        <v>10435790.291281041</v>
      </c>
      <c r="P45" s="1176">
        <f t="shared" si="6"/>
        <v>10748864.000019472</v>
      </c>
      <c r="Q45" s="1176">
        <f t="shared" si="6"/>
        <v>11071329.920020055</v>
      </c>
      <c r="R45" s="1176">
        <f t="shared" si="6"/>
        <v>11403469.817620657</v>
      </c>
      <c r="S45" s="1176">
        <f t="shared" si="6"/>
        <v>11745573.912149277</v>
      </c>
      <c r="T45" s="1176">
        <f t="shared" si="6"/>
        <v>12097941.129513754</v>
      </c>
      <c r="U45" s="1176">
        <f t="shared" si="6"/>
        <v>12460879.363399167</v>
      </c>
      <c r="V45" s="1176">
        <f t="shared" si="6"/>
        <v>12834705.744301142</v>
      </c>
      <c r="W45" s="1176">
        <f t="shared" si="6"/>
        <v>13219746.916630177</v>
      </c>
      <c r="X45" s="1176">
        <f t="shared" si="6"/>
        <v>13616339.32412908</v>
      </c>
      <c r="Y45" s="1176">
        <f t="shared" si="6"/>
        <v>14024829.503852952</v>
      </c>
      <c r="Z45" s="1176">
        <f t="shared" si="6"/>
        <v>14445574.38896854</v>
      </c>
      <c r="AA45" s="1176">
        <f t="shared" si="6"/>
        <v>14878941.620637599</v>
      </c>
      <c r="AB45" s="1176">
        <f t="shared" si="6"/>
        <v>15325309.869256724</v>
      </c>
      <c r="AC45" s="1176">
        <f t="shared" si="6"/>
        <v>15785069.165334424</v>
      </c>
      <c r="AD45" s="1176">
        <f t="shared" si="6"/>
        <v>16258621.240294458</v>
      </c>
      <c r="AE45" s="1176">
        <f t="shared" si="6"/>
        <v>16746379.877503294</v>
      </c>
      <c r="AF45" s="1176">
        <f t="shared" si="6"/>
        <v>17248771.273828391</v>
      </c>
      <c r="AG45" s="1176">
        <f t="shared" si="6"/>
        <v>17766234.412043244</v>
      </c>
      <c r="AH45" s="1176">
        <f t="shared" si="6"/>
        <v>18299221.444404542</v>
      </c>
      <c r="AI45" s="1176">
        <f t="shared" si="6"/>
        <v>18848198.087736677</v>
      </c>
      <c r="AJ45" s="1176">
        <f t="shared" si="6"/>
        <v>19413644.030368775</v>
      </c>
      <c r="AK45" s="1190">
        <f t="shared" si="6"/>
        <v>19996053.351279836</v>
      </c>
    </row>
    <row r="46" spans="1:37" s="359" customFormat="1" ht="14.25" customHeight="1">
      <c r="A46" s="425"/>
      <c r="B46" s="1199"/>
      <c r="C46" s="1168"/>
      <c r="D46" s="1168"/>
      <c r="E46" s="1168"/>
      <c r="F46" s="1168"/>
      <c r="G46" s="1168"/>
      <c r="H46" s="1168"/>
      <c r="I46" s="1168"/>
      <c r="J46" s="1168"/>
      <c r="K46" s="1168"/>
      <c r="L46" s="1168"/>
      <c r="M46" s="1168"/>
      <c r="N46" s="1168"/>
      <c r="O46" s="1168"/>
      <c r="P46" s="1201"/>
      <c r="Q46" s="1168"/>
      <c r="R46" s="1168"/>
      <c r="S46" s="1168"/>
      <c r="T46" s="1168"/>
      <c r="U46" s="1168"/>
      <c r="V46" s="1168"/>
      <c r="W46" s="1168"/>
      <c r="X46" s="1168"/>
      <c r="Y46" s="1168"/>
      <c r="Z46" s="1168"/>
      <c r="AA46" s="1168"/>
      <c r="AB46" s="1168"/>
      <c r="AC46" s="1168"/>
      <c r="AD46" s="1168"/>
      <c r="AE46" s="1168"/>
      <c r="AF46" s="1168"/>
      <c r="AG46" s="1168"/>
      <c r="AH46" s="1168"/>
      <c r="AI46" s="1168"/>
      <c r="AJ46" s="1168"/>
      <c r="AK46" s="1161"/>
    </row>
    <row r="47" spans="1:37" s="359" customFormat="1" ht="14.25" customHeight="1">
      <c r="A47" s="425"/>
      <c r="B47" s="1199" t="s">
        <v>464</v>
      </c>
      <c r="C47" s="1168"/>
      <c r="D47" s="1168"/>
      <c r="E47" s="1168"/>
      <c r="F47" s="1168"/>
      <c r="G47" s="1168"/>
      <c r="H47" s="1168"/>
      <c r="I47" s="1168"/>
      <c r="J47" s="1168"/>
      <c r="K47" s="1168"/>
      <c r="L47" s="1168"/>
      <c r="M47" s="1168"/>
      <c r="N47" s="1168"/>
      <c r="O47" s="1168"/>
      <c r="P47" s="1201"/>
      <c r="Q47" s="1168"/>
      <c r="R47" s="1168"/>
      <c r="S47" s="1168"/>
      <c r="T47" s="1168"/>
      <c r="U47" s="1168"/>
      <c r="V47" s="1168"/>
      <c r="W47" s="1168"/>
      <c r="X47" s="1168"/>
      <c r="Y47" s="1168"/>
      <c r="Z47" s="1168"/>
      <c r="AA47" s="1168"/>
      <c r="AB47" s="1168"/>
      <c r="AC47" s="1168"/>
      <c r="AD47" s="1168"/>
      <c r="AE47" s="1168"/>
      <c r="AF47" s="1168"/>
      <c r="AG47" s="1168"/>
      <c r="AH47" s="1168"/>
      <c r="AI47" s="1168"/>
      <c r="AJ47" s="1168"/>
      <c r="AK47" s="1161"/>
    </row>
    <row r="48" spans="1:37" s="359" customFormat="1" ht="14.25" customHeight="1">
      <c r="A48" s="425"/>
      <c r="B48" s="1199"/>
      <c r="C48" s="1168" t="str">
        <f t="shared" ref="C48:C52" si="7">J17</f>
        <v>Repairs and Maintenance</v>
      </c>
      <c r="D48" s="1168"/>
      <c r="E48" s="1168"/>
      <c r="F48" s="1168"/>
      <c r="G48" s="1168"/>
      <c r="H48" s="1169">
        <f t="shared" ref="H48:AK48" si="8">$M17*(1+$G$20)^G$37</f>
        <v>499132.5</v>
      </c>
      <c r="I48" s="1169">
        <f t="shared" si="8"/>
        <v>509115.15</v>
      </c>
      <c r="J48" s="1169">
        <f t="shared" si="8"/>
        <v>519297.45299999998</v>
      </c>
      <c r="K48" s="1169">
        <f t="shared" si="8"/>
        <v>529683.40205999999</v>
      </c>
      <c r="L48" s="1169">
        <f t="shared" si="8"/>
        <v>540277.07010120002</v>
      </c>
      <c r="M48" s="1169">
        <f t="shared" si="8"/>
        <v>551082.611503224</v>
      </c>
      <c r="N48" s="1169">
        <f t="shared" si="8"/>
        <v>562104.26373328851</v>
      </c>
      <c r="O48" s="1169">
        <f t="shared" si="8"/>
        <v>573346.34900795412</v>
      </c>
      <c r="P48" s="1169">
        <f t="shared" si="8"/>
        <v>584813.27598811325</v>
      </c>
      <c r="Q48" s="1169">
        <f t="shared" si="8"/>
        <v>596509.54150787555</v>
      </c>
      <c r="R48" s="1169">
        <f t="shared" si="8"/>
        <v>608439.73233803315</v>
      </c>
      <c r="S48" s="1169">
        <f t="shared" si="8"/>
        <v>620608.5269847936</v>
      </c>
      <c r="T48" s="1169">
        <f t="shared" si="8"/>
        <v>633020.6975244896</v>
      </c>
      <c r="U48" s="1169">
        <f t="shared" si="8"/>
        <v>645681.11147497932</v>
      </c>
      <c r="V48" s="1169">
        <f t="shared" si="8"/>
        <v>658594.73370447906</v>
      </c>
      <c r="W48" s="1169">
        <f t="shared" si="8"/>
        <v>671766.62837856845</v>
      </c>
      <c r="X48" s="1169">
        <f t="shared" si="8"/>
        <v>685201.96094613988</v>
      </c>
      <c r="Y48" s="1169">
        <f t="shared" si="8"/>
        <v>698906.00016506272</v>
      </c>
      <c r="Z48" s="1169">
        <f t="shared" si="8"/>
        <v>712884.12016836391</v>
      </c>
      <c r="AA48" s="1169">
        <f t="shared" si="8"/>
        <v>727141.80257173115</v>
      </c>
      <c r="AB48" s="1169">
        <f t="shared" si="8"/>
        <v>741684.6386231659</v>
      </c>
      <c r="AC48" s="1169">
        <f t="shared" si="8"/>
        <v>756518.33139562921</v>
      </c>
      <c r="AD48" s="1169">
        <f t="shared" si="8"/>
        <v>771648.69802354183</v>
      </c>
      <c r="AE48" s="1169">
        <f t="shared" si="8"/>
        <v>787081.67198401247</v>
      </c>
      <c r="AF48" s="1169">
        <f t="shared" si="8"/>
        <v>802823.3054236928</v>
      </c>
      <c r="AG48" s="1169">
        <f t="shared" si="8"/>
        <v>818879.77153216663</v>
      </c>
      <c r="AH48" s="1169">
        <f t="shared" si="8"/>
        <v>835257.36696281005</v>
      </c>
      <c r="AI48" s="1169">
        <f t="shared" si="8"/>
        <v>851962.51430206606</v>
      </c>
      <c r="AJ48" s="1169">
        <f t="shared" si="8"/>
        <v>869001.76458810759</v>
      </c>
      <c r="AK48" s="1184">
        <f t="shared" si="8"/>
        <v>886381.79987986956</v>
      </c>
    </row>
    <row r="49" spans="1:37" s="359" customFormat="1" ht="14.25" customHeight="1">
      <c r="A49" s="425"/>
      <c r="B49" s="1199"/>
      <c r="C49" s="1168" t="str">
        <f t="shared" si="7"/>
        <v>Administrative</v>
      </c>
      <c r="D49" s="1168"/>
      <c r="E49" s="1168"/>
      <c r="F49" s="1168"/>
      <c r="G49" s="1168"/>
      <c r="H49" s="1169">
        <f t="shared" ref="H49:AK49" si="9">$M18*(1+$G$20)^G$37</f>
        <v>499132.5</v>
      </c>
      <c r="I49" s="1169">
        <f t="shared" si="9"/>
        <v>509115.15</v>
      </c>
      <c r="J49" s="1169">
        <f t="shared" si="9"/>
        <v>519297.45299999998</v>
      </c>
      <c r="K49" s="1169">
        <f t="shared" si="9"/>
        <v>529683.40205999999</v>
      </c>
      <c r="L49" s="1169">
        <f t="shared" si="9"/>
        <v>540277.07010120002</v>
      </c>
      <c r="M49" s="1169">
        <f t="shared" si="9"/>
        <v>551082.611503224</v>
      </c>
      <c r="N49" s="1169">
        <f t="shared" si="9"/>
        <v>562104.26373328851</v>
      </c>
      <c r="O49" s="1169">
        <f t="shared" si="9"/>
        <v>573346.34900795412</v>
      </c>
      <c r="P49" s="1169">
        <f t="shared" si="9"/>
        <v>584813.27598811325</v>
      </c>
      <c r="Q49" s="1169">
        <f t="shared" si="9"/>
        <v>596509.54150787555</v>
      </c>
      <c r="R49" s="1169">
        <f t="shared" si="9"/>
        <v>608439.73233803315</v>
      </c>
      <c r="S49" s="1169">
        <f t="shared" si="9"/>
        <v>620608.5269847936</v>
      </c>
      <c r="T49" s="1169">
        <f t="shared" si="9"/>
        <v>633020.6975244896</v>
      </c>
      <c r="U49" s="1169">
        <f t="shared" si="9"/>
        <v>645681.11147497932</v>
      </c>
      <c r="V49" s="1169">
        <f t="shared" si="9"/>
        <v>658594.73370447906</v>
      </c>
      <c r="W49" s="1169">
        <f t="shared" si="9"/>
        <v>671766.62837856845</v>
      </c>
      <c r="X49" s="1169">
        <f t="shared" si="9"/>
        <v>685201.96094613988</v>
      </c>
      <c r="Y49" s="1169">
        <f t="shared" si="9"/>
        <v>698906.00016506272</v>
      </c>
      <c r="Z49" s="1169">
        <f t="shared" si="9"/>
        <v>712884.12016836391</v>
      </c>
      <c r="AA49" s="1169">
        <f t="shared" si="9"/>
        <v>727141.80257173115</v>
      </c>
      <c r="AB49" s="1169">
        <f t="shared" si="9"/>
        <v>741684.6386231659</v>
      </c>
      <c r="AC49" s="1169">
        <f t="shared" si="9"/>
        <v>756518.33139562921</v>
      </c>
      <c r="AD49" s="1169">
        <f t="shared" si="9"/>
        <v>771648.69802354183</v>
      </c>
      <c r="AE49" s="1169">
        <f t="shared" si="9"/>
        <v>787081.67198401247</v>
      </c>
      <c r="AF49" s="1169">
        <f t="shared" si="9"/>
        <v>802823.3054236928</v>
      </c>
      <c r="AG49" s="1169">
        <f t="shared" si="9"/>
        <v>818879.77153216663</v>
      </c>
      <c r="AH49" s="1169">
        <f t="shared" si="9"/>
        <v>835257.36696281005</v>
      </c>
      <c r="AI49" s="1169">
        <f t="shared" si="9"/>
        <v>851962.51430206606</v>
      </c>
      <c r="AJ49" s="1169">
        <f t="shared" si="9"/>
        <v>869001.76458810759</v>
      </c>
      <c r="AK49" s="1184">
        <f t="shared" si="9"/>
        <v>886381.79987986956</v>
      </c>
    </row>
    <row r="50" spans="1:37" s="359" customFormat="1" ht="14.25" customHeight="1">
      <c r="A50" s="425"/>
      <c r="B50" s="1199"/>
      <c r="C50" s="1168" t="str">
        <f t="shared" si="7"/>
        <v>Utilities</v>
      </c>
      <c r="D50" s="1168"/>
      <c r="E50" s="1168"/>
      <c r="F50" s="1168"/>
      <c r="G50" s="1168"/>
      <c r="H50" s="1169">
        <f t="shared" ref="H50:AK50" si="10">$M19*(1+$G$20)^G$37</f>
        <v>665510</v>
      </c>
      <c r="I50" s="1169">
        <f t="shared" si="10"/>
        <v>678820.20000000007</v>
      </c>
      <c r="J50" s="1169">
        <f t="shared" si="10"/>
        <v>692396.60400000005</v>
      </c>
      <c r="K50" s="1169">
        <f t="shared" si="10"/>
        <v>706244.53607999999</v>
      </c>
      <c r="L50" s="1169">
        <f t="shared" si="10"/>
        <v>720369.42680160003</v>
      </c>
      <c r="M50" s="1169">
        <f t="shared" si="10"/>
        <v>734776.81533763197</v>
      </c>
      <c r="N50" s="1169">
        <f t="shared" si="10"/>
        <v>749472.35164438467</v>
      </c>
      <c r="O50" s="1169">
        <f t="shared" si="10"/>
        <v>764461.79867727216</v>
      </c>
      <c r="P50" s="1169">
        <f t="shared" si="10"/>
        <v>779751.03465081775</v>
      </c>
      <c r="Q50" s="1169">
        <f t="shared" si="10"/>
        <v>795346.0553438341</v>
      </c>
      <c r="R50" s="1169">
        <f t="shared" si="10"/>
        <v>811252.97645071079</v>
      </c>
      <c r="S50" s="1169">
        <f t="shared" si="10"/>
        <v>827478.03597972484</v>
      </c>
      <c r="T50" s="1169">
        <f t="shared" si="10"/>
        <v>844027.59669931955</v>
      </c>
      <c r="U50" s="1169">
        <f t="shared" si="10"/>
        <v>860908.1486333058</v>
      </c>
      <c r="V50" s="1169">
        <f t="shared" si="10"/>
        <v>878126.31160597201</v>
      </c>
      <c r="W50" s="1169">
        <f t="shared" si="10"/>
        <v>895688.83783809119</v>
      </c>
      <c r="X50" s="1169">
        <f t="shared" si="10"/>
        <v>913602.61459485325</v>
      </c>
      <c r="Y50" s="1169">
        <f t="shared" si="10"/>
        <v>931874.66688675038</v>
      </c>
      <c r="Z50" s="1169">
        <f t="shared" si="10"/>
        <v>950512.16022448521</v>
      </c>
      <c r="AA50" s="1169">
        <f t="shared" si="10"/>
        <v>969522.40342897491</v>
      </c>
      <c r="AB50" s="1169">
        <f t="shared" si="10"/>
        <v>988912.85149755457</v>
      </c>
      <c r="AC50" s="1169">
        <f t="shared" si="10"/>
        <v>1008691.1085275055</v>
      </c>
      <c r="AD50" s="1169">
        <f t="shared" si="10"/>
        <v>1028864.9306980557</v>
      </c>
      <c r="AE50" s="1169">
        <f t="shared" si="10"/>
        <v>1049442.2293120166</v>
      </c>
      <c r="AF50" s="1169">
        <f t="shared" si="10"/>
        <v>1070431.073898257</v>
      </c>
      <c r="AG50" s="1169">
        <f t="shared" si="10"/>
        <v>1091839.6953762223</v>
      </c>
      <c r="AH50" s="1169">
        <f t="shared" si="10"/>
        <v>1113676.4892837468</v>
      </c>
      <c r="AI50" s="1169">
        <f t="shared" si="10"/>
        <v>1135950.0190694213</v>
      </c>
      <c r="AJ50" s="1169">
        <f t="shared" si="10"/>
        <v>1158669.01945081</v>
      </c>
      <c r="AK50" s="1184">
        <f t="shared" si="10"/>
        <v>1181842.3998398262</v>
      </c>
    </row>
    <row r="51" spans="1:37" s="359" customFormat="1" ht="14.25" customHeight="1">
      <c r="A51" s="425"/>
      <c r="B51" s="1199"/>
      <c r="C51" s="1168" t="str">
        <f t="shared" si="7"/>
        <v>Real Estate Taxes</v>
      </c>
      <c r="D51" s="1168"/>
      <c r="E51" s="1168"/>
      <c r="F51" s="1168"/>
      <c r="G51" s="1168"/>
      <c r="H51" s="1169">
        <f t="shared" ref="H51:AK51" si="11">$M20*(1+$G$20)^G$37</f>
        <v>399306</v>
      </c>
      <c r="I51" s="1169">
        <f t="shared" si="11"/>
        <v>407292.12</v>
      </c>
      <c r="J51" s="1169">
        <f t="shared" si="11"/>
        <v>415437.96240000002</v>
      </c>
      <c r="K51" s="1169">
        <f t="shared" si="11"/>
        <v>423746.72164799995</v>
      </c>
      <c r="L51" s="1169">
        <f t="shared" si="11"/>
        <v>432221.65608096001</v>
      </c>
      <c r="M51" s="1169">
        <f t="shared" si="11"/>
        <v>440866.08920257923</v>
      </c>
      <c r="N51" s="1169">
        <f t="shared" si="11"/>
        <v>449683.41098663083</v>
      </c>
      <c r="O51" s="1169">
        <f t="shared" si="11"/>
        <v>458677.0792063633</v>
      </c>
      <c r="P51" s="1169">
        <f t="shared" si="11"/>
        <v>467850.62079049065</v>
      </c>
      <c r="Q51" s="1169">
        <f t="shared" si="11"/>
        <v>477207.63320630044</v>
      </c>
      <c r="R51" s="1169">
        <f t="shared" si="11"/>
        <v>486751.78587042651</v>
      </c>
      <c r="S51" s="1169">
        <f t="shared" si="11"/>
        <v>496486.82158783491</v>
      </c>
      <c r="T51" s="1169">
        <f t="shared" si="11"/>
        <v>506416.55801959173</v>
      </c>
      <c r="U51" s="1169">
        <f t="shared" si="11"/>
        <v>516544.88917998353</v>
      </c>
      <c r="V51" s="1169">
        <f t="shared" si="11"/>
        <v>526875.7869635832</v>
      </c>
      <c r="W51" s="1169">
        <f t="shared" si="11"/>
        <v>537413.30270285474</v>
      </c>
      <c r="X51" s="1169">
        <f t="shared" si="11"/>
        <v>548161.5687569119</v>
      </c>
      <c r="Y51" s="1169">
        <f t="shared" si="11"/>
        <v>559124.80013205018</v>
      </c>
      <c r="Z51" s="1169">
        <f t="shared" si="11"/>
        <v>570307.2961346911</v>
      </c>
      <c r="AA51" s="1169">
        <f t="shared" si="11"/>
        <v>581713.44205738499</v>
      </c>
      <c r="AB51" s="1169">
        <f t="shared" si="11"/>
        <v>593347.71089853276</v>
      </c>
      <c r="AC51" s="1169">
        <f t="shared" si="11"/>
        <v>605214.66511650337</v>
      </c>
      <c r="AD51" s="1169">
        <f t="shared" si="11"/>
        <v>617318.95841883344</v>
      </c>
      <c r="AE51" s="1169">
        <f t="shared" si="11"/>
        <v>629665.33758721</v>
      </c>
      <c r="AF51" s="1169">
        <f t="shared" si="11"/>
        <v>642258.64433895424</v>
      </c>
      <c r="AG51" s="1169">
        <f t="shared" si="11"/>
        <v>655103.81722573331</v>
      </c>
      <c r="AH51" s="1169">
        <f t="shared" si="11"/>
        <v>668205.89357024804</v>
      </c>
      <c r="AI51" s="1169">
        <f t="shared" si="11"/>
        <v>681570.0114416529</v>
      </c>
      <c r="AJ51" s="1169">
        <f t="shared" si="11"/>
        <v>695201.41167048609</v>
      </c>
      <c r="AK51" s="1184">
        <f t="shared" si="11"/>
        <v>709105.43990389572</v>
      </c>
    </row>
    <row r="52" spans="1:37" s="359" customFormat="1" ht="14.25" customHeight="1">
      <c r="A52" s="425"/>
      <c r="B52" s="1199"/>
      <c r="C52" s="1168" t="str">
        <f t="shared" si="7"/>
        <v>Property Management Fee (% gross revenue)</v>
      </c>
      <c r="D52" s="1168"/>
      <c r="E52" s="1168"/>
      <c r="F52" s="1168"/>
      <c r="G52" s="1168"/>
      <c r="H52" s="1169">
        <f t="shared" ref="H52:AK52" si="12">H42*$N$21</f>
        <v>299479.5</v>
      </c>
      <c r="I52" s="1169">
        <f t="shared" si="12"/>
        <v>308463.88500000001</v>
      </c>
      <c r="J52" s="1169">
        <f t="shared" si="12"/>
        <v>317717.80154999997</v>
      </c>
      <c r="K52" s="1169">
        <f t="shared" si="12"/>
        <v>327249.33559650002</v>
      </c>
      <c r="L52" s="1169">
        <f t="shared" si="12"/>
        <v>337066.81566439493</v>
      </c>
      <c r="M52" s="1169">
        <f t="shared" si="12"/>
        <v>347178.82013432676</v>
      </c>
      <c r="N52" s="1169">
        <f t="shared" si="12"/>
        <v>357594.18473835662</v>
      </c>
      <c r="O52" s="1169">
        <f t="shared" si="12"/>
        <v>368322.01028050733</v>
      </c>
      <c r="P52" s="1169">
        <f t="shared" si="12"/>
        <v>379371.67058892251</v>
      </c>
      <c r="Q52" s="1169">
        <f t="shared" si="12"/>
        <v>390752.8207065902</v>
      </c>
      <c r="R52" s="1169">
        <f t="shared" si="12"/>
        <v>402475.40532778791</v>
      </c>
      <c r="S52" s="1169">
        <f t="shared" si="12"/>
        <v>414549.66748762154</v>
      </c>
      <c r="T52" s="1169">
        <f t="shared" si="12"/>
        <v>426986.15751225012</v>
      </c>
      <c r="U52" s="1169">
        <f t="shared" si="12"/>
        <v>439795.74223761761</v>
      </c>
      <c r="V52" s="1169">
        <f t="shared" si="12"/>
        <v>452989.61450474622</v>
      </c>
      <c r="W52" s="1169">
        <f t="shared" si="12"/>
        <v>466579.30293988861</v>
      </c>
      <c r="X52" s="1169">
        <f t="shared" si="12"/>
        <v>480576.68202808523</v>
      </c>
      <c r="Y52" s="1169">
        <f t="shared" si="12"/>
        <v>494993.98248892772</v>
      </c>
      <c r="Z52" s="1169">
        <f t="shared" si="12"/>
        <v>509843.80196359556</v>
      </c>
      <c r="AA52" s="1169">
        <f t="shared" si="12"/>
        <v>525139.11602250347</v>
      </c>
      <c r="AB52" s="1169">
        <f t="shared" si="12"/>
        <v>540893.28950317856</v>
      </c>
      <c r="AC52" s="1169">
        <f t="shared" si="12"/>
        <v>557120.08818827383</v>
      </c>
      <c r="AD52" s="1169">
        <f t="shared" si="12"/>
        <v>573833.69083392201</v>
      </c>
      <c r="AE52" s="1169">
        <f t="shared" si="12"/>
        <v>591048.70155893988</v>
      </c>
      <c r="AF52" s="1169">
        <f t="shared" si="12"/>
        <v>608780.16260570788</v>
      </c>
      <c r="AG52" s="1169">
        <f t="shared" si="12"/>
        <v>627043.56748387916</v>
      </c>
      <c r="AH52" s="1169">
        <f t="shared" si="12"/>
        <v>645854.87450839567</v>
      </c>
      <c r="AI52" s="1169">
        <f t="shared" si="12"/>
        <v>665230.52074364736</v>
      </c>
      <c r="AJ52" s="1169">
        <f t="shared" si="12"/>
        <v>685187.43636595679</v>
      </c>
      <c r="AK52" s="1184">
        <f t="shared" si="12"/>
        <v>705743.05945693539</v>
      </c>
    </row>
    <row r="53" spans="1:37" s="359" customFormat="1" ht="14.25" customHeight="1">
      <c r="A53" s="425"/>
      <c r="B53" s="1202" t="s">
        <v>647</v>
      </c>
      <c r="C53" s="1203"/>
      <c r="D53" s="1203"/>
      <c r="E53" s="1203"/>
      <c r="F53" s="1203"/>
      <c r="G53" s="1203"/>
      <c r="H53" s="1176">
        <f t="shared" ref="H53:AK53" si="13">SUM(H48:H52)</f>
        <v>2362560.5</v>
      </c>
      <c r="I53" s="1176">
        <f t="shared" si="13"/>
        <v>2412806.5049999999</v>
      </c>
      <c r="J53" s="1176">
        <f t="shared" si="13"/>
        <v>2464147.2739499998</v>
      </c>
      <c r="K53" s="1176">
        <f t="shared" si="13"/>
        <v>2516607.3974444997</v>
      </c>
      <c r="L53" s="1176">
        <f t="shared" si="13"/>
        <v>2570212.0387493549</v>
      </c>
      <c r="M53" s="1176">
        <f t="shared" si="13"/>
        <v>2624986.947680986</v>
      </c>
      <c r="N53" s="1176">
        <f t="shared" si="13"/>
        <v>2680958.474835949</v>
      </c>
      <c r="O53" s="1176">
        <f t="shared" si="13"/>
        <v>2738153.5861800509</v>
      </c>
      <c r="P53" s="1176">
        <f t="shared" si="13"/>
        <v>2796599.8780064574</v>
      </c>
      <c r="Q53" s="1176">
        <f t="shared" si="13"/>
        <v>2856325.5922724758</v>
      </c>
      <c r="R53" s="1176">
        <f t="shared" si="13"/>
        <v>2917359.6323249917</v>
      </c>
      <c r="S53" s="1176">
        <f t="shared" si="13"/>
        <v>2979731.5790247684</v>
      </c>
      <c r="T53" s="1176">
        <f t="shared" si="13"/>
        <v>3043471.7072801404</v>
      </c>
      <c r="U53" s="1176">
        <f t="shared" si="13"/>
        <v>3108611.0030008657</v>
      </c>
      <c r="V53" s="1176">
        <f t="shared" si="13"/>
        <v>3175181.1804832593</v>
      </c>
      <c r="W53" s="1176">
        <f t="shared" si="13"/>
        <v>3243214.7002379717</v>
      </c>
      <c r="X53" s="1176">
        <f t="shared" si="13"/>
        <v>3312744.7872721301</v>
      </c>
      <c r="Y53" s="1176">
        <f t="shared" si="13"/>
        <v>3383805.4498378537</v>
      </c>
      <c r="Z53" s="1176">
        <f t="shared" si="13"/>
        <v>3456431.4986594999</v>
      </c>
      <c r="AA53" s="1176">
        <f t="shared" si="13"/>
        <v>3530658.5666523259</v>
      </c>
      <c r="AB53" s="1176">
        <f t="shared" si="13"/>
        <v>3606523.129145598</v>
      </c>
      <c r="AC53" s="1176">
        <f t="shared" si="13"/>
        <v>3684062.5246235412</v>
      </c>
      <c r="AD53" s="1176">
        <f t="shared" si="13"/>
        <v>3763314.975997895</v>
      </c>
      <c r="AE53" s="1176">
        <f t="shared" si="13"/>
        <v>3844319.6124261916</v>
      </c>
      <c r="AF53" s="1176">
        <f t="shared" si="13"/>
        <v>3927116.4916903046</v>
      </c>
      <c r="AG53" s="1176">
        <f t="shared" si="13"/>
        <v>4011746.623150168</v>
      </c>
      <c r="AH53" s="1176">
        <f t="shared" si="13"/>
        <v>4098251.991288011</v>
      </c>
      <c r="AI53" s="1176">
        <f t="shared" si="13"/>
        <v>4186675.5798588535</v>
      </c>
      <c r="AJ53" s="1176">
        <f t="shared" si="13"/>
        <v>4277061.3966634683</v>
      </c>
      <c r="AK53" s="1190">
        <f t="shared" si="13"/>
        <v>4369454.4989603963</v>
      </c>
    </row>
    <row r="54" spans="1:37" s="359" customFormat="1" ht="14.25" customHeight="1">
      <c r="A54" s="425"/>
      <c r="B54" s="1199"/>
      <c r="C54" s="1168"/>
      <c r="D54" s="1168"/>
      <c r="E54" s="1168"/>
      <c r="F54" s="1168"/>
      <c r="G54" s="1168"/>
      <c r="H54" s="1168"/>
      <c r="I54" s="1168"/>
      <c r="J54" s="1168"/>
      <c r="K54" s="1168"/>
      <c r="L54" s="1168"/>
      <c r="M54" s="1168"/>
      <c r="N54" s="1168"/>
      <c r="O54" s="1168"/>
      <c r="P54" s="1201"/>
      <c r="Q54" s="1168"/>
      <c r="R54" s="1168"/>
      <c r="S54" s="1168"/>
      <c r="T54" s="1168"/>
      <c r="U54" s="1168"/>
      <c r="V54" s="1168"/>
      <c r="W54" s="1168"/>
      <c r="X54" s="1168"/>
      <c r="Y54" s="1168"/>
      <c r="Z54" s="1168"/>
      <c r="AA54" s="1168"/>
      <c r="AB54" s="1168"/>
      <c r="AC54" s="1168"/>
      <c r="AD54" s="1168"/>
      <c r="AE54" s="1168"/>
      <c r="AF54" s="1168"/>
      <c r="AG54" s="1168"/>
      <c r="AH54" s="1168"/>
      <c r="AI54" s="1168"/>
      <c r="AJ54" s="1168"/>
      <c r="AK54" s="1161"/>
    </row>
    <row r="55" spans="1:37" s="359" customFormat="1" ht="14.25" customHeight="1">
      <c r="A55" s="425"/>
      <c r="B55" s="1199" t="s">
        <v>568</v>
      </c>
      <c r="C55" s="1168"/>
      <c r="D55" s="1168"/>
      <c r="E55" s="1168"/>
      <c r="F55" s="1168"/>
      <c r="G55" s="1168"/>
      <c r="H55" s="1169">
        <f t="shared" ref="H55:AK55" si="14">H45-H53</f>
        <v>6122692</v>
      </c>
      <c r="I55" s="1169">
        <f t="shared" si="14"/>
        <v>6327003.5699999994</v>
      </c>
      <c r="J55" s="1169">
        <f t="shared" si="14"/>
        <v>6537857.1032999996</v>
      </c>
      <c r="K55" s="1169">
        <f t="shared" si="14"/>
        <v>6755457.1111230012</v>
      </c>
      <c r="L55" s="1169">
        <f t="shared" si="14"/>
        <v>6980014.4050751692</v>
      </c>
      <c r="M55" s="1169">
        <f t="shared" si="14"/>
        <v>7211746.289458273</v>
      </c>
      <c r="N55" s="1169">
        <f t="shared" si="14"/>
        <v>7450876.7594174892</v>
      </c>
      <c r="O55" s="1169">
        <f t="shared" si="14"/>
        <v>7697636.7051009899</v>
      </c>
      <c r="P55" s="1169">
        <f t="shared" si="14"/>
        <v>7952264.1220130147</v>
      </c>
      <c r="Q55" s="1169">
        <f t="shared" si="14"/>
        <v>8215004.3277475797</v>
      </c>
      <c r="R55" s="1169">
        <f t="shared" si="14"/>
        <v>8486110.1852956656</v>
      </c>
      <c r="S55" s="1169">
        <f t="shared" si="14"/>
        <v>8765842.3331245072</v>
      </c>
      <c r="T55" s="1169">
        <f t="shared" si="14"/>
        <v>9054469.4222336132</v>
      </c>
      <c r="U55" s="1169">
        <f t="shared" si="14"/>
        <v>9352268.3603983</v>
      </c>
      <c r="V55" s="1169">
        <f t="shared" si="14"/>
        <v>9659524.5638178829</v>
      </c>
      <c r="W55" s="1169">
        <f t="shared" si="14"/>
        <v>9976532.2163922042</v>
      </c>
      <c r="X55" s="1169">
        <f t="shared" si="14"/>
        <v>10303594.536856949</v>
      </c>
      <c r="Y55" s="1169">
        <f t="shared" si="14"/>
        <v>10641024.054015098</v>
      </c>
      <c r="Z55" s="1169">
        <f t="shared" si="14"/>
        <v>10989142.89030904</v>
      </c>
      <c r="AA55" s="1169">
        <f t="shared" si="14"/>
        <v>11348283.053985273</v>
      </c>
      <c r="AB55" s="1169">
        <f t="shared" si="14"/>
        <v>11718786.740111126</v>
      </c>
      <c r="AC55" s="1169">
        <f t="shared" si="14"/>
        <v>12101006.640710883</v>
      </c>
      <c r="AD55" s="1169">
        <f t="shared" si="14"/>
        <v>12495306.264296563</v>
      </c>
      <c r="AE55" s="1169">
        <f t="shared" si="14"/>
        <v>12902060.265077103</v>
      </c>
      <c r="AF55" s="1169">
        <f t="shared" si="14"/>
        <v>13321654.782138087</v>
      </c>
      <c r="AG55" s="1169">
        <f t="shared" si="14"/>
        <v>13754487.788893076</v>
      </c>
      <c r="AH55" s="1169">
        <f t="shared" si="14"/>
        <v>14200969.453116532</v>
      </c>
      <c r="AI55" s="1169">
        <f t="shared" si="14"/>
        <v>14661522.507877823</v>
      </c>
      <c r="AJ55" s="1169">
        <f t="shared" si="14"/>
        <v>15136582.633705307</v>
      </c>
      <c r="AK55" s="1184">
        <f t="shared" si="14"/>
        <v>15626598.85231944</v>
      </c>
    </row>
    <row r="56" spans="1:37" s="359" customFormat="1" ht="14.25" customHeight="1">
      <c r="A56" s="425"/>
      <c r="B56" s="1199"/>
      <c r="C56" s="1168"/>
      <c r="D56" s="1168"/>
      <c r="E56" s="1168"/>
      <c r="F56" s="1168"/>
      <c r="G56" s="1168"/>
      <c r="H56" s="1168"/>
      <c r="I56" s="1168"/>
      <c r="J56" s="1168"/>
      <c r="K56" s="1168"/>
      <c r="L56" s="1168"/>
      <c r="M56" s="1168"/>
      <c r="N56" s="1168"/>
      <c r="O56" s="1168"/>
      <c r="P56" s="1201"/>
      <c r="Q56" s="1168"/>
      <c r="R56" s="1168"/>
      <c r="S56" s="1168"/>
      <c r="T56" s="1168"/>
      <c r="U56" s="1168"/>
      <c r="V56" s="1168"/>
      <c r="W56" s="1168"/>
      <c r="X56" s="1168"/>
      <c r="Y56" s="1168"/>
      <c r="Z56" s="1168"/>
      <c r="AA56" s="1168"/>
      <c r="AB56" s="1168"/>
      <c r="AC56" s="1168"/>
      <c r="AD56" s="1168"/>
      <c r="AE56" s="1168"/>
      <c r="AF56" s="1168"/>
      <c r="AG56" s="1168"/>
      <c r="AH56" s="1168"/>
      <c r="AI56" s="1168"/>
      <c r="AJ56" s="1168"/>
      <c r="AK56" s="1161"/>
    </row>
    <row r="57" spans="1:37" s="359" customFormat="1" ht="14.25" customHeight="1">
      <c r="A57" s="425"/>
      <c r="B57" s="1199" t="s">
        <v>670</v>
      </c>
      <c r="C57" s="1168"/>
      <c r="D57" s="1168"/>
      <c r="E57" s="1168"/>
      <c r="F57" s="1168"/>
      <c r="G57" s="1168"/>
      <c r="H57" s="1168"/>
      <c r="I57" s="1168"/>
      <c r="J57" s="1168"/>
      <c r="K57" s="1168"/>
      <c r="L57" s="1168"/>
      <c r="M57" s="1168"/>
      <c r="N57" s="1168"/>
      <c r="O57" s="1168"/>
      <c r="P57" s="1201"/>
      <c r="Q57" s="1168"/>
      <c r="R57" s="1168"/>
      <c r="S57" s="1168"/>
      <c r="T57" s="1168"/>
      <c r="U57" s="1168"/>
      <c r="V57" s="1168"/>
      <c r="W57" s="1168"/>
      <c r="X57" s="1168"/>
      <c r="Y57" s="1168"/>
      <c r="Z57" s="1168"/>
      <c r="AA57" s="1168"/>
      <c r="AB57" s="1168"/>
      <c r="AC57" s="1168"/>
      <c r="AD57" s="1168"/>
      <c r="AE57" s="1168"/>
      <c r="AF57" s="1168"/>
      <c r="AG57" s="1168"/>
      <c r="AH57" s="1168"/>
      <c r="AI57" s="1168"/>
      <c r="AJ57" s="1168"/>
      <c r="AK57" s="1161"/>
    </row>
    <row r="58" spans="1:37" s="359" customFormat="1" ht="14.25" customHeight="1">
      <c r="A58" s="425"/>
      <c r="B58" s="1199"/>
      <c r="C58" s="1168" t="s">
        <v>671</v>
      </c>
      <c r="D58" s="1168"/>
      <c r="E58" s="1168"/>
      <c r="F58" s="1168"/>
      <c r="G58" s="1168"/>
      <c r="H58" s="1169">
        <f>-IF($G$27=10,SUM(H90:R90)*G12,SUM(H90:L90)*$G$12)</f>
        <v>-7671344.4991747709</v>
      </c>
      <c r="I58" s="1168"/>
      <c r="J58" s="1168"/>
      <c r="K58" s="1168"/>
      <c r="L58" s="1168"/>
      <c r="M58" s="1168"/>
      <c r="N58" s="1168"/>
      <c r="O58" s="1168"/>
      <c r="P58" s="1201"/>
      <c r="Q58" s="1168"/>
      <c r="R58" s="1168"/>
      <c r="S58" s="1168"/>
      <c r="T58" s="1168"/>
      <c r="U58" s="1168"/>
      <c r="V58" s="1168"/>
      <c r="W58" s="1168"/>
      <c r="X58" s="1168"/>
      <c r="Y58" s="1168"/>
      <c r="Z58" s="1168"/>
      <c r="AA58" s="1168"/>
      <c r="AB58" s="1168"/>
      <c r="AC58" s="1168"/>
      <c r="AD58" s="1168"/>
      <c r="AE58" s="1168"/>
      <c r="AF58" s="1168"/>
      <c r="AG58" s="1168"/>
      <c r="AH58" s="1168"/>
      <c r="AI58" s="1168"/>
      <c r="AJ58" s="1168"/>
      <c r="AK58" s="1161"/>
    </row>
    <row r="59" spans="1:37" s="359" customFormat="1" ht="14.25" customHeight="1">
      <c r="A59" s="425"/>
      <c r="B59" s="1199"/>
      <c r="C59" s="1168" t="s">
        <v>672</v>
      </c>
      <c r="D59" s="1168"/>
      <c r="E59" s="1168"/>
      <c r="F59" s="1168"/>
      <c r="G59" s="1168"/>
      <c r="H59" s="1169">
        <f>-G22*G12</f>
        <v>-4991325</v>
      </c>
      <c r="I59" s="1168"/>
      <c r="J59" s="1168"/>
      <c r="K59" s="1168"/>
      <c r="L59" s="1168"/>
      <c r="M59" s="1168"/>
      <c r="N59" s="1168"/>
      <c r="O59" s="1168"/>
      <c r="P59" s="1201"/>
      <c r="Q59" s="1168"/>
      <c r="R59" s="1168"/>
      <c r="S59" s="1168"/>
      <c r="T59" s="1168"/>
      <c r="U59" s="1168"/>
      <c r="V59" s="1168"/>
      <c r="W59" s="1168"/>
      <c r="X59" s="1168"/>
      <c r="Y59" s="1168"/>
      <c r="Z59" s="1168"/>
      <c r="AA59" s="1168"/>
      <c r="AB59" s="1168"/>
      <c r="AC59" s="1168"/>
      <c r="AD59" s="1168"/>
      <c r="AE59" s="1168"/>
      <c r="AF59" s="1168"/>
      <c r="AG59" s="1168"/>
      <c r="AH59" s="1168"/>
      <c r="AI59" s="1168"/>
      <c r="AJ59" s="1168"/>
      <c r="AK59" s="1161"/>
    </row>
    <row r="60" spans="1:37" s="359" customFormat="1" ht="14.25" customHeight="1">
      <c r="A60" s="425"/>
      <c r="B60" s="1199"/>
      <c r="C60" s="1168"/>
      <c r="D60" s="1168"/>
      <c r="E60" s="1168"/>
      <c r="F60" s="1168"/>
      <c r="G60" s="1168"/>
      <c r="H60" s="1168"/>
      <c r="I60" s="1168"/>
      <c r="J60" s="1168"/>
      <c r="K60" s="1168"/>
      <c r="L60" s="1168"/>
      <c r="M60" s="1168"/>
      <c r="N60" s="1168"/>
      <c r="O60" s="1168"/>
      <c r="P60" s="1201"/>
      <c r="Q60" s="1168"/>
      <c r="R60" s="1168"/>
      <c r="S60" s="1168"/>
      <c r="T60" s="1168"/>
      <c r="U60" s="1168"/>
      <c r="V60" s="1168"/>
      <c r="W60" s="1168"/>
      <c r="X60" s="1168"/>
      <c r="Y60" s="1168"/>
      <c r="Z60" s="1168"/>
      <c r="AA60" s="1168"/>
      <c r="AB60" s="1168"/>
      <c r="AC60" s="1168"/>
      <c r="AD60" s="1168"/>
      <c r="AE60" s="1168"/>
      <c r="AF60" s="1168"/>
      <c r="AG60" s="1168"/>
      <c r="AH60" s="1168"/>
      <c r="AI60" s="1168"/>
      <c r="AJ60" s="1168"/>
      <c r="AK60" s="1161"/>
    </row>
    <row r="61" spans="1:37" s="359" customFormat="1" ht="14.25" customHeight="1">
      <c r="A61" s="425"/>
      <c r="B61" s="1199" t="s">
        <v>92</v>
      </c>
      <c r="C61" s="1168"/>
      <c r="D61" s="1168"/>
      <c r="E61" s="1168"/>
      <c r="F61" s="1168"/>
      <c r="G61" s="1169">
        <f t="shared" ref="G61:AK61" ca="1" si="15">IF(G37&lt;=$G$27+1,G40+G55+SUM(G58:G59),0)</f>
        <v>-70317079.160726622</v>
      </c>
      <c r="H61" s="1169">
        <f t="shared" si="15"/>
        <v>-6539977.49917477</v>
      </c>
      <c r="I61" s="1169">
        <f t="shared" si="15"/>
        <v>6327003.5699999994</v>
      </c>
      <c r="J61" s="1169">
        <f t="shared" si="15"/>
        <v>6537857.1032999996</v>
      </c>
      <c r="K61" s="1169">
        <f t="shared" si="15"/>
        <v>6755457.1111230012</v>
      </c>
      <c r="L61" s="1169">
        <f t="shared" si="15"/>
        <v>6980014.4050751692</v>
      </c>
      <c r="M61" s="1169">
        <f t="shared" si="15"/>
        <v>7211746.289458273</v>
      </c>
      <c r="N61" s="1169">
        <f t="shared" si="15"/>
        <v>7450876.7594174892</v>
      </c>
      <c r="O61" s="1169">
        <f t="shared" si="15"/>
        <v>7697636.7051009899</v>
      </c>
      <c r="P61" s="1169">
        <f t="shared" si="15"/>
        <v>7952264.1220130147</v>
      </c>
      <c r="Q61" s="1169">
        <f t="shared" si="15"/>
        <v>8215004.3277475797</v>
      </c>
      <c r="R61" s="1169">
        <f t="shared" si="15"/>
        <v>8486110.1852956656</v>
      </c>
      <c r="S61" s="1169">
        <f t="shared" si="15"/>
        <v>0</v>
      </c>
      <c r="T61" s="1169">
        <f t="shared" si="15"/>
        <v>0</v>
      </c>
      <c r="U61" s="1169">
        <f t="shared" si="15"/>
        <v>0</v>
      </c>
      <c r="V61" s="1169">
        <f t="shared" si="15"/>
        <v>0</v>
      </c>
      <c r="W61" s="1169">
        <f t="shared" si="15"/>
        <v>0</v>
      </c>
      <c r="X61" s="1169">
        <f t="shared" si="15"/>
        <v>0</v>
      </c>
      <c r="Y61" s="1169">
        <f t="shared" si="15"/>
        <v>0</v>
      </c>
      <c r="Z61" s="1169">
        <f t="shared" si="15"/>
        <v>0</v>
      </c>
      <c r="AA61" s="1169">
        <f t="shared" si="15"/>
        <v>0</v>
      </c>
      <c r="AB61" s="1169">
        <f t="shared" si="15"/>
        <v>0</v>
      </c>
      <c r="AC61" s="1169">
        <f t="shared" si="15"/>
        <v>0</v>
      </c>
      <c r="AD61" s="1169">
        <f t="shared" si="15"/>
        <v>0</v>
      </c>
      <c r="AE61" s="1169">
        <f t="shared" si="15"/>
        <v>0</v>
      </c>
      <c r="AF61" s="1169">
        <f t="shared" si="15"/>
        <v>0</v>
      </c>
      <c r="AG61" s="1169">
        <f t="shared" si="15"/>
        <v>0</v>
      </c>
      <c r="AH61" s="1169">
        <f t="shared" si="15"/>
        <v>0</v>
      </c>
      <c r="AI61" s="1169">
        <f t="shared" si="15"/>
        <v>0</v>
      </c>
      <c r="AJ61" s="1169">
        <f t="shared" si="15"/>
        <v>0</v>
      </c>
      <c r="AK61" s="1184">
        <f t="shared" si="15"/>
        <v>0</v>
      </c>
    </row>
    <row r="62" spans="1:37" s="359" customFormat="1" ht="14.25" customHeight="1">
      <c r="A62" s="425"/>
      <c r="B62" s="1199"/>
      <c r="C62" s="1168"/>
      <c r="D62" s="1168"/>
      <c r="E62" s="1168"/>
      <c r="F62" s="1168"/>
      <c r="G62" s="1168"/>
      <c r="H62" s="1169"/>
      <c r="I62" s="1169"/>
      <c r="J62" s="1169"/>
      <c r="K62" s="1169"/>
      <c r="L62" s="1169"/>
      <c r="M62" s="1169"/>
      <c r="N62" s="1169"/>
      <c r="O62" s="1169"/>
      <c r="P62" s="1169"/>
      <c r="Q62" s="1169"/>
      <c r="R62" s="1169"/>
      <c r="S62" s="1169"/>
      <c r="T62" s="1169"/>
      <c r="U62" s="1169"/>
      <c r="V62" s="1169"/>
      <c r="W62" s="1169"/>
      <c r="X62" s="1169"/>
      <c r="Y62" s="1169"/>
      <c r="Z62" s="1169"/>
      <c r="AA62" s="1169"/>
      <c r="AB62" s="1169"/>
      <c r="AC62" s="1169"/>
      <c r="AD62" s="1169"/>
      <c r="AE62" s="1169"/>
      <c r="AF62" s="1169"/>
      <c r="AG62" s="1169"/>
      <c r="AH62" s="1169"/>
      <c r="AI62" s="1169"/>
      <c r="AJ62" s="1169"/>
      <c r="AK62" s="1184"/>
    </row>
    <row r="63" spans="1:37" s="359" customFormat="1" ht="14.25" customHeight="1">
      <c r="A63" s="425"/>
      <c r="B63" s="1199" t="s">
        <v>74</v>
      </c>
      <c r="C63" s="1168"/>
      <c r="D63" s="1168"/>
      <c r="E63" s="1168"/>
      <c r="F63" s="1168"/>
      <c r="G63" s="1168"/>
      <c r="H63" s="1169">
        <f t="shared" ref="H63:AJ63" si="16">IF(H37=$G$27,I61/$G$25,0)</f>
        <v>0</v>
      </c>
      <c r="I63" s="1169">
        <f t="shared" si="16"/>
        <v>0</v>
      </c>
      <c r="J63" s="1169">
        <f t="shared" si="16"/>
        <v>0</v>
      </c>
      <c r="K63" s="1169">
        <f t="shared" si="16"/>
        <v>0</v>
      </c>
      <c r="L63" s="1169">
        <f t="shared" si="16"/>
        <v>0</v>
      </c>
      <c r="M63" s="1169">
        <f t="shared" si="16"/>
        <v>0</v>
      </c>
      <c r="N63" s="1169">
        <f t="shared" si="16"/>
        <v>0</v>
      </c>
      <c r="O63" s="1169">
        <f t="shared" si="16"/>
        <v>0</v>
      </c>
      <c r="P63" s="1169">
        <f t="shared" si="16"/>
        <v>0</v>
      </c>
      <c r="Q63" s="1169">
        <f t="shared" si="16"/>
        <v>121230145.50422378</v>
      </c>
      <c r="R63" s="1169">
        <f t="shared" si="16"/>
        <v>0</v>
      </c>
      <c r="S63" s="1169">
        <f t="shared" si="16"/>
        <v>0</v>
      </c>
      <c r="T63" s="1169">
        <f t="shared" si="16"/>
        <v>0</v>
      </c>
      <c r="U63" s="1169">
        <f t="shared" si="16"/>
        <v>0</v>
      </c>
      <c r="V63" s="1169">
        <f t="shared" si="16"/>
        <v>0</v>
      </c>
      <c r="W63" s="1169">
        <f t="shared" si="16"/>
        <v>0</v>
      </c>
      <c r="X63" s="1169">
        <f t="shared" si="16"/>
        <v>0</v>
      </c>
      <c r="Y63" s="1169">
        <f t="shared" si="16"/>
        <v>0</v>
      </c>
      <c r="Z63" s="1169">
        <f t="shared" si="16"/>
        <v>0</v>
      </c>
      <c r="AA63" s="1169">
        <f t="shared" si="16"/>
        <v>0</v>
      </c>
      <c r="AB63" s="1169">
        <f t="shared" si="16"/>
        <v>0</v>
      </c>
      <c r="AC63" s="1169">
        <f t="shared" si="16"/>
        <v>0</v>
      </c>
      <c r="AD63" s="1169">
        <f t="shared" si="16"/>
        <v>0</v>
      </c>
      <c r="AE63" s="1169">
        <f t="shared" si="16"/>
        <v>0</v>
      </c>
      <c r="AF63" s="1169">
        <f t="shared" si="16"/>
        <v>0</v>
      </c>
      <c r="AG63" s="1169">
        <f t="shared" si="16"/>
        <v>0</v>
      </c>
      <c r="AH63" s="1169">
        <f t="shared" si="16"/>
        <v>0</v>
      </c>
      <c r="AI63" s="1169">
        <f t="shared" si="16"/>
        <v>0</v>
      </c>
      <c r="AJ63" s="1169">
        <f t="shared" si="16"/>
        <v>0</v>
      </c>
      <c r="AK63" s="1184">
        <f>IF(AK37=$G$27,#REF!/$G$25,0)</f>
        <v>0</v>
      </c>
    </row>
    <row r="64" spans="1:37" s="359" customFormat="1" ht="14.25" customHeight="1">
      <c r="A64" s="425"/>
      <c r="B64" s="1199" t="s">
        <v>569</v>
      </c>
      <c r="C64" s="1168"/>
      <c r="D64" s="1168"/>
      <c r="E64" s="1168"/>
      <c r="F64" s="1168"/>
      <c r="G64" s="1168"/>
      <c r="H64" s="1169">
        <f t="shared" ref="H64:AK64" si="17">-H63*$G$28</f>
        <v>0</v>
      </c>
      <c r="I64" s="1169">
        <f t="shared" si="17"/>
        <v>0</v>
      </c>
      <c r="J64" s="1169">
        <f t="shared" si="17"/>
        <v>0</v>
      </c>
      <c r="K64" s="1169">
        <f t="shared" si="17"/>
        <v>0</v>
      </c>
      <c r="L64" s="1169">
        <f t="shared" si="17"/>
        <v>0</v>
      </c>
      <c r="M64" s="1169">
        <f t="shared" si="17"/>
        <v>0</v>
      </c>
      <c r="N64" s="1169">
        <f t="shared" si="17"/>
        <v>0</v>
      </c>
      <c r="O64" s="1169">
        <f t="shared" si="17"/>
        <v>0</v>
      </c>
      <c r="P64" s="1169">
        <f t="shared" si="17"/>
        <v>0</v>
      </c>
      <c r="Q64" s="1169">
        <f t="shared" si="17"/>
        <v>0</v>
      </c>
      <c r="R64" s="1169">
        <f t="shared" si="17"/>
        <v>0</v>
      </c>
      <c r="S64" s="1169">
        <f t="shared" si="17"/>
        <v>0</v>
      </c>
      <c r="T64" s="1169">
        <f t="shared" si="17"/>
        <v>0</v>
      </c>
      <c r="U64" s="1169">
        <f t="shared" si="17"/>
        <v>0</v>
      </c>
      <c r="V64" s="1169">
        <f t="shared" si="17"/>
        <v>0</v>
      </c>
      <c r="W64" s="1169">
        <f t="shared" si="17"/>
        <v>0</v>
      </c>
      <c r="X64" s="1169">
        <f t="shared" si="17"/>
        <v>0</v>
      </c>
      <c r="Y64" s="1169">
        <f t="shared" si="17"/>
        <v>0</v>
      </c>
      <c r="Z64" s="1169">
        <f t="shared" si="17"/>
        <v>0</v>
      </c>
      <c r="AA64" s="1169">
        <f t="shared" si="17"/>
        <v>0</v>
      </c>
      <c r="AB64" s="1169">
        <f t="shared" si="17"/>
        <v>0</v>
      </c>
      <c r="AC64" s="1169">
        <f t="shared" si="17"/>
        <v>0</v>
      </c>
      <c r="AD64" s="1169">
        <f t="shared" si="17"/>
        <v>0</v>
      </c>
      <c r="AE64" s="1169">
        <f t="shared" si="17"/>
        <v>0</v>
      </c>
      <c r="AF64" s="1169">
        <f t="shared" si="17"/>
        <v>0</v>
      </c>
      <c r="AG64" s="1169">
        <f t="shared" si="17"/>
        <v>0</v>
      </c>
      <c r="AH64" s="1169">
        <f t="shared" si="17"/>
        <v>0</v>
      </c>
      <c r="AI64" s="1169">
        <f t="shared" si="17"/>
        <v>0</v>
      </c>
      <c r="AJ64" s="1169">
        <f t="shared" si="17"/>
        <v>0</v>
      </c>
      <c r="AK64" s="1184">
        <f t="shared" si="17"/>
        <v>0</v>
      </c>
    </row>
    <row r="65" spans="1:37" s="359" customFormat="1" ht="14.25" customHeight="1" thickBot="1">
      <c r="A65" s="425"/>
      <c r="B65" s="1204" t="s">
        <v>570</v>
      </c>
      <c r="C65" s="1205"/>
      <c r="D65" s="1205"/>
      <c r="E65" s="1205"/>
      <c r="F65" s="1205"/>
      <c r="G65" s="1206">
        <f t="shared" ref="G65:AK65" ca="1" si="18">SUM(G61:G64)</f>
        <v>-70317079.160726622</v>
      </c>
      <c r="H65" s="1206">
        <f t="shared" si="18"/>
        <v>-6539977.49917477</v>
      </c>
      <c r="I65" s="1206">
        <f t="shared" si="18"/>
        <v>6327003.5699999994</v>
      </c>
      <c r="J65" s="1206">
        <f t="shared" si="18"/>
        <v>6537857.1032999996</v>
      </c>
      <c r="K65" s="1206">
        <f t="shared" si="18"/>
        <v>6755457.1111230012</v>
      </c>
      <c r="L65" s="1206">
        <f t="shared" si="18"/>
        <v>6980014.4050751692</v>
      </c>
      <c r="M65" s="1206">
        <f t="shared" si="18"/>
        <v>7211746.289458273</v>
      </c>
      <c r="N65" s="1206">
        <f t="shared" si="18"/>
        <v>7450876.7594174892</v>
      </c>
      <c r="O65" s="1206">
        <f t="shared" si="18"/>
        <v>7697636.7051009899</v>
      </c>
      <c r="P65" s="1206">
        <f t="shared" si="18"/>
        <v>7952264.1220130147</v>
      </c>
      <c r="Q65" s="1206">
        <f t="shared" si="18"/>
        <v>129445149.83197136</v>
      </c>
      <c r="R65" s="1206">
        <f t="shared" si="18"/>
        <v>8486110.1852956656</v>
      </c>
      <c r="S65" s="1206">
        <f t="shared" si="18"/>
        <v>0</v>
      </c>
      <c r="T65" s="1206">
        <f t="shared" si="18"/>
        <v>0</v>
      </c>
      <c r="U65" s="1206">
        <f t="shared" si="18"/>
        <v>0</v>
      </c>
      <c r="V65" s="1206">
        <f t="shared" si="18"/>
        <v>0</v>
      </c>
      <c r="W65" s="1206">
        <f t="shared" si="18"/>
        <v>0</v>
      </c>
      <c r="X65" s="1206">
        <f t="shared" si="18"/>
        <v>0</v>
      </c>
      <c r="Y65" s="1206">
        <f t="shared" si="18"/>
        <v>0</v>
      </c>
      <c r="Z65" s="1206">
        <f t="shared" si="18"/>
        <v>0</v>
      </c>
      <c r="AA65" s="1206">
        <f t="shared" si="18"/>
        <v>0</v>
      </c>
      <c r="AB65" s="1206">
        <f t="shared" si="18"/>
        <v>0</v>
      </c>
      <c r="AC65" s="1206">
        <f t="shared" si="18"/>
        <v>0</v>
      </c>
      <c r="AD65" s="1206">
        <f t="shared" si="18"/>
        <v>0</v>
      </c>
      <c r="AE65" s="1206">
        <f t="shared" si="18"/>
        <v>0</v>
      </c>
      <c r="AF65" s="1206">
        <f t="shared" si="18"/>
        <v>0</v>
      </c>
      <c r="AG65" s="1206">
        <f t="shared" si="18"/>
        <v>0</v>
      </c>
      <c r="AH65" s="1206">
        <f t="shared" si="18"/>
        <v>0</v>
      </c>
      <c r="AI65" s="1206">
        <f t="shared" si="18"/>
        <v>0</v>
      </c>
      <c r="AJ65" s="1206">
        <f t="shared" si="18"/>
        <v>0</v>
      </c>
      <c r="AK65" s="1188">
        <f t="shared" si="18"/>
        <v>0</v>
      </c>
    </row>
    <row r="66" spans="1:37" s="359" customFormat="1" ht="14.25" customHeight="1" thickBot="1">
      <c r="A66" s="425"/>
      <c r="B66" s="425"/>
      <c r="C66" s="425"/>
      <c r="D66" s="425"/>
      <c r="E66" s="425"/>
      <c r="F66" s="425"/>
      <c r="G66" s="425"/>
      <c r="H66" s="425"/>
      <c r="I66" s="425"/>
      <c r="J66" s="425"/>
      <c r="K66" s="425"/>
      <c r="L66" s="425"/>
      <c r="M66" s="425"/>
      <c r="N66" s="425"/>
      <c r="O66" s="425"/>
      <c r="P66" s="415"/>
      <c r="Q66" s="425"/>
      <c r="R66" s="425"/>
      <c r="S66" s="425"/>
      <c r="T66" s="425"/>
      <c r="U66" s="425"/>
      <c r="V66" s="425"/>
      <c r="W66" s="425"/>
      <c r="X66" s="425"/>
      <c r="Y66" s="425"/>
      <c r="Z66" s="425"/>
      <c r="AA66" s="425"/>
      <c r="AB66" s="425"/>
      <c r="AC66" s="425"/>
      <c r="AD66" s="425"/>
      <c r="AE66" s="425"/>
      <c r="AF66" s="425"/>
      <c r="AG66" s="425"/>
      <c r="AH66" s="425"/>
      <c r="AI66" s="425"/>
      <c r="AJ66" s="425"/>
      <c r="AK66" s="425"/>
    </row>
    <row r="67" spans="1:37" s="359" customFormat="1" ht="14.25" customHeight="1">
      <c r="A67" s="425"/>
      <c r="B67" s="427" t="s">
        <v>571</v>
      </c>
      <c r="C67" s="428"/>
      <c r="D67" s="428"/>
      <c r="E67" s="428"/>
      <c r="F67" s="428"/>
      <c r="G67" s="429">
        <f ca="1">SUM(G65:R65)</f>
        <v>117987059.42285357</v>
      </c>
      <c r="H67" s="425"/>
      <c r="I67" s="425"/>
      <c r="J67" s="425"/>
      <c r="K67" s="425"/>
      <c r="L67" s="425"/>
      <c r="M67" s="425"/>
      <c r="N67" s="425"/>
      <c r="O67" s="425"/>
      <c r="P67" s="415"/>
      <c r="Q67" s="425"/>
      <c r="R67" s="425"/>
      <c r="S67" s="425"/>
      <c r="T67" s="425"/>
      <c r="U67" s="425"/>
      <c r="V67" s="425"/>
      <c r="W67" s="425"/>
      <c r="X67" s="425"/>
      <c r="Y67" s="425"/>
      <c r="Z67" s="425"/>
      <c r="AA67" s="425"/>
      <c r="AB67" s="425"/>
      <c r="AC67" s="425"/>
      <c r="AD67" s="425"/>
      <c r="AE67" s="425"/>
      <c r="AF67" s="425"/>
      <c r="AG67" s="425"/>
      <c r="AH67" s="425"/>
      <c r="AI67" s="425"/>
      <c r="AJ67" s="425"/>
      <c r="AK67" s="425"/>
    </row>
    <row r="68" spans="1:37" s="359" customFormat="1" ht="14.25" customHeight="1">
      <c r="A68" s="425"/>
      <c r="B68" s="430" t="s">
        <v>572</v>
      </c>
      <c r="C68" s="425"/>
      <c r="D68" s="425"/>
      <c r="E68" s="425"/>
      <c r="F68" s="425"/>
      <c r="G68" s="431">
        <f t="array" ref="G68">NPV($R$21,H65:R65)</f>
        <v>94901497.646587282</v>
      </c>
      <c r="H68" s="425"/>
      <c r="I68" s="425"/>
      <c r="J68" s="425"/>
      <c r="K68" s="425"/>
      <c r="L68" s="425"/>
      <c r="M68" s="425"/>
      <c r="N68" s="425"/>
      <c r="O68" s="425"/>
      <c r="P68" s="415"/>
      <c r="Q68" s="425"/>
      <c r="R68" s="425"/>
      <c r="S68" s="425"/>
      <c r="T68" s="425"/>
      <c r="U68" s="425"/>
      <c r="V68" s="425"/>
      <c r="W68" s="425"/>
      <c r="X68" s="425"/>
      <c r="Y68" s="425"/>
      <c r="Z68" s="425"/>
      <c r="AA68" s="425"/>
      <c r="AB68" s="425"/>
      <c r="AC68" s="425"/>
      <c r="AD68" s="425"/>
      <c r="AE68" s="425"/>
      <c r="AF68" s="425"/>
      <c r="AG68" s="425"/>
      <c r="AH68" s="425"/>
      <c r="AI68" s="425"/>
      <c r="AJ68" s="425"/>
      <c r="AK68" s="425"/>
    </row>
    <row r="69" spans="1:37" s="359" customFormat="1" ht="14.25" customHeight="1">
      <c r="A69" s="425"/>
      <c r="B69" s="430" t="s">
        <v>573</v>
      </c>
      <c r="C69" s="425"/>
      <c r="D69" s="425"/>
      <c r="E69" s="425"/>
      <c r="F69" s="425"/>
      <c r="G69" s="431">
        <f ca="1">G68+G65</f>
        <v>24584418.485860661</v>
      </c>
      <c r="H69" s="425"/>
      <c r="I69" s="425"/>
      <c r="J69" s="425"/>
      <c r="K69" s="425"/>
      <c r="L69" s="425"/>
      <c r="M69" s="425"/>
      <c r="N69" s="425"/>
      <c r="O69" s="425"/>
      <c r="P69" s="415"/>
      <c r="Q69" s="425"/>
      <c r="R69" s="425"/>
      <c r="S69" s="425"/>
      <c r="T69" s="425"/>
      <c r="U69" s="425"/>
      <c r="V69" s="425"/>
      <c r="W69" s="425"/>
      <c r="X69" s="425"/>
      <c r="Y69" s="425"/>
      <c r="Z69" s="425"/>
      <c r="AA69" s="425"/>
      <c r="AB69" s="425"/>
      <c r="AC69" s="425"/>
      <c r="AD69" s="425"/>
      <c r="AE69" s="425"/>
      <c r="AF69" s="425"/>
      <c r="AG69" s="425"/>
      <c r="AH69" s="425"/>
      <c r="AI69" s="425"/>
      <c r="AJ69" s="425"/>
      <c r="AK69" s="425"/>
    </row>
    <row r="70" spans="1:37" s="359" customFormat="1" ht="14.25" customHeight="1">
      <c r="A70" s="425"/>
      <c r="B70" s="430" t="s">
        <v>574</v>
      </c>
      <c r="C70" s="425"/>
      <c r="D70" s="425"/>
      <c r="E70" s="425"/>
      <c r="F70" s="425"/>
      <c r="G70" s="432">
        <f ca="1">IRR(G65:R65)</f>
        <v>0.11797256064553863</v>
      </c>
      <c r="H70" s="425"/>
      <c r="I70" s="425"/>
      <c r="J70" s="425"/>
      <c r="K70" s="425"/>
      <c r="L70" s="425"/>
      <c r="M70" s="425"/>
      <c r="N70" s="425"/>
      <c r="O70" s="425"/>
      <c r="P70" s="415"/>
      <c r="Q70" s="425"/>
      <c r="R70" s="425"/>
      <c r="S70" s="425"/>
      <c r="T70" s="425"/>
      <c r="U70" s="425"/>
      <c r="V70" s="425"/>
      <c r="W70" s="425"/>
      <c r="X70" s="425"/>
      <c r="Y70" s="425"/>
      <c r="Z70" s="425"/>
      <c r="AA70" s="425"/>
      <c r="AB70" s="425"/>
      <c r="AC70" s="425"/>
      <c r="AD70" s="425"/>
      <c r="AE70" s="425"/>
      <c r="AF70" s="425"/>
      <c r="AG70" s="425"/>
      <c r="AH70" s="425"/>
      <c r="AI70" s="425"/>
      <c r="AJ70" s="425"/>
      <c r="AK70" s="425"/>
    </row>
    <row r="71" spans="1:37" s="359" customFormat="1" ht="14.25" customHeight="1">
      <c r="A71" s="425"/>
      <c r="B71" s="433" t="s">
        <v>59</v>
      </c>
      <c r="C71" s="434"/>
      <c r="D71" s="434"/>
      <c r="E71" s="434"/>
      <c r="F71" s="434"/>
      <c r="G71" s="435">
        <f ca="1">(G67/-G65)+1</f>
        <v>2.6779289019267383</v>
      </c>
      <c r="H71" s="425"/>
      <c r="I71" s="425"/>
      <c r="J71" s="425"/>
      <c r="K71" s="425"/>
      <c r="L71" s="425"/>
      <c r="M71" s="425"/>
      <c r="N71" s="425"/>
      <c r="O71" s="425"/>
      <c r="P71" s="415"/>
      <c r="Q71" s="425"/>
      <c r="R71" s="425"/>
      <c r="S71" s="425"/>
      <c r="T71" s="425"/>
      <c r="U71" s="425"/>
      <c r="V71" s="425"/>
      <c r="W71" s="425"/>
      <c r="X71" s="425"/>
      <c r="Y71" s="425"/>
      <c r="Z71" s="425"/>
      <c r="AA71" s="425"/>
      <c r="AB71" s="425"/>
      <c r="AC71" s="425"/>
      <c r="AD71" s="425"/>
      <c r="AE71" s="425"/>
      <c r="AF71" s="425"/>
      <c r="AG71" s="425"/>
      <c r="AH71" s="425"/>
      <c r="AI71" s="425"/>
      <c r="AJ71" s="425"/>
      <c r="AK71" s="425"/>
    </row>
    <row r="72" spans="1:37" s="359" customFormat="1" ht="14.25" customHeight="1" thickBot="1">
      <c r="A72" s="425"/>
      <c r="B72" s="425"/>
      <c r="C72" s="425"/>
      <c r="D72" s="425"/>
      <c r="E72" s="425"/>
      <c r="F72" s="425"/>
      <c r="G72" s="425"/>
      <c r="H72" s="425"/>
      <c r="I72" s="425"/>
      <c r="J72" s="425"/>
      <c r="K72" s="425"/>
      <c r="L72" s="425"/>
      <c r="M72" s="425"/>
      <c r="N72" s="425"/>
      <c r="O72" s="425"/>
      <c r="P72" s="415"/>
      <c r="Q72" s="425"/>
      <c r="R72" s="425"/>
      <c r="S72" s="425"/>
      <c r="T72" s="425"/>
      <c r="U72" s="425"/>
      <c r="V72" s="425"/>
      <c r="W72" s="425"/>
      <c r="X72" s="425"/>
      <c r="Y72" s="425"/>
      <c r="Z72" s="425"/>
      <c r="AA72" s="425"/>
      <c r="AB72" s="425"/>
      <c r="AC72" s="425"/>
      <c r="AD72" s="425"/>
      <c r="AE72" s="425"/>
      <c r="AF72" s="425"/>
      <c r="AG72" s="425"/>
      <c r="AH72" s="425"/>
      <c r="AI72" s="425"/>
      <c r="AJ72" s="425"/>
      <c r="AK72" s="425"/>
    </row>
    <row r="73" spans="1:37" s="359" customFormat="1" ht="14.25" customHeight="1">
      <c r="A73" s="425"/>
      <c r="B73" s="1207" t="s">
        <v>575</v>
      </c>
      <c r="C73" s="1208"/>
      <c r="D73" s="1208"/>
      <c r="E73" s="1208"/>
      <c r="F73" s="1208"/>
      <c r="G73" s="1209">
        <f ca="1">G34</f>
        <v>49221955.412508629</v>
      </c>
      <c r="H73" s="1208"/>
      <c r="I73" s="1208"/>
      <c r="J73" s="1208"/>
      <c r="K73" s="1208"/>
      <c r="L73" s="1208"/>
      <c r="M73" s="1208"/>
      <c r="N73" s="1208"/>
      <c r="O73" s="1208"/>
      <c r="P73" s="1210"/>
      <c r="Q73" s="1208"/>
      <c r="R73" s="1208"/>
      <c r="S73" s="1208"/>
      <c r="T73" s="1208"/>
      <c r="U73" s="1208"/>
      <c r="V73" s="1208"/>
      <c r="W73" s="1208"/>
      <c r="X73" s="1208"/>
      <c r="Y73" s="1208"/>
      <c r="Z73" s="1208"/>
      <c r="AA73" s="1208"/>
      <c r="AB73" s="1208"/>
      <c r="AC73" s="1208"/>
      <c r="AD73" s="1208"/>
      <c r="AE73" s="1208"/>
      <c r="AF73" s="1208"/>
      <c r="AG73" s="1208"/>
      <c r="AH73" s="1208"/>
      <c r="AI73" s="1208"/>
      <c r="AJ73" s="1208"/>
      <c r="AK73" s="1211"/>
    </row>
    <row r="74" spans="1:37" s="359" customFormat="1" ht="14.25" customHeight="1">
      <c r="A74" s="425"/>
      <c r="B74" s="1199" t="s">
        <v>576</v>
      </c>
      <c r="C74" s="1168"/>
      <c r="D74" s="1168"/>
      <c r="E74" s="1168"/>
      <c r="F74" s="1168"/>
      <c r="G74" s="1168"/>
      <c r="H74" s="1169">
        <f t="shared" ref="H74:AK74" si="19">IF(H37=$G$27,FV($G$32/12,H37*12,$G$35,$G$34),0)</f>
        <v>0</v>
      </c>
      <c r="I74" s="1169">
        <f t="shared" si="19"/>
        <v>0</v>
      </c>
      <c r="J74" s="1169">
        <f t="shared" si="19"/>
        <v>0</v>
      </c>
      <c r="K74" s="1169">
        <f t="shared" si="19"/>
        <v>0</v>
      </c>
      <c r="L74" s="1169">
        <f t="shared" si="19"/>
        <v>0</v>
      </c>
      <c r="M74" s="1169">
        <f t="shared" si="19"/>
        <v>0</v>
      </c>
      <c r="N74" s="1169">
        <f t="shared" si="19"/>
        <v>0</v>
      </c>
      <c r="O74" s="1169">
        <f t="shared" si="19"/>
        <v>0</v>
      </c>
      <c r="P74" s="1169">
        <f t="shared" si="19"/>
        <v>0</v>
      </c>
      <c r="Q74" s="1169">
        <f t="shared" ca="1" si="19"/>
        <v>-40038154.71585653</v>
      </c>
      <c r="R74" s="1169">
        <f t="shared" si="19"/>
        <v>0</v>
      </c>
      <c r="S74" s="1169">
        <f t="shared" si="19"/>
        <v>0</v>
      </c>
      <c r="T74" s="1169">
        <f t="shared" si="19"/>
        <v>0</v>
      </c>
      <c r="U74" s="1169">
        <f t="shared" si="19"/>
        <v>0</v>
      </c>
      <c r="V74" s="1169">
        <f t="shared" si="19"/>
        <v>0</v>
      </c>
      <c r="W74" s="1169">
        <f t="shared" si="19"/>
        <v>0</v>
      </c>
      <c r="X74" s="1169">
        <f t="shared" si="19"/>
        <v>0</v>
      </c>
      <c r="Y74" s="1169">
        <f t="shared" si="19"/>
        <v>0</v>
      </c>
      <c r="Z74" s="1169">
        <f t="shared" si="19"/>
        <v>0</v>
      </c>
      <c r="AA74" s="1169">
        <f t="shared" si="19"/>
        <v>0</v>
      </c>
      <c r="AB74" s="1169">
        <f t="shared" si="19"/>
        <v>0</v>
      </c>
      <c r="AC74" s="1169">
        <f t="shared" si="19"/>
        <v>0</v>
      </c>
      <c r="AD74" s="1169">
        <f t="shared" si="19"/>
        <v>0</v>
      </c>
      <c r="AE74" s="1169">
        <f t="shared" si="19"/>
        <v>0</v>
      </c>
      <c r="AF74" s="1169">
        <f t="shared" si="19"/>
        <v>0</v>
      </c>
      <c r="AG74" s="1169">
        <f t="shared" si="19"/>
        <v>0</v>
      </c>
      <c r="AH74" s="1169">
        <f t="shared" si="19"/>
        <v>0</v>
      </c>
      <c r="AI74" s="1169">
        <f t="shared" si="19"/>
        <v>0</v>
      </c>
      <c r="AJ74" s="1169">
        <f t="shared" si="19"/>
        <v>0</v>
      </c>
      <c r="AK74" s="1184">
        <f t="shared" si="19"/>
        <v>0</v>
      </c>
    </row>
    <row r="75" spans="1:37" s="359" customFormat="1" ht="14.25" customHeight="1">
      <c r="A75" s="425"/>
      <c r="B75" s="1199" t="s">
        <v>577</v>
      </c>
      <c r="C75" s="1168"/>
      <c r="D75" s="1168"/>
      <c r="E75" s="1168"/>
      <c r="F75" s="1168"/>
      <c r="G75" s="1168"/>
      <c r="H75" s="1169">
        <f t="shared" ref="H75:AK75" ca="1" si="20">IF(H37&lt;=$G$27,$G$35*12,0)</f>
        <v>-3170809.1990848831</v>
      </c>
      <c r="I75" s="1169">
        <f t="shared" ca="1" si="20"/>
        <v>-3170809.1990848831</v>
      </c>
      <c r="J75" s="1169">
        <f t="shared" ca="1" si="20"/>
        <v>-3170809.1990848831</v>
      </c>
      <c r="K75" s="1169">
        <f t="shared" ca="1" si="20"/>
        <v>-3170809.1990848831</v>
      </c>
      <c r="L75" s="1169">
        <f t="shared" ca="1" si="20"/>
        <v>-3170809.1990848831</v>
      </c>
      <c r="M75" s="1169">
        <f t="shared" ca="1" si="20"/>
        <v>-3170809.1990848831</v>
      </c>
      <c r="N75" s="1169">
        <f t="shared" ca="1" si="20"/>
        <v>-3170809.1990848831</v>
      </c>
      <c r="O75" s="1169">
        <f t="shared" ca="1" si="20"/>
        <v>-3170809.1990848831</v>
      </c>
      <c r="P75" s="1169">
        <f t="shared" ca="1" si="20"/>
        <v>-3170809.1990848831</v>
      </c>
      <c r="Q75" s="1169">
        <f t="shared" ca="1" si="20"/>
        <v>-3170809.1990848831</v>
      </c>
      <c r="R75" s="1169">
        <f t="shared" si="20"/>
        <v>0</v>
      </c>
      <c r="S75" s="1169">
        <f t="shared" si="20"/>
        <v>0</v>
      </c>
      <c r="T75" s="1169">
        <f t="shared" si="20"/>
        <v>0</v>
      </c>
      <c r="U75" s="1169">
        <f t="shared" si="20"/>
        <v>0</v>
      </c>
      <c r="V75" s="1169">
        <f t="shared" si="20"/>
        <v>0</v>
      </c>
      <c r="W75" s="1169">
        <f t="shared" si="20"/>
        <v>0</v>
      </c>
      <c r="X75" s="1169">
        <f t="shared" si="20"/>
        <v>0</v>
      </c>
      <c r="Y75" s="1169">
        <f t="shared" si="20"/>
        <v>0</v>
      </c>
      <c r="Z75" s="1169">
        <f t="shared" si="20"/>
        <v>0</v>
      </c>
      <c r="AA75" s="1169">
        <f t="shared" si="20"/>
        <v>0</v>
      </c>
      <c r="AB75" s="1169">
        <f t="shared" si="20"/>
        <v>0</v>
      </c>
      <c r="AC75" s="1169">
        <f t="shared" si="20"/>
        <v>0</v>
      </c>
      <c r="AD75" s="1169">
        <f t="shared" si="20"/>
        <v>0</v>
      </c>
      <c r="AE75" s="1169">
        <f t="shared" si="20"/>
        <v>0</v>
      </c>
      <c r="AF75" s="1169">
        <f t="shared" si="20"/>
        <v>0</v>
      </c>
      <c r="AG75" s="1169">
        <f t="shared" si="20"/>
        <v>0</v>
      </c>
      <c r="AH75" s="1169">
        <f t="shared" si="20"/>
        <v>0</v>
      </c>
      <c r="AI75" s="1169">
        <f t="shared" si="20"/>
        <v>0</v>
      </c>
      <c r="AJ75" s="1169">
        <f t="shared" si="20"/>
        <v>0</v>
      </c>
      <c r="AK75" s="1184">
        <f t="shared" si="20"/>
        <v>0</v>
      </c>
    </row>
    <row r="76" spans="1:37" s="359" customFormat="1" ht="14.25" customHeight="1">
      <c r="A76" s="425"/>
      <c r="B76" s="1199"/>
      <c r="C76" s="1168"/>
      <c r="D76" s="1168"/>
      <c r="E76" s="1168"/>
      <c r="F76" s="1168"/>
      <c r="G76" s="1168"/>
      <c r="H76" s="1168"/>
      <c r="I76" s="1168"/>
      <c r="J76" s="1168"/>
      <c r="K76" s="1168"/>
      <c r="L76" s="1168"/>
      <c r="M76" s="1168"/>
      <c r="N76" s="1168"/>
      <c r="O76" s="1168"/>
      <c r="P76" s="1201"/>
      <c r="Q76" s="1168"/>
      <c r="R76" s="1168"/>
      <c r="S76" s="1168"/>
      <c r="T76" s="1168"/>
      <c r="U76" s="1168"/>
      <c r="V76" s="1168"/>
      <c r="W76" s="1168"/>
      <c r="X76" s="1168"/>
      <c r="Y76" s="1168"/>
      <c r="Z76" s="1168"/>
      <c r="AA76" s="1168"/>
      <c r="AB76" s="1168"/>
      <c r="AC76" s="1168"/>
      <c r="AD76" s="1168"/>
      <c r="AE76" s="1168"/>
      <c r="AF76" s="1168"/>
      <c r="AG76" s="1168"/>
      <c r="AH76" s="1168"/>
      <c r="AI76" s="1168"/>
      <c r="AJ76" s="1168"/>
      <c r="AK76" s="1161"/>
    </row>
    <row r="77" spans="1:37" s="359" customFormat="1" ht="14.25" customHeight="1" thickBot="1">
      <c r="A77" s="425"/>
      <c r="B77" s="1212" t="s">
        <v>578</v>
      </c>
      <c r="C77" s="1213"/>
      <c r="D77" s="1213"/>
      <c r="E77" s="1213"/>
      <c r="F77" s="1213"/>
      <c r="G77" s="1170">
        <f t="shared" ref="G77:AK77" ca="1" si="21">IF(G37&lt;=$G$27,SUM(G65,G73:G75),0)</f>
        <v>-21095123.748217992</v>
      </c>
      <c r="H77" s="1170">
        <f t="shared" ca="1" si="21"/>
        <v>-9710786.6982596535</v>
      </c>
      <c r="I77" s="1170">
        <f t="shared" ca="1" si="21"/>
        <v>3156194.3709151163</v>
      </c>
      <c r="J77" s="1170">
        <f t="shared" ca="1" si="21"/>
        <v>3367047.9042151165</v>
      </c>
      <c r="K77" s="1170">
        <f t="shared" ca="1" si="21"/>
        <v>3584647.9120381181</v>
      </c>
      <c r="L77" s="1170">
        <f t="shared" ca="1" si="21"/>
        <v>3809205.2059902861</v>
      </c>
      <c r="M77" s="1170">
        <f t="shared" ca="1" si="21"/>
        <v>4040937.0903733899</v>
      </c>
      <c r="N77" s="1170">
        <f t="shared" ca="1" si="21"/>
        <v>4280067.5603326056</v>
      </c>
      <c r="O77" s="1170">
        <f t="shared" ca="1" si="21"/>
        <v>4526827.5060161073</v>
      </c>
      <c r="P77" s="1170">
        <f t="shared" ca="1" si="21"/>
        <v>4781454.9229281321</v>
      </c>
      <c r="Q77" s="1170">
        <f t="shared" ca="1" si="21"/>
        <v>86236185.917029947</v>
      </c>
      <c r="R77" s="1170">
        <f t="shared" si="21"/>
        <v>0</v>
      </c>
      <c r="S77" s="1170">
        <f t="shared" si="21"/>
        <v>0</v>
      </c>
      <c r="T77" s="1170">
        <f t="shared" si="21"/>
        <v>0</v>
      </c>
      <c r="U77" s="1170">
        <f t="shared" si="21"/>
        <v>0</v>
      </c>
      <c r="V77" s="1170">
        <f t="shared" si="21"/>
        <v>0</v>
      </c>
      <c r="W77" s="1170">
        <f t="shared" si="21"/>
        <v>0</v>
      </c>
      <c r="X77" s="1170">
        <f t="shared" si="21"/>
        <v>0</v>
      </c>
      <c r="Y77" s="1170">
        <f t="shared" si="21"/>
        <v>0</v>
      </c>
      <c r="Z77" s="1170">
        <f t="shared" si="21"/>
        <v>0</v>
      </c>
      <c r="AA77" s="1170">
        <f t="shared" si="21"/>
        <v>0</v>
      </c>
      <c r="AB77" s="1170">
        <f t="shared" si="21"/>
        <v>0</v>
      </c>
      <c r="AC77" s="1170">
        <f t="shared" si="21"/>
        <v>0</v>
      </c>
      <c r="AD77" s="1170">
        <f t="shared" si="21"/>
        <v>0</v>
      </c>
      <c r="AE77" s="1170">
        <f t="shared" si="21"/>
        <v>0</v>
      </c>
      <c r="AF77" s="1170">
        <f t="shared" si="21"/>
        <v>0</v>
      </c>
      <c r="AG77" s="1170">
        <f t="shared" si="21"/>
        <v>0</v>
      </c>
      <c r="AH77" s="1170">
        <f t="shared" si="21"/>
        <v>0</v>
      </c>
      <c r="AI77" s="1170">
        <f t="shared" si="21"/>
        <v>0</v>
      </c>
      <c r="AJ77" s="1170">
        <f t="shared" si="21"/>
        <v>0</v>
      </c>
      <c r="AK77" s="1214">
        <f t="shared" si="21"/>
        <v>0</v>
      </c>
    </row>
    <row r="78" spans="1:37" s="359" customFormat="1" ht="14.25" customHeight="1" thickBot="1">
      <c r="A78" s="425"/>
      <c r="B78" s="425"/>
      <c r="C78" s="425"/>
      <c r="D78" s="425"/>
      <c r="E78" s="425"/>
      <c r="F78" s="425"/>
      <c r="G78" s="425"/>
      <c r="H78" s="425"/>
      <c r="I78" s="425"/>
      <c r="J78" s="425"/>
      <c r="K78" s="425"/>
      <c r="L78" s="425"/>
      <c r="M78" s="425"/>
      <c r="N78" s="425"/>
      <c r="O78" s="425"/>
      <c r="P78" s="415"/>
      <c r="Q78" s="425"/>
      <c r="R78" s="425"/>
      <c r="S78" s="425"/>
      <c r="T78" s="425"/>
      <c r="U78" s="425"/>
      <c r="V78" s="425"/>
      <c r="W78" s="425"/>
      <c r="X78" s="425"/>
      <c r="Y78" s="425"/>
      <c r="Z78" s="425"/>
      <c r="AA78" s="425"/>
      <c r="AB78" s="425"/>
      <c r="AC78" s="425"/>
      <c r="AD78" s="425"/>
      <c r="AE78" s="425"/>
      <c r="AF78" s="425"/>
      <c r="AG78" s="425"/>
      <c r="AH78" s="425"/>
      <c r="AI78" s="425"/>
      <c r="AJ78" s="425"/>
      <c r="AK78" s="425"/>
    </row>
    <row r="79" spans="1:37" s="359" customFormat="1" ht="14.25" customHeight="1">
      <c r="A79" s="425"/>
      <c r="B79" s="427" t="s">
        <v>571</v>
      </c>
      <c r="C79" s="428"/>
      <c r="D79" s="428"/>
      <c r="E79" s="428"/>
      <c r="F79" s="428"/>
      <c r="G79" s="429">
        <f ca="1">SUM(G77:R77)</f>
        <v>86976657.943361163</v>
      </c>
      <c r="H79" s="425"/>
      <c r="I79" s="425"/>
      <c r="J79" s="425"/>
      <c r="K79" s="425"/>
      <c r="L79" s="425"/>
      <c r="M79" s="425"/>
      <c r="N79" s="425"/>
      <c r="O79" s="425"/>
      <c r="P79" s="415"/>
      <c r="Q79" s="425"/>
      <c r="R79" s="425"/>
      <c r="S79" s="425"/>
      <c r="T79" s="425"/>
      <c r="U79" s="425"/>
      <c r="V79" s="425"/>
      <c r="W79" s="425"/>
      <c r="X79" s="425"/>
      <c r="Y79" s="425"/>
      <c r="Z79" s="425"/>
      <c r="AA79" s="425"/>
      <c r="AB79" s="425"/>
      <c r="AC79" s="425"/>
      <c r="AD79" s="425"/>
      <c r="AE79" s="425"/>
      <c r="AF79" s="425"/>
      <c r="AG79" s="425"/>
      <c r="AH79" s="425"/>
      <c r="AI79" s="425"/>
      <c r="AJ79" s="425"/>
      <c r="AK79" s="425"/>
    </row>
    <row r="80" spans="1:37" s="359" customFormat="1" ht="14.25" customHeight="1">
      <c r="A80" s="425"/>
      <c r="B80" s="430" t="s">
        <v>572</v>
      </c>
      <c r="C80" s="425"/>
      <c r="D80" s="425"/>
      <c r="E80" s="425"/>
      <c r="F80" s="425"/>
      <c r="G80" s="431">
        <f t="array" aca="1" ref="G80" ca="1">NPV($R$21,H77:R77)</f>
        <v>51440150.079979427</v>
      </c>
      <c r="H80" s="425"/>
      <c r="I80" s="425"/>
      <c r="J80" s="425"/>
      <c r="K80" s="425"/>
      <c r="L80" s="425"/>
      <c r="M80" s="425"/>
      <c r="N80" s="425"/>
      <c r="O80" s="425"/>
      <c r="P80" s="415"/>
      <c r="Q80" s="425"/>
      <c r="R80" s="425"/>
      <c r="S80" s="425"/>
      <c r="T80" s="425"/>
      <c r="U80" s="425"/>
      <c r="V80" s="425"/>
      <c r="W80" s="425"/>
      <c r="X80" s="425"/>
      <c r="Y80" s="425"/>
      <c r="Z80" s="425"/>
      <c r="AA80" s="425"/>
      <c r="AB80" s="425"/>
      <c r="AC80" s="425"/>
      <c r="AD80" s="425"/>
      <c r="AE80" s="425"/>
      <c r="AF80" s="425"/>
      <c r="AG80" s="425"/>
      <c r="AH80" s="425"/>
      <c r="AI80" s="425"/>
      <c r="AJ80" s="425"/>
      <c r="AK80" s="425"/>
    </row>
    <row r="81" spans="1:37" s="359" customFormat="1" ht="14.25" customHeight="1">
      <c r="A81" s="425"/>
      <c r="B81" s="430" t="s">
        <v>573</v>
      </c>
      <c r="C81" s="425"/>
      <c r="D81" s="425"/>
      <c r="E81" s="425"/>
      <c r="F81" s="425"/>
      <c r="G81" s="431">
        <f ca="1">G80+G77</f>
        <v>30345026.331761435</v>
      </c>
      <c r="H81" s="425"/>
      <c r="I81" s="425"/>
      <c r="J81" s="425"/>
      <c r="K81" s="425"/>
      <c r="L81" s="425"/>
      <c r="M81" s="425"/>
      <c r="N81" s="425"/>
      <c r="O81" s="425"/>
      <c r="P81" s="415"/>
      <c r="Q81" s="425"/>
      <c r="R81" s="425"/>
      <c r="S81" s="425"/>
      <c r="T81" s="425"/>
      <c r="U81" s="425"/>
      <c r="V81" s="425"/>
      <c r="W81" s="425"/>
      <c r="X81" s="425"/>
      <c r="Y81" s="425"/>
      <c r="Z81" s="425"/>
      <c r="AA81" s="425"/>
      <c r="AB81" s="425"/>
      <c r="AC81" s="425"/>
      <c r="AD81" s="425"/>
      <c r="AE81" s="425"/>
      <c r="AF81" s="425"/>
      <c r="AG81" s="425"/>
      <c r="AH81" s="425"/>
      <c r="AI81" s="425"/>
      <c r="AJ81" s="425"/>
      <c r="AK81" s="425"/>
    </row>
    <row r="82" spans="1:37" s="359" customFormat="1" ht="14.25" customHeight="1">
      <c r="A82" s="425"/>
      <c r="B82" s="430" t="s">
        <v>579</v>
      </c>
      <c r="C82" s="425"/>
      <c r="D82" s="425"/>
      <c r="E82" s="425"/>
      <c r="F82" s="425"/>
      <c r="G82" s="436">
        <f ca="1">IRR(G77:R77)</f>
        <v>0.18056217484704895</v>
      </c>
      <c r="H82" s="425"/>
      <c r="I82" s="425"/>
      <c r="J82" s="425"/>
      <c r="K82" s="425"/>
      <c r="L82" s="425"/>
      <c r="M82" s="425"/>
      <c r="N82" s="425"/>
      <c r="O82" s="425"/>
      <c r="P82" s="415"/>
      <c r="Q82" s="425"/>
      <c r="R82" s="425"/>
      <c r="S82" s="425"/>
      <c r="T82" s="425"/>
      <c r="U82" s="425"/>
      <c r="V82" s="425"/>
      <c r="W82" s="425"/>
      <c r="X82" s="425"/>
      <c r="Y82" s="425"/>
      <c r="Z82" s="425"/>
      <c r="AA82" s="425"/>
      <c r="AB82" s="425"/>
      <c r="AC82" s="425"/>
      <c r="AD82" s="425"/>
      <c r="AE82" s="425"/>
      <c r="AF82" s="425"/>
      <c r="AG82" s="425"/>
      <c r="AH82" s="425"/>
      <c r="AI82" s="425"/>
      <c r="AJ82" s="425"/>
      <c r="AK82" s="425"/>
    </row>
    <row r="83" spans="1:37" s="359" customFormat="1" ht="14.25" customHeight="1">
      <c r="A83" s="425"/>
      <c r="B83" s="433" t="s">
        <v>59</v>
      </c>
      <c r="C83" s="434"/>
      <c r="D83" s="434"/>
      <c r="E83" s="434"/>
      <c r="F83" s="434"/>
      <c r="G83" s="435">
        <f ca="1">(G79/-G77)+1</f>
        <v>5.1230693396955544</v>
      </c>
      <c r="H83" s="425"/>
      <c r="I83" s="425"/>
      <c r="J83" s="425"/>
      <c r="K83" s="425"/>
      <c r="L83" s="425"/>
      <c r="M83" s="425"/>
      <c r="N83" s="425"/>
      <c r="O83" s="425"/>
      <c r="P83" s="415"/>
      <c r="Q83" s="425"/>
      <c r="R83" s="425"/>
      <c r="S83" s="425"/>
      <c r="T83" s="425"/>
      <c r="U83" s="425"/>
      <c r="V83" s="425"/>
      <c r="W83" s="425"/>
      <c r="X83" s="425"/>
      <c r="Y83" s="425"/>
      <c r="Z83" s="425"/>
      <c r="AA83" s="425"/>
      <c r="AB83" s="425"/>
      <c r="AC83" s="425"/>
      <c r="AD83" s="425"/>
      <c r="AE83" s="425"/>
      <c r="AF83" s="425"/>
      <c r="AG83" s="425"/>
      <c r="AH83" s="425"/>
      <c r="AI83" s="425"/>
      <c r="AJ83" s="425"/>
      <c r="AK83" s="425"/>
    </row>
    <row r="84" spans="1:37" s="359" customFormat="1" ht="14.25" customHeight="1" thickBot="1">
      <c r="A84" s="425"/>
      <c r="B84" s="425"/>
      <c r="C84" s="425"/>
      <c r="D84" s="425"/>
      <c r="E84" s="425"/>
      <c r="F84" s="425"/>
      <c r="G84" s="425"/>
      <c r="H84" s="425"/>
      <c r="I84" s="425"/>
      <c r="J84" s="425"/>
      <c r="K84" s="425"/>
      <c r="L84" s="425"/>
      <c r="M84" s="425"/>
      <c r="N84" s="425"/>
      <c r="O84" s="425"/>
      <c r="P84" s="415"/>
      <c r="Q84" s="425"/>
      <c r="R84" s="425"/>
      <c r="S84" s="425"/>
      <c r="T84" s="425"/>
      <c r="U84" s="425"/>
      <c r="V84" s="425"/>
      <c r="W84" s="425"/>
      <c r="X84" s="425"/>
      <c r="Y84" s="425"/>
      <c r="Z84" s="425"/>
      <c r="AA84" s="425"/>
      <c r="AB84" s="425"/>
      <c r="AC84" s="425"/>
      <c r="AD84" s="425"/>
      <c r="AE84" s="425"/>
      <c r="AF84" s="425"/>
      <c r="AG84" s="425"/>
      <c r="AH84" s="425"/>
      <c r="AI84" s="425"/>
      <c r="AJ84" s="425"/>
      <c r="AK84" s="425"/>
    </row>
    <row r="85" spans="1:37" ht="14.25" customHeight="1">
      <c r="A85" s="1147"/>
      <c r="B85" s="1148" t="s">
        <v>673</v>
      </c>
      <c r="C85" s="1149"/>
      <c r="D85" s="1149"/>
      <c r="E85" s="1149"/>
      <c r="F85" s="1149"/>
      <c r="G85" s="1149"/>
      <c r="H85" s="1193">
        <f t="shared" ref="H85:AK85" si="22">H37</f>
        <v>1</v>
      </c>
      <c r="I85" s="1193">
        <f t="shared" si="22"/>
        <v>2</v>
      </c>
      <c r="J85" s="1193">
        <f t="shared" si="22"/>
        <v>3</v>
      </c>
      <c r="K85" s="1193">
        <f t="shared" si="22"/>
        <v>4</v>
      </c>
      <c r="L85" s="1193">
        <f t="shared" si="22"/>
        <v>5</v>
      </c>
      <c r="M85" s="1193">
        <f t="shared" si="22"/>
        <v>6</v>
      </c>
      <c r="N85" s="1193">
        <f t="shared" si="22"/>
        <v>7</v>
      </c>
      <c r="O85" s="1193">
        <f t="shared" si="22"/>
        <v>8</v>
      </c>
      <c r="P85" s="1193">
        <f t="shared" si="22"/>
        <v>9</v>
      </c>
      <c r="Q85" s="1193">
        <f t="shared" si="22"/>
        <v>10</v>
      </c>
      <c r="R85" s="1193">
        <f t="shared" si="22"/>
        <v>11</v>
      </c>
      <c r="S85" s="1193">
        <f t="shared" si="22"/>
        <v>12</v>
      </c>
      <c r="T85" s="1193">
        <f t="shared" si="22"/>
        <v>13</v>
      </c>
      <c r="U85" s="1193">
        <f t="shared" si="22"/>
        <v>14</v>
      </c>
      <c r="V85" s="1193">
        <f t="shared" si="22"/>
        <v>15</v>
      </c>
      <c r="W85" s="1193">
        <f t="shared" si="22"/>
        <v>16</v>
      </c>
      <c r="X85" s="1193">
        <f t="shared" si="22"/>
        <v>17</v>
      </c>
      <c r="Y85" s="1193">
        <f t="shared" si="22"/>
        <v>18</v>
      </c>
      <c r="Z85" s="1193">
        <f t="shared" si="22"/>
        <v>19</v>
      </c>
      <c r="AA85" s="1193">
        <f t="shared" si="22"/>
        <v>20</v>
      </c>
      <c r="AB85" s="1193">
        <f t="shared" si="22"/>
        <v>21</v>
      </c>
      <c r="AC85" s="1193">
        <f t="shared" si="22"/>
        <v>22</v>
      </c>
      <c r="AD85" s="1193">
        <f t="shared" si="22"/>
        <v>23</v>
      </c>
      <c r="AE85" s="1193">
        <f t="shared" si="22"/>
        <v>24</v>
      </c>
      <c r="AF85" s="1193">
        <f t="shared" si="22"/>
        <v>25</v>
      </c>
      <c r="AG85" s="1193">
        <f t="shared" si="22"/>
        <v>26</v>
      </c>
      <c r="AH85" s="1193">
        <f t="shared" si="22"/>
        <v>27</v>
      </c>
      <c r="AI85" s="1193">
        <f t="shared" si="22"/>
        <v>28</v>
      </c>
      <c r="AJ85" s="1193">
        <f t="shared" si="22"/>
        <v>29</v>
      </c>
      <c r="AK85" s="1194">
        <f t="shared" si="22"/>
        <v>30</v>
      </c>
    </row>
    <row r="86" spans="1:37" s="359" customFormat="1" ht="14.25" customHeight="1">
      <c r="A86" s="425"/>
      <c r="B86" s="1199" t="s">
        <v>674</v>
      </c>
      <c r="C86" s="1168"/>
      <c r="D86" s="1168"/>
      <c r="E86" s="1168"/>
      <c r="F86" s="1168"/>
      <c r="G86" s="1168"/>
      <c r="H86" s="1215">
        <f t="shared" ref="H86:AK86" si="23">H42/$G$12</f>
        <v>30</v>
      </c>
      <c r="I86" s="1215">
        <f t="shared" si="23"/>
        <v>30.9</v>
      </c>
      <c r="J86" s="1215">
        <f t="shared" si="23"/>
        <v>31.826999999999998</v>
      </c>
      <c r="K86" s="1215">
        <f t="shared" si="23"/>
        <v>32.78181</v>
      </c>
      <c r="L86" s="1215">
        <f t="shared" si="23"/>
        <v>33.765264299999998</v>
      </c>
      <c r="M86" s="1215">
        <f t="shared" si="23"/>
        <v>34.778222228999994</v>
      </c>
      <c r="N86" s="1215">
        <f t="shared" si="23"/>
        <v>35.821568895870001</v>
      </c>
      <c r="O86" s="1215">
        <f t="shared" si="23"/>
        <v>36.896215962746098</v>
      </c>
      <c r="P86" s="1215">
        <f t="shared" si="23"/>
        <v>38.003102441628478</v>
      </c>
      <c r="Q86" s="1215">
        <f t="shared" si="23"/>
        <v>39.143195514877334</v>
      </c>
      <c r="R86" s="1215">
        <f t="shared" si="23"/>
        <v>40.317491380323652</v>
      </c>
      <c r="S86" s="1215">
        <f t="shared" si="23"/>
        <v>41.527016121733361</v>
      </c>
      <c r="T86" s="1215">
        <f t="shared" si="23"/>
        <v>42.772826605385355</v>
      </c>
      <c r="U86" s="1215">
        <f t="shared" si="23"/>
        <v>44.056011403546918</v>
      </c>
      <c r="V86" s="1215">
        <f t="shared" si="23"/>
        <v>45.37769174565333</v>
      </c>
      <c r="W86" s="1215">
        <f t="shared" si="23"/>
        <v>46.739022498022933</v>
      </c>
      <c r="X86" s="1215">
        <f t="shared" si="23"/>
        <v>48.141193172963611</v>
      </c>
      <c r="Y86" s="1215">
        <f t="shared" si="23"/>
        <v>49.58542896815252</v>
      </c>
      <c r="Z86" s="1215">
        <f t="shared" si="23"/>
        <v>51.072991837197094</v>
      </c>
      <c r="AA86" s="1215">
        <f t="shared" si="23"/>
        <v>52.605181592313009</v>
      </c>
      <c r="AB86" s="1215">
        <f t="shared" si="23"/>
        <v>54.183337040082392</v>
      </c>
      <c r="AC86" s="1215">
        <f t="shared" si="23"/>
        <v>55.808837151284855</v>
      </c>
      <c r="AD86" s="1215">
        <f t="shared" si="23"/>
        <v>57.483102265823412</v>
      </c>
      <c r="AE86" s="1215">
        <f t="shared" si="23"/>
        <v>59.207595333798125</v>
      </c>
      <c r="AF86" s="1215">
        <f t="shared" si="23"/>
        <v>60.983823193812057</v>
      </c>
      <c r="AG86" s="1215">
        <f t="shared" si="23"/>
        <v>62.813337889626418</v>
      </c>
      <c r="AH86" s="1215">
        <f t="shared" si="23"/>
        <v>64.697738026315221</v>
      </c>
      <c r="AI86" s="1215">
        <f t="shared" si="23"/>
        <v>66.638670167104664</v>
      </c>
      <c r="AJ86" s="1215">
        <f t="shared" si="23"/>
        <v>68.637830272117796</v>
      </c>
      <c r="AK86" s="1172">
        <f t="shared" si="23"/>
        <v>70.696965180281325</v>
      </c>
    </row>
    <row r="87" spans="1:37" s="359" customFormat="1" ht="14.25" customHeight="1">
      <c r="A87" s="425"/>
      <c r="B87" s="1199" t="s">
        <v>667</v>
      </c>
      <c r="C87" s="1168"/>
      <c r="D87" s="1168"/>
      <c r="E87" s="1168"/>
      <c r="F87" s="1168"/>
      <c r="G87" s="1168"/>
      <c r="H87" s="1215">
        <f t="shared" ref="H87:AK87" si="24">H44/$G$12</f>
        <v>0</v>
      </c>
      <c r="I87" s="1215">
        <f t="shared" si="24"/>
        <v>0</v>
      </c>
      <c r="J87" s="1215">
        <f t="shared" si="24"/>
        <v>0</v>
      </c>
      <c r="K87" s="1215">
        <f t="shared" si="24"/>
        <v>0</v>
      </c>
      <c r="L87" s="1215">
        <f t="shared" si="24"/>
        <v>0</v>
      </c>
      <c r="M87" s="1215">
        <f t="shared" si="24"/>
        <v>0</v>
      </c>
      <c r="N87" s="1215">
        <f t="shared" si="24"/>
        <v>0</v>
      </c>
      <c r="O87" s="1215">
        <f t="shared" si="24"/>
        <v>0</v>
      </c>
      <c r="P87" s="1215">
        <f t="shared" si="24"/>
        <v>0</v>
      </c>
      <c r="Q87" s="1215">
        <f t="shared" si="24"/>
        <v>0</v>
      </c>
      <c r="R87" s="1215">
        <f t="shared" si="24"/>
        <v>0</v>
      </c>
      <c r="S87" s="1215">
        <f t="shared" si="24"/>
        <v>0</v>
      </c>
      <c r="T87" s="1215">
        <f t="shared" si="24"/>
        <v>0</v>
      </c>
      <c r="U87" s="1215">
        <f t="shared" si="24"/>
        <v>0</v>
      </c>
      <c r="V87" s="1215">
        <f t="shared" si="24"/>
        <v>0</v>
      </c>
      <c r="W87" s="1215">
        <f t="shared" si="24"/>
        <v>0</v>
      </c>
      <c r="X87" s="1215">
        <f t="shared" si="24"/>
        <v>0</v>
      </c>
      <c r="Y87" s="1215">
        <f t="shared" si="24"/>
        <v>0</v>
      </c>
      <c r="Z87" s="1215">
        <f t="shared" si="24"/>
        <v>0</v>
      </c>
      <c r="AA87" s="1215">
        <f t="shared" si="24"/>
        <v>0</v>
      </c>
      <c r="AB87" s="1215">
        <f t="shared" si="24"/>
        <v>0</v>
      </c>
      <c r="AC87" s="1215">
        <f t="shared" si="24"/>
        <v>0</v>
      </c>
      <c r="AD87" s="1215">
        <f t="shared" si="24"/>
        <v>0</v>
      </c>
      <c r="AE87" s="1215">
        <f t="shared" si="24"/>
        <v>0</v>
      </c>
      <c r="AF87" s="1215">
        <f t="shared" si="24"/>
        <v>0</v>
      </c>
      <c r="AG87" s="1215">
        <f t="shared" si="24"/>
        <v>0</v>
      </c>
      <c r="AH87" s="1215">
        <f t="shared" si="24"/>
        <v>0</v>
      </c>
      <c r="AI87" s="1215">
        <f t="shared" si="24"/>
        <v>0</v>
      </c>
      <c r="AJ87" s="1215">
        <f t="shared" si="24"/>
        <v>0</v>
      </c>
      <c r="AK87" s="1172">
        <f t="shared" si="24"/>
        <v>0</v>
      </c>
    </row>
    <row r="88" spans="1:37" s="359" customFormat="1" ht="14.25" customHeight="1">
      <c r="A88" s="425"/>
      <c r="B88" s="1199" t="s">
        <v>110</v>
      </c>
      <c r="C88" s="1168"/>
      <c r="D88" s="1168"/>
      <c r="E88" s="1168"/>
      <c r="F88" s="1168"/>
      <c r="G88" s="1168"/>
      <c r="H88" s="1215">
        <f t="shared" ref="H88:AK88" si="25">H86-H87</f>
        <v>30</v>
      </c>
      <c r="I88" s="1215">
        <f t="shared" si="25"/>
        <v>30.9</v>
      </c>
      <c r="J88" s="1215">
        <f t="shared" si="25"/>
        <v>31.826999999999998</v>
      </c>
      <c r="K88" s="1215">
        <f t="shared" si="25"/>
        <v>32.78181</v>
      </c>
      <c r="L88" s="1215">
        <f t="shared" si="25"/>
        <v>33.765264299999998</v>
      </c>
      <c r="M88" s="1215">
        <f t="shared" si="25"/>
        <v>34.778222228999994</v>
      </c>
      <c r="N88" s="1215">
        <f t="shared" si="25"/>
        <v>35.821568895870001</v>
      </c>
      <c r="O88" s="1215">
        <f t="shared" si="25"/>
        <v>36.896215962746098</v>
      </c>
      <c r="P88" s="1215">
        <f t="shared" si="25"/>
        <v>38.003102441628478</v>
      </c>
      <c r="Q88" s="1215">
        <f t="shared" si="25"/>
        <v>39.143195514877334</v>
      </c>
      <c r="R88" s="1215">
        <f t="shared" si="25"/>
        <v>40.317491380323652</v>
      </c>
      <c r="S88" s="1215">
        <f t="shared" si="25"/>
        <v>41.527016121733361</v>
      </c>
      <c r="T88" s="1215">
        <f t="shared" si="25"/>
        <v>42.772826605385355</v>
      </c>
      <c r="U88" s="1215">
        <f t="shared" si="25"/>
        <v>44.056011403546918</v>
      </c>
      <c r="V88" s="1215">
        <f t="shared" si="25"/>
        <v>45.37769174565333</v>
      </c>
      <c r="W88" s="1215">
        <f t="shared" si="25"/>
        <v>46.739022498022933</v>
      </c>
      <c r="X88" s="1215">
        <f t="shared" si="25"/>
        <v>48.141193172963611</v>
      </c>
      <c r="Y88" s="1215">
        <f t="shared" si="25"/>
        <v>49.58542896815252</v>
      </c>
      <c r="Z88" s="1215">
        <f t="shared" si="25"/>
        <v>51.072991837197094</v>
      </c>
      <c r="AA88" s="1215">
        <f t="shared" si="25"/>
        <v>52.605181592313009</v>
      </c>
      <c r="AB88" s="1215">
        <f t="shared" si="25"/>
        <v>54.183337040082392</v>
      </c>
      <c r="AC88" s="1215">
        <f t="shared" si="25"/>
        <v>55.808837151284855</v>
      </c>
      <c r="AD88" s="1215">
        <f t="shared" si="25"/>
        <v>57.483102265823412</v>
      </c>
      <c r="AE88" s="1215">
        <f t="shared" si="25"/>
        <v>59.207595333798125</v>
      </c>
      <c r="AF88" s="1215">
        <f t="shared" si="25"/>
        <v>60.983823193812057</v>
      </c>
      <c r="AG88" s="1215">
        <f t="shared" si="25"/>
        <v>62.813337889626418</v>
      </c>
      <c r="AH88" s="1215">
        <f t="shared" si="25"/>
        <v>64.697738026315221</v>
      </c>
      <c r="AI88" s="1215">
        <f t="shared" si="25"/>
        <v>66.638670167104664</v>
      </c>
      <c r="AJ88" s="1215">
        <f t="shared" si="25"/>
        <v>68.637830272117796</v>
      </c>
      <c r="AK88" s="1172">
        <f t="shared" si="25"/>
        <v>70.696965180281325</v>
      </c>
    </row>
    <row r="89" spans="1:37" s="359" customFormat="1" ht="14.25" customHeight="1">
      <c r="A89" s="425"/>
      <c r="B89" s="1199" t="s">
        <v>675</v>
      </c>
      <c r="C89" s="1168"/>
      <c r="D89" s="1168"/>
      <c r="E89" s="1168"/>
      <c r="F89" s="1168"/>
      <c r="G89" s="1168"/>
      <c r="H89" s="1216">
        <f t="shared" ref="H89:AK89" si="26">$G$23</f>
        <v>0.06</v>
      </c>
      <c r="I89" s="1216">
        <f t="shared" si="26"/>
        <v>0.06</v>
      </c>
      <c r="J89" s="1216">
        <f t="shared" si="26"/>
        <v>0.06</v>
      </c>
      <c r="K89" s="1216">
        <f t="shared" si="26"/>
        <v>0.06</v>
      </c>
      <c r="L89" s="1216">
        <f t="shared" si="26"/>
        <v>0.06</v>
      </c>
      <c r="M89" s="1216">
        <f t="shared" si="26"/>
        <v>0.06</v>
      </c>
      <c r="N89" s="1216">
        <f t="shared" si="26"/>
        <v>0.06</v>
      </c>
      <c r="O89" s="1216">
        <f t="shared" si="26"/>
        <v>0.06</v>
      </c>
      <c r="P89" s="1216">
        <f t="shared" si="26"/>
        <v>0.06</v>
      </c>
      <c r="Q89" s="1216">
        <f t="shared" si="26"/>
        <v>0.06</v>
      </c>
      <c r="R89" s="1216">
        <f t="shared" si="26"/>
        <v>0.06</v>
      </c>
      <c r="S89" s="1216">
        <f t="shared" si="26"/>
        <v>0.06</v>
      </c>
      <c r="T89" s="1216">
        <f t="shared" si="26"/>
        <v>0.06</v>
      </c>
      <c r="U89" s="1216">
        <f t="shared" si="26"/>
        <v>0.06</v>
      </c>
      <c r="V89" s="1216">
        <f t="shared" si="26"/>
        <v>0.06</v>
      </c>
      <c r="W89" s="1216">
        <f t="shared" si="26"/>
        <v>0.06</v>
      </c>
      <c r="X89" s="1216">
        <f t="shared" si="26"/>
        <v>0.06</v>
      </c>
      <c r="Y89" s="1216">
        <f t="shared" si="26"/>
        <v>0.06</v>
      </c>
      <c r="Z89" s="1216">
        <f t="shared" si="26"/>
        <v>0.06</v>
      </c>
      <c r="AA89" s="1216">
        <f t="shared" si="26"/>
        <v>0.06</v>
      </c>
      <c r="AB89" s="1216">
        <f t="shared" si="26"/>
        <v>0.06</v>
      </c>
      <c r="AC89" s="1216">
        <f t="shared" si="26"/>
        <v>0.06</v>
      </c>
      <c r="AD89" s="1216">
        <f t="shared" si="26"/>
        <v>0.06</v>
      </c>
      <c r="AE89" s="1216">
        <f t="shared" si="26"/>
        <v>0.06</v>
      </c>
      <c r="AF89" s="1216">
        <f t="shared" si="26"/>
        <v>0.06</v>
      </c>
      <c r="AG89" s="1216">
        <f t="shared" si="26"/>
        <v>0.06</v>
      </c>
      <c r="AH89" s="1216">
        <f t="shared" si="26"/>
        <v>0.06</v>
      </c>
      <c r="AI89" s="1216">
        <f t="shared" si="26"/>
        <v>0.06</v>
      </c>
      <c r="AJ89" s="1216">
        <f t="shared" si="26"/>
        <v>0.06</v>
      </c>
      <c r="AK89" s="1180">
        <f t="shared" si="26"/>
        <v>0.06</v>
      </c>
    </row>
    <row r="90" spans="1:37" s="359" customFormat="1" ht="14.25" customHeight="1" thickBot="1">
      <c r="A90" s="425"/>
      <c r="B90" s="1212" t="s">
        <v>653</v>
      </c>
      <c r="C90" s="1213"/>
      <c r="D90" s="1213"/>
      <c r="E90" s="1213"/>
      <c r="F90" s="1213"/>
      <c r="G90" s="1213"/>
      <c r="H90" s="1217">
        <f t="shared" ref="H90:AK90" si="27">H88*H89</f>
        <v>1.7999999999999998</v>
      </c>
      <c r="I90" s="1217">
        <f t="shared" si="27"/>
        <v>1.8539999999999999</v>
      </c>
      <c r="J90" s="1217">
        <f t="shared" si="27"/>
        <v>1.9096199999999999</v>
      </c>
      <c r="K90" s="1217">
        <f t="shared" si="27"/>
        <v>1.9669086</v>
      </c>
      <c r="L90" s="1217">
        <f t="shared" si="27"/>
        <v>2.0259158579999998</v>
      </c>
      <c r="M90" s="1217">
        <f t="shared" si="27"/>
        <v>2.0866933337399995</v>
      </c>
      <c r="N90" s="1217">
        <f t="shared" si="27"/>
        <v>2.1492941337521998</v>
      </c>
      <c r="O90" s="1217">
        <f t="shared" si="27"/>
        <v>2.2137729577647658</v>
      </c>
      <c r="P90" s="1217">
        <f t="shared" si="27"/>
        <v>2.2801861464977087</v>
      </c>
      <c r="Q90" s="1217">
        <f t="shared" si="27"/>
        <v>2.3485917308926401</v>
      </c>
      <c r="R90" s="1217">
        <f t="shared" si="27"/>
        <v>2.4190494828194189</v>
      </c>
      <c r="S90" s="1217">
        <f t="shared" si="27"/>
        <v>2.4916209673040015</v>
      </c>
      <c r="T90" s="1217">
        <f t="shared" si="27"/>
        <v>2.566369596323121</v>
      </c>
      <c r="U90" s="1217">
        <f t="shared" si="27"/>
        <v>2.6433606842128148</v>
      </c>
      <c r="V90" s="1217">
        <f t="shared" si="27"/>
        <v>2.7226615047391998</v>
      </c>
      <c r="W90" s="1217">
        <f t="shared" si="27"/>
        <v>2.8043413498813758</v>
      </c>
      <c r="X90" s="1217">
        <f t="shared" si="27"/>
        <v>2.8884715903778164</v>
      </c>
      <c r="Y90" s="1217">
        <f t="shared" si="27"/>
        <v>2.9751257380891509</v>
      </c>
      <c r="Z90" s="1217">
        <f t="shared" si="27"/>
        <v>3.0643795102318254</v>
      </c>
      <c r="AA90" s="1217">
        <f t="shared" si="27"/>
        <v>3.1563108955387804</v>
      </c>
      <c r="AB90" s="1217">
        <f t="shared" si="27"/>
        <v>3.2510002224049432</v>
      </c>
      <c r="AC90" s="1217">
        <f t="shared" si="27"/>
        <v>3.3485302290770913</v>
      </c>
      <c r="AD90" s="1217">
        <f t="shared" si="27"/>
        <v>3.4489861359494047</v>
      </c>
      <c r="AE90" s="1217">
        <f t="shared" si="27"/>
        <v>3.5524557200278872</v>
      </c>
      <c r="AF90" s="1217">
        <f t="shared" si="27"/>
        <v>3.6590293916287231</v>
      </c>
      <c r="AG90" s="1217">
        <f t="shared" si="27"/>
        <v>3.7688002733775847</v>
      </c>
      <c r="AH90" s="1217">
        <f t="shared" si="27"/>
        <v>3.8818642815789133</v>
      </c>
      <c r="AI90" s="1217">
        <f t="shared" si="27"/>
        <v>3.9983202100262796</v>
      </c>
      <c r="AJ90" s="1217">
        <f t="shared" si="27"/>
        <v>4.1182698163270679</v>
      </c>
      <c r="AK90" s="1218">
        <f t="shared" si="27"/>
        <v>4.241817910816879</v>
      </c>
    </row>
    <row r="91" spans="1:37" ht="14.25" customHeight="1">
      <c r="A91" s="425"/>
      <c r="B91" s="1"/>
      <c r="C91" s="1"/>
      <c r="D91" s="1"/>
      <c r="E91" s="1"/>
      <c r="F91" s="1"/>
      <c r="G91" s="1"/>
      <c r="H91" s="1"/>
      <c r="I91" s="1"/>
      <c r="J91" s="1"/>
      <c r="K91" s="1"/>
      <c r="L91" s="1"/>
      <c r="M91" s="1"/>
      <c r="N91" s="1"/>
      <c r="O91" s="1"/>
      <c r="P91" s="229"/>
      <c r="Q91" s="1"/>
      <c r="R91" s="1"/>
      <c r="S91" s="1"/>
      <c r="T91" s="1"/>
      <c r="U91" s="1"/>
      <c r="V91" s="1"/>
      <c r="W91" s="1"/>
      <c r="X91" s="1"/>
      <c r="Y91" s="1"/>
      <c r="Z91" s="1"/>
      <c r="AA91" s="1"/>
      <c r="AB91" s="1"/>
      <c r="AC91" s="1"/>
      <c r="AD91" s="1"/>
      <c r="AE91" s="1"/>
      <c r="AF91" s="1"/>
      <c r="AG91" s="1"/>
      <c r="AH91" s="1"/>
      <c r="AI91" s="1"/>
      <c r="AJ91" s="1"/>
      <c r="AK91" s="1"/>
    </row>
    <row r="92" spans="1:37" ht="14.25" customHeight="1">
      <c r="A92" s="425"/>
      <c r="B92" s="1"/>
      <c r="C92" s="1"/>
      <c r="D92" s="1"/>
      <c r="E92" s="1"/>
      <c r="F92" s="1"/>
      <c r="G92" s="1"/>
      <c r="H92" s="1"/>
      <c r="I92" s="1"/>
      <c r="J92" s="1"/>
      <c r="K92" s="1"/>
      <c r="L92" s="1"/>
      <c r="M92" s="1"/>
      <c r="N92" s="1"/>
      <c r="O92" s="1"/>
      <c r="P92" s="229"/>
      <c r="Q92" s="1"/>
      <c r="R92" s="1"/>
      <c r="S92" s="1"/>
      <c r="T92" s="1"/>
      <c r="U92" s="1"/>
      <c r="V92" s="1"/>
      <c r="W92" s="1"/>
      <c r="X92" s="1"/>
      <c r="Y92" s="1"/>
      <c r="Z92" s="1"/>
      <c r="AA92" s="1"/>
      <c r="AB92" s="1"/>
      <c r="AC92" s="1"/>
      <c r="AD92" s="1"/>
      <c r="AE92" s="1"/>
      <c r="AF92" s="1"/>
      <c r="AG92" s="1"/>
      <c r="AH92" s="1"/>
      <c r="AI92" s="1"/>
      <c r="AJ92" s="1"/>
      <c r="AK92" s="1"/>
    </row>
    <row r="93" spans="1:37" ht="14.25" customHeight="1">
      <c r="A93" s="425"/>
      <c r="B93" s="1"/>
      <c r="C93" s="1"/>
      <c r="D93" s="1"/>
      <c r="E93" s="1"/>
      <c r="F93" s="1"/>
      <c r="G93" s="1"/>
      <c r="H93" s="1"/>
      <c r="I93" s="1"/>
      <c r="J93" s="1"/>
      <c r="K93" s="1"/>
      <c r="L93" s="1"/>
      <c r="M93" s="1"/>
      <c r="N93" s="1"/>
      <c r="O93" s="1"/>
      <c r="P93" s="229"/>
      <c r="Q93" s="1"/>
      <c r="R93" s="1"/>
      <c r="S93" s="1"/>
      <c r="T93" s="1"/>
      <c r="U93" s="1"/>
      <c r="V93" s="1"/>
      <c r="W93" s="1"/>
      <c r="X93" s="1"/>
      <c r="Y93" s="1"/>
      <c r="Z93" s="1"/>
      <c r="AA93" s="1"/>
      <c r="AB93" s="1"/>
      <c r="AC93" s="1"/>
      <c r="AD93" s="1"/>
      <c r="AE93" s="1"/>
      <c r="AF93" s="1"/>
      <c r="AG93" s="1"/>
      <c r="AH93" s="1"/>
      <c r="AI93" s="1"/>
      <c r="AJ93" s="1"/>
      <c r="AK93" s="1"/>
    </row>
    <row r="94" spans="1:37" ht="14.25" customHeight="1">
      <c r="A94" s="425"/>
      <c r="B94" s="1"/>
      <c r="C94" s="1"/>
      <c r="D94" s="1"/>
      <c r="E94" s="1"/>
      <c r="F94" s="1"/>
      <c r="G94" s="1"/>
      <c r="H94" s="1"/>
      <c r="I94" s="1"/>
      <c r="J94" s="1"/>
      <c r="K94" s="1"/>
      <c r="L94" s="1"/>
      <c r="M94" s="1"/>
      <c r="N94" s="1"/>
      <c r="O94" s="1"/>
      <c r="P94" s="229"/>
      <c r="Q94" s="1"/>
      <c r="R94" s="1"/>
      <c r="S94" s="1"/>
      <c r="T94" s="1"/>
      <c r="U94" s="1"/>
      <c r="V94" s="1"/>
      <c r="W94" s="1"/>
      <c r="X94" s="1"/>
      <c r="Y94" s="1"/>
      <c r="Z94" s="1"/>
      <c r="AA94" s="1"/>
      <c r="AB94" s="1"/>
      <c r="AC94" s="1"/>
      <c r="AD94" s="1"/>
      <c r="AE94" s="1"/>
      <c r="AF94" s="1"/>
      <c r="AG94" s="1"/>
      <c r="AH94" s="1"/>
      <c r="AI94" s="1"/>
      <c r="AJ94" s="1"/>
      <c r="AK94" s="1"/>
    </row>
    <row r="95" spans="1:37" ht="14.25" customHeight="1">
      <c r="A95" s="425"/>
      <c r="B95" s="1"/>
      <c r="C95" s="1"/>
      <c r="D95" s="1"/>
      <c r="E95" s="1"/>
      <c r="F95" s="1"/>
      <c r="G95" s="1"/>
      <c r="H95" s="1"/>
      <c r="I95" s="1"/>
      <c r="J95" s="1"/>
      <c r="K95" s="1"/>
      <c r="L95" s="1"/>
      <c r="M95" s="1"/>
      <c r="N95" s="1"/>
      <c r="O95" s="1"/>
      <c r="P95" s="229"/>
      <c r="Q95" s="1"/>
      <c r="R95" s="1"/>
      <c r="S95" s="1"/>
      <c r="T95" s="1"/>
      <c r="U95" s="1"/>
      <c r="V95" s="1"/>
      <c r="W95" s="1"/>
      <c r="X95" s="1"/>
      <c r="Y95" s="1"/>
      <c r="Z95" s="1"/>
      <c r="AA95" s="1"/>
      <c r="AB95" s="1"/>
      <c r="AC95" s="1"/>
      <c r="AD95" s="1"/>
      <c r="AE95" s="1"/>
      <c r="AF95" s="1"/>
      <c r="AG95" s="1"/>
      <c r="AH95" s="1"/>
      <c r="AI95" s="1"/>
      <c r="AJ95" s="1"/>
      <c r="AK95" s="1"/>
    </row>
    <row r="96" spans="1:37" ht="14.25" customHeight="1">
      <c r="A96" s="425"/>
      <c r="B96" s="1"/>
      <c r="C96" s="1"/>
      <c r="D96" s="1"/>
      <c r="E96" s="1"/>
      <c r="F96" s="1"/>
      <c r="G96" s="1"/>
      <c r="H96" s="1"/>
      <c r="I96" s="1"/>
      <c r="J96" s="1"/>
      <c r="K96" s="1"/>
      <c r="L96" s="1"/>
      <c r="M96" s="1"/>
      <c r="N96" s="1"/>
      <c r="O96" s="1"/>
      <c r="P96" s="229"/>
      <c r="Q96" s="1"/>
      <c r="R96" s="1"/>
      <c r="S96" s="1"/>
      <c r="T96" s="1"/>
      <c r="U96" s="1"/>
      <c r="V96" s="1"/>
      <c r="W96" s="1"/>
      <c r="X96" s="1"/>
      <c r="Y96" s="1"/>
      <c r="Z96" s="1"/>
      <c r="AA96" s="1"/>
      <c r="AB96" s="1"/>
      <c r="AC96" s="1"/>
      <c r="AD96" s="1"/>
      <c r="AE96" s="1"/>
      <c r="AF96" s="1"/>
      <c r="AG96" s="1"/>
      <c r="AH96" s="1"/>
      <c r="AI96" s="1"/>
      <c r="AJ96" s="1"/>
      <c r="AK96" s="1"/>
    </row>
    <row r="97" spans="1:37" ht="14.25" customHeight="1">
      <c r="A97" s="425"/>
      <c r="B97" s="1"/>
      <c r="C97" s="1"/>
      <c r="D97" s="1"/>
      <c r="E97" s="1"/>
      <c r="F97" s="1"/>
      <c r="G97" s="1"/>
      <c r="H97" s="1"/>
      <c r="I97" s="1"/>
      <c r="J97" s="1"/>
      <c r="K97" s="1"/>
      <c r="L97" s="1"/>
      <c r="M97" s="1"/>
      <c r="N97" s="1"/>
      <c r="O97" s="1"/>
      <c r="P97" s="229"/>
      <c r="Q97" s="1"/>
      <c r="R97" s="1"/>
      <c r="S97" s="1"/>
      <c r="T97" s="1"/>
      <c r="U97" s="1"/>
      <c r="V97" s="1"/>
      <c r="W97" s="1"/>
      <c r="X97" s="1"/>
      <c r="Y97" s="1"/>
      <c r="Z97" s="1"/>
      <c r="AA97" s="1"/>
      <c r="AB97" s="1"/>
      <c r="AC97" s="1"/>
      <c r="AD97" s="1"/>
      <c r="AE97" s="1"/>
      <c r="AF97" s="1"/>
      <c r="AG97" s="1"/>
      <c r="AH97" s="1"/>
      <c r="AI97" s="1"/>
      <c r="AJ97" s="1"/>
      <c r="AK97" s="1"/>
    </row>
    <row r="98" spans="1:37" ht="14.25" customHeight="1">
      <c r="A98" s="425"/>
      <c r="B98" s="1"/>
      <c r="C98" s="1"/>
      <c r="D98" s="1"/>
      <c r="E98" s="1"/>
      <c r="F98" s="1"/>
      <c r="G98" s="1"/>
      <c r="H98" s="1"/>
      <c r="I98" s="1"/>
      <c r="J98" s="1"/>
      <c r="K98" s="1"/>
      <c r="L98" s="1"/>
      <c r="M98" s="1"/>
      <c r="N98" s="1"/>
      <c r="O98" s="1"/>
      <c r="P98" s="229"/>
      <c r="Q98" s="1"/>
      <c r="R98" s="1"/>
      <c r="S98" s="1"/>
      <c r="T98" s="1"/>
      <c r="U98" s="1"/>
      <c r="V98" s="1"/>
      <c r="W98" s="1"/>
      <c r="X98" s="1"/>
      <c r="Y98" s="1"/>
      <c r="Z98" s="1"/>
      <c r="AA98" s="1"/>
      <c r="AB98" s="1"/>
      <c r="AC98" s="1"/>
      <c r="AD98" s="1"/>
      <c r="AE98" s="1"/>
      <c r="AF98" s="1"/>
      <c r="AG98" s="1"/>
      <c r="AH98" s="1"/>
      <c r="AI98" s="1"/>
      <c r="AJ98" s="1"/>
      <c r="AK98" s="1"/>
    </row>
    <row r="99" spans="1:37" ht="14.25" customHeight="1">
      <c r="A99" s="425"/>
      <c r="B99" s="1"/>
      <c r="C99" s="1"/>
      <c r="D99" s="1"/>
      <c r="E99" s="1"/>
      <c r="F99" s="1"/>
      <c r="G99" s="1"/>
      <c r="H99" s="1"/>
      <c r="I99" s="1"/>
      <c r="J99" s="1"/>
      <c r="K99" s="1"/>
      <c r="L99" s="1"/>
      <c r="M99" s="1"/>
      <c r="N99" s="1"/>
      <c r="O99" s="1"/>
      <c r="P99" s="229"/>
      <c r="Q99" s="1"/>
      <c r="R99" s="1"/>
      <c r="S99" s="1"/>
      <c r="T99" s="1"/>
      <c r="U99" s="1"/>
      <c r="V99" s="1"/>
      <c r="W99" s="1"/>
      <c r="X99" s="1"/>
      <c r="Y99" s="1"/>
      <c r="Z99" s="1"/>
      <c r="AA99" s="1"/>
      <c r="AB99" s="1"/>
      <c r="AC99" s="1"/>
      <c r="AD99" s="1"/>
      <c r="AE99" s="1"/>
      <c r="AF99" s="1"/>
      <c r="AG99" s="1"/>
      <c r="AH99" s="1"/>
      <c r="AI99" s="1"/>
      <c r="AJ99" s="1"/>
      <c r="AK99" s="1"/>
    </row>
    <row r="100" spans="1:37" ht="14.25" customHeight="1">
      <c r="A100" s="425"/>
      <c r="B100" s="1"/>
      <c r="C100" s="1"/>
      <c r="D100" s="1"/>
      <c r="E100" s="1"/>
      <c r="F100" s="1"/>
      <c r="G100" s="1"/>
      <c r="H100" s="1"/>
      <c r="I100" s="1"/>
      <c r="J100" s="1"/>
      <c r="K100" s="1"/>
      <c r="L100" s="1"/>
      <c r="M100" s="1"/>
      <c r="N100" s="1"/>
      <c r="O100" s="1"/>
      <c r="P100" s="229"/>
      <c r="Q100" s="1"/>
      <c r="R100" s="1"/>
      <c r="S100" s="1"/>
      <c r="T100" s="1"/>
      <c r="U100" s="1"/>
      <c r="V100" s="1"/>
      <c r="W100" s="1"/>
      <c r="X100" s="1"/>
      <c r="Y100" s="1"/>
      <c r="Z100" s="1"/>
      <c r="AA100" s="1"/>
      <c r="AB100" s="1"/>
      <c r="AC100" s="1"/>
      <c r="AD100" s="1"/>
      <c r="AE100" s="1"/>
      <c r="AF100" s="1"/>
      <c r="AG100" s="1"/>
      <c r="AH100" s="1"/>
      <c r="AI100" s="1"/>
      <c r="AJ100" s="1"/>
      <c r="AK100" s="1"/>
    </row>
    <row r="101" spans="1:37" ht="14.25" customHeight="1">
      <c r="A101" s="425"/>
      <c r="B101" s="1"/>
      <c r="C101" s="1"/>
      <c r="D101" s="1"/>
      <c r="E101" s="1"/>
      <c r="F101" s="1"/>
      <c r="G101" s="1"/>
      <c r="H101" s="1"/>
      <c r="I101" s="1"/>
      <c r="J101" s="1"/>
      <c r="K101" s="1"/>
      <c r="L101" s="1"/>
      <c r="M101" s="1"/>
      <c r="N101" s="1"/>
      <c r="O101" s="1"/>
      <c r="P101" s="229"/>
      <c r="Q101" s="1"/>
      <c r="R101" s="1"/>
      <c r="S101" s="1"/>
      <c r="T101" s="1"/>
      <c r="U101" s="1"/>
      <c r="V101" s="1"/>
      <c r="W101" s="1"/>
      <c r="X101" s="1"/>
      <c r="Y101" s="1"/>
      <c r="Z101" s="1"/>
      <c r="AA101" s="1"/>
      <c r="AB101" s="1"/>
      <c r="AC101" s="1"/>
      <c r="AD101" s="1"/>
      <c r="AE101" s="1"/>
      <c r="AF101" s="1"/>
      <c r="AG101" s="1"/>
      <c r="AH101" s="1"/>
      <c r="AI101" s="1"/>
      <c r="AJ101" s="1"/>
      <c r="AK101" s="1"/>
    </row>
    <row r="102" spans="1:37" ht="14.25" customHeight="1">
      <c r="A102" s="425"/>
      <c r="B102" s="1"/>
      <c r="C102" s="1"/>
      <c r="D102" s="1"/>
      <c r="E102" s="1"/>
      <c r="F102" s="1"/>
      <c r="G102" s="1"/>
      <c r="H102" s="1"/>
      <c r="I102" s="1"/>
      <c r="J102" s="1"/>
      <c r="K102" s="1"/>
      <c r="L102" s="1"/>
      <c r="M102" s="1"/>
      <c r="N102" s="1"/>
      <c r="O102" s="1"/>
      <c r="P102" s="229"/>
      <c r="Q102" s="1"/>
      <c r="R102" s="1"/>
      <c r="S102" s="1"/>
      <c r="T102" s="1"/>
      <c r="U102" s="1"/>
      <c r="V102" s="1"/>
      <c r="W102" s="1"/>
      <c r="X102" s="1"/>
      <c r="Y102" s="1"/>
      <c r="Z102" s="1"/>
      <c r="AA102" s="1"/>
      <c r="AB102" s="1"/>
      <c r="AC102" s="1"/>
      <c r="AD102" s="1"/>
      <c r="AE102" s="1"/>
      <c r="AF102" s="1"/>
      <c r="AG102" s="1"/>
      <c r="AH102" s="1"/>
      <c r="AI102" s="1"/>
      <c r="AJ102" s="1"/>
      <c r="AK102" s="1"/>
    </row>
    <row r="103" spans="1:37" ht="14.25" customHeight="1">
      <c r="A103" s="425"/>
      <c r="B103" s="1"/>
      <c r="C103" s="1"/>
      <c r="D103" s="1"/>
      <c r="E103" s="1"/>
      <c r="F103" s="1"/>
      <c r="G103" s="1"/>
      <c r="H103" s="1"/>
      <c r="I103" s="1"/>
      <c r="J103" s="1"/>
      <c r="K103" s="1"/>
      <c r="L103" s="1"/>
      <c r="M103" s="1"/>
      <c r="N103" s="1"/>
      <c r="O103" s="1"/>
      <c r="P103" s="229"/>
      <c r="Q103" s="1"/>
      <c r="R103" s="1"/>
      <c r="S103" s="1"/>
      <c r="T103" s="1"/>
      <c r="U103" s="1"/>
      <c r="V103" s="1"/>
      <c r="W103" s="1"/>
      <c r="X103" s="1"/>
      <c r="Y103" s="1"/>
      <c r="Z103" s="1"/>
      <c r="AA103" s="1"/>
      <c r="AB103" s="1"/>
      <c r="AC103" s="1"/>
      <c r="AD103" s="1"/>
      <c r="AE103" s="1"/>
      <c r="AF103" s="1"/>
      <c r="AG103" s="1"/>
      <c r="AH103" s="1"/>
      <c r="AI103" s="1"/>
      <c r="AJ103" s="1"/>
      <c r="AK103" s="1"/>
    </row>
    <row r="104" spans="1:37" ht="14.25" customHeight="1">
      <c r="A104" s="425"/>
      <c r="B104" s="1"/>
      <c r="C104" s="1"/>
      <c r="D104" s="1"/>
      <c r="E104" s="1"/>
      <c r="F104" s="1"/>
      <c r="G104" s="1"/>
      <c r="H104" s="1"/>
      <c r="I104" s="1"/>
      <c r="J104" s="1"/>
      <c r="K104" s="1"/>
      <c r="L104" s="1"/>
      <c r="M104" s="1"/>
      <c r="N104" s="1"/>
      <c r="O104" s="1"/>
      <c r="P104" s="229"/>
      <c r="Q104" s="1"/>
      <c r="R104" s="1"/>
      <c r="S104" s="1"/>
      <c r="T104" s="1"/>
      <c r="U104" s="1"/>
      <c r="V104" s="1"/>
      <c r="W104" s="1"/>
      <c r="X104" s="1"/>
      <c r="Y104" s="1"/>
      <c r="Z104" s="1"/>
      <c r="AA104" s="1"/>
      <c r="AB104" s="1"/>
      <c r="AC104" s="1"/>
      <c r="AD104" s="1"/>
      <c r="AE104" s="1"/>
      <c r="AF104" s="1"/>
      <c r="AG104" s="1"/>
      <c r="AH104" s="1"/>
      <c r="AI104" s="1"/>
      <c r="AJ104" s="1"/>
      <c r="AK104" s="1"/>
    </row>
    <row r="105" spans="1:37" ht="14.25" customHeight="1">
      <c r="A105" s="425"/>
      <c r="B105" s="1"/>
      <c r="C105" s="1"/>
      <c r="D105" s="1"/>
      <c r="E105" s="1"/>
      <c r="F105" s="1"/>
      <c r="G105" s="1"/>
      <c r="H105" s="1"/>
      <c r="I105" s="1"/>
      <c r="J105" s="1"/>
      <c r="K105" s="1"/>
      <c r="L105" s="1"/>
      <c r="M105" s="1"/>
      <c r="N105" s="1"/>
      <c r="O105" s="1"/>
      <c r="P105" s="229"/>
      <c r="Q105" s="1"/>
      <c r="R105" s="1"/>
      <c r="S105" s="1"/>
      <c r="T105" s="1"/>
      <c r="U105" s="1"/>
      <c r="V105" s="1"/>
      <c r="W105" s="1"/>
      <c r="X105" s="1"/>
      <c r="Y105" s="1"/>
      <c r="Z105" s="1"/>
      <c r="AA105" s="1"/>
      <c r="AB105" s="1"/>
      <c r="AC105" s="1"/>
      <c r="AD105" s="1"/>
      <c r="AE105" s="1"/>
      <c r="AF105" s="1"/>
      <c r="AG105" s="1"/>
      <c r="AH105" s="1"/>
      <c r="AI105" s="1"/>
      <c r="AJ105" s="1"/>
      <c r="AK105" s="1"/>
    </row>
    <row r="106" spans="1:37" ht="14.25" customHeight="1">
      <c r="A106" s="425"/>
      <c r="B106" s="1"/>
      <c r="C106" s="1"/>
      <c r="D106" s="1"/>
      <c r="E106" s="1"/>
      <c r="F106" s="1"/>
      <c r="G106" s="1"/>
      <c r="H106" s="1"/>
      <c r="I106" s="1"/>
      <c r="J106" s="1"/>
      <c r="K106" s="1"/>
      <c r="L106" s="1"/>
      <c r="M106" s="1"/>
      <c r="N106" s="1"/>
      <c r="O106" s="1"/>
      <c r="P106" s="229"/>
      <c r="Q106" s="1"/>
      <c r="R106" s="1"/>
      <c r="S106" s="1"/>
      <c r="T106" s="1"/>
      <c r="U106" s="1"/>
      <c r="V106" s="1"/>
      <c r="W106" s="1"/>
      <c r="X106" s="1"/>
      <c r="Y106" s="1"/>
      <c r="Z106" s="1"/>
      <c r="AA106" s="1"/>
      <c r="AB106" s="1"/>
      <c r="AC106" s="1"/>
      <c r="AD106" s="1"/>
      <c r="AE106" s="1"/>
      <c r="AF106" s="1"/>
      <c r="AG106" s="1"/>
      <c r="AH106" s="1"/>
      <c r="AI106" s="1"/>
      <c r="AJ106" s="1"/>
      <c r="AK106" s="1"/>
    </row>
    <row r="107" spans="1:37" ht="14.25" customHeight="1">
      <c r="A107" s="425"/>
      <c r="B107" s="1"/>
      <c r="C107" s="1"/>
      <c r="D107" s="1"/>
      <c r="E107" s="1"/>
      <c r="F107" s="1"/>
      <c r="G107" s="1"/>
      <c r="H107" s="1"/>
      <c r="I107" s="1"/>
      <c r="J107" s="1"/>
      <c r="K107" s="1"/>
      <c r="L107" s="1"/>
      <c r="M107" s="1"/>
      <c r="N107" s="1"/>
      <c r="O107" s="1"/>
      <c r="P107" s="229"/>
      <c r="Q107" s="1"/>
      <c r="R107" s="1"/>
      <c r="S107" s="1"/>
      <c r="T107" s="1"/>
      <c r="U107" s="1"/>
      <c r="V107" s="1"/>
      <c r="W107" s="1"/>
      <c r="X107" s="1"/>
      <c r="Y107" s="1"/>
      <c r="Z107" s="1"/>
      <c r="AA107" s="1"/>
      <c r="AB107" s="1"/>
      <c r="AC107" s="1"/>
      <c r="AD107" s="1"/>
      <c r="AE107" s="1"/>
      <c r="AF107" s="1"/>
      <c r="AG107" s="1"/>
      <c r="AH107" s="1"/>
      <c r="AI107" s="1"/>
      <c r="AJ107" s="1"/>
      <c r="AK107" s="1"/>
    </row>
    <row r="108" spans="1:37" ht="14.25" customHeight="1">
      <c r="A108" s="425"/>
      <c r="B108" s="1"/>
      <c r="C108" s="1"/>
      <c r="D108" s="1"/>
      <c r="E108" s="1"/>
      <c r="F108" s="1"/>
      <c r="G108" s="1"/>
      <c r="H108" s="1"/>
      <c r="I108" s="1"/>
      <c r="J108" s="1"/>
      <c r="K108" s="1"/>
      <c r="L108" s="1"/>
      <c r="M108" s="1"/>
      <c r="N108" s="1"/>
      <c r="O108" s="1"/>
      <c r="P108" s="229"/>
      <c r="Q108" s="1"/>
      <c r="R108" s="1"/>
      <c r="S108" s="1"/>
      <c r="T108" s="1"/>
      <c r="U108" s="1"/>
      <c r="V108" s="1"/>
      <c r="W108" s="1"/>
      <c r="X108" s="1"/>
      <c r="Y108" s="1"/>
      <c r="Z108" s="1"/>
      <c r="AA108" s="1"/>
      <c r="AB108" s="1"/>
      <c r="AC108" s="1"/>
      <c r="AD108" s="1"/>
      <c r="AE108" s="1"/>
      <c r="AF108" s="1"/>
      <c r="AG108" s="1"/>
      <c r="AH108" s="1"/>
      <c r="AI108" s="1"/>
      <c r="AJ108" s="1"/>
      <c r="AK108" s="1"/>
    </row>
    <row r="109" spans="1:37" ht="14.25" customHeight="1">
      <c r="A109" s="425"/>
      <c r="B109" s="1"/>
      <c r="C109" s="1"/>
      <c r="D109" s="1"/>
      <c r="E109" s="1"/>
      <c r="F109" s="1"/>
      <c r="G109" s="1"/>
      <c r="H109" s="1"/>
      <c r="I109" s="1"/>
      <c r="J109" s="1"/>
      <c r="K109" s="1"/>
      <c r="L109" s="1"/>
      <c r="M109" s="1"/>
      <c r="N109" s="1"/>
      <c r="O109" s="1"/>
      <c r="P109" s="229"/>
      <c r="Q109" s="1"/>
      <c r="R109" s="1"/>
      <c r="S109" s="1"/>
      <c r="T109" s="1"/>
      <c r="U109" s="1"/>
      <c r="V109" s="1"/>
      <c r="W109" s="1"/>
      <c r="X109" s="1"/>
      <c r="Y109" s="1"/>
      <c r="Z109" s="1"/>
      <c r="AA109" s="1"/>
      <c r="AB109" s="1"/>
      <c r="AC109" s="1"/>
      <c r="AD109" s="1"/>
      <c r="AE109" s="1"/>
      <c r="AF109" s="1"/>
      <c r="AG109" s="1"/>
      <c r="AH109" s="1"/>
      <c r="AI109" s="1"/>
      <c r="AJ109" s="1"/>
      <c r="AK109" s="1"/>
    </row>
    <row r="110" spans="1:37" ht="14.25" customHeight="1">
      <c r="A110" s="425"/>
      <c r="B110" s="1"/>
      <c r="C110" s="1"/>
      <c r="D110" s="1"/>
      <c r="E110" s="1"/>
      <c r="F110" s="1"/>
      <c r="G110" s="1"/>
      <c r="H110" s="1"/>
      <c r="I110" s="1"/>
      <c r="J110" s="1"/>
      <c r="K110" s="1"/>
      <c r="L110" s="1"/>
      <c r="M110" s="1"/>
      <c r="N110" s="1"/>
      <c r="O110" s="1"/>
      <c r="P110" s="229"/>
      <c r="Q110" s="1"/>
      <c r="R110" s="1"/>
      <c r="S110" s="1"/>
      <c r="T110" s="1"/>
      <c r="U110" s="1"/>
      <c r="V110" s="1"/>
      <c r="W110" s="1"/>
      <c r="X110" s="1"/>
      <c r="Y110" s="1"/>
      <c r="Z110" s="1"/>
      <c r="AA110" s="1"/>
      <c r="AB110" s="1"/>
      <c r="AC110" s="1"/>
      <c r="AD110" s="1"/>
      <c r="AE110" s="1"/>
      <c r="AF110" s="1"/>
      <c r="AG110" s="1"/>
      <c r="AH110" s="1"/>
      <c r="AI110" s="1"/>
      <c r="AJ110" s="1"/>
      <c r="AK110" s="1"/>
    </row>
    <row r="111" spans="1:37" ht="14.25" customHeight="1">
      <c r="A111" s="425"/>
      <c r="B111" s="1"/>
      <c r="C111" s="1"/>
      <c r="D111" s="1"/>
      <c r="E111" s="1"/>
      <c r="F111" s="1"/>
      <c r="G111" s="1"/>
      <c r="H111" s="1"/>
      <c r="I111" s="1"/>
      <c r="J111" s="1"/>
      <c r="K111" s="1"/>
      <c r="L111" s="1"/>
      <c r="M111" s="1"/>
      <c r="N111" s="1"/>
      <c r="O111" s="1"/>
      <c r="P111" s="229"/>
      <c r="Q111" s="1"/>
      <c r="R111" s="1"/>
      <c r="S111" s="1"/>
      <c r="T111" s="1"/>
      <c r="U111" s="1"/>
      <c r="V111" s="1"/>
      <c r="W111" s="1"/>
      <c r="X111" s="1"/>
      <c r="Y111" s="1"/>
      <c r="Z111" s="1"/>
      <c r="AA111" s="1"/>
      <c r="AB111" s="1"/>
      <c r="AC111" s="1"/>
      <c r="AD111" s="1"/>
      <c r="AE111" s="1"/>
      <c r="AF111" s="1"/>
      <c r="AG111" s="1"/>
      <c r="AH111" s="1"/>
      <c r="AI111" s="1"/>
      <c r="AJ111" s="1"/>
      <c r="AK111" s="1"/>
    </row>
    <row r="112" spans="1:37" ht="14.25" customHeight="1">
      <c r="A112" s="425"/>
      <c r="B112" s="1"/>
      <c r="C112" s="1"/>
      <c r="D112" s="1"/>
      <c r="E112" s="1"/>
      <c r="F112" s="1"/>
      <c r="G112" s="1"/>
      <c r="H112" s="1"/>
      <c r="I112" s="1"/>
      <c r="J112" s="1"/>
      <c r="K112" s="1"/>
      <c r="L112" s="1"/>
      <c r="M112" s="1"/>
      <c r="N112" s="1"/>
      <c r="O112" s="1"/>
      <c r="P112" s="229"/>
      <c r="Q112" s="1"/>
      <c r="R112" s="1"/>
      <c r="S112" s="1"/>
      <c r="T112" s="1"/>
      <c r="U112" s="1"/>
      <c r="V112" s="1"/>
      <c r="W112" s="1"/>
      <c r="X112" s="1"/>
      <c r="Y112" s="1"/>
      <c r="Z112" s="1"/>
      <c r="AA112" s="1"/>
      <c r="AB112" s="1"/>
      <c r="AC112" s="1"/>
      <c r="AD112" s="1"/>
      <c r="AE112" s="1"/>
      <c r="AF112" s="1"/>
      <c r="AG112" s="1"/>
      <c r="AH112" s="1"/>
      <c r="AI112" s="1"/>
      <c r="AJ112" s="1"/>
      <c r="AK112" s="1"/>
    </row>
    <row r="113" spans="1:37" ht="14.25" customHeight="1">
      <c r="A113" s="425"/>
      <c r="B113" s="1"/>
      <c r="C113" s="1"/>
      <c r="D113" s="1"/>
      <c r="E113" s="1"/>
      <c r="F113" s="1"/>
      <c r="G113" s="1"/>
      <c r="H113" s="1"/>
      <c r="I113" s="1"/>
      <c r="J113" s="1"/>
      <c r="K113" s="1"/>
      <c r="L113" s="1"/>
      <c r="M113" s="1"/>
      <c r="N113" s="1"/>
      <c r="O113" s="1"/>
      <c r="P113" s="229"/>
      <c r="Q113" s="1"/>
      <c r="R113" s="1"/>
      <c r="S113" s="1"/>
      <c r="T113" s="1"/>
      <c r="U113" s="1"/>
      <c r="V113" s="1"/>
      <c r="W113" s="1"/>
      <c r="X113" s="1"/>
      <c r="Y113" s="1"/>
      <c r="Z113" s="1"/>
      <c r="AA113" s="1"/>
      <c r="AB113" s="1"/>
      <c r="AC113" s="1"/>
      <c r="AD113" s="1"/>
      <c r="AE113" s="1"/>
      <c r="AF113" s="1"/>
      <c r="AG113" s="1"/>
      <c r="AH113" s="1"/>
      <c r="AI113" s="1"/>
      <c r="AJ113" s="1"/>
      <c r="AK113" s="1"/>
    </row>
    <row r="114" spans="1:37" ht="14.25" customHeight="1">
      <c r="A114" s="425"/>
      <c r="B114" s="1"/>
      <c r="C114" s="1"/>
      <c r="D114" s="1"/>
      <c r="E114" s="1"/>
      <c r="F114" s="1"/>
      <c r="G114" s="1"/>
      <c r="H114" s="1"/>
      <c r="I114" s="1"/>
      <c r="J114" s="1"/>
      <c r="K114" s="1"/>
      <c r="L114" s="1"/>
      <c r="M114" s="1"/>
      <c r="N114" s="1"/>
      <c r="O114" s="1"/>
      <c r="P114" s="229"/>
      <c r="Q114" s="1"/>
      <c r="R114" s="1"/>
      <c r="S114" s="1"/>
      <c r="T114" s="1"/>
      <c r="U114" s="1"/>
      <c r="V114" s="1"/>
      <c r="W114" s="1"/>
      <c r="X114" s="1"/>
      <c r="Y114" s="1"/>
      <c r="Z114" s="1"/>
      <c r="AA114" s="1"/>
      <c r="AB114" s="1"/>
      <c r="AC114" s="1"/>
      <c r="AD114" s="1"/>
      <c r="AE114" s="1"/>
      <c r="AF114" s="1"/>
      <c r="AG114" s="1"/>
      <c r="AH114" s="1"/>
      <c r="AI114" s="1"/>
      <c r="AJ114" s="1"/>
      <c r="AK114" s="1"/>
    </row>
    <row r="115" spans="1:37" ht="14.25" customHeight="1">
      <c r="A115" s="425"/>
      <c r="B115" s="1"/>
      <c r="C115" s="1"/>
      <c r="D115" s="1"/>
      <c r="E115" s="1"/>
      <c r="F115" s="1"/>
      <c r="G115" s="1"/>
      <c r="H115" s="1"/>
      <c r="I115" s="1"/>
      <c r="J115" s="1"/>
      <c r="K115" s="1"/>
      <c r="L115" s="1"/>
      <c r="M115" s="1"/>
      <c r="N115" s="1"/>
      <c r="O115" s="1"/>
      <c r="P115" s="229"/>
      <c r="Q115" s="1"/>
      <c r="R115" s="1"/>
      <c r="S115" s="1"/>
      <c r="T115" s="1"/>
      <c r="U115" s="1"/>
      <c r="V115" s="1"/>
      <c r="W115" s="1"/>
      <c r="X115" s="1"/>
      <c r="Y115" s="1"/>
      <c r="Z115" s="1"/>
      <c r="AA115" s="1"/>
      <c r="AB115" s="1"/>
      <c r="AC115" s="1"/>
      <c r="AD115" s="1"/>
      <c r="AE115" s="1"/>
      <c r="AF115" s="1"/>
      <c r="AG115" s="1"/>
      <c r="AH115" s="1"/>
      <c r="AI115" s="1"/>
      <c r="AJ115" s="1"/>
      <c r="AK115" s="1"/>
    </row>
    <row r="116" spans="1:37" ht="14.25" customHeight="1">
      <c r="A116" s="425"/>
      <c r="B116" s="1"/>
      <c r="C116" s="1"/>
      <c r="D116" s="1"/>
      <c r="E116" s="1"/>
      <c r="F116" s="1"/>
      <c r="G116" s="1"/>
      <c r="H116" s="1"/>
      <c r="I116" s="1"/>
      <c r="J116" s="1"/>
      <c r="K116" s="1"/>
      <c r="L116" s="1"/>
      <c r="M116" s="1"/>
      <c r="N116" s="1"/>
      <c r="O116" s="1"/>
      <c r="P116" s="229"/>
      <c r="Q116" s="1"/>
      <c r="R116" s="1"/>
      <c r="S116" s="1"/>
      <c r="T116" s="1"/>
      <c r="U116" s="1"/>
      <c r="V116" s="1"/>
      <c r="W116" s="1"/>
      <c r="X116" s="1"/>
      <c r="Y116" s="1"/>
      <c r="Z116" s="1"/>
      <c r="AA116" s="1"/>
      <c r="AB116" s="1"/>
      <c r="AC116" s="1"/>
      <c r="AD116" s="1"/>
      <c r="AE116" s="1"/>
      <c r="AF116" s="1"/>
      <c r="AG116" s="1"/>
      <c r="AH116" s="1"/>
      <c r="AI116" s="1"/>
      <c r="AJ116" s="1"/>
      <c r="AK116" s="1"/>
    </row>
    <row r="117" spans="1:37" ht="14.25" customHeight="1">
      <c r="A117" s="425"/>
      <c r="B117" s="1"/>
      <c r="C117" s="1"/>
      <c r="D117" s="1"/>
      <c r="E117" s="1"/>
      <c r="F117" s="1"/>
      <c r="G117" s="1"/>
      <c r="H117" s="1"/>
      <c r="I117" s="1"/>
      <c r="J117" s="1"/>
      <c r="K117" s="1"/>
      <c r="L117" s="1"/>
      <c r="M117" s="1"/>
      <c r="N117" s="1"/>
      <c r="O117" s="1"/>
      <c r="P117" s="229"/>
      <c r="Q117" s="1"/>
      <c r="R117" s="1"/>
      <c r="S117" s="1"/>
      <c r="T117" s="1"/>
      <c r="U117" s="1"/>
      <c r="V117" s="1"/>
      <c r="W117" s="1"/>
      <c r="X117" s="1"/>
      <c r="Y117" s="1"/>
      <c r="Z117" s="1"/>
      <c r="AA117" s="1"/>
      <c r="AB117" s="1"/>
      <c r="AC117" s="1"/>
      <c r="AD117" s="1"/>
      <c r="AE117" s="1"/>
      <c r="AF117" s="1"/>
      <c r="AG117" s="1"/>
      <c r="AH117" s="1"/>
      <c r="AI117" s="1"/>
      <c r="AJ117" s="1"/>
      <c r="AK117" s="1"/>
    </row>
    <row r="118" spans="1:37" ht="14.25" customHeight="1">
      <c r="A118" s="425"/>
      <c r="B118" s="1"/>
      <c r="C118" s="1"/>
      <c r="D118" s="1"/>
      <c r="E118" s="1"/>
      <c r="F118" s="1"/>
      <c r="G118" s="1"/>
      <c r="H118" s="1"/>
      <c r="I118" s="1"/>
      <c r="J118" s="1"/>
      <c r="K118" s="1"/>
      <c r="L118" s="1"/>
      <c r="M118" s="1"/>
      <c r="N118" s="1"/>
      <c r="O118" s="1"/>
      <c r="P118" s="229"/>
      <c r="Q118" s="1"/>
      <c r="R118" s="1"/>
      <c r="S118" s="1"/>
      <c r="T118" s="1"/>
      <c r="U118" s="1"/>
      <c r="V118" s="1"/>
      <c r="W118" s="1"/>
      <c r="X118" s="1"/>
      <c r="Y118" s="1"/>
      <c r="Z118" s="1"/>
      <c r="AA118" s="1"/>
      <c r="AB118" s="1"/>
      <c r="AC118" s="1"/>
      <c r="AD118" s="1"/>
      <c r="AE118" s="1"/>
      <c r="AF118" s="1"/>
      <c r="AG118" s="1"/>
      <c r="AH118" s="1"/>
      <c r="AI118" s="1"/>
      <c r="AJ118" s="1"/>
      <c r="AK118" s="1"/>
    </row>
    <row r="119" spans="1:37" ht="14.25" customHeight="1">
      <c r="A119" s="425"/>
      <c r="B119" s="1"/>
      <c r="C119" s="1"/>
      <c r="D119" s="1"/>
      <c r="E119" s="1"/>
      <c r="F119" s="1"/>
      <c r="G119" s="1"/>
      <c r="H119" s="1"/>
      <c r="I119" s="1"/>
      <c r="J119" s="1"/>
      <c r="K119" s="1"/>
      <c r="L119" s="1"/>
      <c r="M119" s="1"/>
      <c r="N119" s="1"/>
      <c r="O119" s="1"/>
      <c r="P119" s="229"/>
      <c r="Q119" s="1"/>
      <c r="R119" s="1"/>
      <c r="S119" s="1"/>
      <c r="T119" s="1"/>
      <c r="U119" s="1"/>
      <c r="V119" s="1"/>
      <c r="W119" s="1"/>
      <c r="X119" s="1"/>
      <c r="Y119" s="1"/>
      <c r="Z119" s="1"/>
      <c r="AA119" s="1"/>
      <c r="AB119" s="1"/>
      <c r="AC119" s="1"/>
      <c r="AD119" s="1"/>
      <c r="AE119" s="1"/>
      <c r="AF119" s="1"/>
      <c r="AG119" s="1"/>
      <c r="AH119" s="1"/>
      <c r="AI119" s="1"/>
      <c r="AJ119" s="1"/>
      <c r="AK119" s="1"/>
    </row>
    <row r="120" spans="1:37" ht="14.25" customHeight="1">
      <c r="A120" s="425"/>
      <c r="B120" s="1"/>
      <c r="C120" s="1"/>
      <c r="D120" s="1"/>
      <c r="E120" s="1"/>
      <c r="F120" s="1"/>
      <c r="G120" s="1"/>
      <c r="H120" s="1"/>
      <c r="I120" s="1"/>
      <c r="J120" s="1"/>
      <c r="K120" s="1"/>
      <c r="L120" s="1"/>
      <c r="M120" s="1"/>
      <c r="N120" s="1"/>
      <c r="O120" s="1"/>
      <c r="P120" s="229"/>
      <c r="Q120" s="1"/>
      <c r="R120" s="1"/>
      <c r="S120" s="1"/>
      <c r="T120" s="1"/>
      <c r="U120" s="1"/>
      <c r="V120" s="1"/>
      <c r="W120" s="1"/>
      <c r="X120" s="1"/>
      <c r="Y120" s="1"/>
      <c r="Z120" s="1"/>
      <c r="AA120" s="1"/>
      <c r="AB120" s="1"/>
      <c r="AC120" s="1"/>
      <c r="AD120" s="1"/>
      <c r="AE120" s="1"/>
      <c r="AF120" s="1"/>
      <c r="AG120" s="1"/>
      <c r="AH120" s="1"/>
      <c r="AI120" s="1"/>
      <c r="AJ120" s="1"/>
      <c r="AK120" s="1"/>
    </row>
    <row r="121" spans="1:37" ht="14.25" customHeight="1">
      <c r="A121" s="425"/>
      <c r="B121" s="1"/>
      <c r="C121" s="1"/>
      <c r="D121" s="1"/>
      <c r="E121" s="1"/>
      <c r="F121" s="1"/>
      <c r="G121" s="1"/>
      <c r="H121" s="1"/>
      <c r="I121" s="1"/>
      <c r="J121" s="1"/>
      <c r="K121" s="1"/>
      <c r="L121" s="1"/>
      <c r="M121" s="1"/>
      <c r="N121" s="1"/>
      <c r="O121" s="1"/>
      <c r="P121" s="229"/>
      <c r="Q121" s="1"/>
      <c r="R121" s="1"/>
      <c r="S121" s="1"/>
      <c r="T121" s="1"/>
      <c r="U121" s="1"/>
      <c r="V121" s="1"/>
      <c r="W121" s="1"/>
      <c r="X121" s="1"/>
      <c r="Y121" s="1"/>
      <c r="Z121" s="1"/>
      <c r="AA121" s="1"/>
      <c r="AB121" s="1"/>
      <c r="AC121" s="1"/>
      <c r="AD121" s="1"/>
      <c r="AE121" s="1"/>
      <c r="AF121" s="1"/>
      <c r="AG121" s="1"/>
      <c r="AH121" s="1"/>
      <c r="AI121" s="1"/>
      <c r="AJ121" s="1"/>
      <c r="AK121" s="1"/>
    </row>
    <row r="122" spans="1:37" ht="14.25" customHeight="1">
      <c r="A122" s="425"/>
      <c r="B122" s="1"/>
      <c r="C122" s="1"/>
      <c r="D122" s="1"/>
      <c r="E122" s="1"/>
      <c r="F122" s="1"/>
      <c r="G122" s="1"/>
      <c r="H122" s="1"/>
      <c r="I122" s="1"/>
      <c r="J122" s="1"/>
      <c r="K122" s="1"/>
      <c r="L122" s="1"/>
      <c r="M122" s="1"/>
      <c r="N122" s="1"/>
      <c r="O122" s="1"/>
      <c r="P122" s="229"/>
      <c r="Q122" s="1"/>
      <c r="R122" s="1"/>
      <c r="S122" s="1"/>
      <c r="T122" s="1"/>
      <c r="U122" s="1"/>
      <c r="V122" s="1"/>
      <c r="W122" s="1"/>
      <c r="X122" s="1"/>
      <c r="Y122" s="1"/>
      <c r="Z122" s="1"/>
      <c r="AA122" s="1"/>
      <c r="AB122" s="1"/>
      <c r="AC122" s="1"/>
      <c r="AD122" s="1"/>
      <c r="AE122" s="1"/>
      <c r="AF122" s="1"/>
      <c r="AG122" s="1"/>
      <c r="AH122" s="1"/>
      <c r="AI122" s="1"/>
      <c r="AJ122" s="1"/>
      <c r="AK122" s="1"/>
    </row>
    <row r="123" spans="1:37" ht="14.25" customHeight="1">
      <c r="A123" s="425"/>
      <c r="B123" s="1"/>
      <c r="C123" s="1"/>
      <c r="D123" s="1"/>
      <c r="E123" s="1"/>
      <c r="F123" s="1"/>
      <c r="G123" s="1"/>
      <c r="H123" s="1"/>
      <c r="I123" s="1"/>
      <c r="J123" s="1"/>
      <c r="K123" s="1"/>
      <c r="L123" s="1"/>
      <c r="M123" s="1"/>
      <c r="N123" s="1"/>
      <c r="O123" s="1"/>
      <c r="P123" s="229"/>
      <c r="Q123" s="1"/>
      <c r="R123" s="1"/>
      <c r="S123" s="1"/>
      <c r="T123" s="1"/>
      <c r="U123" s="1"/>
      <c r="V123" s="1"/>
      <c r="W123" s="1"/>
      <c r="X123" s="1"/>
      <c r="Y123" s="1"/>
      <c r="Z123" s="1"/>
      <c r="AA123" s="1"/>
      <c r="AB123" s="1"/>
      <c r="AC123" s="1"/>
      <c r="AD123" s="1"/>
      <c r="AE123" s="1"/>
      <c r="AF123" s="1"/>
      <c r="AG123" s="1"/>
      <c r="AH123" s="1"/>
      <c r="AI123" s="1"/>
      <c r="AJ123" s="1"/>
      <c r="AK123" s="1"/>
    </row>
    <row r="124" spans="1:37" ht="14.25" customHeight="1">
      <c r="A124" s="425"/>
      <c r="B124" s="1"/>
      <c r="C124" s="1"/>
      <c r="D124" s="1"/>
      <c r="E124" s="1"/>
      <c r="F124" s="1"/>
      <c r="G124" s="1"/>
      <c r="H124" s="1"/>
      <c r="I124" s="1"/>
      <c r="J124" s="1"/>
      <c r="K124" s="1"/>
      <c r="L124" s="1"/>
      <c r="M124" s="1"/>
      <c r="N124" s="1"/>
      <c r="O124" s="1"/>
      <c r="P124" s="229"/>
      <c r="Q124" s="1"/>
      <c r="R124" s="1"/>
      <c r="S124" s="1"/>
      <c r="T124" s="1"/>
      <c r="U124" s="1"/>
      <c r="V124" s="1"/>
      <c r="W124" s="1"/>
      <c r="X124" s="1"/>
      <c r="Y124" s="1"/>
      <c r="Z124" s="1"/>
      <c r="AA124" s="1"/>
      <c r="AB124" s="1"/>
      <c r="AC124" s="1"/>
      <c r="AD124" s="1"/>
      <c r="AE124" s="1"/>
      <c r="AF124" s="1"/>
      <c r="AG124" s="1"/>
      <c r="AH124" s="1"/>
      <c r="AI124" s="1"/>
      <c r="AJ124" s="1"/>
      <c r="AK124" s="1"/>
    </row>
    <row r="125" spans="1:37" ht="14.25" customHeight="1">
      <c r="A125" s="425"/>
      <c r="B125" s="1"/>
      <c r="C125" s="1"/>
      <c r="D125" s="1"/>
      <c r="E125" s="1"/>
      <c r="F125" s="1"/>
      <c r="G125" s="1"/>
      <c r="H125" s="1"/>
      <c r="I125" s="1"/>
      <c r="J125" s="1"/>
      <c r="K125" s="1"/>
      <c r="L125" s="1"/>
      <c r="M125" s="1"/>
      <c r="N125" s="1"/>
      <c r="O125" s="1"/>
      <c r="P125" s="229"/>
      <c r="Q125" s="1"/>
      <c r="R125" s="1"/>
      <c r="S125" s="1"/>
      <c r="T125" s="1"/>
      <c r="U125" s="1"/>
      <c r="V125" s="1"/>
      <c r="W125" s="1"/>
      <c r="X125" s="1"/>
      <c r="Y125" s="1"/>
      <c r="Z125" s="1"/>
      <c r="AA125" s="1"/>
      <c r="AB125" s="1"/>
      <c r="AC125" s="1"/>
      <c r="AD125" s="1"/>
      <c r="AE125" s="1"/>
      <c r="AF125" s="1"/>
      <c r="AG125" s="1"/>
      <c r="AH125" s="1"/>
      <c r="AI125" s="1"/>
      <c r="AJ125" s="1"/>
      <c r="AK125" s="1"/>
    </row>
    <row r="126" spans="1:37" ht="14.25" customHeight="1">
      <c r="A126" s="425"/>
      <c r="B126" s="1"/>
      <c r="C126" s="1"/>
      <c r="D126" s="1"/>
      <c r="E126" s="1"/>
      <c r="F126" s="1"/>
      <c r="G126" s="1"/>
      <c r="H126" s="1"/>
      <c r="I126" s="1"/>
      <c r="J126" s="1"/>
      <c r="K126" s="1"/>
      <c r="L126" s="1"/>
      <c r="M126" s="1"/>
      <c r="N126" s="1"/>
      <c r="O126" s="1"/>
      <c r="P126" s="229"/>
      <c r="Q126" s="1"/>
      <c r="R126" s="1"/>
      <c r="S126" s="1"/>
      <c r="T126" s="1"/>
      <c r="U126" s="1"/>
      <c r="V126" s="1"/>
      <c r="W126" s="1"/>
      <c r="X126" s="1"/>
      <c r="Y126" s="1"/>
      <c r="Z126" s="1"/>
      <c r="AA126" s="1"/>
      <c r="AB126" s="1"/>
      <c r="AC126" s="1"/>
      <c r="AD126" s="1"/>
      <c r="AE126" s="1"/>
      <c r="AF126" s="1"/>
      <c r="AG126" s="1"/>
      <c r="AH126" s="1"/>
      <c r="AI126" s="1"/>
      <c r="AJ126" s="1"/>
      <c r="AK126" s="1"/>
    </row>
    <row r="127" spans="1:37" ht="14.25" customHeight="1">
      <c r="A127" s="425"/>
      <c r="B127" s="1"/>
      <c r="C127" s="1"/>
      <c r="D127" s="1"/>
      <c r="E127" s="1"/>
      <c r="F127" s="1"/>
      <c r="G127" s="1"/>
      <c r="H127" s="1"/>
      <c r="I127" s="1"/>
      <c r="J127" s="1"/>
      <c r="K127" s="1"/>
      <c r="L127" s="1"/>
      <c r="M127" s="1"/>
      <c r="N127" s="1"/>
      <c r="O127" s="1"/>
      <c r="P127" s="229"/>
      <c r="Q127" s="1"/>
      <c r="R127" s="1"/>
      <c r="S127" s="1"/>
      <c r="T127" s="1"/>
      <c r="U127" s="1"/>
      <c r="V127" s="1"/>
      <c r="W127" s="1"/>
      <c r="X127" s="1"/>
      <c r="Y127" s="1"/>
      <c r="Z127" s="1"/>
      <c r="AA127" s="1"/>
      <c r="AB127" s="1"/>
      <c r="AC127" s="1"/>
      <c r="AD127" s="1"/>
      <c r="AE127" s="1"/>
      <c r="AF127" s="1"/>
      <c r="AG127" s="1"/>
      <c r="AH127" s="1"/>
      <c r="AI127" s="1"/>
      <c r="AJ127" s="1"/>
      <c r="AK127" s="1"/>
    </row>
    <row r="128" spans="1:37" ht="14.25" customHeight="1">
      <c r="A128" s="425"/>
      <c r="B128" s="1"/>
      <c r="C128" s="1"/>
      <c r="D128" s="1"/>
      <c r="E128" s="1"/>
      <c r="F128" s="1"/>
      <c r="G128" s="1"/>
      <c r="H128" s="1"/>
      <c r="I128" s="1"/>
      <c r="J128" s="1"/>
      <c r="K128" s="1"/>
      <c r="L128" s="1"/>
      <c r="M128" s="1"/>
      <c r="N128" s="1"/>
      <c r="O128" s="1"/>
      <c r="P128" s="229"/>
      <c r="Q128" s="1"/>
      <c r="R128" s="1"/>
      <c r="S128" s="1"/>
      <c r="T128" s="1"/>
      <c r="U128" s="1"/>
      <c r="V128" s="1"/>
      <c r="W128" s="1"/>
      <c r="X128" s="1"/>
      <c r="Y128" s="1"/>
      <c r="Z128" s="1"/>
      <c r="AA128" s="1"/>
      <c r="AB128" s="1"/>
      <c r="AC128" s="1"/>
      <c r="AD128" s="1"/>
      <c r="AE128" s="1"/>
      <c r="AF128" s="1"/>
      <c r="AG128" s="1"/>
      <c r="AH128" s="1"/>
      <c r="AI128" s="1"/>
      <c r="AJ128" s="1"/>
      <c r="AK128" s="1"/>
    </row>
    <row r="129" spans="1:37" ht="14.25" customHeight="1">
      <c r="A129" s="425"/>
      <c r="B129" s="1"/>
      <c r="C129" s="1"/>
      <c r="D129" s="1"/>
      <c r="E129" s="1"/>
      <c r="F129" s="1"/>
      <c r="G129" s="1"/>
      <c r="H129" s="1"/>
      <c r="I129" s="1"/>
      <c r="J129" s="1"/>
      <c r="K129" s="1"/>
      <c r="L129" s="1"/>
      <c r="M129" s="1"/>
      <c r="N129" s="1"/>
      <c r="O129" s="1"/>
      <c r="P129" s="229"/>
      <c r="Q129" s="1"/>
      <c r="R129" s="1"/>
      <c r="S129" s="1"/>
      <c r="T129" s="1"/>
      <c r="U129" s="1"/>
      <c r="V129" s="1"/>
      <c r="W129" s="1"/>
      <c r="X129" s="1"/>
      <c r="Y129" s="1"/>
      <c r="Z129" s="1"/>
      <c r="AA129" s="1"/>
      <c r="AB129" s="1"/>
      <c r="AC129" s="1"/>
      <c r="AD129" s="1"/>
      <c r="AE129" s="1"/>
      <c r="AF129" s="1"/>
      <c r="AG129" s="1"/>
      <c r="AH129" s="1"/>
      <c r="AI129" s="1"/>
      <c r="AJ129" s="1"/>
      <c r="AK129" s="1"/>
    </row>
    <row r="130" spans="1:37" ht="14.25" customHeight="1">
      <c r="A130" s="425"/>
      <c r="B130" s="1"/>
      <c r="C130" s="1"/>
      <c r="D130" s="1"/>
      <c r="E130" s="1"/>
      <c r="F130" s="1"/>
      <c r="G130" s="1"/>
      <c r="H130" s="1"/>
      <c r="I130" s="1"/>
      <c r="J130" s="1"/>
      <c r="K130" s="1"/>
      <c r="L130" s="1"/>
      <c r="M130" s="1"/>
      <c r="N130" s="1"/>
      <c r="O130" s="1"/>
      <c r="P130" s="229"/>
      <c r="Q130" s="1"/>
      <c r="R130" s="1"/>
      <c r="S130" s="1"/>
      <c r="T130" s="1"/>
      <c r="U130" s="1"/>
      <c r="V130" s="1"/>
      <c r="W130" s="1"/>
      <c r="X130" s="1"/>
      <c r="Y130" s="1"/>
      <c r="Z130" s="1"/>
      <c r="AA130" s="1"/>
      <c r="AB130" s="1"/>
      <c r="AC130" s="1"/>
      <c r="AD130" s="1"/>
      <c r="AE130" s="1"/>
      <c r="AF130" s="1"/>
      <c r="AG130" s="1"/>
      <c r="AH130" s="1"/>
      <c r="AI130" s="1"/>
      <c r="AJ130" s="1"/>
      <c r="AK130" s="1"/>
    </row>
    <row r="131" spans="1:37" ht="14.25" customHeight="1">
      <c r="A131" s="425"/>
      <c r="B131" s="1"/>
      <c r="C131" s="1"/>
      <c r="D131" s="1"/>
      <c r="E131" s="1"/>
      <c r="F131" s="1"/>
      <c r="G131" s="1"/>
      <c r="H131" s="1"/>
      <c r="I131" s="1"/>
      <c r="J131" s="1"/>
      <c r="K131" s="1"/>
      <c r="L131" s="1"/>
      <c r="M131" s="1"/>
      <c r="N131" s="1"/>
      <c r="O131" s="1"/>
      <c r="P131" s="229"/>
      <c r="Q131" s="1"/>
      <c r="R131" s="1"/>
      <c r="S131" s="1"/>
      <c r="T131" s="1"/>
      <c r="U131" s="1"/>
      <c r="V131" s="1"/>
      <c r="W131" s="1"/>
      <c r="X131" s="1"/>
      <c r="Y131" s="1"/>
      <c r="Z131" s="1"/>
      <c r="AA131" s="1"/>
      <c r="AB131" s="1"/>
      <c r="AC131" s="1"/>
      <c r="AD131" s="1"/>
      <c r="AE131" s="1"/>
      <c r="AF131" s="1"/>
      <c r="AG131" s="1"/>
      <c r="AH131" s="1"/>
      <c r="AI131" s="1"/>
      <c r="AJ131" s="1"/>
      <c r="AK131" s="1"/>
    </row>
    <row r="132" spans="1:37" ht="14.25" customHeight="1">
      <c r="A132" s="425"/>
      <c r="B132" s="1"/>
      <c r="C132" s="1"/>
      <c r="D132" s="1"/>
      <c r="E132" s="1"/>
      <c r="F132" s="1"/>
      <c r="G132" s="1"/>
      <c r="H132" s="1"/>
      <c r="I132" s="1"/>
      <c r="J132" s="1"/>
      <c r="K132" s="1"/>
      <c r="L132" s="1"/>
      <c r="M132" s="1"/>
      <c r="N132" s="1"/>
      <c r="O132" s="1"/>
      <c r="P132" s="229"/>
      <c r="Q132" s="1"/>
      <c r="R132" s="1"/>
      <c r="S132" s="1"/>
      <c r="T132" s="1"/>
      <c r="U132" s="1"/>
      <c r="V132" s="1"/>
      <c r="W132" s="1"/>
      <c r="X132" s="1"/>
      <c r="Y132" s="1"/>
      <c r="Z132" s="1"/>
      <c r="AA132" s="1"/>
      <c r="AB132" s="1"/>
      <c r="AC132" s="1"/>
      <c r="AD132" s="1"/>
      <c r="AE132" s="1"/>
      <c r="AF132" s="1"/>
      <c r="AG132" s="1"/>
      <c r="AH132" s="1"/>
      <c r="AI132" s="1"/>
      <c r="AJ132" s="1"/>
      <c r="AK132" s="1"/>
    </row>
    <row r="133" spans="1:37" ht="14.25" customHeight="1">
      <c r="A133" s="425"/>
      <c r="B133" s="1"/>
      <c r="C133" s="1"/>
      <c r="D133" s="1"/>
      <c r="E133" s="1"/>
      <c r="F133" s="1"/>
      <c r="G133" s="1"/>
      <c r="H133" s="1"/>
      <c r="I133" s="1"/>
      <c r="J133" s="1"/>
      <c r="K133" s="1"/>
      <c r="L133" s="1"/>
      <c r="M133" s="1"/>
      <c r="N133" s="1"/>
      <c r="O133" s="1"/>
      <c r="P133" s="229"/>
      <c r="Q133" s="1"/>
      <c r="R133" s="1"/>
      <c r="S133" s="1"/>
      <c r="T133" s="1"/>
      <c r="U133" s="1"/>
      <c r="V133" s="1"/>
      <c r="W133" s="1"/>
      <c r="X133" s="1"/>
      <c r="Y133" s="1"/>
      <c r="Z133" s="1"/>
      <c r="AA133" s="1"/>
      <c r="AB133" s="1"/>
      <c r="AC133" s="1"/>
      <c r="AD133" s="1"/>
      <c r="AE133" s="1"/>
      <c r="AF133" s="1"/>
      <c r="AG133" s="1"/>
      <c r="AH133" s="1"/>
      <c r="AI133" s="1"/>
      <c r="AJ133" s="1"/>
      <c r="AK133" s="1"/>
    </row>
    <row r="134" spans="1:37" ht="14.25" customHeight="1">
      <c r="A134" s="425"/>
      <c r="B134" s="1"/>
      <c r="C134" s="1"/>
      <c r="D134" s="1"/>
      <c r="E134" s="1"/>
      <c r="F134" s="1"/>
      <c r="G134" s="1"/>
      <c r="H134" s="1"/>
      <c r="I134" s="1"/>
      <c r="J134" s="1"/>
      <c r="K134" s="1"/>
      <c r="L134" s="1"/>
      <c r="M134" s="1"/>
      <c r="N134" s="1"/>
      <c r="O134" s="1"/>
      <c r="P134" s="229"/>
      <c r="Q134" s="1"/>
      <c r="R134" s="1"/>
      <c r="S134" s="1"/>
      <c r="T134" s="1"/>
      <c r="U134" s="1"/>
      <c r="V134" s="1"/>
      <c r="W134" s="1"/>
      <c r="X134" s="1"/>
      <c r="Y134" s="1"/>
      <c r="Z134" s="1"/>
      <c r="AA134" s="1"/>
      <c r="AB134" s="1"/>
      <c r="AC134" s="1"/>
      <c r="AD134" s="1"/>
      <c r="AE134" s="1"/>
      <c r="AF134" s="1"/>
      <c r="AG134" s="1"/>
      <c r="AH134" s="1"/>
      <c r="AI134" s="1"/>
      <c r="AJ134" s="1"/>
      <c r="AK134" s="1"/>
    </row>
    <row r="135" spans="1:37" ht="14.25" customHeight="1">
      <c r="A135" s="425"/>
      <c r="B135" s="1"/>
      <c r="C135" s="1"/>
      <c r="D135" s="1"/>
      <c r="E135" s="1"/>
      <c r="F135" s="1"/>
      <c r="G135" s="1"/>
      <c r="H135" s="1"/>
      <c r="I135" s="1"/>
      <c r="J135" s="1"/>
      <c r="K135" s="1"/>
      <c r="L135" s="1"/>
      <c r="M135" s="1"/>
      <c r="N135" s="1"/>
      <c r="O135" s="1"/>
      <c r="P135" s="229"/>
      <c r="Q135" s="1"/>
      <c r="R135" s="1"/>
      <c r="S135" s="1"/>
      <c r="T135" s="1"/>
      <c r="U135" s="1"/>
      <c r="V135" s="1"/>
      <c r="W135" s="1"/>
      <c r="X135" s="1"/>
      <c r="Y135" s="1"/>
      <c r="Z135" s="1"/>
      <c r="AA135" s="1"/>
      <c r="AB135" s="1"/>
      <c r="AC135" s="1"/>
      <c r="AD135" s="1"/>
      <c r="AE135" s="1"/>
      <c r="AF135" s="1"/>
      <c r="AG135" s="1"/>
      <c r="AH135" s="1"/>
      <c r="AI135" s="1"/>
      <c r="AJ135" s="1"/>
      <c r="AK135" s="1"/>
    </row>
    <row r="136" spans="1:37" ht="14.25" customHeight="1">
      <c r="A136" s="425"/>
      <c r="B136" s="1"/>
      <c r="C136" s="1"/>
      <c r="D136" s="1"/>
      <c r="E136" s="1"/>
      <c r="F136" s="1"/>
      <c r="G136" s="1"/>
      <c r="H136" s="1"/>
      <c r="I136" s="1"/>
      <c r="J136" s="1"/>
      <c r="K136" s="1"/>
      <c r="L136" s="1"/>
      <c r="M136" s="1"/>
      <c r="N136" s="1"/>
      <c r="O136" s="1"/>
      <c r="P136" s="229"/>
      <c r="Q136" s="1"/>
      <c r="R136" s="1"/>
      <c r="S136" s="1"/>
      <c r="T136" s="1"/>
      <c r="U136" s="1"/>
      <c r="V136" s="1"/>
      <c r="W136" s="1"/>
      <c r="X136" s="1"/>
      <c r="Y136" s="1"/>
      <c r="Z136" s="1"/>
      <c r="AA136" s="1"/>
      <c r="AB136" s="1"/>
      <c r="AC136" s="1"/>
      <c r="AD136" s="1"/>
      <c r="AE136" s="1"/>
      <c r="AF136" s="1"/>
      <c r="AG136" s="1"/>
      <c r="AH136" s="1"/>
      <c r="AI136" s="1"/>
      <c r="AJ136" s="1"/>
      <c r="AK136" s="1"/>
    </row>
    <row r="137" spans="1:37" ht="14.25" customHeight="1">
      <c r="A137" s="425"/>
      <c r="B137" s="1"/>
      <c r="C137" s="1"/>
      <c r="D137" s="1"/>
      <c r="E137" s="1"/>
      <c r="F137" s="1"/>
      <c r="G137" s="1"/>
      <c r="H137" s="1"/>
      <c r="I137" s="1"/>
      <c r="J137" s="1"/>
      <c r="K137" s="1"/>
      <c r="L137" s="1"/>
      <c r="M137" s="1"/>
      <c r="N137" s="1"/>
      <c r="O137" s="1"/>
      <c r="P137" s="229"/>
      <c r="Q137" s="1"/>
      <c r="R137" s="1"/>
      <c r="S137" s="1"/>
      <c r="T137" s="1"/>
      <c r="U137" s="1"/>
      <c r="V137" s="1"/>
      <c r="W137" s="1"/>
      <c r="X137" s="1"/>
      <c r="Y137" s="1"/>
      <c r="Z137" s="1"/>
      <c r="AA137" s="1"/>
      <c r="AB137" s="1"/>
      <c r="AC137" s="1"/>
      <c r="AD137" s="1"/>
      <c r="AE137" s="1"/>
      <c r="AF137" s="1"/>
      <c r="AG137" s="1"/>
      <c r="AH137" s="1"/>
      <c r="AI137" s="1"/>
      <c r="AJ137" s="1"/>
      <c r="AK137" s="1"/>
    </row>
    <row r="138" spans="1:37" ht="14.25" customHeight="1">
      <c r="A138" s="425"/>
      <c r="B138" s="1"/>
      <c r="C138" s="1"/>
      <c r="D138" s="1"/>
      <c r="E138" s="1"/>
      <c r="F138" s="1"/>
      <c r="G138" s="1"/>
      <c r="H138" s="1"/>
      <c r="I138" s="1"/>
      <c r="J138" s="1"/>
      <c r="K138" s="1"/>
      <c r="L138" s="1"/>
      <c r="M138" s="1"/>
      <c r="N138" s="1"/>
      <c r="O138" s="1"/>
      <c r="P138" s="229"/>
      <c r="Q138" s="1"/>
      <c r="R138" s="1"/>
      <c r="S138" s="1"/>
      <c r="T138" s="1"/>
      <c r="U138" s="1"/>
      <c r="V138" s="1"/>
      <c r="W138" s="1"/>
      <c r="X138" s="1"/>
      <c r="Y138" s="1"/>
      <c r="Z138" s="1"/>
      <c r="AA138" s="1"/>
      <c r="AB138" s="1"/>
      <c r="AC138" s="1"/>
      <c r="AD138" s="1"/>
      <c r="AE138" s="1"/>
      <c r="AF138" s="1"/>
      <c r="AG138" s="1"/>
      <c r="AH138" s="1"/>
      <c r="AI138" s="1"/>
      <c r="AJ138" s="1"/>
      <c r="AK138" s="1"/>
    </row>
    <row r="139" spans="1:37" ht="14.25" customHeight="1">
      <c r="A139" s="425"/>
      <c r="B139" s="1"/>
      <c r="C139" s="1"/>
      <c r="D139" s="1"/>
      <c r="E139" s="1"/>
      <c r="F139" s="1"/>
      <c r="G139" s="1"/>
      <c r="H139" s="1"/>
      <c r="I139" s="1"/>
      <c r="J139" s="1"/>
      <c r="K139" s="1"/>
      <c r="L139" s="1"/>
      <c r="M139" s="1"/>
      <c r="N139" s="1"/>
      <c r="O139" s="1"/>
      <c r="P139" s="229"/>
      <c r="Q139" s="1"/>
      <c r="R139" s="1"/>
      <c r="S139" s="1"/>
      <c r="T139" s="1"/>
      <c r="U139" s="1"/>
      <c r="V139" s="1"/>
      <c r="W139" s="1"/>
      <c r="X139" s="1"/>
      <c r="Y139" s="1"/>
      <c r="Z139" s="1"/>
      <c r="AA139" s="1"/>
      <c r="AB139" s="1"/>
      <c r="AC139" s="1"/>
      <c r="AD139" s="1"/>
      <c r="AE139" s="1"/>
      <c r="AF139" s="1"/>
      <c r="AG139" s="1"/>
      <c r="AH139" s="1"/>
      <c r="AI139" s="1"/>
      <c r="AJ139" s="1"/>
      <c r="AK139" s="1"/>
    </row>
    <row r="140" spans="1:37" ht="14.25" customHeight="1">
      <c r="A140" s="425"/>
      <c r="B140" s="1"/>
      <c r="C140" s="1"/>
      <c r="D140" s="1"/>
      <c r="E140" s="1"/>
      <c r="F140" s="1"/>
      <c r="G140" s="1"/>
      <c r="H140" s="1"/>
      <c r="I140" s="1"/>
      <c r="J140" s="1"/>
      <c r="K140" s="1"/>
      <c r="L140" s="1"/>
      <c r="M140" s="1"/>
      <c r="N140" s="1"/>
      <c r="O140" s="1"/>
      <c r="P140" s="229"/>
      <c r="Q140" s="1"/>
      <c r="R140" s="1"/>
      <c r="S140" s="1"/>
      <c r="T140" s="1"/>
      <c r="U140" s="1"/>
      <c r="V140" s="1"/>
      <c r="W140" s="1"/>
      <c r="X140" s="1"/>
      <c r="Y140" s="1"/>
      <c r="Z140" s="1"/>
      <c r="AA140" s="1"/>
      <c r="AB140" s="1"/>
      <c r="AC140" s="1"/>
      <c r="AD140" s="1"/>
      <c r="AE140" s="1"/>
      <c r="AF140" s="1"/>
      <c r="AG140" s="1"/>
      <c r="AH140" s="1"/>
      <c r="AI140" s="1"/>
      <c r="AJ140" s="1"/>
      <c r="AK140" s="1"/>
    </row>
    <row r="141" spans="1:37" ht="14.25" customHeight="1">
      <c r="A141" s="425"/>
      <c r="B141" s="1"/>
      <c r="C141" s="1"/>
      <c r="D141" s="1"/>
      <c r="E141" s="1"/>
      <c r="F141" s="1"/>
      <c r="G141" s="1"/>
      <c r="H141" s="1"/>
      <c r="I141" s="1"/>
      <c r="J141" s="1"/>
      <c r="K141" s="1"/>
      <c r="L141" s="1"/>
      <c r="M141" s="1"/>
      <c r="N141" s="1"/>
      <c r="O141" s="1"/>
      <c r="P141" s="229"/>
      <c r="Q141" s="1"/>
      <c r="R141" s="1"/>
      <c r="S141" s="1"/>
      <c r="T141" s="1"/>
      <c r="U141" s="1"/>
      <c r="V141" s="1"/>
      <c r="W141" s="1"/>
      <c r="X141" s="1"/>
      <c r="Y141" s="1"/>
      <c r="Z141" s="1"/>
      <c r="AA141" s="1"/>
      <c r="AB141" s="1"/>
      <c r="AC141" s="1"/>
      <c r="AD141" s="1"/>
      <c r="AE141" s="1"/>
      <c r="AF141" s="1"/>
      <c r="AG141" s="1"/>
      <c r="AH141" s="1"/>
      <c r="AI141" s="1"/>
      <c r="AJ141" s="1"/>
      <c r="AK141" s="1"/>
    </row>
    <row r="142" spans="1:37" ht="14.25" customHeight="1">
      <c r="A142" s="425"/>
      <c r="B142" s="1"/>
      <c r="C142" s="1"/>
      <c r="D142" s="1"/>
      <c r="E142" s="1"/>
      <c r="F142" s="1"/>
      <c r="G142" s="1"/>
      <c r="H142" s="1"/>
      <c r="I142" s="1"/>
      <c r="J142" s="1"/>
      <c r="K142" s="1"/>
      <c r="L142" s="1"/>
      <c r="M142" s="1"/>
      <c r="N142" s="1"/>
      <c r="O142" s="1"/>
      <c r="P142" s="229"/>
      <c r="Q142" s="1"/>
      <c r="R142" s="1"/>
      <c r="S142" s="1"/>
      <c r="T142" s="1"/>
      <c r="U142" s="1"/>
      <c r="V142" s="1"/>
      <c r="W142" s="1"/>
      <c r="X142" s="1"/>
      <c r="Y142" s="1"/>
      <c r="Z142" s="1"/>
      <c r="AA142" s="1"/>
      <c r="AB142" s="1"/>
      <c r="AC142" s="1"/>
      <c r="AD142" s="1"/>
      <c r="AE142" s="1"/>
      <c r="AF142" s="1"/>
      <c r="AG142" s="1"/>
      <c r="AH142" s="1"/>
      <c r="AI142" s="1"/>
      <c r="AJ142" s="1"/>
      <c r="AK142" s="1"/>
    </row>
    <row r="143" spans="1:37" ht="14.25" customHeight="1">
      <c r="A143" s="425"/>
      <c r="B143" s="1"/>
      <c r="C143" s="1"/>
      <c r="D143" s="1"/>
      <c r="E143" s="1"/>
      <c r="F143" s="1"/>
      <c r="G143" s="1"/>
      <c r="H143" s="1"/>
      <c r="I143" s="1"/>
      <c r="J143" s="1"/>
      <c r="K143" s="1"/>
      <c r="L143" s="1"/>
      <c r="M143" s="1"/>
      <c r="N143" s="1"/>
      <c r="O143" s="1"/>
      <c r="P143" s="229"/>
      <c r="Q143" s="1"/>
      <c r="R143" s="1"/>
      <c r="S143" s="1"/>
      <c r="T143" s="1"/>
      <c r="U143" s="1"/>
      <c r="V143" s="1"/>
      <c r="W143" s="1"/>
      <c r="X143" s="1"/>
      <c r="Y143" s="1"/>
      <c r="Z143" s="1"/>
      <c r="AA143" s="1"/>
      <c r="AB143" s="1"/>
      <c r="AC143" s="1"/>
      <c r="AD143" s="1"/>
      <c r="AE143" s="1"/>
      <c r="AF143" s="1"/>
      <c r="AG143" s="1"/>
      <c r="AH143" s="1"/>
      <c r="AI143" s="1"/>
      <c r="AJ143" s="1"/>
      <c r="AK143" s="1"/>
    </row>
    <row r="144" spans="1:37" ht="14.25" customHeight="1">
      <c r="A144" s="425"/>
      <c r="B144" s="1"/>
      <c r="C144" s="1"/>
      <c r="D144" s="1"/>
      <c r="E144" s="1"/>
      <c r="F144" s="1"/>
      <c r="G144" s="1"/>
      <c r="H144" s="1"/>
      <c r="I144" s="1"/>
      <c r="J144" s="1"/>
      <c r="K144" s="1"/>
      <c r="L144" s="1"/>
      <c r="M144" s="1"/>
      <c r="N144" s="1"/>
      <c r="O144" s="1"/>
      <c r="P144" s="229"/>
      <c r="Q144" s="1"/>
      <c r="R144" s="1"/>
      <c r="S144" s="1"/>
      <c r="T144" s="1"/>
      <c r="U144" s="1"/>
      <c r="V144" s="1"/>
      <c r="W144" s="1"/>
      <c r="X144" s="1"/>
      <c r="Y144" s="1"/>
      <c r="Z144" s="1"/>
      <c r="AA144" s="1"/>
      <c r="AB144" s="1"/>
      <c r="AC144" s="1"/>
      <c r="AD144" s="1"/>
      <c r="AE144" s="1"/>
      <c r="AF144" s="1"/>
      <c r="AG144" s="1"/>
      <c r="AH144" s="1"/>
      <c r="AI144" s="1"/>
      <c r="AJ144" s="1"/>
      <c r="AK144" s="1"/>
    </row>
    <row r="145" spans="1:37" ht="14.25" customHeight="1">
      <c r="A145" s="425"/>
      <c r="B145" s="1"/>
      <c r="C145" s="1"/>
      <c r="D145" s="1"/>
      <c r="E145" s="1"/>
      <c r="F145" s="1"/>
      <c r="G145" s="1"/>
      <c r="H145" s="1"/>
      <c r="I145" s="1"/>
      <c r="J145" s="1"/>
      <c r="K145" s="1"/>
      <c r="L145" s="1"/>
      <c r="M145" s="1"/>
      <c r="N145" s="1"/>
      <c r="O145" s="1"/>
      <c r="P145" s="229"/>
      <c r="Q145" s="1"/>
      <c r="R145" s="1"/>
      <c r="S145" s="1"/>
      <c r="T145" s="1"/>
      <c r="U145" s="1"/>
      <c r="V145" s="1"/>
      <c r="W145" s="1"/>
      <c r="X145" s="1"/>
      <c r="Y145" s="1"/>
      <c r="Z145" s="1"/>
      <c r="AA145" s="1"/>
      <c r="AB145" s="1"/>
      <c r="AC145" s="1"/>
      <c r="AD145" s="1"/>
      <c r="AE145" s="1"/>
      <c r="AF145" s="1"/>
      <c r="AG145" s="1"/>
      <c r="AH145" s="1"/>
      <c r="AI145" s="1"/>
      <c r="AJ145" s="1"/>
      <c r="AK145" s="1"/>
    </row>
    <row r="146" spans="1:37" ht="14.25" customHeight="1">
      <c r="A146" s="425"/>
      <c r="B146" s="1"/>
      <c r="C146" s="1"/>
      <c r="D146" s="1"/>
      <c r="E146" s="1"/>
      <c r="F146" s="1"/>
      <c r="G146" s="1"/>
      <c r="H146" s="1"/>
      <c r="I146" s="1"/>
      <c r="J146" s="1"/>
      <c r="K146" s="1"/>
      <c r="L146" s="1"/>
      <c r="M146" s="1"/>
      <c r="N146" s="1"/>
      <c r="O146" s="1"/>
      <c r="P146" s="229"/>
      <c r="Q146" s="1"/>
      <c r="R146" s="1"/>
      <c r="S146" s="1"/>
      <c r="T146" s="1"/>
      <c r="U146" s="1"/>
      <c r="V146" s="1"/>
      <c r="W146" s="1"/>
      <c r="X146" s="1"/>
      <c r="Y146" s="1"/>
      <c r="Z146" s="1"/>
      <c r="AA146" s="1"/>
      <c r="AB146" s="1"/>
      <c r="AC146" s="1"/>
      <c r="AD146" s="1"/>
      <c r="AE146" s="1"/>
      <c r="AF146" s="1"/>
      <c r="AG146" s="1"/>
      <c r="AH146" s="1"/>
      <c r="AI146" s="1"/>
      <c r="AJ146" s="1"/>
      <c r="AK146" s="1"/>
    </row>
    <row r="147" spans="1:37" ht="14.25" customHeight="1">
      <c r="A147" s="425"/>
      <c r="B147" s="1"/>
      <c r="C147" s="1"/>
      <c r="D147" s="1"/>
      <c r="E147" s="1"/>
      <c r="F147" s="1"/>
      <c r="G147" s="1"/>
      <c r="H147" s="1"/>
      <c r="I147" s="1"/>
      <c r="J147" s="1"/>
      <c r="K147" s="1"/>
      <c r="L147" s="1"/>
      <c r="M147" s="1"/>
      <c r="N147" s="1"/>
      <c r="O147" s="1"/>
      <c r="P147" s="229"/>
      <c r="Q147" s="1"/>
      <c r="R147" s="1"/>
      <c r="S147" s="1"/>
      <c r="T147" s="1"/>
      <c r="U147" s="1"/>
      <c r="V147" s="1"/>
      <c r="W147" s="1"/>
      <c r="X147" s="1"/>
      <c r="Y147" s="1"/>
      <c r="Z147" s="1"/>
      <c r="AA147" s="1"/>
      <c r="AB147" s="1"/>
      <c r="AC147" s="1"/>
      <c r="AD147" s="1"/>
      <c r="AE147" s="1"/>
      <c r="AF147" s="1"/>
      <c r="AG147" s="1"/>
      <c r="AH147" s="1"/>
      <c r="AI147" s="1"/>
      <c r="AJ147" s="1"/>
      <c r="AK147" s="1"/>
    </row>
    <row r="148" spans="1:37" ht="14.25" customHeight="1">
      <c r="A148" s="425"/>
      <c r="B148" s="1"/>
      <c r="C148" s="1"/>
      <c r="D148" s="1"/>
      <c r="E148" s="1"/>
      <c r="F148" s="1"/>
      <c r="G148" s="1"/>
      <c r="H148" s="1"/>
      <c r="I148" s="1"/>
      <c r="J148" s="1"/>
      <c r="K148" s="1"/>
      <c r="L148" s="1"/>
      <c r="M148" s="1"/>
      <c r="N148" s="1"/>
      <c r="O148" s="1"/>
      <c r="P148" s="229"/>
      <c r="Q148" s="1"/>
      <c r="R148" s="1"/>
      <c r="S148" s="1"/>
      <c r="T148" s="1"/>
      <c r="U148" s="1"/>
      <c r="V148" s="1"/>
      <c r="W148" s="1"/>
      <c r="X148" s="1"/>
      <c r="Y148" s="1"/>
      <c r="Z148" s="1"/>
      <c r="AA148" s="1"/>
      <c r="AB148" s="1"/>
      <c r="AC148" s="1"/>
      <c r="AD148" s="1"/>
      <c r="AE148" s="1"/>
      <c r="AF148" s="1"/>
      <c r="AG148" s="1"/>
      <c r="AH148" s="1"/>
      <c r="AI148" s="1"/>
      <c r="AJ148" s="1"/>
      <c r="AK148" s="1"/>
    </row>
    <row r="149" spans="1:37" ht="14.25" customHeight="1">
      <c r="A149" s="425"/>
      <c r="B149" s="1"/>
      <c r="C149" s="1"/>
      <c r="D149" s="1"/>
      <c r="E149" s="1"/>
      <c r="F149" s="1"/>
      <c r="G149" s="1"/>
      <c r="H149" s="1"/>
      <c r="I149" s="1"/>
      <c r="J149" s="1"/>
      <c r="K149" s="1"/>
      <c r="L149" s="1"/>
      <c r="M149" s="1"/>
      <c r="N149" s="1"/>
      <c r="O149" s="1"/>
      <c r="P149" s="229"/>
      <c r="Q149" s="1"/>
      <c r="R149" s="1"/>
      <c r="S149" s="1"/>
      <c r="T149" s="1"/>
      <c r="U149" s="1"/>
      <c r="V149" s="1"/>
      <c r="W149" s="1"/>
      <c r="X149" s="1"/>
      <c r="Y149" s="1"/>
      <c r="Z149" s="1"/>
      <c r="AA149" s="1"/>
      <c r="AB149" s="1"/>
      <c r="AC149" s="1"/>
      <c r="AD149" s="1"/>
      <c r="AE149" s="1"/>
      <c r="AF149" s="1"/>
      <c r="AG149" s="1"/>
      <c r="AH149" s="1"/>
      <c r="AI149" s="1"/>
      <c r="AJ149" s="1"/>
      <c r="AK149" s="1"/>
    </row>
    <row r="150" spans="1:37" ht="14.25" customHeight="1">
      <c r="A150" s="425"/>
      <c r="B150" s="1"/>
      <c r="C150" s="1"/>
      <c r="D150" s="1"/>
      <c r="E150" s="1"/>
      <c r="F150" s="1"/>
      <c r="G150" s="1"/>
      <c r="H150" s="1"/>
      <c r="I150" s="1"/>
      <c r="J150" s="1"/>
      <c r="K150" s="1"/>
      <c r="L150" s="1"/>
      <c r="M150" s="1"/>
      <c r="N150" s="1"/>
      <c r="O150" s="1"/>
      <c r="P150" s="229"/>
      <c r="Q150" s="1"/>
      <c r="R150" s="1"/>
      <c r="S150" s="1"/>
      <c r="T150" s="1"/>
      <c r="U150" s="1"/>
      <c r="V150" s="1"/>
      <c r="W150" s="1"/>
      <c r="X150" s="1"/>
      <c r="Y150" s="1"/>
      <c r="Z150" s="1"/>
      <c r="AA150" s="1"/>
      <c r="AB150" s="1"/>
      <c r="AC150" s="1"/>
      <c r="AD150" s="1"/>
      <c r="AE150" s="1"/>
      <c r="AF150" s="1"/>
      <c r="AG150" s="1"/>
      <c r="AH150" s="1"/>
      <c r="AI150" s="1"/>
      <c r="AJ150" s="1"/>
      <c r="AK150" s="1"/>
    </row>
    <row r="151" spans="1:37" ht="14.25" customHeight="1">
      <c r="A151" s="425"/>
      <c r="B151" s="1"/>
      <c r="C151" s="1"/>
      <c r="D151" s="1"/>
      <c r="E151" s="1"/>
      <c r="F151" s="1"/>
      <c r="G151" s="1"/>
      <c r="H151" s="1"/>
      <c r="I151" s="1"/>
      <c r="J151" s="1"/>
      <c r="K151" s="1"/>
      <c r="L151" s="1"/>
      <c r="M151" s="1"/>
      <c r="N151" s="1"/>
      <c r="O151" s="1"/>
      <c r="P151" s="229"/>
      <c r="Q151" s="1"/>
      <c r="R151" s="1"/>
      <c r="S151" s="1"/>
      <c r="T151" s="1"/>
      <c r="U151" s="1"/>
      <c r="V151" s="1"/>
      <c r="W151" s="1"/>
      <c r="X151" s="1"/>
      <c r="Y151" s="1"/>
      <c r="Z151" s="1"/>
      <c r="AA151" s="1"/>
      <c r="AB151" s="1"/>
      <c r="AC151" s="1"/>
      <c r="AD151" s="1"/>
      <c r="AE151" s="1"/>
      <c r="AF151" s="1"/>
      <c r="AG151" s="1"/>
      <c r="AH151" s="1"/>
      <c r="AI151" s="1"/>
      <c r="AJ151" s="1"/>
      <c r="AK151" s="1"/>
    </row>
    <row r="152" spans="1:37" ht="14.25" customHeight="1">
      <c r="A152" s="425"/>
      <c r="B152" s="1"/>
      <c r="C152" s="1"/>
      <c r="D152" s="1"/>
      <c r="E152" s="1"/>
      <c r="F152" s="1"/>
      <c r="G152" s="1"/>
      <c r="H152" s="1"/>
      <c r="I152" s="1"/>
      <c r="J152" s="1"/>
      <c r="K152" s="1"/>
      <c r="L152" s="1"/>
      <c r="M152" s="1"/>
      <c r="N152" s="1"/>
      <c r="O152" s="1"/>
      <c r="P152" s="229"/>
      <c r="Q152" s="1"/>
      <c r="R152" s="1"/>
      <c r="S152" s="1"/>
      <c r="T152" s="1"/>
      <c r="U152" s="1"/>
      <c r="V152" s="1"/>
      <c r="W152" s="1"/>
      <c r="X152" s="1"/>
      <c r="Y152" s="1"/>
      <c r="Z152" s="1"/>
      <c r="AA152" s="1"/>
      <c r="AB152" s="1"/>
      <c r="AC152" s="1"/>
      <c r="AD152" s="1"/>
      <c r="AE152" s="1"/>
      <c r="AF152" s="1"/>
      <c r="AG152" s="1"/>
      <c r="AH152" s="1"/>
      <c r="AI152" s="1"/>
      <c r="AJ152" s="1"/>
      <c r="AK152" s="1"/>
    </row>
    <row r="153" spans="1:37" ht="14.25" customHeight="1">
      <c r="A153" s="425"/>
      <c r="B153" s="1"/>
      <c r="C153" s="1"/>
      <c r="D153" s="1"/>
      <c r="E153" s="1"/>
      <c r="F153" s="1"/>
      <c r="G153" s="1"/>
      <c r="H153" s="1"/>
      <c r="I153" s="1"/>
      <c r="J153" s="1"/>
      <c r="K153" s="1"/>
      <c r="L153" s="1"/>
      <c r="M153" s="1"/>
      <c r="N153" s="1"/>
      <c r="O153" s="1"/>
      <c r="P153" s="229"/>
      <c r="Q153" s="1"/>
      <c r="R153" s="1"/>
      <c r="S153" s="1"/>
      <c r="T153" s="1"/>
      <c r="U153" s="1"/>
      <c r="V153" s="1"/>
      <c r="W153" s="1"/>
      <c r="X153" s="1"/>
      <c r="Y153" s="1"/>
      <c r="Z153" s="1"/>
      <c r="AA153" s="1"/>
      <c r="AB153" s="1"/>
      <c r="AC153" s="1"/>
      <c r="AD153" s="1"/>
      <c r="AE153" s="1"/>
      <c r="AF153" s="1"/>
      <c r="AG153" s="1"/>
      <c r="AH153" s="1"/>
      <c r="AI153" s="1"/>
      <c r="AJ153" s="1"/>
      <c r="AK153" s="1"/>
    </row>
    <row r="154" spans="1:37" ht="14.25" customHeight="1">
      <c r="A154" s="425"/>
      <c r="B154" s="1"/>
      <c r="C154" s="1"/>
      <c r="D154" s="1"/>
      <c r="E154" s="1"/>
      <c r="F154" s="1"/>
      <c r="G154" s="1"/>
      <c r="H154" s="1"/>
      <c r="I154" s="1"/>
      <c r="J154" s="1"/>
      <c r="K154" s="1"/>
      <c r="L154" s="1"/>
      <c r="M154" s="1"/>
      <c r="N154" s="1"/>
      <c r="O154" s="1"/>
      <c r="P154" s="229"/>
      <c r="Q154" s="1"/>
      <c r="R154" s="1"/>
      <c r="S154" s="1"/>
      <c r="T154" s="1"/>
      <c r="U154" s="1"/>
      <c r="V154" s="1"/>
      <c r="W154" s="1"/>
      <c r="X154" s="1"/>
      <c r="Y154" s="1"/>
      <c r="Z154" s="1"/>
      <c r="AA154" s="1"/>
      <c r="AB154" s="1"/>
      <c r="AC154" s="1"/>
      <c r="AD154" s="1"/>
      <c r="AE154" s="1"/>
      <c r="AF154" s="1"/>
      <c r="AG154" s="1"/>
      <c r="AH154" s="1"/>
      <c r="AI154" s="1"/>
      <c r="AJ154" s="1"/>
      <c r="AK154" s="1"/>
    </row>
    <row r="155" spans="1:37" ht="14.25" customHeight="1">
      <c r="A155" s="425"/>
      <c r="B155" s="1"/>
      <c r="C155" s="1"/>
      <c r="D155" s="1"/>
      <c r="E155" s="1"/>
      <c r="F155" s="1"/>
      <c r="G155" s="1"/>
      <c r="H155" s="1"/>
      <c r="I155" s="1"/>
      <c r="J155" s="1"/>
      <c r="K155" s="1"/>
      <c r="L155" s="1"/>
      <c r="M155" s="1"/>
      <c r="N155" s="1"/>
      <c r="O155" s="1"/>
      <c r="P155" s="229"/>
      <c r="Q155" s="1"/>
      <c r="R155" s="1"/>
      <c r="S155" s="1"/>
      <c r="T155" s="1"/>
      <c r="U155" s="1"/>
      <c r="V155" s="1"/>
      <c r="W155" s="1"/>
      <c r="X155" s="1"/>
      <c r="Y155" s="1"/>
      <c r="Z155" s="1"/>
      <c r="AA155" s="1"/>
      <c r="AB155" s="1"/>
      <c r="AC155" s="1"/>
      <c r="AD155" s="1"/>
      <c r="AE155" s="1"/>
      <c r="AF155" s="1"/>
      <c r="AG155" s="1"/>
      <c r="AH155" s="1"/>
      <c r="AI155" s="1"/>
      <c r="AJ155" s="1"/>
      <c r="AK155" s="1"/>
    </row>
    <row r="156" spans="1:37" ht="14.25" customHeight="1">
      <c r="A156" s="425"/>
      <c r="B156" s="1"/>
      <c r="C156" s="1"/>
      <c r="D156" s="1"/>
      <c r="E156" s="1"/>
      <c r="F156" s="1"/>
      <c r="G156" s="1"/>
      <c r="H156" s="1"/>
      <c r="I156" s="1"/>
      <c r="J156" s="1"/>
      <c r="K156" s="1"/>
      <c r="L156" s="1"/>
      <c r="M156" s="1"/>
      <c r="N156" s="1"/>
      <c r="O156" s="1"/>
      <c r="P156" s="229"/>
      <c r="Q156" s="1"/>
      <c r="R156" s="1"/>
      <c r="S156" s="1"/>
      <c r="T156" s="1"/>
      <c r="U156" s="1"/>
      <c r="V156" s="1"/>
      <c r="W156" s="1"/>
      <c r="X156" s="1"/>
      <c r="Y156" s="1"/>
      <c r="Z156" s="1"/>
      <c r="AA156" s="1"/>
      <c r="AB156" s="1"/>
      <c r="AC156" s="1"/>
      <c r="AD156" s="1"/>
      <c r="AE156" s="1"/>
      <c r="AF156" s="1"/>
      <c r="AG156" s="1"/>
      <c r="AH156" s="1"/>
      <c r="AI156" s="1"/>
      <c r="AJ156" s="1"/>
      <c r="AK156" s="1"/>
    </row>
    <row r="157" spans="1:37" ht="14.25" customHeight="1">
      <c r="A157" s="425"/>
      <c r="B157" s="1"/>
      <c r="C157" s="1"/>
      <c r="D157" s="1"/>
      <c r="E157" s="1"/>
      <c r="F157" s="1"/>
      <c r="G157" s="1"/>
      <c r="H157" s="1"/>
      <c r="I157" s="1"/>
      <c r="J157" s="1"/>
      <c r="K157" s="1"/>
      <c r="L157" s="1"/>
      <c r="M157" s="1"/>
      <c r="N157" s="1"/>
      <c r="O157" s="1"/>
      <c r="P157" s="229"/>
      <c r="Q157" s="1"/>
      <c r="R157" s="1"/>
      <c r="S157" s="1"/>
      <c r="T157" s="1"/>
      <c r="U157" s="1"/>
      <c r="V157" s="1"/>
      <c r="W157" s="1"/>
      <c r="X157" s="1"/>
      <c r="Y157" s="1"/>
      <c r="Z157" s="1"/>
      <c r="AA157" s="1"/>
      <c r="AB157" s="1"/>
      <c r="AC157" s="1"/>
      <c r="AD157" s="1"/>
      <c r="AE157" s="1"/>
      <c r="AF157" s="1"/>
      <c r="AG157" s="1"/>
      <c r="AH157" s="1"/>
      <c r="AI157" s="1"/>
      <c r="AJ157" s="1"/>
      <c r="AK157" s="1"/>
    </row>
    <row r="158" spans="1:37" ht="14.25" customHeight="1">
      <c r="A158" s="425"/>
      <c r="B158" s="1"/>
      <c r="C158" s="1"/>
      <c r="D158" s="1"/>
      <c r="E158" s="1"/>
      <c r="F158" s="1"/>
      <c r="G158" s="1"/>
      <c r="H158" s="1"/>
      <c r="I158" s="1"/>
      <c r="J158" s="1"/>
      <c r="K158" s="1"/>
      <c r="L158" s="1"/>
      <c r="M158" s="1"/>
      <c r="N158" s="1"/>
      <c r="O158" s="1"/>
      <c r="P158" s="229"/>
      <c r="Q158" s="1"/>
      <c r="R158" s="1"/>
      <c r="S158" s="1"/>
      <c r="T158" s="1"/>
      <c r="U158" s="1"/>
      <c r="V158" s="1"/>
      <c r="W158" s="1"/>
      <c r="X158" s="1"/>
      <c r="Y158" s="1"/>
      <c r="Z158" s="1"/>
      <c r="AA158" s="1"/>
      <c r="AB158" s="1"/>
      <c r="AC158" s="1"/>
      <c r="AD158" s="1"/>
      <c r="AE158" s="1"/>
      <c r="AF158" s="1"/>
      <c r="AG158" s="1"/>
      <c r="AH158" s="1"/>
      <c r="AI158" s="1"/>
      <c r="AJ158" s="1"/>
      <c r="AK158" s="1"/>
    </row>
    <row r="159" spans="1:37" ht="14.25" customHeight="1">
      <c r="A159" s="425"/>
      <c r="B159" s="1"/>
      <c r="C159" s="1"/>
      <c r="D159" s="1"/>
      <c r="E159" s="1"/>
      <c r="F159" s="1"/>
      <c r="G159" s="1"/>
      <c r="H159" s="1"/>
      <c r="I159" s="1"/>
      <c r="J159" s="1"/>
      <c r="K159" s="1"/>
      <c r="L159" s="1"/>
      <c r="M159" s="1"/>
      <c r="N159" s="1"/>
      <c r="O159" s="1"/>
      <c r="P159" s="229"/>
      <c r="Q159" s="1"/>
      <c r="R159" s="1"/>
      <c r="S159" s="1"/>
      <c r="T159" s="1"/>
      <c r="U159" s="1"/>
      <c r="V159" s="1"/>
      <c r="W159" s="1"/>
      <c r="X159" s="1"/>
      <c r="Y159" s="1"/>
      <c r="Z159" s="1"/>
      <c r="AA159" s="1"/>
      <c r="AB159" s="1"/>
      <c r="AC159" s="1"/>
      <c r="AD159" s="1"/>
      <c r="AE159" s="1"/>
      <c r="AF159" s="1"/>
      <c r="AG159" s="1"/>
      <c r="AH159" s="1"/>
      <c r="AI159" s="1"/>
      <c r="AJ159" s="1"/>
      <c r="AK159" s="1"/>
    </row>
    <row r="160" spans="1:37" ht="14.25" customHeight="1">
      <c r="A160" s="425"/>
      <c r="B160" s="1"/>
      <c r="C160" s="1"/>
      <c r="D160" s="1"/>
      <c r="E160" s="1"/>
      <c r="F160" s="1"/>
      <c r="G160" s="1"/>
      <c r="H160" s="1"/>
      <c r="I160" s="1"/>
      <c r="J160" s="1"/>
      <c r="K160" s="1"/>
      <c r="L160" s="1"/>
      <c r="M160" s="1"/>
      <c r="N160" s="1"/>
      <c r="O160" s="1"/>
      <c r="P160" s="229"/>
      <c r="Q160" s="1"/>
      <c r="R160" s="1"/>
      <c r="S160" s="1"/>
      <c r="T160" s="1"/>
      <c r="U160" s="1"/>
      <c r="V160" s="1"/>
      <c r="W160" s="1"/>
      <c r="X160" s="1"/>
      <c r="Y160" s="1"/>
      <c r="Z160" s="1"/>
      <c r="AA160" s="1"/>
      <c r="AB160" s="1"/>
      <c r="AC160" s="1"/>
      <c r="AD160" s="1"/>
      <c r="AE160" s="1"/>
      <c r="AF160" s="1"/>
      <c r="AG160" s="1"/>
      <c r="AH160" s="1"/>
      <c r="AI160" s="1"/>
      <c r="AJ160" s="1"/>
      <c r="AK160" s="1"/>
    </row>
    <row r="161" spans="1:37" ht="14.25" customHeight="1">
      <c r="A161" s="425"/>
      <c r="B161" s="1"/>
      <c r="C161" s="1"/>
      <c r="D161" s="1"/>
      <c r="E161" s="1"/>
      <c r="F161" s="1"/>
      <c r="G161" s="1"/>
      <c r="H161" s="1"/>
      <c r="I161" s="1"/>
      <c r="J161" s="1"/>
      <c r="K161" s="1"/>
      <c r="L161" s="1"/>
      <c r="M161" s="1"/>
      <c r="N161" s="1"/>
      <c r="O161" s="1"/>
      <c r="P161" s="229"/>
      <c r="Q161" s="1"/>
      <c r="R161" s="1"/>
      <c r="S161" s="1"/>
      <c r="T161" s="1"/>
      <c r="U161" s="1"/>
      <c r="V161" s="1"/>
      <c r="W161" s="1"/>
      <c r="X161" s="1"/>
      <c r="Y161" s="1"/>
      <c r="Z161" s="1"/>
      <c r="AA161" s="1"/>
      <c r="AB161" s="1"/>
      <c r="AC161" s="1"/>
      <c r="AD161" s="1"/>
      <c r="AE161" s="1"/>
      <c r="AF161" s="1"/>
      <c r="AG161" s="1"/>
      <c r="AH161" s="1"/>
      <c r="AI161" s="1"/>
      <c r="AJ161" s="1"/>
      <c r="AK161" s="1"/>
    </row>
    <row r="162" spans="1:37" ht="14.25" customHeight="1">
      <c r="A162" s="425"/>
      <c r="B162" s="1"/>
      <c r="C162" s="1"/>
      <c r="D162" s="1"/>
      <c r="E162" s="1"/>
      <c r="F162" s="1"/>
      <c r="G162" s="1"/>
      <c r="H162" s="1"/>
      <c r="I162" s="1"/>
      <c r="J162" s="1"/>
      <c r="K162" s="1"/>
      <c r="L162" s="1"/>
      <c r="M162" s="1"/>
      <c r="N162" s="1"/>
      <c r="O162" s="1"/>
      <c r="P162" s="229"/>
      <c r="Q162" s="1"/>
      <c r="R162" s="1"/>
      <c r="S162" s="1"/>
      <c r="T162" s="1"/>
      <c r="U162" s="1"/>
      <c r="V162" s="1"/>
      <c r="W162" s="1"/>
      <c r="X162" s="1"/>
      <c r="Y162" s="1"/>
      <c r="Z162" s="1"/>
      <c r="AA162" s="1"/>
      <c r="AB162" s="1"/>
      <c r="AC162" s="1"/>
      <c r="AD162" s="1"/>
      <c r="AE162" s="1"/>
      <c r="AF162" s="1"/>
      <c r="AG162" s="1"/>
      <c r="AH162" s="1"/>
      <c r="AI162" s="1"/>
      <c r="AJ162" s="1"/>
      <c r="AK162" s="1"/>
    </row>
    <row r="163" spans="1:37" ht="14.25" customHeight="1">
      <c r="A163" s="425"/>
      <c r="B163" s="1"/>
      <c r="C163" s="1"/>
      <c r="D163" s="1"/>
      <c r="E163" s="1"/>
      <c r="F163" s="1"/>
      <c r="G163" s="1"/>
      <c r="H163" s="1"/>
      <c r="I163" s="1"/>
      <c r="J163" s="1"/>
      <c r="K163" s="1"/>
      <c r="L163" s="1"/>
      <c r="M163" s="1"/>
      <c r="N163" s="1"/>
      <c r="O163" s="1"/>
      <c r="P163" s="229"/>
      <c r="Q163" s="1"/>
      <c r="R163" s="1"/>
      <c r="S163" s="1"/>
      <c r="T163" s="1"/>
      <c r="U163" s="1"/>
      <c r="V163" s="1"/>
      <c r="W163" s="1"/>
      <c r="X163" s="1"/>
      <c r="Y163" s="1"/>
      <c r="Z163" s="1"/>
      <c r="AA163" s="1"/>
      <c r="AB163" s="1"/>
      <c r="AC163" s="1"/>
      <c r="AD163" s="1"/>
      <c r="AE163" s="1"/>
      <c r="AF163" s="1"/>
      <c r="AG163" s="1"/>
      <c r="AH163" s="1"/>
      <c r="AI163" s="1"/>
      <c r="AJ163" s="1"/>
      <c r="AK163" s="1"/>
    </row>
    <row r="164" spans="1:37" ht="14.25" customHeight="1">
      <c r="A164" s="425"/>
      <c r="B164" s="1"/>
      <c r="C164" s="1"/>
      <c r="D164" s="1"/>
      <c r="E164" s="1"/>
      <c r="F164" s="1"/>
      <c r="G164" s="1"/>
      <c r="H164" s="1"/>
      <c r="I164" s="1"/>
      <c r="J164" s="1"/>
      <c r="K164" s="1"/>
      <c r="L164" s="1"/>
      <c r="M164" s="1"/>
      <c r="N164" s="1"/>
      <c r="O164" s="1"/>
      <c r="P164" s="229"/>
      <c r="Q164" s="1"/>
      <c r="R164" s="1"/>
      <c r="S164" s="1"/>
      <c r="T164" s="1"/>
      <c r="U164" s="1"/>
      <c r="V164" s="1"/>
      <c r="W164" s="1"/>
      <c r="X164" s="1"/>
      <c r="Y164" s="1"/>
      <c r="Z164" s="1"/>
      <c r="AA164" s="1"/>
      <c r="AB164" s="1"/>
      <c r="AC164" s="1"/>
      <c r="AD164" s="1"/>
      <c r="AE164" s="1"/>
      <c r="AF164" s="1"/>
      <c r="AG164" s="1"/>
      <c r="AH164" s="1"/>
      <c r="AI164" s="1"/>
      <c r="AJ164" s="1"/>
      <c r="AK164" s="1"/>
    </row>
    <row r="165" spans="1:37" ht="14.25" customHeight="1">
      <c r="A165" s="425"/>
      <c r="B165" s="1"/>
      <c r="C165" s="1"/>
      <c r="D165" s="1"/>
      <c r="E165" s="1"/>
      <c r="F165" s="1"/>
      <c r="G165" s="1"/>
      <c r="H165" s="1"/>
      <c r="I165" s="1"/>
      <c r="J165" s="1"/>
      <c r="K165" s="1"/>
      <c r="L165" s="1"/>
      <c r="M165" s="1"/>
      <c r="N165" s="1"/>
      <c r="O165" s="1"/>
      <c r="P165" s="229"/>
      <c r="Q165" s="1"/>
      <c r="R165" s="1"/>
      <c r="S165" s="1"/>
      <c r="T165" s="1"/>
      <c r="U165" s="1"/>
      <c r="V165" s="1"/>
      <c r="W165" s="1"/>
      <c r="X165" s="1"/>
      <c r="Y165" s="1"/>
      <c r="Z165" s="1"/>
      <c r="AA165" s="1"/>
      <c r="AB165" s="1"/>
      <c r="AC165" s="1"/>
      <c r="AD165" s="1"/>
      <c r="AE165" s="1"/>
      <c r="AF165" s="1"/>
      <c r="AG165" s="1"/>
      <c r="AH165" s="1"/>
      <c r="AI165" s="1"/>
      <c r="AJ165" s="1"/>
      <c r="AK165" s="1"/>
    </row>
    <row r="166" spans="1:37" ht="14.25" customHeight="1">
      <c r="A166" s="425"/>
      <c r="B166" s="1"/>
      <c r="C166" s="1"/>
      <c r="D166" s="1"/>
      <c r="E166" s="1"/>
      <c r="F166" s="1"/>
      <c r="G166" s="1"/>
      <c r="H166" s="1"/>
      <c r="I166" s="1"/>
      <c r="J166" s="1"/>
      <c r="K166" s="1"/>
      <c r="L166" s="1"/>
      <c r="M166" s="1"/>
      <c r="N166" s="1"/>
      <c r="O166" s="1"/>
      <c r="P166" s="229"/>
      <c r="Q166" s="1"/>
      <c r="R166" s="1"/>
      <c r="S166" s="1"/>
      <c r="T166" s="1"/>
      <c r="U166" s="1"/>
      <c r="V166" s="1"/>
      <c r="W166" s="1"/>
      <c r="X166" s="1"/>
      <c r="Y166" s="1"/>
      <c r="Z166" s="1"/>
      <c r="AA166" s="1"/>
      <c r="AB166" s="1"/>
      <c r="AC166" s="1"/>
      <c r="AD166" s="1"/>
      <c r="AE166" s="1"/>
      <c r="AF166" s="1"/>
      <c r="AG166" s="1"/>
      <c r="AH166" s="1"/>
      <c r="AI166" s="1"/>
      <c r="AJ166" s="1"/>
      <c r="AK166" s="1"/>
    </row>
    <row r="167" spans="1:37" ht="14.25" customHeight="1">
      <c r="A167" s="425"/>
      <c r="B167" s="1"/>
      <c r="C167" s="1"/>
      <c r="D167" s="1"/>
      <c r="E167" s="1"/>
      <c r="F167" s="1"/>
      <c r="G167" s="1"/>
      <c r="H167" s="1"/>
      <c r="I167" s="1"/>
      <c r="J167" s="1"/>
      <c r="K167" s="1"/>
      <c r="L167" s="1"/>
      <c r="M167" s="1"/>
      <c r="N167" s="1"/>
      <c r="O167" s="1"/>
      <c r="P167" s="229"/>
      <c r="Q167" s="1"/>
      <c r="R167" s="1"/>
      <c r="S167" s="1"/>
      <c r="T167" s="1"/>
      <c r="U167" s="1"/>
      <c r="V167" s="1"/>
      <c r="W167" s="1"/>
      <c r="X167" s="1"/>
      <c r="Y167" s="1"/>
      <c r="Z167" s="1"/>
      <c r="AA167" s="1"/>
      <c r="AB167" s="1"/>
      <c r="AC167" s="1"/>
      <c r="AD167" s="1"/>
      <c r="AE167" s="1"/>
      <c r="AF167" s="1"/>
      <c r="AG167" s="1"/>
      <c r="AH167" s="1"/>
      <c r="AI167" s="1"/>
      <c r="AJ167" s="1"/>
      <c r="AK167" s="1"/>
    </row>
    <row r="168" spans="1:37" ht="14.25" customHeight="1">
      <c r="A168" s="425"/>
      <c r="B168" s="1"/>
      <c r="C168" s="1"/>
      <c r="D168" s="1"/>
      <c r="E168" s="1"/>
      <c r="F168" s="1"/>
      <c r="G168" s="1"/>
      <c r="H168" s="1"/>
      <c r="I168" s="1"/>
      <c r="J168" s="1"/>
      <c r="K168" s="1"/>
      <c r="L168" s="1"/>
      <c r="M168" s="1"/>
      <c r="N168" s="1"/>
      <c r="O168" s="1"/>
      <c r="P168" s="229"/>
      <c r="Q168" s="1"/>
      <c r="R168" s="1"/>
      <c r="S168" s="1"/>
      <c r="T168" s="1"/>
      <c r="U168" s="1"/>
      <c r="V168" s="1"/>
      <c r="W168" s="1"/>
      <c r="X168" s="1"/>
      <c r="Y168" s="1"/>
      <c r="Z168" s="1"/>
      <c r="AA168" s="1"/>
      <c r="AB168" s="1"/>
      <c r="AC168" s="1"/>
      <c r="AD168" s="1"/>
      <c r="AE168" s="1"/>
      <c r="AF168" s="1"/>
      <c r="AG168" s="1"/>
      <c r="AH168" s="1"/>
      <c r="AI168" s="1"/>
      <c r="AJ168" s="1"/>
      <c r="AK168" s="1"/>
    </row>
    <row r="169" spans="1:37" ht="14.25" customHeight="1">
      <c r="A169" s="425"/>
      <c r="B169" s="1"/>
      <c r="C169" s="1"/>
      <c r="D169" s="1"/>
      <c r="E169" s="1"/>
      <c r="F169" s="1"/>
      <c r="G169" s="1"/>
      <c r="H169" s="1"/>
      <c r="I169" s="1"/>
      <c r="J169" s="1"/>
      <c r="K169" s="1"/>
      <c r="L169" s="1"/>
      <c r="M169" s="1"/>
      <c r="N169" s="1"/>
      <c r="O169" s="1"/>
      <c r="P169" s="229"/>
      <c r="Q169" s="1"/>
      <c r="R169" s="1"/>
      <c r="S169" s="1"/>
      <c r="T169" s="1"/>
      <c r="U169" s="1"/>
      <c r="V169" s="1"/>
      <c r="W169" s="1"/>
      <c r="X169" s="1"/>
      <c r="Y169" s="1"/>
      <c r="Z169" s="1"/>
      <c r="AA169" s="1"/>
      <c r="AB169" s="1"/>
      <c r="AC169" s="1"/>
      <c r="AD169" s="1"/>
      <c r="AE169" s="1"/>
      <c r="AF169" s="1"/>
      <c r="AG169" s="1"/>
      <c r="AH169" s="1"/>
      <c r="AI169" s="1"/>
      <c r="AJ169" s="1"/>
      <c r="AK169" s="1"/>
    </row>
    <row r="170" spans="1:37" ht="14.25" customHeight="1">
      <c r="A170" s="425"/>
      <c r="B170" s="1"/>
      <c r="C170" s="1"/>
      <c r="D170" s="1"/>
      <c r="E170" s="1"/>
      <c r="F170" s="1"/>
      <c r="G170" s="1"/>
      <c r="H170" s="1"/>
      <c r="I170" s="1"/>
      <c r="J170" s="1"/>
      <c r="K170" s="1"/>
      <c r="L170" s="1"/>
      <c r="M170" s="1"/>
      <c r="N170" s="1"/>
      <c r="O170" s="1"/>
      <c r="P170" s="229"/>
      <c r="Q170" s="1"/>
      <c r="R170" s="1"/>
      <c r="S170" s="1"/>
      <c r="T170" s="1"/>
      <c r="U170" s="1"/>
      <c r="V170" s="1"/>
      <c r="W170" s="1"/>
      <c r="X170" s="1"/>
      <c r="Y170" s="1"/>
      <c r="Z170" s="1"/>
      <c r="AA170" s="1"/>
      <c r="AB170" s="1"/>
      <c r="AC170" s="1"/>
      <c r="AD170" s="1"/>
      <c r="AE170" s="1"/>
      <c r="AF170" s="1"/>
      <c r="AG170" s="1"/>
      <c r="AH170" s="1"/>
      <c r="AI170" s="1"/>
      <c r="AJ170" s="1"/>
      <c r="AK170" s="1"/>
    </row>
    <row r="171" spans="1:37" ht="14.25" customHeight="1">
      <c r="A171" s="425"/>
      <c r="B171" s="1"/>
      <c r="C171" s="1"/>
      <c r="D171" s="1"/>
      <c r="E171" s="1"/>
      <c r="F171" s="1"/>
      <c r="G171" s="1"/>
      <c r="H171" s="1"/>
      <c r="I171" s="1"/>
      <c r="J171" s="1"/>
      <c r="K171" s="1"/>
      <c r="L171" s="1"/>
      <c r="M171" s="1"/>
      <c r="N171" s="1"/>
      <c r="O171" s="1"/>
      <c r="P171" s="229"/>
      <c r="Q171" s="1"/>
      <c r="R171" s="1"/>
      <c r="S171" s="1"/>
      <c r="T171" s="1"/>
      <c r="U171" s="1"/>
      <c r="V171" s="1"/>
      <c r="W171" s="1"/>
      <c r="X171" s="1"/>
      <c r="Y171" s="1"/>
      <c r="Z171" s="1"/>
      <c r="AA171" s="1"/>
      <c r="AB171" s="1"/>
      <c r="AC171" s="1"/>
      <c r="AD171" s="1"/>
      <c r="AE171" s="1"/>
      <c r="AF171" s="1"/>
      <c r="AG171" s="1"/>
      <c r="AH171" s="1"/>
      <c r="AI171" s="1"/>
      <c r="AJ171" s="1"/>
      <c r="AK171" s="1"/>
    </row>
    <row r="172" spans="1:37" ht="14.25" customHeight="1">
      <c r="A172" s="425"/>
      <c r="B172" s="1"/>
      <c r="C172" s="1"/>
      <c r="D172" s="1"/>
      <c r="E172" s="1"/>
      <c r="F172" s="1"/>
      <c r="G172" s="1"/>
      <c r="H172" s="1"/>
      <c r="I172" s="1"/>
      <c r="J172" s="1"/>
      <c r="K172" s="1"/>
      <c r="L172" s="1"/>
      <c r="M172" s="1"/>
      <c r="N172" s="1"/>
      <c r="O172" s="1"/>
      <c r="P172" s="229"/>
      <c r="Q172" s="1"/>
      <c r="R172" s="1"/>
      <c r="S172" s="1"/>
      <c r="T172" s="1"/>
      <c r="U172" s="1"/>
      <c r="V172" s="1"/>
      <c r="W172" s="1"/>
      <c r="X172" s="1"/>
      <c r="Y172" s="1"/>
      <c r="Z172" s="1"/>
      <c r="AA172" s="1"/>
      <c r="AB172" s="1"/>
      <c r="AC172" s="1"/>
      <c r="AD172" s="1"/>
      <c r="AE172" s="1"/>
      <c r="AF172" s="1"/>
      <c r="AG172" s="1"/>
      <c r="AH172" s="1"/>
      <c r="AI172" s="1"/>
      <c r="AJ172" s="1"/>
      <c r="AK172" s="1"/>
    </row>
    <row r="173" spans="1:37" ht="14.25" customHeight="1">
      <c r="A173" s="425"/>
      <c r="B173" s="1"/>
      <c r="C173" s="1"/>
      <c r="D173" s="1"/>
      <c r="E173" s="1"/>
      <c r="F173" s="1"/>
      <c r="G173" s="1"/>
      <c r="H173" s="1"/>
      <c r="I173" s="1"/>
      <c r="J173" s="1"/>
      <c r="K173" s="1"/>
      <c r="L173" s="1"/>
      <c r="M173" s="1"/>
      <c r="N173" s="1"/>
      <c r="O173" s="1"/>
      <c r="P173" s="229"/>
      <c r="Q173" s="1"/>
      <c r="R173" s="1"/>
      <c r="S173" s="1"/>
      <c r="T173" s="1"/>
      <c r="U173" s="1"/>
      <c r="V173" s="1"/>
      <c r="W173" s="1"/>
      <c r="X173" s="1"/>
      <c r="Y173" s="1"/>
      <c r="Z173" s="1"/>
      <c r="AA173" s="1"/>
      <c r="AB173" s="1"/>
      <c r="AC173" s="1"/>
      <c r="AD173" s="1"/>
      <c r="AE173" s="1"/>
      <c r="AF173" s="1"/>
      <c r="AG173" s="1"/>
      <c r="AH173" s="1"/>
      <c r="AI173" s="1"/>
      <c r="AJ173" s="1"/>
      <c r="AK173" s="1"/>
    </row>
    <row r="174" spans="1:37" ht="14.25" customHeight="1">
      <c r="A174" s="425"/>
      <c r="B174" s="1"/>
      <c r="C174" s="1"/>
      <c r="D174" s="1"/>
      <c r="E174" s="1"/>
      <c r="F174" s="1"/>
      <c r="G174" s="1"/>
      <c r="H174" s="1"/>
      <c r="I174" s="1"/>
      <c r="J174" s="1"/>
      <c r="K174" s="1"/>
      <c r="L174" s="1"/>
      <c r="M174" s="1"/>
      <c r="N174" s="1"/>
      <c r="O174" s="1"/>
      <c r="P174" s="229"/>
      <c r="Q174" s="1"/>
      <c r="R174" s="1"/>
      <c r="S174" s="1"/>
      <c r="T174" s="1"/>
      <c r="U174" s="1"/>
      <c r="V174" s="1"/>
      <c r="W174" s="1"/>
      <c r="X174" s="1"/>
      <c r="Y174" s="1"/>
      <c r="Z174" s="1"/>
      <c r="AA174" s="1"/>
      <c r="AB174" s="1"/>
      <c r="AC174" s="1"/>
      <c r="AD174" s="1"/>
      <c r="AE174" s="1"/>
      <c r="AF174" s="1"/>
      <c r="AG174" s="1"/>
      <c r="AH174" s="1"/>
      <c r="AI174" s="1"/>
      <c r="AJ174" s="1"/>
      <c r="AK174" s="1"/>
    </row>
    <row r="175" spans="1:37" ht="14.25" customHeight="1">
      <c r="A175" s="425"/>
      <c r="B175" s="1"/>
      <c r="C175" s="1"/>
      <c r="D175" s="1"/>
      <c r="E175" s="1"/>
      <c r="F175" s="1"/>
      <c r="G175" s="1"/>
      <c r="H175" s="1"/>
      <c r="I175" s="1"/>
      <c r="J175" s="1"/>
      <c r="K175" s="1"/>
      <c r="L175" s="1"/>
      <c r="M175" s="1"/>
      <c r="N175" s="1"/>
      <c r="O175" s="1"/>
      <c r="P175" s="229"/>
      <c r="Q175" s="1"/>
      <c r="R175" s="1"/>
      <c r="S175" s="1"/>
      <c r="T175" s="1"/>
      <c r="U175" s="1"/>
      <c r="V175" s="1"/>
      <c r="W175" s="1"/>
      <c r="X175" s="1"/>
      <c r="Y175" s="1"/>
      <c r="Z175" s="1"/>
      <c r="AA175" s="1"/>
      <c r="AB175" s="1"/>
      <c r="AC175" s="1"/>
      <c r="AD175" s="1"/>
      <c r="AE175" s="1"/>
      <c r="AF175" s="1"/>
      <c r="AG175" s="1"/>
      <c r="AH175" s="1"/>
      <c r="AI175" s="1"/>
      <c r="AJ175" s="1"/>
      <c r="AK175" s="1"/>
    </row>
    <row r="176" spans="1:37" ht="14.25" customHeight="1">
      <c r="A176" s="425"/>
      <c r="B176" s="1"/>
      <c r="C176" s="1"/>
      <c r="D176" s="1"/>
      <c r="E176" s="1"/>
      <c r="F176" s="1"/>
      <c r="G176" s="1"/>
      <c r="H176" s="1"/>
      <c r="I176" s="1"/>
      <c r="J176" s="1"/>
      <c r="K176" s="1"/>
      <c r="L176" s="1"/>
      <c r="M176" s="1"/>
      <c r="N176" s="1"/>
      <c r="O176" s="1"/>
      <c r="P176" s="229"/>
      <c r="Q176" s="1"/>
      <c r="R176" s="1"/>
      <c r="S176" s="1"/>
      <c r="T176" s="1"/>
      <c r="U176" s="1"/>
      <c r="V176" s="1"/>
      <c r="W176" s="1"/>
      <c r="X176" s="1"/>
      <c r="Y176" s="1"/>
      <c r="Z176" s="1"/>
      <c r="AA176" s="1"/>
      <c r="AB176" s="1"/>
      <c r="AC176" s="1"/>
      <c r="AD176" s="1"/>
      <c r="AE176" s="1"/>
      <c r="AF176" s="1"/>
      <c r="AG176" s="1"/>
      <c r="AH176" s="1"/>
      <c r="AI176" s="1"/>
      <c r="AJ176" s="1"/>
      <c r="AK176" s="1"/>
    </row>
    <row r="177" spans="1:37" ht="14.25" customHeight="1">
      <c r="A177" s="425"/>
      <c r="B177" s="1"/>
      <c r="C177" s="1"/>
      <c r="D177" s="1"/>
      <c r="E177" s="1"/>
      <c r="F177" s="1"/>
      <c r="G177" s="1"/>
      <c r="H177" s="1"/>
      <c r="I177" s="1"/>
      <c r="J177" s="1"/>
      <c r="K177" s="1"/>
      <c r="L177" s="1"/>
      <c r="M177" s="1"/>
      <c r="N177" s="1"/>
      <c r="O177" s="1"/>
      <c r="P177" s="229"/>
      <c r="Q177" s="1"/>
      <c r="R177" s="1"/>
      <c r="S177" s="1"/>
      <c r="T177" s="1"/>
      <c r="U177" s="1"/>
      <c r="V177" s="1"/>
      <c r="W177" s="1"/>
      <c r="X177" s="1"/>
      <c r="Y177" s="1"/>
      <c r="Z177" s="1"/>
      <c r="AA177" s="1"/>
      <c r="AB177" s="1"/>
      <c r="AC177" s="1"/>
      <c r="AD177" s="1"/>
      <c r="AE177" s="1"/>
      <c r="AF177" s="1"/>
      <c r="AG177" s="1"/>
      <c r="AH177" s="1"/>
      <c r="AI177" s="1"/>
      <c r="AJ177" s="1"/>
      <c r="AK177" s="1"/>
    </row>
    <row r="178" spans="1:37" ht="14.25" customHeight="1">
      <c r="A178" s="425"/>
      <c r="B178" s="1"/>
      <c r="C178" s="1"/>
      <c r="D178" s="1"/>
      <c r="E178" s="1"/>
      <c r="F178" s="1"/>
      <c r="G178" s="1"/>
      <c r="H178" s="1"/>
      <c r="I178" s="1"/>
      <c r="J178" s="1"/>
      <c r="K178" s="1"/>
      <c r="L178" s="1"/>
      <c r="M178" s="1"/>
      <c r="N178" s="1"/>
      <c r="O178" s="1"/>
      <c r="P178" s="229"/>
      <c r="Q178" s="1"/>
      <c r="R178" s="1"/>
      <c r="S178" s="1"/>
      <c r="T178" s="1"/>
      <c r="U178" s="1"/>
      <c r="V178" s="1"/>
      <c r="W178" s="1"/>
      <c r="X178" s="1"/>
      <c r="Y178" s="1"/>
      <c r="Z178" s="1"/>
      <c r="AA178" s="1"/>
      <c r="AB178" s="1"/>
      <c r="AC178" s="1"/>
      <c r="AD178" s="1"/>
      <c r="AE178" s="1"/>
      <c r="AF178" s="1"/>
      <c r="AG178" s="1"/>
      <c r="AH178" s="1"/>
      <c r="AI178" s="1"/>
      <c r="AJ178" s="1"/>
      <c r="AK178" s="1"/>
    </row>
    <row r="179" spans="1:37" ht="14.25" customHeight="1">
      <c r="A179" s="425"/>
      <c r="B179" s="1"/>
      <c r="C179" s="1"/>
      <c r="D179" s="1"/>
      <c r="E179" s="1"/>
      <c r="F179" s="1"/>
      <c r="G179" s="1"/>
      <c r="H179" s="1"/>
      <c r="I179" s="1"/>
      <c r="J179" s="1"/>
      <c r="K179" s="1"/>
      <c r="L179" s="1"/>
      <c r="M179" s="1"/>
      <c r="N179" s="1"/>
      <c r="O179" s="1"/>
      <c r="P179" s="229"/>
      <c r="Q179" s="1"/>
      <c r="R179" s="1"/>
      <c r="S179" s="1"/>
      <c r="T179" s="1"/>
      <c r="U179" s="1"/>
      <c r="V179" s="1"/>
      <c r="W179" s="1"/>
      <c r="X179" s="1"/>
      <c r="Y179" s="1"/>
      <c r="Z179" s="1"/>
      <c r="AA179" s="1"/>
      <c r="AB179" s="1"/>
      <c r="AC179" s="1"/>
      <c r="AD179" s="1"/>
      <c r="AE179" s="1"/>
      <c r="AF179" s="1"/>
      <c r="AG179" s="1"/>
      <c r="AH179" s="1"/>
      <c r="AI179" s="1"/>
      <c r="AJ179" s="1"/>
      <c r="AK179" s="1"/>
    </row>
    <row r="180" spans="1:37" ht="14.25" customHeight="1">
      <c r="A180" s="425"/>
      <c r="B180" s="1"/>
      <c r="C180" s="1"/>
      <c r="D180" s="1"/>
      <c r="E180" s="1"/>
      <c r="F180" s="1"/>
      <c r="G180" s="1"/>
      <c r="H180" s="1"/>
      <c r="I180" s="1"/>
      <c r="J180" s="1"/>
      <c r="K180" s="1"/>
      <c r="L180" s="1"/>
      <c r="M180" s="1"/>
      <c r="N180" s="1"/>
      <c r="O180" s="1"/>
      <c r="P180" s="229"/>
      <c r="Q180" s="1"/>
      <c r="R180" s="1"/>
      <c r="S180" s="1"/>
      <c r="T180" s="1"/>
      <c r="U180" s="1"/>
      <c r="V180" s="1"/>
      <c r="W180" s="1"/>
      <c r="X180" s="1"/>
      <c r="Y180" s="1"/>
      <c r="Z180" s="1"/>
      <c r="AA180" s="1"/>
      <c r="AB180" s="1"/>
      <c r="AC180" s="1"/>
      <c r="AD180" s="1"/>
      <c r="AE180" s="1"/>
      <c r="AF180" s="1"/>
      <c r="AG180" s="1"/>
      <c r="AH180" s="1"/>
      <c r="AI180" s="1"/>
      <c r="AJ180" s="1"/>
      <c r="AK180" s="1"/>
    </row>
    <row r="181" spans="1:37" ht="14.25" customHeight="1">
      <c r="A181" s="425"/>
      <c r="B181" s="1"/>
      <c r="C181" s="1"/>
      <c r="D181" s="1"/>
      <c r="E181" s="1"/>
      <c r="F181" s="1"/>
      <c r="G181" s="1"/>
      <c r="H181" s="1"/>
      <c r="I181" s="1"/>
      <c r="J181" s="1"/>
      <c r="K181" s="1"/>
      <c r="L181" s="1"/>
      <c r="M181" s="1"/>
      <c r="N181" s="1"/>
      <c r="O181" s="1"/>
      <c r="P181" s="229"/>
      <c r="Q181" s="1"/>
      <c r="R181" s="1"/>
      <c r="S181" s="1"/>
      <c r="T181" s="1"/>
      <c r="U181" s="1"/>
      <c r="V181" s="1"/>
      <c r="W181" s="1"/>
      <c r="X181" s="1"/>
      <c r="Y181" s="1"/>
      <c r="Z181" s="1"/>
      <c r="AA181" s="1"/>
      <c r="AB181" s="1"/>
      <c r="AC181" s="1"/>
      <c r="AD181" s="1"/>
      <c r="AE181" s="1"/>
      <c r="AF181" s="1"/>
      <c r="AG181" s="1"/>
      <c r="AH181" s="1"/>
      <c r="AI181" s="1"/>
      <c r="AJ181" s="1"/>
      <c r="AK181" s="1"/>
    </row>
    <row r="182" spans="1:37" ht="14.25" customHeight="1">
      <c r="A182" s="425"/>
      <c r="B182" s="1"/>
      <c r="C182" s="1"/>
      <c r="D182" s="1"/>
      <c r="E182" s="1"/>
      <c r="F182" s="1"/>
      <c r="G182" s="1"/>
      <c r="H182" s="1"/>
      <c r="I182" s="1"/>
      <c r="J182" s="1"/>
      <c r="K182" s="1"/>
      <c r="L182" s="1"/>
      <c r="M182" s="1"/>
      <c r="N182" s="1"/>
      <c r="O182" s="1"/>
      <c r="P182" s="229"/>
      <c r="Q182" s="1"/>
      <c r="R182" s="1"/>
      <c r="S182" s="1"/>
      <c r="T182" s="1"/>
      <c r="U182" s="1"/>
      <c r="V182" s="1"/>
      <c r="W182" s="1"/>
      <c r="X182" s="1"/>
      <c r="Y182" s="1"/>
      <c r="Z182" s="1"/>
      <c r="AA182" s="1"/>
      <c r="AB182" s="1"/>
      <c r="AC182" s="1"/>
      <c r="AD182" s="1"/>
      <c r="AE182" s="1"/>
      <c r="AF182" s="1"/>
      <c r="AG182" s="1"/>
      <c r="AH182" s="1"/>
      <c r="AI182" s="1"/>
      <c r="AJ182" s="1"/>
      <c r="AK182" s="1"/>
    </row>
    <row r="183" spans="1:37" ht="14.25" customHeight="1">
      <c r="A183" s="425"/>
      <c r="B183" s="1"/>
      <c r="C183" s="1"/>
      <c r="D183" s="1"/>
      <c r="E183" s="1"/>
      <c r="F183" s="1"/>
      <c r="G183" s="1"/>
      <c r="H183" s="1"/>
      <c r="I183" s="1"/>
      <c r="J183" s="1"/>
      <c r="K183" s="1"/>
      <c r="L183" s="1"/>
      <c r="M183" s="1"/>
      <c r="N183" s="1"/>
      <c r="O183" s="1"/>
      <c r="P183" s="229"/>
      <c r="Q183" s="1"/>
      <c r="R183" s="1"/>
      <c r="S183" s="1"/>
      <c r="T183" s="1"/>
      <c r="U183" s="1"/>
      <c r="V183" s="1"/>
      <c r="W183" s="1"/>
      <c r="X183" s="1"/>
      <c r="Y183" s="1"/>
      <c r="Z183" s="1"/>
      <c r="AA183" s="1"/>
      <c r="AB183" s="1"/>
      <c r="AC183" s="1"/>
      <c r="AD183" s="1"/>
      <c r="AE183" s="1"/>
      <c r="AF183" s="1"/>
      <c r="AG183" s="1"/>
      <c r="AH183" s="1"/>
      <c r="AI183" s="1"/>
      <c r="AJ183" s="1"/>
      <c r="AK183" s="1"/>
    </row>
    <row r="184" spans="1:37" ht="14.25" customHeight="1">
      <c r="A184" s="425"/>
      <c r="B184" s="1"/>
      <c r="C184" s="1"/>
      <c r="D184" s="1"/>
      <c r="E184" s="1"/>
      <c r="F184" s="1"/>
      <c r="G184" s="1"/>
      <c r="H184" s="1"/>
      <c r="I184" s="1"/>
      <c r="J184" s="1"/>
      <c r="K184" s="1"/>
      <c r="L184" s="1"/>
      <c r="M184" s="1"/>
      <c r="N184" s="1"/>
      <c r="O184" s="1"/>
      <c r="P184" s="229"/>
      <c r="Q184" s="1"/>
      <c r="R184" s="1"/>
      <c r="S184" s="1"/>
      <c r="T184" s="1"/>
      <c r="U184" s="1"/>
      <c r="V184" s="1"/>
      <c r="W184" s="1"/>
      <c r="X184" s="1"/>
      <c r="Y184" s="1"/>
      <c r="Z184" s="1"/>
      <c r="AA184" s="1"/>
      <c r="AB184" s="1"/>
      <c r="AC184" s="1"/>
      <c r="AD184" s="1"/>
      <c r="AE184" s="1"/>
      <c r="AF184" s="1"/>
      <c r="AG184" s="1"/>
      <c r="AH184" s="1"/>
      <c r="AI184" s="1"/>
      <c r="AJ184" s="1"/>
      <c r="AK184" s="1"/>
    </row>
    <row r="185" spans="1:37" ht="14.25" customHeight="1">
      <c r="A185" s="425"/>
      <c r="B185" s="1"/>
      <c r="C185" s="1"/>
      <c r="D185" s="1"/>
      <c r="E185" s="1"/>
      <c r="F185" s="1"/>
      <c r="G185" s="1"/>
      <c r="H185" s="1"/>
      <c r="I185" s="1"/>
      <c r="J185" s="1"/>
      <c r="K185" s="1"/>
      <c r="L185" s="1"/>
      <c r="M185" s="1"/>
      <c r="N185" s="1"/>
      <c r="O185" s="1"/>
      <c r="P185" s="229"/>
      <c r="Q185" s="1"/>
      <c r="R185" s="1"/>
      <c r="S185" s="1"/>
      <c r="T185" s="1"/>
      <c r="U185" s="1"/>
      <c r="V185" s="1"/>
      <c r="W185" s="1"/>
      <c r="X185" s="1"/>
      <c r="Y185" s="1"/>
      <c r="Z185" s="1"/>
      <c r="AA185" s="1"/>
      <c r="AB185" s="1"/>
      <c r="AC185" s="1"/>
      <c r="AD185" s="1"/>
      <c r="AE185" s="1"/>
      <c r="AF185" s="1"/>
      <c r="AG185" s="1"/>
      <c r="AH185" s="1"/>
      <c r="AI185" s="1"/>
      <c r="AJ185" s="1"/>
      <c r="AK185" s="1"/>
    </row>
    <row r="186" spans="1:37" ht="14.25" customHeight="1">
      <c r="A186" s="425"/>
      <c r="B186" s="1"/>
      <c r="C186" s="1"/>
      <c r="D186" s="1"/>
      <c r="E186" s="1"/>
      <c r="F186" s="1"/>
      <c r="G186" s="1"/>
      <c r="H186" s="1"/>
      <c r="I186" s="1"/>
      <c r="J186" s="1"/>
      <c r="K186" s="1"/>
      <c r="L186" s="1"/>
      <c r="M186" s="1"/>
      <c r="N186" s="1"/>
      <c r="O186" s="1"/>
      <c r="P186" s="229"/>
      <c r="Q186" s="1"/>
      <c r="R186" s="1"/>
      <c r="S186" s="1"/>
      <c r="T186" s="1"/>
      <c r="U186" s="1"/>
      <c r="V186" s="1"/>
      <c r="W186" s="1"/>
      <c r="X186" s="1"/>
      <c r="Y186" s="1"/>
      <c r="Z186" s="1"/>
      <c r="AA186" s="1"/>
      <c r="AB186" s="1"/>
      <c r="AC186" s="1"/>
      <c r="AD186" s="1"/>
      <c r="AE186" s="1"/>
      <c r="AF186" s="1"/>
      <c r="AG186" s="1"/>
      <c r="AH186" s="1"/>
      <c r="AI186" s="1"/>
      <c r="AJ186" s="1"/>
      <c r="AK186" s="1"/>
    </row>
    <row r="187" spans="1:37" ht="14.25" customHeight="1">
      <c r="A187" s="425"/>
      <c r="B187" s="1"/>
      <c r="C187" s="1"/>
      <c r="D187" s="1"/>
      <c r="E187" s="1"/>
      <c r="F187" s="1"/>
      <c r="G187" s="1"/>
      <c r="H187" s="1"/>
      <c r="I187" s="1"/>
      <c r="J187" s="1"/>
      <c r="K187" s="1"/>
      <c r="L187" s="1"/>
      <c r="M187" s="1"/>
      <c r="N187" s="1"/>
      <c r="O187" s="1"/>
      <c r="P187" s="229"/>
      <c r="Q187" s="1"/>
      <c r="R187" s="1"/>
      <c r="S187" s="1"/>
      <c r="T187" s="1"/>
      <c r="U187" s="1"/>
      <c r="V187" s="1"/>
      <c r="W187" s="1"/>
      <c r="X187" s="1"/>
      <c r="Y187" s="1"/>
      <c r="Z187" s="1"/>
      <c r="AA187" s="1"/>
      <c r="AB187" s="1"/>
      <c r="AC187" s="1"/>
      <c r="AD187" s="1"/>
      <c r="AE187" s="1"/>
      <c r="AF187" s="1"/>
      <c r="AG187" s="1"/>
      <c r="AH187" s="1"/>
      <c r="AI187" s="1"/>
      <c r="AJ187" s="1"/>
      <c r="AK187" s="1"/>
    </row>
    <row r="188" spans="1:37" ht="14.25" customHeight="1">
      <c r="A188" s="425"/>
      <c r="B188" s="1"/>
      <c r="C188" s="1"/>
      <c r="D188" s="1"/>
      <c r="E188" s="1"/>
      <c r="F188" s="1"/>
      <c r="G188" s="1"/>
      <c r="H188" s="1"/>
      <c r="I188" s="1"/>
      <c r="J188" s="1"/>
      <c r="K188" s="1"/>
      <c r="L188" s="1"/>
      <c r="M188" s="1"/>
      <c r="N188" s="1"/>
      <c r="O188" s="1"/>
      <c r="P188" s="229"/>
      <c r="Q188" s="1"/>
      <c r="R188" s="1"/>
      <c r="S188" s="1"/>
      <c r="T188" s="1"/>
      <c r="U188" s="1"/>
      <c r="V188" s="1"/>
      <c r="W188" s="1"/>
      <c r="X188" s="1"/>
      <c r="Y188" s="1"/>
      <c r="Z188" s="1"/>
      <c r="AA188" s="1"/>
      <c r="AB188" s="1"/>
      <c r="AC188" s="1"/>
      <c r="AD188" s="1"/>
      <c r="AE188" s="1"/>
      <c r="AF188" s="1"/>
      <c r="AG188" s="1"/>
      <c r="AH188" s="1"/>
      <c r="AI188" s="1"/>
      <c r="AJ188" s="1"/>
      <c r="AK188" s="1"/>
    </row>
    <row r="189" spans="1:37" ht="14.25" customHeight="1">
      <c r="A189" s="425"/>
      <c r="B189" s="1"/>
      <c r="C189" s="1"/>
      <c r="D189" s="1"/>
      <c r="E189" s="1"/>
      <c r="F189" s="1"/>
      <c r="G189" s="1"/>
      <c r="H189" s="1"/>
      <c r="I189" s="1"/>
      <c r="J189" s="1"/>
      <c r="K189" s="1"/>
      <c r="L189" s="1"/>
      <c r="M189" s="1"/>
      <c r="N189" s="1"/>
      <c r="O189" s="1"/>
      <c r="P189" s="229"/>
      <c r="Q189" s="1"/>
      <c r="R189" s="1"/>
      <c r="S189" s="1"/>
      <c r="T189" s="1"/>
      <c r="U189" s="1"/>
      <c r="V189" s="1"/>
      <c r="W189" s="1"/>
      <c r="X189" s="1"/>
      <c r="Y189" s="1"/>
      <c r="Z189" s="1"/>
      <c r="AA189" s="1"/>
      <c r="AB189" s="1"/>
      <c r="AC189" s="1"/>
      <c r="AD189" s="1"/>
      <c r="AE189" s="1"/>
      <c r="AF189" s="1"/>
      <c r="AG189" s="1"/>
      <c r="AH189" s="1"/>
      <c r="AI189" s="1"/>
      <c r="AJ189" s="1"/>
      <c r="AK189" s="1"/>
    </row>
    <row r="190" spans="1:37" ht="14.25" customHeight="1">
      <c r="A190" s="425"/>
      <c r="B190" s="1"/>
      <c r="C190" s="1"/>
      <c r="D190" s="1"/>
      <c r="E190" s="1"/>
      <c r="F190" s="1"/>
      <c r="G190" s="1"/>
      <c r="H190" s="1"/>
      <c r="I190" s="1"/>
      <c r="J190" s="1"/>
      <c r="K190" s="1"/>
      <c r="L190" s="1"/>
      <c r="M190" s="1"/>
      <c r="N190" s="1"/>
      <c r="O190" s="1"/>
      <c r="P190" s="229"/>
      <c r="Q190" s="1"/>
      <c r="R190" s="1"/>
      <c r="S190" s="1"/>
      <c r="T190" s="1"/>
      <c r="U190" s="1"/>
      <c r="V190" s="1"/>
      <c r="W190" s="1"/>
      <c r="X190" s="1"/>
      <c r="Y190" s="1"/>
      <c r="Z190" s="1"/>
      <c r="AA190" s="1"/>
      <c r="AB190" s="1"/>
      <c r="AC190" s="1"/>
      <c r="AD190" s="1"/>
      <c r="AE190" s="1"/>
      <c r="AF190" s="1"/>
      <c r="AG190" s="1"/>
      <c r="AH190" s="1"/>
      <c r="AI190" s="1"/>
      <c r="AJ190" s="1"/>
      <c r="AK190" s="1"/>
    </row>
    <row r="191" spans="1:37" ht="14.25" customHeight="1">
      <c r="A191" s="425"/>
      <c r="B191" s="1"/>
      <c r="C191" s="1"/>
      <c r="D191" s="1"/>
      <c r="E191" s="1"/>
      <c r="F191" s="1"/>
      <c r="G191" s="1"/>
      <c r="H191" s="1"/>
      <c r="I191" s="1"/>
      <c r="J191" s="1"/>
      <c r="K191" s="1"/>
      <c r="L191" s="1"/>
      <c r="M191" s="1"/>
      <c r="N191" s="1"/>
      <c r="O191" s="1"/>
      <c r="P191" s="229"/>
      <c r="Q191" s="1"/>
      <c r="R191" s="1"/>
      <c r="S191" s="1"/>
      <c r="T191" s="1"/>
      <c r="U191" s="1"/>
      <c r="V191" s="1"/>
      <c r="W191" s="1"/>
      <c r="X191" s="1"/>
      <c r="Y191" s="1"/>
      <c r="Z191" s="1"/>
      <c r="AA191" s="1"/>
      <c r="AB191" s="1"/>
      <c r="AC191" s="1"/>
      <c r="AD191" s="1"/>
      <c r="AE191" s="1"/>
      <c r="AF191" s="1"/>
      <c r="AG191" s="1"/>
      <c r="AH191" s="1"/>
      <c r="AI191" s="1"/>
      <c r="AJ191" s="1"/>
      <c r="AK191" s="1"/>
    </row>
    <row r="192" spans="1:37" ht="14.25" customHeight="1">
      <c r="A192" s="425"/>
      <c r="B192" s="1"/>
      <c r="C192" s="1"/>
      <c r="D192" s="1"/>
      <c r="E192" s="1"/>
      <c r="F192" s="1"/>
      <c r="G192" s="1"/>
      <c r="H192" s="1"/>
      <c r="I192" s="1"/>
      <c r="J192" s="1"/>
      <c r="K192" s="1"/>
      <c r="L192" s="1"/>
      <c r="M192" s="1"/>
      <c r="N192" s="1"/>
      <c r="O192" s="1"/>
      <c r="P192" s="229"/>
      <c r="Q192" s="1"/>
      <c r="R192" s="1"/>
      <c r="S192" s="1"/>
      <c r="T192" s="1"/>
      <c r="U192" s="1"/>
      <c r="V192" s="1"/>
      <c r="W192" s="1"/>
      <c r="X192" s="1"/>
      <c r="Y192" s="1"/>
      <c r="Z192" s="1"/>
      <c r="AA192" s="1"/>
      <c r="AB192" s="1"/>
      <c r="AC192" s="1"/>
      <c r="AD192" s="1"/>
      <c r="AE192" s="1"/>
      <c r="AF192" s="1"/>
      <c r="AG192" s="1"/>
      <c r="AH192" s="1"/>
      <c r="AI192" s="1"/>
      <c r="AJ192" s="1"/>
      <c r="AK192" s="1"/>
    </row>
    <row r="193" spans="1:37" ht="14.25" customHeight="1">
      <c r="A193" s="425"/>
      <c r="B193" s="1"/>
      <c r="C193" s="1"/>
      <c r="D193" s="1"/>
      <c r="E193" s="1"/>
      <c r="F193" s="1"/>
      <c r="G193" s="1"/>
      <c r="H193" s="1"/>
      <c r="I193" s="1"/>
      <c r="J193" s="1"/>
      <c r="K193" s="1"/>
      <c r="L193" s="1"/>
      <c r="M193" s="1"/>
      <c r="N193" s="1"/>
      <c r="O193" s="1"/>
      <c r="P193" s="229"/>
      <c r="Q193" s="1"/>
      <c r="R193" s="1"/>
      <c r="S193" s="1"/>
      <c r="T193" s="1"/>
      <c r="U193" s="1"/>
      <c r="V193" s="1"/>
      <c r="W193" s="1"/>
      <c r="X193" s="1"/>
      <c r="Y193" s="1"/>
      <c r="Z193" s="1"/>
      <c r="AA193" s="1"/>
      <c r="AB193" s="1"/>
      <c r="AC193" s="1"/>
      <c r="AD193" s="1"/>
      <c r="AE193" s="1"/>
      <c r="AF193" s="1"/>
      <c r="AG193" s="1"/>
      <c r="AH193" s="1"/>
      <c r="AI193" s="1"/>
      <c r="AJ193" s="1"/>
      <c r="AK193" s="1"/>
    </row>
    <row r="194" spans="1:37" ht="14.25" customHeight="1">
      <c r="A194" s="425"/>
      <c r="B194" s="1"/>
      <c r="C194" s="1"/>
      <c r="D194" s="1"/>
      <c r="E194" s="1"/>
      <c r="F194" s="1"/>
      <c r="G194" s="1"/>
      <c r="H194" s="1"/>
      <c r="I194" s="1"/>
      <c r="J194" s="1"/>
      <c r="K194" s="1"/>
      <c r="L194" s="1"/>
      <c r="M194" s="1"/>
      <c r="N194" s="1"/>
      <c r="O194" s="1"/>
      <c r="P194" s="229"/>
      <c r="Q194" s="1"/>
      <c r="R194" s="1"/>
      <c r="S194" s="1"/>
      <c r="T194" s="1"/>
      <c r="U194" s="1"/>
      <c r="V194" s="1"/>
      <c r="W194" s="1"/>
      <c r="X194" s="1"/>
      <c r="Y194" s="1"/>
      <c r="Z194" s="1"/>
      <c r="AA194" s="1"/>
      <c r="AB194" s="1"/>
      <c r="AC194" s="1"/>
      <c r="AD194" s="1"/>
      <c r="AE194" s="1"/>
      <c r="AF194" s="1"/>
      <c r="AG194" s="1"/>
      <c r="AH194" s="1"/>
      <c r="AI194" s="1"/>
      <c r="AJ194" s="1"/>
      <c r="AK194" s="1"/>
    </row>
    <row r="195" spans="1:37" ht="14.25" customHeight="1">
      <c r="A195" s="425"/>
      <c r="B195" s="1"/>
      <c r="C195" s="1"/>
      <c r="D195" s="1"/>
      <c r="E195" s="1"/>
      <c r="F195" s="1"/>
      <c r="G195" s="1"/>
      <c r="H195" s="1"/>
      <c r="I195" s="1"/>
      <c r="J195" s="1"/>
      <c r="K195" s="1"/>
      <c r="L195" s="1"/>
      <c r="M195" s="1"/>
      <c r="N195" s="1"/>
      <c r="O195" s="1"/>
      <c r="P195" s="229"/>
      <c r="Q195" s="1"/>
      <c r="R195" s="1"/>
      <c r="S195" s="1"/>
      <c r="T195" s="1"/>
      <c r="U195" s="1"/>
      <c r="V195" s="1"/>
      <c r="W195" s="1"/>
      <c r="X195" s="1"/>
      <c r="Y195" s="1"/>
      <c r="Z195" s="1"/>
      <c r="AA195" s="1"/>
      <c r="AB195" s="1"/>
      <c r="AC195" s="1"/>
      <c r="AD195" s="1"/>
      <c r="AE195" s="1"/>
      <c r="AF195" s="1"/>
      <c r="AG195" s="1"/>
      <c r="AH195" s="1"/>
      <c r="AI195" s="1"/>
      <c r="AJ195" s="1"/>
      <c r="AK195" s="1"/>
    </row>
    <row r="196" spans="1:37" ht="14.25" customHeight="1">
      <c r="A196" s="425"/>
      <c r="B196" s="1"/>
      <c r="C196" s="1"/>
      <c r="D196" s="1"/>
      <c r="E196" s="1"/>
      <c r="F196" s="1"/>
      <c r="G196" s="1"/>
      <c r="H196" s="1"/>
      <c r="I196" s="1"/>
      <c r="J196" s="1"/>
      <c r="K196" s="1"/>
      <c r="L196" s="1"/>
      <c r="M196" s="1"/>
      <c r="N196" s="1"/>
      <c r="O196" s="1"/>
      <c r="P196" s="229"/>
      <c r="Q196" s="1"/>
      <c r="R196" s="1"/>
      <c r="S196" s="1"/>
      <c r="T196" s="1"/>
      <c r="U196" s="1"/>
      <c r="V196" s="1"/>
      <c r="W196" s="1"/>
      <c r="X196" s="1"/>
      <c r="Y196" s="1"/>
      <c r="Z196" s="1"/>
      <c r="AA196" s="1"/>
      <c r="AB196" s="1"/>
      <c r="AC196" s="1"/>
      <c r="AD196" s="1"/>
      <c r="AE196" s="1"/>
      <c r="AF196" s="1"/>
      <c r="AG196" s="1"/>
      <c r="AH196" s="1"/>
      <c r="AI196" s="1"/>
      <c r="AJ196" s="1"/>
      <c r="AK196" s="1"/>
    </row>
    <row r="197" spans="1:37" ht="14.25" customHeight="1">
      <c r="A197" s="425"/>
      <c r="B197" s="1"/>
      <c r="C197" s="1"/>
      <c r="D197" s="1"/>
      <c r="E197" s="1"/>
      <c r="F197" s="1"/>
      <c r="G197" s="1"/>
      <c r="H197" s="1"/>
      <c r="I197" s="1"/>
      <c r="J197" s="1"/>
      <c r="K197" s="1"/>
      <c r="L197" s="1"/>
      <c r="M197" s="1"/>
      <c r="N197" s="1"/>
      <c r="O197" s="1"/>
      <c r="P197" s="229"/>
      <c r="Q197" s="1"/>
      <c r="R197" s="1"/>
      <c r="S197" s="1"/>
      <c r="T197" s="1"/>
      <c r="U197" s="1"/>
      <c r="V197" s="1"/>
      <c r="W197" s="1"/>
      <c r="X197" s="1"/>
      <c r="Y197" s="1"/>
      <c r="Z197" s="1"/>
      <c r="AA197" s="1"/>
      <c r="AB197" s="1"/>
      <c r="AC197" s="1"/>
      <c r="AD197" s="1"/>
      <c r="AE197" s="1"/>
      <c r="AF197" s="1"/>
      <c r="AG197" s="1"/>
      <c r="AH197" s="1"/>
      <c r="AI197" s="1"/>
      <c r="AJ197" s="1"/>
      <c r="AK197" s="1"/>
    </row>
    <row r="198" spans="1:37" ht="14.25" customHeight="1">
      <c r="A198" s="425"/>
      <c r="B198" s="1"/>
      <c r="C198" s="1"/>
      <c r="D198" s="1"/>
      <c r="E198" s="1"/>
      <c r="F198" s="1"/>
      <c r="G198" s="1"/>
      <c r="H198" s="1"/>
      <c r="I198" s="1"/>
      <c r="J198" s="1"/>
      <c r="K198" s="1"/>
      <c r="L198" s="1"/>
      <c r="M198" s="1"/>
      <c r="N198" s="1"/>
      <c r="O198" s="1"/>
      <c r="P198" s="229"/>
      <c r="Q198" s="1"/>
      <c r="R198" s="1"/>
      <c r="S198" s="1"/>
      <c r="T198" s="1"/>
      <c r="U198" s="1"/>
      <c r="V198" s="1"/>
      <c r="W198" s="1"/>
      <c r="X198" s="1"/>
      <c r="Y198" s="1"/>
      <c r="Z198" s="1"/>
      <c r="AA198" s="1"/>
      <c r="AB198" s="1"/>
      <c r="AC198" s="1"/>
      <c r="AD198" s="1"/>
      <c r="AE198" s="1"/>
      <c r="AF198" s="1"/>
      <c r="AG198" s="1"/>
      <c r="AH198" s="1"/>
      <c r="AI198" s="1"/>
      <c r="AJ198" s="1"/>
      <c r="AK198" s="1"/>
    </row>
    <row r="199" spans="1:37" ht="14.25" customHeight="1">
      <c r="A199" s="425"/>
      <c r="B199" s="1"/>
      <c r="C199" s="1"/>
      <c r="D199" s="1"/>
      <c r="E199" s="1"/>
      <c r="F199" s="1"/>
      <c r="G199" s="1"/>
      <c r="H199" s="1"/>
      <c r="I199" s="1"/>
      <c r="J199" s="1"/>
      <c r="K199" s="1"/>
      <c r="L199" s="1"/>
      <c r="M199" s="1"/>
      <c r="N199" s="1"/>
      <c r="O199" s="1"/>
      <c r="P199" s="229"/>
      <c r="Q199" s="1"/>
      <c r="R199" s="1"/>
      <c r="S199" s="1"/>
      <c r="T199" s="1"/>
      <c r="U199" s="1"/>
      <c r="V199" s="1"/>
      <c r="W199" s="1"/>
      <c r="X199" s="1"/>
      <c r="Y199" s="1"/>
      <c r="Z199" s="1"/>
      <c r="AA199" s="1"/>
      <c r="AB199" s="1"/>
      <c r="AC199" s="1"/>
      <c r="AD199" s="1"/>
      <c r="AE199" s="1"/>
      <c r="AF199" s="1"/>
      <c r="AG199" s="1"/>
      <c r="AH199" s="1"/>
      <c r="AI199" s="1"/>
      <c r="AJ199" s="1"/>
      <c r="AK199" s="1"/>
    </row>
    <row r="200" spans="1:37" ht="14.25" customHeight="1">
      <c r="A200" s="425"/>
      <c r="B200" s="1"/>
      <c r="C200" s="1"/>
      <c r="D200" s="1"/>
      <c r="E200" s="1"/>
      <c r="F200" s="1"/>
      <c r="G200" s="1"/>
      <c r="H200" s="1"/>
      <c r="I200" s="1"/>
      <c r="J200" s="1"/>
      <c r="K200" s="1"/>
      <c r="L200" s="1"/>
      <c r="M200" s="1"/>
      <c r="N200" s="1"/>
      <c r="O200" s="1"/>
      <c r="P200" s="229"/>
      <c r="Q200" s="1"/>
      <c r="R200" s="1"/>
      <c r="S200" s="1"/>
      <c r="T200" s="1"/>
      <c r="U200" s="1"/>
      <c r="V200" s="1"/>
      <c r="W200" s="1"/>
      <c r="X200" s="1"/>
      <c r="Y200" s="1"/>
      <c r="Z200" s="1"/>
      <c r="AA200" s="1"/>
      <c r="AB200" s="1"/>
      <c r="AC200" s="1"/>
      <c r="AD200" s="1"/>
      <c r="AE200" s="1"/>
      <c r="AF200" s="1"/>
      <c r="AG200" s="1"/>
      <c r="AH200" s="1"/>
      <c r="AI200" s="1"/>
      <c r="AJ200" s="1"/>
      <c r="AK200" s="1"/>
    </row>
    <row r="201" spans="1:37" ht="14.25" customHeight="1">
      <c r="A201" s="425"/>
      <c r="B201" s="1"/>
      <c r="C201" s="1"/>
      <c r="D201" s="1"/>
      <c r="E201" s="1"/>
      <c r="F201" s="1"/>
      <c r="G201" s="1"/>
      <c r="H201" s="1"/>
      <c r="I201" s="1"/>
      <c r="J201" s="1"/>
      <c r="K201" s="1"/>
      <c r="L201" s="1"/>
      <c r="M201" s="1"/>
      <c r="N201" s="1"/>
      <c r="O201" s="1"/>
      <c r="P201" s="229"/>
      <c r="Q201" s="1"/>
      <c r="R201" s="1"/>
      <c r="S201" s="1"/>
      <c r="T201" s="1"/>
      <c r="U201" s="1"/>
      <c r="V201" s="1"/>
      <c r="W201" s="1"/>
      <c r="X201" s="1"/>
      <c r="Y201" s="1"/>
      <c r="Z201" s="1"/>
      <c r="AA201" s="1"/>
      <c r="AB201" s="1"/>
      <c r="AC201" s="1"/>
      <c r="AD201" s="1"/>
      <c r="AE201" s="1"/>
      <c r="AF201" s="1"/>
      <c r="AG201" s="1"/>
      <c r="AH201" s="1"/>
      <c r="AI201" s="1"/>
      <c r="AJ201" s="1"/>
      <c r="AK201" s="1"/>
    </row>
    <row r="202" spans="1:37" ht="14.25" customHeight="1">
      <c r="A202" s="425"/>
      <c r="B202" s="1"/>
      <c r="C202" s="1"/>
      <c r="D202" s="1"/>
      <c r="E202" s="1"/>
      <c r="F202" s="1"/>
      <c r="G202" s="1"/>
      <c r="H202" s="1"/>
      <c r="I202" s="1"/>
      <c r="J202" s="1"/>
      <c r="K202" s="1"/>
      <c r="L202" s="1"/>
      <c r="M202" s="1"/>
      <c r="N202" s="1"/>
      <c r="O202" s="1"/>
      <c r="P202" s="229"/>
      <c r="Q202" s="1"/>
      <c r="R202" s="1"/>
      <c r="S202" s="1"/>
      <c r="T202" s="1"/>
      <c r="U202" s="1"/>
      <c r="V202" s="1"/>
      <c r="W202" s="1"/>
      <c r="X202" s="1"/>
      <c r="Y202" s="1"/>
      <c r="Z202" s="1"/>
      <c r="AA202" s="1"/>
      <c r="AB202" s="1"/>
      <c r="AC202" s="1"/>
      <c r="AD202" s="1"/>
      <c r="AE202" s="1"/>
      <c r="AF202" s="1"/>
      <c r="AG202" s="1"/>
      <c r="AH202" s="1"/>
      <c r="AI202" s="1"/>
      <c r="AJ202" s="1"/>
      <c r="AK202" s="1"/>
    </row>
    <row r="203" spans="1:37" ht="14.25" customHeight="1">
      <c r="A203" s="425"/>
      <c r="B203" s="1"/>
      <c r="C203" s="1"/>
      <c r="D203" s="1"/>
      <c r="E203" s="1"/>
      <c r="F203" s="1"/>
      <c r="G203" s="1"/>
      <c r="H203" s="1"/>
      <c r="I203" s="1"/>
      <c r="J203" s="1"/>
      <c r="K203" s="1"/>
      <c r="L203" s="1"/>
      <c r="M203" s="1"/>
      <c r="N203" s="1"/>
      <c r="O203" s="1"/>
      <c r="P203" s="229"/>
      <c r="Q203" s="1"/>
      <c r="R203" s="1"/>
      <c r="S203" s="1"/>
      <c r="T203" s="1"/>
      <c r="U203" s="1"/>
      <c r="V203" s="1"/>
      <c r="W203" s="1"/>
      <c r="X203" s="1"/>
      <c r="Y203" s="1"/>
      <c r="Z203" s="1"/>
      <c r="AA203" s="1"/>
      <c r="AB203" s="1"/>
      <c r="AC203" s="1"/>
      <c r="AD203" s="1"/>
      <c r="AE203" s="1"/>
      <c r="AF203" s="1"/>
      <c r="AG203" s="1"/>
      <c r="AH203" s="1"/>
      <c r="AI203" s="1"/>
      <c r="AJ203" s="1"/>
      <c r="AK203" s="1"/>
    </row>
    <row r="204" spans="1:37" ht="14.25" customHeight="1">
      <c r="A204" s="425"/>
      <c r="B204" s="1"/>
      <c r="C204" s="1"/>
      <c r="D204" s="1"/>
      <c r="E204" s="1"/>
      <c r="F204" s="1"/>
      <c r="G204" s="1"/>
      <c r="H204" s="1"/>
      <c r="I204" s="1"/>
      <c r="J204" s="1"/>
      <c r="K204" s="1"/>
      <c r="L204" s="1"/>
      <c r="M204" s="1"/>
      <c r="N204" s="1"/>
      <c r="O204" s="1"/>
      <c r="P204" s="229"/>
      <c r="Q204" s="1"/>
      <c r="R204" s="1"/>
      <c r="S204" s="1"/>
      <c r="T204" s="1"/>
      <c r="U204" s="1"/>
      <c r="V204" s="1"/>
      <c r="W204" s="1"/>
      <c r="X204" s="1"/>
      <c r="Y204" s="1"/>
      <c r="Z204" s="1"/>
      <c r="AA204" s="1"/>
      <c r="AB204" s="1"/>
      <c r="AC204" s="1"/>
      <c r="AD204" s="1"/>
      <c r="AE204" s="1"/>
      <c r="AF204" s="1"/>
      <c r="AG204" s="1"/>
      <c r="AH204" s="1"/>
      <c r="AI204" s="1"/>
      <c r="AJ204" s="1"/>
      <c r="AK204" s="1"/>
    </row>
    <row r="205" spans="1:37" ht="14.25" customHeight="1">
      <c r="A205" s="425"/>
      <c r="B205" s="1"/>
      <c r="C205" s="1"/>
      <c r="D205" s="1"/>
      <c r="E205" s="1"/>
      <c r="F205" s="1"/>
      <c r="G205" s="1"/>
      <c r="H205" s="1"/>
      <c r="I205" s="1"/>
      <c r="J205" s="1"/>
      <c r="K205" s="1"/>
      <c r="L205" s="1"/>
      <c r="M205" s="1"/>
      <c r="N205" s="1"/>
      <c r="O205" s="1"/>
      <c r="P205" s="229"/>
      <c r="Q205" s="1"/>
      <c r="R205" s="1"/>
      <c r="S205" s="1"/>
      <c r="T205" s="1"/>
      <c r="U205" s="1"/>
      <c r="V205" s="1"/>
      <c r="W205" s="1"/>
      <c r="X205" s="1"/>
      <c r="Y205" s="1"/>
      <c r="Z205" s="1"/>
      <c r="AA205" s="1"/>
      <c r="AB205" s="1"/>
      <c r="AC205" s="1"/>
      <c r="AD205" s="1"/>
      <c r="AE205" s="1"/>
      <c r="AF205" s="1"/>
      <c r="AG205" s="1"/>
      <c r="AH205" s="1"/>
      <c r="AI205" s="1"/>
      <c r="AJ205" s="1"/>
      <c r="AK205" s="1"/>
    </row>
    <row r="206" spans="1:37" ht="14.25" customHeight="1">
      <c r="A206" s="425"/>
      <c r="B206" s="1"/>
      <c r="C206" s="1"/>
      <c r="D206" s="1"/>
      <c r="E206" s="1"/>
      <c r="F206" s="1"/>
      <c r="G206" s="1"/>
      <c r="H206" s="1"/>
      <c r="I206" s="1"/>
      <c r="J206" s="1"/>
      <c r="K206" s="1"/>
      <c r="L206" s="1"/>
      <c r="M206" s="1"/>
      <c r="N206" s="1"/>
      <c r="O206" s="1"/>
      <c r="P206" s="229"/>
      <c r="Q206" s="1"/>
      <c r="R206" s="1"/>
      <c r="S206" s="1"/>
      <c r="T206" s="1"/>
      <c r="U206" s="1"/>
      <c r="V206" s="1"/>
      <c r="W206" s="1"/>
      <c r="X206" s="1"/>
      <c r="Y206" s="1"/>
      <c r="Z206" s="1"/>
      <c r="AA206" s="1"/>
      <c r="AB206" s="1"/>
      <c r="AC206" s="1"/>
      <c r="AD206" s="1"/>
      <c r="AE206" s="1"/>
      <c r="AF206" s="1"/>
      <c r="AG206" s="1"/>
      <c r="AH206" s="1"/>
      <c r="AI206" s="1"/>
      <c r="AJ206" s="1"/>
      <c r="AK206" s="1"/>
    </row>
    <row r="207" spans="1:37" ht="14.25" customHeight="1">
      <c r="A207" s="425"/>
      <c r="B207" s="1"/>
      <c r="C207" s="1"/>
      <c r="D207" s="1"/>
      <c r="E207" s="1"/>
      <c r="F207" s="1"/>
      <c r="G207" s="1"/>
      <c r="H207" s="1"/>
      <c r="I207" s="1"/>
      <c r="J207" s="1"/>
      <c r="K207" s="1"/>
      <c r="L207" s="1"/>
      <c r="M207" s="1"/>
      <c r="N207" s="1"/>
      <c r="O207" s="1"/>
      <c r="P207" s="229"/>
      <c r="Q207" s="1"/>
      <c r="R207" s="1"/>
      <c r="S207" s="1"/>
      <c r="T207" s="1"/>
      <c r="U207" s="1"/>
      <c r="V207" s="1"/>
      <c r="W207" s="1"/>
      <c r="X207" s="1"/>
      <c r="Y207" s="1"/>
      <c r="Z207" s="1"/>
      <c r="AA207" s="1"/>
      <c r="AB207" s="1"/>
      <c r="AC207" s="1"/>
      <c r="AD207" s="1"/>
      <c r="AE207" s="1"/>
      <c r="AF207" s="1"/>
      <c r="AG207" s="1"/>
      <c r="AH207" s="1"/>
      <c r="AI207" s="1"/>
      <c r="AJ207" s="1"/>
      <c r="AK207" s="1"/>
    </row>
    <row r="208" spans="1:37" ht="14.25" customHeight="1">
      <c r="A208" s="425"/>
      <c r="B208" s="1"/>
      <c r="C208" s="1"/>
      <c r="D208" s="1"/>
      <c r="E208" s="1"/>
      <c r="F208" s="1"/>
      <c r="G208" s="1"/>
      <c r="H208" s="1"/>
      <c r="I208" s="1"/>
      <c r="J208" s="1"/>
      <c r="K208" s="1"/>
      <c r="L208" s="1"/>
      <c r="M208" s="1"/>
      <c r="N208" s="1"/>
      <c r="O208" s="1"/>
      <c r="P208" s="229"/>
      <c r="Q208" s="1"/>
      <c r="R208" s="1"/>
      <c r="S208" s="1"/>
      <c r="T208" s="1"/>
      <c r="U208" s="1"/>
      <c r="V208" s="1"/>
      <c r="W208" s="1"/>
      <c r="X208" s="1"/>
      <c r="Y208" s="1"/>
      <c r="Z208" s="1"/>
      <c r="AA208" s="1"/>
      <c r="AB208" s="1"/>
      <c r="AC208" s="1"/>
      <c r="AD208" s="1"/>
      <c r="AE208" s="1"/>
      <c r="AF208" s="1"/>
      <c r="AG208" s="1"/>
      <c r="AH208" s="1"/>
      <c r="AI208" s="1"/>
      <c r="AJ208" s="1"/>
      <c r="AK208" s="1"/>
    </row>
    <row r="209" spans="1:37" ht="14.25" customHeight="1">
      <c r="A209" s="425"/>
      <c r="B209" s="1"/>
      <c r="C209" s="1"/>
      <c r="D209" s="1"/>
      <c r="E209" s="1"/>
      <c r="F209" s="1"/>
      <c r="G209" s="1"/>
      <c r="H209" s="1"/>
      <c r="I209" s="1"/>
      <c r="J209" s="1"/>
      <c r="K209" s="1"/>
      <c r="L209" s="1"/>
      <c r="M209" s="1"/>
      <c r="N209" s="1"/>
      <c r="O209" s="1"/>
      <c r="P209" s="229"/>
      <c r="Q209" s="1"/>
      <c r="R209" s="1"/>
      <c r="S209" s="1"/>
      <c r="T209" s="1"/>
      <c r="U209" s="1"/>
      <c r="V209" s="1"/>
      <c r="W209" s="1"/>
      <c r="X209" s="1"/>
      <c r="Y209" s="1"/>
      <c r="Z209" s="1"/>
      <c r="AA209" s="1"/>
      <c r="AB209" s="1"/>
      <c r="AC209" s="1"/>
      <c r="AD209" s="1"/>
      <c r="AE209" s="1"/>
      <c r="AF209" s="1"/>
      <c r="AG209" s="1"/>
      <c r="AH209" s="1"/>
      <c r="AI209" s="1"/>
      <c r="AJ209" s="1"/>
      <c r="AK209" s="1"/>
    </row>
    <row r="210" spans="1:37" ht="14.25" customHeight="1">
      <c r="A210" s="425"/>
      <c r="B210" s="1"/>
      <c r="C210" s="1"/>
      <c r="D210" s="1"/>
      <c r="E210" s="1"/>
      <c r="F210" s="1"/>
      <c r="G210" s="1"/>
      <c r="H210" s="1"/>
      <c r="I210" s="1"/>
      <c r="J210" s="1"/>
      <c r="K210" s="1"/>
      <c r="L210" s="1"/>
      <c r="M210" s="1"/>
      <c r="N210" s="1"/>
      <c r="O210" s="1"/>
      <c r="P210" s="229"/>
      <c r="Q210" s="1"/>
      <c r="R210" s="1"/>
      <c r="S210" s="1"/>
      <c r="T210" s="1"/>
      <c r="U210" s="1"/>
      <c r="V210" s="1"/>
      <c r="W210" s="1"/>
      <c r="X210" s="1"/>
      <c r="Y210" s="1"/>
      <c r="Z210" s="1"/>
      <c r="AA210" s="1"/>
      <c r="AB210" s="1"/>
      <c r="AC210" s="1"/>
      <c r="AD210" s="1"/>
      <c r="AE210" s="1"/>
      <c r="AF210" s="1"/>
      <c r="AG210" s="1"/>
      <c r="AH210" s="1"/>
      <c r="AI210" s="1"/>
      <c r="AJ210" s="1"/>
      <c r="AK210" s="1"/>
    </row>
    <row r="211" spans="1:37" ht="14.25" customHeight="1">
      <c r="A211" s="425"/>
      <c r="B211" s="1"/>
      <c r="C211" s="1"/>
      <c r="D211" s="1"/>
      <c r="E211" s="1"/>
      <c r="F211" s="1"/>
      <c r="G211" s="1"/>
      <c r="H211" s="1"/>
      <c r="I211" s="1"/>
      <c r="J211" s="1"/>
      <c r="K211" s="1"/>
      <c r="L211" s="1"/>
      <c r="M211" s="1"/>
      <c r="N211" s="1"/>
      <c r="O211" s="1"/>
      <c r="P211" s="229"/>
      <c r="Q211" s="1"/>
      <c r="R211" s="1"/>
      <c r="S211" s="1"/>
      <c r="T211" s="1"/>
      <c r="U211" s="1"/>
      <c r="V211" s="1"/>
      <c r="W211" s="1"/>
      <c r="X211" s="1"/>
      <c r="Y211" s="1"/>
      <c r="Z211" s="1"/>
      <c r="AA211" s="1"/>
      <c r="AB211" s="1"/>
      <c r="AC211" s="1"/>
      <c r="AD211" s="1"/>
      <c r="AE211" s="1"/>
      <c r="AF211" s="1"/>
      <c r="AG211" s="1"/>
      <c r="AH211" s="1"/>
      <c r="AI211" s="1"/>
      <c r="AJ211" s="1"/>
      <c r="AK211" s="1"/>
    </row>
    <row r="212" spans="1:37" ht="14.25" customHeight="1">
      <c r="A212" s="425"/>
      <c r="B212" s="1"/>
      <c r="C212" s="1"/>
      <c r="D212" s="1"/>
      <c r="E212" s="1"/>
      <c r="F212" s="1"/>
      <c r="G212" s="1"/>
      <c r="H212" s="1"/>
      <c r="I212" s="1"/>
      <c r="J212" s="1"/>
      <c r="K212" s="1"/>
      <c r="L212" s="1"/>
      <c r="M212" s="1"/>
      <c r="N212" s="1"/>
      <c r="O212" s="1"/>
      <c r="P212" s="229"/>
      <c r="Q212" s="1"/>
      <c r="R212" s="1"/>
      <c r="S212" s="1"/>
      <c r="T212" s="1"/>
      <c r="U212" s="1"/>
      <c r="V212" s="1"/>
      <c r="W212" s="1"/>
      <c r="X212" s="1"/>
      <c r="Y212" s="1"/>
      <c r="Z212" s="1"/>
      <c r="AA212" s="1"/>
      <c r="AB212" s="1"/>
      <c r="AC212" s="1"/>
      <c r="AD212" s="1"/>
      <c r="AE212" s="1"/>
      <c r="AF212" s="1"/>
      <c r="AG212" s="1"/>
      <c r="AH212" s="1"/>
      <c r="AI212" s="1"/>
      <c r="AJ212" s="1"/>
      <c r="AK212" s="1"/>
    </row>
    <row r="213" spans="1:37" ht="14.25" customHeight="1">
      <c r="A213" s="425"/>
      <c r="B213" s="1"/>
      <c r="C213" s="1"/>
      <c r="D213" s="1"/>
      <c r="E213" s="1"/>
      <c r="F213" s="1"/>
      <c r="G213" s="1"/>
      <c r="H213" s="1"/>
      <c r="I213" s="1"/>
      <c r="J213" s="1"/>
      <c r="K213" s="1"/>
      <c r="L213" s="1"/>
      <c r="M213" s="1"/>
      <c r="N213" s="1"/>
      <c r="O213" s="1"/>
      <c r="P213" s="229"/>
      <c r="Q213" s="1"/>
      <c r="R213" s="1"/>
      <c r="S213" s="1"/>
      <c r="T213" s="1"/>
      <c r="U213" s="1"/>
      <c r="V213" s="1"/>
      <c r="W213" s="1"/>
      <c r="X213" s="1"/>
      <c r="Y213" s="1"/>
      <c r="Z213" s="1"/>
      <c r="AA213" s="1"/>
      <c r="AB213" s="1"/>
      <c r="AC213" s="1"/>
      <c r="AD213" s="1"/>
      <c r="AE213" s="1"/>
      <c r="AF213" s="1"/>
      <c r="AG213" s="1"/>
      <c r="AH213" s="1"/>
      <c r="AI213" s="1"/>
      <c r="AJ213" s="1"/>
      <c r="AK213" s="1"/>
    </row>
    <row r="214" spans="1:37" ht="14.25" customHeight="1">
      <c r="A214" s="425"/>
      <c r="B214" s="1"/>
      <c r="C214" s="1"/>
      <c r="D214" s="1"/>
      <c r="E214" s="1"/>
      <c r="F214" s="1"/>
      <c r="G214" s="1"/>
      <c r="H214" s="1"/>
      <c r="I214" s="1"/>
      <c r="J214" s="1"/>
      <c r="K214" s="1"/>
      <c r="L214" s="1"/>
      <c r="M214" s="1"/>
      <c r="N214" s="1"/>
      <c r="O214" s="1"/>
      <c r="P214" s="229"/>
      <c r="Q214" s="1"/>
      <c r="R214" s="1"/>
      <c r="S214" s="1"/>
      <c r="T214" s="1"/>
      <c r="U214" s="1"/>
      <c r="V214" s="1"/>
      <c r="W214" s="1"/>
      <c r="X214" s="1"/>
      <c r="Y214" s="1"/>
      <c r="Z214" s="1"/>
      <c r="AA214" s="1"/>
      <c r="AB214" s="1"/>
      <c r="AC214" s="1"/>
      <c r="AD214" s="1"/>
      <c r="AE214" s="1"/>
      <c r="AF214" s="1"/>
      <c r="AG214" s="1"/>
      <c r="AH214" s="1"/>
      <c r="AI214" s="1"/>
      <c r="AJ214" s="1"/>
      <c r="AK214" s="1"/>
    </row>
    <row r="215" spans="1:37" ht="14.25" customHeight="1">
      <c r="A215" s="425"/>
      <c r="B215" s="1"/>
      <c r="C215" s="1"/>
      <c r="D215" s="1"/>
      <c r="E215" s="1"/>
      <c r="F215" s="1"/>
      <c r="G215" s="1"/>
      <c r="H215" s="1"/>
      <c r="I215" s="1"/>
      <c r="J215" s="1"/>
      <c r="K215" s="1"/>
      <c r="L215" s="1"/>
      <c r="M215" s="1"/>
      <c r="N215" s="1"/>
      <c r="O215" s="1"/>
      <c r="P215" s="229"/>
      <c r="Q215" s="1"/>
      <c r="R215" s="1"/>
      <c r="S215" s="1"/>
      <c r="T215" s="1"/>
      <c r="U215" s="1"/>
      <c r="V215" s="1"/>
      <c r="W215" s="1"/>
      <c r="X215" s="1"/>
      <c r="Y215" s="1"/>
      <c r="Z215" s="1"/>
      <c r="AA215" s="1"/>
      <c r="AB215" s="1"/>
      <c r="AC215" s="1"/>
      <c r="AD215" s="1"/>
      <c r="AE215" s="1"/>
      <c r="AF215" s="1"/>
      <c r="AG215" s="1"/>
      <c r="AH215" s="1"/>
      <c r="AI215" s="1"/>
      <c r="AJ215" s="1"/>
      <c r="AK215" s="1"/>
    </row>
    <row r="216" spans="1:37" ht="14.25" customHeight="1">
      <c r="A216" s="425"/>
      <c r="B216" s="1"/>
      <c r="C216" s="1"/>
      <c r="D216" s="1"/>
      <c r="E216" s="1"/>
      <c r="F216" s="1"/>
      <c r="G216" s="1"/>
      <c r="H216" s="1"/>
      <c r="I216" s="1"/>
      <c r="J216" s="1"/>
      <c r="K216" s="1"/>
      <c r="L216" s="1"/>
      <c r="M216" s="1"/>
      <c r="N216" s="1"/>
      <c r="O216" s="1"/>
      <c r="P216" s="229"/>
      <c r="Q216" s="1"/>
      <c r="R216" s="1"/>
      <c r="S216" s="1"/>
      <c r="T216" s="1"/>
      <c r="U216" s="1"/>
      <c r="V216" s="1"/>
      <c r="W216" s="1"/>
      <c r="X216" s="1"/>
      <c r="Y216" s="1"/>
      <c r="Z216" s="1"/>
      <c r="AA216" s="1"/>
      <c r="AB216" s="1"/>
      <c r="AC216" s="1"/>
      <c r="AD216" s="1"/>
      <c r="AE216" s="1"/>
      <c r="AF216" s="1"/>
      <c r="AG216" s="1"/>
      <c r="AH216" s="1"/>
      <c r="AI216" s="1"/>
      <c r="AJ216" s="1"/>
      <c r="AK216" s="1"/>
    </row>
    <row r="217" spans="1:37" ht="14.25" customHeight="1">
      <c r="A217" s="425"/>
      <c r="B217" s="1"/>
      <c r="C217" s="1"/>
      <c r="D217" s="1"/>
      <c r="E217" s="1"/>
      <c r="F217" s="1"/>
      <c r="G217" s="1"/>
      <c r="H217" s="1"/>
      <c r="I217" s="1"/>
      <c r="J217" s="1"/>
      <c r="K217" s="1"/>
      <c r="L217" s="1"/>
      <c r="M217" s="1"/>
      <c r="N217" s="1"/>
      <c r="O217" s="1"/>
      <c r="P217" s="229"/>
      <c r="Q217" s="1"/>
      <c r="R217" s="1"/>
      <c r="S217" s="1"/>
      <c r="T217" s="1"/>
      <c r="U217" s="1"/>
      <c r="V217" s="1"/>
      <c r="W217" s="1"/>
      <c r="X217" s="1"/>
      <c r="Y217" s="1"/>
      <c r="Z217" s="1"/>
      <c r="AA217" s="1"/>
      <c r="AB217" s="1"/>
      <c r="AC217" s="1"/>
      <c r="AD217" s="1"/>
      <c r="AE217" s="1"/>
      <c r="AF217" s="1"/>
      <c r="AG217" s="1"/>
      <c r="AH217" s="1"/>
      <c r="AI217" s="1"/>
      <c r="AJ217" s="1"/>
      <c r="AK217" s="1"/>
    </row>
    <row r="218" spans="1:37" ht="14.25" customHeight="1">
      <c r="A218" s="425"/>
      <c r="B218" s="1"/>
      <c r="C218" s="1"/>
      <c r="D218" s="1"/>
      <c r="E218" s="1"/>
      <c r="F218" s="1"/>
      <c r="G218" s="1"/>
      <c r="H218" s="1"/>
      <c r="I218" s="1"/>
      <c r="J218" s="1"/>
      <c r="K218" s="1"/>
      <c r="L218" s="1"/>
      <c r="M218" s="1"/>
      <c r="N218" s="1"/>
      <c r="O218" s="1"/>
      <c r="P218" s="229"/>
      <c r="Q218" s="1"/>
      <c r="R218" s="1"/>
      <c r="S218" s="1"/>
      <c r="T218" s="1"/>
      <c r="U218" s="1"/>
      <c r="V218" s="1"/>
      <c r="W218" s="1"/>
      <c r="X218" s="1"/>
      <c r="Y218" s="1"/>
      <c r="Z218" s="1"/>
      <c r="AA218" s="1"/>
      <c r="AB218" s="1"/>
      <c r="AC218" s="1"/>
      <c r="AD218" s="1"/>
      <c r="AE218" s="1"/>
      <c r="AF218" s="1"/>
      <c r="AG218" s="1"/>
      <c r="AH218" s="1"/>
      <c r="AI218" s="1"/>
      <c r="AJ218" s="1"/>
      <c r="AK218" s="1"/>
    </row>
    <row r="219" spans="1:37" ht="14.25" customHeight="1">
      <c r="A219" s="425"/>
      <c r="B219" s="1"/>
      <c r="C219" s="1"/>
      <c r="D219" s="1"/>
      <c r="E219" s="1"/>
      <c r="F219" s="1"/>
      <c r="G219" s="1"/>
      <c r="H219" s="1"/>
      <c r="I219" s="1"/>
      <c r="J219" s="1"/>
      <c r="K219" s="1"/>
      <c r="L219" s="1"/>
      <c r="M219" s="1"/>
      <c r="N219" s="1"/>
      <c r="O219" s="1"/>
      <c r="P219" s="229"/>
      <c r="Q219" s="1"/>
      <c r="R219" s="1"/>
      <c r="S219" s="1"/>
      <c r="T219" s="1"/>
      <c r="U219" s="1"/>
      <c r="V219" s="1"/>
      <c r="W219" s="1"/>
      <c r="X219" s="1"/>
      <c r="Y219" s="1"/>
      <c r="Z219" s="1"/>
      <c r="AA219" s="1"/>
      <c r="AB219" s="1"/>
      <c r="AC219" s="1"/>
      <c r="AD219" s="1"/>
      <c r="AE219" s="1"/>
      <c r="AF219" s="1"/>
      <c r="AG219" s="1"/>
      <c r="AH219" s="1"/>
      <c r="AI219" s="1"/>
      <c r="AJ219" s="1"/>
      <c r="AK219" s="1"/>
    </row>
    <row r="220" spans="1:37" ht="14.25" customHeight="1">
      <c r="A220" s="425"/>
      <c r="B220" s="1"/>
      <c r="C220" s="1"/>
      <c r="D220" s="1"/>
      <c r="E220" s="1"/>
      <c r="F220" s="1"/>
      <c r="G220" s="1"/>
      <c r="H220" s="1"/>
      <c r="I220" s="1"/>
      <c r="J220" s="1"/>
      <c r="K220" s="1"/>
      <c r="L220" s="1"/>
      <c r="M220" s="1"/>
      <c r="N220" s="1"/>
      <c r="O220" s="1"/>
      <c r="P220" s="229"/>
      <c r="Q220" s="1"/>
      <c r="R220" s="1"/>
      <c r="S220" s="1"/>
      <c r="T220" s="1"/>
      <c r="U220" s="1"/>
      <c r="V220" s="1"/>
      <c r="W220" s="1"/>
      <c r="X220" s="1"/>
      <c r="Y220" s="1"/>
      <c r="Z220" s="1"/>
      <c r="AA220" s="1"/>
      <c r="AB220" s="1"/>
      <c r="AC220" s="1"/>
      <c r="AD220" s="1"/>
      <c r="AE220" s="1"/>
      <c r="AF220" s="1"/>
      <c r="AG220" s="1"/>
      <c r="AH220" s="1"/>
      <c r="AI220" s="1"/>
      <c r="AJ220" s="1"/>
      <c r="AK220" s="1"/>
    </row>
    <row r="221" spans="1:37" ht="14.25" customHeight="1">
      <c r="A221" s="425"/>
      <c r="B221" s="1"/>
      <c r="C221" s="1"/>
      <c r="D221" s="1"/>
      <c r="E221" s="1"/>
      <c r="F221" s="1"/>
      <c r="G221" s="1"/>
      <c r="H221" s="1"/>
      <c r="I221" s="1"/>
      <c r="J221" s="1"/>
      <c r="K221" s="1"/>
      <c r="L221" s="1"/>
      <c r="M221" s="1"/>
      <c r="N221" s="1"/>
      <c r="O221" s="1"/>
      <c r="P221" s="229"/>
      <c r="Q221" s="1"/>
      <c r="R221" s="1"/>
      <c r="S221" s="1"/>
      <c r="T221" s="1"/>
      <c r="U221" s="1"/>
      <c r="V221" s="1"/>
      <c r="W221" s="1"/>
      <c r="X221" s="1"/>
      <c r="Y221" s="1"/>
      <c r="Z221" s="1"/>
      <c r="AA221" s="1"/>
      <c r="AB221" s="1"/>
      <c r="AC221" s="1"/>
      <c r="AD221" s="1"/>
      <c r="AE221" s="1"/>
      <c r="AF221" s="1"/>
      <c r="AG221" s="1"/>
      <c r="AH221" s="1"/>
      <c r="AI221" s="1"/>
      <c r="AJ221" s="1"/>
      <c r="AK221" s="1"/>
    </row>
    <row r="222" spans="1:37" ht="14.25" customHeight="1">
      <c r="A222" s="425"/>
      <c r="B222" s="1"/>
      <c r="C222" s="1"/>
      <c r="D222" s="1"/>
      <c r="E222" s="1"/>
      <c r="F222" s="1"/>
      <c r="G222" s="1"/>
      <c r="H222" s="1"/>
      <c r="I222" s="1"/>
      <c r="J222" s="1"/>
      <c r="K222" s="1"/>
      <c r="L222" s="1"/>
      <c r="M222" s="1"/>
      <c r="N222" s="1"/>
      <c r="O222" s="1"/>
      <c r="P222" s="229"/>
      <c r="Q222" s="1"/>
      <c r="R222" s="1"/>
      <c r="S222" s="1"/>
      <c r="T222" s="1"/>
      <c r="U222" s="1"/>
      <c r="V222" s="1"/>
      <c r="W222" s="1"/>
      <c r="X222" s="1"/>
      <c r="Y222" s="1"/>
      <c r="Z222" s="1"/>
      <c r="AA222" s="1"/>
      <c r="AB222" s="1"/>
      <c r="AC222" s="1"/>
      <c r="AD222" s="1"/>
      <c r="AE222" s="1"/>
      <c r="AF222" s="1"/>
      <c r="AG222" s="1"/>
      <c r="AH222" s="1"/>
      <c r="AI222" s="1"/>
      <c r="AJ222" s="1"/>
      <c r="AK222" s="1"/>
    </row>
    <row r="223" spans="1:37" ht="14.25" customHeight="1">
      <c r="A223" s="425"/>
      <c r="B223" s="1"/>
      <c r="C223" s="1"/>
      <c r="D223" s="1"/>
      <c r="E223" s="1"/>
      <c r="F223" s="1"/>
      <c r="G223" s="1"/>
      <c r="H223" s="1"/>
      <c r="I223" s="1"/>
      <c r="J223" s="1"/>
      <c r="K223" s="1"/>
      <c r="L223" s="1"/>
      <c r="M223" s="1"/>
      <c r="N223" s="1"/>
      <c r="O223" s="1"/>
      <c r="P223" s="229"/>
      <c r="Q223" s="1"/>
      <c r="R223" s="1"/>
      <c r="S223" s="1"/>
      <c r="T223" s="1"/>
      <c r="U223" s="1"/>
      <c r="V223" s="1"/>
      <c r="W223" s="1"/>
      <c r="X223" s="1"/>
      <c r="Y223" s="1"/>
      <c r="Z223" s="1"/>
      <c r="AA223" s="1"/>
      <c r="AB223" s="1"/>
      <c r="AC223" s="1"/>
      <c r="AD223" s="1"/>
      <c r="AE223" s="1"/>
      <c r="AF223" s="1"/>
      <c r="AG223" s="1"/>
      <c r="AH223" s="1"/>
      <c r="AI223" s="1"/>
      <c r="AJ223" s="1"/>
      <c r="AK223" s="1"/>
    </row>
    <row r="224" spans="1:37" ht="14.25" customHeight="1">
      <c r="A224" s="425"/>
      <c r="B224" s="1"/>
      <c r="C224" s="1"/>
      <c r="D224" s="1"/>
      <c r="E224" s="1"/>
      <c r="F224" s="1"/>
      <c r="G224" s="1"/>
      <c r="H224" s="1"/>
      <c r="I224" s="1"/>
      <c r="J224" s="1"/>
      <c r="K224" s="1"/>
      <c r="L224" s="1"/>
      <c r="M224" s="1"/>
      <c r="N224" s="1"/>
      <c r="O224" s="1"/>
      <c r="P224" s="229"/>
      <c r="Q224" s="1"/>
      <c r="R224" s="1"/>
      <c r="S224" s="1"/>
      <c r="T224" s="1"/>
      <c r="U224" s="1"/>
      <c r="V224" s="1"/>
      <c r="W224" s="1"/>
      <c r="X224" s="1"/>
      <c r="Y224" s="1"/>
      <c r="Z224" s="1"/>
      <c r="AA224" s="1"/>
      <c r="AB224" s="1"/>
      <c r="AC224" s="1"/>
      <c r="AD224" s="1"/>
      <c r="AE224" s="1"/>
      <c r="AF224" s="1"/>
      <c r="AG224" s="1"/>
      <c r="AH224" s="1"/>
      <c r="AI224" s="1"/>
      <c r="AJ224" s="1"/>
      <c r="AK224" s="1"/>
    </row>
    <row r="225" spans="1:37" ht="14.25" customHeight="1">
      <c r="A225" s="425"/>
      <c r="B225" s="1"/>
      <c r="C225" s="1"/>
      <c r="D225" s="1"/>
      <c r="E225" s="1"/>
      <c r="F225" s="1"/>
      <c r="G225" s="1"/>
      <c r="H225" s="1"/>
      <c r="I225" s="1"/>
      <c r="J225" s="1"/>
      <c r="K225" s="1"/>
      <c r="L225" s="1"/>
      <c r="M225" s="1"/>
      <c r="N225" s="1"/>
      <c r="O225" s="1"/>
      <c r="P225" s="229"/>
      <c r="Q225" s="1"/>
      <c r="R225" s="1"/>
      <c r="S225" s="1"/>
      <c r="T225" s="1"/>
      <c r="U225" s="1"/>
      <c r="V225" s="1"/>
      <c r="W225" s="1"/>
      <c r="X225" s="1"/>
      <c r="Y225" s="1"/>
      <c r="Z225" s="1"/>
      <c r="AA225" s="1"/>
      <c r="AB225" s="1"/>
      <c r="AC225" s="1"/>
      <c r="AD225" s="1"/>
      <c r="AE225" s="1"/>
      <c r="AF225" s="1"/>
      <c r="AG225" s="1"/>
      <c r="AH225" s="1"/>
      <c r="AI225" s="1"/>
      <c r="AJ225" s="1"/>
      <c r="AK225" s="1"/>
    </row>
    <row r="226" spans="1:37" ht="14.25" customHeight="1">
      <c r="A226" s="425"/>
      <c r="B226" s="1"/>
      <c r="C226" s="1"/>
      <c r="D226" s="1"/>
      <c r="E226" s="1"/>
      <c r="F226" s="1"/>
      <c r="G226" s="1"/>
      <c r="H226" s="1"/>
      <c r="I226" s="1"/>
      <c r="J226" s="1"/>
      <c r="K226" s="1"/>
      <c r="L226" s="1"/>
      <c r="M226" s="1"/>
      <c r="N226" s="1"/>
      <c r="O226" s="1"/>
      <c r="P226" s="229"/>
      <c r="Q226" s="1"/>
      <c r="R226" s="1"/>
      <c r="S226" s="1"/>
      <c r="T226" s="1"/>
      <c r="U226" s="1"/>
      <c r="V226" s="1"/>
      <c r="W226" s="1"/>
      <c r="X226" s="1"/>
      <c r="Y226" s="1"/>
      <c r="Z226" s="1"/>
      <c r="AA226" s="1"/>
      <c r="AB226" s="1"/>
      <c r="AC226" s="1"/>
      <c r="AD226" s="1"/>
      <c r="AE226" s="1"/>
      <c r="AF226" s="1"/>
      <c r="AG226" s="1"/>
      <c r="AH226" s="1"/>
      <c r="AI226" s="1"/>
      <c r="AJ226" s="1"/>
      <c r="AK226" s="1"/>
    </row>
    <row r="227" spans="1:37" ht="14.25" customHeight="1">
      <c r="A227" s="425"/>
      <c r="B227" s="1"/>
      <c r="C227" s="1"/>
      <c r="D227" s="1"/>
      <c r="E227" s="1"/>
      <c r="F227" s="1"/>
      <c r="G227" s="1"/>
      <c r="H227" s="1"/>
      <c r="I227" s="1"/>
      <c r="J227" s="1"/>
      <c r="K227" s="1"/>
      <c r="L227" s="1"/>
      <c r="M227" s="1"/>
      <c r="N227" s="1"/>
      <c r="O227" s="1"/>
      <c r="P227" s="229"/>
      <c r="Q227" s="1"/>
      <c r="R227" s="1"/>
      <c r="S227" s="1"/>
      <c r="T227" s="1"/>
      <c r="U227" s="1"/>
      <c r="V227" s="1"/>
      <c r="W227" s="1"/>
      <c r="X227" s="1"/>
      <c r="Y227" s="1"/>
      <c r="Z227" s="1"/>
      <c r="AA227" s="1"/>
      <c r="AB227" s="1"/>
      <c r="AC227" s="1"/>
      <c r="AD227" s="1"/>
      <c r="AE227" s="1"/>
      <c r="AF227" s="1"/>
      <c r="AG227" s="1"/>
      <c r="AH227" s="1"/>
      <c r="AI227" s="1"/>
      <c r="AJ227" s="1"/>
      <c r="AK227" s="1"/>
    </row>
    <row r="228" spans="1:37" ht="14.25" customHeight="1">
      <c r="A228" s="425"/>
      <c r="B228" s="1"/>
      <c r="C228" s="1"/>
      <c r="D228" s="1"/>
      <c r="E228" s="1"/>
      <c r="F228" s="1"/>
      <c r="G228" s="1"/>
      <c r="H228" s="1"/>
      <c r="I228" s="1"/>
      <c r="J228" s="1"/>
      <c r="K228" s="1"/>
      <c r="L228" s="1"/>
      <c r="M228" s="1"/>
      <c r="N228" s="1"/>
      <c r="O228" s="1"/>
      <c r="P228" s="229"/>
      <c r="Q228" s="1"/>
      <c r="R228" s="1"/>
      <c r="S228" s="1"/>
      <c r="T228" s="1"/>
      <c r="U228" s="1"/>
      <c r="V228" s="1"/>
      <c r="W228" s="1"/>
      <c r="X228" s="1"/>
      <c r="Y228" s="1"/>
      <c r="Z228" s="1"/>
      <c r="AA228" s="1"/>
      <c r="AB228" s="1"/>
      <c r="AC228" s="1"/>
      <c r="AD228" s="1"/>
      <c r="AE228" s="1"/>
      <c r="AF228" s="1"/>
      <c r="AG228" s="1"/>
      <c r="AH228" s="1"/>
      <c r="AI228" s="1"/>
      <c r="AJ228" s="1"/>
      <c r="AK228" s="1"/>
    </row>
    <row r="229" spans="1:37" ht="14.25" customHeight="1">
      <c r="A229" s="425"/>
      <c r="B229" s="1"/>
      <c r="C229" s="1"/>
      <c r="D229" s="1"/>
      <c r="E229" s="1"/>
      <c r="F229" s="1"/>
      <c r="G229" s="1"/>
      <c r="H229" s="1"/>
      <c r="I229" s="1"/>
      <c r="J229" s="1"/>
      <c r="K229" s="1"/>
      <c r="L229" s="1"/>
      <c r="M229" s="1"/>
      <c r="N229" s="1"/>
      <c r="O229" s="1"/>
      <c r="P229" s="229"/>
      <c r="Q229" s="1"/>
      <c r="R229" s="1"/>
      <c r="S229" s="1"/>
      <c r="T229" s="1"/>
      <c r="U229" s="1"/>
      <c r="V229" s="1"/>
      <c r="W229" s="1"/>
      <c r="X229" s="1"/>
      <c r="Y229" s="1"/>
      <c r="Z229" s="1"/>
      <c r="AA229" s="1"/>
      <c r="AB229" s="1"/>
      <c r="AC229" s="1"/>
      <c r="AD229" s="1"/>
      <c r="AE229" s="1"/>
      <c r="AF229" s="1"/>
      <c r="AG229" s="1"/>
      <c r="AH229" s="1"/>
      <c r="AI229" s="1"/>
      <c r="AJ229" s="1"/>
      <c r="AK229" s="1"/>
    </row>
    <row r="230" spans="1:37" ht="14.25" customHeight="1">
      <c r="A230" s="425"/>
      <c r="B230" s="1"/>
      <c r="C230" s="1"/>
      <c r="D230" s="1"/>
      <c r="E230" s="1"/>
      <c r="F230" s="1"/>
      <c r="G230" s="1"/>
      <c r="H230" s="1"/>
      <c r="I230" s="1"/>
      <c r="J230" s="1"/>
      <c r="K230" s="1"/>
      <c r="L230" s="1"/>
      <c r="M230" s="1"/>
      <c r="N230" s="1"/>
      <c r="O230" s="1"/>
      <c r="P230" s="229"/>
      <c r="Q230" s="1"/>
      <c r="R230" s="1"/>
      <c r="S230" s="1"/>
      <c r="T230" s="1"/>
      <c r="U230" s="1"/>
      <c r="V230" s="1"/>
      <c r="W230" s="1"/>
      <c r="X230" s="1"/>
      <c r="Y230" s="1"/>
      <c r="Z230" s="1"/>
      <c r="AA230" s="1"/>
      <c r="AB230" s="1"/>
      <c r="AC230" s="1"/>
      <c r="AD230" s="1"/>
      <c r="AE230" s="1"/>
      <c r="AF230" s="1"/>
      <c r="AG230" s="1"/>
      <c r="AH230" s="1"/>
      <c r="AI230" s="1"/>
      <c r="AJ230" s="1"/>
      <c r="AK230" s="1"/>
    </row>
    <row r="231" spans="1:37" ht="14.25" customHeight="1">
      <c r="A231" s="425"/>
      <c r="B231" s="1"/>
      <c r="C231" s="1"/>
      <c r="D231" s="1"/>
      <c r="E231" s="1"/>
      <c r="F231" s="1"/>
      <c r="G231" s="1"/>
      <c r="H231" s="1"/>
      <c r="I231" s="1"/>
      <c r="J231" s="1"/>
      <c r="K231" s="1"/>
      <c r="L231" s="1"/>
      <c r="M231" s="1"/>
      <c r="N231" s="1"/>
      <c r="O231" s="1"/>
      <c r="P231" s="229"/>
      <c r="Q231" s="1"/>
      <c r="R231" s="1"/>
      <c r="S231" s="1"/>
      <c r="T231" s="1"/>
      <c r="U231" s="1"/>
      <c r="V231" s="1"/>
      <c r="W231" s="1"/>
      <c r="X231" s="1"/>
      <c r="Y231" s="1"/>
      <c r="Z231" s="1"/>
      <c r="AA231" s="1"/>
      <c r="AB231" s="1"/>
      <c r="AC231" s="1"/>
      <c r="AD231" s="1"/>
      <c r="AE231" s="1"/>
      <c r="AF231" s="1"/>
      <c r="AG231" s="1"/>
      <c r="AH231" s="1"/>
      <c r="AI231" s="1"/>
      <c r="AJ231" s="1"/>
      <c r="AK231" s="1"/>
    </row>
    <row r="232" spans="1:37" ht="14.25" customHeight="1">
      <c r="A232" s="425"/>
      <c r="B232" s="1"/>
      <c r="C232" s="1"/>
      <c r="D232" s="1"/>
      <c r="E232" s="1"/>
      <c r="F232" s="1"/>
      <c r="G232" s="1"/>
      <c r="H232" s="1"/>
      <c r="I232" s="1"/>
      <c r="J232" s="1"/>
      <c r="K232" s="1"/>
      <c r="L232" s="1"/>
      <c r="M232" s="1"/>
      <c r="N232" s="1"/>
      <c r="O232" s="1"/>
      <c r="P232" s="229"/>
      <c r="Q232" s="1"/>
      <c r="R232" s="1"/>
      <c r="S232" s="1"/>
      <c r="T232" s="1"/>
      <c r="U232" s="1"/>
      <c r="V232" s="1"/>
      <c r="W232" s="1"/>
      <c r="X232" s="1"/>
      <c r="Y232" s="1"/>
      <c r="Z232" s="1"/>
      <c r="AA232" s="1"/>
      <c r="AB232" s="1"/>
      <c r="AC232" s="1"/>
      <c r="AD232" s="1"/>
      <c r="AE232" s="1"/>
      <c r="AF232" s="1"/>
      <c r="AG232" s="1"/>
      <c r="AH232" s="1"/>
      <c r="AI232" s="1"/>
      <c r="AJ232" s="1"/>
      <c r="AK232" s="1"/>
    </row>
    <row r="233" spans="1:37" ht="14.25" customHeight="1">
      <c r="A233" s="425"/>
      <c r="B233" s="1"/>
      <c r="C233" s="1"/>
      <c r="D233" s="1"/>
      <c r="E233" s="1"/>
      <c r="F233" s="1"/>
      <c r="G233" s="1"/>
      <c r="H233" s="1"/>
      <c r="I233" s="1"/>
      <c r="J233" s="1"/>
      <c r="K233" s="1"/>
      <c r="L233" s="1"/>
      <c r="M233" s="1"/>
      <c r="N233" s="1"/>
      <c r="O233" s="1"/>
      <c r="P233" s="229"/>
      <c r="Q233" s="1"/>
      <c r="R233" s="1"/>
      <c r="S233" s="1"/>
      <c r="T233" s="1"/>
      <c r="U233" s="1"/>
      <c r="V233" s="1"/>
      <c r="W233" s="1"/>
      <c r="X233" s="1"/>
      <c r="Y233" s="1"/>
      <c r="Z233" s="1"/>
      <c r="AA233" s="1"/>
      <c r="AB233" s="1"/>
      <c r="AC233" s="1"/>
      <c r="AD233" s="1"/>
      <c r="AE233" s="1"/>
      <c r="AF233" s="1"/>
      <c r="AG233" s="1"/>
      <c r="AH233" s="1"/>
      <c r="AI233" s="1"/>
      <c r="AJ233" s="1"/>
      <c r="AK233" s="1"/>
    </row>
    <row r="234" spans="1:37" ht="14.25" customHeight="1">
      <c r="A234" s="425"/>
      <c r="B234" s="1"/>
      <c r="C234" s="1"/>
      <c r="D234" s="1"/>
      <c r="E234" s="1"/>
      <c r="F234" s="1"/>
      <c r="G234" s="1"/>
      <c r="H234" s="1"/>
      <c r="I234" s="1"/>
      <c r="J234" s="1"/>
      <c r="K234" s="1"/>
      <c r="L234" s="1"/>
      <c r="M234" s="1"/>
      <c r="N234" s="1"/>
      <c r="O234" s="1"/>
      <c r="P234" s="229"/>
      <c r="Q234" s="1"/>
      <c r="R234" s="1"/>
      <c r="S234" s="1"/>
      <c r="T234" s="1"/>
      <c r="U234" s="1"/>
      <c r="V234" s="1"/>
      <c r="W234" s="1"/>
      <c r="X234" s="1"/>
      <c r="Y234" s="1"/>
      <c r="Z234" s="1"/>
      <c r="AA234" s="1"/>
      <c r="AB234" s="1"/>
      <c r="AC234" s="1"/>
      <c r="AD234" s="1"/>
      <c r="AE234" s="1"/>
      <c r="AF234" s="1"/>
      <c r="AG234" s="1"/>
      <c r="AH234" s="1"/>
      <c r="AI234" s="1"/>
      <c r="AJ234" s="1"/>
      <c r="AK234" s="1"/>
    </row>
    <row r="235" spans="1:37" ht="14.25" customHeight="1">
      <c r="A235" s="425"/>
      <c r="B235" s="1"/>
      <c r="C235" s="1"/>
      <c r="D235" s="1"/>
      <c r="E235" s="1"/>
      <c r="F235" s="1"/>
      <c r="G235" s="1"/>
      <c r="H235" s="1"/>
      <c r="I235" s="1"/>
      <c r="J235" s="1"/>
      <c r="K235" s="1"/>
      <c r="L235" s="1"/>
      <c r="M235" s="1"/>
      <c r="N235" s="1"/>
      <c r="O235" s="1"/>
      <c r="P235" s="229"/>
      <c r="Q235" s="1"/>
      <c r="R235" s="1"/>
      <c r="S235" s="1"/>
      <c r="T235" s="1"/>
      <c r="U235" s="1"/>
      <c r="V235" s="1"/>
      <c r="W235" s="1"/>
      <c r="X235" s="1"/>
      <c r="Y235" s="1"/>
      <c r="Z235" s="1"/>
      <c r="AA235" s="1"/>
      <c r="AB235" s="1"/>
      <c r="AC235" s="1"/>
      <c r="AD235" s="1"/>
      <c r="AE235" s="1"/>
      <c r="AF235" s="1"/>
      <c r="AG235" s="1"/>
      <c r="AH235" s="1"/>
      <c r="AI235" s="1"/>
      <c r="AJ235" s="1"/>
      <c r="AK235" s="1"/>
    </row>
    <row r="236" spans="1:37" ht="14.25" customHeight="1">
      <c r="A236" s="425"/>
      <c r="B236" s="1"/>
      <c r="C236" s="1"/>
      <c r="D236" s="1"/>
      <c r="E236" s="1"/>
      <c r="F236" s="1"/>
      <c r="G236" s="1"/>
      <c r="H236" s="1"/>
      <c r="I236" s="1"/>
      <c r="J236" s="1"/>
      <c r="K236" s="1"/>
      <c r="L236" s="1"/>
      <c r="M236" s="1"/>
      <c r="N236" s="1"/>
      <c r="O236" s="1"/>
      <c r="P236" s="229"/>
      <c r="Q236" s="1"/>
      <c r="R236" s="1"/>
      <c r="S236" s="1"/>
      <c r="T236" s="1"/>
      <c r="U236" s="1"/>
      <c r="V236" s="1"/>
      <c r="W236" s="1"/>
      <c r="X236" s="1"/>
      <c r="Y236" s="1"/>
      <c r="Z236" s="1"/>
      <c r="AA236" s="1"/>
      <c r="AB236" s="1"/>
      <c r="AC236" s="1"/>
      <c r="AD236" s="1"/>
      <c r="AE236" s="1"/>
      <c r="AF236" s="1"/>
      <c r="AG236" s="1"/>
      <c r="AH236" s="1"/>
      <c r="AI236" s="1"/>
      <c r="AJ236" s="1"/>
      <c r="AK236" s="1"/>
    </row>
    <row r="237" spans="1:37" ht="14.25" customHeight="1">
      <c r="A237" s="425"/>
      <c r="B237" s="1"/>
      <c r="C237" s="1"/>
      <c r="D237" s="1"/>
      <c r="E237" s="1"/>
      <c r="F237" s="1"/>
      <c r="G237" s="1"/>
      <c r="H237" s="1"/>
      <c r="I237" s="1"/>
      <c r="J237" s="1"/>
      <c r="K237" s="1"/>
      <c r="L237" s="1"/>
      <c r="M237" s="1"/>
      <c r="N237" s="1"/>
      <c r="O237" s="1"/>
      <c r="P237" s="229"/>
      <c r="Q237" s="1"/>
      <c r="R237" s="1"/>
      <c r="S237" s="1"/>
      <c r="T237" s="1"/>
      <c r="U237" s="1"/>
      <c r="V237" s="1"/>
      <c r="W237" s="1"/>
      <c r="X237" s="1"/>
      <c r="Y237" s="1"/>
      <c r="Z237" s="1"/>
      <c r="AA237" s="1"/>
      <c r="AB237" s="1"/>
      <c r="AC237" s="1"/>
      <c r="AD237" s="1"/>
      <c r="AE237" s="1"/>
      <c r="AF237" s="1"/>
      <c r="AG237" s="1"/>
      <c r="AH237" s="1"/>
      <c r="AI237" s="1"/>
      <c r="AJ237" s="1"/>
      <c r="AK237" s="1"/>
    </row>
    <row r="238" spans="1:37" ht="14.25" customHeight="1">
      <c r="A238" s="425"/>
      <c r="B238" s="1"/>
      <c r="C238" s="1"/>
      <c r="D238" s="1"/>
      <c r="E238" s="1"/>
      <c r="F238" s="1"/>
      <c r="G238" s="1"/>
      <c r="H238" s="1"/>
      <c r="I238" s="1"/>
      <c r="J238" s="1"/>
      <c r="K238" s="1"/>
      <c r="L238" s="1"/>
      <c r="M238" s="1"/>
      <c r="N238" s="1"/>
      <c r="O238" s="1"/>
      <c r="P238" s="229"/>
      <c r="Q238" s="1"/>
      <c r="R238" s="1"/>
      <c r="S238" s="1"/>
      <c r="T238" s="1"/>
      <c r="U238" s="1"/>
      <c r="V238" s="1"/>
      <c r="W238" s="1"/>
      <c r="X238" s="1"/>
      <c r="Y238" s="1"/>
      <c r="Z238" s="1"/>
      <c r="AA238" s="1"/>
      <c r="AB238" s="1"/>
      <c r="AC238" s="1"/>
      <c r="AD238" s="1"/>
      <c r="AE238" s="1"/>
      <c r="AF238" s="1"/>
      <c r="AG238" s="1"/>
      <c r="AH238" s="1"/>
      <c r="AI238" s="1"/>
      <c r="AJ238" s="1"/>
      <c r="AK238" s="1"/>
    </row>
    <row r="239" spans="1:37" ht="14.25" customHeight="1">
      <c r="A239" s="425"/>
      <c r="B239" s="1"/>
      <c r="C239" s="1"/>
      <c r="D239" s="1"/>
      <c r="E239" s="1"/>
      <c r="F239" s="1"/>
      <c r="G239" s="1"/>
      <c r="H239" s="1"/>
      <c r="I239" s="1"/>
      <c r="J239" s="1"/>
      <c r="K239" s="1"/>
      <c r="L239" s="1"/>
      <c r="M239" s="1"/>
      <c r="N239" s="1"/>
      <c r="O239" s="1"/>
      <c r="P239" s="229"/>
      <c r="Q239" s="1"/>
      <c r="R239" s="1"/>
      <c r="S239" s="1"/>
      <c r="T239" s="1"/>
      <c r="U239" s="1"/>
      <c r="V239" s="1"/>
      <c r="W239" s="1"/>
      <c r="X239" s="1"/>
      <c r="Y239" s="1"/>
      <c r="Z239" s="1"/>
      <c r="AA239" s="1"/>
      <c r="AB239" s="1"/>
      <c r="AC239" s="1"/>
      <c r="AD239" s="1"/>
      <c r="AE239" s="1"/>
      <c r="AF239" s="1"/>
      <c r="AG239" s="1"/>
      <c r="AH239" s="1"/>
      <c r="AI239" s="1"/>
      <c r="AJ239" s="1"/>
      <c r="AK239" s="1"/>
    </row>
    <row r="240" spans="1:37" ht="14.25" customHeight="1">
      <c r="A240" s="425"/>
      <c r="B240" s="1"/>
      <c r="C240" s="1"/>
      <c r="D240" s="1"/>
      <c r="E240" s="1"/>
      <c r="F240" s="1"/>
      <c r="G240" s="1"/>
      <c r="H240" s="1"/>
      <c r="I240" s="1"/>
      <c r="J240" s="1"/>
      <c r="K240" s="1"/>
      <c r="L240" s="1"/>
      <c r="M240" s="1"/>
      <c r="N240" s="1"/>
      <c r="O240" s="1"/>
      <c r="P240" s="229"/>
      <c r="Q240" s="1"/>
      <c r="R240" s="1"/>
      <c r="S240" s="1"/>
      <c r="T240" s="1"/>
      <c r="U240" s="1"/>
      <c r="V240" s="1"/>
      <c r="W240" s="1"/>
      <c r="X240" s="1"/>
      <c r="Y240" s="1"/>
      <c r="Z240" s="1"/>
      <c r="AA240" s="1"/>
      <c r="AB240" s="1"/>
      <c r="AC240" s="1"/>
      <c r="AD240" s="1"/>
      <c r="AE240" s="1"/>
      <c r="AF240" s="1"/>
      <c r="AG240" s="1"/>
      <c r="AH240" s="1"/>
      <c r="AI240" s="1"/>
      <c r="AJ240" s="1"/>
      <c r="AK240" s="1"/>
    </row>
    <row r="241" spans="1:37" ht="14.25" customHeight="1">
      <c r="A241" s="425"/>
      <c r="B241" s="1"/>
      <c r="C241" s="1"/>
      <c r="D241" s="1"/>
      <c r="E241" s="1"/>
      <c r="F241" s="1"/>
      <c r="G241" s="1"/>
      <c r="H241" s="1"/>
      <c r="I241" s="1"/>
      <c r="J241" s="1"/>
      <c r="K241" s="1"/>
      <c r="L241" s="1"/>
      <c r="M241" s="1"/>
      <c r="N241" s="1"/>
      <c r="O241" s="1"/>
      <c r="P241" s="229"/>
      <c r="Q241" s="1"/>
      <c r="R241" s="1"/>
      <c r="S241" s="1"/>
      <c r="T241" s="1"/>
      <c r="U241" s="1"/>
      <c r="V241" s="1"/>
      <c r="W241" s="1"/>
      <c r="X241" s="1"/>
      <c r="Y241" s="1"/>
      <c r="Z241" s="1"/>
      <c r="AA241" s="1"/>
      <c r="AB241" s="1"/>
      <c r="AC241" s="1"/>
      <c r="AD241" s="1"/>
      <c r="AE241" s="1"/>
      <c r="AF241" s="1"/>
      <c r="AG241" s="1"/>
      <c r="AH241" s="1"/>
      <c r="AI241" s="1"/>
      <c r="AJ241" s="1"/>
      <c r="AK241" s="1"/>
    </row>
    <row r="242" spans="1:37" ht="14.25" customHeight="1">
      <c r="A242" s="425"/>
      <c r="B242" s="1"/>
      <c r="C242" s="1"/>
      <c r="D242" s="1"/>
      <c r="E242" s="1"/>
      <c r="F242" s="1"/>
      <c r="G242" s="1"/>
      <c r="H242" s="1"/>
      <c r="I242" s="1"/>
      <c r="J242" s="1"/>
      <c r="K242" s="1"/>
      <c r="L242" s="1"/>
      <c r="M242" s="1"/>
      <c r="N242" s="1"/>
      <c r="O242" s="1"/>
      <c r="P242" s="229"/>
      <c r="Q242" s="1"/>
      <c r="R242" s="1"/>
      <c r="S242" s="1"/>
      <c r="T242" s="1"/>
      <c r="U242" s="1"/>
      <c r="V242" s="1"/>
      <c r="W242" s="1"/>
      <c r="X242" s="1"/>
      <c r="Y242" s="1"/>
      <c r="Z242" s="1"/>
      <c r="AA242" s="1"/>
      <c r="AB242" s="1"/>
      <c r="AC242" s="1"/>
      <c r="AD242" s="1"/>
      <c r="AE242" s="1"/>
      <c r="AF242" s="1"/>
      <c r="AG242" s="1"/>
      <c r="AH242" s="1"/>
      <c r="AI242" s="1"/>
      <c r="AJ242" s="1"/>
      <c r="AK242" s="1"/>
    </row>
    <row r="243" spans="1:37" ht="14.25" customHeight="1">
      <c r="A243" s="425"/>
      <c r="B243" s="1"/>
      <c r="C243" s="1"/>
      <c r="D243" s="1"/>
      <c r="E243" s="1"/>
      <c r="F243" s="1"/>
      <c r="G243" s="1"/>
      <c r="H243" s="1"/>
      <c r="I243" s="1"/>
      <c r="J243" s="1"/>
      <c r="K243" s="1"/>
      <c r="L243" s="1"/>
      <c r="M243" s="1"/>
      <c r="N243" s="1"/>
      <c r="O243" s="1"/>
      <c r="P243" s="229"/>
      <c r="Q243" s="1"/>
      <c r="R243" s="1"/>
      <c r="S243" s="1"/>
      <c r="T243" s="1"/>
      <c r="U243" s="1"/>
      <c r="V243" s="1"/>
      <c r="W243" s="1"/>
      <c r="X243" s="1"/>
      <c r="Y243" s="1"/>
      <c r="Z243" s="1"/>
      <c r="AA243" s="1"/>
      <c r="AB243" s="1"/>
      <c r="AC243" s="1"/>
      <c r="AD243" s="1"/>
      <c r="AE243" s="1"/>
      <c r="AF243" s="1"/>
      <c r="AG243" s="1"/>
      <c r="AH243" s="1"/>
      <c r="AI243" s="1"/>
      <c r="AJ243" s="1"/>
      <c r="AK243" s="1"/>
    </row>
    <row r="244" spans="1:37" ht="14.25" customHeight="1">
      <c r="A244" s="425"/>
      <c r="B244" s="1"/>
      <c r="C244" s="1"/>
      <c r="D244" s="1"/>
      <c r="E244" s="1"/>
      <c r="F244" s="1"/>
      <c r="G244" s="1"/>
      <c r="H244" s="1"/>
      <c r="I244" s="1"/>
      <c r="J244" s="1"/>
      <c r="K244" s="1"/>
      <c r="L244" s="1"/>
      <c r="M244" s="1"/>
      <c r="N244" s="1"/>
      <c r="O244" s="1"/>
      <c r="P244" s="229"/>
      <c r="Q244" s="1"/>
      <c r="R244" s="1"/>
      <c r="S244" s="1"/>
      <c r="T244" s="1"/>
      <c r="U244" s="1"/>
      <c r="V244" s="1"/>
      <c r="W244" s="1"/>
      <c r="X244" s="1"/>
      <c r="Y244" s="1"/>
      <c r="Z244" s="1"/>
      <c r="AA244" s="1"/>
      <c r="AB244" s="1"/>
      <c r="AC244" s="1"/>
      <c r="AD244" s="1"/>
      <c r="AE244" s="1"/>
      <c r="AF244" s="1"/>
      <c r="AG244" s="1"/>
      <c r="AH244" s="1"/>
      <c r="AI244" s="1"/>
      <c r="AJ244" s="1"/>
      <c r="AK244" s="1"/>
    </row>
    <row r="245" spans="1:37" ht="14.25" customHeight="1">
      <c r="A245" s="425"/>
      <c r="B245" s="1"/>
      <c r="C245" s="1"/>
      <c r="D245" s="1"/>
      <c r="E245" s="1"/>
      <c r="F245" s="1"/>
      <c r="G245" s="1"/>
      <c r="H245" s="1"/>
      <c r="I245" s="1"/>
      <c r="J245" s="1"/>
      <c r="K245" s="1"/>
      <c r="L245" s="1"/>
      <c r="M245" s="1"/>
      <c r="N245" s="1"/>
      <c r="O245" s="1"/>
      <c r="P245" s="229"/>
      <c r="Q245" s="1"/>
      <c r="R245" s="1"/>
      <c r="S245" s="1"/>
      <c r="T245" s="1"/>
      <c r="U245" s="1"/>
      <c r="V245" s="1"/>
      <c r="W245" s="1"/>
      <c r="X245" s="1"/>
      <c r="Y245" s="1"/>
      <c r="Z245" s="1"/>
      <c r="AA245" s="1"/>
      <c r="AB245" s="1"/>
      <c r="AC245" s="1"/>
      <c r="AD245" s="1"/>
      <c r="AE245" s="1"/>
      <c r="AF245" s="1"/>
      <c r="AG245" s="1"/>
      <c r="AH245" s="1"/>
      <c r="AI245" s="1"/>
      <c r="AJ245" s="1"/>
      <c r="AK245" s="1"/>
    </row>
    <row r="246" spans="1:37" ht="14.25" customHeight="1">
      <c r="A246" s="425"/>
      <c r="B246" s="1"/>
      <c r="C246" s="1"/>
      <c r="D246" s="1"/>
      <c r="E246" s="1"/>
      <c r="F246" s="1"/>
      <c r="G246" s="1"/>
      <c r="H246" s="1"/>
      <c r="I246" s="1"/>
      <c r="J246" s="1"/>
      <c r="K246" s="1"/>
      <c r="L246" s="1"/>
      <c r="M246" s="1"/>
      <c r="N246" s="1"/>
      <c r="O246" s="1"/>
      <c r="P246" s="229"/>
      <c r="Q246" s="1"/>
      <c r="R246" s="1"/>
      <c r="S246" s="1"/>
      <c r="T246" s="1"/>
      <c r="U246" s="1"/>
      <c r="V246" s="1"/>
      <c r="W246" s="1"/>
      <c r="X246" s="1"/>
      <c r="Y246" s="1"/>
      <c r="Z246" s="1"/>
      <c r="AA246" s="1"/>
      <c r="AB246" s="1"/>
      <c r="AC246" s="1"/>
      <c r="AD246" s="1"/>
      <c r="AE246" s="1"/>
      <c r="AF246" s="1"/>
      <c r="AG246" s="1"/>
      <c r="AH246" s="1"/>
      <c r="AI246" s="1"/>
      <c r="AJ246" s="1"/>
      <c r="AK246" s="1"/>
    </row>
    <row r="247" spans="1:37" ht="14.25" customHeight="1">
      <c r="A247" s="425"/>
      <c r="B247" s="1"/>
      <c r="C247" s="1"/>
      <c r="D247" s="1"/>
      <c r="E247" s="1"/>
      <c r="F247" s="1"/>
      <c r="G247" s="1"/>
      <c r="H247" s="1"/>
      <c r="I247" s="1"/>
      <c r="J247" s="1"/>
      <c r="K247" s="1"/>
      <c r="L247" s="1"/>
      <c r="M247" s="1"/>
      <c r="N247" s="1"/>
      <c r="O247" s="1"/>
      <c r="P247" s="229"/>
      <c r="Q247" s="1"/>
      <c r="R247" s="1"/>
      <c r="S247" s="1"/>
      <c r="T247" s="1"/>
      <c r="U247" s="1"/>
      <c r="V247" s="1"/>
      <c r="W247" s="1"/>
      <c r="X247" s="1"/>
      <c r="Y247" s="1"/>
      <c r="Z247" s="1"/>
      <c r="AA247" s="1"/>
      <c r="AB247" s="1"/>
      <c r="AC247" s="1"/>
      <c r="AD247" s="1"/>
      <c r="AE247" s="1"/>
      <c r="AF247" s="1"/>
      <c r="AG247" s="1"/>
      <c r="AH247" s="1"/>
      <c r="AI247" s="1"/>
      <c r="AJ247" s="1"/>
      <c r="AK247" s="1"/>
    </row>
    <row r="248" spans="1:37" ht="14.25" customHeight="1">
      <c r="A248" s="425"/>
      <c r="B248" s="1"/>
      <c r="C248" s="1"/>
      <c r="D248" s="1"/>
      <c r="E248" s="1"/>
      <c r="F248" s="1"/>
      <c r="G248" s="1"/>
      <c r="H248" s="1"/>
      <c r="I248" s="1"/>
      <c r="J248" s="1"/>
      <c r="K248" s="1"/>
      <c r="L248" s="1"/>
      <c r="M248" s="1"/>
      <c r="N248" s="1"/>
      <c r="O248" s="1"/>
      <c r="P248" s="229"/>
      <c r="Q248" s="1"/>
      <c r="R248" s="1"/>
      <c r="S248" s="1"/>
      <c r="T248" s="1"/>
      <c r="U248" s="1"/>
      <c r="V248" s="1"/>
      <c r="W248" s="1"/>
      <c r="X248" s="1"/>
      <c r="Y248" s="1"/>
      <c r="Z248" s="1"/>
      <c r="AA248" s="1"/>
      <c r="AB248" s="1"/>
      <c r="AC248" s="1"/>
      <c r="AD248" s="1"/>
      <c r="AE248" s="1"/>
      <c r="AF248" s="1"/>
      <c r="AG248" s="1"/>
      <c r="AH248" s="1"/>
      <c r="AI248" s="1"/>
      <c r="AJ248" s="1"/>
      <c r="AK248" s="1"/>
    </row>
    <row r="249" spans="1:37" ht="14.25" customHeight="1">
      <c r="A249" s="425"/>
      <c r="B249" s="1"/>
      <c r="C249" s="1"/>
      <c r="D249" s="1"/>
      <c r="E249" s="1"/>
      <c r="F249" s="1"/>
      <c r="G249" s="1"/>
      <c r="H249" s="1"/>
      <c r="I249" s="1"/>
      <c r="J249" s="1"/>
      <c r="K249" s="1"/>
      <c r="L249" s="1"/>
      <c r="M249" s="1"/>
      <c r="N249" s="1"/>
      <c r="O249" s="1"/>
      <c r="P249" s="229"/>
      <c r="Q249" s="1"/>
      <c r="R249" s="1"/>
      <c r="S249" s="1"/>
      <c r="T249" s="1"/>
      <c r="U249" s="1"/>
      <c r="V249" s="1"/>
      <c r="W249" s="1"/>
      <c r="X249" s="1"/>
      <c r="Y249" s="1"/>
      <c r="Z249" s="1"/>
      <c r="AA249" s="1"/>
      <c r="AB249" s="1"/>
      <c r="AC249" s="1"/>
      <c r="AD249" s="1"/>
      <c r="AE249" s="1"/>
      <c r="AF249" s="1"/>
      <c r="AG249" s="1"/>
      <c r="AH249" s="1"/>
      <c r="AI249" s="1"/>
      <c r="AJ249" s="1"/>
      <c r="AK249" s="1"/>
    </row>
    <row r="250" spans="1:37" ht="14.25" customHeight="1">
      <c r="A250" s="425"/>
      <c r="B250" s="1"/>
      <c r="C250" s="1"/>
      <c r="D250" s="1"/>
      <c r="E250" s="1"/>
      <c r="F250" s="1"/>
      <c r="G250" s="1"/>
      <c r="H250" s="1"/>
      <c r="I250" s="1"/>
      <c r="J250" s="1"/>
      <c r="K250" s="1"/>
      <c r="L250" s="1"/>
      <c r="M250" s="1"/>
      <c r="N250" s="1"/>
      <c r="O250" s="1"/>
      <c r="P250" s="229"/>
      <c r="Q250" s="1"/>
      <c r="R250" s="1"/>
      <c r="S250" s="1"/>
      <c r="T250" s="1"/>
      <c r="U250" s="1"/>
      <c r="V250" s="1"/>
      <c r="W250" s="1"/>
      <c r="X250" s="1"/>
      <c r="Y250" s="1"/>
      <c r="Z250" s="1"/>
      <c r="AA250" s="1"/>
      <c r="AB250" s="1"/>
      <c r="AC250" s="1"/>
      <c r="AD250" s="1"/>
      <c r="AE250" s="1"/>
      <c r="AF250" s="1"/>
      <c r="AG250" s="1"/>
      <c r="AH250" s="1"/>
      <c r="AI250" s="1"/>
      <c r="AJ250" s="1"/>
      <c r="AK250" s="1"/>
    </row>
    <row r="251" spans="1:37" ht="14.25" customHeight="1">
      <c r="A251" s="425"/>
      <c r="B251" s="1"/>
      <c r="C251" s="1"/>
      <c r="D251" s="1"/>
      <c r="E251" s="1"/>
      <c r="F251" s="1"/>
      <c r="G251" s="1"/>
      <c r="H251" s="1"/>
      <c r="I251" s="1"/>
      <c r="J251" s="1"/>
      <c r="K251" s="1"/>
      <c r="L251" s="1"/>
      <c r="M251" s="1"/>
      <c r="N251" s="1"/>
      <c r="O251" s="1"/>
      <c r="P251" s="229"/>
      <c r="Q251" s="1"/>
      <c r="R251" s="1"/>
      <c r="S251" s="1"/>
      <c r="T251" s="1"/>
      <c r="U251" s="1"/>
      <c r="V251" s="1"/>
      <c r="W251" s="1"/>
      <c r="X251" s="1"/>
      <c r="Y251" s="1"/>
      <c r="Z251" s="1"/>
      <c r="AA251" s="1"/>
      <c r="AB251" s="1"/>
      <c r="AC251" s="1"/>
      <c r="AD251" s="1"/>
      <c r="AE251" s="1"/>
      <c r="AF251" s="1"/>
      <c r="AG251" s="1"/>
      <c r="AH251" s="1"/>
      <c r="AI251" s="1"/>
      <c r="AJ251" s="1"/>
      <c r="AK251" s="1"/>
    </row>
    <row r="252" spans="1:37" ht="14.25" customHeight="1">
      <c r="A252" s="425"/>
      <c r="B252" s="1"/>
      <c r="C252" s="1"/>
      <c r="D252" s="1"/>
      <c r="E252" s="1"/>
      <c r="F252" s="1"/>
      <c r="G252" s="1"/>
      <c r="H252" s="1"/>
      <c r="I252" s="1"/>
      <c r="J252" s="1"/>
      <c r="K252" s="1"/>
      <c r="L252" s="1"/>
      <c r="M252" s="1"/>
      <c r="N252" s="1"/>
      <c r="O252" s="1"/>
      <c r="P252" s="229"/>
      <c r="Q252" s="1"/>
      <c r="R252" s="1"/>
      <c r="S252" s="1"/>
      <c r="T252" s="1"/>
      <c r="U252" s="1"/>
      <c r="V252" s="1"/>
      <c r="W252" s="1"/>
      <c r="X252" s="1"/>
      <c r="Y252" s="1"/>
      <c r="Z252" s="1"/>
      <c r="AA252" s="1"/>
      <c r="AB252" s="1"/>
      <c r="AC252" s="1"/>
      <c r="AD252" s="1"/>
      <c r="AE252" s="1"/>
      <c r="AF252" s="1"/>
      <c r="AG252" s="1"/>
      <c r="AH252" s="1"/>
      <c r="AI252" s="1"/>
      <c r="AJ252" s="1"/>
      <c r="AK252" s="1"/>
    </row>
    <row r="253" spans="1:37" ht="14.25" customHeight="1">
      <c r="A253" s="425"/>
      <c r="B253" s="1"/>
      <c r="C253" s="1"/>
      <c r="D253" s="1"/>
      <c r="E253" s="1"/>
      <c r="F253" s="1"/>
      <c r="G253" s="1"/>
      <c r="H253" s="1"/>
      <c r="I253" s="1"/>
      <c r="J253" s="1"/>
      <c r="K253" s="1"/>
      <c r="L253" s="1"/>
      <c r="M253" s="1"/>
      <c r="N253" s="1"/>
      <c r="O253" s="1"/>
      <c r="P253" s="229"/>
      <c r="Q253" s="1"/>
      <c r="R253" s="1"/>
      <c r="S253" s="1"/>
      <c r="T253" s="1"/>
      <c r="U253" s="1"/>
      <c r="V253" s="1"/>
      <c r="W253" s="1"/>
      <c r="X253" s="1"/>
      <c r="Y253" s="1"/>
      <c r="Z253" s="1"/>
      <c r="AA253" s="1"/>
      <c r="AB253" s="1"/>
      <c r="AC253" s="1"/>
      <c r="AD253" s="1"/>
      <c r="AE253" s="1"/>
      <c r="AF253" s="1"/>
      <c r="AG253" s="1"/>
      <c r="AH253" s="1"/>
      <c r="AI253" s="1"/>
      <c r="AJ253" s="1"/>
      <c r="AK253" s="1"/>
    </row>
    <row r="254" spans="1:37" ht="14.25" customHeight="1">
      <c r="A254" s="425"/>
      <c r="B254" s="1"/>
      <c r="C254" s="1"/>
      <c r="D254" s="1"/>
      <c r="E254" s="1"/>
      <c r="F254" s="1"/>
      <c r="G254" s="1"/>
      <c r="H254" s="1"/>
      <c r="I254" s="1"/>
      <c r="J254" s="1"/>
      <c r="K254" s="1"/>
      <c r="L254" s="1"/>
      <c r="M254" s="1"/>
      <c r="N254" s="1"/>
      <c r="O254" s="1"/>
      <c r="P254" s="229"/>
      <c r="Q254" s="1"/>
      <c r="R254" s="1"/>
      <c r="S254" s="1"/>
      <c r="T254" s="1"/>
      <c r="U254" s="1"/>
      <c r="V254" s="1"/>
      <c r="W254" s="1"/>
      <c r="X254" s="1"/>
      <c r="Y254" s="1"/>
      <c r="Z254" s="1"/>
      <c r="AA254" s="1"/>
      <c r="AB254" s="1"/>
      <c r="AC254" s="1"/>
      <c r="AD254" s="1"/>
      <c r="AE254" s="1"/>
      <c r="AF254" s="1"/>
      <c r="AG254" s="1"/>
      <c r="AH254" s="1"/>
      <c r="AI254" s="1"/>
      <c r="AJ254" s="1"/>
      <c r="AK254" s="1"/>
    </row>
    <row r="255" spans="1:37" ht="14.25" customHeight="1">
      <c r="A255" s="425"/>
      <c r="B255" s="1"/>
      <c r="C255" s="1"/>
      <c r="D255" s="1"/>
      <c r="E255" s="1"/>
      <c r="F255" s="1"/>
      <c r="G255" s="1"/>
      <c r="H255" s="1"/>
      <c r="I255" s="1"/>
      <c r="J255" s="1"/>
      <c r="K255" s="1"/>
      <c r="L255" s="1"/>
      <c r="M255" s="1"/>
      <c r="N255" s="1"/>
      <c r="O255" s="1"/>
      <c r="P255" s="229"/>
      <c r="Q255" s="1"/>
      <c r="R255" s="1"/>
      <c r="S255" s="1"/>
      <c r="T255" s="1"/>
      <c r="U255" s="1"/>
      <c r="V255" s="1"/>
      <c r="W255" s="1"/>
      <c r="X255" s="1"/>
      <c r="Y255" s="1"/>
      <c r="Z255" s="1"/>
      <c r="AA255" s="1"/>
      <c r="AB255" s="1"/>
      <c r="AC255" s="1"/>
      <c r="AD255" s="1"/>
      <c r="AE255" s="1"/>
      <c r="AF255" s="1"/>
      <c r="AG255" s="1"/>
      <c r="AH255" s="1"/>
      <c r="AI255" s="1"/>
      <c r="AJ255" s="1"/>
      <c r="AK255" s="1"/>
    </row>
    <row r="256" spans="1:37" ht="14.25" customHeight="1">
      <c r="A256" s="425"/>
      <c r="B256" s="1"/>
      <c r="C256" s="1"/>
      <c r="D256" s="1"/>
      <c r="E256" s="1"/>
      <c r="F256" s="1"/>
      <c r="G256" s="1"/>
      <c r="H256" s="1"/>
      <c r="I256" s="1"/>
      <c r="J256" s="1"/>
      <c r="K256" s="1"/>
      <c r="L256" s="1"/>
      <c r="M256" s="1"/>
      <c r="N256" s="1"/>
      <c r="O256" s="1"/>
      <c r="P256" s="229"/>
      <c r="Q256" s="1"/>
      <c r="R256" s="1"/>
      <c r="S256" s="1"/>
      <c r="T256" s="1"/>
      <c r="U256" s="1"/>
      <c r="V256" s="1"/>
      <c r="W256" s="1"/>
      <c r="X256" s="1"/>
      <c r="Y256" s="1"/>
      <c r="Z256" s="1"/>
      <c r="AA256" s="1"/>
      <c r="AB256" s="1"/>
      <c r="AC256" s="1"/>
      <c r="AD256" s="1"/>
      <c r="AE256" s="1"/>
      <c r="AF256" s="1"/>
      <c r="AG256" s="1"/>
      <c r="AH256" s="1"/>
      <c r="AI256" s="1"/>
      <c r="AJ256" s="1"/>
      <c r="AK256" s="1"/>
    </row>
    <row r="257" spans="1:37" ht="14.25" customHeight="1">
      <c r="A257" s="425"/>
      <c r="B257" s="1"/>
      <c r="C257" s="1"/>
      <c r="D257" s="1"/>
      <c r="E257" s="1"/>
      <c r="F257" s="1"/>
      <c r="G257" s="1"/>
      <c r="H257" s="1"/>
      <c r="I257" s="1"/>
      <c r="J257" s="1"/>
      <c r="K257" s="1"/>
      <c r="L257" s="1"/>
      <c r="M257" s="1"/>
      <c r="N257" s="1"/>
      <c r="O257" s="1"/>
      <c r="P257" s="229"/>
      <c r="Q257" s="1"/>
      <c r="R257" s="1"/>
      <c r="S257" s="1"/>
      <c r="T257" s="1"/>
      <c r="U257" s="1"/>
      <c r="V257" s="1"/>
      <c r="W257" s="1"/>
      <c r="X257" s="1"/>
      <c r="Y257" s="1"/>
      <c r="Z257" s="1"/>
      <c r="AA257" s="1"/>
      <c r="AB257" s="1"/>
      <c r="AC257" s="1"/>
      <c r="AD257" s="1"/>
      <c r="AE257" s="1"/>
      <c r="AF257" s="1"/>
      <c r="AG257" s="1"/>
      <c r="AH257" s="1"/>
      <c r="AI257" s="1"/>
      <c r="AJ257" s="1"/>
      <c r="AK257" s="1"/>
    </row>
    <row r="258" spans="1:37" ht="14.25" customHeight="1">
      <c r="A258" s="425"/>
      <c r="B258" s="1"/>
      <c r="C258" s="1"/>
      <c r="D258" s="1"/>
      <c r="E258" s="1"/>
      <c r="F258" s="1"/>
      <c r="G258" s="1"/>
      <c r="H258" s="1"/>
      <c r="I258" s="1"/>
      <c r="J258" s="1"/>
      <c r="K258" s="1"/>
      <c r="L258" s="1"/>
      <c r="M258" s="1"/>
      <c r="N258" s="1"/>
      <c r="O258" s="1"/>
      <c r="P258" s="229"/>
      <c r="Q258" s="1"/>
      <c r="R258" s="1"/>
      <c r="S258" s="1"/>
      <c r="T258" s="1"/>
      <c r="U258" s="1"/>
      <c r="V258" s="1"/>
      <c r="W258" s="1"/>
      <c r="X258" s="1"/>
      <c r="Y258" s="1"/>
      <c r="Z258" s="1"/>
      <c r="AA258" s="1"/>
      <c r="AB258" s="1"/>
      <c r="AC258" s="1"/>
      <c r="AD258" s="1"/>
      <c r="AE258" s="1"/>
      <c r="AF258" s="1"/>
      <c r="AG258" s="1"/>
      <c r="AH258" s="1"/>
      <c r="AI258" s="1"/>
      <c r="AJ258" s="1"/>
      <c r="AK258" s="1"/>
    </row>
    <row r="259" spans="1:37" ht="14.25" customHeight="1">
      <c r="A259" s="425"/>
      <c r="B259" s="1"/>
      <c r="C259" s="1"/>
      <c r="D259" s="1"/>
      <c r="E259" s="1"/>
      <c r="F259" s="1"/>
      <c r="G259" s="1"/>
      <c r="H259" s="1"/>
      <c r="I259" s="1"/>
      <c r="J259" s="1"/>
      <c r="K259" s="1"/>
      <c r="L259" s="1"/>
      <c r="M259" s="1"/>
      <c r="N259" s="1"/>
      <c r="O259" s="1"/>
      <c r="P259" s="229"/>
      <c r="Q259" s="1"/>
      <c r="R259" s="1"/>
      <c r="S259" s="1"/>
      <c r="T259" s="1"/>
      <c r="U259" s="1"/>
      <c r="V259" s="1"/>
      <c r="W259" s="1"/>
      <c r="X259" s="1"/>
      <c r="Y259" s="1"/>
      <c r="Z259" s="1"/>
      <c r="AA259" s="1"/>
      <c r="AB259" s="1"/>
      <c r="AC259" s="1"/>
      <c r="AD259" s="1"/>
      <c r="AE259" s="1"/>
      <c r="AF259" s="1"/>
      <c r="AG259" s="1"/>
      <c r="AH259" s="1"/>
      <c r="AI259" s="1"/>
      <c r="AJ259" s="1"/>
      <c r="AK259" s="1"/>
    </row>
    <row r="260" spans="1:37" ht="14.25" customHeight="1">
      <c r="A260" s="425"/>
      <c r="B260" s="1"/>
      <c r="C260" s="1"/>
      <c r="D260" s="1"/>
      <c r="E260" s="1"/>
      <c r="F260" s="1"/>
      <c r="G260" s="1"/>
      <c r="H260" s="1"/>
      <c r="I260" s="1"/>
      <c r="J260" s="1"/>
      <c r="K260" s="1"/>
      <c r="L260" s="1"/>
      <c r="M260" s="1"/>
      <c r="N260" s="1"/>
      <c r="O260" s="1"/>
      <c r="P260" s="229"/>
      <c r="Q260" s="1"/>
      <c r="R260" s="1"/>
      <c r="S260" s="1"/>
      <c r="T260" s="1"/>
      <c r="U260" s="1"/>
      <c r="V260" s="1"/>
      <c r="W260" s="1"/>
      <c r="X260" s="1"/>
      <c r="Y260" s="1"/>
      <c r="Z260" s="1"/>
      <c r="AA260" s="1"/>
      <c r="AB260" s="1"/>
      <c r="AC260" s="1"/>
      <c r="AD260" s="1"/>
      <c r="AE260" s="1"/>
      <c r="AF260" s="1"/>
      <c r="AG260" s="1"/>
      <c r="AH260" s="1"/>
      <c r="AI260" s="1"/>
      <c r="AJ260" s="1"/>
      <c r="AK260" s="1"/>
    </row>
    <row r="261" spans="1:37" ht="14.25" customHeight="1">
      <c r="A261" s="425"/>
      <c r="B261" s="1"/>
      <c r="C261" s="1"/>
      <c r="D261" s="1"/>
      <c r="E261" s="1"/>
      <c r="F261" s="1"/>
      <c r="G261" s="1"/>
      <c r="H261" s="1"/>
      <c r="I261" s="1"/>
      <c r="J261" s="1"/>
      <c r="K261" s="1"/>
      <c r="L261" s="1"/>
      <c r="M261" s="1"/>
      <c r="N261" s="1"/>
      <c r="O261" s="1"/>
      <c r="P261" s="229"/>
      <c r="Q261" s="1"/>
      <c r="R261" s="1"/>
      <c r="S261" s="1"/>
      <c r="T261" s="1"/>
      <c r="U261" s="1"/>
      <c r="V261" s="1"/>
      <c r="W261" s="1"/>
      <c r="X261" s="1"/>
      <c r="Y261" s="1"/>
      <c r="Z261" s="1"/>
      <c r="AA261" s="1"/>
      <c r="AB261" s="1"/>
      <c r="AC261" s="1"/>
      <c r="AD261" s="1"/>
      <c r="AE261" s="1"/>
      <c r="AF261" s="1"/>
      <c r="AG261" s="1"/>
      <c r="AH261" s="1"/>
      <c r="AI261" s="1"/>
      <c r="AJ261" s="1"/>
      <c r="AK261" s="1"/>
    </row>
    <row r="262" spans="1:37" ht="14.25" customHeight="1">
      <c r="A262" s="425"/>
      <c r="B262" s="1"/>
      <c r="C262" s="1"/>
      <c r="D262" s="1"/>
      <c r="E262" s="1"/>
      <c r="F262" s="1"/>
      <c r="G262" s="1"/>
      <c r="H262" s="1"/>
      <c r="I262" s="1"/>
      <c r="J262" s="1"/>
      <c r="K262" s="1"/>
      <c r="L262" s="1"/>
      <c r="M262" s="1"/>
      <c r="N262" s="1"/>
      <c r="O262" s="1"/>
      <c r="P262" s="229"/>
      <c r="Q262" s="1"/>
      <c r="R262" s="1"/>
      <c r="S262" s="1"/>
      <c r="T262" s="1"/>
      <c r="U262" s="1"/>
      <c r="V262" s="1"/>
      <c r="W262" s="1"/>
      <c r="X262" s="1"/>
      <c r="Y262" s="1"/>
      <c r="Z262" s="1"/>
      <c r="AA262" s="1"/>
      <c r="AB262" s="1"/>
      <c r="AC262" s="1"/>
      <c r="AD262" s="1"/>
      <c r="AE262" s="1"/>
      <c r="AF262" s="1"/>
      <c r="AG262" s="1"/>
      <c r="AH262" s="1"/>
      <c r="AI262" s="1"/>
      <c r="AJ262" s="1"/>
      <c r="AK262" s="1"/>
    </row>
    <row r="263" spans="1:37" ht="14.25" customHeight="1">
      <c r="A263" s="425"/>
      <c r="B263" s="1"/>
      <c r="C263" s="1"/>
      <c r="D263" s="1"/>
      <c r="E263" s="1"/>
      <c r="F263" s="1"/>
      <c r="G263" s="1"/>
      <c r="H263" s="1"/>
      <c r="I263" s="1"/>
      <c r="J263" s="1"/>
      <c r="K263" s="1"/>
      <c r="L263" s="1"/>
      <c r="M263" s="1"/>
      <c r="N263" s="1"/>
      <c r="O263" s="1"/>
      <c r="P263" s="229"/>
      <c r="Q263" s="1"/>
      <c r="R263" s="1"/>
      <c r="S263" s="1"/>
      <c r="T263" s="1"/>
      <c r="U263" s="1"/>
      <c r="V263" s="1"/>
      <c r="W263" s="1"/>
      <c r="X263" s="1"/>
      <c r="Y263" s="1"/>
      <c r="Z263" s="1"/>
      <c r="AA263" s="1"/>
      <c r="AB263" s="1"/>
      <c r="AC263" s="1"/>
      <c r="AD263" s="1"/>
      <c r="AE263" s="1"/>
      <c r="AF263" s="1"/>
      <c r="AG263" s="1"/>
      <c r="AH263" s="1"/>
      <c r="AI263" s="1"/>
      <c r="AJ263" s="1"/>
      <c r="AK263" s="1"/>
    </row>
    <row r="264" spans="1:37" ht="14.25" customHeight="1">
      <c r="A264" s="425"/>
      <c r="B264" s="1"/>
      <c r="C264" s="1"/>
      <c r="D264" s="1"/>
      <c r="E264" s="1"/>
      <c r="F264" s="1"/>
      <c r="G264" s="1"/>
      <c r="H264" s="1"/>
      <c r="I264" s="1"/>
      <c r="J264" s="1"/>
      <c r="K264" s="1"/>
      <c r="L264" s="1"/>
      <c r="M264" s="1"/>
      <c r="N264" s="1"/>
      <c r="O264" s="1"/>
      <c r="P264" s="229"/>
      <c r="Q264" s="1"/>
      <c r="R264" s="1"/>
      <c r="S264" s="1"/>
      <c r="T264" s="1"/>
      <c r="U264" s="1"/>
      <c r="V264" s="1"/>
      <c r="W264" s="1"/>
      <c r="X264" s="1"/>
      <c r="Y264" s="1"/>
      <c r="Z264" s="1"/>
      <c r="AA264" s="1"/>
      <c r="AB264" s="1"/>
      <c r="AC264" s="1"/>
      <c r="AD264" s="1"/>
      <c r="AE264" s="1"/>
      <c r="AF264" s="1"/>
      <c r="AG264" s="1"/>
      <c r="AH264" s="1"/>
      <c r="AI264" s="1"/>
      <c r="AJ264" s="1"/>
      <c r="AK264" s="1"/>
    </row>
    <row r="265" spans="1:37" ht="14.25" customHeight="1">
      <c r="A265" s="425"/>
      <c r="B265" s="1"/>
      <c r="C265" s="1"/>
      <c r="D265" s="1"/>
      <c r="E265" s="1"/>
      <c r="F265" s="1"/>
      <c r="G265" s="1"/>
      <c r="H265" s="1"/>
      <c r="I265" s="1"/>
      <c r="J265" s="1"/>
      <c r="K265" s="1"/>
      <c r="L265" s="1"/>
      <c r="M265" s="1"/>
      <c r="N265" s="1"/>
      <c r="O265" s="1"/>
      <c r="P265" s="229"/>
      <c r="Q265" s="1"/>
      <c r="R265" s="1"/>
      <c r="S265" s="1"/>
      <c r="T265" s="1"/>
      <c r="U265" s="1"/>
      <c r="V265" s="1"/>
      <c r="W265" s="1"/>
      <c r="X265" s="1"/>
      <c r="Y265" s="1"/>
      <c r="Z265" s="1"/>
      <c r="AA265" s="1"/>
      <c r="AB265" s="1"/>
      <c r="AC265" s="1"/>
      <c r="AD265" s="1"/>
      <c r="AE265" s="1"/>
      <c r="AF265" s="1"/>
      <c r="AG265" s="1"/>
      <c r="AH265" s="1"/>
      <c r="AI265" s="1"/>
      <c r="AJ265" s="1"/>
      <c r="AK265" s="1"/>
    </row>
    <row r="266" spans="1:37" ht="14.25" customHeight="1">
      <c r="A266" s="425"/>
      <c r="B266" s="1"/>
      <c r="C266" s="1"/>
      <c r="D266" s="1"/>
      <c r="E266" s="1"/>
      <c r="F266" s="1"/>
      <c r="G266" s="1"/>
      <c r="H266" s="1"/>
      <c r="I266" s="1"/>
      <c r="J266" s="1"/>
      <c r="K266" s="1"/>
      <c r="L266" s="1"/>
      <c r="M266" s="1"/>
      <c r="N266" s="1"/>
      <c r="O266" s="1"/>
      <c r="P266" s="229"/>
      <c r="Q266" s="1"/>
      <c r="R266" s="1"/>
      <c r="S266" s="1"/>
      <c r="T266" s="1"/>
      <c r="U266" s="1"/>
      <c r="V266" s="1"/>
      <c r="W266" s="1"/>
      <c r="X266" s="1"/>
      <c r="Y266" s="1"/>
      <c r="Z266" s="1"/>
      <c r="AA266" s="1"/>
      <c r="AB266" s="1"/>
      <c r="AC266" s="1"/>
      <c r="AD266" s="1"/>
      <c r="AE266" s="1"/>
      <c r="AF266" s="1"/>
      <c r="AG266" s="1"/>
      <c r="AH266" s="1"/>
      <c r="AI266" s="1"/>
      <c r="AJ266" s="1"/>
      <c r="AK266" s="1"/>
    </row>
    <row r="267" spans="1:37" ht="14.25" customHeight="1">
      <c r="A267" s="425"/>
      <c r="B267" s="1"/>
      <c r="C267" s="1"/>
      <c r="D267" s="1"/>
      <c r="E267" s="1"/>
      <c r="F267" s="1"/>
      <c r="G267" s="1"/>
      <c r="H267" s="1"/>
      <c r="I267" s="1"/>
      <c r="J267" s="1"/>
      <c r="K267" s="1"/>
      <c r="L267" s="1"/>
      <c r="M267" s="1"/>
      <c r="N267" s="1"/>
      <c r="O267" s="1"/>
      <c r="P267" s="229"/>
      <c r="Q267" s="1"/>
      <c r="R267" s="1"/>
      <c r="S267" s="1"/>
      <c r="T267" s="1"/>
      <c r="U267" s="1"/>
      <c r="V267" s="1"/>
      <c r="W267" s="1"/>
      <c r="X267" s="1"/>
      <c r="Y267" s="1"/>
      <c r="Z267" s="1"/>
      <c r="AA267" s="1"/>
      <c r="AB267" s="1"/>
      <c r="AC267" s="1"/>
      <c r="AD267" s="1"/>
      <c r="AE267" s="1"/>
      <c r="AF267" s="1"/>
      <c r="AG267" s="1"/>
      <c r="AH267" s="1"/>
      <c r="AI267" s="1"/>
      <c r="AJ267" s="1"/>
      <c r="AK267" s="1"/>
    </row>
    <row r="268" spans="1:37" ht="14.25" customHeight="1">
      <c r="A268" s="425"/>
      <c r="B268" s="1"/>
      <c r="C268" s="1"/>
      <c r="D268" s="1"/>
      <c r="E268" s="1"/>
      <c r="F268" s="1"/>
      <c r="G268" s="1"/>
      <c r="H268" s="1"/>
      <c r="I268" s="1"/>
      <c r="J268" s="1"/>
      <c r="K268" s="1"/>
      <c r="L268" s="1"/>
      <c r="M268" s="1"/>
      <c r="N268" s="1"/>
      <c r="O268" s="1"/>
      <c r="P268" s="229"/>
      <c r="Q268" s="1"/>
      <c r="R268" s="1"/>
      <c r="S268" s="1"/>
      <c r="T268" s="1"/>
      <c r="U268" s="1"/>
      <c r="V268" s="1"/>
      <c r="W268" s="1"/>
      <c r="X268" s="1"/>
      <c r="Y268" s="1"/>
      <c r="Z268" s="1"/>
      <c r="AA268" s="1"/>
      <c r="AB268" s="1"/>
      <c r="AC268" s="1"/>
      <c r="AD268" s="1"/>
      <c r="AE268" s="1"/>
      <c r="AF268" s="1"/>
      <c r="AG268" s="1"/>
      <c r="AH268" s="1"/>
      <c r="AI268" s="1"/>
      <c r="AJ268" s="1"/>
      <c r="AK268" s="1"/>
    </row>
    <row r="269" spans="1:37" ht="14.25" customHeight="1">
      <c r="A269" s="425"/>
      <c r="B269" s="1"/>
      <c r="C269" s="1"/>
      <c r="D269" s="1"/>
      <c r="E269" s="1"/>
      <c r="F269" s="1"/>
      <c r="G269" s="1"/>
      <c r="H269" s="1"/>
      <c r="I269" s="1"/>
      <c r="J269" s="1"/>
      <c r="K269" s="1"/>
      <c r="L269" s="1"/>
      <c r="M269" s="1"/>
      <c r="N269" s="1"/>
      <c r="O269" s="1"/>
      <c r="P269" s="229"/>
      <c r="Q269" s="1"/>
      <c r="R269" s="1"/>
      <c r="S269" s="1"/>
      <c r="T269" s="1"/>
      <c r="U269" s="1"/>
      <c r="V269" s="1"/>
      <c r="W269" s="1"/>
      <c r="X269" s="1"/>
      <c r="Y269" s="1"/>
      <c r="Z269" s="1"/>
      <c r="AA269" s="1"/>
      <c r="AB269" s="1"/>
      <c r="AC269" s="1"/>
      <c r="AD269" s="1"/>
      <c r="AE269" s="1"/>
      <c r="AF269" s="1"/>
      <c r="AG269" s="1"/>
      <c r="AH269" s="1"/>
      <c r="AI269" s="1"/>
      <c r="AJ269" s="1"/>
      <c r="AK269" s="1"/>
    </row>
    <row r="270" spans="1:37" ht="14.25" customHeight="1">
      <c r="A270" s="425"/>
      <c r="B270" s="1"/>
      <c r="C270" s="1"/>
      <c r="D270" s="1"/>
      <c r="E270" s="1"/>
      <c r="F270" s="1"/>
      <c r="G270" s="1"/>
      <c r="H270" s="1"/>
      <c r="I270" s="1"/>
      <c r="J270" s="1"/>
      <c r="K270" s="1"/>
      <c r="L270" s="1"/>
      <c r="M270" s="1"/>
      <c r="N270" s="1"/>
      <c r="O270" s="1"/>
      <c r="P270" s="229"/>
      <c r="Q270" s="1"/>
      <c r="R270" s="1"/>
      <c r="S270" s="1"/>
      <c r="T270" s="1"/>
      <c r="U270" s="1"/>
      <c r="V270" s="1"/>
      <c r="W270" s="1"/>
      <c r="X270" s="1"/>
      <c r="Y270" s="1"/>
      <c r="Z270" s="1"/>
      <c r="AA270" s="1"/>
      <c r="AB270" s="1"/>
      <c r="AC270" s="1"/>
      <c r="AD270" s="1"/>
      <c r="AE270" s="1"/>
      <c r="AF270" s="1"/>
      <c r="AG270" s="1"/>
      <c r="AH270" s="1"/>
      <c r="AI270" s="1"/>
      <c r="AJ270" s="1"/>
      <c r="AK270" s="1"/>
    </row>
    <row r="271" spans="1:37" ht="14.25" customHeight="1">
      <c r="A271" s="425"/>
      <c r="B271" s="1"/>
      <c r="C271" s="1"/>
      <c r="D271" s="1"/>
      <c r="E271" s="1"/>
      <c r="F271" s="1"/>
      <c r="G271" s="1"/>
      <c r="H271" s="1"/>
      <c r="I271" s="1"/>
      <c r="J271" s="1"/>
      <c r="K271" s="1"/>
      <c r="L271" s="1"/>
      <c r="M271" s="1"/>
      <c r="N271" s="1"/>
      <c r="O271" s="1"/>
      <c r="P271" s="229"/>
      <c r="Q271" s="1"/>
      <c r="R271" s="1"/>
      <c r="S271" s="1"/>
      <c r="T271" s="1"/>
      <c r="U271" s="1"/>
      <c r="V271" s="1"/>
      <c r="W271" s="1"/>
      <c r="X271" s="1"/>
      <c r="Y271" s="1"/>
      <c r="Z271" s="1"/>
      <c r="AA271" s="1"/>
      <c r="AB271" s="1"/>
      <c r="AC271" s="1"/>
      <c r="AD271" s="1"/>
      <c r="AE271" s="1"/>
      <c r="AF271" s="1"/>
      <c r="AG271" s="1"/>
      <c r="AH271" s="1"/>
      <c r="AI271" s="1"/>
      <c r="AJ271" s="1"/>
      <c r="AK271" s="1"/>
    </row>
    <row r="272" spans="1:37" ht="14.25" customHeight="1">
      <c r="A272" s="425"/>
      <c r="B272" s="1"/>
      <c r="C272" s="1"/>
      <c r="D272" s="1"/>
      <c r="E272" s="1"/>
      <c r="F272" s="1"/>
      <c r="G272" s="1"/>
      <c r="H272" s="1"/>
      <c r="I272" s="1"/>
      <c r="J272" s="1"/>
      <c r="K272" s="1"/>
      <c r="L272" s="1"/>
      <c r="M272" s="1"/>
      <c r="N272" s="1"/>
      <c r="O272" s="1"/>
      <c r="P272" s="229"/>
      <c r="Q272" s="1"/>
      <c r="R272" s="1"/>
      <c r="S272" s="1"/>
      <c r="T272" s="1"/>
      <c r="U272" s="1"/>
      <c r="V272" s="1"/>
      <c r="W272" s="1"/>
      <c r="X272" s="1"/>
      <c r="Y272" s="1"/>
      <c r="Z272" s="1"/>
      <c r="AA272" s="1"/>
      <c r="AB272" s="1"/>
      <c r="AC272" s="1"/>
      <c r="AD272" s="1"/>
      <c r="AE272" s="1"/>
      <c r="AF272" s="1"/>
      <c r="AG272" s="1"/>
      <c r="AH272" s="1"/>
      <c r="AI272" s="1"/>
      <c r="AJ272" s="1"/>
      <c r="AK272" s="1"/>
    </row>
    <row r="273" spans="1:37" ht="14.25" customHeight="1">
      <c r="A273" s="425"/>
      <c r="B273" s="1"/>
      <c r="C273" s="1"/>
      <c r="D273" s="1"/>
      <c r="E273" s="1"/>
      <c r="F273" s="1"/>
      <c r="G273" s="1"/>
      <c r="H273" s="1"/>
      <c r="I273" s="1"/>
      <c r="J273" s="1"/>
      <c r="K273" s="1"/>
      <c r="L273" s="1"/>
      <c r="M273" s="1"/>
      <c r="N273" s="1"/>
      <c r="O273" s="1"/>
      <c r="P273" s="229"/>
      <c r="Q273" s="1"/>
      <c r="R273" s="1"/>
      <c r="S273" s="1"/>
      <c r="T273" s="1"/>
      <c r="U273" s="1"/>
      <c r="V273" s="1"/>
      <c r="W273" s="1"/>
      <c r="X273" s="1"/>
      <c r="Y273" s="1"/>
      <c r="Z273" s="1"/>
      <c r="AA273" s="1"/>
      <c r="AB273" s="1"/>
      <c r="AC273" s="1"/>
      <c r="AD273" s="1"/>
      <c r="AE273" s="1"/>
      <c r="AF273" s="1"/>
      <c r="AG273" s="1"/>
      <c r="AH273" s="1"/>
      <c r="AI273" s="1"/>
      <c r="AJ273" s="1"/>
      <c r="AK273" s="1"/>
    </row>
    <row r="274" spans="1:37" ht="14.25" customHeight="1">
      <c r="A274" s="425"/>
      <c r="B274" s="1"/>
      <c r="C274" s="1"/>
      <c r="D274" s="1"/>
      <c r="E274" s="1"/>
      <c r="F274" s="1"/>
      <c r="G274" s="1"/>
      <c r="H274" s="1"/>
      <c r="I274" s="1"/>
      <c r="J274" s="1"/>
      <c r="K274" s="1"/>
      <c r="L274" s="1"/>
      <c r="M274" s="1"/>
      <c r="N274" s="1"/>
      <c r="O274" s="1"/>
      <c r="P274" s="229"/>
      <c r="Q274" s="1"/>
      <c r="R274" s="1"/>
      <c r="S274" s="1"/>
      <c r="T274" s="1"/>
      <c r="U274" s="1"/>
      <c r="V274" s="1"/>
      <c r="W274" s="1"/>
      <c r="X274" s="1"/>
      <c r="Y274" s="1"/>
      <c r="Z274" s="1"/>
      <c r="AA274" s="1"/>
      <c r="AB274" s="1"/>
      <c r="AC274" s="1"/>
      <c r="AD274" s="1"/>
      <c r="AE274" s="1"/>
      <c r="AF274" s="1"/>
      <c r="AG274" s="1"/>
      <c r="AH274" s="1"/>
      <c r="AI274" s="1"/>
      <c r="AJ274" s="1"/>
      <c r="AK274" s="1"/>
    </row>
    <row r="275" spans="1:37" ht="14.25" customHeight="1">
      <c r="A275" s="425"/>
      <c r="B275" s="1"/>
      <c r="C275" s="1"/>
      <c r="D275" s="1"/>
      <c r="E275" s="1"/>
      <c r="F275" s="1"/>
      <c r="G275" s="1"/>
      <c r="H275" s="1"/>
      <c r="I275" s="1"/>
      <c r="J275" s="1"/>
      <c r="K275" s="1"/>
      <c r="L275" s="1"/>
      <c r="M275" s="1"/>
      <c r="N275" s="1"/>
      <c r="O275" s="1"/>
      <c r="P275" s="229"/>
      <c r="Q275" s="1"/>
      <c r="R275" s="1"/>
      <c r="S275" s="1"/>
      <c r="T275" s="1"/>
      <c r="U275" s="1"/>
      <c r="V275" s="1"/>
      <c r="W275" s="1"/>
      <c r="X275" s="1"/>
      <c r="Y275" s="1"/>
      <c r="Z275" s="1"/>
      <c r="AA275" s="1"/>
      <c r="AB275" s="1"/>
      <c r="AC275" s="1"/>
      <c r="AD275" s="1"/>
      <c r="AE275" s="1"/>
      <c r="AF275" s="1"/>
      <c r="AG275" s="1"/>
      <c r="AH275" s="1"/>
      <c r="AI275" s="1"/>
      <c r="AJ275" s="1"/>
      <c r="AK275" s="1"/>
    </row>
    <row r="276" spans="1:37" ht="14.25" customHeight="1">
      <c r="A276" s="425"/>
      <c r="B276" s="1"/>
      <c r="C276" s="1"/>
      <c r="D276" s="1"/>
      <c r="E276" s="1"/>
      <c r="F276" s="1"/>
      <c r="G276" s="1"/>
      <c r="H276" s="1"/>
      <c r="I276" s="1"/>
      <c r="J276" s="1"/>
      <c r="K276" s="1"/>
      <c r="L276" s="1"/>
      <c r="M276" s="1"/>
      <c r="N276" s="1"/>
      <c r="O276" s="1"/>
      <c r="P276" s="229"/>
      <c r="Q276" s="1"/>
      <c r="R276" s="1"/>
      <c r="S276" s="1"/>
      <c r="T276" s="1"/>
      <c r="U276" s="1"/>
      <c r="V276" s="1"/>
      <c r="W276" s="1"/>
      <c r="X276" s="1"/>
      <c r="Y276" s="1"/>
      <c r="Z276" s="1"/>
      <c r="AA276" s="1"/>
      <c r="AB276" s="1"/>
      <c r="AC276" s="1"/>
      <c r="AD276" s="1"/>
      <c r="AE276" s="1"/>
      <c r="AF276" s="1"/>
      <c r="AG276" s="1"/>
      <c r="AH276" s="1"/>
      <c r="AI276" s="1"/>
      <c r="AJ276" s="1"/>
      <c r="AK276" s="1"/>
    </row>
    <row r="277" spans="1:37" ht="14.25" customHeight="1">
      <c r="A277" s="425"/>
      <c r="B277" s="1"/>
      <c r="C277" s="1"/>
      <c r="D277" s="1"/>
      <c r="E277" s="1"/>
      <c r="F277" s="1"/>
      <c r="G277" s="1"/>
      <c r="H277" s="1"/>
      <c r="I277" s="1"/>
      <c r="J277" s="1"/>
      <c r="K277" s="1"/>
      <c r="L277" s="1"/>
      <c r="M277" s="1"/>
      <c r="N277" s="1"/>
      <c r="O277" s="1"/>
      <c r="P277" s="229"/>
      <c r="Q277" s="1"/>
      <c r="R277" s="1"/>
      <c r="S277" s="1"/>
      <c r="T277" s="1"/>
      <c r="U277" s="1"/>
      <c r="V277" s="1"/>
      <c r="W277" s="1"/>
      <c r="X277" s="1"/>
      <c r="Y277" s="1"/>
      <c r="Z277" s="1"/>
      <c r="AA277" s="1"/>
      <c r="AB277" s="1"/>
      <c r="AC277" s="1"/>
      <c r="AD277" s="1"/>
      <c r="AE277" s="1"/>
      <c r="AF277" s="1"/>
      <c r="AG277" s="1"/>
      <c r="AH277" s="1"/>
      <c r="AI277" s="1"/>
      <c r="AJ277" s="1"/>
      <c r="AK277" s="1"/>
    </row>
    <row r="278" spans="1:37" ht="14.25" customHeight="1">
      <c r="A278" s="425"/>
      <c r="B278" s="1"/>
      <c r="C278" s="1"/>
      <c r="D278" s="1"/>
      <c r="E278" s="1"/>
      <c r="F278" s="1"/>
      <c r="G278" s="1"/>
      <c r="H278" s="1"/>
      <c r="I278" s="1"/>
      <c r="J278" s="1"/>
      <c r="K278" s="1"/>
      <c r="L278" s="1"/>
      <c r="M278" s="1"/>
      <c r="N278" s="1"/>
      <c r="O278" s="1"/>
      <c r="P278" s="229"/>
      <c r="Q278" s="1"/>
      <c r="R278" s="1"/>
      <c r="S278" s="1"/>
      <c r="T278" s="1"/>
      <c r="U278" s="1"/>
      <c r="V278" s="1"/>
      <c r="W278" s="1"/>
      <c r="X278" s="1"/>
      <c r="Y278" s="1"/>
      <c r="Z278" s="1"/>
      <c r="AA278" s="1"/>
      <c r="AB278" s="1"/>
      <c r="AC278" s="1"/>
      <c r="AD278" s="1"/>
      <c r="AE278" s="1"/>
      <c r="AF278" s="1"/>
      <c r="AG278" s="1"/>
      <c r="AH278" s="1"/>
      <c r="AI278" s="1"/>
      <c r="AJ278" s="1"/>
      <c r="AK278" s="1"/>
    </row>
    <row r="279" spans="1:37" ht="14.25" customHeight="1">
      <c r="A279" s="425"/>
      <c r="B279" s="1"/>
      <c r="C279" s="1"/>
      <c r="D279" s="1"/>
      <c r="E279" s="1"/>
      <c r="F279" s="1"/>
      <c r="G279" s="1"/>
      <c r="H279" s="1"/>
      <c r="I279" s="1"/>
      <c r="J279" s="1"/>
      <c r="K279" s="1"/>
      <c r="L279" s="1"/>
      <c r="M279" s="1"/>
      <c r="N279" s="1"/>
      <c r="O279" s="1"/>
      <c r="P279" s="229"/>
      <c r="Q279" s="1"/>
      <c r="R279" s="1"/>
      <c r="S279" s="1"/>
      <c r="T279" s="1"/>
      <c r="U279" s="1"/>
      <c r="V279" s="1"/>
      <c r="W279" s="1"/>
      <c r="X279" s="1"/>
      <c r="Y279" s="1"/>
      <c r="Z279" s="1"/>
      <c r="AA279" s="1"/>
      <c r="AB279" s="1"/>
      <c r="AC279" s="1"/>
      <c r="AD279" s="1"/>
      <c r="AE279" s="1"/>
      <c r="AF279" s="1"/>
      <c r="AG279" s="1"/>
      <c r="AH279" s="1"/>
      <c r="AI279" s="1"/>
      <c r="AJ279" s="1"/>
      <c r="AK279" s="1"/>
    </row>
    <row r="280" spans="1:37" ht="14.25" customHeight="1">
      <c r="A280" s="425"/>
      <c r="B280" s="1"/>
      <c r="C280" s="1"/>
      <c r="D280" s="1"/>
      <c r="E280" s="1"/>
      <c r="F280" s="1"/>
      <c r="G280" s="1"/>
      <c r="H280" s="1"/>
      <c r="I280" s="1"/>
      <c r="J280" s="1"/>
      <c r="K280" s="1"/>
      <c r="L280" s="1"/>
      <c r="M280" s="1"/>
      <c r="N280" s="1"/>
      <c r="O280" s="1"/>
      <c r="P280" s="229"/>
      <c r="Q280" s="1"/>
      <c r="R280" s="1"/>
      <c r="S280" s="1"/>
      <c r="T280" s="1"/>
      <c r="U280" s="1"/>
      <c r="V280" s="1"/>
      <c r="W280" s="1"/>
      <c r="X280" s="1"/>
      <c r="Y280" s="1"/>
      <c r="Z280" s="1"/>
      <c r="AA280" s="1"/>
      <c r="AB280" s="1"/>
      <c r="AC280" s="1"/>
      <c r="AD280" s="1"/>
      <c r="AE280" s="1"/>
      <c r="AF280" s="1"/>
      <c r="AG280" s="1"/>
      <c r="AH280" s="1"/>
      <c r="AI280" s="1"/>
      <c r="AJ280" s="1"/>
      <c r="AK280" s="1"/>
    </row>
    <row r="281" spans="1:37" ht="14.25" customHeight="1">
      <c r="A281" s="425"/>
      <c r="B281" s="1"/>
      <c r="C281" s="1"/>
      <c r="D281" s="1"/>
      <c r="E281" s="1"/>
      <c r="F281" s="1"/>
      <c r="G281" s="1"/>
      <c r="H281" s="1"/>
      <c r="I281" s="1"/>
      <c r="J281" s="1"/>
      <c r="K281" s="1"/>
      <c r="L281" s="1"/>
      <c r="M281" s="1"/>
      <c r="N281" s="1"/>
      <c r="O281" s="1"/>
      <c r="P281" s="229"/>
      <c r="Q281" s="1"/>
      <c r="R281" s="1"/>
      <c r="S281" s="1"/>
      <c r="T281" s="1"/>
      <c r="U281" s="1"/>
      <c r="V281" s="1"/>
      <c r="W281" s="1"/>
      <c r="X281" s="1"/>
      <c r="Y281" s="1"/>
      <c r="Z281" s="1"/>
      <c r="AA281" s="1"/>
      <c r="AB281" s="1"/>
      <c r="AC281" s="1"/>
      <c r="AD281" s="1"/>
      <c r="AE281" s="1"/>
      <c r="AF281" s="1"/>
      <c r="AG281" s="1"/>
      <c r="AH281" s="1"/>
      <c r="AI281" s="1"/>
      <c r="AJ281" s="1"/>
      <c r="AK281" s="1"/>
    </row>
    <row r="282" spans="1:37" ht="14.25" customHeight="1">
      <c r="A282" s="425"/>
      <c r="B282" s="1"/>
      <c r="C282" s="1"/>
      <c r="D282" s="1"/>
      <c r="E282" s="1"/>
      <c r="F282" s="1"/>
      <c r="G282" s="1"/>
      <c r="H282" s="1"/>
      <c r="I282" s="1"/>
      <c r="J282" s="1"/>
      <c r="K282" s="1"/>
      <c r="L282" s="1"/>
      <c r="M282" s="1"/>
      <c r="N282" s="1"/>
      <c r="O282" s="1"/>
      <c r="P282" s="229"/>
      <c r="Q282" s="1"/>
      <c r="R282" s="1"/>
      <c r="S282" s="1"/>
      <c r="T282" s="1"/>
      <c r="U282" s="1"/>
      <c r="V282" s="1"/>
      <c r="W282" s="1"/>
      <c r="X282" s="1"/>
      <c r="Y282" s="1"/>
      <c r="Z282" s="1"/>
      <c r="AA282" s="1"/>
      <c r="AB282" s="1"/>
      <c r="AC282" s="1"/>
      <c r="AD282" s="1"/>
      <c r="AE282" s="1"/>
      <c r="AF282" s="1"/>
      <c r="AG282" s="1"/>
      <c r="AH282" s="1"/>
      <c r="AI282" s="1"/>
      <c r="AJ282" s="1"/>
      <c r="AK282" s="1"/>
    </row>
    <row r="283" spans="1:37" ht="14.25" customHeight="1">
      <c r="A283" s="425"/>
      <c r="B283" s="1"/>
      <c r="C283" s="1"/>
      <c r="D283" s="1"/>
      <c r="E283" s="1"/>
      <c r="F283" s="1"/>
      <c r="G283" s="1"/>
      <c r="H283" s="1"/>
      <c r="I283" s="1"/>
      <c r="J283" s="1"/>
      <c r="K283" s="1"/>
      <c r="L283" s="1"/>
      <c r="M283" s="1"/>
      <c r="N283" s="1"/>
      <c r="O283" s="1"/>
      <c r="P283" s="229"/>
      <c r="Q283" s="1"/>
      <c r="R283" s="1"/>
      <c r="S283" s="1"/>
      <c r="T283" s="1"/>
      <c r="U283" s="1"/>
      <c r="V283" s="1"/>
      <c r="W283" s="1"/>
      <c r="X283" s="1"/>
      <c r="Y283" s="1"/>
      <c r="Z283" s="1"/>
      <c r="AA283" s="1"/>
      <c r="AB283" s="1"/>
      <c r="AC283" s="1"/>
      <c r="AD283" s="1"/>
      <c r="AE283" s="1"/>
      <c r="AF283" s="1"/>
      <c r="AG283" s="1"/>
      <c r="AH283" s="1"/>
      <c r="AI283" s="1"/>
      <c r="AJ283" s="1"/>
      <c r="AK283" s="1"/>
    </row>
    <row r="284" spans="1:37" ht="14.25" customHeight="1">
      <c r="A284" s="425"/>
      <c r="B284" s="1"/>
      <c r="C284" s="1"/>
      <c r="D284" s="1"/>
      <c r="E284" s="1"/>
      <c r="F284" s="1"/>
      <c r="G284" s="1"/>
      <c r="H284" s="1"/>
      <c r="I284" s="1"/>
      <c r="J284" s="1"/>
      <c r="K284" s="1"/>
      <c r="L284" s="1"/>
      <c r="M284" s="1"/>
      <c r="N284" s="1"/>
      <c r="O284" s="1"/>
      <c r="P284" s="229"/>
      <c r="Q284" s="1"/>
      <c r="R284" s="1"/>
      <c r="S284" s="1"/>
      <c r="T284" s="1"/>
      <c r="U284" s="1"/>
      <c r="V284" s="1"/>
      <c r="W284" s="1"/>
      <c r="X284" s="1"/>
      <c r="Y284" s="1"/>
      <c r="Z284" s="1"/>
      <c r="AA284" s="1"/>
      <c r="AB284" s="1"/>
      <c r="AC284" s="1"/>
      <c r="AD284" s="1"/>
      <c r="AE284" s="1"/>
      <c r="AF284" s="1"/>
      <c r="AG284" s="1"/>
      <c r="AH284" s="1"/>
      <c r="AI284" s="1"/>
      <c r="AJ284" s="1"/>
      <c r="AK284" s="1"/>
    </row>
    <row r="285" spans="1:37" ht="14.25" customHeight="1">
      <c r="A285" s="425"/>
      <c r="B285" s="1"/>
      <c r="C285" s="1"/>
      <c r="D285" s="1"/>
      <c r="E285" s="1"/>
      <c r="F285" s="1"/>
      <c r="G285" s="1"/>
      <c r="H285" s="1"/>
      <c r="I285" s="1"/>
      <c r="J285" s="1"/>
      <c r="K285" s="1"/>
      <c r="L285" s="1"/>
      <c r="M285" s="1"/>
      <c r="N285" s="1"/>
      <c r="O285" s="1"/>
      <c r="P285" s="229"/>
      <c r="Q285" s="1"/>
      <c r="R285" s="1"/>
      <c r="S285" s="1"/>
      <c r="T285" s="1"/>
      <c r="U285" s="1"/>
      <c r="V285" s="1"/>
      <c r="W285" s="1"/>
      <c r="X285" s="1"/>
      <c r="Y285" s="1"/>
      <c r="Z285" s="1"/>
      <c r="AA285" s="1"/>
      <c r="AB285" s="1"/>
      <c r="AC285" s="1"/>
      <c r="AD285" s="1"/>
      <c r="AE285" s="1"/>
      <c r="AF285" s="1"/>
      <c r="AG285" s="1"/>
      <c r="AH285" s="1"/>
      <c r="AI285" s="1"/>
      <c r="AJ285" s="1"/>
      <c r="AK285" s="1"/>
    </row>
    <row r="286" spans="1:37" ht="14.25" customHeight="1">
      <c r="A286" s="425"/>
      <c r="B286" s="1"/>
      <c r="C286" s="1"/>
      <c r="D286" s="1"/>
      <c r="E286" s="1"/>
      <c r="F286" s="1"/>
      <c r="G286" s="1"/>
      <c r="H286" s="1"/>
      <c r="I286" s="1"/>
      <c r="J286" s="1"/>
      <c r="K286" s="1"/>
      <c r="L286" s="1"/>
      <c r="M286" s="1"/>
      <c r="N286" s="1"/>
      <c r="O286" s="1"/>
      <c r="P286" s="229"/>
      <c r="Q286" s="1"/>
      <c r="R286" s="1"/>
      <c r="S286" s="1"/>
      <c r="T286" s="1"/>
      <c r="U286" s="1"/>
      <c r="V286" s="1"/>
      <c r="W286" s="1"/>
      <c r="X286" s="1"/>
      <c r="Y286" s="1"/>
      <c r="Z286" s="1"/>
      <c r="AA286" s="1"/>
      <c r="AB286" s="1"/>
      <c r="AC286" s="1"/>
      <c r="AD286" s="1"/>
      <c r="AE286" s="1"/>
      <c r="AF286" s="1"/>
      <c r="AG286" s="1"/>
      <c r="AH286" s="1"/>
      <c r="AI286" s="1"/>
      <c r="AJ286" s="1"/>
      <c r="AK286" s="1"/>
    </row>
    <row r="287" spans="1:37" ht="14.25" customHeight="1">
      <c r="A287" s="425"/>
      <c r="B287" s="1"/>
      <c r="C287" s="1"/>
      <c r="D287" s="1"/>
      <c r="E287" s="1"/>
      <c r="F287" s="1"/>
      <c r="G287" s="1"/>
      <c r="H287" s="1"/>
      <c r="I287" s="1"/>
      <c r="J287" s="1"/>
      <c r="K287" s="1"/>
      <c r="L287" s="1"/>
      <c r="M287" s="1"/>
      <c r="N287" s="1"/>
      <c r="O287" s="1"/>
      <c r="P287" s="229"/>
      <c r="Q287" s="1"/>
      <c r="R287" s="1"/>
      <c r="S287" s="1"/>
      <c r="T287" s="1"/>
      <c r="U287" s="1"/>
      <c r="V287" s="1"/>
      <c r="W287" s="1"/>
      <c r="X287" s="1"/>
      <c r="Y287" s="1"/>
      <c r="Z287" s="1"/>
      <c r="AA287" s="1"/>
      <c r="AB287" s="1"/>
      <c r="AC287" s="1"/>
      <c r="AD287" s="1"/>
      <c r="AE287" s="1"/>
      <c r="AF287" s="1"/>
      <c r="AG287" s="1"/>
      <c r="AH287" s="1"/>
      <c r="AI287" s="1"/>
      <c r="AJ287" s="1"/>
      <c r="AK287" s="1"/>
    </row>
    <row r="288" spans="1:37" ht="14.25" customHeight="1">
      <c r="A288" s="425"/>
      <c r="B288" s="1"/>
      <c r="C288" s="1"/>
      <c r="D288" s="1"/>
      <c r="E288" s="1"/>
      <c r="F288" s="1"/>
      <c r="G288" s="1"/>
      <c r="H288" s="1"/>
      <c r="I288" s="1"/>
      <c r="J288" s="1"/>
      <c r="K288" s="1"/>
      <c r="L288" s="1"/>
      <c r="M288" s="1"/>
      <c r="N288" s="1"/>
      <c r="O288" s="1"/>
      <c r="P288" s="229"/>
      <c r="Q288" s="1"/>
      <c r="R288" s="1"/>
      <c r="S288" s="1"/>
      <c r="T288" s="1"/>
      <c r="U288" s="1"/>
      <c r="V288" s="1"/>
      <c r="W288" s="1"/>
      <c r="X288" s="1"/>
      <c r="Y288" s="1"/>
      <c r="Z288" s="1"/>
      <c r="AA288" s="1"/>
      <c r="AB288" s="1"/>
      <c r="AC288" s="1"/>
      <c r="AD288" s="1"/>
      <c r="AE288" s="1"/>
      <c r="AF288" s="1"/>
      <c r="AG288" s="1"/>
      <c r="AH288" s="1"/>
      <c r="AI288" s="1"/>
      <c r="AJ288" s="1"/>
      <c r="AK288" s="1"/>
    </row>
    <row r="289" spans="1:37" ht="14.25" customHeight="1">
      <c r="A289" s="425"/>
      <c r="B289" s="1"/>
      <c r="C289" s="1"/>
      <c r="D289" s="1"/>
      <c r="E289" s="1"/>
      <c r="F289" s="1"/>
      <c r="G289" s="1"/>
      <c r="H289" s="1"/>
      <c r="I289" s="1"/>
      <c r="J289" s="1"/>
      <c r="K289" s="1"/>
      <c r="L289" s="1"/>
      <c r="M289" s="1"/>
      <c r="N289" s="1"/>
      <c r="O289" s="1"/>
      <c r="P289" s="229"/>
      <c r="Q289" s="1"/>
      <c r="R289" s="1"/>
      <c r="S289" s="1"/>
      <c r="T289" s="1"/>
      <c r="U289" s="1"/>
      <c r="V289" s="1"/>
      <c r="W289" s="1"/>
      <c r="X289" s="1"/>
      <c r="Y289" s="1"/>
      <c r="Z289" s="1"/>
      <c r="AA289" s="1"/>
      <c r="AB289" s="1"/>
      <c r="AC289" s="1"/>
      <c r="AD289" s="1"/>
      <c r="AE289" s="1"/>
      <c r="AF289" s="1"/>
      <c r="AG289" s="1"/>
      <c r="AH289" s="1"/>
      <c r="AI289" s="1"/>
      <c r="AJ289" s="1"/>
      <c r="AK289" s="1"/>
    </row>
    <row r="290" spans="1:37" ht="14.25" customHeight="1">
      <c r="A290" s="425"/>
      <c r="B290" s="1"/>
      <c r="C290" s="1"/>
      <c r="D290" s="1"/>
      <c r="E290" s="1"/>
      <c r="F290" s="1"/>
      <c r="G290" s="1"/>
      <c r="H290" s="1"/>
      <c r="I290" s="1"/>
      <c r="J290" s="1"/>
      <c r="K290" s="1"/>
      <c r="L290" s="1"/>
      <c r="M290" s="1"/>
      <c r="N290" s="1"/>
      <c r="O290" s="1"/>
      <c r="P290" s="229"/>
      <c r="Q290" s="1"/>
      <c r="R290" s="1"/>
      <c r="S290" s="1"/>
      <c r="T290" s="1"/>
      <c r="U290" s="1"/>
      <c r="V290" s="1"/>
      <c r="W290" s="1"/>
      <c r="X290" s="1"/>
      <c r="Y290" s="1"/>
      <c r="Z290" s="1"/>
      <c r="AA290" s="1"/>
      <c r="AB290" s="1"/>
      <c r="AC290" s="1"/>
      <c r="AD290" s="1"/>
      <c r="AE290" s="1"/>
      <c r="AF290" s="1"/>
      <c r="AG290" s="1"/>
      <c r="AH290" s="1"/>
      <c r="AI290" s="1"/>
      <c r="AJ290" s="1"/>
      <c r="AK290" s="1"/>
    </row>
    <row r="291" spans="1:37" ht="14.25" customHeight="1">
      <c r="A291" s="425"/>
      <c r="B291" s="1"/>
      <c r="C291" s="1"/>
      <c r="D291" s="1"/>
      <c r="E291" s="1"/>
      <c r="F291" s="1"/>
      <c r="G291" s="1"/>
      <c r="H291" s="1"/>
      <c r="I291" s="1"/>
      <c r="J291" s="1"/>
      <c r="K291" s="1"/>
      <c r="L291" s="1"/>
      <c r="M291" s="1"/>
      <c r="N291" s="1"/>
      <c r="O291" s="1"/>
      <c r="P291" s="229"/>
      <c r="Q291" s="1"/>
      <c r="R291" s="1"/>
      <c r="S291" s="1"/>
      <c r="T291" s="1"/>
      <c r="U291" s="1"/>
      <c r="V291" s="1"/>
      <c r="W291" s="1"/>
      <c r="X291" s="1"/>
      <c r="Y291" s="1"/>
      <c r="Z291" s="1"/>
      <c r="AA291" s="1"/>
      <c r="AB291" s="1"/>
      <c r="AC291" s="1"/>
      <c r="AD291" s="1"/>
      <c r="AE291" s="1"/>
      <c r="AF291" s="1"/>
      <c r="AG291" s="1"/>
      <c r="AH291" s="1"/>
      <c r="AI291" s="1"/>
      <c r="AJ291" s="1"/>
      <c r="AK291" s="1"/>
    </row>
    <row r="292" spans="1:37" ht="14.25" customHeight="1">
      <c r="A292" s="425"/>
      <c r="B292" s="1"/>
      <c r="C292" s="1"/>
      <c r="D292" s="1"/>
      <c r="E292" s="1"/>
      <c r="F292" s="1"/>
      <c r="G292" s="1"/>
      <c r="H292" s="1"/>
      <c r="I292" s="1"/>
      <c r="J292" s="1"/>
      <c r="K292" s="1"/>
      <c r="L292" s="1"/>
      <c r="M292" s="1"/>
      <c r="N292" s="1"/>
      <c r="O292" s="1"/>
      <c r="P292" s="229"/>
      <c r="Q292" s="1"/>
      <c r="R292" s="1"/>
      <c r="S292" s="1"/>
      <c r="T292" s="1"/>
      <c r="U292" s="1"/>
      <c r="V292" s="1"/>
      <c r="W292" s="1"/>
      <c r="X292" s="1"/>
      <c r="Y292" s="1"/>
      <c r="Z292" s="1"/>
      <c r="AA292" s="1"/>
      <c r="AB292" s="1"/>
      <c r="AC292" s="1"/>
      <c r="AD292" s="1"/>
      <c r="AE292" s="1"/>
      <c r="AF292" s="1"/>
      <c r="AG292" s="1"/>
      <c r="AH292" s="1"/>
      <c r="AI292" s="1"/>
      <c r="AJ292" s="1"/>
      <c r="AK292" s="1"/>
    </row>
    <row r="293" spans="1:37" ht="14.25" customHeight="1">
      <c r="A293" s="425"/>
      <c r="B293" s="1"/>
      <c r="C293" s="1"/>
      <c r="D293" s="1"/>
      <c r="E293" s="1"/>
      <c r="F293" s="1"/>
      <c r="G293" s="1"/>
      <c r="H293" s="1"/>
      <c r="I293" s="1"/>
      <c r="J293" s="1"/>
      <c r="K293" s="1"/>
      <c r="L293" s="1"/>
      <c r="M293" s="1"/>
      <c r="N293" s="1"/>
      <c r="O293" s="1"/>
      <c r="P293" s="229"/>
      <c r="Q293" s="1"/>
      <c r="R293" s="1"/>
      <c r="S293" s="1"/>
      <c r="T293" s="1"/>
      <c r="U293" s="1"/>
      <c r="V293" s="1"/>
      <c r="W293" s="1"/>
      <c r="X293" s="1"/>
      <c r="Y293" s="1"/>
      <c r="Z293" s="1"/>
      <c r="AA293" s="1"/>
      <c r="AB293" s="1"/>
      <c r="AC293" s="1"/>
      <c r="AD293" s="1"/>
      <c r="AE293" s="1"/>
      <c r="AF293" s="1"/>
      <c r="AG293" s="1"/>
      <c r="AH293" s="1"/>
      <c r="AI293" s="1"/>
      <c r="AJ293" s="1"/>
      <c r="AK293" s="1"/>
    </row>
    <row r="294" spans="1:37" ht="14.25" customHeight="1">
      <c r="A294" s="425"/>
      <c r="B294" s="1"/>
      <c r="C294" s="1"/>
      <c r="D294" s="1"/>
      <c r="E294" s="1"/>
      <c r="F294" s="1"/>
      <c r="G294" s="1"/>
      <c r="H294" s="1"/>
      <c r="I294" s="1"/>
      <c r="J294" s="1"/>
      <c r="K294" s="1"/>
      <c r="L294" s="1"/>
      <c r="M294" s="1"/>
      <c r="N294" s="1"/>
      <c r="O294" s="1"/>
      <c r="P294" s="229"/>
      <c r="Q294" s="1"/>
      <c r="R294" s="1"/>
      <c r="S294" s="1"/>
      <c r="T294" s="1"/>
      <c r="U294" s="1"/>
      <c r="V294" s="1"/>
      <c r="W294" s="1"/>
      <c r="X294" s="1"/>
      <c r="Y294" s="1"/>
      <c r="Z294" s="1"/>
      <c r="AA294" s="1"/>
      <c r="AB294" s="1"/>
      <c r="AC294" s="1"/>
      <c r="AD294" s="1"/>
      <c r="AE294" s="1"/>
      <c r="AF294" s="1"/>
      <c r="AG294" s="1"/>
      <c r="AH294" s="1"/>
      <c r="AI294" s="1"/>
      <c r="AJ294" s="1"/>
      <c r="AK294" s="1"/>
    </row>
    <row r="295" spans="1:37" ht="14.25" customHeight="1">
      <c r="A295" s="425"/>
      <c r="B295" s="1"/>
      <c r="C295" s="1"/>
      <c r="D295" s="1"/>
      <c r="E295" s="1"/>
      <c r="F295" s="1"/>
      <c r="G295" s="1"/>
      <c r="H295" s="1"/>
      <c r="I295" s="1"/>
      <c r="J295" s="1"/>
      <c r="K295" s="1"/>
      <c r="L295" s="1"/>
      <c r="M295" s="1"/>
      <c r="N295" s="1"/>
      <c r="O295" s="1"/>
      <c r="P295" s="229"/>
      <c r="Q295" s="1"/>
      <c r="R295" s="1"/>
      <c r="S295" s="1"/>
      <c r="T295" s="1"/>
      <c r="U295" s="1"/>
      <c r="V295" s="1"/>
      <c r="W295" s="1"/>
      <c r="X295" s="1"/>
      <c r="Y295" s="1"/>
      <c r="Z295" s="1"/>
      <c r="AA295" s="1"/>
      <c r="AB295" s="1"/>
      <c r="AC295" s="1"/>
      <c r="AD295" s="1"/>
      <c r="AE295" s="1"/>
      <c r="AF295" s="1"/>
      <c r="AG295" s="1"/>
      <c r="AH295" s="1"/>
      <c r="AI295" s="1"/>
      <c r="AJ295" s="1"/>
      <c r="AK295" s="1"/>
    </row>
    <row r="296" spans="1:37" ht="14.25" customHeight="1">
      <c r="A296" s="425"/>
      <c r="B296" s="1"/>
      <c r="C296" s="1"/>
      <c r="D296" s="1"/>
      <c r="E296" s="1"/>
      <c r="F296" s="1"/>
      <c r="G296" s="1"/>
      <c r="H296" s="1"/>
      <c r="I296" s="1"/>
      <c r="J296" s="1"/>
      <c r="K296" s="1"/>
      <c r="L296" s="1"/>
      <c r="M296" s="1"/>
      <c r="N296" s="1"/>
      <c r="O296" s="1"/>
      <c r="P296" s="229"/>
      <c r="Q296" s="1"/>
      <c r="R296" s="1"/>
      <c r="S296" s="1"/>
      <c r="T296" s="1"/>
      <c r="U296" s="1"/>
      <c r="V296" s="1"/>
      <c r="W296" s="1"/>
      <c r="X296" s="1"/>
      <c r="Y296" s="1"/>
      <c r="Z296" s="1"/>
      <c r="AA296" s="1"/>
      <c r="AB296" s="1"/>
      <c r="AC296" s="1"/>
      <c r="AD296" s="1"/>
      <c r="AE296" s="1"/>
      <c r="AF296" s="1"/>
      <c r="AG296" s="1"/>
      <c r="AH296" s="1"/>
      <c r="AI296" s="1"/>
      <c r="AJ296" s="1"/>
      <c r="AK296" s="1"/>
    </row>
    <row r="297" spans="1:37" ht="14.25" customHeight="1">
      <c r="A297" s="425"/>
      <c r="B297" s="1"/>
      <c r="C297" s="1"/>
      <c r="D297" s="1"/>
      <c r="E297" s="1"/>
      <c r="F297" s="1"/>
      <c r="G297" s="1"/>
      <c r="H297" s="1"/>
      <c r="I297" s="1"/>
      <c r="J297" s="1"/>
      <c r="K297" s="1"/>
      <c r="L297" s="1"/>
      <c r="M297" s="1"/>
      <c r="N297" s="1"/>
      <c r="O297" s="1"/>
      <c r="P297" s="229"/>
      <c r="Q297" s="1"/>
      <c r="R297" s="1"/>
      <c r="S297" s="1"/>
      <c r="T297" s="1"/>
      <c r="U297" s="1"/>
      <c r="V297" s="1"/>
      <c r="W297" s="1"/>
      <c r="X297" s="1"/>
      <c r="Y297" s="1"/>
      <c r="Z297" s="1"/>
      <c r="AA297" s="1"/>
      <c r="AB297" s="1"/>
      <c r="AC297" s="1"/>
      <c r="AD297" s="1"/>
      <c r="AE297" s="1"/>
      <c r="AF297" s="1"/>
      <c r="AG297" s="1"/>
      <c r="AH297" s="1"/>
      <c r="AI297" s="1"/>
      <c r="AJ297" s="1"/>
      <c r="AK297" s="1"/>
    </row>
    <row r="298" spans="1:37" ht="14.25" customHeight="1">
      <c r="A298" s="425"/>
      <c r="B298" s="1"/>
      <c r="C298" s="1"/>
      <c r="D298" s="1"/>
      <c r="E298" s="1"/>
      <c r="F298" s="1"/>
      <c r="G298" s="1"/>
      <c r="H298" s="1"/>
      <c r="I298" s="1"/>
      <c r="J298" s="1"/>
      <c r="K298" s="1"/>
      <c r="L298" s="1"/>
      <c r="M298" s="1"/>
      <c r="N298" s="1"/>
      <c r="O298" s="1"/>
      <c r="P298" s="229"/>
      <c r="Q298" s="1"/>
      <c r="R298" s="1"/>
      <c r="S298" s="1"/>
      <c r="T298" s="1"/>
      <c r="U298" s="1"/>
      <c r="V298" s="1"/>
      <c r="W298" s="1"/>
      <c r="X298" s="1"/>
      <c r="Y298" s="1"/>
      <c r="Z298" s="1"/>
      <c r="AA298" s="1"/>
      <c r="AB298" s="1"/>
      <c r="AC298" s="1"/>
      <c r="AD298" s="1"/>
      <c r="AE298" s="1"/>
      <c r="AF298" s="1"/>
      <c r="AG298" s="1"/>
      <c r="AH298" s="1"/>
      <c r="AI298" s="1"/>
      <c r="AJ298" s="1"/>
      <c r="AK298" s="1"/>
    </row>
    <row r="299" spans="1:37" ht="14.25" customHeight="1">
      <c r="A299" s="425"/>
      <c r="B299" s="1"/>
      <c r="C299" s="1"/>
      <c r="D299" s="1"/>
      <c r="E299" s="1"/>
      <c r="F299" s="1"/>
      <c r="G299" s="1"/>
      <c r="H299" s="1"/>
      <c r="I299" s="1"/>
      <c r="J299" s="1"/>
      <c r="K299" s="1"/>
      <c r="L299" s="1"/>
      <c r="M299" s="1"/>
      <c r="N299" s="1"/>
      <c r="O299" s="1"/>
      <c r="P299" s="229"/>
      <c r="Q299" s="1"/>
      <c r="R299" s="1"/>
      <c r="S299" s="1"/>
      <c r="T299" s="1"/>
      <c r="U299" s="1"/>
      <c r="V299" s="1"/>
      <c r="W299" s="1"/>
      <c r="X299" s="1"/>
      <c r="Y299" s="1"/>
      <c r="Z299" s="1"/>
      <c r="AA299" s="1"/>
      <c r="AB299" s="1"/>
      <c r="AC299" s="1"/>
      <c r="AD299" s="1"/>
      <c r="AE299" s="1"/>
      <c r="AF299" s="1"/>
      <c r="AG299" s="1"/>
      <c r="AH299" s="1"/>
      <c r="AI299" s="1"/>
      <c r="AJ299" s="1"/>
      <c r="AK299" s="1"/>
    </row>
    <row r="300" spans="1:37" ht="14.25" customHeight="1">
      <c r="A300" s="425"/>
      <c r="B300" s="1"/>
      <c r="C300" s="1"/>
      <c r="D300" s="1"/>
      <c r="E300" s="1"/>
      <c r="F300" s="1"/>
      <c r="G300" s="1"/>
      <c r="H300" s="1"/>
      <c r="I300" s="1"/>
      <c r="J300" s="1"/>
      <c r="K300" s="1"/>
      <c r="L300" s="1"/>
      <c r="M300" s="1"/>
      <c r="N300" s="1"/>
      <c r="O300" s="1"/>
      <c r="P300" s="229"/>
      <c r="Q300" s="1"/>
      <c r="R300" s="1"/>
      <c r="S300" s="1"/>
      <c r="T300" s="1"/>
      <c r="U300" s="1"/>
      <c r="V300" s="1"/>
      <c r="W300" s="1"/>
      <c r="X300" s="1"/>
      <c r="Y300" s="1"/>
      <c r="Z300" s="1"/>
      <c r="AA300" s="1"/>
      <c r="AB300" s="1"/>
      <c r="AC300" s="1"/>
      <c r="AD300" s="1"/>
      <c r="AE300" s="1"/>
      <c r="AF300" s="1"/>
      <c r="AG300" s="1"/>
      <c r="AH300" s="1"/>
      <c r="AI300" s="1"/>
      <c r="AJ300" s="1"/>
      <c r="AK300" s="1"/>
    </row>
    <row r="301" spans="1:37" ht="14.25" customHeight="1">
      <c r="A301" s="425"/>
      <c r="B301" s="1"/>
      <c r="C301" s="1"/>
      <c r="D301" s="1"/>
      <c r="E301" s="1"/>
      <c r="F301" s="1"/>
      <c r="G301" s="1"/>
      <c r="H301" s="1"/>
      <c r="I301" s="1"/>
      <c r="J301" s="1"/>
      <c r="K301" s="1"/>
      <c r="L301" s="1"/>
      <c r="M301" s="1"/>
      <c r="N301" s="1"/>
      <c r="O301" s="1"/>
      <c r="P301" s="229"/>
      <c r="Q301" s="1"/>
      <c r="R301" s="1"/>
      <c r="S301" s="1"/>
      <c r="T301" s="1"/>
      <c r="U301" s="1"/>
      <c r="V301" s="1"/>
      <c r="W301" s="1"/>
      <c r="X301" s="1"/>
      <c r="Y301" s="1"/>
      <c r="Z301" s="1"/>
      <c r="AA301" s="1"/>
      <c r="AB301" s="1"/>
      <c r="AC301" s="1"/>
      <c r="AD301" s="1"/>
      <c r="AE301" s="1"/>
      <c r="AF301" s="1"/>
      <c r="AG301" s="1"/>
      <c r="AH301" s="1"/>
      <c r="AI301" s="1"/>
      <c r="AJ301" s="1"/>
      <c r="AK301" s="1"/>
    </row>
    <row r="302" spans="1:37" ht="14.25" customHeight="1">
      <c r="A302" s="425"/>
      <c r="B302" s="1"/>
      <c r="C302" s="1"/>
      <c r="D302" s="1"/>
      <c r="E302" s="1"/>
      <c r="F302" s="1"/>
      <c r="G302" s="1"/>
      <c r="H302" s="1"/>
      <c r="I302" s="1"/>
      <c r="J302" s="1"/>
      <c r="K302" s="1"/>
      <c r="L302" s="1"/>
      <c r="M302" s="1"/>
      <c r="N302" s="1"/>
      <c r="O302" s="1"/>
      <c r="P302" s="229"/>
      <c r="Q302" s="1"/>
      <c r="R302" s="1"/>
      <c r="S302" s="1"/>
      <c r="T302" s="1"/>
      <c r="U302" s="1"/>
      <c r="V302" s="1"/>
      <c r="W302" s="1"/>
      <c r="X302" s="1"/>
      <c r="Y302" s="1"/>
      <c r="Z302" s="1"/>
      <c r="AA302" s="1"/>
      <c r="AB302" s="1"/>
      <c r="AC302" s="1"/>
      <c r="AD302" s="1"/>
      <c r="AE302" s="1"/>
      <c r="AF302" s="1"/>
      <c r="AG302" s="1"/>
      <c r="AH302" s="1"/>
      <c r="AI302" s="1"/>
      <c r="AJ302" s="1"/>
      <c r="AK302" s="1"/>
    </row>
    <row r="303" spans="1:37" ht="14.25" customHeight="1">
      <c r="A303" s="425"/>
      <c r="B303" s="1"/>
      <c r="C303" s="1"/>
      <c r="D303" s="1"/>
      <c r="E303" s="1"/>
      <c r="F303" s="1"/>
      <c r="G303" s="1"/>
      <c r="H303" s="1"/>
      <c r="I303" s="1"/>
      <c r="J303" s="1"/>
      <c r="K303" s="1"/>
      <c r="L303" s="1"/>
      <c r="M303" s="1"/>
      <c r="N303" s="1"/>
      <c r="O303" s="1"/>
      <c r="P303" s="229"/>
      <c r="Q303" s="1"/>
      <c r="R303" s="1"/>
      <c r="S303" s="1"/>
      <c r="T303" s="1"/>
      <c r="U303" s="1"/>
      <c r="V303" s="1"/>
      <c r="W303" s="1"/>
      <c r="X303" s="1"/>
      <c r="Y303" s="1"/>
      <c r="Z303" s="1"/>
      <c r="AA303" s="1"/>
      <c r="AB303" s="1"/>
      <c r="AC303" s="1"/>
      <c r="AD303" s="1"/>
      <c r="AE303" s="1"/>
      <c r="AF303" s="1"/>
      <c r="AG303" s="1"/>
      <c r="AH303" s="1"/>
      <c r="AI303" s="1"/>
      <c r="AJ303" s="1"/>
      <c r="AK303" s="1"/>
    </row>
    <row r="304" spans="1:37" ht="14.25" customHeight="1">
      <c r="A304" s="425"/>
      <c r="B304" s="1"/>
      <c r="C304" s="1"/>
      <c r="D304" s="1"/>
      <c r="E304" s="1"/>
      <c r="F304" s="1"/>
      <c r="G304" s="1"/>
      <c r="H304" s="1"/>
      <c r="I304" s="1"/>
      <c r="J304" s="1"/>
      <c r="K304" s="1"/>
      <c r="L304" s="1"/>
      <c r="M304" s="1"/>
      <c r="N304" s="1"/>
      <c r="O304" s="1"/>
      <c r="P304" s="229"/>
      <c r="Q304" s="1"/>
      <c r="R304" s="1"/>
      <c r="S304" s="1"/>
      <c r="T304" s="1"/>
      <c r="U304" s="1"/>
      <c r="V304" s="1"/>
      <c r="W304" s="1"/>
      <c r="X304" s="1"/>
      <c r="Y304" s="1"/>
      <c r="Z304" s="1"/>
      <c r="AA304" s="1"/>
      <c r="AB304" s="1"/>
      <c r="AC304" s="1"/>
      <c r="AD304" s="1"/>
      <c r="AE304" s="1"/>
      <c r="AF304" s="1"/>
      <c r="AG304" s="1"/>
      <c r="AH304" s="1"/>
      <c r="AI304" s="1"/>
      <c r="AJ304" s="1"/>
      <c r="AK304" s="1"/>
    </row>
    <row r="305" spans="1:37" ht="14.25" customHeight="1">
      <c r="A305" s="425"/>
      <c r="B305" s="1"/>
      <c r="C305" s="1"/>
      <c r="D305" s="1"/>
      <c r="E305" s="1"/>
      <c r="F305" s="1"/>
      <c r="G305" s="1"/>
      <c r="H305" s="1"/>
      <c r="I305" s="1"/>
      <c r="J305" s="1"/>
      <c r="K305" s="1"/>
      <c r="L305" s="1"/>
      <c r="M305" s="1"/>
      <c r="N305" s="1"/>
      <c r="O305" s="1"/>
      <c r="P305" s="229"/>
      <c r="Q305" s="1"/>
      <c r="R305" s="1"/>
      <c r="S305" s="1"/>
      <c r="T305" s="1"/>
      <c r="U305" s="1"/>
      <c r="V305" s="1"/>
      <c r="W305" s="1"/>
      <c r="X305" s="1"/>
      <c r="Y305" s="1"/>
      <c r="Z305" s="1"/>
      <c r="AA305" s="1"/>
      <c r="AB305" s="1"/>
      <c r="AC305" s="1"/>
      <c r="AD305" s="1"/>
      <c r="AE305" s="1"/>
      <c r="AF305" s="1"/>
      <c r="AG305" s="1"/>
      <c r="AH305" s="1"/>
      <c r="AI305" s="1"/>
      <c r="AJ305" s="1"/>
      <c r="AK305" s="1"/>
    </row>
    <row r="306" spans="1:37" ht="14.25" customHeight="1">
      <c r="A306" s="425"/>
      <c r="B306" s="1"/>
      <c r="C306" s="1"/>
      <c r="D306" s="1"/>
      <c r="E306" s="1"/>
      <c r="F306" s="1"/>
      <c r="G306" s="1"/>
      <c r="H306" s="1"/>
      <c r="I306" s="1"/>
      <c r="J306" s="1"/>
      <c r="K306" s="1"/>
      <c r="L306" s="1"/>
      <c r="M306" s="1"/>
      <c r="N306" s="1"/>
      <c r="O306" s="1"/>
      <c r="P306" s="229"/>
      <c r="Q306" s="1"/>
      <c r="R306" s="1"/>
      <c r="S306" s="1"/>
      <c r="T306" s="1"/>
      <c r="U306" s="1"/>
      <c r="V306" s="1"/>
      <c r="W306" s="1"/>
      <c r="X306" s="1"/>
      <c r="Y306" s="1"/>
      <c r="Z306" s="1"/>
      <c r="AA306" s="1"/>
      <c r="AB306" s="1"/>
      <c r="AC306" s="1"/>
      <c r="AD306" s="1"/>
      <c r="AE306" s="1"/>
      <c r="AF306" s="1"/>
      <c r="AG306" s="1"/>
      <c r="AH306" s="1"/>
      <c r="AI306" s="1"/>
      <c r="AJ306" s="1"/>
      <c r="AK306" s="1"/>
    </row>
    <row r="307" spans="1:37" ht="14.25" customHeight="1">
      <c r="A307" s="425"/>
      <c r="B307" s="1"/>
      <c r="C307" s="1"/>
      <c r="D307" s="1"/>
      <c r="E307" s="1"/>
      <c r="F307" s="1"/>
      <c r="G307" s="1"/>
      <c r="H307" s="1"/>
      <c r="I307" s="1"/>
      <c r="J307" s="1"/>
      <c r="K307" s="1"/>
      <c r="L307" s="1"/>
      <c r="M307" s="1"/>
      <c r="N307" s="1"/>
      <c r="O307" s="1"/>
      <c r="P307" s="229"/>
      <c r="Q307" s="1"/>
      <c r="R307" s="1"/>
      <c r="S307" s="1"/>
      <c r="T307" s="1"/>
      <c r="U307" s="1"/>
      <c r="V307" s="1"/>
      <c r="W307" s="1"/>
      <c r="X307" s="1"/>
      <c r="Y307" s="1"/>
      <c r="Z307" s="1"/>
      <c r="AA307" s="1"/>
      <c r="AB307" s="1"/>
      <c r="AC307" s="1"/>
      <c r="AD307" s="1"/>
      <c r="AE307" s="1"/>
      <c r="AF307" s="1"/>
      <c r="AG307" s="1"/>
      <c r="AH307" s="1"/>
      <c r="AI307" s="1"/>
      <c r="AJ307" s="1"/>
      <c r="AK307" s="1"/>
    </row>
    <row r="308" spans="1:37" ht="14.25" customHeight="1">
      <c r="A308" s="425"/>
      <c r="B308" s="1"/>
      <c r="C308" s="1"/>
      <c r="D308" s="1"/>
      <c r="E308" s="1"/>
      <c r="F308" s="1"/>
      <c r="G308" s="1"/>
      <c r="H308" s="1"/>
      <c r="I308" s="1"/>
      <c r="J308" s="1"/>
      <c r="K308" s="1"/>
      <c r="L308" s="1"/>
      <c r="M308" s="1"/>
      <c r="N308" s="1"/>
      <c r="O308" s="1"/>
      <c r="P308" s="229"/>
      <c r="Q308" s="1"/>
      <c r="R308" s="1"/>
      <c r="S308" s="1"/>
      <c r="T308" s="1"/>
      <c r="U308" s="1"/>
      <c r="V308" s="1"/>
      <c r="W308" s="1"/>
      <c r="X308" s="1"/>
      <c r="Y308" s="1"/>
      <c r="Z308" s="1"/>
      <c r="AA308" s="1"/>
      <c r="AB308" s="1"/>
      <c r="AC308" s="1"/>
      <c r="AD308" s="1"/>
      <c r="AE308" s="1"/>
      <c r="AF308" s="1"/>
      <c r="AG308" s="1"/>
      <c r="AH308" s="1"/>
      <c r="AI308" s="1"/>
      <c r="AJ308" s="1"/>
      <c r="AK308" s="1"/>
    </row>
    <row r="309" spans="1:37" ht="14.25" customHeight="1">
      <c r="A309" s="425"/>
      <c r="B309" s="1"/>
      <c r="C309" s="1"/>
      <c r="D309" s="1"/>
      <c r="E309" s="1"/>
      <c r="F309" s="1"/>
      <c r="G309" s="1"/>
      <c r="H309" s="1"/>
      <c r="I309" s="1"/>
      <c r="J309" s="1"/>
      <c r="K309" s="1"/>
      <c r="L309" s="1"/>
      <c r="M309" s="1"/>
      <c r="N309" s="1"/>
      <c r="O309" s="1"/>
      <c r="P309" s="229"/>
      <c r="Q309" s="1"/>
      <c r="R309" s="1"/>
      <c r="S309" s="1"/>
      <c r="T309" s="1"/>
      <c r="U309" s="1"/>
      <c r="V309" s="1"/>
      <c r="W309" s="1"/>
      <c r="X309" s="1"/>
      <c r="Y309" s="1"/>
      <c r="Z309" s="1"/>
      <c r="AA309" s="1"/>
      <c r="AB309" s="1"/>
      <c r="AC309" s="1"/>
      <c r="AD309" s="1"/>
      <c r="AE309" s="1"/>
      <c r="AF309" s="1"/>
      <c r="AG309" s="1"/>
      <c r="AH309" s="1"/>
      <c r="AI309" s="1"/>
      <c r="AJ309" s="1"/>
      <c r="AK309" s="1"/>
    </row>
    <row r="310" spans="1:37" ht="14.25" customHeight="1">
      <c r="A310" s="425"/>
      <c r="B310" s="1"/>
      <c r="C310" s="1"/>
      <c r="D310" s="1"/>
      <c r="E310" s="1"/>
      <c r="F310" s="1"/>
      <c r="G310" s="1"/>
      <c r="H310" s="1"/>
      <c r="I310" s="1"/>
      <c r="J310" s="1"/>
      <c r="K310" s="1"/>
      <c r="L310" s="1"/>
      <c r="M310" s="1"/>
      <c r="N310" s="1"/>
      <c r="O310" s="1"/>
      <c r="P310" s="229"/>
      <c r="Q310" s="1"/>
      <c r="R310" s="1"/>
      <c r="S310" s="1"/>
      <c r="T310" s="1"/>
      <c r="U310" s="1"/>
      <c r="V310" s="1"/>
      <c r="W310" s="1"/>
      <c r="X310" s="1"/>
      <c r="Y310" s="1"/>
      <c r="Z310" s="1"/>
      <c r="AA310" s="1"/>
      <c r="AB310" s="1"/>
      <c r="AC310" s="1"/>
      <c r="AD310" s="1"/>
      <c r="AE310" s="1"/>
      <c r="AF310" s="1"/>
      <c r="AG310" s="1"/>
      <c r="AH310" s="1"/>
      <c r="AI310" s="1"/>
      <c r="AJ310" s="1"/>
      <c r="AK310" s="1"/>
    </row>
    <row r="311" spans="1:37" ht="14.25" customHeight="1">
      <c r="A311" s="425"/>
      <c r="B311" s="1"/>
      <c r="C311" s="1"/>
      <c r="D311" s="1"/>
      <c r="E311" s="1"/>
      <c r="F311" s="1"/>
      <c r="G311" s="1"/>
      <c r="H311" s="1"/>
      <c r="I311" s="1"/>
      <c r="J311" s="1"/>
      <c r="K311" s="1"/>
      <c r="L311" s="1"/>
      <c r="M311" s="1"/>
      <c r="N311" s="1"/>
      <c r="O311" s="1"/>
      <c r="P311" s="229"/>
      <c r="Q311" s="1"/>
      <c r="R311" s="1"/>
      <c r="S311" s="1"/>
      <c r="T311" s="1"/>
      <c r="U311" s="1"/>
      <c r="V311" s="1"/>
      <c r="W311" s="1"/>
      <c r="X311" s="1"/>
      <c r="Y311" s="1"/>
      <c r="Z311" s="1"/>
      <c r="AA311" s="1"/>
      <c r="AB311" s="1"/>
      <c r="AC311" s="1"/>
      <c r="AD311" s="1"/>
      <c r="AE311" s="1"/>
      <c r="AF311" s="1"/>
      <c r="AG311" s="1"/>
      <c r="AH311" s="1"/>
      <c r="AI311" s="1"/>
      <c r="AJ311" s="1"/>
      <c r="AK311" s="1"/>
    </row>
    <row r="312" spans="1:37" ht="14.25" customHeight="1">
      <c r="A312" s="425"/>
      <c r="B312" s="1"/>
      <c r="C312" s="1"/>
      <c r="D312" s="1"/>
      <c r="E312" s="1"/>
      <c r="F312" s="1"/>
      <c r="G312" s="1"/>
      <c r="H312" s="1"/>
      <c r="I312" s="1"/>
      <c r="J312" s="1"/>
      <c r="K312" s="1"/>
      <c r="L312" s="1"/>
      <c r="M312" s="1"/>
      <c r="N312" s="1"/>
      <c r="O312" s="1"/>
      <c r="P312" s="229"/>
      <c r="Q312" s="1"/>
      <c r="R312" s="1"/>
      <c r="S312" s="1"/>
      <c r="T312" s="1"/>
      <c r="U312" s="1"/>
      <c r="V312" s="1"/>
      <c r="W312" s="1"/>
      <c r="X312" s="1"/>
      <c r="Y312" s="1"/>
      <c r="Z312" s="1"/>
      <c r="AA312" s="1"/>
      <c r="AB312" s="1"/>
      <c r="AC312" s="1"/>
      <c r="AD312" s="1"/>
      <c r="AE312" s="1"/>
      <c r="AF312" s="1"/>
      <c r="AG312" s="1"/>
      <c r="AH312" s="1"/>
      <c r="AI312" s="1"/>
      <c r="AJ312" s="1"/>
      <c r="AK312" s="1"/>
    </row>
    <row r="313" spans="1:37" ht="14.25" customHeight="1">
      <c r="A313" s="425"/>
      <c r="B313" s="1"/>
      <c r="C313" s="1"/>
      <c r="D313" s="1"/>
      <c r="E313" s="1"/>
      <c r="F313" s="1"/>
      <c r="G313" s="1"/>
      <c r="H313" s="1"/>
      <c r="I313" s="1"/>
      <c r="J313" s="1"/>
      <c r="K313" s="1"/>
      <c r="L313" s="1"/>
      <c r="M313" s="1"/>
      <c r="N313" s="1"/>
      <c r="O313" s="1"/>
      <c r="P313" s="229"/>
      <c r="Q313" s="1"/>
      <c r="R313" s="1"/>
      <c r="S313" s="1"/>
      <c r="T313" s="1"/>
      <c r="U313" s="1"/>
      <c r="V313" s="1"/>
      <c r="W313" s="1"/>
      <c r="X313" s="1"/>
      <c r="Y313" s="1"/>
      <c r="Z313" s="1"/>
      <c r="AA313" s="1"/>
      <c r="AB313" s="1"/>
      <c r="AC313" s="1"/>
      <c r="AD313" s="1"/>
      <c r="AE313" s="1"/>
      <c r="AF313" s="1"/>
      <c r="AG313" s="1"/>
      <c r="AH313" s="1"/>
      <c r="AI313" s="1"/>
      <c r="AJ313" s="1"/>
      <c r="AK313" s="1"/>
    </row>
    <row r="314" spans="1:37" ht="14.25" customHeight="1">
      <c r="A314" s="425"/>
      <c r="B314" s="1"/>
      <c r="C314" s="1"/>
      <c r="D314" s="1"/>
      <c r="E314" s="1"/>
      <c r="F314" s="1"/>
      <c r="G314" s="1"/>
      <c r="H314" s="1"/>
      <c r="I314" s="1"/>
      <c r="J314" s="1"/>
      <c r="K314" s="1"/>
      <c r="L314" s="1"/>
      <c r="M314" s="1"/>
      <c r="N314" s="1"/>
      <c r="O314" s="1"/>
      <c r="P314" s="229"/>
      <c r="Q314" s="1"/>
      <c r="R314" s="1"/>
      <c r="S314" s="1"/>
      <c r="T314" s="1"/>
      <c r="U314" s="1"/>
      <c r="V314" s="1"/>
      <c r="W314" s="1"/>
      <c r="X314" s="1"/>
      <c r="Y314" s="1"/>
      <c r="Z314" s="1"/>
      <c r="AA314" s="1"/>
      <c r="AB314" s="1"/>
      <c r="AC314" s="1"/>
      <c r="AD314" s="1"/>
      <c r="AE314" s="1"/>
      <c r="AF314" s="1"/>
      <c r="AG314" s="1"/>
      <c r="AH314" s="1"/>
      <c r="AI314" s="1"/>
      <c r="AJ314" s="1"/>
      <c r="AK314" s="1"/>
    </row>
    <row r="315" spans="1:37" ht="14.25" customHeight="1">
      <c r="A315" s="425"/>
      <c r="B315" s="1"/>
      <c r="C315" s="1"/>
      <c r="D315" s="1"/>
      <c r="E315" s="1"/>
      <c r="F315" s="1"/>
      <c r="G315" s="1"/>
      <c r="H315" s="1"/>
      <c r="I315" s="1"/>
      <c r="J315" s="1"/>
      <c r="K315" s="1"/>
      <c r="L315" s="1"/>
      <c r="M315" s="1"/>
      <c r="N315" s="1"/>
      <c r="O315" s="1"/>
      <c r="P315" s="229"/>
      <c r="Q315" s="1"/>
      <c r="R315" s="1"/>
      <c r="S315" s="1"/>
      <c r="T315" s="1"/>
      <c r="U315" s="1"/>
      <c r="V315" s="1"/>
      <c r="W315" s="1"/>
      <c r="X315" s="1"/>
      <c r="Y315" s="1"/>
      <c r="Z315" s="1"/>
      <c r="AA315" s="1"/>
      <c r="AB315" s="1"/>
      <c r="AC315" s="1"/>
      <c r="AD315" s="1"/>
      <c r="AE315" s="1"/>
      <c r="AF315" s="1"/>
      <c r="AG315" s="1"/>
      <c r="AH315" s="1"/>
      <c r="AI315" s="1"/>
      <c r="AJ315" s="1"/>
      <c r="AK315" s="1"/>
    </row>
    <row r="316" spans="1:37" ht="14.25" customHeight="1">
      <c r="A316" s="425"/>
      <c r="B316" s="1"/>
      <c r="C316" s="1"/>
      <c r="D316" s="1"/>
      <c r="E316" s="1"/>
      <c r="F316" s="1"/>
      <c r="G316" s="1"/>
      <c r="H316" s="1"/>
      <c r="I316" s="1"/>
      <c r="J316" s="1"/>
      <c r="K316" s="1"/>
      <c r="L316" s="1"/>
      <c r="M316" s="1"/>
      <c r="N316" s="1"/>
      <c r="O316" s="1"/>
      <c r="P316" s="229"/>
      <c r="Q316" s="1"/>
      <c r="R316" s="1"/>
      <c r="S316" s="1"/>
      <c r="T316" s="1"/>
      <c r="U316" s="1"/>
      <c r="V316" s="1"/>
      <c r="W316" s="1"/>
      <c r="X316" s="1"/>
      <c r="Y316" s="1"/>
      <c r="Z316" s="1"/>
      <c r="AA316" s="1"/>
      <c r="AB316" s="1"/>
      <c r="AC316" s="1"/>
      <c r="AD316" s="1"/>
      <c r="AE316" s="1"/>
      <c r="AF316" s="1"/>
      <c r="AG316" s="1"/>
      <c r="AH316" s="1"/>
      <c r="AI316" s="1"/>
      <c r="AJ316" s="1"/>
      <c r="AK316" s="1"/>
    </row>
    <row r="317" spans="1:37" ht="14.25" customHeight="1">
      <c r="A317" s="425"/>
      <c r="B317" s="1"/>
      <c r="C317" s="1"/>
      <c r="D317" s="1"/>
      <c r="E317" s="1"/>
      <c r="F317" s="1"/>
      <c r="G317" s="1"/>
      <c r="H317" s="1"/>
      <c r="I317" s="1"/>
      <c r="J317" s="1"/>
      <c r="K317" s="1"/>
      <c r="L317" s="1"/>
      <c r="M317" s="1"/>
      <c r="N317" s="1"/>
      <c r="O317" s="1"/>
      <c r="P317" s="229"/>
      <c r="Q317" s="1"/>
      <c r="R317" s="1"/>
      <c r="S317" s="1"/>
      <c r="T317" s="1"/>
      <c r="U317" s="1"/>
      <c r="V317" s="1"/>
      <c r="W317" s="1"/>
      <c r="X317" s="1"/>
      <c r="Y317" s="1"/>
      <c r="Z317" s="1"/>
      <c r="AA317" s="1"/>
      <c r="AB317" s="1"/>
      <c r="AC317" s="1"/>
      <c r="AD317" s="1"/>
      <c r="AE317" s="1"/>
      <c r="AF317" s="1"/>
      <c r="AG317" s="1"/>
      <c r="AH317" s="1"/>
      <c r="AI317" s="1"/>
      <c r="AJ317" s="1"/>
      <c r="AK317" s="1"/>
    </row>
    <row r="318" spans="1:37" ht="14.25" customHeight="1">
      <c r="A318" s="425"/>
      <c r="B318" s="1"/>
      <c r="C318" s="1"/>
      <c r="D318" s="1"/>
      <c r="E318" s="1"/>
      <c r="F318" s="1"/>
      <c r="G318" s="1"/>
      <c r="H318" s="1"/>
      <c r="I318" s="1"/>
      <c r="J318" s="1"/>
      <c r="K318" s="1"/>
      <c r="L318" s="1"/>
      <c r="M318" s="1"/>
      <c r="N318" s="1"/>
      <c r="O318" s="1"/>
      <c r="P318" s="229"/>
      <c r="Q318" s="1"/>
      <c r="R318" s="1"/>
      <c r="S318" s="1"/>
      <c r="T318" s="1"/>
      <c r="U318" s="1"/>
      <c r="V318" s="1"/>
      <c r="W318" s="1"/>
      <c r="X318" s="1"/>
      <c r="Y318" s="1"/>
      <c r="Z318" s="1"/>
      <c r="AA318" s="1"/>
      <c r="AB318" s="1"/>
      <c r="AC318" s="1"/>
      <c r="AD318" s="1"/>
      <c r="AE318" s="1"/>
      <c r="AF318" s="1"/>
      <c r="AG318" s="1"/>
      <c r="AH318" s="1"/>
      <c r="AI318" s="1"/>
      <c r="AJ318" s="1"/>
      <c r="AK318" s="1"/>
    </row>
    <row r="319" spans="1:37" ht="14.25" customHeight="1">
      <c r="A319" s="425"/>
      <c r="B319" s="1"/>
      <c r="C319" s="1"/>
      <c r="D319" s="1"/>
      <c r="E319" s="1"/>
      <c r="F319" s="1"/>
      <c r="G319" s="1"/>
      <c r="H319" s="1"/>
      <c r="I319" s="1"/>
      <c r="J319" s="1"/>
      <c r="K319" s="1"/>
      <c r="L319" s="1"/>
      <c r="M319" s="1"/>
      <c r="N319" s="1"/>
      <c r="O319" s="1"/>
      <c r="P319" s="229"/>
      <c r="Q319" s="1"/>
      <c r="R319" s="1"/>
      <c r="S319" s="1"/>
      <c r="T319" s="1"/>
      <c r="U319" s="1"/>
      <c r="V319" s="1"/>
      <c r="W319" s="1"/>
      <c r="X319" s="1"/>
      <c r="Y319" s="1"/>
      <c r="Z319" s="1"/>
      <c r="AA319" s="1"/>
      <c r="AB319" s="1"/>
      <c r="AC319" s="1"/>
      <c r="AD319" s="1"/>
      <c r="AE319" s="1"/>
      <c r="AF319" s="1"/>
      <c r="AG319" s="1"/>
      <c r="AH319" s="1"/>
      <c r="AI319" s="1"/>
      <c r="AJ319" s="1"/>
      <c r="AK319" s="1"/>
    </row>
    <row r="320" spans="1:37" ht="14.25" customHeight="1">
      <c r="A320" s="425"/>
      <c r="B320" s="1"/>
      <c r="C320" s="1"/>
      <c r="D320" s="1"/>
      <c r="E320" s="1"/>
      <c r="F320" s="1"/>
      <c r="G320" s="1"/>
      <c r="H320" s="1"/>
      <c r="I320" s="1"/>
      <c r="J320" s="1"/>
      <c r="K320" s="1"/>
      <c r="L320" s="1"/>
      <c r="M320" s="1"/>
      <c r="N320" s="1"/>
      <c r="O320" s="1"/>
      <c r="P320" s="229"/>
      <c r="Q320" s="1"/>
      <c r="R320" s="1"/>
      <c r="S320" s="1"/>
      <c r="T320" s="1"/>
      <c r="U320" s="1"/>
      <c r="V320" s="1"/>
      <c r="W320" s="1"/>
      <c r="X320" s="1"/>
      <c r="Y320" s="1"/>
      <c r="Z320" s="1"/>
      <c r="AA320" s="1"/>
      <c r="AB320" s="1"/>
      <c r="AC320" s="1"/>
      <c r="AD320" s="1"/>
      <c r="AE320" s="1"/>
      <c r="AF320" s="1"/>
      <c r="AG320" s="1"/>
      <c r="AH320" s="1"/>
      <c r="AI320" s="1"/>
      <c r="AJ320" s="1"/>
      <c r="AK320" s="1"/>
    </row>
    <row r="321" spans="1:37" ht="14.25" customHeight="1">
      <c r="A321" s="425"/>
      <c r="B321" s="1"/>
      <c r="C321" s="1"/>
      <c r="D321" s="1"/>
      <c r="E321" s="1"/>
      <c r="F321" s="1"/>
      <c r="G321" s="1"/>
      <c r="H321" s="1"/>
      <c r="I321" s="1"/>
      <c r="J321" s="1"/>
      <c r="K321" s="1"/>
      <c r="L321" s="1"/>
      <c r="M321" s="1"/>
      <c r="N321" s="1"/>
      <c r="O321" s="1"/>
      <c r="P321" s="229"/>
      <c r="Q321" s="1"/>
      <c r="R321" s="1"/>
      <c r="S321" s="1"/>
      <c r="T321" s="1"/>
      <c r="U321" s="1"/>
      <c r="V321" s="1"/>
      <c r="W321" s="1"/>
      <c r="X321" s="1"/>
      <c r="Y321" s="1"/>
      <c r="Z321" s="1"/>
      <c r="AA321" s="1"/>
      <c r="AB321" s="1"/>
      <c r="AC321" s="1"/>
      <c r="AD321" s="1"/>
      <c r="AE321" s="1"/>
      <c r="AF321" s="1"/>
      <c r="AG321" s="1"/>
      <c r="AH321" s="1"/>
      <c r="AI321" s="1"/>
      <c r="AJ321" s="1"/>
      <c r="AK321" s="1"/>
    </row>
    <row r="322" spans="1:37" ht="14.25" customHeight="1">
      <c r="A322" s="425"/>
      <c r="B322" s="1"/>
      <c r="C322" s="1"/>
      <c r="D322" s="1"/>
      <c r="E322" s="1"/>
      <c r="F322" s="1"/>
      <c r="G322" s="1"/>
      <c r="H322" s="1"/>
      <c r="I322" s="1"/>
      <c r="J322" s="1"/>
      <c r="K322" s="1"/>
      <c r="L322" s="1"/>
      <c r="M322" s="1"/>
      <c r="N322" s="1"/>
      <c r="O322" s="1"/>
      <c r="P322" s="229"/>
      <c r="Q322" s="1"/>
      <c r="R322" s="1"/>
      <c r="S322" s="1"/>
      <c r="T322" s="1"/>
      <c r="U322" s="1"/>
      <c r="V322" s="1"/>
      <c r="W322" s="1"/>
      <c r="X322" s="1"/>
      <c r="Y322" s="1"/>
      <c r="Z322" s="1"/>
      <c r="AA322" s="1"/>
      <c r="AB322" s="1"/>
      <c r="AC322" s="1"/>
      <c r="AD322" s="1"/>
      <c r="AE322" s="1"/>
      <c r="AF322" s="1"/>
      <c r="AG322" s="1"/>
      <c r="AH322" s="1"/>
      <c r="AI322" s="1"/>
      <c r="AJ322" s="1"/>
      <c r="AK322" s="1"/>
    </row>
    <row r="323" spans="1:37" ht="14.25" customHeight="1">
      <c r="A323" s="425"/>
      <c r="B323" s="1"/>
      <c r="C323" s="1"/>
      <c r="D323" s="1"/>
      <c r="E323" s="1"/>
      <c r="F323" s="1"/>
      <c r="G323" s="1"/>
      <c r="H323" s="1"/>
      <c r="I323" s="1"/>
      <c r="J323" s="1"/>
      <c r="K323" s="1"/>
      <c r="L323" s="1"/>
      <c r="M323" s="1"/>
      <c r="N323" s="1"/>
      <c r="O323" s="1"/>
      <c r="P323" s="229"/>
      <c r="Q323" s="1"/>
      <c r="R323" s="1"/>
      <c r="S323" s="1"/>
      <c r="T323" s="1"/>
      <c r="U323" s="1"/>
      <c r="V323" s="1"/>
      <c r="W323" s="1"/>
      <c r="X323" s="1"/>
      <c r="Y323" s="1"/>
      <c r="Z323" s="1"/>
      <c r="AA323" s="1"/>
      <c r="AB323" s="1"/>
      <c r="AC323" s="1"/>
      <c r="AD323" s="1"/>
      <c r="AE323" s="1"/>
      <c r="AF323" s="1"/>
      <c r="AG323" s="1"/>
      <c r="AH323" s="1"/>
      <c r="AI323" s="1"/>
      <c r="AJ323" s="1"/>
      <c r="AK323" s="1"/>
    </row>
    <row r="324" spans="1:37" ht="14.25" customHeight="1">
      <c r="A324" s="425"/>
      <c r="B324" s="1"/>
      <c r="C324" s="1"/>
      <c r="D324" s="1"/>
      <c r="E324" s="1"/>
      <c r="F324" s="1"/>
      <c r="G324" s="1"/>
      <c r="H324" s="1"/>
      <c r="I324" s="1"/>
      <c r="J324" s="1"/>
      <c r="K324" s="1"/>
      <c r="L324" s="1"/>
      <c r="M324" s="1"/>
      <c r="N324" s="1"/>
      <c r="O324" s="1"/>
      <c r="P324" s="229"/>
      <c r="Q324" s="1"/>
      <c r="R324" s="1"/>
      <c r="S324" s="1"/>
      <c r="T324" s="1"/>
      <c r="U324" s="1"/>
      <c r="V324" s="1"/>
      <c r="W324" s="1"/>
      <c r="X324" s="1"/>
      <c r="Y324" s="1"/>
      <c r="Z324" s="1"/>
      <c r="AA324" s="1"/>
      <c r="AB324" s="1"/>
      <c r="AC324" s="1"/>
      <c r="AD324" s="1"/>
      <c r="AE324" s="1"/>
      <c r="AF324" s="1"/>
      <c r="AG324" s="1"/>
      <c r="AH324" s="1"/>
      <c r="AI324" s="1"/>
      <c r="AJ324" s="1"/>
      <c r="AK324" s="1"/>
    </row>
    <row r="325" spans="1:37" ht="14.25" customHeight="1">
      <c r="A325" s="425"/>
      <c r="B325" s="1"/>
      <c r="C325" s="1"/>
      <c r="D325" s="1"/>
      <c r="E325" s="1"/>
      <c r="F325" s="1"/>
      <c r="G325" s="1"/>
      <c r="H325" s="1"/>
      <c r="I325" s="1"/>
      <c r="J325" s="1"/>
      <c r="K325" s="1"/>
      <c r="L325" s="1"/>
      <c r="M325" s="1"/>
      <c r="N325" s="1"/>
      <c r="O325" s="1"/>
      <c r="P325" s="229"/>
      <c r="Q325" s="1"/>
      <c r="R325" s="1"/>
      <c r="S325" s="1"/>
      <c r="T325" s="1"/>
      <c r="U325" s="1"/>
      <c r="V325" s="1"/>
      <c r="W325" s="1"/>
      <c r="X325" s="1"/>
      <c r="Y325" s="1"/>
      <c r="Z325" s="1"/>
      <c r="AA325" s="1"/>
      <c r="AB325" s="1"/>
      <c r="AC325" s="1"/>
      <c r="AD325" s="1"/>
      <c r="AE325" s="1"/>
      <c r="AF325" s="1"/>
      <c r="AG325" s="1"/>
      <c r="AH325" s="1"/>
      <c r="AI325" s="1"/>
      <c r="AJ325" s="1"/>
      <c r="AK325" s="1"/>
    </row>
    <row r="326" spans="1:37" ht="14.25" customHeight="1">
      <c r="A326" s="425"/>
      <c r="B326" s="1"/>
      <c r="C326" s="1"/>
      <c r="D326" s="1"/>
      <c r="E326" s="1"/>
      <c r="F326" s="1"/>
      <c r="G326" s="1"/>
      <c r="H326" s="1"/>
      <c r="I326" s="1"/>
      <c r="J326" s="1"/>
      <c r="K326" s="1"/>
      <c r="L326" s="1"/>
      <c r="M326" s="1"/>
      <c r="N326" s="1"/>
      <c r="O326" s="1"/>
      <c r="P326" s="229"/>
      <c r="Q326" s="1"/>
      <c r="R326" s="1"/>
      <c r="S326" s="1"/>
      <c r="T326" s="1"/>
      <c r="U326" s="1"/>
      <c r="V326" s="1"/>
      <c r="W326" s="1"/>
      <c r="X326" s="1"/>
      <c r="Y326" s="1"/>
      <c r="Z326" s="1"/>
      <c r="AA326" s="1"/>
      <c r="AB326" s="1"/>
      <c r="AC326" s="1"/>
      <c r="AD326" s="1"/>
      <c r="AE326" s="1"/>
      <c r="AF326" s="1"/>
      <c r="AG326" s="1"/>
      <c r="AH326" s="1"/>
      <c r="AI326" s="1"/>
      <c r="AJ326" s="1"/>
      <c r="AK326" s="1"/>
    </row>
    <row r="327" spans="1:37" ht="14.25" customHeight="1">
      <c r="A327" s="425"/>
      <c r="B327" s="1"/>
      <c r="C327" s="1"/>
      <c r="D327" s="1"/>
      <c r="E327" s="1"/>
      <c r="F327" s="1"/>
      <c r="G327" s="1"/>
      <c r="H327" s="1"/>
      <c r="I327" s="1"/>
      <c r="J327" s="1"/>
      <c r="K327" s="1"/>
      <c r="L327" s="1"/>
      <c r="M327" s="1"/>
      <c r="N327" s="1"/>
      <c r="O327" s="1"/>
      <c r="P327" s="229"/>
      <c r="Q327" s="1"/>
      <c r="R327" s="1"/>
      <c r="S327" s="1"/>
      <c r="T327" s="1"/>
      <c r="U327" s="1"/>
      <c r="V327" s="1"/>
      <c r="W327" s="1"/>
      <c r="X327" s="1"/>
      <c r="Y327" s="1"/>
      <c r="Z327" s="1"/>
      <c r="AA327" s="1"/>
      <c r="AB327" s="1"/>
      <c r="AC327" s="1"/>
      <c r="AD327" s="1"/>
      <c r="AE327" s="1"/>
      <c r="AF327" s="1"/>
      <c r="AG327" s="1"/>
      <c r="AH327" s="1"/>
      <c r="AI327" s="1"/>
      <c r="AJ327" s="1"/>
      <c r="AK327" s="1"/>
    </row>
    <row r="328" spans="1:37" ht="14.25" customHeight="1">
      <c r="A328" s="425"/>
      <c r="B328" s="1"/>
      <c r="C328" s="1"/>
      <c r="D328" s="1"/>
      <c r="E328" s="1"/>
      <c r="F328" s="1"/>
      <c r="G328" s="1"/>
      <c r="H328" s="1"/>
      <c r="I328" s="1"/>
      <c r="J328" s="1"/>
      <c r="K328" s="1"/>
      <c r="L328" s="1"/>
      <c r="M328" s="1"/>
      <c r="N328" s="1"/>
      <c r="O328" s="1"/>
      <c r="P328" s="229"/>
      <c r="Q328" s="1"/>
      <c r="R328" s="1"/>
      <c r="S328" s="1"/>
      <c r="T328" s="1"/>
      <c r="U328" s="1"/>
      <c r="V328" s="1"/>
      <c r="W328" s="1"/>
      <c r="X328" s="1"/>
      <c r="Y328" s="1"/>
      <c r="Z328" s="1"/>
      <c r="AA328" s="1"/>
      <c r="AB328" s="1"/>
      <c r="AC328" s="1"/>
      <c r="AD328" s="1"/>
      <c r="AE328" s="1"/>
      <c r="AF328" s="1"/>
      <c r="AG328" s="1"/>
      <c r="AH328" s="1"/>
      <c r="AI328" s="1"/>
      <c r="AJ328" s="1"/>
      <c r="AK328" s="1"/>
    </row>
    <row r="329" spans="1:37" ht="14.25" customHeight="1">
      <c r="A329" s="425"/>
      <c r="B329" s="1"/>
      <c r="C329" s="1"/>
      <c r="D329" s="1"/>
      <c r="E329" s="1"/>
      <c r="F329" s="1"/>
      <c r="G329" s="1"/>
      <c r="H329" s="1"/>
      <c r="I329" s="1"/>
      <c r="J329" s="1"/>
      <c r="K329" s="1"/>
      <c r="L329" s="1"/>
      <c r="M329" s="1"/>
      <c r="N329" s="1"/>
      <c r="O329" s="1"/>
      <c r="P329" s="229"/>
      <c r="Q329" s="1"/>
      <c r="R329" s="1"/>
      <c r="S329" s="1"/>
      <c r="T329" s="1"/>
      <c r="U329" s="1"/>
      <c r="V329" s="1"/>
      <c r="W329" s="1"/>
      <c r="X329" s="1"/>
      <c r="Y329" s="1"/>
      <c r="Z329" s="1"/>
      <c r="AA329" s="1"/>
      <c r="AB329" s="1"/>
      <c r="AC329" s="1"/>
      <c r="AD329" s="1"/>
      <c r="AE329" s="1"/>
      <c r="AF329" s="1"/>
      <c r="AG329" s="1"/>
      <c r="AH329" s="1"/>
      <c r="AI329" s="1"/>
      <c r="AJ329" s="1"/>
      <c r="AK329" s="1"/>
    </row>
    <row r="330" spans="1:37" ht="14.25" customHeight="1">
      <c r="A330" s="425"/>
      <c r="B330" s="1"/>
      <c r="C330" s="1"/>
      <c r="D330" s="1"/>
      <c r="E330" s="1"/>
      <c r="F330" s="1"/>
      <c r="G330" s="1"/>
      <c r="H330" s="1"/>
      <c r="I330" s="1"/>
      <c r="J330" s="1"/>
      <c r="K330" s="1"/>
      <c r="L330" s="1"/>
      <c r="M330" s="1"/>
      <c r="N330" s="1"/>
      <c r="O330" s="1"/>
      <c r="P330" s="229"/>
      <c r="Q330" s="1"/>
      <c r="R330" s="1"/>
      <c r="S330" s="1"/>
      <c r="T330" s="1"/>
      <c r="U330" s="1"/>
      <c r="V330" s="1"/>
      <c r="W330" s="1"/>
      <c r="X330" s="1"/>
      <c r="Y330" s="1"/>
      <c r="Z330" s="1"/>
      <c r="AA330" s="1"/>
      <c r="AB330" s="1"/>
      <c r="AC330" s="1"/>
      <c r="AD330" s="1"/>
      <c r="AE330" s="1"/>
      <c r="AF330" s="1"/>
      <c r="AG330" s="1"/>
      <c r="AH330" s="1"/>
      <c r="AI330" s="1"/>
      <c r="AJ330" s="1"/>
      <c r="AK330" s="1"/>
    </row>
    <row r="331" spans="1:37" ht="14.25" customHeight="1">
      <c r="A331" s="425"/>
      <c r="B331" s="1"/>
      <c r="C331" s="1"/>
      <c r="D331" s="1"/>
      <c r="E331" s="1"/>
      <c r="F331" s="1"/>
      <c r="G331" s="1"/>
      <c r="H331" s="1"/>
      <c r="I331" s="1"/>
      <c r="J331" s="1"/>
      <c r="K331" s="1"/>
      <c r="L331" s="1"/>
      <c r="M331" s="1"/>
      <c r="N331" s="1"/>
      <c r="O331" s="1"/>
      <c r="P331" s="229"/>
      <c r="Q331" s="1"/>
      <c r="R331" s="1"/>
      <c r="S331" s="1"/>
      <c r="T331" s="1"/>
      <c r="U331" s="1"/>
      <c r="V331" s="1"/>
      <c r="W331" s="1"/>
      <c r="X331" s="1"/>
      <c r="Y331" s="1"/>
      <c r="Z331" s="1"/>
      <c r="AA331" s="1"/>
      <c r="AB331" s="1"/>
      <c r="AC331" s="1"/>
      <c r="AD331" s="1"/>
      <c r="AE331" s="1"/>
      <c r="AF331" s="1"/>
      <c r="AG331" s="1"/>
      <c r="AH331" s="1"/>
      <c r="AI331" s="1"/>
      <c r="AJ331" s="1"/>
      <c r="AK331" s="1"/>
    </row>
    <row r="332" spans="1:37" ht="14.25" customHeight="1">
      <c r="A332" s="425"/>
      <c r="B332" s="1"/>
      <c r="C332" s="1"/>
      <c r="D332" s="1"/>
      <c r="E332" s="1"/>
      <c r="F332" s="1"/>
      <c r="G332" s="1"/>
      <c r="H332" s="1"/>
      <c r="I332" s="1"/>
      <c r="J332" s="1"/>
      <c r="K332" s="1"/>
      <c r="L332" s="1"/>
      <c r="M332" s="1"/>
      <c r="N332" s="1"/>
      <c r="O332" s="1"/>
      <c r="P332" s="229"/>
      <c r="Q332" s="1"/>
      <c r="R332" s="1"/>
      <c r="S332" s="1"/>
      <c r="T332" s="1"/>
      <c r="U332" s="1"/>
      <c r="V332" s="1"/>
      <c r="W332" s="1"/>
      <c r="X332" s="1"/>
      <c r="Y332" s="1"/>
      <c r="Z332" s="1"/>
      <c r="AA332" s="1"/>
      <c r="AB332" s="1"/>
      <c r="AC332" s="1"/>
      <c r="AD332" s="1"/>
      <c r="AE332" s="1"/>
      <c r="AF332" s="1"/>
      <c r="AG332" s="1"/>
      <c r="AH332" s="1"/>
      <c r="AI332" s="1"/>
      <c r="AJ332" s="1"/>
      <c r="AK332" s="1"/>
    </row>
    <row r="333" spans="1:37" ht="14.25" customHeight="1">
      <c r="A333" s="425"/>
      <c r="B333" s="1"/>
      <c r="C333" s="1"/>
      <c r="D333" s="1"/>
      <c r="E333" s="1"/>
      <c r="F333" s="1"/>
      <c r="G333" s="1"/>
      <c r="H333" s="1"/>
      <c r="I333" s="1"/>
      <c r="J333" s="1"/>
      <c r="K333" s="1"/>
      <c r="L333" s="1"/>
      <c r="M333" s="1"/>
      <c r="N333" s="1"/>
      <c r="O333" s="1"/>
      <c r="P333" s="229"/>
      <c r="Q333" s="1"/>
      <c r="R333" s="1"/>
      <c r="S333" s="1"/>
      <c r="T333" s="1"/>
      <c r="U333" s="1"/>
      <c r="V333" s="1"/>
      <c r="W333" s="1"/>
      <c r="X333" s="1"/>
      <c r="Y333" s="1"/>
      <c r="Z333" s="1"/>
      <c r="AA333" s="1"/>
      <c r="AB333" s="1"/>
      <c r="AC333" s="1"/>
      <c r="AD333" s="1"/>
      <c r="AE333" s="1"/>
      <c r="AF333" s="1"/>
      <c r="AG333" s="1"/>
      <c r="AH333" s="1"/>
      <c r="AI333" s="1"/>
      <c r="AJ333" s="1"/>
      <c r="AK333" s="1"/>
    </row>
    <row r="334" spans="1:37" ht="14.25" customHeight="1">
      <c r="A334" s="425"/>
      <c r="B334" s="1"/>
      <c r="C334" s="1"/>
      <c r="D334" s="1"/>
      <c r="E334" s="1"/>
      <c r="F334" s="1"/>
      <c r="G334" s="1"/>
      <c r="H334" s="1"/>
      <c r="I334" s="1"/>
      <c r="J334" s="1"/>
      <c r="K334" s="1"/>
      <c r="L334" s="1"/>
      <c r="M334" s="1"/>
      <c r="N334" s="1"/>
      <c r="O334" s="1"/>
      <c r="P334" s="229"/>
      <c r="Q334" s="1"/>
      <c r="R334" s="1"/>
      <c r="S334" s="1"/>
      <c r="T334" s="1"/>
      <c r="U334" s="1"/>
      <c r="V334" s="1"/>
      <c r="W334" s="1"/>
      <c r="X334" s="1"/>
      <c r="Y334" s="1"/>
      <c r="Z334" s="1"/>
      <c r="AA334" s="1"/>
      <c r="AB334" s="1"/>
      <c r="AC334" s="1"/>
      <c r="AD334" s="1"/>
      <c r="AE334" s="1"/>
      <c r="AF334" s="1"/>
      <c r="AG334" s="1"/>
      <c r="AH334" s="1"/>
      <c r="AI334" s="1"/>
      <c r="AJ334" s="1"/>
      <c r="AK334" s="1"/>
    </row>
    <row r="335" spans="1:37" ht="14.25" customHeight="1">
      <c r="A335" s="425"/>
      <c r="B335" s="1"/>
      <c r="C335" s="1"/>
      <c r="D335" s="1"/>
      <c r="E335" s="1"/>
      <c r="F335" s="1"/>
      <c r="G335" s="1"/>
      <c r="H335" s="1"/>
      <c r="I335" s="1"/>
      <c r="J335" s="1"/>
      <c r="K335" s="1"/>
      <c r="L335" s="1"/>
      <c r="M335" s="1"/>
      <c r="N335" s="1"/>
      <c r="O335" s="1"/>
      <c r="P335" s="229"/>
      <c r="Q335" s="1"/>
      <c r="R335" s="1"/>
      <c r="S335" s="1"/>
      <c r="T335" s="1"/>
      <c r="U335" s="1"/>
      <c r="V335" s="1"/>
      <c r="W335" s="1"/>
      <c r="X335" s="1"/>
      <c r="Y335" s="1"/>
      <c r="Z335" s="1"/>
      <c r="AA335" s="1"/>
      <c r="AB335" s="1"/>
      <c r="AC335" s="1"/>
      <c r="AD335" s="1"/>
      <c r="AE335" s="1"/>
      <c r="AF335" s="1"/>
      <c r="AG335" s="1"/>
      <c r="AH335" s="1"/>
      <c r="AI335" s="1"/>
      <c r="AJ335" s="1"/>
      <c r="AK335" s="1"/>
    </row>
    <row r="336" spans="1:37" ht="14.25" customHeight="1">
      <c r="A336" s="425"/>
      <c r="B336" s="1"/>
      <c r="C336" s="1"/>
      <c r="D336" s="1"/>
      <c r="E336" s="1"/>
      <c r="F336" s="1"/>
      <c r="G336" s="1"/>
      <c r="H336" s="1"/>
      <c r="I336" s="1"/>
      <c r="J336" s="1"/>
      <c r="K336" s="1"/>
      <c r="L336" s="1"/>
      <c r="M336" s="1"/>
      <c r="N336" s="1"/>
      <c r="O336" s="1"/>
      <c r="P336" s="229"/>
      <c r="Q336" s="1"/>
      <c r="R336" s="1"/>
      <c r="S336" s="1"/>
      <c r="T336" s="1"/>
      <c r="U336" s="1"/>
      <c r="V336" s="1"/>
      <c r="W336" s="1"/>
      <c r="X336" s="1"/>
      <c r="Y336" s="1"/>
      <c r="Z336" s="1"/>
      <c r="AA336" s="1"/>
      <c r="AB336" s="1"/>
      <c r="AC336" s="1"/>
      <c r="AD336" s="1"/>
      <c r="AE336" s="1"/>
      <c r="AF336" s="1"/>
      <c r="AG336" s="1"/>
      <c r="AH336" s="1"/>
      <c r="AI336" s="1"/>
      <c r="AJ336" s="1"/>
      <c r="AK336" s="1"/>
    </row>
    <row r="337" spans="1:37" ht="14.25" customHeight="1">
      <c r="A337" s="425"/>
      <c r="B337" s="1"/>
      <c r="C337" s="1"/>
      <c r="D337" s="1"/>
      <c r="E337" s="1"/>
      <c r="F337" s="1"/>
      <c r="G337" s="1"/>
      <c r="H337" s="1"/>
      <c r="I337" s="1"/>
      <c r="J337" s="1"/>
      <c r="K337" s="1"/>
      <c r="L337" s="1"/>
      <c r="M337" s="1"/>
      <c r="N337" s="1"/>
      <c r="O337" s="1"/>
      <c r="P337" s="229"/>
      <c r="Q337" s="1"/>
      <c r="R337" s="1"/>
      <c r="S337" s="1"/>
      <c r="T337" s="1"/>
      <c r="U337" s="1"/>
      <c r="V337" s="1"/>
      <c r="W337" s="1"/>
      <c r="X337" s="1"/>
      <c r="Y337" s="1"/>
      <c r="Z337" s="1"/>
      <c r="AA337" s="1"/>
      <c r="AB337" s="1"/>
      <c r="AC337" s="1"/>
      <c r="AD337" s="1"/>
      <c r="AE337" s="1"/>
      <c r="AF337" s="1"/>
      <c r="AG337" s="1"/>
      <c r="AH337" s="1"/>
      <c r="AI337" s="1"/>
      <c r="AJ337" s="1"/>
      <c r="AK337" s="1"/>
    </row>
    <row r="338" spans="1:37" ht="14.25" customHeight="1">
      <c r="A338" s="425"/>
      <c r="B338" s="1"/>
      <c r="C338" s="1"/>
      <c r="D338" s="1"/>
      <c r="E338" s="1"/>
      <c r="F338" s="1"/>
      <c r="G338" s="1"/>
      <c r="H338" s="1"/>
      <c r="I338" s="1"/>
      <c r="J338" s="1"/>
      <c r="K338" s="1"/>
      <c r="L338" s="1"/>
      <c r="M338" s="1"/>
      <c r="N338" s="1"/>
      <c r="O338" s="1"/>
      <c r="P338" s="229"/>
      <c r="Q338" s="1"/>
      <c r="R338" s="1"/>
      <c r="S338" s="1"/>
      <c r="T338" s="1"/>
      <c r="U338" s="1"/>
      <c r="V338" s="1"/>
      <c r="W338" s="1"/>
      <c r="X338" s="1"/>
      <c r="Y338" s="1"/>
      <c r="Z338" s="1"/>
      <c r="AA338" s="1"/>
      <c r="AB338" s="1"/>
      <c r="AC338" s="1"/>
      <c r="AD338" s="1"/>
      <c r="AE338" s="1"/>
      <c r="AF338" s="1"/>
      <c r="AG338" s="1"/>
      <c r="AH338" s="1"/>
      <c r="AI338" s="1"/>
      <c r="AJ338" s="1"/>
      <c r="AK338" s="1"/>
    </row>
    <row r="339" spans="1:37" ht="14.25" customHeight="1">
      <c r="A339" s="425"/>
      <c r="B339" s="1"/>
      <c r="C339" s="1"/>
      <c r="D339" s="1"/>
      <c r="E339" s="1"/>
      <c r="F339" s="1"/>
      <c r="G339" s="1"/>
      <c r="H339" s="1"/>
      <c r="I339" s="1"/>
      <c r="J339" s="1"/>
      <c r="K339" s="1"/>
      <c r="L339" s="1"/>
      <c r="M339" s="1"/>
      <c r="N339" s="1"/>
      <c r="O339" s="1"/>
      <c r="P339" s="229"/>
      <c r="Q339" s="1"/>
      <c r="R339" s="1"/>
      <c r="S339" s="1"/>
      <c r="T339" s="1"/>
      <c r="U339" s="1"/>
      <c r="V339" s="1"/>
      <c r="W339" s="1"/>
      <c r="X339" s="1"/>
      <c r="Y339" s="1"/>
      <c r="Z339" s="1"/>
      <c r="AA339" s="1"/>
      <c r="AB339" s="1"/>
      <c r="AC339" s="1"/>
      <c r="AD339" s="1"/>
      <c r="AE339" s="1"/>
      <c r="AF339" s="1"/>
      <c r="AG339" s="1"/>
      <c r="AH339" s="1"/>
      <c r="AI339" s="1"/>
      <c r="AJ339" s="1"/>
      <c r="AK339" s="1"/>
    </row>
    <row r="340" spans="1:37" ht="14.25" customHeight="1">
      <c r="A340" s="425"/>
      <c r="B340" s="1"/>
      <c r="C340" s="1"/>
      <c r="D340" s="1"/>
      <c r="E340" s="1"/>
      <c r="F340" s="1"/>
      <c r="G340" s="1"/>
      <c r="H340" s="1"/>
      <c r="I340" s="1"/>
      <c r="J340" s="1"/>
      <c r="K340" s="1"/>
      <c r="L340" s="1"/>
      <c r="M340" s="1"/>
      <c r="N340" s="1"/>
      <c r="O340" s="1"/>
      <c r="P340" s="229"/>
      <c r="Q340" s="1"/>
      <c r="R340" s="1"/>
      <c r="S340" s="1"/>
      <c r="T340" s="1"/>
      <c r="U340" s="1"/>
      <c r="V340" s="1"/>
      <c r="W340" s="1"/>
      <c r="X340" s="1"/>
      <c r="Y340" s="1"/>
      <c r="Z340" s="1"/>
      <c r="AA340" s="1"/>
      <c r="AB340" s="1"/>
      <c r="AC340" s="1"/>
      <c r="AD340" s="1"/>
      <c r="AE340" s="1"/>
      <c r="AF340" s="1"/>
      <c r="AG340" s="1"/>
      <c r="AH340" s="1"/>
      <c r="AI340" s="1"/>
      <c r="AJ340" s="1"/>
      <c r="AK340" s="1"/>
    </row>
    <row r="341" spans="1:37" ht="14.25" customHeight="1">
      <c r="A341" s="425"/>
      <c r="B341" s="1"/>
      <c r="C341" s="1"/>
      <c r="D341" s="1"/>
      <c r="E341" s="1"/>
      <c r="F341" s="1"/>
      <c r="G341" s="1"/>
      <c r="H341" s="1"/>
      <c r="I341" s="1"/>
      <c r="J341" s="1"/>
      <c r="K341" s="1"/>
      <c r="L341" s="1"/>
      <c r="M341" s="1"/>
      <c r="N341" s="1"/>
      <c r="O341" s="1"/>
      <c r="P341" s="229"/>
      <c r="Q341" s="1"/>
      <c r="R341" s="1"/>
      <c r="S341" s="1"/>
      <c r="T341" s="1"/>
      <c r="U341" s="1"/>
      <c r="V341" s="1"/>
      <c r="W341" s="1"/>
      <c r="X341" s="1"/>
      <c r="Y341" s="1"/>
      <c r="Z341" s="1"/>
      <c r="AA341" s="1"/>
      <c r="AB341" s="1"/>
      <c r="AC341" s="1"/>
      <c r="AD341" s="1"/>
      <c r="AE341" s="1"/>
      <c r="AF341" s="1"/>
      <c r="AG341" s="1"/>
      <c r="AH341" s="1"/>
      <c r="AI341" s="1"/>
      <c r="AJ341" s="1"/>
      <c r="AK341" s="1"/>
    </row>
    <row r="342" spans="1:37" ht="14.25" customHeight="1">
      <c r="A342" s="425"/>
      <c r="B342" s="1"/>
      <c r="C342" s="1"/>
      <c r="D342" s="1"/>
      <c r="E342" s="1"/>
      <c r="F342" s="1"/>
      <c r="G342" s="1"/>
      <c r="H342" s="1"/>
      <c r="I342" s="1"/>
      <c r="J342" s="1"/>
      <c r="K342" s="1"/>
      <c r="L342" s="1"/>
      <c r="M342" s="1"/>
      <c r="N342" s="1"/>
      <c r="O342" s="1"/>
      <c r="P342" s="229"/>
      <c r="Q342" s="1"/>
      <c r="R342" s="1"/>
      <c r="S342" s="1"/>
      <c r="T342" s="1"/>
      <c r="U342" s="1"/>
      <c r="V342" s="1"/>
      <c r="W342" s="1"/>
      <c r="X342" s="1"/>
      <c r="Y342" s="1"/>
      <c r="Z342" s="1"/>
      <c r="AA342" s="1"/>
      <c r="AB342" s="1"/>
      <c r="AC342" s="1"/>
      <c r="AD342" s="1"/>
      <c r="AE342" s="1"/>
      <c r="AF342" s="1"/>
      <c r="AG342" s="1"/>
      <c r="AH342" s="1"/>
      <c r="AI342" s="1"/>
      <c r="AJ342" s="1"/>
      <c r="AK342" s="1"/>
    </row>
    <row r="343" spans="1:37" ht="14.25" customHeight="1">
      <c r="A343" s="425"/>
      <c r="B343" s="1"/>
      <c r="C343" s="1"/>
      <c r="D343" s="1"/>
      <c r="E343" s="1"/>
      <c r="F343" s="1"/>
      <c r="G343" s="1"/>
      <c r="H343" s="1"/>
      <c r="I343" s="1"/>
      <c r="J343" s="1"/>
      <c r="K343" s="1"/>
      <c r="L343" s="1"/>
      <c r="M343" s="1"/>
      <c r="N343" s="1"/>
      <c r="O343" s="1"/>
      <c r="P343" s="229"/>
      <c r="Q343" s="1"/>
      <c r="R343" s="1"/>
      <c r="S343" s="1"/>
      <c r="T343" s="1"/>
      <c r="U343" s="1"/>
      <c r="V343" s="1"/>
      <c r="W343" s="1"/>
      <c r="X343" s="1"/>
      <c r="Y343" s="1"/>
      <c r="Z343" s="1"/>
      <c r="AA343" s="1"/>
      <c r="AB343" s="1"/>
      <c r="AC343" s="1"/>
      <c r="AD343" s="1"/>
      <c r="AE343" s="1"/>
      <c r="AF343" s="1"/>
      <c r="AG343" s="1"/>
      <c r="AH343" s="1"/>
      <c r="AI343" s="1"/>
      <c r="AJ343" s="1"/>
      <c r="AK343" s="1"/>
    </row>
    <row r="344" spans="1:37" ht="14.25" customHeight="1">
      <c r="A344" s="425"/>
      <c r="B344" s="1"/>
      <c r="C344" s="1"/>
      <c r="D344" s="1"/>
      <c r="E344" s="1"/>
      <c r="F344" s="1"/>
      <c r="G344" s="1"/>
      <c r="H344" s="1"/>
      <c r="I344" s="1"/>
      <c r="J344" s="1"/>
      <c r="K344" s="1"/>
      <c r="L344" s="1"/>
      <c r="M344" s="1"/>
      <c r="N344" s="1"/>
      <c r="O344" s="1"/>
      <c r="P344" s="229"/>
      <c r="Q344" s="1"/>
      <c r="R344" s="1"/>
      <c r="S344" s="1"/>
      <c r="T344" s="1"/>
      <c r="U344" s="1"/>
      <c r="V344" s="1"/>
      <c r="W344" s="1"/>
      <c r="X344" s="1"/>
      <c r="Y344" s="1"/>
      <c r="Z344" s="1"/>
      <c r="AA344" s="1"/>
      <c r="AB344" s="1"/>
      <c r="AC344" s="1"/>
      <c r="AD344" s="1"/>
      <c r="AE344" s="1"/>
      <c r="AF344" s="1"/>
      <c r="AG344" s="1"/>
      <c r="AH344" s="1"/>
      <c r="AI344" s="1"/>
      <c r="AJ344" s="1"/>
      <c r="AK344" s="1"/>
    </row>
    <row r="345" spans="1:37" ht="14.25" customHeight="1">
      <c r="A345" s="425"/>
      <c r="B345" s="1"/>
      <c r="C345" s="1"/>
      <c r="D345" s="1"/>
      <c r="E345" s="1"/>
      <c r="F345" s="1"/>
      <c r="G345" s="1"/>
      <c r="H345" s="1"/>
      <c r="I345" s="1"/>
      <c r="J345" s="1"/>
      <c r="K345" s="1"/>
      <c r="L345" s="1"/>
      <c r="M345" s="1"/>
      <c r="N345" s="1"/>
      <c r="O345" s="1"/>
      <c r="P345" s="229"/>
      <c r="Q345" s="1"/>
      <c r="R345" s="1"/>
      <c r="S345" s="1"/>
      <c r="T345" s="1"/>
      <c r="U345" s="1"/>
      <c r="V345" s="1"/>
      <c r="W345" s="1"/>
      <c r="X345" s="1"/>
      <c r="Y345" s="1"/>
      <c r="Z345" s="1"/>
      <c r="AA345" s="1"/>
      <c r="AB345" s="1"/>
      <c r="AC345" s="1"/>
      <c r="AD345" s="1"/>
      <c r="AE345" s="1"/>
      <c r="AF345" s="1"/>
      <c r="AG345" s="1"/>
      <c r="AH345" s="1"/>
      <c r="AI345" s="1"/>
      <c r="AJ345" s="1"/>
      <c r="AK345" s="1"/>
    </row>
    <row r="346" spans="1:37" ht="14.25" customHeight="1">
      <c r="A346" s="425"/>
      <c r="B346" s="1"/>
      <c r="C346" s="1"/>
      <c r="D346" s="1"/>
      <c r="E346" s="1"/>
      <c r="F346" s="1"/>
      <c r="G346" s="1"/>
      <c r="H346" s="1"/>
      <c r="I346" s="1"/>
      <c r="J346" s="1"/>
      <c r="K346" s="1"/>
      <c r="L346" s="1"/>
      <c r="M346" s="1"/>
      <c r="N346" s="1"/>
      <c r="O346" s="1"/>
      <c r="P346" s="229"/>
      <c r="Q346" s="1"/>
      <c r="R346" s="1"/>
      <c r="S346" s="1"/>
      <c r="T346" s="1"/>
      <c r="U346" s="1"/>
      <c r="V346" s="1"/>
      <c r="W346" s="1"/>
      <c r="X346" s="1"/>
      <c r="Y346" s="1"/>
      <c r="Z346" s="1"/>
      <c r="AA346" s="1"/>
      <c r="AB346" s="1"/>
      <c r="AC346" s="1"/>
      <c r="AD346" s="1"/>
      <c r="AE346" s="1"/>
      <c r="AF346" s="1"/>
      <c r="AG346" s="1"/>
      <c r="AH346" s="1"/>
      <c r="AI346" s="1"/>
      <c r="AJ346" s="1"/>
      <c r="AK346" s="1"/>
    </row>
    <row r="347" spans="1:37" ht="14.25" customHeight="1">
      <c r="A347" s="425"/>
      <c r="B347" s="1"/>
      <c r="C347" s="1"/>
      <c r="D347" s="1"/>
      <c r="E347" s="1"/>
      <c r="F347" s="1"/>
      <c r="G347" s="1"/>
      <c r="H347" s="1"/>
      <c r="I347" s="1"/>
      <c r="J347" s="1"/>
      <c r="K347" s="1"/>
      <c r="L347" s="1"/>
      <c r="M347" s="1"/>
      <c r="N347" s="1"/>
      <c r="O347" s="1"/>
      <c r="P347" s="229"/>
      <c r="Q347" s="1"/>
      <c r="R347" s="1"/>
      <c r="S347" s="1"/>
      <c r="T347" s="1"/>
      <c r="U347" s="1"/>
      <c r="V347" s="1"/>
      <c r="W347" s="1"/>
      <c r="X347" s="1"/>
      <c r="Y347" s="1"/>
      <c r="Z347" s="1"/>
      <c r="AA347" s="1"/>
      <c r="AB347" s="1"/>
      <c r="AC347" s="1"/>
      <c r="AD347" s="1"/>
      <c r="AE347" s="1"/>
      <c r="AF347" s="1"/>
      <c r="AG347" s="1"/>
      <c r="AH347" s="1"/>
      <c r="AI347" s="1"/>
      <c r="AJ347" s="1"/>
      <c r="AK347" s="1"/>
    </row>
    <row r="348" spans="1:37" ht="14.25" customHeight="1">
      <c r="A348" s="425"/>
      <c r="B348" s="1"/>
      <c r="C348" s="1"/>
      <c r="D348" s="1"/>
      <c r="E348" s="1"/>
      <c r="F348" s="1"/>
      <c r="G348" s="1"/>
      <c r="H348" s="1"/>
      <c r="I348" s="1"/>
      <c r="J348" s="1"/>
      <c r="K348" s="1"/>
      <c r="L348" s="1"/>
      <c r="M348" s="1"/>
      <c r="N348" s="1"/>
      <c r="O348" s="1"/>
      <c r="P348" s="229"/>
      <c r="Q348" s="1"/>
      <c r="R348" s="1"/>
      <c r="S348" s="1"/>
      <c r="T348" s="1"/>
      <c r="U348" s="1"/>
      <c r="V348" s="1"/>
      <c r="W348" s="1"/>
      <c r="X348" s="1"/>
      <c r="Y348" s="1"/>
      <c r="Z348" s="1"/>
      <c r="AA348" s="1"/>
      <c r="AB348" s="1"/>
      <c r="AC348" s="1"/>
      <c r="AD348" s="1"/>
      <c r="AE348" s="1"/>
      <c r="AF348" s="1"/>
      <c r="AG348" s="1"/>
      <c r="AH348" s="1"/>
      <c r="AI348" s="1"/>
      <c r="AJ348" s="1"/>
      <c r="AK348" s="1"/>
    </row>
    <row r="349" spans="1:37" ht="14.25" customHeight="1">
      <c r="A349" s="425"/>
      <c r="B349" s="1"/>
      <c r="C349" s="1"/>
      <c r="D349" s="1"/>
      <c r="E349" s="1"/>
      <c r="F349" s="1"/>
      <c r="G349" s="1"/>
      <c r="H349" s="1"/>
      <c r="I349" s="1"/>
      <c r="J349" s="1"/>
      <c r="K349" s="1"/>
      <c r="L349" s="1"/>
      <c r="M349" s="1"/>
      <c r="N349" s="1"/>
      <c r="O349" s="1"/>
      <c r="P349" s="229"/>
      <c r="Q349" s="1"/>
      <c r="R349" s="1"/>
      <c r="S349" s="1"/>
      <c r="T349" s="1"/>
      <c r="U349" s="1"/>
      <c r="V349" s="1"/>
      <c r="W349" s="1"/>
      <c r="X349" s="1"/>
      <c r="Y349" s="1"/>
      <c r="Z349" s="1"/>
      <c r="AA349" s="1"/>
      <c r="AB349" s="1"/>
      <c r="AC349" s="1"/>
      <c r="AD349" s="1"/>
      <c r="AE349" s="1"/>
      <c r="AF349" s="1"/>
      <c r="AG349" s="1"/>
      <c r="AH349" s="1"/>
      <c r="AI349" s="1"/>
      <c r="AJ349" s="1"/>
      <c r="AK349" s="1"/>
    </row>
    <row r="350" spans="1:37" ht="14.25" customHeight="1">
      <c r="A350" s="425"/>
      <c r="B350" s="1"/>
      <c r="C350" s="1"/>
      <c r="D350" s="1"/>
      <c r="E350" s="1"/>
      <c r="F350" s="1"/>
      <c r="G350" s="1"/>
      <c r="H350" s="1"/>
      <c r="I350" s="1"/>
      <c r="J350" s="1"/>
      <c r="K350" s="1"/>
      <c r="L350" s="1"/>
      <c r="M350" s="1"/>
      <c r="N350" s="1"/>
      <c r="O350" s="1"/>
      <c r="P350" s="229"/>
      <c r="Q350" s="1"/>
      <c r="R350" s="1"/>
      <c r="S350" s="1"/>
      <c r="T350" s="1"/>
      <c r="U350" s="1"/>
      <c r="V350" s="1"/>
      <c r="W350" s="1"/>
      <c r="X350" s="1"/>
      <c r="Y350" s="1"/>
      <c r="Z350" s="1"/>
      <c r="AA350" s="1"/>
      <c r="AB350" s="1"/>
      <c r="AC350" s="1"/>
      <c r="AD350" s="1"/>
      <c r="AE350" s="1"/>
      <c r="AF350" s="1"/>
      <c r="AG350" s="1"/>
      <c r="AH350" s="1"/>
      <c r="AI350" s="1"/>
      <c r="AJ350" s="1"/>
      <c r="AK350" s="1"/>
    </row>
    <row r="351" spans="1:37" ht="14.25" customHeight="1">
      <c r="A351" s="425"/>
      <c r="B351" s="1"/>
      <c r="C351" s="1"/>
      <c r="D351" s="1"/>
      <c r="E351" s="1"/>
      <c r="F351" s="1"/>
      <c r="G351" s="1"/>
      <c r="H351" s="1"/>
      <c r="I351" s="1"/>
      <c r="J351" s="1"/>
      <c r="K351" s="1"/>
      <c r="L351" s="1"/>
      <c r="M351" s="1"/>
      <c r="N351" s="1"/>
      <c r="O351" s="1"/>
      <c r="P351" s="229"/>
      <c r="Q351" s="1"/>
      <c r="R351" s="1"/>
      <c r="S351" s="1"/>
      <c r="T351" s="1"/>
      <c r="U351" s="1"/>
      <c r="V351" s="1"/>
      <c r="W351" s="1"/>
      <c r="X351" s="1"/>
      <c r="Y351" s="1"/>
      <c r="Z351" s="1"/>
      <c r="AA351" s="1"/>
      <c r="AB351" s="1"/>
      <c r="AC351" s="1"/>
      <c r="AD351" s="1"/>
      <c r="AE351" s="1"/>
      <c r="AF351" s="1"/>
      <c r="AG351" s="1"/>
      <c r="AH351" s="1"/>
      <c r="AI351" s="1"/>
      <c r="AJ351" s="1"/>
      <c r="AK351" s="1"/>
    </row>
    <row r="352" spans="1:37" ht="14.25" customHeight="1">
      <c r="A352" s="425"/>
      <c r="B352" s="1"/>
      <c r="C352" s="1"/>
      <c r="D352" s="1"/>
      <c r="E352" s="1"/>
      <c r="F352" s="1"/>
      <c r="G352" s="1"/>
      <c r="H352" s="1"/>
      <c r="I352" s="1"/>
      <c r="J352" s="1"/>
      <c r="K352" s="1"/>
      <c r="L352" s="1"/>
      <c r="M352" s="1"/>
      <c r="N352" s="1"/>
      <c r="O352" s="1"/>
      <c r="P352" s="229"/>
      <c r="Q352" s="1"/>
      <c r="R352" s="1"/>
      <c r="S352" s="1"/>
      <c r="T352" s="1"/>
      <c r="U352" s="1"/>
      <c r="V352" s="1"/>
      <c r="W352" s="1"/>
      <c r="X352" s="1"/>
      <c r="Y352" s="1"/>
      <c r="Z352" s="1"/>
      <c r="AA352" s="1"/>
      <c r="AB352" s="1"/>
      <c r="AC352" s="1"/>
      <c r="AD352" s="1"/>
      <c r="AE352" s="1"/>
      <c r="AF352" s="1"/>
      <c r="AG352" s="1"/>
      <c r="AH352" s="1"/>
      <c r="AI352" s="1"/>
      <c r="AJ352" s="1"/>
      <c r="AK352" s="1"/>
    </row>
    <row r="353" spans="1:37" ht="14.25" customHeight="1">
      <c r="A353" s="425"/>
      <c r="B353" s="1"/>
      <c r="C353" s="1"/>
      <c r="D353" s="1"/>
      <c r="E353" s="1"/>
      <c r="F353" s="1"/>
      <c r="G353" s="1"/>
      <c r="H353" s="1"/>
      <c r="I353" s="1"/>
      <c r="J353" s="1"/>
      <c r="K353" s="1"/>
      <c r="L353" s="1"/>
      <c r="M353" s="1"/>
      <c r="N353" s="1"/>
      <c r="O353" s="1"/>
      <c r="P353" s="229"/>
      <c r="Q353" s="1"/>
      <c r="R353" s="1"/>
      <c r="S353" s="1"/>
      <c r="T353" s="1"/>
      <c r="U353" s="1"/>
      <c r="V353" s="1"/>
      <c r="W353" s="1"/>
      <c r="X353" s="1"/>
      <c r="Y353" s="1"/>
      <c r="Z353" s="1"/>
      <c r="AA353" s="1"/>
      <c r="AB353" s="1"/>
      <c r="AC353" s="1"/>
      <c r="AD353" s="1"/>
      <c r="AE353" s="1"/>
      <c r="AF353" s="1"/>
      <c r="AG353" s="1"/>
      <c r="AH353" s="1"/>
      <c r="AI353" s="1"/>
      <c r="AJ353" s="1"/>
      <c r="AK353" s="1"/>
    </row>
    <row r="354" spans="1:37" ht="14.25" customHeight="1">
      <c r="A354" s="425"/>
      <c r="B354" s="1"/>
      <c r="C354" s="1"/>
      <c r="D354" s="1"/>
      <c r="E354" s="1"/>
      <c r="F354" s="1"/>
      <c r="G354" s="1"/>
      <c r="H354" s="1"/>
      <c r="I354" s="1"/>
      <c r="J354" s="1"/>
      <c r="K354" s="1"/>
      <c r="L354" s="1"/>
      <c r="M354" s="1"/>
      <c r="N354" s="1"/>
      <c r="O354" s="1"/>
      <c r="P354" s="229"/>
      <c r="Q354" s="1"/>
      <c r="R354" s="1"/>
      <c r="S354" s="1"/>
      <c r="T354" s="1"/>
      <c r="U354" s="1"/>
      <c r="V354" s="1"/>
      <c r="W354" s="1"/>
      <c r="X354" s="1"/>
      <c r="Y354" s="1"/>
      <c r="Z354" s="1"/>
      <c r="AA354" s="1"/>
      <c r="AB354" s="1"/>
      <c r="AC354" s="1"/>
      <c r="AD354" s="1"/>
      <c r="AE354" s="1"/>
      <c r="AF354" s="1"/>
      <c r="AG354" s="1"/>
      <c r="AH354" s="1"/>
      <c r="AI354" s="1"/>
      <c r="AJ354" s="1"/>
      <c r="AK354" s="1"/>
    </row>
    <row r="355" spans="1:37" ht="14.25" customHeight="1">
      <c r="A355" s="425"/>
      <c r="B355" s="1"/>
      <c r="C355" s="1"/>
      <c r="D355" s="1"/>
      <c r="E355" s="1"/>
      <c r="F355" s="1"/>
      <c r="G355" s="1"/>
      <c r="H355" s="1"/>
      <c r="I355" s="1"/>
      <c r="J355" s="1"/>
      <c r="K355" s="1"/>
      <c r="L355" s="1"/>
      <c r="M355" s="1"/>
      <c r="N355" s="1"/>
      <c r="O355" s="1"/>
      <c r="P355" s="229"/>
      <c r="Q355" s="1"/>
      <c r="R355" s="1"/>
      <c r="S355" s="1"/>
      <c r="T355" s="1"/>
      <c r="U355" s="1"/>
      <c r="V355" s="1"/>
      <c r="W355" s="1"/>
      <c r="X355" s="1"/>
      <c r="Y355" s="1"/>
      <c r="Z355" s="1"/>
      <c r="AA355" s="1"/>
      <c r="AB355" s="1"/>
      <c r="AC355" s="1"/>
      <c r="AD355" s="1"/>
      <c r="AE355" s="1"/>
      <c r="AF355" s="1"/>
      <c r="AG355" s="1"/>
      <c r="AH355" s="1"/>
      <c r="AI355" s="1"/>
      <c r="AJ355" s="1"/>
      <c r="AK355" s="1"/>
    </row>
    <row r="356" spans="1:37" ht="14.25" customHeight="1">
      <c r="A356" s="425"/>
      <c r="B356" s="1"/>
      <c r="C356" s="1"/>
      <c r="D356" s="1"/>
      <c r="E356" s="1"/>
      <c r="F356" s="1"/>
      <c r="G356" s="1"/>
      <c r="H356" s="1"/>
      <c r="I356" s="1"/>
      <c r="J356" s="1"/>
      <c r="K356" s="1"/>
      <c r="L356" s="1"/>
      <c r="M356" s="1"/>
      <c r="N356" s="1"/>
      <c r="O356" s="1"/>
      <c r="P356" s="229"/>
      <c r="Q356" s="1"/>
      <c r="R356" s="1"/>
      <c r="S356" s="1"/>
      <c r="T356" s="1"/>
      <c r="U356" s="1"/>
      <c r="V356" s="1"/>
      <c r="W356" s="1"/>
      <c r="X356" s="1"/>
      <c r="Y356" s="1"/>
      <c r="Z356" s="1"/>
      <c r="AA356" s="1"/>
      <c r="AB356" s="1"/>
      <c r="AC356" s="1"/>
      <c r="AD356" s="1"/>
      <c r="AE356" s="1"/>
      <c r="AF356" s="1"/>
      <c r="AG356" s="1"/>
      <c r="AH356" s="1"/>
      <c r="AI356" s="1"/>
      <c r="AJ356" s="1"/>
      <c r="AK356" s="1"/>
    </row>
    <row r="357" spans="1:37" ht="14.25" customHeight="1">
      <c r="A357" s="425"/>
      <c r="B357" s="1"/>
      <c r="C357" s="1"/>
      <c r="D357" s="1"/>
      <c r="E357" s="1"/>
      <c r="F357" s="1"/>
      <c r="G357" s="1"/>
      <c r="H357" s="1"/>
      <c r="I357" s="1"/>
      <c r="J357" s="1"/>
      <c r="K357" s="1"/>
      <c r="L357" s="1"/>
      <c r="M357" s="1"/>
      <c r="N357" s="1"/>
      <c r="O357" s="1"/>
      <c r="P357" s="229"/>
      <c r="Q357" s="1"/>
      <c r="R357" s="1"/>
      <c r="S357" s="1"/>
      <c r="T357" s="1"/>
      <c r="U357" s="1"/>
      <c r="V357" s="1"/>
      <c r="W357" s="1"/>
      <c r="X357" s="1"/>
      <c r="Y357" s="1"/>
      <c r="Z357" s="1"/>
      <c r="AA357" s="1"/>
      <c r="AB357" s="1"/>
      <c r="AC357" s="1"/>
      <c r="AD357" s="1"/>
      <c r="AE357" s="1"/>
      <c r="AF357" s="1"/>
      <c r="AG357" s="1"/>
      <c r="AH357" s="1"/>
      <c r="AI357" s="1"/>
      <c r="AJ357" s="1"/>
      <c r="AK357" s="1"/>
    </row>
    <row r="358" spans="1:37" ht="14.25" customHeight="1">
      <c r="A358" s="425"/>
      <c r="B358" s="1"/>
      <c r="C358" s="1"/>
      <c r="D358" s="1"/>
      <c r="E358" s="1"/>
      <c r="F358" s="1"/>
      <c r="G358" s="1"/>
      <c r="H358" s="1"/>
      <c r="I358" s="1"/>
      <c r="J358" s="1"/>
      <c r="K358" s="1"/>
      <c r="L358" s="1"/>
      <c r="M358" s="1"/>
      <c r="N358" s="1"/>
      <c r="O358" s="1"/>
      <c r="P358" s="229"/>
      <c r="Q358" s="1"/>
      <c r="R358" s="1"/>
      <c r="S358" s="1"/>
      <c r="T358" s="1"/>
      <c r="U358" s="1"/>
      <c r="V358" s="1"/>
      <c r="W358" s="1"/>
      <c r="X358" s="1"/>
      <c r="Y358" s="1"/>
      <c r="Z358" s="1"/>
      <c r="AA358" s="1"/>
      <c r="AB358" s="1"/>
      <c r="AC358" s="1"/>
      <c r="AD358" s="1"/>
      <c r="AE358" s="1"/>
      <c r="AF358" s="1"/>
      <c r="AG358" s="1"/>
      <c r="AH358" s="1"/>
      <c r="AI358" s="1"/>
      <c r="AJ358" s="1"/>
      <c r="AK358" s="1"/>
    </row>
    <row r="359" spans="1:37" ht="14.25" customHeight="1">
      <c r="A359" s="425"/>
      <c r="B359" s="1"/>
      <c r="C359" s="1"/>
      <c r="D359" s="1"/>
      <c r="E359" s="1"/>
      <c r="F359" s="1"/>
      <c r="G359" s="1"/>
      <c r="H359" s="1"/>
      <c r="I359" s="1"/>
      <c r="J359" s="1"/>
      <c r="K359" s="1"/>
      <c r="L359" s="1"/>
      <c r="M359" s="1"/>
      <c r="N359" s="1"/>
      <c r="O359" s="1"/>
      <c r="P359" s="229"/>
      <c r="Q359" s="1"/>
      <c r="R359" s="1"/>
      <c r="S359" s="1"/>
      <c r="T359" s="1"/>
      <c r="U359" s="1"/>
      <c r="V359" s="1"/>
      <c r="W359" s="1"/>
      <c r="X359" s="1"/>
      <c r="Y359" s="1"/>
      <c r="Z359" s="1"/>
      <c r="AA359" s="1"/>
      <c r="AB359" s="1"/>
      <c r="AC359" s="1"/>
      <c r="AD359" s="1"/>
      <c r="AE359" s="1"/>
      <c r="AF359" s="1"/>
      <c r="AG359" s="1"/>
      <c r="AH359" s="1"/>
      <c r="AI359" s="1"/>
      <c r="AJ359" s="1"/>
      <c r="AK359" s="1"/>
    </row>
    <row r="360" spans="1:37" ht="14.25" customHeight="1">
      <c r="A360" s="425"/>
      <c r="B360" s="1"/>
      <c r="C360" s="1"/>
      <c r="D360" s="1"/>
      <c r="E360" s="1"/>
      <c r="F360" s="1"/>
      <c r="G360" s="1"/>
      <c r="H360" s="1"/>
      <c r="I360" s="1"/>
      <c r="J360" s="1"/>
      <c r="K360" s="1"/>
      <c r="L360" s="1"/>
      <c r="M360" s="1"/>
      <c r="N360" s="1"/>
      <c r="O360" s="1"/>
      <c r="P360" s="229"/>
      <c r="Q360" s="1"/>
      <c r="R360" s="1"/>
      <c r="S360" s="1"/>
      <c r="T360" s="1"/>
      <c r="U360" s="1"/>
      <c r="V360" s="1"/>
      <c r="W360" s="1"/>
      <c r="X360" s="1"/>
      <c r="Y360" s="1"/>
      <c r="Z360" s="1"/>
      <c r="AA360" s="1"/>
      <c r="AB360" s="1"/>
      <c r="AC360" s="1"/>
      <c r="AD360" s="1"/>
      <c r="AE360" s="1"/>
      <c r="AF360" s="1"/>
      <c r="AG360" s="1"/>
      <c r="AH360" s="1"/>
      <c r="AI360" s="1"/>
      <c r="AJ360" s="1"/>
      <c r="AK360" s="1"/>
    </row>
    <row r="361" spans="1:37" ht="14.25" customHeight="1">
      <c r="A361" s="425"/>
      <c r="B361" s="1"/>
      <c r="C361" s="1"/>
      <c r="D361" s="1"/>
      <c r="E361" s="1"/>
      <c r="F361" s="1"/>
      <c r="G361" s="1"/>
      <c r="H361" s="1"/>
      <c r="I361" s="1"/>
      <c r="J361" s="1"/>
      <c r="K361" s="1"/>
      <c r="L361" s="1"/>
      <c r="M361" s="1"/>
      <c r="N361" s="1"/>
      <c r="O361" s="1"/>
      <c r="P361" s="229"/>
      <c r="Q361" s="1"/>
      <c r="R361" s="1"/>
      <c r="S361" s="1"/>
      <c r="T361" s="1"/>
      <c r="U361" s="1"/>
      <c r="V361" s="1"/>
      <c r="W361" s="1"/>
      <c r="X361" s="1"/>
      <c r="Y361" s="1"/>
      <c r="Z361" s="1"/>
      <c r="AA361" s="1"/>
      <c r="AB361" s="1"/>
      <c r="AC361" s="1"/>
      <c r="AD361" s="1"/>
      <c r="AE361" s="1"/>
      <c r="AF361" s="1"/>
      <c r="AG361" s="1"/>
      <c r="AH361" s="1"/>
      <c r="AI361" s="1"/>
      <c r="AJ361" s="1"/>
      <c r="AK361" s="1"/>
    </row>
    <row r="362" spans="1:37" ht="14.25" customHeight="1">
      <c r="A362" s="425"/>
      <c r="B362" s="1"/>
      <c r="C362" s="1"/>
      <c r="D362" s="1"/>
      <c r="E362" s="1"/>
      <c r="F362" s="1"/>
      <c r="G362" s="1"/>
      <c r="H362" s="1"/>
      <c r="I362" s="1"/>
      <c r="J362" s="1"/>
      <c r="K362" s="1"/>
      <c r="L362" s="1"/>
      <c r="M362" s="1"/>
      <c r="N362" s="1"/>
      <c r="O362" s="1"/>
      <c r="P362" s="229"/>
      <c r="Q362" s="1"/>
      <c r="R362" s="1"/>
      <c r="S362" s="1"/>
      <c r="T362" s="1"/>
      <c r="U362" s="1"/>
      <c r="V362" s="1"/>
      <c r="W362" s="1"/>
      <c r="X362" s="1"/>
      <c r="Y362" s="1"/>
      <c r="Z362" s="1"/>
      <c r="AA362" s="1"/>
      <c r="AB362" s="1"/>
      <c r="AC362" s="1"/>
      <c r="AD362" s="1"/>
      <c r="AE362" s="1"/>
      <c r="AF362" s="1"/>
      <c r="AG362" s="1"/>
      <c r="AH362" s="1"/>
      <c r="AI362" s="1"/>
      <c r="AJ362" s="1"/>
      <c r="AK362" s="1"/>
    </row>
    <row r="363" spans="1:37" ht="14.25" customHeight="1">
      <c r="A363" s="425"/>
      <c r="B363" s="1"/>
      <c r="C363" s="1"/>
      <c r="D363" s="1"/>
      <c r="E363" s="1"/>
      <c r="F363" s="1"/>
      <c r="G363" s="1"/>
      <c r="H363" s="1"/>
      <c r="I363" s="1"/>
      <c r="J363" s="1"/>
      <c r="K363" s="1"/>
      <c r="L363" s="1"/>
      <c r="M363" s="1"/>
      <c r="N363" s="1"/>
      <c r="O363" s="1"/>
      <c r="P363" s="229"/>
      <c r="Q363" s="1"/>
      <c r="R363" s="1"/>
      <c r="S363" s="1"/>
      <c r="T363" s="1"/>
      <c r="U363" s="1"/>
      <c r="V363" s="1"/>
      <c r="W363" s="1"/>
      <c r="X363" s="1"/>
      <c r="Y363" s="1"/>
      <c r="Z363" s="1"/>
      <c r="AA363" s="1"/>
      <c r="AB363" s="1"/>
      <c r="AC363" s="1"/>
      <c r="AD363" s="1"/>
      <c r="AE363" s="1"/>
      <c r="AF363" s="1"/>
      <c r="AG363" s="1"/>
      <c r="AH363" s="1"/>
      <c r="AI363" s="1"/>
      <c r="AJ363" s="1"/>
      <c r="AK363" s="1"/>
    </row>
    <row r="364" spans="1:37" ht="14.25" customHeight="1">
      <c r="A364" s="425"/>
      <c r="B364" s="1"/>
      <c r="C364" s="1"/>
      <c r="D364" s="1"/>
      <c r="E364" s="1"/>
      <c r="F364" s="1"/>
      <c r="G364" s="1"/>
      <c r="H364" s="1"/>
      <c r="I364" s="1"/>
      <c r="J364" s="1"/>
      <c r="K364" s="1"/>
      <c r="L364" s="1"/>
      <c r="M364" s="1"/>
      <c r="N364" s="1"/>
      <c r="O364" s="1"/>
      <c r="P364" s="229"/>
      <c r="Q364" s="1"/>
      <c r="R364" s="1"/>
      <c r="S364" s="1"/>
      <c r="T364" s="1"/>
      <c r="U364" s="1"/>
      <c r="V364" s="1"/>
      <c r="W364" s="1"/>
      <c r="X364" s="1"/>
      <c r="Y364" s="1"/>
      <c r="Z364" s="1"/>
      <c r="AA364" s="1"/>
      <c r="AB364" s="1"/>
      <c r="AC364" s="1"/>
      <c r="AD364" s="1"/>
      <c r="AE364" s="1"/>
      <c r="AF364" s="1"/>
      <c r="AG364" s="1"/>
      <c r="AH364" s="1"/>
      <c r="AI364" s="1"/>
      <c r="AJ364" s="1"/>
      <c r="AK364" s="1"/>
    </row>
    <row r="365" spans="1:37" ht="14.25" customHeight="1">
      <c r="A365" s="425"/>
      <c r="B365" s="1"/>
      <c r="C365" s="1"/>
      <c r="D365" s="1"/>
      <c r="E365" s="1"/>
      <c r="F365" s="1"/>
      <c r="G365" s="1"/>
      <c r="H365" s="1"/>
      <c r="I365" s="1"/>
      <c r="J365" s="1"/>
      <c r="K365" s="1"/>
      <c r="L365" s="1"/>
      <c r="M365" s="1"/>
      <c r="N365" s="1"/>
      <c r="O365" s="1"/>
      <c r="P365" s="229"/>
      <c r="Q365" s="1"/>
      <c r="R365" s="1"/>
      <c r="S365" s="1"/>
      <c r="T365" s="1"/>
      <c r="U365" s="1"/>
      <c r="V365" s="1"/>
      <c r="W365" s="1"/>
      <c r="X365" s="1"/>
      <c r="Y365" s="1"/>
      <c r="Z365" s="1"/>
      <c r="AA365" s="1"/>
      <c r="AB365" s="1"/>
      <c r="AC365" s="1"/>
      <c r="AD365" s="1"/>
      <c r="AE365" s="1"/>
      <c r="AF365" s="1"/>
      <c r="AG365" s="1"/>
      <c r="AH365" s="1"/>
      <c r="AI365" s="1"/>
      <c r="AJ365" s="1"/>
      <c r="AK365" s="1"/>
    </row>
    <row r="366" spans="1:37" ht="14.25" customHeight="1">
      <c r="A366" s="425"/>
      <c r="B366" s="1"/>
      <c r="C366" s="1"/>
      <c r="D366" s="1"/>
      <c r="E366" s="1"/>
      <c r="F366" s="1"/>
      <c r="G366" s="1"/>
      <c r="H366" s="1"/>
      <c r="I366" s="1"/>
      <c r="J366" s="1"/>
      <c r="K366" s="1"/>
      <c r="L366" s="1"/>
      <c r="M366" s="1"/>
      <c r="N366" s="1"/>
      <c r="O366" s="1"/>
      <c r="P366" s="229"/>
      <c r="Q366" s="1"/>
      <c r="R366" s="1"/>
      <c r="S366" s="1"/>
      <c r="T366" s="1"/>
      <c r="U366" s="1"/>
      <c r="V366" s="1"/>
      <c r="W366" s="1"/>
      <c r="X366" s="1"/>
      <c r="Y366" s="1"/>
      <c r="Z366" s="1"/>
      <c r="AA366" s="1"/>
      <c r="AB366" s="1"/>
      <c r="AC366" s="1"/>
      <c r="AD366" s="1"/>
      <c r="AE366" s="1"/>
      <c r="AF366" s="1"/>
      <c r="AG366" s="1"/>
      <c r="AH366" s="1"/>
      <c r="AI366" s="1"/>
      <c r="AJ366" s="1"/>
      <c r="AK366" s="1"/>
    </row>
    <row r="367" spans="1:37" ht="14.25" customHeight="1">
      <c r="A367" s="425"/>
      <c r="B367" s="1"/>
      <c r="C367" s="1"/>
      <c r="D367" s="1"/>
      <c r="E367" s="1"/>
      <c r="F367" s="1"/>
      <c r="G367" s="1"/>
      <c r="H367" s="1"/>
      <c r="I367" s="1"/>
      <c r="J367" s="1"/>
      <c r="K367" s="1"/>
      <c r="L367" s="1"/>
      <c r="M367" s="1"/>
      <c r="N367" s="1"/>
      <c r="O367" s="1"/>
      <c r="P367" s="229"/>
      <c r="Q367" s="1"/>
      <c r="R367" s="1"/>
      <c r="S367" s="1"/>
      <c r="T367" s="1"/>
      <c r="U367" s="1"/>
      <c r="V367" s="1"/>
      <c r="W367" s="1"/>
      <c r="X367" s="1"/>
      <c r="Y367" s="1"/>
      <c r="Z367" s="1"/>
      <c r="AA367" s="1"/>
      <c r="AB367" s="1"/>
      <c r="AC367" s="1"/>
      <c r="AD367" s="1"/>
      <c r="AE367" s="1"/>
      <c r="AF367" s="1"/>
      <c r="AG367" s="1"/>
      <c r="AH367" s="1"/>
      <c r="AI367" s="1"/>
      <c r="AJ367" s="1"/>
      <c r="AK367" s="1"/>
    </row>
    <row r="368" spans="1:37" ht="14.25" customHeight="1">
      <c r="A368" s="425"/>
      <c r="B368" s="1"/>
      <c r="C368" s="1"/>
      <c r="D368" s="1"/>
      <c r="E368" s="1"/>
      <c r="F368" s="1"/>
      <c r="G368" s="1"/>
      <c r="H368" s="1"/>
      <c r="I368" s="1"/>
      <c r="J368" s="1"/>
      <c r="K368" s="1"/>
      <c r="L368" s="1"/>
      <c r="M368" s="1"/>
      <c r="N368" s="1"/>
      <c r="O368" s="1"/>
      <c r="P368" s="229"/>
      <c r="Q368" s="1"/>
      <c r="R368" s="1"/>
      <c r="S368" s="1"/>
      <c r="T368" s="1"/>
      <c r="U368" s="1"/>
      <c r="V368" s="1"/>
      <c r="W368" s="1"/>
      <c r="X368" s="1"/>
      <c r="Y368" s="1"/>
      <c r="Z368" s="1"/>
      <c r="AA368" s="1"/>
      <c r="AB368" s="1"/>
      <c r="AC368" s="1"/>
      <c r="AD368" s="1"/>
      <c r="AE368" s="1"/>
      <c r="AF368" s="1"/>
      <c r="AG368" s="1"/>
      <c r="AH368" s="1"/>
      <c r="AI368" s="1"/>
      <c r="AJ368" s="1"/>
      <c r="AK368" s="1"/>
    </row>
    <row r="369" spans="1:37" ht="14.25" customHeight="1">
      <c r="A369" s="425"/>
      <c r="B369" s="1"/>
      <c r="C369" s="1"/>
      <c r="D369" s="1"/>
      <c r="E369" s="1"/>
      <c r="F369" s="1"/>
      <c r="G369" s="1"/>
      <c r="H369" s="1"/>
      <c r="I369" s="1"/>
      <c r="J369" s="1"/>
      <c r="K369" s="1"/>
      <c r="L369" s="1"/>
      <c r="M369" s="1"/>
      <c r="N369" s="1"/>
      <c r="O369" s="1"/>
      <c r="P369" s="229"/>
      <c r="Q369" s="1"/>
      <c r="R369" s="1"/>
      <c r="S369" s="1"/>
      <c r="T369" s="1"/>
      <c r="U369" s="1"/>
      <c r="V369" s="1"/>
      <c r="W369" s="1"/>
      <c r="X369" s="1"/>
      <c r="Y369" s="1"/>
      <c r="Z369" s="1"/>
      <c r="AA369" s="1"/>
      <c r="AB369" s="1"/>
      <c r="AC369" s="1"/>
      <c r="AD369" s="1"/>
      <c r="AE369" s="1"/>
      <c r="AF369" s="1"/>
      <c r="AG369" s="1"/>
      <c r="AH369" s="1"/>
      <c r="AI369" s="1"/>
      <c r="AJ369" s="1"/>
      <c r="AK369" s="1"/>
    </row>
    <row r="370" spans="1:37" ht="14.25" customHeight="1">
      <c r="A370" s="425"/>
      <c r="B370" s="1"/>
      <c r="C370" s="1"/>
      <c r="D370" s="1"/>
      <c r="E370" s="1"/>
      <c r="F370" s="1"/>
      <c r="G370" s="1"/>
      <c r="H370" s="1"/>
      <c r="I370" s="1"/>
      <c r="J370" s="1"/>
      <c r="K370" s="1"/>
      <c r="L370" s="1"/>
      <c r="M370" s="1"/>
      <c r="N370" s="1"/>
      <c r="O370" s="1"/>
      <c r="P370" s="229"/>
      <c r="Q370" s="1"/>
      <c r="R370" s="1"/>
      <c r="S370" s="1"/>
      <c r="T370" s="1"/>
      <c r="U370" s="1"/>
      <c r="V370" s="1"/>
      <c r="W370" s="1"/>
      <c r="X370" s="1"/>
      <c r="Y370" s="1"/>
      <c r="Z370" s="1"/>
      <c r="AA370" s="1"/>
      <c r="AB370" s="1"/>
      <c r="AC370" s="1"/>
      <c r="AD370" s="1"/>
      <c r="AE370" s="1"/>
      <c r="AF370" s="1"/>
      <c r="AG370" s="1"/>
      <c r="AH370" s="1"/>
      <c r="AI370" s="1"/>
      <c r="AJ370" s="1"/>
      <c r="AK370" s="1"/>
    </row>
    <row r="371" spans="1:37" ht="14.25" customHeight="1">
      <c r="A371" s="425"/>
      <c r="B371" s="1"/>
      <c r="C371" s="1"/>
      <c r="D371" s="1"/>
      <c r="E371" s="1"/>
      <c r="F371" s="1"/>
      <c r="G371" s="1"/>
      <c r="H371" s="1"/>
      <c r="I371" s="1"/>
      <c r="J371" s="1"/>
      <c r="K371" s="1"/>
      <c r="L371" s="1"/>
      <c r="M371" s="1"/>
      <c r="N371" s="1"/>
      <c r="O371" s="1"/>
      <c r="P371" s="229"/>
      <c r="Q371" s="1"/>
      <c r="R371" s="1"/>
      <c r="S371" s="1"/>
      <c r="T371" s="1"/>
      <c r="U371" s="1"/>
      <c r="V371" s="1"/>
      <c r="W371" s="1"/>
      <c r="X371" s="1"/>
      <c r="Y371" s="1"/>
      <c r="Z371" s="1"/>
      <c r="AA371" s="1"/>
      <c r="AB371" s="1"/>
      <c r="AC371" s="1"/>
      <c r="AD371" s="1"/>
      <c r="AE371" s="1"/>
      <c r="AF371" s="1"/>
      <c r="AG371" s="1"/>
      <c r="AH371" s="1"/>
      <c r="AI371" s="1"/>
      <c r="AJ371" s="1"/>
      <c r="AK371" s="1"/>
    </row>
    <row r="372" spans="1:37" ht="14.25" customHeight="1">
      <c r="A372" s="425"/>
      <c r="B372" s="1"/>
      <c r="C372" s="1"/>
      <c r="D372" s="1"/>
      <c r="E372" s="1"/>
      <c r="F372" s="1"/>
      <c r="G372" s="1"/>
      <c r="H372" s="1"/>
      <c r="I372" s="1"/>
      <c r="J372" s="1"/>
      <c r="K372" s="1"/>
      <c r="L372" s="1"/>
      <c r="M372" s="1"/>
      <c r="N372" s="1"/>
      <c r="O372" s="1"/>
      <c r="P372" s="229"/>
      <c r="Q372" s="1"/>
      <c r="R372" s="1"/>
      <c r="S372" s="1"/>
      <c r="T372" s="1"/>
      <c r="U372" s="1"/>
      <c r="V372" s="1"/>
      <c r="W372" s="1"/>
      <c r="X372" s="1"/>
      <c r="Y372" s="1"/>
      <c r="Z372" s="1"/>
      <c r="AA372" s="1"/>
      <c r="AB372" s="1"/>
      <c r="AC372" s="1"/>
      <c r="AD372" s="1"/>
      <c r="AE372" s="1"/>
      <c r="AF372" s="1"/>
      <c r="AG372" s="1"/>
      <c r="AH372" s="1"/>
      <c r="AI372" s="1"/>
      <c r="AJ372" s="1"/>
      <c r="AK372" s="1"/>
    </row>
    <row r="373" spans="1:37" ht="14.25" customHeight="1">
      <c r="A373" s="425"/>
      <c r="B373" s="1"/>
      <c r="C373" s="1"/>
      <c r="D373" s="1"/>
      <c r="E373" s="1"/>
      <c r="F373" s="1"/>
      <c r="G373" s="1"/>
      <c r="H373" s="1"/>
      <c r="I373" s="1"/>
      <c r="J373" s="1"/>
      <c r="K373" s="1"/>
      <c r="L373" s="1"/>
      <c r="M373" s="1"/>
      <c r="N373" s="1"/>
      <c r="O373" s="1"/>
      <c r="P373" s="229"/>
      <c r="Q373" s="1"/>
      <c r="R373" s="1"/>
      <c r="S373" s="1"/>
      <c r="T373" s="1"/>
      <c r="U373" s="1"/>
      <c r="V373" s="1"/>
      <c r="W373" s="1"/>
      <c r="X373" s="1"/>
      <c r="Y373" s="1"/>
      <c r="Z373" s="1"/>
      <c r="AA373" s="1"/>
      <c r="AB373" s="1"/>
      <c r="AC373" s="1"/>
      <c r="AD373" s="1"/>
      <c r="AE373" s="1"/>
      <c r="AF373" s="1"/>
      <c r="AG373" s="1"/>
      <c r="AH373" s="1"/>
      <c r="AI373" s="1"/>
      <c r="AJ373" s="1"/>
      <c r="AK373" s="1"/>
    </row>
    <row r="374" spans="1:37" ht="14.25" customHeight="1">
      <c r="A374" s="425"/>
      <c r="B374" s="1"/>
      <c r="C374" s="1"/>
      <c r="D374" s="1"/>
      <c r="E374" s="1"/>
      <c r="F374" s="1"/>
      <c r="G374" s="1"/>
      <c r="H374" s="1"/>
      <c r="I374" s="1"/>
      <c r="J374" s="1"/>
      <c r="K374" s="1"/>
      <c r="L374" s="1"/>
      <c r="M374" s="1"/>
      <c r="N374" s="1"/>
      <c r="O374" s="1"/>
      <c r="P374" s="229"/>
      <c r="Q374" s="1"/>
      <c r="R374" s="1"/>
      <c r="S374" s="1"/>
      <c r="T374" s="1"/>
      <c r="U374" s="1"/>
      <c r="V374" s="1"/>
      <c r="W374" s="1"/>
      <c r="X374" s="1"/>
      <c r="Y374" s="1"/>
      <c r="Z374" s="1"/>
      <c r="AA374" s="1"/>
      <c r="AB374" s="1"/>
      <c r="AC374" s="1"/>
      <c r="AD374" s="1"/>
      <c r="AE374" s="1"/>
      <c r="AF374" s="1"/>
      <c r="AG374" s="1"/>
      <c r="AH374" s="1"/>
      <c r="AI374" s="1"/>
      <c r="AJ374" s="1"/>
      <c r="AK374" s="1"/>
    </row>
    <row r="375" spans="1:37" ht="14.25" customHeight="1">
      <c r="A375" s="425"/>
      <c r="B375" s="1"/>
      <c r="C375" s="1"/>
      <c r="D375" s="1"/>
      <c r="E375" s="1"/>
      <c r="F375" s="1"/>
      <c r="G375" s="1"/>
      <c r="H375" s="1"/>
      <c r="I375" s="1"/>
      <c r="J375" s="1"/>
      <c r="K375" s="1"/>
      <c r="L375" s="1"/>
      <c r="M375" s="1"/>
      <c r="N375" s="1"/>
      <c r="O375" s="1"/>
      <c r="P375" s="229"/>
      <c r="Q375" s="1"/>
      <c r="R375" s="1"/>
      <c r="S375" s="1"/>
      <c r="T375" s="1"/>
      <c r="U375" s="1"/>
      <c r="V375" s="1"/>
      <c r="W375" s="1"/>
      <c r="X375" s="1"/>
      <c r="Y375" s="1"/>
      <c r="Z375" s="1"/>
      <c r="AA375" s="1"/>
      <c r="AB375" s="1"/>
      <c r="AC375" s="1"/>
      <c r="AD375" s="1"/>
      <c r="AE375" s="1"/>
      <c r="AF375" s="1"/>
      <c r="AG375" s="1"/>
      <c r="AH375" s="1"/>
      <c r="AI375" s="1"/>
      <c r="AJ375" s="1"/>
      <c r="AK375" s="1"/>
    </row>
    <row r="376" spans="1:37" ht="14.25" customHeight="1">
      <c r="A376" s="425"/>
      <c r="B376" s="1"/>
      <c r="C376" s="1"/>
      <c r="D376" s="1"/>
      <c r="E376" s="1"/>
      <c r="F376" s="1"/>
      <c r="G376" s="1"/>
      <c r="H376" s="1"/>
      <c r="I376" s="1"/>
      <c r="J376" s="1"/>
      <c r="K376" s="1"/>
      <c r="L376" s="1"/>
      <c r="M376" s="1"/>
      <c r="N376" s="1"/>
      <c r="O376" s="1"/>
      <c r="P376" s="229"/>
      <c r="Q376" s="1"/>
      <c r="R376" s="1"/>
      <c r="S376" s="1"/>
      <c r="T376" s="1"/>
      <c r="U376" s="1"/>
      <c r="V376" s="1"/>
      <c r="W376" s="1"/>
      <c r="X376" s="1"/>
      <c r="Y376" s="1"/>
      <c r="Z376" s="1"/>
      <c r="AA376" s="1"/>
      <c r="AB376" s="1"/>
      <c r="AC376" s="1"/>
      <c r="AD376" s="1"/>
      <c r="AE376" s="1"/>
      <c r="AF376" s="1"/>
      <c r="AG376" s="1"/>
      <c r="AH376" s="1"/>
      <c r="AI376" s="1"/>
      <c r="AJ376" s="1"/>
      <c r="AK376" s="1"/>
    </row>
    <row r="377" spans="1:37" ht="14.25" customHeight="1">
      <c r="A377" s="425"/>
      <c r="B377" s="1"/>
      <c r="C377" s="1"/>
      <c r="D377" s="1"/>
      <c r="E377" s="1"/>
      <c r="F377" s="1"/>
      <c r="G377" s="1"/>
      <c r="H377" s="1"/>
      <c r="I377" s="1"/>
      <c r="J377" s="1"/>
      <c r="K377" s="1"/>
      <c r="L377" s="1"/>
      <c r="M377" s="1"/>
      <c r="N377" s="1"/>
      <c r="O377" s="1"/>
      <c r="P377" s="229"/>
      <c r="Q377" s="1"/>
      <c r="R377" s="1"/>
      <c r="S377" s="1"/>
      <c r="T377" s="1"/>
      <c r="U377" s="1"/>
      <c r="V377" s="1"/>
      <c r="W377" s="1"/>
      <c r="X377" s="1"/>
      <c r="Y377" s="1"/>
      <c r="Z377" s="1"/>
      <c r="AA377" s="1"/>
      <c r="AB377" s="1"/>
      <c r="AC377" s="1"/>
      <c r="AD377" s="1"/>
      <c r="AE377" s="1"/>
      <c r="AF377" s="1"/>
      <c r="AG377" s="1"/>
      <c r="AH377" s="1"/>
      <c r="AI377" s="1"/>
      <c r="AJ377" s="1"/>
      <c r="AK377" s="1"/>
    </row>
    <row r="378" spans="1:37" ht="14.25" customHeight="1">
      <c r="A378" s="425"/>
      <c r="B378" s="1"/>
      <c r="C378" s="1"/>
      <c r="D378" s="1"/>
      <c r="E378" s="1"/>
      <c r="F378" s="1"/>
      <c r="G378" s="1"/>
      <c r="H378" s="1"/>
      <c r="I378" s="1"/>
      <c r="J378" s="1"/>
      <c r="K378" s="1"/>
      <c r="L378" s="1"/>
      <c r="M378" s="1"/>
      <c r="N378" s="1"/>
      <c r="O378" s="1"/>
      <c r="P378" s="229"/>
      <c r="Q378" s="1"/>
      <c r="R378" s="1"/>
      <c r="S378" s="1"/>
      <c r="T378" s="1"/>
      <c r="U378" s="1"/>
      <c r="V378" s="1"/>
      <c r="W378" s="1"/>
      <c r="X378" s="1"/>
      <c r="Y378" s="1"/>
      <c r="Z378" s="1"/>
      <c r="AA378" s="1"/>
      <c r="AB378" s="1"/>
      <c r="AC378" s="1"/>
      <c r="AD378" s="1"/>
      <c r="AE378" s="1"/>
      <c r="AF378" s="1"/>
      <c r="AG378" s="1"/>
      <c r="AH378" s="1"/>
      <c r="AI378" s="1"/>
      <c r="AJ378" s="1"/>
      <c r="AK378" s="1"/>
    </row>
    <row r="379" spans="1:37" ht="14.25" customHeight="1">
      <c r="A379" s="425"/>
      <c r="B379" s="1"/>
      <c r="C379" s="1"/>
      <c r="D379" s="1"/>
      <c r="E379" s="1"/>
      <c r="F379" s="1"/>
      <c r="G379" s="1"/>
      <c r="H379" s="1"/>
      <c r="I379" s="1"/>
      <c r="J379" s="1"/>
      <c r="K379" s="1"/>
      <c r="L379" s="1"/>
      <c r="M379" s="1"/>
      <c r="N379" s="1"/>
      <c r="O379" s="1"/>
      <c r="P379" s="229"/>
      <c r="Q379" s="1"/>
      <c r="R379" s="1"/>
      <c r="S379" s="1"/>
      <c r="T379" s="1"/>
      <c r="U379" s="1"/>
      <c r="V379" s="1"/>
      <c r="W379" s="1"/>
      <c r="X379" s="1"/>
      <c r="Y379" s="1"/>
      <c r="Z379" s="1"/>
      <c r="AA379" s="1"/>
      <c r="AB379" s="1"/>
      <c r="AC379" s="1"/>
      <c r="AD379" s="1"/>
      <c r="AE379" s="1"/>
      <c r="AF379" s="1"/>
      <c r="AG379" s="1"/>
      <c r="AH379" s="1"/>
      <c r="AI379" s="1"/>
      <c r="AJ379" s="1"/>
      <c r="AK379" s="1"/>
    </row>
    <row r="380" spans="1:37" ht="14.25" customHeight="1">
      <c r="A380" s="425"/>
      <c r="B380" s="1"/>
      <c r="C380" s="1"/>
      <c r="D380" s="1"/>
      <c r="E380" s="1"/>
      <c r="F380" s="1"/>
      <c r="G380" s="1"/>
      <c r="H380" s="1"/>
      <c r="I380" s="1"/>
      <c r="J380" s="1"/>
      <c r="K380" s="1"/>
      <c r="L380" s="1"/>
      <c r="M380" s="1"/>
      <c r="N380" s="1"/>
      <c r="O380" s="1"/>
      <c r="P380" s="229"/>
      <c r="Q380" s="1"/>
      <c r="R380" s="1"/>
      <c r="S380" s="1"/>
      <c r="T380" s="1"/>
      <c r="U380" s="1"/>
      <c r="V380" s="1"/>
      <c r="W380" s="1"/>
      <c r="X380" s="1"/>
      <c r="Y380" s="1"/>
      <c r="Z380" s="1"/>
      <c r="AA380" s="1"/>
      <c r="AB380" s="1"/>
      <c r="AC380" s="1"/>
      <c r="AD380" s="1"/>
      <c r="AE380" s="1"/>
      <c r="AF380" s="1"/>
      <c r="AG380" s="1"/>
      <c r="AH380" s="1"/>
      <c r="AI380" s="1"/>
      <c r="AJ380" s="1"/>
      <c r="AK380" s="1"/>
    </row>
    <row r="381" spans="1:37" ht="14.25" customHeight="1">
      <c r="A381" s="425"/>
      <c r="B381" s="1"/>
      <c r="C381" s="1"/>
      <c r="D381" s="1"/>
      <c r="E381" s="1"/>
      <c r="F381" s="1"/>
      <c r="G381" s="1"/>
      <c r="H381" s="1"/>
      <c r="I381" s="1"/>
      <c r="J381" s="1"/>
      <c r="K381" s="1"/>
      <c r="L381" s="1"/>
      <c r="M381" s="1"/>
      <c r="N381" s="1"/>
      <c r="O381" s="1"/>
      <c r="P381" s="229"/>
      <c r="Q381" s="1"/>
      <c r="R381" s="1"/>
      <c r="S381" s="1"/>
      <c r="T381" s="1"/>
      <c r="U381" s="1"/>
      <c r="V381" s="1"/>
      <c r="W381" s="1"/>
      <c r="X381" s="1"/>
      <c r="Y381" s="1"/>
      <c r="Z381" s="1"/>
      <c r="AA381" s="1"/>
      <c r="AB381" s="1"/>
      <c r="AC381" s="1"/>
      <c r="AD381" s="1"/>
      <c r="AE381" s="1"/>
      <c r="AF381" s="1"/>
      <c r="AG381" s="1"/>
      <c r="AH381" s="1"/>
      <c r="AI381" s="1"/>
      <c r="AJ381" s="1"/>
      <c r="AK381" s="1"/>
    </row>
    <row r="382" spans="1:37" ht="14.25" customHeight="1">
      <c r="A382" s="425"/>
      <c r="B382" s="1"/>
      <c r="C382" s="1"/>
      <c r="D382" s="1"/>
      <c r="E382" s="1"/>
      <c r="F382" s="1"/>
      <c r="G382" s="1"/>
      <c r="H382" s="1"/>
      <c r="I382" s="1"/>
      <c r="J382" s="1"/>
      <c r="K382" s="1"/>
      <c r="L382" s="1"/>
      <c r="M382" s="1"/>
      <c r="N382" s="1"/>
      <c r="O382" s="1"/>
      <c r="P382" s="229"/>
      <c r="Q382" s="1"/>
      <c r="R382" s="1"/>
      <c r="S382" s="1"/>
      <c r="T382" s="1"/>
      <c r="U382" s="1"/>
      <c r="V382" s="1"/>
      <c r="W382" s="1"/>
      <c r="X382" s="1"/>
      <c r="Y382" s="1"/>
      <c r="Z382" s="1"/>
      <c r="AA382" s="1"/>
      <c r="AB382" s="1"/>
      <c r="AC382" s="1"/>
      <c r="AD382" s="1"/>
      <c r="AE382" s="1"/>
      <c r="AF382" s="1"/>
      <c r="AG382" s="1"/>
      <c r="AH382" s="1"/>
      <c r="AI382" s="1"/>
      <c r="AJ382" s="1"/>
      <c r="AK382" s="1"/>
    </row>
    <row r="383" spans="1:37" ht="14.25" customHeight="1">
      <c r="A383" s="425"/>
      <c r="B383" s="1"/>
      <c r="C383" s="1"/>
      <c r="D383" s="1"/>
      <c r="E383" s="1"/>
      <c r="F383" s="1"/>
      <c r="G383" s="1"/>
      <c r="H383" s="1"/>
      <c r="I383" s="1"/>
      <c r="J383" s="1"/>
      <c r="K383" s="1"/>
      <c r="L383" s="1"/>
      <c r="M383" s="1"/>
      <c r="N383" s="1"/>
      <c r="O383" s="1"/>
      <c r="P383" s="229"/>
      <c r="Q383" s="1"/>
      <c r="R383" s="1"/>
      <c r="S383" s="1"/>
      <c r="T383" s="1"/>
      <c r="U383" s="1"/>
      <c r="V383" s="1"/>
      <c r="W383" s="1"/>
      <c r="X383" s="1"/>
      <c r="Y383" s="1"/>
      <c r="Z383" s="1"/>
      <c r="AA383" s="1"/>
      <c r="AB383" s="1"/>
      <c r="AC383" s="1"/>
      <c r="AD383" s="1"/>
      <c r="AE383" s="1"/>
      <c r="AF383" s="1"/>
      <c r="AG383" s="1"/>
      <c r="AH383" s="1"/>
      <c r="AI383" s="1"/>
      <c r="AJ383" s="1"/>
      <c r="AK383" s="1"/>
    </row>
    <row r="384" spans="1:37" ht="14.25" customHeight="1">
      <c r="A384" s="425"/>
      <c r="B384" s="1"/>
      <c r="C384" s="1"/>
      <c r="D384" s="1"/>
      <c r="E384" s="1"/>
      <c r="F384" s="1"/>
      <c r="G384" s="1"/>
      <c r="H384" s="1"/>
      <c r="I384" s="1"/>
      <c r="J384" s="1"/>
      <c r="K384" s="1"/>
      <c r="L384" s="1"/>
      <c r="M384" s="1"/>
      <c r="N384" s="1"/>
      <c r="O384" s="1"/>
      <c r="P384" s="229"/>
      <c r="Q384" s="1"/>
      <c r="R384" s="1"/>
      <c r="S384" s="1"/>
      <c r="T384" s="1"/>
      <c r="U384" s="1"/>
      <c r="V384" s="1"/>
      <c r="W384" s="1"/>
      <c r="X384" s="1"/>
      <c r="Y384" s="1"/>
      <c r="Z384" s="1"/>
      <c r="AA384" s="1"/>
      <c r="AB384" s="1"/>
      <c r="AC384" s="1"/>
      <c r="AD384" s="1"/>
      <c r="AE384" s="1"/>
      <c r="AF384" s="1"/>
      <c r="AG384" s="1"/>
      <c r="AH384" s="1"/>
      <c r="AI384" s="1"/>
      <c r="AJ384" s="1"/>
      <c r="AK384" s="1"/>
    </row>
    <row r="385" spans="1:37" ht="14.25" customHeight="1">
      <c r="A385" s="425"/>
      <c r="B385" s="1"/>
      <c r="C385" s="1"/>
      <c r="D385" s="1"/>
      <c r="E385" s="1"/>
      <c r="F385" s="1"/>
      <c r="G385" s="1"/>
      <c r="H385" s="1"/>
      <c r="I385" s="1"/>
      <c r="J385" s="1"/>
      <c r="K385" s="1"/>
      <c r="L385" s="1"/>
      <c r="M385" s="1"/>
      <c r="N385" s="1"/>
      <c r="O385" s="1"/>
      <c r="P385" s="229"/>
      <c r="Q385" s="1"/>
      <c r="R385" s="1"/>
      <c r="S385" s="1"/>
      <c r="T385" s="1"/>
      <c r="U385" s="1"/>
      <c r="V385" s="1"/>
      <c r="W385" s="1"/>
      <c r="X385" s="1"/>
      <c r="Y385" s="1"/>
      <c r="Z385" s="1"/>
      <c r="AA385" s="1"/>
      <c r="AB385" s="1"/>
      <c r="AC385" s="1"/>
      <c r="AD385" s="1"/>
      <c r="AE385" s="1"/>
      <c r="AF385" s="1"/>
      <c r="AG385" s="1"/>
      <c r="AH385" s="1"/>
      <c r="AI385" s="1"/>
      <c r="AJ385" s="1"/>
      <c r="AK385" s="1"/>
    </row>
    <row r="386" spans="1:37" ht="14.25" customHeight="1">
      <c r="A386" s="425"/>
      <c r="B386" s="1"/>
      <c r="C386" s="1"/>
      <c r="D386" s="1"/>
      <c r="E386" s="1"/>
      <c r="F386" s="1"/>
      <c r="G386" s="1"/>
      <c r="H386" s="1"/>
      <c r="I386" s="1"/>
      <c r="J386" s="1"/>
      <c r="K386" s="1"/>
      <c r="L386" s="1"/>
      <c r="M386" s="1"/>
      <c r="N386" s="1"/>
      <c r="O386" s="1"/>
      <c r="P386" s="229"/>
      <c r="Q386" s="1"/>
      <c r="R386" s="1"/>
      <c r="S386" s="1"/>
      <c r="T386" s="1"/>
      <c r="U386" s="1"/>
      <c r="V386" s="1"/>
      <c r="W386" s="1"/>
      <c r="X386" s="1"/>
      <c r="Y386" s="1"/>
      <c r="Z386" s="1"/>
      <c r="AA386" s="1"/>
      <c r="AB386" s="1"/>
      <c r="AC386" s="1"/>
      <c r="AD386" s="1"/>
      <c r="AE386" s="1"/>
      <c r="AF386" s="1"/>
      <c r="AG386" s="1"/>
      <c r="AH386" s="1"/>
      <c r="AI386" s="1"/>
      <c r="AJ386" s="1"/>
      <c r="AK386" s="1"/>
    </row>
    <row r="387" spans="1:37" ht="14.25" customHeight="1">
      <c r="A387" s="425"/>
      <c r="B387" s="1"/>
      <c r="C387" s="1"/>
      <c r="D387" s="1"/>
      <c r="E387" s="1"/>
      <c r="F387" s="1"/>
      <c r="G387" s="1"/>
      <c r="H387" s="1"/>
      <c r="I387" s="1"/>
      <c r="J387" s="1"/>
      <c r="K387" s="1"/>
      <c r="L387" s="1"/>
      <c r="M387" s="1"/>
      <c r="N387" s="1"/>
      <c r="O387" s="1"/>
      <c r="P387" s="229"/>
      <c r="Q387" s="1"/>
      <c r="R387" s="1"/>
      <c r="S387" s="1"/>
      <c r="T387" s="1"/>
      <c r="U387" s="1"/>
      <c r="V387" s="1"/>
      <c r="W387" s="1"/>
      <c r="X387" s="1"/>
      <c r="Y387" s="1"/>
      <c r="Z387" s="1"/>
      <c r="AA387" s="1"/>
      <c r="AB387" s="1"/>
      <c r="AC387" s="1"/>
      <c r="AD387" s="1"/>
      <c r="AE387" s="1"/>
      <c r="AF387" s="1"/>
      <c r="AG387" s="1"/>
      <c r="AH387" s="1"/>
      <c r="AI387" s="1"/>
      <c r="AJ387" s="1"/>
      <c r="AK387" s="1"/>
    </row>
    <row r="388" spans="1:37" ht="14.25" customHeight="1">
      <c r="A388" s="425"/>
      <c r="B388" s="1"/>
      <c r="C388" s="1"/>
      <c r="D388" s="1"/>
      <c r="E388" s="1"/>
      <c r="F388" s="1"/>
      <c r="G388" s="1"/>
      <c r="H388" s="1"/>
      <c r="I388" s="1"/>
      <c r="J388" s="1"/>
      <c r="K388" s="1"/>
      <c r="L388" s="1"/>
      <c r="M388" s="1"/>
      <c r="N388" s="1"/>
      <c r="O388" s="1"/>
      <c r="P388" s="229"/>
      <c r="Q388" s="1"/>
      <c r="R388" s="1"/>
      <c r="S388" s="1"/>
      <c r="T388" s="1"/>
      <c r="U388" s="1"/>
      <c r="V388" s="1"/>
      <c r="W388" s="1"/>
      <c r="X388" s="1"/>
      <c r="Y388" s="1"/>
      <c r="Z388" s="1"/>
      <c r="AA388" s="1"/>
      <c r="AB388" s="1"/>
      <c r="AC388" s="1"/>
      <c r="AD388" s="1"/>
      <c r="AE388" s="1"/>
      <c r="AF388" s="1"/>
      <c r="AG388" s="1"/>
      <c r="AH388" s="1"/>
      <c r="AI388" s="1"/>
      <c r="AJ388" s="1"/>
      <c r="AK388" s="1"/>
    </row>
    <row r="389" spans="1:37" ht="14.25" customHeight="1">
      <c r="A389" s="425"/>
      <c r="B389" s="1"/>
      <c r="C389" s="1"/>
      <c r="D389" s="1"/>
      <c r="E389" s="1"/>
      <c r="F389" s="1"/>
      <c r="G389" s="1"/>
      <c r="H389" s="1"/>
      <c r="I389" s="1"/>
      <c r="J389" s="1"/>
      <c r="K389" s="1"/>
      <c r="L389" s="1"/>
      <c r="M389" s="1"/>
      <c r="N389" s="1"/>
      <c r="O389" s="1"/>
      <c r="P389" s="229"/>
      <c r="Q389" s="1"/>
      <c r="R389" s="1"/>
      <c r="S389" s="1"/>
      <c r="T389" s="1"/>
      <c r="U389" s="1"/>
      <c r="V389" s="1"/>
      <c r="W389" s="1"/>
      <c r="X389" s="1"/>
      <c r="Y389" s="1"/>
      <c r="Z389" s="1"/>
      <c r="AA389" s="1"/>
      <c r="AB389" s="1"/>
      <c r="AC389" s="1"/>
      <c r="AD389" s="1"/>
      <c r="AE389" s="1"/>
      <c r="AF389" s="1"/>
      <c r="AG389" s="1"/>
      <c r="AH389" s="1"/>
      <c r="AI389" s="1"/>
      <c r="AJ389" s="1"/>
      <c r="AK389" s="1"/>
    </row>
    <row r="390" spans="1:37" ht="14.25" customHeight="1">
      <c r="A390" s="425"/>
      <c r="B390" s="1"/>
      <c r="C390" s="1"/>
      <c r="D390" s="1"/>
      <c r="E390" s="1"/>
      <c r="F390" s="1"/>
      <c r="G390" s="1"/>
      <c r="H390" s="1"/>
      <c r="I390" s="1"/>
      <c r="J390" s="1"/>
      <c r="K390" s="1"/>
      <c r="L390" s="1"/>
      <c r="M390" s="1"/>
      <c r="N390" s="1"/>
      <c r="O390" s="1"/>
      <c r="P390" s="229"/>
      <c r="Q390" s="1"/>
      <c r="R390" s="1"/>
      <c r="S390" s="1"/>
      <c r="T390" s="1"/>
      <c r="U390" s="1"/>
      <c r="V390" s="1"/>
      <c r="W390" s="1"/>
      <c r="X390" s="1"/>
      <c r="Y390" s="1"/>
      <c r="Z390" s="1"/>
      <c r="AA390" s="1"/>
      <c r="AB390" s="1"/>
      <c r="AC390" s="1"/>
      <c r="AD390" s="1"/>
      <c r="AE390" s="1"/>
      <c r="AF390" s="1"/>
      <c r="AG390" s="1"/>
      <c r="AH390" s="1"/>
      <c r="AI390" s="1"/>
      <c r="AJ390" s="1"/>
      <c r="AK390" s="1"/>
    </row>
    <row r="391" spans="1:37" ht="14.25" customHeight="1">
      <c r="A391" s="425"/>
      <c r="B391" s="1"/>
      <c r="C391" s="1"/>
      <c r="D391" s="1"/>
      <c r="E391" s="1"/>
      <c r="F391" s="1"/>
      <c r="G391" s="1"/>
      <c r="H391" s="1"/>
      <c r="I391" s="1"/>
      <c r="J391" s="1"/>
      <c r="K391" s="1"/>
      <c r="L391" s="1"/>
      <c r="M391" s="1"/>
      <c r="N391" s="1"/>
      <c r="O391" s="1"/>
      <c r="P391" s="229"/>
      <c r="Q391" s="1"/>
      <c r="R391" s="1"/>
      <c r="S391" s="1"/>
      <c r="T391" s="1"/>
      <c r="U391" s="1"/>
      <c r="V391" s="1"/>
      <c r="W391" s="1"/>
      <c r="X391" s="1"/>
      <c r="Y391" s="1"/>
      <c r="Z391" s="1"/>
      <c r="AA391" s="1"/>
      <c r="AB391" s="1"/>
      <c r="AC391" s="1"/>
      <c r="AD391" s="1"/>
      <c r="AE391" s="1"/>
      <c r="AF391" s="1"/>
      <c r="AG391" s="1"/>
      <c r="AH391" s="1"/>
      <c r="AI391" s="1"/>
      <c r="AJ391" s="1"/>
      <c r="AK391" s="1"/>
    </row>
    <row r="392" spans="1:37" ht="14.25" customHeight="1">
      <c r="A392" s="425"/>
      <c r="B392" s="1"/>
      <c r="C392" s="1"/>
      <c r="D392" s="1"/>
      <c r="E392" s="1"/>
      <c r="F392" s="1"/>
      <c r="G392" s="1"/>
      <c r="H392" s="1"/>
      <c r="I392" s="1"/>
      <c r="J392" s="1"/>
      <c r="K392" s="1"/>
      <c r="L392" s="1"/>
      <c r="M392" s="1"/>
      <c r="N392" s="1"/>
      <c r="O392" s="1"/>
      <c r="P392" s="229"/>
      <c r="Q392" s="1"/>
      <c r="R392" s="1"/>
      <c r="S392" s="1"/>
      <c r="T392" s="1"/>
      <c r="U392" s="1"/>
      <c r="V392" s="1"/>
      <c r="W392" s="1"/>
      <c r="X392" s="1"/>
      <c r="Y392" s="1"/>
      <c r="Z392" s="1"/>
      <c r="AA392" s="1"/>
      <c r="AB392" s="1"/>
      <c r="AC392" s="1"/>
      <c r="AD392" s="1"/>
      <c r="AE392" s="1"/>
      <c r="AF392" s="1"/>
      <c r="AG392" s="1"/>
      <c r="AH392" s="1"/>
      <c r="AI392" s="1"/>
      <c r="AJ392" s="1"/>
      <c r="AK392" s="1"/>
    </row>
    <row r="393" spans="1:37" ht="14.25" customHeight="1">
      <c r="A393" s="425"/>
      <c r="B393" s="1"/>
      <c r="C393" s="1"/>
      <c r="D393" s="1"/>
      <c r="E393" s="1"/>
      <c r="F393" s="1"/>
      <c r="G393" s="1"/>
      <c r="H393" s="1"/>
      <c r="I393" s="1"/>
      <c r="J393" s="1"/>
      <c r="K393" s="1"/>
      <c r="L393" s="1"/>
      <c r="M393" s="1"/>
      <c r="N393" s="1"/>
      <c r="O393" s="1"/>
      <c r="P393" s="229"/>
      <c r="Q393" s="1"/>
      <c r="R393" s="1"/>
      <c r="S393" s="1"/>
      <c r="T393" s="1"/>
      <c r="U393" s="1"/>
      <c r="V393" s="1"/>
      <c r="W393" s="1"/>
      <c r="X393" s="1"/>
      <c r="Y393" s="1"/>
      <c r="Z393" s="1"/>
      <c r="AA393" s="1"/>
      <c r="AB393" s="1"/>
      <c r="AC393" s="1"/>
      <c r="AD393" s="1"/>
      <c r="AE393" s="1"/>
      <c r="AF393" s="1"/>
      <c r="AG393" s="1"/>
      <c r="AH393" s="1"/>
      <c r="AI393" s="1"/>
      <c r="AJ393" s="1"/>
      <c r="AK393" s="1"/>
    </row>
    <row r="394" spans="1:37" ht="14.25" customHeight="1">
      <c r="A394" s="425"/>
      <c r="B394" s="1"/>
      <c r="C394" s="1"/>
      <c r="D394" s="1"/>
      <c r="E394" s="1"/>
      <c r="F394" s="1"/>
      <c r="G394" s="1"/>
      <c r="H394" s="1"/>
      <c r="I394" s="1"/>
      <c r="J394" s="1"/>
      <c r="K394" s="1"/>
      <c r="L394" s="1"/>
      <c r="M394" s="1"/>
      <c r="N394" s="1"/>
      <c r="O394" s="1"/>
      <c r="P394" s="229"/>
      <c r="Q394" s="1"/>
      <c r="R394" s="1"/>
      <c r="S394" s="1"/>
      <c r="T394" s="1"/>
      <c r="U394" s="1"/>
      <c r="V394" s="1"/>
      <c r="W394" s="1"/>
      <c r="X394" s="1"/>
      <c r="Y394" s="1"/>
      <c r="Z394" s="1"/>
      <c r="AA394" s="1"/>
      <c r="AB394" s="1"/>
      <c r="AC394" s="1"/>
      <c r="AD394" s="1"/>
      <c r="AE394" s="1"/>
      <c r="AF394" s="1"/>
      <c r="AG394" s="1"/>
      <c r="AH394" s="1"/>
      <c r="AI394" s="1"/>
      <c r="AJ394" s="1"/>
      <c r="AK394" s="1"/>
    </row>
    <row r="395" spans="1:37" ht="14.25" customHeight="1">
      <c r="A395" s="425"/>
      <c r="B395" s="1"/>
      <c r="C395" s="1"/>
      <c r="D395" s="1"/>
      <c r="E395" s="1"/>
      <c r="F395" s="1"/>
      <c r="G395" s="1"/>
      <c r="H395" s="1"/>
      <c r="I395" s="1"/>
      <c r="J395" s="1"/>
      <c r="K395" s="1"/>
      <c r="L395" s="1"/>
      <c r="M395" s="1"/>
      <c r="N395" s="1"/>
      <c r="O395" s="1"/>
      <c r="P395" s="229"/>
      <c r="Q395" s="1"/>
      <c r="R395" s="1"/>
      <c r="S395" s="1"/>
      <c r="T395" s="1"/>
      <c r="U395" s="1"/>
      <c r="V395" s="1"/>
      <c r="W395" s="1"/>
      <c r="X395" s="1"/>
      <c r="Y395" s="1"/>
      <c r="Z395" s="1"/>
      <c r="AA395" s="1"/>
      <c r="AB395" s="1"/>
      <c r="AC395" s="1"/>
      <c r="AD395" s="1"/>
      <c r="AE395" s="1"/>
      <c r="AF395" s="1"/>
      <c r="AG395" s="1"/>
      <c r="AH395" s="1"/>
      <c r="AI395" s="1"/>
      <c r="AJ395" s="1"/>
      <c r="AK395" s="1"/>
    </row>
    <row r="396" spans="1:37" ht="14.25" customHeight="1">
      <c r="A396" s="425"/>
      <c r="B396" s="1"/>
      <c r="C396" s="1"/>
      <c r="D396" s="1"/>
      <c r="E396" s="1"/>
      <c r="F396" s="1"/>
      <c r="G396" s="1"/>
      <c r="H396" s="1"/>
      <c r="I396" s="1"/>
      <c r="J396" s="1"/>
      <c r="K396" s="1"/>
      <c r="L396" s="1"/>
      <c r="M396" s="1"/>
      <c r="N396" s="1"/>
      <c r="O396" s="1"/>
      <c r="P396" s="229"/>
      <c r="Q396" s="1"/>
      <c r="R396" s="1"/>
      <c r="S396" s="1"/>
      <c r="T396" s="1"/>
      <c r="U396" s="1"/>
      <c r="V396" s="1"/>
      <c r="W396" s="1"/>
      <c r="X396" s="1"/>
      <c r="Y396" s="1"/>
      <c r="Z396" s="1"/>
      <c r="AA396" s="1"/>
      <c r="AB396" s="1"/>
      <c r="AC396" s="1"/>
      <c r="AD396" s="1"/>
      <c r="AE396" s="1"/>
      <c r="AF396" s="1"/>
      <c r="AG396" s="1"/>
      <c r="AH396" s="1"/>
      <c r="AI396" s="1"/>
      <c r="AJ396" s="1"/>
      <c r="AK396" s="1"/>
    </row>
    <row r="397" spans="1:37" ht="14.25" customHeight="1">
      <c r="A397" s="425"/>
      <c r="B397" s="1"/>
      <c r="C397" s="1"/>
      <c r="D397" s="1"/>
      <c r="E397" s="1"/>
      <c r="F397" s="1"/>
      <c r="G397" s="1"/>
      <c r="H397" s="1"/>
      <c r="I397" s="1"/>
      <c r="J397" s="1"/>
      <c r="K397" s="1"/>
      <c r="L397" s="1"/>
      <c r="M397" s="1"/>
      <c r="N397" s="1"/>
      <c r="O397" s="1"/>
      <c r="P397" s="229"/>
      <c r="Q397" s="1"/>
      <c r="R397" s="1"/>
      <c r="S397" s="1"/>
      <c r="T397" s="1"/>
      <c r="U397" s="1"/>
      <c r="V397" s="1"/>
      <c r="W397" s="1"/>
      <c r="X397" s="1"/>
      <c r="Y397" s="1"/>
      <c r="Z397" s="1"/>
      <c r="AA397" s="1"/>
      <c r="AB397" s="1"/>
      <c r="AC397" s="1"/>
      <c r="AD397" s="1"/>
      <c r="AE397" s="1"/>
      <c r="AF397" s="1"/>
      <c r="AG397" s="1"/>
      <c r="AH397" s="1"/>
      <c r="AI397" s="1"/>
      <c r="AJ397" s="1"/>
      <c r="AK397" s="1"/>
    </row>
    <row r="398" spans="1:37" ht="14.25" customHeight="1">
      <c r="A398" s="425"/>
      <c r="B398" s="1"/>
      <c r="C398" s="1"/>
      <c r="D398" s="1"/>
      <c r="E398" s="1"/>
      <c r="F398" s="1"/>
      <c r="G398" s="1"/>
      <c r="H398" s="1"/>
      <c r="I398" s="1"/>
      <c r="J398" s="1"/>
      <c r="K398" s="1"/>
      <c r="L398" s="1"/>
      <c r="M398" s="1"/>
      <c r="N398" s="1"/>
      <c r="O398" s="1"/>
      <c r="P398" s="229"/>
      <c r="Q398" s="1"/>
      <c r="R398" s="1"/>
      <c r="S398" s="1"/>
      <c r="T398" s="1"/>
      <c r="U398" s="1"/>
      <c r="V398" s="1"/>
      <c r="W398" s="1"/>
      <c r="X398" s="1"/>
      <c r="Y398" s="1"/>
      <c r="Z398" s="1"/>
      <c r="AA398" s="1"/>
      <c r="AB398" s="1"/>
      <c r="AC398" s="1"/>
      <c r="AD398" s="1"/>
      <c r="AE398" s="1"/>
      <c r="AF398" s="1"/>
      <c r="AG398" s="1"/>
      <c r="AH398" s="1"/>
      <c r="AI398" s="1"/>
      <c r="AJ398" s="1"/>
      <c r="AK398" s="1"/>
    </row>
    <row r="399" spans="1:37" ht="14.25" customHeight="1">
      <c r="A399" s="425"/>
      <c r="B399" s="1"/>
      <c r="C399" s="1"/>
      <c r="D399" s="1"/>
      <c r="E399" s="1"/>
      <c r="F399" s="1"/>
      <c r="G399" s="1"/>
      <c r="H399" s="1"/>
      <c r="I399" s="1"/>
      <c r="J399" s="1"/>
      <c r="K399" s="1"/>
      <c r="L399" s="1"/>
      <c r="M399" s="1"/>
      <c r="N399" s="1"/>
      <c r="O399" s="1"/>
      <c r="P399" s="229"/>
      <c r="Q399" s="1"/>
      <c r="R399" s="1"/>
      <c r="S399" s="1"/>
      <c r="T399" s="1"/>
      <c r="U399" s="1"/>
      <c r="V399" s="1"/>
      <c r="W399" s="1"/>
      <c r="X399" s="1"/>
      <c r="Y399" s="1"/>
      <c r="Z399" s="1"/>
      <c r="AA399" s="1"/>
      <c r="AB399" s="1"/>
      <c r="AC399" s="1"/>
      <c r="AD399" s="1"/>
      <c r="AE399" s="1"/>
      <c r="AF399" s="1"/>
      <c r="AG399" s="1"/>
      <c r="AH399" s="1"/>
      <c r="AI399" s="1"/>
      <c r="AJ399" s="1"/>
      <c r="AK399" s="1"/>
    </row>
    <row r="400" spans="1:37" ht="14.25" customHeight="1">
      <c r="A400" s="425"/>
      <c r="B400" s="1"/>
      <c r="C400" s="1"/>
      <c r="D400" s="1"/>
      <c r="E400" s="1"/>
      <c r="F400" s="1"/>
      <c r="G400" s="1"/>
      <c r="H400" s="1"/>
      <c r="I400" s="1"/>
      <c r="J400" s="1"/>
      <c r="K400" s="1"/>
      <c r="L400" s="1"/>
      <c r="M400" s="1"/>
      <c r="N400" s="1"/>
      <c r="O400" s="1"/>
      <c r="P400" s="229"/>
      <c r="Q400" s="1"/>
      <c r="R400" s="1"/>
      <c r="S400" s="1"/>
      <c r="T400" s="1"/>
      <c r="U400" s="1"/>
      <c r="V400" s="1"/>
      <c r="W400" s="1"/>
      <c r="X400" s="1"/>
      <c r="Y400" s="1"/>
      <c r="Z400" s="1"/>
      <c r="AA400" s="1"/>
      <c r="AB400" s="1"/>
      <c r="AC400" s="1"/>
      <c r="AD400" s="1"/>
      <c r="AE400" s="1"/>
      <c r="AF400" s="1"/>
      <c r="AG400" s="1"/>
      <c r="AH400" s="1"/>
      <c r="AI400" s="1"/>
      <c r="AJ400" s="1"/>
      <c r="AK400" s="1"/>
    </row>
    <row r="401" spans="1:37" ht="14.25" customHeight="1">
      <c r="A401" s="425"/>
      <c r="B401" s="1"/>
      <c r="C401" s="1"/>
      <c r="D401" s="1"/>
      <c r="E401" s="1"/>
      <c r="F401" s="1"/>
      <c r="G401" s="1"/>
      <c r="H401" s="1"/>
      <c r="I401" s="1"/>
      <c r="J401" s="1"/>
      <c r="K401" s="1"/>
      <c r="L401" s="1"/>
      <c r="M401" s="1"/>
      <c r="N401" s="1"/>
      <c r="O401" s="1"/>
      <c r="P401" s="229"/>
      <c r="Q401" s="1"/>
      <c r="R401" s="1"/>
      <c r="S401" s="1"/>
      <c r="T401" s="1"/>
      <c r="U401" s="1"/>
      <c r="V401" s="1"/>
      <c r="W401" s="1"/>
      <c r="X401" s="1"/>
      <c r="Y401" s="1"/>
      <c r="Z401" s="1"/>
      <c r="AA401" s="1"/>
      <c r="AB401" s="1"/>
      <c r="AC401" s="1"/>
      <c r="AD401" s="1"/>
      <c r="AE401" s="1"/>
      <c r="AF401" s="1"/>
      <c r="AG401" s="1"/>
      <c r="AH401" s="1"/>
      <c r="AI401" s="1"/>
      <c r="AJ401" s="1"/>
      <c r="AK401" s="1"/>
    </row>
    <row r="402" spans="1:37" ht="14.25" customHeight="1">
      <c r="A402" s="425"/>
      <c r="B402" s="1"/>
      <c r="C402" s="1"/>
      <c r="D402" s="1"/>
      <c r="E402" s="1"/>
      <c r="F402" s="1"/>
      <c r="G402" s="1"/>
      <c r="H402" s="1"/>
      <c r="I402" s="1"/>
      <c r="J402" s="1"/>
      <c r="K402" s="1"/>
      <c r="L402" s="1"/>
      <c r="M402" s="1"/>
      <c r="N402" s="1"/>
      <c r="O402" s="1"/>
      <c r="P402" s="229"/>
      <c r="Q402" s="1"/>
      <c r="R402" s="1"/>
      <c r="S402" s="1"/>
      <c r="T402" s="1"/>
      <c r="U402" s="1"/>
      <c r="V402" s="1"/>
      <c r="W402" s="1"/>
      <c r="X402" s="1"/>
      <c r="Y402" s="1"/>
      <c r="Z402" s="1"/>
      <c r="AA402" s="1"/>
      <c r="AB402" s="1"/>
      <c r="AC402" s="1"/>
      <c r="AD402" s="1"/>
      <c r="AE402" s="1"/>
      <c r="AF402" s="1"/>
      <c r="AG402" s="1"/>
      <c r="AH402" s="1"/>
      <c r="AI402" s="1"/>
      <c r="AJ402" s="1"/>
      <c r="AK402" s="1"/>
    </row>
    <row r="403" spans="1:37" ht="14.25" customHeight="1">
      <c r="A403" s="425"/>
      <c r="B403" s="1"/>
      <c r="C403" s="1"/>
      <c r="D403" s="1"/>
      <c r="E403" s="1"/>
      <c r="F403" s="1"/>
      <c r="G403" s="1"/>
      <c r="H403" s="1"/>
      <c r="I403" s="1"/>
      <c r="J403" s="1"/>
      <c r="K403" s="1"/>
      <c r="L403" s="1"/>
      <c r="M403" s="1"/>
      <c r="N403" s="1"/>
      <c r="O403" s="1"/>
      <c r="P403" s="229"/>
      <c r="Q403" s="1"/>
      <c r="R403" s="1"/>
      <c r="S403" s="1"/>
      <c r="T403" s="1"/>
      <c r="U403" s="1"/>
      <c r="V403" s="1"/>
      <c r="W403" s="1"/>
      <c r="X403" s="1"/>
      <c r="Y403" s="1"/>
      <c r="Z403" s="1"/>
      <c r="AA403" s="1"/>
      <c r="AB403" s="1"/>
      <c r="AC403" s="1"/>
      <c r="AD403" s="1"/>
      <c r="AE403" s="1"/>
      <c r="AF403" s="1"/>
      <c r="AG403" s="1"/>
      <c r="AH403" s="1"/>
      <c r="AI403" s="1"/>
      <c r="AJ403" s="1"/>
      <c r="AK403" s="1"/>
    </row>
    <row r="404" spans="1:37" ht="14.25" customHeight="1">
      <c r="A404" s="425"/>
      <c r="B404" s="1"/>
      <c r="C404" s="1"/>
      <c r="D404" s="1"/>
      <c r="E404" s="1"/>
      <c r="F404" s="1"/>
      <c r="G404" s="1"/>
      <c r="H404" s="1"/>
      <c r="I404" s="1"/>
      <c r="J404" s="1"/>
      <c r="K404" s="1"/>
      <c r="L404" s="1"/>
      <c r="M404" s="1"/>
      <c r="N404" s="1"/>
      <c r="O404" s="1"/>
      <c r="P404" s="229"/>
      <c r="Q404" s="1"/>
      <c r="R404" s="1"/>
      <c r="S404" s="1"/>
      <c r="T404" s="1"/>
      <c r="U404" s="1"/>
      <c r="V404" s="1"/>
      <c r="W404" s="1"/>
      <c r="X404" s="1"/>
      <c r="Y404" s="1"/>
      <c r="Z404" s="1"/>
      <c r="AA404" s="1"/>
      <c r="AB404" s="1"/>
      <c r="AC404" s="1"/>
      <c r="AD404" s="1"/>
      <c r="AE404" s="1"/>
      <c r="AF404" s="1"/>
      <c r="AG404" s="1"/>
      <c r="AH404" s="1"/>
      <c r="AI404" s="1"/>
      <c r="AJ404" s="1"/>
      <c r="AK404" s="1"/>
    </row>
    <row r="405" spans="1:37" ht="14.25" customHeight="1">
      <c r="A405" s="425"/>
      <c r="B405" s="1"/>
      <c r="C405" s="1"/>
      <c r="D405" s="1"/>
      <c r="E405" s="1"/>
      <c r="F405" s="1"/>
      <c r="G405" s="1"/>
      <c r="H405" s="1"/>
      <c r="I405" s="1"/>
      <c r="J405" s="1"/>
      <c r="K405" s="1"/>
      <c r="L405" s="1"/>
      <c r="M405" s="1"/>
      <c r="N405" s="1"/>
      <c r="O405" s="1"/>
      <c r="P405" s="229"/>
      <c r="Q405" s="1"/>
      <c r="R405" s="1"/>
      <c r="S405" s="1"/>
      <c r="T405" s="1"/>
      <c r="U405" s="1"/>
      <c r="V405" s="1"/>
      <c r="W405" s="1"/>
      <c r="X405" s="1"/>
      <c r="Y405" s="1"/>
      <c r="Z405" s="1"/>
      <c r="AA405" s="1"/>
      <c r="AB405" s="1"/>
      <c r="AC405" s="1"/>
      <c r="AD405" s="1"/>
      <c r="AE405" s="1"/>
      <c r="AF405" s="1"/>
      <c r="AG405" s="1"/>
      <c r="AH405" s="1"/>
      <c r="AI405" s="1"/>
      <c r="AJ405" s="1"/>
      <c r="AK405" s="1"/>
    </row>
    <row r="406" spans="1:37" ht="14.25" customHeight="1">
      <c r="A406" s="425"/>
      <c r="B406" s="1"/>
      <c r="C406" s="1"/>
      <c r="D406" s="1"/>
      <c r="E406" s="1"/>
      <c r="F406" s="1"/>
      <c r="G406" s="1"/>
      <c r="H406" s="1"/>
      <c r="I406" s="1"/>
      <c r="J406" s="1"/>
      <c r="K406" s="1"/>
      <c r="L406" s="1"/>
      <c r="M406" s="1"/>
      <c r="N406" s="1"/>
      <c r="O406" s="1"/>
      <c r="P406" s="229"/>
      <c r="Q406" s="1"/>
      <c r="R406" s="1"/>
      <c r="S406" s="1"/>
      <c r="T406" s="1"/>
      <c r="U406" s="1"/>
      <c r="V406" s="1"/>
      <c r="W406" s="1"/>
      <c r="X406" s="1"/>
      <c r="Y406" s="1"/>
      <c r="Z406" s="1"/>
      <c r="AA406" s="1"/>
      <c r="AB406" s="1"/>
      <c r="AC406" s="1"/>
      <c r="AD406" s="1"/>
      <c r="AE406" s="1"/>
      <c r="AF406" s="1"/>
      <c r="AG406" s="1"/>
      <c r="AH406" s="1"/>
      <c r="AI406" s="1"/>
      <c r="AJ406" s="1"/>
      <c r="AK406" s="1"/>
    </row>
    <row r="407" spans="1:37" ht="14.25" customHeight="1">
      <c r="A407" s="425"/>
      <c r="B407" s="1"/>
      <c r="C407" s="1"/>
      <c r="D407" s="1"/>
      <c r="E407" s="1"/>
      <c r="F407" s="1"/>
      <c r="G407" s="1"/>
      <c r="H407" s="1"/>
      <c r="I407" s="1"/>
      <c r="J407" s="1"/>
      <c r="K407" s="1"/>
      <c r="L407" s="1"/>
      <c r="M407" s="1"/>
      <c r="N407" s="1"/>
      <c r="O407" s="1"/>
      <c r="P407" s="229"/>
      <c r="Q407" s="1"/>
      <c r="R407" s="1"/>
      <c r="S407" s="1"/>
      <c r="T407" s="1"/>
      <c r="U407" s="1"/>
      <c r="V407" s="1"/>
      <c r="W407" s="1"/>
      <c r="X407" s="1"/>
      <c r="Y407" s="1"/>
      <c r="Z407" s="1"/>
      <c r="AA407" s="1"/>
      <c r="AB407" s="1"/>
      <c r="AC407" s="1"/>
      <c r="AD407" s="1"/>
      <c r="AE407" s="1"/>
      <c r="AF407" s="1"/>
      <c r="AG407" s="1"/>
      <c r="AH407" s="1"/>
      <c r="AI407" s="1"/>
      <c r="AJ407" s="1"/>
      <c r="AK407" s="1"/>
    </row>
    <row r="408" spans="1:37" ht="14.25" customHeight="1">
      <c r="A408" s="425"/>
      <c r="B408" s="1"/>
      <c r="C408" s="1"/>
      <c r="D408" s="1"/>
      <c r="E408" s="1"/>
      <c r="F408" s="1"/>
      <c r="G408" s="1"/>
      <c r="H408" s="1"/>
      <c r="I408" s="1"/>
      <c r="J408" s="1"/>
      <c r="K408" s="1"/>
      <c r="L408" s="1"/>
      <c r="M408" s="1"/>
      <c r="N408" s="1"/>
      <c r="O408" s="1"/>
      <c r="P408" s="229"/>
      <c r="Q408" s="1"/>
      <c r="R408" s="1"/>
      <c r="S408" s="1"/>
      <c r="T408" s="1"/>
      <c r="U408" s="1"/>
      <c r="V408" s="1"/>
      <c r="W408" s="1"/>
      <c r="X408" s="1"/>
      <c r="Y408" s="1"/>
      <c r="Z408" s="1"/>
      <c r="AA408" s="1"/>
      <c r="AB408" s="1"/>
      <c r="AC408" s="1"/>
      <c r="AD408" s="1"/>
      <c r="AE408" s="1"/>
      <c r="AF408" s="1"/>
      <c r="AG408" s="1"/>
      <c r="AH408" s="1"/>
      <c r="AI408" s="1"/>
      <c r="AJ408" s="1"/>
      <c r="AK408" s="1"/>
    </row>
    <row r="409" spans="1:37" ht="14.25" customHeight="1">
      <c r="A409" s="425"/>
      <c r="B409" s="1"/>
      <c r="C409" s="1"/>
      <c r="D409" s="1"/>
      <c r="E409" s="1"/>
      <c r="F409" s="1"/>
      <c r="G409" s="1"/>
      <c r="H409" s="1"/>
      <c r="I409" s="1"/>
      <c r="J409" s="1"/>
      <c r="K409" s="1"/>
      <c r="L409" s="1"/>
      <c r="M409" s="1"/>
      <c r="N409" s="1"/>
      <c r="O409" s="1"/>
      <c r="P409" s="229"/>
      <c r="Q409" s="1"/>
      <c r="R409" s="1"/>
      <c r="S409" s="1"/>
      <c r="T409" s="1"/>
      <c r="U409" s="1"/>
      <c r="V409" s="1"/>
      <c r="W409" s="1"/>
      <c r="X409" s="1"/>
      <c r="Y409" s="1"/>
      <c r="Z409" s="1"/>
      <c r="AA409" s="1"/>
      <c r="AB409" s="1"/>
      <c r="AC409" s="1"/>
      <c r="AD409" s="1"/>
      <c r="AE409" s="1"/>
      <c r="AF409" s="1"/>
      <c r="AG409" s="1"/>
      <c r="AH409" s="1"/>
      <c r="AI409" s="1"/>
      <c r="AJ409" s="1"/>
      <c r="AK409" s="1"/>
    </row>
    <row r="410" spans="1:37" ht="14.25" customHeight="1">
      <c r="A410" s="425"/>
      <c r="B410" s="1"/>
      <c r="C410" s="1"/>
      <c r="D410" s="1"/>
      <c r="E410" s="1"/>
      <c r="F410" s="1"/>
      <c r="G410" s="1"/>
      <c r="H410" s="1"/>
      <c r="I410" s="1"/>
      <c r="J410" s="1"/>
      <c r="K410" s="1"/>
      <c r="L410" s="1"/>
      <c r="M410" s="1"/>
      <c r="N410" s="1"/>
      <c r="O410" s="1"/>
      <c r="P410" s="229"/>
      <c r="Q410" s="1"/>
      <c r="R410" s="1"/>
      <c r="S410" s="1"/>
      <c r="T410" s="1"/>
      <c r="U410" s="1"/>
      <c r="V410" s="1"/>
      <c r="W410" s="1"/>
      <c r="X410" s="1"/>
      <c r="Y410" s="1"/>
      <c r="Z410" s="1"/>
      <c r="AA410" s="1"/>
      <c r="AB410" s="1"/>
      <c r="AC410" s="1"/>
      <c r="AD410" s="1"/>
      <c r="AE410" s="1"/>
      <c r="AF410" s="1"/>
      <c r="AG410" s="1"/>
      <c r="AH410" s="1"/>
      <c r="AI410" s="1"/>
      <c r="AJ410" s="1"/>
      <c r="AK410" s="1"/>
    </row>
    <row r="411" spans="1:37" ht="14.25" customHeight="1">
      <c r="A411" s="425"/>
      <c r="B411" s="1"/>
      <c r="C411" s="1"/>
      <c r="D411" s="1"/>
      <c r="E411" s="1"/>
      <c r="F411" s="1"/>
      <c r="G411" s="1"/>
      <c r="H411" s="1"/>
      <c r="I411" s="1"/>
      <c r="J411" s="1"/>
      <c r="K411" s="1"/>
      <c r="L411" s="1"/>
      <c r="M411" s="1"/>
      <c r="N411" s="1"/>
      <c r="O411" s="1"/>
      <c r="P411" s="229"/>
      <c r="Q411" s="1"/>
      <c r="R411" s="1"/>
      <c r="S411" s="1"/>
      <c r="T411" s="1"/>
      <c r="U411" s="1"/>
      <c r="V411" s="1"/>
      <c r="W411" s="1"/>
      <c r="X411" s="1"/>
      <c r="Y411" s="1"/>
      <c r="Z411" s="1"/>
      <c r="AA411" s="1"/>
      <c r="AB411" s="1"/>
      <c r="AC411" s="1"/>
      <c r="AD411" s="1"/>
      <c r="AE411" s="1"/>
      <c r="AF411" s="1"/>
      <c r="AG411" s="1"/>
      <c r="AH411" s="1"/>
      <c r="AI411" s="1"/>
      <c r="AJ411" s="1"/>
      <c r="AK411" s="1"/>
    </row>
    <row r="412" spans="1:37" ht="14.25" customHeight="1">
      <c r="A412" s="425"/>
      <c r="B412" s="1"/>
      <c r="C412" s="1"/>
      <c r="D412" s="1"/>
      <c r="E412" s="1"/>
      <c r="F412" s="1"/>
      <c r="G412" s="1"/>
      <c r="H412" s="1"/>
      <c r="I412" s="1"/>
      <c r="J412" s="1"/>
      <c r="K412" s="1"/>
      <c r="L412" s="1"/>
      <c r="M412" s="1"/>
      <c r="N412" s="1"/>
      <c r="O412" s="1"/>
      <c r="P412" s="229"/>
      <c r="Q412" s="1"/>
      <c r="R412" s="1"/>
      <c r="S412" s="1"/>
      <c r="T412" s="1"/>
      <c r="U412" s="1"/>
      <c r="V412" s="1"/>
      <c r="W412" s="1"/>
      <c r="X412" s="1"/>
      <c r="Y412" s="1"/>
      <c r="Z412" s="1"/>
      <c r="AA412" s="1"/>
      <c r="AB412" s="1"/>
      <c r="AC412" s="1"/>
      <c r="AD412" s="1"/>
      <c r="AE412" s="1"/>
      <c r="AF412" s="1"/>
      <c r="AG412" s="1"/>
      <c r="AH412" s="1"/>
      <c r="AI412" s="1"/>
      <c r="AJ412" s="1"/>
      <c r="AK412" s="1"/>
    </row>
    <row r="413" spans="1:37" ht="14.25" customHeight="1">
      <c r="A413" s="425"/>
      <c r="B413" s="1"/>
      <c r="C413" s="1"/>
      <c r="D413" s="1"/>
      <c r="E413" s="1"/>
      <c r="F413" s="1"/>
      <c r="G413" s="1"/>
      <c r="H413" s="1"/>
      <c r="I413" s="1"/>
      <c r="J413" s="1"/>
      <c r="K413" s="1"/>
      <c r="L413" s="1"/>
      <c r="M413" s="1"/>
      <c r="N413" s="1"/>
      <c r="O413" s="1"/>
      <c r="P413" s="229"/>
      <c r="Q413" s="1"/>
      <c r="R413" s="1"/>
      <c r="S413" s="1"/>
      <c r="T413" s="1"/>
      <c r="U413" s="1"/>
      <c r="V413" s="1"/>
      <c r="W413" s="1"/>
      <c r="X413" s="1"/>
      <c r="Y413" s="1"/>
      <c r="Z413" s="1"/>
      <c r="AA413" s="1"/>
      <c r="AB413" s="1"/>
      <c r="AC413" s="1"/>
      <c r="AD413" s="1"/>
      <c r="AE413" s="1"/>
      <c r="AF413" s="1"/>
      <c r="AG413" s="1"/>
      <c r="AH413" s="1"/>
      <c r="AI413" s="1"/>
      <c r="AJ413" s="1"/>
      <c r="AK413" s="1"/>
    </row>
    <row r="414" spans="1:37" ht="14.25" customHeight="1">
      <c r="A414" s="425"/>
      <c r="B414" s="1"/>
      <c r="C414" s="1"/>
      <c r="D414" s="1"/>
      <c r="E414" s="1"/>
      <c r="F414" s="1"/>
      <c r="G414" s="1"/>
      <c r="H414" s="1"/>
      <c r="I414" s="1"/>
      <c r="J414" s="1"/>
      <c r="K414" s="1"/>
      <c r="L414" s="1"/>
      <c r="M414" s="1"/>
      <c r="N414" s="1"/>
      <c r="O414" s="1"/>
      <c r="P414" s="229"/>
      <c r="Q414" s="1"/>
      <c r="R414" s="1"/>
      <c r="S414" s="1"/>
      <c r="T414" s="1"/>
      <c r="U414" s="1"/>
      <c r="V414" s="1"/>
      <c r="W414" s="1"/>
      <c r="X414" s="1"/>
      <c r="Y414" s="1"/>
      <c r="Z414" s="1"/>
      <c r="AA414" s="1"/>
      <c r="AB414" s="1"/>
      <c r="AC414" s="1"/>
      <c r="AD414" s="1"/>
      <c r="AE414" s="1"/>
      <c r="AF414" s="1"/>
      <c r="AG414" s="1"/>
      <c r="AH414" s="1"/>
      <c r="AI414" s="1"/>
      <c r="AJ414" s="1"/>
      <c r="AK414" s="1"/>
    </row>
    <row r="415" spans="1:37" ht="14.25" customHeight="1">
      <c r="A415" s="425"/>
      <c r="B415" s="1"/>
      <c r="C415" s="1"/>
      <c r="D415" s="1"/>
      <c r="E415" s="1"/>
      <c r="F415" s="1"/>
      <c r="G415" s="1"/>
      <c r="H415" s="1"/>
      <c r="I415" s="1"/>
      <c r="J415" s="1"/>
      <c r="K415" s="1"/>
      <c r="L415" s="1"/>
      <c r="M415" s="1"/>
      <c r="N415" s="1"/>
      <c r="O415" s="1"/>
      <c r="P415" s="229"/>
      <c r="Q415" s="1"/>
      <c r="R415" s="1"/>
      <c r="S415" s="1"/>
      <c r="T415" s="1"/>
      <c r="U415" s="1"/>
      <c r="V415" s="1"/>
      <c r="W415" s="1"/>
      <c r="X415" s="1"/>
      <c r="Y415" s="1"/>
      <c r="Z415" s="1"/>
      <c r="AA415" s="1"/>
      <c r="AB415" s="1"/>
      <c r="AC415" s="1"/>
      <c r="AD415" s="1"/>
      <c r="AE415" s="1"/>
      <c r="AF415" s="1"/>
      <c r="AG415" s="1"/>
      <c r="AH415" s="1"/>
      <c r="AI415" s="1"/>
      <c r="AJ415" s="1"/>
      <c r="AK415" s="1"/>
    </row>
    <row r="416" spans="1:37" ht="14.25" customHeight="1">
      <c r="A416" s="425"/>
      <c r="B416" s="1"/>
      <c r="C416" s="1"/>
      <c r="D416" s="1"/>
      <c r="E416" s="1"/>
      <c r="F416" s="1"/>
      <c r="G416" s="1"/>
      <c r="H416" s="1"/>
      <c r="I416" s="1"/>
      <c r="J416" s="1"/>
      <c r="K416" s="1"/>
      <c r="L416" s="1"/>
      <c r="M416" s="1"/>
      <c r="N416" s="1"/>
      <c r="O416" s="1"/>
      <c r="P416" s="229"/>
      <c r="Q416" s="1"/>
      <c r="R416" s="1"/>
      <c r="S416" s="1"/>
      <c r="T416" s="1"/>
      <c r="U416" s="1"/>
      <c r="V416" s="1"/>
      <c r="W416" s="1"/>
      <c r="X416" s="1"/>
      <c r="Y416" s="1"/>
      <c r="Z416" s="1"/>
      <c r="AA416" s="1"/>
      <c r="AB416" s="1"/>
      <c r="AC416" s="1"/>
      <c r="AD416" s="1"/>
      <c r="AE416" s="1"/>
      <c r="AF416" s="1"/>
      <c r="AG416" s="1"/>
      <c r="AH416" s="1"/>
      <c r="AI416" s="1"/>
      <c r="AJ416" s="1"/>
      <c r="AK416" s="1"/>
    </row>
    <row r="417" spans="1:37" ht="14.25" customHeight="1">
      <c r="A417" s="425"/>
      <c r="B417" s="1"/>
      <c r="C417" s="1"/>
      <c r="D417" s="1"/>
      <c r="E417" s="1"/>
      <c r="F417" s="1"/>
      <c r="G417" s="1"/>
      <c r="H417" s="1"/>
      <c r="I417" s="1"/>
      <c r="J417" s="1"/>
      <c r="K417" s="1"/>
      <c r="L417" s="1"/>
      <c r="M417" s="1"/>
      <c r="N417" s="1"/>
      <c r="O417" s="1"/>
      <c r="P417" s="229"/>
      <c r="Q417" s="1"/>
      <c r="R417" s="1"/>
      <c r="S417" s="1"/>
      <c r="T417" s="1"/>
      <c r="U417" s="1"/>
      <c r="V417" s="1"/>
      <c r="W417" s="1"/>
      <c r="X417" s="1"/>
      <c r="Y417" s="1"/>
      <c r="Z417" s="1"/>
      <c r="AA417" s="1"/>
      <c r="AB417" s="1"/>
      <c r="AC417" s="1"/>
      <c r="AD417" s="1"/>
      <c r="AE417" s="1"/>
      <c r="AF417" s="1"/>
      <c r="AG417" s="1"/>
      <c r="AH417" s="1"/>
      <c r="AI417" s="1"/>
      <c r="AJ417" s="1"/>
      <c r="AK417" s="1"/>
    </row>
    <row r="418" spans="1:37" ht="14.25" customHeight="1">
      <c r="A418" s="425"/>
      <c r="B418" s="1"/>
      <c r="C418" s="1"/>
      <c r="D418" s="1"/>
      <c r="E418" s="1"/>
      <c r="F418" s="1"/>
      <c r="G418" s="1"/>
      <c r="H418" s="1"/>
      <c r="I418" s="1"/>
      <c r="J418" s="1"/>
      <c r="K418" s="1"/>
      <c r="L418" s="1"/>
      <c r="M418" s="1"/>
      <c r="N418" s="1"/>
      <c r="O418" s="1"/>
      <c r="P418" s="229"/>
      <c r="Q418" s="1"/>
      <c r="R418" s="1"/>
      <c r="S418" s="1"/>
      <c r="T418" s="1"/>
      <c r="U418" s="1"/>
      <c r="V418" s="1"/>
      <c r="W418" s="1"/>
      <c r="X418" s="1"/>
      <c r="Y418" s="1"/>
      <c r="Z418" s="1"/>
      <c r="AA418" s="1"/>
      <c r="AB418" s="1"/>
      <c r="AC418" s="1"/>
      <c r="AD418" s="1"/>
      <c r="AE418" s="1"/>
      <c r="AF418" s="1"/>
      <c r="AG418" s="1"/>
      <c r="AH418" s="1"/>
      <c r="AI418" s="1"/>
      <c r="AJ418" s="1"/>
      <c r="AK418" s="1"/>
    </row>
    <row r="419" spans="1:37" ht="14.25" customHeight="1">
      <c r="A419" s="425"/>
      <c r="B419" s="1"/>
      <c r="C419" s="1"/>
      <c r="D419" s="1"/>
      <c r="E419" s="1"/>
      <c r="F419" s="1"/>
      <c r="G419" s="1"/>
      <c r="H419" s="1"/>
      <c r="I419" s="1"/>
      <c r="J419" s="1"/>
      <c r="K419" s="1"/>
      <c r="L419" s="1"/>
      <c r="M419" s="1"/>
      <c r="N419" s="1"/>
      <c r="O419" s="1"/>
      <c r="P419" s="229"/>
      <c r="Q419" s="1"/>
      <c r="R419" s="1"/>
      <c r="S419" s="1"/>
      <c r="T419" s="1"/>
      <c r="U419" s="1"/>
      <c r="V419" s="1"/>
      <c r="W419" s="1"/>
      <c r="X419" s="1"/>
      <c r="Y419" s="1"/>
      <c r="Z419" s="1"/>
      <c r="AA419" s="1"/>
      <c r="AB419" s="1"/>
      <c r="AC419" s="1"/>
      <c r="AD419" s="1"/>
      <c r="AE419" s="1"/>
      <c r="AF419" s="1"/>
      <c r="AG419" s="1"/>
      <c r="AH419" s="1"/>
      <c r="AI419" s="1"/>
      <c r="AJ419" s="1"/>
      <c r="AK419" s="1"/>
    </row>
    <row r="420" spans="1:37" ht="14.25" customHeight="1">
      <c r="A420" s="425"/>
      <c r="B420" s="1"/>
      <c r="C420" s="1"/>
      <c r="D420" s="1"/>
      <c r="E420" s="1"/>
      <c r="F420" s="1"/>
      <c r="G420" s="1"/>
      <c r="H420" s="1"/>
      <c r="I420" s="1"/>
      <c r="J420" s="1"/>
      <c r="K420" s="1"/>
      <c r="L420" s="1"/>
      <c r="M420" s="1"/>
      <c r="N420" s="1"/>
      <c r="O420" s="1"/>
      <c r="P420" s="229"/>
      <c r="Q420" s="1"/>
      <c r="R420" s="1"/>
      <c r="S420" s="1"/>
      <c r="T420" s="1"/>
      <c r="U420" s="1"/>
      <c r="V420" s="1"/>
      <c r="W420" s="1"/>
      <c r="X420" s="1"/>
      <c r="Y420" s="1"/>
      <c r="Z420" s="1"/>
      <c r="AA420" s="1"/>
      <c r="AB420" s="1"/>
      <c r="AC420" s="1"/>
      <c r="AD420" s="1"/>
      <c r="AE420" s="1"/>
      <c r="AF420" s="1"/>
      <c r="AG420" s="1"/>
      <c r="AH420" s="1"/>
      <c r="AI420" s="1"/>
      <c r="AJ420" s="1"/>
      <c r="AK420" s="1"/>
    </row>
    <row r="421" spans="1:37" ht="14.25" customHeight="1">
      <c r="A421" s="425"/>
      <c r="B421" s="1"/>
      <c r="C421" s="1"/>
      <c r="D421" s="1"/>
      <c r="E421" s="1"/>
      <c r="F421" s="1"/>
      <c r="G421" s="1"/>
      <c r="H421" s="1"/>
      <c r="I421" s="1"/>
      <c r="J421" s="1"/>
      <c r="K421" s="1"/>
      <c r="L421" s="1"/>
      <c r="M421" s="1"/>
      <c r="N421" s="1"/>
      <c r="O421" s="1"/>
      <c r="P421" s="229"/>
      <c r="Q421" s="1"/>
      <c r="R421" s="1"/>
      <c r="S421" s="1"/>
      <c r="T421" s="1"/>
      <c r="U421" s="1"/>
      <c r="V421" s="1"/>
      <c r="W421" s="1"/>
      <c r="X421" s="1"/>
      <c r="Y421" s="1"/>
      <c r="Z421" s="1"/>
      <c r="AA421" s="1"/>
      <c r="AB421" s="1"/>
      <c r="AC421" s="1"/>
      <c r="AD421" s="1"/>
      <c r="AE421" s="1"/>
      <c r="AF421" s="1"/>
      <c r="AG421" s="1"/>
      <c r="AH421" s="1"/>
      <c r="AI421" s="1"/>
      <c r="AJ421" s="1"/>
      <c r="AK421" s="1"/>
    </row>
    <row r="422" spans="1:37" ht="14.25" customHeight="1">
      <c r="A422" s="425"/>
      <c r="B422" s="1"/>
      <c r="C422" s="1"/>
      <c r="D422" s="1"/>
      <c r="E422" s="1"/>
      <c r="F422" s="1"/>
      <c r="G422" s="1"/>
      <c r="H422" s="1"/>
      <c r="I422" s="1"/>
      <c r="J422" s="1"/>
      <c r="K422" s="1"/>
      <c r="L422" s="1"/>
      <c r="M422" s="1"/>
      <c r="N422" s="1"/>
      <c r="O422" s="1"/>
      <c r="P422" s="229"/>
      <c r="Q422" s="1"/>
      <c r="R422" s="1"/>
      <c r="S422" s="1"/>
      <c r="T422" s="1"/>
      <c r="U422" s="1"/>
      <c r="V422" s="1"/>
      <c r="W422" s="1"/>
      <c r="X422" s="1"/>
      <c r="Y422" s="1"/>
      <c r="Z422" s="1"/>
      <c r="AA422" s="1"/>
      <c r="AB422" s="1"/>
      <c r="AC422" s="1"/>
      <c r="AD422" s="1"/>
      <c r="AE422" s="1"/>
      <c r="AF422" s="1"/>
      <c r="AG422" s="1"/>
      <c r="AH422" s="1"/>
      <c r="AI422" s="1"/>
      <c r="AJ422" s="1"/>
      <c r="AK422" s="1"/>
    </row>
    <row r="423" spans="1:37" ht="14.25" customHeight="1">
      <c r="A423" s="425"/>
      <c r="B423" s="1"/>
      <c r="C423" s="1"/>
      <c r="D423" s="1"/>
      <c r="E423" s="1"/>
      <c r="F423" s="1"/>
      <c r="G423" s="1"/>
      <c r="H423" s="1"/>
      <c r="I423" s="1"/>
      <c r="J423" s="1"/>
      <c r="K423" s="1"/>
      <c r="L423" s="1"/>
      <c r="M423" s="1"/>
      <c r="N423" s="1"/>
      <c r="O423" s="1"/>
      <c r="P423" s="229"/>
      <c r="Q423" s="1"/>
      <c r="R423" s="1"/>
      <c r="S423" s="1"/>
      <c r="T423" s="1"/>
      <c r="U423" s="1"/>
      <c r="V423" s="1"/>
      <c r="W423" s="1"/>
      <c r="X423" s="1"/>
      <c r="Y423" s="1"/>
      <c r="Z423" s="1"/>
      <c r="AA423" s="1"/>
      <c r="AB423" s="1"/>
      <c r="AC423" s="1"/>
      <c r="AD423" s="1"/>
      <c r="AE423" s="1"/>
      <c r="AF423" s="1"/>
      <c r="AG423" s="1"/>
      <c r="AH423" s="1"/>
      <c r="AI423" s="1"/>
      <c r="AJ423" s="1"/>
      <c r="AK423" s="1"/>
    </row>
    <row r="424" spans="1:37" ht="14.25" customHeight="1">
      <c r="A424" s="425"/>
      <c r="B424" s="1"/>
      <c r="C424" s="1"/>
      <c r="D424" s="1"/>
      <c r="E424" s="1"/>
      <c r="F424" s="1"/>
      <c r="G424" s="1"/>
      <c r="H424" s="1"/>
      <c r="I424" s="1"/>
      <c r="J424" s="1"/>
      <c r="K424" s="1"/>
      <c r="L424" s="1"/>
      <c r="M424" s="1"/>
      <c r="N424" s="1"/>
      <c r="O424" s="1"/>
      <c r="P424" s="229"/>
      <c r="Q424" s="1"/>
      <c r="R424" s="1"/>
      <c r="S424" s="1"/>
      <c r="T424" s="1"/>
      <c r="U424" s="1"/>
      <c r="V424" s="1"/>
      <c r="W424" s="1"/>
      <c r="X424" s="1"/>
      <c r="Y424" s="1"/>
      <c r="Z424" s="1"/>
      <c r="AA424" s="1"/>
      <c r="AB424" s="1"/>
      <c r="AC424" s="1"/>
      <c r="AD424" s="1"/>
      <c r="AE424" s="1"/>
      <c r="AF424" s="1"/>
      <c r="AG424" s="1"/>
      <c r="AH424" s="1"/>
      <c r="AI424" s="1"/>
      <c r="AJ424" s="1"/>
      <c r="AK424" s="1"/>
    </row>
    <row r="425" spans="1:37" ht="14.25" customHeight="1">
      <c r="A425" s="425"/>
      <c r="B425" s="1"/>
      <c r="C425" s="1"/>
      <c r="D425" s="1"/>
      <c r="E425" s="1"/>
      <c r="F425" s="1"/>
      <c r="G425" s="1"/>
      <c r="H425" s="1"/>
      <c r="I425" s="1"/>
      <c r="J425" s="1"/>
      <c r="K425" s="1"/>
      <c r="L425" s="1"/>
      <c r="M425" s="1"/>
      <c r="N425" s="1"/>
      <c r="O425" s="1"/>
      <c r="P425" s="229"/>
      <c r="Q425" s="1"/>
      <c r="R425" s="1"/>
      <c r="S425" s="1"/>
      <c r="T425" s="1"/>
      <c r="U425" s="1"/>
      <c r="V425" s="1"/>
      <c r="W425" s="1"/>
      <c r="X425" s="1"/>
      <c r="Y425" s="1"/>
      <c r="Z425" s="1"/>
      <c r="AA425" s="1"/>
      <c r="AB425" s="1"/>
      <c r="AC425" s="1"/>
      <c r="AD425" s="1"/>
      <c r="AE425" s="1"/>
      <c r="AF425" s="1"/>
      <c r="AG425" s="1"/>
      <c r="AH425" s="1"/>
      <c r="AI425" s="1"/>
      <c r="AJ425" s="1"/>
      <c r="AK425" s="1"/>
    </row>
    <row r="426" spans="1:37" ht="14.25" customHeight="1">
      <c r="A426" s="425"/>
      <c r="B426" s="1"/>
      <c r="C426" s="1"/>
      <c r="D426" s="1"/>
      <c r="E426" s="1"/>
      <c r="F426" s="1"/>
      <c r="G426" s="1"/>
      <c r="H426" s="1"/>
      <c r="I426" s="1"/>
      <c r="J426" s="1"/>
      <c r="K426" s="1"/>
      <c r="L426" s="1"/>
      <c r="M426" s="1"/>
      <c r="N426" s="1"/>
      <c r="O426" s="1"/>
      <c r="P426" s="229"/>
      <c r="Q426" s="1"/>
      <c r="R426" s="1"/>
      <c r="S426" s="1"/>
      <c r="T426" s="1"/>
      <c r="U426" s="1"/>
      <c r="V426" s="1"/>
      <c r="W426" s="1"/>
      <c r="X426" s="1"/>
      <c r="Y426" s="1"/>
      <c r="Z426" s="1"/>
      <c r="AA426" s="1"/>
      <c r="AB426" s="1"/>
      <c r="AC426" s="1"/>
      <c r="AD426" s="1"/>
      <c r="AE426" s="1"/>
      <c r="AF426" s="1"/>
      <c r="AG426" s="1"/>
      <c r="AH426" s="1"/>
      <c r="AI426" s="1"/>
      <c r="AJ426" s="1"/>
      <c r="AK426" s="1"/>
    </row>
    <row r="427" spans="1:37" ht="14.25" customHeight="1">
      <c r="A427" s="425"/>
      <c r="B427" s="1"/>
      <c r="C427" s="1"/>
      <c r="D427" s="1"/>
      <c r="E427" s="1"/>
      <c r="F427" s="1"/>
      <c r="G427" s="1"/>
      <c r="H427" s="1"/>
      <c r="I427" s="1"/>
      <c r="J427" s="1"/>
      <c r="K427" s="1"/>
      <c r="L427" s="1"/>
      <c r="M427" s="1"/>
      <c r="N427" s="1"/>
      <c r="O427" s="1"/>
      <c r="P427" s="229"/>
      <c r="Q427" s="1"/>
      <c r="R427" s="1"/>
      <c r="S427" s="1"/>
      <c r="T427" s="1"/>
      <c r="U427" s="1"/>
      <c r="V427" s="1"/>
      <c r="W427" s="1"/>
      <c r="X427" s="1"/>
      <c r="Y427" s="1"/>
      <c r="Z427" s="1"/>
      <c r="AA427" s="1"/>
      <c r="AB427" s="1"/>
      <c r="AC427" s="1"/>
      <c r="AD427" s="1"/>
      <c r="AE427" s="1"/>
      <c r="AF427" s="1"/>
      <c r="AG427" s="1"/>
      <c r="AH427" s="1"/>
      <c r="AI427" s="1"/>
      <c r="AJ427" s="1"/>
      <c r="AK427" s="1"/>
    </row>
    <row r="428" spans="1:37" ht="14.25" customHeight="1">
      <c r="A428" s="425"/>
      <c r="B428" s="1"/>
      <c r="C428" s="1"/>
      <c r="D428" s="1"/>
      <c r="E428" s="1"/>
      <c r="F428" s="1"/>
      <c r="G428" s="1"/>
      <c r="H428" s="1"/>
      <c r="I428" s="1"/>
      <c r="J428" s="1"/>
      <c r="K428" s="1"/>
      <c r="L428" s="1"/>
      <c r="M428" s="1"/>
      <c r="N428" s="1"/>
      <c r="O428" s="1"/>
      <c r="P428" s="229"/>
      <c r="Q428" s="1"/>
      <c r="R428" s="1"/>
      <c r="S428" s="1"/>
      <c r="T428" s="1"/>
      <c r="U428" s="1"/>
      <c r="V428" s="1"/>
      <c r="W428" s="1"/>
      <c r="X428" s="1"/>
      <c r="Y428" s="1"/>
      <c r="Z428" s="1"/>
      <c r="AA428" s="1"/>
      <c r="AB428" s="1"/>
      <c r="AC428" s="1"/>
      <c r="AD428" s="1"/>
      <c r="AE428" s="1"/>
      <c r="AF428" s="1"/>
      <c r="AG428" s="1"/>
      <c r="AH428" s="1"/>
      <c r="AI428" s="1"/>
      <c r="AJ428" s="1"/>
      <c r="AK428" s="1"/>
    </row>
    <row r="429" spans="1:37" ht="14.25" customHeight="1">
      <c r="A429" s="425"/>
      <c r="B429" s="1"/>
      <c r="C429" s="1"/>
      <c r="D429" s="1"/>
      <c r="E429" s="1"/>
      <c r="F429" s="1"/>
      <c r="G429" s="1"/>
      <c r="H429" s="1"/>
      <c r="I429" s="1"/>
      <c r="J429" s="1"/>
      <c r="K429" s="1"/>
      <c r="L429" s="1"/>
      <c r="M429" s="1"/>
      <c r="N429" s="1"/>
      <c r="O429" s="1"/>
      <c r="P429" s="229"/>
      <c r="Q429" s="1"/>
      <c r="R429" s="1"/>
      <c r="S429" s="1"/>
      <c r="T429" s="1"/>
      <c r="U429" s="1"/>
      <c r="V429" s="1"/>
      <c r="W429" s="1"/>
      <c r="X429" s="1"/>
      <c r="Y429" s="1"/>
      <c r="Z429" s="1"/>
      <c r="AA429" s="1"/>
      <c r="AB429" s="1"/>
      <c r="AC429" s="1"/>
      <c r="AD429" s="1"/>
      <c r="AE429" s="1"/>
      <c r="AF429" s="1"/>
      <c r="AG429" s="1"/>
      <c r="AH429" s="1"/>
      <c r="AI429" s="1"/>
      <c r="AJ429" s="1"/>
      <c r="AK429" s="1"/>
    </row>
    <row r="430" spans="1:37" ht="14.25" customHeight="1">
      <c r="A430" s="425"/>
      <c r="B430" s="1"/>
      <c r="C430" s="1"/>
      <c r="D430" s="1"/>
      <c r="E430" s="1"/>
      <c r="F430" s="1"/>
      <c r="G430" s="1"/>
      <c r="H430" s="1"/>
      <c r="I430" s="1"/>
      <c r="J430" s="1"/>
      <c r="K430" s="1"/>
      <c r="L430" s="1"/>
      <c r="M430" s="1"/>
      <c r="N430" s="1"/>
      <c r="O430" s="1"/>
      <c r="P430" s="229"/>
      <c r="Q430" s="1"/>
      <c r="R430" s="1"/>
      <c r="S430" s="1"/>
      <c r="T430" s="1"/>
      <c r="U430" s="1"/>
      <c r="V430" s="1"/>
      <c r="W430" s="1"/>
      <c r="X430" s="1"/>
      <c r="Y430" s="1"/>
      <c r="Z430" s="1"/>
      <c r="AA430" s="1"/>
      <c r="AB430" s="1"/>
      <c r="AC430" s="1"/>
      <c r="AD430" s="1"/>
      <c r="AE430" s="1"/>
      <c r="AF430" s="1"/>
      <c r="AG430" s="1"/>
      <c r="AH430" s="1"/>
      <c r="AI430" s="1"/>
      <c r="AJ430" s="1"/>
      <c r="AK430" s="1"/>
    </row>
    <row r="431" spans="1:37" ht="14.25" customHeight="1">
      <c r="A431" s="425"/>
      <c r="B431" s="1"/>
      <c r="C431" s="1"/>
      <c r="D431" s="1"/>
      <c r="E431" s="1"/>
      <c r="F431" s="1"/>
      <c r="G431" s="1"/>
      <c r="H431" s="1"/>
      <c r="I431" s="1"/>
      <c r="J431" s="1"/>
      <c r="K431" s="1"/>
      <c r="L431" s="1"/>
      <c r="M431" s="1"/>
      <c r="N431" s="1"/>
      <c r="O431" s="1"/>
      <c r="P431" s="229"/>
      <c r="Q431" s="1"/>
      <c r="R431" s="1"/>
      <c r="S431" s="1"/>
      <c r="T431" s="1"/>
      <c r="U431" s="1"/>
      <c r="V431" s="1"/>
      <c r="W431" s="1"/>
      <c r="X431" s="1"/>
      <c r="Y431" s="1"/>
      <c r="Z431" s="1"/>
      <c r="AA431" s="1"/>
      <c r="AB431" s="1"/>
      <c r="AC431" s="1"/>
      <c r="AD431" s="1"/>
      <c r="AE431" s="1"/>
      <c r="AF431" s="1"/>
      <c r="AG431" s="1"/>
      <c r="AH431" s="1"/>
      <c r="AI431" s="1"/>
      <c r="AJ431" s="1"/>
      <c r="AK431" s="1"/>
    </row>
    <row r="432" spans="1:37" ht="14.25" customHeight="1">
      <c r="A432" s="425"/>
      <c r="B432" s="1"/>
      <c r="C432" s="1"/>
      <c r="D432" s="1"/>
      <c r="E432" s="1"/>
      <c r="F432" s="1"/>
      <c r="G432" s="1"/>
      <c r="H432" s="1"/>
      <c r="I432" s="1"/>
      <c r="J432" s="1"/>
      <c r="K432" s="1"/>
      <c r="L432" s="1"/>
      <c r="M432" s="1"/>
      <c r="N432" s="1"/>
      <c r="O432" s="1"/>
      <c r="P432" s="229"/>
      <c r="Q432" s="1"/>
      <c r="R432" s="1"/>
      <c r="S432" s="1"/>
      <c r="T432" s="1"/>
      <c r="U432" s="1"/>
      <c r="V432" s="1"/>
      <c r="W432" s="1"/>
      <c r="X432" s="1"/>
      <c r="Y432" s="1"/>
      <c r="Z432" s="1"/>
      <c r="AA432" s="1"/>
      <c r="AB432" s="1"/>
      <c r="AC432" s="1"/>
      <c r="AD432" s="1"/>
      <c r="AE432" s="1"/>
      <c r="AF432" s="1"/>
      <c r="AG432" s="1"/>
      <c r="AH432" s="1"/>
      <c r="AI432" s="1"/>
      <c r="AJ432" s="1"/>
      <c r="AK432" s="1"/>
    </row>
    <row r="433" spans="1:37" ht="14.25" customHeight="1">
      <c r="A433" s="425"/>
      <c r="B433" s="1"/>
      <c r="C433" s="1"/>
      <c r="D433" s="1"/>
      <c r="E433" s="1"/>
      <c r="F433" s="1"/>
      <c r="G433" s="1"/>
      <c r="H433" s="1"/>
      <c r="I433" s="1"/>
      <c r="J433" s="1"/>
      <c r="K433" s="1"/>
      <c r="L433" s="1"/>
      <c r="M433" s="1"/>
      <c r="N433" s="1"/>
      <c r="O433" s="1"/>
      <c r="P433" s="229"/>
      <c r="Q433" s="1"/>
      <c r="R433" s="1"/>
      <c r="S433" s="1"/>
      <c r="T433" s="1"/>
      <c r="U433" s="1"/>
      <c r="V433" s="1"/>
      <c r="W433" s="1"/>
      <c r="X433" s="1"/>
      <c r="Y433" s="1"/>
      <c r="Z433" s="1"/>
      <c r="AA433" s="1"/>
      <c r="AB433" s="1"/>
      <c r="AC433" s="1"/>
      <c r="AD433" s="1"/>
      <c r="AE433" s="1"/>
      <c r="AF433" s="1"/>
      <c r="AG433" s="1"/>
      <c r="AH433" s="1"/>
      <c r="AI433" s="1"/>
      <c r="AJ433" s="1"/>
      <c r="AK433" s="1"/>
    </row>
    <row r="434" spans="1:37" ht="14.25" customHeight="1">
      <c r="A434" s="425"/>
      <c r="B434" s="1"/>
      <c r="C434" s="1"/>
      <c r="D434" s="1"/>
      <c r="E434" s="1"/>
      <c r="F434" s="1"/>
      <c r="G434" s="1"/>
      <c r="H434" s="1"/>
      <c r="I434" s="1"/>
      <c r="J434" s="1"/>
      <c r="K434" s="1"/>
      <c r="L434" s="1"/>
      <c r="M434" s="1"/>
      <c r="N434" s="1"/>
      <c r="O434" s="1"/>
      <c r="P434" s="229"/>
      <c r="Q434" s="1"/>
      <c r="R434" s="1"/>
      <c r="S434" s="1"/>
      <c r="T434" s="1"/>
      <c r="U434" s="1"/>
      <c r="V434" s="1"/>
      <c r="W434" s="1"/>
      <c r="X434" s="1"/>
      <c r="Y434" s="1"/>
      <c r="Z434" s="1"/>
      <c r="AA434" s="1"/>
      <c r="AB434" s="1"/>
      <c r="AC434" s="1"/>
      <c r="AD434" s="1"/>
      <c r="AE434" s="1"/>
      <c r="AF434" s="1"/>
      <c r="AG434" s="1"/>
      <c r="AH434" s="1"/>
      <c r="AI434" s="1"/>
      <c r="AJ434" s="1"/>
      <c r="AK434" s="1"/>
    </row>
    <row r="435" spans="1:37" ht="14.25" customHeight="1">
      <c r="A435" s="425"/>
      <c r="B435" s="1"/>
      <c r="C435" s="1"/>
      <c r="D435" s="1"/>
      <c r="E435" s="1"/>
      <c r="F435" s="1"/>
      <c r="G435" s="1"/>
      <c r="H435" s="1"/>
      <c r="I435" s="1"/>
      <c r="J435" s="1"/>
      <c r="K435" s="1"/>
      <c r="L435" s="1"/>
      <c r="M435" s="1"/>
      <c r="N435" s="1"/>
      <c r="O435" s="1"/>
      <c r="P435" s="229"/>
      <c r="Q435" s="1"/>
      <c r="R435" s="1"/>
      <c r="S435" s="1"/>
      <c r="T435" s="1"/>
      <c r="U435" s="1"/>
      <c r="V435" s="1"/>
      <c r="W435" s="1"/>
      <c r="X435" s="1"/>
      <c r="Y435" s="1"/>
      <c r="Z435" s="1"/>
      <c r="AA435" s="1"/>
      <c r="AB435" s="1"/>
      <c r="AC435" s="1"/>
      <c r="AD435" s="1"/>
      <c r="AE435" s="1"/>
      <c r="AF435" s="1"/>
      <c r="AG435" s="1"/>
      <c r="AH435" s="1"/>
      <c r="AI435" s="1"/>
      <c r="AJ435" s="1"/>
      <c r="AK435" s="1"/>
    </row>
    <row r="436" spans="1:37" ht="14.25" customHeight="1">
      <c r="A436" s="425"/>
      <c r="B436" s="1"/>
      <c r="C436" s="1"/>
      <c r="D436" s="1"/>
      <c r="E436" s="1"/>
      <c r="F436" s="1"/>
      <c r="G436" s="1"/>
      <c r="H436" s="1"/>
      <c r="I436" s="1"/>
      <c r="J436" s="1"/>
      <c r="K436" s="1"/>
      <c r="L436" s="1"/>
      <c r="M436" s="1"/>
      <c r="N436" s="1"/>
      <c r="O436" s="1"/>
      <c r="P436" s="229"/>
      <c r="Q436" s="1"/>
      <c r="R436" s="1"/>
      <c r="S436" s="1"/>
      <c r="T436" s="1"/>
      <c r="U436" s="1"/>
      <c r="V436" s="1"/>
      <c r="W436" s="1"/>
      <c r="X436" s="1"/>
      <c r="Y436" s="1"/>
      <c r="Z436" s="1"/>
      <c r="AA436" s="1"/>
      <c r="AB436" s="1"/>
      <c r="AC436" s="1"/>
      <c r="AD436" s="1"/>
      <c r="AE436" s="1"/>
      <c r="AF436" s="1"/>
      <c r="AG436" s="1"/>
      <c r="AH436" s="1"/>
      <c r="AI436" s="1"/>
      <c r="AJ436" s="1"/>
      <c r="AK436" s="1"/>
    </row>
    <row r="437" spans="1:37" ht="14.25" customHeight="1">
      <c r="A437" s="425"/>
      <c r="B437" s="1"/>
      <c r="C437" s="1"/>
      <c r="D437" s="1"/>
      <c r="E437" s="1"/>
      <c r="F437" s="1"/>
      <c r="G437" s="1"/>
      <c r="H437" s="1"/>
      <c r="I437" s="1"/>
      <c r="J437" s="1"/>
      <c r="K437" s="1"/>
      <c r="L437" s="1"/>
      <c r="M437" s="1"/>
      <c r="N437" s="1"/>
      <c r="O437" s="1"/>
      <c r="P437" s="229"/>
      <c r="Q437" s="1"/>
      <c r="R437" s="1"/>
      <c r="S437" s="1"/>
      <c r="T437" s="1"/>
      <c r="U437" s="1"/>
      <c r="V437" s="1"/>
      <c r="W437" s="1"/>
      <c r="X437" s="1"/>
      <c r="Y437" s="1"/>
      <c r="Z437" s="1"/>
      <c r="AA437" s="1"/>
      <c r="AB437" s="1"/>
      <c r="AC437" s="1"/>
      <c r="AD437" s="1"/>
      <c r="AE437" s="1"/>
      <c r="AF437" s="1"/>
      <c r="AG437" s="1"/>
      <c r="AH437" s="1"/>
      <c r="AI437" s="1"/>
      <c r="AJ437" s="1"/>
      <c r="AK437" s="1"/>
    </row>
    <row r="438" spans="1:37" ht="14.25" customHeight="1">
      <c r="A438" s="425"/>
      <c r="B438" s="1"/>
      <c r="C438" s="1"/>
      <c r="D438" s="1"/>
      <c r="E438" s="1"/>
      <c r="F438" s="1"/>
      <c r="G438" s="1"/>
      <c r="H438" s="1"/>
      <c r="I438" s="1"/>
      <c r="J438" s="1"/>
      <c r="K438" s="1"/>
      <c r="L438" s="1"/>
      <c r="M438" s="1"/>
      <c r="N438" s="1"/>
      <c r="O438" s="1"/>
      <c r="P438" s="229"/>
      <c r="Q438" s="1"/>
      <c r="R438" s="1"/>
      <c r="S438" s="1"/>
      <c r="T438" s="1"/>
      <c r="U438" s="1"/>
      <c r="V438" s="1"/>
      <c r="W438" s="1"/>
      <c r="X438" s="1"/>
      <c r="Y438" s="1"/>
      <c r="Z438" s="1"/>
      <c r="AA438" s="1"/>
      <c r="AB438" s="1"/>
      <c r="AC438" s="1"/>
      <c r="AD438" s="1"/>
      <c r="AE438" s="1"/>
      <c r="AF438" s="1"/>
      <c r="AG438" s="1"/>
      <c r="AH438" s="1"/>
      <c r="AI438" s="1"/>
      <c r="AJ438" s="1"/>
      <c r="AK438" s="1"/>
    </row>
    <row r="439" spans="1:37" ht="14.25" customHeight="1">
      <c r="A439" s="425"/>
      <c r="B439" s="1"/>
      <c r="C439" s="1"/>
      <c r="D439" s="1"/>
      <c r="E439" s="1"/>
      <c r="F439" s="1"/>
      <c r="G439" s="1"/>
      <c r="H439" s="1"/>
      <c r="I439" s="1"/>
      <c r="J439" s="1"/>
      <c r="K439" s="1"/>
      <c r="L439" s="1"/>
      <c r="M439" s="1"/>
      <c r="N439" s="1"/>
      <c r="O439" s="1"/>
      <c r="P439" s="229"/>
      <c r="Q439" s="1"/>
      <c r="R439" s="1"/>
      <c r="S439" s="1"/>
      <c r="T439" s="1"/>
      <c r="U439" s="1"/>
      <c r="V439" s="1"/>
      <c r="W439" s="1"/>
      <c r="X439" s="1"/>
      <c r="Y439" s="1"/>
      <c r="Z439" s="1"/>
      <c r="AA439" s="1"/>
      <c r="AB439" s="1"/>
      <c r="AC439" s="1"/>
      <c r="AD439" s="1"/>
      <c r="AE439" s="1"/>
      <c r="AF439" s="1"/>
      <c r="AG439" s="1"/>
      <c r="AH439" s="1"/>
      <c r="AI439" s="1"/>
      <c r="AJ439" s="1"/>
      <c r="AK439" s="1"/>
    </row>
    <row r="440" spans="1:37" ht="14.25" customHeight="1">
      <c r="A440" s="425"/>
      <c r="B440" s="1"/>
      <c r="C440" s="1"/>
      <c r="D440" s="1"/>
      <c r="E440" s="1"/>
      <c r="F440" s="1"/>
      <c r="G440" s="1"/>
      <c r="H440" s="1"/>
      <c r="I440" s="1"/>
      <c r="J440" s="1"/>
      <c r="K440" s="1"/>
      <c r="L440" s="1"/>
      <c r="M440" s="1"/>
      <c r="N440" s="1"/>
      <c r="O440" s="1"/>
      <c r="P440" s="229"/>
      <c r="Q440" s="1"/>
      <c r="R440" s="1"/>
      <c r="S440" s="1"/>
      <c r="T440" s="1"/>
      <c r="U440" s="1"/>
      <c r="V440" s="1"/>
      <c r="W440" s="1"/>
      <c r="X440" s="1"/>
      <c r="Y440" s="1"/>
      <c r="Z440" s="1"/>
      <c r="AA440" s="1"/>
      <c r="AB440" s="1"/>
      <c r="AC440" s="1"/>
      <c r="AD440" s="1"/>
      <c r="AE440" s="1"/>
      <c r="AF440" s="1"/>
      <c r="AG440" s="1"/>
      <c r="AH440" s="1"/>
      <c r="AI440" s="1"/>
      <c r="AJ440" s="1"/>
      <c r="AK440" s="1"/>
    </row>
    <row r="441" spans="1:37" ht="14.25" customHeight="1">
      <c r="A441" s="425"/>
      <c r="B441" s="1"/>
      <c r="C441" s="1"/>
      <c r="D441" s="1"/>
      <c r="E441" s="1"/>
      <c r="F441" s="1"/>
      <c r="G441" s="1"/>
      <c r="H441" s="1"/>
      <c r="I441" s="1"/>
      <c r="J441" s="1"/>
      <c r="K441" s="1"/>
      <c r="L441" s="1"/>
      <c r="M441" s="1"/>
      <c r="N441" s="1"/>
      <c r="O441" s="1"/>
      <c r="P441" s="229"/>
      <c r="Q441" s="1"/>
      <c r="R441" s="1"/>
      <c r="S441" s="1"/>
      <c r="T441" s="1"/>
      <c r="U441" s="1"/>
      <c r="V441" s="1"/>
      <c r="W441" s="1"/>
      <c r="X441" s="1"/>
      <c r="Y441" s="1"/>
      <c r="Z441" s="1"/>
      <c r="AA441" s="1"/>
      <c r="AB441" s="1"/>
      <c r="AC441" s="1"/>
      <c r="AD441" s="1"/>
      <c r="AE441" s="1"/>
      <c r="AF441" s="1"/>
      <c r="AG441" s="1"/>
      <c r="AH441" s="1"/>
      <c r="AI441" s="1"/>
      <c r="AJ441" s="1"/>
      <c r="AK441" s="1"/>
    </row>
    <row r="442" spans="1:37" ht="14.25" customHeight="1">
      <c r="A442" s="425"/>
      <c r="B442" s="1"/>
      <c r="C442" s="1"/>
      <c r="D442" s="1"/>
      <c r="E442" s="1"/>
      <c r="F442" s="1"/>
      <c r="G442" s="1"/>
      <c r="H442" s="1"/>
      <c r="I442" s="1"/>
      <c r="J442" s="1"/>
      <c r="K442" s="1"/>
      <c r="L442" s="1"/>
      <c r="M442" s="1"/>
      <c r="N442" s="1"/>
      <c r="O442" s="1"/>
      <c r="P442" s="229"/>
      <c r="Q442" s="1"/>
      <c r="R442" s="1"/>
      <c r="S442" s="1"/>
      <c r="T442" s="1"/>
      <c r="U442" s="1"/>
      <c r="V442" s="1"/>
      <c r="W442" s="1"/>
      <c r="X442" s="1"/>
      <c r="Y442" s="1"/>
      <c r="Z442" s="1"/>
      <c r="AA442" s="1"/>
      <c r="AB442" s="1"/>
      <c r="AC442" s="1"/>
      <c r="AD442" s="1"/>
      <c r="AE442" s="1"/>
      <c r="AF442" s="1"/>
      <c r="AG442" s="1"/>
      <c r="AH442" s="1"/>
      <c r="AI442" s="1"/>
      <c r="AJ442" s="1"/>
      <c r="AK442" s="1"/>
    </row>
    <row r="443" spans="1:37" ht="14.25" customHeight="1">
      <c r="A443" s="425"/>
      <c r="B443" s="1"/>
      <c r="C443" s="1"/>
      <c r="D443" s="1"/>
      <c r="E443" s="1"/>
      <c r="F443" s="1"/>
      <c r="G443" s="1"/>
      <c r="H443" s="1"/>
      <c r="I443" s="1"/>
      <c r="J443" s="1"/>
      <c r="K443" s="1"/>
      <c r="L443" s="1"/>
      <c r="M443" s="1"/>
      <c r="N443" s="1"/>
      <c r="O443" s="1"/>
      <c r="P443" s="229"/>
      <c r="Q443" s="1"/>
      <c r="R443" s="1"/>
      <c r="S443" s="1"/>
      <c r="T443" s="1"/>
      <c r="U443" s="1"/>
      <c r="V443" s="1"/>
      <c r="W443" s="1"/>
      <c r="X443" s="1"/>
      <c r="Y443" s="1"/>
      <c r="Z443" s="1"/>
      <c r="AA443" s="1"/>
      <c r="AB443" s="1"/>
      <c r="AC443" s="1"/>
      <c r="AD443" s="1"/>
      <c r="AE443" s="1"/>
      <c r="AF443" s="1"/>
      <c r="AG443" s="1"/>
      <c r="AH443" s="1"/>
      <c r="AI443" s="1"/>
      <c r="AJ443" s="1"/>
      <c r="AK443" s="1"/>
    </row>
    <row r="444" spans="1:37" ht="14.25" customHeight="1">
      <c r="A444" s="425"/>
      <c r="B444" s="1"/>
      <c r="C444" s="1"/>
      <c r="D444" s="1"/>
      <c r="E444" s="1"/>
      <c r="F444" s="1"/>
      <c r="G444" s="1"/>
      <c r="H444" s="1"/>
      <c r="I444" s="1"/>
      <c r="J444" s="1"/>
      <c r="K444" s="1"/>
      <c r="L444" s="1"/>
      <c r="M444" s="1"/>
      <c r="N444" s="1"/>
      <c r="O444" s="1"/>
      <c r="P444" s="229"/>
      <c r="Q444" s="1"/>
      <c r="R444" s="1"/>
      <c r="S444" s="1"/>
      <c r="T444" s="1"/>
      <c r="U444" s="1"/>
      <c r="V444" s="1"/>
      <c r="W444" s="1"/>
      <c r="X444" s="1"/>
      <c r="Y444" s="1"/>
      <c r="Z444" s="1"/>
      <c r="AA444" s="1"/>
      <c r="AB444" s="1"/>
      <c r="AC444" s="1"/>
      <c r="AD444" s="1"/>
      <c r="AE444" s="1"/>
      <c r="AF444" s="1"/>
      <c r="AG444" s="1"/>
      <c r="AH444" s="1"/>
      <c r="AI444" s="1"/>
      <c r="AJ444" s="1"/>
      <c r="AK444" s="1"/>
    </row>
    <row r="445" spans="1:37" ht="14.25" customHeight="1">
      <c r="A445" s="425"/>
      <c r="B445" s="1"/>
      <c r="C445" s="1"/>
      <c r="D445" s="1"/>
      <c r="E445" s="1"/>
      <c r="F445" s="1"/>
      <c r="G445" s="1"/>
      <c r="H445" s="1"/>
      <c r="I445" s="1"/>
      <c r="J445" s="1"/>
      <c r="K445" s="1"/>
      <c r="L445" s="1"/>
      <c r="M445" s="1"/>
      <c r="N445" s="1"/>
      <c r="O445" s="1"/>
      <c r="P445" s="229"/>
      <c r="Q445" s="1"/>
      <c r="R445" s="1"/>
      <c r="S445" s="1"/>
      <c r="T445" s="1"/>
      <c r="U445" s="1"/>
      <c r="V445" s="1"/>
      <c r="W445" s="1"/>
      <c r="X445" s="1"/>
      <c r="Y445" s="1"/>
      <c r="Z445" s="1"/>
      <c r="AA445" s="1"/>
      <c r="AB445" s="1"/>
      <c r="AC445" s="1"/>
      <c r="AD445" s="1"/>
      <c r="AE445" s="1"/>
      <c r="AF445" s="1"/>
      <c r="AG445" s="1"/>
      <c r="AH445" s="1"/>
      <c r="AI445" s="1"/>
      <c r="AJ445" s="1"/>
      <c r="AK445" s="1"/>
    </row>
    <row r="446" spans="1:37" ht="14.25" customHeight="1">
      <c r="A446" s="425"/>
      <c r="B446" s="1"/>
      <c r="C446" s="1"/>
      <c r="D446" s="1"/>
      <c r="E446" s="1"/>
      <c r="F446" s="1"/>
      <c r="G446" s="1"/>
      <c r="H446" s="1"/>
      <c r="I446" s="1"/>
      <c r="J446" s="1"/>
      <c r="K446" s="1"/>
      <c r="L446" s="1"/>
      <c r="M446" s="1"/>
      <c r="N446" s="1"/>
      <c r="O446" s="1"/>
      <c r="P446" s="229"/>
      <c r="Q446" s="1"/>
      <c r="R446" s="1"/>
      <c r="S446" s="1"/>
      <c r="T446" s="1"/>
      <c r="U446" s="1"/>
      <c r="V446" s="1"/>
      <c r="W446" s="1"/>
      <c r="X446" s="1"/>
      <c r="Y446" s="1"/>
      <c r="Z446" s="1"/>
      <c r="AA446" s="1"/>
      <c r="AB446" s="1"/>
      <c r="AC446" s="1"/>
      <c r="AD446" s="1"/>
      <c r="AE446" s="1"/>
      <c r="AF446" s="1"/>
      <c r="AG446" s="1"/>
      <c r="AH446" s="1"/>
      <c r="AI446" s="1"/>
      <c r="AJ446" s="1"/>
      <c r="AK446" s="1"/>
    </row>
    <row r="447" spans="1:37" ht="14.25" customHeight="1">
      <c r="A447" s="425"/>
      <c r="B447" s="1"/>
      <c r="C447" s="1"/>
      <c r="D447" s="1"/>
      <c r="E447" s="1"/>
      <c r="F447" s="1"/>
      <c r="G447" s="1"/>
      <c r="H447" s="1"/>
      <c r="I447" s="1"/>
      <c r="J447" s="1"/>
      <c r="K447" s="1"/>
      <c r="L447" s="1"/>
      <c r="M447" s="1"/>
      <c r="N447" s="1"/>
      <c r="O447" s="1"/>
      <c r="P447" s="229"/>
      <c r="Q447" s="1"/>
      <c r="R447" s="1"/>
      <c r="S447" s="1"/>
      <c r="T447" s="1"/>
      <c r="U447" s="1"/>
      <c r="V447" s="1"/>
      <c r="W447" s="1"/>
      <c r="X447" s="1"/>
      <c r="Y447" s="1"/>
      <c r="Z447" s="1"/>
      <c r="AA447" s="1"/>
      <c r="AB447" s="1"/>
      <c r="AC447" s="1"/>
      <c r="AD447" s="1"/>
      <c r="AE447" s="1"/>
      <c r="AF447" s="1"/>
      <c r="AG447" s="1"/>
      <c r="AH447" s="1"/>
      <c r="AI447" s="1"/>
      <c r="AJ447" s="1"/>
      <c r="AK447" s="1"/>
    </row>
    <row r="448" spans="1:37" ht="14.25" customHeight="1">
      <c r="A448" s="425"/>
      <c r="B448" s="1"/>
      <c r="C448" s="1"/>
      <c r="D448" s="1"/>
      <c r="E448" s="1"/>
      <c r="F448" s="1"/>
      <c r="G448" s="1"/>
      <c r="H448" s="1"/>
      <c r="I448" s="1"/>
      <c r="J448" s="1"/>
      <c r="K448" s="1"/>
      <c r="L448" s="1"/>
      <c r="M448" s="1"/>
      <c r="N448" s="1"/>
      <c r="O448" s="1"/>
      <c r="P448" s="229"/>
      <c r="Q448" s="1"/>
      <c r="R448" s="1"/>
      <c r="S448" s="1"/>
      <c r="T448" s="1"/>
      <c r="U448" s="1"/>
      <c r="V448" s="1"/>
      <c r="W448" s="1"/>
      <c r="X448" s="1"/>
      <c r="Y448" s="1"/>
      <c r="Z448" s="1"/>
      <c r="AA448" s="1"/>
      <c r="AB448" s="1"/>
      <c r="AC448" s="1"/>
      <c r="AD448" s="1"/>
      <c r="AE448" s="1"/>
      <c r="AF448" s="1"/>
      <c r="AG448" s="1"/>
      <c r="AH448" s="1"/>
      <c r="AI448" s="1"/>
      <c r="AJ448" s="1"/>
      <c r="AK448" s="1"/>
    </row>
    <row r="449" spans="1:37" ht="14.25" customHeight="1">
      <c r="A449" s="425"/>
      <c r="B449" s="1"/>
      <c r="C449" s="1"/>
      <c r="D449" s="1"/>
      <c r="E449" s="1"/>
      <c r="F449" s="1"/>
      <c r="G449" s="1"/>
      <c r="H449" s="1"/>
      <c r="I449" s="1"/>
      <c r="J449" s="1"/>
      <c r="K449" s="1"/>
      <c r="L449" s="1"/>
      <c r="M449" s="1"/>
      <c r="N449" s="1"/>
      <c r="O449" s="1"/>
      <c r="P449" s="229"/>
      <c r="Q449" s="1"/>
      <c r="R449" s="1"/>
      <c r="S449" s="1"/>
      <c r="T449" s="1"/>
      <c r="U449" s="1"/>
      <c r="V449" s="1"/>
      <c r="W449" s="1"/>
      <c r="X449" s="1"/>
      <c r="Y449" s="1"/>
      <c r="Z449" s="1"/>
      <c r="AA449" s="1"/>
      <c r="AB449" s="1"/>
      <c r="AC449" s="1"/>
      <c r="AD449" s="1"/>
      <c r="AE449" s="1"/>
      <c r="AF449" s="1"/>
      <c r="AG449" s="1"/>
      <c r="AH449" s="1"/>
      <c r="AI449" s="1"/>
      <c r="AJ449" s="1"/>
      <c r="AK449" s="1"/>
    </row>
    <row r="450" spans="1:37" ht="14.25" customHeight="1">
      <c r="A450" s="425"/>
      <c r="B450" s="1"/>
      <c r="C450" s="1"/>
      <c r="D450" s="1"/>
      <c r="E450" s="1"/>
      <c r="F450" s="1"/>
      <c r="G450" s="1"/>
      <c r="H450" s="1"/>
      <c r="I450" s="1"/>
      <c r="J450" s="1"/>
      <c r="K450" s="1"/>
      <c r="L450" s="1"/>
      <c r="M450" s="1"/>
      <c r="N450" s="1"/>
      <c r="O450" s="1"/>
      <c r="P450" s="229"/>
      <c r="Q450" s="1"/>
      <c r="R450" s="1"/>
      <c r="S450" s="1"/>
      <c r="T450" s="1"/>
      <c r="U450" s="1"/>
      <c r="V450" s="1"/>
      <c r="W450" s="1"/>
      <c r="X450" s="1"/>
      <c r="Y450" s="1"/>
      <c r="Z450" s="1"/>
      <c r="AA450" s="1"/>
      <c r="AB450" s="1"/>
      <c r="AC450" s="1"/>
      <c r="AD450" s="1"/>
      <c r="AE450" s="1"/>
      <c r="AF450" s="1"/>
      <c r="AG450" s="1"/>
      <c r="AH450" s="1"/>
      <c r="AI450" s="1"/>
      <c r="AJ450" s="1"/>
      <c r="AK450" s="1"/>
    </row>
    <row r="451" spans="1:37" ht="14.25" customHeight="1">
      <c r="A451" s="425"/>
      <c r="B451" s="1"/>
      <c r="C451" s="1"/>
      <c r="D451" s="1"/>
      <c r="E451" s="1"/>
      <c r="F451" s="1"/>
      <c r="G451" s="1"/>
      <c r="H451" s="1"/>
      <c r="I451" s="1"/>
      <c r="J451" s="1"/>
      <c r="K451" s="1"/>
      <c r="L451" s="1"/>
      <c r="M451" s="1"/>
      <c r="N451" s="1"/>
      <c r="O451" s="1"/>
      <c r="P451" s="229"/>
      <c r="Q451" s="1"/>
      <c r="R451" s="1"/>
      <c r="S451" s="1"/>
      <c r="T451" s="1"/>
      <c r="U451" s="1"/>
      <c r="V451" s="1"/>
      <c r="W451" s="1"/>
      <c r="X451" s="1"/>
      <c r="Y451" s="1"/>
      <c r="Z451" s="1"/>
      <c r="AA451" s="1"/>
      <c r="AB451" s="1"/>
      <c r="AC451" s="1"/>
      <c r="AD451" s="1"/>
      <c r="AE451" s="1"/>
      <c r="AF451" s="1"/>
      <c r="AG451" s="1"/>
      <c r="AH451" s="1"/>
      <c r="AI451" s="1"/>
      <c r="AJ451" s="1"/>
      <c r="AK451" s="1"/>
    </row>
    <row r="452" spans="1:37" ht="14.25" customHeight="1">
      <c r="A452" s="425"/>
      <c r="B452" s="1"/>
      <c r="C452" s="1"/>
      <c r="D452" s="1"/>
      <c r="E452" s="1"/>
      <c r="F452" s="1"/>
      <c r="G452" s="1"/>
      <c r="H452" s="1"/>
      <c r="I452" s="1"/>
      <c r="J452" s="1"/>
      <c r="K452" s="1"/>
      <c r="L452" s="1"/>
      <c r="M452" s="1"/>
      <c r="N452" s="1"/>
      <c r="O452" s="1"/>
      <c r="P452" s="229"/>
      <c r="Q452" s="1"/>
      <c r="R452" s="1"/>
      <c r="S452" s="1"/>
      <c r="T452" s="1"/>
      <c r="U452" s="1"/>
      <c r="V452" s="1"/>
      <c r="W452" s="1"/>
      <c r="X452" s="1"/>
      <c r="Y452" s="1"/>
      <c r="Z452" s="1"/>
      <c r="AA452" s="1"/>
      <c r="AB452" s="1"/>
      <c r="AC452" s="1"/>
      <c r="AD452" s="1"/>
      <c r="AE452" s="1"/>
      <c r="AF452" s="1"/>
      <c r="AG452" s="1"/>
      <c r="AH452" s="1"/>
      <c r="AI452" s="1"/>
      <c r="AJ452" s="1"/>
      <c r="AK452" s="1"/>
    </row>
    <row r="453" spans="1:37" ht="14.25" customHeight="1">
      <c r="A453" s="425"/>
      <c r="B453" s="1"/>
      <c r="C453" s="1"/>
      <c r="D453" s="1"/>
      <c r="E453" s="1"/>
      <c r="F453" s="1"/>
      <c r="G453" s="1"/>
      <c r="H453" s="1"/>
      <c r="I453" s="1"/>
      <c r="J453" s="1"/>
      <c r="K453" s="1"/>
      <c r="L453" s="1"/>
      <c r="M453" s="1"/>
      <c r="N453" s="1"/>
      <c r="O453" s="1"/>
      <c r="P453" s="229"/>
      <c r="Q453" s="1"/>
      <c r="R453" s="1"/>
      <c r="S453" s="1"/>
      <c r="T453" s="1"/>
      <c r="U453" s="1"/>
      <c r="V453" s="1"/>
      <c r="W453" s="1"/>
      <c r="X453" s="1"/>
      <c r="Y453" s="1"/>
      <c r="Z453" s="1"/>
      <c r="AA453" s="1"/>
      <c r="AB453" s="1"/>
      <c r="AC453" s="1"/>
      <c r="AD453" s="1"/>
      <c r="AE453" s="1"/>
      <c r="AF453" s="1"/>
      <c r="AG453" s="1"/>
      <c r="AH453" s="1"/>
      <c r="AI453" s="1"/>
      <c r="AJ453" s="1"/>
      <c r="AK453" s="1"/>
    </row>
    <row r="454" spans="1:37" ht="14.25" customHeight="1">
      <c r="A454" s="425"/>
      <c r="B454" s="1"/>
      <c r="C454" s="1"/>
      <c r="D454" s="1"/>
      <c r="E454" s="1"/>
      <c r="F454" s="1"/>
      <c r="G454" s="1"/>
      <c r="H454" s="1"/>
      <c r="I454" s="1"/>
      <c r="J454" s="1"/>
      <c r="K454" s="1"/>
      <c r="L454" s="1"/>
      <c r="M454" s="1"/>
      <c r="N454" s="1"/>
      <c r="O454" s="1"/>
      <c r="P454" s="229"/>
      <c r="Q454" s="1"/>
      <c r="R454" s="1"/>
      <c r="S454" s="1"/>
      <c r="T454" s="1"/>
      <c r="U454" s="1"/>
      <c r="V454" s="1"/>
      <c r="W454" s="1"/>
      <c r="X454" s="1"/>
      <c r="Y454" s="1"/>
      <c r="Z454" s="1"/>
      <c r="AA454" s="1"/>
      <c r="AB454" s="1"/>
      <c r="AC454" s="1"/>
      <c r="AD454" s="1"/>
      <c r="AE454" s="1"/>
      <c r="AF454" s="1"/>
      <c r="AG454" s="1"/>
      <c r="AH454" s="1"/>
      <c r="AI454" s="1"/>
      <c r="AJ454" s="1"/>
      <c r="AK454" s="1"/>
    </row>
    <row r="455" spans="1:37" ht="14.25" customHeight="1">
      <c r="A455" s="425"/>
      <c r="B455" s="1"/>
      <c r="C455" s="1"/>
      <c r="D455" s="1"/>
      <c r="E455" s="1"/>
      <c r="F455" s="1"/>
      <c r="G455" s="1"/>
      <c r="H455" s="1"/>
      <c r="I455" s="1"/>
      <c r="J455" s="1"/>
      <c r="K455" s="1"/>
      <c r="L455" s="1"/>
      <c r="M455" s="1"/>
      <c r="N455" s="1"/>
      <c r="O455" s="1"/>
      <c r="P455" s="229"/>
      <c r="Q455" s="1"/>
      <c r="R455" s="1"/>
      <c r="S455" s="1"/>
      <c r="T455" s="1"/>
      <c r="U455" s="1"/>
      <c r="V455" s="1"/>
      <c r="W455" s="1"/>
      <c r="X455" s="1"/>
      <c r="Y455" s="1"/>
      <c r="Z455" s="1"/>
      <c r="AA455" s="1"/>
      <c r="AB455" s="1"/>
      <c r="AC455" s="1"/>
      <c r="AD455" s="1"/>
      <c r="AE455" s="1"/>
      <c r="AF455" s="1"/>
      <c r="AG455" s="1"/>
      <c r="AH455" s="1"/>
      <c r="AI455" s="1"/>
      <c r="AJ455" s="1"/>
      <c r="AK455" s="1"/>
    </row>
    <row r="456" spans="1:37" ht="14.25" customHeight="1">
      <c r="A456" s="425"/>
      <c r="B456" s="1"/>
      <c r="C456" s="1"/>
      <c r="D456" s="1"/>
      <c r="E456" s="1"/>
      <c r="F456" s="1"/>
      <c r="G456" s="1"/>
      <c r="H456" s="1"/>
      <c r="I456" s="1"/>
      <c r="J456" s="1"/>
      <c r="K456" s="1"/>
      <c r="L456" s="1"/>
      <c r="M456" s="1"/>
      <c r="N456" s="1"/>
      <c r="O456" s="1"/>
      <c r="P456" s="229"/>
      <c r="Q456" s="1"/>
      <c r="R456" s="1"/>
      <c r="S456" s="1"/>
      <c r="T456" s="1"/>
      <c r="U456" s="1"/>
      <c r="V456" s="1"/>
      <c r="W456" s="1"/>
      <c r="X456" s="1"/>
      <c r="Y456" s="1"/>
      <c r="Z456" s="1"/>
      <c r="AA456" s="1"/>
      <c r="AB456" s="1"/>
      <c r="AC456" s="1"/>
      <c r="AD456" s="1"/>
      <c r="AE456" s="1"/>
      <c r="AF456" s="1"/>
      <c r="AG456" s="1"/>
      <c r="AH456" s="1"/>
      <c r="AI456" s="1"/>
      <c r="AJ456" s="1"/>
      <c r="AK456" s="1"/>
    </row>
    <row r="457" spans="1:37" ht="14.25" customHeight="1">
      <c r="A457" s="425"/>
      <c r="B457" s="1"/>
      <c r="C457" s="1"/>
      <c r="D457" s="1"/>
      <c r="E457" s="1"/>
      <c r="F457" s="1"/>
      <c r="G457" s="1"/>
      <c r="H457" s="1"/>
      <c r="I457" s="1"/>
      <c r="J457" s="1"/>
      <c r="K457" s="1"/>
      <c r="L457" s="1"/>
      <c r="M457" s="1"/>
      <c r="N457" s="1"/>
      <c r="O457" s="1"/>
      <c r="P457" s="229"/>
      <c r="Q457" s="1"/>
      <c r="R457" s="1"/>
      <c r="S457" s="1"/>
      <c r="T457" s="1"/>
      <c r="U457" s="1"/>
      <c r="V457" s="1"/>
      <c r="W457" s="1"/>
      <c r="X457" s="1"/>
      <c r="Y457" s="1"/>
      <c r="Z457" s="1"/>
      <c r="AA457" s="1"/>
      <c r="AB457" s="1"/>
      <c r="AC457" s="1"/>
      <c r="AD457" s="1"/>
      <c r="AE457" s="1"/>
      <c r="AF457" s="1"/>
      <c r="AG457" s="1"/>
      <c r="AH457" s="1"/>
      <c r="AI457" s="1"/>
      <c r="AJ457" s="1"/>
      <c r="AK457" s="1"/>
    </row>
    <row r="458" spans="1:37" ht="14.25" customHeight="1">
      <c r="A458" s="425"/>
      <c r="B458" s="1"/>
      <c r="C458" s="1"/>
      <c r="D458" s="1"/>
      <c r="E458" s="1"/>
      <c r="F458" s="1"/>
      <c r="G458" s="1"/>
      <c r="H458" s="1"/>
      <c r="I458" s="1"/>
      <c r="J458" s="1"/>
      <c r="K458" s="1"/>
      <c r="L458" s="1"/>
      <c r="M458" s="1"/>
      <c r="N458" s="1"/>
      <c r="O458" s="1"/>
      <c r="P458" s="229"/>
      <c r="Q458" s="1"/>
      <c r="R458" s="1"/>
      <c r="S458" s="1"/>
      <c r="T458" s="1"/>
      <c r="U458" s="1"/>
      <c r="V458" s="1"/>
      <c r="W458" s="1"/>
      <c r="X458" s="1"/>
      <c r="Y458" s="1"/>
      <c r="Z458" s="1"/>
      <c r="AA458" s="1"/>
      <c r="AB458" s="1"/>
      <c r="AC458" s="1"/>
      <c r="AD458" s="1"/>
      <c r="AE458" s="1"/>
      <c r="AF458" s="1"/>
      <c r="AG458" s="1"/>
      <c r="AH458" s="1"/>
      <c r="AI458" s="1"/>
      <c r="AJ458" s="1"/>
      <c r="AK458" s="1"/>
    </row>
    <row r="459" spans="1:37" ht="14.25" customHeight="1">
      <c r="A459" s="425"/>
      <c r="B459" s="1"/>
      <c r="C459" s="1"/>
      <c r="D459" s="1"/>
      <c r="E459" s="1"/>
      <c r="F459" s="1"/>
      <c r="G459" s="1"/>
      <c r="H459" s="1"/>
      <c r="I459" s="1"/>
      <c r="J459" s="1"/>
      <c r="K459" s="1"/>
      <c r="L459" s="1"/>
      <c r="M459" s="1"/>
      <c r="N459" s="1"/>
      <c r="O459" s="1"/>
      <c r="P459" s="229"/>
      <c r="Q459" s="1"/>
      <c r="R459" s="1"/>
      <c r="S459" s="1"/>
      <c r="T459" s="1"/>
      <c r="U459" s="1"/>
      <c r="V459" s="1"/>
      <c r="W459" s="1"/>
      <c r="X459" s="1"/>
      <c r="Y459" s="1"/>
      <c r="Z459" s="1"/>
      <c r="AA459" s="1"/>
      <c r="AB459" s="1"/>
      <c r="AC459" s="1"/>
      <c r="AD459" s="1"/>
      <c r="AE459" s="1"/>
      <c r="AF459" s="1"/>
      <c r="AG459" s="1"/>
      <c r="AH459" s="1"/>
      <c r="AI459" s="1"/>
      <c r="AJ459" s="1"/>
      <c r="AK459" s="1"/>
    </row>
    <row r="460" spans="1:37" ht="14.25" customHeight="1">
      <c r="A460" s="425"/>
      <c r="B460" s="1"/>
      <c r="C460" s="1"/>
      <c r="D460" s="1"/>
      <c r="E460" s="1"/>
      <c r="F460" s="1"/>
      <c r="G460" s="1"/>
      <c r="H460" s="1"/>
      <c r="I460" s="1"/>
      <c r="J460" s="1"/>
      <c r="K460" s="1"/>
      <c r="L460" s="1"/>
      <c r="M460" s="1"/>
      <c r="N460" s="1"/>
      <c r="O460" s="1"/>
      <c r="P460" s="229"/>
      <c r="Q460" s="1"/>
      <c r="R460" s="1"/>
      <c r="S460" s="1"/>
      <c r="T460" s="1"/>
      <c r="U460" s="1"/>
      <c r="V460" s="1"/>
      <c r="W460" s="1"/>
      <c r="X460" s="1"/>
      <c r="Y460" s="1"/>
      <c r="Z460" s="1"/>
      <c r="AA460" s="1"/>
      <c r="AB460" s="1"/>
      <c r="AC460" s="1"/>
      <c r="AD460" s="1"/>
      <c r="AE460" s="1"/>
      <c r="AF460" s="1"/>
      <c r="AG460" s="1"/>
      <c r="AH460" s="1"/>
      <c r="AI460" s="1"/>
      <c r="AJ460" s="1"/>
      <c r="AK460" s="1"/>
    </row>
    <row r="461" spans="1:37" ht="14.25" customHeight="1">
      <c r="A461" s="425"/>
      <c r="B461" s="1"/>
      <c r="C461" s="1"/>
      <c r="D461" s="1"/>
      <c r="E461" s="1"/>
      <c r="F461" s="1"/>
      <c r="G461" s="1"/>
      <c r="H461" s="1"/>
      <c r="I461" s="1"/>
      <c r="J461" s="1"/>
      <c r="K461" s="1"/>
      <c r="L461" s="1"/>
      <c r="M461" s="1"/>
      <c r="N461" s="1"/>
      <c r="O461" s="1"/>
      <c r="P461" s="229"/>
      <c r="Q461" s="1"/>
      <c r="R461" s="1"/>
      <c r="S461" s="1"/>
      <c r="T461" s="1"/>
      <c r="U461" s="1"/>
      <c r="V461" s="1"/>
      <c r="W461" s="1"/>
      <c r="X461" s="1"/>
      <c r="Y461" s="1"/>
      <c r="Z461" s="1"/>
      <c r="AA461" s="1"/>
      <c r="AB461" s="1"/>
      <c r="AC461" s="1"/>
      <c r="AD461" s="1"/>
      <c r="AE461" s="1"/>
      <c r="AF461" s="1"/>
      <c r="AG461" s="1"/>
      <c r="AH461" s="1"/>
      <c r="AI461" s="1"/>
      <c r="AJ461" s="1"/>
      <c r="AK461" s="1"/>
    </row>
    <row r="462" spans="1:37" ht="14.25" customHeight="1">
      <c r="A462" s="425"/>
      <c r="B462" s="1"/>
      <c r="C462" s="1"/>
      <c r="D462" s="1"/>
      <c r="E462" s="1"/>
      <c r="F462" s="1"/>
      <c r="G462" s="1"/>
      <c r="H462" s="1"/>
      <c r="I462" s="1"/>
      <c r="J462" s="1"/>
      <c r="K462" s="1"/>
      <c r="L462" s="1"/>
      <c r="M462" s="1"/>
      <c r="N462" s="1"/>
      <c r="O462" s="1"/>
      <c r="P462" s="229"/>
      <c r="Q462" s="1"/>
      <c r="R462" s="1"/>
      <c r="S462" s="1"/>
      <c r="T462" s="1"/>
      <c r="U462" s="1"/>
      <c r="V462" s="1"/>
      <c r="W462" s="1"/>
      <c r="X462" s="1"/>
      <c r="Y462" s="1"/>
      <c r="Z462" s="1"/>
      <c r="AA462" s="1"/>
      <c r="AB462" s="1"/>
      <c r="AC462" s="1"/>
      <c r="AD462" s="1"/>
      <c r="AE462" s="1"/>
      <c r="AF462" s="1"/>
      <c r="AG462" s="1"/>
      <c r="AH462" s="1"/>
      <c r="AI462" s="1"/>
      <c r="AJ462" s="1"/>
      <c r="AK462" s="1"/>
    </row>
    <row r="463" spans="1:37" ht="14.25" customHeight="1">
      <c r="A463" s="425"/>
      <c r="B463" s="1"/>
      <c r="C463" s="1"/>
      <c r="D463" s="1"/>
      <c r="E463" s="1"/>
      <c r="F463" s="1"/>
      <c r="G463" s="1"/>
      <c r="H463" s="1"/>
      <c r="I463" s="1"/>
      <c r="J463" s="1"/>
      <c r="K463" s="1"/>
      <c r="L463" s="1"/>
      <c r="M463" s="1"/>
      <c r="N463" s="1"/>
      <c r="O463" s="1"/>
      <c r="P463" s="229"/>
      <c r="Q463" s="1"/>
      <c r="R463" s="1"/>
      <c r="S463" s="1"/>
      <c r="T463" s="1"/>
      <c r="U463" s="1"/>
      <c r="V463" s="1"/>
      <c r="W463" s="1"/>
      <c r="X463" s="1"/>
      <c r="Y463" s="1"/>
      <c r="Z463" s="1"/>
      <c r="AA463" s="1"/>
      <c r="AB463" s="1"/>
      <c r="AC463" s="1"/>
      <c r="AD463" s="1"/>
      <c r="AE463" s="1"/>
      <c r="AF463" s="1"/>
      <c r="AG463" s="1"/>
      <c r="AH463" s="1"/>
      <c r="AI463" s="1"/>
      <c r="AJ463" s="1"/>
      <c r="AK463" s="1"/>
    </row>
    <row r="464" spans="1:37" ht="14.25" customHeight="1">
      <c r="A464" s="425"/>
      <c r="B464" s="1"/>
      <c r="C464" s="1"/>
      <c r="D464" s="1"/>
      <c r="E464" s="1"/>
      <c r="F464" s="1"/>
      <c r="G464" s="1"/>
      <c r="H464" s="1"/>
      <c r="I464" s="1"/>
      <c r="J464" s="1"/>
      <c r="K464" s="1"/>
      <c r="L464" s="1"/>
      <c r="M464" s="1"/>
      <c r="N464" s="1"/>
      <c r="O464" s="1"/>
      <c r="P464" s="229"/>
      <c r="Q464" s="1"/>
      <c r="R464" s="1"/>
      <c r="S464" s="1"/>
      <c r="T464" s="1"/>
      <c r="U464" s="1"/>
      <c r="V464" s="1"/>
      <c r="W464" s="1"/>
      <c r="X464" s="1"/>
      <c r="Y464" s="1"/>
      <c r="Z464" s="1"/>
      <c r="AA464" s="1"/>
      <c r="AB464" s="1"/>
      <c r="AC464" s="1"/>
      <c r="AD464" s="1"/>
      <c r="AE464" s="1"/>
      <c r="AF464" s="1"/>
      <c r="AG464" s="1"/>
      <c r="AH464" s="1"/>
      <c r="AI464" s="1"/>
      <c r="AJ464" s="1"/>
      <c r="AK464" s="1"/>
    </row>
    <row r="465" spans="1:37" ht="14.25" customHeight="1">
      <c r="A465" s="425"/>
      <c r="B465" s="1"/>
      <c r="C465" s="1"/>
      <c r="D465" s="1"/>
      <c r="E465" s="1"/>
      <c r="F465" s="1"/>
      <c r="G465" s="1"/>
      <c r="H465" s="1"/>
      <c r="I465" s="1"/>
      <c r="J465" s="1"/>
      <c r="K465" s="1"/>
      <c r="L465" s="1"/>
      <c r="M465" s="1"/>
      <c r="N465" s="1"/>
      <c r="O465" s="1"/>
      <c r="P465" s="229"/>
      <c r="Q465" s="1"/>
      <c r="R465" s="1"/>
      <c r="S465" s="1"/>
      <c r="T465" s="1"/>
      <c r="U465" s="1"/>
      <c r="V465" s="1"/>
      <c r="W465" s="1"/>
      <c r="X465" s="1"/>
      <c r="Y465" s="1"/>
      <c r="Z465" s="1"/>
      <c r="AA465" s="1"/>
      <c r="AB465" s="1"/>
      <c r="AC465" s="1"/>
      <c r="AD465" s="1"/>
      <c r="AE465" s="1"/>
      <c r="AF465" s="1"/>
      <c r="AG465" s="1"/>
      <c r="AH465" s="1"/>
      <c r="AI465" s="1"/>
      <c r="AJ465" s="1"/>
      <c r="AK465" s="1"/>
    </row>
    <row r="466" spans="1:37" ht="14.25" customHeight="1">
      <c r="A466" s="425"/>
      <c r="B466" s="1"/>
      <c r="C466" s="1"/>
      <c r="D466" s="1"/>
      <c r="E466" s="1"/>
      <c r="F466" s="1"/>
      <c r="G466" s="1"/>
      <c r="H466" s="1"/>
      <c r="I466" s="1"/>
      <c r="J466" s="1"/>
      <c r="K466" s="1"/>
      <c r="L466" s="1"/>
      <c r="M466" s="1"/>
      <c r="N466" s="1"/>
      <c r="O466" s="1"/>
      <c r="P466" s="229"/>
      <c r="Q466" s="1"/>
      <c r="R466" s="1"/>
      <c r="S466" s="1"/>
      <c r="T466" s="1"/>
      <c r="U466" s="1"/>
      <c r="V466" s="1"/>
      <c r="W466" s="1"/>
      <c r="X466" s="1"/>
      <c r="Y466" s="1"/>
      <c r="Z466" s="1"/>
      <c r="AA466" s="1"/>
      <c r="AB466" s="1"/>
      <c r="AC466" s="1"/>
      <c r="AD466" s="1"/>
      <c r="AE466" s="1"/>
      <c r="AF466" s="1"/>
      <c r="AG466" s="1"/>
      <c r="AH466" s="1"/>
      <c r="AI466" s="1"/>
      <c r="AJ466" s="1"/>
      <c r="AK466" s="1"/>
    </row>
    <row r="467" spans="1:37" ht="14.25" customHeight="1">
      <c r="A467" s="425"/>
      <c r="B467" s="1"/>
      <c r="C467" s="1"/>
      <c r="D467" s="1"/>
      <c r="E467" s="1"/>
      <c r="F467" s="1"/>
      <c r="G467" s="1"/>
      <c r="H467" s="1"/>
      <c r="I467" s="1"/>
      <c r="J467" s="1"/>
      <c r="K467" s="1"/>
      <c r="L467" s="1"/>
      <c r="M467" s="1"/>
      <c r="N467" s="1"/>
      <c r="O467" s="1"/>
      <c r="P467" s="229"/>
      <c r="Q467" s="1"/>
      <c r="R467" s="1"/>
      <c r="S467" s="1"/>
      <c r="T467" s="1"/>
      <c r="U467" s="1"/>
      <c r="V467" s="1"/>
      <c r="W467" s="1"/>
      <c r="X467" s="1"/>
      <c r="Y467" s="1"/>
      <c r="Z467" s="1"/>
      <c r="AA467" s="1"/>
      <c r="AB467" s="1"/>
      <c r="AC467" s="1"/>
      <c r="AD467" s="1"/>
      <c r="AE467" s="1"/>
      <c r="AF467" s="1"/>
      <c r="AG467" s="1"/>
      <c r="AH467" s="1"/>
      <c r="AI467" s="1"/>
      <c r="AJ467" s="1"/>
      <c r="AK467" s="1"/>
    </row>
    <row r="468" spans="1:37" ht="14.25" customHeight="1">
      <c r="A468" s="425"/>
      <c r="B468" s="1"/>
      <c r="C468" s="1"/>
      <c r="D468" s="1"/>
      <c r="E468" s="1"/>
      <c r="F468" s="1"/>
      <c r="G468" s="1"/>
      <c r="H468" s="1"/>
      <c r="I468" s="1"/>
      <c r="J468" s="1"/>
      <c r="K468" s="1"/>
      <c r="L468" s="1"/>
      <c r="M468" s="1"/>
      <c r="N468" s="1"/>
      <c r="O468" s="1"/>
      <c r="P468" s="229"/>
      <c r="Q468" s="1"/>
      <c r="R468" s="1"/>
      <c r="S468" s="1"/>
      <c r="T468" s="1"/>
      <c r="U468" s="1"/>
      <c r="V468" s="1"/>
      <c r="W468" s="1"/>
      <c r="X468" s="1"/>
      <c r="Y468" s="1"/>
      <c r="Z468" s="1"/>
      <c r="AA468" s="1"/>
      <c r="AB468" s="1"/>
      <c r="AC468" s="1"/>
      <c r="AD468" s="1"/>
      <c r="AE468" s="1"/>
      <c r="AF468" s="1"/>
      <c r="AG468" s="1"/>
      <c r="AH468" s="1"/>
      <c r="AI468" s="1"/>
      <c r="AJ468" s="1"/>
      <c r="AK468" s="1"/>
    </row>
    <row r="469" spans="1:37" ht="14.25" customHeight="1">
      <c r="A469" s="425"/>
      <c r="B469" s="1"/>
      <c r="C469" s="1"/>
      <c r="D469" s="1"/>
      <c r="E469" s="1"/>
      <c r="F469" s="1"/>
      <c r="G469" s="1"/>
      <c r="H469" s="1"/>
      <c r="I469" s="1"/>
      <c r="J469" s="1"/>
      <c r="K469" s="1"/>
      <c r="L469" s="1"/>
      <c r="M469" s="1"/>
      <c r="N469" s="1"/>
      <c r="O469" s="1"/>
      <c r="P469" s="229"/>
      <c r="Q469" s="1"/>
      <c r="R469" s="1"/>
      <c r="S469" s="1"/>
      <c r="T469" s="1"/>
      <c r="U469" s="1"/>
      <c r="V469" s="1"/>
      <c r="W469" s="1"/>
      <c r="X469" s="1"/>
      <c r="Y469" s="1"/>
      <c r="Z469" s="1"/>
      <c r="AA469" s="1"/>
      <c r="AB469" s="1"/>
      <c r="AC469" s="1"/>
      <c r="AD469" s="1"/>
      <c r="AE469" s="1"/>
      <c r="AF469" s="1"/>
      <c r="AG469" s="1"/>
      <c r="AH469" s="1"/>
      <c r="AI469" s="1"/>
      <c r="AJ469" s="1"/>
      <c r="AK469" s="1"/>
    </row>
    <row r="470" spans="1:37" ht="14.25" customHeight="1">
      <c r="A470" s="425"/>
      <c r="B470" s="1"/>
      <c r="C470" s="1"/>
      <c r="D470" s="1"/>
      <c r="E470" s="1"/>
      <c r="F470" s="1"/>
      <c r="G470" s="1"/>
      <c r="H470" s="1"/>
      <c r="I470" s="1"/>
      <c r="J470" s="1"/>
      <c r="K470" s="1"/>
      <c r="L470" s="1"/>
      <c r="M470" s="1"/>
      <c r="N470" s="1"/>
      <c r="O470" s="1"/>
      <c r="P470" s="229"/>
      <c r="Q470" s="1"/>
      <c r="R470" s="1"/>
      <c r="S470" s="1"/>
      <c r="T470" s="1"/>
      <c r="U470" s="1"/>
      <c r="V470" s="1"/>
      <c r="W470" s="1"/>
      <c r="X470" s="1"/>
      <c r="Y470" s="1"/>
      <c r="Z470" s="1"/>
      <c r="AA470" s="1"/>
      <c r="AB470" s="1"/>
      <c r="AC470" s="1"/>
      <c r="AD470" s="1"/>
      <c r="AE470" s="1"/>
      <c r="AF470" s="1"/>
      <c r="AG470" s="1"/>
      <c r="AH470" s="1"/>
      <c r="AI470" s="1"/>
      <c r="AJ470" s="1"/>
      <c r="AK470" s="1"/>
    </row>
    <row r="471" spans="1:37" ht="14.25" customHeight="1">
      <c r="A471" s="425"/>
      <c r="B471" s="1"/>
      <c r="C471" s="1"/>
      <c r="D471" s="1"/>
      <c r="E471" s="1"/>
      <c r="F471" s="1"/>
      <c r="G471" s="1"/>
      <c r="H471" s="1"/>
      <c r="I471" s="1"/>
      <c r="J471" s="1"/>
      <c r="K471" s="1"/>
      <c r="L471" s="1"/>
      <c r="M471" s="1"/>
      <c r="N471" s="1"/>
      <c r="O471" s="1"/>
      <c r="P471" s="229"/>
      <c r="Q471" s="1"/>
      <c r="R471" s="1"/>
      <c r="S471" s="1"/>
      <c r="T471" s="1"/>
      <c r="U471" s="1"/>
      <c r="V471" s="1"/>
      <c r="W471" s="1"/>
      <c r="X471" s="1"/>
      <c r="Y471" s="1"/>
      <c r="Z471" s="1"/>
      <c r="AA471" s="1"/>
      <c r="AB471" s="1"/>
      <c r="AC471" s="1"/>
      <c r="AD471" s="1"/>
      <c r="AE471" s="1"/>
      <c r="AF471" s="1"/>
      <c r="AG471" s="1"/>
      <c r="AH471" s="1"/>
      <c r="AI471" s="1"/>
      <c r="AJ471" s="1"/>
      <c r="AK471" s="1"/>
    </row>
    <row r="472" spans="1:37" ht="14.25" customHeight="1">
      <c r="A472" s="425"/>
      <c r="B472" s="1"/>
      <c r="C472" s="1"/>
      <c r="D472" s="1"/>
      <c r="E472" s="1"/>
      <c r="F472" s="1"/>
      <c r="G472" s="1"/>
      <c r="H472" s="1"/>
      <c r="I472" s="1"/>
      <c r="J472" s="1"/>
      <c r="K472" s="1"/>
      <c r="L472" s="1"/>
      <c r="M472" s="1"/>
      <c r="N472" s="1"/>
      <c r="O472" s="1"/>
      <c r="P472" s="229"/>
      <c r="Q472" s="1"/>
      <c r="R472" s="1"/>
      <c r="S472" s="1"/>
      <c r="T472" s="1"/>
      <c r="U472" s="1"/>
      <c r="V472" s="1"/>
      <c r="W472" s="1"/>
      <c r="X472" s="1"/>
      <c r="Y472" s="1"/>
      <c r="Z472" s="1"/>
      <c r="AA472" s="1"/>
      <c r="AB472" s="1"/>
      <c r="AC472" s="1"/>
      <c r="AD472" s="1"/>
      <c r="AE472" s="1"/>
      <c r="AF472" s="1"/>
      <c r="AG472" s="1"/>
      <c r="AH472" s="1"/>
      <c r="AI472" s="1"/>
      <c r="AJ472" s="1"/>
      <c r="AK472" s="1"/>
    </row>
    <row r="473" spans="1:37" ht="14.25" customHeight="1">
      <c r="A473" s="425"/>
      <c r="B473" s="1"/>
      <c r="C473" s="1"/>
      <c r="D473" s="1"/>
      <c r="E473" s="1"/>
      <c r="F473" s="1"/>
      <c r="G473" s="1"/>
      <c r="H473" s="1"/>
      <c r="I473" s="1"/>
      <c r="J473" s="1"/>
      <c r="K473" s="1"/>
      <c r="L473" s="1"/>
      <c r="M473" s="1"/>
      <c r="N473" s="1"/>
      <c r="O473" s="1"/>
      <c r="P473" s="229"/>
      <c r="Q473" s="1"/>
      <c r="R473" s="1"/>
      <c r="S473" s="1"/>
      <c r="T473" s="1"/>
      <c r="U473" s="1"/>
      <c r="V473" s="1"/>
      <c r="W473" s="1"/>
      <c r="X473" s="1"/>
      <c r="Y473" s="1"/>
      <c r="Z473" s="1"/>
      <c r="AA473" s="1"/>
      <c r="AB473" s="1"/>
      <c r="AC473" s="1"/>
      <c r="AD473" s="1"/>
      <c r="AE473" s="1"/>
      <c r="AF473" s="1"/>
      <c r="AG473" s="1"/>
      <c r="AH473" s="1"/>
      <c r="AI473" s="1"/>
      <c r="AJ473" s="1"/>
      <c r="AK473" s="1"/>
    </row>
    <row r="474" spans="1:37" ht="14.25" customHeight="1">
      <c r="A474" s="425"/>
      <c r="B474" s="1"/>
      <c r="C474" s="1"/>
      <c r="D474" s="1"/>
      <c r="E474" s="1"/>
      <c r="F474" s="1"/>
      <c r="G474" s="1"/>
      <c r="H474" s="1"/>
      <c r="I474" s="1"/>
      <c r="J474" s="1"/>
      <c r="K474" s="1"/>
      <c r="L474" s="1"/>
      <c r="M474" s="1"/>
      <c r="N474" s="1"/>
      <c r="O474" s="1"/>
      <c r="P474" s="229"/>
      <c r="Q474" s="1"/>
      <c r="R474" s="1"/>
      <c r="S474" s="1"/>
      <c r="T474" s="1"/>
      <c r="U474" s="1"/>
      <c r="V474" s="1"/>
      <c r="W474" s="1"/>
      <c r="X474" s="1"/>
      <c r="Y474" s="1"/>
      <c r="Z474" s="1"/>
      <c r="AA474" s="1"/>
      <c r="AB474" s="1"/>
      <c r="AC474" s="1"/>
      <c r="AD474" s="1"/>
      <c r="AE474" s="1"/>
      <c r="AF474" s="1"/>
      <c r="AG474" s="1"/>
      <c r="AH474" s="1"/>
      <c r="AI474" s="1"/>
      <c r="AJ474" s="1"/>
      <c r="AK474" s="1"/>
    </row>
    <row r="475" spans="1:37" ht="14.25" customHeight="1">
      <c r="A475" s="425"/>
      <c r="B475" s="1"/>
      <c r="C475" s="1"/>
      <c r="D475" s="1"/>
      <c r="E475" s="1"/>
      <c r="F475" s="1"/>
      <c r="G475" s="1"/>
      <c r="H475" s="1"/>
      <c r="I475" s="1"/>
      <c r="J475" s="1"/>
      <c r="K475" s="1"/>
      <c r="L475" s="1"/>
      <c r="M475" s="1"/>
      <c r="N475" s="1"/>
      <c r="O475" s="1"/>
      <c r="P475" s="229"/>
      <c r="Q475" s="1"/>
      <c r="R475" s="1"/>
      <c r="S475" s="1"/>
      <c r="T475" s="1"/>
      <c r="U475" s="1"/>
      <c r="V475" s="1"/>
      <c r="W475" s="1"/>
      <c r="X475" s="1"/>
      <c r="Y475" s="1"/>
      <c r="Z475" s="1"/>
      <c r="AA475" s="1"/>
      <c r="AB475" s="1"/>
      <c r="AC475" s="1"/>
      <c r="AD475" s="1"/>
      <c r="AE475" s="1"/>
      <c r="AF475" s="1"/>
      <c r="AG475" s="1"/>
      <c r="AH475" s="1"/>
      <c r="AI475" s="1"/>
      <c r="AJ475" s="1"/>
      <c r="AK475" s="1"/>
    </row>
    <row r="476" spans="1:37" ht="14.25" customHeight="1">
      <c r="A476" s="425"/>
      <c r="B476" s="1"/>
      <c r="C476" s="1"/>
      <c r="D476" s="1"/>
      <c r="E476" s="1"/>
      <c r="F476" s="1"/>
      <c r="G476" s="1"/>
      <c r="H476" s="1"/>
      <c r="I476" s="1"/>
      <c r="J476" s="1"/>
      <c r="K476" s="1"/>
      <c r="L476" s="1"/>
      <c r="M476" s="1"/>
      <c r="N476" s="1"/>
      <c r="O476" s="1"/>
      <c r="P476" s="229"/>
      <c r="Q476" s="1"/>
      <c r="R476" s="1"/>
      <c r="S476" s="1"/>
      <c r="T476" s="1"/>
      <c r="U476" s="1"/>
      <c r="V476" s="1"/>
      <c r="W476" s="1"/>
      <c r="X476" s="1"/>
      <c r="Y476" s="1"/>
      <c r="Z476" s="1"/>
      <c r="AA476" s="1"/>
      <c r="AB476" s="1"/>
      <c r="AC476" s="1"/>
      <c r="AD476" s="1"/>
      <c r="AE476" s="1"/>
      <c r="AF476" s="1"/>
      <c r="AG476" s="1"/>
      <c r="AH476" s="1"/>
      <c r="AI476" s="1"/>
      <c r="AJ476" s="1"/>
      <c r="AK476" s="1"/>
    </row>
    <row r="477" spans="1:37" ht="14.25" customHeight="1">
      <c r="A477" s="425"/>
      <c r="B477" s="1"/>
      <c r="C477" s="1"/>
      <c r="D477" s="1"/>
      <c r="E477" s="1"/>
      <c r="F477" s="1"/>
      <c r="G477" s="1"/>
      <c r="H477" s="1"/>
      <c r="I477" s="1"/>
      <c r="J477" s="1"/>
      <c r="K477" s="1"/>
      <c r="L477" s="1"/>
      <c r="M477" s="1"/>
      <c r="N477" s="1"/>
      <c r="O477" s="1"/>
      <c r="P477" s="229"/>
      <c r="Q477" s="1"/>
      <c r="R477" s="1"/>
      <c r="S477" s="1"/>
      <c r="T477" s="1"/>
      <c r="U477" s="1"/>
      <c r="V477" s="1"/>
      <c r="W477" s="1"/>
      <c r="X477" s="1"/>
      <c r="Y477" s="1"/>
      <c r="Z477" s="1"/>
      <c r="AA477" s="1"/>
      <c r="AB477" s="1"/>
      <c r="AC477" s="1"/>
      <c r="AD477" s="1"/>
      <c r="AE477" s="1"/>
      <c r="AF477" s="1"/>
      <c r="AG477" s="1"/>
      <c r="AH477" s="1"/>
      <c r="AI477" s="1"/>
      <c r="AJ477" s="1"/>
      <c r="AK477" s="1"/>
    </row>
    <row r="478" spans="1:37" ht="14.25" customHeight="1">
      <c r="A478" s="425"/>
      <c r="B478" s="1"/>
      <c r="C478" s="1"/>
      <c r="D478" s="1"/>
      <c r="E478" s="1"/>
      <c r="F478" s="1"/>
      <c r="G478" s="1"/>
      <c r="H478" s="1"/>
      <c r="I478" s="1"/>
      <c r="J478" s="1"/>
      <c r="K478" s="1"/>
      <c r="L478" s="1"/>
      <c r="M478" s="1"/>
      <c r="N478" s="1"/>
      <c r="O478" s="1"/>
      <c r="P478" s="229"/>
      <c r="Q478" s="1"/>
      <c r="R478" s="1"/>
      <c r="S478" s="1"/>
      <c r="T478" s="1"/>
      <c r="U478" s="1"/>
      <c r="V478" s="1"/>
      <c r="W478" s="1"/>
      <c r="X478" s="1"/>
      <c r="Y478" s="1"/>
      <c r="Z478" s="1"/>
      <c r="AA478" s="1"/>
      <c r="AB478" s="1"/>
      <c r="AC478" s="1"/>
      <c r="AD478" s="1"/>
      <c r="AE478" s="1"/>
      <c r="AF478" s="1"/>
      <c r="AG478" s="1"/>
      <c r="AH478" s="1"/>
      <c r="AI478" s="1"/>
      <c r="AJ478" s="1"/>
      <c r="AK478" s="1"/>
    </row>
    <row r="479" spans="1:37" ht="14.25" customHeight="1">
      <c r="A479" s="425"/>
      <c r="B479" s="1"/>
      <c r="C479" s="1"/>
      <c r="D479" s="1"/>
      <c r="E479" s="1"/>
      <c r="F479" s="1"/>
      <c r="G479" s="1"/>
      <c r="H479" s="1"/>
      <c r="I479" s="1"/>
      <c r="J479" s="1"/>
      <c r="K479" s="1"/>
      <c r="L479" s="1"/>
      <c r="M479" s="1"/>
      <c r="N479" s="1"/>
      <c r="O479" s="1"/>
      <c r="P479" s="229"/>
      <c r="Q479" s="1"/>
      <c r="R479" s="1"/>
      <c r="S479" s="1"/>
      <c r="T479" s="1"/>
      <c r="U479" s="1"/>
      <c r="V479" s="1"/>
      <c r="W479" s="1"/>
      <c r="X479" s="1"/>
      <c r="Y479" s="1"/>
      <c r="Z479" s="1"/>
      <c r="AA479" s="1"/>
      <c r="AB479" s="1"/>
      <c r="AC479" s="1"/>
      <c r="AD479" s="1"/>
      <c r="AE479" s="1"/>
      <c r="AF479" s="1"/>
      <c r="AG479" s="1"/>
      <c r="AH479" s="1"/>
      <c r="AI479" s="1"/>
      <c r="AJ479" s="1"/>
      <c r="AK479" s="1"/>
    </row>
    <row r="480" spans="1:37" ht="14.25" customHeight="1">
      <c r="A480" s="425"/>
      <c r="B480" s="1"/>
      <c r="C480" s="1"/>
      <c r="D480" s="1"/>
      <c r="E480" s="1"/>
      <c r="F480" s="1"/>
      <c r="G480" s="1"/>
      <c r="H480" s="1"/>
      <c r="I480" s="1"/>
      <c r="J480" s="1"/>
      <c r="K480" s="1"/>
      <c r="L480" s="1"/>
      <c r="M480" s="1"/>
      <c r="N480" s="1"/>
      <c r="O480" s="1"/>
      <c r="P480" s="229"/>
      <c r="Q480" s="1"/>
      <c r="R480" s="1"/>
      <c r="S480" s="1"/>
      <c r="T480" s="1"/>
      <c r="U480" s="1"/>
      <c r="V480" s="1"/>
      <c r="W480" s="1"/>
      <c r="X480" s="1"/>
      <c r="Y480" s="1"/>
      <c r="Z480" s="1"/>
      <c r="AA480" s="1"/>
      <c r="AB480" s="1"/>
      <c r="AC480" s="1"/>
      <c r="AD480" s="1"/>
      <c r="AE480" s="1"/>
      <c r="AF480" s="1"/>
      <c r="AG480" s="1"/>
      <c r="AH480" s="1"/>
      <c r="AI480" s="1"/>
      <c r="AJ480" s="1"/>
      <c r="AK480" s="1"/>
    </row>
    <row r="481" spans="1:37" ht="14.25" customHeight="1">
      <c r="A481" s="425"/>
      <c r="B481" s="1"/>
      <c r="C481" s="1"/>
      <c r="D481" s="1"/>
      <c r="E481" s="1"/>
      <c r="F481" s="1"/>
      <c r="G481" s="1"/>
      <c r="H481" s="1"/>
      <c r="I481" s="1"/>
      <c r="J481" s="1"/>
      <c r="K481" s="1"/>
      <c r="L481" s="1"/>
      <c r="M481" s="1"/>
      <c r="N481" s="1"/>
      <c r="O481" s="1"/>
      <c r="P481" s="229"/>
      <c r="Q481" s="1"/>
      <c r="R481" s="1"/>
      <c r="S481" s="1"/>
      <c r="T481" s="1"/>
      <c r="U481" s="1"/>
      <c r="V481" s="1"/>
      <c r="W481" s="1"/>
      <c r="X481" s="1"/>
      <c r="Y481" s="1"/>
      <c r="Z481" s="1"/>
      <c r="AA481" s="1"/>
      <c r="AB481" s="1"/>
      <c r="AC481" s="1"/>
      <c r="AD481" s="1"/>
      <c r="AE481" s="1"/>
      <c r="AF481" s="1"/>
      <c r="AG481" s="1"/>
      <c r="AH481" s="1"/>
      <c r="AI481" s="1"/>
      <c r="AJ481" s="1"/>
      <c r="AK481" s="1"/>
    </row>
    <row r="482" spans="1:37" ht="14.25" customHeight="1">
      <c r="A482" s="425"/>
      <c r="B482" s="1"/>
      <c r="C482" s="1"/>
      <c r="D482" s="1"/>
      <c r="E482" s="1"/>
      <c r="F482" s="1"/>
      <c r="G482" s="1"/>
      <c r="H482" s="1"/>
      <c r="I482" s="1"/>
      <c r="J482" s="1"/>
      <c r="K482" s="1"/>
      <c r="L482" s="1"/>
      <c r="M482" s="1"/>
      <c r="N482" s="1"/>
      <c r="O482" s="1"/>
      <c r="P482" s="229"/>
      <c r="Q482" s="1"/>
      <c r="R482" s="1"/>
      <c r="S482" s="1"/>
      <c r="T482" s="1"/>
      <c r="U482" s="1"/>
      <c r="V482" s="1"/>
      <c r="W482" s="1"/>
      <c r="X482" s="1"/>
      <c r="Y482" s="1"/>
      <c r="Z482" s="1"/>
      <c r="AA482" s="1"/>
      <c r="AB482" s="1"/>
      <c r="AC482" s="1"/>
      <c r="AD482" s="1"/>
      <c r="AE482" s="1"/>
      <c r="AF482" s="1"/>
      <c r="AG482" s="1"/>
      <c r="AH482" s="1"/>
      <c r="AI482" s="1"/>
      <c r="AJ482" s="1"/>
      <c r="AK482" s="1"/>
    </row>
    <row r="483" spans="1:37" ht="14.25" customHeight="1">
      <c r="A483" s="425"/>
      <c r="B483" s="1"/>
      <c r="C483" s="1"/>
      <c r="D483" s="1"/>
      <c r="E483" s="1"/>
      <c r="F483" s="1"/>
      <c r="G483" s="1"/>
      <c r="H483" s="1"/>
      <c r="I483" s="1"/>
      <c r="J483" s="1"/>
      <c r="K483" s="1"/>
      <c r="L483" s="1"/>
      <c r="M483" s="1"/>
      <c r="N483" s="1"/>
      <c r="O483" s="1"/>
      <c r="P483" s="229"/>
      <c r="Q483" s="1"/>
      <c r="R483" s="1"/>
      <c r="S483" s="1"/>
      <c r="T483" s="1"/>
      <c r="U483" s="1"/>
      <c r="V483" s="1"/>
      <c r="W483" s="1"/>
      <c r="X483" s="1"/>
      <c r="Y483" s="1"/>
      <c r="Z483" s="1"/>
      <c r="AA483" s="1"/>
      <c r="AB483" s="1"/>
      <c r="AC483" s="1"/>
      <c r="AD483" s="1"/>
      <c r="AE483" s="1"/>
      <c r="AF483" s="1"/>
      <c r="AG483" s="1"/>
      <c r="AH483" s="1"/>
      <c r="AI483" s="1"/>
      <c r="AJ483" s="1"/>
      <c r="AK483" s="1"/>
    </row>
    <row r="484" spans="1:37" ht="14.25" customHeight="1">
      <c r="A484" s="425"/>
      <c r="B484" s="1"/>
      <c r="C484" s="1"/>
      <c r="D484" s="1"/>
      <c r="E484" s="1"/>
      <c r="F484" s="1"/>
      <c r="G484" s="1"/>
      <c r="H484" s="1"/>
      <c r="I484" s="1"/>
      <c r="J484" s="1"/>
      <c r="K484" s="1"/>
      <c r="L484" s="1"/>
      <c r="M484" s="1"/>
      <c r="N484" s="1"/>
      <c r="O484" s="1"/>
      <c r="P484" s="229"/>
      <c r="Q484" s="1"/>
      <c r="R484" s="1"/>
      <c r="S484" s="1"/>
      <c r="T484" s="1"/>
      <c r="U484" s="1"/>
      <c r="V484" s="1"/>
      <c r="W484" s="1"/>
      <c r="X484" s="1"/>
      <c r="Y484" s="1"/>
      <c r="Z484" s="1"/>
      <c r="AA484" s="1"/>
      <c r="AB484" s="1"/>
      <c r="AC484" s="1"/>
      <c r="AD484" s="1"/>
      <c r="AE484" s="1"/>
      <c r="AF484" s="1"/>
      <c r="AG484" s="1"/>
      <c r="AH484" s="1"/>
      <c r="AI484" s="1"/>
      <c r="AJ484" s="1"/>
      <c r="AK484" s="1"/>
    </row>
    <row r="485" spans="1:37" ht="14.25" customHeight="1">
      <c r="A485" s="425"/>
      <c r="B485" s="1"/>
      <c r="C485" s="1"/>
      <c r="D485" s="1"/>
      <c r="E485" s="1"/>
      <c r="F485" s="1"/>
      <c r="G485" s="1"/>
      <c r="H485" s="1"/>
      <c r="I485" s="1"/>
      <c r="J485" s="1"/>
      <c r="K485" s="1"/>
      <c r="L485" s="1"/>
      <c r="M485" s="1"/>
      <c r="N485" s="1"/>
      <c r="O485" s="1"/>
      <c r="P485" s="229"/>
      <c r="Q485" s="1"/>
      <c r="R485" s="1"/>
      <c r="S485" s="1"/>
      <c r="T485" s="1"/>
      <c r="U485" s="1"/>
      <c r="V485" s="1"/>
      <c r="W485" s="1"/>
      <c r="X485" s="1"/>
      <c r="Y485" s="1"/>
      <c r="Z485" s="1"/>
      <c r="AA485" s="1"/>
      <c r="AB485" s="1"/>
      <c r="AC485" s="1"/>
      <c r="AD485" s="1"/>
      <c r="AE485" s="1"/>
      <c r="AF485" s="1"/>
      <c r="AG485" s="1"/>
      <c r="AH485" s="1"/>
      <c r="AI485" s="1"/>
      <c r="AJ485" s="1"/>
      <c r="AK485" s="1"/>
    </row>
    <row r="486" spans="1:37" ht="14.25" customHeight="1">
      <c r="A486" s="425"/>
      <c r="B486" s="1"/>
      <c r="C486" s="1"/>
      <c r="D486" s="1"/>
      <c r="E486" s="1"/>
      <c r="F486" s="1"/>
      <c r="G486" s="1"/>
      <c r="H486" s="1"/>
      <c r="I486" s="1"/>
      <c r="J486" s="1"/>
      <c r="K486" s="1"/>
      <c r="L486" s="1"/>
      <c r="M486" s="1"/>
      <c r="N486" s="1"/>
      <c r="O486" s="1"/>
      <c r="P486" s="229"/>
      <c r="Q486" s="1"/>
      <c r="R486" s="1"/>
      <c r="S486" s="1"/>
      <c r="T486" s="1"/>
      <c r="U486" s="1"/>
      <c r="V486" s="1"/>
      <c r="W486" s="1"/>
      <c r="X486" s="1"/>
      <c r="Y486" s="1"/>
      <c r="Z486" s="1"/>
      <c r="AA486" s="1"/>
      <c r="AB486" s="1"/>
      <c r="AC486" s="1"/>
      <c r="AD486" s="1"/>
      <c r="AE486" s="1"/>
      <c r="AF486" s="1"/>
      <c r="AG486" s="1"/>
      <c r="AH486" s="1"/>
      <c r="AI486" s="1"/>
      <c r="AJ486" s="1"/>
      <c r="AK486" s="1"/>
    </row>
    <row r="487" spans="1:37" ht="14.25" customHeight="1">
      <c r="A487" s="425"/>
      <c r="B487" s="1"/>
      <c r="C487" s="1"/>
      <c r="D487" s="1"/>
      <c r="E487" s="1"/>
      <c r="F487" s="1"/>
      <c r="G487" s="1"/>
      <c r="H487" s="1"/>
      <c r="I487" s="1"/>
      <c r="J487" s="1"/>
      <c r="K487" s="1"/>
      <c r="L487" s="1"/>
      <c r="M487" s="1"/>
      <c r="N487" s="1"/>
      <c r="O487" s="1"/>
      <c r="P487" s="229"/>
      <c r="Q487" s="1"/>
      <c r="R487" s="1"/>
      <c r="S487" s="1"/>
      <c r="T487" s="1"/>
      <c r="U487" s="1"/>
      <c r="V487" s="1"/>
      <c r="W487" s="1"/>
      <c r="X487" s="1"/>
      <c r="Y487" s="1"/>
      <c r="Z487" s="1"/>
      <c r="AA487" s="1"/>
      <c r="AB487" s="1"/>
      <c r="AC487" s="1"/>
      <c r="AD487" s="1"/>
      <c r="AE487" s="1"/>
      <c r="AF487" s="1"/>
      <c r="AG487" s="1"/>
      <c r="AH487" s="1"/>
      <c r="AI487" s="1"/>
      <c r="AJ487" s="1"/>
      <c r="AK487" s="1"/>
    </row>
    <row r="488" spans="1:37" ht="14.25" customHeight="1">
      <c r="A488" s="425"/>
      <c r="B488" s="1"/>
      <c r="C488" s="1"/>
      <c r="D488" s="1"/>
      <c r="E488" s="1"/>
      <c r="F488" s="1"/>
      <c r="G488" s="1"/>
      <c r="H488" s="1"/>
      <c r="I488" s="1"/>
      <c r="J488" s="1"/>
      <c r="K488" s="1"/>
      <c r="L488" s="1"/>
      <c r="M488" s="1"/>
      <c r="N488" s="1"/>
      <c r="O488" s="1"/>
      <c r="P488" s="229"/>
      <c r="Q488" s="1"/>
      <c r="R488" s="1"/>
      <c r="S488" s="1"/>
      <c r="T488" s="1"/>
      <c r="U488" s="1"/>
      <c r="V488" s="1"/>
      <c r="W488" s="1"/>
      <c r="X488" s="1"/>
      <c r="Y488" s="1"/>
      <c r="Z488" s="1"/>
      <c r="AA488" s="1"/>
      <c r="AB488" s="1"/>
      <c r="AC488" s="1"/>
      <c r="AD488" s="1"/>
      <c r="AE488" s="1"/>
      <c r="AF488" s="1"/>
      <c r="AG488" s="1"/>
      <c r="AH488" s="1"/>
      <c r="AI488" s="1"/>
      <c r="AJ488" s="1"/>
      <c r="AK488" s="1"/>
    </row>
    <row r="489" spans="1:37" ht="14.25" customHeight="1">
      <c r="A489" s="425"/>
      <c r="B489" s="1"/>
      <c r="C489" s="1"/>
      <c r="D489" s="1"/>
      <c r="E489" s="1"/>
      <c r="F489" s="1"/>
      <c r="G489" s="1"/>
      <c r="H489" s="1"/>
      <c r="I489" s="1"/>
      <c r="J489" s="1"/>
      <c r="K489" s="1"/>
      <c r="L489" s="1"/>
      <c r="M489" s="1"/>
      <c r="N489" s="1"/>
      <c r="O489" s="1"/>
      <c r="P489" s="229"/>
      <c r="Q489" s="1"/>
      <c r="R489" s="1"/>
      <c r="S489" s="1"/>
      <c r="T489" s="1"/>
      <c r="U489" s="1"/>
      <c r="V489" s="1"/>
      <c r="W489" s="1"/>
      <c r="X489" s="1"/>
      <c r="Y489" s="1"/>
      <c r="Z489" s="1"/>
      <c r="AA489" s="1"/>
      <c r="AB489" s="1"/>
      <c r="AC489" s="1"/>
      <c r="AD489" s="1"/>
      <c r="AE489" s="1"/>
      <c r="AF489" s="1"/>
      <c r="AG489" s="1"/>
      <c r="AH489" s="1"/>
      <c r="AI489" s="1"/>
      <c r="AJ489" s="1"/>
      <c r="AK489" s="1"/>
    </row>
    <row r="490" spans="1:37" ht="14.25" customHeight="1">
      <c r="A490" s="425"/>
      <c r="B490" s="1"/>
      <c r="C490" s="1"/>
      <c r="D490" s="1"/>
      <c r="E490" s="1"/>
      <c r="F490" s="1"/>
      <c r="G490" s="1"/>
      <c r="H490" s="1"/>
      <c r="I490" s="1"/>
      <c r="J490" s="1"/>
      <c r="K490" s="1"/>
      <c r="L490" s="1"/>
      <c r="M490" s="1"/>
      <c r="N490" s="1"/>
      <c r="O490" s="1"/>
      <c r="P490" s="229"/>
      <c r="Q490" s="1"/>
      <c r="R490" s="1"/>
      <c r="S490" s="1"/>
      <c r="T490" s="1"/>
      <c r="U490" s="1"/>
      <c r="V490" s="1"/>
      <c r="W490" s="1"/>
      <c r="X490" s="1"/>
      <c r="Y490" s="1"/>
      <c r="Z490" s="1"/>
      <c r="AA490" s="1"/>
      <c r="AB490" s="1"/>
      <c r="AC490" s="1"/>
      <c r="AD490" s="1"/>
      <c r="AE490" s="1"/>
      <c r="AF490" s="1"/>
      <c r="AG490" s="1"/>
      <c r="AH490" s="1"/>
      <c r="AI490" s="1"/>
      <c r="AJ490" s="1"/>
      <c r="AK490" s="1"/>
    </row>
    <row r="491" spans="1:37" ht="14.25" customHeight="1">
      <c r="A491" s="425"/>
      <c r="B491" s="1"/>
      <c r="C491" s="1"/>
      <c r="D491" s="1"/>
      <c r="E491" s="1"/>
      <c r="F491" s="1"/>
      <c r="G491" s="1"/>
      <c r="H491" s="1"/>
      <c r="I491" s="1"/>
      <c r="J491" s="1"/>
      <c r="K491" s="1"/>
      <c r="L491" s="1"/>
      <c r="M491" s="1"/>
      <c r="N491" s="1"/>
      <c r="O491" s="1"/>
      <c r="P491" s="229"/>
      <c r="Q491" s="1"/>
      <c r="R491" s="1"/>
      <c r="S491" s="1"/>
      <c r="T491" s="1"/>
      <c r="U491" s="1"/>
      <c r="V491" s="1"/>
      <c r="W491" s="1"/>
      <c r="X491" s="1"/>
      <c r="Y491" s="1"/>
      <c r="Z491" s="1"/>
      <c r="AA491" s="1"/>
      <c r="AB491" s="1"/>
      <c r="AC491" s="1"/>
      <c r="AD491" s="1"/>
      <c r="AE491" s="1"/>
      <c r="AF491" s="1"/>
      <c r="AG491" s="1"/>
      <c r="AH491" s="1"/>
      <c r="AI491" s="1"/>
      <c r="AJ491" s="1"/>
      <c r="AK491" s="1"/>
    </row>
    <row r="492" spans="1:37" ht="14.25" customHeight="1">
      <c r="A492" s="425"/>
      <c r="B492" s="1"/>
      <c r="C492" s="1"/>
      <c r="D492" s="1"/>
      <c r="E492" s="1"/>
      <c r="F492" s="1"/>
      <c r="G492" s="1"/>
      <c r="H492" s="1"/>
      <c r="I492" s="1"/>
      <c r="J492" s="1"/>
      <c r="K492" s="1"/>
      <c r="L492" s="1"/>
      <c r="M492" s="1"/>
      <c r="N492" s="1"/>
      <c r="O492" s="1"/>
      <c r="P492" s="229"/>
      <c r="Q492" s="1"/>
      <c r="R492" s="1"/>
      <c r="S492" s="1"/>
      <c r="T492" s="1"/>
      <c r="U492" s="1"/>
      <c r="V492" s="1"/>
      <c r="W492" s="1"/>
      <c r="X492" s="1"/>
      <c r="Y492" s="1"/>
      <c r="Z492" s="1"/>
      <c r="AA492" s="1"/>
      <c r="AB492" s="1"/>
      <c r="AC492" s="1"/>
      <c r="AD492" s="1"/>
      <c r="AE492" s="1"/>
      <c r="AF492" s="1"/>
      <c r="AG492" s="1"/>
      <c r="AH492" s="1"/>
      <c r="AI492" s="1"/>
      <c r="AJ492" s="1"/>
      <c r="AK492" s="1"/>
    </row>
    <row r="493" spans="1:37" ht="14.25" customHeight="1">
      <c r="A493" s="425"/>
      <c r="B493" s="1"/>
      <c r="C493" s="1"/>
      <c r="D493" s="1"/>
      <c r="E493" s="1"/>
      <c r="F493" s="1"/>
      <c r="G493" s="1"/>
      <c r="H493" s="1"/>
      <c r="I493" s="1"/>
      <c r="J493" s="1"/>
      <c r="K493" s="1"/>
      <c r="L493" s="1"/>
      <c r="M493" s="1"/>
      <c r="N493" s="1"/>
      <c r="O493" s="1"/>
      <c r="P493" s="229"/>
      <c r="Q493" s="1"/>
      <c r="R493" s="1"/>
      <c r="S493" s="1"/>
      <c r="T493" s="1"/>
      <c r="U493" s="1"/>
      <c r="V493" s="1"/>
      <c r="W493" s="1"/>
      <c r="X493" s="1"/>
      <c r="Y493" s="1"/>
      <c r="Z493" s="1"/>
      <c r="AA493" s="1"/>
      <c r="AB493" s="1"/>
      <c r="AC493" s="1"/>
      <c r="AD493" s="1"/>
      <c r="AE493" s="1"/>
      <c r="AF493" s="1"/>
      <c r="AG493" s="1"/>
      <c r="AH493" s="1"/>
      <c r="AI493" s="1"/>
      <c r="AJ493" s="1"/>
      <c r="AK493" s="1"/>
    </row>
    <row r="494" spans="1:37" ht="14.25" customHeight="1">
      <c r="A494" s="425"/>
      <c r="B494" s="1"/>
      <c r="C494" s="1"/>
      <c r="D494" s="1"/>
      <c r="E494" s="1"/>
      <c r="F494" s="1"/>
      <c r="G494" s="1"/>
      <c r="H494" s="1"/>
      <c r="I494" s="1"/>
      <c r="J494" s="1"/>
      <c r="K494" s="1"/>
      <c r="L494" s="1"/>
      <c r="M494" s="1"/>
      <c r="N494" s="1"/>
      <c r="O494" s="1"/>
      <c r="P494" s="229"/>
      <c r="Q494" s="1"/>
      <c r="R494" s="1"/>
      <c r="S494" s="1"/>
      <c r="T494" s="1"/>
      <c r="U494" s="1"/>
      <c r="V494" s="1"/>
      <c r="W494" s="1"/>
      <c r="X494" s="1"/>
      <c r="Y494" s="1"/>
      <c r="Z494" s="1"/>
      <c r="AA494" s="1"/>
      <c r="AB494" s="1"/>
      <c r="AC494" s="1"/>
      <c r="AD494" s="1"/>
      <c r="AE494" s="1"/>
      <c r="AF494" s="1"/>
      <c r="AG494" s="1"/>
      <c r="AH494" s="1"/>
      <c r="AI494" s="1"/>
      <c r="AJ494" s="1"/>
      <c r="AK494" s="1"/>
    </row>
    <row r="495" spans="1:37" ht="14.25" customHeight="1">
      <c r="A495" s="425"/>
      <c r="B495" s="1"/>
      <c r="C495" s="1"/>
      <c r="D495" s="1"/>
      <c r="E495" s="1"/>
      <c r="F495" s="1"/>
      <c r="G495" s="1"/>
      <c r="H495" s="1"/>
      <c r="I495" s="1"/>
      <c r="J495" s="1"/>
      <c r="K495" s="1"/>
      <c r="L495" s="1"/>
      <c r="M495" s="1"/>
      <c r="N495" s="1"/>
      <c r="O495" s="1"/>
      <c r="P495" s="229"/>
      <c r="Q495" s="1"/>
      <c r="R495" s="1"/>
      <c r="S495" s="1"/>
      <c r="T495" s="1"/>
      <c r="U495" s="1"/>
      <c r="V495" s="1"/>
      <c r="W495" s="1"/>
      <c r="X495" s="1"/>
      <c r="Y495" s="1"/>
      <c r="Z495" s="1"/>
      <c r="AA495" s="1"/>
      <c r="AB495" s="1"/>
      <c r="AC495" s="1"/>
      <c r="AD495" s="1"/>
      <c r="AE495" s="1"/>
      <c r="AF495" s="1"/>
      <c r="AG495" s="1"/>
      <c r="AH495" s="1"/>
      <c r="AI495" s="1"/>
      <c r="AJ495" s="1"/>
      <c r="AK495" s="1"/>
    </row>
    <row r="496" spans="1:37" ht="14.25" customHeight="1">
      <c r="A496" s="425"/>
      <c r="B496" s="1"/>
      <c r="C496" s="1"/>
      <c r="D496" s="1"/>
      <c r="E496" s="1"/>
      <c r="F496" s="1"/>
      <c r="G496" s="1"/>
      <c r="H496" s="1"/>
      <c r="I496" s="1"/>
      <c r="J496" s="1"/>
      <c r="K496" s="1"/>
      <c r="L496" s="1"/>
      <c r="M496" s="1"/>
      <c r="N496" s="1"/>
      <c r="O496" s="1"/>
      <c r="P496" s="229"/>
      <c r="Q496" s="1"/>
      <c r="R496" s="1"/>
      <c r="S496" s="1"/>
      <c r="T496" s="1"/>
      <c r="U496" s="1"/>
      <c r="V496" s="1"/>
      <c r="W496" s="1"/>
      <c r="X496" s="1"/>
      <c r="Y496" s="1"/>
      <c r="Z496" s="1"/>
      <c r="AA496" s="1"/>
      <c r="AB496" s="1"/>
      <c r="AC496" s="1"/>
      <c r="AD496" s="1"/>
      <c r="AE496" s="1"/>
      <c r="AF496" s="1"/>
      <c r="AG496" s="1"/>
      <c r="AH496" s="1"/>
      <c r="AI496" s="1"/>
      <c r="AJ496" s="1"/>
      <c r="AK496" s="1"/>
    </row>
    <row r="497" spans="1:37" ht="14.25" customHeight="1">
      <c r="A497" s="425"/>
      <c r="B497" s="1"/>
      <c r="C497" s="1"/>
      <c r="D497" s="1"/>
      <c r="E497" s="1"/>
      <c r="F497" s="1"/>
      <c r="G497" s="1"/>
      <c r="H497" s="1"/>
      <c r="I497" s="1"/>
      <c r="J497" s="1"/>
      <c r="K497" s="1"/>
      <c r="L497" s="1"/>
      <c r="M497" s="1"/>
      <c r="N497" s="1"/>
      <c r="O497" s="1"/>
      <c r="P497" s="229"/>
      <c r="Q497" s="1"/>
      <c r="R497" s="1"/>
      <c r="S497" s="1"/>
      <c r="T497" s="1"/>
      <c r="U497" s="1"/>
      <c r="V497" s="1"/>
      <c r="W497" s="1"/>
      <c r="X497" s="1"/>
      <c r="Y497" s="1"/>
      <c r="Z497" s="1"/>
      <c r="AA497" s="1"/>
      <c r="AB497" s="1"/>
      <c r="AC497" s="1"/>
      <c r="AD497" s="1"/>
      <c r="AE497" s="1"/>
      <c r="AF497" s="1"/>
      <c r="AG497" s="1"/>
      <c r="AH497" s="1"/>
      <c r="AI497" s="1"/>
      <c r="AJ497" s="1"/>
      <c r="AK497" s="1"/>
    </row>
    <row r="498" spans="1:37" ht="14.25" customHeight="1">
      <c r="A498" s="425"/>
      <c r="B498" s="1"/>
      <c r="C498" s="1"/>
      <c r="D498" s="1"/>
      <c r="E498" s="1"/>
      <c r="F498" s="1"/>
      <c r="G498" s="1"/>
      <c r="H498" s="1"/>
      <c r="I498" s="1"/>
      <c r="J498" s="1"/>
      <c r="K498" s="1"/>
      <c r="L498" s="1"/>
      <c r="M498" s="1"/>
      <c r="N498" s="1"/>
      <c r="O498" s="1"/>
      <c r="P498" s="229"/>
      <c r="Q498" s="1"/>
      <c r="R498" s="1"/>
      <c r="S498" s="1"/>
      <c r="T498" s="1"/>
      <c r="U498" s="1"/>
      <c r="V498" s="1"/>
      <c r="W498" s="1"/>
      <c r="X498" s="1"/>
      <c r="Y498" s="1"/>
      <c r="Z498" s="1"/>
      <c r="AA498" s="1"/>
      <c r="AB498" s="1"/>
      <c r="AC498" s="1"/>
      <c r="AD498" s="1"/>
      <c r="AE498" s="1"/>
      <c r="AF498" s="1"/>
      <c r="AG498" s="1"/>
      <c r="AH498" s="1"/>
      <c r="AI498" s="1"/>
      <c r="AJ498" s="1"/>
      <c r="AK498" s="1"/>
    </row>
    <row r="499" spans="1:37" ht="14.25" customHeight="1">
      <c r="A499" s="425"/>
      <c r="B499" s="1"/>
      <c r="C499" s="1"/>
      <c r="D499" s="1"/>
      <c r="E499" s="1"/>
      <c r="F499" s="1"/>
      <c r="G499" s="1"/>
      <c r="H499" s="1"/>
      <c r="I499" s="1"/>
      <c r="J499" s="1"/>
      <c r="K499" s="1"/>
      <c r="L499" s="1"/>
      <c r="M499" s="1"/>
      <c r="N499" s="1"/>
      <c r="O499" s="1"/>
      <c r="P499" s="229"/>
      <c r="Q499" s="1"/>
      <c r="R499" s="1"/>
      <c r="S499" s="1"/>
      <c r="T499" s="1"/>
      <c r="U499" s="1"/>
      <c r="V499" s="1"/>
      <c r="W499" s="1"/>
      <c r="X499" s="1"/>
      <c r="Y499" s="1"/>
      <c r="Z499" s="1"/>
      <c r="AA499" s="1"/>
      <c r="AB499" s="1"/>
      <c r="AC499" s="1"/>
      <c r="AD499" s="1"/>
      <c r="AE499" s="1"/>
      <c r="AF499" s="1"/>
      <c r="AG499" s="1"/>
      <c r="AH499" s="1"/>
      <c r="AI499" s="1"/>
      <c r="AJ499" s="1"/>
      <c r="AK499" s="1"/>
    </row>
    <row r="500" spans="1:37" ht="14.25" customHeight="1">
      <c r="A500" s="425"/>
      <c r="B500" s="1"/>
      <c r="C500" s="1"/>
      <c r="D500" s="1"/>
      <c r="E500" s="1"/>
      <c r="F500" s="1"/>
      <c r="G500" s="1"/>
      <c r="H500" s="1"/>
      <c r="I500" s="1"/>
      <c r="J500" s="1"/>
      <c r="K500" s="1"/>
      <c r="L500" s="1"/>
      <c r="M500" s="1"/>
      <c r="N500" s="1"/>
      <c r="O500" s="1"/>
      <c r="P500" s="229"/>
      <c r="Q500" s="1"/>
      <c r="R500" s="1"/>
      <c r="S500" s="1"/>
      <c r="T500" s="1"/>
      <c r="U500" s="1"/>
      <c r="V500" s="1"/>
      <c r="W500" s="1"/>
      <c r="X500" s="1"/>
      <c r="Y500" s="1"/>
      <c r="Z500" s="1"/>
      <c r="AA500" s="1"/>
      <c r="AB500" s="1"/>
      <c r="AC500" s="1"/>
      <c r="AD500" s="1"/>
      <c r="AE500" s="1"/>
      <c r="AF500" s="1"/>
      <c r="AG500" s="1"/>
      <c r="AH500" s="1"/>
      <c r="AI500" s="1"/>
      <c r="AJ500" s="1"/>
      <c r="AK500" s="1"/>
    </row>
    <row r="501" spans="1:37" ht="14.25" customHeight="1">
      <c r="A501" s="425"/>
      <c r="B501" s="1"/>
      <c r="C501" s="1"/>
      <c r="D501" s="1"/>
      <c r="E501" s="1"/>
      <c r="F501" s="1"/>
      <c r="G501" s="1"/>
      <c r="H501" s="1"/>
      <c r="I501" s="1"/>
      <c r="J501" s="1"/>
      <c r="K501" s="1"/>
      <c r="L501" s="1"/>
      <c r="M501" s="1"/>
      <c r="N501" s="1"/>
      <c r="O501" s="1"/>
      <c r="P501" s="229"/>
      <c r="Q501" s="1"/>
      <c r="R501" s="1"/>
      <c r="S501" s="1"/>
      <c r="T501" s="1"/>
      <c r="U501" s="1"/>
      <c r="V501" s="1"/>
      <c r="W501" s="1"/>
      <c r="X501" s="1"/>
      <c r="Y501" s="1"/>
      <c r="Z501" s="1"/>
      <c r="AA501" s="1"/>
      <c r="AB501" s="1"/>
      <c r="AC501" s="1"/>
      <c r="AD501" s="1"/>
      <c r="AE501" s="1"/>
      <c r="AF501" s="1"/>
      <c r="AG501" s="1"/>
      <c r="AH501" s="1"/>
      <c r="AI501" s="1"/>
      <c r="AJ501" s="1"/>
      <c r="AK501" s="1"/>
    </row>
    <row r="502" spans="1:37" ht="14.25" customHeight="1">
      <c r="A502" s="425"/>
      <c r="B502" s="1"/>
      <c r="C502" s="1"/>
      <c r="D502" s="1"/>
      <c r="E502" s="1"/>
      <c r="F502" s="1"/>
      <c r="G502" s="1"/>
      <c r="H502" s="1"/>
      <c r="I502" s="1"/>
      <c r="J502" s="1"/>
      <c r="K502" s="1"/>
      <c r="L502" s="1"/>
      <c r="M502" s="1"/>
      <c r="N502" s="1"/>
      <c r="O502" s="1"/>
      <c r="P502" s="229"/>
      <c r="Q502" s="1"/>
      <c r="R502" s="1"/>
      <c r="S502" s="1"/>
      <c r="T502" s="1"/>
      <c r="U502" s="1"/>
      <c r="V502" s="1"/>
      <c r="W502" s="1"/>
      <c r="X502" s="1"/>
      <c r="Y502" s="1"/>
      <c r="Z502" s="1"/>
      <c r="AA502" s="1"/>
      <c r="AB502" s="1"/>
      <c r="AC502" s="1"/>
      <c r="AD502" s="1"/>
      <c r="AE502" s="1"/>
      <c r="AF502" s="1"/>
      <c r="AG502" s="1"/>
      <c r="AH502" s="1"/>
      <c r="AI502" s="1"/>
      <c r="AJ502" s="1"/>
      <c r="AK502" s="1"/>
    </row>
    <row r="503" spans="1:37" ht="14.25" customHeight="1">
      <c r="A503" s="425"/>
      <c r="B503" s="1"/>
      <c r="C503" s="1"/>
      <c r="D503" s="1"/>
      <c r="E503" s="1"/>
      <c r="F503" s="1"/>
      <c r="G503" s="1"/>
      <c r="H503" s="1"/>
      <c r="I503" s="1"/>
      <c r="J503" s="1"/>
      <c r="K503" s="1"/>
      <c r="L503" s="1"/>
      <c r="M503" s="1"/>
      <c r="N503" s="1"/>
      <c r="O503" s="1"/>
      <c r="P503" s="229"/>
      <c r="Q503" s="1"/>
      <c r="R503" s="1"/>
      <c r="S503" s="1"/>
      <c r="T503" s="1"/>
      <c r="U503" s="1"/>
      <c r="V503" s="1"/>
      <c r="W503" s="1"/>
      <c r="X503" s="1"/>
      <c r="Y503" s="1"/>
      <c r="Z503" s="1"/>
      <c r="AA503" s="1"/>
      <c r="AB503" s="1"/>
      <c r="AC503" s="1"/>
      <c r="AD503" s="1"/>
      <c r="AE503" s="1"/>
      <c r="AF503" s="1"/>
      <c r="AG503" s="1"/>
      <c r="AH503" s="1"/>
      <c r="AI503" s="1"/>
      <c r="AJ503" s="1"/>
      <c r="AK503" s="1"/>
    </row>
    <row r="504" spans="1:37" ht="14.25" customHeight="1">
      <c r="A504" s="425"/>
      <c r="B504" s="1"/>
      <c r="C504" s="1"/>
      <c r="D504" s="1"/>
      <c r="E504" s="1"/>
      <c r="F504" s="1"/>
      <c r="G504" s="1"/>
      <c r="H504" s="1"/>
      <c r="I504" s="1"/>
      <c r="J504" s="1"/>
      <c r="K504" s="1"/>
      <c r="L504" s="1"/>
      <c r="M504" s="1"/>
      <c r="N504" s="1"/>
      <c r="O504" s="1"/>
      <c r="P504" s="229"/>
      <c r="Q504" s="1"/>
      <c r="R504" s="1"/>
      <c r="S504" s="1"/>
      <c r="T504" s="1"/>
      <c r="U504" s="1"/>
      <c r="V504" s="1"/>
      <c r="W504" s="1"/>
      <c r="X504" s="1"/>
      <c r="Y504" s="1"/>
      <c r="Z504" s="1"/>
      <c r="AA504" s="1"/>
      <c r="AB504" s="1"/>
      <c r="AC504" s="1"/>
      <c r="AD504" s="1"/>
      <c r="AE504" s="1"/>
      <c r="AF504" s="1"/>
      <c r="AG504" s="1"/>
      <c r="AH504" s="1"/>
      <c r="AI504" s="1"/>
      <c r="AJ504" s="1"/>
      <c r="AK504" s="1"/>
    </row>
    <row r="505" spans="1:37" ht="14.25" customHeight="1">
      <c r="A505" s="425"/>
      <c r="B505" s="1"/>
      <c r="C505" s="1"/>
      <c r="D505" s="1"/>
      <c r="E505" s="1"/>
      <c r="F505" s="1"/>
      <c r="G505" s="1"/>
      <c r="H505" s="1"/>
      <c r="I505" s="1"/>
      <c r="J505" s="1"/>
      <c r="K505" s="1"/>
      <c r="L505" s="1"/>
      <c r="M505" s="1"/>
      <c r="N505" s="1"/>
      <c r="O505" s="1"/>
      <c r="P505" s="229"/>
      <c r="Q505" s="1"/>
      <c r="R505" s="1"/>
      <c r="S505" s="1"/>
      <c r="T505" s="1"/>
      <c r="U505" s="1"/>
      <c r="V505" s="1"/>
      <c r="W505" s="1"/>
      <c r="X505" s="1"/>
      <c r="Y505" s="1"/>
      <c r="Z505" s="1"/>
      <c r="AA505" s="1"/>
      <c r="AB505" s="1"/>
      <c r="AC505" s="1"/>
      <c r="AD505" s="1"/>
      <c r="AE505" s="1"/>
      <c r="AF505" s="1"/>
      <c r="AG505" s="1"/>
      <c r="AH505" s="1"/>
      <c r="AI505" s="1"/>
      <c r="AJ505" s="1"/>
      <c r="AK505" s="1"/>
    </row>
    <row r="506" spans="1:37" ht="14.25" customHeight="1">
      <c r="A506" s="425"/>
      <c r="B506" s="1"/>
      <c r="C506" s="1"/>
      <c r="D506" s="1"/>
      <c r="E506" s="1"/>
      <c r="F506" s="1"/>
      <c r="G506" s="1"/>
      <c r="H506" s="1"/>
      <c r="I506" s="1"/>
      <c r="J506" s="1"/>
      <c r="K506" s="1"/>
      <c r="L506" s="1"/>
      <c r="M506" s="1"/>
      <c r="N506" s="1"/>
      <c r="O506" s="1"/>
      <c r="P506" s="229"/>
      <c r="Q506" s="1"/>
      <c r="R506" s="1"/>
      <c r="S506" s="1"/>
      <c r="T506" s="1"/>
      <c r="U506" s="1"/>
      <c r="V506" s="1"/>
      <c r="W506" s="1"/>
      <c r="X506" s="1"/>
      <c r="Y506" s="1"/>
      <c r="Z506" s="1"/>
      <c r="AA506" s="1"/>
      <c r="AB506" s="1"/>
      <c r="AC506" s="1"/>
      <c r="AD506" s="1"/>
      <c r="AE506" s="1"/>
      <c r="AF506" s="1"/>
      <c r="AG506" s="1"/>
      <c r="AH506" s="1"/>
      <c r="AI506" s="1"/>
      <c r="AJ506" s="1"/>
      <c r="AK506" s="1"/>
    </row>
    <row r="507" spans="1:37" ht="14.25" customHeight="1">
      <c r="A507" s="425"/>
      <c r="B507" s="1"/>
      <c r="C507" s="1"/>
      <c r="D507" s="1"/>
      <c r="E507" s="1"/>
      <c r="F507" s="1"/>
      <c r="G507" s="1"/>
      <c r="H507" s="1"/>
      <c r="I507" s="1"/>
      <c r="J507" s="1"/>
      <c r="K507" s="1"/>
      <c r="L507" s="1"/>
      <c r="M507" s="1"/>
      <c r="N507" s="1"/>
      <c r="O507" s="1"/>
      <c r="P507" s="229"/>
      <c r="Q507" s="1"/>
      <c r="R507" s="1"/>
      <c r="S507" s="1"/>
      <c r="T507" s="1"/>
      <c r="U507" s="1"/>
      <c r="V507" s="1"/>
      <c r="W507" s="1"/>
      <c r="X507" s="1"/>
      <c r="Y507" s="1"/>
      <c r="Z507" s="1"/>
      <c r="AA507" s="1"/>
      <c r="AB507" s="1"/>
      <c r="AC507" s="1"/>
      <c r="AD507" s="1"/>
      <c r="AE507" s="1"/>
      <c r="AF507" s="1"/>
      <c r="AG507" s="1"/>
      <c r="AH507" s="1"/>
      <c r="AI507" s="1"/>
      <c r="AJ507" s="1"/>
      <c r="AK507" s="1"/>
    </row>
    <row r="508" spans="1:37" ht="14.25" customHeight="1">
      <c r="A508" s="425"/>
      <c r="B508" s="1"/>
      <c r="C508" s="1"/>
      <c r="D508" s="1"/>
      <c r="E508" s="1"/>
      <c r="F508" s="1"/>
      <c r="G508" s="1"/>
      <c r="H508" s="1"/>
      <c r="I508" s="1"/>
      <c r="J508" s="1"/>
      <c r="K508" s="1"/>
      <c r="L508" s="1"/>
      <c r="M508" s="1"/>
      <c r="N508" s="1"/>
      <c r="O508" s="1"/>
      <c r="P508" s="229"/>
      <c r="Q508" s="1"/>
      <c r="R508" s="1"/>
      <c r="S508" s="1"/>
      <c r="T508" s="1"/>
      <c r="U508" s="1"/>
      <c r="V508" s="1"/>
      <c r="W508" s="1"/>
      <c r="X508" s="1"/>
      <c r="Y508" s="1"/>
      <c r="Z508" s="1"/>
      <c r="AA508" s="1"/>
      <c r="AB508" s="1"/>
      <c r="AC508" s="1"/>
      <c r="AD508" s="1"/>
      <c r="AE508" s="1"/>
      <c r="AF508" s="1"/>
      <c r="AG508" s="1"/>
      <c r="AH508" s="1"/>
      <c r="AI508" s="1"/>
      <c r="AJ508" s="1"/>
      <c r="AK508" s="1"/>
    </row>
    <row r="509" spans="1:37" ht="14.25" customHeight="1">
      <c r="A509" s="425"/>
      <c r="B509" s="1"/>
      <c r="C509" s="1"/>
      <c r="D509" s="1"/>
      <c r="E509" s="1"/>
      <c r="F509" s="1"/>
      <c r="G509" s="1"/>
      <c r="H509" s="1"/>
      <c r="I509" s="1"/>
      <c r="J509" s="1"/>
      <c r="K509" s="1"/>
      <c r="L509" s="1"/>
      <c r="M509" s="1"/>
      <c r="N509" s="1"/>
      <c r="O509" s="1"/>
      <c r="P509" s="229"/>
      <c r="Q509" s="1"/>
      <c r="R509" s="1"/>
      <c r="S509" s="1"/>
      <c r="T509" s="1"/>
      <c r="U509" s="1"/>
      <c r="V509" s="1"/>
      <c r="W509" s="1"/>
      <c r="X509" s="1"/>
      <c r="Y509" s="1"/>
      <c r="Z509" s="1"/>
      <c r="AA509" s="1"/>
      <c r="AB509" s="1"/>
      <c r="AC509" s="1"/>
      <c r="AD509" s="1"/>
      <c r="AE509" s="1"/>
      <c r="AF509" s="1"/>
      <c r="AG509" s="1"/>
      <c r="AH509" s="1"/>
      <c r="AI509" s="1"/>
      <c r="AJ509" s="1"/>
      <c r="AK509" s="1"/>
    </row>
    <row r="510" spans="1:37" ht="14.25" customHeight="1">
      <c r="A510" s="425"/>
      <c r="B510" s="1"/>
      <c r="C510" s="1"/>
      <c r="D510" s="1"/>
      <c r="E510" s="1"/>
      <c r="F510" s="1"/>
      <c r="G510" s="1"/>
      <c r="H510" s="1"/>
      <c r="I510" s="1"/>
      <c r="J510" s="1"/>
      <c r="K510" s="1"/>
      <c r="L510" s="1"/>
      <c r="M510" s="1"/>
      <c r="N510" s="1"/>
      <c r="O510" s="1"/>
      <c r="P510" s="229"/>
      <c r="Q510" s="1"/>
      <c r="R510" s="1"/>
      <c r="S510" s="1"/>
      <c r="T510" s="1"/>
      <c r="U510" s="1"/>
      <c r="V510" s="1"/>
      <c r="W510" s="1"/>
      <c r="X510" s="1"/>
      <c r="Y510" s="1"/>
      <c r="Z510" s="1"/>
      <c r="AA510" s="1"/>
      <c r="AB510" s="1"/>
      <c r="AC510" s="1"/>
      <c r="AD510" s="1"/>
      <c r="AE510" s="1"/>
      <c r="AF510" s="1"/>
      <c r="AG510" s="1"/>
      <c r="AH510" s="1"/>
      <c r="AI510" s="1"/>
      <c r="AJ510" s="1"/>
      <c r="AK510" s="1"/>
    </row>
    <row r="511" spans="1:37" ht="14.25" customHeight="1">
      <c r="A511" s="425"/>
      <c r="B511" s="1"/>
      <c r="C511" s="1"/>
      <c r="D511" s="1"/>
      <c r="E511" s="1"/>
      <c r="F511" s="1"/>
      <c r="G511" s="1"/>
      <c r="H511" s="1"/>
      <c r="I511" s="1"/>
      <c r="J511" s="1"/>
      <c r="K511" s="1"/>
      <c r="L511" s="1"/>
      <c r="M511" s="1"/>
      <c r="N511" s="1"/>
      <c r="O511" s="1"/>
      <c r="P511" s="229"/>
      <c r="Q511" s="1"/>
      <c r="R511" s="1"/>
      <c r="S511" s="1"/>
      <c r="T511" s="1"/>
      <c r="U511" s="1"/>
      <c r="V511" s="1"/>
      <c r="W511" s="1"/>
      <c r="X511" s="1"/>
      <c r="Y511" s="1"/>
      <c r="Z511" s="1"/>
      <c r="AA511" s="1"/>
      <c r="AB511" s="1"/>
      <c r="AC511" s="1"/>
      <c r="AD511" s="1"/>
      <c r="AE511" s="1"/>
      <c r="AF511" s="1"/>
      <c r="AG511" s="1"/>
      <c r="AH511" s="1"/>
      <c r="AI511" s="1"/>
      <c r="AJ511" s="1"/>
      <c r="AK511" s="1"/>
    </row>
    <row r="512" spans="1:37" ht="14.25" customHeight="1">
      <c r="A512" s="425"/>
      <c r="B512" s="1"/>
      <c r="C512" s="1"/>
      <c r="D512" s="1"/>
      <c r="E512" s="1"/>
      <c r="F512" s="1"/>
      <c r="G512" s="1"/>
      <c r="H512" s="1"/>
      <c r="I512" s="1"/>
      <c r="J512" s="1"/>
      <c r="K512" s="1"/>
      <c r="L512" s="1"/>
      <c r="M512" s="1"/>
      <c r="N512" s="1"/>
      <c r="O512" s="1"/>
      <c r="P512" s="229"/>
      <c r="Q512" s="1"/>
      <c r="R512" s="1"/>
      <c r="S512" s="1"/>
      <c r="T512" s="1"/>
      <c r="U512" s="1"/>
      <c r="V512" s="1"/>
      <c r="W512" s="1"/>
      <c r="X512" s="1"/>
      <c r="Y512" s="1"/>
      <c r="Z512" s="1"/>
      <c r="AA512" s="1"/>
      <c r="AB512" s="1"/>
      <c r="AC512" s="1"/>
      <c r="AD512" s="1"/>
      <c r="AE512" s="1"/>
      <c r="AF512" s="1"/>
      <c r="AG512" s="1"/>
      <c r="AH512" s="1"/>
      <c r="AI512" s="1"/>
      <c r="AJ512" s="1"/>
      <c r="AK512" s="1"/>
    </row>
    <row r="513" spans="1:37" ht="14.25" customHeight="1">
      <c r="A513" s="425"/>
      <c r="B513" s="1"/>
      <c r="C513" s="1"/>
      <c r="D513" s="1"/>
      <c r="E513" s="1"/>
      <c r="F513" s="1"/>
      <c r="G513" s="1"/>
      <c r="H513" s="1"/>
      <c r="I513" s="1"/>
      <c r="J513" s="1"/>
      <c r="K513" s="1"/>
      <c r="L513" s="1"/>
      <c r="M513" s="1"/>
      <c r="N513" s="1"/>
      <c r="O513" s="1"/>
      <c r="P513" s="229"/>
      <c r="Q513" s="1"/>
      <c r="R513" s="1"/>
      <c r="S513" s="1"/>
      <c r="T513" s="1"/>
      <c r="U513" s="1"/>
      <c r="V513" s="1"/>
      <c r="W513" s="1"/>
      <c r="X513" s="1"/>
      <c r="Y513" s="1"/>
      <c r="Z513" s="1"/>
      <c r="AA513" s="1"/>
      <c r="AB513" s="1"/>
      <c r="AC513" s="1"/>
      <c r="AD513" s="1"/>
      <c r="AE513" s="1"/>
      <c r="AF513" s="1"/>
      <c r="AG513" s="1"/>
      <c r="AH513" s="1"/>
      <c r="AI513" s="1"/>
      <c r="AJ513" s="1"/>
      <c r="AK513" s="1"/>
    </row>
    <row r="514" spans="1:37" ht="14.25" customHeight="1">
      <c r="A514" s="425"/>
      <c r="B514" s="1"/>
      <c r="C514" s="1"/>
      <c r="D514" s="1"/>
      <c r="E514" s="1"/>
      <c r="F514" s="1"/>
      <c r="G514" s="1"/>
      <c r="H514" s="1"/>
      <c r="I514" s="1"/>
      <c r="J514" s="1"/>
      <c r="K514" s="1"/>
      <c r="L514" s="1"/>
      <c r="M514" s="1"/>
      <c r="N514" s="1"/>
      <c r="O514" s="1"/>
      <c r="P514" s="229"/>
      <c r="Q514" s="1"/>
      <c r="R514" s="1"/>
      <c r="S514" s="1"/>
      <c r="T514" s="1"/>
      <c r="U514" s="1"/>
      <c r="V514" s="1"/>
      <c r="W514" s="1"/>
      <c r="X514" s="1"/>
      <c r="Y514" s="1"/>
      <c r="Z514" s="1"/>
      <c r="AA514" s="1"/>
      <c r="AB514" s="1"/>
      <c r="AC514" s="1"/>
      <c r="AD514" s="1"/>
      <c r="AE514" s="1"/>
      <c r="AF514" s="1"/>
      <c r="AG514" s="1"/>
      <c r="AH514" s="1"/>
      <c r="AI514" s="1"/>
      <c r="AJ514" s="1"/>
      <c r="AK514" s="1"/>
    </row>
    <row r="515" spans="1:37" ht="14.25" customHeight="1">
      <c r="A515" s="425"/>
      <c r="B515" s="1"/>
      <c r="C515" s="1"/>
      <c r="D515" s="1"/>
      <c r="E515" s="1"/>
      <c r="F515" s="1"/>
      <c r="G515" s="1"/>
      <c r="H515" s="1"/>
      <c r="I515" s="1"/>
      <c r="J515" s="1"/>
      <c r="K515" s="1"/>
      <c r="L515" s="1"/>
      <c r="M515" s="1"/>
      <c r="N515" s="1"/>
      <c r="O515" s="1"/>
      <c r="P515" s="229"/>
      <c r="Q515" s="1"/>
      <c r="R515" s="1"/>
      <c r="S515" s="1"/>
      <c r="T515" s="1"/>
      <c r="U515" s="1"/>
      <c r="V515" s="1"/>
      <c r="W515" s="1"/>
      <c r="X515" s="1"/>
      <c r="Y515" s="1"/>
      <c r="Z515" s="1"/>
      <c r="AA515" s="1"/>
      <c r="AB515" s="1"/>
      <c r="AC515" s="1"/>
      <c r="AD515" s="1"/>
      <c r="AE515" s="1"/>
      <c r="AF515" s="1"/>
      <c r="AG515" s="1"/>
      <c r="AH515" s="1"/>
      <c r="AI515" s="1"/>
      <c r="AJ515" s="1"/>
      <c r="AK515" s="1"/>
    </row>
    <row r="516" spans="1:37" ht="14.25" customHeight="1">
      <c r="A516" s="425"/>
      <c r="B516" s="1"/>
      <c r="C516" s="1"/>
      <c r="D516" s="1"/>
      <c r="E516" s="1"/>
      <c r="F516" s="1"/>
      <c r="G516" s="1"/>
      <c r="H516" s="1"/>
      <c r="I516" s="1"/>
      <c r="J516" s="1"/>
      <c r="K516" s="1"/>
      <c r="L516" s="1"/>
      <c r="M516" s="1"/>
      <c r="N516" s="1"/>
      <c r="O516" s="1"/>
      <c r="P516" s="229"/>
      <c r="Q516" s="1"/>
      <c r="R516" s="1"/>
      <c r="S516" s="1"/>
      <c r="T516" s="1"/>
      <c r="U516" s="1"/>
      <c r="V516" s="1"/>
      <c r="W516" s="1"/>
      <c r="X516" s="1"/>
      <c r="Y516" s="1"/>
      <c r="Z516" s="1"/>
      <c r="AA516" s="1"/>
      <c r="AB516" s="1"/>
      <c r="AC516" s="1"/>
      <c r="AD516" s="1"/>
      <c r="AE516" s="1"/>
      <c r="AF516" s="1"/>
      <c r="AG516" s="1"/>
      <c r="AH516" s="1"/>
      <c r="AI516" s="1"/>
      <c r="AJ516" s="1"/>
      <c r="AK516" s="1"/>
    </row>
    <row r="517" spans="1:37" ht="14.25" customHeight="1">
      <c r="A517" s="425"/>
      <c r="B517" s="1"/>
      <c r="C517" s="1"/>
      <c r="D517" s="1"/>
      <c r="E517" s="1"/>
      <c r="F517" s="1"/>
      <c r="G517" s="1"/>
      <c r="H517" s="1"/>
      <c r="I517" s="1"/>
      <c r="J517" s="1"/>
      <c r="K517" s="1"/>
      <c r="L517" s="1"/>
      <c r="M517" s="1"/>
      <c r="N517" s="1"/>
      <c r="O517" s="1"/>
      <c r="P517" s="229"/>
      <c r="Q517" s="1"/>
      <c r="R517" s="1"/>
      <c r="S517" s="1"/>
      <c r="T517" s="1"/>
      <c r="U517" s="1"/>
      <c r="V517" s="1"/>
      <c r="W517" s="1"/>
      <c r="X517" s="1"/>
      <c r="Y517" s="1"/>
      <c r="Z517" s="1"/>
      <c r="AA517" s="1"/>
      <c r="AB517" s="1"/>
      <c r="AC517" s="1"/>
      <c r="AD517" s="1"/>
      <c r="AE517" s="1"/>
      <c r="AF517" s="1"/>
      <c r="AG517" s="1"/>
      <c r="AH517" s="1"/>
      <c r="AI517" s="1"/>
      <c r="AJ517" s="1"/>
      <c r="AK517" s="1"/>
    </row>
    <row r="518" spans="1:37" ht="14.25" customHeight="1">
      <c r="A518" s="425"/>
      <c r="B518" s="1"/>
      <c r="C518" s="1"/>
      <c r="D518" s="1"/>
      <c r="E518" s="1"/>
      <c r="F518" s="1"/>
      <c r="G518" s="1"/>
      <c r="H518" s="1"/>
      <c r="I518" s="1"/>
      <c r="J518" s="1"/>
      <c r="K518" s="1"/>
      <c r="L518" s="1"/>
      <c r="M518" s="1"/>
      <c r="N518" s="1"/>
      <c r="O518" s="1"/>
      <c r="P518" s="229"/>
      <c r="Q518" s="1"/>
      <c r="R518" s="1"/>
      <c r="S518" s="1"/>
      <c r="T518" s="1"/>
      <c r="U518" s="1"/>
      <c r="V518" s="1"/>
      <c r="W518" s="1"/>
      <c r="X518" s="1"/>
      <c r="Y518" s="1"/>
      <c r="Z518" s="1"/>
      <c r="AA518" s="1"/>
      <c r="AB518" s="1"/>
      <c r="AC518" s="1"/>
      <c r="AD518" s="1"/>
      <c r="AE518" s="1"/>
      <c r="AF518" s="1"/>
      <c r="AG518" s="1"/>
      <c r="AH518" s="1"/>
      <c r="AI518" s="1"/>
      <c r="AJ518" s="1"/>
      <c r="AK518" s="1"/>
    </row>
    <row r="519" spans="1:37" ht="14.25" customHeight="1">
      <c r="A519" s="425"/>
      <c r="B519" s="1"/>
      <c r="C519" s="1"/>
      <c r="D519" s="1"/>
      <c r="E519" s="1"/>
      <c r="F519" s="1"/>
      <c r="G519" s="1"/>
      <c r="H519" s="1"/>
      <c r="I519" s="1"/>
      <c r="J519" s="1"/>
      <c r="K519" s="1"/>
      <c r="L519" s="1"/>
      <c r="M519" s="1"/>
      <c r="N519" s="1"/>
      <c r="O519" s="1"/>
      <c r="P519" s="229"/>
      <c r="Q519" s="1"/>
      <c r="R519" s="1"/>
      <c r="S519" s="1"/>
      <c r="T519" s="1"/>
      <c r="U519" s="1"/>
      <c r="V519" s="1"/>
      <c r="W519" s="1"/>
      <c r="X519" s="1"/>
      <c r="Y519" s="1"/>
      <c r="Z519" s="1"/>
      <c r="AA519" s="1"/>
      <c r="AB519" s="1"/>
      <c r="AC519" s="1"/>
      <c r="AD519" s="1"/>
      <c r="AE519" s="1"/>
      <c r="AF519" s="1"/>
      <c r="AG519" s="1"/>
      <c r="AH519" s="1"/>
      <c r="AI519" s="1"/>
      <c r="AJ519" s="1"/>
      <c r="AK519" s="1"/>
    </row>
    <row r="520" spans="1:37" ht="14.25" customHeight="1">
      <c r="A520" s="425"/>
      <c r="B520" s="1"/>
      <c r="C520" s="1"/>
      <c r="D520" s="1"/>
      <c r="E520" s="1"/>
      <c r="F520" s="1"/>
      <c r="G520" s="1"/>
      <c r="H520" s="1"/>
      <c r="I520" s="1"/>
      <c r="J520" s="1"/>
      <c r="K520" s="1"/>
      <c r="L520" s="1"/>
      <c r="M520" s="1"/>
      <c r="N520" s="1"/>
      <c r="O520" s="1"/>
      <c r="P520" s="229"/>
      <c r="Q520" s="1"/>
      <c r="R520" s="1"/>
      <c r="S520" s="1"/>
      <c r="T520" s="1"/>
      <c r="U520" s="1"/>
      <c r="V520" s="1"/>
      <c r="W520" s="1"/>
      <c r="X520" s="1"/>
      <c r="Y520" s="1"/>
      <c r="Z520" s="1"/>
      <c r="AA520" s="1"/>
      <c r="AB520" s="1"/>
      <c r="AC520" s="1"/>
      <c r="AD520" s="1"/>
      <c r="AE520" s="1"/>
      <c r="AF520" s="1"/>
      <c r="AG520" s="1"/>
      <c r="AH520" s="1"/>
      <c r="AI520" s="1"/>
      <c r="AJ520" s="1"/>
      <c r="AK520" s="1"/>
    </row>
    <row r="521" spans="1:37" ht="14.25" customHeight="1">
      <c r="A521" s="425"/>
      <c r="B521" s="1"/>
      <c r="C521" s="1"/>
      <c r="D521" s="1"/>
      <c r="E521" s="1"/>
      <c r="F521" s="1"/>
      <c r="G521" s="1"/>
      <c r="H521" s="1"/>
      <c r="I521" s="1"/>
      <c r="J521" s="1"/>
      <c r="K521" s="1"/>
      <c r="L521" s="1"/>
      <c r="M521" s="1"/>
      <c r="N521" s="1"/>
      <c r="O521" s="1"/>
      <c r="P521" s="229"/>
      <c r="Q521" s="1"/>
      <c r="R521" s="1"/>
      <c r="S521" s="1"/>
      <c r="T521" s="1"/>
      <c r="U521" s="1"/>
      <c r="V521" s="1"/>
      <c r="W521" s="1"/>
      <c r="X521" s="1"/>
      <c r="Y521" s="1"/>
      <c r="Z521" s="1"/>
      <c r="AA521" s="1"/>
      <c r="AB521" s="1"/>
      <c r="AC521" s="1"/>
      <c r="AD521" s="1"/>
      <c r="AE521" s="1"/>
      <c r="AF521" s="1"/>
      <c r="AG521" s="1"/>
      <c r="AH521" s="1"/>
      <c r="AI521" s="1"/>
      <c r="AJ521" s="1"/>
      <c r="AK521" s="1"/>
    </row>
    <row r="522" spans="1:37" ht="14.25" customHeight="1">
      <c r="A522" s="425"/>
      <c r="B522" s="1"/>
      <c r="C522" s="1"/>
      <c r="D522" s="1"/>
      <c r="E522" s="1"/>
      <c r="F522" s="1"/>
      <c r="G522" s="1"/>
      <c r="H522" s="1"/>
      <c r="I522" s="1"/>
      <c r="J522" s="1"/>
      <c r="K522" s="1"/>
      <c r="L522" s="1"/>
      <c r="M522" s="1"/>
      <c r="N522" s="1"/>
      <c r="O522" s="1"/>
      <c r="P522" s="229"/>
      <c r="Q522" s="1"/>
      <c r="R522" s="1"/>
      <c r="S522" s="1"/>
      <c r="T522" s="1"/>
      <c r="U522" s="1"/>
      <c r="V522" s="1"/>
      <c r="W522" s="1"/>
      <c r="X522" s="1"/>
      <c r="Y522" s="1"/>
      <c r="Z522" s="1"/>
      <c r="AA522" s="1"/>
      <c r="AB522" s="1"/>
      <c r="AC522" s="1"/>
      <c r="AD522" s="1"/>
      <c r="AE522" s="1"/>
      <c r="AF522" s="1"/>
      <c r="AG522" s="1"/>
      <c r="AH522" s="1"/>
      <c r="AI522" s="1"/>
      <c r="AJ522" s="1"/>
      <c r="AK522" s="1"/>
    </row>
    <row r="523" spans="1:37" ht="14.25" customHeight="1">
      <c r="A523" s="425"/>
      <c r="B523" s="1"/>
      <c r="C523" s="1"/>
      <c r="D523" s="1"/>
      <c r="E523" s="1"/>
      <c r="F523" s="1"/>
      <c r="G523" s="1"/>
      <c r="H523" s="1"/>
      <c r="I523" s="1"/>
      <c r="J523" s="1"/>
      <c r="K523" s="1"/>
      <c r="L523" s="1"/>
      <c r="M523" s="1"/>
      <c r="N523" s="1"/>
      <c r="O523" s="1"/>
      <c r="P523" s="229"/>
      <c r="Q523" s="1"/>
      <c r="R523" s="1"/>
      <c r="S523" s="1"/>
      <c r="T523" s="1"/>
      <c r="U523" s="1"/>
      <c r="V523" s="1"/>
      <c r="W523" s="1"/>
      <c r="X523" s="1"/>
      <c r="Y523" s="1"/>
      <c r="Z523" s="1"/>
      <c r="AA523" s="1"/>
      <c r="AB523" s="1"/>
      <c r="AC523" s="1"/>
      <c r="AD523" s="1"/>
      <c r="AE523" s="1"/>
      <c r="AF523" s="1"/>
      <c r="AG523" s="1"/>
      <c r="AH523" s="1"/>
      <c r="AI523" s="1"/>
      <c r="AJ523" s="1"/>
      <c r="AK523" s="1"/>
    </row>
    <row r="524" spans="1:37" ht="14.25" customHeight="1">
      <c r="A524" s="425"/>
      <c r="B524" s="1"/>
      <c r="C524" s="1"/>
      <c r="D524" s="1"/>
      <c r="E524" s="1"/>
      <c r="F524" s="1"/>
      <c r="G524" s="1"/>
      <c r="H524" s="1"/>
      <c r="I524" s="1"/>
      <c r="J524" s="1"/>
      <c r="K524" s="1"/>
      <c r="L524" s="1"/>
      <c r="M524" s="1"/>
      <c r="N524" s="1"/>
      <c r="O524" s="1"/>
      <c r="P524" s="229"/>
      <c r="Q524" s="1"/>
      <c r="R524" s="1"/>
      <c r="S524" s="1"/>
      <c r="T524" s="1"/>
      <c r="U524" s="1"/>
      <c r="V524" s="1"/>
      <c r="W524" s="1"/>
      <c r="X524" s="1"/>
      <c r="Y524" s="1"/>
      <c r="Z524" s="1"/>
      <c r="AA524" s="1"/>
      <c r="AB524" s="1"/>
      <c r="AC524" s="1"/>
      <c r="AD524" s="1"/>
      <c r="AE524" s="1"/>
      <c r="AF524" s="1"/>
      <c r="AG524" s="1"/>
      <c r="AH524" s="1"/>
      <c r="AI524" s="1"/>
      <c r="AJ524" s="1"/>
      <c r="AK524" s="1"/>
    </row>
    <row r="525" spans="1:37" ht="14.25" customHeight="1">
      <c r="A525" s="425"/>
      <c r="B525" s="1"/>
      <c r="C525" s="1"/>
      <c r="D525" s="1"/>
      <c r="E525" s="1"/>
      <c r="F525" s="1"/>
      <c r="G525" s="1"/>
      <c r="H525" s="1"/>
      <c r="I525" s="1"/>
      <c r="J525" s="1"/>
      <c r="K525" s="1"/>
      <c r="L525" s="1"/>
      <c r="M525" s="1"/>
      <c r="N525" s="1"/>
      <c r="O525" s="1"/>
      <c r="P525" s="229"/>
      <c r="Q525" s="1"/>
      <c r="R525" s="1"/>
      <c r="S525" s="1"/>
      <c r="T525" s="1"/>
      <c r="U525" s="1"/>
      <c r="V525" s="1"/>
      <c r="W525" s="1"/>
      <c r="X525" s="1"/>
      <c r="Y525" s="1"/>
      <c r="Z525" s="1"/>
      <c r="AA525" s="1"/>
      <c r="AB525" s="1"/>
      <c r="AC525" s="1"/>
      <c r="AD525" s="1"/>
      <c r="AE525" s="1"/>
      <c r="AF525" s="1"/>
      <c r="AG525" s="1"/>
      <c r="AH525" s="1"/>
      <c r="AI525" s="1"/>
      <c r="AJ525" s="1"/>
      <c r="AK525" s="1"/>
    </row>
    <row r="526" spans="1:37" ht="14.25" customHeight="1">
      <c r="A526" s="425"/>
      <c r="B526" s="1"/>
      <c r="C526" s="1"/>
      <c r="D526" s="1"/>
      <c r="E526" s="1"/>
      <c r="F526" s="1"/>
      <c r="G526" s="1"/>
      <c r="H526" s="1"/>
      <c r="I526" s="1"/>
      <c r="J526" s="1"/>
      <c r="K526" s="1"/>
      <c r="L526" s="1"/>
      <c r="M526" s="1"/>
      <c r="N526" s="1"/>
      <c r="O526" s="1"/>
      <c r="P526" s="229"/>
      <c r="Q526" s="1"/>
      <c r="R526" s="1"/>
      <c r="S526" s="1"/>
      <c r="T526" s="1"/>
      <c r="U526" s="1"/>
      <c r="V526" s="1"/>
      <c r="W526" s="1"/>
      <c r="X526" s="1"/>
      <c r="Y526" s="1"/>
      <c r="Z526" s="1"/>
      <c r="AA526" s="1"/>
      <c r="AB526" s="1"/>
      <c r="AC526" s="1"/>
      <c r="AD526" s="1"/>
      <c r="AE526" s="1"/>
      <c r="AF526" s="1"/>
      <c r="AG526" s="1"/>
      <c r="AH526" s="1"/>
      <c r="AI526" s="1"/>
      <c r="AJ526" s="1"/>
      <c r="AK526" s="1"/>
    </row>
    <row r="527" spans="1:37" ht="14.25" customHeight="1">
      <c r="A527" s="425"/>
      <c r="B527" s="1"/>
      <c r="C527" s="1"/>
      <c r="D527" s="1"/>
      <c r="E527" s="1"/>
      <c r="F527" s="1"/>
      <c r="G527" s="1"/>
      <c r="H527" s="1"/>
      <c r="I527" s="1"/>
      <c r="J527" s="1"/>
      <c r="K527" s="1"/>
      <c r="L527" s="1"/>
      <c r="M527" s="1"/>
      <c r="N527" s="1"/>
      <c r="O527" s="1"/>
      <c r="P527" s="229"/>
      <c r="Q527" s="1"/>
      <c r="R527" s="1"/>
      <c r="S527" s="1"/>
      <c r="T527" s="1"/>
      <c r="U527" s="1"/>
      <c r="V527" s="1"/>
      <c r="W527" s="1"/>
      <c r="X527" s="1"/>
      <c r="Y527" s="1"/>
      <c r="Z527" s="1"/>
      <c r="AA527" s="1"/>
      <c r="AB527" s="1"/>
      <c r="AC527" s="1"/>
      <c r="AD527" s="1"/>
      <c r="AE527" s="1"/>
      <c r="AF527" s="1"/>
      <c r="AG527" s="1"/>
      <c r="AH527" s="1"/>
      <c r="AI527" s="1"/>
      <c r="AJ527" s="1"/>
      <c r="AK527" s="1"/>
    </row>
    <row r="528" spans="1:37" ht="14.25" customHeight="1">
      <c r="A528" s="425"/>
      <c r="B528" s="1"/>
      <c r="C528" s="1"/>
      <c r="D528" s="1"/>
      <c r="E528" s="1"/>
      <c r="F528" s="1"/>
      <c r="G528" s="1"/>
      <c r="H528" s="1"/>
      <c r="I528" s="1"/>
      <c r="J528" s="1"/>
      <c r="K528" s="1"/>
      <c r="L528" s="1"/>
      <c r="M528" s="1"/>
      <c r="N528" s="1"/>
      <c r="O528" s="1"/>
      <c r="P528" s="229"/>
      <c r="Q528" s="1"/>
      <c r="R528" s="1"/>
      <c r="S528" s="1"/>
      <c r="T528" s="1"/>
      <c r="U528" s="1"/>
      <c r="V528" s="1"/>
      <c r="W528" s="1"/>
      <c r="X528" s="1"/>
      <c r="Y528" s="1"/>
      <c r="Z528" s="1"/>
      <c r="AA528" s="1"/>
      <c r="AB528" s="1"/>
      <c r="AC528" s="1"/>
      <c r="AD528" s="1"/>
      <c r="AE528" s="1"/>
      <c r="AF528" s="1"/>
      <c r="AG528" s="1"/>
      <c r="AH528" s="1"/>
      <c r="AI528" s="1"/>
      <c r="AJ528" s="1"/>
      <c r="AK528" s="1"/>
    </row>
    <row r="529" spans="1:37" ht="14.25" customHeight="1">
      <c r="A529" s="425"/>
      <c r="B529" s="1"/>
      <c r="C529" s="1"/>
      <c r="D529" s="1"/>
      <c r="E529" s="1"/>
      <c r="F529" s="1"/>
      <c r="G529" s="1"/>
      <c r="H529" s="1"/>
      <c r="I529" s="1"/>
      <c r="J529" s="1"/>
      <c r="K529" s="1"/>
      <c r="L529" s="1"/>
      <c r="M529" s="1"/>
      <c r="N529" s="1"/>
      <c r="O529" s="1"/>
      <c r="P529" s="229"/>
      <c r="Q529" s="1"/>
      <c r="R529" s="1"/>
      <c r="S529" s="1"/>
      <c r="T529" s="1"/>
      <c r="U529" s="1"/>
      <c r="V529" s="1"/>
      <c r="W529" s="1"/>
      <c r="X529" s="1"/>
      <c r="Y529" s="1"/>
      <c r="Z529" s="1"/>
      <c r="AA529" s="1"/>
      <c r="AB529" s="1"/>
      <c r="AC529" s="1"/>
      <c r="AD529" s="1"/>
      <c r="AE529" s="1"/>
      <c r="AF529" s="1"/>
      <c r="AG529" s="1"/>
      <c r="AH529" s="1"/>
      <c r="AI529" s="1"/>
      <c r="AJ529" s="1"/>
      <c r="AK529" s="1"/>
    </row>
    <row r="530" spans="1:37" ht="14.25" customHeight="1">
      <c r="A530" s="425"/>
      <c r="B530" s="1"/>
      <c r="C530" s="1"/>
      <c r="D530" s="1"/>
      <c r="E530" s="1"/>
      <c r="F530" s="1"/>
      <c r="G530" s="1"/>
      <c r="H530" s="1"/>
      <c r="I530" s="1"/>
      <c r="J530" s="1"/>
      <c r="K530" s="1"/>
      <c r="L530" s="1"/>
      <c r="M530" s="1"/>
      <c r="N530" s="1"/>
      <c r="O530" s="1"/>
      <c r="P530" s="229"/>
      <c r="Q530" s="1"/>
      <c r="R530" s="1"/>
      <c r="S530" s="1"/>
      <c r="T530" s="1"/>
      <c r="U530" s="1"/>
      <c r="V530" s="1"/>
      <c r="W530" s="1"/>
      <c r="X530" s="1"/>
      <c r="Y530" s="1"/>
      <c r="Z530" s="1"/>
      <c r="AA530" s="1"/>
      <c r="AB530" s="1"/>
      <c r="AC530" s="1"/>
      <c r="AD530" s="1"/>
      <c r="AE530" s="1"/>
      <c r="AF530" s="1"/>
      <c r="AG530" s="1"/>
      <c r="AH530" s="1"/>
      <c r="AI530" s="1"/>
      <c r="AJ530" s="1"/>
      <c r="AK530" s="1"/>
    </row>
    <row r="531" spans="1:37" ht="14.25" customHeight="1">
      <c r="A531" s="425"/>
      <c r="B531" s="1"/>
      <c r="C531" s="1"/>
      <c r="D531" s="1"/>
      <c r="E531" s="1"/>
      <c r="F531" s="1"/>
      <c r="G531" s="1"/>
      <c r="H531" s="1"/>
      <c r="I531" s="1"/>
      <c r="J531" s="1"/>
      <c r="K531" s="1"/>
      <c r="L531" s="1"/>
      <c r="M531" s="1"/>
      <c r="N531" s="1"/>
      <c r="O531" s="1"/>
      <c r="P531" s="229"/>
      <c r="Q531" s="1"/>
      <c r="R531" s="1"/>
      <c r="S531" s="1"/>
      <c r="T531" s="1"/>
      <c r="U531" s="1"/>
      <c r="V531" s="1"/>
      <c r="W531" s="1"/>
      <c r="X531" s="1"/>
      <c r="Y531" s="1"/>
      <c r="Z531" s="1"/>
      <c r="AA531" s="1"/>
      <c r="AB531" s="1"/>
      <c r="AC531" s="1"/>
      <c r="AD531" s="1"/>
      <c r="AE531" s="1"/>
      <c r="AF531" s="1"/>
      <c r="AG531" s="1"/>
      <c r="AH531" s="1"/>
      <c r="AI531" s="1"/>
      <c r="AJ531" s="1"/>
      <c r="AK531" s="1"/>
    </row>
    <row r="532" spans="1:37" ht="14.25" customHeight="1">
      <c r="A532" s="425"/>
      <c r="B532" s="1"/>
      <c r="C532" s="1"/>
      <c r="D532" s="1"/>
      <c r="E532" s="1"/>
      <c r="F532" s="1"/>
      <c r="G532" s="1"/>
      <c r="H532" s="1"/>
      <c r="I532" s="1"/>
      <c r="J532" s="1"/>
      <c r="K532" s="1"/>
      <c r="L532" s="1"/>
      <c r="M532" s="1"/>
      <c r="N532" s="1"/>
      <c r="O532" s="1"/>
      <c r="P532" s="229"/>
      <c r="Q532" s="1"/>
      <c r="R532" s="1"/>
      <c r="S532" s="1"/>
      <c r="T532" s="1"/>
      <c r="U532" s="1"/>
      <c r="V532" s="1"/>
      <c r="W532" s="1"/>
      <c r="X532" s="1"/>
      <c r="Y532" s="1"/>
      <c r="Z532" s="1"/>
      <c r="AA532" s="1"/>
      <c r="AB532" s="1"/>
      <c r="AC532" s="1"/>
      <c r="AD532" s="1"/>
      <c r="AE532" s="1"/>
      <c r="AF532" s="1"/>
      <c r="AG532" s="1"/>
      <c r="AH532" s="1"/>
      <c r="AI532" s="1"/>
      <c r="AJ532" s="1"/>
      <c r="AK532" s="1"/>
    </row>
    <row r="533" spans="1:37" ht="14.25" customHeight="1">
      <c r="A533" s="425"/>
      <c r="B533" s="1"/>
      <c r="C533" s="1"/>
      <c r="D533" s="1"/>
      <c r="E533" s="1"/>
      <c r="F533" s="1"/>
      <c r="G533" s="1"/>
      <c r="H533" s="1"/>
      <c r="I533" s="1"/>
      <c r="J533" s="1"/>
      <c r="K533" s="1"/>
      <c r="L533" s="1"/>
      <c r="M533" s="1"/>
      <c r="N533" s="1"/>
      <c r="O533" s="1"/>
      <c r="P533" s="229"/>
      <c r="Q533" s="1"/>
      <c r="R533" s="1"/>
      <c r="S533" s="1"/>
      <c r="T533" s="1"/>
      <c r="U533" s="1"/>
      <c r="V533" s="1"/>
      <c r="W533" s="1"/>
      <c r="X533" s="1"/>
      <c r="Y533" s="1"/>
      <c r="Z533" s="1"/>
      <c r="AA533" s="1"/>
      <c r="AB533" s="1"/>
      <c r="AC533" s="1"/>
      <c r="AD533" s="1"/>
      <c r="AE533" s="1"/>
      <c r="AF533" s="1"/>
      <c r="AG533" s="1"/>
      <c r="AH533" s="1"/>
      <c r="AI533" s="1"/>
      <c r="AJ533" s="1"/>
      <c r="AK533" s="1"/>
    </row>
    <row r="534" spans="1:37" ht="14.25" customHeight="1">
      <c r="A534" s="425"/>
      <c r="B534" s="1"/>
      <c r="C534" s="1"/>
      <c r="D534" s="1"/>
      <c r="E534" s="1"/>
      <c r="F534" s="1"/>
      <c r="G534" s="1"/>
      <c r="H534" s="1"/>
      <c r="I534" s="1"/>
      <c r="J534" s="1"/>
      <c r="K534" s="1"/>
      <c r="L534" s="1"/>
      <c r="M534" s="1"/>
      <c r="N534" s="1"/>
      <c r="O534" s="1"/>
      <c r="P534" s="229"/>
      <c r="Q534" s="1"/>
      <c r="R534" s="1"/>
      <c r="S534" s="1"/>
      <c r="T534" s="1"/>
      <c r="U534" s="1"/>
      <c r="V534" s="1"/>
      <c r="W534" s="1"/>
      <c r="X534" s="1"/>
      <c r="Y534" s="1"/>
      <c r="Z534" s="1"/>
      <c r="AA534" s="1"/>
      <c r="AB534" s="1"/>
      <c r="AC534" s="1"/>
      <c r="AD534" s="1"/>
      <c r="AE534" s="1"/>
      <c r="AF534" s="1"/>
      <c r="AG534" s="1"/>
      <c r="AH534" s="1"/>
      <c r="AI534" s="1"/>
      <c r="AJ534" s="1"/>
      <c r="AK534" s="1"/>
    </row>
    <row r="535" spans="1:37" ht="14.25" customHeight="1">
      <c r="A535" s="425"/>
      <c r="B535" s="1"/>
      <c r="C535" s="1"/>
      <c r="D535" s="1"/>
      <c r="E535" s="1"/>
      <c r="F535" s="1"/>
      <c r="G535" s="1"/>
      <c r="H535" s="1"/>
      <c r="I535" s="1"/>
      <c r="J535" s="1"/>
      <c r="K535" s="1"/>
      <c r="L535" s="1"/>
      <c r="M535" s="1"/>
      <c r="N535" s="1"/>
      <c r="O535" s="1"/>
      <c r="P535" s="229"/>
      <c r="Q535" s="1"/>
      <c r="R535" s="1"/>
      <c r="S535" s="1"/>
      <c r="T535" s="1"/>
      <c r="U535" s="1"/>
      <c r="V535" s="1"/>
      <c r="W535" s="1"/>
      <c r="X535" s="1"/>
      <c r="Y535" s="1"/>
      <c r="Z535" s="1"/>
      <c r="AA535" s="1"/>
      <c r="AB535" s="1"/>
      <c r="AC535" s="1"/>
      <c r="AD535" s="1"/>
      <c r="AE535" s="1"/>
      <c r="AF535" s="1"/>
      <c r="AG535" s="1"/>
      <c r="AH535" s="1"/>
      <c r="AI535" s="1"/>
      <c r="AJ535" s="1"/>
      <c r="AK535" s="1"/>
    </row>
    <row r="536" spans="1:37" ht="14.25" customHeight="1">
      <c r="A536" s="425"/>
      <c r="B536" s="1"/>
      <c r="C536" s="1"/>
      <c r="D536" s="1"/>
      <c r="E536" s="1"/>
      <c r="F536" s="1"/>
      <c r="G536" s="1"/>
      <c r="H536" s="1"/>
      <c r="I536" s="1"/>
      <c r="J536" s="1"/>
      <c r="K536" s="1"/>
      <c r="L536" s="1"/>
      <c r="M536" s="1"/>
      <c r="N536" s="1"/>
      <c r="O536" s="1"/>
      <c r="P536" s="229"/>
      <c r="Q536" s="1"/>
      <c r="R536" s="1"/>
      <c r="S536" s="1"/>
      <c r="T536" s="1"/>
      <c r="U536" s="1"/>
      <c r="V536" s="1"/>
      <c r="W536" s="1"/>
      <c r="X536" s="1"/>
      <c r="Y536" s="1"/>
      <c r="Z536" s="1"/>
      <c r="AA536" s="1"/>
      <c r="AB536" s="1"/>
      <c r="AC536" s="1"/>
      <c r="AD536" s="1"/>
      <c r="AE536" s="1"/>
      <c r="AF536" s="1"/>
      <c r="AG536" s="1"/>
      <c r="AH536" s="1"/>
      <c r="AI536" s="1"/>
      <c r="AJ536" s="1"/>
      <c r="AK536" s="1"/>
    </row>
    <row r="537" spans="1:37" ht="14.25" customHeight="1">
      <c r="A537" s="425"/>
      <c r="B537" s="1"/>
      <c r="C537" s="1"/>
      <c r="D537" s="1"/>
      <c r="E537" s="1"/>
      <c r="F537" s="1"/>
      <c r="G537" s="1"/>
      <c r="H537" s="1"/>
      <c r="I537" s="1"/>
      <c r="J537" s="1"/>
      <c r="K537" s="1"/>
      <c r="L537" s="1"/>
      <c r="M537" s="1"/>
      <c r="N537" s="1"/>
      <c r="O537" s="1"/>
      <c r="P537" s="229"/>
      <c r="Q537" s="1"/>
      <c r="R537" s="1"/>
      <c r="S537" s="1"/>
      <c r="T537" s="1"/>
      <c r="U537" s="1"/>
      <c r="V537" s="1"/>
      <c r="W537" s="1"/>
      <c r="X537" s="1"/>
      <c r="Y537" s="1"/>
      <c r="Z537" s="1"/>
      <c r="AA537" s="1"/>
      <c r="AB537" s="1"/>
      <c r="AC537" s="1"/>
      <c r="AD537" s="1"/>
      <c r="AE537" s="1"/>
      <c r="AF537" s="1"/>
      <c r="AG537" s="1"/>
      <c r="AH537" s="1"/>
      <c r="AI537" s="1"/>
      <c r="AJ537" s="1"/>
      <c r="AK537" s="1"/>
    </row>
    <row r="538" spans="1:37" ht="14.25" customHeight="1">
      <c r="A538" s="425"/>
      <c r="B538" s="1"/>
      <c r="C538" s="1"/>
      <c r="D538" s="1"/>
      <c r="E538" s="1"/>
      <c r="F538" s="1"/>
      <c r="G538" s="1"/>
      <c r="H538" s="1"/>
      <c r="I538" s="1"/>
      <c r="J538" s="1"/>
      <c r="K538" s="1"/>
      <c r="L538" s="1"/>
      <c r="M538" s="1"/>
      <c r="N538" s="1"/>
      <c r="O538" s="1"/>
      <c r="P538" s="229"/>
      <c r="Q538" s="1"/>
      <c r="R538" s="1"/>
      <c r="S538" s="1"/>
      <c r="T538" s="1"/>
      <c r="U538" s="1"/>
      <c r="V538" s="1"/>
      <c r="W538" s="1"/>
      <c r="X538" s="1"/>
      <c r="Y538" s="1"/>
      <c r="Z538" s="1"/>
      <c r="AA538" s="1"/>
      <c r="AB538" s="1"/>
      <c r="AC538" s="1"/>
      <c r="AD538" s="1"/>
      <c r="AE538" s="1"/>
      <c r="AF538" s="1"/>
      <c r="AG538" s="1"/>
      <c r="AH538" s="1"/>
      <c r="AI538" s="1"/>
      <c r="AJ538" s="1"/>
      <c r="AK538" s="1"/>
    </row>
    <row r="539" spans="1:37" ht="14.25" customHeight="1">
      <c r="A539" s="425"/>
      <c r="B539" s="1"/>
      <c r="C539" s="1"/>
      <c r="D539" s="1"/>
      <c r="E539" s="1"/>
      <c r="F539" s="1"/>
      <c r="G539" s="1"/>
      <c r="H539" s="1"/>
      <c r="I539" s="1"/>
      <c r="J539" s="1"/>
      <c r="K539" s="1"/>
      <c r="L539" s="1"/>
      <c r="M539" s="1"/>
      <c r="N539" s="1"/>
      <c r="O539" s="1"/>
      <c r="P539" s="229"/>
      <c r="Q539" s="1"/>
      <c r="R539" s="1"/>
      <c r="S539" s="1"/>
      <c r="T539" s="1"/>
      <c r="U539" s="1"/>
      <c r="V539" s="1"/>
      <c r="W539" s="1"/>
      <c r="X539" s="1"/>
      <c r="Y539" s="1"/>
      <c r="Z539" s="1"/>
      <c r="AA539" s="1"/>
      <c r="AB539" s="1"/>
      <c r="AC539" s="1"/>
      <c r="AD539" s="1"/>
      <c r="AE539" s="1"/>
      <c r="AF539" s="1"/>
      <c r="AG539" s="1"/>
      <c r="AH539" s="1"/>
      <c r="AI539" s="1"/>
      <c r="AJ539" s="1"/>
      <c r="AK539" s="1"/>
    </row>
    <row r="540" spans="1:37" ht="14.25" customHeight="1">
      <c r="A540" s="425"/>
      <c r="B540" s="1"/>
      <c r="C540" s="1"/>
      <c r="D540" s="1"/>
      <c r="E540" s="1"/>
      <c r="F540" s="1"/>
      <c r="G540" s="1"/>
      <c r="H540" s="1"/>
      <c r="I540" s="1"/>
      <c r="J540" s="1"/>
      <c r="K540" s="1"/>
      <c r="L540" s="1"/>
      <c r="M540" s="1"/>
      <c r="N540" s="1"/>
      <c r="O540" s="1"/>
      <c r="P540" s="229"/>
      <c r="Q540" s="1"/>
      <c r="R540" s="1"/>
      <c r="S540" s="1"/>
      <c r="T540" s="1"/>
      <c r="U540" s="1"/>
      <c r="V540" s="1"/>
      <c r="W540" s="1"/>
      <c r="X540" s="1"/>
      <c r="Y540" s="1"/>
      <c r="Z540" s="1"/>
      <c r="AA540" s="1"/>
      <c r="AB540" s="1"/>
      <c r="AC540" s="1"/>
      <c r="AD540" s="1"/>
      <c r="AE540" s="1"/>
      <c r="AF540" s="1"/>
      <c r="AG540" s="1"/>
      <c r="AH540" s="1"/>
      <c r="AI540" s="1"/>
      <c r="AJ540" s="1"/>
      <c r="AK540" s="1"/>
    </row>
    <row r="541" spans="1:37" ht="14.25" customHeight="1">
      <c r="A541" s="425"/>
      <c r="B541" s="1"/>
      <c r="C541" s="1"/>
      <c r="D541" s="1"/>
      <c r="E541" s="1"/>
      <c r="F541" s="1"/>
      <c r="G541" s="1"/>
      <c r="H541" s="1"/>
      <c r="I541" s="1"/>
      <c r="J541" s="1"/>
      <c r="K541" s="1"/>
      <c r="L541" s="1"/>
      <c r="M541" s="1"/>
      <c r="N541" s="1"/>
      <c r="O541" s="1"/>
      <c r="P541" s="229"/>
      <c r="Q541" s="1"/>
      <c r="R541" s="1"/>
      <c r="S541" s="1"/>
      <c r="T541" s="1"/>
      <c r="U541" s="1"/>
      <c r="V541" s="1"/>
      <c r="W541" s="1"/>
      <c r="X541" s="1"/>
      <c r="Y541" s="1"/>
      <c r="Z541" s="1"/>
      <c r="AA541" s="1"/>
      <c r="AB541" s="1"/>
      <c r="AC541" s="1"/>
      <c r="AD541" s="1"/>
      <c r="AE541" s="1"/>
      <c r="AF541" s="1"/>
      <c r="AG541" s="1"/>
      <c r="AH541" s="1"/>
      <c r="AI541" s="1"/>
      <c r="AJ541" s="1"/>
      <c r="AK541" s="1"/>
    </row>
    <row r="542" spans="1:37" ht="14.25" customHeight="1">
      <c r="A542" s="425"/>
      <c r="B542" s="1"/>
      <c r="C542" s="1"/>
      <c r="D542" s="1"/>
      <c r="E542" s="1"/>
      <c r="F542" s="1"/>
      <c r="G542" s="1"/>
      <c r="H542" s="1"/>
      <c r="I542" s="1"/>
      <c r="J542" s="1"/>
      <c r="K542" s="1"/>
      <c r="L542" s="1"/>
      <c r="M542" s="1"/>
      <c r="N542" s="1"/>
      <c r="O542" s="1"/>
      <c r="P542" s="229"/>
      <c r="Q542" s="1"/>
      <c r="R542" s="1"/>
      <c r="S542" s="1"/>
      <c r="T542" s="1"/>
      <c r="U542" s="1"/>
      <c r="V542" s="1"/>
      <c r="W542" s="1"/>
      <c r="X542" s="1"/>
      <c r="Y542" s="1"/>
      <c r="Z542" s="1"/>
      <c r="AA542" s="1"/>
      <c r="AB542" s="1"/>
      <c r="AC542" s="1"/>
      <c r="AD542" s="1"/>
      <c r="AE542" s="1"/>
      <c r="AF542" s="1"/>
      <c r="AG542" s="1"/>
      <c r="AH542" s="1"/>
      <c r="AI542" s="1"/>
      <c r="AJ542" s="1"/>
      <c r="AK542" s="1"/>
    </row>
    <row r="543" spans="1:37" ht="14.25" customHeight="1">
      <c r="A543" s="425"/>
      <c r="B543" s="1"/>
      <c r="C543" s="1"/>
      <c r="D543" s="1"/>
      <c r="E543" s="1"/>
      <c r="F543" s="1"/>
      <c r="G543" s="1"/>
      <c r="H543" s="1"/>
      <c r="I543" s="1"/>
      <c r="J543" s="1"/>
      <c r="K543" s="1"/>
      <c r="L543" s="1"/>
      <c r="M543" s="1"/>
      <c r="N543" s="1"/>
      <c r="O543" s="1"/>
      <c r="P543" s="229"/>
      <c r="Q543" s="1"/>
      <c r="R543" s="1"/>
      <c r="S543" s="1"/>
      <c r="T543" s="1"/>
      <c r="U543" s="1"/>
      <c r="V543" s="1"/>
      <c r="W543" s="1"/>
      <c r="X543" s="1"/>
      <c r="Y543" s="1"/>
      <c r="Z543" s="1"/>
      <c r="AA543" s="1"/>
      <c r="AB543" s="1"/>
      <c r="AC543" s="1"/>
      <c r="AD543" s="1"/>
      <c r="AE543" s="1"/>
      <c r="AF543" s="1"/>
      <c r="AG543" s="1"/>
      <c r="AH543" s="1"/>
      <c r="AI543" s="1"/>
      <c r="AJ543" s="1"/>
      <c r="AK543" s="1"/>
    </row>
    <row r="544" spans="1:37" ht="14.25" customHeight="1">
      <c r="A544" s="425"/>
      <c r="B544" s="1"/>
      <c r="C544" s="1"/>
      <c r="D544" s="1"/>
      <c r="E544" s="1"/>
      <c r="F544" s="1"/>
      <c r="G544" s="1"/>
      <c r="H544" s="1"/>
      <c r="I544" s="1"/>
      <c r="J544" s="1"/>
      <c r="K544" s="1"/>
      <c r="L544" s="1"/>
      <c r="M544" s="1"/>
      <c r="N544" s="1"/>
      <c r="O544" s="1"/>
      <c r="P544" s="229"/>
      <c r="Q544" s="1"/>
      <c r="R544" s="1"/>
      <c r="S544" s="1"/>
      <c r="T544" s="1"/>
      <c r="U544" s="1"/>
      <c r="V544" s="1"/>
      <c r="W544" s="1"/>
      <c r="X544" s="1"/>
      <c r="Y544" s="1"/>
      <c r="Z544" s="1"/>
      <c r="AA544" s="1"/>
      <c r="AB544" s="1"/>
      <c r="AC544" s="1"/>
      <c r="AD544" s="1"/>
      <c r="AE544" s="1"/>
      <c r="AF544" s="1"/>
      <c r="AG544" s="1"/>
      <c r="AH544" s="1"/>
      <c r="AI544" s="1"/>
      <c r="AJ544" s="1"/>
      <c r="AK544" s="1"/>
    </row>
    <row r="545" spans="1:37" ht="14.25" customHeight="1">
      <c r="A545" s="425"/>
      <c r="B545" s="1"/>
      <c r="C545" s="1"/>
      <c r="D545" s="1"/>
      <c r="E545" s="1"/>
      <c r="F545" s="1"/>
      <c r="G545" s="1"/>
      <c r="H545" s="1"/>
      <c r="I545" s="1"/>
      <c r="J545" s="1"/>
      <c r="K545" s="1"/>
      <c r="L545" s="1"/>
      <c r="M545" s="1"/>
      <c r="N545" s="1"/>
      <c r="O545" s="1"/>
      <c r="P545" s="229"/>
      <c r="Q545" s="1"/>
      <c r="R545" s="1"/>
      <c r="S545" s="1"/>
      <c r="T545" s="1"/>
      <c r="U545" s="1"/>
      <c r="V545" s="1"/>
      <c r="W545" s="1"/>
      <c r="X545" s="1"/>
      <c r="Y545" s="1"/>
      <c r="Z545" s="1"/>
      <c r="AA545" s="1"/>
      <c r="AB545" s="1"/>
      <c r="AC545" s="1"/>
      <c r="AD545" s="1"/>
      <c r="AE545" s="1"/>
      <c r="AF545" s="1"/>
      <c r="AG545" s="1"/>
      <c r="AH545" s="1"/>
      <c r="AI545" s="1"/>
      <c r="AJ545" s="1"/>
      <c r="AK545" s="1"/>
    </row>
    <row r="546" spans="1:37" ht="14.25" customHeight="1">
      <c r="A546" s="425"/>
      <c r="B546" s="1"/>
      <c r="C546" s="1"/>
      <c r="D546" s="1"/>
      <c r="E546" s="1"/>
      <c r="F546" s="1"/>
      <c r="G546" s="1"/>
      <c r="H546" s="1"/>
      <c r="I546" s="1"/>
      <c r="J546" s="1"/>
      <c r="K546" s="1"/>
      <c r="L546" s="1"/>
      <c r="M546" s="1"/>
      <c r="N546" s="1"/>
      <c r="O546" s="1"/>
      <c r="P546" s="229"/>
      <c r="Q546" s="1"/>
      <c r="R546" s="1"/>
      <c r="S546" s="1"/>
      <c r="T546" s="1"/>
      <c r="U546" s="1"/>
      <c r="V546" s="1"/>
      <c r="W546" s="1"/>
      <c r="X546" s="1"/>
      <c r="Y546" s="1"/>
      <c r="Z546" s="1"/>
      <c r="AA546" s="1"/>
      <c r="AB546" s="1"/>
      <c r="AC546" s="1"/>
      <c r="AD546" s="1"/>
      <c r="AE546" s="1"/>
      <c r="AF546" s="1"/>
      <c r="AG546" s="1"/>
      <c r="AH546" s="1"/>
      <c r="AI546" s="1"/>
      <c r="AJ546" s="1"/>
      <c r="AK546" s="1"/>
    </row>
    <row r="547" spans="1:37" ht="14.25" customHeight="1">
      <c r="A547" s="425"/>
      <c r="B547" s="1"/>
      <c r="C547" s="1"/>
      <c r="D547" s="1"/>
      <c r="E547" s="1"/>
      <c r="F547" s="1"/>
      <c r="G547" s="1"/>
      <c r="H547" s="1"/>
      <c r="I547" s="1"/>
      <c r="J547" s="1"/>
      <c r="K547" s="1"/>
      <c r="L547" s="1"/>
      <c r="M547" s="1"/>
      <c r="N547" s="1"/>
      <c r="O547" s="1"/>
      <c r="P547" s="229"/>
      <c r="Q547" s="1"/>
      <c r="R547" s="1"/>
      <c r="S547" s="1"/>
      <c r="T547" s="1"/>
      <c r="U547" s="1"/>
      <c r="V547" s="1"/>
      <c r="W547" s="1"/>
      <c r="X547" s="1"/>
      <c r="Y547" s="1"/>
      <c r="Z547" s="1"/>
      <c r="AA547" s="1"/>
      <c r="AB547" s="1"/>
      <c r="AC547" s="1"/>
      <c r="AD547" s="1"/>
      <c r="AE547" s="1"/>
      <c r="AF547" s="1"/>
      <c r="AG547" s="1"/>
      <c r="AH547" s="1"/>
      <c r="AI547" s="1"/>
      <c r="AJ547" s="1"/>
      <c r="AK547" s="1"/>
    </row>
    <row r="548" spans="1:37" ht="14.25" customHeight="1">
      <c r="A548" s="425"/>
      <c r="B548" s="1"/>
      <c r="C548" s="1"/>
      <c r="D548" s="1"/>
      <c r="E548" s="1"/>
      <c r="F548" s="1"/>
      <c r="G548" s="1"/>
      <c r="H548" s="1"/>
      <c r="I548" s="1"/>
      <c r="J548" s="1"/>
      <c r="K548" s="1"/>
      <c r="L548" s="1"/>
      <c r="M548" s="1"/>
      <c r="N548" s="1"/>
      <c r="O548" s="1"/>
      <c r="P548" s="229"/>
      <c r="Q548" s="1"/>
      <c r="R548" s="1"/>
      <c r="S548" s="1"/>
      <c r="T548" s="1"/>
      <c r="U548" s="1"/>
      <c r="V548" s="1"/>
      <c r="W548" s="1"/>
      <c r="X548" s="1"/>
      <c r="Y548" s="1"/>
      <c r="Z548" s="1"/>
      <c r="AA548" s="1"/>
      <c r="AB548" s="1"/>
      <c r="AC548" s="1"/>
      <c r="AD548" s="1"/>
      <c r="AE548" s="1"/>
      <c r="AF548" s="1"/>
      <c r="AG548" s="1"/>
      <c r="AH548" s="1"/>
      <c r="AI548" s="1"/>
      <c r="AJ548" s="1"/>
      <c r="AK548" s="1"/>
    </row>
    <row r="549" spans="1:37" ht="14.25" customHeight="1">
      <c r="A549" s="425"/>
      <c r="B549" s="1"/>
      <c r="C549" s="1"/>
      <c r="D549" s="1"/>
      <c r="E549" s="1"/>
      <c r="F549" s="1"/>
      <c r="G549" s="1"/>
      <c r="H549" s="1"/>
      <c r="I549" s="1"/>
      <c r="J549" s="1"/>
      <c r="K549" s="1"/>
      <c r="L549" s="1"/>
      <c r="M549" s="1"/>
      <c r="N549" s="1"/>
      <c r="O549" s="1"/>
      <c r="P549" s="229"/>
      <c r="Q549" s="1"/>
      <c r="R549" s="1"/>
      <c r="S549" s="1"/>
      <c r="T549" s="1"/>
      <c r="U549" s="1"/>
      <c r="V549" s="1"/>
      <c r="W549" s="1"/>
      <c r="X549" s="1"/>
      <c r="Y549" s="1"/>
      <c r="Z549" s="1"/>
      <c r="AA549" s="1"/>
      <c r="AB549" s="1"/>
      <c r="AC549" s="1"/>
      <c r="AD549" s="1"/>
      <c r="AE549" s="1"/>
      <c r="AF549" s="1"/>
      <c r="AG549" s="1"/>
      <c r="AH549" s="1"/>
      <c r="AI549" s="1"/>
      <c r="AJ549" s="1"/>
      <c r="AK549" s="1"/>
    </row>
    <row r="550" spans="1:37" ht="14.25" customHeight="1">
      <c r="A550" s="425"/>
      <c r="B550" s="1"/>
      <c r="C550" s="1"/>
      <c r="D550" s="1"/>
      <c r="E550" s="1"/>
      <c r="F550" s="1"/>
      <c r="G550" s="1"/>
      <c r="H550" s="1"/>
      <c r="I550" s="1"/>
      <c r="J550" s="1"/>
      <c r="K550" s="1"/>
      <c r="L550" s="1"/>
      <c r="M550" s="1"/>
      <c r="N550" s="1"/>
      <c r="O550" s="1"/>
      <c r="P550" s="229"/>
      <c r="Q550" s="1"/>
      <c r="R550" s="1"/>
      <c r="S550" s="1"/>
      <c r="T550" s="1"/>
      <c r="U550" s="1"/>
      <c r="V550" s="1"/>
      <c r="W550" s="1"/>
      <c r="X550" s="1"/>
      <c r="Y550" s="1"/>
      <c r="Z550" s="1"/>
      <c r="AA550" s="1"/>
      <c r="AB550" s="1"/>
      <c r="AC550" s="1"/>
      <c r="AD550" s="1"/>
      <c r="AE550" s="1"/>
      <c r="AF550" s="1"/>
      <c r="AG550" s="1"/>
      <c r="AH550" s="1"/>
      <c r="AI550" s="1"/>
      <c r="AJ550" s="1"/>
      <c r="AK550" s="1"/>
    </row>
    <row r="551" spans="1:37" ht="14.25" customHeight="1">
      <c r="A551" s="425"/>
      <c r="B551" s="1"/>
      <c r="C551" s="1"/>
      <c r="D551" s="1"/>
      <c r="E551" s="1"/>
      <c r="F551" s="1"/>
      <c r="G551" s="1"/>
      <c r="H551" s="1"/>
      <c r="I551" s="1"/>
      <c r="J551" s="1"/>
      <c r="K551" s="1"/>
      <c r="L551" s="1"/>
      <c r="M551" s="1"/>
      <c r="N551" s="1"/>
      <c r="O551" s="1"/>
      <c r="P551" s="229"/>
      <c r="Q551" s="1"/>
      <c r="R551" s="1"/>
      <c r="S551" s="1"/>
      <c r="T551" s="1"/>
      <c r="U551" s="1"/>
      <c r="V551" s="1"/>
      <c r="W551" s="1"/>
      <c r="X551" s="1"/>
      <c r="Y551" s="1"/>
      <c r="Z551" s="1"/>
      <c r="AA551" s="1"/>
      <c r="AB551" s="1"/>
      <c r="AC551" s="1"/>
      <c r="AD551" s="1"/>
      <c r="AE551" s="1"/>
      <c r="AF551" s="1"/>
      <c r="AG551" s="1"/>
      <c r="AH551" s="1"/>
      <c r="AI551" s="1"/>
      <c r="AJ551" s="1"/>
      <c r="AK551" s="1"/>
    </row>
    <row r="552" spans="1:37" ht="14.25" customHeight="1">
      <c r="A552" s="425"/>
      <c r="B552" s="1"/>
      <c r="C552" s="1"/>
      <c r="D552" s="1"/>
      <c r="E552" s="1"/>
      <c r="F552" s="1"/>
      <c r="G552" s="1"/>
      <c r="H552" s="1"/>
      <c r="I552" s="1"/>
      <c r="J552" s="1"/>
      <c r="K552" s="1"/>
      <c r="L552" s="1"/>
      <c r="M552" s="1"/>
      <c r="N552" s="1"/>
      <c r="O552" s="1"/>
      <c r="P552" s="229"/>
      <c r="Q552" s="1"/>
      <c r="R552" s="1"/>
      <c r="S552" s="1"/>
      <c r="T552" s="1"/>
      <c r="U552" s="1"/>
      <c r="V552" s="1"/>
      <c r="W552" s="1"/>
      <c r="X552" s="1"/>
      <c r="Y552" s="1"/>
      <c r="Z552" s="1"/>
      <c r="AA552" s="1"/>
      <c r="AB552" s="1"/>
      <c r="AC552" s="1"/>
      <c r="AD552" s="1"/>
      <c r="AE552" s="1"/>
      <c r="AF552" s="1"/>
      <c r="AG552" s="1"/>
      <c r="AH552" s="1"/>
      <c r="AI552" s="1"/>
      <c r="AJ552" s="1"/>
      <c r="AK552" s="1"/>
    </row>
    <row r="553" spans="1:37" ht="14.25" customHeight="1">
      <c r="A553" s="425"/>
      <c r="B553" s="1"/>
      <c r="C553" s="1"/>
      <c r="D553" s="1"/>
      <c r="E553" s="1"/>
      <c r="F553" s="1"/>
      <c r="G553" s="1"/>
      <c r="H553" s="1"/>
      <c r="I553" s="1"/>
      <c r="J553" s="1"/>
      <c r="K553" s="1"/>
      <c r="L553" s="1"/>
      <c r="M553" s="1"/>
      <c r="N553" s="1"/>
      <c r="O553" s="1"/>
      <c r="P553" s="229"/>
      <c r="Q553" s="1"/>
      <c r="R553" s="1"/>
      <c r="S553" s="1"/>
      <c r="T553" s="1"/>
      <c r="U553" s="1"/>
      <c r="V553" s="1"/>
      <c r="W553" s="1"/>
      <c r="X553" s="1"/>
      <c r="Y553" s="1"/>
      <c r="Z553" s="1"/>
      <c r="AA553" s="1"/>
      <c r="AB553" s="1"/>
      <c r="AC553" s="1"/>
      <c r="AD553" s="1"/>
      <c r="AE553" s="1"/>
      <c r="AF553" s="1"/>
      <c r="AG553" s="1"/>
      <c r="AH553" s="1"/>
      <c r="AI553" s="1"/>
      <c r="AJ553" s="1"/>
      <c r="AK553" s="1"/>
    </row>
    <row r="554" spans="1:37" ht="14.25" customHeight="1">
      <c r="A554" s="425"/>
      <c r="B554" s="1"/>
      <c r="C554" s="1"/>
      <c r="D554" s="1"/>
      <c r="E554" s="1"/>
      <c r="F554" s="1"/>
      <c r="G554" s="1"/>
      <c r="H554" s="1"/>
      <c r="I554" s="1"/>
      <c r="J554" s="1"/>
      <c r="K554" s="1"/>
      <c r="L554" s="1"/>
      <c r="M554" s="1"/>
      <c r="N554" s="1"/>
      <c r="O554" s="1"/>
      <c r="P554" s="229"/>
      <c r="Q554" s="1"/>
      <c r="R554" s="1"/>
      <c r="S554" s="1"/>
      <c r="T554" s="1"/>
      <c r="U554" s="1"/>
      <c r="V554" s="1"/>
      <c r="W554" s="1"/>
      <c r="X554" s="1"/>
      <c r="Y554" s="1"/>
      <c r="Z554" s="1"/>
      <c r="AA554" s="1"/>
      <c r="AB554" s="1"/>
      <c r="AC554" s="1"/>
      <c r="AD554" s="1"/>
      <c r="AE554" s="1"/>
      <c r="AF554" s="1"/>
      <c r="AG554" s="1"/>
      <c r="AH554" s="1"/>
      <c r="AI554" s="1"/>
      <c r="AJ554" s="1"/>
      <c r="AK554" s="1"/>
    </row>
    <row r="555" spans="1:37" ht="14.25" customHeight="1">
      <c r="A555" s="425"/>
      <c r="B555" s="1"/>
      <c r="C555" s="1"/>
      <c r="D555" s="1"/>
      <c r="E555" s="1"/>
      <c r="F555" s="1"/>
      <c r="G555" s="1"/>
      <c r="H555" s="1"/>
      <c r="I555" s="1"/>
      <c r="J555" s="1"/>
      <c r="K555" s="1"/>
      <c r="L555" s="1"/>
      <c r="M555" s="1"/>
      <c r="N555" s="1"/>
      <c r="O555" s="1"/>
      <c r="P555" s="229"/>
      <c r="Q555" s="1"/>
      <c r="R555" s="1"/>
      <c r="S555" s="1"/>
      <c r="T555" s="1"/>
      <c r="U555" s="1"/>
      <c r="V555" s="1"/>
      <c r="W555" s="1"/>
      <c r="X555" s="1"/>
      <c r="Y555" s="1"/>
      <c r="Z555" s="1"/>
      <c r="AA555" s="1"/>
      <c r="AB555" s="1"/>
      <c r="AC555" s="1"/>
      <c r="AD555" s="1"/>
      <c r="AE555" s="1"/>
      <c r="AF555" s="1"/>
      <c r="AG555" s="1"/>
      <c r="AH555" s="1"/>
      <c r="AI555" s="1"/>
      <c r="AJ555" s="1"/>
      <c r="AK555" s="1"/>
    </row>
    <row r="556" spans="1:37" ht="14.25" customHeight="1">
      <c r="A556" s="425"/>
      <c r="B556" s="1"/>
      <c r="C556" s="1"/>
      <c r="D556" s="1"/>
      <c r="E556" s="1"/>
      <c r="F556" s="1"/>
      <c r="G556" s="1"/>
      <c r="H556" s="1"/>
      <c r="I556" s="1"/>
      <c r="J556" s="1"/>
      <c r="K556" s="1"/>
      <c r="L556" s="1"/>
      <c r="M556" s="1"/>
      <c r="N556" s="1"/>
      <c r="O556" s="1"/>
      <c r="P556" s="229"/>
      <c r="Q556" s="1"/>
      <c r="R556" s="1"/>
      <c r="S556" s="1"/>
      <c r="T556" s="1"/>
      <c r="U556" s="1"/>
      <c r="V556" s="1"/>
      <c r="W556" s="1"/>
      <c r="X556" s="1"/>
      <c r="Y556" s="1"/>
      <c r="Z556" s="1"/>
      <c r="AA556" s="1"/>
      <c r="AB556" s="1"/>
      <c r="AC556" s="1"/>
      <c r="AD556" s="1"/>
      <c r="AE556" s="1"/>
      <c r="AF556" s="1"/>
      <c r="AG556" s="1"/>
      <c r="AH556" s="1"/>
      <c r="AI556" s="1"/>
      <c r="AJ556" s="1"/>
      <c r="AK556" s="1"/>
    </row>
    <row r="557" spans="1:37" ht="14.25" customHeight="1">
      <c r="A557" s="425"/>
      <c r="B557" s="1"/>
      <c r="C557" s="1"/>
      <c r="D557" s="1"/>
      <c r="E557" s="1"/>
      <c r="F557" s="1"/>
      <c r="G557" s="1"/>
      <c r="H557" s="1"/>
      <c r="I557" s="1"/>
      <c r="J557" s="1"/>
      <c r="K557" s="1"/>
      <c r="L557" s="1"/>
      <c r="M557" s="1"/>
      <c r="N557" s="1"/>
      <c r="O557" s="1"/>
      <c r="P557" s="229"/>
      <c r="Q557" s="1"/>
      <c r="R557" s="1"/>
      <c r="S557" s="1"/>
      <c r="T557" s="1"/>
      <c r="U557" s="1"/>
      <c r="V557" s="1"/>
      <c r="W557" s="1"/>
      <c r="X557" s="1"/>
      <c r="Y557" s="1"/>
      <c r="Z557" s="1"/>
      <c r="AA557" s="1"/>
      <c r="AB557" s="1"/>
      <c r="AC557" s="1"/>
      <c r="AD557" s="1"/>
      <c r="AE557" s="1"/>
      <c r="AF557" s="1"/>
      <c r="AG557" s="1"/>
      <c r="AH557" s="1"/>
      <c r="AI557" s="1"/>
      <c r="AJ557" s="1"/>
      <c r="AK557" s="1"/>
    </row>
    <row r="558" spans="1:37" ht="14.25" customHeight="1">
      <c r="A558" s="425"/>
      <c r="B558" s="1"/>
      <c r="C558" s="1"/>
      <c r="D558" s="1"/>
      <c r="E558" s="1"/>
      <c r="F558" s="1"/>
      <c r="G558" s="1"/>
      <c r="H558" s="1"/>
      <c r="I558" s="1"/>
      <c r="J558" s="1"/>
      <c r="K558" s="1"/>
      <c r="L558" s="1"/>
      <c r="M558" s="1"/>
      <c r="N558" s="1"/>
      <c r="O558" s="1"/>
      <c r="P558" s="229"/>
      <c r="Q558" s="1"/>
      <c r="R558" s="1"/>
      <c r="S558" s="1"/>
      <c r="T558" s="1"/>
      <c r="U558" s="1"/>
      <c r="V558" s="1"/>
      <c r="W558" s="1"/>
      <c r="X558" s="1"/>
      <c r="Y558" s="1"/>
      <c r="Z558" s="1"/>
      <c r="AA558" s="1"/>
      <c r="AB558" s="1"/>
      <c r="AC558" s="1"/>
      <c r="AD558" s="1"/>
      <c r="AE558" s="1"/>
      <c r="AF558" s="1"/>
      <c r="AG558" s="1"/>
      <c r="AH558" s="1"/>
      <c r="AI558" s="1"/>
      <c r="AJ558" s="1"/>
      <c r="AK558" s="1"/>
    </row>
    <row r="559" spans="1:37" ht="14.25" customHeight="1">
      <c r="A559" s="425"/>
      <c r="B559" s="1"/>
      <c r="C559" s="1"/>
      <c r="D559" s="1"/>
      <c r="E559" s="1"/>
      <c r="F559" s="1"/>
      <c r="G559" s="1"/>
      <c r="H559" s="1"/>
      <c r="I559" s="1"/>
      <c r="J559" s="1"/>
      <c r="K559" s="1"/>
      <c r="L559" s="1"/>
      <c r="M559" s="1"/>
      <c r="N559" s="1"/>
      <c r="O559" s="1"/>
      <c r="P559" s="229"/>
      <c r="Q559" s="1"/>
      <c r="R559" s="1"/>
      <c r="S559" s="1"/>
      <c r="T559" s="1"/>
      <c r="U559" s="1"/>
      <c r="V559" s="1"/>
      <c r="W559" s="1"/>
      <c r="X559" s="1"/>
      <c r="Y559" s="1"/>
      <c r="Z559" s="1"/>
      <c r="AA559" s="1"/>
      <c r="AB559" s="1"/>
      <c r="AC559" s="1"/>
      <c r="AD559" s="1"/>
      <c r="AE559" s="1"/>
      <c r="AF559" s="1"/>
      <c r="AG559" s="1"/>
      <c r="AH559" s="1"/>
      <c r="AI559" s="1"/>
      <c r="AJ559" s="1"/>
      <c r="AK559" s="1"/>
    </row>
    <row r="560" spans="1:37" ht="14.25" customHeight="1">
      <c r="A560" s="425"/>
      <c r="B560" s="1"/>
      <c r="C560" s="1"/>
      <c r="D560" s="1"/>
      <c r="E560" s="1"/>
      <c r="F560" s="1"/>
      <c r="G560" s="1"/>
      <c r="H560" s="1"/>
      <c r="I560" s="1"/>
      <c r="J560" s="1"/>
      <c r="K560" s="1"/>
      <c r="L560" s="1"/>
      <c r="M560" s="1"/>
      <c r="N560" s="1"/>
      <c r="O560" s="1"/>
      <c r="P560" s="229"/>
      <c r="Q560" s="1"/>
      <c r="R560" s="1"/>
      <c r="S560" s="1"/>
      <c r="T560" s="1"/>
      <c r="U560" s="1"/>
      <c r="V560" s="1"/>
      <c r="W560" s="1"/>
      <c r="X560" s="1"/>
      <c r="Y560" s="1"/>
      <c r="Z560" s="1"/>
      <c r="AA560" s="1"/>
      <c r="AB560" s="1"/>
      <c r="AC560" s="1"/>
      <c r="AD560" s="1"/>
      <c r="AE560" s="1"/>
      <c r="AF560" s="1"/>
      <c r="AG560" s="1"/>
      <c r="AH560" s="1"/>
      <c r="AI560" s="1"/>
      <c r="AJ560" s="1"/>
      <c r="AK560" s="1"/>
    </row>
    <row r="561" spans="1:37" ht="14.25" customHeight="1">
      <c r="A561" s="425"/>
      <c r="B561" s="1"/>
      <c r="C561" s="1"/>
      <c r="D561" s="1"/>
      <c r="E561" s="1"/>
      <c r="F561" s="1"/>
      <c r="G561" s="1"/>
      <c r="H561" s="1"/>
      <c r="I561" s="1"/>
      <c r="J561" s="1"/>
      <c r="K561" s="1"/>
      <c r="L561" s="1"/>
      <c r="M561" s="1"/>
      <c r="N561" s="1"/>
      <c r="O561" s="1"/>
      <c r="P561" s="229"/>
      <c r="Q561" s="1"/>
      <c r="R561" s="1"/>
      <c r="S561" s="1"/>
      <c r="T561" s="1"/>
      <c r="U561" s="1"/>
      <c r="V561" s="1"/>
      <c r="W561" s="1"/>
      <c r="X561" s="1"/>
      <c r="Y561" s="1"/>
      <c r="Z561" s="1"/>
      <c r="AA561" s="1"/>
      <c r="AB561" s="1"/>
      <c r="AC561" s="1"/>
      <c r="AD561" s="1"/>
      <c r="AE561" s="1"/>
      <c r="AF561" s="1"/>
      <c r="AG561" s="1"/>
      <c r="AH561" s="1"/>
      <c r="AI561" s="1"/>
      <c r="AJ561" s="1"/>
      <c r="AK561" s="1"/>
    </row>
    <row r="562" spans="1:37" ht="14.25" customHeight="1">
      <c r="A562" s="425"/>
      <c r="B562" s="1"/>
      <c r="C562" s="1"/>
      <c r="D562" s="1"/>
      <c r="E562" s="1"/>
      <c r="F562" s="1"/>
      <c r="G562" s="1"/>
      <c r="H562" s="1"/>
      <c r="I562" s="1"/>
      <c r="J562" s="1"/>
      <c r="K562" s="1"/>
      <c r="L562" s="1"/>
      <c r="M562" s="1"/>
      <c r="N562" s="1"/>
      <c r="O562" s="1"/>
      <c r="P562" s="229"/>
      <c r="Q562" s="1"/>
      <c r="R562" s="1"/>
      <c r="S562" s="1"/>
      <c r="T562" s="1"/>
      <c r="U562" s="1"/>
      <c r="V562" s="1"/>
      <c r="W562" s="1"/>
      <c r="X562" s="1"/>
      <c r="Y562" s="1"/>
      <c r="Z562" s="1"/>
      <c r="AA562" s="1"/>
      <c r="AB562" s="1"/>
      <c r="AC562" s="1"/>
      <c r="AD562" s="1"/>
      <c r="AE562" s="1"/>
      <c r="AF562" s="1"/>
      <c r="AG562" s="1"/>
      <c r="AH562" s="1"/>
      <c r="AI562" s="1"/>
      <c r="AJ562" s="1"/>
      <c r="AK562" s="1"/>
    </row>
    <row r="563" spans="1:37" ht="14.25" customHeight="1">
      <c r="A563" s="425"/>
      <c r="B563" s="1"/>
      <c r="C563" s="1"/>
      <c r="D563" s="1"/>
      <c r="E563" s="1"/>
      <c r="F563" s="1"/>
      <c r="G563" s="1"/>
      <c r="H563" s="1"/>
      <c r="I563" s="1"/>
      <c r="J563" s="1"/>
      <c r="K563" s="1"/>
      <c r="L563" s="1"/>
      <c r="M563" s="1"/>
      <c r="N563" s="1"/>
      <c r="O563" s="1"/>
      <c r="P563" s="229"/>
      <c r="Q563" s="1"/>
      <c r="R563" s="1"/>
      <c r="S563" s="1"/>
      <c r="T563" s="1"/>
      <c r="U563" s="1"/>
      <c r="V563" s="1"/>
      <c r="W563" s="1"/>
      <c r="X563" s="1"/>
      <c r="Y563" s="1"/>
      <c r="Z563" s="1"/>
      <c r="AA563" s="1"/>
      <c r="AB563" s="1"/>
      <c r="AC563" s="1"/>
      <c r="AD563" s="1"/>
      <c r="AE563" s="1"/>
      <c r="AF563" s="1"/>
      <c r="AG563" s="1"/>
      <c r="AH563" s="1"/>
      <c r="AI563" s="1"/>
      <c r="AJ563" s="1"/>
      <c r="AK563" s="1"/>
    </row>
    <row r="564" spans="1:37" ht="14.25" customHeight="1">
      <c r="A564" s="425"/>
      <c r="B564" s="1"/>
      <c r="C564" s="1"/>
      <c r="D564" s="1"/>
      <c r="E564" s="1"/>
      <c r="F564" s="1"/>
      <c r="G564" s="1"/>
      <c r="H564" s="1"/>
      <c r="I564" s="1"/>
      <c r="J564" s="1"/>
      <c r="K564" s="1"/>
      <c r="L564" s="1"/>
      <c r="M564" s="1"/>
      <c r="N564" s="1"/>
      <c r="O564" s="1"/>
      <c r="P564" s="229"/>
      <c r="Q564" s="1"/>
      <c r="R564" s="1"/>
      <c r="S564" s="1"/>
      <c r="T564" s="1"/>
      <c r="U564" s="1"/>
      <c r="V564" s="1"/>
      <c r="W564" s="1"/>
      <c r="X564" s="1"/>
      <c r="Y564" s="1"/>
      <c r="Z564" s="1"/>
      <c r="AA564" s="1"/>
      <c r="AB564" s="1"/>
      <c r="AC564" s="1"/>
      <c r="AD564" s="1"/>
      <c r="AE564" s="1"/>
      <c r="AF564" s="1"/>
      <c r="AG564" s="1"/>
      <c r="AH564" s="1"/>
      <c r="AI564" s="1"/>
      <c r="AJ564" s="1"/>
      <c r="AK564" s="1"/>
    </row>
    <row r="565" spans="1:37" ht="14.25" customHeight="1">
      <c r="A565" s="425"/>
      <c r="B565" s="1"/>
      <c r="C565" s="1"/>
      <c r="D565" s="1"/>
      <c r="E565" s="1"/>
      <c r="F565" s="1"/>
      <c r="G565" s="1"/>
      <c r="H565" s="1"/>
      <c r="I565" s="1"/>
      <c r="J565" s="1"/>
      <c r="K565" s="1"/>
      <c r="L565" s="1"/>
      <c r="M565" s="1"/>
      <c r="N565" s="1"/>
      <c r="O565" s="1"/>
      <c r="P565" s="229"/>
      <c r="Q565" s="1"/>
      <c r="R565" s="1"/>
      <c r="S565" s="1"/>
      <c r="T565" s="1"/>
      <c r="U565" s="1"/>
      <c r="V565" s="1"/>
      <c r="W565" s="1"/>
      <c r="X565" s="1"/>
      <c r="Y565" s="1"/>
      <c r="Z565" s="1"/>
      <c r="AA565" s="1"/>
      <c r="AB565" s="1"/>
      <c r="AC565" s="1"/>
      <c r="AD565" s="1"/>
      <c r="AE565" s="1"/>
      <c r="AF565" s="1"/>
      <c r="AG565" s="1"/>
      <c r="AH565" s="1"/>
      <c r="AI565" s="1"/>
      <c r="AJ565" s="1"/>
      <c r="AK565" s="1"/>
    </row>
    <row r="566" spans="1:37" ht="14.25" customHeight="1">
      <c r="A566" s="425"/>
      <c r="B566" s="1"/>
      <c r="C566" s="1"/>
      <c r="D566" s="1"/>
      <c r="E566" s="1"/>
      <c r="F566" s="1"/>
      <c r="G566" s="1"/>
      <c r="H566" s="1"/>
      <c r="I566" s="1"/>
      <c r="J566" s="1"/>
      <c r="K566" s="1"/>
      <c r="L566" s="1"/>
      <c r="M566" s="1"/>
      <c r="N566" s="1"/>
      <c r="O566" s="1"/>
      <c r="P566" s="229"/>
      <c r="Q566" s="1"/>
      <c r="R566" s="1"/>
      <c r="S566" s="1"/>
      <c r="T566" s="1"/>
      <c r="U566" s="1"/>
      <c r="V566" s="1"/>
      <c r="W566" s="1"/>
      <c r="X566" s="1"/>
      <c r="Y566" s="1"/>
      <c r="Z566" s="1"/>
      <c r="AA566" s="1"/>
      <c r="AB566" s="1"/>
      <c r="AC566" s="1"/>
      <c r="AD566" s="1"/>
      <c r="AE566" s="1"/>
      <c r="AF566" s="1"/>
      <c r="AG566" s="1"/>
      <c r="AH566" s="1"/>
      <c r="AI566" s="1"/>
      <c r="AJ566" s="1"/>
      <c r="AK566" s="1"/>
    </row>
    <row r="567" spans="1:37" ht="14.25" customHeight="1">
      <c r="A567" s="425"/>
      <c r="B567" s="1"/>
      <c r="C567" s="1"/>
      <c r="D567" s="1"/>
      <c r="E567" s="1"/>
      <c r="F567" s="1"/>
      <c r="G567" s="1"/>
      <c r="H567" s="1"/>
      <c r="I567" s="1"/>
      <c r="J567" s="1"/>
      <c r="K567" s="1"/>
      <c r="L567" s="1"/>
      <c r="M567" s="1"/>
      <c r="N567" s="1"/>
      <c r="O567" s="1"/>
      <c r="P567" s="229"/>
      <c r="Q567" s="1"/>
      <c r="R567" s="1"/>
      <c r="S567" s="1"/>
      <c r="T567" s="1"/>
      <c r="U567" s="1"/>
      <c r="V567" s="1"/>
      <c r="W567" s="1"/>
      <c r="X567" s="1"/>
      <c r="Y567" s="1"/>
      <c r="Z567" s="1"/>
      <c r="AA567" s="1"/>
      <c r="AB567" s="1"/>
      <c r="AC567" s="1"/>
      <c r="AD567" s="1"/>
      <c r="AE567" s="1"/>
      <c r="AF567" s="1"/>
      <c r="AG567" s="1"/>
      <c r="AH567" s="1"/>
      <c r="AI567" s="1"/>
      <c r="AJ567" s="1"/>
      <c r="AK567" s="1"/>
    </row>
    <row r="568" spans="1:37" ht="14.25" customHeight="1">
      <c r="A568" s="425"/>
      <c r="B568" s="1"/>
      <c r="C568" s="1"/>
      <c r="D568" s="1"/>
      <c r="E568" s="1"/>
      <c r="F568" s="1"/>
      <c r="G568" s="1"/>
      <c r="H568" s="1"/>
      <c r="I568" s="1"/>
      <c r="J568" s="1"/>
      <c r="K568" s="1"/>
      <c r="L568" s="1"/>
      <c r="M568" s="1"/>
      <c r="N568" s="1"/>
      <c r="O568" s="1"/>
      <c r="P568" s="229"/>
      <c r="Q568" s="1"/>
      <c r="R568" s="1"/>
      <c r="S568" s="1"/>
      <c r="T568" s="1"/>
      <c r="U568" s="1"/>
      <c r="V568" s="1"/>
      <c r="W568" s="1"/>
      <c r="X568" s="1"/>
      <c r="Y568" s="1"/>
      <c r="Z568" s="1"/>
      <c r="AA568" s="1"/>
      <c r="AB568" s="1"/>
      <c r="AC568" s="1"/>
      <c r="AD568" s="1"/>
      <c r="AE568" s="1"/>
      <c r="AF568" s="1"/>
      <c r="AG568" s="1"/>
      <c r="AH568" s="1"/>
      <c r="AI568" s="1"/>
      <c r="AJ568" s="1"/>
      <c r="AK568" s="1"/>
    </row>
    <row r="569" spans="1:37" ht="14.25" customHeight="1">
      <c r="A569" s="425"/>
      <c r="B569" s="1"/>
      <c r="C569" s="1"/>
      <c r="D569" s="1"/>
      <c r="E569" s="1"/>
      <c r="F569" s="1"/>
      <c r="G569" s="1"/>
      <c r="H569" s="1"/>
      <c r="I569" s="1"/>
      <c r="J569" s="1"/>
      <c r="K569" s="1"/>
      <c r="L569" s="1"/>
      <c r="M569" s="1"/>
      <c r="N569" s="1"/>
      <c r="O569" s="1"/>
      <c r="P569" s="229"/>
      <c r="Q569" s="1"/>
      <c r="R569" s="1"/>
      <c r="S569" s="1"/>
      <c r="T569" s="1"/>
      <c r="U569" s="1"/>
      <c r="V569" s="1"/>
      <c r="W569" s="1"/>
      <c r="X569" s="1"/>
      <c r="Y569" s="1"/>
      <c r="Z569" s="1"/>
      <c r="AA569" s="1"/>
      <c r="AB569" s="1"/>
      <c r="AC569" s="1"/>
      <c r="AD569" s="1"/>
      <c r="AE569" s="1"/>
      <c r="AF569" s="1"/>
      <c r="AG569" s="1"/>
      <c r="AH569" s="1"/>
      <c r="AI569" s="1"/>
      <c r="AJ569" s="1"/>
      <c r="AK569" s="1"/>
    </row>
    <row r="570" spans="1:37" ht="14.25" customHeight="1">
      <c r="A570" s="425"/>
      <c r="B570" s="1"/>
      <c r="C570" s="1"/>
      <c r="D570" s="1"/>
      <c r="E570" s="1"/>
      <c r="F570" s="1"/>
      <c r="G570" s="1"/>
      <c r="H570" s="1"/>
      <c r="I570" s="1"/>
      <c r="J570" s="1"/>
      <c r="K570" s="1"/>
      <c r="L570" s="1"/>
      <c r="M570" s="1"/>
      <c r="N570" s="1"/>
      <c r="O570" s="1"/>
      <c r="P570" s="229"/>
      <c r="Q570" s="1"/>
      <c r="R570" s="1"/>
      <c r="S570" s="1"/>
      <c r="T570" s="1"/>
      <c r="U570" s="1"/>
      <c r="V570" s="1"/>
      <c r="W570" s="1"/>
      <c r="X570" s="1"/>
      <c r="Y570" s="1"/>
      <c r="Z570" s="1"/>
      <c r="AA570" s="1"/>
      <c r="AB570" s="1"/>
      <c r="AC570" s="1"/>
      <c r="AD570" s="1"/>
      <c r="AE570" s="1"/>
      <c r="AF570" s="1"/>
      <c r="AG570" s="1"/>
      <c r="AH570" s="1"/>
      <c r="AI570" s="1"/>
      <c r="AJ570" s="1"/>
      <c r="AK570" s="1"/>
    </row>
    <row r="571" spans="1:37" ht="14.25" customHeight="1">
      <c r="A571" s="425"/>
      <c r="B571" s="1"/>
      <c r="C571" s="1"/>
      <c r="D571" s="1"/>
      <c r="E571" s="1"/>
      <c r="F571" s="1"/>
      <c r="G571" s="1"/>
      <c r="H571" s="1"/>
      <c r="I571" s="1"/>
      <c r="J571" s="1"/>
      <c r="K571" s="1"/>
      <c r="L571" s="1"/>
      <c r="M571" s="1"/>
      <c r="N571" s="1"/>
      <c r="O571" s="1"/>
      <c r="P571" s="229"/>
      <c r="Q571" s="1"/>
      <c r="R571" s="1"/>
      <c r="S571" s="1"/>
      <c r="T571" s="1"/>
      <c r="U571" s="1"/>
      <c r="V571" s="1"/>
      <c r="W571" s="1"/>
      <c r="X571" s="1"/>
      <c r="Y571" s="1"/>
      <c r="Z571" s="1"/>
      <c r="AA571" s="1"/>
      <c r="AB571" s="1"/>
      <c r="AC571" s="1"/>
      <c r="AD571" s="1"/>
      <c r="AE571" s="1"/>
      <c r="AF571" s="1"/>
      <c r="AG571" s="1"/>
      <c r="AH571" s="1"/>
      <c r="AI571" s="1"/>
      <c r="AJ571" s="1"/>
      <c r="AK571" s="1"/>
    </row>
    <row r="572" spans="1:37" ht="14.25" customHeight="1">
      <c r="A572" s="425"/>
      <c r="B572" s="1"/>
      <c r="C572" s="1"/>
      <c r="D572" s="1"/>
      <c r="E572" s="1"/>
      <c r="F572" s="1"/>
      <c r="G572" s="1"/>
      <c r="H572" s="1"/>
      <c r="I572" s="1"/>
      <c r="J572" s="1"/>
      <c r="K572" s="1"/>
      <c r="L572" s="1"/>
      <c r="M572" s="1"/>
      <c r="N572" s="1"/>
      <c r="O572" s="1"/>
      <c r="P572" s="229"/>
      <c r="Q572" s="1"/>
      <c r="R572" s="1"/>
      <c r="S572" s="1"/>
      <c r="T572" s="1"/>
      <c r="U572" s="1"/>
      <c r="V572" s="1"/>
      <c r="W572" s="1"/>
      <c r="X572" s="1"/>
      <c r="Y572" s="1"/>
      <c r="Z572" s="1"/>
      <c r="AA572" s="1"/>
      <c r="AB572" s="1"/>
      <c r="AC572" s="1"/>
      <c r="AD572" s="1"/>
      <c r="AE572" s="1"/>
      <c r="AF572" s="1"/>
      <c r="AG572" s="1"/>
      <c r="AH572" s="1"/>
      <c r="AI572" s="1"/>
      <c r="AJ572" s="1"/>
      <c r="AK572" s="1"/>
    </row>
    <row r="573" spans="1:37" ht="14.25" customHeight="1">
      <c r="A573" s="425"/>
      <c r="B573" s="1"/>
      <c r="C573" s="1"/>
      <c r="D573" s="1"/>
      <c r="E573" s="1"/>
      <c r="F573" s="1"/>
      <c r="G573" s="1"/>
      <c r="H573" s="1"/>
      <c r="I573" s="1"/>
      <c r="J573" s="1"/>
      <c r="K573" s="1"/>
      <c r="L573" s="1"/>
      <c r="M573" s="1"/>
      <c r="N573" s="1"/>
      <c r="O573" s="1"/>
      <c r="P573" s="229"/>
      <c r="Q573" s="1"/>
      <c r="R573" s="1"/>
      <c r="S573" s="1"/>
      <c r="T573" s="1"/>
      <c r="U573" s="1"/>
      <c r="V573" s="1"/>
      <c r="W573" s="1"/>
      <c r="X573" s="1"/>
      <c r="Y573" s="1"/>
      <c r="Z573" s="1"/>
      <c r="AA573" s="1"/>
      <c r="AB573" s="1"/>
      <c r="AC573" s="1"/>
      <c r="AD573" s="1"/>
      <c r="AE573" s="1"/>
      <c r="AF573" s="1"/>
      <c r="AG573" s="1"/>
      <c r="AH573" s="1"/>
      <c r="AI573" s="1"/>
      <c r="AJ573" s="1"/>
      <c r="AK573" s="1"/>
    </row>
    <row r="574" spans="1:37" ht="14.25" customHeight="1">
      <c r="A574" s="425"/>
      <c r="B574" s="1"/>
      <c r="C574" s="1"/>
      <c r="D574" s="1"/>
      <c r="E574" s="1"/>
      <c r="F574" s="1"/>
      <c r="G574" s="1"/>
      <c r="H574" s="1"/>
      <c r="I574" s="1"/>
      <c r="J574" s="1"/>
      <c r="K574" s="1"/>
      <c r="L574" s="1"/>
      <c r="M574" s="1"/>
      <c r="N574" s="1"/>
      <c r="O574" s="1"/>
      <c r="P574" s="229"/>
      <c r="Q574" s="1"/>
      <c r="R574" s="1"/>
      <c r="S574" s="1"/>
      <c r="T574" s="1"/>
      <c r="U574" s="1"/>
      <c r="V574" s="1"/>
      <c r="W574" s="1"/>
      <c r="X574" s="1"/>
      <c r="Y574" s="1"/>
      <c r="Z574" s="1"/>
      <c r="AA574" s="1"/>
      <c r="AB574" s="1"/>
      <c r="AC574" s="1"/>
      <c r="AD574" s="1"/>
      <c r="AE574" s="1"/>
      <c r="AF574" s="1"/>
      <c r="AG574" s="1"/>
      <c r="AH574" s="1"/>
      <c r="AI574" s="1"/>
      <c r="AJ574" s="1"/>
      <c r="AK574" s="1"/>
    </row>
    <row r="575" spans="1:37" ht="14.25" customHeight="1">
      <c r="A575" s="425"/>
      <c r="B575" s="1"/>
      <c r="C575" s="1"/>
      <c r="D575" s="1"/>
      <c r="E575" s="1"/>
      <c r="F575" s="1"/>
      <c r="G575" s="1"/>
      <c r="H575" s="1"/>
      <c r="I575" s="1"/>
      <c r="J575" s="1"/>
      <c r="K575" s="1"/>
      <c r="L575" s="1"/>
      <c r="M575" s="1"/>
      <c r="N575" s="1"/>
      <c r="O575" s="1"/>
      <c r="P575" s="229"/>
      <c r="Q575" s="1"/>
      <c r="R575" s="1"/>
      <c r="S575" s="1"/>
      <c r="T575" s="1"/>
      <c r="U575" s="1"/>
      <c r="V575" s="1"/>
      <c r="W575" s="1"/>
      <c r="X575" s="1"/>
      <c r="Y575" s="1"/>
      <c r="Z575" s="1"/>
      <c r="AA575" s="1"/>
      <c r="AB575" s="1"/>
      <c r="AC575" s="1"/>
      <c r="AD575" s="1"/>
      <c r="AE575" s="1"/>
      <c r="AF575" s="1"/>
      <c r="AG575" s="1"/>
      <c r="AH575" s="1"/>
      <c r="AI575" s="1"/>
      <c r="AJ575" s="1"/>
      <c r="AK575" s="1"/>
    </row>
    <row r="576" spans="1:37" ht="14.25" customHeight="1">
      <c r="A576" s="425"/>
      <c r="B576" s="1"/>
      <c r="C576" s="1"/>
      <c r="D576" s="1"/>
      <c r="E576" s="1"/>
      <c r="F576" s="1"/>
      <c r="G576" s="1"/>
      <c r="H576" s="1"/>
      <c r="I576" s="1"/>
      <c r="J576" s="1"/>
      <c r="K576" s="1"/>
      <c r="L576" s="1"/>
      <c r="M576" s="1"/>
      <c r="N576" s="1"/>
      <c r="O576" s="1"/>
      <c r="P576" s="229"/>
      <c r="Q576" s="1"/>
      <c r="R576" s="1"/>
      <c r="S576" s="1"/>
      <c r="T576" s="1"/>
      <c r="U576" s="1"/>
      <c r="V576" s="1"/>
      <c r="W576" s="1"/>
      <c r="X576" s="1"/>
      <c r="Y576" s="1"/>
      <c r="Z576" s="1"/>
      <c r="AA576" s="1"/>
      <c r="AB576" s="1"/>
      <c r="AC576" s="1"/>
      <c r="AD576" s="1"/>
      <c r="AE576" s="1"/>
      <c r="AF576" s="1"/>
      <c r="AG576" s="1"/>
      <c r="AH576" s="1"/>
      <c r="AI576" s="1"/>
      <c r="AJ576" s="1"/>
      <c r="AK576" s="1"/>
    </row>
    <row r="577" spans="1:37" ht="14.25" customHeight="1">
      <c r="A577" s="425"/>
      <c r="B577" s="1"/>
      <c r="C577" s="1"/>
      <c r="D577" s="1"/>
      <c r="E577" s="1"/>
      <c r="F577" s="1"/>
      <c r="G577" s="1"/>
      <c r="H577" s="1"/>
      <c r="I577" s="1"/>
      <c r="J577" s="1"/>
      <c r="K577" s="1"/>
      <c r="L577" s="1"/>
      <c r="M577" s="1"/>
      <c r="N577" s="1"/>
      <c r="O577" s="1"/>
      <c r="P577" s="229"/>
      <c r="Q577" s="1"/>
      <c r="R577" s="1"/>
      <c r="S577" s="1"/>
      <c r="T577" s="1"/>
      <c r="U577" s="1"/>
      <c r="V577" s="1"/>
      <c r="W577" s="1"/>
      <c r="X577" s="1"/>
      <c r="Y577" s="1"/>
      <c r="Z577" s="1"/>
      <c r="AA577" s="1"/>
      <c r="AB577" s="1"/>
      <c r="AC577" s="1"/>
      <c r="AD577" s="1"/>
      <c r="AE577" s="1"/>
      <c r="AF577" s="1"/>
      <c r="AG577" s="1"/>
      <c r="AH577" s="1"/>
      <c r="AI577" s="1"/>
      <c r="AJ577" s="1"/>
      <c r="AK577" s="1"/>
    </row>
    <row r="578" spans="1:37" ht="14.25" customHeight="1">
      <c r="A578" s="425"/>
      <c r="B578" s="1"/>
      <c r="C578" s="1"/>
      <c r="D578" s="1"/>
      <c r="E578" s="1"/>
      <c r="F578" s="1"/>
      <c r="G578" s="1"/>
      <c r="H578" s="1"/>
      <c r="I578" s="1"/>
      <c r="J578" s="1"/>
      <c r="K578" s="1"/>
      <c r="L578" s="1"/>
      <c r="M578" s="1"/>
      <c r="N578" s="1"/>
      <c r="O578" s="1"/>
      <c r="P578" s="229"/>
      <c r="Q578" s="1"/>
      <c r="R578" s="1"/>
      <c r="S578" s="1"/>
      <c r="T578" s="1"/>
      <c r="U578" s="1"/>
      <c r="V578" s="1"/>
      <c r="W578" s="1"/>
      <c r="X578" s="1"/>
      <c r="Y578" s="1"/>
      <c r="Z578" s="1"/>
      <c r="AA578" s="1"/>
      <c r="AB578" s="1"/>
      <c r="AC578" s="1"/>
      <c r="AD578" s="1"/>
      <c r="AE578" s="1"/>
      <c r="AF578" s="1"/>
      <c r="AG578" s="1"/>
      <c r="AH578" s="1"/>
      <c r="AI578" s="1"/>
      <c r="AJ578" s="1"/>
      <c r="AK578" s="1"/>
    </row>
    <row r="579" spans="1:37" ht="14.25" customHeight="1">
      <c r="A579" s="425"/>
      <c r="B579" s="1"/>
      <c r="C579" s="1"/>
      <c r="D579" s="1"/>
      <c r="E579" s="1"/>
      <c r="F579" s="1"/>
      <c r="G579" s="1"/>
      <c r="H579" s="1"/>
      <c r="I579" s="1"/>
      <c r="J579" s="1"/>
      <c r="K579" s="1"/>
      <c r="L579" s="1"/>
      <c r="M579" s="1"/>
      <c r="N579" s="1"/>
      <c r="O579" s="1"/>
      <c r="P579" s="229"/>
      <c r="Q579" s="1"/>
      <c r="R579" s="1"/>
      <c r="S579" s="1"/>
      <c r="T579" s="1"/>
      <c r="U579" s="1"/>
      <c r="V579" s="1"/>
      <c r="W579" s="1"/>
      <c r="X579" s="1"/>
      <c r="Y579" s="1"/>
      <c r="Z579" s="1"/>
      <c r="AA579" s="1"/>
      <c r="AB579" s="1"/>
      <c r="AC579" s="1"/>
      <c r="AD579" s="1"/>
      <c r="AE579" s="1"/>
      <c r="AF579" s="1"/>
      <c r="AG579" s="1"/>
      <c r="AH579" s="1"/>
      <c r="AI579" s="1"/>
      <c r="AJ579" s="1"/>
      <c r="AK579" s="1"/>
    </row>
    <row r="580" spans="1:37" ht="14.25" customHeight="1">
      <c r="A580" s="425"/>
      <c r="B580" s="1"/>
      <c r="C580" s="1"/>
      <c r="D580" s="1"/>
      <c r="E580" s="1"/>
      <c r="F580" s="1"/>
      <c r="G580" s="1"/>
      <c r="H580" s="1"/>
      <c r="I580" s="1"/>
      <c r="J580" s="1"/>
      <c r="K580" s="1"/>
      <c r="L580" s="1"/>
      <c r="M580" s="1"/>
      <c r="N580" s="1"/>
      <c r="O580" s="1"/>
      <c r="P580" s="229"/>
      <c r="Q580" s="1"/>
      <c r="R580" s="1"/>
      <c r="S580" s="1"/>
      <c r="T580" s="1"/>
      <c r="U580" s="1"/>
      <c r="V580" s="1"/>
      <c r="W580" s="1"/>
      <c r="X580" s="1"/>
      <c r="Y580" s="1"/>
      <c r="Z580" s="1"/>
      <c r="AA580" s="1"/>
      <c r="AB580" s="1"/>
      <c r="AC580" s="1"/>
      <c r="AD580" s="1"/>
      <c r="AE580" s="1"/>
      <c r="AF580" s="1"/>
      <c r="AG580" s="1"/>
      <c r="AH580" s="1"/>
      <c r="AI580" s="1"/>
      <c r="AJ580" s="1"/>
      <c r="AK580" s="1"/>
    </row>
    <row r="581" spans="1:37" ht="14.25" customHeight="1">
      <c r="A581" s="425"/>
      <c r="B581" s="1"/>
      <c r="C581" s="1"/>
      <c r="D581" s="1"/>
      <c r="E581" s="1"/>
      <c r="F581" s="1"/>
      <c r="G581" s="1"/>
      <c r="H581" s="1"/>
      <c r="I581" s="1"/>
      <c r="J581" s="1"/>
      <c r="K581" s="1"/>
      <c r="L581" s="1"/>
      <c r="M581" s="1"/>
      <c r="N581" s="1"/>
      <c r="O581" s="1"/>
      <c r="P581" s="229"/>
      <c r="Q581" s="1"/>
      <c r="R581" s="1"/>
      <c r="S581" s="1"/>
      <c r="T581" s="1"/>
      <c r="U581" s="1"/>
      <c r="V581" s="1"/>
      <c r="W581" s="1"/>
      <c r="X581" s="1"/>
      <c r="Y581" s="1"/>
      <c r="Z581" s="1"/>
      <c r="AA581" s="1"/>
      <c r="AB581" s="1"/>
      <c r="AC581" s="1"/>
      <c r="AD581" s="1"/>
      <c r="AE581" s="1"/>
      <c r="AF581" s="1"/>
      <c r="AG581" s="1"/>
      <c r="AH581" s="1"/>
      <c r="AI581" s="1"/>
      <c r="AJ581" s="1"/>
      <c r="AK581" s="1"/>
    </row>
    <row r="582" spans="1:37" ht="14.25" customHeight="1">
      <c r="A582" s="425"/>
      <c r="B582" s="1"/>
      <c r="C582" s="1"/>
      <c r="D582" s="1"/>
      <c r="E582" s="1"/>
      <c r="F582" s="1"/>
      <c r="G582" s="1"/>
      <c r="H582" s="1"/>
      <c r="I582" s="1"/>
      <c r="J582" s="1"/>
      <c r="K582" s="1"/>
      <c r="L582" s="1"/>
      <c r="M582" s="1"/>
      <c r="N582" s="1"/>
      <c r="O582" s="1"/>
      <c r="P582" s="229"/>
      <c r="Q582" s="1"/>
      <c r="R582" s="1"/>
      <c r="S582" s="1"/>
      <c r="T582" s="1"/>
      <c r="U582" s="1"/>
      <c r="V582" s="1"/>
      <c r="W582" s="1"/>
      <c r="X582" s="1"/>
      <c r="Y582" s="1"/>
      <c r="Z582" s="1"/>
      <c r="AA582" s="1"/>
      <c r="AB582" s="1"/>
      <c r="AC582" s="1"/>
      <c r="AD582" s="1"/>
      <c r="AE582" s="1"/>
      <c r="AF582" s="1"/>
      <c r="AG582" s="1"/>
      <c r="AH582" s="1"/>
      <c r="AI582" s="1"/>
      <c r="AJ582" s="1"/>
      <c r="AK582" s="1"/>
    </row>
    <row r="583" spans="1:37" ht="14.25" customHeight="1">
      <c r="A583" s="425"/>
      <c r="B583" s="1"/>
      <c r="C583" s="1"/>
      <c r="D583" s="1"/>
      <c r="E583" s="1"/>
      <c r="F583" s="1"/>
      <c r="G583" s="1"/>
      <c r="H583" s="1"/>
      <c r="I583" s="1"/>
      <c r="J583" s="1"/>
      <c r="K583" s="1"/>
      <c r="L583" s="1"/>
      <c r="M583" s="1"/>
      <c r="N583" s="1"/>
      <c r="O583" s="1"/>
      <c r="P583" s="229"/>
      <c r="Q583" s="1"/>
      <c r="R583" s="1"/>
      <c r="S583" s="1"/>
      <c r="T583" s="1"/>
      <c r="U583" s="1"/>
      <c r="V583" s="1"/>
      <c r="W583" s="1"/>
      <c r="X583" s="1"/>
      <c r="Y583" s="1"/>
      <c r="Z583" s="1"/>
      <c r="AA583" s="1"/>
      <c r="AB583" s="1"/>
      <c r="AC583" s="1"/>
      <c r="AD583" s="1"/>
      <c r="AE583" s="1"/>
      <c r="AF583" s="1"/>
      <c r="AG583" s="1"/>
      <c r="AH583" s="1"/>
      <c r="AI583" s="1"/>
      <c r="AJ583" s="1"/>
      <c r="AK583" s="1"/>
    </row>
    <row r="584" spans="1:37" ht="14.25" customHeight="1">
      <c r="A584" s="425"/>
      <c r="B584" s="1"/>
      <c r="C584" s="1"/>
      <c r="D584" s="1"/>
      <c r="E584" s="1"/>
      <c r="F584" s="1"/>
      <c r="G584" s="1"/>
      <c r="H584" s="1"/>
      <c r="I584" s="1"/>
      <c r="J584" s="1"/>
      <c r="K584" s="1"/>
      <c r="L584" s="1"/>
      <c r="M584" s="1"/>
      <c r="N584" s="1"/>
      <c r="O584" s="1"/>
      <c r="P584" s="229"/>
      <c r="Q584" s="1"/>
      <c r="R584" s="1"/>
      <c r="S584" s="1"/>
      <c r="T584" s="1"/>
      <c r="U584" s="1"/>
      <c r="V584" s="1"/>
      <c r="W584" s="1"/>
      <c r="X584" s="1"/>
      <c r="Y584" s="1"/>
      <c r="Z584" s="1"/>
      <c r="AA584" s="1"/>
      <c r="AB584" s="1"/>
      <c r="AC584" s="1"/>
      <c r="AD584" s="1"/>
      <c r="AE584" s="1"/>
      <c r="AF584" s="1"/>
      <c r="AG584" s="1"/>
      <c r="AH584" s="1"/>
      <c r="AI584" s="1"/>
      <c r="AJ584" s="1"/>
      <c r="AK584" s="1"/>
    </row>
    <row r="585" spans="1:37" ht="14.25" customHeight="1">
      <c r="A585" s="425"/>
      <c r="B585" s="1"/>
      <c r="C585" s="1"/>
      <c r="D585" s="1"/>
      <c r="E585" s="1"/>
      <c r="F585" s="1"/>
      <c r="G585" s="1"/>
      <c r="H585" s="1"/>
      <c r="I585" s="1"/>
      <c r="J585" s="1"/>
      <c r="K585" s="1"/>
      <c r="L585" s="1"/>
      <c r="M585" s="1"/>
      <c r="N585" s="1"/>
      <c r="O585" s="1"/>
      <c r="P585" s="229"/>
      <c r="Q585" s="1"/>
      <c r="R585" s="1"/>
      <c r="S585" s="1"/>
      <c r="T585" s="1"/>
      <c r="U585" s="1"/>
      <c r="V585" s="1"/>
      <c r="W585" s="1"/>
      <c r="X585" s="1"/>
      <c r="Y585" s="1"/>
      <c r="Z585" s="1"/>
      <c r="AA585" s="1"/>
      <c r="AB585" s="1"/>
      <c r="AC585" s="1"/>
      <c r="AD585" s="1"/>
      <c r="AE585" s="1"/>
      <c r="AF585" s="1"/>
      <c r="AG585" s="1"/>
      <c r="AH585" s="1"/>
      <c r="AI585" s="1"/>
      <c r="AJ585" s="1"/>
      <c r="AK585" s="1"/>
    </row>
    <row r="586" spans="1:37" ht="14.25" customHeight="1">
      <c r="A586" s="425"/>
      <c r="B586" s="1"/>
      <c r="C586" s="1"/>
      <c r="D586" s="1"/>
      <c r="E586" s="1"/>
      <c r="F586" s="1"/>
      <c r="G586" s="1"/>
      <c r="H586" s="1"/>
      <c r="I586" s="1"/>
      <c r="J586" s="1"/>
      <c r="K586" s="1"/>
      <c r="L586" s="1"/>
      <c r="M586" s="1"/>
      <c r="N586" s="1"/>
      <c r="O586" s="1"/>
      <c r="P586" s="229"/>
      <c r="Q586" s="1"/>
      <c r="R586" s="1"/>
      <c r="S586" s="1"/>
      <c r="T586" s="1"/>
      <c r="U586" s="1"/>
      <c r="V586" s="1"/>
      <c r="W586" s="1"/>
      <c r="X586" s="1"/>
      <c r="Y586" s="1"/>
      <c r="Z586" s="1"/>
      <c r="AA586" s="1"/>
      <c r="AB586" s="1"/>
      <c r="AC586" s="1"/>
      <c r="AD586" s="1"/>
      <c r="AE586" s="1"/>
      <c r="AF586" s="1"/>
      <c r="AG586" s="1"/>
      <c r="AH586" s="1"/>
      <c r="AI586" s="1"/>
      <c r="AJ586" s="1"/>
      <c r="AK586" s="1"/>
    </row>
    <row r="587" spans="1:37" ht="14.25" customHeight="1">
      <c r="A587" s="425"/>
      <c r="B587" s="1"/>
      <c r="C587" s="1"/>
      <c r="D587" s="1"/>
      <c r="E587" s="1"/>
      <c r="F587" s="1"/>
      <c r="G587" s="1"/>
      <c r="H587" s="1"/>
      <c r="I587" s="1"/>
      <c r="J587" s="1"/>
      <c r="K587" s="1"/>
      <c r="L587" s="1"/>
      <c r="M587" s="1"/>
      <c r="N587" s="1"/>
      <c r="O587" s="1"/>
      <c r="P587" s="229"/>
      <c r="Q587" s="1"/>
      <c r="R587" s="1"/>
      <c r="S587" s="1"/>
      <c r="T587" s="1"/>
      <c r="U587" s="1"/>
      <c r="V587" s="1"/>
      <c r="W587" s="1"/>
      <c r="X587" s="1"/>
      <c r="Y587" s="1"/>
      <c r="Z587" s="1"/>
      <c r="AA587" s="1"/>
      <c r="AB587" s="1"/>
      <c r="AC587" s="1"/>
      <c r="AD587" s="1"/>
      <c r="AE587" s="1"/>
      <c r="AF587" s="1"/>
      <c r="AG587" s="1"/>
      <c r="AH587" s="1"/>
      <c r="AI587" s="1"/>
      <c r="AJ587" s="1"/>
      <c r="AK587" s="1"/>
    </row>
    <row r="588" spans="1:37" ht="14.25" customHeight="1">
      <c r="A588" s="425"/>
      <c r="B588" s="1"/>
      <c r="C588" s="1"/>
      <c r="D588" s="1"/>
      <c r="E588" s="1"/>
      <c r="F588" s="1"/>
      <c r="G588" s="1"/>
      <c r="H588" s="1"/>
      <c r="I588" s="1"/>
      <c r="J588" s="1"/>
      <c r="K588" s="1"/>
      <c r="L588" s="1"/>
      <c r="M588" s="1"/>
      <c r="N588" s="1"/>
      <c r="O588" s="1"/>
      <c r="P588" s="229"/>
      <c r="Q588" s="1"/>
      <c r="R588" s="1"/>
      <c r="S588" s="1"/>
      <c r="T588" s="1"/>
      <c r="U588" s="1"/>
      <c r="V588" s="1"/>
      <c r="W588" s="1"/>
      <c r="X588" s="1"/>
      <c r="Y588" s="1"/>
      <c r="Z588" s="1"/>
      <c r="AA588" s="1"/>
      <c r="AB588" s="1"/>
      <c r="AC588" s="1"/>
      <c r="AD588" s="1"/>
      <c r="AE588" s="1"/>
      <c r="AF588" s="1"/>
      <c r="AG588" s="1"/>
      <c r="AH588" s="1"/>
      <c r="AI588" s="1"/>
      <c r="AJ588" s="1"/>
      <c r="AK588" s="1"/>
    </row>
    <row r="589" spans="1:37" ht="14.25" customHeight="1">
      <c r="A589" s="425"/>
      <c r="B589" s="1"/>
      <c r="C589" s="1"/>
      <c r="D589" s="1"/>
      <c r="E589" s="1"/>
      <c r="F589" s="1"/>
      <c r="G589" s="1"/>
      <c r="H589" s="1"/>
      <c r="I589" s="1"/>
      <c r="J589" s="1"/>
      <c r="K589" s="1"/>
      <c r="L589" s="1"/>
      <c r="M589" s="1"/>
      <c r="N589" s="1"/>
      <c r="O589" s="1"/>
      <c r="P589" s="229"/>
      <c r="Q589" s="1"/>
      <c r="R589" s="1"/>
      <c r="S589" s="1"/>
      <c r="T589" s="1"/>
      <c r="U589" s="1"/>
      <c r="V589" s="1"/>
      <c r="W589" s="1"/>
      <c r="X589" s="1"/>
      <c r="Y589" s="1"/>
      <c r="Z589" s="1"/>
      <c r="AA589" s="1"/>
      <c r="AB589" s="1"/>
      <c r="AC589" s="1"/>
      <c r="AD589" s="1"/>
      <c r="AE589" s="1"/>
      <c r="AF589" s="1"/>
      <c r="AG589" s="1"/>
      <c r="AH589" s="1"/>
      <c r="AI589" s="1"/>
      <c r="AJ589" s="1"/>
      <c r="AK589" s="1"/>
    </row>
    <row r="590" spans="1:37" ht="14.25" customHeight="1">
      <c r="A590" s="425"/>
      <c r="B590" s="1"/>
      <c r="C590" s="1"/>
      <c r="D590" s="1"/>
      <c r="E590" s="1"/>
      <c r="F590" s="1"/>
      <c r="G590" s="1"/>
      <c r="H590" s="1"/>
      <c r="I590" s="1"/>
      <c r="J590" s="1"/>
      <c r="K590" s="1"/>
      <c r="L590" s="1"/>
      <c r="M590" s="1"/>
      <c r="N590" s="1"/>
      <c r="O590" s="1"/>
      <c r="P590" s="229"/>
      <c r="Q590" s="1"/>
      <c r="R590" s="1"/>
      <c r="S590" s="1"/>
      <c r="T590" s="1"/>
      <c r="U590" s="1"/>
      <c r="V590" s="1"/>
      <c r="W590" s="1"/>
      <c r="X590" s="1"/>
      <c r="Y590" s="1"/>
      <c r="Z590" s="1"/>
      <c r="AA590" s="1"/>
      <c r="AB590" s="1"/>
      <c r="AC590" s="1"/>
      <c r="AD590" s="1"/>
      <c r="AE590" s="1"/>
      <c r="AF590" s="1"/>
      <c r="AG590" s="1"/>
      <c r="AH590" s="1"/>
      <c r="AI590" s="1"/>
      <c r="AJ590" s="1"/>
      <c r="AK590" s="1"/>
    </row>
    <row r="591" spans="1:37" ht="14.25" customHeight="1">
      <c r="A591" s="425"/>
      <c r="B591" s="1"/>
      <c r="C591" s="1"/>
      <c r="D591" s="1"/>
      <c r="E591" s="1"/>
      <c r="F591" s="1"/>
      <c r="G591" s="1"/>
      <c r="H591" s="1"/>
      <c r="I591" s="1"/>
      <c r="J591" s="1"/>
      <c r="K591" s="1"/>
      <c r="L591" s="1"/>
      <c r="M591" s="1"/>
      <c r="N591" s="1"/>
      <c r="O591" s="1"/>
      <c r="P591" s="229"/>
      <c r="Q591" s="1"/>
      <c r="R591" s="1"/>
      <c r="S591" s="1"/>
      <c r="T591" s="1"/>
      <c r="U591" s="1"/>
      <c r="V591" s="1"/>
      <c r="W591" s="1"/>
      <c r="X591" s="1"/>
      <c r="Y591" s="1"/>
      <c r="Z591" s="1"/>
      <c r="AA591" s="1"/>
      <c r="AB591" s="1"/>
      <c r="AC591" s="1"/>
      <c r="AD591" s="1"/>
      <c r="AE591" s="1"/>
      <c r="AF591" s="1"/>
      <c r="AG591" s="1"/>
      <c r="AH591" s="1"/>
      <c r="AI591" s="1"/>
      <c r="AJ591" s="1"/>
      <c r="AK591" s="1"/>
    </row>
    <row r="592" spans="1:37" ht="14.25" customHeight="1">
      <c r="A592" s="425"/>
      <c r="B592" s="1"/>
      <c r="C592" s="1"/>
      <c r="D592" s="1"/>
      <c r="E592" s="1"/>
      <c r="F592" s="1"/>
      <c r="G592" s="1"/>
      <c r="H592" s="1"/>
      <c r="I592" s="1"/>
      <c r="J592" s="1"/>
      <c r="K592" s="1"/>
      <c r="L592" s="1"/>
      <c r="M592" s="1"/>
      <c r="N592" s="1"/>
      <c r="O592" s="1"/>
      <c r="P592" s="229"/>
      <c r="Q592" s="1"/>
      <c r="R592" s="1"/>
      <c r="S592" s="1"/>
      <c r="T592" s="1"/>
      <c r="U592" s="1"/>
      <c r="V592" s="1"/>
      <c r="W592" s="1"/>
      <c r="X592" s="1"/>
      <c r="Y592" s="1"/>
      <c r="Z592" s="1"/>
      <c r="AA592" s="1"/>
      <c r="AB592" s="1"/>
      <c r="AC592" s="1"/>
      <c r="AD592" s="1"/>
      <c r="AE592" s="1"/>
      <c r="AF592" s="1"/>
      <c r="AG592" s="1"/>
      <c r="AH592" s="1"/>
      <c r="AI592" s="1"/>
      <c r="AJ592" s="1"/>
      <c r="AK592" s="1"/>
    </row>
    <row r="593" spans="1:37" ht="14.25" customHeight="1">
      <c r="A593" s="425"/>
      <c r="B593" s="1"/>
      <c r="C593" s="1"/>
      <c r="D593" s="1"/>
      <c r="E593" s="1"/>
      <c r="F593" s="1"/>
      <c r="G593" s="1"/>
      <c r="H593" s="1"/>
      <c r="I593" s="1"/>
      <c r="J593" s="1"/>
      <c r="K593" s="1"/>
      <c r="L593" s="1"/>
      <c r="M593" s="1"/>
      <c r="N593" s="1"/>
      <c r="O593" s="1"/>
      <c r="P593" s="229"/>
      <c r="Q593" s="1"/>
      <c r="R593" s="1"/>
      <c r="S593" s="1"/>
      <c r="T593" s="1"/>
      <c r="U593" s="1"/>
      <c r="V593" s="1"/>
      <c r="W593" s="1"/>
      <c r="X593" s="1"/>
      <c r="Y593" s="1"/>
      <c r="Z593" s="1"/>
      <c r="AA593" s="1"/>
      <c r="AB593" s="1"/>
      <c r="AC593" s="1"/>
      <c r="AD593" s="1"/>
      <c r="AE593" s="1"/>
      <c r="AF593" s="1"/>
      <c r="AG593" s="1"/>
      <c r="AH593" s="1"/>
      <c r="AI593" s="1"/>
      <c r="AJ593" s="1"/>
      <c r="AK593" s="1"/>
    </row>
    <row r="594" spans="1:37" ht="14.25" customHeight="1">
      <c r="A594" s="425"/>
      <c r="B594" s="1"/>
      <c r="C594" s="1"/>
      <c r="D594" s="1"/>
      <c r="E594" s="1"/>
      <c r="F594" s="1"/>
      <c r="G594" s="1"/>
      <c r="H594" s="1"/>
      <c r="I594" s="1"/>
      <c r="J594" s="1"/>
      <c r="K594" s="1"/>
      <c r="L594" s="1"/>
      <c r="M594" s="1"/>
      <c r="N594" s="1"/>
      <c r="O594" s="1"/>
      <c r="P594" s="229"/>
      <c r="Q594" s="1"/>
      <c r="R594" s="1"/>
      <c r="S594" s="1"/>
      <c r="T594" s="1"/>
      <c r="U594" s="1"/>
      <c r="V594" s="1"/>
      <c r="W594" s="1"/>
      <c r="X594" s="1"/>
      <c r="Y594" s="1"/>
      <c r="Z594" s="1"/>
      <c r="AA594" s="1"/>
      <c r="AB594" s="1"/>
      <c r="AC594" s="1"/>
      <c r="AD594" s="1"/>
      <c r="AE594" s="1"/>
      <c r="AF594" s="1"/>
      <c r="AG594" s="1"/>
      <c r="AH594" s="1"/>
      <c r="AI594" s="1"/>
      <c r="AJ594" s="1"/>
      <c r="AK594" s="1"/>
    </row>
    <row r="595" spans="1:37" ht="14.25" customHeight="1">
      <c r="A595" s="425"/>
      <c r="B595" s="1"/>
      <c r="C595" s="1"/>
      <c r="D595" s="1"/>
      <c r="E595" s="1"/>
      <c r="F595" s="1"/>
      <c r="G595" s="1"/>
      <c r="H595" s="1"/>
      <c r="I595" s="1"/>
      <c r="J595" s="1"/>
      <c r="K595" s="1"/>
      <c r="L595" s="1"/>
      <c r="M595" s="1"/>
      <c r="N595" s="1"/>
      <c r="O595" s="1"/>
      <c r="P595" s="229"/>
      <c r="Q595" s="1"/>
      <c r="R595" s="1"/>
      <c r="S595" s="1"/>
      <c r="T595" s="1"/>
      <c r="U595" s="1"/>
      <c r="V595" s="1"/>
      <c r="W595" s="1"/>
      <c r="X595" s="1"/>
      <c r="Y595" s="1"/>
      <c r="Z595" s="1"/>
      <c r="AA595" s="1"/>
      <c r="AB595" s="1"/>
      <c r="AC595" s="1"/>
      <c r="AD595" s="1"/>
      <c r="AE595" s="1"/>
      <c r="AF595" s="1"/>
      <c r="AG595" s="1"/>
      <c r="AH595" s="1"/>
      <c r="AI595" s="1"/>
      <c r="AJ595" s="1"/>
      <c r="AK595" s="1"/>
    </row>
    <row r="596" spans="1:37" ht="14.25" customHeight="1">
      <c r="A596" s="425"/>
      <c r="B596" s="1"/>
      <c r="C596" s="1"/>
      <c r="D596" s="1"/>
      <c r="E596" s="1"/>
      <c r="F596" s="1"/>
      <c r="G596" s="1"/>
      <c r="H596" s="1"/>
      <c r="I596" s="1"/>
      <c r="J596" s="1"/>
      <c r="K596" s="1"/>
      <c r="L596" s="1"/>
      <c r="M596" s="1"/>
      <c r="N596" s="1"/>
      <c r="O596" s="1"/>
      <c r="P596" s="229"/>
      <c r="Q596" s="1"/>
      <c r="R596" s="1"/>
      <c r="S596" s="1"/>
      <c r="T596" s="1"/>
      <c r="U596" s="1"/>
      <c r="V596" s="1"/>
      <c r="W596" s="1"/>
      <c r="X596" s="1"/>
      <c r="Y596" s="1"/>
      <c r="Z596" s="1"/>
      <c r="AA596" s="1"/>
      <c r="AB596" s="1"/>
      <c r="AC596" s="1"/>
      <c r="AD596" s="1"/>
      <c r="AE596" s="1"/>
      <c r="AF596" s="1"/>
      <c r="AG596" s="1"/>
      <c r="AH596" s="1"/>
      <c r="AI596" s="1"/>
      <c r="AJ596" s="1"/>
      <c r="AK596" s="1"/>
    </row>
    <row r="597" spans="1:37" ht="14.25" customHeight="1">
      <c r="A597" s="425"/>
      <c r="B597" s="1"/>
      <c r="C597" s="1"/>
      <c r="D597" s="1"/>
      <c r="E597" s="1"/>
      <c r="F597" s="1"/>
      <c r="G597" s="1"/>
      <c r="H597" s="1"/>
      <c r="I597" s="1"/>
      <c r="J597" s="1"/>
      <c r="K597" s="1"/>
      <c r="L597" s="1"/>
      <c r="M597" s="1"/>
      <c r="N597" s="1"/>
      <c r="O597" s="1"/>
      <c r="P597" s="229"/>
      <c r="Q597" s="1"/>
      <c r="R597" s="1"/>
      <c r="S597" s="1"/>
      <c r="T597" s="1"/>
      <c r="U597" s="1"/>
      <c r="V597" s="1"/>
      <c r="W597" s="1"/>
      <c r="X597" s="1"/>
      <c r="Y597" s="1"/>
      <c r="Z597" s="1"/>
      <c r="AA597" s="1"/>
      <c r="AB597" s="1"/>
      <c r="AC597" s="1"/>
      <c r="AD597" s="1"/>
      <c r="AE597" s="1"/>
      <c r="AF597" s="1"/>
      <c r="AG597" s="1"/>
      <c r="AH597" s="1"/>
      <c r="AI597" s="1"/>
      <c r="AJ597" s="1"/>
      <c r="AK597" s="1"/>
    </row>
    <row r="598" spans="1:37" ht="14.25" customHeight="1">
      <c r="A598" s="425"/>
      <c r="B598" s="1"/>
      <c r="C598" s="1"/>
      <c r="D598" s="1"/>
      <c r="E598" s="1"/>
      <c r="F598" s="1"/>
      <c r="G598" s="1"/>
      <c r="H598" s="1"/>
      <c r="I598" s="1"/>
      <c r="J598" s="1"/>
      <c r="K598" s="1"/>
      <c r="L598" s="1"/>
      <c r="M598" s="1"/>
      <c r="N598" s="1"/>
      <c r="O598" s="1"/>
      <c r="P598" s="229"/>
      <c r="Q598" s="1"/>
      <c r="R598" s="1"/>
      <c r="S598" s="1"/>
      <c r="T598" s="1"/>
      <c r="U598" s="1"/>
      <c r="V598" s="1"/>
      <c r="W598" s="1"/>
      <c r="X598" s="1"/>
      <c r="Y598" s="1"/>
      <c r="Z598" s="1"/>
      <c r="AA598" s="1"/>
      <c r="AB598" s="1"/>
      <c r="AC598" s="1"/>
      <c r="AD598" s="1"/>
      <c r="AE598" s="1"/>
      <c r="AF598" s="1"/>
      <c r="AG598" s="1"/>
      <c r="AH598" s="1"/>
      <c r="AI598" s="1"/>
      <c r="AJ598" s="1"/>
      <c r="AK598" s="1"/>
    </row>
    <row r="599" spans="1:37" ht="14.25" customHeight="1">
      <c r="A599" s="425"/>
      <c r="B599" s="1"/>
      <c r="C599" s="1"/>
      <c r="D599" s="1"/>
      <c r="E599" s="1"/>
      <c r="F599" s="1"/>
      <c r="G599" s="1"/>
      <c r="H599" s="1"/>
      <c r="I599" s="1"/>
      <c r="J599" s="1"/>
      <c r="K599" s="1"/>
      <c r="L599" s="1"/>
      <c r="M599" s="1"/>
      <c r="N599" s="1"/>
      <c r="O599" s="1"/>
      <c r="P599" s="229"/>
      <c r="Q599" s="1"/>
      <c r="R599" s="1"/>
      <c r="S599" s="1"/>
      <c r="T599" s="1"/>
      <c r="U599" s="1"/>
      <c r="V599" s="1"/>
      <c r="W599" s="1"/>
      <c r="X599" s="1"/>
      <c r="Y599" s="1"/>
      <c r="Z599" s="1"/>
      <c r="AA599" s="1"/>
      <c r="AB599" s="1"/>
      <c r="AC599" s="1"/>
      <c r="AD599" s="1"/>
      <c r="AE599" s="1"/>
      <c r="AF599" s="1"/>
      <c r="AG599" s="1"/>
      <c r="AH599" s="1"/>
      <c r="AI599" s="1"/>
      <c r="AJ599" s="1"/>
      <c r="AK599" s="1"/>
    </row>
    <row r="600" spans="1:37" ht="14.25" customHeight="1">
      <c r="A600" s="425"/>
      <c r="B600" s="1"/>
      <c r="C600" s="1"/>
      <c r="D600" s="1"/>
      <c r="E600" s="1"/>
      <c r="F600" s="1"/>
      <c r="G600" s="1"/>
      <c r="H600" s="1"/>
      <c r="I600" s="1"/>
      <c r="J600" s="1"/>
      <c r="K600" s="1"/>
      <c r="L600" s="1"/>
      <c r="M600" s="1"/>
      <c r="N600" s="1"/>
      <c r="O600" s="1"/>
      <c r="P600" s="229"/>
      <c r="Q600" s="1"/>
      <c r="R600" s="1"/>
      <c r="S600" s="1"/>
      <c r="T600" s="1"/>
      <c r="U600" s="1"/>
      <c r="V600" s="1"/>
      <c r="W600" s="1"/>
      <c r="X600" s="1"/>
      <c r="Y600" s="1"/>
      <c r="Z600" s="1"/>
      <c r="AA600" s="1"/>
      <c r="AB600" s="1"/>
      <c r="AC600" s="1"/>
      <c r="AD600" s="1"/>
      <c r="AE600" s="1"/>
      <c r="AF600" s="1"/>
      <c r="AG600" s="1"/>
      <c r="AH600" s="1"/>
      <c r="AI600" s="1"/>
      <c r="AJ600" s="1"/>
      <c r="AK600" s="1"/>
    </row>
    <row r="601" spans="1:37" ht="14.25" customHeight="1">
      <c r="A601" s="425"/>
      <c r="B601" s="1"/>
      <c r="C601" s="1"/>
      <c r="D601" s="1"/>
      <c r="E601" s="1"/>
      <c r="F601" s="1"/>
      <c r="G601" s="1"/>
      <c r="H601" s="1"/>
      <c r="I601" s="1"/>
      <c r="J601" s="1"/>
      <c r="K601" s="1"/>
      <c r="L601" s="1"/>
      <c r="M601" s="1"/>
      <c r="N601" s="1"/>
      <c r="O601" s="1"/>
      <c r="P601" s="229"/>
      <c r="Q601" s="1"/>
      <c r="R601" s="1"/>
      <c r="S601" s="1"/>
      <c r="T601" s="1"/>
      <c r="U601" s="1"/>
      <c r="V601" s="1"/>
      <c r="W601" s="1"/>
      <c r="X601" s="1"/>
      <c r="Y601" s="1"/>
      <c r="Z601" s="1"/>
      <c r="AA601" s="1"/>
      <c r="AB601" s="1"/>
      <c r="AC601" s="1"/>
      <c r="AD601" s="1"/>
      <c r="AE601" s="1"/>
      <c r="AF601" s="1"/>
      <c r="AG601" s="1"/>
      <c r="AH601" s="1"/>
      <c r="AI601" s="1"/>
      <c r="AJ601" s="1"/>
      <c r="AK601" s="1"/>
    </row>
    <row r="602" spans="1:37" ht="14.25" customHeight="1">
      <c r="A602" s="425"/>
      <c r="B602" s="1"/>
      <c r="C602" s="1"/>
      <c r="D602" s="1"/>
      <c r="E602" s="1"/>
      <c r="F602" s="1"/>
      <c r="G602" s="1"/>
      <c r="H602" s="1"/>
      <c r="I602" s="1"/>
      <c r="J602" s="1"/>
      <c r="K602" s="1"/>
      <c r="L602" s="1"/>
      <c r="M602" s="1"/>
      <c r="N602" s="1"/>
      <c r="O602" s="1"/>
      <c r="P602" s="229"/>
      <c r="Q602" s="1"/>
      <c r="R602" s="1"/>
      <c r="S602" s="1"/>
      <c r="T602" s="1"/>
      <c r="U602" s="1"/>
      <c r="V602" s="1"/>
      <c r="W602" s="1"/>
      <c r="X602" s="1"/>
      <c r="Y602" s="1"/>
      <c r="Z602" s="1"/>
      <c r="AA602" s="1"/>
      <c r="AB602" s="1"/>
      <c r="AC602" s="1"/>
      <c r="AD602" s="1"/>
      <c r="AE602" s="1"/>
      <c r="AF602" s="1"/>
      <c r="AG602" s="1"/>
      <c r="AH602" s="1"/>
      <c r="AI602" s="1"/>
      <c r="AJ602" s="1"/>
      <c r="AK602" s="1"/>
    </row>
    <row r="603" spans="1:37" ht="14.25" customHeight="1">
      <c r="A603" s="425"/>
      <c r="B603" s="1"/>
      <c r="C603" s="1"/>
      <c r="D603" s="1"/>
      <c r="E603" s="1"/>
      <c r="F603" s="1"/>
      <c r="G603" s="1"/>
      <c r="H603" s="1"/>
      <c r="I603" s="1"/>
      <c r="J603" s="1"/>
      <c r="K603" s="1"/>
      <c r="L603" s="1"/>
      <c r="M603" s="1"/>
      <c r="N603" s="1"/>
      <c r="O603" s="1"/>
      <c r="P603" s="229"/>
      <c r="Q603" s="1"/>
      <c r="R603" s="1"/>
      <c r="S603" s="1"/>
      <c r="T603" s="1"/>
      <c r="U603" s="1"/>
      <c r="V603" s="1"/>
      <c r="W603" s="1"/>
      <c r="X603" s="1"/>
      <c r="Y603" s="1"/>
      <c r="Z603" s="1"/>
      <c r="AA603" s="1"/>
      <c r="AB603" s="1"/>
      <c r="AC603" s="1"/>
      <c r="AD603" s="1"/>
      <c r="AE603" s="1"/>
      <c r="AF603" s="1"/>
      <c r="AG603" s="1"/>
      <c r="AH603" s="1"/>
      <c r="AI603" s="1"/>
      <c r="AJ603" s="1"/>
      <c r="AK603" s="1"/>
    </row>
    <row r="604" spans="1:37" ht="14.25" customHeight="1">
      <c r="A604" s="425"/>
      <c r="B604" s="1"/>
      <c r="C604" s="1"/>
      <c r="D604" s="1"/>
      <c r="E604" s="1"/>
      <c r="F604" s="1"/>
      <c r="G604" s="1"/>
      <c r="H604" s="1"/>
      <c r="I604" s="1"/>
      <c r="J604" s="1"/>
      <c r="K604" s="1"/>
      <c r="L604" s="1"/>
      <c r="M604" s="1"/>
      <c r="N604" s="1"/>
      <c r="O604" s="1"/>
      <c r="P604" s="229"/>
      <c r="Q604" s="1"/>
      <c r="R604" s="1"/>
      <c r="S604" s="1"/>
      <c r="T604" s="1"/>
      <c r="U604" s="1"/>
      <c r="V604" s="1"/>
      <c r="W604" s="1"/>
      <c r="X604" s="1"/>
      <c r="Y604" s="1"/>
      <c r="Z604" s="1"/>
      <c r="AA604" s="1"/>
      <c r="AB604" s="1"/>
      <c r="AC604" s="1"/>
      <c r="AD604" s="1"/>
      <c r="AE604" s="1"/>
      <c r="AF604" s="1"/>
      <c r="AG604" s="1"/>
      <c r="AH604" s="1"/>
      <c r="AI604" s="1"/>
      <c r="AJ604" s="1"/>
      <c r="AK604" s="1"/>
    </row>
    <row r="605" spans="1:37" ht="14.25" customHeight="1">
      <c r="A605" s="425"/>
      <c r="B605" s="1"/>
      <c r="C605" s="1"/>
      <c r="D605" s="1"/>
      <c r="E605" s="1"/>
      <c r="F605" s="1"/>
      <c r="G605" s="1"/>
      <c r="H605" s="1"/>
      <c r="I605" s="1"/>
      <c r="J605" s="1"/>
      <c r="K605" s="1"/>
      <c r="L605" s="1"/>
      <c r="M605" s="1"/>
      <c r="N605" s="1"/>
      <c r="O605" s="1"/>
      <c r="P605" s="229"/>
      <c r="Q605" s="1"/>
      <c r="R605" s="1"/>
      <c r="S605" s="1"/>
      <c r="T605" s="1"/>
      <c r="U605" s="1"/>
      <c r="V605" s="1"/>
      <c r="W605" s="1"/>
      <c r="X605" s="1"/>
      <c r="Y605" s="1"/>
      <c r="Z605" s="1"/>
      <c r="AA605" s="1"/>
      <c r="AB605" s="1"/>
      <c r="AC605" s="1"/>
      <c r="AD605" s="1"/>
      <c r="AE605" s="1"/>
      <c r="AF605" s="1"/>
      <c r="AG605" s="1"/>
      <c r="AH605" s="1"/>
      <c r="AI605" s="1"/>
      <c r="AJ605" s="1"/>
      <c r="AK605" s="1"/>
    </row>
    <row r="606" spans="1:37" ht="14.25" customHeight="1">
      <c r="A606" s="425"/>
      <c r="B606" s="1"/>
      <c r="C606" s="1"/>
      <c r="D606" s="1"/>
      <c r="E606" s="1"/>
      <c r="F606" s="1"/>
      <c r="G606" s="1"/>
      <c r="H606" s="1"/>
      <c r="I606" s="1"/>
      <c r="J606" s="1"/>
      <c r="K606" s="1"/>
      <c r="L606" s="1"/>
      <c r="M606" s="1"/>
      <c r="N606" s="1"/>
      <c r="O606" s="1"/>
      <c r="P606" s="229"/>
      <c r="Q606" s="1"/>
      <c r="R606" s="1"/>
      <c r="S606" s="1"/>
      <c r="T606" s="1"/>
      <c r="U606" s="1"/>
      <c r="V606" s="1"/>
      <c r="W606" s="1"/>
      <c r="X606" s="1"/>
      <c r="Y606" s="1"/>
      <c r="Z606" s="1"/>
      <c r="AA606" s="1"/>
      <c r="AB606" s="1"/>
      <c r="AC606" s="1"/>
      <c r="AD606" s="1"/>
      <c r="AE606" s="1"/>
      <c r="AF606" s="1"/>
      <c r="AG606" s="1"/>
      <c r="AH606" s="1"/>
      <c r="AI606" s="1"/>
      <c r="AJ606" s="1"/>
      <c r="AK606" s="1"/>
    </row>
    <row r="607" spans="1:37" ht="14.25" customHeight="1">
      <c r="A607" s="425"/>
      <c r="B607" s="1"/>
      <c r="C607" s="1"/>
      <c r="D607" s="1"/>
      <c r="E607" s="1"/>
      <c r="F607" s="1"/>
      <c r="G607" s="1"/>
      <c r="H607" s="1"/>
      <c r="I607" s="1"/>
      <c r="J607" s="1"/>
      <c r="K607" s="1"/>
      <c r="L607" s="1"/>
      <c r="M607" s="1"/>
      <c r="N607" s="1"/>
      <c r="O607" s="1"/>
      <c r="P607" s="229"/>
      <c r="Q607" s="1"/>
      <c r="R607" s="1"/>
      <c r="S607" s="1"/>
      <c r="T607" s="1"/>
      <c r="U607" s="1"/>
      <c r="V607" s="1"/>
      <c r="W607" s="1"/>
      <c r="X607" s="1"/>
      <c r="Y607" s="1"/>
      <c r="Z607" s="1"/>
      <c r="AA607" s="1"/>
      <c r="AB607" s="1"/>
      <c r="AC607" s="1"/>
      <c r="AD607" s="1"/>
      <c r="AE607" s="1"/>
      <c r="AF607" s="1"/>
      <c r="AG607" s="1"/>
      <c r="AH607" s="1"/>
      <c r="AI607" s="1"/>
      <c r="AJ607" s="1"/>
      <c r="AK607" s="1"/>
    </row>
    <row r="608" spans="1:37" ht="14.25" customHeight="1">
      <c r="A608" s="425"/>
      <c r="B608" s="1"/>
      <c r="C608" s="1"/>
      <c r="D608" s="1"/>
      <c r="E608" s="1"/>
      <c r="F608" s="1"/>
      <c r="G608" s="1"/>
      <c r="H608" s="1"/>
      <c r="I608" s="1"/>
      <c r="J608" s="1"/>
      <c r="K608" s="1"/>
      <c r="L608" s="1"/>
      <c r="M608" s="1"/>
      <c r="N608" s="1"/>
      <c r="O608" s="1"/>
      <c r="P608" s="229"/>
      <c r="Q608" s="1"/>
      <c r="R608" s="1"/>
      <c r="S608" s="1"/>
      <c r="T608" s="1"/>
      <c r="U608" s="1"/>
      <c r="V608" s="1"/>
      <c r="W608" s="1"/>
      <c r="X608" s="1"/>
      <c r="Y608" s="1"/>
      <c r="Z608" s="1"/>
      <c r="AA608" s="1"/>
      <c r="AB608" s="1"/>
      <c r="AC608" s="1"/>
      <c r="AD608" s="1"/>
      <c r="AE608" s="1"/>
      <c r="AF608" s="1"/>
      <c r="AG608" s="1"/>
      <c r="AH608" s="1"/>
      <c r="AI608" s="1"/>
      <c r="AJ608" s="1"/>
      <c r="AK608" s="1"/>
    </row>
    <row r="609" spans="1:37" ht="14.25" customHeight="1">
      <c r="A609" s="425"/>
      <c r="B609" s="1"/>
      <c r="C609" s="1"/>
      <c r="D609" s="1"/>
      <c r="E609" s="1"/>
      <c r="F609" s="1"/>
      <c r="G609" s="1"/>
      <c r="H609" s="1"/>
      <c r="I609" s="1"/>
      <c r="J609" s="1"/>
      <c r="K609" s="1"/>
      <c r="L609" s="1"/>
      <c r="M609" s="1"/>
      <c r="N609" s="1"/>
      <c r="O609" s="1"/>
      <c r="P609" s="229"/>
      <c r="Q609" s="1"/>
      <c r="R609" s="1"/>
      <c r="S609" s="1"/>
      <c r="T609" s="1"/>
      <c r="U609" s="1"/>
      <c r="V609" s="1"/>
      <c r="W609" s="1"/>
      <c r="X609" s="1"/>
      <c r="Y609" s="1"/>
      <c r="Z609" s="1"/>
      <c r="AA609" s="1"/>
      <c r="AB609" s="1"/>
      <c r="AC609" s="1"/>
      <c r="AD609" s="1"/>
      <c r="AE609" s="1"/>
      <c r="AF609" s="1"/>
      <c r="AG609" s="1"/>
      <c r="AH609" s="1"/>
      <c r="AI609" s="1"/>
      <c r="AJ609" s="1"/>
      <c r="AK609" s="1"/>
    </row>
    <row r="610" spans="1:37" ht="14.25" customHeight="1">
      <c r="A610" s="425"/>
      <c r="B610" s="1"/>
      <c r="C610" s="1"/>
      <c r="D610" s="1"/>
      <c r="E610" s="1"/>
      <c r="F610" s="1"/>
      <c r="G610" s="1"/>
      <c r="H610" s="1"/>
      <c r="I610" s="1"/>
      <c r="J610" s="1"/>
      <c r="K610" s="1"/>
      <c r="L610" s="1"/>
      <c r="M610" s="1"/>
      <c r="N610" s="1"/>
      <c r="O610" s="1"/>
      <c r="P610" s="229"/>
      <c r="Q610" s="1"/>
      <c r="R610" s="1"/>
      <c r="S610" s="1"/>
      <c r="T610" s="1"/>
      <c r="U610" s="1"/>
      <c r="V610" s="1"/>
      <c r="W610" s="1"/>
      <c r="X610" s="1"/>
      <c r="Y610" s="1"/>
      <c r="Z610" s="1"/>
      <c r="AA610" s="1"/>
      <c r="AB610" s="1"/>
      <c r="AC610" s="1"/>
      <c r="AD610" s="1"/>
      <c r="AE610" s="1"/>
      <c r="AF610" s="1"/>
      <c r="AG610" s="1"/>
      <c r="AH610" s="1"/>
      <c r="AI610" s="1"/>
      <c r="AJ610" s="1"/>
      <c r="AK610" s="1"/>
    </row>
    <row r="611" spans="1:37" ht="14.25" customHeight="1">
      <c r="A611" s="425"/>
      <c r="B611" s="1"/>
      <c r="C611" s="1"/>
      <c r="D611" s="1"/>
      <c r="E611" s="1"/>
      <c r="F611" s="1"/>
      <c r="G611" s="1"/>
      <c r="H611" s="1"/>
      <c r="I611" s="1"/>
      <c r="J611" s="1"/>
      <c r="K611" s="1"/>
      <c r="L611" s="1"/>
      <c r="M611" s="1"/>
      <c r="N611" s="1"/>
      <c r="O611" s="1"/>
      <c r="P611" s="229"/>
      <c r="Q611" s="1"/>
      <c r="R611" s="1"/>
      <c r="S611" s="1"/>
      <c r="T611" s="1"/>
      <c r="U611" s="1"/>
      <c r="V611" s="1"/>
      <c r="W611" s="1"/>
      <c r="X611" s="1"/>
      <c r="Y611" s="1"/>
      <c r="Z611" s="1"/>
      <c r="AA611" s="1"/>
      <c r="AB611" s="1"/>
      <c r="AC611" s="1"/>
      <c r="AD611" s="1"/>
      <c r="AE611" s="1"/>
      <c r="AF611" s="1"/>
      <c r="AG611" s="1"/>
      <c r="AH611" s="1"/>
      <c r="AI611" s="1"/>
      <c r="AJ611" s="1"/>
      <c r="AK611" s="1"/>
    </row>
    <row r="612" spans="1:37" ht="14.25" customHeight="1">
      <c r="A612" s="425"/>
      <c r="B612" s="1"/>
      <c r="C612" s="1"/>
      <c r="D612" s="1"/>
      <c r="E612" s="1"/>
      <c r="F612" s="1"/>
      <c r="G612" s="1"/>
      <c r="H612" s="1"/>
      <c r="I612" s="1"/>
      <c r="J612" s="1"/>
      <c r="K612" s="1"/>
      <c r="L612" s="1"/>
      <c r="M612" s="1"/>
      <c r="N612" s="1"/>
      <c r="O612" s="1"/>
      <c r="P612" s="229"/>
      <c r="Q612" s="1"/>
      <c r="R612" s="1"/>
      <c r="S612" s="1"/>
      <c r="T612" s="1"/>
      <c r="U612" s="1"/>
      <c r="V612" s="1"/>
      <c r="W612" s="1"/>
      <c r="X612" s="1"/>
      <c r="Y612" s="1"/>
      <c r="Z612" s="1"/>
      <c r="AA612" s="1"/>
      <c r="AB612" s="1"/>
      <c r="AC612" s="1"/>
      <c r="AD612" s="1"/>
      <c r="AE612" s="1"/>
      <c r="AF612" s="1"/>
      <c r="AG612" s="1"/>
      <c r="AH612" s="1"/>
      <c r="AI612" s="1"/>
      <c r="AJ612" s="1"/>
      <c r="AK612" s="1"/>
    </row>
    <row r="613" spans="1:37" ht="14.25" customHeight="1">
      <c r="A613" s="425"/>
      <c r="B613" s="1"/>
      <c r="C613" s="1"/>
      <c r="D613" s="1"/>
      <c r="E613" s="1"/>
      <c r="F613" s="1"/>
      <c r="G613" s="1"/>
      <c r="H613" s="1"/>
      <c r="I613" s="1"/>
      <c r="J613" s="1"/>
      <c r="K613" s="1"/>
      <c r="L613" s="1"/>
      <c r="M613" s="1"/>
      <c r="N613" s="1"/>
      <c r="O613" s="1"/>
      <c r="P613" s="229"/>
      <c r="Q613" s="1"/>
      <c r="R613" s="1"/>
      <c r="S613" s="1"/>
      <c r="T613" s="1"/>
      <c r="U613" s="1"/>
      <c r="V613" s="1"/>
      <c r="W613" s="1"/>
      <c r="X613" s="1"/>
      <c r="Y613" s="1"/>
      <c r="Z613" s="1"/>
      <c r="AA613" s="1"/>
      <c r="AB613" s="1"/>
      <c r="AC613" s="1"/>
      <c r="AD613" s="1"/>
      <c r="AE613" s="1"/>
      <c r="AF613" s="1"/>
      <c r="AG613" s="1"/>
      <c r="AH613" s="1"/>
      <c r="AI613" s="1"/>
      <c r="AJ613" s="1"/>
      <c r="AK613" s="1"/>
    </row>
    <row r="614" spans="1:37" ht="14.25" customHeight="1">
      <c r="A614" s="425"/>
      <c r="B614" s="1"/>
      <c r="C614" s="1"/>
      <c r="D614" s="1"/>
      <c r="E614" s="1"/>
      <c r="F614" s="1"/>
      <c r="G614" s="1"/>
      <c r="H614" s="1"/>
      <c r="I614" s="1"/>
      <c r="J614" s="1"/>
      <c r="K614" s="1"/>
      <c r="L614" s="1"/>
      <c r="M614" s="1"/>
      <c r="N614" s="1"/>
      <c r="O614" s="1"/>
      <c r="P614" s="229"/>
      <c r="Q614" s="1"/>
      <c r="R614" s="1"/>
      <c r="S614" s="1"/>
      <c r="T614" s="1"/>
      <c r="U614" s="1"/>
      <c r="V614" s="1"/>
      <c r="W614" s="1"/>
      <c r="X614" s="1"/>
      <c r="Y614" s="1"/>
      <c r="Z614" s="1"/>
      <c r="AA614" s="1"/>
      <c r="AB614" s="1"/>
      <c r="AC614" s="1"/>
      <c r="AD614" s="1"/>
      <c r="AE614" s="1"/>
      <c r="AF614" s="1"/>
      <c r="AG614" s="1"/>
      <c r="AH614" s="1"/>
      <c r="AI614" s="1"/>
      <c r="AJ614" s="1"/>
      <c r="AK614" s="1"/>
    </row>
    <row r="615" spans="1:37" ht="14.25" customHeight="1">
      <c r="A615" s="425"/>
      <c r="B615" s="1"/>
      <c r="C615" s="1"/>
      <c r="D615" s="1"/>
      <c r="E615" s="1"/>
      <c r="F615" s="1"/>
      <c r="G615" s="1"/>
      <c r="H615" s="1"/>
      <c r="I615" s="1"/>
      <c r="J615" s="1"/>
      <c r="K615" s="1"/>
      <c r="L615" s="1"/>
      <c r="M615" s="1"/>
      <c r="N615" s="1"/>
      <c r="O615" s="1"/>
      <c r="P615" s="229"/>
      <c r="Q615" s="1"/>
      <c r="R615" s="1"/>
      <c r="S615" s="1"/>
      <c r="T615" s="1"/>
      <c r="U615" s="1"/>
      <c r="V615" s="1"/>
      <c r="W615" s="1"/>
      <c r="X615" s="1"/>
      <c r="Y615" s="1"/>
      <c r="Z615" s="1"/>
      <c r="AA615" s="1"/>
      <c r="AB615" s="1"/>
      <c r="AC615" s="1"/>
      <c r="AD615" s="1"/>
      <c r="AE615" s="1"/>
      <c r="AF615" s="1"/>
      <c r="AG615" s="1"/>
      <c r="AH615" s="1"/>
      <c r="AI615" s="1"/>
      <c r="AJ615" s="1"/>
      <c r="AK615" s="1"/>
    </row>
    <row r="616" spans="1:37" ht="14.25" customHeight="1">
      <c r="A616" s="425"/>
      <c r="B616" s="1"/>
      <c r="C616" s="1"/>
      <c r="D616" s="1"/>
      <c r="E616" s="1"/>
      <c r="F616" s="1"/>
      <c r="G616" s="1"/>
      <c r="H616" s="1"/>
      <c r="I616" s="1"/>
      <c r="J616" s="1"/>
      <c r="K616" s="1"/>
      <c r="L616" s="1"/>
      <c r="M616" s="1"/>
      <c r="N616" s="1"/>
      <c r="O616" s="1"/>
      <c r="P616" s="229"/>
      <c r="Q616" s="1"/>
      <c r="R616" s="1"/>
      <c r="S616" s="1"/>
      <c r="T616" s="1"/>
      <c r="U616" s="1"/>
      <c r="V616" s="1"/>
      <c r="W616" s="1"/>
      <c r="X616" s="1"/>
      <c r="Y616" s="1"/>
      <c r="Z616" s="1"/>
      <c r="AA616" s="1"/>
      <c r="AB616" s="1"/>
      <c r="AC616" s="1"/>
      <c r="AD616" s="1"/>
      <c r="AE616" s="1"/>
      <c r="AF616" s="1"/>
      <c r="AG616" s="1"/>
      <c r="AH616" s="1"/>
      <c r="AI616" s="1"/>
      <c r="AJ616" s="1"/>
      <c r="AK616" s="1"/>
    </row>
    <row r="617" spans="1:37" ht="14.25" customHeight="1">
      <c r="A617" s="425"/>
      <c r="B617" s="1"/>
      <c r="C617" s="1"/>
      <c r="D617" s="1"/>
      <c r="E617" s="1"/>
      <c r="F617" s="1"/>
      <c r="G617" s="1"/>
      <c r="H617" s="1"/>
      <c r="I617" s="1"/>
      <c r="J617" s="1"/>
      <c r="K617" s="1"/>
      <c r="L617" s="1"/>
      <c r="M617" s="1"/>
      <c r="N617" s="1"/>
      <c r="O617" s="1"/>
      <c r="P617" s="229"/>
      <c r="Q617" s="1"/>
      <c r="R617" s="1"/>
      <c r="S617" s="1"/>
      <c r="T617" s="1"/>
      <c r="U617" s="1"/>
      <c r="V617" s="1"/>
      <c r="W617" s="1"/>
      <c r="X617" s="1"/>
      <c r="Y617" s="1"/>
      <c r="Z617" s="1"/>
      <c r="AA617" s="1"/>
      <c r="AB617" s="1"/>
      <c r="AC617" s="1"/>
      <c r="AD617" s="1"/>
      <c r="AE617" s="1"/>
      <c r="AF617" s="1"/>
      <c r="AG617" s="1"/>
      <c r="AH617" s="1"/>
      <c r="AI617" s="1"/>
      <c r="AJ617" s="1"/>
      <c r="AK617" s="1"/>
    </row>
    <row r="618" spans="1:37" ht="14.25" customHeight="1">
      <c r="A618" s="425"/>
      <c r="B618" s="1"/>
      <c r="C618" s="1"/>
      <c r="D618" s="1"/>
      <c r="E618" s="1"/>
      <c r="F618" s="1"/>
      <c r="G618" s="1"/>
      <c r="H618" s="1"/>
      <c r="I618" s="1"/>
      <c r="J618" s="1"/>
      <c r="K618" s="1"/>
      <c r="L618" s="1"/>
      <c r="M618" s="1"/>
      <c r="N618" s="1"/>
      <c r="O618" s="1"/>
      <c r="P618" s="229"/>
      <c r="Q618" s="1"/>
      <c r="R618" s="1"/>
      <c r="S618" s="1"/>
      <c r="T618" s="1"/>
      <c r="U618" s="1"/>
      <c r="V618" s="1"/>
      <c r="W618" s="1"/>
      <c r="X618" s="1"/>
      <c r="Y618" s="1"/>
      <c r="Z618" s="1"/>
      <c r="AA618" s="1"/>
      <c r="AB618" s="1"/>
      <c r="AC618" s="1"/>
      <c r="AD618" s="1"/>
      <c r="AE618" s="1"/>
      <c r="AF618" s="1"/>
      <c r="AG618" s="1"/>
      <c r="AH618" s="1"/>
      <c r="AI618" s="1"/>
      <c r="AJ618" s="1"/>
      <c r="AK618" s="1"/>
    </row>
    <row r="619" spans="1:37" ht="14.25" customHeight="1">
      <c r="A619" s="425"/>
      <c r="B619" s="1"/>
      <c r="C619" s="1"/>
      <c r="D619" s="1"/>
      <c r="E619" s="1"/>
      <c r="F619" s="1"/>
      <c r="G619" s="1"/>
      <c r="H619" s="1"/>
      <c r="I619" s="1"/>
      <c r="J619" s="1"/>
      <c r="K619" s="1"/>
      <c r="L619" s="1"/>
      <c r="M619" s="1"/>
      <c r="N619" s="1"/>
      <c r="O619" s="1"/>
      <c r="P619" s="229"/>
      <c r="Q619" s="1"/>
      <c r="R619" s="1"/>
      <c r="S619" s="1"/>
      <c r="T619" s="1"/>
      <c r="U619" s="1"/>
      <c r="V619" s="1"/>
      <c r="W619" s="1"/>
      <c r="X619" s="1"/>
      <c r="Y619" s="1"/>
      <c r="Z619" s="1"/>
      <c r="AA619" s="1"/>
      <c r="AB619" s="1"/>
      <c r="AC619" s="1"/>
      <c r="AD619" s="1"/>
      <c r="AE619" s="1"/>
      <c r="AF619" s="1"/>
      <c r="AG619" s="1"/>
      <c r="AH619" s="1"/>
      <c r="AI619" s="1"/>
      <c r="AJ619" s="1"/>
      <c r="AK619" s="1"/>
    </row>
    <row r="620" spans="1:37" ht="14.25" customHeight="1">
      <c r="A620" s="425"/>
      <c r="B620" s="1"/>
      <c r="C620" s="1"/>
      <c r="D620" s="1"/>
      <c r="E620" s="1"/>
      <c r="F620" s="1"/>
      <c r="G620" s="1"/>
      <c r="H620" s="1"/>
      <c r="I620" s="1"/>
      <c r="J620" s="1"/>
      <c r="K620" s="1"/>
      <c r="L620" s="1"/>
      <c r="M620" s="1"/>
      <c r="N620" s="1"/>
      <c r="O620" s="1"/>
      <c r="P620" s="229"/>
      <c r="Q620" s="1"/>
      <c r="R620" s="1"/>
      <c r="S620" s="1"/>
      <c r="T620" s="1"/>
      <c r="U620" s="1"/>
      <c r="V620" s="1"/>
      <c r="W620" s="1"/>
      <c r="X620" s="1"/>
      <c r="Y620" s="1"/>
      <c r="Z620" s="1"/>
      <c r="AA620" s="1"/>
      <c r="AB620" s="1"/>
      <c r="AC620" s="1"/>
      <c r="AD620" s="1"/>
      <c r="AE620" s="1"/>
      <c r="AF620" s="1"/>
      <c r="AG620" s="1"/>
      <c r="AH620" s="1"/>
      <c r="AI620" s="1"/>
      <c r="AJ620" s="1"/>
      <c r="AK620" s="1"/>
    </row>
    <row r="621" spans="1:37" ht="14.25" customHeight="1">
      <c r="A621" s="425"/>
      <c r="B621" s="1"/>
      <c r="C621" s="1"/>
      <c r="D621" s="1"/>
      <c r="E621" s="1"/>
      <c r="F621" s="1"/>
      <c r="G621" s="1"/>
      <c r="H621" s="1"/>
      <c r="I621" s="1"/>
      <c r="J621" s="1"/>
      <c r="K621" s="1"/>
      <c r="L621" s="1"/>
      <c r="M621" s="1"/>
      <c r="N621" s="1"/>
      <c r="O621" s="1"/>
      <c r="P621" s="229"/>
      <c r="Q621" s="1"/>
      <c r="R621" s="1"/>
      <c r="S621" s="1"/>
      <c r="T621" s="1"/>
      <c r="U621" s="1"/>
      <c r="V621" s="1"/>
      <c r="W621" s="1"/>
      <c r="X621" s="1"/>
      <c r="Y621" s="1"/>
      <c r="Z621" s="1"/>
      <c r="AA621" s="1"/>
      <c r="AB621" s="1"/>
      <c r="AC621" s="1"/>
      <c r="AD621" s="1"/>
      <c r="AE621" s="1"/>
      <c r="AF621" s="1"/>
      <c r="AG621" s="1"/>
      <c r="AH621" s="1"/>
      <c r="AI621" s="1"/>
      <c r="AJ621" s="1"/>
      <c r="AK621" s="1"/>
    </row>
    <row r="622" spans="1:37" ht="14.25" customHeight="1">
      <c r="A622" s="425"/>
      <c r="B622" s="1"/>
      <c r="C622" s="1"/>
      <c r="D622" s="1"/>
      <c r="E622" s="1"/>
      <c r="F622" s="1"/>
      <c r="G622" s="1"/>
      <c r="H622" s="1"/>
      <c r="I622" s="1"/>
      <c r="J622" s="1"/>
      <c r="K622" s="1"/>
      <c r="L622" s="1"/>
      <c r="M622" s="1"/>
      <c r="N622" s="1"/>
      <c r="O622" s="1"/>
      <c r="P622" s="229"/>
      <c r="Q622" s="1"/>
      <c r="R622" s="1"/>
      <c r="S622" s="1"/>
      <c r="T622" s="1"/>
      <c r="U622" s="1"/>
      <c r="V622" s="1"/>
      <c r="W622" s="1"/>
      <c r="X622" s="1"/>
      <c r="Y622" s="1"/>
      <c r="Z622" s="1"/>
      <c r="AA622" s="1"/>
      <c r="AB622" s="1"/>
      <c r="AC622" s="1"/>
      <c r="AD622" s="1"/>
      <c r="AE622" s="1"/>
      <c r="AF622" s="1"/>
      <c r="AG622" s="1"/>
      <c r="AH622" s="1"/>
      <c r="AI622" s="1"/>
      <c r="AJ622" s="1"/>
      <c r="AK622" s="1"/>
    </row>
    <row r="623" spans="1:37" ht="14.25" customHeight="1">
      <c r="A623" s="425"/>
      <c r="B623" s="1"/>
      <c r="C623" s="1"/>
      <c r="D623" s="1"/>
      <c r="E623" s="1"/>
      <c r="F623" s="1"/>
      <c r="G623" s="1"/>
      <c r="H623" s="1"/>
      <c r="I623" s="1"/>
      <c r="J623" s="1"/>
      <c r="K623" s="1"/>
      <c r="L623" s="1"/>
      <c r="M623" s="1"/>
      <c r="N623" s="1"/>
      <c r="O623" s="1"/>
      <c r="P623" s="229"/>
      <c r="Q623" s="1"/>
      <c r="R623" s="1"/>
      <c r="S623" s="1"/>
      <c r="T623" s="1"/>
      <c r="U623" s="1"/>
      <c r="V623" s="1"/>
      <c r="W623" s="1"/>
      <c r="X623" s="1"/>
      <c r="Y623" s="1"/>
      <c r="Z623" s="1"/>
      <c r="AA623" s="1"/>
      <c r="AB623" s="1"/>
      <c r="AC623" s="1"/>
      <c r="AD623" s="1"/>
      <c r="AE623" s="1"/>
      <c r="AF623" s="1"/>
      <c r="AG623" s="1"/>
      <c r="AH623" s="1"/>
      <c r="AI623" s="1"/>
      <c r="AJ623" s="1"/>
      <c r="AK623" s="1"/>
    </row>
    <row r="624" spans="1:37" ht="14.25" customHeight="1">
      <c r="A624" s="425"/>
      <c r="B624" s="1"/>
      <c r="C624" s="1"/>
      <c r="D624" s="1"/>
      <c r="E624" s="1"/>
      <c r="F624" s="1"/>
      <c r="G624" s="1"/>
      <c r="H624" s="1"/>
      <c r="I624" s="1"/>
      <c r="J624" s="1"/>
      <c r="K624" s="1"/>
      <c r="L624" s="1"/>
      <c r="M624" s="1"/>
      <c r="N624" s="1"/>
      <c r="O624" s="1"/>
      <c r="P624" s="229"/>
      <c r="Q624" s="1"/>
      <c r="R624" s="1"/>
      <c r="S624" s="1"/>
      <c r="T624" s="1"/>
      <c r="U624" s="1"/>
      <c r="V624" s="1"/>
      <c r="W624" s="1"/>
      <c r="X624" s="1"/>
      <c r="Y624" s="1"/>
      <c r="Z624" s="1"/>
      <c r="AA624" s="1"/>
      <c r="AB624" s="1"/>
      <c r="AC624" s="1"/>
      <c r="AD624" s="1"/>
      <c r="AE624" s="1"/>
      <c r="AF624" s="1"/>
      <c r="AG624" s="1"/>
      <c r="AH624" s="1"/>
      <c r="AI624" s="1"/>
      <c r="AJ624" s="1"/>
      <c r="AK624" s="1"/>
    </row>
    <row r="625" spans="1:37" ht="14.25" customHeight="1">
      <c r="A625" s="425"/>
      <c r="B625" s="1"/>
      <c r="C625" s="1"/>
      <c r="D625" s="1"/>
      <c r="E625" s="1"/>
      <c r="F625" s="1"/>
      <c r="G625" s="1"/>
      <c r="H625" s="1"/>
      <c r="I625" s="1"/>
      <c r="J625" s="1"/>
      <c r="K625" s="1"/>
      <c r="L625" s="1"/>
      <c r="M625" s="1"/>
      <c r="N625" s="1"/>
      <c r="O625" s="1"/>
      <c r="P625" s="229"/>
      <c r="Q625" s="1"/>
      <c r="R625" s="1"/>
      <c r="S625" s="1"/>
      <c r="T625" s="1"/>
      <c r="U625" s="1"/>
      <c r="V625" s="1"/>
      <c r="W625" s="1"/>
      <c r="X625" s="1"/>
      <c r="Y625" s="1"/>
      <c r="Z625" s="1"/>
      <c r="AA625" s="1"/>
      <c r="AB625" s="1"/>
      <c r="AC625" s="1"/>
      <c r="AD625" s="1"/>
      <c r="AE625" s="1"/>
      <c r="AF625" s="1"/>
      <c r="AG625" s="1"/>
      <c r="AH625" s="1"/>
      <c r="AI625" s="1"/>
      <c r="AJ625" s="1"/>
      <c r="AK625" s="1"/>
    </row>
    <row r="626" spans="1:37" ht="14.25" customHeight="1">
      <c r="A626" s="425"/>
      <c r="B626" s="1"/>
      <c r="C626" s="1"/>
      <c r="D626" s="1"/>
      <c r="E626" s="1"/>
      <c r="F626" s="1"/>
      <c r="G626" s="1"/>
      <c r="H626" s="1"/>
      <c r="I626" s="1"/>
      <c r="J626" s="1"/>
      <c r="K626" s="1"/>
      <c r="L626" s="1"/>
      <c r="M626" s="1"/>
      <c r="N626" s="1"/>
      <c r="O626" s="1"/>
      <c r="P626" s="229"/>
      <c r="Q626" s="1"/>
      <c r="R626" s="1"/>
      <c r="S626" s="1"/>
      <c r="T626" s="1"/>
      <c r="U626" s="1"/>
      <c r="V626" s="1"/>
      <c r="W626" s="1"/>
      <c r="X626" s="1"/>
      <c r="Y626" s="1"/>
      <c r="Z626" s="1"/>
      <c r="AA626" s="1"/>
      <c r="AB626" s="1"/>
      <c r="AC626" s="1"/>
      <c r="AD626" s="1"/>
      <c r="AE626" s="1"/>
      <c r="AF626" s="1"/>
      <c r="AG626" s="1"/>
      <c r="AH626" s="1"/>
      <c r="AI626" s="1"/>
      <c r="AJ626" s="1"/>
      <c r="AK626" s="1"/>
    </row>
    <row r="627" spans="1:37" ht="14.25" customHeight="1">
      <c r="A627" s="425"/>
      <c r="B627" s="1"/>
      <c r="C627" s="1"/>
      <c r="D627" s="1"/>
      <c r="E627" s="1"/>
      <c r="F627" s="1"/>
      <c r="G627" s="1"/>
      <c r="H627" s="1"/>
      <c r="I627" s="1"/>
      <c r="J627" s="1"/>
      <c r="K627" s="1"/>
      <c r="L627" s="1"/>
      <c r="M627" s="1"/>
      <c r="N627" s="1"/>
      <c r="O627" s="1"/>
      <c r="P627" s="229"/>
      <c r="Q627" s="1"/>
      <c r="R627" s="1"/>
      <c r="S627" s="1"/>
      <c r="T627" s="1"/>
      <c r="U627" s="1"/>
      <c r="V627" s="1"/>
      <c r="W627" s="1"/>
      <c r="X627" s="1"/>
      <c r="Y627" s="1"/>
      <c r="Z627" s="1"/>
      <c r="AA627" s="1"/>
      <c r="AB627" s="1"/>
      <c r="AC627" s="1"/>
      <c r="AD627" s="1"/>
      <c r="AE627" s="1"/>
      <c r="AF627" s="1"/>
      <c r="AG627" s="1"/>
      <c r="AH627" s="1"/>
      <c r="AI627" s="1"/>
      <c r="AJ627" s="1"/>
      <c r="AK627" s="1"/>
    </row>
    <row r="628" spans="1:37" ht="14.25" customHeight="1">
      <c r="A628" s="425"/>
      <c r="B628" s="1"/>
      <c r="C628" s="1"/>
      <c r="D628" s="1"/>
      <c r="E628" s="1"/>
      <c r="F628" s="1"/>
      <c r="G628" s="1"/>
      <c r="H628" s="1"/>
      <c r="I628" s="1"/>
      <c r="J628" s="1"/>
      <c r="K628" s="1"/>
      <c r="L628" s="1"/>
      <c r="M628" s="1"/>
      <c r="N628" s="1"/>
      <c r="O628" s="1"/>
      <c r="P628" s="229"/>
      <c r="Q628" s="1"/>
      <c r="R628" s="1"/>
      <c r="S628" s="1"/>
      <c r="T628" s="1"/>
      <c r="U628" s="1"/>
      <c r="V628" s="1"/>
      <c r="W628" s="1"/>
      <c r="X628" s="1"/>
      <c r="Y628" s="1"/>
      <c r="Z628" s="1"/>
      <c r="AA628" s="1"/>
      <c r="AB628" s="1"/>
      <c r="AC628" s="1"/>
      <c r="AD628" s="1"/>
      <c r="AE628" s="1"/>
      <c r="AF628" s="1"/>
      <c r="AG628" s="1"/>
      <c r="AH628" s="1"/>
      <c r="AI628" s="1"/>
      <c r="AJ628" s="1"/>
      <c r="AK628" s="1"/>
    </row>
    <row r="629" spans="1:37" ht="14.25" customHeight="1">
      <c r="A629" s="425"/>
      <c r="B629" s="1"/>
      <c r="C629" s="1"/>
      <c r="D629" s="1"/>
      <c r="E629" s="1"/>
      <c r="F629" s="1"/>
      <c r="G629" s="1"/>
      <c r="H629" s="1"/>
      <c r="I629" s="1"/>
      <c r="J629" s="1"/>
      <c r="K629" s="1"/>
      <c r="L629" s="1"/>
      <c r="M629" s="1"/>
      <c r="N629" s="1"/>
      <c r="O629" s="1"/>
      <c r="P629" s="229"/>
      <c r="Q629" s="1"/>
      <c r="R629" s="1"/>
      <c r="S629" s="1"/>
      <c r="T629" s="1"/>
      <c r="U629" s="1"/>
      <c r="V629" s="1"/>
      <c r="W629" s="1"/>
      <c r="X629" s="1"/>
      <c r="Y629" s="1"/>
      <c r="Z629" s="1"/>
      <c r="AA629" s="1"/>
      <c r="AB629" s="1"/>
      <c r="AC629" s="1"/>
      <c r="AD629" s="1"/>
      <c r="AE629" s="1"/>
      <c r="AF629" s="1"/>
      <c r="AG629" s="1"/>
      <c r="AH629" s="1"/>
      <c r="AI629" s="1"/>
      <c r="AJ629" s="1"/>
      <c r="AK629" s="1"/>
    </row>
    <row r="630" spans="1:37" ht="14.25" customHeight="1">
      <c r="A630" s="425"/>
      <c r="B630" s="1"/>
      <c r="C630" s="1"/>
      <c r="D630" s="1"/>
      <c r="E630" s="1"/>
      <c r="F630" s="1"/>
      <c r="G630" s="1"/>
      <c r="H630" s="1"/>
      <c r="I630" s="1"/>
      <c r="J630" s="1"/>
      <c r="K630" s="1"/>
      <c r="L630" s="1"/>
      <c r="M630" s="1"/>
      <c r="N630" s="1"/>
      <c r="O630" s="1"/>
      <c r="P630" s="229"/>
      <c r="Q630" s="1"/>
      <c r="R630" s="1"/>
      <c r="S630" s="1"/>
      <c r="T630" s="1"/>
      <c r="U630" s="1"/>
      <c r="V630" s="1"/>
      <c r="W630" s="1"/>
      <c r="X630" s="1"/>
      <c r="Y630" s="1"/>
      <c r="Z630" s="1"/>
      <c r="AA630" s="1"/>
      <c r="AB630" s="1"/>
      <c r="AC630" s="1"/>
      <c r="AD630" s="1"/>
      <c r="AE630" s="1"/>
      <c r="AF630" s="1"/>
      <c r="AG630" s="1"/>
      <c r="AH630" s="1"/>
      <c r="AI630" s="1"/>
      <c r="AJ630" s="1"/>
      <c r="AK630" s="1"/>
    </row>
    <row r="631" spans="1:37" ht="14.25" customHeight="1">
      <c r="A631" s="425"/>
      <c r="B631" s="1"/>
      <c r="C631" s="1"/>
      <c r="D631" s="1"/>
      <c r="E631" s="1"/>
      <c r="F631" s="1"/>
      <c r="G631" s="1"/>
      <c r="H631" s="1"/>
      <c r="I631" s="1"/>
      <c r="J631" s="1"/>
      <c r="K631" s="1"/>
      <c r="L631" s="1"/>
      <c r="M631" s="1"/>
      <c r="N631" s="1"/>
      <c r="O631" s="1"/>
      <c r="P631" s="229"/>
      <c r="Q631" s="1"/>
      <c r="R631" s="1"/>
      <c r="S631" s="1"/>
      <c r="T631" s="1"/>
      <c r="U631" s="1"/>
      <c r="V631" s="1"/>
      <c r="W631" s="1"/>
      <c r="X631" s="1"/>
      <c r="Y631" s="1"/>
      <c r="Z631" s="1"/>
      <c r="AA631" s="1"/>
      <c r="AB631" s="1"/>
      <c r="AC631" s="1"/>
      <c r="AD631" s="1"/>
      <c r="AE631" s="1"/>
      <c r="AF631" s="1"/>
      <c r="AG631" s="1"/>
      <c r="AH631" s="1"/>
      <c r="AI631" s="1"/>
      <c r="AJ631" s="1"/>
      <c r="AK631" s="1"/>
    </row>
    <row r="632" spans="1:37" ht="14.25" customHeight="1">
      <c r="A632" s="425"/>
      <c r="B632" s="1"/>
      <c r="C632" s="1"/>
      <c r="D632" s="1"/>
      <c r="E632" s="1"/>
      <c r="F632" s="1"/>
      <c r="G632" s="1"/>
      <c r="H632" s="1"/>
      <c r="I632" s="1"/>
      <c r="J632" s="1"/>
      <c r="K632" s="1"/>
      <c r="L632" s="1"/>
      <c r="M632" s="1"/>
      <c r="N632" s="1"/>
      <c r="O632" s="1"/>
      <c r="P632" s="229"/>
      <c r="Q632" s="1"/>
      <c r="R632" s="1"/>
      <c r="S632" s="1"/>
      <c r="T632" s="1"/>
      <c r="U632" s="1"/>
      <c r="V632" s="1"/>
      <c r="W632" s="1"/>
      <c r="X632" s="1"/>
      <c r="Y632" s="1"/>
      <c r="Z632" s="1"/>
      <c r="AA632" s="1"/>
      <c r="AB632" s="1"/>
      <c r="AC632" s="1"/>
      <c r="AD632" s="1"/>
      <c r="AE632" s="1"/>
      <c r="AF632" s="1"/>
      <c r="AG632" s="1"/>
      <c r="AH632" s="1"/>
      <c r="AI632" s="1"/>
      <c r="AJ632" s="1"/>
      <c r="AK632" s="1"/>
    </row>
    <row r="633" spans="1:37" ht="14.25" customHeight="1">
      <c r="A633" s="425"/>
      <c r="B633" s="1"/>
      <c r="C633" s="1"/>
      <c r="D633" s="1"/>
      <c r="E633" s="1"/>
      <c r="F633" s="1"/>
      <c r="G633" s="1"/>
      <c r="H633" s="1"/>
      <c r="I633" s="1"/>
      <c r="J633" s="1"/>
      <c r="K633" s="1"/>
      <c r="L633" s="1"/>
      <c r="M633" s="1"/>
      <c r="N633" s="1"/>
      <c r="O633" s="1"/>
      <c r="P633" s="229"/>
      <c r="Q633" s="1"/>
      <c r="R633" s="1"/>
      <c r="S633" s="1"/>
      <c r="T633" s="1"/>
      <c r="U633" s="1"/>
      <c r="V633" s="1"/>
      <c r="W633" s="1"/>
      <c r="X633" s="1"/>
      <c r="Y633" s="1"/>
      <c r="Z633" s="1"/>
      <c r="AA633" s="1"/>
      <c r="AB633" s="1"/>
      <c r="AC633" s="1"/>
      <c r="AD633" s="1"/>
      <c r="AE633" s="1"/>
      <c r="AF633" s="1"/>
      <c r="AG633" s="1"/>
      <c r="AH633" s="1"/>
      <c r="AI633" s="1"/>
      <c r="AJ633" s="1"/>
      <c r="AK633" s="1"/>
    </row>
    <row r="634" spans="1:37" ht="14.25" customHeight="1">
      <c r="A634" s="425"/>
      <c r="B634" s="1"/>
      <c r="C634" s="1"/>
      <c r="D634" s="1"/>
      <c r="E634" s="1"/>
      <c r="F634" s="1"/>
      <c r="G634" s="1"/>
      <c r="H634" s="1"/>
      <c r="I634" s="1"/>
      <c r="J634" s="1"/>
      <c r="K634" s="1"/>
      <c r="L634" s="1"/>
      <c r="M634" s="1"/>
      <c r="N634" s="1"/>
      <c r="O634" s="1"/>
      <c r="P634" s="229"/>
      <c r="Q634" s="1"/>
      <c r="R634" s="1"/>
      <c r="S634" s="1"/>
      <c r="T634" s="1"/>
      <c r="U634" s="1"/>
      <c r="V634" s="1"/>
      <c r="W634" s="1"/>
      <c r="X634" s="1"/>
      <c r="Y634" s="1"/>
      <c r="Z634" s="1"/>
      <c r="AA634" s="1"/>
      <c r="AB634" s="1"/>
      <c r="AC634" s="1"/>
      <c r="AD634" s="1"/>
      <c r="AE634" s="1"/>
      <c r="AF634" s="1"/>
      <c r="AG634" s="1"/>
      <c r="AH634" s="1"/>
      <c r="AI634" s="1"/>
      <c r="AJ634" s="1"/>
      <c r="AK634" s="1"/>
    </row>
    <row r="635" spans="1:37" ht="14.25" customHeight="1">
      <c r="A635" s="425"/>
      <c r="B635" s="1"/>
      <c r="C635" s="1"/>
      <c r="D635" s="1"/>
      <c r="E635" s="1"/>
      <c r="F635" s="1"/>
      <c r="G635" s="1"/>
      <c r="H635" s="1"/>
      <c r="I635" s="1"/>
      <c r="J635" s="1"/>
      <c r="K635" s="1"/>
      <c r="L635" s="1"/>
      <c r="M635" s="1"/>
      <c r="N635" s="1"/>
      <c r="O635" s="1"/>
      <c r="P635" s="229"/>
      <c r="Q635" s="1"/>
      <c r="R635" s="1"/>
      <c r="S635" s="1"/>
      <c r="T635" s="1"/>
      <c r="U635" s="1"/>
      <c r="V635" s="1"/>
      <c r="W635" s="1"/>
      <c r="X635" s="1"/>
      <c r="Y635" s="1"/>
      <c r="Z635" s="1"/>
      <c r="AA635" s="1"/>
      <c r="AB635" s="1"/>
      <c r="AC635" s="1"/>
      <c r="AD635" s="1"/>
      <c r="AE635" s="1"/>
      <c r="AF635" s="1"/>
      <c r="AG635" s="1"/>
      <c r="AH635" s="1"/>
      <c r="AI635" s="1"/>
      <c r="AJ635" s="1"/>
      <c r="AK635" s="1"/>
    </row>
    <row r="636" spans="1:37" ht="14.25" customHeight="1">
      <c r="A636" s="425"/>
      <c r="B636" s="1"/>
      <c r="C636" s="1"/>
      <c r="D636" s="1"/>
      <c r="E636" s="1"/>
      <c r="F636" s="1"/>
      <c r="G636" s="1"/>
      <c r="H636" s="1"/>
      <c r="I636" s="1"/>
      <c r="J636" s="1"/>
      <c r="K636" s="1"/>
      <c r="L636" s="1"/>
      <c r="M636" s="1"/>
      <c r="N636" s="1"/>
      <c r="O636" s="1"/>
      <c r="P636" s="229"/>
      <c r="Q636" s="1"/>
      <c r="R636" s="1"/>
      <c r="S636" s="1"/>
      <c r="T636" s="1"/>
      <c r="U636" s="1"/>
      <c r="V636" s="1"/>
      <c r="W636" s="1"/>
      <c r="X636" s="1"/>
      <c r="Y636" s="1"/>
      <c r="Z636" s="1"/>
      <c r="AA636" s="1"/>
      <c r="AB636" s="1"/>
      <c r="AC636" s="1"/>
      <c r="AD636" s="1"/>
      <c r="AE636" s="1"/>
      <c r="AF636" s="1"/>
      <c r="AG636" s="1"/>
      <c r="AH636" s="1"/>
      <c r="AI636" s="1"/>
      <c r="AJ636" s="1"/>
      <c r="AK636" s="1"/>
    </row>
    <row r="637" spans="1:37" ht="14.25" customHeight="1">
      <c r="A637" s="425"/>
      <c r="B637" s="1"/>
      <c r="C637" s="1"/>
      <c r="D637" s="1"/>
      <c r="E637" s="1"/>
      <c r="F637" s="1"/>
      <c r="G637" s="1"/>
      <c r="H637" s="1"/>
      <c r="I637" s="1"/>
      <c r="J637" s="1"/>
      <c r="K637" s="1"/>
      <c r="L637" s="1"/>
      <c r="M637" s="1"/>
      <c r="N637" s="1"/>
      <c r="O637" s="1"/>
      <c r="P637" s="229"/>
      <c r="Q637" s="1"/>
      <c r="R637" s="1"/>
      <c r="S637" s="1"/>
      <c r="T637" s="1"/>
      <c r="U637" s="1"/>
      <c r="V637" s="1"/>
      <c r="W637" s="1"/>
      <c r="X637" s="1"/>
      <c r="Y637" s="1"/>
      <c r="Z637" s="1"/>
      <c r="AA637" s="1"/>
      <c r="AB637" s="1"/>
      <c r="AC637" s="1"/>
      <c r="AD637" s="1"/>
      <c r="AE637" s="1"/>
      <c r="AF637" s="1"/>
      <c r="AG637" s="1"/>
      <c r="AH637" s="1"/>
      <c r="AI637" s="1"/>
      <c r="AJ637" s="1"/>
      <c r="AK637" s="1"/>
    </row>
    <row r="638" spans="1:37" ht="14.25" customHeight="1">
      <c r="A638" s="425"/>
      <c r="B638" s="1"/>
      <c r="C638" s="1"/>
      <c r="D638" s="1"/>
      <c r="E638" s="1"/>
      <c r="F638" s="1"/>
      <c r="G638" s="1"/>
      <c r="H638" s="1"/>
      <c r="I638" s="1"/>
      <c r="J638" s="1"/>
      <c r="K638" s="1"/>
      <c r="L638" s="1"/>
      <c r="M638" s="1"/>
      <c r="N638" s="1"/>
      <c r="O638" s="1"/>
      <c r="P638" s="229"/>
      <c r="Q638" s="1"/>
      <c r="R638" s="1"/>
      <c r="S638" s="1"/>
      <c r="T638" s="1"/>
      <c r="U638" s="1"/>
      <c r="V638" s="1"/>
      <c r="W638" s="1"/>
      <c r="X638" s="1"/>
      <c r="Y638" s="1"/>
      <c r="Z638" s="1"/>
      <c r="AA638" s="1"/>
      <c r="AB638" s="1"/>
      <c r="AC638" s="1"/>
      <c r="AD638" s="1"/>
      <c r="AE638" s="1"/>
      <c r="AF638" s="1"/>
      <c r="AG638" s="1"/>
      <c r="AH638" s="1"/>
      <c r="AI638" s="1"/>
      <c r="AJ638" s="1"/>
      <c r="AK638" s="1"/>
    </row>
    <row r="639" spans="1:37" ht="14.25" customHeight="1">
      <c r="A639" s="425"/>
      <c r="B639" s="1"/>
      <c r="C639" s="1"/>
      <c r="D639" s="1"/>
      <c r="E639" s="1"/>
      <c r="F639" s="1"/>
      <c r="G639" s="1"/>
      <c r="H639" s="1"/>
      <c r="I639" s="1"/>
      <c r="J639" s="1"/>
      <c r="K639" s="1"/>
      <c r="L639" s="1"/>
      <c r="M639" s="1"/>
      <c r="N639" s="1"/>
      <c r="O639" s="1"/>
      <c r="P639" s="229"/>
      <c r="Q639" s="1"/>
      <c r="R639" s="1"/>
      <c r="S639" s="1"/>
      <c r="T639" s="1"/>
      <c r="U639" s="1"/>
      <c r="V639" s="1"/>
      <c r="W639" s="1"/>
      <c r="X639" s="1"/>
      <c r="Y639" s="1"/>
      <c r="Z639" s="1"/>
      <c r="AA639" s="1"/>
      <c r="AB639" s="1"/>
      <c r="AC639" s="1"/>
      <c r="AD639" s="1"/>
      <c r="AE639" s="1"/>
      <c r="AF639" s="1"/>
      <c r="AG639" s="1"/>
      <c r="AH639" s="1"/>
      <c r="AI639" s="1"/>
      <c r="AJ639" s="1"/>
      <c r="AK639" s="1"/>
    </row>
    <row r="640" spans="1:37" ht="14.25" customHeight="1">
      <c r="A640" s="425"/>
      <c r="B640" s="1"/>
      <c r="C640" s="1"/>
      <c r="D640" s="1"/>
      <c r="E640" s="1"/>
      <c r="F640" s="1"/>
      <c r="G640" s="1"/>
      <c r="H640" s="1"/>
      <c r="I640" s="1"/>
      <c r="J640" s="1"/>
      <c r="K640" s="1"/>
      <c r="L640" s="1"/>
      <c r="M640" s="1"/>
      <c r="N640" s="1"/>
      <c r="O640" s="1"/>
      <c r="P640" s="229"/>
      <c r="Q640" s="1"/>
      <c r="R640" s="1"/>
      <c r="S640" s="1"/>
      <c r="T640" s="1"/>
      <c r="U640" s="1"/>
      <c r="V640" s="1"/>
      <c r="W640" s="1"/>
      <c r="X640" s="1"/>
      <c r="Y640" s="1"/>
      <c r="Z640" s="1"/>
      <c r="AA640" s="1"/>
      <c r="AB640" s="1"/>
      <c r="AC640" s="1"/>
      <c r="AD640" s="1"/>
      <c r="AE640" s="1"/>
      <c r="AF640" s="1"/>
      <c r="AG640" s="1"/>
      <c r="AH640" s="1"/>
      <c r="AI640" s="1"/>
      <c r="AJ640" s="1"/>
      <c r="AK640" s="1"/>
    </row>
    <row r="641" spans="1:37" ht="14.25" customHeight="1">
      <c r="A641" s="425"/>
      <c r="B641" s="1"/>
      <c r="C641" s="1"/>
      <c r="D641" s="1"/>
      <c r="E641" s="1"/>
      <c r="F641" s="1"/>
      <c r="G641" s="1"/>
      <c r="H641" s="1"/>
      <c r="I641" s="1"/>
      <c r="J641" s="1"/>
      <c r="K641" s="1"/>
      <c r="L641" s="1"/>
      <c r="M641" s="1"/>
      <c r="N641" s="1"/>
      <c r="O641" s="1"/>
      <c r="P641" s="229"/>
      <c r="Q641" s="1"/>
      <c r="R641" s="1"/>
      <c r="S641" s="1"/>
      <c r="T641" s="1"/>
      <c r="U641" s="1"/>
      <c r="V641" s="1"/>
      <c r="W641" s="1"/>
      <c r="X641" s="1"/>
      <c r="Y641" s="1"/>
      <c r="Z641" s="1"/>
      <c r="AA641" s="1"/>
      <c r="AB641" s="1"/>
      <c r="AC641" s="1"/>
      <c r="AD641" s="1"/>
      <c r="AE641" s="1"/>
      <c r="AF641" s="1"/>
      <c r="AG641" s="1"/>
      <c r="AH641" s="1"/>
      <c r="AI641" s="1"/>
      <c r="AJ641" s="1"/>
      <c r="AK641" s="1"/>
    </row>
    <row r="642" spans="1:37" ht="14.25" customHeight="1">
      <c r="A642" s="425"/>
      <c r="B642" s="1"/>
      <c r="C642" s="1"/>
      <c r="D642" s="1"/>
      <c r="E642" s="1"/>
      <c r="F642" s="1"/>
      <c r="G642" s="1"/>
      <c r="H642" s="1"/>
      <c r="I642" s="1"/>
      <c r="J642" s="1"/>
      <c r="K642" s="1"/>
      <c r="L642" s="1"/>
      <c r="M642" s="1"/>
      <c r="N642" s="1"/>
      <c r="O642" s="1"/>
      <c r="P642" s="229"/>
      <c r="Q642" s="1"/>
      <c r="R642" s="1"/>
      <c r="S642" s="1"/>
      <c r="T642" s="1"/>
      <c r="U642" s="1"/>
      <c r="V642" s="1"/>
      <c r="W642" s="1"/>
      <c r="X642" s="1"/>
      <c r="Y642" s="1"/>
      <c r="Z642" s="1"/>
      <c r="AA642" s="1"/>
      <c r="AB642" s="1"/>
      <c r="AC642" s="1"/>
      <c r="AD642" s="1"/>
      <c r="AE642" s="1"/>
      <c r="AF642" s="1"/>
      <c r="AG642" s="1"/>
      <c r="AH642" s="1"/>
      <c r="AI642" s="1"/>
      <c r="AJ642" s="1"/>
      <c r="AK642" s="1"/>
    </row>
    <row r="643" spans="1:37" ht="14.25" customHeight="1">
      <c r="A643" s="425"/>
      <c r="B643" s="1"/>
      <c r="C643" s="1"/>
      <c r="D643" s="1"/>
      <c r="E643" s="1"/>
      <c r="F643" s="1"/>
      <c r="G643" s="1"/>
      <c r="H643" s="1"/>
      <c r="I643" s="1"/>
      <c r="J643" s="1"/>
      <c r="K643" s="1"/>
      <c r="L643" s="1"/>
      <c r="M643" s="1"/>
      <c r="N643" s="1"/>
      <c r="O643" s="1"/>
      <c r="P643" s="229"/>
      <c r="Q643" s="1"/>
      <c r="R643" s="1"/>
      <c r="S643" s="1"/>
      <c r="T643" s="1"/>
      <c r="U643" s="1"/>
      <c r="V643" s="1"/>
      <c r="W643" s="1"/>
      <c r="X643" s="1"/>
      <c r="Y643" s="1"/>
      <c r="Z643" s="1"/>
      <c r="AA643" s="1"/>
      <c r="AB643" s="1"/>
      <c r="AC643" s="1"/>
      <c r="AD643" s="1"/>
      <c r="AE643" s="1"/>
      <c r="AF643" s="1"/>
      <c r="AG643" s="1"/>
      <c r="AH643" s="1"/>
      <c r="AI643" s="1"/>
      <c r="AJ643" s="1"/>
      <c r="AK643" s="1"/>
    </row>
    <row r="644" spans="1:37" ht="14.25" customHeight="1">
      <c r="A644" s="425"/>
      <c r="B644" s="1"/>
      <c r="C644" s="1"/>
      <c r="D644" s="1"/>
      <c r="E644" s="1"/>
      <c r="F644" s="1"/>
      <c r="G644" s="1"/>
      <c r="H644" s="1"/>
      <c r="I644" s="1"/>
      <c r="J644" s="1"/>
      <c r="K644" s="1"/>
      <c r="L644" s="1"/>
      <c r="M644" s="1"/>
      <c r="N644" s="1"/>
      <c r="O644" s="1"/>
      <c r="P644" s="229"/>
      <c r="Q644" s="1"/>
      <c r="R644" s="1"/>
      <c r="S644" s="1"/>
      <c r="T644" s="1"/>
      <c r="U644" s="1"/>
      <c r="V644" s="1"/>
      <c r="W644" s="1"/>
      <c r="X644" s="1"/>
      <c r="Y644" s="1"/>
      <c r="Z644" s="1"/>
      <c r="AA644" s="1"/>
      <c r="AB644" s="1"/>
      <c r="AC644" s="1"/>
      <c r="AD644" s="1"/>
      <c r="AE644" s="1"/>
      <c r="AF644" s="1"/>
      <c r="AG644" s="1"/>
      <c r="AH644" s="1"/>
      <c r="AI644" s="1"/>
      <c r="AJ644" s="1"/>
      <c r="AK644" s="1"/>
    </row>
    <row r="645" spans="1:37" ht="14.25" customHeight="1">
      <c r="A645" s="425"/>
      <c r="B645" s="1"/>
      <c r="C645" s="1"/>
      <c r="D645" s="1"/>
      <c r="E645" s="1"/>
      <c r="F645" s="1"/>
      <c r="G645" s="1"/>
      <c r="H645" s="1"/>
      <c r="I645" s="1"/>
      <c r="J645" s="1"/>
      <c r="K645" s="1"/>
      <c r="L645" s="1"/>
      <c r="M645" s="1"/>
      <c r="N645" s="1"/>
      <c r="O645" s="1"/>
      <c r="P645" s="229"/>
      <c r="Q645" s="1"/>
      <c r="R645" s="1"/>
      <c r="S645" s="1"/>
      <c r="T645" s="1"/>
      <c r="U645" s="1"/>
      <c r="V645" s="1"/>
      <c r="W645" s="1"/>
      <c r="X645" s="1"/>
      <c r="Y645" s="1"/>
      <c r="Z645" s="1"/>
      <c r="AA645" s="1"/>
      <c r="AB645" s="1"/>
      <c r="AC645" s="1"/>
      <c r="AD645" s="1"/>
      <c r="AE645" s="1"/>
      <c r="AF645" s="1"/>
      <c r="AG645" s="1"/>
      <c r="AH645" s="1"/>
      <c r="AI645" s="1"/>
      <c r="AJ645" s="1"/>
      <c r="AK645" s="1"/>
    </row>
    <row r="646" spans="1:37" ht="14.25" customHeight="1">
      <c r="A646" s="425"/>
      <c r="B646" s="1"/>
      <c r="C646" s="1"/>
      <c r="D646" s="1"/>
      <c r="E646" s="1"/>
      <c r="F646" s="1"/>
      <c r="G646" s="1"/>
      <c r="H646" s="1"/>
      <c r="I646" s="1"/>
      <c r="J646" s="1"/>
      <c r="K646" s="1"/>
      <c r="L646" s="1"/>
      <c r="M646" s="1"/>
      <c r="N646" s="1"/>
      <c r="O646" s="1"/>
      <c r="P646" s="229"/>
      <c r="Q646" s="1"/>
      <c r="R646" s="1"/>
      <c r="S646" s="1"/>
      <c r="T646" s="1"/>
      <c r="U646" s="1"/>
      <c r="V646" s="1"/>
      <c r="W646" s="1"/>
      <c r="X646" s="1"/>
      <c r="Y646" s="1"/>
      <c r="Z646" s="1"/>
      <c r="AA646" s="1"/>
      <c r="AB646" s="1"/>
      <c r="AC646" s="1"/>
      <c r="AD646" s="1"/>
      <c r="AE646" s="1"/>
      <c r="AF646" s="1"/>
      <c r="AG646" s="1"/>
      <c r="AH646" s="1"/>
      <c r="AI646" s="1"/>
      <c r="AJ646" s="1"/>
      <c r="AK646" s="1"/>
    </row>
    <row r="647" spans="1:37" ht="14.25" customHeight="1">
      <c r="A647" s="425"/>
      <c r="B647" s="1"/>
      <c r="C647" s="1"/>
      <c r="D647" s="1"/>
      <c r="E647" s="1"/>
      <c r="F647" s="1"/>
      <c r="G647" s="1"/>
      <c r="H647" s="1"/>
      <c r="I647" s="1"/>
      <c r="J647" s="1"/>
      <c r="K647" s="1"/>
      <c r="L647" s="1"/>
      <c r="M647" s="1"/>
      <c r="N647" s="1"/>
      <c r="O647" s="1"/>
      <c r="P647" s="229"/>
      <c r="Q647" s="1"/>
      <c r="R647" s="1"/>
      <c r="S647" s="1"/>
      <c r="T647" s="1"/>
      <c r="U647" s="1"/>
      <c r="V647" s="1"/>
      <c r="W647" s="1"/>
      <c r="X647" s="1"/>
      <c r="Y647" s="1"/>
      <c r="Z647" s="1"/>
      <c r="AA647" s="1"/>
      <c r="AB647" s="1"/>
      <c r="AC647" s="1"/>
      <c r="AD647" s="1"/>
      <c r="AE647" s="1"/>
      <c r="AF647" s="1"/>
      <c r="AG647" s="1"/>
      <c r="AH647" s="1"/>
      <c r="AI647" s="1"/>
      <c r="AJ647" s="1"/>
      <c r="AK647" s="1"/>
    </row>
    <row r="648" spans="1:37" ht="14.25" customHeight="1">
      <c r="A648" s="425"/>
      <c r="B648" s="1"/>
      <c r="C648" s="1"/>
      <c r="D648" s="1"/>
      <c r="E648" s="1"/>
      <c r="F648" s="1"/>
      <c r="G648" s="1"/>
      <c r="H648" s="1"/>
      <c r="I648" s="1"/>
      <c r="J648" s="1"/>
      <c r="K648" s="1"/>
      <c r="L648" s="1"/>
      <c r="M648" s="1"/>
      <c r="N648" s="1"/>
      <c r="O648" s="1"/>
      <c r="P648" s="229"/>
      <c r="Q648" s="1"/>
      <c r="R648" s="1"/>
      <c r="S648" s="1"/>
      <c r="T648" s="1"/>
      <c r="U648" s="1"/>
      <c r="V648" s="1"/>
      <c r="W648" s="1"/>
      <c r="X648" s="1"/>
      <c r="Y648" s="1"/>
      <c r="Z648" s="1"/>
      <c r="AA648" s="1"/>
      <c r="AB648" s="1"/>
      <c r="AC648" s="1"/>
      <c r="AD648" s="1"/>
      <c r="AE648" s="1"/>
      <c r="AF648" s="1"/>
      <c r="AG648" s="1"/>
      <c r="AH648" s="1"/>
      <c r="AI648" s="1"/>
      <c r="AJ648" s="1"/>
      <c r="AK648" s="1"/>
    </row>
    <row r="649" spans="1:37" ht="14.25" customHeight="1">
      <c r="A649" s="425"/>
      <c r="B649" s="1"/>
      <c r="C649" s="1"/>
      <c r="D649" s="1"/>
      <c r="E649" s="1"/>
      <c r="F649" s="1"/>
      <c r="G649" s="1"/>
      <c r="H649" s="1"/>
      <c r="I649" s="1"/>
      <c r="J649" s="1"/>
      <c r="K649" s="1"/>
      <c r="L649" s="1"/>
      <c r="M649" s="1"/>
      <c r="N649" s="1"/>
      <c r="O649" s="1"/>
      <c r="P649" s="229"/>
      <c r="Q649" s="1"/>
      <c r="R649" s="1"/>
      <c r="S649" s="1"/>
      <c r="T649" s="1"/>
      <c r="U649" s="1"/>
      <c r="V649" s="1"/>
      <c r="W649" s="1"/>
      <c r="X649" s="1"/>
      <c r="Y649" s="1"/>
      <c r="Z649" s="1"/>
      <c r="AA649" s="1"/>
      <c r="AB649" s="1"/>
      <c r="AC649" s="1"/>
      <c r="AD649" s="1"/>
      <c r="AE649" s="1"/>
      <c r="AF649" s="1"/>
      <c r="AG649" s="1"/>
      <c r="AH649" s="1"/>
      <c r="AI649" s="1"/>
      <c r="AJ649" s="1"/>
      <c r="AK649" s="1"/>
    </row>
    <row r="650" spans="1:37" ht="14.25" customHeight="1">
      <c r="A650" s="425"/>
      <c r="B650" s="1"/>
      <c r="C650" s="1"/>
      <c r="D650" s="1"/>
      <c r="E650" s="1"/>
      <c r="F650" s="1"/>
      <c r="G650" s="1"/>
      <c r="H650" s="1"/>
      <c r="I650" s="1"/>
      <c r="J650" s="1"/>
      <c r="K650" s="1"/>
      <c r="L650" s="1"/>
      <c r="M650" s="1"/>
      <c r="N650" s="1"/>
      <c r="O650" s="1"/>
      <c r="P650" s="229"/>
      <c r="Q650" s="1"/>
      <c r="R650" s="1"/>
      <c r="S650" s="1"/>
      <c r="T650" s="1"/>
      <c r="U650" s="1"/>
      <c r="V650" s="1"/>
      <c r="W650" s="1"/>
      <c r="X650" s="1"/>
      <c r="Y650" s="1"/>
      <c r="Z650" s="1"/>
      <c r="AA650" s="1"/>
      <c r="AB650" s="1"/>
      <c r="AC650" s="1"/>
      <c r="AD650" s="1"/>
      <c r="AE650" s="1"/>
      <c r="AF650" s="1"/>
      <c r="AG650" s="1"/>
      <c r="AH650" s="1"/>
      <c r="AI650" s="1"/>
      <c r="AJ650" s="1"/>
      <c r="AK650" s="1"/>
    </row>
    <row r="651" spans="1:37" ht="14.25" customHeight="1">
      <c r="A651" s="425"/>
      <c r="B651" s="1"/>
      <c r="C651" s="1"/>
      <c r="D651" s="1"/>
      <c r="E651" s="1"/>
      <c r="F651" s="1"/>
      <c r="G651" s="1"/>
      <c r="H651" s="1"/>
      <c r="I651" s="1"/>
      <c r="J651" s="1"/>
      <c r="K651" s="1"/>
      <c r="L651" s="1"/>
      <c r="M651" s="1"/>
      <c r="N651" s="1"/>
      <c r="O651" s="1"/>
      <c r="P651" s="229"/>
      <c r="Q651" s="1"/>
      <c r="R651" s="1"/>
      <c r="S651" s="1"/>
      <c r="T651" s="1"/>
      <c r="U651" s="1"/>
      <c r="V651" s="1"/>
      <c r="W651" s="1"/>
      <c r="X651" s="1"/>
      <c r="Y651" s="1"/>
      <c r="Z651" s="1"/>
      <c r="AA651" s="1"/>
      <c r="AB651" s="1"/>
      <c r="AC651" s="1"/>
      <c r="AD651" s="1"/>
      <c r="AE651" s="1"/>
      <c r="AF651" s="1"/>
      <c r="AG651" s="1"/>
      <c r="AH651" s="1"/>
      <c r="AI651" s="1"/>
      <c r="AJ651" s="1"/>
      <c r="AK651" s="1"/>
    </row>
    <row r="652" spans="1:37" ht="14.25" customHeight="1">
      <c r="A652" s="425"/>
      <c r="B652" s="1"/>
      <c r="C652" s="1"/>
      <c r="D652" s="1"/>
      <c r="E652" s="1"/>
      <c r="F652" s="1"/>
      <c r="G652" s="1"/>
      <c r="H652" s="1"/>
      <c r="I652" s="1"/>
      <c r="J652" s="1"/>
      <c r="K652" s="1"/>
      <c r="L652" s="1"/>
      <c r="M652" s="1"/>
      <c r="N652" s="1"/>
      <c r="O652" s="1"/>
      <c r="P652" s="229"/>
      <c r="Q652" s="1"/>
      <c r="R652" s="1"/>
      <c r="S652" s="1"/>
      <c r="T652" s="1"/>
      <c r="U652" s="1"/>
      <c r="V652" s="1"/>
      <c r="W652" s="1"/>
      <c r="X652" s="1"/>
      <c r="Y652" s="1"/>
      <c r="Z652" s="1"/>
      <c r="AA652" s="1"/>
      <c r="AB652" s="1"/>
      <c r="AC652" s="1"/>
      <c r="AD652" s="1"/>
      <c r="AE652" s="1"/>
      <c r="AF652" s="1"/>
      <c r="AG652" s="1"/>
      <c r="AH652" s="1"/>
      <c r="AI652" s="1"/>
      <c r="AJ652" s="1"/>
      <c r="AK652" s="1"/>
    </row>
    <row r="653" spans="1:37" ht="14.25" customHeight="1">
      <c r="A653" s="425"/>
      <c r="B653" s="1"/>
      <c r="C653" s="1"/>
      <c r="D653" s="1"/>
      <c r="E653" s="1"/>
      <c r="F653" s="1"/>
      <c r="G653" s="1"/>
      <c r="H653" s="1"/>
      <c r="I653" s="1"/>
      <c r="J653" s="1"/>
      <c r="K653" s="1"/>
      <c r="L653" s="1"/>
      <c r="M653" s="1"/>
      <c r="N653" s="1"/>
      <c r="O653" s="1"/>
      <c r="P653" s="229"/>
      <c r="Q653" s="1"/>
      <c r="R653" s="1"/>
      <c r="S653" s="1"/>
      <c r="T653" s="1"/>
      <c r="U653" s="1"/>
      <c r="V653" s="1"/>
      <c r="W653" s="1"/>
      <c r="X653" s="1"/>
      <c r="Y653" s="1"/>
      <c r="Z653" s="1"/>
      <c r="AA653" s="1"/>
      <c r="AB653" s="1"/>
      <c r="AC653" s="1"/>
      <c r="AD653" s="1"/>
      <c r="AE653" s="1"/>
      <c r="AF653" s="1"/>
      <c r="AG653" s="1"/>
      <c r="AH653" s="1"/>
      <c r="AI653" s="1"/>
      <c r="AJ653" s="1"/>
      <c r="AK653" s="1"/>
    </row>
    <row r="654" spans="1:37" ht="14.25" customHeight="1">
      <c r="A654" s="425"/>
      <c r="B654" s="1"/>
      <c r="C654" s="1"/>
      <c r="D654" s="1"/>
      <c r="E654" s="1"/>
      <c r="F654" s="1"/>
      <c r="G654" s="1"/>
      <c r="H654" s="1"/>
      <c r="I654" s="1"/>
      <c r="J654" s="1"/>
      <c r="K654" s="1"/>
      <c r="L654" s="1"/>
      <c r="M654" s="1"/>
      <c r="N654" s="1"/>
      <c r="O654" s="1"/>
      <c r="P654" s="229"/>
      <c r="Q654" s="1"/>
      <c r="R654" s="1"/>
      <c r="S654" s="1"/>
      <c r="T654" s="1"/>
      <c r="U654" s="1"/>
      <c r="V654" s="1"/>
      <c r="W654" s="1"/>
      <c r="X654" s="1"/>
      <c r="Y654" s="1"/>
      <c r="Z654" s="1"/>
      <c r="AA654" s="1"/>
      <c r="AB654" s="1"/>
      <c r="AC654" s="1"/>
      <c r="AD654" s="1"/>
      <c r="AE654" s="1"/>
      <c r="AF654" s="1"/>
      <c r="AG654" s="1"/>
      <c r="AH654" s="1"/>
      <c r="AI654" s="1"/>
      <c r="AJ654" s="1"/>
      <c r="AK654" s="1"/>
    </row>
    <row r="655" spans="1:37" ht="14.25" customHeight="1">
      <c r="A655" s="425"/>
      <c r="B655" s="1"/>
      <c r="C655" s="1"/>
      <c r="D655" s="1"/>
      <c r="E655" s="1"/>
      <c r="F655" s="1"/>
      <c r="G655" s="1"/>
      <c r="H655" s="1"/>
      <c r="I655" s="1"/>
      <c r="J655" s="1"/>
      <c r="K655" s="1"/>
      <c r="L655" s="1"/>
      <c r="M655" s="1"/>
      <c r="N655" s="1"/>
      <c r="O655" s="1"/>
      <c r="P655" s="229"/>
      <c r="Q655" s="1"/>
      <c r="R655" s="1"/>
      <c r="S655" s="1"/>
      <c r="T655" s="1"/>
      <c r="U655" s="1"/>
      <c r="V655" s="1"/>
      <c r="W655" s="1"/>
      <c r="X655" s="1"/>
      <c r="Y655" s="1"/>
      <c r="Z655" s="1"/>
      <c r="AA655" s="1"/>
      <c r="AB655" s="1"/>
      <c r="AC655" s="1"/>
      <c r="AD655" s="1"/>
      <c r="AE655" s="1"/>
      <c r="AF655" s="1"/>
      <c r="AG655" s="1"/>
      <c r="AH655" s="1"/>
      <c r="AI655" s="1"/>
      <c r="AJ655" s="1"/>
      <c r="AK655" s="1"/>
    </row>
    <row r="656" spans="1:37" ht="14.25" customHeight="1">
      <c r="A656" s="425"/>
      <c r="B656" s="1"/>
      <c r="C656" s="1"/>
      <c r="D656" s="1"/>
      <c r="E656" s="1"/>
      <c r="F656" s="1"/>
      <c r="G656" s="1"/>
      <c r="H656" s="1"/>
      <c r="I656" s="1"/>
      <c r="J656" s="1"/>
      <c r="K656" s="1"/>
      <c r="L656" s="1"/>
      <c r="M656" s="1"/>
      <c r="N656" s="1"/>
      <c r="O656" s="1"/>
      <c r="P656" s="229"/>
      <c r="Q656" s="1"/>
      <c r="R656" s="1"/>
      <c r="S656" s="1"/>
      <c r="T656" s="1"/>
      <c r="U656" s="1"/>
      <c r="V656" s="1"/>
      <c r="W656" s="1"/>
      <c r="X656" s="1"/>
      <c r="Y656" s="1"/>
      <c r="Z656" s="1"/>
      <c r="AA656" s="1"/>
      <c r="AB656" s="1"/>
      <c r="AC656" s="1"/>
      <c r="AD656" s="1"/>
      <c r="AE656" s="1"/>
      <c r="AF656" s="1"/>
      <c r="AG656" s="1"/>
      <c r="AH656" s="1"/>
      <c r="AI656" s="1"/>
      <c r="AJ656" s="1"/>
      <c r="AK656" s="1"/>
    </row>
    <row r="657" spans="1:37" ht="14.25" customHeight="1">
      <c r="A657" s="425"/>
      <c r="B657" s="1"/>
      <c r="C657" s="1"/>
      <c r="D657" s="1"/>
      <c r="E657" s="1"/>
      <c r="F657" s="1"/>
      <c r="G657" s="1"/>
      <c r="H657" s="1"/>
      <c r="I657" s="1"/>
      <c r="J657" s="1"/>
      <c r="K657" s="1"/>
      <c r="L657" s="1"/>
      <c r="M657" s="1"/>
      <c r="N657" s="1"/>
      <c r="O657" s="1"/>
      <c r="P657" s="229"/>
      <c r="Q657" s="1"/>
      <c r="R657" s="1"/>
      <c r="S657" s="1"/>
      <c r="T657" s="1"/>
      <c r="U657" s="1"/>
      <c r="V657" s="1"/>
      <c r="W657" s="1"/>
      <c r="X657" s="1"/>
      <c r="Y657" s="1"/>
      <c r="Z657" s="1"/>
      <c r="AA657" s="1"/>
      <c r="AB657" s="1"/>
      <c r="AC657" s="1"/>
      <c r="AD657" s="1"/>
      <c r="AE657" s="1"/>
      <c r="AF657" s="1"/>
      <c r="AG657" s="1"/>
      <c r="AH657" s="1"/>
      <c r="AI657" s="1"/>
      <c r="AJ657" s="1"/>
      <c r="AK657" s="1"/>
    </row>
    <row r="658" spans="1:37" ht="14.25" customHeight="1">
      <c r="A658" s="425"/>
      <c r="B658" s="1"/>
      <c r="C658" s="1"/>
      <c r="D658" s="1"/>
      <c r="E658" s="1"/>
      <c r="F658" s="1"/>
      <c r="G658" s="1"/>
      <c r="H658" s="1"/>
      <c r="I658" s="1"/>
      <c r="J658" s="1"/>
      <c r="K658" s="1"/>
      <c r="L658" s="1"/>
      <c r="M658" s="1"/>
      <c r="N658" s="1"/>
      <c r="O658" s="1"/>
      <c r="P658" s="229"/>
      <c r="Q658" s="1"/>
      <c r="R658" s="1"/>
      <c r="S658" s="1"/>
      <c r="T658" s="1"/>
      <c r="U658" s="1"/>
      <c r="V658" s="1"/>
      <c r="W658" s="1"/>
      <c r="X658" s="1"/>
      <c r="Y658" s="1"/>
      <c r="Z658" s="1"/>
      <c r="AA658" s="1"/>
      <c r="AB658" s="1"/>
      <c r="AC658" s="1"/>
      <c r="AD658" s="1"/>
      <c r="AE658" s="1"/>
      <c r="AF658" s="1"/>
      <c r="AG658" s="1"/>
      <c r="AH658" s="1"/>
      <c r="AI658" s="1"/>
      <c r="AJ658" s="1"/>
      <c r="AK658" s="1"/>
    </row>
    <row r="659" spans="1:37" ht="14.25" customHeight="1">
      <c r="A659" s="425"/>
      <c r="B659" s="1"/>
      <c r="C659" s="1"/>
      <c r="D659" s="1"/>
      <c r="E659" s="1"/>
      <c r="F659" s="1"/>
      <c r="G659" s="1"/>
      <c r="H659" s="1"/>
      <c r="I659" s="1"/>
      <c r="J659" s="1"/>
      <c r="K659" s="1"/>
      <c r="L659" s="1"/>
      <c r="M659" s="1"/>
      <c r="N659" s="1"/>
      <c r="O659" s="1"/>
      <c r="P659" s="229"/>
      <c r="Q659" s="1"/>
      <c r="R659" s="1"/>
      <c r="S659" s="1"/>
      <c r="T659" s="1"/>
      <c r="U659" s="1"/>
      <c r="V659" s="1"/>
      <c r="W659" s="1"/>
      <c r="X659" s="1"/>
      <c r="Y659" s="1"/>
      <c r="Z659" s="1"/>
      <c r="AA659" s="1"/>
      <c r="AB659" s="1"/>
      <c r="AC659" s="1"/>
      <c r="AD659" s="1"/>
      <c r="AE659" s="1"/>
      <c r="AF659" s="1"/>
      <c r="AG659" s="1"/>
      <c r="AH659" s="1"/>
      <c r="AI659" s="1"/>
      <c r="AJ659" s="1"/>
      <c r="AK659" s="1"/>
    </row>
    <row r="660" spans="1:37" ht="14.25" customHeight="1">
      <c r="A660" s="425"/>
      <c r="B660" s="1"/>
      <c r="C660" s="1"/>
      <c r="D660" s="1"/>
      <c r="E660" s="1"/>
      <c r="F660" s="1"/>
      <c r="G660" s="1"/>
      <c r="H660" s="1"/>
      <c r="I660" s="1"/>
      <c r="J660" s="1"/>
      <c r="K660" s="1"/>
      <c r="L660" s="1"/>
      <c r="M660" s="1"/>
      <c r="N660" s="1"/>
      <c r="O660" s="1"/>
      <c r="P660" s="229"/>
      <c r="Q660" s="1"/>
      <c r="R660" s="1"/>
      <c r="S660" s="1"/>
      <c r="T660" s="1"/>
      <c r="U660" s="1"/>
      <c r="V660" s="1"/>
      <c r="W660" s="1"/>
      <c r="X660" s="1"/>
      <c r="Y660" s="1"/>
      <c r="Z660" s="1"/>
      <c r="AA660" s="1"/>
      <c r="AB660" s="1"/>
      <c r="AC660" s="1"/>
      <c r="AD660" s="1"/>
      <c r="AE660" s="1"/>
      <c r="AF660" s="1"/>
      <c r="AG660" s="1"/>
      <c r="AH660" s="1"/>
      <c r="AI660" s="1"/>
      <c r="AJ660" s="1"/>
      <c r="AK660" s="1"/>
    </row>
    <row r="661" spans="1:37" ht="14.25" customHeight="1">
      <c r="A661" s="425"/>
      <c r="B661" s="1"/>
      <c r="C661" s="1"/>
      <c r="D661" s="1"/>
      <c r="E661" s="1"/>
      <c r="F661" s="1"/>
      <c r="G661" s="1"/>
      <c r="H661" s="1"/>
      <c r="I661" s="1"/>
      <c r="J661" s="1"/>
      <c r="K661" s="1"/>
      <c r="L661" s="1"/>
      <c r="M661" s="1"/>
      <c r="N661" s="1"/>
      <c r="O661" s="1"/>
      <c r="P661" s="229"/>
      <c r="Q661" s="1"/>
      <c r="R661" s="1"/>
      <c r="S661" s="1"/>
      <c r="T661" s="1"/>
      <c r="U661" s="1"/>
      <c r="V661" s="1"/>
      <c r="W661" s="1"/>
      <c r="X661" s="1"/>
      <c r="Y661" s="1"/>
      <c r="Z661" s="1"/>
      <c r="AA661" s="1"/>
      <c r="AB661" s="1"/>
      <c r="AC661" s="1"/>
      <c r="AD661" s="1"/>
      <c r="AE661" s="1"/>
      <c r="AF661" s="1"/>
      <c r="AG661" s="1"/>
      <c r="AH661" s="1"/>
      <c r="AI661" s="1"/>
      <c r="AJ661" s="1"/>
      <c r="AK661" s="1"/>
    </row>
    <row r="662" spans="1:37" ht="14.25" customHeight="1">
      <c r="A662" s="425"/>
      <c r="B662" s="1"/>
      <c r="C662" s="1"/>
      <c r="D662" s="1"/>
      <c r="E662" s="1"/>
      <c r="F662" s="1"/>
      <c r="G662" s="1"/>
      <c r="H662" s="1"/>
      <c r="I662" s="1"/>
      <c r="J662" s="1"/>
      <c r="K662" s="1"/>
      <c r="L662" s="1"/>
      <c r="M662" s="1"/>
      <c r="N662" s="1"/>
      <c r="O662" s="1"/>
      <c r="P662" s="229"/>
      <c r="Q662" s="1"/>
      <c r="R662" s="1"/>
      <c r="S662" s="1"/>
      <c r="T662" s="1"/>
      <c r="U662" s="1"/>
      <c r="V662" s="1"/>
      <c r="W662" s="1"/>
      <c r="X662" s="1"/>
      <c r="Y662" s="1"/>
      <c r="Z662" s="1"/>
      <c r="AA662" s="1"/>
      <c r="AB662" s="1"/>
      <c r="AC662" s="1"/>
      <c r="AD662" s="1"/>
      <c r="AE662" s="1"/>
      <c r="AF662" s="1"/>
      <c r="AG662" s="1"/>
      <c r="AH662" s="1"/>
      <c r="AI662" s="1"/>
      <c r="AJ662" s="1"/>
      <c r="AK662" s="1"/>
    </row>
    <row r="663" spans="1:37" ht="14.25" customHeight="1">
      <c r="A663" s="425"/>
      <c r="B663" s="1"/>
      <c r="C663" s="1"/>
      <c r="D663" s="1"/>
      <c r="E663" s="1"/>
      <c r="F663" s="1"/>
      <c r="G663" s="1"/>
      <c r="H663" s="1"/>
      <c r="I663" s="1"/>
      <c r="J663" s="1"/>
      <c r="K663" s="1"/>
      <c r="L663" s="1"/>
      <c r="M663" s="1"/>
      <c r="N663" s="1"/>
      <c r="O663" s="1"/>
      <c r="P663" s="229"/>
      <c r="Q663" s="1"/>
      <c r="R663" s="1"/>
      <c r="S663" s="1"/>
      <c r="T663" s="1"/>
      <c r="U663" s="1"/>
      <c r="V663" s="1"/>
      <c r="W663" s="1"/>
      <c r="X663" s="1"/>
      <c r="Y663" s="1"/>
      <c r="Z663" s="1"/>
      <c r="AA663" s="1"/>
      <c r="AB663" s="1"/>
      <c r="AC663" s="1"/>
      <c r="AD663" s="1"/>
      <c r="AE663" s="1"/>
      <c r="AF663" s="1"/>
      <c r="AG663" s="1"/>
      <c r="AH663" s="1"/>
      <c r="AI663" s="1"/>
      <c r="AJ663" s="1"/>
      <c r="AK663" s="1"/>
    </row>
    <row r="664" spans="1:37" ht="14.25" customHeight="1">
      <c r="A664" s="425"/>
      <c r="B664" s="1"/>
      <c r="C664" s="1"/>
      <c r="D664" s="1"/>
      <c r="E664" s="1"/>
      <c r="F664" s="1"/>
      <c r="G664" s="1"/>
      <c r="H664" s="1"/>
      <c r="I664" s="1"/>
      <c r="J664" s="1"/>
      <c r="K664" s="1"/>
      <c r="L664" s="1"/>
      <c r="M664" s="1"/>
      <c r="N664" s="1"/>
      <c r="O664" s="1"/>
      <c r="P664" s="229"/>
      <c r="Q664" s="1"/>
      <c r="R664" s="1"/>
      <c r="S664" s="1"/>
      <c r="T664" s="1"/>
      <c r="U664" s="1"/>
      <c r="V664" s="1"/>
      <c r="W664" s="1"/>
      <c r="X664" s="1"/>
      <c r="Y664" s="1"/>
      <c r="Z664" s="1"/>
      <c r="AA664" s="1"/>
      <c r="AB664" s="1"/>
      <c r="AC664" s="1"/>
      <c r="AD664" s="1"/>
      <c r="AE664" s="1"/>
      <c r="AF664" s="1"/>
      <c r="AG664" s="1"/>
      <c r="AH664" s="1"/>
      <c r="AI664" s="1"/>
      <c r="AJ664" s="1"/>
      <c r="AK664" s="1"/>
    </row>
    <row r="665" spans="1:37" ht="14.25" customHeight="1">
      <c r="A665" s="425"/>
      <c r="B665" s="1"/>
      <c r="C665" s="1"/>
      <c r="D665" s="1"/>
      <c r="E665" s="1"/>
      <c r="F665" s="1"/>
      <c r="G665" s="1"/>
      <c r="H665" s="1"/>
      <c r="I665" s="1"/>
      <c r="J665" s="1"/>
      <c r="K665" s="1"/>
      <c r="L665" s="1"/>
      <c r="M665" s="1"/>
      <c r="N665" s="1"/>
      <c r="O665" s="1"/>
      <c r="P665" s="229"/>
      <c r="Q665" s="1"/>
      <c r="R665" s="1"/>
      <c r="S665" s="1"/>
      <c r="T665" s="1"/>
      <c r="U665" s="1"/>
      <c r="V665" s="1"/>
      <c r="W665" s="1"/>
      <c r="X665" s="1"/>
      <c r="Y665" s="1"/>
      <c r="Z665" s="1"/>
      <c r="AA665" s="1"/>
      <c r="AB665" s="1"/>
      <c r="AC665" s="1"/>
      <c r="AD665" s="1"/>
      <c r="AE665" s="1"/>
      <c r="AF665" s="1"/>
      <c r="AG665" s="1"/>
      <c r="AH665" s="1"/>
      <c r="AI665" s="1"/>
      <c r="AJ665" s="1"/>
      <c r="AK665" s="1"/>
    </row>
    <row r="666" spans="1:37" ht="14.25" customHeight="1">
      <c r="A666" s="425"/>
      <c r="B666" s="1"/>
      <c r="C666" s="1"/>
      <c r="D666" s="1"/>
      <c r="E666" s="1"/>
      <c r="F666" s="1"/>
      <c r="G666" s="1"/>
      <c r="H666" s="1"/>
      <c r="I666" s="1"/>
      <c r="J666" s="1"/>
      <c r="K666" s="1"/>
      <c r="L666" s="1"/>
      <c r="M666" s="1"/>
      <c r="N666" s="1"/>
      <c r="O666" s="1"/>
      <c r="P666" s="229"/>
      <c r="Q666" s="1"/>
      <c r="R666" s="1"/>
      <c r="S666" s="1"/>
      <c r="T666" s="1"/>
      <c r="U666" s="1"/>
      <c r="V666" s="1"/>
      <c r="W666" s="1"/>
      <c r="X666" s="1"/>
      <c r="Y666" s="1"/>
      <c r="Z666" s="1"/>
      <c r="AA666" s="1"/>
      <c r="AB666" s="1"/>
      <c r="AC666" s="1"/>
      <c r="AD666" s="1"/>
      <c r="AE666" s="1"/>
      <c r="AF666" s="1"/>
      <c r="AG666" s="1"/>
      <c r="AH666" s="1"/>
      <c r="AI666" s="1"/>
      <c r="AJ666" s="1"/>
      <c r="AK666" s="1"/>
    </row>
    <row r="667" spans="1:37" ht="14.25" customHeight="1">
      <c r="A667" s="425"/>
      <c r="B667" s="1"/>
      <c r="C667" s="1"/>
      <c r="D667" s="1"/>
      <c r="E667" s="1"/>
      <c r="F667" s="1"/>
      <c r="G667" s="1"/>
      <c r="H667" s="1"/>
      <c r="I667" s="1"/>
      <c r="J667" s="1"/>
      <c r="K667" s="1"/>
      <c r="L667" s="1"/>
      <c r="M667" s="1"/>
      <c r="N667" s="1"/>
      <c r="O667" s="1"/>
      <c r="P667" s="229"/>
      <c r="Q667" s="1"/>
      <c r="R667" s="1"/>
      <c r="S667" s="1"/>
      <c r="T667" s="1"/>
      <c r="U667" s="1"/>
      <c r="V667" s="1"/>
      <c r="W667" s="1"/>
      <c r="X667" s="1"/>
      <c r="Y667" s="1"/>
      <c r="Z667" s="1"/>
      <c r="AA667" s="1"/>
      <c r="AB667" s="1"/>
      <c r="AC667" s="1"/>
      <c r="AD667" s="1"/>
      <c r="AE667" s="1"/>
      <c r="AF667" s="1"/>
      <c r="AG667" s="1"/>
      <c r="AH667" s="1"/>
      <c r="AI667" s="1"/>
      <c r="AJ667" s="1"/>
      <c r="AK667" s="1"/>
    </row>
    <row r="668" spans="1:37" ht="14.25" customHeight="1">
      <c r="A668" s="425"/>
      <c r="B668" s="1"/>
      <c r="C668" s="1"/>
      <c r="D668" s="1"/>
      <c r="E668" s="1"/>
      <c r="F668" s="1"/>
      <c r="G668" s="1"/>
      <c r="H668" s="1"/>
      <c r="I668" s="1"/>
      <c r="J668" s="1"/>
      <c r="K668" s="1"/>
      <c r="L668" s="1"/>
      <c r="M668" s="1"/>
      <c r="N668" s="1"/>
      <c r="O668" s="1"/>
      <c r="P668" s="229"/>
      <c r="Q668" s="1"/>
      <c r="R668" s="1"/>
      <c r="S668" s="1"/>
      <c r="T668" s="1"/>
      <c r="U668" s="1"/>
      <c r="V668" s="1"/>
      <c r="W668" s="1"/>
      <c r="X668" s="1"/>
      <c r="Y668" s="1"/>
      <c r="Z668" s="1"/>
      <c r="AA668" s="1"/>
      <c r="AB668" s="1"/>
      <c r="AC668" s="1"/>
      <c r="AD668" s="1"/>
      <c r="AE668" s="1"/>
      <c r="AF668" s="1"/>
      <c r="AG668" s="1"/>
      <c r="AH668" s="1"/>
      <c r="AI668" s="1"/>
      <c r="AJ668" s="1"/>
      <c r="AK668" s="1"/>
    </row>
    <row r="669" spans="1:37" ht="14.25" customHeight="1">
      <c r="A669" s="425"/>
      <c r="B669" s="1"/>
      <c r="C669" s="1"/>
      <c r="D669" s="1"/>
      <c r="E669" s="1"/>
      <c r="F669" s="1"/>
      <c r="G669" s="1"/>
      <c r="H669" s="1"/>
      <c r="I669" s="1"/>
      <c r="J669" s="1"/>
      <c r="K669" s="1"/>
      <c r="L669" s="1"/>
      <c r="M669" s="1"/>
      <c r="N669" s="1"/>
      <c r="O669" s="1"/>
      <c r="P669" s="229"/>
      <c r="Q669" s="1"/>
      <c r="R669" s="1"/>
      <c r="S669" s="1"/>
      <c r="T669" s="1"/>
      <c r="U669" s="1"/>
      <c r="V669" s="1"/>
      <c r="W669" s="1"/>
      <c r="X669" s="1"/>
      <c r="Y669" s="1"/>
      <c r="Z669" s="1"/>
      <c r="AA669" s="1"/>
      <c r="AB669" s="1"/>
      <c r="AC669" s="1"/>
      <c r="AD669" s="1"/>
      <c r="AE669" s="1"/>
      <c r="AF669" s="1"/>
      <c r="AG669" s="1"/>
      <c r="AH669" s="1"/>
      <c r="AI669" s="1"/>
      <c r="AJ669" s="1"/>
      <c r="AK669" s="1"/>
    </row>
    <row r="670" spans="1:37" ht="14.25" customHeight="1">
      <c r="A670" s="425"/>
      <c r="B670" s="1"/>
      <c r="C670" s="1"/>
      <c r="D670" s="1"/>
      <c r="E670" s="1"/>
      <c r="F670" s="1"/>
      <c r="G670" s="1"/>
      <c r="H670" s="1"/>
      <c r="I670" s="1"/>
      <c r="J670" s="1"/>
      <c r="K670" s="1"/>
      <c r="L670" s="1"/>
      <c r="M670" s="1"/>
      <c r="N670" s="1"/>
      <c r="O670" s="1"/>
      <c r="P670" s="229"/>
      <c r="Q670" s="1"/>
      <c r="R670" s="1"/>
      <c r="S670" s="1"/>
      <c r="T670" s="1"/>
      <c r="U670" s="1"/>
      <c r="V670" s="1"/>
      <c r="W670" s="1"/>
      <c r="X670" s="1"/>
      <c r="Y670" s="1"/>
      <c r="Z670" s="1"/>
      <c r="AA670" s="1"/>
      <c r="AB670" s="1"/>
      <c r="AC670" s="1"/>
      <c r="AD670" s="1"/>
      <c r="AE670" s="1"/>
      <c r="AF670" s="1"/>
      <c r="AG670" s="1"/>
      <c r="AH670" s="1"/>
      <c r="AI670" s="1"/>
      <c r="AJ670" s="1"/>
      <c r="AK670" s="1"/>
    </row>
    <row r="671" spans="1:37" ht="14.25" customHeight="1">
      <c r="A671" s="425"/>
      <c r="B671" s="1"/>
      <c r="C671" s="1"/>
      <c r="D671" s="1"/>
      <c r="E671" s="1"/>
      <c r="F671" s="1"/>
      <c r="G671" s="1"/>
      <c r="H671" s="1"/>
      <c r="I671" s="1"/>
      <c r="J671" s="1"/>
      <c r="K671" s="1"/>
      <c r="L671" s="1"/>
      <c r="M671" s="1"/>
      <c r="N671" s="1"/>
      <c r="O671" s="1"/>
      <c r="P671" s="229"/>
      <c r="Q671" s="1"/>
      <c r="R671" s="1"/>
      <c r="S671" s="1"/>
      <c r="T671" s="1"/>
      <c r="U671" s="1"/>
      <c r="V671" s="1"/>
      <c r="W671" s="1"/>
      <c r="X671" s="1"/>
      <c r="Y671" s="1"/>
      <c r="Z671" s="1"/>
      <c r="AA671" s="1"/>
      <c r="AB671" s="1"/>
      <c r="AC671" s="1"/>
      <c r="AD671" s="1"/>
      <c r="AE671" s="1"/>
      <c r="AF671" s="1"/>
      <c r="AG671" s="1"/>
      <c r="AH671" s="1"/>
      <c r="AI671" s="1"/>
      <c r="AJ671" s="1"/>
      <c r="AK671" s="1"/>
    </row>
    <row r="672" spans="1:37" ht="14.25" customHeight="1">
      <c r="A672" s="425"/>
      <c r="B672" s="1"/>
      <c r="C672" s="1"/>
      <c r="D672" s="1"/>
      <c r="E672" s="1"/>
      <c r="F672" s="1"/>
      <c r="G672" s="1"/>
      <c r="H672" s="1"/>
      <c r="I672" s="1"/>
      <c r="J672" s="1"/>
      <c r="K672" s="1"/>
      <c r="L672" s="1"/>
      <c r="M672" s="1"/>
      <c r="N672" s="1"/>
      <c r="O672" s="1"/>
      <c r="P672" s="229"/>
      <c r="Q672" s="1"/>
      <c r="R672" s="1"/>
      <c r="S672" s="1"/>
      <c r="T672" s="1"/>
      <c r="U672" s="1"/>
      <c r="V672" s="1"/>
      <c r="W672" s="1"/>
      <c r="X672" s="1"/>
      <c r="Y672" s="1"/>
      <c r="Z672" s="1"/>
      <c r="AA672" s="1"/>
      <c r="AB672" s="1"/>
      <c r="AC672" s="1"/>
      <c r="AD672" s="1"/>
      <c r="AE672" s="1"/>
      <c r="AF672" s="1"/>
      <c r="AG672" s="1"/>
      <c r="AH672" s="1"/>
      <c r="AI672" s="1"/>
      <c r="AJ672" s="1"/>
      <c r="AK672" s="1"/>
    </row>
    <row r="673" spans="1:37" ht="14.25" customHeight="1">
      <c r="A673" s="425"/>
      <c r="B673" s="1"/>
      <c r="C673" s="1"/>
      <c r="D673" s="1"/>
      <c r="E673" s="1"/>
      <c r="F673" s="1"/>
      <c r="G673" s="1"/>
      <c r="H673" s="1"/>
      <c r="I673" s="1"/>
      <c r="J673" s="1"/>
      <c r="K673" s="1"/>
      <c r="L673" s="1"/>
      <c r="M673" s="1"/>
      <c r="N673" s="1"/>
      <c r="O673" s="1"/>
      <c r="P673" s="229"/>
      <c r="Q673" s="1"/>
      <c r="R673" s="1"/>
      <c r="S673" s="1"/>
      <c r="T673" s="1"/>
      <c r="U673" s="1"/>
      <c r="V673" s="1"/>
      <c r="W673" s="1"/>
      <c r="X673" s="1"/>
      <c r="Y673" s="1"/>
      <c r="Z673" s="1"/>
      <c r="AA673" s="1"/>
      <c r="AB673" s="1"/>
      <c r="AC673" s="1"/>
      <c r="AD673" s="1"/>
      <c r="AE673" s="1"/>
      <c r="AF673" s="1"/>
      <c r="AG673" s="1"/>
      <c r="AH673" s="1"/>
      <c r="AI673" s="1"/>
      <c r="AJ673" s="1"/>
      <c r="AK673" s="1"/>
    </row>
    <row r="674" spans="1:37" ht="14.25" customHeight="1">
      <c r="A674" s="425"/>
      <c r="B674" s="1"/>
      <c r="C674" s="1"/>
      <c r="D674" s="1"/>
      <c r="E674" s="1"/>
      <c r="F674" s="1"/>
      <c r="G674" s="1"/>
      <c r="H674" s="1"/>
      <c r="I674" s="1"/>
      <c r="J674" s="1"/>
      <c r="K674" s="1"/>
      <c r="L674" s="1"/>
      <c r="M674" s="1"/>
      <c r="N674" s="1"/>
      <c r="O674" s="1"/>
      <c r="P674" s="229"/>
      <c r="Q674" s="1"/>
      <c r="R674" s="1"/>
      <c r="S674" s="1"/>
      <c r="T674" s="1"/>
      <c r="U674" s="1"/>
      <c r="V674" s="1"/>
      <c r="W674" s="1"/>
      <c r="X674" s="1"/>
      <c r="Y674" s="1"/>
      <c r="Z674" s="1"/>
      <c r="AA674" s="1"/>
      <c r="AB674" s="1"/>
      <c r="AC674" s="1"/>
      <c r="AD674" s="1"/>
      <c r="AE674" s="1"/>
      <c r="AF674" s="1"/>
      <c r="AG674" s="1"/>
      <c r="AH674" s="1"/>
      <c r="AI674" s="1"/>
      <c r="AJ674" s="1"/>
      <c r="AK674" s="1"/>
    </row>
    <row r="675" spans="1:37" ht="14.25" customHeight="1">
      <c r="A675" s="425"/>
      <c r="B675" s="1"/>
      <c r="C675" s="1"/>
      <c r="D675" s="1"/>
      <c r="E675" s="1"/>
      <c r="F675" s="1"/>
      <c r="G675" s="1"/>
      <c r="H675" s="1"/>
      <c r="I675" s="1"/>
      <c r="J675" s="1"/>
      <c r="K675" s="1"/>
      <c r="L675" s="1"/>
      <c r="M675" s="1"/>
      <c r="N675" s="1"/>
      <c r="O675" s="1"/>
      <c r="P675" s="229"/>
      <c r="Q675" s="1"/>
      <c r="R675" s="1"/>
      <c r="S675" s="1"/>
      <c r="T675" s="1"/>
      <c r="U675" s="1"/>
      <c r="V675" s="1"/>
      <c r="W675" s="1"/>
      <c r="X675" s="1"/>
      <c r="Y675" s="1"/>
      <c r="Z675" s="1"/>
      <c r="AA675" s="1"/>
      <c r="AB675" s="1"/>
      <c r="AC675" s="1"/>
      <c r="AD675" s="1"/>
      <c r="AE675" s="1"/>
      <c r="AF675" s="1"/>
      <c r="AG675" s="1"/>
      <c r="AH675" s="1"/>
      <c r="AI675" s="1"/>
      <c r="AJ675" s="1"/>
      <c r="AK675" s="1"/>
    </row>
    <row r="676" spans="1:37" ht="14.25" customHeight="1">
      <c r="A676" s="425"/>
      <c r="B676" s="1"/>
      <c r="C676" s="1"/>
      <c r="D676" s="1"/>
      <c r="E676" s="1"/>
      <c r="F676" s="1"/>
      <c r="G676" s="1"/>
      <c r="H676" s="1"/>
      <c r="I676" s="1"/>
      <c r="J676" s="1"/>
      <c r="K676" s="1"/>
      <c r="L676" s="1"/>
      <c r="M676" s="1"/>
      <c r="N676" s="1"/>
      <c r="O676" s="1"/>
      <c r="P676" s="229"/>
      <c r="Q676" s="1"/>
      <c r="R676" s="1"/>
      <c r="S676" s="1"/>
      <c r="T676" s="1"/>
      <c r="U676" s="1"/>
      <c r="V676" s="1"/>
      <c r="W676" s="1"/>
      <c r="X676" s="1"/>
      <c r="Y676" s="1"/>
      <c r="Z676" s="1"/>
      <c r="AA676" s="1"/>
      <c r="AB676" s="1"/>
      <c r="AC676" s="1"/>
      <c r="AD676" s="1"/>
      <c r="AE676" s="1"/>
      <c r="AF676" s="1"/>
      <c r="AG676" s="1"/>
      <c r="AH676" s="1"/>
      <c r="AI676" s="1"/>
      <c r="AJ676" s="1"/>
      <c r="AK676" s="1"/>
    </row>
    <row r="677" spans="1:37" ht="14.25" customHeight="1">
      <c r="A677" s="425"/>
      <c r="B677" s="1"/>
      <c r="C677" s="1"/>
      <c r="D677" s="1"/>
      <c r="E677" s="1"/>
      <c r="F677" s="1"/>
      <c r="G677" s="1"/>
      <c r="H677" s="1"/>
      <c r="I677" s="1"/>
      <c r="J677" s="1"/>
      <c r="K677" s="1"/>
      <c r="L677" s="1"/>
      <c r="M677" s="1"/>
      <c r="N677" s="1"/>
      <c r="O677" s="1"/>
      <c r="P677" s="229"/>
      <c r="Q677" s="1"/>
      <c r="R677" s="1"/>
      <c r="S677" s="1"/>
      <c r="T677" s="1"/>
      <c r="U677" s="1"/>
      <c r="V677" s="1"/>
      <c r="W677" s="1"/>
      <c r="X677" s="1"/>
      <c r="Y677" s="1"/>
      <c r="Z677" s="1"/>
      <c r="AA677" s="1"/>
      <c r="AB677" s="1"/>
      <c r="AC677" s="1"/>
      <c r="AD677" s="1"/>
      <c r="AE677" s="1"/>
      <c r="AF677" s="1"/>
      <c r="AG677" s="1"/>
      <c r="AH677" s="1"/>
      <c r="AI677" s="1"/>
      <c r="AJ677" s="1"/>
      <c r="AK677" s="1"/>
    </row>
    <row r="678" spans="1:37" ht="14.25" customHeight="1">
      <c r="A678" s="425"/>
      <c r="B678" s="1"/>
      <c r="C678" s="1"/>
      <c r="D678" s="1"/>
      <c r="E678" s="1"/>
      <c r="F678" s="1"/>
      <c r="G678" s="1"/>
      <c r="H678" s="1"/>
      <c r="I678" s="1"/>
      <c r="J678" s="1"/>
      <c r="K678" s="1"/>
      <c r="L678" s="1"/>
      <c r="M678" s="1"/>
      <c r="N678" s="1"/>
      <c r="O678" s="1"/>
      <c r="P678" s="229"/>
      <c r="Q678" s="1"/>
      <c r="R678" s="1"/>
      <c r="S678" s="1"/>
      <c r="T678" s="1"/>
      <c r="U678" s="1"/>
      <c r="V678" s="1"/>
      <c r="W678" s="1"/>
      <c r="X678" s="1"/>
      <c r="Y678" s="1"/>
      <c r="Z678" s="1"/>
      <c r="AA678" s="1"/>
      <c r="AB678" s="1"/>
      <c r="AC678" s="1"/>
      <c r="AD678" s="1"/>
      <c r="AE678" s="1"/>
      <c r="AF678" s="1"/>
      <c r="AG678" s="1"/>
      <c r="AH678" s="1"/>
      <c r="AI678" s="1"/>
      <c r="AJ678" s="1"/>
      <c r="AK678" s="1"/>
    </row>
    <row r="679" spans="1:37" ht="14.25" customHeight="1">
      <c r="A679" s="425"/>
      <c r="B679" s="1"/>
      <c r="C679" s="1"/>
      <c r="D679" s="1"/>
      <c r="E679" s="1"/>
      <c r="F679" s="1"/>
      <c r="G679" s="1"/>
      <c r="H679" s="1"/>
      <c r="I679" s="1"/>
      <c r="J679" s="1"/>
      <c r="K679" s="1"/>
      <c r="L679" s="1"/>
      <c r="M679" s="1"/>
      <c r="N679" s="1"/>
      <c r="O679" s="1"/>
      <c r="P679" s="229"/>
      <c r="Q679" s="1"/>
      <c r="R679" s="1"/>
      <c r="S679" s="1"/>
      <c r="T679" s="1"/>
      <c r="U679" s="1"/>
      <c r="V679" s="1"/>
      <c r="W679" s="1"/>
      <c r="X679" s="1"/>
      <c r="Y679" s="1"/>
      <c r="Z679" s="1"/>
      <c r="AA679" s="1"/>
      <c r="AB679" s="1"/>
      <c r="AC679" s="1"/>
      <c r="AD679" s="1"/>
      <c r="AE679" s="1"/>
      <c r="AF679" s="1"/>
      <c r="AG679" s="1"/>
      <c r="AH679" s="1"/>
      <c r="AI679" s="1"/>
      <c r="AJ679" s="1"/>
      <c r="AK679" s="1"/>
    </row>
    <row r="680" spans="1:37" ht="14.25" customHeight="1">
      <c r="A680" s="425"/>
      <c r="B680" s="1"/>
      <c r="C680" s="1"/>
      <c r="D680" s="1"/>
      <c r="E680" s="1"/>
      <c r="F680" s="1"/>
      <c r="G680" s="1"/>
      <c r="H680" s="1"/>
      <c r="I680" s="1"/>
      <c r="J680" s="1"/>
      <c r="K680" s="1"/>
      <c r="L680" s="1"/>
      <c r="M680" s="1"/>
      <c r="N680" s="1"/>
      <c r="O680" s="1"/>
      <c r="P680" s="229"/>
      <c r="Q680" s="1"/>
      <c r="R680" s="1"/>
      <c r="S680" s="1"/>
      <c r="T680" s="1"/>
      <c r="U680" s="1"/>
      <c r="V680" s="1"/>
      <c r="W680" s="1"/>
      <c r="X680" s="1"/>
      <c r="Y680" s="1"/>
      <c r="Z680" s="1"/>
      <c r="AA680" s="1"/>
      <c r="AB680" s="1"/>
      <c r="AC680" s="1"/>
      <c r="AD680" s="1"/>
      <c r="AE680" s="1"/>
      <c r="AF680" s="1"/>
      <c r="AG680" s="1"/>
      <c r="AH680" s="1"/>
      <c r="AI680" s="1"/>
      <c r="AJ680" s="1"/>
      <c r="AK680" s="1"/>
    </row>
    <row r="681" spans="1:37" ht="14.25" customHeight="1">
      <c r="A681" s="425"/>
      <c r="B681" s="1"/>
      <c r="C681" s="1"/>
      <c r="D681" s="1"/>
      <c r="E681" s="1"/>
      <c r="F681" s="1"/>
      <c r="G681" s="1"/>
      <c r="H681" s="1"/>
      <c r="I681" s="1"/>
      <c r="J681" s="1"/>
      <c r="K681" s="1"/>
      <c r="L681" s="1"/>
      <c r="M681" s="1"/>
      <c r="N681" s="1"/>
      <c r="O681" s="1"/>
      <c r="P681" s="229"/>
      <c r="Q681" s="1"/>
      <c r="R681" s="1"/>
      <c r="S681" s="1"/>
      <c r="T681" s="1"/>
      <c r="U681" s="1"/>
      <c r="V681" s="1"/>
      <c r="W681" s="1"/>
      <c r="X681" s="1"/>
      <c r="Y681" s="1"/>
      <c r="Z681" s="1"/>
      <c r="AA681" s="1"/>
      <c r="AB681" s="1"/>
      <c r="AC681" s="1"/>
      <c r="AD681" s="1"/>
      <c r="AE681" s="1"/>
      <c r="AF681" s="1"/>
      <c r="AG681" s="1"/>
      <c r="AH681" s="1"/>
      <c r="AI681" s="1"/>
      <c r="AJ681" s="1"/>
      <c r="AK681" s="1"/>
    </row>
    <row r="682" spans="1:37" ht="14.25" customHeight="1">
      <c r="A682" s="425"/>
      <c r="B682" s="1"/>
      <c r="C682" s="1"/>
      <c r="D682" s="1"/>
      <c r="E682" s="1"/>
      <c r="F682" s="1"/>
      <c r="G682" s="1"/>
      <c r="H682" s="1"/>
      <c r="I682" s="1"/>
      <c r="J682" s="1"/>
      <c r="K682" s="1"/>
      <c r="L682" s="1"/>
      <c r="M682" s="1"/>
      <c r="N682" s="1"/>
      <c r="O682" s="1"/>
      <c r="P682" s="229"/>
      <c r="Q682" s="1"/>
      <c r="R682" s="1"/>
      <c r="S682" s="1"/>
      <c r="T682" s="1"/>
      <c r="U682" s="1"/>
      <c r="V682" s="1"/>
      <c r="W682" s="1"/>
      <c r="X682" s="1"/>
      <c r="Y682" s="1"/>
      <c r="Z682" s="1"/>
      <c r="AA682" s="1"/>
      <c r="AB682" s="1"/>
      <c r="AC682" s="1"/>
      <c r="AD682" s="1"/>
      <c r="AE682" s="1"/>
      <c r="AF682" s="1"/>
      <c r="AG682" s="1"/>
      <c r="AH682" s="1"/>
      <c r="AI682" s="1"/>
      <c r="AJ682" s="1"/>
      <c r="AK682" s="1"/>
    </row>
    <row r="683" spans="1:37" ht="14.25" customHeight="1">
      <c r="A683" s="425"/>
      <c r="B683" s="1"/>
      <c r="C683" s="1"/>
      <c r="D683" s="1"/>
      <c r="E683" s="1"/>
      <c r="F683" s="1"/>
      <c r="G683" s="1"/>
      <c r="H683" s="1"/>
      <c r="I683" s="1"/>
      <c r="J683" s="1"/>
      <c r="K683" s="1"/>
      <c r="L683" s="1"/>
      <c r="M683" s="1"/>
      <c r="N683" s="1"/>
      <c r="O683" s="1"/>
      <c r="P683" s="229"/>
      <c r="Q683" s="1"/>
      <c r="R683" s="1"/>
      <c r="S683" s="1"/>
      <c r="T683" s="1"/>
      <c r="U683" s="1"/>
      <c r="V683" s="1"/>
      <c r="W683" s="1"/>
      <c r="X683" s="1"/>
      <c r="Y683" s="1"/>
      <c r="Z683" s="1"/>
      <c r="AA683" s="1"/>
      <c r="AB683" s="1"/>
      <c r="AC683" s="1"/>
      <c r="AD683" s="1"/>
      <c r="AE683" s="1"/>
      <c r="AF683" s="1"/>
      <c r="AG683" s="1"/>
      <c r="AH683" s="1"/>
      <c r="AI683" s="1"/>
      <c r="AJ683" s="1"/>
      <c r="AK683" s="1"/>
    </row>
    <row r="684" spans="1:37" ht="14.25" customHeight="1">
      <c r="A684" s="425"/>
      <c r="B684" s="1"/>
      <c r="C684" s="1"/>
      <c r="D684" s="1"/>
      <c r="E684" s="1"/>
      <c r="F684" s="1"/>
      <c r="G684" s="1"/>
      <c r="H684" s="1"/>
      <c r="I684" s="1"/>
      <c r="J684" s="1"/>
      <c r="K684" s="1"/>
      <c r="L684" s="1"/>
      <c r="M684" s="1"/>
      <c r="N684" s="1"/>
      <c r="O684" s="1"/>
      <c r="P684" s="229"/>
      <c r="Q684" s="1"/>
      <c r="R684" s="1"/>
      <c r="S684" s="1"/>
      <c r="T684" s="1"/>
      <c r="U684" s="1"/>
      <c r="V684" s="1"/>
      <c r="W684" s="1"/>
      <c r="X684" s="1"/>
      <c r="Y684" s="1"/>
      <c r="Z684" s="1"/>
      <c r="AA684" s="1"/>
      <c r="AB684" s="1"/>
      <c r="AC684" s="1"/>
      <c r="AD684" s="1"/>
      <c r="AE684" s="1"/>
      <c r="AF684" s="1"/>
      <c r="AG684" s="1"/>
      <c r="AH684" s="1"/>
      <c r="AI684" s="1"/>
      <c r="AJ684" s="1"/>
      <c r="AK684" s="1"/>
    </row>
    <row r="685" spans="1:37" ht="14.25" customHeight="1">
      <c r="A685" s="425"/>
      <c r="B685" s="1"/>
      <c r="C685" s="1"/>
      <c r="D685" s="1"/>
      <c r="E685" s="1"/>
      <c r="F685" s="1"/>
      <c r="G685" s="1"/>
      <c r="H685" s="1"/>
      <c r="I685" s="1"/>
      <c r="J685" s="1"/>
      <c r="K685" s="1"/>
      <c r="L685" s="1"/>
      <c r="M685" s="1"/>
      <c r="N685" s="1"/>
      <c r="O685" s="1"/>
      <c r="P685" s="229"/>
      <c r="Q685" s="1"/>
      <c r="R685" s="1"/>
      <c r="S685" s="1"/>
      <c r="T685" s="1"/>
      <c r="U685" s="1"/>
      <c r="V685" s="1"/>
      <c r="W685" s="1"/>
      <c r="X685" s="1"/>
      <c r="Y685" s="1"/>
      <c r="Z685" s="1"/>
      <c r="AA685" s="1"/>
      <c r="AB685" s="1"/>
      <c r="AC685" s="1"/>
      <c r="AD685" s="1"/>
      <c r="AE685" s="1"/>
      <c r="AF685" s="1"/>
      <c r="AG685" s="1"/>
      <c r="AH685" s="1"/>
      <c r="AI685" s="1"/>
      <c r="AJ685" s="1"/>
      <c r="AK685" s="1"/>
    </row>
    <row r="686" spans="1:37" ht="14.25" customHeight="1">
      <c r="A686" s="425"/>
      <c r="B686" s="1"/>
      <c r="C686" s="1"/>
      <c r="D686" s="1"/>
      <c r="E686" s="1"/>
      <c r="F686" s="1"/>
      <c r="G686" s="1"/>
      <c r="H686" s="1"/>
      <c r="I686" s="1"/>
      <c r="J686" s="1"/>
      <c r="K686" s="1"/>
      <c r="L686" s="1"/>
      <c r="M686" s="1"/>
      <c r="N686" s="1"/>
      <c r="O686" s="1"/>
      <c r="P686" s="229"/>
      <c r="Q686" s="1"/>
      <c r="R686" s="1"/>
      <c r="S686" s="1"/>
      <c r="T686" s="1"/>
      <c r="U686" s="1"/>
      <c r="V686" s="1"/>
      <c r="W686" s="1"/>
      <c r="X686" s="1"/>
      <c r="Y686" s="1"/>
      <c r="Z686" s="1"/>
      <c r="AA686" s="1"/>
      <c r="AB686" s="1"/>
      <c r="AC686" s="1"/>
      <c r="AD686" s="1"/>
      <c r="AE686" s="1"/>
      <c r="AF686" s="1"/>
      <c r="AG686" s="1"/>
      <c r="AH686" s="1"/>
      <c r="AI686" s="1"/>
      <c r="AJ686" s="1"/>
      <c r="AK686" s="1"/>
    </row>
    <row r="687" spans="1:37" ht="14.25" customHeight="1">
      <c r="A687" s="425"/>
      <c r="B687" s="1"/>
      <c r="C687" s="1"/>
      <c r="D687" s="1"/>
      <c r="E687" s="1"/>
      <c r="F687" s="1"/>
      <c r="G687" s="1"/>
      <c r="H687" s="1"/>
      <c r="I687" s="1"/>
      <c r="J687" s="1"/>
      <c r="K687" s="1"/>
      <c r="L687" s="1"/>
      <c r="M687" s="1"/>
      <c r="N687" s="1"/>
      <c r="O687" s="1"/>
      <c r="P687" s="229"/>
      <c r="Q687" s="1"/>
      <c r="R687" s="1"/>
      <c r="S687" s="1"/>
      <c r="T687" s="1"/>
      <c r="U687" s="1"/>
      <c r="V687" s="1"/>
      <c r="W687" s="1"/>
      <c r="X687" s="1"/>
      <c r="Y687" s="1"/>
      <c r="Z687" s="1"/>
      <c r="AA687" s="1"/>
      <c r="AB687" s="1"/>
      <c r="AC687" s="1"/>
      <c r="AD687" s="1"/>
      <c r="AE687" s="1"/>
      <c r="AF687" s="1"/>
      <c r="AG687" s="1"/>
      <c r="AH687" s="1"/>
      <c r="AI687" s="1"/>
      <c r="AJ687" s="1"/>
      <c r="AK687" s="1"/>
    </row>
    <row r="688" spans="1:37" ht="14.25" customHeight="1">
      <c r="A688" s="425"/>
      <c r="B688" s="1"/>
      <c r="C688" s="1"/>
      <c r="D688" s="1"/>
      <c r="E688" s="1"/>
      <c r="F688" s="1"/>
      <c r="G688" s="1"/>
      <c r="H688" s="1"/>
      <c r="I688" s="1"/>
      <c r="J688" s="1"/>
      <c r="K688" s="1"/>
      <c r="L688" s="1"/>
      <c r="M688" s="1"/>
      <c r="N688" s="1"/>
      <c r="O688" s="1"/>
      <c r="P688" s="229"/>
      <c r="Q688" s="1"/>
      <c r="R688" s="1"/>
      <c r="S688" s="1"/>
      <c r="T688" s="1"/>
      <c r="U688" s="1"/>
      <c r="V688" s="1"/>
      <c r="W688" s="1"/>
      <c r="X688" s="1"/>
      <c r="Y688" s="1"/>
      <c r="Z688" s="1"/>
      <c r="AA688" s="1"/>
      <c r="AB688" s="1"/>
      <c r="AC688" s="1"/>
      <c r="AD688" s="1"/>
      <c r="AE688" s="1"/>
      <c r="AF688" s="1"/>
      <c r="AG688" s="1"/>
      <c r="AH688" s="1"/>
      <c r="AI688" s="1"/>
      <c r="AJ688" s="1"/>
      <c r="AK688" s="1"/>
    </row>
    <row r="689" spans="1:37" ht="14.25" customHeight="1">
      <c r="A689" s="425"/>
      <c r="B689" s="1"/>
      <c r="C689" s="1"/>
      <c r="D689" s="1"/>
      <c r="E689" s="1"/>
      <c r="F689" s="1"/>
      <c r="G689" s="1"/>
      <c r="H689" s="1"/>
      <c r="I689" s="1"/>
      <c r="J689" s="1"/>
      <c r="K689" s="1"/>
      <c r="L689" s="1"/>
      <c r="M689" s="1"/>
      <c r="N689" s="1"/>
      <c r="O689" s="1"/>
      <c r="P689" s="229"/>
      <c r="Q689" s="1"/>
      <c r="R689" s="1"/>
      <c r="S689" s="1"/>
      <c r="T689" s="1"/>
      <c r="U689" s="1"/>
      <c r="V689" s="1"/>
      <c r="W689" s="1"/>
      <c r="X689" s="1"/>
      <c r="Y689" s="1"/>
      <c r="Z689" s="1"/>
      <c r="AA689" s="1"/>
      <c r="AB689" s="1"/>
      <c r="AC689" s="1"/>
      <c r="AD689" s="1"/>
      <c r="AE689" s="1"/>
      <c r="AF689" s="1"/>
      <c r="AG689" s="1"/>
      <c r="AH689" s="1"/>
      <c r="AI689" s="1"/>
      <c r="AJ689" s="1"/>
      <c r="AK689" s="1"/>
    </row>
    <row r="690" spans="1:37" ht="14.25" customHeight="1">
      <c r="A690" s="425"/>
      <c r="B690" s="1"/>
      <c r="C690" s="1"/>
      <c r="D690" s="1"/>
      <c r="E690" s="1"/>
      <c r="F690" s="1"/>
      <c r="G690" s="1"/>
      <c r="H690" s="1"/>
      <c r="I690" s="1"/>
      <c r="J690" s="1"/>
      <c r="K690" s="1"/>
      <c r="L690" s="1"/>
      <c r="M690" s="1"/>
      <c r="N690" s="1"/>
      <c r="O690" s="1"/>
      <c r="P690" s="229"/>
      <c r="Q690" s="1"/>
      <c r="R690" s="1"/>
      <c r="S690" s="1"/>
      <c r="T690" s="1"/>
      <c r="U690" s="1"/>
      <c r="V690" s="1"/>
      <c r="W690" s="1"/>
      <c r="X690" s="1"/>
      <c r="Y690" s="1"/>
      <c r="Z690" s="1"/>
      <c r="AA690" s="1"/>
      <c r="AB690" s="1"/>
      <c r="AC690" s="1"/>
      <c r="AD690" s="1"/>
      <c r="AE690" s="1"/>
      <c r="AF690" s="1"/>
      <c r="AG690" s="1"/>
      <c r="AH690" s="1"/>
      <c r="AI690" s="1"/>
      <c r="AJ690" s="1"/>
      <c r="AK690" s="1"/>
    </row>
    <row r="691" spans="1:37" ht="14.25" customHeight="1">
      <c r="A691" s="425"/>
      <c r="B691" s="1"/>
      <c r="C691" s="1"/>
      <c r="D691" s="1"/>
      <c r="E691" s="1"/>
      <c r="F691" s="1"/>
      <c r="G691" s="1"/>
      <c r="H691" s="1"/>
      <c r="I691" s="1"/>
      <c r="J691" s="1"/>
      <c r="K691" s="1"/>
      <c r="L691" s="1"/>
      <c r="M691" s="1"/>
      <c r="N691" s="1"/>
      <c r="O691" s="1"/>
      <c r="P691" s="229"/>
      <c r="Q691" s="1"/>
      <c r="R691" s="1"/>
      <c r="S691" s="1"/>
      <c r="T691" s="1"/>
      <c r="U691" s="1"/>
      <c r="V691" s="1"/>
      <c r="W691" s="1"/>
      <c r="X691" s="1"/>
      <c r="Y691" s="1"/>
      <c r="Z691" s="1"/>
      <c r="AA691" s="1"/>
      <c r="AB691" s="1"/>
      <c r="AC691" s="1"/>
      <c r="AD691" s="1"/>
      <c r="AE691" s="1"/>
      <c r="AF691" s="1"/>
      <c r="AG691" s="1"/>
      <c r="AH691" s="1"/>
      <c r="AI691" s="1"/>
      <c r="AJ691" s="1"/>
      <c r="AK691" s="1"/>
    </row>
    <row r="692" spans="1:37" ht="14.25" customHeight="1">
      <c r="A692" s="425"/>
      <c r="B692" s="1"/>
      <c r="C692" s="1"/>
      <c r="D692" s="1"/>
      <c r="E692" s="1"/>
      <c r="F692" s="1"/>
      <c r="G692" s="1"/>
      <c r="H692" s="1"/>
      <c r="I692" s="1"/>
      <c r="J692" s="1"/>
      <c r="K692" s="1"/>
      <c r="L692" s="1"/>
      <c r="M692" s="1"/>
      <c r="N692" s="1"/>
      <c r="O692" s="1"/>
      <c r="P692" s="229"/>
      <c r="Q692" s="1"/>
      <c r="R692" s="1"/>
      <c r="S692" s="1"/>
      <c r="T692" s="1"/>
      <c r="U692" s="1"/>
      <c r="V692" s="1"/>
      <c r="W692" s="1"/>
      <c r="X692" s="1"/>
      <c r="Y692" s="1"/>
      <c r="Z692" s="1"/>
      <c r="AA692" s="1"/>
      <c r="AB692" s="1"/>
      <c r="AC692" s="1"/>
      <c r="AD692" s="1"/>
      <c r="AE692" s="1"/>
      <c r="AF692" s="1"/>
      <c r="AG692" s="1"/>
      <c r="AH692" s="1"/>
      <c r="AI692" s="1"/>
      <c r="AJ692" s="1"/>
      <c r="AK692" s="1"/>
    </row>
    <row r="693" spans="1:37" ht="14.25" customHeight="1">
      <c r="A693" s="425"/>
      <c r="B693" s="1"/>
      <c r="C693" s="1"/>
      <c r="D693" s="1"/>
      <c r="E693" s="1"/>
      <c r="F693" s="1"/>
      <c r="G693" s="1"/>
      <c r="H693" s="1"/>
      <c r="I693" s="1"/>
      <c r="J693" s="1"/>
      <c r="K693" s="1"/>
      <c r="L693" s="1"/>
      <c r="M693" s="1"/>
      <c r="N693" s="1"/>
      <c r="O693" s="1"/>
      <c r="P693" s="229"/>
      <c r="Q693" s="1"/>
      <c r="R693" s="1"/>
      <c r="S693" s="1"/>
      <c r="T693" s="1"/>
      <c r="U693" s="1"/>
      <c r="V693" s="1"/>
      <c r="W693" s="1"/>
      <c r="X693" s="1"/>
      <c r="Y693" s="1"/>
      <c r="Z693" s="1"/>
      <c r="AA693" s="1"/>
      <c r="AB693" s="1"/>
      <c r="AC693" s="1"/>
      <c r="AD693" s="1"/>
      <c r="AE693" s="1"/>
      <c r="AF693" s="1"/>
      <c r="AG693" s="1"/>
      <c r="AH693" s="1"/>
      <c r="AI693" s="1"/>
      <c r="AJ693" s="1"/>
      <c r="AK693" s="1"/>
    </row>
    <row r="694" spans="1:37" ht="14.25" customHeight="1">
      <c r="A694" s="425"/>
      <c r="B694" s="1"/>
      <c r="C694" s="1"/>
      <c r="D694" s="1"/>
      <c r="E694" s="1"/>
      <c r="F694" s="1"/>
      <c r="G694" s="1"/>
      <c r="H694" s="1"/>
      <c r="I694" s="1"/>
      <c r="J694" s="1"/>
      <c r="K694" s="1"/>
      <c r="L694" s="1"/>
      <c r="M694" s="1"/>
      <c r="N694" s="1"/>
      <c r="O694" s="1"/>
      <c r="P694" s="229"/>
      <c r="Q694" s="1"/>
      <c r="R694" s="1"/>
      <c r="S694" s="1"/>
      <c r="T694" s="1"/>
      <c r="U694" s="1"/>
      <c r="V694" s="1"/>
      <c r="W694" s="1"/>
      <c r="X694" s="1"/>
      <c r="Y694" s="1"/>
      <c r="Z694" s="1"/>
      <c r="AA694" s="1"/>
      <c r="AB694" s="1"/>
      <c r="AC694" s="1"/>
      <c r="AD694" s="1"/>
      <c r="AE694" s="1"/>
      <c r="AF694" s="1"/>
      <c r="AG694" s="1"/>
      <c r="AH694" s="1"/>
      <c r="AI694" s="1"/>
      <c r="AJ694" s="1"/>
      <c r="AK694" s="1"/>
    </row>
    <row r="695" spans="1:37" ht="14.25" customHeight="1">
      <c r="A695" s="425"/>
      <c r="B695" s="1"/>
      <c r="C695" s="1"/>
      <c r="D695" s="1"/>
      <c r="E695" s="1"/>
      <c r="F695" s="1"/>
      <c r="G695" s="1"/>
      <c r="H695" s="1"/>
      <c r="I695" s="1"/>
      <c r="J695" s="1"/>
      <c r="K695" s="1"/>
      <c r="L695" s="1"/>
      <c r="M695" s="1"/>
      <c r="N695" s="1"/>
      <c r="O695" s="1"/>
      <c r="P695" s="229"/>
      <c r="Q695" s="1"/>
      <c r="R695" s="1"/>
      <c r="S695" s="1"/>
      <c r="T695" s="1"/>
      <c r="U695" s="1"/>
      <c r="V695" s="1"/>
      <c r="W695" s="1"/>
      <c r="X695" s="1"/>
      <c r="Y695" s="1"/>
      <c r="Z695" s="1"/>
      <c r="AA695" s="1"/>
      <c r="AB695" s="1"/>
      <c r="AC695" s="1"/>
      <c r="AD695" s="1"/>
      <c r="AE695" s="1"/>
      <c r="AF695" s="1"/>
      <c r="AG695" s="1"/>
      <c r="AH695" s="1"/>
      <c r="AI695" s="1"/>
      <c r="AJ695" s="1"/>
      <c r="AK695" s="1"/>
    </row>
    <row r="696" spans="1:37" ht="14.25" customHeight="1">
      <c r="A696" s="425"/>
      <c r="B696" s="1"/>
      <c r="C696" s="1"/>
      <c r="D696" s="1"/>
      <c r="E696" s="1"/>
      <c r="F696" s="1"/>
      <c r="G696" s="1"/>
      <c r="H696" s="1"/>
      <c r="I696" s="1"/>
      <c r="J696" s="1"/>
      <c r="K696" s="1"/>
      <c r="L696" s="1"/>
      <c r="M696" s="1"/>
      <c r="N696" s="1"/>
      <c r="O696" s="1"/>
      <c r="P696" s="229"/>
      <c r="Q696" s="1"/>
      <c r="R696" s="1"/>
      <c r="S696" s="1"/>
      <c r="T696" s="1"/>
      <c r="U696" s="1"/>
      <c r="V696" s="1"/>
      <c r="W696" s="1"/>
      <c r="X696" s="1"/>
      <c r="Y696" s="1"/>
      <c r="Z696" s="1"/>
      <c r="AA696" s="1"/>
      <c r="AB696" s="1"/>
      <c r="AC696" s="1"/>
      <c r="AD696" s="1"/>
      <c r="AE696" s="1"/>
      <c r="AF696" s="1"/>
      <c r="AG696" s="1"/>
      <c r="AH696" s="1"/>
      <c r="AI696" s="1"/>
      <c r="AJ696" s="1"/>
      <c r="AK696" s="1"/>
    </row>
    <row r="697" spans="1:37" ht="14.25" customHeight="1">
      <c r="A697" s="425"/>
      <c r="B697" s="1"/>
      <c r="C697" s="1"/>
      <c r="D697" s="1"/>
      <c r="E697" s="1"/>
      <c r="F697" s="1"/>
      <c r="G697" s="1"/>
      <c r="H697" s="1"/>
      <c r="I697" s="1"/>
      <c r="J697" s="1"/>
      <c r="K697" s="1"/>
      <c r="L697" s="1"/>
      <c r="M697" s="1"/>
      <c r="N697" s="1"/>
      <c r="O697" s="1"/>
      <c r="P697" s="229"/>
      <c r="Q697" s="1"/>
      <c r="R697" s="1"/>
      <c r="S697" s="1"/>
      <c r="T697" s="1"/>
      <c r="U697" s="1"/>
      <c r="V697" s="1"/>
      <c r="W697" s="1"/>
      <c r="X697" s="1"/>
      <c r="Y697" s="1"/>
      <c r="Z697" s="1"/>
      <c r="AA697" s="1"/>
      <c r="AB697" s="1"/>
      <c r="AC697" s="1"/>
      <c r="AD697" s="1"/>
      <c r="AE697" s="1"/>
      <c r="AF697" s="1"/>
      <c r="AG697" s="1"/>
      <c r="AH697" s="1"/>
      <c r="AI697" s="1"/>
      <c r="AJ697" s="1"/>
      <c r="AK697" s="1"/>
    </row>
    <row r="698" spans="1:37" ht="14.25" customHeight="1">
      <c r="A698" s="425"/>
      <c r="B698" s="1"/>
      <c r="C698" s="1"/>
      <c r="D698" s="1"/>
      <c r="E698" s="1"/>
      <c r="F698" s="1"/>
      <c r="G698" s="1"/>
      <c r="H698" s="1"/>
      <c r="I698" s="1"/>
      <c r="J698" s="1"/>
      <c r="K698" s="1"/>
      <c r="L698" s="1"/>
      <c r="M698" s="1"/>
      <c r="N698" s="1"/>
      <c r="O698" s="1"/>
      <c r="P698" s="229"/>
      <c r="Q698" s="1"/>
      <c r="R698" s="1"/>
      <c r="S698" s="1"/>
      <c r="T698" s="1"/>
      <c r="U698" s="1"/>
      <c r="V698" s="1"/>
      <c r="W698" s="1"/>
      <c r="X698" s="1"/>
      <c r="Y698" s="1"/>
      <c r="Z698" s="1"/>
      <c r="AA698" s="1"/>
      <c r="AB698" s="1"/>
      <c r="AC698" s="1"/>
      <c r="AD698" s="1"/>
      <c r="AE698" s="1"/>
      <c r="AF698" s="1"/>
      <c r="AG698" s="1"/>
      <c r="AH698" s="1"/>
      <c r="AI698" s="1"/>
      <c r="AJ698" s="1"/>
      <c r="AK698" s="1"/>
    </row>
    <row r="699" spans="1:37" ht="14.25" customHeight="1">
      <c r="A699" s="425"/>
      <c r="B699" s="1"/>
      <c r="C699" s="1"/>
      <c r="D699" s="1"/>
      <c r="E699" s="1"/>
      <c r="F699" s="1"/>
      <c r="G699" s="1"/>
      <c r="H699" s="1"/>
      <c r="I699" s="1"/>
      <c r="J699" s="1"/>
      <c r="K699" s="1"/>
      <c r="L699" s="1"/>
      <c r="M699" s="1"/>
      <c r="N699" s="1"/>
      <c r="O699" s="1"/>
      <c r="P699" s="229"/>
      <c r="Q699" s="1"/>
      <c r="R699" s="1"/>
      <c r="S699" s="1"/>
      <c r="T699" s="1"/>
      <c r="U699" s="1"/>
      <c r="V699" s="1"/>
      <c r="W699" s="1"/>
      <c r="X699" s="1"/>
      <c r="Y699" s="1"/>
      <c r="Z699" s="1"/>
      <c r="AA699" s="1"/>
      <c r="AB699" s="1"/>
      <c r="AC699" s="1"/>
      <c r="AD699" s="1"/>
      <c r="AE699" s="1"/>
      <c r="AF699" s="1"/>
      <c r="AG699" s="1"/>
      <c r="AH699" s="1"/>
      <c r="AI699" s="1"/>
      <c r="AJ699" s="1"/>
      <c r="AK699" s="1"/>
    </row>
    <row r="700" spans="1:37" ht="14.25" customHeight="1">
      <c r="A700" s="425"/>
      <c r="B700" s="1"/>
      <c r="C700" s="1"/>
      <c r="D700" s="1"/>
      <c r="E700" s="1"/>
      <c r="F700" s="1"/>
      <c r="G700" s="1"/>
      <c r="H700" s="1"/>
      <c r="I700" s="1"/>
      <c r="J700" s="1"/>
      <c r="K700" s="1"/>
      <c r="L700" s="1"/>
      <c r="M700" s="1"/>
      <c r="N700" s="1"/>
      <c r="O700" s="1"/>
      <c r="P700" s="229"/>
      <c r="Q700" s="1"/>
      <c r="R700" s="1"/>
      <c r="S700" s="1"/>
      <c r="T700" s="1"/>
      <c r="U700" s="1"/>
      <c r="V700" s="1"/>
      <c r="W700" s="1"/>
      <c r="X700" s="1"/>
      <c r="Y700" s="1"/>
      <c r="Z700" s="1"/>
      <c r="AA700" s="1"/>
      <c r="AB700" s="1"/>
      <c r="AC700" s="1"/>
      <c r="AD700" s="1"/>
      <c r="AE700" s="1"/>
      <c r="AF700" s="1"/>
      <c r="AG700" s="1"/>
      <c r="AH700" s="1"/>
      <c r="AI700" s="1"/>
      <c r="AJ700" s="1"/>
      <c r="AK700" s="1"/>
    </row>
    <row r="701" spans="1:37" ht="14.25" customHeight="1">
      <c r="A701" s="425"/>
      <c r="B701" s="1"/>
      <c r="C701" s="1"/>
      <c r="D701" s="1"/>
      <c r="E701" s="1"/>
      <c r="F701" s="1"/>
      <c r="G701" s="1"/>
      <c r="H701" s="1"/>
      <c r="I701" s="1"/>
      <c r="J701" s="1"/>
      <c r="K701" s="1"/>
      <c r="L701" s="1"/>
      <c r="M701" s="1"/>
      <c r="N701" s="1"/>
      <c r="O701" s="1"/>
      <c r="P701" s="229"/>
      <c r="Q701" s="1"/>
      <c r="R701" s="1"/>
      <c r="S701" s="1"/>
      <c r="T701" s="1"/>
      <c r="U701" s="1"/>
      <c r="V701" s="1"/>
      <c r="W701" s="1"/>
      <c r="X701" s="1"/>
      <c r="Y701" s="1"/>
      <c r="Z701" s="1"/>
      <c r="AA701" s="1"/>
      <c r="AB701" s="1"/>
      <c r="AC701" s="1"/>
      <c r="AD701" s="1"/>
      <c r="AE701" s="1"/>
      <c r="AF701" s="1"/>
      <c r="AG701" s="1"/>
      <c r="AH701" s="1"/>
      <c r="AI701" s="1"/>
      <c r="AJ701" s="1"/>
      <c r="AK701" s="1"/>
    </row>
    <row r="702" spans="1:37" ht="14.25" customHeight="1">
      <c r="A702" s="425"/>
      <c r="B702" s="1"/>
      <c r="C702" s="1"/>
      <c r="D702" s="1"/>
      <c r="E702" s="1"/>
      <c r="F702" s="1"/>
      <c r="G702" s="1"/>
      <c r="H702" s="1"/>
      <c r="I702" s="1"/>
      <c r="J702" s="1"/>
      <c r="K702" s="1"/>
      <c r="L702" s="1"/>
      <c r="M702" s="1"/>
      <c r="N702" s="1"/>
      <c r="O702" s="1"/>
      <c r="P702" s="229"/>
      <c r="Q702" s="1"/>
      <c r="R702" s="1"/>
      <c r="S702" s="1"/>
      <c r="T702" s="1"/>
      <c r="U702" s="1"/>
      <c r="V702" s="1"/>
      <c r="W702" s="1"/>
      <c r="X702" s="1"/>
      <c r="Y702" s="1"/>
      <c r="Z702" s="1"/>
      <c r="AA702" s="1"/>
      <c r="AB702" s="1"/>
      <c r="AC702" s="1"/>
      <c r="AD702" s="1"/>
      <c r="AE702" s="1"/>
      <c r="AF702" s="1"/>
      <c r="AG702" s="1"/>
      <c r="AH702" s="1"/>
      <c r="AI702" s="1"/>
      <c r="AJ702" s="1"/>
      <c r="AK702" s="1"/>
    </row>
    <row r="703" spans="1:37" ht="14.25" customHeight="1">
      <c r="A703" s="425"/>
      <c r="B703" s="1"/>
      <c r="C703" s="1"/>
      <c r="D703" s="1"/>
      <c r="E703" s="1"/>
      <c r="F703" s="1"/>
      <c r="G703" s="1"/>
      <c r="H703" s="1"/>
      <c r="I703" s="1"/>
      <c r="J703" s="1"/>
      <c r="K703" s="1"/>
      <c r="L703" s="1"/>
      <c r="M703" s="1"/>
      <c r="N703" s="1"/>
      <c r="O703" s="1"/>
      <c r="P703" s="229"/>
      <c r="Q703" s="1"/>
      <c r="R703" s="1"/>
      <c r="S703" s="1"/>
      <c r="T703" s="1"/>
      <c r="U703" s="1"/>
      <c r="V703" s="1"/>
      <c r="W703" s="1"/>
      <c r="X703" s="1"/>
      <c r="Y703" s="1"/>
      <c r="Z703" s="1"/>
      <c r="AA703" s="1"/>
      <c r="AB703" s="1"/>
      <c r="AC703" s="1"/>
      <c r="AD703" s="1"/>
      <c r="AE703" s="1"/>
      <c r="AF703" s="1"/>
      <c r="AG703" s="1"/>
      <c r="AH703" s="1"/>
      <c r="AI703" s="1"/>
      <c r="AJ703" s="1"/>
      <c r="AK703" s="1"/>
    </row>
    <row r="704" spans="1:37" ht="14.25" customHeight="1">
      <c r="A704" s="425"/>
      <c r="B704" s="1"/>
      <c r="C704" s="1"/>
      <c r="D704" s="1"/>
      <c r="E704" s="1"/>
      <c r="F704" s="1"/>
      <c r="G704" s="1"/>
      <c r="H704" s="1"/>
      <c r="I704" s="1"/>
      <c r="J704" s="1"/>
      <c r="K704" s="1"/>
      <c r="L704" s="1"/>
      <c r="M704" s="1"/>
      <c r="N704" s="1"/>
      <c r="O704" s="1"/>
      <c r="P704" s="229"/>
      <c r="Q704" s="1"/>
      <c r="R704" s="1"/>
      <c r="S704" s="1"/>
      <c r="T704" s="1"/>
      <c r="U704" s="1"/>
      <c r="V704" s="1"/>
      <c r="W704" s="1"/>
      <c r="X704" s="1"/>
      <c r="Y704" s="1"/>
      <c r="Z704" s="1"/>
      <c r="AA704" s="1"/>
      <c r="AB704" s="1"/>
      <c r="AC704" s="1"/>
      <c r="AD704" s="1"/>
      <c r="AE704" s="1"/>
      <c r="AF704" s="1"/>
      <c r="AG704" s="1"/>
      <c r="AH704" s="1"/>
      <c r="AI704" s="1"/>
      <c r="AJ704" s="1"/>
      <c r="AK704" s="1"/>
    </row>
    <row r="705" spans="1:37" ht="14.25" customHeight="1">
      <c r="A705" s="425"/>
      <c r="B705" s="1"/>
      <c r="C705" s="1"/>
      <c r="D705" s="1"/>
      <c r="E705" s="1"/>
      <c r="F705" s="1"/>
      <c r="G705" s="1"/>
      <c r="H705" s="1"/>
      <c r="I705" s="1"/>
      <c r="J705" s="1"/>
      <c r="K705" s="1"/>
      <c r="L705" s="1"/>
      <c r="M705" s="1"/>
      <c r="N705" s="1"/>
      <c r="O705" s="1"/>
      <c r="P705" s="229"/>
      <c r="Q705" s="1"/>
      <c r="R705" s="1"/>
      <c r="S705" s="1"/>
      <c r="T705" s="1"/>
      <c r="U705" s="1"/>
      <c r="V705" s="1"/>
      <c r="W705" s="1"/>
      <c r="X705" s="1"/>
      <c r="Y705" s="1"/>
      <c r="Z705" s="1"/>
      <c r="AA705" s="1"/>
      <c r="AB705" s="1"/>
      <c r="AC705" s="1"/>
      <c r="AD705" s="1"/>
      <c r="AE705" s="1"/>
      <c r="AF705" s="1"/>
      <c r="AG705" s="1"/>
      <c r="AH705" s="1"/>
      <c r="AI705" s="1"/>
      <c r="AJ705" s="1"/>
      <c r="AK705" s="1"/>
    </row>
    <row r="706" spans="1:37" ht="14.25" customHeight="1">
      <c r="A706" s="425"/>
      <c r="B706" s="1"/>
      <c r="C706" s="1"/>
      <c r="D706" s="1"/>
      <c r="E706" s="1"/>
      <c r="F706" s="1"/>
      <c r="G706" s="1"/>
      <c r="H706" s="1"/>
      <c r="I706" s="1"/>
      <c r="J706" s="1"/>
      <c r="K706" s="1"/>
      <c r="L706" s="1"/>
      <c r="M706" s="1"/>
      <c r="N706" s="1"/>
      <c r="O706" s="1"/>
      <c r="P706" s="229"/>
      <c r="Q706" s="1"/>
      <c r="R706" s="1"/>
      <c r="S706" s="1"/>
      <c r="T706" s="1"/>
      <c r="U706" s="1"/>
      <c r="V706" s="1"/>
      <c r="W706" s="1"/>
      <c r="X706" s="1"/>
      <c r="Y706" s="1"/>
      <c r="Z706" s="1"/>
      <c r="AA706" s="1"/>
      <c r="AB706" s="1"/>
      <c r="AC706" s="1"/>
      <c r="AD706" s="1"/>
      <c r="AE706" s="1"/>
      <c r="AF706" s="1"/>
      <c r="AG706" s="1"/>
      <c r="AH706" s="1"/>
      <c r="AI706" s="1"/>
      <c r="AJ706" s="1"/>
      <c r="AK706" s="1"/>
    </row>
    <row r="707" spans="1:37" ht="14.25" customHeight="1">
      <c r="A707" s="425"/>
      <c r="B707" s="1"/>
      <c r="C707" s="1"/>
      <c r="D707" s="1"/>
      <c r="E707" s="1"/>
      <c r="F707" s="1"/>
      <c r="G707" s="1"/>
      <c r="H707" s="1"/>
      <c r="I707" s="1"/>
      <c r="J707" s="1"/>
      <c r="K707" s="1"/>
      <c r="L707" s="1"/>
      <c r="M707" s="1"/>
      <c r="N707" s="1"/>
      <c r="O707" s="1"/>
      <c r="P707" s="229"/>
      <c r="Q707" s="1"/>
      <c r="R707" s="1"/>
      <c r="S707" s="1"/>
      <c r="T707" s="1"/>
      <c r="U707" s="1"/>
      <c r="V707" s="1"/>
      <c r="W707" s="1"/>
      <c r="X707" s="1"/>
      <c r="Y707" s="1"/>
      <c r="Z707" s="1"/>
      <c r="AA707" s="1"/>
      <c r="AB707" s="1"/>
      <c r="AC707" s="1"/>
      <c r="AD707" s="1"/>
      <c r="AE707" s="1"/>
      <c r="AF707" s="1"/>
      <c r="AG707" s="1"/>
      <c r="AH707" s="1"/>
      <c r="AI707" s="1"/>
      <c r="AJ707" s="1"/>
      <c r="AK707" s="1"/>
    </row>
    <row r="708" spans="1:37" ht="14.25" customHeight="1">
      <c r="A708" s="425"/>
      <c r="B708" s="1"/>
      <c r="C708" s="1"/>
      <c r="D708" s="1"/>
      <c r="E708" s="1"/>
      <c r="F708" s="1"/>
      <c r="G708" s="1"/>
      <c r="H708" s="1"/>
      <c r="I708" s="1"/>
      <c r="J708" s="1"/>
      <c r="K708" s="1"/>
      <c r="L708" s="1"/>
      <c r="M708" s="1"/>
      <c r="N708" s="1"/>
      <c r="O708" s="1"/>
      <c r="P708" s="229"/>
      <c r="Q708" s="1"/>
      <c r="R708" s="1"/>
      <c r="S708" s="1"/>
      <c r="T708" s="1"/>
      <c r="U708" s="1"/>
      <c r="V708" s="1"/>
      <c r="W708" s="1"/>
      <c r="X708" s="1"/>
      <c r="Y708" s="1"/>
      <c r="Z708" s="1"/>
      <c r="AA708" s="1"/>
      <c r="AB708" s="1"/>
      <c r="AC708" s="1"/>
      <c r="AD708" s="1"/>
      <c r="AE708" s="1"/>
      <c r="AF708" s="1"/>
      <c r="AG708" s="1"/>
      <c r="AH708" s="1"/>
      <c r="AI708" s="1"/>
      <c r="AJ708" s="1"/>
      <c r="AK708" s="1"/>
    </row>
    <row r="709" spans="1:37" ht="14.25" customHeight="1">
      <c r="A709" s="425"/>
      <c r="B709" s="1"/>
      <c r="C709" s="1"/>
      <c r="D709" s="1"/>
      <c r="E709" s="1"/>
      <c r="F709" s="1"/>
      <c r="G709" s="1"/>
      <c r="H709" s="1"/>
      <c r="I709" s="1"/>
      <c r="J709" s="1"/>
      <c r="K709" s="1"/>
      <c r="L709" s="1"/>
      <c r="M709" s="1"/>
      <c r="N709" s="1"/>
      <c r="O709" s="1"/>
      <c r="P709" s="229"/>
      <c r="Q709" s="1"/>
      <c r="R709" s="1"/>
      <c r="S709" s="1"/>
      <c r="T709" s="1"/>
      <c r="U709" s="1"/>
      <c r="V709" s="1"/>
      <c r="W709" s="1"/>
      <c r="X709" s="1"/>
      <c r="Y709" s="1"/>
      <c r="Z709" s="1"/>
      <c r="AA709" s="1"/>
      <c r="AB709" s="1"/>
      <c r="AC709" s="1"/>
      <c r="AD709" s="1"/>
      <c r="AE709" s="1"/>
      <c r="AF709" s="1"/>
      <c r="AG709" s="1"/>
      <c r="AH709" s="1"/>
      <c r="AI709" s="1"/>
      <c r="AJ709" s="1"/>
      <c r="AK709" s="1"/>
    </row>
    <row r="710" spans="1:37" ht="14.25" customHeight="1">
      <c r="A710" s="425"/>
      <c r="B710" s="1"/>
      <c r="C710" s="1"/>
      <c r="D710" s="1"/>
      <c r="E710" s="1"/>
      <c r="F710" s="1"/>
      <c r="G710" s="1"/>
      <c r="H710" s="1"/>
      <c r="I710" s="1"/>
      <c r="J710" s="1"/>
      <c r="K710" s="1"/>
      <c r="L710" s="1"/>
      <c r="M710" s="1"/>
      <c r="N710" s="1"/>
      <c r="O710" s="1"/>
      <c r="P710" s="229"/>
      <c r="Q710" s="1"/>
      <c r="R710" s="1"/>
      <c r="S710" s="1"/>
      <c r="T710" s="1"/>
      <c r="U710" s="1"/>
      <c r="V710" s="1"/>
      <c r="W710" s="1"/>
      <c r="X710" s="1"/>
      <c r="Y710" s="1"/>
      <c r="Z710" s="1"/>
      <c r="AA710" s="1"/>
      <c r="AB710" s="1"/>
      <c r="AC710" s="1"/>
      <c r="AD710" s="1"/>
      <c r="AE710" s="1"/>
      <c r="AF710" s="1"/>
      <c r="AG710" s="1"/>
      <c r="AH710" s="1"/>
      <c r="AI710" s="1"/>
      <c r="AJ710" s="1"/>
      <c r="AK710" s="1"/>
    </row>
    <row r="711" spans="1:37" ht="14.25" customHeight="1">
      <c r="A711" s="425"/>
      <c r="B711" s="1"/>
      <c r="C711" s="1"/>
      <c r="D711" s="1"/>
      <c r="E711" s="1"/>
      <c r="F711" s="1"/>
      <c r="G711" s="1"/>
      <c r="H711" s="1"/>
      <c r="I711" s="1"/>
      <c r="J711" s="1"/>
      <c r="K711" s="1"/>
      <c r="L711" s="1"/>
      <c r="M711" s="1"/>
      <c r="N711" s="1"/>
      <c r="O711" s="1"/>
      <c r="P711" s="229"/>
      <c r="Q711" s="1"/>
      <c r="R711" s="1"/>
      <c r="S711" s="1"/>
      <c r="T711" s="1"/>
      <c r="U711" s="1"/>
      <c r="V711" s="1"/>
      <c r="W711" s="1"/>
      <c r="X711" s="1"/>
      <c r="Y711" s="1"/>
      <c r="Z711" s="1"/>
      <c r="AA711" s="1"/>
      <c r="AB711" s="1"/>
      <c r="AC711" s="1"/>
      <c r="AD711" s="1"/>
      <c r="AE711" s="1"/>
      <c r="AF711" s="1"/>
      <c r="AG711" s="1"/>
      <c r="AH711" s="1"/>
      <c r="AI711" s="1"/>
      <c r="AJ711" s="1"/>
      <c r="AK711" s="1"/>
    </row>
    <row r="712" spans="1:37" ht="14.25" customHeight="1">
      <c r="A712" s="425"/>
      <c r="B712" s="1"/>
      <c r="C712" s="1"/>
      <c r="D712" s="1"/>
      <c r="E712" s="1"/>
      <c r="F712" s="1"/>
      <c r="G712" s="1"/>
      <c r="H712" s="1"/>
      <c r="I712" s="1"/>
      <c r="J712" s="1"/>
      <c r="K712" s="1"/>
      <c r="L712" s="1"/>
      <c r="M712" s="1"/>
      <c r="N712" s="1"/>
      <c r="O712" s="1"/>
      <c r="P712" s="229"/>
      <c r="Q712" s="1"/>
      <c r="R712" s="1"/>
      <c r="S712" s="1"/>
      <c r="T712" s="1"/>
      <c r="U712" s="1"/>
      <c r="V712" s="1"/>
      <c r="W712" s="1"/>
      <c r="X712" s="1"/>
      <c r="Y712" s="1"/>
      <c r="Z712" s="1"/>
      <c r="AA712" s="1"/>
      <c r="AB712" s="1"/>
      <c r="AC712" s="1"/>
      <c r="AD712" s="1"/>
      <c r="AE712" s="1"/>
      <c r="AF712" s="1"/>
      <c r="AG712" s="1"/>
      <c r="AH712" s="1"/>
      <c r="AI712" s="1"/>
      <c r="AJ712" s="1"/>
      <c r="AK712" s="1"/>
    </row>
    <row r="713" spans="1:37" ht="14.25" customHeight="1">
      <c r="A713" s="425"/>
      <c r="B713" s="1"/>
      <c r="C713" s="1"/>
      <c r="D713" s="1"/>
      <c r="E713" s="1"/>
      <c r="F713" s="1"/>
      <c r="G713" s="1"/>
      <c r="H713" s="1"/>
      <c r="I713" s="1"/>
      <c r="J713" s="1"/>
      <c r="K713" s="1"/>
      <c r="L713" s="1"/>
      <c r="M713" s="1"/>
      <c r="N713" s="1"/>
      <c r="O713" s="1"/>
      <c r="P713" s="229"/>
      <c r="Q713" s="1"/>
      <c r="R713" s="1"/>
      <c r="S713" s="1"/>
      <c r="T713" s="1"/>
      <c r="U713" s="1"/>
      <c r="V713" s="1"/>
      <c r="W713" s="1"/>
      <c r="X713" s="1"/>
      <c r="Y713" s="1"/>
      <c r="Z713" s="1"/>
      <c r="AA713" s="1"/>
      <c r="AB713" s="1"/>
      <c r="AC713" s="1"/>
      <c r="AD713" s="1"/>
      <c r="AE713" s="1"/>
      <c r="AF713" s="1"/>
      <c r="AG713" s="1"/>
      <c r="AH713" s="1"/>
      <c r="AI713" s="1"/>
      <c r="AJ713" s="1"/>
      <c r="AK713" s="1"/>
    </row>
    <row r="714" spans="1:37" ht="14.25" customHeight="1">
      <c r="A714" s="425"/>
      <c r="B714" s="1"/>
      <c r="C714" s="1"/>
      <c r="D714" s="1"/>
      <c r="E714" s="1"/>
      <c r="F714" s="1"/>
      <c r="G714" s="1"/>
      <c r="H714" s="1"/>
      <c r="I714" s="1"/>
      <c r="J714" s="1"/>
      <c r="K714" s="1"/>
      <c r="L714" s="1"/>
      <c r="M714" s="1"/>
      <c r="N714" s="1"/>
      <c r="O714" s="1"/>
      <c r="P714" s="229"/>
      <c r="Q714" s="1"/>
      <c r="R714" s="1"/>
      <c r="S714" s="1"/>
      <c r="T714" s="1"/>
      <c r="U714" s="1"/>
      <c r="V714" s="1"/>
      <c r="W714" s="1"/>
      <c r="X714" s="1"/>
      <c r="Y714" s="1"/>
      <c r="Z714" s="1"/>
      <c r="AA714" s="1"/>
      <c r="AB714" s="1"/>
      <c r="AC714" s="1"/>
      <c r="AD714" s="1"/>
      <c r="AE714" s="1"/>
      <c r="AF714" s="1"/>
      <c r="AG714" s="1"/>
      <c r="AH714" s="1"/>
      <c r="AI714" s="1"/>
      <c r="AJ714" s="1"/>
      <c r="AK714" s="1"/>
    </row>
    <row r="715" spans="1:37" ht="14.25" customHeight="1">
      <c r="A715" s="425"/>
      <c r="B715" s="1"/>
      <c r="C715" s="1"/>
      <c r="D715" s="1"/>
      <c r="E715" s="1"/>
      <c r="F715" s="1"/>
      <c r="G715" s="1"/>
      <c r="H715" s="1"/>
      <c r="I715" s="1"/>
      <c r="J715" s="1"/>
      <c r="K715" s="1"/>
      <c r="L715" s="1"/>
      <c r="M715" s="1"/>
      <c r="N715" s="1"/>
      <c r="O715" s="1"/>
      <c r="P715" s="229"/>
      <c r="Q715" s="1"/>
      <c r="R715" s="1"/>
      <c r="S715" s="1"/>
      <c r="T715" s="1"/>
      <c r="U715" s="1"/>
      <c r="V715" s="1"/>
      <c r="W715" s="1"/>
      <c r="X715" s="1"/>
      <c r="Y715" s="1"/>
      <c r="Z715" s="1"/>
      <c r="AA715" s="1"/>
      <c r="AB715" s="1"/>
      <c r="AC715" s="1"/>
      <c r="AD715" s="1"/>
      <c r="AE715" s="1"/>
      <c r="AF715" s="1"/>
      <c r="AG715" s="1"/>
      <c r="AH715" s="1"/>
      <c r="AI715" s="1"/>
      <c r="AJ715" s="1"/>
      <c r="AK715" s="1"/>
    </row>
    <row r="716" spans="1:37" ht="14.25" customHeight="1">
      <c r="A716" s="425"/>
      <c r="B716" s="1"/>
      <c r="C716" s="1"/>
      <c r="D716" s="1"/>
      <c r="E716" s="1"/>
      <c r="F716" s="1"/>
      <c r="G716" s="1"/>
      <c r="H716" s="1"/>
      <c r="I716" s="1"/>
      <c r="J716" s="1"/>
      <c r="K716" s="1"/>
      <c r="L716" s="1"/>
      <c r="M716" s="1"/>
      <c r="N716" s="1"/>
      <c r="O716" s="1"/>
      <c r="P716" s="229"/>
      <c r="Q716" s="1"/>
      <c r="R716" s="1"/>
      <c r="S716" s="1"/>
      <c r="T716" s="1"/>
      <c r="U716" s="1"/>
      <c r="V716" s="1"/>
      <c r="W716" s="1"/>
      <c r="X716" s="1"/>
      <c r="Y716" s="1"/>
      <c r="Z716" s="1"/>
      <c r="AA716" s="1"/>
      <c r="AB716" s="1"/>
      <c r="AC716" s="1"/>
      <c r="AD716" s="1"/>
      <c r="AE716" s="1"/>
      <c r="AF716" s="1"/>
      <c r="AG716" s="1"/>
      <c r="AH716" s="1"/>
      <c r="AI716" s="1"/>
      <c r="AJ716" s="1"/>
      <c r="AK716" s="1"/>
    </row>
    <row r="717" spans="1:37" ht="14.25" customHeight="1">
      <c r="A717" s="425"/>
      <c r="B717" s="1"/>
      <c r="C717" s="1"/>
      <c r="D717" s="1"/>
      <c r="E717" s="1"/>
      <c r="F717" s="1"/>
      <c r="G717" s="1"/>
      <c r="H717" s="1"/>
      <c r="I717" s="1"/>
      <c r="J717" s="1"/>
      <c r="K717" s="1"/>
      <c r="L717" s="1"/>
      <c r="M717" s="1"/>
      <c r="N717" s="1"/>
      <c r="O717" s="1"/>
      <c r="P717" s="229"/>
      <c r="Q717" s="1"/>
      <c r="R717" s="1"/>
      <c r="S717" s="1"/>
      <c r="T717" s="1"/>
      <c r="U717" s="1"/>
      <c r="V717" s="1"/>
      <c r="W717" s="1"/>
      <c r="X717" s="1"/>
      <c r="Y717" s="1"/>
      <c r="Z717" s="1"/>
      <c r="AA717" s="1"/>
      <c r="AB717" s="1"/>
      <c r="AC717" s="1"/>
      <c r="AD717" s="1"/>
      <c r="AE717" s="1"/>
      <c r="AF717" s="1"/>
      <c r="AG717" s="1"/>
      <c r="AH717" s="1"/>
      <c r="AI717" s="1"/>
      <c r="AJ717" s="1"/>
      <c r="AK717" s="1"/>
    </row>
    <row r="718" spans="1:37" ht="14.25" customHeight="1">
      <c r="A718" s="425"/>
      <c r="B718" s="1"/>
      <c r="C718" s="1"/>
      <c r="D718" s="1"/>
      <c r="E718" s="1"/>
      <c r="F718" s="1"/>
      <c r="G718" s="1"/>
      <c r="H718" s="1"/>
      <c r="I718" s="1"/>
      <c r="J718" s="1"/>
      <c r="K718" s="1"/>
      <c r="L718" s="1"/>
      <c r="M718" s="1"/>
      <c r="N718" s="1"/>
      <c r="O718" s="1"/>
      <c r="P718" s="229"/>
      <c r="Q718" s="1"/>
      <c r="R718" s="1"/>
      <c r="S718" s="1"/>
      <c r="T718" s="1"/>
      <c r="U718" s="1"/>
      <c r="V718" s="1"/>
      <c r="W718" s="1"/>
      <c r="X718" s="1"/>
      <c r="Y718" s="1"/>
      <c r="Z718" s="1"/>
      <c r="AA718" s="1"/>
      <c r="AB718" s="1"/>
      <c r="AC718" s="1"/>
      <c r="AD718" s="1"/>
      <c r="AE718" s="1"/>
      <c r="AF718" s="1"/>
      <c r="AG718" s="1"/>
      <c r="AH718" s="1"/>
      <c r="AI718" s="1"/>
      <c r="AJ718" s="1"/>
      <c r="AK718" s="1"/>
    </row>
    <row r="719" spans="1:37" ht="14.25" customHeight="1">
      <c r="A719" s="425"/>
      <c r="B719" s="1"/>
      <c r="C719" s="1"/>
      <c r="D719" s="1"/>
      <c r="E719" s="1"/>
      <c r="F719" s="1"/>
      <c r="G719" s="1"/>
      <c r="H719" s="1"/>
      <c r="I719" s="1"/>
      <c r="J719" s="1"/>
      <c r="K719" s="1"/>
      <c r="L719" s="1"/>
      <c r="M719" s="1"/>
      <c r="N719" s="1"/>
      <c r="O719" s="1"/>
      <c r="P719" s="229"/>
      <c r="Q719" s="1"/>
      <c r="R719" s="1"/>
      <c r="S719" s="1"/>
      <c r="T719" s="1"/>
      <c r="U719" s="1"/>
      <c r="V719" s="1"/>
      <c r="W719" s="1"/>
      <c r="X719" s="1"/>
      <c r="Y719" s="1"/>
      <c r="Z719" s="1"/>
      <c r="AA719" s="1"/>
      <c r="AB719" s="1"/>
      <c r="AC719" s="1"/>
      <c r="AD719" s="1"/>
      <c r="AE719" s="1"/>
      <c r="AF719" s="1"/>
      <c r="AG719" s="1"/>
      <c r="AH719" s="1"/>
      <c r="AI719" s="1"/>
      <c r="AJ719" s="1"/>
      <c r="AK719" s="1"/>
    </row>
    <row r="720" spans="1:37" ht="14.25" customHeight="1">
      <c r="A720" s="425"/>
      <c r="B720" s="1"/>
      <c r="C720" s="1"/>
      <c r="D720" s="1"/>
      <c r="E720" s="1"/>
      <c r="F720" s="1"/>
      <c r="G720" s="1"/>
      <c r="H720" s="1"/>
      <c r="I720" s="1"/>
      <c r="J720" s="1"/>
      <c r="K720" s="1"/>
      <c r="L720" s="1"/>
      <c r="M720" s="1"/>
      <c r="N720" s="1"/>
      <c r="O720" s="1"/>
      <c r="P720" s="229"/>
      <c r="Q720" s="1"/>
      <c r="R720" s="1"/>
      <c r="S720" s="1"/>
      <c r="T720" s="1"/>
      <c r="U720" s="1"/>
      <c r="V720" s="1"/>
      <c r="W720" s="1"/>
      <c r="X720" s="1"/>
      <c r="Y720" s="1"/>
      <c r="Z720" s="1"/>
      <c r="AA720" s="1"/>
      <c r="AB720" s="1"/>
      <c r="AC720" s="1"/>
      <c r="AD720" s="1"/>
      <c r="AE720" s="1"/>
      <c r="AF720" s="1"/>
      <c r="AG720" s="1"/>
      <c r="AH720" s="1"/>
      <c r="AI720" s="1"/>
      <c r="AJ720" s="1"/>
      <c r="AK720" s="1"/>
    </row>
    <row r="721" spans="1:37" ht="14.25" customHeight="1">
      <c r="A721" s="425"/>
      <c r="B721" s="1"/>
      <c r="C721" s="1"/>
      <c r="D721" s="1"/>
      <c r="E721" s="1"/>
      <c r="F721" s="1"/>
      <c r="G721" s="1"/>
      <c r="H721" s="1"/>
      <c r="I721" s="1"/>
      <c r="J721" s="1"/>
      <c r="K721" s="1"/>
      <c r="L721" s="1"/>
      <c r="M721" s="1"/>
      <c r="N721" s="1"/>
      <c r="O721" s="1"/>
      <c r="P721" s="229"/>
      <c r="Q721" s="1"/>
      <c r="R721" s="1"/>
      <c r="S721" s="1"/>
      <c r="T721" s="1"/>
      <c r="U721" s="1"/>
      <c r="V721" s="1"/>
      <c r="W721" s="1"/>
      <c r="X721" s="1"/>
      <c r="Y721" s="1"/>
      <c r="Z721" s="1"/>
      <c r="AA721" s="1"/>
      <c r="AB721" s="1"/>
      <c r="AC721" s="1"/>
      <c r="AD721" s="1"/>
      <c r="AE721" s="1"/>
      <c r="AF721" s="1"/>
      <c r="AG721" s="1"/>
      <c r="AH721" s="1"/>
      <c r="AI721" s="1"/>
      <c r="AJ721" s="1"/>
      <c r="AK721" s="1"/>
    </row>
    <row r="722" spans="1:37" ht="14.25" customHeight="1">
      <c r="A722" s="425"/>
      <c r="B722" s="1"/>
      <c r="C722" s="1"/>
      <c r="D722" s="1"/>
      <c r="E722" s="1"/>
      <c r="F722" s="1"/>
      <c r="G722" s="1"/>
      <c r="H722" s="1"/>
      <c r="I722" s="1"/>
      <c r="J722" s="1"/>
      <c r="K722" s="1"/>
      <c r="L722" s="1"/>
      <c r="M722" s="1"/>
      <c r="N722" s="1"/>
      <c r="O722" s="1"/>
      <c r="P722" s="229"/>
      <c r="Q722" s="1"/>
      <c r="R722" s="1"/>
      <c r="S722" s="1"/>
      <c r="T722" s="1"/>
      <c r="U722" s="1"/>
      <c r="V722" s="1"/>
      <c r="W722" s="1"/>
      <c r="X722" s="1"/>
      <c r="Y722" s="1"/>
      <c r="Z722" s="1"/>
      <c r="AA722" s="1"/>
      <c r="AB722" s="1"/>
      <c r="AC722" s="1"/>
      <c r="AD722" s="1"/>
      <c r="AE722" s="1"/>
      <c r="AF722" s="1"/>
      <c r="AG722" s="1"/>
      <c r="AH722" s="1"/>
      <c r="AI722" s="1"/>
      <c r="AJ722" s="1"/>
      <c r="AK722" s="1"/>
    </row>
    <row r="723" spans="1:37" ht="14.25" customHeight="1">
      <c r="A723" s="425"/>
      <c r="B723" s="1"/>
      <c r="C723" s="1"/>
      <c r="D723" s="1"/>
      <c r="E723" s="1"/>
      <c r="F723" s="1"/>
      <c r="G723" s="1"/>
      <c r="H723" s="1"/>
      <c r="I723" s="1"/>
      <c r="J723" s="1"/>
      <c r="K723" s="1"/>
      <c r="L723" s="1"/>
      <c r="M723" s="1"/>
      <c r="N723" s="1"/>
      <c r="O723" s="1"/>
      <c r="P723" s="229"/>
      <c r="Q723" s="1"/>
      <c r="R723" s="1"/>
      <c r="S723" s="1"/>
      <c r="T723" s="1"/>
      <c r="U723" s="1"/>
      <c r="V723" s="1"/>
      <c r="W723" s="1"/>
      <c r="X723" s="1"/>
      <c r="Y723" s="1"/>
      <c r="Z723" s="1"/>
      <c r="AA723" s="1"/>
      <c r="AB723" s="1"/>
      <c r="AC723" s="1"/>
      <c r="AD723" s="1"/>
      <c r="AE723" s="1"/>
      <c r="AF723" s="1"/>
      <c r="AG723" s="1"/>
      <c r="AH723" s="1"/>
      <c r="AI723" s="1"/>
      <c r="AJ723" s="1"/>
      <c r="AK723" s="1"/>
    </row>
    <row r="724" spans="1:37" ht="14.25" customHeight="1">
      <c r="A724" s="425"/>
      <c r="B724" s="1"/>
      <c r="C724" s="1"/>
      <c r="D724" s="1"/>
      <c r="E724" s="1"/>
      <c r="F724" s="1"/>
      <c r="G724" s="1"/>
      <c r="H724" s="1"/>
      <c r="I724" s="1"/>
      <c r="J724" s="1"/>
      <c r="K724" s="1"/>
      <c r="L724" s="1"/>
      <c r="M724" s="1"/>
      <c r="N724" s="1"/>
      <c r="O724" s="1"/>
      <c r="P724" s="229"/>
      <c r="Q724" s="1"/>
      <c r="R724" s="1"/>
      <c r="S724" s="1"/>
      <c r="T724" s="1"/>
      <c r="U724" s="1"/>
      <c r="V724" s="1"/>
      <c r="W724" s="1"/>
      <c r="X724" s="1"/>
      <c r="Y724" s="1"/>
      <c r="Z724" s="1"/>
      <c r="AA724" s="1"/>
      <c r="AB724" s="1"/>
      <c r="AC724" s="1"/>
      <c r="AD724" s="1"/>
      <c r="AE724" s="1"/>
      <c r="AF724" s="1"/>
      <c r="AG724" s="1"/>
      <c r="AH724" s="1"/>
      <c r="AI724" s="1"/>
      <c r="AJ724" s="1"/>
      <c r="AK724" s="1"/>
    </row>
    <row r="725" spans="1:37" ht="14.25" customHeight="1">
      <c r="A725" s="425"/>
      <c r="B725" s="1"/>
      <c r="C725" s="1"/>
      <c r="D725" s="1"/>
      <c r="E725" s="1"/>
      <c r="F725" s="1"/>
      <c r="G725" s="1"/>
      <c r="H725" s="1"/>
      <c r="I725" s="1"/>
      <c r="J725" s="1"/>
      <c r="K725" s="1"/>
      <c r="L725" s="1"/>
      <c r="M725" s="1"/>
      <c r="N725" s="1"/>
      <c r="O725" s="1"/>
      <c r="P725" s="229"/>
      <c r="Q725" s="1"/>
      <c r="R725" s="1"/>
      <c r="S725" s="1"/>
      <c r="T725" s="1"/>
      <c r="U725" s="1"/>
      <c r="V725" s="1"/>
      <c r="W725" s="1"/>
      <c r="X725" s="1"/>
      <c r="Y725" s="1"/>
      <c r="Z725" s="1"/>
      <c r="AA725" s="1"/>
      <c r="AB725" s="1"/>
      <c r="AC725" s="1"/>
      <c r="AD725" s="1"/>
      <c r="AE725" s="1"/>
      <c r="AF725" s="1"/>
      <c r="AG725" s="1"/>
      <c r="AH725" s="1"/>
      <c r="AI725" s="1"/>
      <c r="AJ725" s="1"/>
      <c r="AK725" s="1"/>
    </row>
    <row r="726" spans="1:37" ht="14.25" customHeight="1">
      <c r="A726" s="425"/>
      <c r="B726" s="1"/>
      <c r="C726" s="1"/>
      <c r="D726" s="1"/>
      <c r="E726" s="1"/>
      <c r="F726" s="1"/>
      <c r="G726" s="1"/>
      <c r="H726" s="1"/>
      <c r="I726" s="1"/>
      <c r="J726" s="1"/>
      <c r="K726" s="1"/>
      <c r="L726" s="1"/>
      <c r="M726" s="1"/>
      <c r="N726" s="1"/>
      <c r="O726" s="1"/>
      <c r="P726" s="229"/>
      <c r="Q726" s="1"/>
      <c r="R726" s="1"/>
      <c r="S726" s="1"/>
      <c r="T726" s="1"/>
      <c r="U726" s="1"/>
      <c r="V726" s="1"/>
      <c r="W726" s="1"/>
      <c r="X726" s="1"/>
      <c r="Y726" s="1"/>
      <c r="Z726" s="1"/>
      <c r="AA726" s="1"/>
      <c r="AB726" s="1"/>
      <c r="AC726" s="1"/>
      <c r="AD726" s="1"/>
      <c r="AE726" s="1"/>
      <c r="AF726" s="1"/>
      <c r="AG726" s="1"/>
      <c r="AH726" s="1"/>
      <c r="AI726" s="1"/>
      <c r="AJ726" s="1"/>
      <c r="AK726" s="1"/>
    </row>
    <row r="727" spans="1:37" ht="14.25" customHeight="1">
      <c r="A727" s="425"/>
      <c r="B727" s="1"/>
      <c r="C727" s="1"/>
      <c r="D727" s="1"/>
      <c r="E727" s="1"/>
      <c r="F727" s="1"/>
      <c r="G727" s="1"/>
      <c r="H727" s="1"/>
      <c r="I727" s="1"/>
      <c r="J727" s="1"/>
      <c r="K727" s="1"/>
      <c r="L727" s="1"/>
      <c r="M727" s="1"/>
      <c r="N727" s="1"/>
      <c r="O727" s="1"/>
      <c r="P727" s="229"/>
      <c r="Q727" s="1"/>
      <c r="R727" s="1"/>
      <c r="S727" s="1"/>
      <c r="T727" s="1"/>
      <c r="U727" s="1"/>
      <c r="V727" s="1"/>
      <c r="W727" s="1"/>
      <c r="X727" s="1"/>
      <c r="Y727" s="1"/>
      <c r="Z727" s="1"/>
      <c r="AA727" s="1"/>
      <c r="AB727" s="1"/>
      <c r="AC727" s="1"/>
      <c r="AD727" s="1"/>
      <c r="AE727" s="1"/>
      <c r="AF727" s="1"/>
      <c r="AG727" s="1"/>
      <c r="AH727" s="1"/>
      <c r="AI727" s="1"/>
      <c r="AJ727" s="1"/>
      <c r="AK727" s="1"/>
    </row>
    <row r="728" spans="1:37" ht="14.25" customHeight="1">
      <c r="A728" s="425"/>
      <c r="B728" s="1"/>
      <c r="C728" s="1"/>
      <c r="D728" s="1"/>
      <c r="E728" s="1"/>
      <c r="F728" s="1"/>
      <c r="G728" s="1"/>
      <c r="H728" s="1"/>
      <c r="I728" s="1"/>
      <c r="J728" s="1"/>
      <c r="K728" s="1"/>
      <c r="L728" s="1"/>
      <c r="M728" s="1"/>
      <c r="N728" s="1"/>
      <c r="O728" s="1"/>
      <c r="P728" s="229"/>
      <c r="Q728" s="1"/>
      <c r="R728" s="1"/>
      <c r="S728" s="1"/>
      <c r="T728" s="1"/>
      <c r="U728" s="1"/>
      <c r="V728" s="1"/>
      <c r="W728" s="1"/>
      <c r="X728" s="1"/>
      <c r="Y728" s="1"/>
      <c r="Z728" s="1"/>
      <c r="AA728" s="1"/>
      <c r="AB728" s="1"/>
      <c r="AC728" s="1"/>
      <c r="AD728" s="1"/>
      <c r="AE728" s="1"/>
      <c r="AF728" s="1"/>
      <c r="AG728" s="1"/>
      <c r="AH728" s="1"/>
      <c r="AI728" s="1"/>
      <c r="AJ728" s="1"/>
      <c r="AK728" s="1"/>
    </row>
    <row r="729" spans="1:37" ht="14.25" customHeight="1">
      <c r="A729" s="425"/>
      <c r="B729" s="1"/>
      <c r="C729" s="1"/>
      <c r="D729" s="1"/>
      <c r="E729" s="1"/>
      <c r="F729" s="1"/>
      <c r="G729" s="1"/>
      <c r="H729" s="1"/>
      <c r="I729" s="1"/>
      <c r="J729" s="1"/>
      <c r="K729" s="1"/>
      <c r="L729" s="1"/>
      <c r="M729" s="1"/>
      <c r="N729" s="1"/>
      <c r="O729" s="1"/>
      <c r="P729" s="229"/>
      <c r="Q729" s="1"/>
      <c r="R729" s="1"/>
      <c r="S729" s="1"/>
      <c r="T729" s="1"/>
      <c r="U729" s="1"/>
      <c r="V729" s="1"/>
      <c r="W729" s="1"/>
      <c r="X729" s="1"/>
      <c r="Y729" s="1"/>
      <c r="Z729" s="1"/>
      <c r="AA729" s="1"/>
      <c r="AB729" s="1"/>
      <c r="AC729" s="1"/>
      <c r="AD729" s="1"/>
      <c r="AE729" s="1"/>
      <c r="AF729" s="1"/>
      <c r="AG729" s="1"/>
      <c r="AH729" s="1"/>
      <c r="AI729" s="1"/>
      <c r="AJ729" s="1"/>
      <c r="AK729" s="1"/>
    </row>
    <row r="730" spans="1:37" ht="14.25" customHeight="1">
      <c r="A730" s="425"/>
      <c r="B730" s="1"/>
      <c r="C730" s="1"/>
      <c r="D730" s="1"/>
      <c r="E730" s="1"/>
      <c r="F730" s="1"/>
      <c r="G730" s="1"/>
      <c r="H730" s="1"/>
      <c r="I730" s="1"/>
      <c r="J730" s="1"/>
      <c r="K730" s="1"/>
      <c r="L730" s="1"/>
      <c r="M730" s="1"/>
      <c r="N730" s="1"/>
      <c r="O730" s="1"/>
      <c r="P730" s="229"/>
      <c r="Q730" s="1"/>
      <c r="R730" s="1"/>
      <c r="S730" s="1"/>
      <c r="T730" s="1"/>
      <c r="U730" s="1"/>
      <c r="V730" s="1"/>
      <c r="W730" s="1"/>
      <c r="X730" s="1"/>
      <c r="Y730" s="1"/>
      <c r="Z730" s="1"/>
      <c r="AA730" s="1"/>
      <c r="AB730" s="1"/>
      <c r="AC730" s="1"/>
      <c r="AD730" s="1"/>
      <c r="AE730" s="1"/>
      <c r="AF730" s="1"/>
      <c r="AG730" s="1"/>
      <c r="AH730" s="1"/>
      <c r="AI730" s="1"/>
      <c r="AJ730" s="1"/>
      <c r="AK730" s="1"/>
    </row>
    <row r="731" spans="1:37" ht="14.25" customHeight="1">
      <c r="A731" s="425"/>
      <c r="B731" s="1"/>
      <c r="C731" s="1"/>
      <c r="D731" s="1"/>
      <c r="E731" s="1"/>
      <c r="F731" s="1"/>
      <c r="G731" s="1"/>
      <c r="H731" s="1"/>
      <c r="I731" s="1"/>
      <c r="J731" s="1"/>
      <c r="K731" s="1"/>
      <c r="L731" s="1"/>
      <c r="M731" s="1"/>
      <c r="N731" s="1"/>
      <c r="O731" s="1"/>
      <c r="P731" s="229"/>
      <c r="Q731" s="1"/>
      <c r="R731" s="1"/>
      <c r="S731" s="1"/>
      <c r="T731" s="1"/>
      <c r="U731" s="1"/>
      <c r="V731" s="1"/>
      <c r="W731" s="1"/>
      <c r="X731" s="1"/>
      <c r="Y731" s="1"/>
      <c r="Z731" s="1"/>
      <c r="AA731" s="1"/>
      <c r="AB731" s="1"/>
      <c r="AC731" s="1"/>
      <c r="AD731" s="1"/>
      <c r="AE731" s="1"/>
      <c r="AF731" s="1"/>
      <c r="AG731" s="1"/>
      <c r="AH731" s="1"/>
      <c r="AI731" s="1"/>
      <c r="AJ731" s="1"/>
      <c r="AK731" s="1"/>
    </row>
    <row r="732" spans="1:37" ht="14.25" customHeight="1">
      <c r="A732" s="425"/>
      <c r="B732" s="1"/>
      <c r="C732" s="1"/>
      <c r="D732" s="1"/>
      <c r="E732" s="1"/>
      <c r="F732" s="1"/>
      <c r="G732" s="1"/>
      <c r="H732" s="1"/>
      <c r="I732" s="1"/>
      <c r="J732" s="1"/>
      <c r="K732" s="1"/>
      <c r="L732" s="1"/>
      <c r="M732" s="1"/>
      <c r="N732" s="1"/>
      <c r="O732" s="1"/>
      <c r="P732" s="229"/>
      <c r="Q732" s="1"/>
      <c r="R732" s="1"/>
      <c r="S732" s="1"/>
      <c r="T732" s="1"/>
      <c r="U732" s="1"/>
      <c r="V732" s="1"/>
      <c r="W732" s="1"/>
      <c r="X732" s="1"/>
      <c r="Y732" s="1"/>
      <c r="Z732" s="1"/>
      <c r="AA732" s="1"/>
      <c r="AB732" s="1"/>
      <c r="AC732" s="1"/>
      <c r="AD732" s="1"/>
      <c r="AE732" s="1"/>
      <c r="AF732" s="1"/>
      <c r="AG732" s="1"/>
      <c r="AH732" s="1"/>
      <c r="AI732" s="1"/>
      <c r="AJ732" s="1"/>
      <c r="AK732" s="1"/>
    </row>
    <row r="733" spans="1:37" ht="14.25" customHeight="1">
      <c r="A733" s="425"/>
      <c r="B733" s="1"/>
      <c r="C733" s="1"/>
      <c r="D733" s="1"/>
      <c r="E733" s="1"/>
      <c r="F733" s="1"/>
      <c r="G733" s="1"/>
      <c r="H733" s="1"/>
      <c r="I733" s="1"/>
      <c r="J733" s="1"/>
      <c r="K733" s="1"/>
      <c r="L733" s="1"/>
      <c r="M733" s="1"/>
      <c r="N733" s="1"/>
      <c r="O733" s="1"/>
      <c r="P733" s="229"/>
      <c r="Q733" s="1"/>
      <c r="R733" s="1"/>
      <c r="S733" s="1"/>
      <c r="T733" s="1"/>
      <c r="U733" s="1"/>
      <c r="V733" s="1"/>
      <c r="W733" s="1"/>
      <c r="X733" s="1"/>
      <c r="Y733" s="1"/>
      <c r="Z733" s="1"/>
      <c r="AA733" s="1"/>
      <c r="AB733" s="1"/>
      <c r="AC733" s="1"/>
      <c r="AD733" s="1"/>
      <c r="AE733" s="1"/>
      <c r="AF733" s="1"/>
      <c r="AG733" s="1"/>
      <c r="AH733" s="1"/>
      <c r="AI733" s="1"/>
      <c r="AJ733" s="1"/>
      <c r="AK733" s="1"/>
    </row>
    <row r="734" spans="1:37" ht="14.25" customHeight="1">
      <c r="A734" s="425"/>
      <c r="B734" s="1"/>
      <c r="C734" s="1"/>
      <c r="D734" s="1"/>
      <c r="E734" s="1"/>
      <c r="F734" s="1"/>
      <c r="G734" s="1"/>
      <c r="H734" s="1"/>
      <c r="I734" s="1"/>
      <c r="J734" s="1"/>
      <c r="K734" s="1"/>
      <c r="L734" s="1"/>
      <c r="M734" s="1"/>
      <c r="N734" s="1"/>
      <c r="O734" s="1"/>
      <c r="P734" s="229"/>
      <c r="Q734" s="1"/>
      <c r="R734" s="1"/>
      <c r="S734" s="1"/>
      <c r="T734" s="1"/>
      <c r="U734" s="1"/>
      <c r="V734" s="1"/>
      <c r="W734" s="1"/>
      <c r="X734" s="1"/>
      <c r="Y734" s="1"/>
      <c r="Z734" s="1"/>
      <c r="AA734" s="1"/>
      <c r="AB734" s="1"/>
      <c r="AC734" s="1"/>
      <c r="AD734" s="1"/>
      <c r="AE734" s="1"/>
      <c r="AF734" s="1"/>
      <c r="AG734" s="1"/>
      <c r="AH734" s="1"/>
      <c r="AI734" s="1"/>
      <c r="AJ734" s="1"/>
      <c r="AK734" s="1"/>
    </row>
    <row r="735" spans="1:37" ht="14.25" customHeight="1">
      <c r="A735" s="425"/>
      <c r="B735" s="1"/>
      <c r="C735" s="1"/>
      <c r="D735" s="1"/>
      <c r="E735" s="1"/>
      <c r="F735" s="1"/>
      <c r="G735" s="1"/>
      <c r="H735" s="1"/>
      <c r="I735" s="1"/>
      <c r="J735" s="1"/>
      <c r="K735" s="1"/>
      <c r="L735" s="1"/>
      <c r="M735" s="1"/>
      <c r="N735" s="1"/>
      <c r="O735" s="1"/>
      <c r="P735" s="229"/>
      <c r="Q735" s="1"/>
      <c r="R735" s="1"/>
      <c r="S735" s="1"/>
      <c r="T735" s="1"/>
      <c r="U735" s="1"/>
      <c r="V735" s="1"/>
      <c r="W735" s="1"/>
      <c r="X735" s="1"/>
      <c r="Y735" s="1"/>
      <c r="Z735" s="1"/>
      <c r="AA735" s="1"/>
      <c r="AB735" s="1"/>
      <c r="AC735" s="1"/>
      <c r="AD735" s="1"/>
      <c r="AE735" s="1"/>
      <c r="AF735" s="1"/>
      <c r="AG735" s="1"/>
      <c r="AH735" s="1"/>
      <c r="AI735" s="1"/>
      <c r="AJ735" s="1"/>
      <c r="AK735" s="1"/>
    </row>
    <row r="736" spans="1:37" ht="14.25" customHeight="1">
      <c r="A736" s="425"/>
      <c r="B736" s="1"/>
      <c r="C736" s="1"/>
      <c r="D736" s="1"/>
      <c r="E736" s="1"/>
      <c r="F736" s="1"/>
      <c r="G736" s="1"/>
      <c r="H736" s="1"/>
      <c r="I736" s="1"/>
      <c r="J736" s="1"/>
      <c r="K736" s="1"/>
      <c r="L736" s="1"/>
      <c r="M736" s="1"/>
      <c r="N736" s="1"/>
      <c r="O736" s="1"/>
      <c r="P736" s="229"/>
      <c r="Q736" s="1"/>
      <c r="R736" s="1"/>
      <c r="S736" s="1"/>
      <c r="T736" s="1"/>
      <c r="U736" s="1"/>
      <c r="V736" s="1"/>
      <c r="W736" s="1"/>
      <c r="X736" s="1"/>
      <c r="Y736" s="1"/>
      <c r="Z736" s="1"/>
      <c r="AA736" s="1"/>
      <c r="AB736" s="1"/>
      <c r="AC736" s="1"/>
      <c r="AD736" s="1"/>
      <c r="AE736" s="1"/>
      <c r="AF736" s="1"/>
      <c r="AG736" s="1"/>
      <c r="AH736" s="1"/>
      <c r="AI736" s="1"/>
      <c r="AJ736" s="1"/>
      <c r="AK736" s="1"/>
    </row>
    <row r="737" spans="1:37" ht="14.25" customHeight="1">
      <c r="A737" s="425"/>
      <c r="B737" s="1"/>
      <c r="C737" s="1"/>
      <c r="D737" s="1"/>
      <c r="E737" s="1"/>
      <c r="F737" s="1"/>
      <c r="G737" s="1"/>
      <c r="H737" s="1"/>
      <c r="I737" s="1"/>
      <c r="J737" s="1"/>
      <c r="K737" s="1"/>
      <c r="L737" s="1"/>
      <c r="M737" s="1"/>
      <c r="N737" s="1"/>
      <c r="O737" s="1"/>
      <c r="P737" s="229"/>
      <c r="Q737" s="1"/>
      <c r="R737" s="1"/>
      <c r="S737" s="1"/>
      <c r="T737" s="1"/>
      <c r="U737" s="1"/>
      <c r="V737" s="1"/>
      <c r="W737" s="1"/>
      <c r="X737" s="1"/>
      <c r="Y737" s="1"/>
      <c r="Z737" s="1"/>
      <c r="AA737" s="1"/>
      <c r="AB737" s="1"/>
      <c r="AC737" s="1"/>
      <c r="AD737" s="1"/>
      <c r="AE737" s="1"/>
      <c r="AF737" s="1"/>
      <c r="AG737" s="1"/>
      <c r="AH737" s="1"/>
      <c r="AI737" s="1"/>
      <c r="AJ737" s="1"/>
      <c r="AK737" s="1"/>
    </row>
    <row r="738" spans="1:37" ht="14.25" customHeight="1">
      <c r="A738" s="425"/>
      <c r="B738" s="1"/>
      <c r="C738" s="1"/>
      <c r="D738" s="1"/>
      <c r="E738" s="1"/>
      <c r="F738" s="1"/>
      <c r="G738" s="1"/>
      <c r="H738" s="1"/>
      <c r="I738" s="1"/>
      <c r="J738" s="1"/>
      <c r="K738" s="1"/>
      <c r="L738" s="1"/>
      <c r="M738" s="1"/>
      <c r="N738" s="1"/>
      <c r="O738" s="1"/>
      <c r="P738" s="229"/>
      <c r="Q738" s="1"/>
      <c r="R738" s="1"/>
      <c r="S738" s="1"/>
      <c r="T738" s="1"/>
      <c r="U738" s="1"/>
      <c r="V738" s="1"/>
      <c r="W738" s="1"/>
      <c r="X738" s="1"/>
      <c r="Y738" s="1"/>
      <c r="Z738" s="1"/>
      <c r="AA738" s="1"/>
      <c r="AB738" s="1"/>
      <c r="AC738" s="1"/>
      <c r="AD738" s="1"/>
      <c r="AE738" s="1"/>
      <c r="AF738" s="1"/>
      <c r="AG738" s="1"/>
      <c r="AH738" s="1"/>
      <c r="AI738" s="1"/>
      <c r="AJ738" s="1"/>
      <c r="AK738" s="1"/>
    </row>
    <row r="739" spans="1:37" ht="14.25" customHeight="1">
      <c r="A739" s="425"/>
      <c r="B739" s="1"/>
      <c r="C739" s="1"/>
      <c r="D739" s="1"/>
      <c r="E739" s="1"/>
      <c r="F739" s="1"/>
      <c r="G739" s="1"/>
      <c r="H739" s="1"/>
      <c r="I739" s="1"/>
      <c r="J739" s="1"/>
      <c r="K739" s="1"/>
      <c r="L739" s="1"/>
      <c r="M739" s="1"/>
      <c r="N739" s="1"/>
      <c r="O739" s="1"/>
      <c r="P739" s="229"/>
      <c r="Q739" s="1"/>
      <c r="R739" s="1"/>
      <c r="S739" s="1"/>
      <c r="T739" s="1"/>
      <c r="U739" s="1"/>
      <c r="V739" s="1"/>
      <c r="W739" s="1"/>
      <c r="X739" s="1"/>
      <c r="Y739" s="1"/>
      <c r="Z739" s="1"/>
      <c r="AA739" s="1"/>
      <c r="AB739" s="1"/>
      <c r="AC739" s="1"/>
      <c r="AD739" s="1"/>
      <c r="AE739" s="1"/>
      <c r="AF739" s="1"/>
      <c r="AG739" s="1"/>
      <c r="AH739" s="1"/>
      <c r="AI739" s="1"/>
      <c r="AJ739" s="1"/>
      <c r="AK739" s="1"/>
    </row>
    <row r="740" spans="1:37" ht="14.25" customHeight="1">
      <c r="A740" s="425"/>
      <c r="B740" s="1"/>
      <c r="C740" s="1"/>
      <c r="D740" s="1"/>
      <c r="E740" s="1"/>
      <c r="F740" s="1"/>
      <c r="G740" s="1"/>
      <c r="H740" s="1"/>
      <c r="I740" s="1"/>
      <c r="J740" s="1"/>
      <c r="K740" s="1"/>
      <c r="L740" s="1"/>
      <c r="M740" s="1"/>
      <c r="N740" s="1"/>
      <c r="O740" s="1"/>
      <c r="P740" s="229"/>
      <c r="Q740" s="1"/>
      <c r="R740" s="1"/>
      <c r="S740" s="1"/>
      <c r="T740" s="1"/>
      <c r="U740" s="1"/>
      <c r="V740" s="1"/>
      <c r="W740" s="1"/>
      <c r="X740" s="1"/>
      <c r="Y740" s="1"/>
      <c r="Z740" s="1"/>
      <c r="AA740" s="1"/>
      <c r="AB740" s="1"/>
      <c r="AC740" s="1"/>
      <c r="AD740" s="1"/>
      <c r="AE740" s="1"/>
      <c r="AF740" s="1"/>
      <c r="AG740" s="1"/>
      <c r="AH740" s="1"/>
      <c r="AI740" s="1"/>
      <c r="AJ740" s="1"/>
      <c r="AK740" s="1"/>
    </row>
    <row r="741" spans="1:37" ht="14.25" customHeight="1">
      <c r="A741" s="425"/>
      <c r="B741" s="1"/>
      <c r="C741" s="1"/>
      <c r="D741" s="1"/>
      <c r="E741" s="1"/>
      <c r="F741" s="1"/>
      <c r="G741" s="1"/>
      <c r="H741" s="1"/>
      <c r="I741" s="1"/>
      <c r="J741" s="1"/>
      <c r="K741" s="1"/>
      <c r="L741" s="1"/>
      <c r="M741" s="1"/>
      <c r="N741" s="1"/>
      <c r="O741" s="1"/>
      <c r="P741" s="229"/>
      <c r="Q741" s="1"/>
      <c r="R741" s="1"/>
      <c r="S741" s="1"/>
      <c r="T741" s="1"/>
      <c r="U741" s="1"/>
      <c r="V741" s="1"/>
      <c r="W741" s="1"/>
      <c r="X741" s="1"/>
      <c r="Y741" s="1"/>
      <c r="Z741" s="1"/>
      <c r="AA741" s="1"/>
      <c r="AB741" s="1"/>
      <c r="AC741" s="1"/>
      <c r="AD741" s="1"/>
      <c r="AE741" s="1"/>
      <c r="AF741" s="1"/>
      <c r="AG741" s="1"/>
      <c r="AH741" s="1"/>
      <c r="AI741" s="1"/>
      <c r="AJ741" s="1"/>
      <c r="AK741" s="1"/>
    </row>
    <row r="742" spans="1:37" ht="14.25" customHeight="1">
      <c r="A742" s="425"/>
      <c r="B742" s="1"/>
      <c r="C742" s="1"/>
      <c r="D742" s="1"/>
      <c r="E742" s="1"/>
      <c r="F742" s="1"/>
      <c r="G742" s="1"/>
      <c r="H742" s="1"/>
      <c r="I742" s="1"/>
      <c r="J742" s="1"/>
      <c r="K742" s="1"/>
      <c r="L742" s="1"/>
      <c r="M742" s="1"/>
      <c r="N742" s="1"/>
      <c r="O742" s="1"/>
      <c r="P742" s="229"/>
      <c r="Q742" s="1"/>
      <c r="R742" s="1"/>
      <c r="S742" s="1"/>
      <c r="T742" s="1"/>
      <c r="U742" s="1"/>
      <c r="V742" s="1"/>
      <c r="W742" s="1"/>
      <c r="X742" s="1"/>
      <c r="Y742" s="1"/>
      <c r="Z742" s="1"/>
      <c r="AA742" s="1"/>
      <c r="AB742" s="1"/>
      <c r="AC742" s="1"/>
      <c r="AD742" s="1"/>
      <c r="AE742" s="1"/>
      <c r="AF742" s="1"/>
      <c r="AG742" s="1"/>
      <c r="AH742" s="1"/>
      <c r="AI742" s="1"/>
      <c r="AJ742" s="1"/>
      <c r="AK742" s="1"/>
    </row>
    <row r="743" spans="1:37" ht="14.25" customHeight="1">
      <c r="A743" s="425"/>
      <c r="B743" s="1"/>
      <c r="C743" s="1"/>
      <c r="D743" s="1"/>
      <c r="E743" s="1"/>
      <c r="F743" s="1"/>
      <c r="G743" s="1"/>
      <c r="H743" s="1"/>
      <c r="I743" s="1"/>
      <c r="J743" s="1"/>
      <c r="K743" s="1"/>
      <c r="L743" s="1"/>
      <c r="M743" s="1"/>
      <c r="N743" s="1"/>
      <c r="O743" s="1"/>
      <c r="P743" s="229"/>
      <c r="Q743" s="1"/>
      <c r="R743" s="1"/>
      <c r="S743" s="1"/>
      <c r="T743" s="1"/>
      <c r="U743" s="1"/>
      <c r="V743" s="1"/>
      <c r="W743" s="1"/>
      <c r="X743" s="1"/>
      <c r="Y743" s="1"/>
      <c r="Z743" s="1"/>
      <c r="AA743" s="1"/>
      <c r="AB743" s="1"/>
      <c r="AC743" s="1"/>
      <c r="AD743" s="1"/>
      <c r="AE743" s="1"/>
      <c r="AF743" s="1"/>
      <c r="AG743" s="1"/>
      <c r="AH743" s="1"/>
      <c r="AI743" s="1"/>
      <c r="AJ743" s="1"/>
      <c r="AK743" s="1"/>
    </row>
    <row r="744" spans="1:37" ht="14.25" customHeight="1">
      <c r="A744" s="425"/>
      <c r="B744" s="1"/>
      <c r="C744" s="1"/>
      <c r="D744" s="1"/>
      <c r="E744" s="1"/>
      <c r="F744" s="1"/>
      <c r="G744" s="1"/>
      <c r="H744" s="1"/>
      <c r="I744" s="1"/>
      <c r="J744" s="1"/>
      <c r="K744" s="1"/>
      <c r="L744" s="1"/>
      <c r="M744" s="1"/>
      <c r="N744" s="1"/>
      <c r="O744" s="1"/>
      <c r="P744" s="229"/>
      <c r="Q744" s="1"/>
      <c r="R744" s="1"/>
      <c r="S744" s="1"/>
      <c r="T744" s="1"/>
      <c r="U744" s="1"/>
      <c r="V744" s="1"/>
      <c r="W744" s="1"/>
      <c r="X744" s="1"/>
      <c r="Y744" s="1"/>
      <c r="Z744" s="1"/>
      <c r="AA744" s="1"/>
      <c r="AB744" s="1"/>
      <c r="AC744" s="1"/>
      <c r="AD744" s="1"/>
      <c r="AE744" s="1"/>
      <c r="AF744" s="1"/>
      <c r="AG744" s="1"/>
      <c r="AH744" s="1"/>
      <c r="AI744" s="1"/>
      <c r="AJ744" s="1"/>
      <c r="AK744" s="1"/>
    </row>
    <row r="745" spans="1:37" ht="14.25" customHeight="1">
      <c r="A745" s="425"/>
      <c r="B745" s="1"/>
      <c r="C745" s="1"/>
      <c r="D745" s="1"/>
      <c r="E745" s="1"/>
      <c r="F745" s="1"/>
      <c r="G745" s="1"/>
      <c r="H745" s="1"/>
      <c r="I745" s="1"/>
      <c r="J745" s="1"/>
      <c r="K745" s="1"/>
      <c r="L745" s="1"/>
      <c r="M745" s="1"/>
      <c r="N745" s="1"/>
      <c r="O745" s="1"/>
      <c r="P745" s="229"/>
      <c r="Q745" s="1"/>
      <c r="R745" s="1"/>
      <c r="S745" s="1"/>
      <c r="T745" s="1"/>
      <c r="U745" s="1"/>
      <c r="V745" s="1"/>
      <c r="W745" s="1"/>
      <c r="X745" s="1"/>
      <c r="Y745" s="1"/>
      <c r="Z745" s="1"/>
      <c r="AA745" s="1"/>
      <c r="AB745" s="1"/>
      <c r="AC745" s="1"/>
      <c r="AD745" s="1"/>
      <c r="AE745" s="1"/>
      <c r="AF745" s="1"/>
      <c r="AG745" s="1"/>
      <c r="AH745" s="1"/>
      <c r="AI745" s="1"/>
      <c r="AJ745" s="1"/>
      <c r="AK745" s="1"/>
    </row>
    <row r="746" spans="1:37" ht="14.25" customHeight="1">
      <c r="A746" s="425"/>
      <c r="B746" s="1"/>
      <c r="C746" s="1"/>
      <c r="D746" s="1"/>
      <c r="E746" s="1"/>
      <c r="F746" s="1"/>
      <c r="G746" s="1"/>
      <c r="H746" s="1"/>
      <c r="I746" s="1"/>
      <c r="J746" s="1"/>
      <c r="K746" s="1"/>
      <c r="L746" s="1"/>
      <c r="M746" s="1"/>
      <c r="N746" s="1"/>
      <c r="O746" s="1"/>
      <c r="P746" s="229"/>
      <c r="Q746" s="1"/>
      <c r="R746" s="1"/>
      <c r="S746" s="1"/>
      <c r="T746" s="1"/>
      <c r="U746" s="1"/>
      <c r="V746" s="1"/>
      <c r="W746" s="1"/>
      <c r="X746" s="1"/>
      <c r="Y746" s="1"/>
      <c r="Z746" s="1"/>
      <c r="AA746" s="1"/>
      <c r="AB746" s="1"/>
      <c r="AC746" s="1"/>
      <c r="AD746" s="1"/>
      <c r="AE746" s="1"/>
      <c r="AF746" s="1"/>
      <c r="AG746" s="1"/>
      <c r="AH746" s="1"/>
      <c r="AI746" s="1"/>
      <c r="AJ746" s="1"/>
      <c r="AK746" s="1"/>
    </row>
    <row r="747" spans="1:37" ht="14.25" customHeight="1">
      <c r="A747" s="425"/>
      <c r="B747" s="1"/>
      <c r="C747" s="1"/>
      <c r="D747" s="1"/>
      <c r="E747" s="1"/>
      <c r="F747" s="1"/>
      <c r="G747" s="1"/>
      <c r="H747" s="1"/>
      <c r="I747" s="1"/>
      <c r="J747" s="1"/>
      <c r="K747" s="1"/>
      <c r="L747" s="1"/>
      <c r="M747" s="1"/>
      <c r="N747" s="1"/>
      <c r="O747" s="1"/>
      <c r="P747" s="229"/>
      <c r="Q747" s="1"/>
      <c r="R747" s="1"/>
      <c r="S747" s="1"/>
      <c r="T747" s="1"/>
      <c r="U747" s="1"/>
      <c r="V747" s="1"/>
      <c r="W747" s="1"/>
      <c r="X747" s="1"/>
      <c r="Y747" s="1"/>
      <c r="Z747" s="1"/>
      <c r="AA747" s="1"/>
      <c r="AB747" s="1"/>
      <c r="AC747" s="1"/>
      <c r="AD747" s="1"/>
      <c r="AE747" s="1"/>
      <c r="AF747" s="1"/>
      <c r="AG747" s="1"/>
      <c r="AH747" s="1"/>
      <c r="AI747" s="1"/>
      <c r="AJ747" s="1"/>
      <c r="AK747" s="1"/>
    </row>
    <row r="748" spans="1:37" ht="14.25" customHeight="1">
      <c r="A748" s="425"/>
      <c r="B748" s="1"/>
      <c r="C748" s="1"/>
      <c r="D748" s="1"/>
      <c r="E748" s="1"/>
      <c r="F748" s="1"/>
      <c r="G748" s="1"/>
      <c r="H748" s="1"/>
      <c r="I748" s="1"/>
      <c r="J748" s="1"/>
      <c r="K748" s="1"/>
      <c r="L748" s="1"/>
      <c r="M748" s="1"/>
      <c r="N748" s="1"/>
      <c r="O748" s="1"/>
      <c r="P748" s="229"/>
      <c r="Q748" s="1"/>
      <c r="R748" s="1"/>
      <c r="S748" s="1"/>
      <c r="T748" s="1"/>
      <c r="U748" s="1"/>
      <c r="V748" s="1"/>
      <c r="W748" s="1"/>
      <c r="X748" s="1"/>
      <c r="Y748" s="1"/>
      <c r="Z748" s="1"/>
      <c r="AA748" s="1"/>
      <c r="AB748" s="1"/>
      <c r="AC748" s="1"/>
      <c r="AD748" s="1"/>
      <c r="AE748" s="1"/>
      <c r="AF748" s="1"/>
      <c r="AG748" s="1"/>
      <c r="AH748" s="1"/>
      <c r="AI748" s="1"/>
      <c r="AJ748" s="1"/>
      <c r="AK748" s="1"/>
    </row>
    <row r="749" spans="1:37" ht="14.25" customHeight="1">
      <c r="A749" s="425"/>
      <c r="B749" s="1"/>
      <c r="C749" s="1"/>
      <c r="D749" s="1"/>
      <c r="E749" s="1"/>
      <c r="F749" s="1"/>
      <c r="G749" s="1"/>
      <c r="H749" s="1"/>
      <c r="I749" s="1"/>
      <c r="J749" s="1"/>
      <c r="K749" s="1"/>
      <c r="L749" s="1"/>
      <c r="M749" s="1"/>
      <c r="N749" s="1"/>
      <c r="O749" s="1"/>
      <c r="P749" s="229"/>
      <c r="Q749" s="1"/>
      <c r="R749" s="1"/>
      <c r="S749" s="1"/>
      <c r="T749" s="1"/>
      <c r="U749" s="1"/>
      <c r="V749" s="1"/>
      <c r="W749" s="1"/>
      <c r="X749" s="1"/>
      <c r="Y749" s="1"/>
      <c r="Z749" s="1"/>
      <c r="AA749" s="1"/>
      <c r="AB749" s="1"/>
      <c r="AC749" s="1"/>
      <c r="AD749" s="1"/>
      <c r="AE749" s="1"/>
      <c r="AF749" s="1"/>
      <c r="AG749" s="1"/>
      <c r="AH749" s="1"/>
      <c r="AI749" s="1"/>
      <c r="AJ749" s="1"/>
      <c r="AK749" s="1"/>
    </row>
    <row r="750" spans="1:37" ht="14.25" customHeight="1">
      <c r="A750" s="425"/>
      <c r="B750" s="1"/>
      <c r="C750" s="1"/>
      <c r="D750" s="1"/>
      <c r="E750" s="1"/>
      <c r="F750" s="1"/>
      <c r="G750" s="1"/>
      <c r="H750" s="1"/>
      <c r="I750" s="1"/>
      <c r="J750" s="1"/>
      <c r="K750" s="1"/>
      <c r="L750" s="1"/>
      <c r="M750" s="1"/>
      <c r="N750" s="1"/>
      <c r="O750" s="1"/>
      <c r="P750" s="229"/>
      <c r="Q750" s="1"/>
      <c r="R750" s="1"/>
      <c r="S750" s="1"/>
      <c r="T750" s="1"/>
      <c r="U750" s="1"/>
      <c r="V750" s="1"/>
      <c r="W750" s="1"/>
      <c r="X750" s="1"/>
      <c r="Y750" s="1"/>
      <c r="Z750" s="1"/>
      <c r="AA750" s="1"/>
      <c r="AB750" s="1"/>
      <c r="AC750" s="1"/>
      <c r="AD750" s="1"/>
      <c r="AE750" s="1"/>
      <c r="AF750" s="1"/>
      <c r="AG750" s="1"/>
      <c r="AH750" s="1"/>
      <c r="AI750" s="1"/>
      <c r="AJ750" s="1"/>
      <c r="AK750" s="1"/>
    </row>
    <row r="751" spans="1:37" ht="14.25" customHeight="1">
      <c r="A751" s="425"/>
      <c r="B751" s="1"/>
      <c r="C751" s="1"/>
      <c r="D751" s="1"/>
      <c r="E751" s="1"/>
      <c r="F751" s="1"/>
      <c r="G751" s="1"/>
      <c r="H751" s="1"/>
      <c r="I751" s="1"/>
      <c r="J751" s="1"/>
      <c r="K751" s="1"/>
      <c r="L751" s="1"/>
      <c r="M751" s="1"/>
      <c r="N751" s="1"/>
      <c r="O751" s="1"/>
      <c r="P751" s="229"/>
      <c r="Q751" s="1"/>
      <c r="R751" s="1"/>
      <c r="S751" s="1"/>
      <c r="T751" s="1"/>
      <c r="U751" s="1"/>
      <c r="V751" s="1"/>
      <c r="W751" s="1"/>
      <c r="X751" s="1"/>
      <c r="Y751" s="1"/>
      <c r="Z751" s="1"/>
      <c r="AA751" s="1"/>
      <c r="AB751" s="1"/>
      <c r="AC751" s="1"/>
      <c r="AD751" s="1"/>
      <c r="AE751" s="1"/>
      <c r="AF751" s="1"/>
      <c r="AG751" s="1"/>
      <c r="AH751" s="1"/>
      <c r="AI751" s="1"/>
      <c r="AJ751" s="1"/>
      <c r="AK751" s="1"/>
    </row>
    <row r="752" spans="1:37" ht="14.25" customHeight="1">
      <c r="A752" s="425"/>
      <c r="B752" s="1"/>
      <c r="C752" s="1"/>
      <c r="D752" s="1"/>
      <c r="E752" s="1"/>
      <c r="F752" s="1"/>
      <c r="G752" s="1"/>
      <c r="H752" s="1"/>
      <c r="I752" s="1"/>
      <c r="J752" s="1"/>
      <c r="K752" s="1"/>
      <c r="L752" s="1"/>
      <c r="M752" s="1"/>
      <c r="N752" s="1"/>
      <c r="O752" s="1"/>
      <c r="P752" s="229"/>
      <c r="Q752" s="1"/>
      <c r="R752" s="1"/>
      <c r="S752" s="1"/>
      <c r="T752" s="1"/>
      <c r="U752" s="1"/>
      <c r="V752" s="1"/>
      <c r="W752" s="1"/>
      <c r="X752" s="1"/>
      <c r="Y752" s="1"/>
      <c r="Z752" s="1"/>
      <c r="AA752" s="1"/>
      <c r="AB752" s="1"/>
      <c r="AC752" s="1"/>
      <c r="AD752" s="1"/>
      <c r="AE752" s="1"/>
      <c r="AF752" s="1"/>
      <c r="AG752" s="1"/>
      <c r="AH752" s="1"/>
      <c r="AI752" s="1"/>
      <c r="AJ752" s="1"/>
      <c r="AK752" s="1"/>
    </row>
    <row r="753" spans="1:37" ht="14.25" customHeight="1">
      <c r="A753" s="425"/>
      <c r="B753" s="1"/>
      <c r="C753" s="1"/>
      <c r="D753" s="1"/>
      <c r="E753" s="1"/>
      <c r="F753" s="1"/>
      <c r="G753" s="1"/>
      <c r="H753" s="1"/>
      <c r="I753" s="1"/>
      <c r="J753" s="1"/>
      <c r="K753" s="1"/>
      <c r="L753" s="1"/>
      <c r="M753" s="1"/>
      <c r="N753" s="1"/>
      <c r="O753" s="1"/>
      <c r="P753" s="229"/>
      <c r="Q753" s="1"/>
      <c r="R753" s="1"/>
      <c r="S753" s="1"/>
      <c r="T753" s="1"/>
      <c r="U753" s="1"/>
      <c r="V753" s="1"/>
      <c r="W753" s="1"/>
      <c r="X753" s="1"/>
      <c r="Y753" s="1"/>
      <c r="Z753" s="1"/>
      <c r="AA753" s="1"/>
      <c r="AB753" s="1"/>
      <c r="AC753" s="1"/>
      <c r="AD753" s="1"/>
      <c r="AE753" s="1"/>
      <c r="AF753" s="1"/>
      <c r="AG753" s="1"/>
      <c r="AH753" s="1"/>
      <c r="AI753" s="1"/>
      <c r="AJ753" s="1"/>
      <c r="AK753" s="1"/>
    </row>
    <row r="754" spans="1:37" ht="14.25" customHeight="1">
      <c r="A754" s="425"/>
      <c r="B754" s="1"/>
      <c r="C754" s="1"/>
      <c r="D754" s="1"/>
      <c r="E754" s="1"/>
      <c r="F754" s="1"/>
      <c r="G754" s="1"/>
      <c r="H754" s="1"/>
      <c r="I754" s="1"/>
      <c r="J754" s="1"/>
      <c r="K754" s="1"/>
      <c r="L754" s="1"/>
      <c r="M754" s="1"/>
      <c r="N754" s="1"/>
      <c r="O754" s="1"/>
      <c r="P754" s="229"/>
      <c r="Q754" s="1"/>
      <c r="R754" s="1"/>
      <c r="S754" s="1"/>
      <c r="T754" s="1"/>
      <c r="U754" s="1"/>
      <c r="V754" s="1"/>
      <c r="W754" s="1"/>
      <c r="X754" s="1"/>
      <c r="Y754" s="1"/>
      <c r="Z754" s="1"/>
      <c r="AA754" s="1"/>
      <c r="AB754" s="1"/>
      <c r="AC754" s="1"/>
      <c r="AD754" s="1"/>
      <c r="AE754" s="1"/>
      <c r="AF754" s="1"/>
      <c r="AG754" s="1"/>
      <c r="AH754" s="1"/>
      <c r="AI754" s="1"/>
      <c r="AJ754" s="1"/>
      <c r="AK754" s="1"/>
    </row>
    <row r="755" spans="1:37" ht="14.25" customHeight="1">
      <c r="A755" s="425"/>
      <c r="B755" s="1"/>
      <c r="C755" s="1"/>
      <c r="D755" s="1"/>
      <c r="E755" s="1"/>
      <c r="F755" s="1"/>
      <c r="G755" s="1"/>
      <c r="H755" s="1"/>
      <c r="I755" s="1"/>
      <c r="J755" s="1"/>
      <c r="K755" s="1"/>
      <c r="L755" s="1"/>
      <c r="M755" s="1"/>
      <c r="N755" s="1"/>
      <c r="O755" s="1"/>
      <c r="P755" s="229"/>
      <c r="Q755" s="1"/>
      <c r="R755" s="1"/>
      <c r="S755" s="1"/>
      <c r="T755" s="1"/>
      <c r="U755" s="1"/>
      <c r="V755" s="1"/>
      <c r="W755" s="1"/>
      <c r="X755" s="1"/>
      <c r="Y755" s="1"/>
      <c r="Z755" s="1"/>
      <c r="AA755" s="1"/>
      <c r="AB755" s="1"/>
      <c r="AC755" s="1"/>
      <c r="AD755" s="1"/>
      <c r="AE755" s="1"/>
      <c r="AF755" s="1"/>
      <c r="AG755" s="1"/>
      <c r="AH755" s="1"/>
      <c r="AI755" s="1"/>
      <c r="AJ755" s="1"/>
      <c r="AK755" s="1"/>
    </row>
    <row r="756" spans="1:37" ht="14.25" customHeight="1">
      <c r="A756" s="425"/>
      <c r="B756" s="1"/>
      <c r="C756" s="1"/>
      <c r="D756" s="1"/>
      <c r="E756" s="1"/>
      <c r="F756" s="1"/>
      <c r="G756" s="1"/>
      <c r="H756" s="1"/>
      <c r="I756" s="1"/>
      <c r="J756" s="1"/>
      <c r="K756" s="1"/>
      <c r="L756" s="1"/>
      <c r="M756" s="1"/>
      <c r="N756" s="1"/>
      <c r="O756" s="1"/>
      <c r="P756" s="229"/>
      <c r="Q756" s="1"/>
      <c r="R756" s="1"/>
      <c r="S756" s="1"/>
      <c r="T756" s="1"/>
      <c r="U756" s="1"/>
      <c r="V756" s="1"/>
      <c r="W756" s="1"/>
      <c r="X756" s="1"/>
      <c r="Y756" s="1"/>
      <c r="Z756" s="1"/>
      <c r="AA756" s="1"/>
      <c r="AB756" s="1"/>
      <c r="AC756" s="1"/>
      <c r="AD756" s="1"/>
      <c r="AE756" s="1"/>
      <c r="AF756" s="1"/>
      <c r="AG756" s="1"/>
      <c r="AH756" s="1"/>
      <c r="AI756" s="1"/>
      <c r="AJ756" s="1"/>
      <c r="AK756" s="1"/>
    </row>
    <row r="757" spans="1:37" ht="14.25" customHeight="1">
      <c r="A757" s="425"/>
      <c r="B757" s="1"/>
      <c r="C757" s="1"/>
      <c r="D757" s="1"/>
      <c r="E757" s="1"/>
      <c r="F757" s="1"/>
      <c r="G757" s="1"/>
      <c r="H757" s="1"/>
      <c r="I757" s="1"/>
      <c r="J757" s="1"/>
      <c r="K757" s="1"/>
      <c r="L757" s="1"/>
      <c r="M757" s="1"/>
      <c r="N757" s="1"/>
      <c r="O757" s="1"/>
      <c r="P757" s="229"/>
      <c r="Q757" s="1"/>
      <c r="R757" s="1"/>
      <c r="S757" s="1"/>
      <c r="T757" s="1"/>
      <c r="U757" s="1"/>
      <c r="V757" s="1"/>
      <c r="W757" s="1"/>
      <c r="X757" s="1"/>
      <c r="Y757" s="1"/>
      <c r="Z757" s="1"/>
      <c r="AA757" s="1"/>
      <c r="AB757" s="1"/>
      <c r="AC757" s="1"/>
      <c r="AD757" s="1"/>
      <c r="AE757" s="1"/>
      <c r="AF757" s="1"/>
      <c r="AG757" s="1"/>
      <c r="AH757" s="1"/>
      <c r="AI757" s="1"/>
      <c r="AJ757" s="1"/>
      <c r="AK757" s="1"/>
    </row>
    <row r="758" spans="1:37" ht="14.25" customHeight="1">
      <c r="A758" s="425"/>
      <c r="B758" s="1"/>
      <c r="C758" s="1"/>
      <c r="D758" s="1"/>
      <c r="E758" s="1"/>
      <c r="F758" s="1"/>
      <c r="G758" s="1"/>
      <c r="H758" s="1"/>
      <c r="I758" s="1"/>
      <c r="J758" s="1"/>
      <c r="K758" s="1"/>
      <c r="L758" s="1"/>
      <c r="M758" s="1"/>
      <c r="N758" s="1"/>
      <c r="O758" s="1"/>
      <c r="P758" s="229"/>
      <c r="Q758" s="1"/>
      <c r="R758" s="1"/>
      <c r="S758" s="1"/>
      <c r="T758" s="1"/>
      <c r="U758" s="1"/>
      <c r="V758" s="1"/>
      <c r="W758" s="1"/>
      <c r="X758" s="1"/>
      <c r="Y758" s="1"/>
      <c r="Z758" s="1"/>
      <c r="AA758" s="1"/>
      <c r="AB758" s="1"/>
      <c r="AC758" s="1"/>
      <c r="AD758" s="1"/>
      <c r="AE758" s="1"/>
      <c r="AF758" s="1"/>
      <c r="AG758" s="1"/>
      <c r="AH758" s="1"/>
      <c r="AI758" s="1"/>
      <c r="AJ758" s="1"/>
      <c r="AK758" s="1"/>
    </row>
    <row r="759" spans="1:37" ht="14.25" customHeight="1">
      <c r="A759" s="425"/>
      <c r="B759" s="1"/>
      <c r="C759" s="1"/>
      <c r="D759" s="1"/>
      <c r="E759" s="1"/>
      <c r="F759" s="1"/>
      <c r="G759" s="1"/>
      <c r="H759" s="1"/>
      <c r="I759" s="1"/>
      <c r="J759" s="1"/>
      <c r="K759" s="1"/>
      <c r="L759" s="1"/>
      <c r="M759" s="1"/>
      <c r="N759" s="1"/>
      <c r="O759" s="1"/>
      <c r="P759" s="229"/>
      <c r="Q759" s="1"/>
      <c r="R759" s="1"/>
      <c r="S759" s="1"/>
      <c r="T759" s="1"/>
      <c r="U759" s="1"/>
      <c r="V759" s="1"/>
      <c r="W759" s="1"/>
      <c r="X759" s="1"/>
      <c r="Y759" s="1"/>
      <c r="Z759" s="1"/>
      <c r="AA759" s="1"/>
      <c r="AB759" s="1"/>
      <c r="AC759" s="1"/>
      <c r="AD759" s="1"/>
      <c r="AE759" s="1"/>
      <c r="AF759" s="1"/>
      <c r="AG759" s="1"/>
      <c r="AH759" s="1"/>
      <c r="AI759" s="1"/>
      <c r="AJ759" s="1"/>
      <c r="AK759" s="1"/>
    </row>
    <row r="760" spans="1:37" ht="14.25" customHeight="1">
      <c r="A760" s="425"/>
      <c r="B760" s="1"/>
      <c r="C760" s="1"/>
      <c r="D760" s="1"/>
      <c r="E760" s="1"/>
      <c r="F760" s="1"/>
      <c r="G760" s="1"/>
      <c r="H760" s="1"/>
      <c r="I760" s="1"/>
      <c r="J760" s="1"/>
      <c r="K760" s="1"/>
      <c r="L760" s="1"/>
      <c r="M760" s="1"/>
      <c r="N760" s="1"/>
      <c r="O760" s="1"/>
      <c r="P760" s="229"/>
      <c r="Q760" s="1"/>
      <c r="R760" s="1"/>
      <c r="S760" s="1"/>
      <c r="T760" s="1"/>
      <c r="U760" s="1"/>
      <c r="V760" s="1"/>
      <c r="W760" s="1"/>
      <c r="X760" s="1"/>
      <c r="Y760" s="1"/>
      <c r="Z760" s="1"/>
      <c r="AA760" s="1"/>
      <c r="AB760" s="1"/>
      <c r="AC760" s="1"/>
      <c r="AD760" s="1"/>
      <c r="AE760" s="1"/>
      <c r="AF760" s="1"/>
      <c r="AG760" s="1"/>
      <c r="AH760" s="1"/>
      <c r="AI760" s="1"/>
      <c r="AJ760" s="1"/>
      <c r="AK760" s="1"/>
    </row>
    <row r="761" spans="1:37" ht="14.25" customHeight="1">
      <c r="A761" s="425"/>
      <c r="B761" s="1"/>
      <c r="C761" s="1"/>
      <c r="D761" s="1"/>
      <c r="E761" s="1"/>
      <c r="F761" s="1"/>
      <c r="G761" s="1"/>
      <c r="H761" s="1"/>
      <c r="I761" s="1"/>
      <c r="J761" s="1"/>
      <c r="K761" s="1"/>
      <c r="L761" s="1"/>
      <c r="M761" s="1"/>
      <c r="N761" s="1"/>
      <c r="O761" s="1"/>
      <c r="P761" s="229"/>
      <c r="Q761" s="1"/>
      <c r="R761" s="1"/>
      <c r="S761" s="1"/>
      <c r="T761" s="1"/>
      <c r="U761" s="1"/>
      <c r="V761" s="1"/>
      <c r="W761" s="1"/>
      <c r="X761" s="1"/>
      <c r="Y761" s="1"/>
      <c r="Z761" s="1"/>
      <c r="AA761" s="1"/>
      <c r="AB761" s="1"/>
      <c r="AC761" s="1"/>
      <c r="AD761" s="1"/>
      <c r="AE761" s="1"/>
      <c r="AF761" s="1"/>
      <c r="AG761" s="1"/>
      <c r="AH761" s="1"/>
      <c r="AI761" s="1"/>
      <c r="AJ761" s="1"/>
      <c r="AK761" s="1"/>
    </row>
    <row r="762" spans="1:37" ht="14.25" customHeight="1">
      <c r="A762" s="425"/>
      <c r="B762" s="1"/>
      <c r="C762" s="1"/>
      <c r="D762" s="1"/>
      <c r="E762" s="1"/>
      <c r="F762" s="1"/>
      <c r="G762" s="1"/>
      <c r="H762" s="1"/>
      <c r="I762" s="1"/>
      <c r="J762" s="1"/>
      <c r="K762" s="1"/>
      <c r="L762" s="1"/>
      <c r="M762" s="1"/>
      <c r="N762" s="1"/>
      <c r="O762" s="1"/>
      <c r="P762" s="229"/>
      <c r="Q762" s="1"/>
      <c r="R762" s="1"/>
      <c r="S762" s="1"/>
      <c r="T762" s="1"/>
      <c r="U762" s="1"/>
      <c r="V762" s="1"/>
      <c r="W762" s="1"/>
      <c r="X762" s="1"/>
      <c r="Y762" s="1"/>
      <c r="Z762" s="1"/>
      <c r="AA762" s="1"/>
      <c r="AB762" s="1"/>
      <c r="AC762" s="1"/>
      <c r="AD762" s="1"/>
      <c r="AE762" s="1"/>
      <c r="AF762" s="1"/>
      <c r="AG762" s="1"/>
      <c r="AH762" s="1"/>
      <c r="AI762" s="1"/>
      <c r="AJ762" s="1"/>
      <c r="AK762" s="1"/>
    </row>
    <row r="763" spans="1:37" ht="14.25" customHeight="1">
      <c r="A763" s="425"/>
      <c r="B763" s="1"/>
      <c r="C763" s="1"/>
      <c r="D763" s="1"/>
      <c r="E763" s="1"/>
      <c r="F763" s="1"/>
      <c r="G763" s="1"/>
      <c r="H763" s="1"/>
      <c r="I763" s="1"/>
      <c r="J763" s="1"/>
      <c r="K763" s="1"/>
      <c r="L763" s="1"/>
      <c r="M763" s="1"/>
      <c r="N763" s="1"/>
      <c r="O763" s="1"/>
      <c r="P763" s="229"/>
      <c r="Q763" s="1"/>
      <c r="R763" s="1"/>
      <c r="S763" s="1"/>
      <c r="T763" s="1"/>
      <c r="U763" s="1"/>
      <c r="V763" s="1"/>
      <c r="W763" s="1"/>
      <c r="X763" s="1"/>
      <c r="Y763" s="1"/>
      <c r="Z763" s="1"/>
      <c r="AA763" s="1"/>
      <c r="AB763" s="1"/>
      <c r="AC763" s="1"/>
      <c r="AD763" s="1"/>
      <c r="AE763" s="1"/>
      <c r="AF763" s="1"/>
      <c r="AG763" s="1"/>
      <c r="AH763" s="1"/>
      <c r="AI763" s="1"/>
      <c r="AJ763" s="1"/>
      <c r="AK763" s="1"/>
    </row>
    <row r="764" spans="1:37" ht="14.25" customHeight="1">
      <c r="A764" s="425"/>
      <c r="B764" s="1"/>
      <c r="C764" s="1"/>
      <c r="D764" s="1"/>
      <c r="E764" s="1"/>
      <c r="F764" s="1"/>
      <c r="G764" s="1"/>
      <c r="H764" s="1"/>
      <c r="I764" s="1"/>
      <c r="J764" s="1"/>
      <c r="K764" s="1"/>
      <c r="L764" s="1"/>
      <c r="M764" s="1"/>
      <c r="N764" s="1"/>
      <c r="O764" s="1"/>
      <c r="P764" s="229"/>
      <c r="Q764" s="1"/>
      <c r="R764" s="1"/>
      <c r="S764" s="1"/>
      <c r="T764" s="1"/>
      <c r="U764" s="1"/>
      <c r="V764" s="1"/>
      <c r="W764" s="1"/>
      <c r="X764" s="1"/>
      <c r="Y764" s="1"/>
      <c r="Z764" s="1"/>
      <c r="AA764" s="1"/>
      <c r="AB764" s="1"/>
      <c r="AC764" s="1"/>
      <c r="AD764" s="1"/>
      <c r="AE764" s="1"/>
      <c r="AF764" s="1"/>
      <c r="AG764" s="1"/>
      <c r="AH764" s="1"/>
      <c r="AI764" s="1"/>
      <c r="AJ764" s="1"/>
      <c r="AK764" s="1"/>
    </row>
    <row r="765" spans="1:37" ht="14.25" customHeight="1">
      <c r="A765" s="425"/>
      <c r="B765" s="1"/>
      <c r="C765" s="1"/>
      <c r="D765" s="1"/>
      <c r="E765" s="1"/>
      <c r="F765" s="1"/>
      <c r="G765" s="1"/>
      <c r="H765" s="1"/>
      <c r="I765" s="1"/>
      <c r="J765" s="1"/>
      <c r="K765" s="1"/>
      <c r="L765" s="1"/>
      <c r="M765" s="1"/>
      <c r="N765" s="1"/>
      <c r="O765" s="1"/>
      <c r="P765" s="229"/>
      <c r="Q765" s="1"/>
      <c r="R765" s="1"/>
      <c r="S765" s="1"/>
      <c r="T765" s="1"/>
      <c r="U765" s="1"/>
      <c r="V765" s="1"/>
      <c r="W765" s="1"/>
      <c r="X765" s="1"/>
      <c r="Y765" s="1"/>
      <c r="Z765" s="1"/>
      <c r="AA765" s="1"/>
      <c r="AB765" s="1"/>
      <c r="AC765" s="1"/>
      <c r="AD765" s="1"/>
      <c r="AE765" s="1"/>
      <c r="AF765" s="1"/>
      <c r="AG765" s="1"/>
      <c r="AH765" s="1"/>
      <c r="AI765" s="1"/>
      <c r="AJ765" s="1"/>
      <c r="AK765" s="1"/>
    </row>
    <row r="766" spans="1:37" ht="14.25" customHeight="1">
      <c r="A766" s="425"/>
      <c r="B766" s="1"/>
      <c r="C766" s="1"/>
      <c r="D766" s="1"/>
      <c r="E766" s="1"/>
      <c r="F766" s="1"/>
      <c r="G766" s="1"/>
      <c r="H766" s="1"/>
      <c r="I766" s="1"/>
      <c r="J766" s="1"/>
      <c r="K766" s="1"/>
      <c r="L766" s="1"/>
      <c r="M766" s="1"/>
      <c r="N766" s="1"/>
      <c r="O766" s="1"/>
      <c r="P766" s="229"/>
      <c r="Q766" s="1"/>
      <c r="R766" s="1"/>
      <c r="S766" s="1"/>
      <c r="T766" s="1"/>
      <c r="U766" s="1"/>
      <c r="V766" s="1"/>
      <c r="W766" s="1"/>
      <c r="X766" s="1"/>
      <c r="Y766" s="1"/>
      <c r="Z766" s="1"/>
      <c r="AA766" s="1"/>
      <c r="AB766" s="1"/>
      <c r="AC766" s="1"/>
      <c r="AD766" s="1"/>
      <c r="AE766" s="1"/>
      <c r="AF766" s="1"/>
      <c r="AG766" s="1"/>
      <c r="AH766" s="1"/>
      <c r="AI766" s="1"/>
      <c r="AJ766" s="1"/>
      <c r="AK766" s="1"/>
    </row>
    <row r="767" spans="1:37" ht="14.25" customHeight="1">
      <c r="A767" s="425"/>
      <c r="B767" s="1"/>
      <c r="C767" s="1"/>
      <c r="D767" s="1"/>
      <c r="E767" s="1"/>
      <c r="F767" s="1"/>
      <c r="G767" s="1"/>
      <c r="H767" s="1"/>
      <c r="I767" s="1"/>
      <c r="J767" s="1"/>
      <c r="K767" s="1"/>
      <c r="L767" s="1"/>
      <c r="M767" s="1"/>
      <c r="N767" s="1"/>
      <c r="O767" s="1"/>
      <c r="P767" s="229"/>
      <c r="Q767" s="1"/>
      <c r="R767" s="1"/>
      <c r="S767" s="1"/>
      <c r="T767" s="1"/>
      <c r="U767" s="1"/>
      <c r="V767" s="1"/>
      <c r="W767" s="1"/>
      <c r="X767" s="1"/>
      <c r="Y767" s="1"/>
      <c r="Z767" s="1"/>
      <c r="AA767" s="1"/>
      <c r="AB767" s="1"/>
      <c r="AC767" s="1"/>
      <c r="AD767" s="1"/>
      <c r="AE767" s="1"/>
      <c r="AF767" s="1"/>
      <c r="AG767" s="1"/>
      <c r="AH767" s="1"/>
      <c r="AI767" s="1"/>
      <c r="AJ767" s="1"/>
      <c r="AK767" s="1"/>
    </row>
    <row r="768" spans="1:37" ht="14.25" customHeight="1">
      <c r="A768" s="425"/>
      <c r="B768" s="1"/>
      <c r="C768" s="1"/>
      <c r="D768" s="1"/>
      <c r="E768" s="1"/>
      <c r="F768" s="1"/>
      <c r="G768" s="1"/>
      <c r="H768" s="1"/>
      <c r="I768" s="1"/>
      <c r="J768" s="1"/>
      <c r="K768" s="1"/>
      <c r="L768" s="1"/>
      <c r="M768" s="1"/>
      <c r="N768" s="1"/>
      <c r="O768" s="1"/>
      <c r="P768" s="229"/>
      <c r="Q768" s="1"/>
      <c r="R768" s="1"/>
      <c r="S768" s="1"/>
      <c r="T768" s="1"/>
      <c r="U768" s="1"/>
      <c r="V768" s="1"/>
      <c r="W768" s="1"/>
      <c r="X768" s="1"/>
      <c r="Y768" s="1"/>
      <c r="Z768" s="1"/>
      <c r="AA768" s="1"/>
      <c r="AB768" s="1"/>
      <c r="AC768" s="1"/>
      <c r="AD768" s="1"/>
      <c r="AE768" s="1"/>
      <c r="AF768" s="1"/>
      <c r="AG768" s="1"/>
      <c r="AH768" s="1"/>
      <c r="AI768" s="1"/>
      <c r="AJ768" s="1"/>
      <c r="AK768" s="1"/>
    </row>
    <row r="769" spans="1:37" ht="14.25" customHeight="1">
      <c r="A769" s="425"/>
      <c r="B769" s="1"/>
      <c r="C769" s="1"/>
      <c r="D769" s="1"/>
      <c r="E769" s="1"/>
      <c r="F769" s="1"/>
      <c r="G769" s="1"/>
      <c r="H769" s="1"/>
      <c r="I769" s="1"/>
      <c r="J769" s="1"/>
      <c r="K769" s="1"/>
      <c r="L769" s="1"/>
      <c r="M769" s="1"/>
      <c r="N769" s="1"/>
      <c r="O769" s="1"/>
      <c r="P769" s="229"/>
      <c r="Q769" s="1"/>
      <c r="R769" s="1"/>
      <c r="S769" s="1"/>
      <c r="T769" s="1"/>
      <c r="U769" s="1"/>
      <c r="V769" s="1"/>
      <c r="W769" s="1"/>
      <c r="X769" s="1"/>
      <c r="Y769" s="1"/>
      <c r="Z769" s="1"/>
      <c r="AA769" s="1"/>
      <c r="AB769" s="1"/>
      <c r="AC769" s="1"/>
      <c r="AD769" s="1"/>
      <c r="AE769" s="1"/>
      <c r="AF769" s="1"/>
      <c r="AG769" s="1"/>
      <c r="AH769" s="1"/>
      <c r="AI769" s="1"/>
      <c r="AJ769" s="1"/>
      <c r="AK769" s="1"/>
    </row>
    <row r="770" spans="1:37" ht="14.25" customHeight="1">
      <c r="A770" s="425"/>
      <c r="B770" s="1"/>
      <c r="C770" s="1"/>
      <c r="D770" s="1"/>
      <c r="E770" s="1"/>
      <c r="F770" s="1"/>
      <c r="G770" s="1"/>
      <c r="H770" s="1"/>
      <c r="I770" s="1"/>
      <c r="J770" s="1"/>
      <c r="K770" s="1"/>
      <c r="L770" s="1"/>
      <c r="M770" s="1"/>
      <c r="N770" s="1"/>
      <c r="O770" s="1"/>
      <c r="P770" s="229"/>
      <c r="Q770" s="1"/>
      <c r="R770" s="1"/>
      <c r="S770" s="1"/>
      <c r="T770" s="1"/>
      <c r="U770" s="1"/>
      <c r="V770" s="1"/>
      <c r="W770" s="1"/>
      <c r="X770" s="1"/>
      <c r="Y770" s="1"/>
      <c r="Z770" s="1"/>
      <c r="AA770" s="1"/>
      <c r="AB770" s="1"/>
      <c r="AC770" s="1"/>
      <c r="AD770" s="1"/>
      <c r="AE770" s="1"/>
      <c r="AF770" s="1"/>
      <c r="AG770" s="1"/>
      <c r="AH770" s="1"/>
      <c r="AI770" s="1"/>
      <c r="AJ770" s="1"/>
      <c r="AK770" s="1"/>
    </row>
    <row r="771" spans="1:37" ht="14.25" customHeight="1">
      <c r="A771" s="425"/>
      <c r="B771" s="1"/>
      <c r="C771" s="1"/>
      <c r="D771" s="1"/>
      <c r="E771" s="1"/>
      <c r="F771" s="1"/>
      <c r="G771" s="1"/>
      <c r="H771" s="1"/>
      <c r="I771" s="1"/>
      <c r="J771" s="1"/>
      <c r="K771" s="1"/>
      <c r="L771" s="1"/>
      <c r="M771" s="1"/>
      <c r="N771" s="1"/>
      <c r="O771" s="1"/>
      <c r="P771" s="229"/>
      <c r="Q771" s="1"/>
      <c r="R771" s="1"/>
      <c r="S771" s="1"/>
      <c r="T771" s="1"/>
      <c r="U771" s="1"/>
      <c r="V771" s="1"/>
      <c r="W771" s="1"/>
      <c r="X771" s="1"/>
      <c r="Y771" s="1"/>
      <c r="Z771" s="1"/>
      <c r="AA771" s="1"/>
      <c r="AB771" s="1"/>
      <c r="AC771" s="1"/>
      <c r="AD771" s="1"/>
      <c r="AE771" s="1"/>
      <c r="AF771" s="1"/>
      <c r="AG771" s="1"/>
      <c r="AH771" s="1"/>
      <c r="AI771" s="1"/>
      <c r="AJ771" s="1"/>
      <c r="AK771" s="1"/>
    </row>
    <row r="772" spans="1:37" ht="14.25" customHeight="1">
      <c r="A772" s="425"/>
      <c r="B772" s="1"/>
      <c r="C772" s="1"/>
      <c r="D772" s="1"/>
      <c r="E772" s="1"/>
      <c r="F772" s="1"/>
      <c r="G772" s="1"/>
      <c r="H772" s="1"/>
      <c r="I772" s="1"/>
      <c r="J772" s="1"/>
      <c r="K772" s="1"/>
      <c r="L772" s="1"/>
      <c r="M772" s="1"/>
      <c r="N772" s="1"/>
      <c r="O772" s="1"/>
      <c r="P772" s="229"/>
      <c r="Q772" s="1"/>
      <c r="R772" s="1"/>
      <c r="S772" s="1"/>
      <c r="T772" s="1"/>
      <c r="U772" s="1"/>
      <c r="V772" s="1"/>
      <c r="W772" s="1"/>
      <c r="X772" s="1"/>
      <c r="Y772" s="1"/>
      <c r="Z772" s="1"/>
      <c r="AA772" s="1"/>
      <c r="AB772" s="1"/>
      <c r="AC772" s="1"/>
      <c r="AD772" s="1"/>
      <c r="AE772" s="1"/>
      <c r="AF772" s="1"/>
      <c r="AG772" s="1"/>
      <c r="AH772" s="1"/>
      <c r="AI772" s="1"/>
      <c r="AJ772" s="1"/>
      <c r="AK772" s="1"/>
    </row>
    <row r="773" spans="1:37" ht="14.25" customHeight="1">
      <c r="A773" s="425"/>
      <c r="B773" s="1"/>
      <c r="C773" s="1"/>
      <c r="D773" s="1"/>
      <c r="E773" s="1"/>
      <c r="F773" s="1"/>
      <c r="G773" s="1"/>
      <c r="H773" s="1"/>
      <c r="I773" s="1"/>
      <c r="J773" s="1"/>
      <c r="K773" s="1"/>
      <c r="L773" s="1"/>
      <c r="M773" s="1"/>
      <c r="N773" s="1"/>
      <c r="O773" s="1"/>
      <c r="P773" s="229"/>
      <c r="Q773" s="1"/>
      <c r="R773" s="1"/>
      <c r="S773" s="1"/>
      <c r="T773" s="1"/>
      <c r="U773" s="1"/>
      <c r="V773" s="1"/>
      <c r="W773" s="1"/>
      <c r="X773" s="1"/>
      <c r="Y773" s="1"/>
      <c r="Z773" s="1"/>
      <c r="AA773" s="1"/>
      <c r="AB773" s="1"/>
      <c r="AC773" s="1"/>
      <c r="AD773" s="1"/>
      <c r="AE773" s="1"/>
      <c r="AF773" s="1"/>
      <c r="AG773" s="1"/>
      <c r="AH773" s="1"/>
      <c r="AI773" s="1"/>
      <c r="AJ773" s="1"/>
      <c r="AK773" s="1"/>
    </row>
    <row r="774" spans="1:37" ht="14.25" customHeight="1">
      <c r="A774" s="425"/>
      <c r="B774" s="1"/>
      <c r="C774" s="1"/>
      <c r="D774" s="1"/>
      <c r="E774" s="1"/>
      <c r="F774" s="1"/>
      <c r="G774" s="1"/>
      <c r="H774" s="1"/>
      <c r="I774" s="1"/>
      <c r="J774" s="1"/>
      <c r="K774" s="1"/>
      <c r="L774" s="1"/>
      <c r="M774" s="1"/>
      <c r="N774" s="1"/>
      <c r="O774" s="1"/>
      <c r="P774" s="229"/>
      <c r="Q774" s="1"/>
      <c r="R774" s="1"/>
      <c r="S774" s="1"/>
      <c r="T774" s="1"/>
      <c r="U774" s="1"/>
      <c r="V774" s="1"/>
      <c r="W774" s="1"/>
      <c r="X774" s="1"/>
      <c r="Y774" s="1"/>
      <c r="Z774" s="1"/>
      <c r="AA774" s="1"/>
      <c r="AB774" s="1"/>
      <c r="AC774" s="1"/>
      <c r="AD774" s="1"/>
      <c r="AE774" s="1"/>
      <c r="AF774" s="1"/>
      <c r="AG774" s="1"/>
      <c r="AH774" s="1"/>
      <c r="AI774" s="1"/>
      <c r="AJ774" s="1"/>
      <c r="AK774" s="1"/>
    </row>
    <row r="775" spans="1:37" ht="14.25" customHeight="1">
      <c r="A775" s="425"/>
      <c r="B775" s="1"/>
      <c r="C775" s="1"/>
      <c r="D775" s="1"/>
      <c r="E775" s="1"/>
      <c r="F775" s="1"/>
      <c r="G775" s="1"/>
      <c r="H775" s="1"/>
      <c r="I775" s="1"/>
      <c r="J775" s="1"/>
      <c r="K775" s="1"/>
      <c r="L775" s="1"/>
      <c r="M775" s="1"/>
      <c r="N775" s="1"/>
      <c r="O775" s="1"/>
      <c r="P775" s="229"/>
      <c r="Q775" s="1"/>
      <c r="R775" s="1"/>
      <c r="S775" s="1"/>
      <c r="T775" s="1"/>
      <c r="U775" s="1"/>
      <c r="V775" s="1"/>
      <c r="W775" s="1"/>
      <c r="X775" s="1"/>
      <c r="Y775" s="1"/>
      <c r="Z775" s="1"/>
      <c r="AA775" s="1"/>
      <c r="AB775" s="1"/>
      <c r="AC775" s="1"/>
      <c r="AD775" s="1"/>
      <c r="AE775" s="1"/>
      <c r="AF775" s="1"/>
      <c r="AG775" s="1"/>
      <c r="AH775" s="1"/>
      <c r="AI775" s="1"/>
      <c r="AJ775" s="1"/>
      <c r="AK775" s="1"/>
    </row>
    <row r="776" spans="1:37" ht="14.25" customHeight="1">
      <c r="A776" s="425"/>
      <c r="B776" s="1"/>
      <c r="C776" s="1"/>
      <c r="D776" s="1"/>
      <c r="E776" s="1"/>
      <c r="F776" s="1"/>
      <c r="G776" s="1"/>
      <c r="H776" s="1"/>
      <c r="I776" s="1"/>
      <c r="J776" s="1"/>
      <c r="K776" s="1"/>
      <c r="L776" s="1"/>
      <c r="M776" s="1"/>
      <c r="N776" s="1"/>
      <c r="O776" s="1"/>
      <c r="P776" s="229"/>
      <c r="Q776" s="1"/>
      <c r="R776" s="1"/>
      <c r="S776" s="1"/>
      <c r="T776" s="1"/>
      <c r="U776" s="1"/>
      <c r="V776" s="1"/>
      <c r="W776" s="1"/>
      <c r="X776" s="1"/>
      <c r="Y776" s="1"/>
      <c r="Z776" s="1"/>
      <c r="AA776" s="1"/>
      <c r="AB776" s="1"/>
      <c r="AC776" s="1"/>
      <c r="AD776" s="1"/>
      <c r="AE776" s="1"/>
      <c r="AF776" s="1"/>
      <c r="AG776" s="1"/>
      <c r="AH776" s="1"/>
      <c r="AI776" s="1"/>
      <c r="AJ776" s="1"/>
      <c r="AK776" s="1"/>
    </row>
    <row r="777" spans="1:37" ht="14.25" customHeight="1">
      <c r="A777" s="425"/>
      <c r="B777" s="1"/>
      <c r="C777" s="1"/>
      <c r="D777" s="1"/>
      <c r="E777" s="1"/>
      <c r="F777" s="1"/>
      <c r="G777" s="1"/>
      <c r="H777" s="1"/>
      <c r="I777" s="1"/>
      <c r="J777" s="1"/>
      <c r="K777" s="1"/>
      <c r="L777" s="1"/>
      <c r="M777" s="1"/>
      <c r="N777" s="1"/>
      <c r="O777" s="1"/>
      <c r="P777" s="229"/>
      <c r="Q777" s="1"/>
      <c r="R777" s="1"/>
      <c r="S777" s="1"/>
      <c r="T777" s="1"/>
      <c r="U777" s="1"/>
      <c r="V777" s="1"/>
      <c r="W777" s="1"/>
      <c r="X777" s="1"/>
      <c r="Y777" s="1"/>
      <c r="Z777" s="1"/>
      <c r="AA777" s="1"/>
      <c r="AB777" s="1"/>
      <c r="AC777" s="1"/>
      <c r="AD777" s="1"/>
      <c r="AE777" s="1"/>
      <c r="AF777" s="1"/>
      <c r="AG777" s="1"/>
      <c r="AH777" s="1"/>
      <c r="AI777" s="1"/>
      <c r="AJ777" s="1"/>
      <c r="AK777" s="1"/>
    </row>
    <row r="778" spans="1:37" ht="14.25" customHeight="1">
      <c r="A778" s="425"/>
      <c r="B778" s="1"/>
      <c r="C778" s="1"/>
      <c r="D778" s="1"/>
      <c r="E778" s="1"/>
      <c r="F778" s="1"/>
      <c r="G778" s="1"/>
      <c r="H778" s="1"/>
      <c r="I778" s="1"/>
      <c r="J778" s="1"/>
      <c r="K778" s="1"/>
      <c r="L778" s="1"/>
      <c r="M778" s="1"/>
      <c r="N778" s="1"/>
      <c r="O778" s="1"/>
      <c r="P778" s="229"/>
      <c r="Q778" s="1"/>
      <c r="R778" s="1"/>
      <c r="S778" s="1"/>
      <c r="T778" s="1"/>
      <c r="U778" s="1"/>
      <c r="V778" s="1"/>
      <c r="W778" s="1"/>
      <c r="X778" s="1"/>
      <c r="Y778" s="1"/>
      <c r="Z778" s="1"/>
      <c r="AA778" s="1"/>
      <c r="AB778" s="1"/>
      <c r="AC778" s="1"/>
      <c r="AD778" s="1"/>
      <c r="AE778" s="1"/>
      <c r="AF778" s="1"/>
      <c r="AG778" s="1"/>
      <c r="AH778" s="1"/>
      <c r="AI778" s="1"/>
      <c r="AJ778" s="1"/>
      <c r="AK778" s="1"/>
    </row>
    <row r="779" spans="1:37" ht="14.25" customHeight="1">
      <c r="A779" s="425"/>
      <c r="B779" s="1"/>
      <c r="C779" s="1"/>
      <c r="D779" s="1"/>
      <c r="E779" s="1"/>
      <c r="F779" s="1"/>
      <c r="G779" s="1"/>
      <c r="H779" s="1"/>
      <c r="I779" s="1"/>
      <c r="J779" s="1"/>
      <c r="K779" s="1"/>
      <c r="L779" s="1"/>
      <c r="M779" s="1"/>
      <c r="N779" s="1"/>
      <c r="O779" s="1"/>
      <c r="P779" s="229"/>
      <c r="Q779" s="1"/>
      <c r="R779" s="1"/>
      <c r="S779" s="1"/>
      <c r="T779" s="1"/>
      <c r="U779" s="1"/>
      <c r="V779" s="1"/>
      <c r="W779" s="1"/>
      <c r="X779" s="1"/>
      <c r="Y779" s="1"/>
      <c r="Z779" s="1"/>
      <c r="AA779" s="1"/>
      <c r="AB779" s="1"/>
      <c r="AC779" s="1"/>
      <c r="AD779" s="1"/>
      <c r="AE779" s="1"/>
      <c r="AF779" s="1"/>
      <c r="AG779" s="1"/>
      <c r="AH779" s="1"/>
      <c r="AI779" s="1"/>
      <c r="AJ779" s="1"/>
      <c r="AK779" s="1"/>
    </row>
    <row r="780" spans="1:37" ht="14.25" customHeight="1">
      <c r="A780" s="425"/>
      <c r="B780" s="1"/>
      <c r="C780" s="1"/>
      <c r="D780" s="1"/>
      <c r="E780" s="1"/>
      <c r="F780" s="1"/>
      <c r="G780" s="1"/>
      <c r="H780" s="1"/>
      <c r="I780" s="1"/>
      <c r="J780" s="1"/>
      <c r="K780" s="1"/>
      <c r="L780" s="1"/>
      <c r="M780" s="1"/>
      <c r="N780" s="1"/>
      <c r="O780" s="1"/>
      <c r="P780" s="229"/>
      <c r="Q780" s="1"/>
      <c r="R780" s="1"/>
      <c r="S780" s="1"/>
      <c r="T780" s="1"/>
      <c r="U780" s="1"/>
      <c r="V780" s="1"/>
      <c r="W780" s="1"/>
      <c r="X780" s="1"/>
      <c r="Y780" s="1"/>
      <c r="Z780" s="1"/>
      <c r="AA780" s="1"/>
      <c r="AB780" s="1"/>
      <c r="AC780" s="1"/>
      <c r="AD780" s="1"/>
      <c r="AE780" s="1"/>
      <c r="AF780" s="1"/>
      <c r="AG780" s="1"/>
      <c r="AH780" s="1"/>
      <c r="AI780" s="1"/>
      <c r="AJ780" s="1"/>
      <c r="AK780" s="1"/>
    </row>
    <row r="781" spans="1:37" ht="14.25" customHeight="1">
      <c r="A781" s="425"/>
      <c r="B781" s="1"/>
      <c r="C781" s="1"/>
      <c r="D781" s="1"/>
      <c r="E781" s="1"/>
      <c r="F781" s="1"/>
      <c r="G781" s="1"/>
      <c r="H781" s="1"/>
      <c r="I781" s="1"/>
      <c r="J781" s="1"/>
      <c r="K781" s="1"/>
      <c r="L781" s="1"/>
      <c r="M781" s="1"/>
      <c r="N781" s="1"/>
      <c r="O781" s="1"/>
      <c r="P781" s="229"/>
      <c r="Q781" s="1"/>
      <c r="R781" s="1"/>
      <c r="S781" s="1"/>
      <c r="T781" s="1"/>
      <c r="U781" s="1"/>
      <c r="V781" s="1"/>
      <c r="W781" s="1"/>
      <c r="X781" s="1"/>
      <c r="Y781" s="1"/>
      <c r="Z781" s="1"/>
      <c r="AA781" s="1"/>
      <c r="AB781" s="1"/>
      <c r="AC781" s="1"/>
      <c r="AD781" s="1"/>
      <c r="AE781" s="1"/>
      <c r="AF781" s="1"/>
      <c r="AG781" s="1"/>
      <c r="AH781" s="1"/>
      <c r="AI781" s="1"/>
      <c r="AJ781" s="1"/>
      <c r="AK781" s="1"/>
    </row>
    <row r="782" spans="1:37" ht="14.25" customHeight="1">
      <c r="A782" s="425"/>
      <c r="B782" s="1"/>
      <c r="C782" s="1"/>
      <c r="D782" s="1"/>
      <c r="E782" s="1"/>
      <c r="F782" s="1"/>
      <c r="G782" s="1"/>
      <c r="H782" s="1"/>
      <c r="I782" s="1"/>
      <c r="J782" s="1"/>
      <c r="K782" s="1"/>
      <c r="L782" s="1"/>
      <c r="M782" s="1"/>
      <c r="N782" s="1"/>
      <c r="O782" s="1"/>
      <c r="P782" s="229"/>
      <c r="Q782" s="1"/>
      <c r="R782" s="1"/>
      <c r="S782" s="1"/>
      <c r="T782" s="1"/>
      <c r="U782" s="1"/>
      <c r="V782" s="1"/>
      <c r="W782" s="1"/>
      <c r="X782" s="1"/>
      <c r="Y782" s="1"/>
      <c r="Z782" s="1"/>
      <c r="AA782" s="1"/>
      <c r="AB782" s="1"/>
      <c r="AC782" s="1"/>
      <c r="AD782" s="1"/>
      <c r="AE782" s="1"/>
      <c r="AF782" s="1"/>
      <c r="AG782" s="1"/>
      <c r="AH782" s="1"/>
      <c r="AI782" s="1"/>
      <c r="AJ782" s="1"/>
      <c r="AK782" s="1"/>
    </row>
    <row r="783" spans="1:37" ht="14.25" customHeight="1">
      <c r="A783" s="425"/>
      <c r="B783" s="1"/>
      <c r="C783" s="1"/>
      <c r="D783" s="1"/>
      <c r="E783" s="1"/>
      <c r="F783" s="1"/>
      <c r="G783" s="1"/>
      <c r="H783" s="1"/>
      <c r="I783" s="1"/>
      <c r="J783" s="1"/>
      <c r="K783" s="1"/>
      <c r="L783" s="1"/>
      <c r="M783" s="1"/>
      <c r="N783" s="1"/>
      <c r="O783" s="1"/>
      <c r="P783" s="229"/>
      <c r="Q783" s="1"/>
      <c r="R783" s="1"/>
      <c r="S783" s="1"/>
      <c r="T783" s="1"/>
      <c r="U783" s="1"/>
      <c r="V783" s="1"/>
      <c r="W783" s="1"/>
      <c r="X783" s="1"/>
      <c r="Y783" s="1"/>
      <c r="Z783" s="1"/>
      <c r="AA783" s="1"/>
      <c r="AB783" s="1"/>
      <c r="AC783" s="1"/>
      <c r="AD783" s="1"/>
      <c r="AE783" s="1"/>
      <c r="AF783" s="1"/>
      <c r="AG783" s="1"/>
      <c r="AH783" s="1"/>
      <c r="AI783" s="1"/>
      <c r="AJ783" s="1"/>
      <c r="AK783" s="1"/>
    </row>
    <row r="784" spans="1:37" ht="14.25" customHeight="1">
      <c r="A784" s="425"/>
      <c r="B784" s="1"/>
      <c r="C784" s="1"/>
      <c r="D784" s="1"/>
      <c r="E784" s="1"/>
      <c r="F784" s="1"/>
      <c r="G784" s="1"/>
      <c r="H784" s="1"/>
      <c r="I784" s="1"/>
      <c r="J784" s="1"/>
      <c r="K784" s="1"/>
      <c r="L784" s="1"/>
      <c r="M784" s="1"/>
      <c r="N784" s="1"/>
      <c r="O784" s="1"/>
      <c r="P784" s="229"/>
      <c r="Q784" s="1"/>
      <c r="R784" s="1"/>
      <c r="S784" s="1"/>
      <c r="T784" s="1"/>
      <c r="U784" s="1"/>
      <c r="V784" s="1"/>
      <c r="W784" s="1"/>
      <c r="X784" s="1"/>
      <c r="Y784" s="1"/>
      <c r="Z784" s="1"/>
      <c r="AA784" s="1"/>
      <c r="AB784" s="1"/>
      <c r="AC784" s="1"/>
      <c r="AD784" s="1"/>
      <c r="AE784" s="1"/>
      <c r="AF784" s="1"/>
      <c r="AG784" s="1"/>
      <c r="AH784" s="1"/>
      <c r="AI784" s="1"/>
      <c r="AJ784" s="1"/>
      <c r="AK784" s="1"/>
    </row>
    <row r="785" spans="1:37" ht="14.25" customHeight="1">
      <c r="A785" s="425"/>
      <c r="B785" s="1"/>
      <c r="C785" s="1"/>
      <c r="D785" s="1"/>
      <c r="E785" s="1"/>
      <c r="F785" s="1"/>
      <c r="G785" s="1"/>
      <c r="H785" s="1"/>
      <c r="I785" s="1"/>
      <c r="J785" s="1"/>
      <c r="K785" s="1"/>
      <c r="L785" s="1"/>
      <c r="M785" s="1"/>
      <c r="N785" s="1"/>
      <c r="O785" s="1"/>
      <c r="P785" s="229"/>
      <c r="Q785" s="1"/>
      <c r="R785" s="1"/>
      <c r="S785" s="1"/>
      <c r="T785" s="1"/>
      <c r="U785" s="1"/>
      <c r="V785" s="1"/>
      <c r="W785" s="1"/>
      <c r="X785" s="1"/>
      <c r="Y785" s="1"/>
      <c r="Z785" s="1"/>
      <c r="AA785" s="1"/>
      <c r="AB785" s="1"/>
      <c r="AC785" s="1"/>
      <c r="AD785" s="1"/>
      <c r="AE785" s="1"/>
      <c r="AF785" s="1"/>
      <c r="AG785" s="1"/>
      <c r="AH785" s="1"/>
      <c r="AI785" s="1"/>
      <c r="AJ785" s="1"/>
      <c r="AK785" s="1"/>
    </row>
    <row r="786" spans="1:37" ht="14.25" customHeight="1">
      <c r="A786" s="425"/>
      <c r="B786" s="1"/>
      <c r="C786" s="1"/>
      <c r="D786" s="1"/>
      <c r="E786" s="1"/>
      <c r="F786" s="1"/>
      <c r="G786" s="1"/>
      <c r="H786" s="1"/>
      <c r="I786" s="1"/>
      <c r="J786" s="1"/>
      <c r="K786" s="1"/>
      <c r="L786" s="1"/>
      <c r="M786" s="1"/>
      <c r="N786" s="1"/>
      <c r="O786" s="1"/>
      <c r="P786" s="229"/>
      <c r="Q786" s="1"/>
      <c r="R786" s="1"/>
      <c r="S786" s="1"/>
      <c r="T786" s="1"/>
      <c r="U786" s="1"/>
      <c r="V786" s="1"/>
      <c r="W786" s="1"/>
      <c r="X786" s="1"/>
      <c r="Y786" s="1"/>
      <c r="Z786" s="1"/>
      <c r="AA786" s="1"/>
      <c r="AB786" s="1"/>
      <c r="AC786" s="1"/>
      <c r="AD786" s="1"/>
      <c r="AE786" s="1"/>
      <c r="AF786" s="1"/>
      <c r="AG786" s="1"/>
      <c r="AH786" s="1"/>
      <c r="AI786" s="1"/>
      <c r="AJ786" s="1"/>
      <c r="AK786" s="1"/>
    </row>
    <row r="787" spans="1:37" ht="14.25" customHeight="1">
      <c r="A787" s="425"/>
      <c r="B787" s="1"/>
      <c r="C787" s="1"/>
      <c r="D787" s="1"/>
      <c r="E787" s="1"/>
      <c r="F787" s="1"/>
      <c r="G787" s="1"/>
      <c r="H787" s="1"/>
      <c r="I787" s="1"/>
      <c r="J787" s="1"/>
      <c r="K787" s="1"/>
      <c r="L787" s="1"/>
      <c r="M787" s="1"/>
      <c r="N787" s="1"/>
      <c r="O787" s="1"/>
      <c r="P787" s="229"/>
      <c r="Q787" s="1"/>
      <c r="R787" s="1"/>
      <c r="S787" s="1"/>
      <c r="T787" s="1"/>
      <c r="U787" s="1"/>
      <c r="V787" s="1"/>
      <c r="W787" s="1"/>
      <c r="X787" s="1"/>
      <c r="Y787" s="1"/>
      <c r="Z787" s="1"/>
      <c r="AA787" s="1"/>
      <c r="AB787" s="1"/>
      <c r="AC787" s="1"/>
      <c r="AD787" s="1"/>
      <c r="AE787" s="1"/>
      <c r="AF787" s="1"/>
      <c r="AG787" s="1"/>
      <c r="AH787" s="1"/>
      <c r="AI787" s="1"/>
      <c r="AJ787" s="1"/>
      <c r="AK787" s="1"/>
    </row>
    <row r="788" spans="1:37" ht="14.25" customHeight="1">
      <c r="A788" s="425"/>
      <c r="B788" s="1"/>
      <c r="C788" s="1"/>
      <c r="D788" s="1"/>
      <c r="E788" s="1"/>
      <c r="F788" s="1"/>
      <c r="G788" s="1"/>
      <c r="H788" s="1"/>
      <c r="I788" s="1"/>
      <c r="J788" s="1"/>
      <c r="K788" s="1"/>
      <c r="L788" s="1"/>
      <c r="M788" s="1"/>
      <c r="N788" s="1"/>
      <c r="O788" s="1"/>
      <c r="P788" s="229"/>
      <c r="Q788" s="1"/>
      <c r="R788" s="1"/>
      <c r="S788" s="1"/>
      <c r="T788" s="1"/>
      <c r="U788" s="1"/>
      <c r="V788" s="1"/>
      <c r="W788" s="1"/>
      <c r="X788" s="1"/>
      <c r="Y788" s="1"/>
      <c r="Z788" s="1"/>
      <c r="AA788" s="1"/>
      <c r="AB788" s="1"/>
      <c r="AC788" s="1"/>
      <c r="AD788" s="1"/>
      <c r="AE788" s="1"/>
      <c r="AF788" s="1"/>
      <c r="AG788" s="1"/>
      <c r="AH788" s="1"/>
      <c r="AI788" s="1"/>
      <c r="AJ788" s="1"/>
      <c r="AK788" s="1"/>
    </row>
    <row r="789" spans="1:37" ht="14.25" customHeight="1">
      <c r="A789" s="425"/>
      <c r="B789" s="1"/>
      <c r="C789" s="1"/>
      <c r="D789" s="1"/>
      <c r="E789" s="1"/>
      <c r="F789" s="1"/>
      <c r="G789" s="1"/>
      <c r="H789" s="1"/>
      <c r="I789" s="1"/>
      <c r="J789" s="1"/>
      <c r="K789" s="1"/>
      <c r="L789" s="1"/>
      <c r="M789" s="1"/>
      <c r="N789" s="1"/>
      <c r="O789" s="1"/>
      <c r="P789" s="229"/>
      <c r="Q789" s="1"/>
      <c r="R789" s="1"/>
      <c r="S789" s="1"/>
      <c r="T789" s="1"/>
      <c r="U789" s="1"/>
      <c r="V789" s="1"/>
      <c r="W789" s="1"/>
      <c r="X789" s="1"/>
      <c r="Y789" s="1"/>
      <c r="Z789" s="1"/>
      <c r="AA789" s="1"/>
      <c r="AB789" s="1"/>
      <c r="AC789" s="1"/>
      <c r="AD789" s="1"/>
      <c r="AE789" s="1"/>
      <c r="AF789" s="1"/>
      <c r="AG789" s="1"/>
      <c r="AH789" s="1"/>
      <c r="AI789" s="1"/>
      <c r="AJ789" s="1"/>
      <c r="AK789" s="1"/>
    </row>
    <row r="790" spans="1:37" ht="14.25" customHeight="1">
      <c r="A790" s="425"/>
      <c r="B790" s="1"/>
      <c r="C790" s="1"/>
      <c r="D790" s="1"/>
      <c r="E790" s="1"/>
      <c r="F790" s="1"/>
      <c r="G790" s="1"/>
      <c r="H790" s="1"/>
      <c r="I790" s="1"/>
      <c r="J790" s="1"/>
      <c r="K790" s="1"/>
      <c r="L790" s="1"/>
      <c r="M790" s="1"/>
      <c r="N790" s="1"/>
      <c r="O790" s="1"/>
      <c r="P790" s="229"/>
      <c r="Q790" s="1"/>
      <c r="R790" s="1"/>
      <c r="S790" s="1"/>
      <c r="T790" s="1"/>
      <c r="U790" s="1"/>
      <c r="V790" s="1"/>
      <c r="W790" s="1"/>
      <c r="X790" s="1"/>
      <c r="Y790" s="1"/>
      <c r="Z790" s="1"/>
      <c r="AA790" s="1"/>
      <c r="AB790" s="1"/>
      <c r="AC790" s="1"/>
      <c r="AD790" s="1"/>
      <c r="AE790" s="1"/>
      <c r="AF790" s="1"/>
      <c r="AG790" s="1"/>
      <c r="AH790" s="1"/>
      <c r="AI790" s="1"/>
      <c r="AJ790" s="1"/>
      <c r="AK790" s="1"/>
    </row>
    <row r="791" spans="1:37" ht="14.25" customHeight="1">
      <c r="A791" s="425"/>
      <c r="B791" s="1"/>
      <c r="C791" s="1"/>
      <c r="D791" s="1"/>
      <c r="E791" s="1"/>
      <c r="F791" s="1"/>
      <c r="G791" s="1"/>
      <c r="H791" s="1"/>
      <c r="I791" s="1"/>
      <c r="J791" s="1"/>
      <c r="K791" s="1"/>
      <c r="L791" s="1"/>
      <c r="M791" s="1"/>
      <c r="N791" s="1"/>
      <c r="O791" s="1"/>
      <c r="P791" s="229"/>
      <c r="Q791" s="1"/>
      <c r="R791" s="1"/>
      <c r="S791" s="1"/>
      <c r="T791" s="1"/>
      <c r="U791" s="1"/>
      <c r="V791" s="1"/>
      <c r="W791" s="1"/>
      <c r="X791" s="1"/>
      <c r="Y791" s="1"/>
      <c r="Z791" s="1"/>
      <c r="AA791" s="1"/>
      <c r="AB791" s="1"/>
      <c r="AC791" s="1"/>
      <c r="AD791" s="1"/>
      <c r="AE791" s="1"/>
      <c r="AF791" s="1"/>
      <c r="AG791" s="1"/>
      <c r="AH791" s="1"/>
      <c r="AI791" s="1"/>
      <c r="AJ791" s="1"/>
      <c r="AK791" s="1"/>
    </row>
    <row r="792" spans="1:37" ht="14.25" customHeight="1">
      <c r="A792" s="425"/>
      <c r="B792" s="1"/>
      <c r="C792" s="1"/>
      <c r="D792" s="1"/>
      <c r="E792" s="1"/>
      <c r="F792" s="1"/>
      <c r="G792" s="1"/>
      <c r="H792" s="1"/>
      <c r="I792" s="1"/>
      <c r="J792" s="1"/>
      <c r="K792" s="1"/>
      <c r="L792" s="1"/>
      <c r="M792" s="1"/>
      <c r="N792" s="1"/>
      <c r="O792" s="1"/>
      <c r="P792" s="229"/>
      <c r="Q792" s="1"/>
      <c r="R792" s="1"/>
      <c r="S792" s="1"/>
      <c r="T792" s="1"/>
      <c r="U792" s="1"/>
      <c r="V792" s="1"/>
      <c r="W792" s="1"/>
      <c r="X792" s="1"/>
      <c r="Y792" s="1"/>
      <c r="Z792" s="1"/>
      <c r="AA792" s="1"/>
      <c r="AB792" s="1"/>
      <c r="AC792" s="1"/>
      <c r="AD792" s="1"/>
      <c r="AE792" s="1"/>
      <c r="AF792" s="1"/>
      <c r="AG792" s="1"/>
      <c r="AH792" s="1"/>
      <c r="AI792" s="1"/>
      <c r="AJ792" s="1"/>
      <c r="AK792" s="1"/>
    </row>
    <row r="793" spans="1:37" ht="14.25" customHeight="1">
      <c r="A793" s="425"/>
      <c r="B793" s="1"/>
      <c r="C793" s="1"/>
      <c r="D793" s="1"/>
      <c r="E793" s="1"/>
      <c r="F793" s="1"/>
      <c r="G793" s="1"/>
      <c r="H793" s="1"/>
      <c r="I793" s="1"/>
      <c r="J793" s="1"/>
      <c r="K793" s="1"/>
      <c r="L793" s="1"/>
      <c r="M793" s="1"/>
      <c r="N793" s="1"/>
      <c r="O793" s="1"/>
      <c r="P793" s="229"/>
      <c r="Q793" s="1"/>
      <c r="R793" s="1"/>
      <c r="S793" s="1"/>
      <c r="T793" s="1"/>
      <c r="U793" s="1"/>
      <c r="V793" s="1"/>
      <c r="W793" s="1"/>
      <c r="X793" s="1"/>
      <c r="Y793" s="1"/>
      <c r="Z793" s="1"/>
      <c r="AA793" s="1"/>
      <c r="AB793" s="1"/>
      <c r="AC793" s="1"/>
      <c r="AD793" s="1"/>
      <c r="AE793" s="1"/>
      <c r="AF793" s="1"/>
      <c r="AG793" s="1"/>
      <c r="AH793" s="1"/>
      <c r="AI793" s="1"/>
      <c r="AJ793" s="1"/>
      <c r="AK793" s="1"/>
    </row>
    <row r="794" spans="1:37" ht="14.25" customHeight="1">
      <c r="A794" s="425"/>
      <c r="B794" s="1"/>
      <c r="C794" s="1"/>
      <c r="D794" s="1"/>
      <c r="E794" s="1"/>
      <c r="F794" s="1"/>
      <c r="G794" s="1"/>
      <c r="H794" s="1"/>
      <c r="I794" s="1"/>
      <c r="J794" s="1"/>
      <c r="K794" s="1"/>
      <c r="L794" s="1"/>
      <c r="M794" s="1"/>
      <c r="N794" s="1"/>
      <c r="O794" s="1"/>
      <c r="P794" s="229"/>
      <c r="Q794" s="1"/>
      <c r="R794" s="1"/>
      <c r="S794" s="1"/>
      <c r="T794" s="1"/>
      <c r="U794" s="1"/>
      <c r="V794" s="1"/>
      <c r="W794" s="1"/>
      <c r="X794" s="1"/>
      <c r="Y794" s="1"/>
      <c r="Z794" s="1"/>
      <c r="AA794" s="1"/>
      <c r="AB794" s="1"/>
      <c r="AC794" s="1"/>
      <c r="AD794" s="1"/>
      <c r="AE794" s="1"/>
      <c r="AF794" s="1"/>
      <c r="AG794" s="1"/>
      <c r="AH794" s="1"/>
      <c r="AI794" s="1"/>
      <c r="AJ794" s="1"/>
      <c r="AK794" s="1"/>
    </row>
    <row r="795" spans="1:37" ht="14.25" customHeight="1">
      <c r="A795" s="425"/>
      <c r="B795" s="1"/>
      <c r="C795" s="1"/>
      <c r="D795" s="1"/>
      <c r="E795" s="1"/>
      <c r="F795" s="1"/>
      <c r="G795" s="1"/>
      <c r="H795" s="1"/>
      <c r="I795" s="1"/>
      <c r="J795" s="1"/>
      <c r="K795" s="1"/>
      <c r="L795" s="1"/>
      <c r="M795" s="1"/>
      <c r="N795" s="1"/>
      <c r="O795" s="1"/>
      <c r="P795" s="229"/>
      <c r="Q795" s="1"/>
      <c r="R795" s="1"/>
      <c r="S795" s="1"/>
      <c r="T795" s="1"/>
      <c r="U795" s="1"/>
      <c r="V795" s="1"/>
      <c r="W795" s="1"/>
      <c r="X795" s="1"/>
      <c r="Y795" s="1"/>
      <c r="Z795" s="1"/>
      <c r="AA795" s="1"/>
      <c r="AB795" s="1"/>
      <c r="AC795" s="1"/>
      <c r="AD795" s="1"/>
      <c r="AE795" s="1"/>
      <c r="AF795" s="1"/>
      <c r="AG795" s="1"/>
      <c r="AH795" s="1"/>
      <c r="AI795" s="1"/>
      <c r="AJ795" s="1"/>
      <c r="AK795" s="1"/>
    </row>
    <row r="796" spans="1:37" ht="14.25" customHeight="1">
      <c r="A796" s="425"/>
      <c r="B796" s="1"/>
      <c r="C796" s="1"/>
      <c r="D796" s="1"/>
      <c r="E796" s="1"/>
      <c r="F796" s="1"/>
      <c r="G796" s="1"/>
      <c r="H796" s="1"/>
      <c r="I796" s="1"/>
      <c r="J796" s="1"/>
      <c r="K796" s="1"/>
      <c r="L796" s="1"/>
      <c r="M796" s="1"/>
      <c r="N796" s="1"/>
      <c r="O796" s="1"/>
      <c r="P796" s="229"/>
      <c r="Q796" s="1"/>
      <c r="R796" s="1"/>
      <c r="S796" s="1"/>
      <c r="T796" s="1"/>
      <c r="U796" s="1"/>
      <c r="V796" s="1"/>
      <c r="W796" s="1"/>
      <c r="X796" s="1"/>
      <c r="Y796" s="1"/>
      <c r="Z796" s="1"/>
      <c r="AA796" s="1"/>
      <c r="AB796" s="1"/>
      <c r="AC796" s="1"/>
      <c r="AD796" s="1"/>
      <c r="AE796" s="1"/>
      <c r="AF796" s="1"/>
      <c r="AG796" s="1"/>
      <c r="AH796" s="1"/>
      <c r="AI796" s="1"/>
      <c r="AJ796" s="1"/>
      <c r="AK796" s="1"/>
    </row>
    <row r="797" spans="1:37" ht="14.25" customHeight="1">
      <c r="A797" s="425"/>
      <c r="B797" s="1"/>
      <c r="C797" s="1"/>
      <c r="D797" s="1"/>
      <c r="E797" s="1"/>
      <c r="F797" s="1"/>
      <c r="G797" s="1"/>
      <c r="H797" s="1"/>
      <c r="I797" s="1"/>
      <c r="J797" s="1"/>
      <c r="K797" s="1"/>
      <c r="L797" s="1"/>
      <c r="M797" s="1"/>
      <c r="N797" s="1"/>
      <c r="O797" s="1"/>
      <c r="P797" s="229"/>
      <c r="Q797" s="1"/>
      <c r="R797" s="1"/>
      <c r="S797" s="1"/>
      <c r="T797" s="1"/>
      <c r="U797" s="1"/>
      <c r="V797" s="1"/>
      <c r="W797" s="1"/>
      <c r="X797" s="1"/>
      <c r="Y797" s="1"/>
      <c r="Z797" s="1"/>
      <c r="AA797" s="1"/>
      <c r="AB797" s="1"/>
      <c r="AC797" s="1"/>
      <c r="AD797" s="1"/>
      <c r="AE797" s="1"/>
      <c r="AF797" s="1"/>
      <c r="AG797" s="1"/>
      <c r="AH797" s="1"/>
      <c r="AI797" s="1"/>
      <c r="AJ797" s="1"/>
      <c r="AK797" s="1"/>
    </row>
    <row r="798" spans="1:37" ht="14.25" customHeight="1">
      <c r="A798" s="425"/>
      <c r="B798" s="1"/>
      <c r="C798" s="1"/>
      <c r="D798" s="1"/>
      <c r="E798" s="1"/>
      <c r="F798" s="1"/>
      <c r="G798" s="1"/>
      <c r="H798" s="1"/>
      <c r="I798" s="1"/>
      <c r="J798" s="1"/>
      <c r="K798" s="1"/>
      <c r="L798" s="1"/>
      <c r="M798" s="1"/>
      <c r="N798" s="1"/>
      <c r="O798" s="1"/>
      <c r="P798" s="229"/>
      <c r="Q798" s="1"/>
      <c r="R798" s="1"/>
      <c r="S798" s="1"/>
      <c r="T798" s="1"/>
      <c r="U798" s="1"/>
      <c r="V798" s="1"/>
      <c r="W798" s="1"/>
      <c r="X798" s="1"/>
      <c r="Y798" s="1"/>
      <c r="Z798" s="1"/>
      <c r="AA798" s="1"/>
      <c r="AB798" s="1"/>
      <c r="AC798" s="1"/>
      <c r="AD798" s="1"/>
      <c r="AE798" s="1"/>
      <c r="AF798" s="1"/>
      <c r="AG798" s="1"/>
      <c r="AH798" s="1"/>
      <c r="AI798" s="1"/>
      <c r="AJ798" s="1"/>
      <c r="AK798" s="1"/>
    </row>
    <row r="799" spans="1:37" ht="14.25" customHeight="1">
      <c r="A799" s="425"/>
      <c r="B799" s="1"/>
      <c r="C799" s="1"/>
      <c r="D799" s="1"/>
      <c r="E799" s="1"/>
      <c r="F799" s="1"/>
      <c r="G799" s="1"/>
      <c r="H799" s="1"/>
      <c r="I799" s="1"/>
      <c r="J799" s="1"/>
      <c r="K799" s="1"/>
      <c r="L799" s="1"/>
      <c r="M799" s="1"/>
      <c r="N799" s="1"/>
      <c r="O799" s="1"/>
      <c r="P799" s="229"/>
      <c r="Q799" s="1"/>
      <c r="R799" s="1"/>
      <c r="S799" s="1"/>
      <c r="T799" s="1"/>
      <c r="U799" s="1"/>
      <c r="V799" s="1"/>
      <c r="W799" s="1"/>
      <c r="X799" s="1"/>
      <c r="Y799" s="1"/>
      <c r="Z799" s="1"/>
      <c r="AA799" s="1"/>
      <c r="AB799" s="1"/>
      <c r="AC799" s="1"/>
      <c r="AD799" s="1"/>
      <c r="AE799" s="1"/>
      <c r="AF799" s="1"/>
      <c r="AG799" s="1"/>
      <c r="AH799" s="1"/>
      <c r="AI799" s="1"/>
      <c r="AJ799" s="1"/>
      <c r="AK799" s="1"/>
    </row>
    <row r="800" spans="1:37" ht="14.25" customHeight="1">
      <c r="A800" s="425"/>
      <c r="B800" s="1"/>
      <c r="C800" s="1"/>
      <c r="D800" s="1"/>
      <c r="E800" s="1"/>
      <c r="F800" s="1"/>
      <c r="G800" s="1"/>
      <c r="H800" s="1"/>
      <c r="I800" s="1"/>
      <c r="J800" s="1"/>
      <c r="K800" s="1"/>
      <c r="L800" s="1"/>
      <c r="M800" s="1"/>
      <c r="N800" s="1"/>
      <c r="O800" s="1"/>
      <c r="P800" s="229"/>
      <c r="Q800" s="1"/>
      <c r="R800" s="1"/>
      <c r="S800" s="1"/>
      <c r="T800" s="1"/>
      <c r="U800" s="1"/>
      <c r="V800" s="1"/>
      <c r="W800" s="1"/>
      <c r="X800" s="1"/>
      <c r="Y800" s="1"/>
      <c r="Z800" s="1"/>
      <c r="AA800" s="1"/>
      <c r="AB800" s="1"/>
      <c r="AC800" s="1"/>
      <c r="AD800" s="1"/>
      <c r="AE800" s="1"/>
      <c r="AF800" s="1"/>
      <c r="AG800" s="1"/>
      <c r="AH800" s="1"/>
      <c r="AI800" s="1"/>
      <c r="AJ800" s="1"/>
      <c r="AK800" s="1"/>
    </row>
    <row r="801" spans="1:37" ht="14.25" customHeight="1">
      <c r="A801" s="425"/>
      <c r="B801" s="1"/>
      <c r="C801" s="1"/>
      <c r="D801" s="1"/>
      <c r="E801" s="1"/>
      <c r="F801" s="1"/>
      <c r="G801" s="1"/>
      <c r="H801" s="1"/>
      <c r="I801" s="1"/>
      <c r="J801" s="1"/>
      <c r="K801" s="1"/>
      <c r="L801" s="1"/>
      <c r="M801" s="1"/>
      <c r="N801" s="1"/>
      <c r="O801" s="1"/>
      <c r="P801" s="229"/>
      <c r="Q801" s="1"/>
      <c r="R801" s="1"/>
      <c r="S801" s="1"/>
      <c r="T801" s="1"/>
      <c r="U801" s="1"/>
      <c r="V801" s="1"/>
      <c r="W801" s="1"/>
      <c r="X801" s="1"/>
      <c r="Y801" s="1"/>
      <c r="Z801" s="1"/>
      <c r="AA801" s="1"/>
      <c r="AB801" s="1"/>
      <c r="AC801" s="1"/>
      <c r="AD801" s="1"/>
      <c r="AE801" s="1"/>
      <c r="AF801" s="1"/>
      <c r="AG801" s="1"/>
      <c r="AH801" s="1"/>
      <c r="AI801" s="1"/>
      <c r="AJ801" s="1"/>
      <c r="AK801" s="1"/>
    </row>
    <row r="802" spans="1:37" ht="14.25" customHeight="1">
      <c r="A802" s="425"/>
      <c r="B802" s="1"/>
      <c r="C802" s="1"/>
      <c r="D802" s="1"/>
      <c r="E802" s="1"/>
      <c r="F802" s="1"/>
      <c r="G802" s="1"/>
      <c r="H802" s="1"/>
      <c r="I802" s="1"/>
      <c r="J802" s="1"/>
      <c r="K802" s="1"/>
      <c r="L802" s="1"/>
      <c r="M802" s="1"/>
      <c r="N802" s="1"/>
      <c r="O802" s="1"/>
      <c r="P802" s="229"/>
      <c r="Q802" s="1"/>
      <c r="R802" s="1"/>
      <c r="S802" s="1"/>
      <c r="T802" s="1"/>
      <c r="U802" s="1"/>
      <c r="V802" s="1"/>
      <c r="W802" s="1"/>
      <c r="X802" s="1"/>
      <c r="Y802" s="1"/>
      <c r="Z802" s="1"/>
      <c r="AA802" s="1"/>
      <c r="AB802" s="1"/>
      <c r="AC802" s="1"/>
      <c r="AD802" s="1"/>
      <c r="AE802" s="1"/>
      <c r="AF802" s="1"/>
      <c r="AG802" s="1"/>
      <c r="AH802" s="1"/>
      <c r="AI802" s="1"/>
      <c r="AJ802" s="1"/>
      <c r="AK802" s="1"/>
    </row>
    <row r="803" spans="1:37" ht="14.25" customHeight="1">
      <c r="A803" s="425"/>
      <c r="B803" s="1"/>
      <c r="C803" s="1"/>
      <c r="D803" s="1"/>
      <c r="E803" s="1"/>
      <c r="F803" s="1"/>
      <c r="G803" s="1"/>
      <c r="H803" s="1"/>
      <c r="I803" s="1"/>
      <c r="J803" s="1"/>
      <c r="K803" s="1"/>
      <c r="L803" s="1"/>
      <c r="M803" s="1"/>
      <c r="N803" s="1"/>
      <c r="O803" s="1"/>
      <c r="P803" s="229"/>
      <c r="Q803" s="1"/>
      <c r="R803" s="1"/>
      <c r="S803" s="1"/>
      <c r="T803" s="1"/>
      <c r="U803" s="1"/>
      <c r="V803" s="1"/>
      <c r="W803" s="1"/>
      <c r="X803" s="1"/>
      <c r="Y803" s="1"/>
      <c r="Z803" s="1"/>
      <c r="AA803" s="1"/>
      <c r="AB803" s="1"/>
      <c r="AC803" s="1"/>
      <c r="AD803" s="1"/>
      <c r="AE803" s="1"/>
      <c r="AF803" s="1"/>
      <c r="AG803" s="1"/>
      <c r="AH803" s="1"/>
      <c r="AI803" s="1"/>
      <c r="AJ803" s="1"/>
      <c r="AK803" s="1"/>
    </row>
    <row r="804" spans="1:37" ht="14.25" customHeight="1">
      <c r="A804" s="425"/>
      <c r="B804" s="1"/>
      <c r="C804" s="1"/>
      <c r="D804" s="1"/>
      <c r="E804" s="1"/>
      <c r="F804" s="1"/>
      <c r="G804" s="1"/>
      <c r="H804" s="1"/>
      <c r="I804" s="1"/>
      <c r="J804" s="1"/>
      <c r="K804" s="1"/>
      <c r="L804" s="1"/>
      <c r="M804" s="1"/>
      <c r="N804" s="1"/>
      <c r="O804" s="1"/>
      <c r="P804" s="229"/>
      <c r="Q804" s="1"/>
      <c r="R804" s="1"/>
      <c r="S804" s="1"/>
      <c r="T804" s="1"/>
      <c r="U804" s="1"/>
      <c r="V804" s="1"/>
      <c r="W804" s="1"/>
      <c r="X804" s="1"/>
      <c r="Y804" s="1"/>
      <c r="Z804" s="1"/>
      <c r="AA804" s="1"/>
      <c r="AB804" s="1"/>
      <c r="AC804" s="1"/>
      <c r="AD804" s="1"/>
      <c r="AE804" s="1"/>
      <c r="AF804" s="1"/>
      <c r="AG804" s="1"/>
      <c r="AH804" s="1"/>
      <c r="AI804" s="1"/>
      <c r="AJ804" s="1"/>
      <c r="AK804" s="1"/>
    </row>
    <row r="805" spans="1:37" ht="14.25" customHeight="1">
      <c r="A805" s="425"/>
      <c r="B805" s="1"/>
      <c r="C805" s="1"/>
      <c r="D805" s="1"/>
      <c r="E805" s="1"/>
      <c r="F805" s="1"/>
      <c r="G805" s="1"/>
      <c r="H805" s="1"/>
      <c r="I805" s="1"/>
      <c r="J805" s="1"/>
      <c r="K805" s="1"/>
      <c r="L805" s="1"/>
      <c r="M805" s="1"/>
      <c r="N805" s="1"/>
      <c r="O805" s="1"/>
      <c r="P805" s="229"/>
      <c r="Q805" s="1"/>
      <c r="R805" s="1"/>
      <c r="S805" s="1"/>
      <c r="T805" s="1"/>
      <c r="U805" s="1"/>
      <c r="V805" s="1"/>
      <c r="W805" s="1"/>
      <c r="X805" s="1"/>
      <c r="Y805" s="1"/>
      <c r="Z805" s="1"/>
      <c r="AA805" s="1"/>
      <c r="AB805" s="1"/>
      <c r="AC805" s="1"/>
      <c r="AD805" s="1"/>
      <c r="AE805" s="1"/>
      <c r="AF805" s="1"/>
      <c r="AG805" s="1"/>
      <c r="AH805" s="1"/>
      <c r="AI805" s="1"/>
      <c r="AJ805" s="1"/>
      <c r="AK805" s="1"/>
    </row>
    <row r="806" spans="1:37" ht="14.25" customHeight="1">
      <c r="A806" s="425"/>
      <c r="B806" s="1"/>
      <c r="C806" s="1"/>
      <c r="D806" s="1"/>
      <c r="E806" s="1"/>
      <c r="F806" s="1"/>
      <c r="G806" s="1"/>
      <c r="H806" s="1"/>
      <c r="I806" s="1"/>
      <c r="J806" s="1"/>
      <c r="K806" s="1"/>
      <c r="L806" s="1"/>
      <c r="M806" s="1"/>
      <c r="N806" s="1"/>
      <c r="O806" s="1"/>
      <c r="P806" s="229"/>
      <c r="Q806" s="1"/>
      <c r="R806" s="1"/>
      <c r="S806" s="1"/>
      <c r="T806" s="1"/>
      <c r="U806" s="1"/>
      <c r="V806" s="1"/>
      <c r="W806" s="1"/>
      <c r="X806" s="1"/>
      <c r="Y806" s="1"/>
      <c r="Z806" s="1"/>
      <c r="AA806" s="1"/>
      <c r="AB806" s="1"/>
      <c r="AC806" s="1"/>
      <c r="AD806" s="1"/>
      <c r="AE806" s="1"/>
      <c r="AF806" s="1"/>
      <c r="AG806" s="1"/>
      <c r="AH806" s="1"/>
      <c r="AI806" s="1"/>
      <c r="AJ806" s="1"/>
      <c r="AK806" s="1"/>
    </row>
    <row r="807" spans="1:37" ht="14.25" customHeight="1">
      <c r="A807" s="425"/>
      <c r="B807" s="1"/>
      <c r="C807" s="1"/>
      <c r="D807" s="1"/>
      <c r="E807" s="1"/>
      <c r="F807" s="1"/>
      <c r="G807" s="1"/>
      <c r="H807" s="1"/>
      <c r="I807" s="1"/>
      <c r="J807" s="1"/>
      <c r="K807" s="1"/>
      <c r="L807" s="1"/>
      <c r="M807" s="1"/>
      <c r="N807" s="1"/>
      <c r="O807" s="1"/>
      <c r="P807" s="229"/>
      <c r="Q807" s="1"/>
      <c r="R807" s="1"/>
      <c r="S807" s="1"/>
      <c r="T807" s="1"/>
      <c r="U807" s="1"/>
      <c r="V807" s="1"/>
      <c r="W807" s="1"/>
      <c r="X807" s="1"/>
      <c r="Y807" s="1"/>
      <c r="Z807" s="1"/>
      <c r="AA807" s="1"/>
      <c r="AB807" s="1"/>
      <c r="AC807" s="1"/>
      <c r="AD807" s="1"/>
      <c r="AE807" s="1"/>
      <c r="AF807" s="1"/>
      <c r="AG807" s="1"/>
      <c r="AH807" s="1"/>
      <c r="AI807" s="1"/>
      <c r="AJ807" s="1"/>
      <c r="AK807" s="1"/>
    </row>
    <row r="808" spans="1:37" ht="14.25" customHeight="1">
      <c r="A808" s="425"/>
      <c r="B808" s="1"/>
      <c r="C808" s="1"/>
      <c r="D808" s="1"/>
      <c r="E808" s="1"/>
      <c r="F808" s="1"/>
      <c r="G808" s="1"/>
      <c r="H808" s="1"/>
      <c r="I808" s="1"/>
      <c r="J808" s="1"/>
      <c r="K808" s="1"/>
      <c r="L808" s="1"/>
      <c r="M808" s="1"/>
      <c r="N808" s="1"/>
      <c r="O808" s="1"/>
      <c r="P808" s="229"/>
      <c r="Q808" s="1"/>
      <c r="R808" s="1"/>
      <c r="S808" s="1"/>
      <c r="T808" s="1"/>
      <c r="U808" s="1"/>
      <c r="V808" s="1"/>
      <c r="W808" s="1"/>
      <c r="X808" s="1"/>
      <c r="Y808" s="1"/>
      <c r="Z808" s="1"/>
      <c r="AA808" s="1"/>
      <c r="AB808" s="1"/>
      <c r="AC808" s="1"/>
      <c r="AD808" s="1"/>
      <c r="AE808" s="1"/>
      <c r="AF808" s="1"/>
      <c r="AG808" s="1"/>
      <c r="AH808" s="1"/>
      <c r="AI808" s="1"/>
      <c r="AJ808" s="1"/>
      <c r="AK808" s="1"/>
    </row>
    <row r="809" spans="1:37" ht="14.25" customHeight="1">
      <c r="A809" s="425"/>
      <c r="B809" s="1"/>
      <c r="C809" s="1"/>
      <c r="D809" s="1"/>
      <c r="E809" s="1"/>
      <c r="F809" s="1"/>
      <c r="G809" s="1"/>
      <c r="H809" s="1"/>
      <c r="I809" s="1"/>
      <c r="J809" s="1"/>
      <c r="K809" s="1"/>
      <c r="L809" s="1"/>
      <c r="M809" s="1"/>
      <c r="N809" s="1"/>
      <c r="O809" s="1"/>
      <c r="P809" s="229"/>
      <c r="Q809" s="1"/>
      <c r="R809" s="1"/>
      <c r="S809" s="1"/>
      <c r="T809" s="1"/>
      <c r="U809" s="1"/>
      <c r="V809" s="1"/>
      <c r="W809" s="1"/>
      <c r="X809" s="1"/>
      <c r="Y809" s="1"/>
      <c r="Z809" s="1"/>
      <c r="AA809" s="1"/>
      <c r="AB809" s="1"/>
      <c r="AC809" s="1"/>
      <c r="AD809" s="1"/>
      <c r="AE809" s="1"/>
      <c r="AF809" s="1"/>
      <c r="AG809" s="1"/>
      <c r="AH809" s="1"/>
      <c r="AI809" s="1"/>
      <c r="AJ809" s="1"/>
      <c r="AK809" s="1"/>
    </row>
    <row r="810" spans="1:37" ht="14.25" customHeight="1">
      <c r="A810" s="425"/>
      <c r="B810" s="1"/>
      <c r="C810" s="1"/>
      <c r="D810" s="1"/>
      <c r="E810" s="1"/>
      <c r="F810" s="1"/>
      <c r="G810" s="1"/>
      <c r="H810" s="1"/>
      <c r="I810" s="1"/>
      <c r="J810" s="1"/>
      <c r="K810" s="1"/>
      <c r="L810" s="1"/>
      <c r="M810" s="1"/>
      <c r="N810" s="1"/>
      <c r="O810" s="1"/>
      <c r="P810" s="229"/>
      <c r="Q810" s="1"/>
      <c r="R810" s="1"/>
      <c r="S810" s="1"/>
      <c r="T810" s="1"/>
      <c r="U810" s="1"/>
      <c r="V810" s="1"/>
      <c r="W810" s="1"/>
      <c r="X810" s="1"/>
      <c r="Y810" s="1"/>
      <c r="Z810" s="1"/>
      <c r="AA810" s="1"/>
      <c r="AB810" s="1"/>
      <c r="AC810" s="1"/>
      <c r="AD810" s="1"/>
      <c r="AE810" s="1"/>
      <c r="AF810" s="1"/>
      <c r="AG810" s="1"/>
      <c r="AH810" s="1"/>
      <c r="AI810" s="1"/>
      <c r="AJ810" s="1"/>
      <c r="AK810" s="1"/>
    </row>
    <row r="811" spans="1:37" ht="14.25" customHeight="1">
      <c r="A811" s="425"/>
      <c r="B811" s="1"/>
      <c r="C811" s="1"/>
      <c r="D811" s="1"/>
      <c r="E811" s="1"/>
      <c r="F811" s="1"/>
      <c r="G811" s="1"/>
      <c r="H811" s="1"/>
      <c r="I811" s="1"/>
      <c r="J811" s="1"/>
      <c r="K811" s="1"/>
      <c r="L811" s="1"/>
      <c r="M811" s="1"/>
      <c r="N811" s="1"/>
      <c r="O811" s="1"/>
      <c r="P811" s="229"/>
      <c r="Q811" s="1"/>
      <c r="R811" s="1"/>
      <c r="S811" s="1"/>
      <c r="T811" s="1"/>
      <c r="U811" s="1"/>
      <c r="V811" s="1"/>
      <c r="W811" s="1"/>
      <c r="X811" s="1"/>
      <c r="Y811" s="1"/>
      <c r="Z811" s="1"/>
      <c r="AA811" s="1"/>
      <c r="AB811" s="1"/>
      <c r="AC811" s="1"/>
      <c r="AD811" s="1"/>
      <c r="AE811" s="1"/>
      <c r="AF811" s="1"/>
      <c r="AG811" s="1"/>
      <c r="AH811" s="1"/>
      <c r="AI811" s="1"/>
      <c r="AJ811" s="1"/>
      <c r="AK811" s="1"/>
    </row>
    <row r="812" spans="1:37" ht="14.25" customHeight="1">
      <c r="A812" s="425"/>
      <c r="B812" s="1"/>
      <c r="C812" s="1"/>
      <c r="D812" s="1"/>
      <c r="E812" s="1"/>
      <c r="F812" s="1"/>
      <c r="G812" s="1"/>
      <c r="H812" s="1"/>
      <c r="I812" s="1"/>
      <c r="J812" s="1"/>
      <c r="K812" s="1"/>
      <c r="L812" s="1"/>
      <c r="M812" s="1"/>
      <c r="N812" s="1"/>
      <c r="O812" s="1"/>
      <c r="P812" s="229"/>
      <c r="Q812" s="1"/>
      <c r="R812" s="1"/>
      <c r="S812" s="1"/>
      <c r="T812" s="1"/>
      <c r="U812" s="1"/>
      <c r="V812" s="1"/>
      <c r="W812" s="1"/>
      <c r="X812" s="1"/>
      <c r="Y812" s="1"/>
      <c r="Z812" s="1"/>
      <c r="AA812" s="1"/>
      <c r="AB812" s="1"/>
      <c r="AC812" s="1"/>
      <c r="AD812" s="1"/>
      <c r="AE812" s="1"/>
      <c r="AF812" s="1"/>
      <c r="AG812" s="1"/>
      <c r="AH812" s="1"/>
      <c r="AI812" s="1"/>
      <c r="AJ812" s="1"/>
      <c r="AK812" s="1"/>
    </row>
    <row r="813" spans="1:37" ht="14.25" customHeight="1">
      <c r="A813" s="425"/>
      <c r="B813" s="1"/>
      <c r="C813" s="1"/>
      <c r="D813" s="1"/>
      <c r="E813" s="1"/>
      <c r="F813" s="1"/>
      <c r="G813" s="1"/>
      <c r="H813" s="1"/>
      <c r="I813" s="1"/>
      <c r="J813" s="1"/>
      <c r="K813" s="1"/>
      <c r="L813" s="1"/>
      <c r="M813" s="1"/>
      <c r="N813" s="1"/>
      <c r="O813" s="1"/>
      <c r="P813" s="229"/>
      <c r="Q813" s="1"/>
      <c r="R813" s="1"/>
      <c r="S813" s="1"/>
      <c r="T813" s="1"/>
      <c r="U813" s="1"/>
      <c r="V813" s="1"/>
      <c r="W813" s="1"/>
      <c r="X813" s="1"/>
      <c r="Y813" s="1"/>
      <c r="Z813" s="1"/>
      <c r="AA813" s="1"/>
      <c r="AB813" s="1"/>
      <c r="AC813" s="1"/>
      <c r="AD813" s="1"/>
      <c r="AE813" s="1"/>
      <c r="AF813" s="1"/>
      <c r="AG813" s="1"/>
      <c r="AH813" s="1"/>
      <c r="AI813" s="1"/>
      <c r="AJ813" s="1"/>
      <c r="AK813" s="1"/>
    </row>
    <row r="814" spans="1:37" ht="14.25" customHeight="1">
      <c r="A814" s="425"/>
      <c r="B814" s="1"/>
      <c r="C814" s="1"/>
      <c r="D814" s="1"/>
      <c r="E814" s="1"/>
      <c r="F814" s="1"/>
      <c r="G814" s="1"/>
      <c r="H814" s="1"/>
      <c r="I814" s="1"/>
      <c r="J814" s="1"/>
      <c r="K814" s="1"/>
      <c r="L814" s="1"/>
      <c r="M814" s="1"/>
      <c r="N814" s="1"/>
      <c r="O814" s="1"/>
      <c r="P814" s="229"/>
      <c r="Q814" s="1"/>
      <c r="R814" s="1"/>
      <c r="S814" s="1"/>
      <c r="T814" s="1"/>
      <c r="U814" s="1"/>
      <c r="V814" s="1"/>
      <c r="W814" s="1"/>
      <c r="X814" s="1"/>
      <c r="Y814" s="1"/>
      <c r="Z814" s="1"/>
      <c r="AA814" s="1"/>
      <c r="AB814" s="1"/>
      <c r="AC814" s="1"/>
      <c r="AD814" s="1"/>
      <c r="AE814" s="1"/>
      <c r="AF814" s="1"/>
      <c r="AG814" s="1"/>
      <c r="AH814" s="1"/>
      <c r="AI814" s="1"/>
      <c r="AJ814" s="1"/>
      <c r="AK814" s="1"/>
    </row>
    <row r="815" spans="1:37" ht="14.25" customHeight="1">
      <c r="A815" s="425"/>
      <c r="B815" s="1"/>
      <c r="C815" s="1"/>
      <c r="D815" s="1"/>
      <c r="E815" s="1"/>
      <c r="F815" s="1"/>
      <c r="G815" s="1"/>
      <c r="H815" s="1"/>
      <c r="I815" s="1"/>
      <c r="J815" s="1"/>
      <c r="K815" s="1"/>
      <c r="L815" s="1"/>
      <c r="M815" s="1"/>
      <c r="N815" s="1"/>
      <c r="O815" s="1"/>
      <c r="P815" s="229"/>
      <c r="Q815" s="1"/>
      <c r="R815" s="1"/>
      <c r="S815" s="1"/>
      <c r="T815" s="1"/>
      <c r="U815" s="1"/>
      <c r="V815" s="1"/>
      <c r="W815" s="1"/>
      <c r="X815" s="1"/>
      <c r="Y815" s="1"/>
      <c r="Z815" s="1"/>
      <c r="AA815" s="1"/>
      <c r="AB815" s="1"/>
      <c r="AC815" s="1"/>
      <c r="AD815" s="1"/>
      <c r="AE815" s="1"/>
      <c r="AF815" s="1"/>
      <c r="AG815" s="1"/>
      <c r="AH815" s="1"/>
      <c r="AI815" s="1"/>
      <c r="AJ815" s="1"/>
      <c r="AK815" s="1"/>
    </row>
    <row r="816" spans="1:37" ht="14.25" customHeight="1">
      <c r="A816" s="425"/>
      <c r="B816" s="1"/>
      <c r="C816" s="1"/>
      <c r="D816" s="1"/>
      <c r="E816" s="1"/>
      <c r="F816" s="1"/>
      <c r="G816" s="1"/>
      <c r="H816" s="1"/>
      <c r="I816" s="1"/>
      <c r="J816" s="1"/>
      <c r="K816" s="1"/>
      <c r="L816" s="1"/>
      <c r="M816" s="1"/>
      <c r="N816" s="1"/>
      <c r="O816" s="1"/>
      <c r="P816" s="229"/>
      <c r="Q816" s="1"/>
      <c r="R816" s="1"/>
      <c r="S816" s="1"/>
      <c r="T816" s="1"/>
      <c r="U816" s="1"/>
      <c r="V816" s="1"/>
      <c r="W816" s="1"/>
      <c r="X816" s="1"/>
      <c r="Y816" s="1"/>
      <c r="Z816" s="1"/>
      <c r="AA816" s="1"/>
      <c r="AB816" s="1"/>
      <c r="AC816" s="1"/>
      <c r="AD816" s="1"/>
      <c r="AE816" s="1"/>
      <c r="AF816" s="1"/>
      <c r="AG816" s="1"/>
      <c r="AH816" s="1"/>
      <c r="AI816" s="1"/>
      <c r="AJ816" s="1"/>
      <c r="AK816" s="1"/>
    </row>
    <row r="817" spans="1:37" ht="14.25" customHeight="1">
      <c r="A817" s="425"/>
      <c r="B817" s="1"/>
      <c r="C817" s="1"/>
      <c r="D817" s="1"/>
      <c r="E817" s="1"/>
      <c r="F817" s="1"/>
      <c r="G817" s="1"/>
      <c r="H817" s="1"/>
      <c r="I817" s="1"/>
      <c r="J817" s="1"/>
      <c r="K817" s="1"/>
      <c r="L817" s="1"/>
      <c r="M817" s="1"/>
      <c r="N817" s="1"/>
      <c r="O817" s="1"/>
      <c r="P817" s="229"/>
      <c r="Q817" s="1"/>
      <c r="R817" s="1"/>
      <c r="S817" s="1"/>
      <c r="T817" s="1"/>
      <c r="U817" s="1"/>
      <c r="V817" s="1"/>
      <c r="W817" s="1"/>
      <c r="X817" s="1"/>
      <c r="Y817" s="1"/>
      <c r="Z817" s="1"/>
      <c r="AA817" s="1"/>
      <c r="AB817" s="1"/>
      <c r="AC817" s="1"/>
      <c r="AD817" s="1"/>
      <c r="AE817" s="1"/>
      <c r="AF817" s="1"/>
      <c r="AG817" s="1"/>
      <c r="AH817" s="1"/>
      <c r="AI817" s="1"/>
      <c r="AJ817" s="1"/>
      <c r="AK817" s="1"/>
    </row>
    <row r="818" spans="1:37" ht="14.25" customHeight="1">
      <c r="A818" s="425"/>
      <c r="B818" s="1"/>
      <c r="C818" s="1"/>
      <c r="D818" s="1"/>
      <c r="E818" s="1"/>
      <c r="F818" s="1"/>
      <c r="G818" s="1"/>
      <c r="H818" s="1"/>
      <c r="I818" s="1"/>
      <c r="J818" s="1"/>
      <c r="K818" s="1"/>
      <c r="L818" s="1"/>
      <c r="M818" s="1"/>
      <c r="N818" s="1"/>
      <c r="O818" s="1"/>
      <c r="P818" s="229"/>
      <c r="Q818" s="1"/>
      <c r="R818" s="1"/>
      <c r="S818" s="1"/>
      <c r="T818" s="1"/>
      <c r="U818" s="1"/>
      <c r="V818" s="1"/>
      <c r="W818" s="1"/>
      <c r="X818" s="1"/>
      <c r="Y818" s="1"/>
      <c r="Z818" s="1"/>
      <c r="AA818" s="1"/>
      <c r="AB818" s="1"/>
      <c r="AC818" s="1"/>
      <c r="AD818" s="1"/>
      <c r="AE818" s="1"/>
      <c r="AF818" s="1"/>
      <c r="AG818" s="1"/>
      <c r="AH818" s="1"/>
      <c r="AI818" s="1"/>
      <c r="AJ818" s="1"/>
      <c r="AK818" s="1"/>
    </row>
    <row r="819" spans="1:37" ht="14.25" customHeight="1">
      <c r="A819" s="425"/>
      <c r="B819" s="1"/>
      <c r="C819" s="1"/>
      <c r="D819" s="1"/>
      <c r="E819" s="1"/>
      <c r="F819" s="1"/>
      <c r="G819" s="1"/>
      <c r="H819" s="1"/>
      <c r="I819" s="1"/>
      <c r="J819" s="1"/>
      <c r="K819" s="1"/>
      <c r="L819" s="1"/>
      <c r="M819" s="1"/>
      <c r="N819" s="1"/>
      <c r="O819" s="1"/>
      <c r="P819" s="229"/>
      <c r="Q819" s="1"/>
      <c r="R819" s="1"/>
      <c r="S819" s="1"/>
      <c r="T819" s="1"/>
      <c r="U819" s="1"/>
      <c r="V819" s="1"/>
      <c r="W819" s="1"/>
      <c r="X819" s="1"/>
      <c r="Y819" s="1"/>
      <c r="Z819" s="1"/>
      <c r="AA819" s="1"/>
      <c r="AB819" s="1"/>
      <c r="AC819" s="1"/>
      <c r="AD819" s="1"/>
      <c r="AE819" s="1"/>
      <c r="AF819" s="1"/>
      <c r="AG819" s="1"/>
      <c r="AH819" s="1"/>
      <c r="AI819" s="1"/>
      <c r="AJ819" s="1"/>
      <c r="AK819" s="1"/>
    </row>
    <row r="820" spans="1:37" ht="14.25" customHeight="1">
      <c r="A820" s="425"/>
      <c r="B820" s="1"/>
      <c r="C820" s="1"/>
      <c r="D820" s="1"/>
      <c r="E820" s="1"/>
      <c r="F820" s="1"/>
      <c r="G820" s="1"/>
      <c r="H820" s="1"/>
      <c r="I820" s="1"/>
      <c r="J820" s="1"/>
      <c r="K820" s="1"/>
      <c r="L820" s="1"/>
      <c r="M820" s="1"/>
      <c r="N820" s="1"/>
      <c r="O820" s="1"/>
      <c r="P820" s="229"/>
      <c r="Q820" s="1"/>
      <c r="R820" s="1"/>
      <c r="S820" s="1"/>
      <c r="T820" s="1"/>
      <c r="U820" s="1"/>
      <c r="V820" s="1"/>
      <c r="W820" s="1"/>
      <c r="X820" s="1"/>
      <c r="Y820" s="1"/>
      <c r="Z820" s="1"/>
      <c r="AA820" s="1"/>
      <c r="AB820" s="1"/>
      <c r="AC820" s="1"/>
      <c r="AD820" s="1"/>
      <c r="AE820" s="1"/>
      <c r="AF820" s="1"/>
      <c r="AG820" s="1"/>
      <c r="AH820" s="1"/>
      <c r="AI820" s="1"/>
      <c r="AJ820" s="1"/>
      <c r="AK820" s="1"/>
    </row>
    <row r="821" spans="1:37" ht="14.25" customHeight="1">
      <c r="A821" s="425"/>
      <c r="B821" s="1"/>
      <c r="C821" s="1"/>
      <c r="D821" s="1"/>
      <c r="E821" s="1"/>
      <c r="F821" s="1"/>
      <c r="G821" s="1"/>
      <c r="H821" s="1"/>
      <c r="I821" s="1"/>
      <c r="J821" s="1"/>
      <c r="K821" s="1"/>
      <c r="L821" s="1"/>
      <c r="M821" s="1"/>
      <c r="N821" s="1"/>
      <c r="O821" s="1"/>
      <c r="P821" s="229"/>
      <c r="Q821" s="1"/>
      <c r="R821" s="1"/>
      <c r="S821" s="1"/>
      <c r="T821" s="1"/>
      <c r="U821" s="1"/>
      <c r="V821" s="1"/>
      <c r="W821" s="1"/>
      <c r="X821" s="1"/>
      <c r="Y821" s="1"/>
      <c r="Z821" s="1"/>
      <c r="AA821" s="1"/>
      <c r="AB821" s="1"/>
      <c r="AC821" s="1"/>
      <c r="AD821" s="1"/>
      <c r="AE821" s="1"/>
      <c r="AF821" s="1"/>
      <c r="AG821" s="1"/>
      <c r="AH821" s="1"/>
      <c r="AI821" s="1"/>
      <c r="AJ821" s="1"/>
      <c r="AK821" s="1"/>
    </row>
    <row r="822" spans="1:37" ht="14.25" customHeight="1">
      <c r="A822" s="425"/>
      <c r="B822" s="1"/>
      <c r="C822" s="1"/>
      <c r="D822" s="1"/>
      <c r="E822" s="1"/>
      <c r="F822" s="1"/>
      <c r="G822" s="1"/>
      <c r="H822" s="1"/>
      <c r="I822" s="1"/>
      <c r="J822" s="1"/>
      <c r="K822" s="1"/>
      <c r="L822" s="1"/>
      <c r="M822" s="1"/>
      <c r="N822" s="1"/>
      <c r="O822" s="1"/>
      <c r="P822" s="229"/>
      <c r="Q822" s="1"/>
      <c r="R822" s="1"/>
      <c r="S822" s="1"/>
      <c r="T822" s="1"/>
      <c r="U822" s="1"/>
      <c r="V822" s="1"/>
      <c r="W822" s="1"/>
      <c r="X822" s="1"/>
      <c r="Y822" s="1"/>
      <c r="Z822" s="1"/>
      <c r="AA822" s="1"/>
      <c r="AB822" s="1"/>
      <c r="AC822" s="1"/>
      <c r="AD822" s="1"/>
      <c r="AE822" s="1"/>
      <c r="AF822" s="1"/>
      <c r="AG822" s="1"/>
      <c r="AH822" s="1"/>
      <c r="AI822" s="1"/>
      <c r="AJ822" s="1"/>
      <c r="AK822" s="1"/>
    </row>
    <row r="823" spans="1:37" ht="14.25" customHeight="1">
      <c r="A823" s="425"/>
      <c r="B823" s="1"/>
      <c r="C823" s="1"/>
      <c r="D823" s="1"/>
      <c r="E823" s="1"/>
      <c r="F823" s="1"/>
      <c r="G823" s="1"/>
      <c r="H823" s="1"/>
      <c r="I823" s="1"/>
      <c r="J823" s="1"/>
      <c r="K823" s="1"/>
      <c r="L823" s="1"/>
      <c r="M823" s="1"/>
      <c r="N823" s="1"/>
      <c r="O823" s="1"/>
      <c r="P823" s="229"/>
      <c r="Q823" s="1"/>
      <c r="R823" s="1"/>
      <c r="S823" s="1"/>
      <c r="T823" s="1"/>
      <c r="U823" s="1"/>
      <c r="V823" s="1"/>
      <c r="W823" s="1"/>
      <c r="X823" s="1"/>
      <c r="Y823" s="1"/>
      <c r="Z823" s="1"/>
      <c r="AA823" s="1"/>
      <c r="AB823" s="1"/>
      <c r="AC823" s="1"/>
      <c r="AD823" s="1"/>
      <c r="AE823" s="1"/>
      <c r="AF823" s="1"/>
      <c r="AG823" s="1"/>
      <c r="AH823" s="1"/>
      <c r="AI823" s="1"/>
      <c r="AJ823" s="1"/>
      <c r="AK823" s="1"/>
    </row>
    <row r="824" spans="1:37" ht="14.25" customHeight="1">
      <c r="A824" s="425"/>
      <c r="B824" s="1"/>
      <c r="C824" s="1"/>
      <c r="D824" s="1"/>
      <c r="E824" s="1"/>
      <c r="F824" s="1"/>
      <c r="G824" s="1"/>
      <c r="H824" s="1"/>
      <c r="I824" s="1"/>
      <c r="J824" s="1"/>
      <c r="K824" s="1"/>
      <c r="L824" s="1"/>
      <c r="M824" s="1"/>
      <c r="N824" s="1"/>
      <c r="O824" s="1"/>
      <c r="P824" s="229"/>
      <c r="Q824" s="1"/>
      <c r="R824" s="1"/>
      <c r="S824" s="1"/>
      <c r="T824" s="1"/>
      <c r="U824" s="1"/>
      <c r="V824" s="1"/>
      <c r="W824" s="1"/>
      <c r="X824" s="1"/>
      <c r="Y824" s="1"/>
      <c r="Z824" s="1"/>
      <c r="AA824" s="1"/>
      <c r="AB824" s="1"/>
      <c r="AC824" s="1"/>
      <c r="AD824" s="1"/>
      <c r="AE824" s="1"/>
      <c r="AF824" s="1"/>
      <c r="AG824" s="1"/>
      <c r="AH824" s="1"/>
      <c r="AI824" s="1"/>
      <c r="AJ824" s="1"/>
      <c r="AK824" s="1"/>
    </row>
    <row r="825" spans="1:37" ht="14.25" customHeight="1">
      <c r="A825" s="425"/>
      <c r="B825" s="1"/>
      <c r="C825" s="1"/>
      <c r="D825" s="1"/>
      <c r="E825" s="1"/>
      <c r="F825" s="1"/>
      <c r="G825" s="1"/>
      <c r="H825" s="1"/>
      <c r="I825" s="1"/>
      <c r="J825" s="1"/>
      <c r="K825" s="1"/>
      <c r="L825" s="1"/>
      <c r="M825" s="1"/>
      <c r="N825" s="1"/>
      <c r="O825" s="1"/>
      <c r="P825" s="229"/>
      <c r="Q825" s="1"/>
      <c r="R825" s="1"/>
      <c r="S825" s="1"/>
      <c r="T825" s="1"/>
      <c r="U825" s="1"/>
      <c r="V825" s="1"/>
      <c r="W825" s="1"/>
      <c r="X825" s="1"/>
      <c r="Y825" s="1"/>
      <c r="Z825" s="1"/>
      <c r="AA825" s="1"/>
      <c r="AB825" s="1"/>
      <c r="AC825" s="1"/>
      <c r="AD825" s="1"/>
      <c r="AE825" s="1"/>
      <c r="AF825" s="1"/>
      <c r="AG825" s="1"/>
      <c r="AH825" s="1"/>
      <c r="AI825" s="1"/>
      <c r="AJ825" s="1"/>
      <c r="AK825" s="1"/>
    </row>
    <row r="826" spans="1:37" ht="14.25" customHeight="1">
      <c r="A826" s="425"/>
      <c r="B826" s="1"/>
      <c r="C826" s="1"/>
      <c r="D826" s="1"/>
      <c r="E826" s="1"/>
      <c r="F826" s="1"/>
      <c r="G826" s="1"/>
      <c r="H826" s="1"/>
      <c r="I826" s="1"/>
      <c r="J826" s="1"/>
      <c r="K826" s="1"/>
      <c r="L826" s="1"/>
      <c r="M826" s="1"/>
      <c r="N826" s="1"/>
      <c r="O826" s="1"/>
      <c r="P826" s="229"/>
      <c r="Q826" s="1"/>
      <c r="R826" s="1"/>
      <c r="S826" s="1"/>
      <c r="T826" s="1"/>
      <c r="U826" s="1"/>
      <c r="V826" s="1"/>
      <c r="W826" s="1"/>
      <c r="X826" s="1"/>
      <c r="Y826" s="1"/>
      <c r="Z826" s="1"/>
      <c r="AA826" s="1"/>
      <c r="AB826" s="1"/>
      <c r="AC826" s="1"/>
      <c r="AD826" s="1"/>
      <c r="AE826" s="1"/>
      <c r="AF826" s="1"/>
      <c r="AG826" s="1"/>
      <c r="AH826" s="1"/>
      <c r="AI826" s="1"/>
      <c r="AJ826" s="1"/>
      <c r="AK826" s="1"/>
    </row>
    <row r="827" spans="1:37" ht="14.25" customHeight="1">
      <c r="A827" s="425"/>
      <c r="B827" s="1"/>
      <c r="C827" s="1"/>
      <c r="D827" s="1"/>
      <c r="E827" s="1"/>
      <c r="F827" s="1"/>
      <c r="G827" s="1"/>
      <c r="H827" s="1"/>
      <c r="I827" s="1"/>
      <c r="J827" s="1"/>
      <c r="K827" s="1"/>
      <c r="L827" s="1"/>
      <c r="M827" s="1"/>
      <c r="N827" s="1"/>
      <c r="O827" s="1"/>
      <c r="P827" s="229"/>
      <c r="Q827" s="1"/>
      <c r="R827" s="1"/>
      <c r="S827" s="1"/>
      <c r="T827" s="1"/>
      <c r="U827" s="1"/>
      <c r="V827" s="1"/>
      <c r="W827" s="1"/>
      <c r="X827" s="1"/>
      <c r="Y827" s="1"/>
      <c r="Z827" s="1"/>
      <c r="AA827" s="1"/>
      <c r="AB827" s="1"/>
      <c r="AC827" s="1"/>
      <c r="AD827" s="1"/>
      <c r="AE827" s="1"/>
      <c r="AF827" s="1"/>
      <c r="AG827" s="1"/>
      <c r="AH827" s="1"/>
      <c r="AI827" s="1"/>
      <c r="AJ827" s="1"/>
      <c r="AK827" s="1"/>
    </row>
    <row r="828" spans="1:37" ht="14.25" customHeight="1">
      <c r="A828" s="425"/>
      <c r="B828" s="1"/>
      <c r="C828" s="1"/>
      <c r="D828" s="1"/>
      <c r="E828" s="1"/>
      <c r="F828" s="1"/>
      <c r="G828" s="1"/>
      <c r="H828" s="1"/>
      <c r="I828" s="1"/>
      <c r="J828" s="1"/>
      <c r="K828" s="1"/>
      <c r="L828" s="1"/>
      <c r="M828" s="1"/>
      <c r="N828" s="1"/>
      <c r="O828" s="1"/>
      <c r="P828" s="229"/>
      <c r="Q828" s="1"/>
      <c r="R828" s="1"/>
      <c r="S828" s="1"/>
      <c r="T828" s="1"/>
      <c r="U828" s="1"/>
      <c r="V828" s="1"/>
      <c r="W828" s="1"/>
      <c r="X828" s="1"/>
      <c r="Y828" s="1"/>
      <c r="Z828" s="1"/>
      <c r="AA828" s="1"/>
      <c r="AB828" s="1"/>
      <c r="AC828" s="1"/>
      <c r="AD828" s="1"/>
      <c r="AE828" s="1"/>
      <c r="AF828" s="1"/>
      <c r="AG828" s="1"/>
      <c r="AH828" s="1"/>
      <c r="AI828" s="1"/>
      <c r="AJ828" s="1"/>
      <c r="AK828" s="1"/>
    </row>
    <row r="829" spans="1:37" ht="14.25" customHeight="1">
      <c r="A829" s="425"/>
      <c r="B829" s="1"/>
      <c r="C829" s="1"/>
      <c r="D829" s="1"/>
      <c r="E829" s="1"/>
      <c r="F829" s="1"/>
      <c r="G829" s="1"/>
      <c r="H829" s="1"/>
      <c r="I829" s="1"/>
      <c r="J829" s="1"/>
      <c r="K829" s="1"/>
      <c r="L829" s="1"/>
      <c r="M829" s="1"/>
      <c r="N829" s="1"/>
      <c r="O829" s="1"/>
      <c r="P829" s="229"/>
      <c r="Q829" s="1"/>
      <c r="R829" s="1"/>
      <c r="S829" s="1"/>
      <c r="T829" s="1"/>
      <c r="U829" s="1"/>
      <c r="V829" s="1"/>
      <c r="W829" s="1"/>
      <c r="X829" s="1"/>
      <c r="Y829" s="1"/>
      <c r="Z829" s="1"/>
      <c r="AA829" s="1"/>
      <c r="AB829" s="1"/>
      <c r="AC829" s="1"/>
      <c r="AD829" s="1"/>
      <c r="AE829" s="1"/>
      <c r="AF829" s="1"/>
      <c r="AG829" s="1"/>
      <c r="AH829" s="1"/>
      <c r="AI829" s="1"/>
      <c r="AJ829" s="1"/>
      <c r="AK829" s="1"/>
    </row>
    <row r="830" spans="1:37" ht="14.25" customHeight="1">
      <c r="A830" s="425"/>
      <c r="B830" s="1"/>
      <c r="C830" s="1"/>
      <c r="D830" s="1"/>
      <c r="E830" s="1"/>
      <c r="F830" s="1"/>
      <c r="G830" s="1"/>
      <c r="H830" s="1"/>
      <c r="I830" s="1"/>
      <c r="J830" s="1"/>
      <c r="K830" s="1"/>
      <c r="L830" s="1"/>
      <c r="M830" s="1"/>
      <c r="N830" s="1"/>
      <c r="O830" s="1"/>
      <c r="P830" s="229"/>
      <c r="Q830" s="1"/>
      <c r="R830" s="1"/>
      <c r="S830" s="1"/>
      <c r="T830" s="1"/>
      <c r="U830" s="1"/>
      <c r="V830" s="1"/>
      <c r="W830" s="1"/>
      <c r="X830" s="1"/>
      <c r="Y830" s="1"/>
      <c r="Z830" s="1"/>
      <c r="AA830" s="1"/>
      <c r="AB830" s="1"/>
      <c r="AC830" s="1"/>
      <c r="AD830" s="1"/>
      <c r="AE830" s="1"/>
      <c r="AF830" s="1"/>
      <c r="AG830" s="1"/>
      <c r="AH830" s="1"/>
      <c r="AI830" s="1"/>
      <c r="AJ830" s="1"/>
      <c r="AK830" s="1"/>
    </row>
    <row r="831" spans="1:37" ht="14.25" customHeight="1">
      <c r="A831" s="425"/>
      <c r="B831" s="1"/>
      <c r="C831" s="1"/>
      <c r="D831" s="1"/>
      <c r="E831" s="1"/>
      <c r="F831" s="1"/>
      <c r="G831" s="1"/>
      <c r="H831" s="1"/>
      <c r="I831" s="1"/>
      <c r="J831" s="1"/>
      <c r="K831" s="1"/>
      <c r="L831" s="1"/>
      <c r="M831" s="1"/>
      <c r="N831" s="1"/>
      <c r="O831" s="1"/>
      <c r="P831" s="229"/>
      <c r="Q831" s="1"/>
      <c r="R831" s="1"/>
      <c r="S831" s="1"/>
      <c r="T831" s="1"/>
      <c r="U831" s="1"/>
      <c r="V831" s="1"/>
      <c r="W831" s="1"/>
      <c r="X831" s="1"/>
      <c r="Y831" s="1"/>
      <c r="Z831" s="1"/>
      <c r="AA831" s="1"/>
      <c r="AB831" s="1"/>
      <c r="AC831" s="1"/>
      <c r="AD831" s="1"/>
      <c r="AE831" s="1"/>
      <c r="AF831" s="1"/>
      <c r="AG831" s="1"/>
      <c r="AH831" s="1"/>
      <c r="AI831" s="1"/>
      <c r="AJ831" s="1"/>
      <c r="AK831" s="1"/>
    </row>
    <row r="832" spans="1:37" ht="14.25" customHeight="1">
      <c r="A832" s="425"/>
      <c r="B832" s="1"/>
      <c r="C832" s="1"/>
      <c r="D832" s="1"/>
      <c r="E832" s="1"/>
      <c r="F832" s="1"/>
      <c r="G832" s="1"/>
      <c r="H832" s="1"/>
      <c r="I832" s="1"/>
      <c r="J832" s="1"/>
      <c r="K832" s="1"/>
      <c r="L832" s="1"/>
      <c r="M832" s="1"/>
      <c r="N832" s="1"/>
      <c r="O832" s="1"/>
      <c r="P832" s="229"/>
      <c r="Q832" s="1"/>
      <c r="R832" s="1"/>
      <c r="S832" s="1"/>
      <c r="T832" s="1"/>
      <c r="U832" s="1"/>
      <c r="V832" s="1"/>
      <c r="W832" s="1"/>
      <c r="X832" s="1"/>
      <c r="Y832" s="1"/>
      <c r="Z832" s="1"/>
      <c r="AA832" s="1"/>
      <c r="AB832" s="1"/>
      <c r="AC832" s="1"/>
      <c r="AD832" s="1"/>
      <c r="AE832" s="1"/>
      <c r="AF832" s="1"/>
      <c r="AG832" s="1"/>
      <c r="AH832" s="1"/>
      <c r="AI832" s="1"/>
      <c r="AJ832" s="1"/>
      <c r="AK832" s="1"/>
    </row>
    <row r="833" spans="1:37" ht="14.25" customHeight="1">
      <c r="A833" s="425"/>
      <c r="B833" s="1"/>
      <c r="C833" s="1"/>
      <c r="D833" s="1"/>
      <c r="E833" s="1"/>
      <c r="F833" s="1"/>
      <c r="G833" s="1"/>
      <c r="H833" s="1"/>
      <c r="I833" s="1"/>
      <c r="J833" s="1"/>
      <c r="K833" s="1"/>
      <c r="L833" s="1"/>
      <c r="M833" s="1"/>
      <c r="N833" s="1"/>
      <c r="O833" s="1"/>
      <c r="P833" s="229"/>
      <c r="Q833" s="1"/>
      <c r="R833" s="1"/>
      <c r="S833" s="1"/>
      <c r="T833" s="1"/>
      <c r="U833" s="1"/>
      <c r="V833" s="1"/>
      <c r="W833" s="1"/>
      <c r="X833" s="1"/>
      <c r="Y833" s="1"/>
      <c r="Z833" s="1"/>
      <c r="AA833" s="1"/>
      <c r="AB833" s="1"/>
      <c r="AC833" s="1"/>
      <c r="AD833" s="1"/>
      <c r="AE833" s="1"/>
      <c r="AF833" s="1"/>
      <c r="AG833" s="1"/>
      <c r="AH833" s="1"/>
      <c r="AI833" s="1"/>
      <c r="AJ833" s="1"/>
      <c r="AK833" s="1"/>
    </row>
    <row r="834" spans="1:37" ht="14.25" customHeight="1">
      <c r="A834" s="425"/>
      <c r="B834" s="1"/>
      <c r="C834" s="1"/>
      <c r="D834" s="1"/>
      <c r="E834" s="1"/>
      <c r="F834" s="1"/>
      <c r="G834" s="1"/>
      <c r="H834" s="1"/>
      <c r="I834" s="1"/>
      <c r="J834" s="1"/>
      <c r="K834" s="1"/>
      <c r="L834" s="1"/>
      <c r="M834" s="1"/>
      <c r="N834" s="1"/>
      <c r="O834" s="1"/>
      <c r="P834" s="229"/>
      <c r="Q834" s="1"/>
      <c r="R834" s="1"/>
      <c r="S834" s="1"/>
      <c r="T834" s="1"/>
      <c r="U834" s="1"/>
      <c r="V834" s="1"/>
      <c r="W834" s="1"/>
      <c r="X834" s="1"/>
      <c r="Y834" s="1"/>
      <c r="Z834" s="1"/>
      <c r="AA834" s="1"/>
      <c r="AB834" s="1"/>
      <c r="AC834" s="1"/>
      <c r="AD834" s="1"/>
      <c r="AE834" s="1"/>
      <c r="AF834" s="1"/>
      <c r="AG834" s="1"/>
      <c r="AH834" s="1"/>
      <c r="AI834" s="1"/>
      <c r="AJ834" s="1"/>
      <c r="AK834" s="1"/>
    </row>
    <row r="835" spans="1:37" ht="14.25" customHeight="1">
      <c r="A835" s="425"/>
      <c r="B835" s="1"/>
      <c r="C835" s="1"/>
      <c r="D835" s="1"/>
      <c r="E835" s="1"/>
      <c r="F835" s="1"/>
      <c r="G835" s="1"/>
      <c r="H835" s="1"/>
      <c r="I835" s="1"/>
      <c r="J835" s="1"/>
      <c r="K835" s="1"/>
      <c r="L835" s="1"/>
      <c r="M835" s="1"/>
      <c r="N835" s="1"/>
      <c r="O835" s="1"/>
      <c r="P835" s="229"/>
      <c r="Q835" s="1"/>
      <c r="R835" s="1"/>
      <c r="S835" s="1"/>
      <c r="T835" s="1"/>
      <c r="U835" s="1"/>
      <c r="V835" s="1"/>
      <c r="W835" s="1"/>
      <c r="X835" s="1"/>
      <c r="Y835" s="1"/>
      <c r="Z835" s="1"/>
      <c r="AA835" s="1"/>
      <c r="AB835" s="1"/>
      <c r="AC835" s="1"/>
      <c r="AD835" s="1"/>
      <c r="AE835" s="1"/>
      <c r="AF835" s="1"/>
      <c r="AG835" s="1"/>
      <c r="AH835" s="1"/>
      <c r="AI835" s="1"/>
      <c r="AJ835" s="1"/>
      <c r="AK835" s="1"/>
    </row>
    <row r="836" spans="1:37" ht="14.25" customHeight="1">
      <c r="A836" s="425"/>
      <c r="B836" s="1"/>
      <c r="C836" s="1"/>
      <c r="D836" s="1"/>
      <c r="E836" s="1"/>
      <c r="F836" s="1"/>
      <c r="G836" s="1"/>
      <c r="H836" s="1"/>
      <c r="I836" s="1"/>
      <c r="J836" s="1"/>
      <c r="K836" s="1"/>
      <c r="L836" s="1"/>
      <c r="M836" s="1"/>
      <c r="N836" s="1"/>
      <c r="O836" s="1"/>
      <c r="P836" s="229"/>
      <c r="Q836" s="1"/>
      <c r="R836" s="1"/>
      <c r="S836" s="1"/>
      <c r="T836" s="1"/>
      <c r="U836" s="1"/>
      <c r="V836" s="1"/>
      <c r="W836" s="1"/>
      <c r="X836" s="1"/>
      <c r="Y836" s="1"/>
      <c r="Z836" s="1"/>
      <c r="AA836" s="1"/>
      <c r="AB836" s="1"/>
      <c r="AC836" s="1"/>
      <c r="AD836" s="1"/>
      <c r="AE836" s="1"/>
      <c r="AF836" s="1"/>
      <c r="AG836" s="1"/>
      <c r="AH836" s="1"/>
      <c r="AI836" s="1"/>
      <c r="AJ836" s="1"/>
      <c r="AK836" s="1"/>
    </row>
    <row r="837" spans="1:37" ht="14.25" customHeight="1">
      <c r="A837" s="425"/>
      <c r="B837" s="1"/>
      <c r="C837" s="1"/>
      <c r="D837" s="1"/>
      <c r="E837" s="1"/>
      <c r="F837" s="1"/>
      <c r="G837" s="1"/>
      <c r="H837" s="1"/>
      <c r="I837" s="1"/>
      <c r="J837" s="1"/>
      <c r="K837" s="1"/>
      <c r="L837" s="1"/>
      <c r="M837" s="1"/>
      <c r="N837" s="1"/>
      <c r="O837" s="1"/>
      <c r="P837" s="229"/>
      <c r="Q837" s="1"/>
      <c r="R837" s="1"/>
      <c r="S837" s="1"/>
      <c r="T837" s="1"/>
      <c r="U837" s="1"/>
      <c r="V837" s="1"/>
      <c r="W837" s="1"/>
      <c r="X837" s="1"/>
      <c r="Y837" s="1"/>
      <c r="Z837" s="1"/>
      <c r="AA837" s="1"/>
      <c r="AB837" s="1"/>
      <c r="AC837" s="1"/>
      <c r="AD837" s="1"/>
      <c r="AE837" s="1"/>
      <c r="AF837" s="1"/>
      <c r="AG837" s="1"/>
      <c r="AH837" s="1"/>
      <c r="AI837" s="1"/>
      <c r="AJ837" s="1"/>
      <c r="AK837" s="1"/>
    </row>
    <row r="838" spans="1:37" ht="14.25" customHeight="1">
      <c r="A838" s="425"/>
      <c r="B838" s="1"/>
      <c r="C838" s="1"/>
      <c r="D838" s="1"/>
      <c r="E838" s="1"/>
      <c r="F838" s="1"/>
      <c r="G838" s="1"/>
      <c r="H838" s="1"/>
      <c r="I838" s="1"/>
      <c r="J838" s="1"/>
      <c r="K838" s="1"/>
      <c r="L838" s="1"/>
      <c r="M838" s="1"/>
      <c r="N838" s="1"/>
      <c r="O838" s="1"/>
      <c r="P838" s="229"/>
      <c r="Q838" s="1"/>
      <c r="R838" s="1"/>
      <c r="S838" s="1"/>
      <c r="T838" s="1"/>
      <c r="U838" s="1"/>
      <c r="V838" s="1"/>
      <c r="W838" s="1"/>
      <c r="X838" s="1"/>
      <c r="Y838" s="1"/>
      <c r="Z838" s="1"/>
      <c r="AA838" s="1"/>
      <c r="AB838" s="1"/>
      <c r="AC838" s="1"/>
      <c r="AD838" s="1"/>
      <c r="AE838" s="1"/>
      <c r="AF838" s="1"/>
      <c r="AG838" s="1"/>
      <c r="AH838" s="1"/>
      <c r="AI838" s="1"/>
      <c r="AJ838" s="1"/>
      <c r="AK838" s="1"/>
    </row>
    <row r="839" spans="1:37" ht="14.25" customHeight="1">
      <c r="A839" s="425"/>
      <c r="B839" s="1"/>
      <c r="C839" s="1"/>
      <c r="D839" s="1"/>
      <c r="E839" s="1"/>
      <c r="F839" s="1"/>
      <c r="G839" s="1"/>
      <c r="H839" s="1"/>
      <c r="I839" s="1"/>
      <c r="J839" s="1"/>
      <c r="K839" s="1"/>
      <c r="L839" s="1"/>
      <c r="M839" s="1"/>
      <c r="N839" s="1"/>
      <c r="O839" s="1"/>
      <c r="P839" s="229"/>
      <c r="Q839" s="1"/>
      <c r="R839" s="1"/>
      <c r="S839" s="1"/>
      <c r="T839" s="1"/>
      <c r="U839" s="1"/>
      <c r="V839" s="1"/>
      <c r="W839" s="1"/>
      <c r="X839" s="1"/>
      <c r="Y839" s="1"/>
      <c r="Z839" s="1"/>
      <c r="AA839" s="1"/>
      <c r="AB839" s="1"/>
      <c r="AC839" s="1"/>
      <c r="AD839" s="1"/>
      <c r="AE839" s="1"/>
      <c r="AF839" s="1"/>
      <c r="AG839" s="1"/>
      <c r="AH839" s="1"/>
      <c r="AI839" s="1"/>
      <c r="AJ839" s="1"/>
      <c r="AK839" s="1"/>
    </row>
    <row r="840" spans="1:37" ht="14.25" customHeight="1">
      <c r="A840" s="425"/>
      <c r="B840" s="1"/>
      <c r="C840" s="1"/>
      <c r="D840" s="1"/>
      <c r="E840" s="1"/>
      <c r="F840" s="1"/>
      <c r="G840" s="1"/>
      <c r="H840" s="1"/>
      <c r="I840" s="1"/>
      <c r="J840" s="1"/>
      <c r="K840" s="1"/>
      <c r="L840" s="1"/>
      <c r="M840" s="1"/>
      <c r="N840" s="1"/>
      <c r="O840" s="1"/>
      <c r="P840" s="229"/>
      <c r="Q840" s="1"/>
      <c r="R840" s="1"/>
      <c r="S840" s="1"/>
      <c r="T840" s="1"/>
      <c r="U840" s="1"/>
      <c r="V840" s="1"/>
      <c r="W840" s="1"/>
      <c r="X840" s="1"/>
      <c r="Y840" s="1"/>
      <c r="Z840" s="1"/>
      <c r="AA840" s="1"/>
      <c r="AB840" s="1"/>
      <c r="AC840" s="1"/>
      <c r="AD840" s="1"/>
      <c r="AE840" s="1"/>
      <c r="AF840" s="1"/>
      <c r="AG840" s="1"/>
      <c r="AH840" s="1"/>
      <c r="AI840" s="1"/>
      <c r="AJ840" s="1"/>
      <c r="AK840" s="1"/>
    </row>
    <row r="841" spans="1:37" ht="14.25" customHeight="1">
      <c r="A841" s="425"/>
      <c r="B841" s="1"/>
      <c r="C841" s="1"/>
      <c r="D841" s="1"/>
      <c r="E841" s="1"/>
      <c r="F841" s="1"/>
      <c r="G841" s="1"/>
      <c r="H841" s="1"/>
      <c r="I841" s="1"/>
      <c r="J841" s="1"/>
      <c r="K841" s="1"/>
      <c r="L841" s="1"/>
      <c r="M841" s="1"/>
      <c r="N841" s="1"/>
      <c r="O841" s="1"/>
      <c r="P841" s="229"/>
      <c r="Q841" s="1"/>
      <c r="R841" s="1"/>
      <c r="S841" s="1"/>
      <c r="T841" s="1"/>
      <c r="U841" s="1"/>
      <c r="V841" s="1"/>
      <c r="W841" s="1"/>
      <c r="X841" s="1"/>
      <c r="Y841" s="1"/>
      <c r="Z841" s="1"/>
      <c r="AA841" s="1"/>
      <c r="AB841" s="1"/>
      <c r="AC841" s="1"/>
      <c r="AD841" s="1"/>
      <c r="AE841" s="1"/>
      <c r="AF841" s="1"/>
      <c r="AG841" s="1"/>
      <c r="AH841" s="1"/>
      <c r="AI841" s="1"/>
      <c r="AJ841" s="1"/>
      <c r="AK841" s="1"/>
    </row>
    <row r="842" spans="1:37" ht="14.25" customHeight="1">
      <c r="A842" s="425"/>
      <c r="B842" s="1"/>
      <c r="C842" s="1"/>
      <c r="D842" s="1"/>
      <c r="E842" s="1"/>
      <c r="F842" s="1"/>
      <c r="G842" s="1"/>
      <c r="H842" s="1"/>
      <c r="I842" s="1"/>
      <c r="J842" s="1"/>
      <c r="K842" s="1"/>
      <c r="L842" s="1"/>
      <c r="M842" s="1"/>
      <c r="N842" s="1"/>
      <c r="O842" s="1"/>
      <c r="P842" s="229"/>
      <c r="Q842" s="1"/>
      <c r="R842" s="1"/>
      <c r="S842" s="1"/>
      <c r="T842" s="1"/>
      <c r="U842" s="1"/>
      <c r="V842" s="1"/>
      <c r="W842" s="1"/>
      <c r="X842" s="1"/>
      <c r="Y842" s="1"/>
      <c r="Z842" s="1"/>
      <c r="AA842" s="1"/>
      <c r="AB842" s="1"/>
      <c r="AC842" s="1"/>
      <c r="AD842" s="1"/>
      <c r="AE842" s="1"/>
      <c r="AF842" s="1"/>
      <c r="AG842" s="1"/>
      <c r="AH842" s="1"/>
      <c r="AI842" s="1"/>
      <c r="AJ842" s="1"/>
      <c r="AK842" s="1"/>
    </row>
    <row r="843" spans="1:37" ht="14.25" customHeight="1">
      <c r="A843" s="425"/>
      <c r="B843" s="1"/>
      <c r="C843" s="1"/>
      <c r="D843" s="1"/>
      <c r="E843" s="1"/>
      <c r="F843" s="1"/>
      <c r="G843" s="1"/>
      <c r="H843" s="1"/>
      <c r="I843" s="1"/>
      <c r="J843" s="1"/>
      <c r="K843" s="1"/>
      <c r="L843" s="1"/>
      <c r="M843" s="1"/>
      <c r="N843" s="1"/>
      <c r="O843" s="1"/>
      <c r="P843" s="229"/>
      <c r="Q843" s="1"/>
      <c r="R843" s="1"/>
      <c r="S843" s="1"/>
      <c r="T843" s="1"/>
      <c r="U843" s="1"/>
      <c r="V843" s="1"/>
      <c r="W843" s="1"/>
      <c r="X843" s="1"/>
      <c r="Y843" s="1"/>
      <c r="Z843" s="1"/>
      <c r="AA843" s="1"/>
      <c r="AB843" s="1"/>
      <c r="AC843" s="1"/>
      <c r="AD843" s="1"/>
      <c r="AE843" s="1"/>
      <c r="AF843" s="1"/>
      <c r="AG843" s="1"/>
      <c r="AH843" s="1"/>
      <c r="AI843" s="1"/>
      <c r="AJ843" s="1"/>
      <c r="AK843" s="1"/>
    </row>
    <row r="844" spans="1:37" ht="14.25" customHeight="1">
      <c r="A844" s="425"/>
      <c r="B844" s="1"/>
      <c r="C844" s="1"/>
      <c r="D844" s="1"/>
      <c r="E844" s="1"/>
      <c r="F844" s="1"/>
      <c r="G844" s="1"/>
      <c r="H844" s="1"/>
      <c r="I844" s="1"/>
      <c r="J844" s="1"/>
      <c r="K844" s="1"/>
      <c r="L844" s="1"/>
      <c r="M844" s="1"/>
      <c r="N844" s="1"/>
      <c r="O844" s="1"/>
      <c r="P844" s="229"/>
      <c r="Q844" s="1"/>
      <c r="R844" s="1"/>
      <c r="S844" s="1"/>
      <c r="T844" s="1"/>
      <c r="U844" s="1"/>
      <c r="V844" s="1"/>
      <c r="W844" s="1"/>
      <c r="X844" s="1"/>
      <c r="Y844" s="1"/>
      <c r="Z844" s="1"/>
      <c r="AA844" s="1"/>
      <c r="AB844" s="1"/>
      <c r="AC844" s="1"/>
      <c r="AD844" s="1"/>
      <c r="AE844" s="1"/>
      <c r="AF844" s="1"/>
      <c r="AG844" s="1"/>
      <c r="AH844" s="1"/>
      <c r="AI844" s="1"/>
      <c r="AJ844" s="1"/>
      <c r="AK844" s="1"/>
    </row>
    <row r="845" spans="1:37" ht="14.25" customHeight="1">
      <c r="A845" s="425"/>
      <c r="B845" s="1"/>
      <c r="C845" s="1"/>
      <c r="D845" s="1"/>
      <c r="E845" s="1"/>
      <c r="F845" s="1"/>
      <c r="G845" s="1"/>
      <c r="H845" s="1"/>
      <c r="I845" s="1"/>
      <c r="J845" s="1"/>
      <c r="K845" s="1"/>
      <c r="L845" s="1"/>
      <c r="M845" s="1"/>
      <c r="N845" s="1"/>
      <c r="O845" s="1"/>
      <c r="P845" s="229"/>
      <c r="Q845" s="1"/>
      <c r="R845" s="1"/>
      <c r="S845" s="1"/>
      <c r="T845" s="1"/>
      <c r="U845" s="1"/>
      <c r="V845" s="1"/>
      <c r="W845" s="1"/>
      <c r="X845" s="1"/>
      <c r="Y845" s="1"/>
      <c r="Z845" s="1"/>
      <c r="AA845" s="1"/>
      <c r="AB845" s="1"/>
      <c r="AC845" s="1"/>
      <c r="AD845" s="1"/>
      <c r="AE845" s="1"/>
      <c r="AF845" s="1"/>
      <c r="AG845" s="1"/>
      <c r="AH845" s="1"/>
      <c r="AI845" s="1"/>
      <c r="AJ845" s="1"/>
      <c r="AK845" s="1"/>
    </row>
    <row r="846" spans="1:37" ht="14.25" customHeight="1">
      <c r="A846" s="425"/>
      <c r="B846" s="1"/>
      <c r="C846" s="1"/>
      <c r="D846" s="1"/>
      <c r="E846" s="1"/>
      <c r="F846" s="1"/>
      <c r="G846" s="1"/>
      <c r="H846" s="1"/>
      <c r="I846" s="1"/>
      <c r="J846" s="1"/>
      <c r="K846" s="1"/>
      <c r="L846" s="1"/>
      <c r="M846" s="1"/>
      <c r="N846" s="1"/>
      <c r="O846" s="1"/>
      <c r="P846" s="229"/>
      <c r="Q846" s="1"/>
      <c r="R846" s="1"/>
      <c r="S846" s="1"/>
      <c r="T846" s="1"/>
      <c r="U846" s="1"/>
      <c r="V846" s="1"/>
      <c r="W846" s="1"/>
      <c r="X846" s="1"/>
      <c r="Y846" s="1"/>
      <c r="Z846" s="1"/>
      <c r="AA846" s="1"/>
      <c r="AB846" s="1"/>
      <c r="AC846" s="1"/>
      <c r="AD846" s="1"/>
      <c r="AE846" s="1"/>
      <c r="AF846" s="1"/>
      <c r="AG846" s="1"/>
      <c r="AH846" s="1"/>
      <c r="AI846" s="1"/>
      <c r="AJ846" s="1"/>
      <c r="AK846" s="1"/>
    </row>
    <row r="847" spans="1:37" ht="14.25" customHeight="1">
      <c r="A847" s="425"/>
      <c r="B847" s="1"/>
      <c r="C847" s="1"/>
      <c r="D847" s="1"/>
      <c r="E847" s="1"/>
      <c r="F847" s="1"/>
      <c r="G847" s="1"/>
      <c r="H847" s="1"/>
      <c r="I847" s="1"/>
      <c r="J847" s="1"/>
      <c r="K847" s="1"/>
      <c r="L847" s="1"/>
      <c r="M847" s="1"/>
      <c r="N847" s="1"/>
      <c r="O847" s="1"/>
      <c r="P847" s="229"/>
      <c r="Q847" s="1"/>
      <c r="R847" s="1"/>
      <c r="S847" s="1"/>
      <c r="T847" s="1"/>
      <c r="U847" s="1"/>
      <c r="V847" s="1"/>
      <c r="W847" s="1"/>
      <c r="X847" s="1"/>
      <c r="Y847" s="1"/>
      <c r="Z847" s="1"/>
      <c r="AA847" s="1"/>
      <c r="AB847" s="1"/>
      <c r="AC847" s="1"/>
      <c r="AD847" s="1"/>
      <c r="AE847" s="1"/>
      <c r="AF847" s="1"/>
      <c r="AG847" s="1"/>
      <c r="AH847" s="1"/>
      <c r="AI847" s="1"/>
      <c r="AJ847" s="1"/>
      <c r="AK847" s="1"/>
    </row>
    <row r="848" spans="1:37" ht="14.25" customHeight="1">
      <c r="A848" s="425"/>
      <c r="B848" s="1"/>
      <c r="C848" s="1"/>
      <c r="D848" s="1"/>
      <c r="E848" s="1"/>
      <c r="F848" s="1"/>
      <c r="G848" s="1"/>
      <c r="H848" s="1"/>
      <c r="I848" s="1"/>
      <c r="J848" s="1"/>
      <c r="K848" s="1"/>
      <c r="L848" s="1"/>
      <c r="M848" s="1"/>
      <c r="N848" s="1"/>
      <c r="O848" s="1"/>
      <c r="P848" s="229"/>
      <c r="Q848" s="1"/>
      <c r="R848" s="1"/>
      <c r="S848" s="1"/>
      <c r="T848" s="1"/>
      <c r="U848" s="1"/>
      <c r="V848" s="1"/>
      <c r="W848" s="1"/>
      <c r="X848" s="1"/>
      <c r="Y848" s="1"/>
      <c r="Z848" s="1"/>
      <c r="AA848" s="1"/>
      <c r="AB848" s="1"/>
      <c r="AC848" s="1"/>
      <c r="AD848" s="1"/>
      <c r="AE848" s="1"/>
      <c r="AF848" s="1"/>
      <c r="AG848" s="1"/>
      <c r="AH848" s="1"/>
      <c r="AI848" s="1"/>
      <c r="AJ848" s="1"/>
      <c r="AK848" s="1"/>
    </row>
    <row r="849" spans="1:37" ht="14.25" customHeight="1">
      <c r="A849" s="425"/>
      <c r="B849" s="1"/>
      <c r="C849" s="1"/>
      <c r="D849" s="1"/>
      <c r="E849" s="1"/>
      <c r="F849" s="1"/>
      <c r="G849" s="1"/>
      <c r="H849" s="1"/>
      <c r="I849" s="1"/>
      <c r="J849" s="1"/>
      <c r="K849" s="1"/>
      <c r="L849" s="1"/>
      <c r="M849" s="1"/>
      <c r="N849" s="1"/>
      <c r="O849" s="1"/>
      <c r="P849" s="229"/>
      <c r="Q849" s="1"/>
      <c r="R849" s="1"/>
      <c r="S849" s="1"/>
      <c r="T849" s="1"/>
      <c r="U849" s="1"/>
      <c r="V849" s="1"/>
      <c r="W849" s="1"/>
      <c r="X849" s="1"/>
      <c r="Y849" s="1"/>
      <c r="Z849" s="1"/>
      <c r="AA849" s="1"/>
      <c r="AB849" s="1"/>
      <c r="AC849" s="1"/>
      <c r="AD849" s="1"/>
      <c r="AE849" s="1"/>
      <c r="AF849" s="1"/>
      <c r="AG849" s="1"/>
      <c r="AH849" s="1"/>
      <c r="AI849" s="1"/>
      <c r="AJ849" s="1"/>
      <c r="AK849" s="1"/>
    </row>
    <row r="850" spans="1:37" ht="14.25" customHeight="1">
      <c r="A850" s="425"/>
      <c r="B850" s="1"/>
      <c r="C850" s="1"/>
      <c r="D850" s="1"/>
      <c r="E850" s="1"/>
      <c r="F850" s="1"/>
      <c r="G850" s="1"/>
      <c r="H850" s="1"/>
      <c r="I850" s="1"/>
      <c r="J850" s="1"/>
      <c r="K850" s="1"/>
      <c r="L850" s="1"/>
      <c r="M850" s="1"/>
      <c r="N850" s="1"/>
      <c r="O850" s="1"/>
      <c r="P850" s="229"/>
      <c r="Q850" s="1"/>
      <c r="R850" s="1"/>
      <c r="S850" s="1"/>
      <c r="T850" s="1"/>
      <c r="U850" s="1"/>
      <c r="V850" s="1"/>
      <c r="W850" s="1"/>
      <c r="X850" s="1"/>
      <c r="Y850" s="1"/>
      <c r="Z850" s="1"/>
      <c r="AA850" s="1"/>
      <c r="AB850" s="1"/>
      <c r="AC850" s="1"/>
      <c r="AD850" s="1"/>
      <c r="AE850" s="1"/>
      <c r="AF850" s="1"/>
      <c r="AG850" s="1"/>
      <c r="AH850" s="1"/>
      <c r="AI850" s="1"/>
      <c r="AJ850" s="1"/>
      <c r="AK850" s="1"/>
    </row>
    <row r="851" spans="1:37" ht="14.25" customHeight="1">
      <c r="A851" s="425"/>
      <c r="B851" s="1"/>
      <c r="C851" s="1"/>
      <c r="D851" s="1"/>
      <c r="E851" s="1"/>
      <c r="F851" s="1"/>
      <c r="G851" s="1"/>
      <c r="H851" s="1"/>
      <c r="I851" s="1"/>
      <c r="J851" s="1"/>
      <c r="K851" s="1"/>
      <c r="L851" s="1"/>
      <c r="M851" s="1"/>
      <c r="N851" s="1"/>
      <c r="O851" s="1"/>
      <c r="P851" s="229"/>
      <c r="Q851" s="1"/>
      <c r="R851" s="1"/>
      <c r="S851" s="1"/>
      <c r="T851" s="1"/>
      <c r="U851" s="1"/>
      <c r="V851" s="1"/>
      <c r="W851" s="1"/>
      <c r="X851" s="1"/>
      <c r="Y851" s="1"/>
      <c r="Z851" s="1"/>
      <c r="AA851" s="1"/>
      <c r="AB851" s="1"/>
      <c r="AC851" s="1"/>
      <c r="AD851" s="1"/>
      <c r="AE851" s="1"/>
      <c r="AF851" s="1"/>
      <c r="AG851" s="1"/>
      <c r="AH851" s="1"/>
      <c r="AI851" s="1"/>
      <c r="AJ851" s="1"/>
      <c r="AK851" s="1"/>
    </row>
    <row r="852" spans="1:37" ht="14.25" customHeight="1">
      <c r="A852" s="425"/>
      <c r="B852" s="1"/>
      <c r="C852" s="1"/>
      <c r="D852" s="1"/>
      <c r="E852" s="1"/>
      <c r="F852" s="1"/>
      <c r="G852" s="1"/>
      <c r="H852" s="1"/>
      <c r="I852" s="1"/>
      <c r="J852" s="1"/>
      <c r="K852" s="1"/>
      <c r="L852" s="1"/>
      <c r="M852" s="1"/>
      <c r="N852" s="1"/>
      <c r="O852" s="1"/>
      <c r="P852" s="229"/>
      <c r="Q852" s="1"/>
      <c r="R852" s="1"/>
      <c r="S852" s="1"/>
      <c r="T852" s="1"/>
      <c r="U852" s="1"/>
      <c r="V852" s="1"/>
      <c r="W852" s="1"/>
      <c r="X852" s="1"/>
      <c r="Y852" s="1"/>
      <c r="Z852" s="1"/>
      <c r="AA852" s="1"/>
      <c r="AB852" s="1"/>
      <c r="AC852" s="1"/>
      <c r="AD852" s="1"/>
      <c r="AE852" s="1"/>
      <c r="AF852" s="1"/>
      <c r="AG852" s="1"/>
      <c r="AH852" s="1"/>
      <c r="AI852" s="1"/>
      <c r="AJ852" s="1"/>
      <c r="AK852" s="1"/>
    </row>
    <row r="853" spans="1:37" ht="14.25" customHeight="1">
      <c r="A853" s="425"/>
      <c r="B853" s="1"/>
      <c r="C853" s="1"/>
      <c r="D853" s="1"/>
      <c r="E853" s="1"/>
      <c r="F853" s="1"/>
      <c r="G853" s="1"/>
      <c r="H853" s="1"/>
      <c r="I853" s="1"/>
      <c r="J853" s="1"/>
      <c r="K853" s="1"/>
      <c r="L853" s="1"/>
      <c r="M853" s="1"/>
      <c r="N853" s="1"/>
      <c r="O853" s="1"/>
      <c r="P853" s="229"/>
      <c r="Q853" s="1"/>
      <c r="R853" s="1"/>
      <c r="S853" s="1"/>
      <c r="T853" s="1"/>
      <c r="U853" s="1"/>
      <c r="V853" s="1"/>
      <c r="W853" s="1"/>
      <c r="X853" s="1"/>
      <c r="Y853" s="1"/>
      <c r="Z853" s="1"/>
      <c r="AA853" s="1"/>
      <c r="AB853" s="1"/>
      <c r="AC853" s="1"/>
      <c r="AD853" s="1"/>
      <c r="AE853" s="1"/>
      <c r="AF853" s="1"/>
      <c r="AG853" s="1"/>
      <c r="AH853" s="1"/>
      <c r="AI853" s="1"/>
      <c r="AJ853" s="1"/>
      <c r="AK853" s="1"/>
    </row>
    <row r="854" spans="1:37" ht="14.25" customHeight="1">
      <c r="A854" s="425"/>
      <c r="B854" s="1"/>
      <c r="C854" s="1"/>
      <c r="D854" s="1"/>
      <c r="E854" s="1"/>
      <c r="F854" s="1"/>
      <c r="G854" s="1"/>
      <c r="H854" s="1"/>
      <c r="I854" s="1"/>
      <c r="J854" s="1"/>
      <c r="K854" s="1"/>
      <c r="L854" s="1"/>
      <c r="M854" s="1"/>
      <c r="N854" s="1"/>
      <c r="O854" s="1"/>
      <c r="P854" s="229"/>
      <c r="Q854" s="1"/>
      <c r="R854" s="1"/>
      <c r="S854" s="1"/>
      <c r="T854" s="1"/>
      <c r="U854" s="1"/>
      <c r="V854" s="1"/>
      <c r="W854" s="1"/>
      <c r="X854" s="1"/>
      <c r="Y854" s="1"/>
      <c r="Z854" s="1"/>
      <c r="AA854" s="1"/>
      <c r="AB854" s="1"/>
      <c r="AC854" s="1"/>
      <c r="AD854" s="1"/>
      <c r="AE854" s="1"/>
      <c r="AF854" s="1"/>
      <c r="AG854" s="1"/>
      <c r="AH854" s="1"/>
      <c r="AI854" s="1"/>
      <c r="AJ854" s="1"/>
      <c r="AK854" s="1"/>
    </row>
    <row r="855" spans="1:37" ht="14.25" customHeight="1">
      <c r="A855" s="425"/>
      <c r="B855" s="1"/>
      <c r="C855" s="1"/>
      <c r="D855" s="1"/>
      <c r="E855" s="1"/>
      <c r="F855" s="1"/>
      <c r="G855" s="1"/>
      <c r="H855" s="1"/>
      <c r="I855" s="1"/>
      <c r="J855" s="1"/>
      <c r="K855" s="1"/>
      <c r="L855" s="1"/>
      <c r="M855" s="1"/>
      <c r="N855" s="1"/>
      <c r="O855" s="1"/>
      <c r="P855" s="229"/>
      <c r="Q855" s="1"/>
      <c r="R855" s="1"/>
      <c r="S855" s="1"/>
      <c r="T855" s="1"/>
      <c r="U855" s="1"/>
      <c r="V855" s="1"/>
      <c r="W855" s="1"/>
      <c r="X855" s="1"/>
      <c r="Y855" s="1"/>
      <c r="Z855" s="1"/>
      <c r="AA855" s="1"/>
      <c r="AB855" s="1"/>
      <c r="AC855" s="1"/>
      <c r="AD855" s="1"/>
      <c r="AE855" s="1"/>
      <c r="AF855" s="1"/>
      <c r="AG855" s="1"/>
      <c r="AH855" s="1"/>
      <c r="AI855" s="1"/>
      <c r="AJ855" s="1"/>
      <c r="AK855" s="1"/>
    </row>
    <row r="856" spans="1:37" ht="14.25" customHeight="1">
      <c r="A856" s="425"/>
      <c r="B856" s="1"/>
      <c r="C856" s="1"/>
      <c r="D856" s="1"/>
      <c r="E856" s="1"/>
      <c r="F856" s="1"/>
      <c r="G856" s="1"/>
      <c r="H856" s="1"/>
      <c r="I856" s="1"/>
      <c r="J856" s="1"/>
      <c r="K856" s="1"/>
      <c r="L856" s="1"/>
      <c r="M856" s="1"/>
      <c r="N856" s="1"/>
      <c r="O856" s="1"/>
      <c r="P856" s="229"/>
      <c r="Q856" s="1"/>
      <c r="R856" s="1"/>
      <c r="S856" s="1"/>
      <c r="T856" s="1"/>
      <c r="U856" s="1"/>
      <c r="V856" s="1"/>
      <c r="W856" s="1"/>
      <c r="X856" s="1"/>
      <c r="Y856" s="1"/>
      <c r="Z856" s="1"/>
      <c r="AA856" s="1"/>
      <c r="AB856" s="1"/>
      <c r="AC856" s="1"/>
      <c r="AD856" s="1"/>
      <c r="AE856" s="1"/>
      <c r="AF856" s="1"/>
      <c r="AG856" s="1"/>
      <c r="AH856" s="1"/>
      <c r="AI856" s="1"/>
      <c r="AJ856" s="1"/>
      <c r="AK856" s="1"/>
    </row>
    <row r="857" spans="1:37" ht="14.25" customHeight="1">
      <c r="A857" s="425"/>
      <c r="B857" s="1"/>
      <c r="C857" s="1"/>
      <c r="D857" s="1"/>
      <c r="E857" s="1"/>
      <c r="F857" s="1"/>
      <c r="G857" s="1"/>
      <c r="H857" s="1"/>
      <c r="I857" s="1"/>
      <c r="J857" s="1"/>
      <c r="K857" s="1"/>
      <c r="L857" s="1"/>
      <c r="M857" s="1"/>
      <c r="N857" s="1"/>
      <c r="O857" s="1"/>
      <c r="P857" s="229"/>
      <c r="Q857" s="1"/>
      <c r="R857" s="1"/>
      <c r="S857" s="1"/>
      <c r="T857" s="1"/>
      <c r="U857" s="1"/>
      <c r="V857" s="1"/>
      <c r="W857" s="1"/>
      <c r="X857" s="1"/>
      <c r="Y857" s="1"/>
      <c r="Z857" s="1"/>
      <c r="AA857" s="1"/>
      <c r="AB857" s="1"/>
      <c r="AC857" s="1"/>
      <c r="AD857" s="1"/>
      <c r="AE857" s="1"/>
      <c r="AF857" s="1"/>
      <c r="AG857" s="1"/>
      <c r="AH857" s="1"/>
      <c r="AI857" s="1"/>
      <c r="AJ857" s="1"/>
      <c r="AK857" s="1"/>
    </row>
    <row r="858" spans="1:37" ht="14.25" customHeight="1">
      <c r="A858" s="425"/>
      <c r="B858" s="1"/>
      <c r="C858" s="1"/>
      <c r="D858" s="1"/>
      <c r="E858" s="1"/>
      <c r="F858" s="1"/>
      <c r="G858" s="1"/>
      <c r="H858" s="1"/>
      <c r="I858" s="1"/>
      <c r="J858" s="1"/>
      <c r="K858" s="1"/>
      <c r="L858" s="1"/>
      <c r="M858" s="1"/>
      <c r="N858" s="1"/>
      <c r="O858" s="1"/>
      <c r="P858" s="229"/>
      <c r="Q858" s="1"/>
      <c r="R858" s="1"/>
      <c r="S858" s="1"/>
      <c r="T858" s="1"/>
      <c r="U858" s="1"/>
      <c r="V858" s="1"/>
      <c r="W858" s="1"/>
      <c r="X858" s="1"/>
      <c r="Y858" s="1"/>
      <c r="Z858" s="1"/>
      <c r="AA858" s="1"/>
      <c r="AB858" s="1"/>
      <c r="AC858" s="1"/>
      <c r="AD858" s="1"/>
      <c r="AE858" s="1"/>
      <c r="AF858" s="1"/>
      <c r="AG858" s="1"/>
      <c r="AH858" s="1"/>
      <c r="AI858" s="1"/>
      <c r="AJ858" s="1"/>
      <c r="AK858" s="1"/>
    </row>
    <row r="859" spans="1:37" ht="14.25" customHeight="1">
      <c r="A859" s="425"/>
      <c r="B859" s="1"/>
      <c r="C859" s="1"/>
      <c r="D859" s="1"/>
      <c r="E859" s="1"/>
      <c r="F859" s="1"/>
      <c r="G859" s="1"/>
      <c r="H859" s="1"/>
      <c r="I859" s="1"/>
      <c r="J859" s="1"/>
      <c r="K859" s="1"/>
      <c r="L859" s="1"/>
      <c r="M859" s="1"/>
      <c r="N859" s="1"/>
      <c r="O859" s="1"/>
      <c r="P859" s="229"/>
      <c r="Q859" s="1"/>
      <c r="R859" s="1"/>
      <c r="S859" s="1"/>
      <c r="T859" s="1"/>
      <c r="U859" s="1"/>
      <c r="V859" s="1"/>
      <c r="W859" s="1"/>
      <c r="X859" s="1"/>
      <c r="Y859" s="1"/>
      <c r="Z859" s="1"/>
      <c r="AA859" s="1"/>
      <c r="AB859" s="1"/>
      <c r="AC859" s="1"/>
      <c r="AD859" s="1"/>
      <c r="AE859" s="1"/>
      <c r="AF859" s="1"/>
      <c r="AG859" s="1"/>
      <c r="AH859" s="1"/>
      <c r="AI859" s="1"/>
      <c r="AJ859" s="1"/>
      <c r="AK859" s="1"/>
    </row>
    <row r="860" spans="1:37" ht="14.25" customHeight="1">
      <c r="A860" s="425"/>
      <c r="B860" s="1"/>
      <c r="C860" s="1"/>
      <c r="D860" s="1"/>
      <c r="E860" s="1"/>
      <c r="F860" s="1"/>
      <c r="G860" s="1"/>
      <c r="H860" s="1"/>
      <c r="I860" s="1"/>
      <c r="J860" s="1"/>
      <c r="K860" s="1"/>
      <c r="L860" s="1"/>
      <c r="M860" s="1"/>
      <c r="N860" s="1"/>
      <c r="O860" s="1"/>
      <c r="P860" s="229"/>
      <c r="Q860" s="1"/>
      <c r="R860" s="1"/>
      <c r="S860" s="1"/>
      <c r="T860" s="1"/>
      <c r="U860" s="1"/>
      <c r="V860" s="1"/>
      <c r="W860" s="1"/>
      <c r="X860" s="1"/>
      <c r="Y860" s="1"/>
      <c r="Z860" s="1"/>
      <c r="AA860" s="1"/>
      <c r="AB860" s="1"/>
      <c r="AC860" s="1"/>
      <c r="AD860" s="1"/>
      <c r="AE860" s="1"/>
      <c r="AF860" s="1"/>
      <c r="AG860" s="1"/>
      <c r="AH860" s="1"/>
      <c r="AI860" s="1"/>
      <c r="AJ860" s="1"/>
      <c r="AK860" s="1"/>
    </row>
    <row r="861" spans="1:37" ht="14.25" customHeight="1">
      <c r="A861" s="425"/>
      <c r="B861" s="1"/>
      <c r="C861" s="1"/>
      <c r="D861" s="1"/>
      <c r="E861" s="1"/>
      <c r="F861" s="1"/>
      <c r="G861" s="1"/>
      <c r="H861" s="1"/>
      <c r="I861" s="1"/>
      <c r="J861" s="1"/>
      <c r="K861" s="1"/>
      <c r="L861" s="1"/>
      <c r="M861" s="1"/>
      <c r="N861" s="1"/>
      <c r="O861" s="1"/>
      <c r="P861" s="229"/>
      <c r="Q861" s="1"/>
      <c r="R861" s="1"/>
      <c r="S861" s="1"/>
      <c r="T861" s="1"/>
      <c r="U861" s="1"/>
      <c r="V861" s="1"/>
      <c r="W861" s="1"/>
      <c r="X861" s="1"/>
      <c r="Y861" s="1"/>
      <c r="Z861" s="1"/>
      <c r="AA861" s="1"/>
      <c r="AB861" s="1"/>
      <c r="AC861" s="1"/>
      <c r="AD861" s="1"/>
      <c r="AE861" s="1"/>
      <c r="AF861" s="1"/>
      <c r="AG861" s="1"/>
      <c r="AH861" s="1"/>
      <c r="AI861" s="1"/>
      <c r="AJ861" s="1"/>
      <c r="AK861" s="1"/>
    </row>
    <row r="862" spans="1:37" ht="14.25" customHeight="1">
      <c r="A862" s="425"/>
      <c r="B862" s="1"/>
      <c r="C862" s="1"/>
      <c r="D862" s="1"/>
      <c r="E862" s="1"/>
      <c r="F862" s="1"/>
      <c r="G862" s="1"/>
      <c r="H862" s="1"/>
      <c r="I862" s="1"/>
      <c r="J862" s="1"/>
      <c r="K862" s="1"/>
      <c r="L862" s="1"/>
      <c r="M862" s="1"/>
      <c r="N862" s="1"/>
      <c r="O862" s="1"/>
      <c r="P862" s="229"/>
      <c r="Q862" s="1"/>
      <c r="R862" s="1"/>
      <c r="S862" s="1"/>
      <c r="T862" s="1"/>
      <c r="U862" s="1"/>
      <c r="V862" s="1"/>
      <c r="W862" s="1"/>
      <c r="X862" s="1"/>
      <c r="Y862" s="1"/>
      <c r="Z862" s="1"/>
      <c r="AA862" s="1"/>
      <c r="AB862" s="1"/>
      <c r="AC862" s="1"/>
      <c r="AD862" s="1"/>
      <c r="AE862" s="1"/>
      <c r="AF862" s="1"/>
      <c r="AG862" s="1"/>
      <c r="AH862" s="1"/>
      <c r="AI862" s="1"/>
      <c r="AJ862" s="1"/>
      <c r="AK862" s="1"/>
    </row>
    <row r="863" spans="1:37" ht="14.25" customHeight="1">
      <c r="A863" s="425"/>
      <c r="B863" s="1"/>
      <c r="C863" s="1"/>
      <c r="D863" s="1"/>
      <c r="E863" s="1"/>
      <c r="F863" s="1"/>
      <c r="G863" s="1"/>
      <c r="H863" s="1"/>
      <c r="I863" s="1"/>
      <c r="J863" s="1"/>
      <c r="K863" s="1"/>
      <c r="L863" s="1"/>
      <c r="M863" s="1"/>
      <c r="N863" s="1"/>
      <c r="O863" s="1"/>
      <c r="P863" s="229"/>
      <c r="Q863" s="1"/>
      <c r="R863" s="1"/>
      <c r="S863" s="1"/>
      <c r="T863" s="1"/>
      <c r="U863" s="1"/>
      <c r="V863" s="1"/>
      <c r="W863" s="1"/>
      <c r="X863" s="1"/>
      <c r="Y863" s="1"/>
      <c r="Z863" s="1"/>
      <c r="AA863" s="1"/>
      <c r="AB863" s="1"/>
      <c r="AC863" s="1"/>
      <c r="AD863" s="1"/>
      <c r="AE863" s="1"/>
      <c r="AF863" s="1"/>
      <c r="AG863" s="1"/>
      <c r="AH863" s="1"/>
      <c r="AI863" s="1"/>
      <c r="AJ863" s="1"/>
      <c r="AK863" s="1"/>
    </row>
    <row r="864" spans="1:37" ht="14.25" customHeight="1">
      <c r="A864" s="425"/>
      <c r="B864" s="1"/>
      <c r="C864" s="1"/>
      <c r="D864" s="1"/>
      <c r="E864" s="1"/>
      <c r="F864" s="1"/>
      <c r="G864" s="1"/>
      <c r="H864" s="1"/>
      <c r="I864" s="1"/>
      <c r="J864" s="1"/>
      <c r="K864" s="1"/>
      <c r="L864" s="1"/>
      <c r="M864" s="1"/>
      <c r="N864" s="1"/>
      <c r="O864" s="1"/>
      <c r="P864" s="229"/>
      <c r="Q864" s="1"/>
      <c r="R864" s="1"/>
      <c r="S864" s="1"/>
      <c r="T864" s="1"/>
      <c r="U864" s="1"/>
      <c r="V864" s="1"/>
      <c r="W864" s="1"/>
      <c r="X864" s="1"/>
      <c r="Y864" s="1"/>
      <c r="Z864" s="1"/>
      <c r="AA864" s="1"/>
      <c r="AB864" s="1"/>
      <c r="AC864" s="1"/>
      <c r="AD864" s="1"/>
      <c r="AE864" s="1"/>
      <c r="AF864" s="1"/>
      <c r="AG864" s="1"/>
      <c r="AH864" s="1"/>
      <c r="AI864" s="1"/>
      <c r="AJ864" s="1"/>
      <c r="AK864" s="1"/>
    </row>
    <row r="865" spans="1:37" ht="14.25" customHeight="1">
      <c r="A865" s="425"/>
      <c r="B865" s="1"/>
      <c r="C865" s="1"/>
      <c r="D865" s="1"/>
      <c r="E865" s="1"/>
      <c r="F865" s="1"/>
      <c r="G865" s="1"/>
      <c r="H865" s="1"/>
      <c r="I865" s="1"/>
      <c r="J865" s="1"/>
      <c r="K865" s="1"/>
      <c r="L865" s="1"/>
      <c r="M865" s="1"/>
      <c r="N865" s="1"/>
      <c r="O865" s="1"/>
      <c r="P865" s="229"/>
      <c r="Q865" s="1"/>
      <c r="R865" s="1"/>
      <c r="S865" s="1"/>
      <c r="T865" s="1"/>
      <c r="U865" s="1"/>
      <c r="V865" s="1"/>
      <c r="W865" s="1"/>
      <c r="X865" s="1"/>
      <c r="Y865" s="1"/>
      <c r="Z865" s="1"/>
      <c r="AA865" s="1"/>
      <c r="AB865" s="1"/>
      <c r="AC865" s="1"/>
      <c r="AD865" s="1"/>
      <c r="AE865" s="1"/>
      <c r="AF865" s="1"/>
      <c r="AG865" s="1"/>
      <c r="AH865" s="1"/>
      <c r="AI865" s="1"/>
      <c r="AJ865" s="1"/>
      <c r="AK865" s="1"/>
    </row>
    <row r="866" spans="1:37" ht="14.25" customHeight="1">
      <c r="A866" s="425"/>
      <c r="B866" s="1"/>
      <c r="C866" s="1"/>
      <c r="D866" s="1"/>
      <c r="E866" s="1"/>
      <c r="F866" s="1"/>
      <c r="G866" s="1"/>
      <c r="H866" s="1"/>
      <c r="I866" s="1"/>
      <c r="J866" s="1"/>
      <c r="K866" s="1"/>
      <c r="L866" s="1"/>
      <c r="M866" s="1"/>
      <c r="N866" s="1"/>
      <c r="O866" s="1"/>
      <c r="P866" s="229"/>
      <c r="Q866" s="1"/>
      <c r="R866" s="1"/>
      <c r="S866" s="1"/>
      <c r="T866" s="1"/>
      <c r="U866" s="1"/>
      <c r="V866" s="1"/>
      <c r="W866" s="1"/>
      <c r="X866" s="1"/>
      <c r="Y866" s="1"/>
      <c r="Z866" s="1"/>
      <c r="AA866" s="1"/>
      <c r="AB866" s="1"/>
      <c r="AC866" s="1"/>
      <c r="AD866" s="1"/>
      <c r="AE866" s="1"/>
      <c r="AF866" s="1"/>
      <c r="AG866" s="1"/>
      <c r="AH866" s="1"/>
      <c r="AI866" s="1"/>
      <c r="AJ866" s="1"/>
      <c r="AK866" s="1"/>
    </row>
    <row r="867" spans="1:37" ht="14.25" customHeight="1">
      <c r="A867" s="425"/>
      <c r="B867" s="1"/>
      <c r="C867" s="1"/>
      <c r="D867" s="1"/>
      <c r="E867" s="1"/>
      <c r="F867" s="1"/>
      <c r="G867" s="1"/>
      <c r="H867" s="1"/>
      <c r="I867" s="1"/>
      <c r="J867" s="1"/>
      <c r="K867" s="1"/>
      <c r="L867" s="1"/>
      <c r="M867" s="1"/>
      <c r="N867" s="1"/>
      <c r="O867" s="1"/>
      <c r="P867" s="229"/>
      <c r="Q867" s="1"/>
      <c r="R867" s="1"/>
      <c r="S867" s="1"/>
      <c r="T867" s="1"/>
      <c r="U867" s="1"/>
      <c r="V867" s="1"/>
      <c r="W867" s="1"/>
      <c r="X867" s="1"/>
      <c r="Y867" s="1"/>
      <c r="Z867" s="1"/>
      <c r="AA867" s="1"/>
      <c r="AB867" s="1"/>
      <c r="AC867" s="1"/>
      <c r="AD867" s="1"/>
      <c r="AE867" s="1"/>
      <c r="AF867" s="1"/>
      <c r="AG867" s="1"/>
      <c r="AH867" s="1"/>
      <c r="AI867" s="1"/>
      <c r="AJ867" s="1"/>
      <c r="AK867" s="1"/>
    </row>
    <row r="868" spans="1:37" ht="14.25" customHeight="1">
      <c r="A868" s="425"/>
      <c r="B868" s="1"/>
      <c r="C868" s="1"/>
      <c r="D868" s="1"/>
      <c r="E868" s="1"/>
      <c r="F868" s="1"/>
      <c r="G868" s="1"/>
      <c r="H868" s="1"/>
      <c r="I868" s="1"/>
      <c r="J868" s="1"/>
      <c r="K868" s="1"/>
      <c r="L868" s="1"/>
      <c r="M868" s="1"/>
      <c r="N868" s="1"/>
      <c r="O868" s="1"/>
      <c r="P868" s="229"/>
      <c r="Q868" s="1"/>
      <c r="R868" s="1"/>
      <c r="S868" s="1"/>
      <c r="T868" s="1"/>
      <c r="U868" s="1"/>
      <c r="V868" s="1"/>
      <c r="W868" s="1"/>
      <c r="X868" s="1"/>
      <c r="Y868" s="1"/>
      <c r="Z868" s="1"/>
      <c r="AA868" s="1"/>
      <c r="AB868" s="1"/>
      <c r="AC868" s="1"/>
      <c r="AD868" s="1"/>
      <c r="AE868" s="1"/>
      <c r="AF868" s="1"/>
      <c r="AG868" s="1"/>
      <c r="AH868" s="1"/>
      <c r="AI868" s="1"/>
      <c r="AJ868" s="1"/>
      <c r="AK868" s="1"/>
    </row>
    <row r="869" spans="1:37" ht="14.25" customHeight="1">
      <c r="A869" s="425"/>
      <c r="B869" s="1"/>
      <c r="C869" s="1"/>
      <c r="D869" s="1"/>
      <c r="E869" s="1"/>
      <c r="F869" s="1"/>
      <c r="G869" s="1"/>
      <c r="H869" s="1"/>
      <c r="I869" s="1"/>
      <c r="J869" s="1"/>
      <c r="K869" s="1"/>
      <c r="L869" s="1"/>
      <c r="M869" s="1"/>
      <c r="N869" s="1"/>
      <c r="O869" s="1"/>
      <c r="P869" s="229"/>
      <c r="Q869" s="1"/>
      <c r="R869" s="1"/>
      <c r="S869" s="1"/>
      <c r="T869" s="1"/>
      <c r="U869" s="1"/>
      <c r="V869" s="1"/>
      <c r="W869" s="1"/>
      <c r="X869" s="1"/>
      <c r="Y869" s="1"/>
      <c r="Z869" s="1"/>
      <c r="AA869" s="1"/>
      <c r="AB869" s="1"/>
      <c r="AC869" s="1"/>
      <c r="AD869" s="1"/>
      <c r="AE869" s="1"/>
      <c r="AF869" s="1"/>
      <c r="AG869" s="1"/>
      <c r="AH869" s="1"/>
      <c r="AI869" s="1"/>
      <c r="AJ869" s="1"/>
      <c r="AK869" s="1"/>
    </row>
    <row r="870" spans="1:37" ht="14.25" customHeight="1">
      <c r="A870" s="425"/>
      <c r="B870" s="1"/>
      <c r="C870" s="1"/>
      <c r="D870" s="1"/>
      <c r="E870" s="1"/>
      <c r="F870" s="1"/>
      <c r="G870" s="1"/>
      <c r="H870" s="1"/>
      <c r="I870" s="1"/>
      <c r="J870" s="1"/>
      <c r="K870" s="1"/>
      <c r="L870" s="1"/>
      <c r="M870" s="1"/>
      <c r="N870" s="1"/>
      <c r="O870" s="1"/>
      <c r="P870" s="229"/>
      <c r="Q870" s="1"/>
      <c r="R870" s="1"/>
      <c r="S870" s="1"/>
      <c r="T870" s="1"/>
      <c r="U870" s="1"/>
      <c r="V870" s="1"/>
      <c r="W870" s="1"/>
      <c r="X870" s="1"/>
      <c r="Y870" s="1"/>
      <c r="Z870" s="1"/>
      <c r="AA870" s="1"/>
      <c r="AB870" s="1"/>
      <c r="AC870" s="1"/>
      <c r="AD870" s="1"/>
      <c r="AE870" s="1"/>
      <c r="AF870" s="1"/>
      <c r="AG870" s="1"/>
      <c r="AH870" s="1"/>
      <c r="AI870" s="1"/>
      <c r="AJ870" s="1"/>
      <c r="AK870" s="1"/>
    </row>
    <row r="871" spans="1:37" ht="14.25" customHeight="1">
      <c r="A871" s="425"/>
      <c r="B871" s="1"/>
      <c r="C871" s="1"/>
      <c r="D871" s="1"/>
      <c r="E871" s="1"/>
      <c r="F871" s="1"/>
      <c r="G871" s="1"/>
      <c r="H871" s="1"/>
      <c r="I871" s="1"/>
      <c r="J871" s="1"/>
      <c r="K871" s="1"/>
      <c r="L871" s="1"/>
      <c r="M871" s="1"/>
      <c r="N871" s="1"/>
      <c r="O871" s="1"/>
      <c r="P871" s="229"/>
      <c r="Q871" s="1"/>
      <c r="R871" s="1"/>
      <c r="S871" s="1"/>
      <c r="T871" s="1"/>
      <c r="U871" s="1"/>
      <c r="V871" s="1"/>
      <c r="W871" s="1"/>
      <c r="X871" s="1"/>
      <c r="Y871" s="1"/>
      <c r="Z871" s="1"/>
      <c r="AA871" s="1"/>
      <c r="AB871" s="1"/>
      <c r="AC871" s="1"/>
      <c r="AD871" s="1"/>
      <c r="AE871" s="1"/>
      <c r="AF871" s="1"/>
      <c r="AG871" s="1"/>
      <c r="AH871" s="1"/>
      <c r="AI871" s="1"/>
      <c r="AJ871" s="1"/>
      <c r="AK871" s="1"/>
    </row>
    <row r="872" spans="1:37" ht="14.25" customHeight="1">
      <c r="A872" s="425"/>
      <c r="B872" s="1"/>
      <c r="C872" s="1"/>
      <c r="D872" s="1"/>
      <c r="E872" s="1"/>
      <c r="F872" s="1"/>
      <c r="G872" s="1"/>
      <c r="H872" s="1"/>
      <c r="I872" s="1"/>
      <c r="J872" s="1"/>
      <c r="K872" s="1"/>
      <c r="L872" s="1"/>
      <c r="M872" s="1"/>
      <c r="N872" s="1"/>
      <c r="O872" s="1"/>
      <c r="P872" s="229"/>
      <c r="Q872" s="1"/>
      <c r="R872" s="1"/>
      <c r="S872" s="1"/>
      <c r="T872" s="1"/>
      <c r="U872" s="1"/>
      <c r="V872" s="1"/>
      <c r="W872" s="1"/>
      <c r="X872" s="1"/>
      <c r="Y872" s="1"/>
      <c r="Z872" s="1"/>
      <c r="AA872" s="1"/>
      <c r="AB872" s="1"/>
      <c r="AC872" s="1"/>
      <c r="AD872" s="1"/>
      <c r="AE872" s="1"/>
      <c r="AF872" s="1"/>
      <c r="AG872" s="1"/>
      <c r="AH872" s="1"/>
      <c r="AI872" s="1"/>
      <c r="AJ872" s="1"/>
      <c r="AK872" s="1"/>
    </row>
    <row r="873" spans="1:37" ht="14.25" customHeight="1">
      <c r="A873" s="425"/>
      <c r="B873" s="1"/>
      <c r="C873" s="1"/>
      <c r="D873" s="1"/>
      <c r="E873" s="1"/>
      <c r="F873" s="1"/>
      <c r="G873" s="1"/>
      <c r="H873" s="1"/>
      <c r="I873" s="1"/>
      <c r="J873" s="1"/>
      <c r="K873" s="1"/>
      <c r="L873" s="1"/>
      <c r="M873" s="1"/>
      <c r="N873" s="1"/>
      <c r="O873" s="1"/>
      <c r="P873" s="229"/>
      <c r="Q873" s="1"/>
      <c r="R873" s="1"/>
      <c r="S873" s="1"/>
      <c r="T873" s="1"/>
      <c r="U873" s="1"/>
      <c r="V873" s="1"/>
      <c r="W873" s="1"/>
      <c r="X873" s="1"/>
      <c r="Y873" s="1"/>
      <c r="Z873" s="1"/>
      <c r="AA873" s="1"/>
      <c r="AB873" s="1"/>
      <c r="AC873" s="1"/>
      <c r="AD873" s="1"/>
      <c r="AE873" s="1"/>
      <c r="AF873" s="1"/>
      <c r="AG873" s="1"/>
      <c r="AH873" s="1"/>
      <c r="AI873" s="1"/>
      <c r="AJ873" s="1"/>
      <c r="AK873" s="1"/>
    </row>
    <row r="874" spans="1:37" ht="14.25" customHeight="1">
      <c r="A874" s="425"/>
      <c r="B874" s="1"/>
      <c r="C874" s="1"/>
      <c r="D874" s="1"/>
      <c r="E874" s="1"/>
      <c r="F874" s="1"/>
      <c r="G874" s="1"/>
      <c r="H874" s="1"/>
      <c r="I874" s="1"/>
      <c r="J874" s="1"/>
      <c r="K874" s="1"/>
      <c r="L874" s="1"/>
      <c r="M874" s="1"/>
      <c r="N874" s="1"/>
      <c r="O874" s="1"/>
      <c r="P874" s="229"/>
      <c r="Q874" s="1"/>
      <c r="R874" s="1"/>
      <c r="S874" s="1"/>
      <c r="T874" s="1"/>
      <c r="U874" s="1"/>
      <c r="V874" s="1"/>
      <c r="W874" s="1"/>
      <c r="X874" s="1"/>
      <c r="Y874" s="1"/>
      <c r="Z874" s="1"/>
      <c r="AA874" s="1"/>
      <c r="AB874" s="1"/>
      <c r="AC874" s="1"/>
      <c r="AD874" s="1"/>
      <c r="AE874" s="1"/>
      <c r="AF874" s="1"/>
      <c r="AG874" s="1"/>
      <c r="AH874" s="1"/>
      <c r="AI874" s="1"/>
      <c r="AJ874" s="1"/>
      <c r="AK874" s="1"/>
    </row>
    <row r="875" spans="1:37" ht="14.25" customHeight="1">
      <c r="A875" s="425"/>
      <c r="B875" s="1"/>
      <c r="C875" s="1"/>
      <c r="D875" s="1"/>
      <c r="E875" s="1"/>
      <c r="F875" s="1"/>
      <c r="G875" s="1"/>
      <c r="H875" s="1"/>
      <c r="I875" s="1"/>
      <c r="J875" s="1"/>
      <c r="K875" s="1"/>
      <c r="L875" s="1"/>
      <c r="M875" s="1"/>
      <c r="N875" s="1"/>
      <c r="O875" s="1"/>
      <c r="P875" s="229"/>
      <c r="Q875" s="1"/>
      <c r="R875" s="1"/>
      <c r="S875" s="1"/>
      <c r="T875" s="1"/>
      <c r="U875" s="1"/>
      <c r="V875" s="1"/>
      <c r="W875" s="1"/>
      <c r="X875" s="1"/>
      <c r="Y875" s="1"/>
      <c r="Z875" s="1"/>
      <c r="AA875" s="1"/>
      <c r="AB875" s="1"/>
      <c r="AC875" s="1"/>
      <c r="AD875" s="1"/>
      <c r="AE875" s="1"/>
      <c r="AF875" s="1"/>
      <c r="AG875" s="1"/>
      <c r="AH875" s="1"/>
      <c r="AI875" s="1"/>
      <c r="AJ875" s="1"/>
      <c r="AK875" s="1"/>
    </row>
    <row r="876" spans="1:37" ht="14.25" customHeight="1">
      <c r="A876" s="425"/>
      <c r="B876" s="1"/>
      <c r="C876" s="1"/>
      <c r="D876" s="1"/>
      <c r="E876" s="1"/>
      <c r="F876" s="1"/>
      <c r="G876" s="1"/>
      <c r="H876" s="1"/>
      <c r="I876" s="1"/>
      <c r="J876" s="1"/>
      <c r="K876" s="1"/>
      <c r="L876" s="1"/>
      <c r="M876" s="1"/>
      <c r="N876" s="1"/>
      <c r="O876" s="1"/>
      <c r="P876" s="229"/>
      <c r="Q876" s="1"/>
      <c r="R876" s="1"/>
      <c r="S876" s="1"/>
      <c r="T876" s="1"/>
      <c r="U876" s="1"/>
      <c r="V876" s="1"/>
      <c r="W876" s="1"/>
      <c r="X876" s="1"/>
      <c r="Y876" s="1"/>
      <c r="Z876" s="1"/>
      <c r="AA876" s="1"/>
      <c r="AB876" s="1"/>
      <c r="AC876" s="1"/>
      <c r="AD876" s="1"/>
      <c r="AE876" s="1"/>
      <c r="AF876" s="1"/>
      <c r="AG876" s="1"/>
      <c r="AH876" s="1"/>
      <c r="AI876" s="1"/>
      <c r="AJ876" s="1"/>
      <c r="AK876" s="1"/>
    </row>
    <row r="877" spans="1:37" ht="14.25" customHeight="1">
      <c r="A877" s="425"/>
      <c r="B877" s="1"/>
      <c r="C877" s="1"/>
      <c r="D877" s="1"/>
      <c r="E877" s="1"/>
      <c r="F877" s="1"/>
      <c r="G877" s="1"/>
      <c r="H877" s="1"/>
      <c r="I877" s="1"/>
      <c r="J877" s="1"/>
      <c r="K877" s="1"/>
      <c r="L877" s="1"/>
      <c r="M877" s="1"/>
      <c r="N877" s="1"/>
      <c r="O877" s="1"/>
      <c r="P877" s="229"/>
      <c r="Q877" s="1"/>
      <c r="R877" s="1"/>
      <c r="S877" s="1"/>
      <c r="T877" s="1"/>
      <c r="U877" s="1"/>
      <c r="V877" s="1"/>
      <c r="W877" s="1"/>
      <c r="X877" s="1"/>
      <c r="Y877" s="1"/>
      <c r="Z877" s="1"/>
      <c r="AA877" s="1"/>
      <c r="AB877" s="1"/>
      <c r="AC877" s="1"/>
      <c r="AD877" s="1"/>
      <c r="AE877" s="1"/>
      <c r="AF877" s="1"/>
      <c r="AG877" s="1"/>
      <c r="AH877" s="1"/>
      <c r="AI877" s="1"/>
      <c r="AJ877" s="1"/>
      <c r="AK877" s="1"/>
    </row>
    <row r="878" spans="1:37" ht="14.25" customHeight="1">
      <c r="A878" s="425"/>
      <c r="B878" s="1"/>
      <c r="C878" s="1"/>
      <c r="D878" s="1"/>
      <c r="E878" s="1"/>
      <c r="F878" s="1"/>
      <c r="G878" s="1"/>
      <c r="H878" s="1"/>
      <c r="I878" s="1"/>
      <c r="J878" s="1"/>
      <c r="K878" s="1"/>
      <c r="L878" s="1"/>
      <c r="M878" s="1"/>
      <c r="N878" s="1"/>
      <c r="O878" s="1"/>
      <c r="P878" s="229"/>
      <c r="Q878" s="1"/>
      <c r="R878" s="1"/>
      <c r="S878" s="1"/>
      <c r="T878" s="1"/>
      <c r="U878" s="1"/>
      <c r="V878" s="1"/>
      <c r="W878" s="1"/>
      <c r="X878" s="1"/>
      <c r="Y878" s="1"/>
      <c r="Z878" s="1"/>
      <c r="AA878" s="1"/>
      <c r="AB878" s="1"/>
      <c r="AC878" s="1"/>
      <c r="AD878" s="1"/>
      <c r="AE878" s="1"/>
      <c r="AF878" s="1"/>
      <c r="AG878" s="1"/>
      <c r="AH878" s="1"/>
      <c r="AI878" s="1"/>
      <c r="AJ878" s="1"/>
      <c r="AK878" s="1"/>
    </row>
    <row r="879" spans="1:37" ht="14.25" customHeight="1">
      <c r="A879" s="425"/>
      <c r="B879" s="1"/>
      <c r="C879" s="1"/>
      <c r="D879" s="1"/>
      <c r="E879" s="1"/>
      <c r="F879" s="1"/>
      <c r="G879" s="1"/>
      <c r="H879" s="1"/>
      <c r="I879" s="1"/>
      <c r="J879" s="1"/>
      <c r="K879" s="1"/>
      <c r="L879" s="1"/>
      <c r="M879" s="1"/>
      <c r="N879" s="1"/>
      <c r="O879" s="1"/>
      <c r="P879" s="229"/>
      <c r="Q879" s="1"/>
      <c r="R879" s="1"/>
      <c r="S879" s="1"/>
      <c r="T879" s="1"/>
      <c r="U879" s="1"/>
      <c r="V879" s="1"/>
      <c r="W879" s="1"/>
      <c r="X879" s="1"/>
      <c r="Y879" s="1"/>
      <c r="Z879" s="1"/>
      <c r="AA879" s="1"/>
      <c r="AB879" s="1"/>
      <c r="AC879" s="1"/>
      <c r="AD879" s="1"/>
      <c r="AE879" s="1"/>
      <c r="AF879" s="1"/>
      <c r="AG879" s="1"/>
      <c r="AH879" s="1"/>
      <c r="AI879" s="1"/>
      <c r="AJ879" s="1"/>
      <c r="AK879" s="1"/>
    </row>
    <row r="880" spans="1:37" ht="14.25" customHeight="1">
      <c r="A880" s="425"/>
      <c r="B880" s="1"/>
      <c r="C880" s="1"/>
      <c r="D880" s="1"/>
      <c r="E880" s="1"/>
      <c r="F880" s="1"/>
      <c r="G880" s="1"/>
      <c r="H880" s="1"/>
      <c r="I880" s="1"/>
      <c r="J880" s="1"/>
      <c r="K880" s="1"/>
      <c r="L880" s="1"/>
      <c r="M880" s="1"/>
      <c r="N880" s="1"/>
      <c r="O880" s="1"/>
      <c r="P880" s="229"/>
      <c r="Q880" s="1"/>
      <c r="R880" s="1"/>
      <c r="S880" s="1"/>
      <c r="T880" s="1"/>
      <c r="U880" s="1"/>
      <c r="V880" s="1"/>
      <c r="W880" s="1"/>
      <c r="X880" s="1"/>
      <c r="Y880" s="1"/>
      <c r="Z880" s="1"/>
      <c r="AA880" s="1"/>
      <c r="AB880" s="1"/>
      <c r="AC880" s="1"/>
      <c r="AD880" s="1"/>
      <c r="AE880" s="1"/>
      <c r="AF880" s="1"/>
      <c r="AG880" s="1"/>
      <c r="AH880" s="1"/>
      <c r="AI880" s="1"/>
      <c r="AJ880" s="1"/>
      <c r="AK880" s="1"/>
    </row>
    <row r="881" spans="1:37" ht="14.25" customHeight="1">
      <c r="A881" s="425"/>
      <c r="B881" s="1"/>
      <c r="C881" s="1"/>
      <c r="D881" s="1"/>
      <c r="E881" s="1"/>
      <c r="F881" s="1"/>
      <c r="G881" s="1"/>
      <c r="H881" s="1"/>
      <c r="I881" s="1"/>
      <c r="J881" s="1"/>
      <c r="K881" s="1"/>
      <c r="L881" s="1"/>
      <c r="M881" s="1"/>
      <c r="N881" s="1"/>
      <c r="O881" s="1"/>
      <c r="P881" s="229"/>
      <c r="Q881" s="1"/>
      <c r="R881" s="1"/>
      <c r="S881" s="1"/>
      <c r="T881" s="1"/>
      <c r="U881" s="1"/>
      <c r="V881" s="1"/>
      <c r="W881" s="1"/>
      <c r="X881" s="1"/>
      <c r="Y881" s="1"/>
      <c r="Z881" s="1"/>
      <c r="AA881" s="1"/>
      <c r="AB881" s="1"/>
      <c r="AC881" s="1"/>
      <c r="AD881" s="1"/>
      <c r="AE881" s="1"/>
      <c r="AF881" s="1"/>
      <c r="AG881" s="1"/>
      <c r="AH881" s="1"/>
      <c r="AI881" s="1"/>
      <c r="AJ881" s="1"/>
      <c r="AK881" s="1"/>
    </row>
    <row r="882" spans="1:37" ht="14.25" customHeight="1">
      <c r="A882" s="425"/>
      <c r="B882" s="1"/>
      <c r="C882" s="1"/>
      <c r="D882" s="1"/>
      <c r="E882" s="1"/>
      <c r="F882" s="1"/>
      <c r="G882" s="1"/>
      <c r="H882" s="1"/>
      <c r="I882" s="1"/>
      <c r="J882" s="1"/>
      <c r="K882" s="1"/>
      <c r="L882" s="1"/>
      <c r="M882" s="1"/>
      <c r="N882" s="1"/>
      <c r="O882" s="1"/>
      <c r="P882" s="229"/>
      <c r="Q882" s="1"/>
      <c r="R882" s="1"/>
      <c r="S882" s="1"/>
      <c r="T882" s="1"/>
      <c r="U882" s="1"/>
      <c r="V882" s="1"/>
      <c r="W882" s="1"/>
      <c r="X882" s="1"/>
      <c r="Y882" s="1"/>
      <c r="Z882" s="1"/>
      <c r="AA882" s="1"/>
      <c r="AB882" s="1"/>
      <c r="AC882" s="1"/>
      <c r="AD882" s="1"/>
      <c r="AE882" s="1"/>
      <c r="AF882" s="1"/>
      <c r="AG882" s="1"/>
      <c r="AH882" s="1"/>
      <c r="AI882" s="1"/>
      <c r="AJ882" s="1"/>
      <c r="AK882" s="1"/>
    </row>
    <row r="883" spans="1:37" ht="14.25" customHeight="1">
      <c r="A883" s="425"/>
      <c r="B883" s="1"/>
      <c r="C883" s="1"/>
      <c r="D883" s="1"/>
      <c r="E883" s="1"/>
      <c r="F883" s="1"/>
      <c r="G883" s="1"/>
      <c r="H883" s="1"/>
      <c r="I883" s="1"/>
      <c r="J883" s="1"/>
      <c r="K883" s="1"/>
      <c r="L883" s="1"/>
      <c r="M883" s="1"/>
      <c r="N883" s="1"/>
      <c r="O883" s="1"/>
      <c r="P883" s="229"/>
      <c r="Q883" s="1"/>
      <c r="R883" s="1"/>
      <c r="S883" s="1"/>
      <c r="T883" s="1"/>
      <c r="U883" s="1"/>
      <c r="V883" s="1"/>
      <c r="W883" s="1"/>
      <c r="X883" s="1"/>
      <c r="Y883" s="1"/>
      <c r="Z883" s="1"/>
      <c r="AA883" s="1"/>
      <c r="AB883" s="1"/>
      <c r="AC883" s="1"/>
      <c r="AD883" s="1"/>
      <c r="AE883" s="1"/>
      <c r="AF883" s="1"/>
      <c r="AG883" s="1"/>
      <c r="AH883" s="1"/>
      <c r="AI883" s="1"/>
      <c r="AJ883" s="1"/>
      <c r="AK883" s="1"/>
    </row>
    <row r="884" spans="1:37" ht="14.25" customHeight="1">
      <c r="A884" s="425"/>
      <c r="B884" s="1"/>
      <c r="C884" s="1"/>
      <c r="D884" s="1"/>
      <c r="E884" s="1"/>
      <c r="F884" s="1"/>
      <c r="G884" s="1"/>
      <c r="H884" s="1"/>
      <c r="I884" s="1"/>
      <c r="J884" s="1"/>
      <c r="K884" s="1"/>
      <c r="L884" s="1"/>
      <c r="M884" s="1"/>
      <c r="N884" s="1"/>
      <c r="O884" s="1"/>
      <c r="P884" s="229"/>
      <c r="Q884" s="1"/>
      <c r="R884" s="1"/>
      <c r="S884" s="1"/>
      <c r="T884" s="1"/>
      <c r="U884" s="1"/>
      <c r="V884" s="1"/>
      <c r="W884" s="1"/>
      <c r="X884" s="1"/>
      <c r="Y884" s="1"/>
      <c r="Z884" s="1"/>
      <c r="AA884" s="1"/>
      <c r="AB884" s="1"/>
      <c r="AC884" s="1"/>
      <c r="AD884" s="1"/>
      <c r="AE884" s="1"/>
      <c r="AF884" s="1"/>
      <c r="AG884" s="1"/>
      <c r="AH884" s="1"/>
      <c r="AI884" s="1"/>
      <c r="AJ884" s="1"/>
      <c r="AK884" s="1"/>
    </row>
    <row r="885" spans="1:37" ht="14.25" customHeight="1">
      <c r="A885" s="425"/>
      <c r="B885" s="1"/>
      <c r="C885" s="1"/>
      <c r="D885" s="1"/>
      <c r="E885" s="1"/>
      <c r="F885" s="1"/>
      <c r="G885" s="1"/>
      <c r="H885" s="1"/>
      <c r="I885" s="1"/>
      <c r="J885" s="1"/>
      <c r="K885" s="1"/>
      <c r="L885" s="1"/>
      <c r="M885" s="1"/>
      <c r="N885" s="1"/>
      <c r="O885" s="1"/>
      <c r="P885" s="229"/>
      <c r="Q885" s="1"/>
      <c r="R885" s="1"/>
      <c r="S885" s="1"/>
      <c r="T885" s="1"/>
      <c r="U885" s="1"/>
      <c r="V885" s="1"/>
      <c r="W885" s="1"/>
      <c r="X885" s="1"/>
      <c r="Y885" s="1"/>
      <c r="Z885" s="1"/>
      <c r="AA885" s="1"/>
      <c r="AB885" s="1"/>
      <c r="AC885" s="1"/>
      <c r="AD885" s="1"/>
      <c r="AE885" s="1"/>
      <c r="AF885" s="1"/>
      <c r="AG885" s="1"/>
      <c r="AH885" s="1"/>
      <c r="AI885" s="1"/>
      <c r="AJ885" s="1"/>
      <c r="AK885" s="1"/>
    </row>
    <row r="886" spans="1:37" ht="14.25" customHeight="1">
      <c r="A886" s="425"/>
      <c r="B886" s="1"/>
      <c r="C886" s="1"/>
      <c r="D886" s="1"/>
      <c r="E886" s="1"/>
      <c r="F886" s="1"/>
      <c r="G886" s="1"/>
      <c r="H886" s="1"/>
      <c r="I886" s="1"/>
      <c r="J886" s="1"/>
      <c r="K886" s="1"/>
      <c r="L886" s="1"/>
      <c r="M886" s="1"/>
      <c r="N886" s="1"/>
      <c r="O886" s="1"/>
      <c r="P886" s="229"/>
      <c r="Q886" s="1"/>
      <c r="R886" s="1"/>
      <c r="S886" s="1"/>
      <c r="T886" s="1"/>
      <c r="U886" s="1"/>
      <c r="V886" s="1"/>
      <c r="W886" s="1"/>
      <c r="X886" s="1"/>
      <c r="Y886" s="1"/>
      <c r="Z886" s="1"/>
      <c r="AA886" s="1"/>
      <c r="AB886" s="1"/>
      <c r="AC886" s="1"/>
      <c r="AD886" s="1"/>
      <c r="AE886" s="1"/>
      <c r="AF886" s="1"/>
      <c r="AG886" s="1"/>
      <c r="AH886" s="1"/>
      <c r="AI886" s="1"/>
      <c r="AJ886" s="1"/>
      <c r="AK886" s="1"/>
    </row>
    <row r="887" spans="1:37" ht="14.25" customHeight="1">
      <c r="A887" s="425"/>
      <c r="B887" s="1"/>
      <c r="C887" s="1"/>
      <c r="D887" s="1"/>
      <c r="E887" s="1"/>
      <c r="F887" s="1"/>
      <c r="G887" s="1"/>
      <c r="H887" s="1"/>
      <c r="I887" s="1"/>
      <c r="J887" s="1"/>
      <c r="K887" s="1"/>
      <c r="L887" s="1"/>
      <c r="M887" s="1"/>
      <c r="N887" s="1"/>
      <c r="O887" s="1"/>
      <c r="P887" s="229"/>
      <c r="Q887" s="1"/>
      <c r="R887" s="1"/>
      <c r="S887" s="1"/>
      <c r="T887" s="1"/>
      <c r="U887" s="1"/>
      <c r="V887" s="1"/>
      <c r="W887" s="1"/>
      <c r="X887" s="1"/>
      <c r="Y887" s="1"/>
      <c r="Z887" s="1"/>
      <c r="AA887" s="1"/>
      <c r="AB887" s="1"/>
      <c r="AC887" s="1"/>
      <c r="AD887" s="1"/>
      <c r="AE887" s="1"/>
      <c r="AF887" s="1"/>
      <c r="AG887" s="1"/>
      <c r="AH887" s="1"/>
      <c r="AI887" s="1"/>
      <c r="AJ887" s="1"/>
      <c r="AK887" s="1"/>
    </row>
    <row r="888" spans="1:37" ht="14.25" customHeight="1">
      <c r="A888" s="425"/>
      <c r="B888" s="1"/>
      <c r="C888" s="1"/>
      <c r="D888" s="1"/>
      <c r="E888" s="1"/>
      <c r="F888" s="1"/>
      <c r="G888" s="1"/>
      <c r="H888" s="1"/>
      <c r="I888" s="1"/>
      <c r="J888" s="1"/>
      <c r="K888" s="1"/>
      <c r="L888" s="1"/>
      <c r="M888" s="1"/>
      <c r="N888" s="1"/>
      <c r="O888" s="1"/>
      <c r="P888" s="229"/>
      <c r="Q888" s="1"/>
      <c r="R888" s="1"/>
      <c r="S888" s="1"/>
      <c r="T888" s="1"/>
      <c r="U888" s="1"/>
      <c r="V888" s="1"/>
      <c r="W888" s="1"/>
      <c r="X888" s="1"/>
      <c r="Y888" s="1"/>
      <c r="Z888" s="1"/>
      <c r="AA888" s="1"/>
      <c r="AB888" s="1"/>
      <c r="AC888" s="1"/>
      <c r="AD888" s="1"/>
      <c r="AE888" s="1"/>
      <c r="AF888" s="1"/>
      <c r="AG888" s="1"/>
      <c r="AH888" s="1"/>
      <c r="AI888" s="1"/>
      <c r="AJ888" s="1"/>
      <c r="AK888" s="1"/>
    </row>
    <row r="889" spans="1:37" ht="14.25" customHeight="1">
      <c r="A889" s="425"/>
      <c r="B889" s="1"/>
      <c r="C889" s="1"/>
      <c r="D889" s="1"/>
      <c r="E889" s="1"/>
      <c r="F889" s="1"/>
      <c r="G889" s="1"/>
      <c r="H889" s="1"/>
      <c r="I889" s="1"/>
      <c r="J889" s="1"/>
      <c r="K889" s="1"/>
      <c r="L889" s="1"/>
      <c r="M889" s="1"/>
      <c r="N889" s="1"/>
      <c r="O889" s="1"/>
      <c r="P889" s="229"/>
      <c r="Q889" s="1"/>
      <c r="R889" s="1"/>
      <c r="S889" s="1"/>
      <c r="T889" s="1"/>
      <c r="U889" s="1"/>
      <c r="V889" s="1"/>
      <c r="W889" s="1"/>
      <c r="X889" s="1"/>
      <c r="Y889" s="1"/>
      <c r="Z889" s="1"/>
      <c r="AA889" s="1"/>
      <c r="AB889" s="1"/>
      <c r="AC889" s="1"/>
      <c r="AD889" s="1"/>
      <c r="AE889" s="1"/>
      <c r="AF889" s="1"/>
      <c r="AG889" s="1"/>
      <c r="AH889" s="1"/>
      <c r="AI889" s="1"/>
      <c r="AJ889" s="1"/>
      <c r="AK889" s="1"/>
    </row>
    <row r="890" spans="1:37" ht="14.25" customHeight="1">
      <c r="A890" s="425"/>
      <c r="B890" s="1"/>
      <c r="C890" s="1"/>
      <c r="D890" s="1"/>
      <c r="E890" s="1"/>
      <c r="F890" s="1"/>
      <c r="G890" s="1"/>
      <c r="H890" s="1"/>
      <c r="I890" s="1"/>
      <c r="J890" s="1"/>
      <c r="K890" s="1"/>
      <c r="L890" s="1"/>
      <c r="M890" s="1"/>
      <c r="N890" s="1"/>
      <c r="O890" s="1"/>
      <c r="P890" s="229"/>
      <c r="Q890" s="1"/>
      <c r="R890" s="1"/>
      <c r="S890" s="1"/>
      <c r="T890" s="1"/>
      <c r="U890" s="1"/>
      <c r="V890" s="1"/>
      <c r="W890" s="1"/>
      <c r="X890" s="1"/>
      <c r="Y890" s="1"/>
      <c r="Z890" s="1"/>
      <c r="AA890" s="1"/>
      <c r="AB890" s="1"/>
      <c r="AC890" s="1"/>
      <c r="AD890" s="1"/>
      <c r="AE890" s="1"/>
      <c r="AF890" s="1"/>
      <c r="AG890" s="1"/>
      <c r="AH890" s="1"/>
      <c r="AI890" s="1"/>
      <c r="AJ890" s="1"/>
      <c r="AK890" s="1"/>
    </row>
    <row r="891" spans="1:37" ht="14.25" customHeight="1">
      <c r="A891" s="425"/>
      <c r="B891" s="1"/>
      <c r="C891" s="1"/>
      <c r="D891" s="1"/>
      <c r="E891" s="1"/>
      <c r="F891" s="1"/>
      <c r="G891" s="1"/>
      <c r="H891" s="1"/>
      <c r="I891" s="1"/>
      <c r="J891" s="1"/>
      <c r="K891" s="1"/>
      <c r="L891" s="1"/>
      <c r="M891" s="1"/>
      <c r="N891" s="1"/>
      <c r="O891" s="1"/>
      <c r="P891" s="229"/>
      <c r="Q891" s="1"/>
      <c r="R891" s="1"/>
      <c r="S891" s="1"/>
      <c r="T891" s="1"/>
      <c r="U891" s="1"/>
      <c r="V891" s="1"/>
      <c r="W891" s="1"/>
      <c r="X891" s="1"/>
      <c r="Y891" s="1"/>
      <c r="Z891" s="1"/>
      <c r="AA891" s="1"/>
      <c r="AB891" s="1"/>
      <c r="AC891" s="1"/>
      <c r="AD891" s="1"/>
      <c r="AE891" s="1"/>
      <c r="AF891" s="1"/>
      <c r="AG891" s="1"/>
      <c r="AH891" s="1"/>
      <c r="AI891" s="1"/>
      <c r="AJ891" s="1"/>
      <c r="AK891" s="1"/>
    </row>
    <row r="892" spans="1:37" ht="14.25" customHeight="1">
      <c r="A892" s="425"/>
      <c r="B892" s="1"/>
      <c r="C892" s="1"/>
      <c r="D892" s="1"/>
      <c r="E892" s="1"/>
      <c r="F892" s="1"/>
      <c r="G892" s="1"/>
      <c r="H892" s="1"/>
      <c r="I892" s="1"/>
      <c r="J892" s="1"/>
      <c r="K892" s="1"/>
      <c r="L892" s="1"/>
      <c r="M892" s="1"/>
      <c r="N892" s="1"/>
      <c r="O892" s="1"/>
      <c r="P892" s="229"/>
      <c r="Q892" s="1"/>
      <c r="R892" s="1"/>
      <c r="S892" s="1"/>
      <c r="T892" s="1"/>
      <c r="U892" s="1"/>
      <c r="V892" s="1"/>
      <c r="W892" s="1"/>
      <c r="X892" s="1"/>
      <c r="Y892" s="1"/>
      <c r="Z892" s="1"/>
      <c r="AA892" s="1"/>
      <c r="AB892" s="1"/>
      <c r="AC892" s="1"/>
      <c r="AD892" s="1"/>
      <c r="AE892" s="1"/>
      <c r="AF892" s="1"/>
      <c r="AG892" s="1"/>
      <c r="AH892" s="1"/>
      <c r="AI892" s="1"/>
      <c r="AJ892" s="1"/>
      <c r="AK892" s="1"/>
    </row>
    <row r="893" spans="1:37" ht="14.25" customHeight="1">
      <c r="A893" s="425"/>
      <c r="B893" s="1"/>
      <c r="C893" s="1"/>
      <c r="D893" s="1"/>
      <c r="E893" s="1"/>
      <c r="F893" s="1"/>
      <c r="G893" s="1"/>
      <c r="H893" s="1"/>
      <c r="I893" s="1"/>
      <c r="J893" s="1"/>
      <c r="K893" s="1"/>
      <c r="L893" s="1"/>
      <c r="M893" s="1"/>
      <c r="N893" s="1"/>
      <c r="O893" s="1"/>
      <c r="P893" s="229"/>
      <c r="Q893" s="1"/>
      <c r="R893" s="1"/>
      <c r="S893" s="1"/>
      <c r="T893" s="1"/>
      <c r="U893" s="1"/>
      <c r="V893" s="1"/>
      <c r="W893" s="1"/>
      <c r="X893" s="1"/>
      <c r="Y893" s="1"/>
      <c r="Z893" s="1"/>
      <c r="AA893" s="1"/>
      <c r="AB893" s="1"/>
      <c r="AC893" s="1"/>
      <c r="AD893" s="1"/>
      <c r="AE893" s="1"/>
      <c r="AF893" s="1"/>
      <c r="AG893" s="1"/>
      <c r="AH893" s="1"/>
      <c r="AI893" s="1"/>
      <c r="AJ893" s="1"/>
      <c r="AK893" s="1"/>
    </row>
    <row r="894" spans="1:37" ht="14.25" customHeight="1">
      <c r="A894" s="425"/>
      <c r="B894" s="1"/>
      <c r="C894" s="1"/>
      <c r="D894" s="1"/>
      <c r="E894" s="1"/>
      <c r="F894" s="1"/>
      <c r="G894" s="1"/>
      <c r="H894" s="1"/>
      <c r="I894" s="1"/>
      <c r="J894" s="1"/>
      <c r="K894" s="1"/>
      <c r="L894" s="1"/>
      <c r="M894" s="1"/>
      <c r="N894" s="1"/>
      <c r="O894" s="1"/>
      <c r="P894" s="229"/>
      <c r="Q894" s="1"/>
      <c r="R894" s="1"/>
      <c r="S894" s="1"/>
      <c r="T894" s="1"/>
      <c r="U894" s="1"/>
      <c r="V894" s="1"/>
      <c r="W894" s="1"/>
      <c r="X894" s="1"/>
      <c r="Y894" s="1"/>
      <c r="Z894" s="1"/>
      <c r="AA894" s="1"/>
      <c r="AB894" s="1"/>
      <c r="AC894" s="1"/>
      <c r="AD894" s="1"/>
      <c r="AE894" s="1"/>
      <c r="AF894" s="1"/>
      <c r="AG894" s="1"/>
      <c r="AH894" s="1"/>
      <c r="AI894" s="1"/>
      <c r="AJ894" s="1"/>
      <c r="AK894" s="1"/>
    </row>
    <row r="895" spans="1:37" ht="14.25" customHeight="1">
      <c r="A895" s="425"/>
      <c r="B895" s="1"/>
      <c r="C895" s="1"/>
      <c r="D895" s="1"/>
      <c r="E895" s="1"/>
      <c r="F895" s="1"/>
      <c r="G895" s="1"/>
      <c r="H895" s="1"/>
      <c r="I895" s="1"/>
      <c r="J895" s="1"/>
      <c r="K895" s="1"/>
      <c r="L895" s="1"/>
      <c r="M895" s="1"/>
      <c r="N895" s="1"/>
      <c r="O895" s="1"/>
      <c r="P895" s="229"/>
      <c r="Q895" s="1"/>
      <c r="R895" s="1"/>
      <c r="S895" s="1"/>
      <c r="T895" s="1"/>
      <c r="U895" s="1"/>
      <c r="V895" s="1"/>
      <c r="W895" s="1"/>
      <c r="X895" s="1"/>
      <c r="Y895" s="1"/>
      <c r="Z895" s="1"/>
      <c r="AA895" s="1"/>
      <c r="AB895" s="1"/>
      <c r="AC895" s="1"/>
      <c r="AD895" s="1"/>
      <c r="AE895" s="1"/>
      <c r="AF895" s="1"/>
      <c r="AG895" s="1"/>
      <c r="AH895" s="1"/>
      <c r="AI895" s="1"/>
      <c r="AJ895" s="1"/>
      <c r="AK895" s="1"/>
    </row>
    <row r="896" spans="1:37" ht="14.25" customHeight="1">
      <c r="A896" s="425"/>
      <c r="B896" s="1"/>
      <c r="C896" s="1"/>
      <c r="D896" s="1"/>
      <c r="E896" s="1"/>
      <c r="F896" s="1"/>
      <c r="G896" s="1"/>
      <c r="H896" s="1"/>
      <c r="I896" s="1"/>
      <c r="J896" s="1"/>
      <c r="K896" s="1"/>
      <c r="L896" s="1"/>
      <c r="M896" s="1"/>
      <c r="N896" s="1"/>
      <c r="O896" s="1"/>
      <c r="P896" s="229"/>
      <c r="Q896" s="1"/>
      <c r="R896" s="1"/>
      <c r="S896" s="1"/>
      <c r="T896" s="1"/>
      <c r="U896" s="1"/>
      <c r="V896" s="1"/>
      <c r="W896" s="1"/>
      <c r="X896" s="1"/>
      <c r="Y896" s="1"/>
      <c r="Z896" s="1"/>
      <c r="AA896" s="1"/>
      <c r="AB896" s="1"/>
      <c r="AC896" s="1"/>
      <c r="AD896" s="1"/>
      <c r="AE896" s="1"/>
      <c r="AF896" s="1"/>
      <c r="AG896" s="1"/>
      <c r="AH896" s="1"/>
      <c r="AI896" s="1"/>
      <c r="AJ896" s="1"/>
      <c r="AK896" s="1"/>
    </row>
    <row r="897" spans="1:37" ht="14.25" customHeight="1">
      <c r="A897" s="425"/>
      <c r="B897" s="1"/>
      <c r="C897" s="1"/>
      <c r="D897" s="1"/>
      <c r="E897" s="1"/>
      <c r="F897" s="1"/>
      <c r="G897" s="1"/>
      <c r="H897" s="1"/>
      <c r="I897" s="1"/>
      <c r="J897" s="1"/>
      <c r="K897" s="1"/>
      <c r="L897" s="1"/>
      <c r="M897" s="1"/>
      <c r="N897" s="1"/>
      <c r="O897" s="1"/>
      <c r="P897" s="229"/>
      <c r="Q897" s="1"/>
      <c r="R897" s="1"/>
      <c r="S897" s="1"/>
      <c r="T897" s="1"/>
      <c r="U897" s="1"/>
      <c r="V897" s="1"/>
      <c r="W897" s="1"/>
      <c r="X897" s="1"/>
      <c r="Y897" s="1"/>
      <c r="Z897" s="1"/>
      <c r="AA897" s="1"/>
      <c r="AB897" s="1"/>
      <c r="AC897" s="1"/>
      <c r="AD897" s="1"/>
      <c r="AE897" s="1"/>
      <c r="AF897" s="1"/>
      <c r="AG897" s="1"/>
      <c r="AH897" s="1"/>
      <c r="AI897" s="1"/>
      <c r="AJ897" s="1"/>
      <c r="AK897" s="1"/>
    </row>
    <row r="898" spans="1:37" ht="14.25" customHeight="1">
      <c r="A898" s="425"/>
      <c r="B898" s="1"/>
      <c r="C898" s="1"/>
      <c r="D898" s="1"/>
      <c r="E898" s="1"/>
      <c r="F898" s="1"/>
      <c r="G898" s="1"/>
      <c r="H898" s="1"/>
      <c r="I898" s="1"/>
      <c r="J898" s="1"/>
      <c r="K898" s="1"/>
      <c r="L898" s="1"/>
      <c r="M898" s="1"/>
      <c r="N898" s="1"/>
      <c r="O898" s="1"/>
      <c r="P898" s="229"/>
      <c r="Q898" s="1"/>
      <c r="R898" s="1"/>
      <c r="S898" s="1"/>
      <c r="T898" s="1"/>
      <c r="U898" s="1"/>
      <c r="V898" s="1"/>
      <c r="W898" s="1"/>
      <c r="X898" s="1"/>
      <c r="Y898" s="1"/>
      <c r="Z898" s="1"/>
      <c r="AA898" s="1"/>
      <c r="AB898" s="1"/>
      <c r="AC898" s="1"/>
      <c r="AD898" s="1"/>
      <c r="AE898" s="1"/>
      <c r="AF898" s="1"/>
      <c r="AG898" s="1"/>
      <c r="AH898" s="1"/>
      <c r="AI898" s="1"/>
      <c r="AJ898" s="1"/>
      <c r="AK898" s="1"/>
    </row>
    <row r="899" spans="1:37" ht="14.25" customHeight="1">
      <c r="A899" s="425"/>
      <c r="B899" s="1"/>
      <c r="C899" s="1"/>
      <c r="D899" s="1"/>
      <c r="E899" s="1"/>
      <c r="F899" s="1"/>
      <c r="G899" s="1"/>
      <c r="H899" s="1"/>
      <c r="I899" s="1"/>
      <c r="J899" s="1"/>
      <c r="K899" s="1"/>
      <c r="L899" s="1"/>
      <c r="M899" s="1"/>
      <c r="N899" s="1"/>
      <c r="O899" s="1"/>
      <c r="P899" s="229"/>
      <c r="Q899" s="1"/>
      <c r="R899" s="1"/>
      <c r="S899" s="1"/>
      <c r="T899" s="1"/>
      <c r="U899" s="1"/>
      <c r="V899" s="1"/>
      <c r="W899" s="1"/>
      <c r="X899" s="1"/>
      <c r="Y899" s="1"/>
      <c r="Z899" s="1"/>
      <c r="AA899" s="1"/>
      <c r="AB899" s="1"/>
      <c r="AC899" s="1"/>
      <c r="AD899" s="1"/>
      <c r="AE899" s="1"/>
      <c r="AF899" s="1"/>
      <c r="AG899" s="1"/>
      <c r="AH899" s="1"/>
      <c r="AI899" s="1"/>
      <c r="AJ899" s="1"/>
      <c r="AK899" s="1"/>
    </row>
    <row r="900" spans="1:37" ht="14.25" customHeight="1">
      <c r="A900" s="425"/>
      <c r="B900" s="1"/>
      <c r="C900" s="1"/>
      <c r="D900" s="1"/>
      <c r="E900" s="1"/>
      <c r="F900" s="1"/>
      <c r="G900" s="1"/>
      <c r="H900" s="1"/>
      <c r="I900" s="1"/>
      <c r="J900" s="1"/>
      <c r="K900" s="1"/>
      <c r="L900" s="1"/>
      <c r="M900" s="1"/>
      <c r="N900" s="1"/>
      <c r="O900" s="1"/>
      <c r="P900" s="229"/>
      <c r="Q900" s="1"/>
      <c r="R900" s="1"/>
      <c r="S900" s="1"/>
      <c r="T900" s="1"/>
      <c r="U900" s="1"/>
      <c r="V900" s="1"/>
      <c r="W900" s="1"/>
      <c r="X900" s="1"/>
      <c r="Y900" s="1"/>
      <c r="Z900" s="1"/>
      <c r="AA900" s="1"/>
      <c r="AB900" s="1"/>
      <c r="AC900" s="1"/>
      <c r="AD900" s="1"/>
      <c r="AE900" s="1"/>
      <c r="AF900" s="1"/>
      <c r="AG900" s="1"/>
      <c r="AH900" s="1"/>
      <c r="AI900" s="1"/>
      <c r="AJ900" s="1"/>
      <c r="AK900" s="1"/>
    </row>
    <row r="901" spans="1:37" ht="14.25" customHeight="1">
      <c r="A901" s="425"/>
      <c r="B901" s="1"/>
      <c r="C901" s="1"/>
      <c r="D901" s="1"/>
      <c r="E901" s="1"/>
      <c r="F901" s="1"/>
      <c r="G901" s="1"/>
      <c r="H901" s="1"/>
      <c r="I901" s="1"/>
      <c r="J901" s="1"/>
      <c r="K901" s="1"/>
      <c r="L901" s="1"/>
      <c r="M901" s="1"/>
      <c r="N901" s="1"/>
      <c r="O901" s="1"/>
      <c r="P901" s="229"/>
      <c r="Q901" s="1"/>
      <c r="R901" s="1"/>
      <c r="S901" s="1"/>
      <c r="T901" s="1"/>
      <c r="U901" s="1"/>
      <c r="V901" s="1"/>
      <c r="W901" s="1"/>
      <c r="X901" s="1"/>
      <c r="Y901" s="1"/>
      <c r="Z901" s="1"/>
      <c r="AA901" s="1"/>
      <c r="AB901" s="1"/>
      <c r="AC901" s="1"/>
      <c r="AD901" s="1"/>
      <c r="AE901" s="1"/>
      <c r="AF901" s="1"/>
      <c r="AG901" s="1"/>
      <c r="AH901" s="1"/>
      <c r="AI901" s="1"/>
      <c r="AJ901" s="1"/>
      <c r="AK901" s="1"/>
    </row>
    <row r="902" spans="1:37" ht="14.25" customHeight="1">
      <c r="A902" s="425"/>
      <c r="B902" s="1"/>
      <c r="C902" s="1"/>
      <c r="D902" s="1"/>
      <c r="E902" s="1"/>
      <c r="F902" s="1"/>
      <c r="G902" s="1"/>
      <c r="H902" s="1"/>
      <c r="I902" s="1"/>
      <c r="J902" s="1"/>
      <c r="K902" s="1"/>
      <c r="L902" s="1"/>
      <c r="M902" s="1"/>
      <c r="N902" s="1"/>
      <c r="O902" s="1"/>
      <c r="P902" s="229"/>
      <c r="Q902" s="1"/>
      <c r="R902" s="1"/>
      <c r="S902" s="1"/>
      <c r="T902" s="1"/>
      <c r="U902" s="1"/>
      <c r="V902" s="1"/>
      <c r="W902" s="1"/>
      <c r="X902" s="1"/>
      <c r="Y902" s="1"/>
      <c r="Z902" s="1"/>
      <c r="AA902" s="1"/>
      <c r="AB902" s="1"/>
      <c r="AC902" s="1"/>
      <c r="AD902" s="1"/>
      <c r="AE902" s="1"/>
      <c r="AF902" s="1"/>
      <c r="AG902" s="1"/>
      <c r="AH902" s="1"/>
      <c r="AI902" s="1"/>
      <c r="AJ902" s="1"/>
      <c r="AK902" s="1"/>
    </row>
    <row r="903" spans="1:37" ht="14.25" customHeight="1">
      <c r="A903" s="425"/>
      <c r="B903" s="1"/>
      <c r="C903" s="1"/>
      <c r="D903" s="1"/>
      <c r="E903" s="1"/>
      <c r="F903" s="1"/>
      <c r="G903" s="1"/>
      <c r="H903" s="1"/>
      <c r="I903" s="1"/>
      <c r="J903" s="1"/>
      <c r="K903" s="1"/>
      <c r="L903" s="1"/>
      <c r="M903" s="1"/>
      <c r="N903" s="1"/>
      <c r="O903" s="1"/>
      <c r="P903" s="229"/>
      <c r="Q903" s="1"/>
      <c r="R903" s="1"/>
      <c r="S903" s="1"/>
      <c r="T903" s="1"/>
      <c r="U903" s="1"/>
      <c r="V903" s="1"/>
      <c r="W903" s="1"/>
      <c r="X903" s="1"/>
      <c r="Y903" s="1"/>
      <c r="Z903" s="1"/>
      <c r="AA903" s="1"/>
      <c r="AB903" s="1"/>
      <c r="AC903" s="1"/>
      <c r="AD903" s="1"/>
      <c r="AE903" s="1"/>
      <c r="AF903" s="1"/>
      <c r="AG903" s="1"/>
      <c r="AH903" s="1"/>
      <c r="AI903" s="1"/>
      <c r="AJ903" s="1"/>
      <c r="AK903" s="1"/>
    </row>
    <row r="904" spans="1:37" ht="14.25" customHeight="1">
      <c r="A904" s="425"/>
      <c r="B904" s="1"/>
      <c r="C904" s="1"/>
      <c r="D904" s="1"/>
      <c r="E904" s="1"/>
      <c r="F904" s="1"/>
      <c r="G904" s="1"/>
      <c r="H904" s="1"/>
      <c r="I904" s="1"/>
      <c r="J904" s="1"/>
      <c r="K904" s="1"/>
      <c r="L904" s="1"/>
      <c r="M904" s="1"/>
      <c r="N904" s="1"/>
      <c r="O904" s="1"/>
      <c r="P904" s="229"/>
      <c r="Q904" s="1"/>
      <c r="R904" s="1"/>
      <c r="S904" s="1"/>
      <c r="T904" s="1"/>
      <c r="U904" s="1"/>
      <c r="V904" s="1"/>
      <c r="W904" s="1"/>
      <c r="X904" s="1"/>
      <c r="Y904" s="1"/>
      <c r="Z904" s="1"/>
      <c r="AA904" s="1"/>
      <c r="AB904" s="1"/>
      <c r="AC904" s="1"/>
      <c r="AD904" s="1"/>
      <c r="AE904" s="1"/>
      <c r="AF904" s="1"/>
      <c r="AG904" s="1"/>
      <c r="AH904" s="1"/>
      <c r="AI904" s="1"/>
      <c r="AJ904" s="1"/>
      <c r="AK904" s="1"/>
    </row>
    <row r="905" spans="1:37" ht="14.25" customHeight="1">
      <c r="A905" s="425"/>
      <c r="B905" s="1"/>
      <c r="C905" s="1"/>
      <c r="D905" s="1"/>
      <c r="E905" s="1"/>
      <c r="F905" s="1"/>
      <c r="G905" s="1"/>
      <c r="H905" s="1"/>
      <c r="I905" s="1"/>
      <c r="J905" s="1"/>
      <c r="K905" s="1"/>
      <c r="L905" s="1"/>
      <c r="M905" s="1"/>
      <c r="N905" s="1"/>
      <c r="O905" s="1"/>
      <c r="P905" s="229"/>
      <c r="Q905" s="1"/>
      <c r="R905" s="1"/>
      <c r="S905" s="1"/>
      <c r="T905" s="1"/>
      <c r="U905" s="1"/>
      <c r="V905" s="1"/>
      <c r="W905" s="1"/>
      <c r="X905" s="1"/>
      <c r="Y905" s="1"/>
      <c r="Z905" s="1"/>
      <c r="AA905" s="1"/>
      <c r="AB905" s="1"/>
      <c r="AC905" s="1"/>
      <c r="AD905" s="1"/>
      <c r="AE905" s="1"/>
      <c r="AF905" s="1"/>
      <c r="AG905" s="1"/>
      <c r="AH905" s="1"/>
      <c r="AI905" s="1"/>
      <c r="AJ905" s="1"/>
      <c r="AK905" s="1"/>
    </row>
    <row r="906" spans="1:37" ht="14.25" customHeight="1">
      <c r="A906" s="425"/>
      <c r="B906" s="1"/>
      <c r="C906" s="1"/>
      <c r="D906" s="1"/>
      <c r="E906" s="1"/>
      <c r="F906" s="1"/>
      <c r="G906" s="1"/>
      <c r="H906" s="1"/>
      <c r="I906" s="1"/>
      <c r="J906" s="1"/>
      <c r="K906" s="1"/>
      <c r="L906" s="1"/>
      <c r="M906" s="1"/>
      <c r="N906" s="1"/>
      <c r="O906" s="1"/>
      <c r="P906" s="229"/>
      <c r="Q906" s="1"/>
      <c r="R906" s="1"/>
      <c r="S906" s="1"/>
      <c r="T906" s="1"/>
      <c r="U906" s="1"/>
      <c r="V906" s="1"/>
      <c r="W906" s="1"/>
      <c r="X906" s="1"/>
      <c r="Y906" s="1"/>
      <c r="Z906" s="1"/>
      <c r="AA906" s="1"/>
      <c r="AB906" s="1"/>
      <c r="AC906" s="1"/>
      <c r="AD906" s="1"/>
      <c r="AE906" s="1"/>
      <c r="AF906" s="1"/>
      <c r="AG906" s="1"/>
      <c r="AH906" s="1"/>
      <c r="AI906" s="1"/>
      <c r="AJ906" s="1"/>
      <c r="AK906" s="1"/>
    </row>
    <row r="907" spans="1:37" ht="14.25" customHeight="1">
      <c r="A907" s="425"/>
      <c r="B907" s="1"/>
      <c r="C907" s="1"/>
      <c r="D907" s="1"/>
      <c r="E907" s="1"/>
      <c r="F907" s="1"/>
      <c r="G907" s="1"/>
      <c r="H907" s="1"/>
      <c r="I907" s="1"/>
      <c r="J907" s="1"/>
      <c r="K907" s="1"/>
      <c r="L907" s="1"/>
      <c r="M907" s="1"/>
      <c r="N907" s="1"/>
      <c r="O907" s="1"/>
      <c r="P907" s="229"/>
      <c r="Q907" s="1"/>
      <c r="R907" s="1"/>
      <c r="S907" s="1"/>
      <c r="T907" s="1"/>
      <c r="U907" s="1"/>
      <c r="V907" s="1"/>
      <c r="W907" s="1"/>
      <c r="X907" s="1"/>
      <c r="Y907" s="1"/>
      <c r="Z907" s="1"/>
      <c r="AA907" s="1"/>
      <c r="AB907" s="1"/>
      <c r="AC907" s="1"/>
      <c r="AD907" s="1"/>
      <c r="AE907" s="1"/>
      <c r="AF907" s="1"/>
      <c r="AG907" s="1"/>
      <c r="AH907" s="1"/>
      <c r="AI907" s="1"/>
      <c r="AJ907" s="1"/>
      <c r="AK907" s="1"/>
    </row>
    <row r="908" spans="1:37" ht="14.25" customHeight="1">
      <c r="A908" s="425"/>
      <c r="B908" s="1"/>
      <c r="C908" s="1"/>
      <c r="D908" s="1"/>
      <c r="E908" s="1"/>
      <c r="F908" s="1"/>
      <c r="G908" s="1"/>
      <c r="H908" s="1"/>
      <c r="I908" s="1"/>
      <c r="J908" s="1"/>
      <c r="K908" s="1"/>
      <c r="L908" s="1"/>
      <c r="M908" s="1"/>
      <c r="N908" s="1"/>
      <c r="O908" s="1"/>
      <c r="P908" s="229"/>
      <c r="Q908" s="1"/>
      <c r="R908" s="1"/>
      <c r="S908" s="1"/>
      <c r="T908" s="1"/>
      <c r="U908" s="1"/>
      <c r="V908" s="1"/>
      <c r="W908" s="1"/>
      <c r="X908" s="1"/>
      <c r="Y908" s="1"/>
      <c r="Z908" s="1"/>
      <c r="AA908" s="1"/>
      <c r="AB908" s="1"/>
      <c r="AC908" s="1"/>
      <c r="AD908" s="1"/>
      <c r="AE908" s="1"/>
      <c r="AF908" s="1"/>
      <c r="AG908" s="1"/>
      <c r="AH908" s="1"/>
      <c r="AI908" s="1"/>
      <c r="AJ908" s="1"/>
      <c r="AK908" s="1"/>
    </row>
    <row r="909" spans="1:37" ht="14.25" customHeight="1">
      <c r="A909" s="425"/>
      <c r="B909" s="1"/>
      <c r="C909" s="1"/>
      <c r="D909" s="1"/>
      <c r="E909" s="1"/>
      <c r="F909" s="1"/>
      <c r="G909" s="1"/>
      <c r="H909" s="1"/>
      <c r="I909" s="1"/>
      <c r="J909" s="1"/>
      <c r="K909" s="1"/>
      <c r="L909" s="1"/>
      <c r="M909" s="1"/>
      <c r="N909" s="1"/>
      <c r="O909" s="1"/>
      <c r="P909" s="229"/>
      <c r="Q909" s="1"/>
      <c r="R909" s="1"/>
      <c r="S909" s="1"/>
      <c r="T909" s="1"/>
      <c r="U909" s="1"/>
      <c r="V909" s="1"/>
      <c r="W909" s="1"/>
      <c r="X909" s="1"/>
      <c r="Y909" s="1"/>
      <c r="Z909" s="1"/>
      <c r="AA909" s="1"/>
      <c r="AB909" s="1"/>
      <c r="AC909" s="1"/>
      <c r="AD909" s="1"/>
      <c r="AE909" s="1"/>
      <c r="AF909" s="1"/>
      <c r="AG909" s="1"/>
      <c r="AH909" s="1"/>
      <c r="AI909" s="1"/>
      <c r="AJ909" s="1"/>
      <c r="AK909" s="1"/>
    </row>
    <row r="910" spans="1:37" ht="14.25" customHeight="1">
      <c r="A910" s="425"/>
      <c r="B910" s="1"/>
      <c r="C910" s="1"/>
      <c r="D910" s="1"/>
      <c r="E910" s="1"/>
      <c r="F910" s="1"/>
      <c r="G910" s="1"/>
      <c r="H910" s="1"/>
      <c r="I910" s="1"/>
      <c r="J910" s="1"/>
      <c r="K910" s="1"/>
      <c r="L910" s="1"/>
      <c r="M910" s="1"/>
      <c r="N910" s="1"/>
      <c r="O910" s="1"/>
      <c r="P910" s="229"/>
      <c r="Q910" s="1"/>
      <c r="R910" s="1"/>
      <c r="S910" s="1"/>
      <c r="T910" s="1"/>
      <c r="U910" s="1"/>
      <c r="V910" s="1"/>
      <c r="W910" s="1"/>
      <c r="X910" s="1"/>
      <c r="Y910" s="1"/>
      <c r="Z910" s="1"/>
      <c r="AA910" s="1"/>
      <c r="AB910" s="1"/>
      <c r="AC910" s="1"/>
      <c r="AD910" s="1"/>
      <c r="AE910" s="1"/>
      <c r="AF910" s="1"/>
      <c r="AG910" s="1"/>
      <c r="AH910" s="1"/>
      <c r="AI910" s="1"/>
      <c r="AJ910" s="1"/>
      <c r="AK910" s="1"/>
    </row>
    <row r="911" spans="1:37" ht="14.25" customHeight="1">
      <c r="A911" s="425"/>
      <c r="B911" s="1"/>
      <c r="C911" s="1"/>
      <c r="D911" s="1"/>
      <c r="E911" s="1"/>
      <c r="F911" s="1"/>
      <c r="G911" s="1"/>
      <c r="H911" s="1"/>
      <c r="I911" s="1"/>
      <c r="J911" s="1"/>
      <c r="K911" s="1"/>
      <c r="L911" s="1"/>
      <c r="M911" s="1"/>
      <c r="N911" s="1"/>
      <c r="O911" s="1"/>
      <c r="P911" s="229"/>
      <c r="Q911" s="1"/>
      <c r="R911" s="1"/>
      <c r="S911" s="1"/>
      <c r="T911" s="1"/>
      <c r="U911" s="1"/>
      <c r="V911" s="1"/>
      <c r="W911" s="1"/>
      <c r="X911" s="1"/>
      <c r="Y911" s="1"/>
      <c r="Z911" s="1"/>
      <c r="AA911" s="1"/>
      <c r="AB911" s="1"/>
      <c r="AC911" s="1"/>
      <c r="AD911" s="1"/>
      <c r="AE911" s="1"/>
      <c r="AF911" s="1"/>
      <c r="AG911" s="1"/>
      <c r="AH911" s="1"/>
      <c r="AI911" s="1"/>
      <c r="AJ911" s="1"/>
      <c r="AK911" s="1"/>
    </row>
    <row r="912" spans="1:37" ht="14.25" customHeight="1">
      <c r="A912" s="425"/>
      <c r="B912" s="1"/>
      <c r="C912" s="1"/>
      <c r="D912" s="1"/>
      <c r="E912" s="1"/>
      <c r="F912" s="1"/>
      <c r="G912" s="1"/>
      <c r="H912" s="1"/>
      <c r="I912" s="1"/>
      <c r="J912" s="1"/>
      <c r="K912" s="1"/>
      <c r="L912" s="1"/>
      <c r="M912" s="1"/>
      <c r="N912" s="1"/>
      <c r="O912" s="1"/>
      <c r="P912" s="229"/>
      <c r="Q912" s="1"/>
      <c r="R912" s="1"/>
      <c r="S912" s="1"/>
      <c r="T912" s="1"/>
      <c r="U912" s="1"/>
      <c r="V912" s="1"/>
      <c r="W912" s="1"/>
      <c r="X912" s="1"/>
      <c r="Y912" s="1"/>
      <c r="Z912" s="1"/>
      <c r="AA912" s="1"/>
      <c r="AB912" s="1"/>
      <c r="AC912" s="1"/>
      <c r="AD912" s="1"/>
      <c r="AE912" s="1"/>
      <c r="AF912" s="1"/>
      <c r="AG912" s="1"/>
      <c r="AH912" s="1"/>
      <c r="AI912" s="1"/>
      <c r="AJ912" s="1"/>
      <c r="AK912" s="1"/>
    </row>
    <row r="913" spans="1:37" ht="14.25" customHeight="1">
      <c r="A913" s="425"/>
      <c r="B913" s="1"/>
      <c r="C913" s="1"/>
      <c r="D913" s="1"/>
      <c r="E913" s="1"/>
      <c r="F913" s="1"/>
      <c r="G913" s="1"/>
      <c r="H913" s="1"/>
      <c r="I913" s="1"/>
      <c r="J913" s="1"/>
      <c r="K913" s="1"/>
      <c r="L913" s="1"/>
      <c r="M913" s="1"/>
      <c r="N913" s="1"/>
      <c r="O913" s="1"/>
      <c r="P913" s="229"/>
      <c r="Q913" s="1"/>
      <c r="R913" s="1"/>
      <c r="S913" s="1"/>
      <c r="T913" s="1"/>
      <c r="U913" s="1"/>
      <c r="V913" s="1"/>
      <c r="W913" s="1"/>
      <c r="X913" s="1"/>
      <c r="Y913" s="1"/>
      <c r="Z913" s="1"/>
      <c r="AA913" s="1"/>
      <c r="AB913" s="1"/>
      <c r="AC913" s="1"/>
      <c r="AD913" s="1"/>
      <c r="AE913" s="1"/>
      <c r="AF913" s="1"/>
      <c r="AG913" s="1"/>
      <c r="AH913" s="1"/>
      <c r="AI913" s="1"/>
      <c r="AJ913" s="1"/>
      <c r="AK913" s="1"/>
    </row>
    <row r="914" spans="1:37" ht="14.25" customHeight="1">
      <c r="A914" s="425"/>
      <c r="B914" s="1"/>
      <c r="C914" s="1"/>
      <c r="D914" s="1"/>
      <c r="E914" s="1"/>
      <c r="F914" s="1"/>
      <c r="G914" s="1"/>
      <c r="H914" s="1"/>
      <c r="I914" s="1"/>
      <c r="J914" s="1"/>
      <c r="K914" s="1"/>
      <c r="L914" s="1"/>
      <c r="M914" s="1"/>
      <c r="N914" s="1"/>
      <c r="O914" s="1"/>
      <c r="P914" s="229"/>
      <c r="Q914" s="1"/>
      <c r="R914" s="1"/>
      <c r="S914" s="1"/>
      <c r="T914" s="1"/>
      <c r="U914" s="1"/>
      <c r="V914" s="1"/>
      <c r="W914" s="1"/>
      <c r="X914" s="1"/>
      <c r="Y914" s="1"/>
      <c r="Z914" s="1"/>
      <c r="AA914" s="1"/>
      <c r="AB914" s="1"/>
      <c r="AC914" s="1"/>
      <c r="AD914" s="1"/>
      <c r="AE914" s="1"/>
      <c r="AF914" s="1"/>
      <c r="AG914" s="1"/>
      <c r="AH914" s="1"/>
      <c r="AI914" s="1"/>
      <c r="AJ914" s="1"/>
      <c r="AK914" s="1"/>
    </row>
    <row r="915" spans="1:37" ht="14.25" customHeight="1">
      <c r="A915" s="425"/>
      <c r="B915" s="1"/>
      <c r="C915" s="1"/>
      <c r="D915" s="1"/>
      <c r="E915" s="1"/>
      <c r="F915" s="1"/>
      <c r="G915" s="1"/>
      <c r="H915" s="1"/>
      <c r="I915" s="1"/>
      <c r="J915" s="1"/>
      <c r="K915" s="1"/>
      <c r="L915" s="1"/>
      <c r="M915" s="1"/>
      <c r="N915" s="1"/>
      <c r="O915" s="1"/>
      <c r="P915" s="229"/>
      <c r="Q915" s="1"/>
      <c r="R915" s="1"/>
      <c r="S915" s="1"/>
      <c r="T915" s="1"/>
      <c r="U915" s="1"/>
      <c r="V915" s="1"/>
      <c r="W915" s="1"/>
      <c r="X915" s="1"/>
      <c r="Y915" s="1"/>
      <c r="Z915" s="1"/>
      <c r="AA915" s="1"/>
      <c r="AB915" s="1"/>
      <c r="AC915" s="1"/>
      <c r="AD915" s="1"/>
      <c r="AE915" s="1"/>
      <c r="AF915" s="1"/>
      <c r="AG915" s="1"/>
      <c r="AH915" s="1"/>
      <c r="AI915" s="1"/>
      <c r="AJ915" s="1"/>
      <c r="AK915" s="1"/>
    </row>
    <row r="916" spans="1:37" ht="14.25" customHeight="1">
      <c r="A916" s="425"/>
      <c r="B916" s="1"/>
      <c r="C916" s="1"/>
      <c r="D916" s="1"/>
      <c r="E916" s="1"/>
      <c r="F916" s="1"/>
      <c r="G916" s="1"/>
      <c r="H916" s="1"/>
      <c r="I916" s="1"/>
      <c r="J916" s="1"/>
      <c r="K916" s="1"/>
      <c r="L916" s="1"/>
      <c r="M916" s="1"/>
      <c r="N916" s="1"/>
      <c r="O916" s="1"/>
      <c r="P916" s="229"/>
      <c r="Q916" s="1"/>
      <c r="R916" s="1"/>
      <c r="S916" s="1"/>
      <c r="T916" s="1"/>
      <c r="U916" s="1"/>
      <c r="V916" s="1"/>
      <c r="W916" s="1"/>
      <c r="X916" s="1"/>
      <c r="Y916" s="1"/>
      <c r="Z916" s="1"/>
      <c r="AA916" s="1"/>
      <c r="AB916" s="1"/>
      <c r="AC916" s="1"/>
      <c r="AD916" s="1"/>
      <c r="AE916" s="1"/>
      <c r="AF916" s="1"/>
      <c r="AG916" s="1"/>
      <c r="AH916" s="1"/>
      <c r="AI916" s="1"/>
      <c r="AJ916" s="1"/>
      <c r="AK916" s="1"/>
    </row>
    <row r="917" spans="1:37" ht="14.25" customHeight="1">
      <c r="A917" s="425"/>
      <c r="B917" s="1"/>
      <c r="C917" s="1"/>
      <c r="D917" s="1"/>
      <c r="E917" s="1"/>
      <c r="F917" s="1"/>
      <c r="G917" s="1"/>
      <c r="H917" s="1"/>
      <c r="I917" s="1"/>
      <c r="J917" s="1"/>
      <c r="K917" s="1"/>
      <c r="L917" s="1"/>
      <c r="M917" s="1"/>
      <c r="N917" s="1"/>
      <c r="O917" s="1"/>
      <c r="P917" s="229"/>
      <c r="Q917" s="1"/>
      <c r="R917" s="1"/>
      <c r="S917" s="1"/>
      <c r="T917" s="1"/>
      <c r="U917" s="1"/>
      <c r="V917" s="1"/>
      <c r="W917" s="1"/>
      <c r="X917" s="1"/>
      <c r="Y917" s="1"/>
      <c r="Z917" s="1"/>
      <c r="AA917" s="1"/>
      <c r="AB917" s="1"/>
      <c r="AC917" s="1"/>
      <c r="AD917" s="1"/>
      <c r="AE917" s="1"/>
      <c r="AF917" s="1"/>
      <c r="AG917" s="1"/>
      <c r="AH917" s="1"/>
      <c r="AI917" s="1"/>
      <c r="AJ917" s="1"/>
      <c r="AK917" s="1"/>
    </row>
    <row r="918" spans="1:37" ht="14.25" customHeight="1">
      <c r="A918" s="425"/>
      <c r="B918" s="1"/>
      <c r="C918" s="1"/>
      <c r="D918" s="1"/>
      <c r="E918" s="1"/>
      <c r="F918" s="1"/>
      <c r="G918" s="1"/>
      <c r="H918" s="1"/>
      <c r="I918" s="1"/>
      <c r="J918" s="1"/>
      <c r="K918" s="1"/>
      <c r="L918" s="1"/>
      <c r="M918" s="1"/>
      <c r="N918" s="1"/>
      <c r="O918" s="1"/>
      <c r="P918" s="229"/>
      <c r="Q918" s="1"/>
      <c r="R918" s="1"/>
      <c r="S918" s="1"/>
      <c r="T918" s="1"/>
      <c r="U918" s="1"/>
      <c r="V918" s="1"/>
      <c r="W918" s="1"/>
      <c r="X918" s="1"/>
      <c r="Y918" s="1"/>
      <c r="Z918" s="1"/>
      <c r="AA918" s="1"/>
      <c r="AB918" s="1"/>
      <c r="AC918" s="1"/>
      <c r="AD918" s="1"/>
      <c r="AE918" s="1"/>
      <c r="AF918" s="1"/>
      <c r="AG918" s="1"/>
      <c r="AH918" s="1"/>
      <c r="AI918" s="1"/>
      <c r="AJ918" s="1"/>
      <c r="AK918" s="1"/>
    </row>
    <row r="919" spans="1:37" ht="14.25" customHeight="1">
      <c r="A919" s="425"/>
      <c r="B919" s="1"/>
      <c r="C919" s="1"/>
      <c r="D919" s="1"/>
      <c r="E919" s="1"/>
      <c r="F919" s="1"/>
      <c r="G919" s="1"/>
      <c r="H919" s="1"/>
      <c r="I919" s="1"/>
      <c r="J919" s="1"/>
      <c r="K919" s="1"/>
      <c r="L919" s="1"/>
      <c r="M919" s="1"/>
      <c r="N919" s="1"/>
      <c r="O919" s="1"/>
      <c r="P919" s="229"/>
      <c r="Q919" s="1"/>
      <c r="R919" s="1"/>
      <c r="S919" s="1"/>
      <c r="T919" s="1"/>
      <c r="U919" s="1"/>
      <c r="V919" s="1"/>
      <c r="W919" s="1"/>
      <c r="X919" s="1"/>
      <c r="Y919" s="1"/>
      <c r="Z919" s="1"/>
      <c r="AA919" s="1"/>
      <c r="AB919" s="1"/>
      <c r="AC919" s="1"/>
      <c r="AD919" s="1"/>
      <c r="AE919" s="1"/>
      <c r="AF919" s="1"/>
      <c r="AG919" s="1"/>
      <c r="AH919" s="1"/>
      <c r="AI919" s="1"/>
      <c r="AJ919" s="1"/>
      <c r="AK919" s="1"/>
    </row>
    <row r="920" spans="1:37" ht="14.25" customHeight="1">
      <c r="A920" s="425"/>
      <c r="B920" s="1"/>
      <c r="C920" s="1"/>
      <c r="D920" s="1"/>
      <c r="E920" s="1"/>
      <c r="F920" s="1"/>
      <c r="G920" s="1"/>
      <c r="H920" s="1"/>
      <c r="I920" s="1"/>
      <c r="J920" s="1"/>
      <c r="K920" s="1"/>
      <c r="L920" s="1"/>
      <c r="M920" s="1"/>
      <c r="N920" s="1"/>
      <c r="O920" s="1"/>
      <c r="P920" s="229"/>
      <c r="Q920" s="1"/>
      <c r="R920" s="1"/>
      <c r="S920" s="1"/>
      <c r="T920" s="1"/>
      <c r="U920" s="1"/>
      <c r="V920" s="1"/>
      <c r="W920" s="1"/>
      <c r="X920" s="1"/>
      <c r="Y920" s="1"/>
      <c r="Z920" s="1"/>
      <c r="AA920" s="1"/>
      <c r="AB920" s="1"/>
      <c r="AC920" s="1"/>
      <c r="AD920" s="1"/>
      <c r="AE920" s="1"/>
      <c r="AF920" s="1"/>
      <c r="AG920" s="1"/>
      <c r="AH920" s="1"/>
      <c r="AI920" s="1"/>
      <c r="AJ920" s="1"/>
      <c r="AK920" s="1"/>
    </row>
    <row r="921" spans="1:37" ht="14.25" customHeight="1">
      <c r="A921" s="425"/>
      <c r="B921" s="1"/>
      <c r="C921" s="1"/>
      <c r="D921" s="1"/>
      <c r="E921" s="1"/>
      <c r="F921" s="1"/>
      <c r="G921" s="1"/>
      <c r="H921" s="1"/>
      <c r="I921" s="1"/>
      <c r="J921" s="1"/>
      <c r="K921" s="1"/>
      <c r="L921" s="1"/>
      <c r="M921" s="1"/>
      <c r="N921" s="1"/>
      <c r="O921" s="1"/>
      <c r="P921" s="229"/>
      <c r="Q921" s="1"/>
      <c r="R921" s="1"/>
      <c r="S921" s="1"/>
      <c r="T921" s="1"/>
      <c r="U921" s="1"/>
      <c r="V921" s="1"/>
      <c r="W921" s="1"/>
      <c r="X921" s="1"/>
      <c r="Y921" s="1"/>
      <c r="Z921" s="1"/>
      <c r="AA921" s="1"/>
      <c r="AB921" s="1"/>
      <c r="AC921" s="1"/>
      <c r="AD921" s="1"/>
      <c r="AE921" s="1"/>
      <c r="AF921" s="1"/>
      <c r="AG921" s="1"/>
      <c r="AH921" s="1"/>
      <c r="AI921" s="1"/>
      <c r="AJ921" s="1"/>
      <c r="AK921" s="1"/>
    </row>
    <row r="922" spans="1:37" ht="14.25" customHeight="1">
      <c r="A922" s="425"/>
      <c r="B922" s="1"/>
      <c r="C922" s="1"/>
      <c r="D922" s="1"/>
      <c r="E922" s="1"/>
      <c r="F922" s="1"/>
      <c r="G922" s="1"/>
      <c r="H922" s="1"/>
      <c r="I922" s="1"/>
      <c r="J922" s="1"/>
      <c r="K922" s="1"/>
      <c r="L922" s="1"/>
      <c r="M922" s="1"/>
      <c r="N922" s="1"/>
      <c r="O922" s="1"/>
      <c r="P922" s="229"/>
      <c r="Q922" s="1"/>
      <c r="R922" s="1"/>
      <c r="S922" s="1"/>
      <c r="T922" s="1"/>
      <c r="U922" s="1"/>
      <c r="V922" s="1"/>
      <c r="W922" s="1"/>
      <c r="X922" s="1"/>
      <c r="Y922" s="1"/>
      <c r="Z922" s="1"/>
      <c r="AA922" s="1"/>
      <c r="AB922" s="1"/>
      <c r="AC922" s="1"/>
      <c r="AD922" s="1"/>
      <c r="AE922" s="1"/>
      <c r="AF922" s="1"/>
      <c r="AG922" s="1"/>
      <c r="AH922" s="1"/>
      <c r="AI922" s="1"/>
      <c r="AJ922" s="1"/>
      <c r="AK922" s="1"/>
    </row>
    <row r="923" spans="1:37" ht="14.25" customHeight="1">
      <c r="A923" s="425"/>
      <c r="B923" s="1"/>
      <c r="C923" s="1"/>
      <c r="D923" s="1"/>
      <c r="E923" s="1"/>
      <c r="F923" s="1"/>
      <c r="G923" s="1"/>
      <c r="H923" s="1"/>
      <c r="I923" s="1"/>
      <c r="J923" s="1"/>
      <c r="K923" s="1"/>
      <c r="L923" s="1"/>
      <c r="M923" s="1"/>
      <c r="N923" s="1"/>
      <c r="O923" s="1"/>
      <c r="P923" s="229"/>
      <c r="Q923" s="1"/>
      <c r="R923" s="1"/>
      <c r="S923" s="1"/>
      <c r="T923" s="1"/>
      <c r="U923" s="1"/>
      <c r="V923" s="1"/>
      <c r="W923" s="1"/>
      <c r="X923" s="1"/>
      <c r="Y923" s="1"/>
      <c r="Z923" s="1"/>
      <c r="AA923" s="1"/>
      <c r="AB923" s="1"/>
      <c r="AC923" s="1"/>
      <c r="AD923" s="1"/>
      <c r="AE923" s="1"/>
      <c r="AF923" s="1"/>
      <c r="AG923" s="1"/>
      <c r="AH923" s="1"/>
      <c r="AI923" s="1"/>
      <c r="AJ923" s="1"/>
      <c r="AK923" s="1"/>
    </row>
    <row r="924" spans="1:37" ht="14.25" customHeight="1">
      <c r="A924" s="425"/>
      <c r="B924" s="1"/>
      <c r="C924" s="1"/>
      <c r="D924" s="1"/>
      <c r="E924" s="1"/>
      <c r="F924" s="1"/>
      <c r="G924" s="1"/>
      <c r="H924" s="1"/>
      <c r="I924" s="1"/>
      <c r="J924" s="1"/>
      <c r="K924" s="1"/>
      <c r="L924" s="1"/>
      <c r="M924" s="1"/>
      <c r="N924" s="1"/>
      <c r="O924" s="1"/>
      <c r="P924" s="229"/>
      <c r="Q924" s="1"/>
      <c r="R924" s="1"/>
      <c r="S924" s="1"/>
      <c r="T924" s="1"/>
      <c r="U924" s="1"/>
      <c r="V924" s="1"/>
      <c r="W924" s="1"/>
      <c r="X924" s="1"/>
      <c r="Y924" s="1"/>
      <c r="Z924" s="1"/>
      <c r="AA924" s="1"/>
      <c r="AB924" s="1"/>
      <c r="AC924" s="1"/>
      <c r="AD924" s="1"/>
      <c r="AE924" s="1"/>
      <c r="AF924" s="1"/>
      <c r="AG924" s="1"/>
      <c r="AH924" s="1"/>
      <c r="AI924" s="1"/>
      <c r="AJ924" s="1"/>
      <c r="AK924" s="1"/>
    </row>
    <row r="925" spans="1:37" ht="14.25" customHeight="1">
      <c r="A925" s="425"/>
      <c r="B925" s="1"/>
      <c r="C925" s="1"/>
      <c r="D925" s="1"/>
      <c r="E925" s="1"/>
      <c r="F925" s="1"/>
      <c r="G925" s="1"/>
      <c r="H925" s="1"/>
      <c r="I925" s="1"/>
      <c r="J925" s="1"/>
      <c r="K925" s="1"/>
      <c r="L925" s="1"/>
      <c r="M925" s="1"/>
      <c r="N925" s="1"/>
      <c r="O925" s="1"/>
      <c r="P925" s="229"/>
      <c r="Q925" s="1"/>
      <c r="R925" s="1"/>
      <c r="S925" s="1"/>
      <c r="T925" s="1"/>
      <c r="U925" s="1"/>
      <c r="V925" s="1"/>
      <c r="W925" s="1"/>
      <c r="X925" s="1"/>
      <c r="Y925" s="1"/>
      <c r="Z925" s="1"/>
      <c r="AA925" s="1"/>
      <c r="AB925" s="1"/>
      <c r="AC925" s="1"/>
      <c r="AD925" s="1"/>
      <c r="AE925" s="1"/>
      <c r="AF925" s="1"/>
      <c r="AG925" s="1"/>
      <c r="AH925" s="1"/>
      <c r="AI925" s="1"/>
      <c r="AJ925" s="1"/>
      <c r="AK925" s="1"/>
    </row>
    <row r="926" spans="1:37" ht="14.25" customHeight="1">
      <c r="A926" s="425"/>
      <c r="B926" s="1"/>
      <c r="C926" s="1"/>
      <c r="D926" s="1"/>
      <c r="E926" s="1"/>
      <c r="F926" s="1"/>
      <c r="G926" s="1"/>
      <c r="H926" s="1"/>
      <c r="I926" s="1"/>
      <c r="J926" s="1"/>
      <c r="K926" s="1"/>
      <c r="L926" s="1"/>
      <c r="M926" s="1"/>
      <c r="N926" s="1"/>
      <c r="O926" s="1"/>
      <c r="P926" s="229"/>
      <c r="Q926" s="1"/>
      <c r="R926" s="1"/>
      <c r="S926" s="1"/>
      <c r="T926" s="1"/>
      <c r="U926" s="1"/>
      <c r="V926" s="1"/>
      <c r="W926" s="1"/>
      <c r="X926" s="1"/>
      <c r="Y926" s="1"/>
      <c r="Z926" s="1"/>
      <c r="AA926" s="1"/>
      <c r="AB926" s="1"/>
      <c r="AC926" s="1"/>
      <c r="AD926" s="1"/>
      <c r="AE926" s="1"/>
      <c r="AF926" s="1"/>
      <c r="AG926" s="1"/>
      <c r="AH926" s="1"/>
      <c r="AI926" s="1"/>
      <c r="AJ926" s="1"/>
      <c r="AK926" s="1"/>
    </row>
    <row r="927" spans="1:37" ht="14.25" customHeight="1">
      <c r="A927" s="425"/>
      <c r="B927" s="1"/>
      <c r="C927" s="1"/>
      <c r="D927" s="1"/>
      <c r="E927" s="1"/>
      <c r="F927" s="1"/>
      <c r="G927" s="1"/>
      <c r="H927" s="1"/>
      <c r="I927" s="1"/>
      <c r="J927" s="1"/>
      <c r="K927" s="1"/>
      <c r="L927" s="1"/>
      <c r="M927" s="1"/>
      <c r="N927" s="1"/>
      <c r="O927" s="1"/>
      <c r="P927" s="229"/>
      <c r="Q927" s="1"/>
      <c r="R927" s="1"/>
      <c r="S927" s="1"/>
      <c r="T927" s="1"/>
      <c r="U927" s="1"/>
      <c r="V927" s="1"/>
      <c r="W927" s="1"/>
      <c r="X927" s="1"/>
      <c r="Y927" s="1"/>
      <c r="Z927" s="1"/>
      <c r="AA927" s="1"/>
      <c r="AB927" s="1"/>
      <c r="AC927" s="1"/>
      <c r="AD927" s="1"/>
      <c r="AE927" s="1"/>
      <c r="AF927" s="1"/>
      <c r="AG927" s="1"/>
      <c r="AH927" s="1"/>
      <c r="AI927" s="1"/>
      <c r="AJ927" s="1"/>
      <c r="AK927" s="1"/>
    </row>
    <row r="928" spans="1:37" ht="14.25" customHeight="1">
      <c r="A928" s="425"/>
      <c r="B928" s="1"/>
      <c r="C928" s="1"/>
      <c r="D928" s="1"/>
      <c r="E928" s="1"/>
      <c r="F928" s="1"/>
      <c r="G928" s="1"/>
      <c r="H928" s="1"/>
      <c r="I928" s="1"/>
      <c r="J928" s="1"/>
      <c r="K928" s="1"/>
      <c r="L928" s="1"/>
      <c r="M928" s="1"/>
      <c r="N928" s="1"/>
      <c r="O928" s="1"/>
      <c r="P928" s="229"/>
      <c r="Q928" s="1"/>
      <c r="R928" s="1"/>
      <c r="S928" s="1"/>
      <c r="T928" s="1"/>
      <c r="U928" s="1"/>
      <c r="V928" s="1"/>
      <c r="W928" s="1"/>
      <c r="X928" s="1"/>
      <c r="Y928" s="1"/>
      <c r="Z928" s="1"/>
      <c r="AA928" s="1"/>
      <c r="AB928" s="1"/>
      <c r="AC928" s="1"/>
      <c r="AD928" s="1"/>
      <c r="AE928" s="1"/>
      <c r="AF928" s="1"/>
      <c r="AG928" s="1"/>
      <c r="AH928" s="1"/>
      <c r="AI928" s="1"/>
      <c r="AJ928" s="1"/>
      <c r="AK928" s="1"/>
    </row>
    <row r="929" spans="1:37" ht="14.25" customHeight="1">
      <c r="A929" s="425"/>
      <c r="B929" s="1"/>
      <c r="C929" s="1"/>
      <c r="D929" s="1"/>
      <c r="E929" s="1"/>
      <c r="F929" s="1"/>
      <c r="G929" s="1"/>
      <c r="H929" s="1"/>
      <c r="I929" s="1"/>
      <c r="J929" s="1"/>
      <c r="K929" s="1"/>
      <c r="L929" s="1"/>
      <c r="M929" s="1"/>
      <c r="N929" s="1"/>
      <c r="O929" s="1"/>
      <c r="P929" s="229"/>
      <c r="Q929" s="1"/>
      <c r="R929" s="1"/>
      <c r="S929" s="1"/>
      <c r="T929" s="1"/>
      <c r="U929" s="1"/>
      <c r="V929" s="1"/>
      <c r="W929" s="1"/>
      <c r="X929" s="1"/>
      <c r="Y929" s="1"/>
      <c r="Z929" s="1"/>
      <c r="AA929" s="1"/>
      <c r="AB929" s="1"/>
      <c r="AC929" s="1"/>
      <c r="AD929" s="1"/>
      <c r="AE929" s="1"/>
      <c r="AF929" s="1"/>
      <c r="AG929" s="1"/>
      <c r="AH929" s="1"/>
      <c r="AI929" s="1"/>
      <c r="AJ929" s="1"/>
      <c r="AK929" s="1"/>
    </row>
    <row r="930" spans="1:37" ht="14.25" customHeight="1">
      <c r="A930" s="425"/>
      <c r="B930" s="1"/>
      <c r="C930" s="1"/>
      <c r="D930" s="1"/>
      <c r="E930" s="1"/>
      <c r="F930" s="1"/>
      <c r="G930" s="1"/>
      <c r="H930" s="1"/>
      <c r="I930" s="1"/>
      <c r="J930" s="1"/>
      <c r="K930" s="1"/>
      <c r="L930" s="1"/>
      <c r="M930" s="1"/>
      <c r="N930" s="1"/>
      <c r="O930" s="1"/>
      <c r="P930" s="229"/>
      <c r="Q930" s="1"/>
      <c r="R930" s="1"/>
      <c r="S930" s="1"/>
      <c r="T930" s="1"/>
      <c r="U930" s="1"/>
      <c r="V930" s="1"/>
      <c r="W930" s="1"/>
      <c r="X930" s="1"/>
      <c r="Y930" s="1"/>
      <c r="Z930" s="1"/>
      <c r="AA930" s="1"/>
      <c r="AB930" s="1"/>
      <c r="AC930" s="1"/>
      <c r="AD930" s="1"/>
      <c r="AE930" s="1"/>
      <c r="AF930" s="1"/>
      <c r="AG930" s="1"/>
      <c r="AH930" s="1"/>
      <c r="AI930" s="1"/>
      <c r="AJ930" s="1"/>
      <c r="AK930" s="1"/>
    </row>
    <row r="931" spans="1:37" ht="14.25" customHeight="1">
      <c r="A931" s="425"/>
      <c r="B931" s="1"/>
      <c r="C931" s="1"/>
      <c r="D931" s="1"/>
      <c r="E931" s="1"/>
      <c r="F931" s="1"/>
      <c r="G931" s="1"/>
      <c r="H931" s="1"/>
      <c r="I931" s="1"/>
      <c r="J931" s="1"/>
      <c r="K931" s="1"/>
      <c r="L931" s="1"/>
      <c r="M931" s="1"/>
      <c r="N931" s="1"/>
      <c r="O931" s="1"/>
      <c r="P931" s="229"/>
      <c r="Q931" s="1"/>
      <c r="R931" s="1"/>
      <c r="S931" s="1"/>
      <c r="T931" s="1"/>
      <c r="U931" s="1"/>
      <c r="V931" s="1"/>
      <c r="W931" s="1"/>
      <c r="X931" s="1"/>
      <c r="Y931" s="1"/>
      <c r="Z931" s="1"/>
      <c r="AA931" s="1"/>
      <c r="AB931" s="1"/>
      <c r="AC931" s="1"/>
      <c r="AD931" s="1"/>
      <c r="AE931" s="1"/>
      <c r="AF931" s="1"/>
      <c r="AG931" s="1"/>
      <c r="AH931" s="1"/>
      <c r="AI931" s="1"/>
      <c r="AJ931" s="1"/>
      <c r="AK931" s="1"/>
    </row>
    <row r="932" spans="1:37" ht="14.25" customHeight="1">
      <c r="A932" s="425"/>
      <c r="B932" s="1"/>
      <c r="C932" s="1"/>
      <c r="D932" s="1"/>
      <c r="E932" s="1"/>
      <c r="F932" s="1"/>
      <c r="G932" s="1"/>
      <c r="H932" s="1"/>
      <c r="I932" s="1"/>
      <c r="J932" s="1"/>
      <c r="K932" s="1"/>
      <c r="L932" s="1"/>
      <c r="M932" s="1"/>
      <c r="N932" s="1"/>
      <c r="O932" s="1"/>
      <c r="P932" s="229"/>
      <c r="Q932" s="1"/>
      <c r="R932" s="1"/>
      <c r="S932" s="1"/>
      <c r="T932" s="1"/>
      <c r="U932" s="1"/>
      <c r="V932" s="1"/>
      <c r="W932" s="1"/>
      <c r="X932" s="1"/>
      <c r="Y932" s="1"/>
      <c r="Z932" s="1"/>
      <c r="AA932" s="1"/>
      <c r="AB932" s="1"/>
      <c r="AC932" s="1"/>
      <c r="AD932" s="1"/>
      <c r="AE932" s="1"/>
      <c r="AF932" s="1"/>
      <c r="AG932" s="1"/>
      <c r="AH932" s="1"/>
      <c r="AI932" s="1"/>
      <c r="AJ932" s="1"/>
      <c r="AK932" s="1"/>
    </row>
    <row r="933" spans="1:37" ht="14.25" customHeight="1">
      <c r="A933" s="425"/>
      <c r="B933" s="1"/>
      <c r="C933" s="1"/>
      <c r="D933" s="1"/>
      <c r="E933" s="1"/>
      <c r="F933" s="1"/>
      <c r="G933" s="1"/>
      <c r="H933" s="1"/>
      <c r="I933" s="1"/>
      <c r="J933" s="1"/>
      <c r="K933" s="1"/>
      <c r="L933" s="1"/>
      <c r="M933" s="1"/>
      <c r="N933" s="1"/>
      <c r="O933" s="1"/>
      <c r="P933" s="229"/>
      <c r="Q933" s="1"/>
      <c r="R933" s="1"/>
      <c r="S933" s="1"/>
      <c r="T933" s="1"/>
      <c r="U933" s="1"/>
      <c r="V933" s="1"/>
      <c r="W933" s="1"/>
      <c r="X933" s="1"/>
      <c r="Y933" s="1"/>
      <c r="Z933" s="1"/>
      <c r="AA933" s="1"/>
      <c r="AB933" s="1"/>
      <c r="AC933" s="1"/>
      <c r="AD933" s="1"/>
      <c r="AE933" s="1"/>
      <c r="AF933" s="1"/>
      <c r="AG933" s="1"/>
      <c r="AH933" s="1"/>
      <c r="AI933" s="1"/>
      <c r="AJ933" s="1"/>
      <c r="AK933" s="1"/>
    </row>
    <row r="934" spans="1:37" ht="14.25" customHeight="1">
      <c r="A934" s="425"/>
      <c r="B934" s="1"/>
      <c r="C934" s="1"/>
      <c r="D934" s="1"/>
      <c r="E934" s="1"/>
      <c r="F934" s="1"/>
      <c r="G934" s="1"/>
      <c r="H934" s="1"/>
      <c r="I934" s="1"/>
      <c r="J934" s="1"/>
      <c r="K934" s="1"/>
      <c r="L934" s="1"/>
      <c r="M934" s="1"/>
      <c r="N934" s="1"/>
      <c r="O934" s="1"/>
      <c r="P934" s="229"/>
      <c r="Q934" s="1"/>
      <c r="R934" s="1"/>
      <c r="S934" s="1"/>
      <c r="T934" s="1"/>
      <c r="U934" s="1"/>
      <c r="V934" s="1"/>
      <c r="W934" s="1"/>
      <c r="X934" s="1"/>
      <c r="Y934" s="1"/>
      <c r="Z934" s="1"/>
      <c r="AA934" s="1"/>
      <c r="AB934" s="1"/>
      <c r="AC934" s="1"/>
      <c r="AD934" s="1"/>
      <c r="AE934" s="1"/>
      <c r="AF934" s="1"/>
      <c r="AG934" s="1"/>
      <c r="AH934" s="1"/>
      <c r="AI934" s="1"/>
      <c r="AJ934" s="1"/>
      <c r="AK934" s="1"/>
    </row>
    <row r="935" spans="1:37" ht="14.25" customHeight="1">
      <c r="A935" s="425"/>
      <c r="B935" s="1"/>
      <c r="C935" s="1"/>
      <c r="D935" s="1"/>
      <c r="E935" s="1"/>
      <c r="F935" s="1"/>
      <c r="G935" s="1"/>
      <c r="H935" s="1"/>
      <c r="I935" s="1"/>
      <c r="J935" s="1"/>
      <c r="K935" s="1"/>
      <c r="L935" s="1"/>
      <c r="M935" s="1"/>
      <c r="N935" s="1"/>
      <c r="O935" s="1"/>
      <c r="P935" s="229"/>
      <c r="Q935" s="1"/>
      <c r="R935" s="1"/>
      <c r="S935" s="1"/>
      <c r="T935" s="1"/>
      <c r="U935" s="1"/>
      <c r="V935" s="1"/>
      <c r="W935" s="1"/>
      <c r="X935" s="1"/>
      <c r="Y935" s="1"/>
      <c r="Z935" s="1"/>
      <c r="AA935" s="1"/>
      <c r="AB935" s="1"/>
      <c r="AC935" s="1"/>
      <c r="AD935" s="1"/>
      <c r="AE935" s="1"/>
      <c r="AF935" s="1"/>
      <c r="AG935" s="1"/>
      <c r="AH935" s="1"/>
      <c r="AI935" s="1"/>
      <c r="AJ935" s="1"/>
      <c r="AK935" s="1"/>
    </row>
    <row r="936" spans="1:37" ht="14.25" customHeight="1">
      <c r="A936" s="425"/>
      <c r="B936" s="1"/>
      <c r="C936" s="1"/>
      <c r="D936" s="1"/>
      <c r="E936" s="1"/>
      <c r="F936" s="1"/>
      <c r="G936" s="1"/>
      <c r="H936" s="1"/>
      <c r="I936" s="1"/>
      <c r="J936" s="1"/>
      <c r="K936" s="1"/>
      <c r="L936" s="1"/>
      <c r="M936" s="1"/>
      <c r="N936" s="1"/>
      <c r="O936" s="1"/>
      <c r="P936" s="229"/>
      <c r="Q936" s="1"/>
      <c r="R936" s="1"/>
      <c r="S936" s="1"/>
      <c r="T936" s="1"/>
      <c r="U936" s="1"/>
      <c r="V936" s="1"/>
      <c r="W936" s="1"/>
      <c r="X936" s="1"/>
      <c r="Y936" s="1"/>
      <c r="Z936" s="1"/>
      <c r="AA936" s="1"/>
      <c r="AB936" s="1"/>
      <c r="AC936" s="1"/>
      <c r="AD936" s="1"/>
      <c r="AE936" s="1"/>
      <c r="AF936" s="1"/>
      <c r="AG936" s="1"/>
      <c r="AH936" s="1"/>
      <c r="AI936" s="1"/>
      <c r="AJ936" s="1"/>
      <c r="AK936" s="1"/>
    </row>
    <row r="937" spans="1:37" ht="14.25" customHeight="1">
      <c r="A937" s="425"/>
      <c r="B937" s="1"/>
      <c r="C937" s="1"/>
      <c r="D937" s="1"/>
      <c r="E937" s="1"/>
      <c r="F937" s="1"/>
      <c r="G937" s="1"/>
      <c r="H937" s="1"/>
      <c r="I937" s="1"/>
      <c r="J937" s="1"/>
      <c r="K937" s="1"/>
      <c r="L937" s="1"/>
      <c r="M937" s="1"/>
      <c r="N937" s="1"/>
      <c r="O937" s="1"/>
      <c r="P937" s="229"/>
      <c r="Q937" s="1"/>
      <c r="R937" s="1"/>
      <c r="S937" s="1"/>
      <c r="T937" s="1"/>
      <c r="U937" s="1"/>
      <c r="V937" s="1"/>
      <c r="W937" s="1"/>
      <c r="X937" s="1"/>
      <c r="Y937" s="1"/>
      <c r="Z937" s="1"/>
      <c r="AA937" s="1"/>
      <c r="AB937" s="1"/>
      <c r="AC937" s="1"/>
      <c r="AD937" s="1"/>
      <c r="AE937" s="1"/>
      <c r="AF937" s="1"/>
      <c r="AG937" s="1"/>
      <c r="AH937" s="1"/>
      <c r="AI937" s="1"/>
      <c r="AJ937" s="1"/>
      <c r="AK937" s="1"/>
    </row>
    <row r="938" spans="1:37" ht="14.25" customHeight="1">
      <c r="A938" s="425"/>
      <c r="B938" s="1"/>
      <c r="C938" s="1"/>
      <c r="D938" s="1"/>
      <c r="E938" s="1"/>
      <c r="F938" s="1"/>
      <c r="G938" s="1"/>
      <c r="H938" s="1"/>
      <c r="I938" s="1"/>
      <c r="J938" s="1"/>
      <c r="K938" s="1"/>
      <c r="L938" s="1"/>
      <c r="M938" s="1"/>
      <c r="N938" s="1"/>
      <c r="O938" s="1"/>
      <c r="P938" s="229"/>
      <c r="Q938" s="1"/>
      <c r="R938" s="1"/>
      <c r="S938" s="1"/>
      <c r="T938" s="1"/>
      <c r="U938" s="1"/>
      <c r="V938" s="1"/>
      <c r="W938" s="1"/>
      <c r="X938" s="1"/>
      <c r="Y938" s="1"/>
      <c r="Z938" s="1"/>
      <c r="AA938" s="1"/>
      <c r="AB938" s="1"/>
      <c r="AC938" s="1"/>
      <c r="AD938" s="1"/>
      <c r="AE938" s="1"/>
      <c r="AF938" s="1"/>
      <c r="AG938" s="1"/>
      <c r="AH938" s="1"/>
      <c r="AI938" s="1"/>
      <c r="AJ938" s="1"/>
      <c r="AK938" s="1"/>
    </row>
    <row r="939" spans="1:37" ht="14.25" customHeight="1">
      <c r="A939" s="425"/>
      <c r="B939" s="1"/>
      <c r="C939" s="1"/>
      <c r="D939" s="1"/>
      <c r="E939" s="1"/>
      <c r="F939" s="1"/>
      <c r="G939" s="1"/>
      <c r="H939" s="1"/>
      <c r="I939" s="1"/>
      <c r="J939" s="1"/>
      <c r="K939" s="1"/>
      <c r="L939" s="1"/>
      <c r="M939" s="1"/>
      <c r="N939" s="1"/>
      <c r="O939" s="1"/>
      <c r="P939" s="229"/>
      <c r="Q939" s="1"/>
      <c r="R939" s="1"/>
      <c r="S939" s="1"/>
      <c r="T939" s="1"/>
      <c r="U939" s="1"/>
      <c r="V939" s="1"/>
      <c r="W939" s="1"/>
      <c r="X939" s="1"/>
      <c r="Y939" s="1"/>
      <c r="Z939" s="1"/>
      <c r="AA939" s="1"/>
      <c r="AB939" s="1"/>
      <c r="AC939" s="1"/>
      <c r="AD939" s="1"/>
      <c r="AE939" s="1"/>
      <c r="AF939" s="1"/>
      <c r="AG939" s="1"/>
      <c r="AH939" s="1"/>
      <c r="AI939" s="1"/>
      <c r="AJ939" s="1"/>
      <c r="AK939" s="1"/>
    </row>
    <row r="940" spans="1:37" ht="14.25" customHeight="1">
      <c r="A940" s="425"/>
      <c r="B940" s="1"/>
      <c r="C940" s="1"/>
      <c r="D940" s="1"/>
      <c r="E940" s="1"/>
      <c r="F940" s="1"/>
      <c r="G940" s="1"/>
      <c r="H940" s="1"/>
      <c r="I940" s="1"/>
      <c r="J940" s="1"/>
      <c r="K940" s="1"/>
      <c r="L940" s="1"/>
      <c r="M940" s="1"/>
      <c r="N940" s="1"/>
      <c r="O940" s="1"/>
      <c r="P940" s="229"/>
      <c r="Q940" s="1"/>
      <c r="R940" s="1"/>
      <c r="S940" s="1"/>
      <c r="T940" s="1"/>
      <c r="U940" s="1"/>
      <c r="V940" s="1"/>
      <c r="W940" s="1"/>
      <c r="X940" s="1"/>
      <c r="Y940" s="1"/>
      <c r="Z940" s="1"/>
      <c r="AA940" s="1"/>
      <c r="AB940" s="1"/>
      <c r="AC940" s="1"/>
      <c r="AD940" s="1"/>
      <c r="AE940" s="1"/>
      <c r="AF940" s="1"/>
      <c r="AG940" s="1"/>
      <c r="AH940" s="1"/>
      <c r="AI940" s="1"/>
      <c r="AJ940" s="1"/>
      <c r="AK940" s="1"/>
    </row>
    <row r="941" spans="1:37" ht="14.25" customHeight="1">
      <c r="A941" s="425"/>
      <c r="B941" s="1"/>
      <c r="C941" s="1"/>
      <c r="D941" s="1"/>
      <c r="E941" s="1"/>
      <c r="F941" s="1"/>
      <c r="G941" s="1"/>
      <c r="H941" s="1"/>
      <c r="I941" s="1"/>
      <c r="J941" s="1"/>
      <c r="K941" s="1"/>
      <c r="L941" s="1"/>
      <c r="M941" s="1"/>
      <c r="N941" s="1"/>
      <c r="O941" s="1"/>
      <c r="P941" s="229"/>
      <c r="Q941" s="1"/>
      <c r="R941" s="1"/>
      <c r="S941" s="1"/>
      <c r="T941" s="1"/>
      <c r="U941" s="1"/>
      <c r="V941" s="1"/>
      <c r="W941" s="1"/>
      <c r="X941" s="1"/>
      <c r="Y941" s="1"/>
      <c r="Z941" s="1"/>
      <c r="AA941" s="1"/>
      <c r="AB941" s="1"/>
      <c r="AC941" s="1"/>
      <c r="AD941" s="1"/>
      <c r="AE941" s="1"/>
      <c r="AF941" s="1"/>
      <c r="AG941" s="1"/>
      <c r="AH941" s="1"/>
      <c r="AI941" s="1"/>
      <c r="AJ941" s="1"/>
      <c r="AK941" s="1"/>
    </row>
    <row r="942" spans="1:37" ht="14.25" customHeight="1">
      <c r="A942" s="425"/>
      <c r="B942" s="1"/>
      <c r="C942" s="1"/>
      <c r="D942" s="1"/>
      <c r="E942" s="1"/>
      <c r="F942" s="1"/>
      <c r="G942" s="1"/>
      <c r="H942" s="1"/>
      <c r="I942" s="1"/>
      <c r="J942" s="1"/>
      <c r="K942" s="1"/>
      <c r="L942" s="1"/>
      <c r="M942" s="1"/>
      <c r="N942" s="1"/>
      <c r="O942" s="1"/>
      <c r="P942" s="229"/>
      <c r="Q942" s="1"/>
      <c r="R942" s="1"/>
      <c r="S942" s="1"/>
      <c r="T942" s="1"/>
      <c r="U942" s="1"/>
      <c r="V942" s="1"/>
      <c r="W942" s="1"/>
      <c r="X942" s="1"/>
      <c r="Y942" s="1"/>
      <c r="Z942" s="1"/>
      <c r="AA942" s="1"/>
      <c r="AB942" s="1"/>
      <c r="AC942" s="1"/>
      <c r="AD942" s="1"/>
      <c r="AE942" s="1"/>
      <c r="AF942" s="1"/>
      <c r="AG942" s="1"/>
      <c r="AH942" s="1"/>
      <c r="AI942" s="1"/>
      <c r="AJ942" s="1"/>
      <c r="AK942" s="1"/>
    </row>
    <row r="943" spans="1:37" ht="14.25" customHeight="1">
      <c r="A943" s="425"/>
      <c r="B943" s="1"/>
      <c r="C943" s="1"/>
      <c r="D943" s="1"/>
      <c r="E943" s="1"/>
      <c r="F943" s="1"/>
      <c r="G943" s="1"/>
      <c r="H943" s="1"/>
      <c r="I943" s="1"/>
      <c r="J943" s="1"/>
      <c r="K943" s="1"/>
      <c r="L943" s="1"/>
      <c r="M943" s="1"/>
      <c r="N943" s="1"/>
      <c r="O943" s="1"/>
      <c r="P943" s="229"/>
      <c r="Q943" s="1"/>
      <c r="R943" s="1"/>
      <c r="S943" s="1"/>
      <c r="T943" s="1"/>
      <c r="U943" s="1"/>
      <c r="V943" s="1"/>
      <c r="W943" s="1"/>
      <c r="X943" s="1"/>
      <c r="Y943" s="1"/>
      <c r="Z943" s="1"/>
      <c r="AA943" s="1"/>
      <c r="AB943" s="1"/>
      <c r="AC943" s="1"/>
      <c r="AD943" s="1"/>
      <c r="AE943" s="1"/>
      <c r="AF943" s="1"/>
      <c r="AG943" s="1"/>
      <c r="AH943" s="1"/>
      <c r="AI943" s="1"/>
      <c r="AJ943" s="1"/>
      <c r="AK943" s="1"/>
    </row>
    <row r="944" spans="1:37" ht="14.25" customHeight="1">
      <c r="A944" s="425"/>
      <c r="B944" s="1"/>
      <c r="C944" s="1"/>
      <c r="D944" s="1"/>
      <c r="E944" s="1"/>
      <c r="F944" s="1"/>
      <c r="G944" s="1"/>
      <c r="H944" s="1"/>
      <c r="I944" s="1"/>
      <c r="J944" s="1"/>
      <c r="K944" s="1"/>
      <c r="L944" s="1"/>
      <c r="M944" s="1"/>
      <c r="N944" s="1"/>
      <c r="O944" s="1"/>
      <c r="P944" s="229"/>
      <c r="Q944" s="1"/>
      <c r="R944" s="1"/>
      <c r="S944" s="1"/>
      <c r="T944" s="1"/>
      <c r="U944" s="1"/>
      <c r="V944" s="1"/>
      <c r="W944" s="1"/>
      <c r="X944" s="1"/>
      <c r="Y944" s="1"/>
      <c r="Z944" s="1"/>
      <c r="AA944" s="1"/>
      <c r="AB944" s="1"/>
      <c r="AC944" s="1"/>
      <c r="AD944" s="1"/>
      <c r="AE944" s="1"/>
      <c r="AF944" s="1"/>
      <c r="AG944" s="1"/>
      <c r="AH944" s="1"/>
      <c r="AI944" s="1"/>
      <c r="AJ944" s="1"/>
      <c r="AK944" s="1"/>
    </row>
    <row r="945" spans="1:37" ht="14.25" customHeight="1">
      <c r="A945" s="425"/>
      <c r="B945" s="1"/>
      <c r="C945" s="1"/>
      <c r="D945" s="1"/>
      <c r="E945" s="1"/>
      <c r="F945" s="1"/>
      <c r="G945" s="1"/>
      <c r="H945" s="1"/>
      <c r="I945" s="1"/>
      <c r="J945" s="1"/>
      <c r="K945" s="1"/>
      <c r="L945" s="1"/>
      <c r="M945" s="1"/>
      <c r="N945" s="1"/>
      <c r="O945" s="1"/>
      <c r="P945" s="229"/>
      <c r="Q945" s="1"/>
      <c r="R945" s="1"/>
      <c r="S945" s="1"/>
      <c r="T945" s="1"/>
      <c r="U945" s="1"/>
      <c r="V945" s="1"/>
      <c r="W945" s="1"/>
      <c r="X945" s="1"/>
      <c r="Y945" s="1"/>
      <c r="Z945" s="1"/>
      <c r="AA945" s="1"/>
      <c r="AB945" s="1"/>
      <c r="AC945" s="1"/>
      <c r="AD945" s="1"/>
      <c r="AE945" s="1"/>
      <c r="AF945" s="1"/>
      <c r="AG945" s="1"/>
      <c r="AH945" s="1"/>
      <c r="AI945" s="1"/>
      <c r="AJ945" s="1"/>
      <c r="AK945" s="1"/>
    </row>
    <row r="946" spans="1:37" ht="14.25" customHeight="1">
      <c r="A946" s="425"/>
      <c r="B946" s="1"/>
      <c r="C946" s="1"/>
      <c r="D946" s="1"/>
      <c r="E946" s="1"/>
      <c r="F946" s="1"/>
      <c r="G946" s="1"/>
      <c r="H946" s="1"/>
      <c r="I946" s="1"/>
      <c r="J946" s="1"/>
      <c r="K946" s="1"/>
      <c r="L946" s="1"/>
      <c r="M946" s="1"/>
      <c r="N946" s="1"/>
      <c r="O946" s="1"/>
      <c r="P946" s="229"/>
      <c r="Q946" s="1"/>
      <c r="R946" s="1"/>
      <c r="S946" s="1"/>
      <c r="T946" s="1"/>
      <c r="U946" s="1"/>
      <c r="V946" s="1"/>
      <c r="W946" s="1"/>
      <c r="X946" s="1"/>
      <c r="Y946" s="1"/>
      <c r="Z946" s="1"/>
      <c r="AA946" s="1"/>
      <c r="AB946" s="1"/>
      <c r="AC946" s="1"/>
      <c r="AD946" s="1"/>
      <c r="AE946" s="1"/>
      <c r="AF946" s="1"/>
      <c r="AG946" s="1"/>
      <c r="AH946" s="1"/>
      <c r="AI946" s="1"/>
      <c r="AJ946" s="1"/>
      <c r="AK946" s="1"/>
    </row>
    <row r="947" spans="1:37" ht="14.25" customHeight="1">
      <c r="A947" s="425"/>
      <c r="B947" s="1"/>
      <c r="C947" s="1"/>
      <c r="D947" s="1"/>
      <c r="E947" s="1"/>
      <c r="F947" s="1"/>
      <c r="G947" s="1"/>
      <c r="H947" s="1"/>
      <c r="I947" s="1"/>
      <c r="J947" s="1"/>
      <c r="K947" s="1"/>
      <c r="L947" s="1"/>
      <c r="M947" s="1"/>
      <c r="N947" s="1"/>
      <c r="O947" s="1"/>
      <c r="P947" s="229"/>
      <c r="Q947" s="1"/>
      <c r="R947" s="1"/>
      <c r="S947" s="1"/>
      <c r="T947" s="1"/>
      <c r="U947" s="1"/>
      <c r="V947" s="1"/>
      <c r="W947" s="1"/>
      <c r="X947" s="1"/>
      <c r="Y947" s="1"/>
      <c r="Z947" s="1"/>
      <c r="AA947" s="1"/>
      <c r="AB947" s="1"/>
      <c r="AC947" s="1"/>
      <c r="AD947" s="1"/>
      <c r="AE947" s="1"/>
      <c r="AF947" s="1"/>
      <c r="AG947" s="1"/>
      <c r="AH947" s="1"/>
      <c r="AI947" s="1"/>
      <c r="AJ947" s="1"/>
      <c r="AK947" s="1"/>
    </row>
    <row r="948" spans="1:37" ht="14.25" customHeight="1">
      <c r="A948" s="425"/>
      <c r="B948" s="1"/>
      <c r="C948" s="1"/>
      <c r="D948" s="1"/>
      <c r="E948" s="1"/>
      <c r="F948" s="1"/>
      <c r="G948" s="1"/>
      <c r="H948" s="1"/>
      <c r="I948" s="1"/>
      <c r="J948" s="1"/>
      <c r="K948" s="1"/>
      <c r="L948" s="1"/>
      <c r="M948" s="1"/>
      <c r="N948" s="1"/>
      <c r="O948" s="1"/>
      <c r="P948" s="229"/>
      <c r="Q948" s="1"/>
      <c r="R948" s="1"/>
      <c r="S948" s="1"/>
      <c r="T948" s="1"/>
      <c r="U948" s="1"/>
      <c r="V948" s="1"/>
      <c r="W948" s="1"/>
      <c r="X948" s="1"/>
      <c r="Y948" s="1"/>
      <c r="Z948" s="1"/>
      <c r="AA948" s="1"/>
      <c r="AB948" s="1"/>
      <c r="AC948" s="1"/>
      <c r="AD948" s="1"/>
      <c r="AE948" s="1"/>
      <c r="AF948" s="1"/>
      <c r="AG948" s="1"/>
      <c r="AH948" s="1"/>
      <c r="AI948" s="1"/>
      <c r="AJ948" s="1"/>
      <c r="AK948" s="1"/>
    </row>
    <row r="949" spans="1:37" ht="14.25" customHeight="1">
      <c r="A949" s="425"/>
      <c r="B949" s="1"/>
      <c r="C949" s="1"/>
      <c r="D949" s="1"/>
      <c r="E949" s="1"/>
      <c r="F949" s="1"/>
      <c r="G949" s="1"/>
      <c r="H949" s="1"/>
      <c r="I949" s="1"/>
      <c r="J949" s="1"/>
      <c r="K949" s="1"/>
      <c r="L949" s="1"/>
      <c r="M949" s="1"/>
      <c r="N949" s="1"/>
      <c r="O949" s="1"/>
      <c r="P949" s="229"/>
      <c r="Q949" s="1"/>
      <c r="R949" s="1"/>
      <c r="S949" s="1"/>
      <c r="T949" s="1"/>
      <c r="U949" s="1"/>
      <c r="V949" s="1"/>
      <c r="W949" s="1"/>
      <c r="X949" s="1"/>
      <c r="Y949" s="1"/>
      <c r="Z949" s="1"/>
      <c r="AA949" s="1"/>
      <c r="AB949" s="1"/>
      <c r="AC949" s="1"/>
      <c r="AD949" s="1"/>
      <c r="AE949" s="1"/>
      <c r="AF949" s="1"/>
      <c r="AG949" s="1"/>
      <c r="AH949" s="1"/>
      <c r="AI949" s="1"/>
      <c r="AJ949" s="1"/>
      <c r="AK949" s="1"/>
    </row>
    <row r="950" spans="1:37" ht="14.25" customHeight="1">
      <c r="A950" s="425"/>
      <c r="B950" s="1"/>
      <c r="C950" s="1"/>
      <c r="D950" s="1"/>
      <c r="E950" s="1"/>
      <c r="F950" s="1"/>
      <c r="G950" s="1"/>
      <c r="H950" s="1"/>
      <c r="I950" s="1"/>
      <c r="J950" s="1"/>
      <c r="K950" s="1"/>
      <c r="L950" s="1"/>
      <c r="M950" s="1"/>
      <c r="N950" s="1"/>
      <c r="O950" s="1"/>
      <c r="P950" s="229"/>
      <c r="Q950" s="1"/>
      <c r="R950" s="1"/>
      <c r="S950" s="1"/>
      <c r="T950" s="1"/>
      <c r="U950" s="1"/>
      <c r="V950" s="1"/>
      <c r="W950" s="1"/>
      <c r="X950" s="1"/>
      <c r="Y950" s="1"/>
      <c r="Z950" s="1"/>
      <c r="AA950" s="1"/>
      <c r="AB950" s="1"/>
      <c r="AC950" s="1"/>
      <c r="AD950" s="1"/>
      <c r="AE950" s="1"/>
      <c r="AF950" s="1"/>
      <c r="AG950" s="1"/>
      <c r="AH950" s="1"/>
      <c r="AI950" s="1"/>
      <c r="AJ950" s="1"/>
      <c r="AK950" s="1"/>
    </row>
    <row r="951" spans="1:37" ht="14.25" customHeight="1">
      <c r="A951" s="425"/>
      <c r="B951" s="1"/>
      <c r="C951" s="1"/>
      <c r="D951" s="1"/>
      <c r="E951" s="1"/>
      <c r="F951" s="1"/>
      <c r="G951" s="1"/>
      <c r="H951" s="1"/>
      <c r="I951" s="1"/>
      <c r="J951" s="1"/>
      <c r="K951" s="1"/>
      <c r="L951" s="1"/>
      <c r="M951" s="1"/>
      <c r="N951" s="1"/>
      <c r="O951" s="1"/>
      <c r="P951" s="229"/>
      <c r="Q951" s="1"/>
      <c r="R951" s="1"/>
      <c r="S951" s="1"/>
      <c r="T951" s="1"/>
      <c r="U951" s="1"/>
      <c r="V951" s="1"/>
      <c r="W951" s="1"/>
      <c r="X951" s="1"/>
      <c r="Y951" s="1"/>
      <c r="Z951" s="1"/>
      <c r="AA951" s="1"/>
      <c r="AB951" s="1"/>
      <c r="AC951" s="1"/>
      <c r="AD951" s="1"/>
      <c r="AE951" s="1"/>
      <c r="AF951" s="1"/>
      <c r="AG951" s="1"/>
      <c r="AH951" s="1"/>
      <c r="AI951" s="1"/>
      <c r="AJ951" s="1"/>
      <c r="AK951" s="1"/>
    </row>
    <row r="952" spans="1:37" ht="14.25" customHeight="1">
      <c r="A952" s="425"/>
      <c r="B952" s="1"/>
      <c r="C952" s="1"/>
      <c r="D952" s="1"/>
      <c r="E952" s="1"/>
      <c r="F952" s="1"/>
      <c r="G952" s="1"/>
      <c r="H952" s="1"/>
      <c r="I952" s="1"/>
      <c r="J952" s="1"/>
      <c r="K952" s="1"/>
      <c r="L952" s="1"/>
      <c r="M952" s="1"/>
      <c r="N952" s="1"/>
      <c r="O952" s="1"/>
      <c r="P952" s="229"/>
      <c r="Q952" s="1"/>
      <c r="R952" s="1"/>
      <c r="S952" s="1"/>
      <c r="T952" s="1"/>
      <c r="U952" s="1"/>
      <c r="V952" s="1"/>
      <c r="W952" s="1"/>
      <c r="X952" s="1"/>
      <c r="Y952" s="1"/>
      <c r="Z952" s="1"/>
      <c r="AA952" s="1"/>
      <c r="AB952" s="1"/>
      <c r="AC952" s="1"/>
      <c r="AD952" s="1"/>
      <c r="AE952" s="1"/>
      <c r="AF952" s="1"/>
      <c r="AG952" s="1"/>
      <c r="AH952" s="1"/>
      <c r="AI952" s="1"/>
      <c r="AJ952" s="1"/>
      <c r="AK952" s="1"/>
    </row>
    <row r="953" spans="1:37" ht="14.25" customHeight="1">
      <c r="A953" s="425"/>
      <c r="B953" s="1"/>
      <c r="C953" s="1"/>
      <c r="D953" s="1"/>
      <c r="E953" s="1"/>
      <c r="F953" s="1"/>
      <c r="G953" s="1"/>
      <c r="H953" s="1"/>
      <c r="I953" s="1"/>
      <c r="J953" s="1"/>
      <c r="K953" s="1"/>
      <c r="L953" s="1"/>
      <c r="M953" s="1"/>
      <c r="N953" s="1"/>
      <c r="O953" s="1"/>
      <c r="P953" s="229"/>
      <c r="Q953" s="1"/>
      <c r="R953" s="1"/>
      <c r="S953" s="1"/>
      <c r="T953" s="1"/>
      <c r="U953" s="1"/>
      <c r="V953" s="1"/>
      <c r="W953" s="1"/>
      <c r="X953" s="1"/>
      <c r="Y953" s="1"/>
      <c r="Z953" s="1"/>
      <c r="AA953" s="1"/>
      <c r="AB953" s="1"/>
      <c r="AC953" s="1"/>
      <c r="AD953" s="1"/>
      <c r="AE953" s="1"/>
      <c r="AF953" s="1"/>
      <c r="AG953" s="1"/>
      <c r="AH953" s="1"/>
      <c r="AI953" s="1"/>
      <c r="AJ953" s="1"/>
      <c r="AK953" s="1"/>
    </row>
    <row r="954" spans="1:37" ht="14.25" customHeight="1">
      <c r="A954" s="425"/>
      <c r="B954" s="1"/>
      <c r="C954" s="1"/>
      <c r="D954" s="1"/>
      <c r="E954" s="1"/>
      <c r="F954" s="1"/>
      <c r="G954" s="1"/>
      <c r="H954" s="1"/>
      <c r="I954" s="1"/>
      <c r="J954" s="1"/>
      <c r="K954" s="1"/>
      <c r="L954" s="1"/>
      <c r="M954" s="1"/>
      <c r="N954" s="1"/>
      <c r="O954" s="1"/>
      <c r="P954" s="229"/>
      <c r="Q954" s="1"/>
      <c r="R954" s="1"/>
      <c r="S954" s="1"/>
      <c r="T954" s="1"/>
      <c r="U954" s="1"/>
      <c r="V954" s="1"/>
      <c r="W954" s="1"/>
      <c r="X954" s="1"/>
      <c r="Y954" s="1"/>
      <c r="Z954" s="1"/>
      <c r="AA954" s="1"/>
      <c r="AB954" s="1"/>
      <c r="AC954" s="1"/>
      <c r="AD954" s="1"/>
      <c r="AE954" s="1"/>
      <c r="AF954" s="1"/>
      <c r="AG954" s="1"/>
      <c r="AH954" s="1"/>
      <c r="AI954" s="1"/>
      <c r="AJ954" s="1"/>
      <c r="AK954" s="1"/>
    </row>
    <row r="955" spans="1:37" ht="14.25" customHeight="1">
      <c r="A955" s="425"/>
      <c r="B955" s="1"/>
      <c r="C955" s="1"/>
      <c r="D955" s="1"/>
      <c r="E955" s="1"/>
      <c r="F955" s="1"/>
      <c r="G955" s="1"/>
      <c r="H955" s="1"/>
      <c r="I955" s="1"/>
      <c r="J955" s="1"/>
      <c r="K955" s="1"/>
      <c r="L955" s="1"/>
      <c r="M955" s="1"/>
      <c r="N955" s="1"/>
      <c r="O955" s="1"/>
      <c r="P955" s="229"/>
      <c r="Q955" s="1"/>
      <c r="R955" s="1"/>
      <c r="S955" s="1"/>
      <c r="T955" s="1"/>
      <c r="U955" s="1"/>
      <c r="V955" s="1"/>
      <c r="W955" s="1"/>
      <c r="X955" s="1"/>
      <c r="Y955" s="1"/>
      <c r="Z955" s="1"/>
      <c r="AA955" s="1"/>
      <c r="AB955" s="1"/>
      <c r="AC955" s="1"/>
      <c r="AD955" s="1"/>
      <c r="AE955" s="1"/>
      <c r="AF955" s="1"/>
      <c r="AG955" s="1"/>
      <c r="AH955" s="1"/>
      <c r="AI955" s="1"/>
      <c r="AJ955" s="1"/>
      <c r="AK955" s="1"/>
    </row>
    <row r="956" spans="1:37" ht="14.25" customHeight="1">
      <c r="A956" s="425"/>
      <c r="B956" s="1"/>
      <c r="C956" s="1"/>
      <c r="D956" s="1"/>
      <c r="E956" s="1"/>
      <c r="F956" s="1"/>
      <c r="G956" s="1"/>
      <c r="H956" s="1"/>
      <c r="I956" s="1"/>
      <c r="J956" s="1"/>
      <c r="K956" s="1"/>
      <c r="L956" s="1"/>
      <c r="M956" s="1"/>
      <c r="N956" s="1"/>
      <c r="O956" s="1"/>
      <c r="P956" s="229"/>
      <c r="Q956" s="1"/>
      <c r="R956" s="1"/>
      <c r="S956" s="1"/>
      <c r="T956" s="1"/>
      <c r="U956" s="1"/>
      <c r="V956" s="1"/>
      <c r="W956" s="1"/>
      <c r="X956" s="1"/>
      <c r="Y956" s="1"/>
      <c r="Z956" s="1"/>
      <c r="AA956" s="1"/>
      <c r="AB956" s="1"/>
      <c r="AC956" s="1"/>
      <c r="AD956" s="1"/>
      <c r="AE956" s="1"/>
      <c r="AF956" s="1"/>
      <c r="AG956" s="1"/>
      <c r="AH956" s="1"/>
      <c r="AI956" s="1"/>
      <c r="AJ956" s="1"/>
      <c r="AK956" s="1"/>
    </row>
    <row r="957" spans="1:37" ht="14.25" customHeight="1">
      <c r="A957" s="425"/>
      <c r="B957" s="1"/>
      <c r="C957" s="1"/>
      <c r="D957" s="1"/>
      <c r="E957" s="1"/>
      <c r="F957" s="1"/>
      <c r="G957" s="1"/>
      <c r="H957" s="1"/>
      <c r="I957" s="1"/>
      <c r="J957" s="1"/>
      <c r="K957" s="1"/>
      <c r="L957" s="1"/>
      <c r="M957" s="1"/>
      <c r="N957" s="1"/>
      <c r="O957" s="1"/>
      <c r="P957" s="229"/>
      <c r="Q957" s="1"/>
      <c r="R957" s="1"/>
      <c r="S957" s="1"/>
      <c r="T957" s="1"/>
      <c r="U957" s="1"/>
      <c r="V957" s="1"/>
      <c r="W957" s="1"/>
      <c r="X957" s="1"/>
      <c r="Y957" s="1"/>
      <c r="Z957" s="1"/>
      <c r="AA957" s="1"/>
      <c r="AB957" s="1"/>
      <c r="AC957" s="1"/>
      <c r="AD957" s="1"/>
      <c r="AE957" s="1"/>
      <c r="AF957" s="1"/>
      <c r="AG957" s="1"/>
      <c r="AH957" s="1"/>
      <c r="AI957" s="1"/>
      <c r="AJ957" s="1"/>
      <c r="AK957" s="1"/>
    </row>
    <row r="958" spans="1:37" ht="14.25" customHeight="1">
      <c r="A958" s="425"/>
      <c r="B958" s="1"/>
      <c r="C958" s="1"/>
      <c r="D958" s="1"/>
      <c r="E958" s="1"/>
      <c r="F958" s="1"/>
      <c r="G958" s="1"/>
      <c r="H958" s="1"/>
      <c r="I958" s="1"/>
      <c r="J958" s="1"/>
      <c r="K958" s="1"/>
      <c r="L958" s="1"/>
      <c r="M958" s="1"/>
      <c r="N958" s="1"/>
      <c r="O958" s="1"/>
      <c r="P958" s="229"/>
      <c r="Q958" s="1"/>
      <c r="R958" s="1"/>
      <c r="S958" s="1"/>
      <c r="T958" s="1"/>
      <c r="U958" s="1"/>
      <c r="V958" s="1"/>
      <c r="W958" s="1"/>
      <c r="X958" s="1"/>
      <c r="Y958" s="1"/>
      <c r="Z958" s="1"/>
      <c r="AA958" s="1"/>
      <c r="AB958" s="1"/>
      <c r="AC958" s="1"/>
      <c r="AD958" s="1"/>
      <c r="AE958" s="1"/>
      <c r="AF958" s="1"/>
      <c r="AG958" s="1"/>
      <c r="AH958" s="1"/>
      <c r="AI958" s="1"/>
      <c r="AJ958" s="1"/>
      <c r="AK958" s="1"/>
    </row>
    <row r="959" spans="1:37" ht="14.25" customHeight="1">
      <c r="A959" s="425"/>
      <c r="B959" s="1"/>
      <c r="C959" s="1"/>
      <c r="D959" s="1"/>
      <c r="E959" s="1"/>
      <c r="F959" s="1"/>
      <c r="G959" s="1"/>
      <c r="H959" s="1"/>
      <c r="I959" s="1"/>
      <c r="J959" s="1"/>
      <c r="K959" s="1"/>
      <c r="L959" s="1"/>
      <c r="M959" s="1"/>
      <c r="N959" s="1"/>
      <c r="O959" s="1"/>
      <c r="P959" s="229"/>
      <c r="Q959" s="1"/>
      <c r="R959" s="1"/>
      <c r="S959" s="1"/>
      <c r="T959" s="1"/>
      <c r="U959" s="1"/>
      <c r="V959" s="1"/>
      <c r="W959" s="1"/>
      <c r="X959" s="1"/>
      <c r="Y959" s="1"/>
      <c r="Z959" s="1"/>
      <c r="AA959" s="1"/>
      <c r="AB959" s="1"/>
      <c r="AC959" s="1"/>
      <c r="AD959" s="1"/>
      <c r="AE959" s="1"/>
      <c r="AF959" s="1"/>
      <c r="AG959" s="1"/>
      <c r="AH959" s="1"/>
      <c r="AI959" s="1"/>
      <c r="AJ959" s="1"/>
      <c r="AK959" s="1"/>
    </row>
    <row r="960" spans="1:37" ht="14.25" customHeight="1">
      <c r="A960" s="425"/>
      <c r="B960" s="1"/>
      <c r="C960" s="1"/>
      <c r="D960" s="1"/>
      <c r="E960" s="1"/>
      <c r="F960" s="1"/>
      <c r="G960" s="1"/>
      <c r="H960" s="1"/>
      <c r="I960" s="1"/>
      <c r="J960" s="1"/>
      <c r="K960" s="1"/>
      <c r="L960" s="1"/>
      <c r="M960" s="1"/>
      <c r="N960" s="1"/>
      <c r="O960" s="1"/>
      <c r="P960" s="229"/>
      <c r="Q960" s="1"/>
      <c r="R960" s="1"/>
      <c r="S960" s="1"/>
      <c r="T960" s="1"/>
      <c r="U960" s="1"/>
      <c r="V960" s="1"/>
      <c r="W960" s="1"/>
      <c r="X960" s="1"/>
      <c r="Y960" s="1"/>
      <c r="Z960" s="1"/>
      <c r="AA960" s="1"/>
      <c r="AB960" s="1"/>
      <c r="AC960" s="1"/>
      <c r="AD960" s="1"/>
      <c r="AE960" s="1"/>
      <c r="AF960" s="1"/>
      <c r="AG960" s="1"/>
      <c r="AH960" s="1"/>
      <c r="AI960" s="1"/>
      <c r="AJ960" s="1"/>
      <c r="AK960" s="1"/>
    </row>
    <row r="961" spans="1:37" ht="14.25" customHeight="1">
      <c r="A961" s="425"/>
      <c r="B961" s="1"/>
      <c r="C961" s="1"/>
      <c r="D961" s="1"/>
      <c r="E961" s="1"/>
      <c r="F961" s="1"/>
      <c r="G961" s="1"/>
      <c r="H961" s="1"/>
      <c r="I961" s="1"/>
      <c r="J961" s="1"/>
      <c r="K961" s="1"/>
      <c r="L961" s="1"/>
      <c r="M961" s="1"/>
      <c r="N961" s="1"/>
      <c r="O961" s="1"/>
      <c r="P961" s="229"/>
      <c r="Q961" s="1"/>
      <c r="R961" s="1"/>
      <c r="S961" s="1"/>
      <c r="T961" s="1"/>
      <c r="U961" s="1"/>
      <c r="V961" s="1"/>
      <c r="W961" s="1"/>
      <c r="X961" s="1"/>
      <c r="Y961" s="1"/>
      <c r="Z961" s="1"/>
      <c r="AA961" s="1"/>
      <c r="AB961" s="1"/>
      <c r="AC961" s="1"/>
      <c r="AD961" s="1"/>
      <c r="AE961" s="1"/>
      <c r="AF961" s="1"/>
      <c r="AG961" s="1"/>
      <c r="AH961" s="1"/>
      <c r="AI961" s="1"/>
      <c r="AJ961" s="1"/>
      <c r="AK961" s="1"/>
    </row>
    <row r="962" spans="1:37" ht="14.25" customHeight="1">
      <c r="A962" s="425"/>
      <c r="B962" s="1"/>
      <c r="C962" s="1"/>
      <c r="D962" s="1"/>
      <c r="E962" s="1"/>
      <c r="F962" s="1"/>
      <c r="G962" s="1"/>
      <c r="H962" s="1"/>
      <c r="I962" s="1"/>
      <c r="J962" s="1"/>
      <c r="K962" s="1"/>
      <c r="L962" s="1"/>
      <c r="M962" s="1"/>
      <c r="N962" s="1"/>
      <c r="O962" s="1"/>
      <c r="P962" s="229"/>
      <c r="Q962" s="1"/>
      <c r="R962" s="1"/>
      <c r="S962" s="1"/>
      <c r="T962" s="1"/>
      <c r="U962" s="1"/>
      <c r="V962" s="1"/>
      <c r="W962" s="1"/>
      <c r="X962" s="1"/>
      <c r="Y962" s="1"/>
      <c r="Z962" s="1"/>
      <c r="AA962" s="1"/>
      <c r="AB962" s="1"/>
      <c r="AC962" s="1"/>
      <c r="AD962" s="1"/>
      <c r="AE962" s="1"/>
      <c r="AF962" s="1"/>
      <c r="AG962" s="1"/>
      <c r="AH962" s="1"/>
      <c r="AI962" s="1"/>
      <c r="AJ962" s="1"/>
      <c r="AK962" s="1"/>
    </row>
    <row r="963" spans="1:37" ht="14.25" customHeight="1">
      <c r="A963" s="425"/>
      <c r="B963" s="1"/>
      <c r="C963" s="1"/>
      <c r="D963" s="1"/>
      <c r="E963" s="1"/>
      <c r="F963" s="1"/>
      <c r="G963" s="1"/>
      <c r="H963" s="1"/>
      <c r="I963" s="1"/>
      <c r="J963" s="1"/>
      <c r="K963" s="1"/>
      <c r="L963" s="1"/>
      <c r="M963" s="1"/>
      <c r="N963" s="1"/>
      <c r="O963" s="1"/>
      <c r="P963" s="229"/>
      <c r="Q963" s="1"/>
      <c r="R963" s="1"/>
      <c r="S963" s="1"/>
      <c r="T963" s="1"/>
      <c r="U963" s="1"/>
      <c r="V963" s="1"/>
      <c r="W963" s="1"/>
      <c r="X963" s="1"/>
      <c r="Y963" s="1"/>
      <c r="Z963" s="1"/>
      <c r="AA963" s="1"/>
      <c r="AB963" s="1"/>
      <c r="AC963" s="1"/>
      <c r="AD963" s="1"/>
      <c r="AE963" s="1"/>
      <c r="AF963" s="1"/>
      <c r="AG963" s="1"/>
      <c r="AH963" s="1"/>
      <c r="AI963" s="1"/>
      <c r="AJ963" s="1"/>
      <c r="AK963" s="1"/>
    </row>
    <row r="964" spans="1:37" ht="14.25" customHeight="1">
      <c r="A964" s="425"/>
      <c r="B964" s="1"/>
      <c r="C964" s="1"/>
      <c r="D964" s="1"/>
      <c r="E964" s="1"/>
      <c r="F964" s="1"/>
      <c r="G964" s="1"/>
      <c r="H964" s="1"/>
      <c r="I964" s="1"/>
      <c r="J964" s="1"/>
      <c r="K964" s="1"/>
      <c r="L964" s="1"/>
      <c r="M964" s="1"/>
      <c r="N964" s="1"/>
      <c r="O964" s="1"/>
      <c r="P964" s="229"/>
      <c r="Q964" s="1"/>
      <c r="R964" s="1"/>
      <c r="S964" s="1"/>
      <c r="T964" s="1"/>
      <c r="U964" s="1"/>
      <c r="V964" s="1"/>
      <c r="W964" s="1"/>
      <c r="X964" s="1"/>
      <c r="Y964" s="1"/>
      <c r="Z964" s="1"/>
      <c r="AA964" s="1"/>
      <c r="AB964" s="1"/>
      <c r="AC964" s="1"/>
      <c r="AD964" s="1"/>
      <c r="AE964" s="1"/>
      <c r="AF964" s="1"/>
      <c r="AG964" s="1"/>
      <c r="AH964" s="1"/>
      <c r="AI964" s="1"/>
      <c r="AJ964" s="1"/>
      <c r="AK964" s="1"/>
    </row>
    <row r="965" spans="1:37" ht="14.25" customHeight="1">
      <c r="A965" s="425"/>
      <c r="B965" s="1"/>
      <c r="C965" s="1"/>
      <c r="D965" s="1"/>
      <c r="E965" s="1"/>
      <c r="F965" s="1"/>
      <c r="G965" s="1"/>
      <c r="H965" s="1"/>
      <c r="I965" s="1"/>
      <c r="J965" s="1"/>
      <c r="K965" s="1"/>
      <c r="L965" s="1"/>
      <c r="M965" s="1"/>
      <c r="N965" s="1"/>
      <c r="O965" s="1"/>
      <c r="P965" s="229"/>
      <c r="Q965" s="1"/>
      <c r="R965" s="1"/>
      <c r="S965" s="1"/>
      <c r="T965" s="1"/>
      <c r="U965" s="1"/>
      <c r="V965" s="1"/>
      <c r="W965" s="1"/>
      <c r="X965" s="1"/>
      <c r="Y965" s="1"/>
      <c r="Z965" s="1"/>
      <c r="AA965" s="1"/>
      <c r="AB965" s="1"/>
      <c r="AC965" s="1"/>
      <c r="AD965" s="1"/>
      <c r="AE965" s="1"/>
      <c r="AF965" s="1"/>
      <c r="AG965" s="1"/>
      <c r="AH965" s="1"/>
      <c r="AI965" s="1"/>
      <c r="AJ965" s="1"/>
      <c r="AK965" s="1"/>
    </row>
    <row r="966" spans="1:37" ht="14.25" customHeight="1">
      <c r="A966" s="425"/>
      <c r="B966" s="1"/>
      <c r="C966" s="1"/>
      <c r="D966" s="1"/>
      <c r="E966" s="1"/>
      <c r="F966" s="1"/>
      <c r="G966" s="1"/>
      <c r="H966" s="1"/>
      <c r="I966" s="1"/>
      <c r="J966" s="1"/>
      <c r="K966" s="1"/>
      <c r="L966" s="1"/>
      <c r="M966" s="1"/>
      <c r="N966" s="1"/>
      <c r="O966" s="1"/>
      <c r="P966" s="229"/>
      <c r="Q966" s="1"/>
      <c r="R966" s="1"/>
      <c r="S966" s="1"/>
      <c r="T966" s="1"/>
      <c r="U966" s="1"/>
      <c r="V966" s="1"/>
      <c r="W966" s="1"/>
      <c r="X966" s="1"/>
      <c r="Y966" s="1"/>
      <c r="Z966" s="1"/>
      <c r="AA966" s="1"/>
      <c r="AB966" s="1"/>
      <c r="AC966" s="1"/>
      <c r="AD966" s="1"/>
      <c r="AE966" s="1"/>
      <c r="AF966" s="1"/>
      <c r="AG966" s="1"/>
      <c r="AH966" s="1"/>
      <c r="AI966" s="1"/>
      <c r="AJ966" s="1"/>
      <c r="AK966" s="1"/>
    </row>
    <row r="967" spans="1:37" ht="14.25" customHeight="1">
      <c r="A967" s="425"/>
      <c r="B967" s="1"/>
      <c r="C967" s="1"/>
      <c r="D967" s="1"/>
      <c r="E967" s="1"/>
      <c r="F967" s="1"/>
      <c r="G967" s="1"/>
      <c r="H967" s="1"/>
      <c r="I967" s="1"/>
      <c r="J967" s="1"/>
      <c r="K967" s="1"/>
      <c r="L967" s="1"/>
      <c r="M967" s="1"/>
      <c r="N967" s="1"/>
      <c r="O967" s="1"/>
      <c r="P967" s="229"/>
      <c r="Q967" s="1"/>
      <c r="R967" s="1"/>
      <c r="S967" s="1"/>
      <c r="T967" s="1"/>
      <c r="U967" s="1"/>
      <c r="V967" s="1"/>
      <c r="W967" s="1"/>
      <c r="X967" s="1"/>
      <c r="Y967" s="1"/>
      <c r="Z967" s="1"/>
      <c r="AA967" s="1"/>
      <c r="AB967" s="1"/>
      <c r="AC967" s="1"/>
      <c r="AD967" s="1"/>
      <c r="AE967" s="1"/>
      <c r="AF967" s="1"/>
      <c r="AG967" s="1"/>
      <c r="AH967" s="1"/>
      <c r="AI967" s="1"/>
      <c r="AJ967" s="1"/>
      <c r="AK967" s="1"/>
    </row>
    <row r="968" spans="1:37" ht="14.25" customHeight="1">
      <c r="A968" s="425"/>
      <c r="B968" s="1"/>
      <c r="C968" s="1"/>
      <c r="D968" s="1"/>
      <c r="E968" s="1"/>
      <c r="F968" s="1"/>
      <c r="G968" s="1"/>
      <c r="H968" s="1"/>
      <c r="I968" s="1"/>
      <c r="J968" s="1"/>
      <c r="K968" s="1"/>
      <c r="L968" s="1"/>
      <c r="M968" s="1"/>
      <c r="N968" s="1"/>
      <c r="O968" s="1"/>
      <c r="P968" s="229"/>
      <c r="Q968" s="1"/>
      <c r="R968" s="1"/>
      <c r="S968" s="1"/>
      <c r="T968" s="1"/>
      <c r="U968" s="1"/>
      <c r="V968" s="1"/>
      <c r="W968" s="1"/>
      <c r="X968" s="1"/>
      <c r="Y968" s="1"/>
      <c r="Z968" s="1"/>
      <c r="AA968" s="1"/>
      <c r="AB968" s="1"/>
      <c r="AC968" s="1"/>
      <c r="AD968" s="1"/>
      <c r="AE968" s="1"/>
      <c r="AF968" s="1"/>
      <c r="AG968" s="1"/>
      <c r="AH968" s="1"/>
      <c r="AI968" s="1"/>
      <c r="AJ968" s="1"/>
      <c r="AK968" s="1"/>
    </row>
    <row r="969" spans="1:37" ht="14.25" customHeight="1">
      <c r="A969" s="425"/>
      <c r="B969" s="1"/>
      <c r="C969" s="1"/>
      <c r="D969" s="1"/>
      <c r="E969" s="1"/>
      <c r="F969" s="1"/>
      <c r="G969" s="1"/>
      <c r="H969" s="1"/>
      <c r="I969" s="1"/>
      <c r="J969" s="1"/>
      <c r="K969" s="1"/>
      <c r="L969" s="1"/>
      <c r="M969" s="1"/>
      <c r="N969" s="1"/>
      <c r="O969" s="1"/>
      <c r="P969" s="229"/>
      <c r="Q969" s="1"/>
      <c r="R969" s="1"/>
      <c r="S969" s="1"/>
      <c r="T969" s="1"/>
      <c r="U969" s="1"/>
      <c r="V969" s="1"/>
      <c r="W969" s="1"/>
      <c r="X969" s="1"/>
      <c r="Y969" s="1"/>
      <c r="Z969" s="1"/>
      <c r="AA969" s="1"/>
      <c r="AB969" s="1"/>
      <c r="AC969" s="1"/>
      <c r="AD969" s="1"/>
      <c r="AE969" s="1"/>
      <c r="AF969" s="1"/>
      <c r="AG969" s="1"/>
      <c r="AH969" s="1"/>
      <c r="AI969" s="1"/>
      <c r="AJ969" s="1"/>
      <c r="AK969" s="1"/>
    </row>
    <row r="970" spans="1:37" ht="14.25" customHeight="1">
      <c r="A970" s="425"/>
      <c r="B970" s="1"/>
      <c r="C970" s="1"/>
      <c r="D970" s="1"/>
      <c r="E970" s="1"/>
      <c r="F970" s="1"/>
      <c r="G970" s="1"/>
      <c r="H970" s="1"/>
      <c r="I970" s="1"/>
      <c r="J970" s="1"/>
      <c r="K970" s="1"/>
      <c r="L970" s="1"/>
      <c r="M970" s="1"/>
      <c r="N970" s="1"/>
      <c r="O970" s="1"/>
      <c r="P970" s="229"/>
      <c r="Q970" s="1"/>
      <c r="R970" s="1"/>
      <c r="S970" s="1"/>
      <c r="T970" s="1"/>
      <c r="U970" s="1"/>
      <c r="V970" s="1"/>
      <c r="W970" s="1"/>
      <c r="X970" s="1"/>
      <c r="Y970" s="1"/>
      <c r="Z970" s="1"/>
      <c r="AA970" s="1"/>
      <c r="AB970" s="1"/>
      <c r="AC970" s="1"/>
      <c r="AD970" s="1"/>
      <c r="AE970" s="1"/>
      <c r="AF970" s="1"/>
      <c r="AG970" s="1"/>
      <c r="AH970" s="1"/>
      <c r="AI970" s="1"/>
      <c r="AJ970" s="1"/>
      <c r="AK970" s="1"/>
    </row>
    <row r="971" spans="1:37" ht="14.25" customHeight="1">
      <c r="A971" s="425"/>
      <c r="B971" s="1"/>
      <c r="C971" s="1"/>
      <c r="D971" s="1"/>
      <c r="E971" s="1"/>
      <c r="F971" s="1"/>
      <c r="G971" s="1"/>
      <c r="H971" s="1"/>
      <c r="I971" s="1"/>
      <c r="J971" s="1"/>
      <c r="K971" s="1"/>
      <c r="L971" s="1"/>
      <c r="M971" s="1"/>
      <c r="N971" s="1"/>
      <c r="O971" s="1"/>
      <c r="P971" s="229"/>
      <c r="Q971" s="1"/>
      <c r="R971" s="1"/>
      <c r="S971" s="1"/>
      <c r="T971" s="1"/>
      <c r="U971" s="1"/>
      <c r="V971" s="1"/>
      <c r="W971" s="1"/>
      <c r="X971" s="1"/>
      <c r="Y971" s="1"/>
      <c r="Z971" s="1"/>
      <c r="AA971" s="1"/>
      <c r="AB971" s="1"/>
      <c r="AC971" s="1"/>
      <c r="AD971" s="1"/>
      <c r="AE971" s="1"/>
      <c r="AF971" s="1"/>
      <c r="AG971" s="1"/>
      <c r="AH971" s="1"/>
      <c r="AI971" s="1"/>
      <c r="AJ971" s="1"/>
      <c r="AK971" s="1"/>
    </row>
    <row r="972" spans="1:37" ht="14.25" customHeight="1">
      <c r="A972" s="425"/>
      <c r="B972" s="1"/>
      <c r="C972" s="1"/>
      <c r="D972" s="1"/>
      <c r="E972" s="1"/>
      <c r="F972" s="1"/>
      <c r="G972" s="1"/>
      <c r="H972" s="1"/>
      <c r="I972" s="1"/>
      <c r="J972" s="1"/>
      <c r="K972" s="1"/>
      <c r="L972" s="1"/>
      <c r="M972" s="1"/>
      <c r="N972" s="1"/>
      <c r="O972" s="1"/>
      <c r="P972" s="229"/>
      <c r="Q972" s="1"/>
      <c r="R972" s="1"/>
      <c r="S972" s="1"/>
      <c r="T972" s="1"/>
      <c r="U972" s="1"/>
      <c r="V972" s="1"/>
      <c r="W972" s="1"/>
      <c r="X972" s="1"/>
      <c r="Y972" s="1"/>
      <c r="Z972" s="1"/>
      <c r="AA972" s="1"/>
      <c r="AB972" s="1"/>
      <c r="AC972" s="1"/>
      <c r="AD972" s="1"/>
      <c r="AE972" s="1"/>
      <c r="AF972" s="1"/>
      <c r="AG972" s="1"/>
      <c r="AH972" s="1"/>
      <c r="AI972" s="1"/>
      <c r="AJ972" s="1"/>
      <c r="AK972" s="1"/>
    </row>
    <row r="973" spans="1:37" ht="14.25" customHeight="1">
      <c r="A973" s="425"/>
      <c r="B973" s="1"/>
      <c r="C973" s="1"/>
      <c r="D973" s="1"/>
      <c r="E973" s="1"/>
      <c r="F973" s="1"/>
      <c r="G973" s="1"/>
      <c r="H973" s="1"/>
      <c r="I973" s="1"/>
      <c r="J973" s="1"/>
      <c r="K973" s="1"/>
      <c r="L973" s="1"/>
      <c r="M973" s="1"/>
      <c r="N973" s="1"/>
      <c r="O973" s="1"/>
      <c r="P973" s="229"/>
      <c r="Q973" s="1"/>
      <c r="R973" s="1"/>
      <c r="S973" s="1"/>
      <c r="T973" s="1"/>
      <c r="U973" s="1"/>
      <c r="V973" s="1"/>
      <c r="W973" s="1"/>
      <c r="X973" s="1"/>
      <c r="Y973" s="1"/>
      <c r="Z973" s="1"/>
      <c r="AA973" s="1"/>
      <c r="AB973" s="1"/>
      <c r="AC973" s="1"/>
      <c r="AD973" s="1"/>
      <c r="AE973" s="1"/>
      <c r="AF973" s="1"/>
      <c r="AG973" s="1"/>
      <c r="AH973" s="1"/>
      <c r="AI973" s="1"/>
      <c r="AJ973" s="1"/>
      <c r="AK973" s="1"/>
    </row>
    <row r="974" spans="1:37" ht="14.25" customHeight="1">
      <c r="A974" s="425"/>
      <c r="B974" s="1"/>
      <c r="C974" s="1"/>
      <c r="D974" s="1"/>
      <c r="E974" s="1"/>
      <c r="F974" s="1"/>
      <c r="G974" s="1"/>
      <c r="H974" s="1"/>
      <c r="I974" s="1"/>
      <c r="J974" s="1"/>
      <c r="K974" s="1"/>
      <c r="L974" s="1"/>
      <c r="M974" s="1"/>
      <c r="N974" s="1"/>
      <c r="O974" s="1"/>
      <c r="P974" s="229"/>
      <c r="Q974" s="1"/>
      <c r="R974" s="1"/>
      <c r="S974" s="1"/>
      <c r="T974" s="1"/>
      <c r="U974" s="1"/>
      <c r="V974" s="1"/>
      <c r="W974" s="1"/>
      <c r="X974" s="1"/>
      <c r="Y974" s="1"/>
      <c r="Z974" s="1"/>
      <c r="AA974" s="1"/>
      <c r="AB974" s="1"/>
      <c r="AC974" s="1"/>
      <c r="AD974" s="1"/>
      <c r="AE974" s="1"/>
      <c r="AF974" s="1"/>
      <c r="AG974" s="1"/>
      <c r="AH974" s="1"/>
      <c r="AI974" s="1"/>
      <c r="AJ974" s="1"/>
      <c r="AK974" s="1"/>
    </row>
    <row r="975" spans="1:37" ht="14.25" customHeight="1">
      <c r="A975" s="425"/>
      <c r="B975" s="1"/>
      <c r="C975" s="1"/>
      <c r="D975" s="1"/>
      <c r="E975" s="1"/>
      <c r="F975" s="1"/>
      <c r="G975" s="1"/>
      <c r="H975" s="1"/>
      <c r="I975" s="1"/>
      <c r="J975" s="1"/>
      <c r="K975" s="1"/>
      <c r="L975" s="1"/>
      <c r="M975" s="1"/>
      <c r="N975" s="1"/>
      <c r="O975" s="1"/>
      <c r="P975" s="229"/>
      <c r="Q975" s="1"/>
      <c r="R975" s="1"/>
      <c r="S975" s="1"/>
      <c r="T975" s="1"/>
      <c r="U975" s="1"/>
      <c r="V975" s="1"/>
      <c r="W975" s="1"/>
      <c r="X975" s="1"/>
      <c r="Y975" s="1"/>
      <c r="Z975" s="1"/>
      <c r="AA975" s="1"/>
      <c r="AB975" s="1"/>
      <c r="AC975" s="1"/>
      <c r="AD975" s="1"/>
      <c r="AE975" s="1"/>
      <c r="AF975" s="1"/>
      <c r="AG975" s="1"/>
      <c r="AH975" s="1"/>
      <c r="AI975" s="1"/>
      <c r="AJ975" s="1"/>
      <c r="AK975" s="1"/>
    </row>
    <row r="976" spans="1:37" ht="14.25" customHeight="1">
      <c r="A976" s="425"/>
      <c r="B976" s="1"/>
      <c r="C976" s="1"/>
      <c r="D976" s="1"/>
      <c r="E976" s="1"/>
      <c r="F976" s="1"/>
      <c r="G976" s="1"/>
      <c r="H976" s="1"/>
      <c r="I976" s="1"/>
      <c r="J976" s="1"/>
      <c r="K976" s="1"/>
      <c r="L976" s="1"/>
      <c r="M976" s="1"/>
      <c r="N976" s="1"/>
      <c r="O976" s="1"/>
      <c r="P976" s="229"/>
      <c r="Q976" s="1"/>
      <c r="R976" s="1"/>
      <c r="S976" s="1"/>
      <c r="T976" s="1"/>
      <c r="U976" s="1"/>
      <c r="V976" s="1"/>
      <c r="W976" s="1"/>
      <c r="X976" s="1"/>
      <c r="Y976" s="1"/>
      <c r="Z976" s="1"/>
      <c r="AA976" s="1"/>
      <c r="AB976" s="1"/>
      <c r="AC976" s="1"/>
      <c r="AD976" s="1"/>
      <c r="AE976" s="1"/>
      <c r="AF976" s="1"/>
      <c r="AG976" s="1"/>
      <c r="AH976" s="1"/>
      <c r="AI976" s="1"/>
      <c r="AJ976" s="1"/>
      <c r="AK976" s="1"/>
    </row>
    <row r="977" spans="1:37" ht="14.25" customHeight="1">
      <c r="A977" s="425"/>
      <c r="B977" s="1"/>
      <c r="C977" s="1"/>
      <c r="D977" s="1"/>
      <c r="E977" s="1"/>
      <c r="F977" s="1"/>
      <c r="G977" s="1"/>
      <c r="H977" s="1"/>
      <c r="I977" s="1"/>
      <c r="J977" s="1"/>
      <c r="K977" s="1"/>
      <c r="L977" s="1"/>
      <c r="M977" s="1"/>
      <c r="N977" s="1"/>
      <c r="O977" s="1"/>
      <c r="P977" s="229"/>
      <c r="Q977" s="1"/>
      <c r="R977" s="1"/>
      <c r="S977" s="1"/>
      <c r="T977" s="1"/>
      <c r="U977" s="1"/>
      <c r="V977" s="1"/>
      <c r="W977" s="1"/>
      <c r="X977" s="1"/>
      <c r="Y977" s="1"/>
      <c r="Z977" s="1"/>
      <c r="AA977" s="1"/>
      <c r="AB977" s="1"/>
      <c r="AC977" s="1"/>
      <c r="AD977" s="1"/>
      <c r="AE977" s="1"/>
      <c r="AF977" s="1"/>
      <c r="AG977" s="1"/>
      <c r="AH977" s="1"/>
      <c r="AI977" s="1"/>
      <c r="AJ977" s="1"/>
      <c r="AK977" s="1"/>
    </row>
    <row r="978" spans="1:37" ht="14.25" customHeight="1">
      <c r="A978" s="425"/>
      <c r="B978" s="1"/>
      <c r="C978" s="1"/>
      <c r="D978" s="1"/>
      <c r="E978" s="1"/>
      <c r="F978" s="1"/>
      <c r="G978" s="1"/>
      <c r="H978" s="1"/>
      <c r="I978" s="1"/>
      <c r="J978" s="1"/>
      <c r="K978" s="1"/>
      <c r="L978" s="1"/>
      <c r="M978" s="1"/>
      <c r="N978" s="1"/>
      <c r="O978" s="1"/>
      <c r="P978" s="229"/>
      <c r="Q978" s="1"/>
      <c r="R978" s="1"/>
      <c r="S978" s="1"/>
      <c r="T978" s="1"/>
      <c r="U978" s="1"/>
      <c r="V978" s="1"/>
      <c r="W978" s="1"/>
      <c r="X978" s="1"/>
      <c r="Y978" s="1"/>
      <c r="Z978" s="1"/>
      <c r="AA978" s="1"/>
      <c r="AB978" s="1"/>
      <c r="AC978" s="1"/>
      <c r="AD978" s="1"/>
      <c r="AE978" s="1"/>
      <c r="AF978" s="1"/>
      <c r="AG978" s="1"/>
      <c r="AH978" s="1"/>
      <c r="AI978" s="1"/>
      <c r="AJ978" s="1"/>
      <c r="AK978" s="1"/>
    </row>
    <row r="979" spans="1:37" ht="14.25" customHeight="1">
      <c r="A979" s="425"/>
      <c r="B979" s="1"/>
      <c r="C979" s="1"/>
      <c r="D979" s="1"/>
      <c r="E979" s="1"/>
      <c r="F979" s="1"/>
      <c r="G979" s="1"/>
      <c r="H979" s="1"/>
      <c r="I979" s="1"/>
      <c r="J979" s="1"/>
      <c r="K979" s="1"/>
      <c r="L979" s="1"/>
      <c r="M979" s="1"/>
      <c r="N979" s="1"/>
      <c r="O979" s="1"/>
      <c r="P979" s="229"/>
      <c r="Q979" s="1"/>
      <c r="R979" s="1"/>
      <c r="S979" s="1"/>
      <c r="T979" s="1"/>
      <c r="U979" s="1"/>
      <c r="V979" s="1"/>
      <c r="W979" s="1"/>
      <c r="X979" s="1"/>
      <c r="Y979" s="1"/>
      <c r="Z979" s="1"/>
      <c r="AA979" s="1"/>
      <c r="AB979" s="1"/>
      <c r="AC979" s="1"/>
      <c r="AD979" s="1"/>
      <c r="AE979" s="1"/>
      <c r="AF979" s="1"/>
      <c r="AG979" s="1"/>
      <c r="AH979" s="1"/>
      <c r="AI979" s="1"/>
      <c r="AJ979" s="1"/>
      <c r="AK979" s="1"/>
    </row>
    <row r="980" spans="1:37" ht="14.25" customHeight="1">
      <c r="A980" s="425"/>
      <c r="B980" s="1"/>
      <c r="C980" s="1"/>
      <c r="D980" s="1"/>
      <c r="E980" s="1"/>
      <c r="F980" s="1"/>
      <c r="G980" s="1"/>
      <c r="H980" s="1"/>
      <c r="I980" s="1"/>
      <c r="J980" s="1"/>
      <c r="K980" s="1"/>
      <c r="L980" s="1"/>
      <c r="M980" s="1"/>
      <c r="N980" s="1"/>
      <c r="O980" s="1"/>
      <c r="P980" s="229"/>
      <c r="Q980" s="1"/>
      <c r="R980" s="1"/>
      <c r="S980" s="1"/>
      <c r="T980" s="1"/>
      <c r="U980" s="1"/>
      <c r="V980" s="1"/>
      <c r="W980" s="1"/>
      <c r="X980" s="1"/>
      <c r="Y980" s="1"/>
      <c r="Z980" s="1"/>
      <c r="AA980" s="1"/>
      <c r="AB980" s="1"/>
      <c r="AC980" s="1"/>
      <c r="AD980" s="1"/>
      <c r="AE980" s="1"/>
      <c r="AF980" s="1"/>
      <c r="AG980" s="1"/>
      <c r="AH980" s="1"/>
      <c r="AI980" s="1"/>
      <c r="AJ980" s="1"/>
      <c r="AK980" s="1"/>
    </row>
    <row r="981" spans="1:37" ht="14.25" customHeight="1">
      <c r="A981" s="425"/>
      <c r="B981" s="1"/>
      <c r="C981" s="1"/>
      <c r="D981" s="1"/>
      <c r="E981" s="1"/>
      <c r="F981" s="1"/>
      <c r="G981" s="1"/>
      <c r="H981" s="1"/>
      <c r="I981" s="1"/>
      <c r="J981" s="1"/>
      <c r="K981" s="1"/>
      <c r="L981" s="1"/>
      <c r="M981" s="1"/>
      <c r="N981" s="1"/>
      <c r="O981" s="1"/>
      <c r="P981" s="229"/>
      <c r="Q981" s="1"/>
      <c r="R981" s="1"/>
      <c r="S981" s="1"/>
      <c r="T981" s="1"/>
      <c r="U981" s="1"/>
      <c r="V981" s="1"/>
      <c r="W981" s="1"/>
      <c r="X981" s="1"/>
      <c r="Y981" s="1"/>
      <c r="Z981" s="1"/>
      <c r="AA981" s="1"/>
      <c r="AB981" s="1"/>
      <c r="AC981" s="1"/>
      <c r="AD981" s="1"/>
      <c r="AE981" s="1"/>
      <c r="AF981" s="1"/>
      <c r="AG981" s="1"/>
      <c r="AH981" s="1"/>
      <c r="AI981" s="1"/>
      <c r="AJ981" s="1"/>
      <c r="AK981" s="1"/>
    </row>
    <row r="982" spans="1:37" ht="14.25" customHeight="1">
      <c r="A982" s="425"/>
      <c r="B982" s="1"/>
      <c r="C982" s="1"/>
      <c r="D982" s="1"/>
      <c r="E982" s="1"/>
      <c r="F982" s="1"/>
      <c r="G982" s="1"/>
      <c r="H982" s="1"/>
      <c r="I982" s="1"/>
      <c r="J982" s="1"/>
      <c r="K982" s="1"/>
      <c r="L982" s="1"/>
      <c r="M982" s="1"/>
      <c r="N982" s="1"/>
      <c r="O982" s="1"/>
      <c r="P982" s="229"/>
      <c r="Q982" s="1"/>
      <c r="R982" s="1"/>
      <c r="S982" s="1"/>
      <c r="T982" s="1"/>
      <c r="U982" s="1"/>
      <c r="V982" s="1"/>
      <c r="W982" s="1"/>
      <c r="X982" s="1"/>
      <c r="Y982" s="1"/>
      <c r="Z982" s="1"/>
      <c r="AA982" s="1"/>
      <c r="AB982" s="1"/>
      <c r="AC982" s="1"/>
      <c r="AD982" s="1"/>
      <c r="AE982" s="1"/>
      <c r="AF982" s="1"/>
      <c r="AG982" s="1"/>
      <c r="AH982" s="1"/>
      <c r="AI982" s="1"/>
      <c r="AJ982" s="1"/>
      <c r="AK982" s="1"/>
    </row>
    <row r="983" spans="1:37" ht="14.25" customHeight="1">
      <c r="A983" s="425"/>
      <c r="B983" s="1"/>
      <c r="C983" s="1"/>
      <c r="D983" s="1"/>
      <c r="E983" s="1"/>
      <c r="F983" s="1"/>
      <c r="G983" s="1"/>
      <c r="H983" s="1"/>
      <c r="I983" s="1"/>
      <c r="J983" s="1"/>
      <c r="K983" s="1"/>
      <c r="L983" s="1"/>
      <c r="M983" s="1"/>
      <c r="N983" s="1"/>
      <c r="O983" s="1"/>
      <c r="P983" s="229"/>
      <c r="Q983" s="1"/>
      <c r="R983" s="1"/>
      <c r="S983" s="1"/>
      <c r="T983" s="1"/>
      <c r="U983" s="1"/>
      <c r="V983" s="1"/>
      <c r="W983" s="1"/>
      <c r="X983" s="1"/>
      <c r="Y983" s="1"/>
      <c r="Z983" s="1"/>
      <c r="AA983" s="1"/>
      <c r="AB983" s="1"/>
      <c r="AC983" s="1"/>
      <c r="AD983" s="1"/>
      <c r="AE983" s="1"/>
      <c r="AF983" s="1"/>
      <c r="AG983" s="1"/>
      <c r="AH983" s="1"/>
      <c r="AI983" s="1"/>
      <c r="AJ983" s="1"/>
      <c r="AK983" s="1"/>
    </row>
    <row r="984" spans="1:37" ht="14.25" customHeight="1">
      <c r="A984" s="425"/>
      <c r="B984" s="1"/>
      <c r="C984" s="1"/>
      <c r="D984" s="1"/>
      <c r="E984" s="1"/>
      <c r="F984" s="1"/>
      <c r="G984" s="1"/>
      <c r="H984" s="1"/>
      <c r="I984" s="1"/>
      <c r="J984" s="1"/>
      <c r="K984" s="1"/>
      <c r="L984" s="1"/>
      <c r="M984" s="1"/>
      <c r="N984" s="1"/>
      <c r="O984" s="1"/>
      <c r="P984" s="229"/>
      <c r="Q984" s="1"/>
      <c r="R984" s="1"/>
      <c r="S984" s="1"/>
      <c r="T984" s="1"/>
      <c r="U984" s="1"/>
      <c r="V984" s="1"/>
      <c r="W984" s="1"/>
      <c r="X984" s="1"/>
      <c r="Y984" s="1"/>
      <c r="Z984" s="1"/>
      <c r="AA984" s="1"/>
      <c r="AB984" s="1"/>
      <c r="AC984" s="1"/>
      <c r="AD984" s="1"/>
      <c r="AE984" s="1"/>
      <c r="AF984" s="1"/>
      <c r="AG984" s="1"/>
      <c r="AH984" s="1"/>
      <c r="AI984" s="1"/>
      <c r="AJ984" s="1"/>
      <c r="AK984" s="1"/>
    </row>
    <row r="985" spans="1:37" ht="14.25" customHeight="1">
      <c r="A985" s="425"/>
      <c r="B985" s="1"/>
      <c r="C985" s="1"/>
      <c r="D985" s="1"/>
      <c r="E985" s="1"/>
      <c r="F985" s="1"/>
      <c r="G985" s="1"/>
      <c r="H985" s="1"/>
      <c r="I985" s="1"/>
      <c r="J985" s="1"/>
      <c r="K985" s="1"/>
      <c r="L985" s="1"/>
      <c r="M985" s="1"/>
      <c r="N985" s="1"/>
      <c r="O985" s="1"/>
      <c r="P985" s="229"/>
      <c r="Q985" s="1"/>
      <c r="R985" s="1"/>
      <c r="S985" s="1"/>
      <c r="T985" s="1"/>
      <c r="U985" s="1"/>
      <c r="V985" s="1"/>
      <c r="W985" s="1"/>
      <c r="X985" s="1"/>
      <c r="Y985" s="1"/>
      <c r="Z985" s="1"/>
      <c r="AA985" s="1"/>
      <c r="AB985" s="1"/>
      <c r="AC985" s="1"/>
      <c r="AD985" s="1"/>
      <c r="AE985" s="1"/>
      <c r="AF985" s="1"/>
      <c r="AG985" s="1"/>
      <c r="AH985" s="1"/>
      <c r="AI985" s="1"/>
      <c r="AJ985" s="1"/>
      <c r="AK985" s="1"/>
    </row>
    <row r="986" spans="1:37" ht="14.25" customHeight="1">
      <c r="A986" s="425"/>
      <c r="B986" s="1"/>
      <c r="C986" s="1"/>
      <c r="D986" s="1"/>
      <c r="E986" s="1"/>
      <c r="F986" s="1"/>
      <c r="G986" s="1"/>
      <c r="H986" s="1"/>
      <c r="I986" s="1"/>
      <c r="J986" s="1"/>
      <c r="K986" s="1"/>
      <c r="L986" s="1"/>
      <c r="M986" s="1"/>
      <c r="N986" s="1"/>
      <c r="O986" s="1"/>
      <c r="P986" s="229"/>
      <c r="Q986" s="1"/>
      <c r="R986" s="1"/>
      <c r="S986" s="1"/>
      <c r="T986" s="1"/>
      <c r="U986" s="1"/>
      <c r="V986" s="1"/>
      <c r="W986" s="1"/>
      <c r="X986" s="1"/>
      <c r="Y986" s="1"/>
      <c r="Z986" s="1"/>
      <c r="AA986" s="1"/>
      <c r="AB986" s="1"/>
      <c r="AC986" s="1"/>
      <c r="AD986" s="1"/>
      <c r="AE986" s="1"/>
      <c r="AF986" s="1"/>
      <c r="AG986" s="1"/>
      <c r="AH986" s="1"/>
      <c r="AI986" s="1"/>
      <c r="AJ986" s="1"/>
      <c r="AK986" s="1"/>
    </row>
    <row r="987" spans="1:37" ht="14.25" customHeight="1">
      <c r="A987" s="425"/>
      <c r="B987" s="1"/>
      <c r="C987" s="1"/>
      <c r="D987" s="1"/>
      <c r="E987" s="1"/>
      <c r="F987" s="1"/>
      <c r="G987" s="1"/>
      <c r="H987" s="1"/>
      <c r="I987" s="1"/>
      <c r="J987" s="1"/>
      <c r="K987" s="1"/>
      <c r="L987" s="1"/>
      <c r="M987" s="1"/>
      <c r="N987" s="1"/>
      <c r="O987" s="1"/>
      <c r="P987" s="229"/>
      <c r="Q987" s="1"/>
      <c r="R987" s="1"/>
      <c r="S987" s="1"/>
      <c r="T987" s="1"/>
      <c r="U987" s="1"/>
      <c r="V987" s="1"/>
      <c r="W987" s="1"/>
      <c r="X987" s="1"/>
      <c r="Y987" s="1"/>
      <c r="Z987" s="1"/>
      <c r="AA987" s="1"/>
      <c r="AB987" s="1"/>
      <c r="AC987" s="1"/>
      <c r="AD987" s="1"/>
      <c r="AE987" s="1"/>
      <c r="AF987" s="1"/>
      <c r="AG987" s="1"/>
      <c r="AH987" s="1"/>
      <c r="AI987" s="1"/>
      <c r="AJ987" s="1"/>
      <c r="AK987" s="1"/>
    </row>
    <row r="988" spans="1:37" ht="14.25" customHeight="1">
      <c r="A988" s="425"/>
      <c r="B988" s="1"/>
      <c r="C988" s="1"/>
      <c r="D988" s="1"/>
      <c r="E988" s="1"/>
      <c r="F988" s="1"/>
      <c r="G988" s="1"/>
      <c r="H988" s="1"/>
      <c r="I988" s="1"/>
      <c r="J988" s="1"/>
      <c r="K988" s="1"/>
      <c r="L988" s="1"/>
      <c r="M988" s="1"/>
      <c r="N988" s="1"/>
      <c r="O988" s="1"/>
      <c r="P988" s="229"/>
      <c r="Q988" s="1"/>
      <c r="R988" s="1"/>
      <c r="S988" s="1"/>
      <c r="T988" s="1"/>
      <c r="U988" s="1"/>
      <c r="V988" s="1"/>
      <c r="W988" s="1"/>
      <c r="X988" s="1"/>
      <c r="Y988" s="1"/>
      <c r="Z988" s="1"/>
      <c r="AA988" s="1"/>
      <c r="AB988" s="1"/>
      <c r="AC988" s="1"/>
      <c r="AD988" s="1"/>
      <c r="AE988" s="1"/>
      <c r="AF988" s="1"/>
      <c r="AG988" s="1"/>
      <c r="AH988" s="1"/>
      <c r="AI988" s="1"/>
      <c r="AJ988" s="1"/>
      <c r="AK988" s="1"/>
    </row>
  </sheetData>
  <pageMargins left="0.7" right="0.7" top="0.75" bottom="0.75" header="0" footer="0"/>
  <pageSetup scale="48" orientation="portrait"/>
  <headerFooter>
    <oddHeader>&amp;L2019 ULI Hines Student Competition&amp;R2019-331 &amp;A</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G1003"/>
  <sheetViews>
    <sheetView topLeftCell="C70" workbookViewId="0">
      <selection activeCell="V96" sqref="V96"/>
    </sheetView>
  </sheetViews>
  <sheetFormatPr baseColWidth="10" defaultColWidth="14.5" defaultRowHeight="15" customHeight="1"/>
  <cols>
    <col min="1" max="1" width="19.1640625" hidden="1" customWidth="1"/>
    <col min="2" max="2" width="0" hidden="1" customWidth="1"/>
    <col min="4" max="4" width="36" customWidth="1"/>
    <col min="6" max="21" width="0" hidden="1" customWidth="1"/>
  </cols>
  <sheetData>
    <row r="1" spans="1:33">
      <c r="A1" s="6"/>
      <c r="B1" s="6"/>
      <c r="C1" s="6"/>
      <c r="D1" s="6"/>
      <c r="E1" s="7"/>
      <c r="F1" s="1538" t="s">
        <v>4</v>
      </c>
      <c r="G1" s="1533"/>
      <c r="H1" s="1533"/>
      <c r="I1" s="1533"/>
      <c r="J1" s="1533"/>
      <c r="K1" s="1533"/>
      <c r="L1" s="1533"/>
      <c r="M1" s="1533"/>
      <c r="N1" s="1533"/>
      <c r="O1" s="1533"/>
      <c r="P1" s="1533"/>
      <c r="Q1" s="1533"/>
      <c r="R1" s="1533"/>
      <c r="S1" s="1533"/>
      <c r="T1" s="1533"/>
      <c r="U1" s="8"/>
      <c r="V1" s="1539" t="s">
        <v>43</v>
      </c>
      <c r="W1" s="1541" t="s">
        <v>742</v>
      </c>
      <c r="X1" s="6"/>
      <c r="Y1" s="6"/>
      <c r="Z1" s="6"/>
      <c r="AA1" s="6"/>
      <c r="AB1" s="6"/>
      <c r="AC1" s="6"/>
      <c r="AD1" s="6"/>
      <c r="AE1" s="6"/>
      <c r="AF1" s="6"/>
      <c r="AG1" s="6"/>
    </row>
    <row r="2" spans="1:33">
      <c r="A2" s="6"/>
      <c r="B2" s="6"/>
      <c r="C2" s="6"/>
      <c r="D2" s="6"/>
      <c r="E2" s="7"/>
      <c r="F2" s="9">
        <f t="shared" ref="F2:J2" si="0">E2+1</f>
        <v>1</v>
      </c>
      <c r="G2" s="9">
        <f t="shared" si="0"/>
        <v>2</v>
      </c>
      <c r="H2" s="9">
        <f t="shared" si="0"/>
        <v>3</v>
      </c>
      <c r="I2" s="9">
        <f t="shared" si="0"/>
        <v>4</v>
      </c>
      <c r="J2" s="9">
        <f t="shared" si="0"/>
        <v>5</v>
      </c>
      <c r="K2" s="10">
        <v>6</v>
      </c>
      <c r="L2" s="10">
        <v>7</v>
      </c>
      <c r="M2" s="10">
        <v>8</v>
      </c>
      <c r="N2" s="10">
        <v>9</v>
      </c>
      <c r="O2" s="10">
        <v>10</v>
      </c>
      <c r="P2" s="10">
        <v>11</v>
      </c>
      <c r="Q2" s="10">
        <v>12</v>
      </c>
      <c r="R2" s="10">
        <v>13</v>
      </c>
      <c r="S2" s="10">
        <v>14</v>
      </c>
      <c r="T2" s="10">
        <v>15</v>
      </c>
      <c r="U2" s="11"/>
      <c r="V2" s="1540"/>
      <c r="W2" s="1542"/>
      <c r="X2" s="6"/>
      <c r="Y2" s="6"/>
      <c r="Z2" s="6"/>
      <c r="AA2" s="6"/>
      <c r="AB2" s="6"/>
      <c r="AC2" s="6"/>
      <c r="AD2" s="6"/>
      <c r="AE2" s="6"/>
      <c r="AF2" s="6"/>
      <c r="AG2" s="6"/>
    </row>
    <row r="3" spans="1:33">
      <c r="A3" s="10" t="s">
        <v>0</v>
      </c>
      <c r="B3" s="12">
        <f>SUM(V3:V6,V11:V14,V19:V22,V27:V30,V35:V38,V43:V46,V59:V62,V67:V70,V75:V78,V83:V86,V91:V94,V100:V103,V108:V111,V116:V119,V124:V127,V132:V135)</f>
        <v>4405515</v>
      </c>
      <c r="C3" s="1544" t="s">
        <v>44</v>
      </c>
      <c r="D3" s="1546" t="s">
        <v>45</v>
      </c>
      <c r="E3" s="13" t="s">
        <v>16</v>
      </c>
      <c r="F3" s="14">
        <v>35445</v>
      </c>
      <c r="G3" s="14">
        <v>35445</v>
      </c>
      <c r="H3" s="14">
        <v>35445</v>
      </c>
      <c r="I3" s="14">
        <v>35445</v>
      </c>
      <c r="J3" s="14">
        <v>35445</v>
      </c>
      <c r="K3" s="15">
        <v>29910</v>
      </c>
      <c r="L3" s="15">
        <v>29910</v>
      </c>
      <c r="M3" s="16"/>
      <c r="N3" s="16"/>
      <c r="O3" s="16"/>
      <c r="P3" s="16"/>
      <c r="Q3" s="16"/>
      <c r="R3" s="16"/>
      <c r="S3" s="16"/>
      <c r="T3" s="17"/>
      <c r="U3" s="17"/>
      <c r="V3" s="18">
        <v>153900</v>
      </c>
      <c r="W3" s="19">
        <f>V3+V5</f>
        <v>159430</v>
      </c>
      <c r="X3" s="6"/>
      <c r="Y3" s="6"/>
      <c r="Z3" s="1533"/>
      <c r="AA3" s="1533"/>
      <c r="AB3" s="1533"/>
      <c r="AC3" s="1533"/>
      <c r="AD3" s="1533"/>
      <c r="AE3" s="1533"/>
      <c r="AF3" s="6"/>
      <c r="AG3" s="11"/>
    </row>
    <row r="4" spans="1:33">
      <c r="A4" s="10" t="s">
        <v>3</v>
      </c>
      <c r="B4" s="12">
        <f>B3*B5</f>
        <v>3744687.75</v>
      </c>
      <c r="C4" s="1545"/>
      <c r="D4" s="1536"/>
      <c r="E4" s="20" t="s">
        <v>46</v>
      </c>
      <c r="F4" s="21"/>
      <c r="G4" s="21"/>
      <c r="H4" s="22"/>
      <c r="I4" s="1534"/>
      <c r="J4" s="1533"/>
      <c r="K4" s="23"/>
      <c r="L4" s="23"/>
      <c r="M4" s="11"/>
      <c r="N4" s="11"/>
      <c r="O4" s="24"/>
      <c r="P4" s="24"/>
      <c r="Q4" s="24"/>
      <c r="R4" s="24"/>
      <c r="S4" s="24"/>
      <c r="T4" s="24"/>
      <c r="U4" s="24"/>
      <c r="V4" s="25">
        <f t="shared" ref="V4:V96" si="1">SUM(F4:T4)</f>
        <v>0</v>
      </c>
      <c r="W4" s="26"/>
      <c r="X4" s="11"/>
      <c r="Y4" s="6"/>
      <c r="Z4" s="24"/>
      <c r="AA4" s="24"/>
      <c r="AB4" s="24"/>
      <c r="AC4" s="24"/>
      <c r="AD4" s="24"/>
      <c r="AE4" s="11"/>
      <c r="AF4" s="6"/>
      <c r="AG4" s="11"/>
    </row>
    <row r="5" spans="1:33">
      <c r="A5" s="10" t="s">
        <v>47</v>
      </c>
      <c r="B5" s="10">
        <v>0.85</v>
      </c>
      <c r="C5" s="1545"/>
      <c r="D5" s="1536"/>
      <c r="E5" s="20" t="s">
        <v>21</v>
      </c>
      <c r="F5" s="21"/>
      <c r="G5" s="21"/>
      <c r="H5" s="21"/>
      <c r="I5" s="22"/>
      <c r="J5" s="27"/>
      <c r="K5" s="27"/>
      <c r="L5" s="27"/>
      <c r="M5" s="24"/>
      <c r="N5" s="11"/>
      <c r="O5" s="11"/>
      <c r="P5" s="11"/>
      <c r="Q5" s="11"/>
      <c r="R5" s="6"/>
      <c r="S5" s="11"/>
      <c r="T5" s="6"/>
      <c r="U5" s="6"/>
      <c r="V5" s="25">
        <v>5530</v>
      </c>
      <c r="W5" s="26"/>
      <c r="X5" s="6"/>
      <c r="Y5" s="11"/>
      <c r="Z5" s="11"/>
      <c r="AA5" s="11"/>
      <c r="AB5" s="11"/>
      <c r="AC5" s="11"/>
      <c r="AD5" s="11"/>
      <c r="AE5" s="11"/>
      <c r="AF5" s="6"/>
      <c r="AG5" s="11"/>
    </row>
    <row r="6" spans="1:33">
      <c r="A6" s="11"/>
      <c r="B6" s="11"/>
      <c r="C6" s="1545"/>
      <c r="D6" s="1536"/>
      <c r="E6" s="28" t="s">
        <v>48</v>
      </c>
      <c r="F6" s="21"/>
      <c r="G6" s="22"/>
      <c r="H6" s="22"/>
      <c r="I6" s="22"/>
      <c r="J6" s="21"/>
      <c r="K6" s="21"/>
      <c r="L6" s="21"/>
      <c r="M6" s="11"/>
      <c r="N6" s="11"/>
      <c r="O6" s="11"/>
      <c r="P6" s="11"/>
      <c r="Q6" s="11"/>
      <c r="R6" s="6"/>
      <c r="S6" s="11"/>
      <c r="T6" s="6"/>
      <c r="U6" s="6"/>
      <c r="V6" s="25">
        <f t="shared" si="1"/>
        <v>0</v>
      </c>
      <c r="W6" s="26"/>
      <c r="X6" s="6"/>
      <c r="Y6" s="11"/>
      <c r="Z6" s="11"/>
      <c r="AA6" s="11"/>
      <c r="AB6" s="11"/>
      <c r="AC6" s="11"/>
      <c r="AD6" s="11"/>
      <c r="AE6" s="11"/>
      <c r="AF6" s="6"/>
      <c r="AG6" s="11"/>
    </row>
    <row r="7" spans="1:33">
      <c r="A7" s="10" t="s">
        <v>16</v>
      </c>
      <c r="B7" s="12">
        <f>SUM(V3,V11,V19,V27,V35,V43,V59,V67,V75,V83,V91,V100,V108,V116,V124,V132)</f>
        <v>1740352</v>
      </c>
      <c r="C7" s="1545"/>
      <c r="D7" s="1536"/>
      <c r="E7" s="29"/>
      <c r="F7" s="21"/>
      <c r="G7" s="21"/>
      <c r="H7" s="21"/>
      <c r="I7" s="21"/>
      <c r="J7" s="21"/>
      <c r="K7" s="21"/>
      <c r="L7" s="21"/>
      <c r="M7" s="11"/>
      <c r="N7" s="11"/>
      <c r="O7" s="11"/>
      <c r="P7" s="11"/>
      <c r="Q7" s="11"/>
      <c r="R7" s="6"/>
      <c r="S7" s="11"/>
      <c r="T7" s="6"/>
      <c r="U7" s="6"/>
      <c r="V7" s="25">
        <f t="shared" si="1"/>
        <v>0</v>
      </c>
      <c r="W7" s="26"/>
      <c r="X7" s="6"/>
      <c r="Y7" s="11"/>
      <c r="Z7" s="11"/>
      <c r="AA7" s="11"/>
      <c r="AB7" s="11"/>
      <c r="AC7" s="11"/>
      <c r="AD7" s="11"/>
      <c r="AE7" s="11"/>
      <c r="AF7" s="6"/>
      <c r="AG7" s="11"/>
    </row>
    <row r="8" spans="1:33">
      <c r="A8" s="30" t="s">
        <v>17</v>
      </c>
      <c r="B8" s="31"/>
      <c r="C8" s="1545"/>
      <c r="D8" s="1536"/>
      <c r="E8" s="28" t="s">
        <v>49</v>
      </c>
      <c r="F8" s="21"/>
      <c r="G8" s="21"/>
      <c r="H8" s="21"/>
      <c r="I8" s="21"/>
      <c r="J8" s="21"/>
      <c r="K8" s="32">
        <f>(J3-K3)*B5</f>
        <v>4704.75</v>
      </c>
      <c r="L8" s="21"/>
      <c r="M8" s="11"/>
      <c r="N8" s="11"/>
      <c r="O8" s="11"/>
      <c r="P8" s="11"/>
      <c r="Q8" s="11"/>
      <c r="R8" s="6"/>
      <c r="S8" s="11"/>
      <c r="T8" s="6"/>
      <c r="U8" s="6"/>
      <c r="V8" s="18"/>
      <c r="W8" s="26"/>
      <c r="X8" s="6"/>
      <c r="Y8" s="11"/>
      <c r="Z8" s="11"/>
      <c r="AA8" s="11"/>
      <c r="AB8" s="11"/>
      <c r="AC8" s="11"/>
      <c r="AD8" s="11"/>
      <c r="AE8" s="11"/>
      <c r="AF8" s="6"/>
      <c r="AG8" s="11"/>
    </row>
    <row r="9" spans="1:33">
      <c r="A9" s="30" t="s">
        <v>18</v>
      </c>
      <c r="B9" s="31"/>
      <c r="C9" s="1545"/>
      <c r="D9" s="1536"/>
      <c r="E9" s="28" t="s">
        <v>50</v>
      </c>
      <c r="F9" s="21"/>
      <c r="G9" s="21"/>
      <c r="H9" s="21"/>
      <c r="I9" s="21"/>
      <c r="J9" s="21"/>
      <c r="K9" s="21"/>
      <c r="L9" s="21"/>
      <c r="M9" s="33">
        <f>L3*B5</f>
        <v>25423.5</v>
      </c>
      <c r="N9" s="11"/>
      <c r="O9" s="11"/>
      <c r="P9" s="11"/>
      <c r="Q9" s="11"/>
      <c r="R9" s="6"/>
      <c r="S9" s="11"/>
      <c r="T9" s="6"/>
      <c r="U9" s="6"/>
      <c r="V9" s="18">
        <v>30840</v>
      </c>
      <c r="W9" s="26"/>
      <c r="X9" s="6"/>
      <c r="Y9" s="11"/>
      <c r="Z9" s="11"/>
      <c r="AA9" s="11"/>
      <c r="AB9" s="11"/>
      <c r="AC9" s="11"/>
      <c r="AD9" s="11"/>
      <c r="AE9" s="11"/>
      <c r="AF9" s="6"/>
      <c r="AG9" s="11"/>
    </row>
    <row r="10" spans="1:33">
      <c r="A10" s="30" t="s">
        <v>51</v>
      </c>
      <c r="B10" s="31"/>
      <c r="C10" s="1545"/>
      <c r="D10" s="1537"/>
      <c r="E10" s="34" t="s">
        <v>52</v>
      </c>
      <c r="F10" s="35"/>
      <c r="G10" s="35"/>
      <c r="H10" s="35"/>
      <c r="I10" s="35"/>
      <c r="J10" s="35"/>
      <c r="K10" s="35"/>
      <c r="L10" s="35"/>
      <c r="M10" s="36"/>
      <c r="N10" s="36"/>
      <c r="O10" s="36"/>
      <c r="P10" s="36"/>
      <c r="Q10" s="36"/>
      <c r="R10" s="36"/>
      <c r="S10" s="36"/>
      <c r="T10" s="37"/>
      <c r="U10" s="37"/>
      <c r="V10" s="38">
        <f t="shared" si="1"/>
        <v>0</v>
      </c>
      <c r="W10" s="39"/>
      <c r="X10" s="6"/>
      <c r="Y10" s="6"/>
      <c r="Z10" s="11"/>
      <c r="AA10" s="11"/>
      <c r="AB10" s="11"/>
      <c r="AC10" s="11"/>
      <c r="AD10" s="11"/>
      <c r="AE10" s="11"/>
      <c r="AF10" s="6"/>
      <c r="AG10" s="11"/>
    </row>
    <row r="11" spans="1:33">
      <c r="A11" s="40" t="s">
        <v>46</v>
      </c>
      <c r="B11" s="41">
        <f t="shared" ref="B11:B13" si="2">SUM(V4,V12,V20,V28,V36,V44,V60,V68,V76,V84,V92,V101,V109,V117,V125,V133)</f>
        <v>1492173</v>
      </c>
      <c r="C11" s="1545"/>
      <c r="D11" s="1535" t="s">
        <v>53</v>
      </c>
      <c r="E11" s="42" t="s">
        <v>16</v>
      </c>
      <c r="F11" s="43">
        <v>35950</v>
      </c>
      <c r="G11" s="44">
        <f t="shared" ref="G11:Q11" si="3">SUM(F11,F14)</f>
        <v>64005</v>
      </c>
      <c r="H11" s="44">
        <f t="shared" si="3"/>
        <v>64005</v>
      </c>
      <c r="I11" s="44">
        <f t="shared" si="3"/>
        <v>64005</v>
      </c>
      <c r="J11" s="44">
        <f t="shared" si="3"/>
        <v>64005</v>
      </c>
      <c r="K11" s="44">
        <f t="shared" si="3"/>
        <v>64005</v>
      </c>
      <c r="L11" s="44">
        <f t="shared" si="3"/>
        <v>64005</v>
      </c>
      <c r="M11" s="44">
        <f t="shared" si="3"/>
        <v>64005</v>
      </c>
      <c r="N11" s="44">
        <f t="shared" si="3"/>
        <v>64005</v>
      </c>
      <c r="O11" s="44">
        <f t="shared" si="3"/>
        <v>64005</v>
      </c>
      <c r="P11" s="44">
        <f t="shared" si="3"/>
        <v>64005</v>
      </c>
      <c r="Q11" s="44">
        <f t="shared" si="3"/>
        <v>64005</v>
      </c>
      <c r="R11" s="11"/>
      <c r="S11" s="11"/>
      <c r="T11" s="6"/>
      <c r="U11" s="6"/>
      <c r="V11" s="18">
        <v>336367</v>
      </c>
      <c r="W11" s="19">
        <f>V11+V13</f>
        <v>393297</v>
      </c>
      <c r="X11" s="6"/>
      <c r="Y11" s="6"/>
      <c r="Z11" s="11"/>
      <c r="AA11" s="11"/>
      <c r="AB11" s="11"/>
      <c r="AC11" s="11"/>
      <c r="AD11" s="11"/>
      <c r="AE11" s="11"/>
      <c r="AF11" s="6"/>
      <c r="AG11" s="11"/>
    </row>
    <row r="12" spans="1:33">
      <c r="A12" s="10" t="s">
        <v>21</v>
      </c>
      <c r="B12" s="41">
        <f t="shared" si="2"/>
        <v>406095</v>
      </c>
      <c r="C12" s="1545"/>
      <c r="D12" s="1536"/>
      <c r="E12" s="42" t="s">
        <v>46</v>
      </c>
      <c r="F12" s="45"/>
      <c r="G12" s="45"/>
      <c r="H12" s="45"/>
      <c r="I12" s="45"/>
      <c r="J12" s="45"/>
      <c r="K12" s="45"/>
      <c r="L12" s="45"/>
      <c r="M12" s="45"/>
      <c r="N12" s="45"/>
      <c r="O12" s="45"/>
      <c r="P12" s="45"/>
      <c r="Q12" s="45"/>
      <c r="R12" s="11"/>
      <c r="S12" s="11"/>
      <c r="T12" s="6"/>
      <c r="U12" s="6"/>
      <c r="V12" s="25">
        <f t="shared" si="1"/>
        <v>0</v>
      </c>
      <c r="W12" s="26"/>
      <c r="X12" s="6"/>
      <c r="Y12" s="6"/>
      <c r="Z12" s="11"/>
      <c r="AA12" s="11"/>
      <c r="AB12" s="11"/>
      <c r="AC12" s="11"/>
      <c r="AD12" s="11"/>
      <c r="AE12" s="11"/>
      <c r="AF12" s="6"/>
      <c r="AG12" s="11"/>
    </row>
    <row r="13" spans="1:33">
      <c r="A13" s="46" t="s">
        <v>48</v>
      </c>
      <c r="B13" s="41">
        <f t="shared" si="2"/>
        <v>766895</v>
      </c>
      <c r="C13" s="1545"/>
      <c r="D13" s="1536"/>
      <c r="E13" s="42" t="s">
        <v>21</v>
      </c>
      <c r="F13" s="45"/>
      <c r="G13" s="45"/>
      <c r="H13" s="45"/>
      <c r="I13" s="45"/>
      <c r="J13" s="45"/>
      <c r="K13" s="45"/>
      <c r="L13" s="45"/>
      <c r="M13" s="45"/>
      <c r="N13" s="45"/>
      <c r="O13" s="45"/>
      <c r="P13" s="45"/>
      <c r="Q13" s="45"/>
      <c r="R13" s="11"/>
      <c r="S13" s="11"/>
      <c r="T13" s="6"/>
      <c r="U13" s="6"/>
      <c r="V13" s="25">
        <v>56930</v>
      </c>
      <c r="W13" s="26"/>
      <c r="X13" s="6"/>
      <c r="Y13" s="6"/>
      <c r="Z13" s="11"/>
      <c r="AA13" s="11"/>
      <c r="AB13" s="11"/>
      <c r="AC13" s="11"/>
      <c r="AD13" s="11"/>
      <c r="AE13" s="11"/>
      <c r="AF13" s="6"/>
      <c r="AG13" s="11"/>
    </row>
    <row r="14" spans="1:33">
      <c r="A14" s="24"/>
      <c r="B14" s="24"/>
      <c r="C14" s="1545"/>
      <c r="D14" s="1536"/>
      <c r="E14" s="47" t="s">
        <v>48</v>
      </c>
      <c r="F14" s="43">
        <v>28055</v>
      </c>
      <c r="G14" s="45"/>
      <c r="H14" s="45"/>
      <c r="I14" s="45"/>
      <c r="J14" s="45"/>
      <c r="K14" s="45"/>
      <c r="L14" s="45"/>
      <c r="M14" s="45"/>
      <c r="N14" s="45"/>
      <c r="O14" s="45"/>
      <c r="P14" s="45"/>
      <c r="Q14" s="45"/>
      <c r="R14" s="11"/>
      <c r="S14" s="11"/>
      <c r="T14" s="6"/>
      <c r="U14" s="6"/>
      <c r="V14" s="18"/>
      <c r="W14" s="26"/>
      <c r="X14" s="6"/>
      <c r="Y14" s="6"/>
      <c r="Z14" s="11"/>
      <c r="AA14" s="11"/>
      <c r="AB14" s="11"/>
      <c r="AC14" s="11"/>
      <c r="AD14" s="11"/>
      <c r="AE14" s="11"/>
      <c r="AF14" s="6"/>
      <c r="AG14" s="11"/>
    </row>
    <row r="15" spans="1:33">
      <c r="A15" s="40" t="s">
        <v>49</v>
      </c>
      <c r="B15" s="41">
        <f t="shared" ref="B15:B17" si="4">SUM(V8,V16,V24,V32,V40,V48,V64,V72,V80,V88,V96,V105,V113,V121,V129,V137)</f>
        <v>34040</v>
      </c>
      <c r="C15" s="1545"/>
      <c r="D15" s="1536"/>
      <c r="E15" s="48"/>
      <c r="F15" s="45"/>
      <c r="G15" s="45"/>
      <c r="H15" s="45"/>
      <c r="I15" s="45"/>
      <c r="J15" s="45"/>
      <c r="K15" s="45"/>
      <c r="L15" s="45"/>
      <c r="M15" s="45"/>
      <c r="N15" s="45"/>
      <c r="O15" s="45"/>
      <c r="P15" s="45"/>
      <c r="Q15" s="45"/>
      <c r="R15" s="11"/>
      <c r="S15" s="11"/>
      <c r="T15" s="6"/>
      <c r="U15" s="6"/>
      <c r="V15" s="25">
        <f t="shared" si="1"/>
        <v>0</v>
      </c>
      <c r="W15" s="26"/>
      <c r="X15" s="6"/>
      <c r="Y15" s="6"/>
      <c r="Z15" s="11"/>
      <c r="AA15" s="11"/>
      <c r="AB15" s="11"/>
      <c r="AC15" s="11"/>
      <c r="AD15" s="11"/>
      <c r="AE15" s="11"/>
      <c r="AF15" s="6"/>
      <c r="AG15" s="11"/>
    </row>
    <row r="16" spans="1:33">
      <c r="A16" s="40" t="s">
        <v>50</v>
      </c>
      <c r="B16" s="41">
        <f t="shared" si="4"/>
        <v>361435</v>
      </c>
      <c r="C16" s="1545"/>
      <c r="D16" s="1536"/>
      <c r="E16" s="47" t="s">
        <v>49</v>
      </c>
      <c r="F16" s="45"/>
      <c r="G16" s="45"/>
      <c r="H16" s="45"/>
      <c r="I16" s="45"/>
      <c r="J16" s="45"/>
      <c r="K16" s="45"/>
      <c r="L16" s="45"/>
      <c r="M16" s="45"/>
      <c r="N16" s="45"/>
      <c r="O16" s="45"/>
      <c r="P16" s="45"/>
      <c r="Q16" s="45"/>
      <c r="R16" s="6"/>
      <c r="S16" s="11"/>
      <c r="T16" s="6"/>
      <c r="U16" s="6"/>
      <c r="V16" s="25">
        <f t="shared" si="1"/>
        <v>0</v>
      </c>
      <c r="W16" s="26"/>
      <c r="X16" s="6"/>
      <c r="Y16" s="6"/>
      <c r="Z16" s="11"/>
      <c r="AA16" s="11"/>
      <c r="AB16" s="11"/>
      <c r="AC16" s="11"/>
      <c r="AD16" s="11"/>
      <c r="AE16" s="11"/>
      <c r="AF16" s="6"/>
      <c r="AG16" s="11"/>
    </row>
    <row r="17" spans="1:33">
      <c r="A17" s="40" t="s">
        <v>52</v>
      </c>
      <c r="B17" s="41">
        <f t="shared" si="4"/>
        <v>350051</v>
      </c>
      <c r="C17" s="1545"/>
      <c r="D17" s="1536"/>
      <c r="E17" s="47" t="s">
        <v>50</v>
      </c>
      <c r="F17" s="45"/>
      <c r="G17" s="45"/>
      <c r="H17" s="45"/>
      <c r="I17" s="45"/>
      <c r="J17" s="45"/>
      <c r="K17" s="45"/>
      <c r="L17" s="45"/>
      <c r="M17" s="45"/>
      <c r="N17" s="45"/>
      <c r="O17" s="45"/>
      <c r="P17" s="45"/>
      <c r="Q17" s="45"/>
      <c r="R17" s="12">
        <f>Q11*B5</f>
        <v>54404.25</v>
      </c>
      <c r="S17" s="11"/>
      <c r="T17" s="6"/>
      <c r="U17" s="6"/>
      <c r="V17" s="18">
        <v>56930</v>
      </c>
      <c r="W17" s="26"/>
      <c r="X17" s="6"/>
      <c r="Y17" s="6"/>
      <c r="Z17" s="11"/>
      <c r="AA17" s="11"/>
      <c r="AB17" s="11"/>
      <c r="AC17" s="11"/>
      <c r="AD17" s="11"/>
      <c r="AE17" s="11"/>
      <c r="AF17" s="6"/>
      <c r="AG17" s="11"/>
    </row>
    <row r="18" spans="1:33">
      <c r="A18" s="31"/>
      <c r="B18" s="31"/>
      <c r="C18" s="1545"/>
      <c r="D18" s="1537"/>
      <c r="E18" s="49" t="s">
        <v>52</v>
      </c>
      <c r="F18" s="50"/>
      <c r="G18" s="50"/>
      <c r="H18" s="50"/>
      <c r="I18" s="50"/>
      <c r="J18" s="50"/>
      <c r="K18" s="50"/>
      <c r="L18" s="50"/>
      <c r="M18" s="50"/>
      <c r="N18" s="50"/>
      <c r="O18" s="50"/>
      <c r="P18" s="50"/>
      <c r="Q18" s="50"/>
      <c r="R18" s="36"/>
      <c r="S18" s="36"/>
      <c r="T18" s="37"/>
      <c r="U18" s="37"/>
      <c r="V18" s="38">
        <f t="shared" si="1"/>
        <v>0</v>
      </c>
      <c r="W18" s="39"/>
      <c r="X18" s="6"/>
      <c r="Y18" s="6"/>
      <c r="Z18" s="11"/>
      <c r="AA18" s="11"/>
      <c r="AB18" s="11"/>
      <c r="AC18" s="11"/>
      <c r="AD18" s="11"/>
      <c r="AE18" s="11"/>
      <c r="AF18" s="6"/>
      <c r="AG18" s="11"/>
    </row>
    <row r="19" spans="1:33">
      <c r="A19" s="10" t="s">
        <v>30</v>
      </c>
      <c r="B19" s="11"/>
      <c r="C19" s="1545"/>
      <c r="D19" s="1543" t="s">
        <v>743</v>
      </c>
      <c r="E19" s="20" t="s">
        <v>16</v>
      </c>
      <c r="F19" s="21"/>
      <c r="G19" s="21"/>
      <c r="H19" s="21"/>
      <c r="I19" s="21"/>
      <c r="J19" s="11"/>
      <c r="K19" s="11"/>
      <c r="L19" s="11"/>
      <c r="M19" s="11"/>
      <c r="N19" s="11"/>
      <c r="O19" s="11"/>
      <c r="P19" s="11"/>
      <c r="Q19" s="11"/>
      <c r="R19" s="11"/>
      <c r="S19" s="11"/>
      <c r="T19" s="6"/>
      <c r="U19" s="6"/>
      <c r="V19" s="25">
        <v>0</v>
      </c>
      <c r="W19" s="19">
        <f>V22</f>
        <v>253375</v>
      </c>
      <c r="X19" s="6"/>
      <c r="Y19" s="6"/>
      <c r="Z19" s="11"/>
      <c r="AA19" s="11"/>
      <c r="AB19" s="11"/>
      <c r="AC19" s="11"/>
      <c r="AD19" s="11"/>
      <c r="AE19" s="11"/>
      <c r="AF19" s="6"/>
      <c r="AG19" s="11"/>
    </row>
    <row r="20" spans="1:33">
      <c r="A20" s="30" t="s">
        <v>54</v>
      </c>
      <c r="B20" s="31"/>
      <c r="C20" s="1545"/>
      <c r="D20" s="1536"/>
      <c r="E20" s="20" t="s">
        <v>46</v>
      </c>
      <c r="F20" s="21"/>
      <c r="G20" s="21"/>
      <c r="H20" s="21"/>
      <c r="I20" s="21"/>
      <c r="J20" s="11"/>
      <c r="K20" s="11"/>
      <c r="L20" s="11"/>
      <c r="M20" s="11"/>
      <c r="N20" s="11"/>
      <c r="O20" s="11"/>
      <c r="P20" s="11"/>
      <c r="Q20" s="11"/>
      <c r="R20" s="11"/>
      <c r="S20" s="11"/>
      <c r="T20" s="6"/>
      <c r="U20" s="6"/>
      <c r="V20" s="25">
        <f t="shared" si="1"/>
        <v>0</v>
      </c>
      <c r="W20" s="26"/>
      <c r="X20" s="6"/>
      <c r="Y20" s="6"/>
      <c r="Z20" s="11"/>
      <c r="AA20" s="11"/>
      <c r="AB20" s="11"/>
      <c r="AC20" s="11"/>
      <c r="AD20" s="11"/>
      <c r="AE20" s="11"/>
      <c r="AF20" s="6"/>
      <c r="AG20" s="11"/>
    </row>
    <row r="21" spans="1:33">
      <c r="A21" s="30" t="s">
        <v>55</v>
      </c>
      <c r="B21" s="31"/>
      <c r="C21" s="1545"/>
      <c r="D21" s="1536"/>
      <c r="E21" s="20" t="s">
        <v>21</v>
      </c>
      <c r="F21" s="21"/>
      <c r="G21" s="21"/>
      <c r="H21" s="21"/>
      <c r="I21" s="21"/>
      <c r="J21" s="11"/>
      <c r="K21" s="11"/>
      <c r="L21" s="11"/>
      <c r="M21" s="11"/>
      <c r="N21" s="11"/>
      <c r="O21" s="11"/>
      <c r="P21" s="11"/>
      <c r="Q21" s="11"/>
      <c r="R21" s="11"/>
      <c r="S21" s="11"/>
      <c r="T21" s="11"/>
      <c r="U21" s="11"/>
      <c r="V21" s="25">
        <v>0</v>
      </c>
      <c r="W21" s="26"/>
      <c r="X21" s="6"/>
      <c r="Y21" s="6"/>
      <c r="Z21" s="6"/>
      <c r="AA21" s="6"/>
      <c r="AB21" s="11"/>
      <c r="AC21" s="11"/>
      <c r="AD21" s="11"/>
      <c r="AE21" s="11"/>
      <c r="AF21" s="11"/>
      <c r="AG21" s="11"/>
    </row>
    <row r="22" spans="1:33">
      <c r="A22" s="30" t="s">
        <v>56</v>
      </c>
      <c r="B22" s="31"/>
      <c r="C22" s="1545"/>
      <c r="D22" s="1536"/>
      <c r="E22" s="28" t="s">
        <v>48</v>
      </c>
      <c r="F22" s="51">
        <v>50155</v>
      </c>
      <c r="G22" s="51">
        <v>50155</v>
      </c>
      <c r="H22" s="51">
        <v>50155</v>
      </c>
      <c r="I22" s="51">
        <v>50155</v>
      </c>
      <c r="J22" s="11"/>
      <c r="K22" s="11"/>
      <c r="L22" s="11"/>
      <c r="M22" s="11"/>
      <c r="N22" s="11"/>
      <c r="O22" s="11"/>
      <c r="P22" s="11"/>
      <c r="Q22" s="11"/>
      <c r="R22" s="11"/>
      <c r="S22" s="11"/>
      <c r="T22" s="11"/>
      <c r="U22" s="11"/>
      <c r="V22" s="18">
        <v>253375</v>
      </c>
      <c r="W22" s="26"/>
      <c r="X22" s="6"/>
      <c r="Y22" s="6"/>
      <c r="Z22" s="6"/>
      <c r="AA22" s="6"/>
      <c r="AB22" s="11"/>
      <c r="AC22" s="11"/>
      <c r="AD22" s="11"/>
      <c r="AE22" s="11"/>
      <c r="AF22" s="11"/>
      <c r="AG22" s="11"/>
    </row>
    <row r="23" spans="1:33">
      <c r="A23" s="46" t="s">
        <v>57</v>
      </c>
      <c r="B23" s="52"/>
      <c r="C23" s="1545"/>
      <c r="D23" s="1536"/>
      <c r="E23" s="29"/>
      <c r="F23" s="21"/>
      <c r="G23" s="21"/>
      <c r="H23" s="21"/>
      <c r="I23" s="21"/>
      <c r="J23" s="11"/>
      <c r="K23" s="11"/>
      <c r="L23" s="11"/>
      <c r="M23" s="11"/>
      <c r="N23" s="11"/>
      <c r="O23" s="11"/>
      <c r="P23" s="11"/>
      <c r="Q23" s="11"/>
      <c r="R23" s="11"/>
      <c r="S23" s="11"/>
      <c r="T23" s="11"/>
      <c r="U23" s="11"/>
      <c r="V23" s="25">
        <f t="shared" si="1"/>
        <v>0</v>
      </c>
      <c r="W23" s="26"/>
      <c r="X23" s="6"/>
      <c r="Y23" s="6"/>
      <c r="Z23" s="6"/>
      <c r="AA23" s="6"/>
      <c r="AB23" s="11"/>
      <c r="AC23" s="11"/>
      <c r="AD23" s="11"/>
      <c r="AE23" s="11"/>
      <c r="AF23" s="11"/>
      <c r="AG23" s="11"/>
    </row>
    <row r="24" spans="1:33">
      <c r="A24" s="46" t="s">
        <v>58</v>
      </c>
      <c r="B24" s="52"/>
      <c r="C24" s="1545"/>
      <c r="D24" s="1536"/>
      <c r="E24" s="28" t="s">
        <v>49</v>
      </c>
      <c r="F24" s="21"/>
      <c r="G24" s="21"/>
      <c r="H24" s="21"/>
      <c r="I24" s="21"/>
      <c r="J24" s="11"/>
      <c r="K24" s="11"/>
      <c r="L24" s="11"/>
      <c r="M24" s="11"/>
      <c r="N24" s="11"/>
      <c r="O24" s="11"/>
      <c r="P24" s="11"/>
      <c r="Q24" s="11"/>
      <c r="R24" s="11"/>
      <c r="S24" s="11"/>
      <c r="T24" s="11"/>
      <c r="U24" s="11"/>
      <c r="V24" s="25">
        <f t="shared" si="1"/>
        <v>0</v>
      </c>
      <c r="W24" s="26"/>
      <c r="X24" s="6"/>
      <c r="Y24" s="6"/>
      <c r="Z24" s="6"/>
      <c r="AA24" s="6"/>
      <c r="AB24" s="11"/>
      <c r="AC24" s="11"/>
      <c r="AD24" s="11"/>
      <c r="AE24" s="11"/>
      <c r="AF24" s="11"/>
      <c r="AG24" s="11"/>
    </row>
    <row r="25" spans="1:33">
      <c r="A25" s="11"/>
      <c r="B25" s="11"/>
      <c r="C25" s="1545"/>
      <c r="D25" s="1536"/>
      <c r="E25" s="28" t="s">
        <v>50</v>
      </c>
      <c r="F25" s="21"/>
      <c r="G25" s="21"/>
      <c r="H25" s="21"/>
      <c r="I25" s="21"/>
      <c r="J25" s="11"/>
      <c r="K25" s="11"/>
      <c r="L25" s="11"/>
      <c r="M25" s="11"/>
      <c r="N25" s="11"/>
      <c r="O25" s="11"/>
      <c r="P25" s="11"/>
      <c r="Q25" s="11"/>
      <c r="R25" s="11"/>
      <c r="S25" s="11"/>
      <c r="T25" s="11"/>
      <c r="U25" s="11"/>
      <c r="V25" s="25">
        <v>0</v>
      </c>
      <c r="W25" s="26"/>
      <c r="X25" s="6"/>
      <c r="Y25" s="6"/>
      <c r="Z25" s="6"/>
      <c r="AA25" s="6"/>
      <c r="AB25" s="11"/>
      <c r="AC25" s="11"/>
      <c r="AD25" s="11"/>
      <c r="AE25" s="11"/>
      <c r="AF25" s="11"/>
      <c r="AG25" s="11"/>
    </row>
    <row r="26" spans="1:33">
      <c r="A26" s="10" t="s">
        <v>36</v>
      </c>
      <c r="B26" s="11"/>
      <c r="C26" s="1545"/>
      <c r="D26" s="1537"/>
      <c r="E26" s="34" t="s">
        <v>52</v>
      </c>
      <c r="F26" s="35"/>
      <c r="G26" s="35"/>
      <c r="H26" s="35"/>
      <c r="I26" s="35"/>
      <c r="J26" s="53">
        <f>I22*B5</f>
        <v>42631.75</v>
      </c>
      <c r="K26" s="36"/>
      <c r="L26" s="36"/>
      <c r="M26" s="36"/>
      <c r="N26" s="36"/>
      <c r="O26" s="36"/>
      <c r="P26" s="36"/>
      <c r="Q26" s="36"/>
      <c r="R26" s="36"/>
      <c r="S26" s="36"/>
      <c r="T26" s="36"/>
      <c r="U26" s="36"/>
      <c r="V26" s="54">
        <v>132670</v>
      </c>
      <c r="W26" s="39"/>
      <c r="X26" s="6"/>
      <c r="Y26" s="6"/>
      <c r="Z26" s="6"/>
      <c r="AA26" s="6"/>
      <c r="AB26" s="11"/>
      <c r="AC26" s="11"/>
      <c r="AD26" s="11"/>
      <c r="AE26" s="11"/>
      <c r="AF26" s="11"/>
      <c r="AG26" s="11"/>
    </row>
    <row r="27" spans="1:33">
      <c r="A27" s="10" t="s">
        <v>37</v>
      </c>
      <c r="B27" s="11"/>
      <c r="C27" s="1545"/>
      <c r="D27" s="1535" t="s">
        <v>744</v>
      </c>
      <c r="E27" s="42" t="s">
        <v>16</v>
      </c>
      <c r="F27" s="45"/>
      <c r="G27" s="43">
        <v>35230</v>
      </c>
      <c r="H27" s="43">
        <v>35230</v>
      </c>
      <c r="I27" s="43">
        <v>35230</v>
      </c>
      <c r="J27" s="43">
        <v>35230</v>
      </c>
      <c r="K27" s="43">
        <v>35230</v>
      </c>
      <c r="L27" s="43">
        <v>35230</v>
      </c>
      <c r="M27" s="43">
        <v>35230</v>
      </c>
      <c r="N27" s="43">
        <v>35230</v>
      </c>
      <c r="O27" s="11"/>
      <c r="P27" s="11"/>
      <c r="Q27" s="11"/>
      <c r="R27" s="11"/>
      <c r="S27" s="11"/>
      <c r="T27" s="11"/>
      <c r="U27" s="11"/>
      <c r="V27" s="18">
        <v>211380</v>
      </c>
      <c r="W27" s="19">
        <f>V27+V29</f>
        <v>246610</v>
      </c>
      <c r="X27" s="6"/>
      <c r="Y27" s="6"/>
      <c r="Z27" s="6"/>
      <c r="AA27" s="6"/>
      <c r="AB27" s="11"/>
      <c r="AC27" s="11"/>
      <c r="AD27" s="11"/>
      <c r="AE27" s="11"/>
      <c r="AF27" s="11"/>
      <c r="AG27" s="11"/>
    </row>
    <row r="28" spans="1:33">
      <c r="A28" s="10" t="s">
        <v>59</v>
      </c>
      <c r="B28" s="11"/>
      <c r="C28" s="1545"/>
      <c r="D28" s="1536"/>
      <c r="E28" s="42" t="s">
        <v>46</v>
      </c>
      <c r="F28" s="45"/>
      <c r="G28" s="45"/>
      <c r="H28" s="45"/>
      <c r="I28" s="45"/>
      <c r="J28" s="45"/>
      <c r="K28" s="45"/>
      <c r="L28" s="45"/>
      <c r="M28" s="45"/>
      <c r="N28" s="45"/>
      <c r="O28" s="11"/>
      <c r="P28" s="11"/>
      <c r="Q28" s="11"/>
      <c r="R28" s="11"/>
      <c r="S28" s="11"/>
      <c r="T28" s="11"/>
      <c r="U28" s="11"/>
      <c r="V28" s="25">
        <f t="shared" si="1"/>
        <v>0</v>
      </c>
      <c r="W28" s="26"/>
      <c r="X28" s="6"/>
      <c r="Y28" s="6"/>
      <c r="Z28" s="6"/>
      <c r="AA28" s="6"/>
      <c r="AB28" s="11"/>
      <c r="AC28" s="11"/>
      <c r="AD28" s="11"/>
      <c r="AE28" s="11"/>
      <c r="AF28" s="11"/>
      <c r="AG28" s="11"/>
    </row>
    <row r="29" spans="1:33">
      <c r="A29" s="6"/>
      <c r="B29" s="6"/>
      <c r="C29" s="1545"/>
      <c r="D29" s="1536"/>
      <c r="E29" s="42" t="s">
        <v>21</v>
      </c>
      <c r="F29" s="55">
        <v>35230</v>
      </c>
      <c r="G29" s="45"/>
      <c r="H29" s="45"/>
      <c r="I29" s="45"/>
      <c r="J29" s="45"/>
      <c r="K29" s="45"/>
      <c r="L29" s="45"/>
      <c r="M29" s="45"/>
      <c r="N29" s="45"/>
      <c r="O29" s="11"/>
      <c r="P29" s="11"/>
      <c r="Q29" s="11"/>
      <c r="R29" s="11"/>
      <c r="S29" s="11"/>
      <c r="T29" s="11"/>
      <c r="U29" s="11"/>
      <c r="V29" s="18">
        <v>35230</v>
      </c>
      <c r="W29" s="26"/>
      <c r="X29" s="6"/>
      <c r="Y29" s="6"/>
      <c r="Z29" s="6"/>
      <c r="AA29" s="6"/>
      <c r="AB29" s="11"/>
      <c r="AC29" s="11"/>
      <c r="AD29" s="11"/>
      <c r="AE29" s="11"/>
      <c r="AF29" s="11"/>
      <c r="AG29" s="11"/>
    </row>
    <row r="30" spans="1:33">
      <c r="A30" s="10" t="s">
        <v>38</v>
      </c>
      <c r="B30" s="11"/>
      <c r="C30" s="1545"/>
      <c r="D30" s="1536"/>
      <c r="E30" s="47" t="s">
        <v>48</v>
      </c>
      <c r="F30" s="45"/>
      <c r="G30" s="45"/>
      <c r="H30" s="45"/>
      <c r="I30" s="45"/>
      <c r="J30" s="45"/>
      <c r="K30" s="45"/>
      <c r="L30" s="45"/>
      <c r="M30" s="45"/>
      <c r="N30" s="45"/>
      <c r="O30" s="11"/>
      <c r="P30" s="11"/>
      <c r="Q30" s="11"/>
      <c r="R30" s="11"/>
      <c r="S30" s="11"/>
      <c r="T30" s="11"/>
      <c r="U30" s="11"/>
      <c r="V30" s="18">
        <v>0</v>
      </c>
      <c r="W30" s="26"/>
      <c r="X30" s="11"/>
      <c r="Y30" s="11"/>
      <c r="Z30" s="11"/>
      <c r="AA30" s="11"/>
      <c r="AB30" s="11"/>
      <c r="AC30" s="11"/>
      <c r="AD30" s="11"/>
      <c r="AE30" s="11"/>
      <c r="AF30" s="11"/>
      <c r="AG30" s="11"/>
    </row>
    <row r="31" spans="1:33">
      <c r="A31" s="11"/>
      <c r="B31" s="11"/>
      <c r="C31" s="1545"/>
      <c r="D31" s="1536"/>
      <c r="E31" s="48"/>
      <c r="F31" s="45"/>
      <c r="G31" s="45"/>
      <c r="H31" s="45"/>
      <c r="I31" s="45"/>
      <c r="J31" s="45"/>
      <c r="K31" s="45"/>
      <c r="L31" s="45"/>
      <c r="M31" s="45"/>
      <c r="N31" s="45"/>
      <c r="O31" s="11"/>
      <c r="P31" s="11"/>
      <c r="Q31" s="11"/>
      <c r="R31" s="11"/>
      <c r="S31" s="11"/>
      <c r="T31" s="11"/>
      <c r="U31" s="11"/>
      <c r="V31" s="25">
        <f t="shared" si="1"/>
        <v>0</v>
      </c>
      <c r="W31" s="26"/>
      <c r="X31" s="11"/>
      <c r="Y31" s="11"/>
      <c r="Z31" s="11"/>
      <c r="AA31" s="11"/>
      <c r="AB31" s="11"/>
      <c r="AC31" s="11"/>
      <c r="AD31" s="11"/>
      <c r="AE31" s="11"/>
      <c r="AF31" s="11"/>
      <c r="AG31" s="11"/>
    </row>
    <row r="32" spans="1:33">
      <c r="A32" s="11"/>
      <c r="B32" s="11"/>
      <c r="C32" s="1545"/>
      <c r="D32" s="1536"/>
      <c r="E32" s="47" t="s">
        <v>49</v>
      </c>
      <c r="F32" s="45"/>
      <c r="G32" s="45"/>
      <c r="H32" s="45"/>
      <c r="I32" s="45"/>
      <c r="J32" s="45"/>
      <c r="K32" s="45"/>
      <c r="L32" s="45"/>
      <c r="M32" s="45"/>
      <c r="N32" s="45"/>
      <c r="O32" s="6"/>
      <c r="P32" s="11"/>
      <c r="Q32" s="11"/>
      <c r="R32" s="11"/>
      <c r="S32" s="11"/>
      <c r="T32" s="11"/>
      <c r="U32" s="11"/>
      <c r="V32" s="25">
        <f t="shared" si="1"/>
        <v>0</v>
      </c>
      <c r="W32" s="26"/>
      <c r="X32" s="11"/>
      <c r="Y32" s="11"/>
      <c r="Z32" s="11"/>
      <c r="AA32" s="11"/>
      <c r="AB32" s="11"/>
      <c r="AC32" s="11"/>
      <c r="AD32" s="11"/>
      <c r="AE32" s="11"/>
      <c r="AF32" s="11"/>
      <c r="AG32" s="11"/>
    </row>
    <row r="33" spans="1:33">
      <c r="A33" s="56" t="s">
        <v>40</v>
      </c>
      <c r="B33" s="11"/>
      <c r="C33" s="1545"/>
      <c r="D33" s="1536"/>
      <c r="E33" s="47" t="s">
        <v>50</v>
      </c>
      <c r="F33" s="45"/>
      <c r="G33" s="45"/>
      <c r="H33" s="45"/>
      <c r="I33" s="45"/>
      <c r="J33" s="45"/>
      <c r="K33" s="45"/>
      <c r="L33" s="45"/>
      <c r="M33" s="45"/>
      <c r="N33" s="45"/>
      <c r="O33" s="12">
        <f>N27*B5</f>
        <v>29945.5</v>
      </c>
      <c r="P33" s="11"/>
      <c r="Q33" s="11"/>
      <c r="R33" s="11"/>
      <c r="S33" s="11"/>
      <c r="T33" s="11"/>
      <c r="U33" s="11"/>
      <c r="V33" s="18">
        <v>35230</v>
      </c>
      <c r="W33" s="26"/>
      <c r="X33" s="11"/>
      <c r="Y33" s="11"/>
      <c r="Z33" s="11"/>
      <c r="AA33" s="11"/>
      <c r="AB33" s="11"/>
      <c r="AC33" s="11"/>
      <c r="AD33" s="11"/>
      <c r="AE33" s="11"/>
      <c r="AF33" s="11"/>
      <c r="AG33" s="11"/>
    </row>
    <row r="34" spans="1:33">
      <c r="A34" s="11"/>
      <c r="B34" s="11"/>
      <c r="C34" s="1545"/>
      <c r="D34" s="1537"/>
      <c r="E34" s="49" t="s">
        <v>52</v>
      </c>
      <c r="F34" s="50"/>
      <c r="G34" s="50"/>
      <c r="H34" s="50"/>
      <c r="I34" s="50"/>
      <c r="J34" s="50"/>
      <c r="K34" s="50"/>
      <c r="L34" s="50"/>
      <c r="M34" s="50"/>
      <c r="N34" s="50"/>
      <c r="O34" s="36"/>
      <c r="P34" s="36"/>
      <c r="Q34" s="36"/>
      <c r="R34" s="36"/>
      <c r="S34" s="36"/>
      <c r="T34" s="36"/>
      <c r="U34" s="36"/>
      <c r="V34" s="38">
        <v>132670</v>
      </c>
      <c r="W34" s="39"/>
      <c r="X34" s="11"/>
      <c r="Y34" s="11"/>
      <c r="Z34" s="11"/>
      <c r="AA34" s="11"/>
      <c r="AB34" s="11"/>
      <c r="AC34" s="11"/>
      <c r="AD34" s="11"/>
      <c r="AE34" s="11"/>
      <c r="AF34" s="11"/>
      <c r="AG34" s="11"/>
    </row>
    <row r="35" spans="1:33">
      <c r="A35" s="56" t="s">
        <v>42</v>
      </c>
      <c r="B35" s="11"/>
      <c r="C35" s="1545"/>
      <c r="D35" s="1543" t="s">
        <v>745</v>
      </c>
      <c r="E35" s="20" t="s">
        <v>16</v>
      </c>
      <c r="F35" s="21"/>
      <c r="G35" s="11"/>
      <c r="H35" s="11"/>
      <c r="I35" s="11"/>
      <c r="J35" s="11"/>
      <c r="K35" s="11"/>
      <c r="L35" s="11"/>
      <c r="M35" s="11"/>
      <c r="N35" s="11"/>
      <c r="O35" s="11"/>
      <c r="P35" s="11"/>
      <c r="Q35" s="11"/>
      <c r="R35" s="11"/>
      <c r="S35" s="11"/>
      <c r="T35" s="11"/>
      <c r="U35" s="11"/>
      <c r="V35" s="25">
        <v>0</v>
      </c>
      <c r="W35" s="19">
        <f>SUM(F35:T38)</f>
        <v>19925</v>
      </c>
      <c r="X35" s="11"/>
      <c r="Y35" s="11"/>
      <c r="Z35" s="11"/>
      <c r="AA35" s="11"/>
      <c r="AB35" s="11"/>
      <c r="AC35" s="11"/>
      <c r="AD35" s="11"/>
      <c r="AE35" s="11"/>
      <c r="AF35" s="11"/>
      <c r="AG35" s="11"/>
    </row>
    <row r="36" spans="1:33">
      <c r="A36" s="6"/>
      <c r="B36" s="6"/>
      <c r="C36" s="1545"/>
      <c r="D36" s="1536"/>
      <c r="E36" s="20" t="s">
        <v>46</v>
      </c>
      <c r="F36" s="21"/>
      <c r="G36" s="11"/>
      <c r="H36" s="11"/>
      <c r="I36" s="11"/>
      <c r="J36" s="11"/>
      <c r="K36" s="11"/>
      <c r="L36" s="11"/>
      <c r="M36" s="11"/>
      <c r="N36" s="11"/>
      <c r="O36" s="11"/>
      <c r="P36" s="11"/>
      <c r="Q36" s="11"/>
      <c r="R36" s="11"/>
      <c r="S36" s="11"/>
      <c r="T36" s="11"/>
      <c r="U36" s="11"/>
      <c r="V36" s="25">
        <f t="shared" si="1"/>
        <v>0</v>
      </c>
      <c r="W36" s="26"/>
      <c r="X36" s="11"/>
      <c r="Y36" s="11"/>
      <c r="Z36" s="11"/>
      <c r="AA36" s="11"/>
      <c r="AB36" s="11"/>
      <c r="AC36" s="11"/>
      <c r="AD36" s="11"/>
      <c r="AE36" s="11"/>
      <c r="AF36" s="11"/>
      <c r="AG36" s="11"/>
    </row>
    <row r="37" spans="1:33">
      <c r="A37" s="56" t="s">
        <v>41</v>
      </c>
      <c r="B37" s="11"/>
      <c r="C37" s="1545"/>
      <c r="D37" s="1536"/>
      <c r="E37" s="20" t="s">
        <v>21</v>
      </c>
      <c r="F37" s="51">
        <v>17790</v>
      </c>
      <c r="G37" s="11"/>
      <c r="H37" s="11"/>
      <c r="I37" s="11"/>
      <c r="J37" s="11"/>
      <c r="K37" s="11"/>
      <c r="L37" s="11"/>
      <c r="M37" s="11"/>
      <c r="N37" s="11"/>
      <c r="O37" s="11"/>
      <c r="P37" s="11"/>
      <c r="Q37" s="11"/>
      <c r="R37" s="11"/>
      <c r="S37" s="11"/>
      <c r="T37" s="11"/>
      <c r="U37" s="11"/>
      <c r="V37" s="18">
        <v>19790</v>
      </c>
      <c r="W37" s="26"/>
      <c r="X37" s="11"/>
      <c r="Y37" s="11"/>
      <c r="Z37" s="11"/>
      <c r="AA37" s="11"/>
      <c r="AB37" s="11"/>
      <c r="AC37" s="11"/>
      <c r="AD37" s="11"/>
      <c r="AE37" s="11"/>
      <c r="AF37" s="11"/>
      <c r="AG37" s="11"/>
    </row>
    <row r="38" spans="1:33">
      <c r="A38" s="6"/>
      <c r="B38" s="6"/>
      <c r="C38" s="1545"/>
      <c r="D38" s="1536"/>
      <c r="E38" s="28" t="s">
        <v>48</v>
      </c>
      <c r="F38" s="51">
        <v>2135</v>
      </c>
      <c r="G38" s="11"/>
      <c r="H38" s="11"/>
      <c r="I38" s="11"/>
      <c r="J38" s="11"/>
      <c r="K38" s="11"/>
      <c r="L38" s="11"/>
      <c r="M38" s="11"/>
      <c r="N38" s="11"/>
      <c r="O38" s="11"/>
      <c r="P38" s="11"/>
      <c r="Q38" s="11"/>
      <c r="R38" s="11"/>
      <c r="S38" s="11"/>
      <c r="T38" s="11"/>
      <c r="U38" s="11"/>
      <c r="V38" s="18">
        <v>0</v>
      </c>
      <c r="W38" s="26"/>
      <c r="X38" s="11"/>
      <c r="Y38" s="11"/>
      <c r="Z38" s="11"/>
      <c r="AA38" s="11"/>
      <c r="AB38" s="11"/>
      <c r="AC38" s="11"/>
      <c r="AD38" s="11"/>
      <c r="AE38" s="11"/>
      <c r="AF38" s="11"/>
      <c r="AG38" s="11"/>
    </row>
    <row r="39" spans="1:33">
      <c r="A39" s="6"/>
      <c r="B39" s="6"/>
      <c r="C39" s="1545"/>
      <c r="D39" s="1536"/>
      <c r="E39" s="29"/>
      <c r="F39" s="21"/>
      <c r="G39" s="11"/>
      <c r="H39" s="11"/>
      <c r="I39" s="11"/>
      <c r="J39" s="11"/>
      <c r="K39" s="11"/>
      <c r="L39" s="11"/>
      <c r="M39" s="11"/>
      <c r="N39" s="11"/>
      <c r="O39" s="11"/>
      <c r="P39" s="11"/>
      <c r="Q39" s="11"/>
      <c r="R39" s="11"/>
      <c r="S39" s="11"/>
      <c r="T39" s="11"/>
      <c r="U39" s="11"/>
      <c r="V39" s="25">
        <f t="shared" si="1"/>
        <v>0</v>
      </c>
      <c r="W39" s="26"/>
      <c r="X39" s="11"/>
      <c r="Y39" s="11"/>
      <c r="Z39" s="11"/>
      <c r="AA39" s="11"/>
      <c r="AB39" s="11"/>
      <c r="AC39" s="11"/>
      <c r="AD39" s="11"/>
      <c r="AE39" s="11"/>
      <c r="AF39" s="11"/>
      <c r="AG39" s="11"/>
    </row>
    <row r="40" spans="1:33">
      <c r="A40" s="6"/>
      <c r="B40" s="6"/>
      <c r="C40" s="1545"/>
      <c r="D40" s="1536"/>
      <c r="E40" s="28" t="s">
        <v>49</v>
      </c>
      <c r="F40" s="21"/>
      <c r="G40" s="11"/>
      <c r="H40" s="11"/>
      <c r="I40" s="11"/>
      <c r="J40" s="11"/>
      <c r="K40" s="11"/>
      <c r="L40" s="11"/>
      <c r="M40" s="11"/>
      <c r="N40" s="11"/>
      <c r="O40" s="11"/>
      <c r="P40" s="11"/>
      <c r="Q40" s="11"/>
      <c r="R40" s="11"/>
      <c r="S40" s="11"/>
      <c r="T40" s="11"/>
      <c r="U40" s="11"/>
      <c r="V40" s="25">
        <f t="shared" si="1"/>
        <v>0</v>
      </c>
      <c r="W40" s="26"/>
      <c r="X40" s="11"/>
      <c r="Y40" s="11"/>
      <c r="Z40" s="11"/>
      <c r="AA40" s="11"/>
      <c r="AB40" s="11"/>
      <c r="AC40" s="11"/>
      <c r="AD40" s="11"/>
      <c r="AE40" s="11"/>
      <c r="AF40" s="11"/>
      <c r="AG40" s="11"/>
    </row>
    <row r="41" spans="1:33">
      <c r="A41" s="6"/>
      <c r="B41" s="6"/>
      <c r="C41" s="1545"/>
      <c r="D41" s="1536"/>
      <c r="E41" s="28" t="s">
        <v>50</v>
      </c>
      <c r="F41" s="21"/>
      <c r="G41" s="11"/>
      <c r="H41" s="11"/>
      <c r="I41" s="11"/>
      <c r="J41" s="11"/>
      <c r="K41" s="11"/>
      <c r="L41" s="11"/>
      <c r="M41" s="11"/>
      <c r="N41" s="11"/>
      <c r="O41" s="11"/>
      <c r="P41" s="11"/>
      <c r="Q41" s="11"/>
      <c r="R41" s="11"/>
      <c r="S41" s="11"/>
      <c r="T41" s="11"/>
      <c r="U41" s="11"/>
      <c r="V41" s="25">
        <f t="shared" si="1"/>
        <v>0</v>
      </c>
      <c r="W41" s="26"/>
      <c r="X41" s="11"/>
      <c r="Y41" s="11"/>
      <c r="Z41" s="11"/>
      <c r="AA41" s="11"/>
      <c r="AB41" s="11"/>
      <c r="AC41" s="11"/>
      <c r="AD41" s="11"/>
      <c r="AE41" s="11"/>
      <c r="AF41" s="11"/>
      <c r="AG41" s="11"/>
    </row>
    <row r="42" spans="1:33">
      <c r="A42" s="6"/>
      <c r="B42" s="6"/>
      <c r="C42" s="1545"/>
      <c r="D42" s="1537"/>
      <c r="E42" s="34" t="s">
        <v>52</v>
      </c>
      <c r="F42" s="35"/>
      <c r="G42" s="36"/>
      <c r="H42" s="36"/>
      <c r="I42" s="36"/>
      <c r="J42" s="36"/>
      <c r="K42" s="36"/>
      <c r="L42" s="36"/>
      <c r="M42" s="36"/>
      <c r="N42" s="36"/>
      <c r="O42" s="36"/>
      <c r="P42" s="36"/>
      <c r="Q42" s="36"/>
      <c r="R42" s="36"/>
      <c r="S42" s="36"/>
      <c r="T42" s="36"/>
      <c r="U42" s="36"/>
      <c r="V42" s="38">
        <f t="shared" si="1"/>
        <v>0</v>
      </c>
      <c r="W42" s="39"/>
      <c r="X42" s="11"/>
      <c r="Y42" s="11"/>
      <c r="Z42" s="11"/>
      <c r="AA42" s="11"/>
      <c r="AB42" s="11"/>
      <c r="AC42" s="11"/>
      <c r="AD42" s="11"/>
      <c r="AE42" s="11"/>
      <c r="AF42" s="11"/>
      <c r="AG42" s="11"/>
    </row>
    <row r="43" spans="1:33">
      <c r="A43" s="6"/>
      <c r="B43" s="6"/>
      <c r="C43" s="1545"/>
      <c r="D43" s="1535" t="s">
        <v>746</v>
      </c>
      <c r="E43" s="42" t="s">
        <v>16</v>
      </c>
      <c r="F43" s="43">
        <v>38410</v>
      </c>
      <c r="G43" s="43">
        <v>38410</v>
      </c>
      <c r="H43" s="43">
        <v>38410</v>
      </c>
      <c r="I43" s="43">
        <v>38410</v>
      </c>
      <c r="J43" s="43">
        <v>38410</v>
      </c>
      <c r="K43" s="43">
        <v>38410</v>
      </c>
      <c r="L43" s="43">
        <v>38410</v>
      </c>
      <c r="M43" s="43">
        <v>38410</v>
      </c>
      <c r="N43" s="43">
        <v>38410</v>
      </c>
      <c r="O43" s="43">
        <v>38410</v>
      </c>
      <c r="P43" s="43">
        <v>38410</v>
      </c>
      <c r="Q43" s="43">
        <v>38410</v>
      </c>
      <c r="R43" s="11"/>
      <c r="S43" s="11"/>
      <c r="T43" s="11"/>
      <c r="U43" s="11"/>
      <c r="V43" s="18">
        <v>607230</v>
      </c>
      <c r="W43" s="19">
        <f>V43</f>
        <v>607230</v>
      </c>
      <c r="X43" s="11"/>
      <c r="Y43" s="11"/>
      <c r="Z43" s="11"/>
      <c r="AA43" s="11"/>
      <c r="AB43" s="11"/>
      <c r="AC43" s="11"/>
      <c r="AD43" s="11"/>
      <c r="AE43" s="11"/>
      <c r="AF43" s="11"/>
      <c r="AG43" s="11"/>
    </row>
    <row r="44" spans="1:33">
      <c r="A44" s="6"/>
      <c r="B44" s="6"/>
      <c r="C44" s="1545"/>
      <c r="D44" s="1536"/>
      <c r="E44" s="42" t="s">
        <v>46</v>
      </c>
      <c r="F44" s="45"/>
      <c r="G44" s="43">
        <v>21055</v>
      </c>
      <c r="H44" s="43">
        <v>21055</v>
      </c>
      <c r="I44" s="45"/>
      <c r="J44" s="45"/>
      <c r="K44" s="45"/>
      <c r="L44" s="45"/>
      <c r="M44" s="45"/>
      <c r="N44" s="45"/>
      <c r="O44" s="45"/>
      <c r="P44" s="45"/>
      <c r="Q44" s="45"/>
      <c r="R44" s="11"/>
      <c r="S44" s="11"/>
      <c r="T44" s="11"/>
      <c r="U44" s="11"/>
      <c r="V44" s="18">
        <v>0</v>
      </c>
      <c r="W44" s="26"/>
      <c r="X44" s="11"/>
      <c r="Y44" s="11"/>
      <c r="Z44" s="11"/>
      <c r="AA44" s="11"/>
      <c r="AB44" s="11"/>
      <c r="AC44" s="11"/>
      <c r="AD44" s="11"/>
      <c r="AE44" s="11"/>
      <c r="AF44" s="11"/>
      <c r="AG44" s="11"/>
    </row>
    <row r="45" spans="1:33">
      <c r="A45" s="6"/>
      <c r="B45" s="6"/>
      <c r="C45" s="1545"/>
      <c r="D45" s="1536"/>
      <c r="E45" s="42" t="s">
        <v>21</v>
      </c>
      <c r="F45" s="43">
        <v>44090</v>
      </c>
      <c r="G45" s="45"/>
      <c r="H45" s="45"/>
      <c r="I45" s="45"/>
      <c r="J45" s="45"/>
      <c r="K45" s="45"/>
      <c r="L45" s="45"/>
      <c r="M45" s="45"/>
      <c r="N45" s="45"/>
      <c r="O45" s="45"/>
      <c r="P45" s="45"/>
      <c r="Q45" s="45"/>
      <c r="R45" s="11"/>
      <c r="S45" s="11"/>
      <c r="T45" s="11"/>
      <c r="U45" s="11"/>
      <c r="V45" s="18">
        <v>0</v>
      </c>
      <c r="W45" s="26"/>
      <c r="X45" s="11"/>
      <c r="Y45" s="11"/>
      <c r="Z45" s="11"/>
      <c r="AA45" s="11"/>
      <c r="AB45" s="11"/>
      <c r="AC45" s="11"/>
      <c r="AD45" s="11"/>
      <c r="AE45" s="11"/>
      <c r="AF45" s="11"/>
      <c r="AG45" s="11"/>
    </row>
    <row r="46" spans="1:33">
      <c r="A46" s="6"/>
      <c r="B46" s="6"/>
      <c r="C46" s="1545"/>
      <c r="D46" s="1536"/>
      <c r="E46" s="47" t="s">
        <v>48</v>
      </c>
      <c r="F46" s="45"/>
      <c r="G46" s="45"/>
      <c r="H46" s="45"/>
      <c r="I46" s="45"/>
      <c r="J46" s="45"/>
      <c r="K46" s="45"/>
      <c r="L46" s="45"/>
      <c r="M46" s="45"/>
      <c r="N46" s="45"/>
      <c r="O46" s="45"/>
      <c r="P46" s="45"/>
      <c r="Q46" s="45"/>
      <c r="R46" s="11"/>
      <c r="S46" s="11"/>
      <c r="T46" s="11"/>
      <c r="U46" s="11"/>
      <c r="V46" s="25">
        <f t="shared" si="1"/>
        <v>0</v>
      </c>
      <c r="W46" s="26"/>
      <c r="X46" s="11"/>
      <c r="Y46" s="11"/>
      <c r="Z46" s="6"/>
      <c r="AA46" s="6"/>
      <c r="AB46" s="6"/>
      <c r="AC46" s="6"/>
      <c r="AD46" s="6"/>
      <c r="AE46" s="11"/>
      <c r="AF46" s="11"/>
      <c r="AG46" s="11"/>
    </row>
    <row r="47" spans="1:33">
      <c r="A47" s="6"/>
      <c r="B47" s="6"/>
      <c r="C47" s="1545"/>
      <c r="D47" s="1536"/>
      <c r="E47" s="48"/>
      <c r="F47" s="45"/>
      <c r="G47" s="45"/>
      <c r="H47" s="45"/>
      <c r="I47" s="45"/>
      <c r="J47" s="45"/>
      <c r="K47" s="45"/>
      <c r="L47" s="45"/>
      <c r="M47" s="45"/>
      <c r="N47" s="45"/>
      <c r="O47" s="45"/>
      <c r="P47" s="45"/>
      <c r="Q47" s="45"/>
      <c r="R47" s="11"/>
      <c r="S47" s="11"/>
      <c r="T47" s="11"/>
      <c r="U47" s="11"/>
      <c r="V47" s="25">
        <f t="shared" si="1"/>
        <v>0</v>
      </c>
      <c r="W47" s="26"/>
      <c r="X47" s="11"/>
      <c r="Y47" s="11"/>
      <c r="Z47" s="6"/>
      <c r="AA47" s="6"/>
      <c r="AB47" s="6"/>
      <c r="AC47" s="6"/>
      <c r="AD47" s="6"/>
      <c r="AE47" s="11"/>
      <c r="AF47" s="11"/>
      <c r="AG47" s="11"/>
    </row>
    <row r="48" spans="1:33">
      <c r="A48" s="6"/>
      <c r="B48" s="6"/>
      <c r="C48" s="1545"/>
      <c r="D48" s="1536"/>
      <c r="E48" s="47" t="s">
        <v>49</v>
      </c>
      <c r="F48" s="45"/>
      <c r="G48" s="45"/>
      <c r="H48" s="45"/>
      <c r="I48" s="45"/>
      <c r="J48" s="45"/>
      <c r="K48" s="45"/>
      <c r="L48" s="45"/>
      <c r="M48" s="45"/>
      <c r="N48" s="45"/>
      <c r="O48" s="45"/>
      <c r="P48" s="45"/>
      <c r="Q48" s="45"/>
      <c r="R48" s="11"/>
      <c r="S48" s="11"/>
      <c r="T48" s="11"/>
      <c r="U48" s="11"/>
      <c r="V48" s="25">
        <f t="shared" si="1"/>
        <v>0</v>
      </c>
      <c r="W48" s="26"/>
      <c r="X48" s="11"/>
      <c r="Y48" s="11"/>
      <c r="Z48" s="6"/>
      <c r="AA48" s="6"/>
      <c r="AB48" s="6"/>
      <c r="AC48" s="6"/>
      <c r="AD48" s="6"/>
      <c r="AE48" s="11"/>
      <c r="AF48" s="11"/>
      <c r="AG48" s="11"/>
    </row>
    <row r="49" spans="1:33">
      <c r="A49" s="6"/>
      <c r="B49" s="6"/>
      <c r="C49" s="1545"/>
      <c r="D49" s="1536"/>
      <c r="E49" s="47" t="s">
        <v>50</v>
      </c>
      <c r="F49" s="45"/>
      <c r="G49" s="45"/>
      <c r="H49" s="45"/>
      <c r="I49" s="45"/>
      <c r="J49" s="45"/>
      <c r="K49" s="45"/>
      <c r="L49" s="45"/>
      <c r="M49" s="45"/>
      <c r="N49" s="45"/>
      <c r="O49" s="45"/>
      <c r="P49" s="45"/>
      <c r="Q49" s="45"/>
      <c r="R49" s="12">
        <f>Q43*B5</f>
        <v>32648.5</v>
      </c>
      <c r="S49" s="11"/>
      <c r="T49" s="11"/>
      <c r="U49" s="11"/>
      <c r="V49" s="18">
        <v>0</v>
      </c>
      <c r="W49" s="26"/>
      <c r="X49" s="11"/>
      <c r="Y49" s="11"/>
      <c r="Z49" s="6"/>
      <c r="AA49" s="6"/>
      <c r="AB49" s="6"/>
      <c r="AC49" s="6"/>
      <c r="AD49" s="6"/>
      <c r="AE49" s="11"/>
      <c r="AF49" s="11"/>
      <c r="AG49" s="11"/>
    </row>
    <row r="50" spans="1:33">
      <c r="A50" s="6"/>
      <c r="B50" s="6"/>
      <c r="C50" s="1545"/>
      <c r="D50" s="1537"/>
      <c r="E50" s="49" t="s">
        <v>52</v>
      </c>
      <c r="F50" s="50"/>
      <c r="G50" s="50"/>
      <c r="H50" s="50"/>
      <c r="I50" s="57">
        <f>H44*B5</f>
        <v>17896.75</v>
      </c>
      <c r="J50" s="50"/>
      <c r="K50" s="50"/>
      <c r="L50" s="50"/>
      <c r="M50" s="50"/>
      <c r="N50" s="50"/>
      <c r="O50" s="50"/>
      <c r="P50" s="50"/>
      <c r="Q50" s="50"/>
      <c r="R50" s="36"/>
      <c r="S50" s="36"/>
      <c r="T50" s="36"/>
      <c r="U50" s="36"/>
      <c r="V50" s="54">
        <v>0</v>
      </c>
      <c r="W50" s="39"/>
      <c r="X50" s="11"/>
      <c r="Y50" s="11" t="s">
        <v>753</v>
      </c>
      <c r="Z50" s="11"/>
      <c r="AA50" s="11"/>
      <c r="AB50" s="11"/>
      <c r="AC50" s="11"/>
      <c r="AD50" s="11"/>
      <c r="AE50" s="11"/>
      <c r="AF50" s="11"/>
      <c r="AG50" s="11"/>
    </row>
    <row r="51" spans="1:33">
      <c r="A51" s="6"/>
      <c r="B51" s="6"/>
      <c r="C51" s="1545"/>
      <c r="D51" s="1543" t="s">
        <v>60</v>
      </c>
      <c r="E51" s="20" t="s">
        <v>16</v>
      </c>
      <c r="F51" s="22"/>
      <c r="G51" s="58">
        <v>4710</v>
      </c>
      <c r="H51" s="58">
        <v>4710</v>
      </c>
      <c r="I51" s="58">
        <v>4710</v>
      </c>
      <c r="J51" s="6"/>
      <c r="K51" s="6"/>
      <c r="L51" s="6"/>
      <c r="M51" s="6"/>
      <c r="N51" s="6"/>
      <c r="O51" s="6"/>
      <c r="P51" s="6"/>
      <c r="Q51" s="6"/>
      <c r="R51" s="6"/>
      <c r="S51" s="6"/>
      <c r="T51" s="6"/>
      <c r="U51" s="6"/>
      <c r="V51" s="18">
        <v>0</v>
      </c>
      <c r="W51" s="19">
        <f>SUM(F51:T54)</f>
        <v>22380</v>
      </c>
      <c r="X51" s="11"/>
      <c r="Y51" s="11">
        <v>14130</v>
      </c>
      <c r="Z51" s="11"/>
      <c r="AA51" s="11"/>
      <c r="AB51" s="11"/>
      <c r="AC51" s="11"/>
      <c r="AD51" s="11"/>
      <c r="AE51" s="11"/>
      <c r="AF51" s="11"/>
      <c r="AG51" s="11"/>
    </row>
    <row r="52" spans="1:33">
      <c r="A52" s="6"/>
      <c r="B52" s="6"/>
      <c r="C52" s="1545"/>
      <c r="D52" s="1536"/>
      <c r="E52" s="20" t="s">
        <v>46</v>
      </c>
      <c r="F52" s="22"/>
      <c r="G52" s="22"/>
      <c r="H52" s="22"/>
      <c r="I52" s="22"/>
      <c r="J52" s="6"/>
      <c r="K52" s="6"/>
      <c r="L52" s="6"/>
      <c r="M52" s="6"/>
      <c r="N52" s="6"/>
      <c r="O52" s="6"/>
      <c r="P52" s="6"/>
      <c r="Q52" s="6"/>
      <c r="R52" s="6"/>
      <c r="S52" s="6"/>
      <c r="T52" s="6"/>
      <c r="U52" s="6"/>
      <c r="V52" s="25">
        <v>65355</v>
      </c>
      <c r="W52" s="26"/>
      <c r="X52" s="11"/>
      <c r="Y52" s="11"/>
      <c r="Z52" s="11"/>
      <c r="AA52" s="11"/>
      <c r="AB52" s="11"/>
      <c r="AC52" s="11"/>
      <c r="AD52" s="11"/>
      <c r="AE52" s="11"/>
      <c r="AF52" s="11"/>
      <c r="AG52" s="11"/>
    </row>
    <row r="53" spans="1:33">
      <c r="A53" s="6"/>
      <c r="B53" s="6"/>
      <c r="C53" s="1545"/>
      <c r="D53" s="1536"/>
      <c r="E53" s="20" t="s">
        <v>21</v>
      </c>
      <c r="F53" s="58">
        <v>6480</v>
      </c>
      <c r="G53" s="58">
        <v>1770</v>
      </c>
      <c r="H53" s="22"/>
      <c r="I53" s="22"/>
      <c r="J53" s="6"/>
      <c r="K53" s="24"/>
      <c r="L53" s="24"/>
      <c r="M53" s="11"/>
      <c r="N53" s="11"/>
      <c r="O53" s="11"/>
      <c r="P53" s="6"/>
      <c r="Q53" s="6"/>
      <c r="R53" s="6"/>
      <c r="S53" s="6"/>
      <c r="T53" s="6"/>
      <c r="U53" s="6"/>
      <c r="V53" s="18">
        <v>0</v>
      </c>
      <c r="W53" s="26"/>
      <c r="X53" s="11"/>
      <c r="Y53" s="11">
        <v>8250</v>
      </c>
      <c r="Z53" s="11"/>
      <c r="AA53" s="11"/>
      <c r="AB53" s="11"/>
      <c r="AC53" s="11"/>
      <c r="AD53" s="11"/>
      <c r="AE53" s="11"/>
      <c r="AF53" s="11"/>
      <c r="AG53" s="11"/>
    </row>
    <row r="54" spans="1:33">
      <c r="A54" s="6"/>
      <c r="B54" s="6"/>
      <c r="C54" s="1545"/>
      <c r="D54" s="1536"/>
      <c r="E54" s="28" t="s">
        <v>48</v>
      </c>
      <c r="F54" s="22"/>
      <c r="G54" s="22"/>
      <c r="H54" s="22"/>
      <c r="I54" s="22"/>
      <c r="J54" s="6"/>
      <c r="K54" s="11"/>
      <c r="L54" s="24"/>
      <c r="M54" s="11"/>
      <c r="N54" s="24"/>
      <c r="O54" s="11"/>
      <c r="P54" s="6"/>
      <c r="Q54" s="6"/>
      <c r="R54" s="6"/>
      <c r="S54" s="6"/>
      <c r="T54" s="6"/>
      <c r="U54" s="6"/>
      <c r="V54" s="25">
        <f t="shared" si="1"/>
        <v>0</v>
      </c>
      <c r="W54" s="26"/>
      <c r="X54" s="11"/>
      <c r="Y54" s="11"/>
      <c r="Z54" s="11"/>
      <c r="AA54" s="11"/>
      <c r="AB54" s="11"/>
      <c r="AC54" s="11"/>
      <c r="AD54" s="11"/>
      <c r="AE54" s="11"/>
      <c r="AF54" s="11"/>
      <c r="AG54" s="11"/>
    </row>
    <row r="55" spans="1:33">
      <c r="A55" s="6"/>
      <c r="B55" s="6"/>
      <c r="C55" s="1545"/>
      <c r="D55" s="1536"/>
      <c r="E55" s="29"/>
      <c r="F55" s="22"/>
      <c r="G55" s="22"/>
      <c r="H55" s="22"/>
      <c r="I55" s="22"/>
      <c r="J55" s="6"/>
      <c r="K55" s="11"/>
      <c r="L55" s="24"/>
      <c r="M55" s="11"/>
      <c r="N55" s="11"/>
      <c r="O55" s="11"/>
      <c r="P55" s="6"/>
      <c r="Q55" s="6"/>
      <c r="R55" s="6"/>
      <c r="S55" s="6"/>
      <c r="T55" s="6"/>
      <c r="U55" s="6"/>
      <c r="V55" s="25">
        <f t="shared" si="1"/>
        <v>0</v>
      </c>
      <c r="W55" s="26"/>
      <c r="X55" s="11"/>
      <c r="Y55" s="11"/>
      <c r="Z55" s="11"/>
      <c r="AA55" s="11"/>
      <c r="AB55" s="11"/>
      <c r="AC55" s="11"/>
      <c r="AD55" s="11"/>
      <c r="AE55" s="11"/>
      <c r="AF55" s="11"/>
      <c r="AG55" s="11"/>
    </row>
    <row r="56" spans="1:33">
      <c r="A56" s="6"/>
      <c r="B56" s="6"/>
      <c r="C56" s="1545"/>
      <c r="D56" s="1536"/>
      <c r="E56" s="28" t="s">
        <v>49</v>
      </c>
      <c r="F56" s="22"/>
      <c r="G56" s="22"/>
      <c r="H56" s="22"/>
      <c r="I56" s="22"/>
      <c r="J56" s="6"/>
      <c r="K56" s="11"/>
      <c r="L56" s="24"/>
      <c r="M56" s="11"/>
      <c r="N56" s="11"/>
      <c r="O56" s="11"/>
      <c r="P56" s="6"/>
      <c r="Q56" s="6"/>
      <c r="R56" s="6"/>
      <c r="S56" s="6"/>
      <c r="T56" s="6"/>
      <c r="U56" s="6"/>
      <c r="V56" s="25">
        <f t="shared" si="1"/>
        <v>0</v>
      </c>
      <c r="W56" s="26"/>
      <c r="X56" s="11"/>
      <c r="Y56" s="11"/>
      <c r="Z56" s="11"/>
      <c r="AA56" s="11"/>
      <c r="AB56" s="11"/>
      <c r="AC56" s="11"/>
      <c r="AD56" s="11"/>
      <c r="AE56" s="11"/>
      <c r="AF56" s="11"/>
      <c r="AG56" s="11"/>
    </row>
    <row r="57" spans="1:33">
      <c r="A57" s="6"/>
      <c r="B57" s="6"/>
      <c r="C57" s="1545"/>
      <c r="D57" s="1536"/>
      <c r="E57" s="28" t="s">
        <v>50</v>
      </c>
      <c r="F57" s="22"/>
      <c r="G57" s="22"/>
      <c r="H57" s="22"/>
      <c r="I57" s="22"/>
      <c r="J57" s="6"/>
      <c r="K57" s="6"/>
      <c r="L57" s="6"/>
      <c r="M57" s="6"/>
      <c r="N57" s="6"/>
      <c r="O57" s="6"/>
      <c r="P57" s="6"/>
      <c r="Q57" s="6"/>
      <c r="R57" s="6"/>
      <c r="S57" s="6"/>
      <c r="T57" s="6"/>
      <c r="U57" s="6"/>
      <c r="V57" s="25">
        <f t="shared" si="1"/>
        <v>0</v>
      </c>
      <c r="W57" s="26"/>
      <c r="X57" s="11"/>
      <c r="Y57" s="11"/>
      <c r="Z57" s="11"/>
      <c r="AA57" s="11"/>
      <c r="AB57" s="11"/>
      <c r="AC57" s="11"/>
      <c r="AD57" s="11"/>
      <c r="AE57" s="11"/>
      <c r="AF57" s="11"/>
      <c r="AG57" s="11"/>
    </row>
    <row r="58" spans="1:33">
      <c r="A58" s="6"/>
      <c r="B58" s="6"/>
      <c r="C58" s="1545"/>
      <c r="D58" s="1537"/>
      <c r="E58" s="34" t="s">
        <v>52</v>
      </c>
      <c r="F58" s="22"/>
      <c r="G58" s="22"/>
      <c r="H58" s="22"/>
      <c r="I58" s="22"/>
      <c r="J58" s="6"/>
      <c r="K58" s="6"/>
      <c r="L58" s="6"/>
      <c r="M58" s="6"/>
      <c r="N58" s="6"/>
      <c r="O58" s="6"/>
      <c r="P58" s="6"/>
      <c r="Q58" s="6"/>
      <c r="R58" s="6"/>
      <c r="S58" s="6"/>
      <c r="T58" s="6"/>
      <c r="U58" s="6"/>
      <c r="V58" s="38">
        <v>21055</v>
      </c>
      <c r="W58" s="39"/>
      <c r="X58" s="11"/>
      <c r="Y58" s="11"/>
      <c r="Z58" s="11"/>
      <c r="AA58" s="11"/>
      <c r="AB58" s="11"/>
      <c r="AC58" s="11"/>
      <c r="AD58" s="11"/>
      <c r="AE58" s="11"/>
      <c r="AF58" s="11"/>
      <c r="AG58" s="11"/>
    </row>
    <row r="59" spans="1:33">
      <c r="A59" s="6"/>
      <c r="B59" s="6"/>
      <c r="C59" s="1545"/>
      <c r="D59" s="1535" t="s">
        <v>61</v>
      </c>
      <c r="E59" s="42" t="s">
        <v>16</v>
      </c>
      <c r="F59" s="59"/>
      <c r="G59" s="59"/>
      <c r="H59" s="59"/>
      <c r="I59" s="17"/>
      <c r="J59" s="17"/>
      <c r="K59" s="17"/>
      <c r="L59" s="17"/>
      <c r="M59" s="17"/>
      <c r="N59" s="17"/>
      <c r="O59" s="17"/>
      <c r="P59" s="17"/>
      <c r="Q59" s="17"/>
      <c r="R59" s="17"/>
      <c r="S59" s="17"/>
      <c r="T59" s="17"/>
      <c r="U59" s="17"/>
      <c r="V59" s="25">
        <v>9420</v>
      </c>
      <c r="W59" s="19">
        <f>V59+V61</f>
        <v>50975</v>
      </c>
      <c r="X59" s="11"/>
      <c r="Y59" s="11"/>
      <c r="Z59" s="11"/>
      <c r="AA59" s="11"/>
      <c r="AB59" s="11"/>
      <c r="AC59" s="11"/>
      <c r="AD59" s="11"/>
      <c r="AE59" s="11"/>
      <c r="AF59" s="11"/>
      <c r="AG59" s="11"/>
    </row>
    <row r="60" spans="1:33">
      <c r="A60" s="6"/>
      <c r="B60" s="6"/>
      <c r="C60" s="1545"/>
      <c r="D60" s="1536"/>
      <c r="E60" s="42" t="s">
        <v>46</v>
      </c>
      <c r="F60" s="45"/>
      <c r="G60" s="45"/>
      <c r="H60" s="45"/>
      <c r="I60" s="11"/>
      <c r="J60" s="11"/>
      <c r="K60" s="11"/>
      <c r="L60" s="11"/>
      <c r="M60" s="11"/>
      <c r="N60" s="11"/>
      <c r="O60" s="11"/>
      <c r="P60" s="11"/>
      <c r="Q60" s="11"/>
      <c r="R60" s="11"/>
      <c r="S60" s="11"/>
      <c r="T60" s="11"/>
      <c r="U60" s="11"/>
      <c r="V60" s="25">
        <v>0</v>
      </c>
      <c r="W60" s="26"/>
      <c r="X60" s="11"/>
      <c r="Y60" s="11"/>
      <c r="Z60" s="11"/>
      <c r="AA60" s="11"/>
      <c r="AB60" s="11"/>
      <c r="AC60" s="11"/>
      <c r="AD60" s="11"/>
      <c r="AE60" s="11"/>
      <c r="AF60" s="11"/>
      <c r="AG60" s="11"/>
    </row>
    <row r="61" spans="1:33">
      <c r="A61" s="6"/>
      <c r="B61" s="6"/>
      <c r="C61" s="1545"/>
      <c r="D61" s="1536"/>
      <c r="E61" s="42" t="s">
        <v>21</v>
      </c>
      <c r="F61" s="43">
        <v>16805</v>
      </c>
      <c r="G61" s="43">
        <v>55125</v>
      </c>
      <c r="H61" s="43">
        <v>55125</v>
      </c>
      <c r="I61" s="11"/>
      <c r="J61" s="11"/>
      <c r="K61" s="11"/>
      <c r="L61" s="11"/>
      <c r="M61" s="11"/>
      <c r="N61" s="11"/>
      <c r="O61" s="11"/>
      <c r="P61" s="11"/>
      <c r="Q61" s="11"/>
      <c r="R61" s="11"/>
      <c r="S61" s="11"/>
      <c r="T61" s="11"/>
      <c r="U61" s="11"/>
      <c r="V61" s="18">
        <v>41555</v>
      </c>
      <c r="W61" s="26"/>
      <c r="X61" s="11"/>
      <c r="Y61" s="11"/>
      <c r="Z61" s="11"/>
      <c r="AA61" s="11"/>
      <c r="AB61" s="11"/>
      <c r="AC61" s="11"/>
      <c r="AD61" s="11"/>
      <c r="AE61" s="11"/>
      <c r="AF61" s="11"/>
      <c r="AG61" s="11"/>
    </row>
    <row r="62" spans="1:33">
      <c r="A62" s="6"/>
      <c r="B62" s="6"/>
      <c r="C62" s="1545"/>
      <c r="D62" s="1536"/>
      <c r="E62" s="47" t="s">
        <v>48</v>
      </c>
      <c r="F62" s="45"/>
      <c r="G62" s="45"/>
      <c r="H62" s="45"/>
      <c r="I62" s="11"/>
      <c r="J62" s="11"/>
      <c r="K62" s="11"/>
      <c r="L62" s="11"/>
      <c r="M62" s="11"/>
      <c r="N62" s="11"/>
      <c r="O62" s="11"/>
      <c r="P62" s="11"/>
      <c r="Q62" s="11"/>
      <c r="R62" s="11"/>
      <c r="S62" s="11"/>
      <c r="T62" s="11"/>
      <c r="U62" s="11"/>
      <c r="V62" s="25">
        <f t="shared" si="1"/>
        <v>0</v>
      </c>
      <c r="W62" s="26"/>
      <c r="X62" s="11"/>
      <c r="Y62" s="11"/>
      <c r="Z62" s="11"/>
      <c r="AA62" s="11"/>
      <c r="AB62" s="11"/>
      <c r="AC62" s="11"/>
      <c r="AD62" s="11"/>
      <c r="AE62" s="11"/>
      <c r="AF62" s="11"/>
      <c r="AG62" s="11"/>
    </row>
    <row r="63" spans="1:33">
      <c r="A63" s="6"/>
      <c r="B63" s="6"/>
      <c r="C63" s="1545"/>
      <c r="D63" s="1536"/>
      <c r="E63" s="48"/>
      <c r="F63" s="45"/>
      <c r="G63" s="45"/>
      <c r="H63" s="45"/>
      <c r="I63" s="11"/>
      <c r="J63" s="11"/>
      <c r="K63" s="11"/>
      <c r="L63" s="11"/>
      <c r="M63" s="11"/>
      <c r="N63" s="11"/>
      <c r="O63" s="11"/>
      <c r="P63" s="11"/>
      <c r="Q63" s="11"/>
      <c r="R63" s="11"/>
      <c r="S63" s="11"/>
      <c r="T63" s="11"/>
      <c r="U63" s="11"/>
      <c r="V63" s="25">
        <f t="shared" si="1"/>
        <v>0</v>
      </c>
      <c r="W63" s="26"/>
      <c r="X63" s="11"/>
      <c r="Y63" s="11"/>
      <c r="Z63" s="11"/>
      <c r="AA63" s="11"/>
      <c r="AB63" s="11"/>
      <c r="AC63" s="11"/>
      <c r="AD63" s="11"/>
      <c r="AE63" s="11"/>
      <c r="AF63" s="11"/>
      <c r="AG63" s="11"/>
    </row>
    <row r="64" spans="1:33">
      <c r="A64" s="6"/>
      <c r="B64" s="6"/>
      <c r="C64" s="1545"/>
      <c r="D64" s="1536"/>
      <c r="E64" s="47" t="s">
        <v>49</v>
      </c>
      <c r="F64" s="45"/>
      <c r="G64" s="43">
        <v>4400</v>
      </c>
      <c r="H64" s="45"/>
      <c r="I64" s="11"/>
      <c r="J64" s="11"/>
      <c r="K64" s="11"/>
      <c r="L64" s="11"/>
      <c r="M64" s="11"/>
      <c r="N64" s="11"/>
      <c r="O64" s="11"/>
      <c r="P64" s="11"/>
      <c r="Q64" s="11"/>
      <c r="R64" s="11"/>
      <c r="S64" s="11"/>
      <c r="T64" s="11"/>
      <c r="U64" s="11"/>
      <c r="V64" s="18">
        <v>0</v>
      </c>
      <c r="W64" s="26"/>
      <c r="X64" s="11"/>
      <c r="Y64" s="11"/>
      <c r="Z64" s="11"/>
      <c r="AA64" s="11"/>
      <c r="AB64" s="11"/>
      <c r="AC64" s="11"/>
      <c r="AD64" s="11"/>
      <c r="AE64" s="11"/>
      <c r="AF64" s="11"/>
      <c r="AG64" s="11"/>
    </row>
    <row r="65" spans="1:33">
      <c r="A65" s="6"/>
      <c r="B65" s="6"/>
      <c r="C65" s="1545"/>
      <c r="D65" s="1536"/>
      <c r="E65" s="47" t="s">
        <v>50</v>
      </c>
      <c r="F65" s="45"/>
      <c r="G65" s="45"/>
      <c r="H65" s="45"/>
      <c r="I65" s="12">
        <f>H61*B5</f>
        <v>46856.25</v>
      </c>
      <c r="J65" s="11"/>
      <c r="K65" s="11"/>
      <c r="L65" s="11"/>
      <c r="M65" s="11"/>
      <c r="N65" s="11"/>
      <c r="O65" s="11"/>
      <c r="P65" s="11"/>
      <c r="Q65" s="11"/>
      <c r="R65" s="11"/>
      <c r="S65" s="11"/>
      <c r="T65" s="11"/>
      <c r="U65" s="11"/>
      <c r="V65" s="18">
        <v>0</v>
      </c>
      <c r="W65" s="26"/>
      <c r="X65" s="11"/>
      <c r="Y65" s="11"/>
      <c r="Z65" s="11"/>
      <c r="AA65" s="11"/>
      <c r="AB65" s="11"/>
      <c r="AC65" s="11"/>
      <c r="AD65" s="11"/>
      <c r="AE65" s="11"/>
      <c r="AF65" s="11"/>
      <c r="AG65" s="11"/>
    </row>
    <row r="66" spans="1:33">
      <c r="A66" s="6"/>
      <c r="B66" s="6"/>
      <c r="C66" s="1545"/>
      <c r="D66" s="1537"/>
      <c r="E66" s="49" t="s">
        <v>52</v>
      </c>
      <c r="F66" s="50"/>
      <c r="G66" s="50"/>
      <c r="H66" s="50"/>
      <c r="I66" s="36"/>
      <c r="J66" s="36"/>
      <c r="K66" s="36"/>
      <c r="L66" s="36"/>
      <c r="M66" s="36"/>
      <c r="N66" s="36"/>
      <c r="O66" s="36"/>
      <c r="P66" s="36"/>
      <c r="Q66" s="36"/>
      <c r="R66" s="36"/>
      <c r="S66" s="36"/>
      <c r="T66" s="36"/>
      <c r="U66" s="36"/>
      <c r="V66" s="38">
        <f t="shared" si="1"/>
        <v>0</v>
      </c>
      <c r="W66" s="39"/>
      <c r="X66" s="11"/>
      <c r="Y66" s="11"/>
      <c r="Z66" s="11"/>
      <c r="AA66" s="11"/>
      <c r="AB66" s="11"/>
      <c r="AC66" s="11"/>
      <c r="AD66" s="11"/>
      <c r="AE66" s="11"/>
      <c r="AF66" s="11"/>
      <c r="AG66" s="11"/>
    </row>
    <row r="67" spans="1:33">
      <c r="A67" s="6"/>
      <c r="B67" s="6"/>
      <c r="C67" s="1545"/>
      <c r="D67" s="1543" t="s">
        <v>62</v>
      </c>
      <c r="E67" s="20" t="s">
        <v>16</v>
      </c>
      <c r="F67" s="21"/>
      <c r="G67" s="21"/>
      <c r="H67" s="11"/>
      <c r="I67" s="11"/>
      <c r="J67" s="11"/>
      <c r="K67" s="11"/>
      <c r="L67" s="11"/>
      <c r="M67" s="11"/>
      <c r="N67" s="11"/>
      <c r="O67" s="11"/>
      <c r="P67" s="11"/>
      <c r="Q67" s="11"/>
      <c r="R67" s="11"/>
      <c r="S67" s="11"/>
      <c r="T67" s="11"/>
      <c r="U67" s="11"/>
      <c r="V67" s="25">
        <f t="shared" si="1"/>
        <v>0</v>
      </c>
      <c r="W67" s="19">
        <f>V68+V69</f>
        <v>29015</v>
      </c>
      <c r="X67" s="11"/>
      <c r="Y67" s="11"/>
      <c r="Z67" s="11"/>
      <c r="AA67" s="11"/>
      <c r="AB67" s="11"/>
      <c r="AC67" s="11"/>
      <c r="AD67" s="11"/>
      <c r="AE67" s="11"/>
      <c r="AF67" s="11"/>
      <c r="AG67" s="11"/>
    </row>
    <row r="68" spans="1:33">
      <c r="A68" s="6"/>
      <c r="B68" s="6"/>
      <c r="C68" s="1545"/>
      <c r="D68" s="1536"/>
      <c r="E68" s="20" t="s">
        <v>46</v>
      </c>
      <c r="F68" s="21"/>
      <c r="G68" s="51">
        <v>6875</v>
      </c>
      <c r="H68" s="11"/>
      <c r="I68" s="11"/>
      <c r="J68" s="11"/>
      <c r="K68" s="11"/>
      <c r="L68" s="11"/>
      <c r="M68" s="11"/>
      <c r="N68" s="11"/>
      <c r="O68" s="11"/>
      <c r="P68" s="11"/>
      <c r="Q68" s="11"/>
      <c r="R68" s="11"/>
      <c r="S68" s="11"/>
      <c r="T68" s="11"/>
      <c r="U68" s="11"/>
      <c r="V68" s="18">
        <v>5430</v>
      </c>
      <c r="W68" s="26"/>
      <c r="X68" s="11"/>
      <c r="Y68" s="11"/>
      <c r="Z68" s="11"/>
      <c r="AA68" s="11"/>
      <c r="AB68" s="11"/>
      <c r="AC68" s="11"/>
      <c r="AD68" s="11"/>
      <c r="AE68" s="11"/>
      <c r="AF68" s="11"/>
      <c r="AG68" s="11"/>
    </row>
    <row r="69" spans="1:33">
      <c r="A69" s="6"/>
      <c r="B69" s="6"/>
      <c r="C69" s="1545"/>
      <c r="D69" s="1536"/>
      <c r="E69" s="20" t="s">
        <v>21</v>
      </c>
      <c r="F69" s="51">
        <v>14610</v>
      </c>
      <c r="G69" s="21"/>
      <c r="H69" s="11"/>
      <c r="I69" s="11"/>
      <c r="J69" s="11"/>
      <c r="K69" s="11"/>
      <c r="L69" s="11"/>
      <c r="M69" s="11"/>
      <c r="N69" s="11"/>
      <c r="O69" s="11"/>
      <c r="P69" s="11"/>
      <c r="Q69" s="11"/>
      <c r="R69" s="11"/>
      <c r="S69" s="11"/>
      <c r="T69" s="11"/>
      <c r="U69" s="11"/>
      <c r="V69" s="18">
        <v>23585</v>
      </c>
      <c r="W69" s="26"/>
      <c r="X69" s="11"/>
      <c r="Y69" s="11"/>
      <c r="Z69" s="11"/>
      <c r="AA69" s="11"/>
      <c r="AB69" s="11"/>
      <c r="AC69" s="11"/>
      <c r="AD69" s="11"/>
      <c r="AE69" s="11"/>
      <c r="AF69" s="11"/>
      <c r="AG69" s="11"/>
    </row>
    <row r="70" spans="1:33">
      <c r="A70" s="6"/>
      <c r="B70" s="6"/>
      <c r="C70" s="1545"/>
      <c r="D70" s="1536"/>
      <c r="E70" s="28" t="s">
        <v>48</v>
      </c>
      <c r="F70" s="21"/>
      <c r="G70" s="21"/>
      <c r="H70" s="11"/>
      <c r="I70" s="11"/>
      <c r="J70" s="11"/>
      <c r="K70" s="11"/>
      <c r="L70" s="11"/>
      <c r="M70" s="11"/>
      <c r="N70" s="11"/>
      <c r="O70" s="11"/>
      <c r="P70" s="11"/>
      <c r="Q70" s="11"/>
      <c r="R70" s="11"/>
      <c r="S70" s="11"/>
      <c r="T70" s="11"/>
      <c r="U70" s="11"/>
      <c r="V70" s="25">
        <f t="shared" si="1"/>
        <v>0</v>
      </c>
      <c r="W70" s="26"/>
      <c r="X70" s="11"/>
      <c r="Y70" s="11"/>
      <c r="Z70" s="11"/>
      <c r="AA70" s="11"/>
      <c r="AB70" s="11"/>
      <c r="AC70" s="11"/>
      <c r="AD70" s="11"/>
      <c r="AE70" s="11"/>
      <c r="AF70" s="11"/>
      <c r="AG70" s="11"/>
    </row>
    <row r="71" spans="1:33">
      <c r="A71" s="6"/>
      <c r="B71" s="6"/>
      <c r="C71" s="1545"/>
      <c r="D71" s="1536"/>
      <c r="E71" s="29"/>
      <c r="F71" s="21"/>
      <c r="G71" s="21"/>
      <c r="H71" s="11"/>
      <c r="I71" s="11"/>
      <c r="J71" s="11"/>
      <c r="K71" s="11"/>
      <c r="L71" s="11"/>
      <c r="M71" s="11"/>
      <c r="N71" s="11"/>
      <c r="O71" s="11"/>
      <c r="P71" s="11"/>
      <c r="Q71" s="11"/>
      <c r="R71" s="11"/>
      <c r="S71" s="11"/>
      <c r="T71" s="11"/>
      <c r="U71" s="11"/>
      <c r="V71" s="25">
        <f t="shared" si="1"/>
        <v>0</v>
      </c>
      <c r="W71" s="26"/>
      <c r="X71" s="11"/>
      <c r="Y71" s="11"/>
      <c r="Z71" s="11"/>
      <c r="AA71" s="11"/>
      <c r="AB71" s="11"/>
      <c r="AC71" s="11"/>
      <c r="AD71" s="11"/>
      <c r="AE71" s="11"/>
      <c r="AF71" s="11"/>
      <c r="AG71" s="11"/>
    </row>
    <row r="72" spans="1:33">
      <c r="A72" s="6"/>
      <c r="B72" s="6"/>
      <c r="C72" s="1545"/>
      <c r="D72" s="1536"/>
      <c r="E72" s="28" t="s">
        <v>49</v>
      </c>
      <c r="F72" s="21"/>
      <c r="G72" s="21"/>
      <c r="H72" s="11"/>
      <c r="I72" s="11"/>
      <c r="J72" s="11"/>
      <c r="K72" s="11"/>
      <c r="L72" s="11"/>
      <c r="M72" s="11"/>
      <c r="N72" s="11"/>
      <c r="O72" s="11"/>
      <c r="P72" s="11"/>
      <c r="Q72" s="11"/>
      <c r="R72" s="11"/>
      <c r="S72" s="11"/>
      <c r="T72" s="11"/>
      <c r="U72" s="11"/>
      <c r="V72" s="25">
        <f t="shared" si="1"/>
        <v>0</v>
      </c>
      <c r="W72" s="26"/>
      <c r="X72" s="11"/>
      <c r="Y72" s="11"/>
      <c r="Z72" s="11"/>
      <c r="AA72" s="11"/>
      <c r="AB72" s="11"/>
      <c r="AC72" s="11"/>
      <c r="AD72" s="11"/>
      <c r="AE72" s="11"/>
      <c r="AF72" s="11"/>
      <c r="AG72" s="11"/>
    </row>
    <row r="73" spans="1:33">
      <c r="A73" s="6"/>
      <c r="B73" s="6"/>
      <c r="C73" s="1545"/>
      <c r="D73" s="1536"/>
      <c r="E73" s="28" t="s">
        <v>50</v>
      </c>
      <c r="F73" s="21"/>
      <c r="G73" s="21"/>
      <c r="H73" s="12">
        <f>G68*B5</f>
        <v>5843.75</v>
      </c>
      <c r="I73" s="11"/>
      <c r="J73" s="11"/>
      <c r="K73" s="11"/>
      <c r="L73" s="11"/>
      <c r="M73" s="11"/>
      <c r="N73" s="11"/>
      <c r="O73" s="11"/>
      <c r="P73" s="11"/>
      <c r="Q73" s="11"/>
      <c r="R73" s="11"/>
      <c r="S73" s="11"/>
      <c r="T73" s="11"/>
      <c r="U73" s="11"/>
      <c r="V73" s="18">
        <v>7925</v>
      </c>
      <c r="W73" s="26"/>
      <c r="X73" s="11"/>
      <c r="Y73" s="11"/>
      <c r="Z73" s="11"/>
      <c r="AA73" s="11"/>
      <c r="AB73" s="11"/>
      <c r="AC73" s="11"/>
      <c r="AD73" s="11"/>
      <c r="AE73" s="11"/>
      <c r="AF73" s="11"/>
      <c r="AG73" s="11"/>
    </row>
    <row r="74" spans="1:33">
      <c r="A74" s="6"/>
      <c r="B74" s="6"/>
      <c r="C74" s="1545"/>
      <c r="D74" s="1537"/>
      <c r="E74" s="34" t="s">
        <v>52</v>
      </c>
      <c r="F74" s="35"/>
      <c r="G74" s="35"/>
      <c r="H74" s="36"/>
      <c r="I74" s="36"/>
      <c r="J74" s="36"/>
      <c r="K74" s="36"/>
      <c r="L74" s="36"/>
      <c r="M74" s="36"/>
      <c r="N74" s="36"/>
      <c r="O74" s="36"/>
      <c r="P74" s="36"/>
      <c r="Q74" s="36"/>
      <c r="R74" s="36"/>
      <c r="S74" s="36"/>
      <c r="T74" s="36"/>
      <c r="U74" s="36"/>
      <c r="V74" s="38">
        <f t="shared" si="1"/>
        <v>0</v>
      </c>
      <c r="W74" s="39"/>
      <c r="X74" s="11"/>
      <c r="Y74" s="11"/>
      <c r="Z74" s="11"/>
      <c r="AA74" s="11"/>
      <c r="AB74" s="11"/>
      <c r="AC74" s="11"/>
      <c r="AD74" s="11"/>
      <c r="AE74" s="11"/>
      <c r="AF74" s="11"/>
      <c r="AG74" s="11"/>
    </row>
    <row r="75" spans="1:33">
      <c r="A75" s="6"/>
      <c r="B75" s="6"/>
      <c r="C75" s="1545"/>
      <c r="D75" s="1535" t="s">
        <v>63</v>
      </c>
      <c r="E75" s="42" t="s">
        <v>16</v>
      </c>
      <c r="F75" s="45"/>
      <c r="G75" s="45"/>
      <c r="H75" s="45"/>
      <c r="I75" s="45"/>
      <c r="J75" s="45"/>
      <c r="K75" s="45"/>
      <c r="L75" s="45"/>
      <c r="M75" s="45"/>
      <c r="N75" s="45"/>
      <c r="O75" s="45"/>
      <c r="P75" s="45"/>
      <c r="Q75" s="45"/>
      <c r="R75" s="45"/>
      <c r="S75" s="45"/>
      <c r="T75" s="45"/>
      <c r="U75" s="11"/>
      <c r="V75" s="25">
        <f t="shared" si="1"/>
        <v>0</v>
      </c>
      <c r="W75" s="19">
        <f>SUM(F75:T78)</f>
        <v>999075</v>
      </c>
      <c r="X75" s="11"/>
      <c r="Y75" s="11"/>
      <c r="Z75" s="11"/>
      <c r="AA75" s="11"/>
      <c r="AB75" s="11"/>
      <c r="AC75" s="11"/>
      <c r="AD75" s="11"/>
      <c r="AE75" s="11"/>
      <c r="AF75" s="11"/>
      <c r="AG75" s="11"/>
    </row>
    <row r="76" spans="1:33">
      <c r="A76" s="6"/>
      <c r="B76" s="6"/>
      <c r="C76" s="1545"/>
      <c r="D76" s="1536"/>
      <c r="E76" s="42" t="s">
        <v>46</v>
      </c>
      <c r="F76" s="43">
        <v>42170</v>
      </c>
      <c r="G76" s="44">
        <f t="shared" ref="G76:T76" si="5">SUM(F76:F77)</f>
        <v>66605</v>
      </c>
      <c r="H76" s="44">
        <f t="shared" si="5"/>
        <v>66605</v>
      </c>
      <c r="I76" s="44">
        <f t="shared" si="5"/>
        <v>66605</v>
      </c>
      <c r="J76" s="44">
        <f t="shared" si="5"/>
        <v>66605</v>
      </c>
      <c r="K76" s="44">
        <f t="shared" si="5"/>
        <v>66605</v>
      </c>
      <c r="L76" s="44">
        <f t="shared" si="5"/>
        <v>66605</v>
      </c>
      <c r="M76" s="44">
        <f t="shared" si="5"/>
        <v>66605</v>
      </c>
      <c r="N76" s="44">
        <f t="shared" si="5"/>
        <v>66605</v>
      </c>
      <c r="O76" s="44">
        <f t="shared" si="5"/>
        <v>66605</v>
      </c>
      <c r="P76" s="44">
        <f t="shared" si="5"/>
        <v>66605</v>
      </c>
      <c r="Q76" s="44">
        <f t="shared" si="5"/>
        <v>66605</v>
      </c>
      <c r="R76" s="44">
        <f t="shared" si="5"/>
        <v>66605</v>
      </c>
      <c r="S76" s="44">
        <f t="shared" si="5"/>
        <v>66605</v>
      </c>
      <c r="T76" s="44">
        <f t="shared" si="5"/>
        <v>66605</v>
      </c>
      <c r="U76" s="11"/>
      <c r="V76" s="18">
        <v>663240</v>
      </c>
      <c r="W76" s="26"/>
      <c r="X76" s="11"/>
      <c r="Y76" s="11"/>
      <c r="Z76" s="11"/>
      <c r="AA76" s="11"/>
      <c r="AB76" s="11"/>
      <c r="AC76" s="11"/>
      <c r="AD76" s="11"/>
      <c r="AE76" s="11"/>
      <c r="AF76" s="11"/>
      <c r="AG76" s="11"/>
    </row>
    <row r="77" spans="1:33">
      <c r="A77" s="6"/>
      <c r="B77" s="6"/>
      <c r="C77" s="1545"/>
      <c r="D77" s="1536"/>
      <c r="E77" s="42" t="s">
        <v>21</v>
      </c>
      <c r="F77" s="43">
        <v>24435</v>
      </c>
      <c r="G77" s="45"/>
      <c r="H77" s="45"/>
      <c r="I77" s="45"/>
      <c r="J77" s="45"/>
      <c r="K77" s="45"/>
      <c r="L77" s="45"/>
      <c r="M77" s="45"/>
      <c r="N77" s="45"/>
      <c r="O77" s="45"/>
      <c r="P77" s="45"/>
      <c r="Q77" s="45"/>
      <c r="R77" s="45"/>
      <c r="S77" s="45"/>
      <c r="T77" s="45"/>
      <c r="U77" s="11"/>
      <c r="V77" s="18">
        <v>0</v>
      </c>
      <c r="W77" s="26"/>
      <c r="X77" s="11"/>
      <c r="Y77" s="11"/>
      <c r="Z77" s="11"/>
      <c r="AA77" s="11"/>
      <c r="AB77" s="11"/>
      <c r="AC77" s="11"/>
      <c r="AD77" s="11"/>
      <c r="AE77" s="11"/>
      <c r="AF77" s="11"/>
      <c r="AG77" s="11"/>
    </row>
    <row r="78" spans="1:33">
      <c r="A78" s="6"/>
      <c r="B78" s="6"/>
      <c r="C78" s="1545"/>
      <c r="D78" s="1536"/>
      <c r="E78" s="47" t="s">
        <v>48</v>
      </c>
      <c r="F78" s="45"/>
      <c r="G78" s="45"/>
      <c r="H78" s="45"/>
      <c r="I78" s="45"/>
      <c r="J78" s="45"/>
      <c r="K78" s="45"/>
      <c r="L78" s="45"/>
      <c r="M78" s="45"/>
      <c r="N78" s="45"/>
      <c r="O78" s="45"/>
      <c r="P78" s="45"/>
      <c r="Q78" s="45"/>
      <c r="R78" s="45"/>
      <c r="S78" s="45"/>
      <c r="T78" s="45"/>
      <c r="U78" s="11"/>
      <c r="V78" s="25">
        <f t="shared" si="1"/>
        <v>0</v>
      </c>
      <c r="W78" s="26"/>
      <c r="X78" s="11"/>
      <c r="Y78" s="11"/>
      <c r="Z78" s="11"/>
      <c r="AA78" s="11"/>
      <c r="AB78" s="11"/>
      <c r="AC78" s="11"/>
      <c r="AD78" s="11"/>
      <c r="AE78" s="11"/>
      <c r="AF78" s="11"/>
      <c r="AG78" s="11"/>
    </row>
    <row r="79" spans="1:33">
      <c r="A79" s="6"/>
      <c r="B79" s="6"/>
      <c r="C79" s="1545"/>
      <c r="D79" s="1536"/>
      <c r="E79" s="48"/>
      <c r="F79" s="45"/>
      <c r="G79" s="45"/>
      <c r="H79" s="45"/>
      <c r="I79" s="45"/>
      <c r="J79" s="45"/>
      <c r="K79" s="45"/>
      <c r="L79" s="45"/>
      <c r="M79" s="45"/>
      <c r="N79" s="45"/>
      <c r="O79" s="45"/>
      <c r="P79" s="45"/>
      <c r="Q79" s="45"/>
      <c r="R79" s="45"/>
      <c r="S79" s="45"/>
      <c r="T79" s="45"/>
      <c r="U79" s="11"/>
      <c r="V79" s="25">
        <f t="shared" si="1"/>
        <v>0</v>
      </c>
      <c r="W79" s="26"/>
      <c r="X79" s="11"/>
      <c r="Y79" s="11"/>
      <c r="Z79" s="11"/>
      <c r="AA79" s="11"/>
      <c r="AB79" s="11"/>
      <c r="AC79" s="11"/>
      <c r="AD79" s="11"/>
      <c r="AE79" s="11"/>
      <c r="AF79" s="11"/>
      <c r="AG79" s="11"/>
    </row>
    <row r="80" spans="1:33">
      <c r="A80" s="6"/>
      <c r="B80" s="6"/>
      <c r="C80" s="1545"/>
      <c r="D80" s="1536"/>
      <c r="E80" s="47" t="s">
        <v>49</v>
      </c>
      <c r="F80" s="45"/>
      <c r="G80" s="45"/>
      <c r="H80" s="45"/>
      <c r="I80" s="45"/>
      <c r="J80" s="45"/>
      <c r="K80" s="45"/>
      <c r="L80" s="45"/>
      <c r="M80" s="45"/>
      <c r="N80" s="45"/>
      <c r="O80" s="45"/>
      <c r="P80" s="45"/>
      <c r="Q80" s="45"/>
      <c r="R80" s="45"/>
      <c r="S80" s="45"/>
      <c r="T80" s="45"/>
      <c r="U80" s="11"/>
      <c r="V80" s="25">
        <f t="shared" si="1"/>
        <v>0</v>
      </c>
      <c r="W80" s="26"/>
      <c r="X80" s="11"/>
      <c r="Y80" s="11"/>
      <c r="Z80" s="11"/>
      <c r="AA80" s="11"/>
      <c r="AB80" s="11"/>
      <c r="AC80" s="11"/>
      <c r="AD80" s="11"/>
      <c r="AE80" s="11"/>
      <c r="AF80" s="11"/>
      <c r="AG80" s="11"/>
    </row>
    <row r="81" spans="1:33">
      <c r="A81" s="6"/>
      <c r="B81" s="6"/>
      <c r="C81" s="1545"/>
      <c r="D81" s="1536"/>
      <c r="E81" s="47" t="s">
        <v>50</v>
      </c>
      <c r="F81" s="45"/>
      <c r="G81" s="45"/>
      <c r="H81" s="45"/>
      <c r="I81" s="45"/>
      <c r="J81" s="45"/>
      <c r="K81" s="45"/>
      <c r="L81" s="45"/>
      <c r="M81" s="45"/>
      <c r="N81" s="45"/>
      <c r="O81" s="45"/>
      <c r="P81" s="45"/>
      <c r="Q81" s="45"/>
      <c r="R81" s="45"/>
      <c r="S81" s="45"/>
      <c r="T81" s="45"/>
      <c r="U81" s="12">
        <f>T76*B5</f>
        <v>56614.25</v>
      </c>
      <c r="V81" s="25">
        <f t="shared" si="1"/>
        <v>0</v>
      </c>
      <c r="W81" s="26"/>
      <c r="X81" s="11"/>
      <c r="Y81" s="11"/>
      <c r="Z81" s="11"/>
      <c r="AA81" s="11"/>
      <c r="AB81" s="11"/>
      <c r="AC81" s="11"/>
      <c r="AD81" s="11"/>
      <c r="AE81" s="11"/>
      <c r="AF81" s="11"/>
      <c r="AG81" s="11"/>
    </row>
    <row r="82" spans="1:33">
      <c r="A82" s="6"/>
      <c r="B82" s="6"/>
      <c r="C82" s="1545"/>
      <c r="D82" s="1537"/>
      <c r="E82" s="49" t="s">
        <v>52</v>
      </c>
      <c r="F82" s="50"/>
      <c r="G82" s="50"/>
      <c r="H82" s="50"/>
      <c r="I82" s="50"/>
      <c r="J82" s="50"/>
      <c r="K82" s="50"/>
      <c r="L82" s="50"/>
      <c r="M82" s="50"/>
      <c r="N82" s="50"/>
      <c r="O82" s="50"/>
      <c r="P82" s="50"/>
      <c r="Q82" s="50"/>
      <c r="R82" s="50"/>
      <c r="S82" s="50"/>
      <c r="T82" s="50"/>
      <c r="U82" s="36"/>
      <c r="V82" s="38">
        <v>58055</v>
      </c>
      <c r="W82" s="39"/>
      <c r="X82" s="11"/>
      <c r="Y82" s="11"/>
      <c r="Z82" s="11"/>
      <c r="AA82" s="11"/>
      <c r="AB82" s="11"/>
      <c r="AC82" s="11"/>
      <c r="AD82" s="11"/>
      <c r="AE82" s="11"/>
      <c r="AF82" s="11"/>
      <c r="AG82" s="11"/>
    </row>
    <row r="83" spans="1:33">
      <c r="A83" s="6"/>
      <c r="B83" s="6"/>
      <c r="C83" s="1545"/>
      <c r="D83" s="1543" t="s">
        <v>64</v>
      </c>
      <c r="E83" s="20" t="s">
        <v>16</v>
      </c>
      <c r="F83" s="21"/>
      <c r="G83" s="21"/>
      <c r="H83" s="21"/>
      <c r="I83" s="21"/>
      <c r="J83" s="21"/>
      <c r="K83" s="21"/>
      <c r="L83" s="11"/>
      <c r="M83" s="11"/>
      <c r="N83" s="11"/>
      <c r="O83" s="11"/>
      <c r="P83" s="11"/>
      <c r="Q83" s="11"/>
      <c r="R83" s="11"/>
      <c r="S83" s="11"/>
      <c r="T83" s="11"/>
      <c r="U83" s="11"/>
      <c r="V83" s="25">
        <f t="shared" si="1"/>
        <v>0</v>
      </c>
      <c r="W83" s="19">
        <f>SUM(F83:T86)</f>
        <v>328935</v>
      </c>
      <c r="X83" s="11"/>
      <c r="Y83" s="11"/>
      <c r="Z83" s="11"/>
      <c r="AA83" s="11"/>
      <c r="AB83" s="11"/>
      <c r="AC83" s="11"/>
      <c r="AD83" s="11"/>
      <c r="AE83" s="11"/>
      <c r="AF83" s="11"/>
      <c r="AG83" s="11"/>
    </row>
    <row r="84" spans="1:33">
      <c r="A84" s="6"/>
      <c r="B84" s="6"/>
      <c r="C84" s="1545"/>
      <c r="D84" s="1536"/>
      <c r="E84" s="20" t="s">
        <v>46</v>
      </c>
      <c r="F84" s="51">
        <v>51835</v>
      </c>
      <c r="G84" s="32">
        <f t="shared" ref="G84:H84" si="6">SUM(F84:F85)</f>
        <v>67700</v>
      </c>
      <c r="H84" s="32">
        <f t="shared" si="6"/>
        <v>67700</v>
      </c>
      <c r="I84" s="51">
        <v>41945</v>
      </c>
      <c r="J84" s="51">
        <v>41945</v>
      </c>
      <c r="K84" s="51">
        <v>41945</v>
      </c>
      <c r="L84" s="11"/>
      <c r="M84" s="11"/>
      <c r="N84" s="11"/>
      <c r="O84" s="11"/>
      <c r="P84" s="11"/>
      <c r="Q84" s="11"/>
      <c r="R84" s="11"/>
      <c r="S84" s="11"/>
      <c r="T84" s="11"/>
      <c r="U84" s="11"/>
      <c r="V84" s="18">
        <v>351850</v>
      </c>
      <c r="W84" s="26"/>
      <c r="X84" s="11"/>
      <c r="Y84" s="11"/>
      <c r="Z84" s="11"/>
      <c r="AA84" s="11"/>
      <c r="AB84" s="11"/>
      <c r="AC84" s="11"/>
      <c r="AD84" s="11"/>
      <c r="AE84" s="11"/>
      <c r="AF84" s="11"/>
      <c r="AG84" s="11"/>
    </row>
    <row r="85" spans="1:33">
      <c r="A85" s="6"/>
      <c r="B85" s="6"/>
      <c r="C85" s="1545"/>
      <c r="D85" s="1536"/>
      <c r="E85" s="20" t="s">
        <v>21</v>
      </c>
      <c r="F85" s="51">
        <v>15865</v>
      </c>
      <c r="G85" s="21"/>
      <c r="H85" s="21"/>
      <c r="I85" s="21"/>
      <c r="J85" s="21"/>
      <c r="K85" s="21"/>
      <c r="L85" s="11"/>
      <c r="M85" s="11"/>
      <c r="N85" s="11"/>
      <c r="O85" s="11"/>
      <c r="P85" s="11"/>
      <c r="Q85" s="11"/>
      <c r="R85" s="11"/>
      <c r="S85" s="11"/>
      <c r="T85" s="11"/>
      <c r="U85" s="11"/>
      <c r="V85" s="18">
        <v>31730</v>
      </c>
      <c r="W85" s="26"/>
      <c r="X85" s="11"/>
      <c r="Y85" s="11"/>
      <c r="Z85" s="11"/>
      <c r="AA85" s="11"/>
      <c r="AB85" s="11"/>
      <c r="AC85" s="11"/>
      <c r="AD85" s="11"/>
      <c r="AE85" s="11"/>
      <c r="AF85" s="11"/>
      <c r="AG85" s="11"/>
    </row>
    <row r="86" spans="1:33">
      <c r="A86" s="6"/>
      <c r="B86" s="6"/>
      <c r="C86" s="1545"/>
      <c r="D86" s="1536"/>
      <c r="E86" s="28" t="s">
        <v>48</v>
      </c>
      <c r="F86" s="21"/>
      <c r="G86" s="21"/>
      <c r="H86" s="21"/>
      <c r="I86" s="21"/>
      <c r="J86" s="21"/>
      <c r="K86" s="21"/>
      <c r="L86" s="11"/>
      <c r="M86" s="11"/>
      <c r="N86" s="11"/>
      <c r="O86" s="11"/>
      <c r="P86" s="11"/>
      <c r="Q86" s="11"/>
      <c r="R86" s="11"/>
      <c r="S86" s="11"/>
      <c r="T86" s="11"/>
      <c r="U86" s="11"/>
      <c r="V86" s="25">
        <f t="shared" si="1"/>
        <v>0</v>
      </c>
      <c r="W86" s="26"/>
      <c r="X86" s="11"/>
      <c r="Y86" s="11"/>
      <c r="Z86" s="11"/>
      <c r="AA86" s="11"/>
      <c r="AB86" s="11"/>
      <c r="AC86" s="11"/>
      <c r="AD86" s="11"/>
      <c r="AE86" s="11"/>
      <c r="AF86" s="11"/>
      <c r="AG86" s="11"/>
    </row>
    <row r="87" spans="1:33">
      <c r="A87" s="6"/>
      <c r="B87" s="6"/>
      <c r="C87" s="1545"/>
      <c r="D87" s="1536"/>
      <c r="E87" s="29"/>
      <c r="F87" s="21"/>
      <c r="G87" s="21"/>
      <c r="H87" s="21"/>
      <c r="I87" s="21"/>
      <c r="J87" s="21"/>
      <c r="K87" s="21"/>
      <c r="L87" s="11"/>
      <c r="M87" s="11"/>
      <c r="N87" s="11"/>
      <c r="O87" s="11"/>
      <c r="P87" s="11"/>
      <c r="Q87" s="11"/>
      <c r="R87" s="11"/>
      <c r="S87" s="11"/>
      <c r="T87" s="11"/>
      <c r="U87" s="11"/>
      <c r="V87" s="25">
        <f t="shared" si="1"/>
        <v>0</v>
      </c>
      <c r="W87" s="26"/>
      <c r="X87" s="11"/>
      <c r="Y87" s="11"/>
      <c r="Z87" s="11"/>
      <c r="AA87" s="11"/>
      <c r="AB87" s="11"/>
      <c r="AC87" s="11"/>
      <c r="AD87" s="11"/>
      <c r="AE87" s="11"/>
      <c r="AF87" s="11"/>
      <c r="AG87" s="11"/>
    </row>
    <row r="88" spans="1:33">
      <c r="A88" s="6"/>
      <c r="B88" s="6"/>
      <c r="C88" s="1545"/>
      <c r="D88" s="1536"/>
      <c r="E88" s="28" t="s">
        <v>49</v>
      </c>
      <c r="F88" s="21"/>
      <c r="G88" s="21"/>
      <c r="H88" s="21"/>
      <c r="I88" s="32">
        <f>(H84-I84)*B5</f>
        <v>21891.75</v>
      </c>
      <c r="J88" s="21"/>
      <c r="K88" s="21"/>
      <c r="L88" s="11"/>
      <c r="M88" s="11"/>
      <c r="N88" s="11"/>
      <c r="O88" s="11"/>
      <c r="P88" s="11"/>
      <c r="Q88" s="11"/>
      <c r="R88" s="11"/>
      <c r="S88" s="11"/>
      <c r="T88" s="11"/>
      <c r="U88" s="11"/>
      <c r="V88" s="18">
        <v>34040</v>
      </c>
      <c r="W88" s="26"/>
      <c r="X88" s="11"/>
      <c r="Y88" s="11"/>
      <c r="Z88" s="11"/>
      <c r="AA88" s="11"/>
      <c r="AB88" s="11"/>
      <c r="AC88" s="11"/>
      <c r="AD88" s="11"/>
      <c r="AE88" s="11"/>
      <c r="AF88" s="11"/>
      <c r="AG88" s="11"/>
    </row>
    <row r="89" spans="1:33">
      <c r="A89" s="6"/>
      <c r="B89" s="6"/>
      <c r="C89" s="1545"/>
      <c r="D89" s="1536"/>
      <c r="E89" s="28" t="s">
        <v>50</v>
      </c>
      <c r="F89" s="21"/>
      <c r="G89" s="21"/>
      <c r="H89" s="21"/>
      <c r="I89" s="21"/>
      <c r="J89" s="21"/>
      <c r="K89" s="21"/>
      <c r="L89" s="18">
        <f>K84*B5</f>
        <v>35653.25</v>
      </c>
      <c r="M89" s="11"/>
      <c r="N89" s="11"/>
      <c r="O89" s="11"/>
      <c r="P89" s="11"/>
      <c r="Q89" s="11"/>
      <c r="R89" s="11"/>
      <c r="S89" s="11"/>
      <c r="T89" s="11"/>
      <c r="U89" s="11"/>
      <c r="V89" s="18">
        <v>41005</v>
      </c>
      <c r="W89" s="26"/>
      <c r="X89" s="11"/>
      <c r="Y89" s="11"/>
      <c r="Z89" s="11"/>
      <c r="AA89" s="11"/>
      <c r="AB89" s="11"/>
      <c r="AC89" s="11"/>
      <c r="AD89" s="11"/>
      <c r="AE89" s="11"/>
      <c r="AF89" s="11"/>
      <c r="AG89" s="11"/>
    </row>
    <row r="90" spans="1:33">
      <c r="A90" s="6"/>
      <c r="B90" s="6"/>
      <c r="C90" s="1545"/>
      <c r="D90" s="1537"/>
      <c r="E90" s="34" t="s">
        <v>52</v>
      </c>
      <c r="F90" s="35"/>
      <c r="G90" s="35"/>
      <c r="H90" s="35"/>
      <c r="I90" s="35"/>
      <c r="J90" s="35"/>
      <c r="K90" s="35"/>
      <c r="L90" s="36"/>
      <c r="M90" s="36"/>
      <c r="N90" s="36"/>
      <c r="O90" s="36"/>
      <c r="P90" s="36"/>
      <c r="Q90" s="36"/>
      <c r="R90" s="36"/>
      <c r="S90" s="36"/>
      <c r="T90" s="36"/>
      <c r="U90" s="36"/>
      <c r="V90" s="38">
        <f t="shared" si="1"/>
        <v>0</v>
      </c>
      <c r="W90" s="39"/>
      <c r="X90" s="11"/>
      <c r="Y90" s="11"/>
      <c r="Z90" s="11"/>
      <c r="AA90" s="11"/>
      <c r="AB90" s="11"/>
      <c r="AC90" s="11"/>
      <c r="AD90" s="11"/>
      <c r="AE90" s="11"/>
      <c r="AF90" s="11"/>
      <c r="AG90" s="11"/>
    </row>
    <row r="91" spans="1:33">
      <c r="A91" s="6"/>
      <c r="B91" s="6"/>
      <c r="C91" s="1545"/>
      <c r="D91" s="1535" t="s">
        <v>65</v>
      </c>
      <c r="E91" s="42" t="s">
        <v>16</v>
      </c>
      <c r="F91" s="45"/>
      <c r="G91" s="45"/>
      <c r="H91" s="45"/>
      <c r="I91" s="45"/>
      <c r="J91" s="45"/>
      <c r="K91" s="11"/>
      <c r="L91" s="11"/>
      <c r="M91" s="11"/>
      <c r="N91" s="11"/>
      <c r="O91" s="11"/>
      <c r="P91" s="11"/>
      <c r="Q91" s="11"/>
      <c r="R91" s="11"/>
      <c r="S91" s="11"/>
      <c r="T91" s="11"/>
      <c r="U91" s="11"/>
      <c r="V91" s="25">
        <f t="shared" si="1"/>
        <v>0</v>
      </c>
      <c r="W91" s="19">
        <f>V93+V94</f>
        <v>631925</v>
      </c>
      <c r="X91" s="11"/>
      <c r="Y91" s="11"/>
      <c r="Z91" s="11"/>
      <c r="AA91" s="11"/>
      <c r="AB91" s="11"/>
      <c r="AC91" s="11"/>
      <c r="AD91" s="11"/>
      <c r="AE91" s="11"/>
      <c r="AF91" s="11"/>
      <c r="AG91" s="11"/>
    </row>
    <row r="92" spans="1:33">
      <c r="A92" s="6"/>
      <c r="B92" s="6"/>
      <c r="C92" s="1545"/>
      <c r="D92" s="1536"/>
      <c r="E92" s="42" t="s">
        <v>46</v>
      </c>
      <c r="F92" s="45"/>
      <c r="G92" s="45"/>
      <c r="H92" s="45"/>
      <c r="I92" s="45"/>
      <c r="J92" s="45"/>
      <c r="K92" s="11"/>
      <c r="L92" s="11"/>
      <c r="M92" s="11"/>
      <c r="N92" s="11"/>
      <c r="O92" s="11"/>
      <c r="P92" s="11"/>
      <c r="Q92" s="11"/>
      <c r="R92" s="11"/>
      <c r="S92" s="11"/>
      <c r="T92" s="11"/>
      <c r="U92" s="11"/>
      <c r="V92" s="25">
        <f t="shared" si="1"/>
        <v>0</v>
      </c>
      <c r="W92" s="26"/>
      <c r="X92" s="11"/>
      <c r="Y92" s="11"/>
      <c r="Z92" s="11"/>
      <c r="AA92" s="11"/>
      <c r="AB92" s="11"/>
      <c r="AC92" s="11"/>
      <c r="AD92" s="11"/>
      <c r="AE92" s="11"/>
      <c r="AF92" s="11"/>
      <c r="AG92" s="11"/>
    </row>
    <row r="93" spans="1:33">
      <c r="A93" s="6"/>
      <c r="B93" s="6"/>
      <c r="C93" s="1545"/>
      <c r="D93" s="1536"/>
      <c r="E93" s="42" t="s">
        <v>21</v>
      </c>
      <c r="F93" s="43">
        <v>20375</v>
      </c>
      <c r="G93" s="43">
        <v>20375</v>
      </c>
      <c r="H93" s="45"/>
      <c r="I93" s="45"/>
      <c r="J93" s="45"/>
      <c r="K93" s="11"/>
      <c r="L93" s="11"/>
      <c r="M93" s="11"/>
      <c r="N93" s="11"/>
      <c r="O93" s="11"/>
      <c r="P93" s="11"/>
      <c r="Q93" s="11"/>
      <c r="R93" s="11"/>
      <c r="S93" s="11"/>
      <c r="T93" s="11"/>
      <c r="U93" s="11"/>
      <c r="V93" s="18">
        <v>118405</v>
      </c>
      <c r="W93" s="26"/>
      <c r="X93" s="11"/>
      <c r="Y93" s="11"/>
      <c r="Z93" s="11"/>
      <c r="AA93" s="11"/>
      <c r="AB93" s="11"/>
      <c r="AC93" s="11"/>
      <c r="AD93" s="11"/>
      <c r="AE93" s="11"/>
      <c r="AF93" s="11"/>
      <c r="AG93" s="11"/>
    </row>
    <row r="94" spans="1:33">
      <c r="A94" s="6"/>
      <c r="B94" s="6"/>
      <c r="C94" s="1545"/>
      <c r="D94" s="1536"/>
      <c r="E94" s="47" t="s">
        <v>48</v>
      </c>
      <c r="F94" s="43">
        <v>73945</v>
      </c>
      <c r="G94" s="43">
        <v>73945</v>
      </c>
      <c r="H94" s="44">
        <f t="shared" ref="H94:J94" si="7">SUM(G93:G94)</f>
        <v>94320</v>
      </c>
      <c r="I94" s="44">
        <f t="shared" si="7"/>
        <v>94320</v>
      </c>
      <c r="J94" s="44">
        <f t="shared" si="7"/>
        <v>94320</v>
      </c>
      <c r="K94" s="11"/>
      <c r="L94" s="11"/>
      <c r="M94" s="11"/>
      <c r="N94" s="11"/>
      <c r="O94" s="11"/>
      <c r="P94" s="11"/>
      <c r="Q94" s="11"/>
      <c r="R94" s="11"/>
      <c r="S94" s="11"/>
      <c r="T94" s="11"/>
      <c r="U94" s="11"/>
      <c r="V94" s="452">
        <v>513520</v>
      </c>
      <c r="W94" s="26"/>
      <c r="X94" s="11"/>
      <c r="Y94" s="11"/>
      <c r="Z94" s="11"/>
      <c r="AA94" s="11"/>
      <c r="AB94" s="11"/>
      <c r="AC94" s="11"/>
      <c r="AD94" s="11"/>
      <c r="AE94" s="11"/>
      <c r="AF94" s="11"/>
      <c r="AG94" s="11"/>
    </row>
    <row r="95" spans="1:33">
      <c r="A95" s="6"/>
      <c r="B95" s="6"/>
      <c r="C95" s="1545"/>
      <c r="D95" s="1536"/>
      <c r="E95" s="48"/>
      <c r="F95" s="45"/>
      <c r="G95" s="45"/>
      <c r="H95" s="45"/>
      <c r="I95" s="45"/>
      <c r="J95" s="45"/>
      <c r="K95" s="11"/>
      <c r="L95" s="11"/>
      <c r="M95" s="11"/>
      <c r="N95" s="11"/>
      <c r="O95" s="11"/>
      <c r="P95" s="11"/>
      <c r="Q95" s="11"/>
      <c r="R95" s="11"/>
      <c r="S95" s="11"/>
      <c r="T95" s="11"/>
      <c r="U95" s="11"/>
      <c r="V95" s="25">
        <f t="shared" si="1"/>
        <v>0</v>
      </c>
      <c r="W95" s="26"/>
      <c r="X95" s="11"/>
      <c r="Y95" s="11"/>
      <c r="Z95" s="11"/>
      <c r="AA95" s="11"/>
      <c r="AB95" s="11"/>
      <c r="AC95" s="11"/>
      <c r="AD95" s="11"/>
      <c r="AE95" s="11"/>
      <c r="AF95" s="11"/>
      <c r="AG95" s="11"/>
    </row>
    <row r="96" spans="1:33">
      <c r="A96" s="6"/>
      <c r="B96" s="6"/>
      <c r="C96" s="1545"/>
      <c r="D96" s="1536"/>
      <c r="E96" s="47" t="s">
        <v>49</v>
      </c>
      <c r="F96" s="45"/>
      <c r="G96" s="45"/>
      <c r="H96" s="45"/>
      <c r="I96" s="45"/>
      <c r="J96" s="45"/>
      <c r="K96" s="11"/>
      <c r="L96" s="11"/>
      <c r="M96" s="11"/>
      <c r="N96" s="11"/>
      <c r="O96" s="11"/>
      <c r="P96" s="11"/>
      <c r="Q96" s="11"/>
      <c r="R96" s="11"/>
      <c r="S96" s="11"/>
      <c r="T96" s="11"/>
      <c r="U96" s="11"/>
      <c r="V96" s="25">
        <f t="shared" si="1"/>
        <v>0</v>
      </c>
      <c r="W96" s="26"/>
      <c r="X96" s="11"/>
      <c r="Y96" s="11"/>
      <c r="Z96" s="11"/>
      <c r="AA96" s="11"/>
      <c r="AB96" s="11"/>
      <c r="AC96" s="11"/>
      <c r="AD96" s="11"/>
      <c r="AE96" s="11"/>
      <c r="AF96" s="11"/>
      <c r="AG96" s="11"/>
    </row>
    <row r="97" spans="1:33">
      <c r="A97" s="6"/>
      <c r="B97" s="6"/>
      <c r="C97" s="1545"/>
      <c r="D97" s="1536"/>
      <c r="E97" s="47" t="s">
        <v>50</v>
      </c>
      <c r="F97" s="45"/>
      <c r="G97" s="45"/>
      <c r="H97" s="45"/>
      <c r="I97" s="45"/>
      <c r="J97" s="45"/>
      <c r="K97" s="11"/>
      <c r="L97" s="11"/>
      <c r="M97" s="11"/>
      <c r="N97" s="11"/>
      <c r="O97" s="11"/>
      <c r="P97" s="11"/>
      <c r="Q97" s="11"/>
      <c r="R97" s="11"/>
      <c r="S97" s="11"/>
      <c r="T97" s="11"/>
      <c r="U97" s="11"/>
      <c r="V97" s="25">
        <v>85225</v>
      </c>
      <c r="W97" s="26"/>
      <c r="X97" s="11"/>
      <c r="Y97" s="11"/>
      <c r="Z97" s="11"/>
      <c r="AA97" s="11"/>
      <c r="AB97" s="11"/>
      <c r="AC97" s="11"/>
      <c r="AD97" s="11"/>
      <c r="AE97" s="11"/>
      <c r="AF97" s="11"/>
      <c r="AG97" s="11"/>
    </row>
    <row r="98" spans="1:33">
      <c r="A98" s="6"/>
      <c r="B98" s="6"/>
      <c r="C98" s="1545"/>
      <c r="D98" s="1537"/>
      <c r="E98" s="49" t="s">
        <v>52</v>
      </c>
      <c r="F98" s="50"/>
      <c r="G98" s="50"/>
      <c r="H98" s="50"/>
      <c r="I98" s="50"/>
      <c r="J98" s="50"/>
      <c r="K98" s="53">
        <f>J94*B5</f>
        <v>80172</v>
      </c>
      <c r="L98" s="37"/>
      <c r="M98" s="36"/>
      <c r="N98" s="36"/>
      <c r="O98" s="36"/>
      <c r="P98" s="36"/>
      <c r="Q98" s="36"/>
      <c r="R98" s="36"/>
      <c r="S98" s="36"/>
      <c r="T98" s="36"/>
      <c r="U98" s="36"/>
      <c r="V98" s="54">
        <v>0</v>
      </c>
      <c r="W98" s="39"/>
      <c r="X98" s="11"/>
      <c r="Y98" s="11"/>
      <c r="Z98" s="11"/>
      <c r="AA98" s="11"/>
      <c r="AB98" s="11"/>
      <c r="AC98" s="11"/>
      <c r="AD98" s="11"/>
      <c r="AE98" s="11"/>
      <c r="AF98" s="11"/>
      <c r="AG98" s="11"/>
    </row>
    <row r="99" spans="1:33" ht="4.5" customHeight="1">
      <c r="A99" s="60"/>
      <c r="B99" s="60"/>
      <c r="C99" s="61"/>
      <c r="D99" s="62"/>
      <c r="E99" s="63"/>
      <c r="F99" s="64"/>
      <c r="G99" s="64"/>
      <c r="H99" s="64"/>
      <c r="I99" s="64"/>
      <c r="J99" s="64"/>
      <c r="K99" s="64"/>
      <c r="L99" s="60"/>
      <c r="M99" s="64"/>
      <c r="N99" s="64"/>
      <c r="O99" s="64"/>
      <c r="P99" s="64"/>
      <c r="Q99" s="64"/>
      <c r="R99" s="64"/>
      <c r="S99" s="64"/>
      <c r="T99" s="64"/>
      <c r="U99" s="64"/>
      <c r="V99" s="65"/>
      <c r="W99" s="66"/>
      <c r="X99" s="64"/>
      <c r="Y99" s="64"/>
      <c r="Z99" s="64"/>
      <c r="AA99" s="64"/>
      <c r="AB99" s="64"/>
      <c r="AC99" s="64"/>
      <c r="AD99" s="64"/>
      <c r="AE99" s="64"/>
      <c r="AF99" s="64"/>
      <c r="AG99" s="64"/>
    </row>
    <row r="100" spans="1:33">
      <c r="A100" s="6"/>
      <c r="B100" s="6"/>
      <c r="C100" s="1547" t="s">
        <v>66</v>
      </c>
      <c r="D100" s="1546" t="s">
        <v>747</v>
      </c>
      <c r="E100" s="13" t="s">
        <v>16</v>
      </c>
      <c r="F100" s="67"/>
      <c r="G100" s="68"/>
      <c r="H100" s="68"/>
      <c r="I100" s="68"/>
      <c r="J100" s="68"/>
      <c r="K100" s="68"/>
      <c r="L100" s="17"/>
      <c r="M100" s="17"/>
      <c r="N100" s="17"/>
      <c r="O100" s="17"/>
      <c r="P100" s="17"/>
      <c r="Q100" s="17"/>
      <c r="R100" s="17"/>
      <c r="S100" s="17"/>
      <c r="T100" s="17"/>
      <c r="U100" s="17"/>
      <c r="V100" s="69">
        <v>271625</v>
      </c>
      <c r="W100" s="70">
        <f>V100+V102</f>
        <v>295330</v>
      </c>
      <c r="X100" s="11"/>
      <c r="Y100" s="11"/>
      <c r="Z100" s="11"/>
      <c r="AA100" s="11"/>
      <c r="AB100" s="11"/>
      <c r="AC100" s="11"/>
      <c r="AD100" s="11"/>
      <c r="AE100" s="11"/>
      <c r="AF100" s="11"/>
      <c r="AG100" s="11"/>
    </row>
    <row r="101" spans="1:33">
      <c r="A101" s="6"/>
      <c r="B101" s="6"/>
      <c r="C101" s="1545"/>
      <c r="D101" s="1536"/>
      <c r="E101" s="20" t="s">
        <v>46</v>
      </c>
      <c r="F101" s="51">
        <v>29805</v>
      </c>
      <c r="G101" s="51">
        <v>29805</v>
      </c>
      <c r="H101" s="51">
        <v>29805</v>
      </c>
      <c r="I101" s="51">
        <v>29805</v>
      </c>
      <c r="J101" s="51">
        <v>29805</v>
      </c>
      <c r="K101" s="51">
        <v>29805</v>
      </c>
      <c r="L101" s="11"/>
      <c r="M101" s="11"/>
      <c r="N101" s="11"/>
      <c r="O101" s="11"/>
      <c r="P101" s="11"/>
      <c r="Q101" s="11"/>
      <c r="R101" s="11"/>
      <c r="S101" s="11"/>
      <c r="T101" s="11"/>
      <c r="U101" s="11"/>
      <c r="V101" s="18">
        <v>0</v>
      </c>
      <c r="W101" s="26"/>
      <c r="X101" s="11"/>
      <c r="Y101" s="11"/>
      <c r="Z101" s="11"/>
      <c r="AA101" s="11"/>
      <c r="AB101" s="11"/>
      <c r="AC101" s="11"/>
      <c r="AD101" s="11"/>
      <c r="AE101" s="11"/>
      <c r="AF101" s="11"/>
      <c r="AG101" s="11"/>
    </row>
    <row r="102" spans="1:33">
      <c r="A102" s="6"/>
      <c r="B102" s="6"/>
      <c r="C102" s="1545"/>
      <c r="D102" s="1536"/>
      <c r="E102" s="20" t="s">
        <v>21</v>
      </c>
      <c r="F102" s="21"/>
      <c r="G102" s="21"/>
      <c r="H102" s="21"/>
      <c r="I102" s="21"/>
      <c r="J102" s="21"/>
      <c r="K102" s="21"/>
      <c r="L102" s="11"/>
      <c r="M102" s="11"/>
      <c r="N102" s="11"/>
      <c r="O102" s="11"/>
      <c r="P102" s="11"/>
      <c r="Q102" s="11"/>
      <c r="R102" s="11"/>
      <c r="S102" s="11"/>
      <c r="T102" s="11"/>
      <c r="U102" s="11"/>
      <c r="V102" s="25">
        <v>23705</v>
      </c>
      <c r="W102" s="26"/>
      <c r="X102" s="11"/>
      <c r="Y102" s="11"/>
      <c r="Z102" s="11"/>
      <c r="AA102" s="11"/>
      <c r="AB102" s="11"/>
      <c r="AC102" s="11"/>
      <c r="AD102" s="11"/>
      <c r="AE102" s="11"/>
      <c r="AF102" s="11"/>
      <c r="AG102" s="11"/>
    </row>
    <row r="103" spans="1:33">
      <c r="A103" s="6"/>
      <c r="B103" s="6"/>
      <c r="C103" s="1545"/>
      <c r="D103" s="1536"/>
      <c r="E103" s="28" t="s">
        <v>48</v>
      </c>
      <c r="F103" s="21"/>
      <c r="G103" s="21"/>
      <c r="H103" s="21"/>
      <c r="I103" s="21"/>
      <c r="J103" s="21"/>
      <c r="K103" s="21"/>
      <c r="L103" s="11"/>
      <c r="M103" s="11"/>
      <c r="N103" s="11"/>
      <c r="O103" s="11"/>
      <c r="P103" s="11"/>
      <c r="Q103" s="11"/>
      <c r="R103" s="11"/>
      <c r="S103" s="11"/>
      <c r="T103" s="11"/>
      <c r="U103" s="11"/>
      <c r="V103" s="25">
        <f t="shared" ref="V103:V139" si="8">SUM(F103:T103)</f>
        <v>0</v>
      </c>
      <c r="W103" s="26"/>
      <c r="X103" s="11"/>
      <c r="Y103" s="11"/>
      <c r="Z103" s="11"/>
      <c r="AA103" s="11"/>
      <c r="AB103" s="11"/>
      <c r="AC103" s="11"/>
      <c r="AD103" s="11"/>
      <c r="AE103" s="11"/>
      <c r="AF103" s="11"/>
      <c r="AG103" s="11"/>
    </row>
    <row r="104" spans="1:33">
      <c r="A104" s="6"/>
      <c r="B104" s="6"/>
      <c r="C104" s="1545"/>
      <c r="D104" s="1536"/>
      <c r="E104" s="29"/>
      <c r="F104" s="21"/>
      <c r="G104" s="21"/>
      <c r="H104" s="21"/>
      <c r="I104" s="21"/>
      <c r="J104" s="21"/>
      <c r="K104" s="21"/>
      <c r="L104" s="11"/>
      <c r="M104" s="11"/>
      <c r="N104" s="11"/>
      <c r="O104" s="11"/>
      <c r="P104" s="11"/>
      <c r="Q104" s="11"/>
      <c r="R104" s="11"/>
      <c r="S104" s="11"/>
      <c r="T104" s="11"/>
      <c r="U104" s="11"/>
      <c r="V104" s="25">
        <f t="shared" si="8"/>
        <v>0</v>
      </c>
      <c r="W104" s="26"/>
      <c r="X104" s="11"/>
      <c r="Y104" s="11"/>
      <c r="Z104" s="11"/>
      <c r="AA104" s="11"/>
      <c r="AB104" s="11"/>
      <c r="AC104" s="11"/>
      <c r="AD104" s="11"/>
      <c r="AE104" s="11"/>
      <c r="AF104" s="11"/>
      <c r="AG104" s="11"/>
    </row>
    <row r="105" spans="1:33">
      <c r="A105" s="6"/>
      <c r="B105" s="6"/>
      <c r="C105" s="1545"/>
      <c r="D105" s="1536"/>
      <c r="E105" s="28" t="s">
        <v>49</v>
      </c>
      <c r="F105" s="21"/>
      <c r="G105" s="21"/>
      <c r="H105" s="21"/>
      <c r="I105" s="21"/>
      <c r="J105" s="21"/>
      <c r="K105" s="21"/>
      <c r="L105" s="11"/>
      <c r="M105" s="11"/>
      <c r="N105" s="11"/>
      <c r="O105" s="11"/>
      <c r="P105" s="11"/>
      <c r="Q105" s="11"/>
      <c r="R105" s="11"/>
      <c r="S105" s="11"/>
      <c r="T105" s="11"/>
      <c r="U105" s="11"/>
      <c r="V105" s="25">
        <f t="shared" si="8"/>
        <v>0</v>
      </c>
      <c r="W105" s="26"/>
      <c r="X105" s="11"/>
      <c r="Y105" s="11"/>
      <c r="Z105" s="11"/>
      <c r="AA105" s="11"/>
      <c r="AB105" s="11"/>
      <c r="AC105" s="11"/>
      <c r="AD105" s="11"/>
      <c r="AE105" s="11"/>
      <c r="AF105" s="11"/>
      <c r="AG105" s="11"/>
    </row>
    <row r="106" spans="1:33">
      <c r="A106" s="6"/>
      <c r="B106" s="6"/>
      <c r="C106" s="1545"/>
      <c r="D106" s="1536"/>
      <c r="E106" s="28" t="s">
        <v>50</v>
      </c>
      <c r="F106" s="21"/>
      <c r="G106" s="21"/>
      <c r="H106" s="21"/>
      <c r="I106" s="21"/>
      <c r="J106" s="21"/>
      <c r="K106" s="21"/>
      <c r="L106" s="12">
        <f>K101*B5</f>
        <v>25334.25</v>
      </c>
      <c r="M106" s="11"/>
      <c r="N106" s="11"/>
      <c r="O106" s="11"/>
      <c r="P106" s="11"/>
      <c r="Q106" s="11"/>
      <c r="R106" s="11"/>
      <c r="S106" s="11"/>
      <c r="T106" s="11"/>
      <c r="U106" s="11"/>
      <c r="V106" s="18">
        <v>44275</v>
      </c>
      <c r="W106" s="26"/>
      <c r="X106" s="11"/>
      <c r="Y106" s="11"/>
      <c r="Z106" s="11"/>
      <c r="AA106" s="11"/>
      <c r="AB106" s="11"/>
      <c r="AC106" s="11"/>
      <c r="AD106" s="11"/>
      <c r="AE106" s="11"/>
      <c r="AF106" s="11"/>
      <c r="AG106" s="11"/>
    </row>
    <row r="107" spans="1:33">
      <c r="A107" s="6"/>
      <c r="B107" s="6"/>
      <c r="C107" s="1545"/>
      <c r="D107" s="1537"/>
      <c r="E107" s="34" t="s">
        <v>52</v>
      </c>
      <c r="F107" s="35"/>
      <c r="G107" s="35"/>
      <c r="H107" s="35"/>
      <c r="I107" s="35"/>
      <c r="J107" s="35"/>
      <c r="K107" s="35"/>
      <c r="L107" s="36"/>
      <c r="M107" s="36"/>
      <c r="N107" s="36"/>
      <c r="O107" s="36"/>
      <c r="P107" s="36"/>
      <c r="Q107" s="36"/>
      <c r="R107" s="36"/>
      <c r="S107" s="36"/>
      <c r="T107" s="36"/>
      <c r="U107" s="36"/>
      <c r="V107" s="38">
        <f t="shared" si="8"/>
        <v>0</v>
      </c>
      <c r="W107" s="39"/>
      <c r="X107" s="11"/>
      <c r="Y107" s="11"/>
      <c r="Z107" s="11"/>
      <c r="AA107" s="11"/>
      <c r="AB107" s="11"/>
      <c r="AC107" s="11"/>
      <c r="AD107" s="11"/>
      <c r="AE107" s="11"/>
      <c r="AF107" s="11"/>
      <c r="AG107" s="11"/>
    </row>
    <row r="108" spans="1:33">
      <c r="A108" s="6"/>
      <c r="B108" s="6"/>
      <c r="C108" s="1545"/>
      <c r="D108" s="1535" t="s">
        <v>748</v>
      </c>
      <c r="E108" s="42" t="s">
        <v>16</v>
      </c>
      <c r="F108" s="45"/>
      <c r="G108" s="45"/>
      <c r="H108" s="45"/>
      <c r="I108" s="45"/>
      <c r="J108" s="45"/>
      <c r="K108" s="45"/>
      <c r="L108" s="45"/>
      <c r="M108" s="45"/>
      <c r="N108" s="45"/>
      <c r="O108" s="11"/>
      <c r="P108" s="6"/>
      <c r="Q108" s="11"/>
      <c r="R108" s="11"/>
      <c r="S108" s="11"/>
      <c r="T108" s="11"/>
      <c r="U108" s="11"/>
      <c r="V108" s="25">
        <v>150430</v>
      </c>
      <c r="W108" s="19">
        <f>V108</f>
        <v>150430</v>
      </c>
      <c r="X108" s="11"/>
      <c r="Y108" s="11"/>
      <c r="Z108" s="11"/>
      <c r="AA108" s="11"/>
      <c r="AB108" s="11"/>
      <c r="AC108" s="11"/>
      <c r="AD108" s="11"/>
      <c r="AE108" s="11"/>
      <c r="AF108" s="11"/>
      <c r="AG108" s="11"/>
    </row>
    <row r="109" spans="1:33">
      <c r="A109" s="6"/>
      <c r="B109" s="6"/>
      <c r="C109" s="1545"/>
      <c r="D109" s="1536"/>
      <c r="E109" s="42" t="s">
        <v>46</v>
      </c>
      <c r="F109" s="43">
        <v>31360</v>
      </c>
      <c r="G109" s="43">
        <v>31360</v>
      </c>
      <c r="H109" s="43">
        <v>31360</v>
      </c>
      <c r="I109" s="43">
        <v>31360</v>
      </c>
      <c r="J109" s="43">
        <v>31360</v>
      </c>
      <c r="K109" s="43">
        <v>31360</v>
      </c>
      <c r="L109" s="43">
        <v>31360</v>
      </c>
      <c r="M109" s="43">
        <v>31360</v>
      </c>
      <c r="N109" s="43">
        <v>31360</v>
      </c>
      <c r="O109" s="6"/>
      <c r="P109" s="6"/>
      <c r="Q109" s="6"/>
      <c r="R109" s="11"/>
      <c r="S109" s="11"/>
      <c r="T109" s="11"/>
      <c r="U109" s="11"/>
      <c r="V109" s="18">
        <v>0</v>
      </c>
      <c r="W109" s="26"/>
      <c r="X109" s="11"/>
      <c r="Y109" s="11"/>
      <c r="Z109" s="11"/>
      <c r="AA109" s="11"/>
      <c r="AB109" s="11"/>
      <c r="AC109" s="11"/>
      <c r="AD109" s="11"/>
      <c r="AE109" s="11"/>
      <c r="AF109" s="11"/>
      <c r="AG109" s="11"/>
    </row>
    <row r="110" spans="1:33">
      <c r="A110" s="6"/>
      <c r="B110" s="6"/>
      <c r="C110" s="1545"/>
      <c r="D110" s="1536"/>
      <c r="E110" s="42" t="s">
        <v>21</v>
      </c>
      <c r="F110" s="43">
        <v>4285</v>
      </c>
      <c r="G110" s="45"/>
      <c r="H110" s="45"/>
      <c r="I110" s="45"/>
      <c r="J110" s="45"/>
      <c r="K110" s="45"/>
      <c r="L110" s="45"/>
      <c r="M110" s="45"/>
      <c r="N110" s="45"/>
      <c r="O110" s="11"/>
      <c r="P110" s="6"/>
      <c r="Q110" s="11"/>
      <c r="R110" s="11"/>
      <c r="S110" s="11"/>
      <c r="T110" s="11"/>
      <c r="U110" s="11"/>
      <c r="V110" s="18">
        <v>21490</v>
      </c>
      <c r="W110" s="26"/>
      <c r="X110" s="11"/>
      <c r="Y110" s="11"/>
      <c r="Z110" s="11"/>
      <c r="AA110" s="11"/>
      <c r="AB110" s="11"/>
      <c r="AC110" s="11"/>
      <c r="AD110" s="11"/>
      <c r="AE110" s="11"/>
      <c r="AF110" s="11"/>
      <c r="AG110" s="11"/>
    </row>
    <row r="111" spans="1:33">
      <c r="A111" s="6"/>
      <c r="B111" s="6"/>
      <c r="C111" s="1545"/>
      <c r="D111" s="1536"/>
      <c r="E111" s="47" t="s">
        <v>48</v>
      </c>
      <c r="F111" s="45"/>
      <c r="G111" s="45"/>
      <c r="H111" s="45"/>
      <c r="I111" s="45"/>
      <c r="J111" s="45"/>
      <c r="K111" s="45"/>
      <c r="L111" s="45"/>
      <c r="M111" s="45"/>
      <c r="N111" s="45"/>
      <c r="O111" s="11"/>
      <c r="P111" s="6"/>
      <c r="Q111" s="11"/>
      <c r="R111" s="11"/>
      <c r="S111" s="11"/>
      <c r="T111" s="11"/>
      <c r="U111" s="11"/>
      <c r="V111" s="25">
        <f t="shared" si="8"/>
        <v>0</v>
      </c>
      <c r="W111" s="26"/>
      <c r="X111" s="11"/>
      <c r="Y111" s="11"/>
      <c r="Z111" s="11"/>
      <c r="AA111" s="11"/>
      <c r="AB111" s="11"/>
      <c r="AC111" s="11"/>
      <c r="AD111" s="11"/>
      <c r="AE111" s="11"/>
      <c r="AF111" s="11"/>
      <c r="AG111" s="11"/>
    </row>
    <row r="112" spans="1:33">
      <c r="A112" s="6"/>
      <c r="B112" s="6"/>
      <c r="C112" s="1545"/>
      <c r="D112" s="1536"/>
      <c r="E112" s="48"/>
      <c r="F112" s="45"/>
      <c r="G112" s="45"/>
      <c r="H112" s="45"/>
      <c r="I112" s="45"/>
      <c r="J112" s="45"/>
      <c r="K112" s="45"/>
      <c r="L112" s="45"/>
      <c r="M112" s="45"/>
      <c r="N112" s="45"/>
      <c r="O112" s="11"/>
      <c r="P112" s="6"/>
      <c r="Q112" s="11"/>
      <c r="R112" s="11"/>
      <c r="S112" s="11"/>
      <c r="T112" s="11"/>
      <c r="U112" s="11"/>
      <c r="V112" s="25">
        <f t="shared" si="8"/>
        <v>0</v>
      </c>
      <c r="W112" s="26"/>
      <c r="X112" s="11"/>
      <c r="Y112" s="11"/>
      <c r="Z112" s="11"/>
      <c r="AA112" s="11"/>
      <c r="AB112" s="11"/>
      <c r="AC112" s="11"/>
      <c r="AD112" s="11"/>
      <c r="AE112" s="11"/>
      <c r="AF112" s="11"/>
      <c r="AG112" s="11"/>
    </row>
    <row r="113" spans="1:33">
      <c r="A113" s="6"/>
      <c r="B113" s="6"/>
      <c r="C113" s="1545"/>
      <c r="D113" s="1536"/>
      <c r="E113" s="47" t="s">
        <v>49</v>
      </c>
      <c r="F113" s="45"/>
      <c r="G113" s="45"/>
      <c r="H113" s="45"/>
      <c r="I113" s="45"/>
      <c r="J113" s="45"/>
      <c r="K113" s="45"/>
      <c r="L113" s="45"/>
      <c r="M113" s="45"/>
      <c r="N113" s="45"/>
      <c r="O113" s="11"/>
      <c r="P113" s="6"/>
      <c r="Q113" s="11"/>
      <c r="R113" s="11"/>
      <c r="S113" s="11"/>
      <c r="T113" s="11"/>
      <c r="U113" s="11"/>
      <c r="V113" s="25">
        <f t="shared" si="8"/>
        <v>0</v>
      </c>
      <c r="W113" s="26"/>
      <c r="X113" s="11"/>
      <c r="Y113" s="11"/>
      <c r="Z113" s="11"/>
      <c r="AA113" s="11"/>
      <c r="AB113" s="11"/>
      <c r="AC113" s="11"/>
      <c r="AD113" s="11"/>
      <c r="AE113" s="11"/>
      <c r="AF113" s="11"/>
      <c r="AG113" s="11"/>
    </row>
    <row r="114" spans="1:33">
      <c r="A114" s="6"/>
      <c r="B114" s="6"/>
      <c r="C114" s="1545"/>
      <c r="D114" s="1536"/>
      <c r="E114" s="47" t="s">
        <v>50</v>
      </c>
      <c r="F114" s="45"/>
      <c r="G114" s="45"/>
      <c r="H114" s="45"/>
      <c r="I114" s="45"/>
      <c r="J114" s="45"/>
      <c r="K114" s="45"/>
      <c r="L114" s="45"/>
      <c r="M114" s="45"/>
      <c r="N114" s="45"/>
      <c r="O114" s="11"/>
      <c r="P114" s="6"/>
      <c r="Q114" s="11"/>
      <c r="R114" s="11"/>
      <c r="S114" s="11"/>
      <c r="T114" s="11"/>
      <c r="U114" s="11"/>
      <c r="V114" s="25">
        <v>21490</v>
      </c>
      <c r="W114" s="26"/>
      <c r="X114" s="11"/>
      <c r="Y114" s="11"/>
      <c r="Z114" s="11"/>
      <c r="AA114" s="11"/>
      <c r="AB114" s="11"/>
      <c r="AC114" s="11"/>
      <c r="AD114" s="11"/>
      <c r="AE114" s="11"/>
      <c r="AF114" s="11"/>
      <c r="AG114" s="11"/>
    </row>
    <row r="115" spans="1:33">
      <c r="A115" s="6"/>
      <c r="B115" s="6"/>
      <c r="C115" s="1545"/>
      <c r="D115" s="1537"/>
      <c r="E115" s="49" t="s">
        <v>52</v>
      </c>
      <c r="F115" s="50"/>
      <c r="G115" s="50"/>
      <c r="H115" s="50"/>
      <c r="I115" s="50"/>
      <c r="J115" s="50"/>
      <c r="K115" s="50"/>
      <c r="L115" s="50"/>
      <c r="M115" s="50"/>
      <c r="N115" s="50"/>
      <c r="O115" s="53">
        <f>N109*B5</f>
        <v>26656</v>
      </c>
      <c r="P115" s="37"/>
      <c r="Q115" s="36"/>
      <c r="R115" s="36"/>
      <c r="S115" s="36"/>
      <c r="T115" s="36"/>
      <c r="U115" s="36"/>
      <c r="V115" s="54">
        <f t="shared" si="8"/>
        <v>26656</v>
      </c>
      <c r="W115" s="39"/>
      <c r="X115" s="11"/>
      <c r="Y115" s="11"/>
      <c r="Z115" s="11"/>
      <c r="AA115" s="11"/>
      <c r="AB115" s="11"/>
      <c r="AC115" s="11"/>
      <c r="AD115" s="11"/>
      <c r="AE115" s="11"/>
      <c r="AF115" s="11"/>
      <c r="AG115" s="11"/>
    </row>
    <row r="116" spans="1:33">
      <c r="A116" s="6"/>
      <c r="B116" s="6"/>
      <c r="C116" s="1545"/>
      <c r="D116" s="1543" t="s">
        <v>67</v>
      </c>
      <c r="E116" s="20" t="s">
        <v>16</v>
      </c>
      <c r="F116" s="21"/>
      <c r="G116" s="21"/>
      <c r="H116" s="21"/>
      <c r="I116" s="21"/>
      <c r="J116" s="21"/>
      <c r="K116" s="21"/>
      <c r="L116" s="21"/>
      <c r="M116" s="21"/>
      <c r="N116" s="21"/>
      <c r="O116" s="21"/>
      <c r="P116" s="11"/>
      <c r="Q116" s="11"/>
      <c r="R116" s="11"/>
      <c r="S116" s="11"/>
      <c r="T116" s="11"/>
      <c r="U116" s="11"/>
      <c r="V116" s="25">
        <f t="shared" si="8"/>
        <v>0</v>
      </c>
      <c r="W116" s="19">
        <f>V117+V118</f>
        <v>109410</v>
      </c>
      <c r="X116" s="11"/>
      <c r="Y116" s="11"/>
      <c r="Z116" s="11"/>
      <c r="AA116" s="11"/>
      <c r="AB116" s="11"/>
      <c r="AC116" s="11"/>
      <c r="AD116" s="11"/>
      <c r="AE116" s="11"/>
      <c r="AF116" s="11"/>
      <c r="AG116" s="11"/>
    </row>
    <row r="117" spans="1:33">
      <c r="A117" s="6"/>
      <c r="B117" s="6"/>
      <c r="C117" s="1545"/>
      <c r="D117" s="1536"/>
      <c r="E117" s="20" t="s">
        <v>46</v>
      </c>
      <c r="F117" s="21"/>
      <c r="G117" s="51">
        <v>11715</v>
      </c>
      <c r="H117" s="51">
        <v>11715</v>
      </c>
      <c r="I117" s="51">
        <v>11715</v>
      </c>
      <c r="J117" s="51">
        <v>11715</v>
      </c>
      <c r="K117" s="51">
        <v>11715</v>
      </c>
      <c r="L117" s="51">
        <v>11715</v>
      </c>
      <c r="M117" s="51">
        <v>11715</v>
      </c>
      <c r="N117" s="51">
        <v>11715</v>
      </c>
      <c r="O117" s="51">
        <v>11715</v>
      </c>
      <c r="P117" s="11"/>
      <c r="Q117" s="11"/>
      <c r="R117" s="11"/>
      <c r="S117" s="11"/>
      <c r="T117" s="11"/>
      <c r="U117" s="11"/>
      <c r="V117" s="18">
        <v>85545</v>
      </c>
      <c r="W117" s="26"/>
      <c r="X117" s="11"/>
      <c r="Y117" s="11"/>
      <c r="Z117" s="11"/>
      <c r="AA117" s="11"/>
      <c r="AB117" s="11"/>
      <c r="AC117" s="11"/>
      <c r="AD117" s="11"/>
      <c r="AE117" s="11"/>
      <c r="AF117" s="11"/>
      <c r="AG117" s="11"/>
    </row>
    <row r="118" spans="1:33">
      <c r="A118" s="6"/>
      <c r="B118" s="6"/>
      <c r="C118" s="1545"/>
      <c r="D118" s="1536"/>
      <c r="E118" s="20" t="s">
        <v>21</v>
      </c>
      <c r="F118" s="51">
        <v>24035</v>
      </c>
      <c r="G118" s="21"/>
      <c r="H118" s="21"/>
      <c r="I118" s="21"/>
      <c r="J118" s="21"/>
      <c r="K118" s="21"/>
      <c r="L118" s="21"/>
      <c r="M118" s="21"/>
      <c r="N118" s="21"/>
      <c r="O118" s="21"/>
      <c r="P118" s="11"/>
      <c r="Q118" s="11"/>
      <c r="R118" s="11"/>
      <c r="S118" s="11"/>
      <c r="T118" s="11"/>
      <c r="U118" s="11"/>
      <c r="V118" s="18">
        <v>23865</v>
      </c>
      <c r="W118" s="26"/>
      <c r="X118" s="11"/>
      <c r="Y118" s="11"/>
      <c r="Z118" s="11"/>
      <c r="AA118" s="11"/>
      <c r="AB118" s="11"/>
      <c r="AC118" s="11"/>
      <c r="AD118" s="11"/>
      <c r="AE118" s="11"/>
      <c r="AF118" s="11"/>
      <c r="AG118" s="11"/>
    </row>
    <row r="119" spans="1:33">
      <c r="A119" s="6"/>
      <c r="B119" s="6"/>
      <c r="C119" s="1545"/>
      <c r="D119" s="1536"/>
      <c r="E119" s="28" t="s">
        <v>48</v>
      </c>
      <c r="F119" s="21"/>
      <c r="G119" s="21"/>
      <c r="H119" s="21"/>
      <c r="I119" s="21"/>
      <c r="J119" s="21"/>
      <c r="K119" s="21"/>
      <c r="L119" s="21"/>
      <c r="M119" s="21"/>
      <c r="N119" s="21"/>
      <c r="O119" s="21"/>
      <c r="P119" s="11"/>
      <c r="Q119" s="11"/>
      <c r="R119" s="11"/>
      <c r="S119" s="11"/>
      <c r="T119" s="11"/>
      <c r="U119" s="11"/>
      <c r="V119" s="25">
        <f t="shared" si="8"/>
        <v>0</v>
      </c>
      <c r="W119" s="26"/>
      <c r="X119" s="11"/>
      <c r="Y119" s="11"/>
      <c r="Z119" s="11"/>
      <c r="AA119" s="11"/>
      <c r="AB119" s="11"/>
      <c r="AC119" s="11"/>
      <c r="AD119" s="11"/>
      <c r="AE119" s="11"/>
      <c r="AF119" s="11"/>
      <c r="AG119" s="11"/>
    </row>
    <row r="120" spans="1:33">
      <c r="A120" s="6"/>
      <c r="B120" s="6"/>
      <c r="C120" s="1545"/>
      <c r="D120" s="1536"/>
      <c r="E120" s="29"/>
      <c r="F120" s="21"/>
      <c r="G120" s="21"/>
      <c r="H120" s="21"/>
      <c r="I120" s="21"/>
      <c r="J120" s="21"/>
      <c r="K120" s="21"/>
      <c r="L120" s="21"/>
      <c r="M120" s="21"/>
      <c r="N120" s="21"/>
      <c r="O120" s="21"/>
      <c r="P120" s="11"/>
      <c r="Q120" s="11"/>
      <c r="R120" s="11"/>
      <c r="S120" s="11"/>
      <c r="T120" s="11"/>
      <c r="U120" s="11"/>
      <c r="V120" s="25">
        <f t="shared" si="8"/>
        <v>0</v>
      </c>
      <c r="W120" s="26"/>
      <c r="X120" s="11"/>
      <c r="Y120" s="11"/>
      <c r="Z120" s="11"/>
      <c r="AA120" s="11"/>
      <c r="AB120" s="11"/>
      <c r="AC120" s="11"/>
      <c r="AD120" s="11"/>
      <c r="AE120" s="11"/>
      <c r="AF120" s="11"/>
      <c r="AG120" s="11"/>
    </row>
    <row r="121" spans="1:33">
      <c r="A121" s="6"/>
      <c r="B121" s="6"/>
      <c r="C121" s="1545"/>
      <c r="D121" s="1536"/>
      <c r="E121" s="28" t="s">
        <v>49</v>
      </c>
      <c r="F121" s="21"/>
      <c r="G121" s="21"/>
      <c r="H121" s="21"/>
      <c r="I121" s="21"/>
      <c r="J121" s="21"/>
      <c r="K121" s="21"/>
      <c r="L121" s="21"/>
      <c r="M121" s="21"/>
      <c r="N121" s="21"/>
      <c r="O121" s="21"/>
      <c r="P121" s="11"/>
      <c r="Q121" s="11"/>
      <c r="R121" s="11"/>
      <c r="S121" s="11"/>
      <c r="T121" s="11"/>
      <c r="U121" s="11"/>
      <c r="V121" s="25">
        <f t="shared" si="8"/>
        <v>0</v>
      </c>
      <c r="W121" s="26"/>
      <c r="X121" s="11"/>
      <c r="Y121" s="11"/>
      <c r="Z121" s="11"/>
      <c r="AA121" s="11"/>
      <c r="AB121" s="11"/>
      <c r="AC121" s="11"/>
      <c r="AD121" s="11"/>
      <c r="AE121" s="11"/>
      <c r="AF121" s="11"/>
      <c r="AG121" s="11"/>
    </row>
    <row r="122" spans="1:33">
      <c r="A122" s="6"/>
      <c r="B122" s="6"/>
      <c r="C122" s="1545"/>
      <c r="D122" s="1536"/>
      <c r="E122" s="28" t="s">
        <v>50</v>
      </c>
      <c r="F122" s="21"/>
      <c r="G122" s="21"/>
      <c r="H122" s="21"/>
      <c r="I122" s="21"/>
      <c r="J122" s="21"/>
      <c r="K122" s="21"/>
      <c r="L122" s="21"/>
      <c r="M122" s="21"/>
      <c r="N122" s="21"/>
      <c r="O122" s="21"/>
      <c r="P122" s="11"/>
      <c r="Q122" s="11"/>
      <c r="R122" s="11"/>
      <c r="S122" s="11"/>
      <c r="T122" s="11"/>
      <c r="U122" s="11"/>
      <c r="V122" s="25">
        <v>9505</v>
      </c>
      <c r="W122" s="26"/>
      <c r="X122" s="11"/>
      <c r="Y122" s="11"/>
      <c r="Z122" s="11"/>
      <c r="AA122" s="11"/>
      <c r="AB122" s="11"/>
      <c r="AC122" s="11"/>
      <c r="AD122" s="11"/>
      <c r="AE122" s="11"/>
      <c r="AF122" s="11"/>
      <c r="AG122" s="11"/>
    </row>
    <row r="123" spans="1:33">
      <c r="A123" s="6"/>
      <c r="B123" s="6"/>
      <c r="C123" s="1545"/>
      <c r="D123" s="1537"/>
      <c r="E123" s="34" t="s">
        <v>52</v>
      </c>
      <c r="F123" s="35"/>
      <c r="G123" s="35"/>
      <c r="H123" s="35"/>
      <c r="I123" s="35"/>
      <c r="J123" s="35"/>
      <c r="K123" s="35"/>
      <c r="L123" s="35"/>
      <c r="M123" s="35"/>
      <c r="N123" s="35"/>
      <c r="O123" s="35"/>
      <c r="P123" s="53">
        <f>O117*B5</f>
        <v>9957.75</v>
      </c>
      <c r="Q123" s="36"/>
      <c r="R123" s="36"/>
      <c r="S123" s="36"/>
      <c r="T123" s="36"/>
      <c r="U123" s="36"/>
      <c r="V123" s="54">
        <v>0</v>
      </c>
      <c r="W123" s="39"/>
      <c r="X123" s="11"/>
      <c r="Y123" s="11"/>
      <c r="Z123" s="11"/>
      <c r="AA123" s="11"/>
      <c r="AB123" s="11"/>
      <c r="AC123" s="11"/>
      <c r="AD123" s="11"/>
      <c r="AE123" s="11"/>
      <c r="AF123" s="11"/>
      <c r="AG123" s="11"/>
    </row>
    <row r="124" spans="1:33">
      <c r="A124" s="6"/>
      <c r="B124" s="6"/>
      <c r="C124" s="1545"/>
      <c r="D124" s="1535" t="s">
        <v>749</v>
      </c>
      <c r="E124" s="42" t="s">
        <v>16</v>
      </c>
      <c r="F124" s="45"/>
      <c r="G124" s="43">
        <v>21985</v>
      </c>
      <c r="H124" s="43">
        <v>21985</v>
      </c>
      <c r="I124" s="43">
        <v>21985</v>
      </c>
      <c r="J124" s="43">
        <v>21985</v>
      </c>
      <c r="K124" s="43">
        <v>21985</v>
      </c>
      <c r="L124" s="43">
        <v>21985</v>
      </c>
      <c r="M124" s="43">
        <v>21985</v>
      </c>
      <c r="N124" s="11"/>
      <c r="O124" s="11"/>
      <c r="P124" s="11"/>
      <c r="Q124" s="11"/>
      <c r="R124" s="11"/>
      <c r="S124" s="11"/>
      <c r="T124" s="11"/>
      <c r="U124" s="11"/>
      <c r="V124" s="18"/>
      <c r="W124" s="19">
        <f>V125+V126</f>
        <v>216310</v>
      </c>
      <c r="X124" s="11"/>
      <c r="Y124" s="11"/>
      <c r="Z124" s="11"/>
      <c r="AA124" s="11"/>
      <c r="AB124" s="11"/>
      <c r="AC124" s="11"/>
      <c r="AD124" s="11"/>
      <c r="AE124" s="11"/>
      <c r="AF124" s="11"/>
      <c r="AG124" s="11"/>
    </row>
    <row r="125" spans="1:33">
      <c r="A125" s="6"/>
      <c r="B125" s="6"/>
      <c r="C125" s="1545"/>
      <c r="D125" s="1536"/>
      <c r="E125" s="42" t="s">
        <v>46</v>
      </c>
      <c r="F125" s="45"/>
      <c r="G125" s="45"/>
      <c r="H125" s="45"/>
      <c r="I125" s="45"/>
      <c r="J125" s="45"/>
      <c r="K125" s="45"/>
      <c r="L125" s="45"/>
      <c r="M125" s="45"/>
      <c r="N125" s="11"/>
      <c r="O125" s="11"/>
      <c r="P125" s="11"/>
      <c r="Q125" s="11"/>
      <c r="R125" s="11"/>
      <c r="S125" s="11"/>
      <c r="T125" s="11"/>
      <c r="U125" s="11"/>
      <c r="V125" s="25">
        <f>149310+62720</f>
        <v>212030</v>
      </c>
      <c r="W125" s="26"/>
      <c r="X125" s="11"/>
      <c r="Y125" s="11"/>
      <c r="Z125" s="11"/>
      <c r="AA125" s="11"/>
      <c r="AB125" s="11"/>
      <c r="AC125" s="11"/>
      <c r="AD125" s="11"/>
      <c r="AE125" s="11"/>
      <c r="AF125" s="11"/>
      <c r="AG125" s="11"/>
    </row>
    <row r="126" spans="1:33">
      <c r="A126" s="6"/>
      <c r="B126" s="6"/>
      <c r="C126" s="1545"/>
      <c r="D126" s="1536"/>
      <c r="E126" s="42" t="s">
        <v>21</v>
      </c>
      <c r="F126" s="43">
        <v>21485</v>
      </c>
      <c r="G126" s="45"/>
      <c r="H126" s="45"/>
      <c r="I126" s="45"/>
      <c r="J126" s="45"/>
      <c r="K126" s="45"/>
      <c r="L126" s="45"/>
      <c r="M126" s="45"/>
      <c r="N126" s="11"/>
      <c r="O126" s="11"/>
      <c r="P126" s="11"/>
      <c r="Q126" s="11"/>
      <c r="R126" s="11"/>
      <c r="S126" s="11"/>
      <c r="T126" s="11"/>
      <c r="U126" s="11"/>
      <c r="V126" s="18">
        <v>4280</v>
      </c>
      <c r="W126" s="26"/>
      <c r="X126" s="11"/>
      <c r="Y126" s="11"/>
      <c r="Z126" s="11"/>
      <c r="AA126" s="11"/>
      <c r="AB126" s="11"/>
      <c r="AC126" s="11"/>
      <c r="AD126" s="11"/>
      <c r="AE126" s="11"/>
      <c r="AF126" s="11"/>
      <c r="AG126" s="11"/>
    </row>
    <row r="127" spans="1:33">
      <c r="A127" s="6"/>
      <c r="B127" s="6"/>
      <c r="C127" s="1545"/>
      <c r="D127" s="1536"/>
      <c r="E127" s="47" t="s">
        <v>48</v>
      </c>
      <c r="F127" s="45"/>
      <c r="G127" s="45"/>
      <c r="H127" s="45"/>
      <c r="I127" s="45"/>
      <c r="J127" s="45"/>
      <c r="K127" s="45"/>
      <c r="L127" s="45"/>
      <c r="M127" s="45"/>
      <c r="N127" s="11"/>
      <c r="O127" s="11"/>
      <c r="P127" s="11"/>
      <c r="Q127" s="11"/>
      <c r="R127" s="11"/>
      <c r="S127" s="11"/>
      <c r="T127" s="11"/>
      <c r="U127" s="11"/>
      <c r="V127" s="25">
        <v>0</v>
      </c>
      <c r="W127" s="26"/>
      <c r="X127" s="11"/>
      <c r="Y127" s="11"/>
      <c r="Z127" s="11"/>
      <c r="AA127" s="11"/>
      <c r="AB127" s="11"/>
      <c r="AC127" s="11"/>
      <c r="AD127" s="11"/>
      <c r="AE127" s="11"/>
      <c r="AF127" s="11"/>
      <c r="AG127" s="11"/>
    </row>
    <row r="128" spans="1:33">
      <c r="A128" s="6"/>
      <c r="B128" s="6"/>
      <c r="C128" s="1545"/>
      <c r="D128" s="1536"/>
      <c r="E128" s="48"/>
      <c r="F128" s="45"/>
      <c r="G128" s="45"/>
      <c r="H128" s="45"/>
      <c r="I128" s="45"/>
      <c r="J128" s="45"/>
      <c r="K128" s="45"/>
      <c r="L128" s="45"/>
      <c r="M128" s="45"/>
      <c r="N128" s="11"/>
      <c r="O128" s="11"/>
      <c r="P128" s="11"/>
      <c r="Q128" s="11"/>
      <c r="R128" s="11"/>
      <c r="S128" s="11"/>
      <c r="T128" s="11"/>
      <c r="U128" s="11"/>
      <c r="V128" s="25">
        <f t="shared" si="8"/>
        <v>0</v>
      </c>
      <c r="W128" s="26"/>
      <c r="X128" s="11"/>
      <c r="Y128" s="11"/>
      <c r="Z128" s="11"/>
      <c r="AA128" s="11"/>
      <c r="AB128" s="11"/>
      <c r="AC128" s="11"/>
      <c r="AD128" s="11"/>
      <c r="AE128" s="11"/>
      <c r="AF128" s="11"/>
      <c r="AG128" s="11"/>
    </row>
    <row r="129" spans="1:33">
      <c r="A129" s="6"/>
      <c r="B129" s="6"/>
      <c r="C129" s="1545"/>
      <c r="D129" s="1536"/>
      <c r="E129" s="47" t="s">
        <v>49</v>
      </c>
      <c r="F129" s="45"/>
      <c r="G129" s="45"/>
      <c r="H129" s="45"/>
      <c r="I129" s="45"/>
      <c r="J129" s="45"/>
      <c r="K129" s="45"/>
      <c r="L129" s="45"/>
      <c r="M129" s="45"/>
      <c r="N129" s="6"/>
      <c r="O129" s="11"/>
      <c r="P129" s="11"/>
      <c r="Q129" s="11"/>
      <c r="R129" s="11"/>
      <c r="S129" s="11"/>
      <c r="T129" s="11"/>
      <c r="U129" s="11"/>
      <c r="V129" s="25">
        <f t="shared" si="8"/>
        <v>0</v>
      </c>
      <c r="W129" s="26"/>
      <c r="X129" s="11"/>
      <c r="Y129" s="11"/>
      <c r="Z129" s="11"/>
      <c r="AA129" s="11"/>
      <c r="AB129" s="11"/>
      <c r="AC129" s="11"/>
      <c r="AD129" s="11"/>
      <c r="AE129" s="11"/>
      <c r="AF129" s="11"/>
      <c r="AG129" s="11"/>
    </row>
    <row r="130" spans="1:33">
      <c r="A130" s="6"/>
      <c r="B130" s="6"/>
      <c r="C130" s="1545"/>
      <c r="D130" s="1536"/>
      <c r="E130" s="47" t="s">
        <v>50</v>
      </c>
      <c r="F130" s="45"/>
      <c r="G130" s="45"/>
      <c r="H130" s="45"/>
      <c r="I130" s="45"/>
      <c r="J130" s="45"/>
      <c r="K130" s="45"/>
      <c r="L130" s="45"/>
      <c r="M130" s="45"/>
      <c r="N130" s="12">
        <f>M124*B5</f>
        <v>18687.25</v>
      </c>
      <c r="O130" s="11"/>
      <c r="P130" s="11"/>
      <c r="Q130" s="11"/>
      <c r="R130" s="11"/>
      <c r="S130" s="11"/>
      <c r="T130" s="11"/>
      <c r="U130" s="11"/>
      <c r="V130" s="18"/>
      <c r="W130" s="26"/>
      <c r="X130" s="11"/>
      <c r="Y130" s="11"/>
      <c r="Z130" s="11"/>
      <c r="AA130" s="11"/>
      <c r="AB130" s="11"/>
      <c r="AC130" s="11"/>
      <c r="AD130" s="11"/>
      <c r="AE130" s="11"/>
      <c r="AF130" s="11"/>
      <c r="AG130" s="11"/>
    </row>
    <row r="131" spans="1:33">
      <c r="A131" s="6"/>
      <c r="B131" s="6"/>
      <c r="C131" s="1545"/>
      <c r="D131" s="1537"/>
      <c r="E131" s="49" t="s">
        <v>52</v>
      </c>
      <c r="F131" s="50"/>
      <c r="G131" s="50"/>
      <c r="H131" s="50"/>
      <c r="I131" s="50"/>
      <c r="J131" s="50"/>
      <c r="K131" s="50"/>
      <c r="L131" s="50"/>
      <c r="M131" s="50"/>
      <c r="N131" s="36"/>
      <c r="O131" s="36"/>
      <c r="P131" s="36"/>
      <c r="Q131" s="36"/>
      <c r="R131" s="36"/>
      <c r="S131" s="36"/>
      <c r="T131" s="36"/>
      <c r="U131" s="36"/>
      <c r="V131" s="38">
        <f t="shared" si="8"/>
        <v>0</v>
      </c>
      <c r="W131" s="39"/>
      <c r="X131" s="11"/>
      <c r="Y131" s="11"/>
      <c r="Z131" s="11"/>
      <c r="AA131" s="11"/>
      <c r="AB131" s="11"/>
      <c r="AC131" s="11"/>
      <c r="AD131" s="11"/>
      <c r="AE131" s="11"/>
      <c r="AF131" s="11"/>
      <c r="AG131" s="11"/>
    </row>
    <row r="132" spans="1:33">
      <c r="A132" s="6"/>
      <c r="B132" s="6"/>
      <c r="C132" s="1545"/>
      <c r="D132" s="1543" t="s">
        <v>750</v>
      </c>
      <c r="E132" s="20" t="s">
        <v>16</v>
      </c>
      <c r="F132" s="51">
        <v>28605</v>
      </c>
      <c r="G132" s="51">
        <v>43000</v>
      </c>
      <c r="H132" s="51">
        <v>43000</v>
      </c>
      <c r="I132" s="51">
        <v>43000</v>
      </c>
      <c r="J132" s="51">
        <v>43000</v>
      </c>
      <c r="K132" s="51">
        <v>43000</v>
      </c>
      <c r="L132" s="51">
        <v>43000</v>
      </c>
      <c r="M132" s="51">
        <v>43000</v>
      </c>
      <c r="N132" s="51">
        <v>43000</v>
      </c>
      <c r="O132" s="51">
        <v>43000</v>
      </c>
      <c r="P132" s="51">
        <v>43000</v>
      </c>
      <c r="Q132" s="11"/>
      <c r="R132" s="11"/>
      <c r="S132" s="11"/>
      <c r="T132" s="11"/>
      <c r="U132" s="11"/>
      <c r="V132" s="18">
        <v>0</v>
      </c>
      <c r="W132" s="19">
        <f>V133</f>
        <v>174078</v>
      </c>
      <c r="X132" s="11"/>
      <c r="Y132" s="11"/>
      <c r="Z132" s="11"/>
      <c r="AA132" s="11"/>
      <c r="AB132" s="11"/>
      <c r="AC132" s="11"/>
      <c r="AD132" s="11"/>
      <c r="AE132" s="11"/>
      <c r="AF132" s="11"/>
      <c r="AG132" s="11"/>
    </row>
    <row r="133" spans="1:33">
      <c r="A133" s="6"/>
      <c r="B133" s="6"/>
      <c r="C133" s="1545"/>
      <c r="D133" s="1536"/>
      <c r="E133" s="20" t="s">
        <v>46</v>
      </c>
      <c r="F133" s="21"/>
      <c r="G133" s="21"/>
      <c r="H133" s="21"/>
      <c r="I133" s="21"/>
      <c r="J133" s="21"/>
      <c r="K133" s="21"/>
      <c r="L133" s="21"/>
      <c r="M133" s="21"/>
      <c r="N133" s="21"/>
      <c r="O133" s="21"/>
      <c r="P133" s="21"/>
      <c r="Q133" s="11"/>
      <c r="R133" s="11"/>
      <c r="S133" s="11"/>
      <c r="T133" s="11"/>
      <c r="U133" s="11"/>
      <c r="V133" s="25">
        <v>174078</v>
      </c>
      <c r="W133" s="26"/>
      <c r="X133" s="11"/>
      <c r="Y133" s="11"/>
      <c r="Z133" s="11"/>
      <c r="AA133" s="11"/>
      <c r="AB133" s="11"/>
      <c r="AC133" s="11"/>
      <c r="AD133" s="11"/>
      <c r="AE133" s="11"/>
      <c r="AF133" s="11"/>
      <c r="AG133" s="11"/>
    </row>
    <row r="134" spans="1:33">
      <c r="A134" s="6"/>
      <c r="B134" s="6"/>
      <c r="C134" s="1545"/>
      <c r="D134" s="1536"/>
      <c r="E134" s="20" t="s">
        <v>21</v>
      </c>
      <c r="F134" s="21"/>
      <c r="G134" s="21"/>
      <c r="H134" s="21"/>
      <c r="I134" s="21"/>
      <c r="J134" s="21"/>
      <c r="K134" s="21"/>
      <c r="L134" s="21"/>
      <c r="M134" s="21"/>
      <c r="N134" s="21"/>
      <c r="O134" s="21"/>
      <c r="P134" s="21"/>
      <c r="Q134" s="11"/>
      <c r="R134" s="11"/>
      <c r="S134" s="11"/>
      <c r="T134" s="11"/>
      <c r="U134" s="11"/>
      <c r="V134" s="25">
        <f t="shared" si="8"/>
        <v>0</v>
      </c>
      <c r="W134" s="26"/>
      <c r="X134" s="11"/>
      <c r="Y134" s="11"/>
      <c r="Z134" s="11"/>
      <c r="AA134" s="11"/>
      <c r="AB134" s="11"/>
      <c r="AC134" s="11"/>
      <c r="AD134" s="11"/>
      <c r="AE134" s="11"/>
      <c r="AF134" s="11"/>
      <c r="AG134" s="11"/>
    </row>
    <row r="135" spans="1:33">
      <c r="A135" s="6"/>
      <c r="B135" s="6"/>
      <c r="C135" s="1545"/>
      <c r="D135" s="1536"/>
      <c r="E135" s="28" t="s">
        <v>48</v>
      </c>
      <c r="F135" s="51">
        <v>19165</v>
      </c>
      <c r="G135" s="21"/>
      <c r="H135" s="21"/>
      <c r="I135" s="21"/>
      <c r="J135" s="21"/>
      <c r="K135" s="21"/>
      <c r="L135" s="21"/>
      <c r="M135" s="21"/>
      <c r="N135" s="21"/>
      <c r="O135" s="21"/>
      <c r="P135" s="21"/>
      <c r="Q135" s="11"/>
      <c r="R135" s="11"/>
      <c r="S135" s="11"/>
      <c r="T135" s="11"/>
      <c r="U135" s="11"/>
      <c r="V135" s="18">
        <v>0</v>
      </c>
      <c r="W135" s="26"/>
      <c r="X135" s="11"/>
      <c r="Y135" s="11"/>
      <c r="Z135" s="11"/>
      <c r="AA135" s="11"/>
      <c r="AB135" s="11"/>
      <c r="AC135" s="11"/>
      <c r="AD135" s="11"/>
      <c r="AE135" s="11"/>
      <c r="AF135" s="11"/>
      <c r="AG135" s="11"/>
    </row>
    <row r="136" spans="1:33">
      <c r="A136" s="6"/>
      <c r="B136" s="6"/>
      <c r="C136" s="1545"/>
      <c r="D136" s="1536"/>
      <c r="E136" s="29"/>
      <c r="F136" s="21"/>
      <c r="G136" s="21"/>
      <c r="H136" s="21"/>
      <c r="I136" s="21"/>
      <c r="J136" s="21"/>
      <c r="K136" s="21"/>
      <c r="L136" s="21"/>
      <c r="M136" s="21"/>
      <c r="N136" s="21"/>
      <c r="O136" s="21"/>
      <c r="P136" s="21"/>
      <c r="Q136" s="11"/>
      <c r="R136" s="11"/>
      <c r="S136" s="11"/>
      <c r="T136" s="11"/>
      <c r="U136" s="11"/>
      <c r="V136" s="25">
        <f t="shared" si="8"/>
        <v>0</v>
      </c>
      <c r="W136" s="26"/>
      <c r="X136" s="11"/>
      <c r="Y136" s="11"/>
      <c r="Z136" s="11"/>
      <c r="AA136" s="11"/>
      <c r="AB136" s="11"/>
      <c r="AC136" s="11"/>
      <c r="AD136" s="11"/>
      <c r="AE136" s="11"/>
      <c r="AF136" s="11"/>
      <c r="AG136" s="11"/>
    </row>
    <row r="137" spans="1:33">
      <c r="A137" s="6"/>
      <c r="B137" s="6"/>
      <c r="C137" s="1545"/>
      <c r="D137" s="1536"/>
      <c r="E137" s="28" t="s">
        <v>49</v>
      </c>
      <c r="F137" s="21"/>
      <c r="G137" s="21"/>
      <c r="H137" s="21"/>
      <c r="I137" s="21"/>
      <c r="J137" s="21"/>
      <c r="K137" s="21"/>
      <c r="L137" s="21"/>
      <c r="M137" s="21"/>
      <c r="N137" s="21"/>
      <c r="O137" s="21"/>
      <c r="P137" s="21"/>
      <c r="Q137" s="6"/>
      <c r="R137" s="11"/>
      <c r="S137" s="6"/>
      <c r="T137" s="11"/>
      <c r="U137" s="11"/>
      <c r="V137" s="25">
        <f t="shared" si="8"/>
        <v>0</v>
      </c>
      <c r="W137" s="26"/>
      <c r="X137" s="11"/>
      <c r="Y137" s="11"/>
      <c r="Z137" s="11"/>
      <c r="AA137" s="11"/>
      <c r="AB137" s="11"/>
      <c r="AC137" s="11"/>
      <c r="AD137" s="11"/>
      <c r="AE137" s="11"/>
      <c r="AF137" s="11"/>
      <c r="AG137" s="11"/>
    </row>
    <row r="138" spans="1:33">
      <c r="A138" s="6"/>
      <c r="B138" s="6"/>
      <c r="C138" s="1545"/>
      <c r="D138" s="1536"/>
      <c r="E138" s="28" t="s">
        <v>50</v>
      </c>
      <c r="F138" s="21"/>
      <c r="G138" s="21"/>
      <c r="H138" s="21"/>
      <c r="I138" s="21"/>
      <c r="J138" s="21"/>
      <c r="K138" s="21"/>
      <c r="L138" s="21"/>
      <c r="M138" s="21"/>
      <c r="N138" s="21"/>
      <c r="O138" s="21"/>
      <c r="P138" s="21"/>
      <c r="Q138" s="12">
        <f>P132*B5</f>
        <v>36550</v>
      </c>
      <c r="R138" s="11"/>
      <c r="S138" s="11"/>
      <c r="T138" s="11"/>
      <c r="U138" s="11"/>
      <c r="V138" s="18">
        <v>29010</v>
      </c>
      <c r="W138" s="26"/>
      <c r="X138" s="11"/>
      <c r="Y138" s="11"/>
      <c r="Z138" s="11"/>
      <c r="AA138" s="11"/>
      <c r="AB138" s="11"/>
      <c r="AC138" s="11"/>
      <c r="AD138" s="11"/>
      <c r="AE138" s="11"/>
      <c r="AF138" s="11"/>
      <c r="AG138" s="11"/>
    </row>
    <row r="139" spans="1:33">
      <c r="A139" s="6"/>
      <c r="B139" s="6"/>
      <c r="C139" s="1545"/>
      <c r="D139" s="1537"/>
      <c r="E139" s="34" t="s">
        <v>52</v>
      </c>
      <c r="F139" s="35"/>
      <c r="G139" s="35"/>
      <c r="H139" s="35"/>
      <c r="I139" s="35"/>
      <c r="J139" s="35"/>
      <c r="K139" s="35"/>
      <c r="L139" s="35"/>
      <c r="M139" s="35"/>
      <c r="N139" s="35"/>
      <c r="O139" s="35"/>
      <c r="P139" s="35"/>
      <c r="Q139" s="36"/>
      <c r="R139" s="36"/>
      <c r="S139" s="36"/>
      <c r="T139" s="36"/>
      <c r="U139" s="36"/>
      <c r="V139" s="38">
        <f t="shared" si="8"/>
        <v>0</v>
      </c>
      <c r="W139" s="39"/>
      <c r="X139" s="11"/>
      <c r="Y139" s="11"/>
      <c r="Z139" s="11"/>
      <c r="AA139" s="11"/>
      <c r="AB139" s="11"/>
      <c r="AC139" s="11"/>
      <c r="AD139" s="11"/>
      <c r="AE139" s="11"/>
      <c r="AF139" s="11"/>
      <c r="AG139" s="11"/>
    </row>
    <row r="140" spans="1:33">
      <c r="A140" s="6"/>
      <c r="B140" s="6"/>
      <c r="C140" s="6"/>
      <c r="D140" s="6"/>
      <c r="E140" s="71"/>
      <c r="F140" s="11"/>
      <c r="G140" s="11"/>
      <c r="H140" s="11"/>
      <c r="I140" s="11"/>
      <c r="J140" s="11"/>
      <c r="K140" s="11"/>
      <c r="L140" s="11"/>
      <c r="M140" s="11"/>
      <c r="N140" s="11"/>
      <c r="O140" s="11"/>
      <c r="P140" s="11"/>
      <c r="Q140" s="11"/>
      <c r="R140" s="11"/>
      <c r="S140" s="11"/>
      <c r="T140" s="11"/>
      <c r="U140" s="11"/>
      <c r="V140" s="11"/>
      <c r="W140" s="72"/>
      <c r="X140" s="11"/>
      <c r="Y140" s="11"/>
      <c r="Z140" s="11"/>
      <c r="AA140" s="11"/>
      <c r="AB140" s="11"/>
      <c r="AC140" s="11"/>
      <c r="AD140" s="11"/>
      <c r="AE140" s="11"/>
      <c r="AF140" s="11"/>
      <c r="AG140" s="11"/>
    </row>
    <row r="141" spans="1:33">
      <c r="A141" s="6"/>
      <c r="B141" s="6"/>
      <c r="C141" s="6"/>
      <c r="D141" s="6"/>
      <c r="E141" s="71"/>
      <c r="F141" s="11"/>
      <c r="G141" s="11"/>
      <c r="H141" s="11"/>
      <c r="I141" s="11"/>
      <c r="J141" s="11"/>
      <c r="K141" s="11"/>
      <c r="L141" s="11"/>
      <c r="M141" s="11"/>
      <c r="N141" s="11"/>
      <c r="O141" s="11"/>
      <c r="P141" s="11"/>
      <c r="Q141" s="11"/>
      <c r="R141" s="11"/>
      <c r="S141" s="11"/>
      <c r="T141" s="11"/>
      <c r="U141" s="11"/>
      <c r="V141" s="11"/>
      <c r="W141" s="72"/>
      <c r="X141" s="11"/>
      <c r="Y141" s="11"/>
      <c r="Z141" s="11"/>
      <c r="AA141" s="11"/>
      <c r="AB141" s="11"/>
      <c r="AC141" s="11"/>
      <c r="AD141" s="11"/>
      <c r="AE141" s="11"/>
      <c r="AF141" s="11"/>
      <c r="AG141" s="11"/>
    </row>
    <row r="142" spans="1:33">
      <c r="A142" s="6"/>
      <c r="B142" s="6"/>
      <c r="C142" s="6"/>
      <c r="D142" s="6"/>
      <c r="E142" s="71"/>
      <c r="F142" s="11"/>
      <c r="G142" s="11"/>
      <c r="H142" s="11"/>
      <c r="I142" s="11"/>
      <c r="J142" s="11"/>
      <c r="K142" s="11"/>
      <c r="L142" s="11"/>
      <c r="M142" s="11"/>
      <c r="N142" s="11"/>
      <c r="O142" s="11"/>
      <c r="P142" s="11"/>
      <c r="Q142" s="11"/>
      <c r="R142" s="11"/>
      <c r="S142" s="11"/>
      <c r="T142" s="11"/>
      <c r="U142" s="11"/>
      <c r="V142" s="11"/>
      <c r="W142" s="72"/>
      <c r="X142" s="11"/>
      <c r="Y142" s="11"/>
      <c r="Z142" s="11"/>
      <c r="AA142" s="11"/>
      <c r="AB142" s="11"/>
      <c r="AC142" s="11"/>
      <c r="AD142" s="11"/>
      <c r="AE142" s="11"/>
      <c r="AF142" s="11"/>
      <c r="AG142" s="11"/>
    </row>
    <row r="143" spans="1:33">
      <c r="A143" s="6"/>
      <c r="B143" s="6"/>
      <c r="C143" s="6"/>
      <c r="D143" s="6"/>
      <c r="E143" s="71"/>
      <c r="F143" s="11"/>
      <c r="G143" s="11"/>
      <c r="H143" s="11"/>
      <c r="I143" s="11"/>
      <c r="J143" s="11"/>
      <c r="K143" s="11"/>
      <c r="L143" s="11"/>
      <c r="M143" s="11"/>
      <c r="N143" s="11"/>
      <c r="O143" s="11"/>
      <c r="P143" s="11"/>
      <c r="Q143" s="11"/>
      <c r="R143" s="11"/>
      <c r="S143" s="11"/>
      <c r="T143" s="11"/>
      <c r="U143" s="11"/>
      <c r="V143" s="11"/>
      <c r="W143" s="72"/>
      <c r="X143" s="11"/>
      <c r="Y143" s="11"/>
      <c r="Z143" s="11"/>
      <c r="AA143" s="11"/>
      <c r="AB143" s="11"/>
      <c r="AC143" s="11"/>
      <c r="AD143" s="11"/>
      <c r="AE143" s="11"/>
      <c r="AF143" s="11"/>
      <c r="AG143" s="11"/>
    </row>
    <row r="144" spans="1:33">
      <c r="A144" s="6"/>
      <c r="B144" s="6"/>
      <c r="C144" s="6"/>
      <c r="D144" s="6"/>
      <c r="E144" s="71"/>
      <c r="F144" s="11"/>
      <c r="G144" s="11"/>
      <c r="H144" s="11"/>
      <c r="I144" s="11"/>
      <c r="J144" s="11"/>
      <c r="K144" s="11"/>
      <c r="L144" s="11"/>
      <c r="M144" s="11"/>
      <c r="N144" s="11"/>
      <c r="O144" s="11"/>
      <c r="P144" s="11"/>
      <c r="Q144" s="11"/>
      <c r="R144" s="11"/>
      <c r="S144" s="11"/>
      <c r="T144" s="11"/>
      <c r="U144" s="11"/>
      <c r="V144" s="11"/>
      <c r="W144" s="72"/>
      <c r="X144" s="11"/>
      <c r="Y144" s="11"/>
      <c r="Z144" s="11"/>
      <c r="AA144" s="11"/>
      <c r="AB144" s="11"/>
      <c r="AC144" s="11"/>
      <c r="AD144" s="11"/>
      <c r="AE144" s="11"/>
      <c r="AF144" s="11"/>
      <c r="AG144" s="11"/>
    </row>
    <row r="145" spans="1:33">
      <c r="A145" s="6"/>
      <c r="B145" s="6"/>
      <c r="C145" s="6"/>
      <c r="D145" s="6"/>
      <c r="E145" s="71"/>
      <c r="F145" s="11"/>
      <c r="G145" s="11"/>
      <c r="H145" s="11"/>
      <c r="I145" s="11"/>
      <c r="J145" s="11"/>
      <c r="K145" s="11"/>
      <c r="L145" s="11"/>
      <c r="M145" s="11"/>
      <c r="N145" s="11"/>
      <c r="O145" s="11"/>
      <c r="P145" s="11"/>
      <c r="Q145" s="11"/>
      <c r="R145" s="11"/>
      <c r="S145" s="11"/>
      <c r="T145" s="11"/>
      <c r="U145" s="11"/>
      <c r="V145" s="11"/>
      <c r="W145" s="72"/>
      <c r="X145" s="11"/>
      <c r="Y145" s="11"/>
      <c r="Z145" s="11"/>
      <c r="AA145" s="11"/>
      <c r="AB145" s="11"/>
      <c r="AC145" s="11"/>
      <c r="AD145" s="11"/>
      <c r="AE145" s="11"/>
      <c r="AF145" s="11"/>
      <c r="AG145" s="11"/>
    </row>
    <row r="146" spans="1:33">
      <c r="A146" s="6"/>
      <c r="B146" s="6"/>
      <c r="C146" s="6"/>
      <c r="D146" s="6"/>
      <c r="E146" s="71"/>
      <c r="F146" s="11"/>
      <c r="G146" s="11"/>
      <c r="H146" s="11"/>
      <c r="I146" s="11"/>
      <c r="J146" s="11"/>
      <c r="K146" s="11"/>
      <c r="L146" s="11"/>
      <c r="M146" s="11"/>
      <c r="N146" s="11"/>
      <c r="O146" s="11"/>
      <c r="P146" s="11"/>
      <c r="Q146" s="11"/>
      <c r="R146" s="11"/>
      <c r="S146" s="11"/>
      <c r="T146" s="11"/>
      <c r="U146" s="11"/>
      <c r="V146" s="11"/>
      <c r="W146" s="72"/>
      <c r="X146" s="11"/>
      <c r="Y146" s="11"/>
      <c r="Z146" s="11"/>
      <c r="AA146" s="11"/>
      <c r="AB146" s="11"/>
      <c r="AC146" s="11"/>
      <c r="AD146" s="11"/>
      <c r="AE146" s="11"/>
      <c r="AF146" s="11"/>
      <c r="AG146" s="11"/>
    </row>
    <row r="147" spans="1:33">
      <c r="A147" s="6"/>
      <c r="B147" s="6"/>
      <c r="C147" s="6"/>
      <c r="D147" s="6"/>
      <c r="E147" s="71"/>
      <c r="F147" s="11"/>
      <c r="G147" s="11"/>
      <c r="H147" s="11"/>
      <c r="I147" s="11"/>
      <c r="J147" s="11"/>
      <c r="K147" s="11"/>
      <c r="L147" s="11"/>
      <c r="M147" s="11"/>
      <c r="N147" s="11"/>
      <c r="O147" s="11"/>
      <c r="P147" s="11"/>
      <c r="Q147" s="11"/>
      <c r="R147" s="11"/>
      <c r="S147" s="11"/>
      <c r="T147" s="11"/>
      <c r="U147" s="11"/>
      <c r="V147" s="11"/>
      <c r="W147" s="72"/>
      <c r="X147" s="11"/>
      <c r="Y147" s="11"/>
      <c r="Z147" s="11"/>
      <c r="AA147" s="11"/>
      <c r="AB147" s="11"/>
      <c r="AC147" s="11"/>
      <c r="AD147" s="11"/>
      <c r="AE147" s="11"/>
      <c r="AF147" s="11"/>
      <c r="AG147" s="11"/>
    </row>
    <row r="148" spans="1:33">
      <c r="A148" s="6"/>
      <c r="B148" s="6"/>
      <c r="C148" s="6"/>
      <c r="D148" s="6"/>
      <c r="E148" s="71"/>
      <c r="F148" s="11"/>
      <c r="G148" s="11"/>
      <c r="H148" s="11"/>
      <c r="I148" s="11"/>
      <c r="J148" s="11"/>
      <c r="K148" s="11"/>
      <c r="L148" s="11"/>
      <c r="M148" s="11"/>
      <c r="N148" s="11"/>
      <c r="O148" s="11"/>
      <c r="P148" s="11"/>
      <c r="Q148" s="11"/>
      <c r="R148" s="11"/>
      <c r="S148" s="11"/>
      <c r="T148" s="11"/>
      <c r="U148" s="11"/>
      <c r="V148" s="11"/>
      <c r="W148" s="73"/>
      <c r="X148" s="11"/>
      <c r="Y148" s="11"/>
      <c r="Z148" s="11"/>
      <c r="AA148" s="11"/>
      <c r="AB148" s="11"/>
      <c r="AC148" s="11"/>
      <c r="AD148" s="11"/>
      <c r="AE148" s="11"/>
      <c r="AF148" s="11"/>
      <c r="AG148" s="11"/>
    </row>
    <row r="149" spans="1:33">
      <c r="A149" s="6"/>
      <c r="B149" s="6"/>
      <c r="C149" s="6"/>
      <c r="D149" s="6"/>
      <c r="E149" s="71"/>
      <c r="F149" s="11"/>
      <c r="G149" s="11"/>
      <c r="H149" s="11"/>
      <c r="I149" s="11"/>
      <c r="J149" s="11"/>
      <c r="K149" s="11"/>
      <c r="L149" s="11"/>
      <c r="M149" s="11"/>
      <c r="N149" s="11"/>
      <c r="O149" s="11"/>
      <c r="P149" s="11"/>
      <c r="Q149" s="11"/>
      <c r="R149" s="11"/>
      <c r="S149" s="11"/>
      <c r="T149" s="11"/>
      <c r="U149" s="11"/>
      <c r="V149" s="11"/>
      <c r="W149" s="73"/>
      <c r="X149" s="11"/>
      <c r="Y149" s="11"/>
      <c r="Z149" s="11"/>
      <c r="AA149" s="11"/>
      <c r="AB149" s="11"/>
      <c r="AC149" s="11"/>
      <c r="AD149" s="11"/>
      <c r="AE149" s="11"/>
      <c r="AF149" s="11"/>
      <c r="AG149" s="11"/>
    </row>
    <row r="150" spans="1:33">
      <c r="A150" s="6"/>
      <c r="B150" s="6"/>
      <c r="C150" s="6"/>
      <c r="D150" s="6"/>
      <c r="E150" s="71"/>
      <c r="F150" s="11"/>
      <c r="G150" s="11"/>
      <c r="H150" s="11"/>
      <c r="I150" s="11"/>
      <c r="J150" s="11"/>
      <c r="K150" s="11"/>
      <c r="L150" s="11"/>
      <c r="M150" s="11"/>
      <c r="N150" s="11"/>
      <c r="O150" s="11"/>
      <c r="P150" s="11"/>
      <c r="Q150" s="11"/>
      <c r="R150" s="11"/>
      <c r="S150" s="11"/>
      <c r="T150" s="11"/>
      <c r="U150" s="11"/>
      <c r="V150" s="11"/>
      <c r="W150" s="73"/>
      <c r="X150" s="11"/>
      <c r="Y150" s="11"/>
      <c r="Z150" s="11"/>
      <c r="AA150" s="11"/>
      <c r="AB150" s="11"/>
      <c r="AC150" s="11"/>
      <c r="AD150" s="11"/>
      <c r="AE150" s="11"/>
      <c r="AF150" s="11"/>
      <c r="AG150" s="11"/>
    </row>
    <row r="151" spans="1:33">
      <c r="A151" s="6"/>
      <c r="B151" s="6"/>
      <c r="C151" s="6"/>
      <c r="D151" s="6"/>
      <c r="E151" s="71"/>
      <c r="F151" s="11"/>
      <c r="G151" s="11"/>
      <c r="H151" s="11"/>
      <c r="I151" s="11"/>
      <c r="J151" s="11"/>
      <c r="K151" s="11"/>
      <c r="L151" s="11"/>
      <c r="M151" s="11"/>
      <c r="N151" s="11"/>
      <c r="O151" s="11"/>
      <c r="P151" s="11"/>
      <c r="Q151" s="11"/>
      <c r="R151" s="11"/>
      <c r="S151" s="11"/>
      <c r="T151" s="11"/>
      <c r="U151" s="11"/>
      <c r="V151" s="11"/>
      <c r="W151" s="73"/>
      <c r="X151" s="11"/>
      <c r="Y151" s="11"/>
      <c r="Z151" s="11"/>
      <c r="AA151" s="11"/>
      <c r="AB151" s="11"/>
      <c r="AC151" s="11"/>
      <c r="AD151" s="11"/>
      <c r="AE151" s="11"/>
      <c r="AF151" s="11"/>
      <c r="AG151" s="11"/>
    </row>
    <row r="152" spans="1:33">
      <c r="A152" s="6"/>
      <c r="B152" s="6"/>
      <c r="C152" s="6"/>
      <c r="D152" s="6"/>
      <c r="E152" s="71"/>
      <c r="F152" s="11"/>
      <c r="G152" s="11"/>
      <c r="H152" s="11"/>
      <c r="I152" s="11"/>
      <c r="J152" s="11"/>
      <c r="K152" s="11"/>
      <c r="L152" s="11"/>
      <c r="M152" s="11"/>
      <c r="N152" s="11"/>
      <c r="O152" s="11"/>
      <c r="P152" s="11"/>
      <c r="Q152" s="11"/>
      <c r="R152" s="11"/>
      <c r="S152" s="11"/>
      <c r="T152" s="11"/>
      <c r="U152" s="11"/>
      <c r="V152" s="11"/>
      <c r="W152" s="73"/>
      <c r="X152" s="11"/>
      <c r="Y152" s="11"/>
      <c r="Z152" s="11"/>
      <c r="AA152" s="11"/>
      <c r="AB152" s="11"/>
      <c r="AC152" s="11"/>
      <c r="AD152" s="11"/>
      <c r="AE152" s="11"/>
      <c r="AF152" s="11"/>
      <c r="AG152" s="11"/>
    </row>
    <row r="153" spans="1:33">
      <c r="A153" s="6"/>
      <c r="B153" s="6"/>
      <c r="C153" s="6"/>
      <c r="D153" s="6"/>
      <c r="E153" s="71"/>
      <c r="F153" s="11"/>
      <c r="G153" s="11"/>
      <c r="H153" s="11"/>
      <c r="I153" s="11"/>
      <c r="J153" s="11"/>
      <c r="K153" s="11"/>
      <c r="L153" s="11"/>
      <c r="M153" s="11"/>
      <c r="N153" s="11"/>
      <c r="O153" s="11"/>
      <c r="P153" s="11"/>
      <c r="Q153" s="11"/>
      <c r="R153" s="11"/>
      <c r="S153" s="11"/>
      <c r="T153" s="11"/>
      <c r="U153" s="11"/>
      <c r="V153" s="11"/>
      <c r="W153" s="73"/>
      <c r="X153" s="11"/>
      <c r="Y153" s="11"/>
      <c r="Z153" s="11"/>
      <c r="AA153" s="11"/>
      <c r="AB153" s="11"/>
      <c r="AC153" s="11"/>
      <c r="AD153" s="11"/>
      <c r="AE153" s="11"/>
      <c r="AF153" s="11"/>
      <c r="AG153" s="11"/>
    </row>
    <row r="154" spans="1:33">
      <c r="A154" s="6"/>
      <c r="B154" s="6"/>
      <c r="C154" s="6"/>
      <c r="D154" s="6"/>
      <c r="E154" s="71"/>
      <c r="F154" s="11"/>
      <c r="G154" s="11"/>
      <c r="H154" s="11"/>
      <c r="I154" s="11"/>
      <c r="J154" s="11"/>
      <c r="K154" s="11"/>
      <c r="L154" s="11"/>
      <c r="M154" s="11"/>
      <c r="N154" s="11"/>
      <c r="O154" s="11"/>
      <c r="P154" s="11"/>
      <c r="Q154" s="11"/>
      <c r="R154" s="11"/>
      <c r="S154" s="11"/>
      <c r="T154" s="11"/>
      <c r="U154" s="11"/>
      <c r="V154" s="11"/>
      <c r="W154" s="73"/>
      <c r="X154" s="11"/>
      <c r="Y154" s="11"/>
      <c r="Z154" s="11"/>
      <c r="AA154" s="11"/>
      <c r="AB154" s="11"/>
      <c r="AC154" s="11"/>
      <c r="AD154" s="11"/>
      <c r="AE154" s="11"/>
      <c r="AF154" s="11"/>
      <c r="AG154" s="11"/>
    </row>
    <row r="155" spans="1:33">
      <c r="A155" s="6"/>
      <c r="B155" s="6"/>
      <c r="C155" s="6"/>
      <c r="D155" s="6"/>
      <c r="E155" s="71"/>
      <c r="F155" s="11"/>
      <c r="G155" s="11"/>
      <c r="H155" s="11"/>
      <c r="I155" s="11"/>
      <c r="J155" s="11"/>
      <c r="K155" s="11"/>
      <c r="L155" s="11"/>
      <c r="M155" s="11"/>
      <c r="N155" s="11"/>
      <c r="O155" s="11"/>
      <c r="P155" s="11"/>
      <c r="Q155" s="11"/>
      <c r="R155" s="11"/>
      <c r="S155" s="11"/>
      <c r="T155" s="11"/>
      <c r="U155" s="11"/>
      <c r="V155" s="11"/>
      <c r="W155" s="73"/>
      <c r="X155" s="11"/>
      <c r="Y155" s="11"/>
      <c r="Z155" s="11"/>
      <c r="AA155" s="11"/>
      <c r="AB155" s="11"/>
      <c r="AC155" s="11"/>
      <c r="AD155" s="11"/>
      <c r="AE155" s="11"/>
      <c r="AF155" s="11"/>
      <c r="AG155" s="11"/>
    </row>
    <row r="156" spans="1:33">
      <c r="A156" s="6"/>
      <c r="B156" s="6"/>
      <c r="C156" s="6"/>
      <c r="D156" s="6"/>
      <c r="E156" s="71"/>
      <c r="F156" s="11"/>
      <c r="G156" s="11"/>
      <c r="H156" s="11"/>
      <c r="I156" s="11"/>
      <c r="J156" s="11"/>
      <c r="K156" s="11"/>
      <c r="L156" s="11"/>
      <c r="M156" s="11"/>
      <c r="N156" s="11"/>
      <c r="O156" s="11"/>
      <c r="P156" s="11"/>
      <c r="Q156" s="11"/>
      <c r="R156" s="11"/>
      <c r="S156" s="11"/>
      <c r="T156" s="11"/>
      <c r="U156" s="11"/>
      <c r="V156" s="11"/>
      <c r="W156" s="73"/>
      <c r="X156" s="11"/>
      <c r="Y156" s="11"/>
      <c r="Z156" s="11"/>
      <c r="AA156" s="11"/>
      <c r="AB156" s="11"/>
      <c r="AC156" s="11"/>
      <c r="AD156" s="11"/>
      <c r="AE156" s="11"/>
      <c r="AF156" s="11"/>
      <c r="AG156" s="11"/>
    </row>
    <row r="157" spans="1:33">
      <c r="A157" s="6"/>
      <c r="B157" s="6"/>
      <c r="C157" s="6"/>
      <c r="D157" s="6"/>
      <c r="E157" s="71"/>
      <c r="F157" s="11"/>
      <c r="G157" s="11"/>
      <c r="H157" s="11"/>
      <c r="I157" s="11"/>
      <c r="J157" s="11"/>
      <c r="K157" s="11"/>
      <c r="L157" s="11"/>
      <c r="M157" s="11"/>
      <c r="N157" s="11"/>
      <c r="O157" s="11"/>
      <c r="P157" s="11"/>
      <c r="Q157" s="11"/>
      <c r="R157" s="11"/>
      <c r="S157" s="11"/>
      <c r="T157" s="11"/>
      <c r="U157" s="11"/>
      <c r="V157" s="11"/>
      <c r="W157" s="73"/>
      <c r="X157" s="11"/>
      <c r="Y157" s="11"/>
      <c r="Z157" s="11"/>
      <c r="AA157" s="11"/>
      <c r="AB157" s="11"/>
      <c r="AC157" s="11"/>
      <c r="AD157" s="11"/>
      <c r="AE157" s="11"/>
      <c r="AF157" s="11"/>
      <c r="AG157" s="11"/>
    </row>
    <row r="158" spans="1:33">
      <c r="A158" s="6"/>
      <c r="B158" s="6"/>
      <c r="C158" s="6"/>
      <c r="D158" s="6"/>
      <c r="E158" s="71"/>
      <c r="F158" s="11"/>
      <c r="G158" s="11"/>
      <c r="H158" s="11"/>
      <c r="I158" s="11"/>
      <c r="J158" s="11"/>
      <c r="K158" s="11"/>
      <c r="L158" s="11"/>
      <c r="M158" s="11"/>
      <c r="N158" s="11"/>
      <c r="O158" s="11"/>
      <c r="P158" s="11"/>
      <c r="Q158" s="11"/>
      <c r="R158" s="11"/>
      <c r="S158" s="11"/>
      <c r="T158" s="11"/>
      <c r="U158" s="11"/>
      <c r="V158" s="11"/>
      <c r="W158" s="73"/>
      <c r="X158" s="11"/>
      <c r="Y158" s="11"/>
      <c r="Z158" s="11"/>
      <c r="AA158" s="11"/>
      <c r="AB158" s="11"/>
      <c r="AC158" s="11"/>
      <c r="AD158" s="11"/>
      <c r="AE158" s="11"/>
      <c r="AF158" s="11"/>
      <c r="AG158" s="11"/>
    </row>
    <row r="159" spans="1:33">
      <c r="A159" s="6"/>
      <c r="B159" s="6"/>
      <c r="C159" s="6"/>
      <c r="D159" s="6"/>
      <c r="E159" s="71"/>
      <c r="F159" s="11"/>
      <c r="G159" s="11"/>
      <c r="H159" s="11"/>
      <c r="I159" s="11"/>
      <c r="J159" s="11"/>
      <c r="K159" s="11"/>
      <c r="L159" s="11"/>
      <c r="M159" s="11"/>
      <c r="N159" s="11"/>
      <c r="O159" s="11"/>
      <c r="P159" s="11"/>
      <c r="Q159" s="11"/>
      <c r="R159" s="11"/>
      <c r="S159" s="11"/>
      <c r="T159" s="11"/>
      <c r="U159" s="11"/>
      <c r="V159" s="11"/>
      <c r="W159" s="73"/>
      <c r="X159" s="11"/>
      <c r="Y159" s="11"/>
      <c r="Z159" s="11"/>
      <c r="AA159" s="11"/>
      <c r="AB159" s="11"/>
      <c r="AC159" s="11"/>
      <c r="AD159" s="11"/>
      <c r="AE159" s="11"/>
      <c r="AF159" s="11"/>
      <c r="AG159" s="11"/>
    </row>
    <row r="160" spans="1:33">
      <c r="A160" s="6"/>
      <c r="B160" s="6"/>
      <c r="C160" s="6"/>
      <c r="D160" s="6"/>
      <c r="E160" s="71"/>
      <c r="F160" s="11"/>
      <c r="G160" s="11"/>
      <c r="H160" s="11"/>
      <c r="I160" s="11"/>
      <c r="J160" s="11"/>
      <c r="K160" s="11"/>
      <c r="L160" s="11"/>
      <c r="M160" s="11"/>
      <c r="N160" s="11"/>
      <c r="O160" s="11"/>
      <c r="P160" s="11"/>
      <c r="Q160" s="11"/>
      <c r="R160" s="11"/>
      <c r="S160" s="11"/>
      <c r="T160" s="11"/>
      <c r="U160" s="11"/>
      <c r="V160" s="11"/>
      <c r="W160" s="73"/>
      <c r="X160" s="11"/>
      <c r="Y160" s="11"/>
      <c r="Z160" s="11"/>
      <c r="AA160" s="11"/>
      <c r="AB160" s="11"/>
      <c r="AC160" s="11"/>
      <c r="AD160" s="11"/>
      <c r="AE160" s="11"/>
      <c r="AF160" s="11"/>
      <c r="AG160" s="11"/>
    </row>
    <row r="161" spans="1:33">
      <c r="A161" s="6"/>
      <c r="B161" s="6"/>
      <c r="C161" s="6"/>
      <c r="D161" s="6"/>
      <c r="E161" s="71"/>
      <c r="F161" s="11"/>
      <c r="G161" s="11"/>
      <c r="H161" s="11"/>
      <c r="I161" s="11"/>
      <c r="J161" s="11"/>
      <c r="K161" s="11"/>
      <c r="L161" s="11"/>
      <c r="M161" s="11"/>
      <c r="N161" s="11"/>
      <c r="O161" s="11"/>
      <c r="P161" s="11"/>
      <c r="Q161" s="11"/>
      <c r="R161" s="11"/>
      <c r="S161" s="11"/>
      <c r="T161" s="11"/>
      <c r="U161" s="11"/>
      <c r="V161" s="11"/>
      <c r="W161" s="73"/>
      <c r="X161" s="11"/>
      <c r="Y161" s="11"/>
      <c r="Z161" s="11"/>
      <c r="AA161" s="11"/>
      <c r="AB161" s="11"/>
      <c r="AC161" s="11"/>
      <c r="AD161" s="11"/>
      <c r="AE161" s="11"/>
      <c r="AF161" s="11"/>
      <c r="AG161" s="11"/>
    </row>
    <row r="162" spans="1:33">
      <c r="A162" s="6"/>
      <c r="B162" s="6"/>
      <c r="C162" s="6"/>
      <c r="D162" s="6"/>
      <c r="E162" s="71"/>
      <c r="F162" s="11"/>
      <c r="G162" s="11"/>
      <c r="H162" s="11"/>
      <c r="I162" s="11"/>
      <c r="J162" s="11"/>
      <c r="K162" s="11"/>
      <c r="L162" s="11"/>
      <c r="M162" s="11"/>
      <c r="N162" s="11"/>
      <c r="O162" s="11"/>
      <c r="P162" s="11"/>
      <c r="Q162" s="11"/>
      <c r="R162" s="11"/>
      <c r="S162" s="11"/>
      <c r="T162" s="11"/>
      <c r="U162" s="11"/>
      <c r="V162" s="11"/>
      <c r="W162" s="73"/>
      <c r="X162" s="11"/>
      <c r="Y162" s="11"/>
      <c r="Z162" s="11"/>
      <c r="AA162" s="11"/>
      <c r="AB162" s="11"/>
      <c r="AC162" s="11"/>
      <c r="AD162" s="11"/>
      <c r="AE162" s="11"/>
      <c r="AF162" s="11"/>
      <c r="AG162" s="11"/>
    </row>
    <row r="163" spans="1:33">
      <c r="A163" s="6"/>
      <c r="B163" s="6"/>
      <c r="C163" s="6"/>
      <c r="D163" s="6"/>
      <c r="E163" s="71"/>
      <c r="F163" s="11"/>
      <c r="G163" s="11"/>
      <c r="H163" s="11"/>
      <c r="I163" s="11"/>
      <c r="J163" s="11"/>
      <c r="K163" s="11"/>
      <c r="L163" s="11"/>
      <c r="M163" s="11"/>
      <c r="N163" s="11"/>
      <c r="O163" s="11"/>
      <c r="P163" s="11"/>
      <c r="Q163" s="11"/>
      <c r="R163" s="11"/>
      <c r="S163" s="11"/>
      <c r="T163" s="11"/>
      <c r="U163" s="11"/>
      <c r="V163" s="11"/>
      <c r="W163" s="73"/>
      <c r="X163" s="11"/>
      <c r="Y163" s="11"/>
      <c r="Z163" s="11"/>
      <c r="AA163" s="11"/>
      <c r="AB163" s="11"/>
      <c r="AC163" s="11"/>
      <c r="AD163" s="11"/>
      <c r="AE163" s="11"/>
      <c r="AF163" s="11"/>
      <c r="AG163" s="11"/>
    </row>
    <row r="164" spans="1:33">
      <c r="A164" s="6"/>
      <c r="B164" s="6"/>
      <c r="C164" s="6"/>
      <c r="D164" s="6"/>
      <c r="E164" s="71"/>
      <c r="F164" s="11"/>
      <c r="G164" s="11"/>
      <c r="H164" s="11"/>
      <c r="I164" s="11"/>
      <c r="J164" s="11"/>
      <c r="K164" s="11"/>
      <c r="L164" s="11"/>
      <c r="M164" s="11"/>
      <c r="N164" s="11"/>
      <c r="O164" s="11"/>
      <c r="P164" s="11"/>
      <c r="Q164" s="11"/>
      <c r="R164" s="11"/>
      <c r="S164" s="11"/>
      <c r="T164" s="11"/>
      <c r="U164" s="11"/>
      <c r="V164" s="11"/>
      <c r="W164" s="73"/>
      <c r="X164" s="11"/>
      <c r="Y164" s="11"/>
      <c r="Z164" s="11"/>
      <c r="AA164" s="11"/>
      <c r="AB164" s="11"/>
      <c r="AC164" s="11"/>
      <c r="AD164" s="11"/>
      <c r="AE164" s="11"/>
      <c r="AF164" s="11"/>
      <c r="AG164" s="11"/>
    </row>
    <row r="165" spans="1:33">
      <c r="A165" s="6"/>
      <c r="B165" s="6"/>
      <c r="C165" s="6"/>
      <c r="D165" s="6"/>
      <c r="E165" s="71"/>
      <c r="F165" s="11"/>
      <c r="G165" s="11"/>
      <c r="H165" s="11"/>
      <c r="I165" s="11"/>
      <c r="J165" s="11"/>
      <c r="K165" s="11"/>
      <c r="L165" s="11"/>
      <c r="M165" s="11"/>
      <c r="N165" s="11"/>
      <c r="O165" s="11"/>
      <c r="P165" s="11"/>
      <c r="Q165" s="11"/>
      <c r="R165" s="11"/>
      <c r="S165" s="11"/>
      <c r="T165" s="11"/>
      <c r="U165" s="11"/>
      <c r="V165" s="11"/>
      <c r="W165" s="73"/>
      <c r="X165" s="11"/>
      <c r="Y165" s="11"/>
      <c r="Z165" s="11"/>
      <c r="AA165" s="11"/>
      <c r="AB165" s="11"/>
      <c r="AC165" s="11"/>
      <c r="AD165" s="11"/>
      <c r="AE165" s="11"/>
      <c r="AF165" s="11"/>
      <c r="AG165" s="11"/>
    </row>
    <row r="166" spans="1:33">
      <c r="A166" s="6"/>
      <c r="B166" s="6"/>
      <c r="C166" s="6"/>
      <c r="D166" s="6"/>
      <c r="E166" s="71"/>
      <c r="F166" s="11"/>
      <c r="G166" s="11"/>
      <c r="H166" s="11"/>
      <c r="I166" s="11"/>
      <c r="J166" s="11"/>
      <c r="K166" s="11"/>
      <c r="L166" s="11"/>
      <c r="M166" s="11"/>
      <c r="N166" s="11"/>
      <c r="O166" s="11"/>
      <c r="P166" s="11"/>
      <c r="Q166" s="11"/>
      <c r="R166" s="11"/>
      <c r="S166" s="11"/>
      <c r="T166" s="11"/>
      <c r="U166" s="11"/>
      <c r="V166" s="11"/>
      <c r="W166" s="73"/>
      <c r="X166" s="11"/>
      <c r="Y166" s="11"/>
      <c r="Z166" s="11"/>
      <c r="AA166" s="11"/>
      <c r="AB166" s="11"/>
      <c r="AC166" s="11"/>
      <c r="AD166" s="11"/>
      <c r="AE166" s="11"/>
      <c r="AF166" s="11"/>
      <c r="AG166" s="11"/>
    </row>
    <row r="167" spans="1:33">
      <c r="A167" s="6"/>
      <c r="B167" s="6"/>
      <c r="C167" s="6"/>
      <c r="D167" s="6"/>
      <c r="E167" s="71"/>
      <c r="F167" s="11"/>
      <c r="G167" s="11"/>
      <c r="H167" s="11"/>
      <c r="I167" s="11"/>
      <c r="J167" s="11"/>
      <c r="K167" s="11"/>
      <c r="L167" s="11"/>
      <c r="M167" s="11"/>
      <c r="N167" s="11"/>
      <c r="O167" s="11"/>
      <c r="P167" s="11"/>
      <c r="Q167" s="11"/>
      <c r="R167" s="11"/>
      <c r="S167" s="11"/>
      <c r="T167" s="11"/>
      <c r="U167" s="11"/>
      <c r="V167" s="11"/>
      <c r="W167" s="73"/>
      <c r="X167" s="11"/>
      <c r="Y167" s="11"/>
      <c r="Z167" s="11"/>
      <c r="AA167" s="11"/>
      <c r="AB167" s="11"/>
      <c r="AC167" s="11"/>
      <c r="AD167" s="11"/>
      <c r="AE167" s="11"/>
      <c r="AF167" s="11"/>
      <c r="AG167" s="11"/>
    </row>
    <row r="168" spans="1:33">
      <c r="A168" s="6"/>
      <c r="B168" s="6"/>
      <c r="C168" s="6"/>
      <c r="D168" s="6"/>
      <c r="E168" s="71"/>
      <c r="F168" s="11"/>
      <c r="G168" s="11"/>
      <c r="H168" s="11"/>
      <c r="I168" s="11"/>
      <c r="J168" s="11"/>
      <c r="K168" s="11"/>
      <c r="L168" s="11"/>
      <c r="M168" s="11"/>
      <c r="N168" s="11"/>
      <c r="O168" s="11"/>
      <c r="P168" s="11"/>
      <c r="Q168" s="11"/>
      <c r="R168" s="11"/>
      <c r="S168" s="11"/>
      <c r="T168" s="11"/>
      <c r="U168" s="11"/>
      <c r="V168" s="11"/>
      <c r="W168" s="73"/>
      <c r="X168" s="11"/>
      <c r="Y168" s="11"/>
      <c r="Z168" s="11"/>
      <c r="AA168" s="11"/>
      <c r="AB168" s="11"/>
      <c r="AC168" s="11"/>
      <c r="AD168" s="11"/>
      <c r="AE168" s="11"/>
      <c r="AF168" s="11"/>
      <c r="AG168" s="11"/>
    </row>
    <row r="169" spans="1:33">
      <c r="A169" s="6"/>
      <c r="B169" s="6"/>
      <c r="C169" s="6"/>
      <c r="D169" s="6"/>
      <c r="E169" s="71"/>
      <c r="F169" s="11"/>
      <c r="G169" s="11"/>
      <c r="H169" s="11"/>
      <c r="I169" s="11"/>
      <c r="J169" s="11"/>
      <c r="K169" s="11"/>
      <c r="L169" s="11"/>
      <c r="M169" s="11"/>
      <c r="N169" s="11"/>
      <c r="O169" s="11"/>
      <c r="P169" s="11"/>
      <c r="Q169" s="11"/>
      <c r="R169" s="11"/>
      <c r="S169" s="11"/>
      <c r="T169" s="11"/>
      <c r="U169" s="11"/>
      <c r="V169" s="11"/>
      <c r="W169" s="73"/>
      <c r="X169" s="11"/>
      <c r="Y169" s="11"/>
      <c r="Z169" s="11"/>
      <c r="AA169" s="11"/>
      <c r="AB169" s="11"/>
      <c r="AC169" s="11"/>
      <c r="AD169" s="11"/>
      <c r="AE169" s="11"/>
      <c r="AF169" s="11"/>
      <c r="AG169" s="11"/>
    </row>
    <row r="170" spans="1:33">
      <c r="A170" s="6"/>
      <c r="B170" s="6"/>
      <c r="C170" s="6"/>
      <c r="D170" s="6"/>
      <c r="E170" s="71"/>
      <c r="F170" s="11"/>
      <c r="G170" s="11"/>
      <c r="H170" s="11"/>
      <c r="I170" s="11"/>
      <c r="J170" s="11"/>
      <c r="K170" s="11"/>
      <c r="L170" s="11"/>
      <c r="M170" s="11"/>
      <c r="N170" s="11"/>
      <c r="O170" s="11"/>
      <c r="P170" s="11"/>
      <c r="Q170" s="11"/>
      <c r="R170" s="11"/>
      <c r="S170" s="11"/>
      <c r="T170" s="11"/>
      <c r="U170" s="11"/>
      <c r="V170" s="11"/>
      <c r="W170" s="73"/>
      <c r="X170" s="11"/>
      <c r="Y170" s="11"/>
      <c r="Z170" s="11"/>
      <c r="AA170" s="11"/>
      <c r="AB170" s="11"/>
      <c r="AC170" s="11"/>
      <c r="AD170" s="11"/>
      <c r="AE170" s="11"/>
      <c r="AF170" s="11"/>
      <c r="AG170" s="11"/>
    </row>
    <row r="171" spans="1:33">
      <c r="A171" s="6"/>
      <c r="B171" s="6"/>
      <c r="C171" s="6"/>
      <c r="D171" s="6"/>
      <c r="E171" s="71"/>
      <c r="F171" s="11"/>
      <c r="G171" s="11"/>
      <c r="H171" s="11"/>
      <c r="I171" s="11"/>
      <c r="J171" s="11"/>
      <c r="K171" s="11"/>
      <c r="L171" s="11"/>
      <c r="M171" s="11"/>
      <c r="N171" s="11"/>
      <c r="O171" s="11"/>
      <c r="P171" s="11"/>
      <c r="Q171" s="11"/>
      <c r="R171" s="11"/>
      <c r="S171" s="11"/>
      <c r="T171" s="11"/>
      <c r="U171" s="11"/>
      <c r="V171" s="11"/>
      <c r="W171" s="73"/>
      <c r="X171" s="11"/>
      <c r="Y171" s="11"/>
      <c r="Z171" s="11"/>
      <c r="AA171" s="11"/>
      <c r="AB171" s="11"/>
      <c r="AC171" s="11"/>
      <c r="AD171" s="11"/>
      <c r="AE171" s="11"/>
      <c r="AF171" s="11"/>
      <c r="AG171" s="11"/>
    </row>
    <row r="172" spans="1:33">
      <c r="A172" s="6"/>
      <c r="B172" s="6"/>
      <c r="C172" s="6"/>
      <c r="D172" s="6"/>
      <c r="E172" s="71"/>
      <c r="F172" s="11"/>
      <c r="G172" s="11"/>
      <c r="H172" s="11"/>
      <c r="I172" s="11"/>
      <c r="J172" s="11"/>
      <c r="K172" s="11"/>
      <c r="L172" s="11"/>
      <c r="M172" s="11"/>
      <c r="N172" s="11"/>
      <c r="O172" s="11"/>
      <c r="P172" s="11"/>
      <c r="Q172" s="11"/>
      <c r="R172" s="11"/>
      <c r="S172" s="11"/>
      <c r="T172" s="11"/>
      <c r="U172" s="11"/>
      <c r="V172" s="11"/>
      <c r="W172" s="73"/>
      <c r="X172" s="11"/>
      <c r="Y172" s="11"/>
      <c r="Z172" s="11"/>
      <c r="AA172" s="11"/>
      <c r="AB172" s="11"/>
      <c r="AC172" s="11"/>
      <c r="AD172" s="11"/>
      <c r="AE172" s="11"/>
      <c r="AF172" s="11"/>
      <c r="AG172" s="11"/>
    </row>
    <row r="173" spans="1:33">
      <c r="A173" s="6"/>
      <c r="B173" s="6"/>
      <c r="C173" s="6"/>
      <c r="D173" s="6"/>
      <c r="E173" s="71"/>
      <c r="F173" s="11"/>
      <c r="G173" s="11"/>
      <c r="H173" s="11"/>
      <c r="I173" s="11"/>
      <c r="J173" s="11"/>
      <c r="K173" s="11"/>
      <c r="L173" s="11"/>
      <c r="M173" s="11"/>
      <c r="N173" s="11"/>
      <c r="O173" s="11"/>
      <c r="P173" s="11"/>
      <c r="Q173" s="11"/>
      <c r="R173" s="11"/>
      <c r="S173" s="11"/>
      <c r="T173" s="11"/>
      <c r="U173" s="11"/>
      <c r="V173" s="11"/>
      <c r="W173" s="73"/>
      <c r="X173" s="11"/>
      <c r="Y173" s="11"/>
      <c r="Z173" s="11"/>
      <c r="AA173" s="11"/>
      <c r="AB173" s="11"/>
      <c r="AC173" s="11"/>
      <c r="AD173" s="11"/>
      <c r="AE173" s="11"/>
      <c r="AF173" s="11"/>
      <c r="AG173" s="11"/>
    </row>
    <row r="174" spans="1:33">
      <c r="A174" s="6"/>
      <c r="B174" s="6"/>
      <c r="C174" s="6"/>
      <c r="D174" s="6"/>
      <c r="E174" s="71"/>
      <c r="F174" s="11"/>
      <c r="G174" s="11"/>
      <c r="H174" s="11"/>
      <c r="I174" s="11"/>
      <c r="J174" s="11"/>
      <c r="K174" s="11"/>
      <c r="L174" s="11"/>
      <c r="M174" s="11"/>
      <c r="N174" s="11"/>
      <c r="O174" s="11"/>
      <c r="P174" s="11"/>
      <c r="Q174" s="11"/>
      <c r="R174" s="11"/>
      <c r="S174" s="11"/>
      <c r="T174" s="11"/>
      <c r="U174" s="11"/>
      <c r="V174" s="11"/>
      <c r="W174" s="73"/>
      <c r="X174" s="11"/>
      <c r="Y174" s="11"/>
      <c r="Z174" s="11"/>
      <c r="AA174" s="11"/>
      <c r="AB174" s="11"/>
      <c r="AC174" s="11"/>
      <c r="AD174" s="11"/>
      <c r="AE174" s="11"/>
      <c r="AF174" s="11"/>
      <c r="AG174" s="11"/>
    </row>
    <row r="175" spans="1:33">
      <c r="A175" s="6"/>
      <c r="B175" s="6"/>
      <c r="C175" s="6"/>
      <c r="D175" s="6"/>
      <c r="E175" s="71"/>
      <c r="F175" s="11"/>
      <c r="G175" s="11"/>
      <c r="H175" s="11"/>
      <c r="I175" s="11"/>
      <c r="J175" s="11"/>
      <c r="K175" s="11"/>
      <c r="L175" s="11"/>
      <c r="M175" s="11"/>
      <c r="N175" s="11"/>
      <c r="O175" s="11"/>
      <c r="P175" s="11"/>
      <c r="Q175" s="11"/>
      <c r="R175" s="11"/>
      <c r="S175" s="11"/>
      <c r="T175" s="11"/>
      <c r="U175" s="11"/>
      <c r="V175" s="11"/>
      <c r="W175" s="73"/>
      <c r="X175" s="11"/>
      <c r="Y175" s="11"/>
      <c r="Z175" s="11"/>
      <c r="AA175" s="11"/>
      <c r="AB175" s="11"/>
      <c r="AC175" s="11"/>
      <c r="AD175" s="11"/>
      <c r="AE175" s="11"/>
      <c r="AF175" s="11"/>
      <c r="AG175" s="11"/>
    </row>
    <row r="176" spans="1:33">
      <c r="A176" s="6"/>
      <c r="B176" s="6"/>
      <c r="C176" s="6"/>
      <c r="D176" s="6"/>
      <c r="E176" s="71"/>
      <c r="F176" s="11"/>
      <c r="G176" s="11"/>
      <c r="H176" s="11"/>
      <c r="I176" s="11"/>
      <c r="J176" s="11"/>
      <c r="K176" s="11"/>
      <c r="L176" s="11"/>
      <c r="M176" s="11"/>
      <c r="N176" s="11"/>
      <c r="O176" s="11"/>
      <c r="P176" s="11"/>
      <c r="Q176" s="11"/>
      <c r="R176" s="11"/>
      <c r="S176" s="11"/>
      <c r="T176" s="11"/>
      <c r="U176" s="11"/>
      <c r="V176" s="11"/>
      <c r="W176" s="73"/>
      <c r="X176" s="11"/>
      <c r="Y176" s="11"/>
      <c r="Z176" s="11"/>
      <c r="AA176" s="11"/>
      <c r="AB176" s="11"/>
      <c r="AC176" s="11"/>
      <c r="AD176" s="11"/>
      <c r="AE176" s="11"/>
      <c r="AF176" s="11"/>
      <c r="AG176" s="11"/>
    </row>
    <row r="177" spans="1:33">
      <c r="A177" s="6"/>
      <c r="B177" s="6"/>
      <c r="C177" s="6"/>
      <c r="D177" s="6"/>
      <c r="E177" s="71"/>
      <c r="F177" s="11"/>
      <c r="G177" s="11"/>
      <c r="H177" s="11"/>
      <c r="I177" s="11"/>
      <c r="J177" s="11"/>
      <c r="K177" s="11"/>
      <c r="L177" s="11"/>
      <c r="M177" s="11"/>
      <c r="N177" s="11"/>
      <c r="O177" s="11"/>
      <c r="P177" s="11"/>
      <c r="Q177" s="11"/>
      <c r="R177" s="11"/>
      <c r="S177" s="11"/>
      <c r="T177" s="11"/>
      <c r="U177" s="11"/>
      <c r="V177" s="11"/>
      <c r="W177" s="73"/>
      <c r="X177" s="11"/>
      <c r="Y177" s="11"/>
      <c r="Z177" s="11"/>
      <c r="AA177" s="11"/>
      <c r="AB177" s="11"/>
      <c r="AC177" s="11"/>
      <c r="AD177" s="11"/>
      <c r="AE177" s="11"/>
      <c r="AF177" s="11"/>
      <c r="AG177" s="11"/>
    </row>
    <row r="178" spans="1:33">
      <c r="A178" s="6"/>
      <c r="B178" s="6"/>
      <c r="C178" s="6"/>
      <c r="D178" s="6"/>
      <c r="E178" s="71"/>
      <c r="F178" s="11"/>
      <c r="G178" s="11"/>
      <c r="H178" s="11"/>
      <c r="I178" s="11"/>
      <c r="J178" s="11"/>
      <c r="K178" s="11"/>
      <c r="L178" s="11"/>
      <c r="M178" s="11"/>
      <c r="N178" s="11"/>
      <c r="O178" s="11"/>
      <c r="P178" s="11"/>
      <c r="Q178" s="11"/>
      <c r="R178" s="11"/>
      <c r="S178" s="11"/>
      <c r="T178" s="11"/>
      <c r="U178" s="11"/>
      <c r="V178" s="11"/>
      <c r="W178" s="73"/>
      <c r="X178" s="11"/>
      <c r="Y178" s="11"/>
      <c r="Z178" s="11"/>
      <c r="AA178" s="11"/>
      <c r="AB178" s="11"/>
      <c r="AC178" s="11"/>
      <c r="AD178" s="11"/>
      <c r="AE178" s="11"/>
      <c r="AF178" s="11"/>
      <c r="AG178" s="11"/>
    </row>
    <row r="179" spans="1:33">
      <c r="A179" s="6"/>
      <c r="B179" s="6"/>
      <c r="C179" s="6"/>
      <c r="D179" s="6"/>
      <c r="E179" s="71"/>
      <c r="F179" s="11"/>
      <c r="G179" s="11"/>
      <c r="H179" s="11"/>
      <c r="I179" s="11"/>
      <c r="J179" s="11"/>
      <c r="K179" s="11"/>
      <c r="L179" s="11"/>
      <c r="M179" s="11"/>
      <c r="N179" s="11"/>
      <c r="O179" s="11"/>
      <c r="P179" s="11"/>
      <c r="Q179" s="11"/>
      <c r="R179" s="11"/>
      <c r="S179" s="11"/>
      <c r="T179" s="11"/>
      <c r="U179" s="11"/>
      <c r="V179" s="11"/>
      <c r="W179" s="73"/>
      <c r="X179" s="11"/>
      <c r="Y179" s="11"/>
      <c r="Z179" s="11"/>
      <c r="AA179" s="11"/>
      <c r="AB179" s="11"/>
      <c r="AC179" s="11"/>
      <c r="AD179" s="11"/>
      <c r="AE179" s="11"/>
      <c r="AF179" s="11"/>
      <c r="AG179" s="11"/>
    </row>
    <row r="180" spans="1:33">
      <c r="A180" s="6"/>
      <c r="B180" s="6"/>
      <c r="C180" s="6"/>
      <c r="D180" s="6"/>
      <c r="E180" s="71"/>
      <c r="F180" s="11"/>
      <c r="G180" s="11"/>
      <c r="H180" s="11"/>
      <c r="I180" s="11"/>
      <c r="J180" s="11"/>
      <c r="K180" s="11"/>
      <c r="L180" s="11"/>
      <c r="M180" s="11"/>
      <c r="N180" s="11"/>
      <c r="O180" s="11"/>
      <c r="P180" s="11"/>
      <c r="Q180" s="11"/>
      <c r="R180" s="11"/>
      <c r="S180" s="11"/>
      <c r="T180" s="11"/>
      <c r="U180" s="11"/>
      <c r="V180" s="11"/>
      <c r="W180" s="73"/>
      <c r="X180" s="11"/>
      <c r="Y180" s="11"/>
      <c r="Z180" s="11"/>
      <c r="AA180" s="11"/>
      <c r="AB180" s="11"/>
      <c r="AC180" s="11"/>
      <c r="AD180" s="11"/>
      <c r="AE180" s="11"/>
      <c r="AF180" s="11"/>
      <c r="AG180" s="11"/>
    </row>
    <row r="181" spans="1:33">
      <c r="A181" s="6"/>
      <c r="B181" s="6"/>
      <c r="C181" s="6"/>
      <c r="D181" s="6"/>
      <c r="E181" s="71"/>
      <c r="F181" s="11"/>
      <c r="G181" s="11"/>
      <c r="H181" s="11"/>
      <c r="I181" s="11"/>
      <c r="J181" s="11"/>
      <c r="K181" s="11"/>
      <c r="L181" s="11"/>
      <c r="M181" s="11"/>
      <c r="N181" s="11"/>
      <c r="O181" s="11"/>
      <c r="P181" s="11"/>
      <c r="Q181" s="11"/>
      <c r="R181" s="11"/>
      <c r="S181" s="11"/>
      <c r="T181" s="11"/>
      <c r="U181" s="11"/>
      <c r="V181" s="11"/>
      <c r="W181" s="73"/>
      <c r="X181" s="11"/>
      <c r="Y181" s="11"/>
      <c r="Z181" s="11"/>
      <c r="AA181" s="11"/>
      <c r="AB181" s="11"/>
      <c r="AC181" s="11"/>
      <c r="AD181" s="11"/>
      <c r="AE181" s="11"/>
      <c r="AF181" s="11"/>
      <c r="AG181" s="11"/>
    </row>
    <row r="182" spans="1:33">
      <c r="A182" s="6"/>
      <c r="B182" s="6"/>
      <c r="C182" s="6"/>
      <c r="D182" s="6"/>
      <c r="E182" s="71"/>
      <c r="F182" s="11"/>
      <c r="G182" s="11"/>
      <c r="H182" s="11"/>
      <c r="I182" s="11"/>
      <c r="J182" s="11"/>
      <c r="K182" s="11"/>
      <c r="L182" s="11"/>
      <c r="M182" s="11"/>
      <c r="N182" s="11"/>
      <c r="O182" s="11"/>
      <c r="P182" s="11"/>
      <c r="Q182" s="11"/>
      <c r="R182" s="11"/>
      <c r="S182" s="11"/>
      <c r="T182" s="11"/>
      <c r="U182" s="11"/>
      <c r="V182" s="11"/>
      <c r="W182" s="73"/>
      <c r="X182" s="11"/>
      <c r="Y182" s="11"/>
      <c r="Z182" s="11"/>
      <c r="AA182" s="11"/>
      <c r="AB182" s="11"/>
      <c r="AC182" s="11"/>
      <c r="AD182" s="11"/>
      <c r="AE182" s="11"/>
      <c r="AF182" s="11"/>
      <c r="AG182" s="11"/>
    </row>
    <row r="183" spans="1:33">
      <c r="A183" s="6"/>
      <c r="B183" s="6"/>
      <c r="C183" s="6"/>
      <c r="D183" s="6"/>
      <c r="E183" s="71"/>
      <c r="F183" s="11"/>
      <c r="G183" s="11"/>
      <c r="H183" s="11"/>
      <c r="I183" s="11"/>
      <c r="J183" s="11"/>
      <c r="K183" s="11"/>
      <c r="L183" s="11"/>
      <c r="M183" s="11"/>
      <c r="N183" s="11"/>
      <c r="O183" s="11"/>
      <c r="P183" s="11"/>
      <c r="Q183" s="11"/>
      <c r="R183" s="11"/>
      <c r="S183" s="11"/>
      <c r="T183" s="11"/>
      <c r="U183" s="11"/>
      <c r="V183" s="11"/>
      <c r="W183" s="73"/>
      <c r="X183" s="11"/>
      <c r="Y183" s="11"/>
      <c r="Z183" s="11"/>
      <c r="AA183" s="11"/>
      <c r="AB183" s="11"/>
      <c r="AC183" s="11"/>
      <c r="AD183" s="11"/>
      <c r="AE183" s="11"/>
      <c r="AF183" s="11"/>
      <c r="AG183" s="11"/>
    </row>
    <row r="184" spans="1:33">
      <c r="A184" s="6"/>
      <c r="B184" s="6"/>
      <c r="C184" s="6"/>
      <c r="D184" s="6"/>
      <c r="E184" s="71"/>
      <c r="F184" s="11"/>
      <c r="G184" s="11"/>
      <c r="H184" s="11"/>
      <c r="I184" s="11"/>
      <c r="J184" s="11"/>
      <c r="K184" s="11"/>
      <c r="L184" s="11"/>
      <c r="M184" s="11"/>
      <c r="N184" s="11"/>
      <c r="O184" s="11"/>
      <c r="P184" s="11"/>
      <c r="Q184" s="11"/>
      <c r="R184" s="11"/>
      <c r="S184" s="11"/>
      <c r="T184" s="11"/>
      <c r="U184" s="11"/>
      <c r="V184" s="11"/>
      <c r="W184" s="73"/>
      <c r="X184" s="11"/>
      <c r="Y184" s="11"/>
      <c r="Z184" s="11"/>
      <c r="AA184" s="11"/>
      <c r="AB184" s="11"/>
      <c r="AC184" s="11"/>
      <c r="AD184" s="11"/>
      <c r="AE184" s="11"/>
      <c r="AF184" s="11"/>
      <c r="AG184" s="11"/>
    </row>
    <row r="185" spans="1:33">
      <c r="A185" s="6"/>
      <c r="B185" s="6"/>
      <c r="C185" s="6"/>
      <c r="D185" s="6"/>
      <c r="E185" s="71"/>
      <c r="F185" s="11"/>
      <c r="G185" s="11"/>
      <c r="H185" s="11"/>
      <c r="I185" s="11"/>
      <c r="J185" s="11"/>
      <c r="K185" s="11"/>
      <c r="L185" s="11"/>
      <c r="M185" s="11"/>
      <c r="N185" s="11"/>
      <c r="O185" s="11"/>
      <c r="P185" s="11"/>
      <c r="Q185" s="11"/>
      <c r="R185" s="11"/>
      <c r="S185" s="11"/>
      <c r="T185" s="11"/>
      <c r="U185" s="11"/>
      <c r="V185" s="11"/>
      <c r="W185" s="73"/>
      <c r="X185" s="11"/>
      <c r="Y185" s="11"/>
      <c r="Z185" s="11"/>
      <c r="AA185" s="11"/>
      <c r="AB185" s="11"/>
      <c r="AC185" s="11"/>
      <c r="AD185" s="11"/>
      <c r="AE185" s="11"/>
      <c r="AF185" s="11"/>
      <c r="AG185" s="11"/>
    </row>
    <row r="186" spans="1:33">
      <c r="A186" s="6"/>
      <c r="B186" s="6"/>
      <c r="C186" s="6"/>
      <c r="D186" s="6"/>
      <c r="E186" s="71"/>
      <c r="F186" s="11"/>
      <c r="G186" s="11"/>
      <c r="H186" s="11"/>
      <c r="I186" s="11"/>
      <c r="J186" s="11"/>
      <c r="K186" s="11"/>
      <c r="L186" s="11"/>
      <c r="M186" s="11"/>
      <c r="N186" s="11"/>
      <c r="O186" s="11"/>
      <c r="P186" s="11"/>
      <c r="Q186" s="11"/>
      <c r="R186" s="11"/>
      <c r="S186" s="11"/>
      <c r="T186" s="11"/>
      <c r="U186" s="11"/>
      <c r="V186" s="11"/>
      <c r="W186" s="73"/>
      <c r="X186" s="11"/>
      <c r="Y186" s="11"/>
      <c r="Z186" s="11"/>
      <c r="AA186" s="11"/>
      <c r="AB186" s="11"/>
      <c r="AC186" s="11"/>
      <c r="AD186" s="11"/>
      <c r="AE186" s="11"/>
      <c r="AF186" s="11"/>
      <c r="AG186" s="11"/>
    </row>
    <row r="187" spans="1:33">
      <c r="A187" s="6"/>
      <c r="B187" s="6"/>
      <c r="C187" s="6"/>
      <c r="D187" s="6"/>
      <c r="E187" s="71"/>
      <c r="F187" s="11"/>
      <c r="G187" s="11"/>
      <c r="H187" s="11"/>
      <c r="I187" s="11"/>
      <c r="J187" s="11"/>
      <c r="K187" s="11"/>
      <c r="L187" s="11"/>
      <c r="M187" s="11"/>
      <c r="N187" s="11"/>
      <c r="O187" s="11"/>
      <c r="P187" s="11"/>
      <c r="Q187" s="11"/>
      <c r="R187" s="11"/>
      <c r="S187" s="11"/>
      <c r="T187" s="11"/>
      <c r="U187" s="11"/>
      <c r="V187" s="11"/>
      <c r="W187" s="73"/>
      <c r="X187" s="11"/>
      <c r="Y187" s="11"/>
      <c r="Z187" s="11"/>
      <c r="AA187" s="11"/>
      <c r="AB187" s="11"/>
      <c r="AC187" s="11"/>
      <c r="AD187" s="11"/>
      <c r="AE187" s="11"/>
      <c r="AF187" s="11"/>
      <c r="AG187" s="11"/>
    </row>
    <row r="188" spans="1:33">
      <c r="A188" s="6"/>
      <c r="B188" s="6"/>
      <c r="C188" s="6"/>
      <c r="D188" s="6"/>
      <c r="E188" s="71"/>
      <c r="F188" s="11"/>
      <c r="G188" s="11"/>
      <c r="H188" s="11"/>
      <c r="I188" s="11"/>
      <c r="J188" s="11"/>
      <c r="K188" s="11"/>
      <c r="L188" s="11"/>
      <c r="M188" s="11"/>
      <c r="N188" s="11"/>
      <c r="O188" s="11"/>
      <c r="P188" s="11"/>
      <c r="Q188" s="11"/>
      <c r="R188" s="11"/>
      <c r="S188" s="11"/>
      <c r="T188" s="11"/>
      <c r="U188" s="11"/>
      <c r="V188" s="11"/>
      <c r="W188" s="73"/>
      <c r="X188" s="11"/>
      <c r="Y188" s="11"/>
      <c r="Z188" s="11"/>
      <c r="AA188" s="11"/>
      <c r="AB188" s="11"/>
      <c r="AC188" s="11"/>
      <c r="AD188" s="11"/>
      <c r="AE188" s="11"/>
      <c r="AF188" s="11"/>
      <c r="AG188" s="11"/>
    </row>
    <row r="189" spans="1:33">
      <c r="A189" s="6"/>
      <c r="B189" s="6"/>
      <c r="C189" s="6"/>
      <c r="D189" s="6"/>
      <c r="E189" s="71"/>
      <c r="F189" s="11"/>
      <c r="G189" s="11"/>
      <c r="H189" s="11"/>
      <c r="I189" s="11"/>
      <c r="J189" s="11"/>
      <c r="K189" s="11"/>
      <c r="L189" s="11"/>
      <c r="M189" s="11"/>
      <c r="N189" s="11"/>
      <c r="O189" s="11"/>
      <c r="P189" s="11"/>
      <c r="Q189" s="11"/>
      <c r="R189" s="11"/>
      <c r="S189" s="11"/>
      <c r="T189" s="11"/>
      <c r="U189" s="11"/>
      <c r="V189" s="11"/>
      <c r="W189" s="73"/>
      <c r="X189" s="11"/>
      <c r="Y189" s="11"/>
      <c r="Z189" s="11"/>
      <c r="AA189" s="11"/>
      <c r="AB189" s="11"/>
      <c r="AC189" s="11"/>
      <c r="AD189" s="11"/>
      <c r="AE189" s="11"/>
      <c r="AF189" s="11"/>
      <c r="AG189" s="11"/>
    </row>
    <row r="190" spans="1:33">
      <c r="A190" s="6"/>
      <c r="B190" s="6"/>
      <c r="C190" s="6"/>
      <c r="D190" s="6"/>
      <c r="E190" s="71"/>
      <c r="F190" s="11"/>
      <c r="G190" s="11"/>
      <c r="H190" s="11"/>
      <c r="I190" s="11"/>
      <c r="J190" s="11"/>
      <c r="K190" s="11"/>
      <c r="L190" s="11"/>
      <c r="M190" s="11"/>
      <c r="N190" s="11"/>
      <c r="O190" s="11"/>
      <c r="P190" s="11"/>
      <c r="Q190" s="11"/>
      <c r="R190" s="11"/>
      <c r="S190" s="11"/>
      <c r="T190" s="11"/>
      <c r="U190" s="11"/>
      <c r="V190" s="11"/>
      <c r="W190" s="73"/>
      <c r="X190" s="11"/>
      <c r="Y190" s="11"/>
      <c r="Z190" s="11"/>
      <c r="AA190" s="11"/>
      <c r="AB190" s="11"/>
      <c r="AC190" s="11"/>
      <c r="AD190" s="11"/>
      <c r="AE190" s="11"/>
      <c r="AF190" s="11"/>
      <c r="AG190" s="11"/>
    </row>
    <row r="191" spans="1:33">
      <c r="A191" s="6"/>
      <c r="B191" s="6"/>
      <c r="C191" s="6"/>
      <c r="D191" s="6"/>
      <c r="E191" s="71"/>
      <c r="F191" s="11"/>
      <c r="G191" s="11"/>
      <c r="H191" s="11"/>
      <c r="I191" s="11"/>
      <c r="J191" s="11"/>
      <c r="K191" s="11"/>
      <c r="L191" s="11"/>
      <c r="M191" s="11"/>
      <c r="N191" s="11"/>
      <c r="O191" s="11"/>
      <c r="P191" s="11"/>
      <c r="Q191" s="11"/>
      <c r="R191" s="11"/>
      <c r="S191" s="11"/>
      <c r="T191" s="11"/>
      <c r="U191" s="11"/>
      <c r="V191" s="11"/>
      <c r="W191" s="73"/>
      <c r="X191" s="11"/>
      <c r="Y191" s="11"/>
      <c r="Z191" s="11"/>
      <c r="AA191" s="11"/>
      <c r="AB191" s="11"/>
      <c r="AC191" s="11"/>
      <c r="AD191" s="11"/>
      <c r="AE191" s="11"/>
      <c r="AF191" s="11"/>
      <c r="AG191" s="11"/>
    </row>
    <row r="192" spans="1:33">
      <c r="A192" s="6"/>
      <c r="B192" s="6"/>
      <c r="C192" s="6"/>
      <c r="D192" s="6"/>
      <c r="E192" s="71"/>
      <c r="F192" s="11"/>
      <c r="G192" s="11"/>
      <c r="H192" s="11"/>
      <c r="I192" s="11"/>
      <c r="J192" s="11"/>
      <c r="K192" s="11"/>
      <c r="L192" s="11"/>
      <c r="M192" s="11"/>
      <c r="N192" s="11"/>
      <c r="O192" s="11"/>
      <c r="P192" s="11"/>
      <c r="Q192" s="11"/>
      <c r="R192" s="11"/>
      <c r="S192" s="11"/>
      <c r="T192" s="11"/>
      <c r="U192" s="11"/>
      <c r="V192" s="11"/>
      <c r="W192" s="73"/>
      <c r="X192" s="11"/>
      <c r="Y192" s="11"/>
      <c r="Z192" s="11"/>
      <c r="AA192" s="11"/>
      <c r="AB192" s="11"/>
      <c r="AC192" s="11"/>
      <c r="AD192" s="11"/>
      <c r="AE192" s="11"/>
      <c r="AF192" s="11"/>
      <c r="AG192" s="11"/>
    </row>
    <row r="193" spans="1:33">
      <c r="A193" s="6"/>
      <c r="B193" s="6"/>
      <c r="C193" s="6"/>
      <c r="D193" s="6"/>
      <c r="E193" s="71"/>
      <c r="F193" s="11"/>
      <c r="G193" s="11"/>
      <c r="H193" s="11"/>
      <c r="I193" s="11"/>
      <c r="J193" s="11"/>
      <c r="K193" s="11"/>
      <c r="L193" s="11"/>
      <c r="M193" s="11"/>
      <c r="N193" s="11"/>
      <c r="O193" s="11"/>
      <c r="P193" s="11"/>
      <c r="Q193" s="11"/>
      <c r="R193" s="11"/>
      <c r="S193" s="11"/>
      <c r="T193" s="11"/>
      <c r="U193" s="11"/>
      <c r="V193" s="11"/>
      <c r="W193" s="73"/>
      <c r="X193" s="11"/>
      <c r="Y193" s="11"/>
      <c r="Z193" s="11"/>
      <c r="AA193" s="11"/>
      <c r="AB193" s="11"/>
      <c r="AC193" s="11"/>
      <c r="AD193" s="11"/>
      <c r="AE193" s="11"/>
      <c r="AF193" s="11"/>
      <c r="AG193" s="11"/>
    </row>
    <row r="194" spans="1:33">
      <c r="A194" s="6"/>
      <c r="B194" s="6"/>
      <c r="C194" s="6"/>
      <c r="D194" s="6"/>
      <c r="E194" s="71"/>
      <c r="F194" s="11"/>
      <c r="G194" s="11"/>
      <c r="H194" s="11"/>
      <c r="I194" s="11"/>
      <c r="J194" s="11"/>
      <c r="K194" s="11"/>
      <c r="L194" s="11"/>
      <c r="M194" s="11"/>
      <c r="N194" s="11"/>
      <c r="O194" s="11"/>
      <c r="P194" s="11"/>
      <c r="Q194" s="11"/>
      <c r="R194" s="11"/>
      <c r="S194" s="11"/>
      <c r="T194" s="11"/>
      <c r="U194" s="11"/>
      <c r="V194" s="11"/>
      <c r="W194" s="73"/>
      <c r="X194" s="11"/>
      <c r="Y194" s="11"/>
      <c r="Z194" s="11"/>
      <c r="AA194" s="11"/>
      <c r="AB194" s="11"/>
      <c r="AC194" s="11"/>
      <c r="AD194" s="11"/>
      <c r="AE194" s="11"/>
      <c r="AF194" s="11"/>
      <c r="AG194" s="11"/>
    </row>
    <row r="195" spans="1:33">
      <c r="A195" s="6"/>
      <c r="B195" s="6"/>
      <c r="C195" s="6"/>
      <c r="D195" s="6"/>
      <c r="E195" s="71"/>
      <c r="F195" s="11"/>
      <c r="G195" s="11"/>
      <c r="H195" s="11"/>
      <c r="I195" s="11"/>
      <c r="J195" s="11"/>
      <c r="K195" s="11"/>
      <c r="L195" s="11"/>
      <c r="M195" s="11"/>
      <c r="N195" s="11"/>
      <c r="O195" s="11"/>
      <c r="P195" s="11"/>
      <c r="Q195" s="11"/>
      <c r="R195" s="11"/>
      <c r="S195" s="11"/>
      <c r="T195" s="11"/>
      <c r="U195" s="11"/>
      <c r="V195" s="11"/>
      <c r="W195" s="73"/>
      <c r="X195" s="11"/>
      <c r="Y195" s="11"/>
      <c r="Z195" s="11"/>
      <c r="AA195" s="11"/>
      <c r="AB195" s="11"/>
      <c r="AC195" s="11"/>
      <c r="AD195" s="11"/>
      <c r="AE195" s="11"/>
      <c r="AF195" s="11"/>
      <c r="AG195" s="11"/>
    </row>
    <row r="196" spans="1:33">
      <c r="A196" s="6"/>
      <c r="B196" s="6"/>
      <c r="C196" s="6"/>
      <c r="D196" s="6"/>
      <c r="E196" s="71"/>
      <c r="F196" s="11"/>
      <c r="G196" s="11"/>
      <c r="H196" s="11"/>
      <c r="I196" s="11"/>
      <c r="J196" s="11"/>
      <c r="K196" s="11"/>
      <c r="L196" s="11"/>
      <c r="M196" s="11"/>
      <c r="N196" s="11"/>
      <c r="O196" s="11"/>
      <c r="P196" s="11"/>
      <c r="Q196" s="11"/>
      <c r="R196" s="11"/>
      <c r="S196" s="11"/>
      <c r="T196" s="11"/>
      <c r="U196" s="11"/>
      <c r="V196" s="11"/>
      <c r="W196" s="73"/>
      <c r="X196" s="11"/>
      <c r="Y196" s="11"/>
      <c r="Z196" s="11"/>
      <c r="AA196" s="11"/>
      <c r="AB196" s="11"/>
      <c r="AC196" s="11"/>
      <c r="AD196" s="11"/>
      <c r="AE196" s="11"/>
      <c r="AF196" s="11"/>
      <c r="AG196" s="11"/>
    </row>
    <row r="197" spans="1:33">
      <c r="A197" s="6"/>
      <c r="B197" s="6"/>
      <c r="C197" s="6"/>
      <c r="D197" s="6"/>
      <c r="E197" s="71"/>
      <c r="F197" s="11"/>
      <c r="G197" s="11"/>
      <c r="H197" s="11"/>
      <c r="I197" s="11"/>
      <c r="J197" s="11"/>
      <c r="K197" s="11"/>
      <c r="L197" s="11"/>
      <c r="M197" s="11"/>
      <c r="N197" s="11"/>
      <c r="O197" s="11"/>
      <c r="P197" s="11"/>
      <c r="Q197" s="11"/>
      <c r="R197" s="11"/>
      <c r="S197" s="11"/>
      <c r="T197" s="11"/>
      <c r="U197" s="11"/>
      <c r="V197" s="11"/>
      <c r="W197" s="73"/>
      <c r="X197" s="11"/>
      <c r="Y197" s="11"/>
      <c r="Z197" s="11"/>
      <c r="AA197" s="11"/>
      <c r="AB197" s="11"/>
      <c r="AC197" s="11"/>
      <c r="AD197" s="11"/>
      <c r="AE197" s="11"/>
      <c r="AF197" s="11"/>
      <c r="AG197" s="11"/>
    </row>
    <row r="198" spans="1:33">
      <c r="A198" s="6"/>
      <c r="B198" s="6"/>
      <c r="C198" s="6"/>
      <c r="D198" s="6"/>
      <c r="E198" s="71"/>
      <c r="F198" s="11"/>
      <c r="G198" s="11"/>
      <c r="H198" s="11"/>
      <c r="I198" s="11"/>
      <c r="J198" s="11"/>
      <c r="K198" s="11"/>
      <c r="L198" s="11"/>
      <c r="M198" s="11"/>
      <c r="N198" s="11"/>
      <c r="O198" s="11"/>
      <c r="P198" s="11"/>
      <c r="Q198" s="11"/>
      <c r="R198" s="11"/>
      <c r="S198" s="11"/>
      <c r="T198" s="11"/>
      <c r="U198" s="11"/>
      <c r="V198" s="11"/>
      <c r="W198" s="73"/>
      <c r="X198" s="11"/>
      <c r="Y198" s="11"/>
      <c r="Z198" s="11"/>
      <c r="AA198" s="11"/>
      <c r="AB198" s="11"/>
      <c r="AC198" s="11"/>
      <c r="AD198" s="11"/>
      <c r="AE198" s="11"/>
      <c r="AF198" s="11"/>
      <c r="AG198" s="11"/>
    </row>
    <row r="199" spans="1:33">
      <c r="A199" s="6"/>
      <c r="B199" s="6"/>
      <c r="C199" s="6"/>
      <c r="D199" s="6"/>
      <c r="E199" s="71"/>
      <c r="F199" s="11"/>
      <c r="G199" s="11"/>
      <c r="H199" s="11"/>
      <c r="I199" s="11"/>
      <c r="J199" s="11"/>
      <c r="K199" s="11"/>
      <c r="L199" s="11"/>
      <c r="M199" s="11"/>
      <c r="N199" s="11"/>
      <c r="O199" s="11"/>
      <c r="P199" s="11"/>
      <c r="Q199" s="11"/>
      <c r="R199" s="11"/>
      <c r="S199" s="11"/>
      <c r="T199" s="11"/>
      <c r="U199" s="11"/>
      <c r="V199" s="11"/>
      <c r="W199" s="73"/>
      <c r="X199" s="11"/>
      <c r="Y199" s="11"/>
      <c r="Z199" s="11"/>
      <c r="AA199" s="11"/>
      <c r="AB199" s="11"/>
      <c r="AC199" s="11"/>
      <c r="AD199" s="11"/>
      <c r="AE199" s="11"/>
      <c r="AF199" s="11"/>
      <c r="AG199" s="11"/>
    </row>
    <row r="200" spans="1:33">
      <c r="A200" s="6"/>
      <c r="B200" s="6"/>
      <c r="C200" s="6"/>
      <c r="D200" s="6"/>
      <c r="E200" s="71"/>
      <c r="F200" s="11"/>
      <c r="G200" s="11"/>
      <c r="H200" s="11"/>
      <c r="I200" s="11"/>
      <c r="J200" s="11"/>
      <c r="K200" s="11"/>
      <c r="L200" s="11"/>
      <c r="M200" s="11"/>
      <c r="N200" s="11"/>
      <c r="O200" s="11"/>
      <c r="P200" s="11"/>
      <c r="Q200" s="11"/>
      <c r="R200" s="11"/>
      <c r="S200" s="11"/>
      <c r="T200" s="11"/>
      <c r="U200" s="11"/>
      <c r="V200" s="11"/>
      <c r="W200" s="73"/>
      <c r="X200" s="11"/>
      <c r="Y200" s="11"/>
      <c r="Z200" s="11"/>
      <c r="AA200" s="11"/>
      <c r="AB200" s="11"/>
      <c r="AC200" s="11"/>
      <c r="AD200" s="11"/>
      <c r="AE200" s="11"/>
      <c r="AF200" s="11"/>
      <c r="AG200" s="11"/>
    </row>
    <row r="201" spans="1:33">
      <c r="A201" s="6"/>
      <c r="B201" s="6"/>
      <c r="C201" s="6"/>
      <c r="D201" s="6"/>
      <c r="E201" s="71"/>
      <c r="F201" s="11"/>
      <c r="G201" s="11"/>
      <c r="H201" s="11"/>
      <c r="I201" s="11"/>
      <c r="J201" s="11"/>
      <c r="K201" s="11"/>
      <c r="L201" s="11"/>
      <c r="M201" s="11"/>
      <c r="N201" s="11"/>
      <c r="O201" s="11"/>
      <c r="P201" s="11"/>
      <c r="Q201" s="11"/>
      <c r="R201" s="11"/>
      <c r="S201" s="11"/>
      <c r="T201" s="11"/>
      <c r="U201" s="11"/>
      <c r="V201" s="11"/>
      <c r="W201" s="73"/>
      <c r="X201" s="11"/>
      <c r="Y201" s="11"/>
      <c r="Z201" s="11"/>
      <c r="AA201" s="11"/>
      <c r="AB201" s="11"/>
      <c r="AC201" s="11"/>
      <c r="AD201" s="11"/>
      <c r="AE201" s="11"/>
      <c r="AF201" s="11"/>
      <c r="AG201" s="11"/>
    </row>
    <row r="202" spans="1:33">
      <c r="A202" s="6"/>
      <c r="B202" s="6"/>
      <c r="C202" s="6"/>
      <c r="D202" s="6"/>
      <c r="E202" s="71"/>
      <c r="F202" s="11"/>
      <c r="G202" s="11"/>
      <c r="H202" s="11"/>
      <c r="I202" s="11"/>
      <c r="J202" s="11"/>
      <c r="K202" s="11"/>
      <c r="L202" s="11"/>
      <c r="M202" s="11"/>
      <c r="N202" s="11"/>
      <c r="O202" s="11"/>
      <c r="P202" s="11"/>
      <c r="Q202" s="11"/>
      <c r="R202" s="11"/>
      <c r="S202" s="11"/>
      <c r="T202" s="11"/>
      <c r="U202" s="11"/>
      <c r="V202" s="11"/>
      <c r="W202" s="73"/>
      <c r="X202" s="11"/>
      <c r="Y202" s="11"/>
      <c r="Z202" s="11"/>
      <c r="AA202" s="11"/>
      <c r="AB202" s="11"/>
      <c r="AC202" s="11"/>
      <c r="AD202" s="11"/>
      <c r="AE202" s="11"/>
      <c r="AF202" s="11"/>
      <c r="AG202" s="11"/>
    </row>
    <row r="203" spans="1:33">
      <c r="A203" s="6"/>
      <c r="B203" s="6"/>
      <c r="C203" s="6"/>
      <c r="D203" s="6"/>
      <c r="E203" s="71"/>
      <c r="F203" s="11"/>
      <c r="G203" s="11"/>
      <c r="H203" s="11"/>
      <c r="I203" s="11"/>
      <c r="J203" s="11"/>
      <c r="K203" s="11"/>
      <c r="L203" s="11"/>
      <c r="M203" s="11"/>
      <c r="N203" s="11"/>
      <c r="O203" s="11"/>
      <c r="P203" s="11"/>
      <c r="Q203" s="11"/>
      <c r="R203" s="11"/>
      <c r="S203" s="11"/>
      <c r="T203" s="11"/>
      <c r="U203" s="11"/>
      <c r="V203" s="11"/>
      <c r="W203" s="73"/>
      <c r="X203" s="11"/>
      <c r="Y203" s="11"/>
      <c r="Z203" s="11"/>
      <c r="AA203" s="11"/>
      <c r="AB203" s="11"/>
      <c r="AC203" s="11"/>
      <c r="AD203" s="11"/>
      <c r="AE203" s="11"/>
      <c r="AF203" s="11"/>
      <c r="AG203" s="11"/>
    </row>
    <row r="204" spans="1:33">
      <c r="A204" s="6"/>
      <c r="B204" s="6"/>
      <c r="C204" s="6"/>
      <c r="D204" s="6"/>
      <c r="E204" s="71"/>
      <c r="F204" s="11"/>
      <c r="G204" s="11"/>
      <c r="H204" s="11"/>
      <c r="I204" s="11"/>
      <c r="J204" s="11"/>
      <c r="K204" s="11"/>
      <c r="L204" s="11"/>
      <c r="M204" s="11"/>
      <c r="N204" s="11"/>
      <c r="O204" s="11"/>
      <c r="P204" s="11"/>
      <c r="Q204" s="11"/>
      <c r="R204" s="11"/>
      <c r="S204" s="11"/>
      <c r="T204" s="11"/>
      <c r="U204" s="11"/>
      <c r="V204" s="11"/>
      <c r="W204" s="73"/>
      <c r="X204" s="11"/>
      <c r="Y204" s="11"/>
      <c r="Z204" s="11"/>
      <c r="AA204" s="11"/>
      <c r="AB204" s="11"/>
      <c r="AC204" s="11"/>
      <c r="AD204" s="11"/>
      <c r="AE204" s="11"/>
      <c r="AF204" s="11"/>
      <c r="AG204" s="11"/>
    </row>
    <row r="205" spans="1:33">
      <c r="A205" s="6"/>
      <c r="B205" s="6"/>
      <c r="C205" s="6"/>
      <c r="D205" s="6"/>
      <c r="E205" s="71"/>
      <c r="F205" s="11"/>
      <c r="G205" s="11"/>
      <c r="H205" s="11"/>
      <c r="I205" s="11"/>
      <c r="J205" s="11"/>
      <c r="K205" s="11"/>
      <c r="L205" s="11"/>
      <c r="M205" s="11"/>
      <c r="N205" s="11"/>
      <c r="O205" s="11"/>
      <c r="P205" s="11"/>
      <c r="Q205" s="11"/>
      <c r="R205" s="11"/>
      <c r="S205" s="11"/>
      <c r="T205" s="11"/>
      <c r="U205" s="11"/>
      <c r="V205" s="11"/>
      <c r="W205" s="73"/>
      <c r="X205" s="11"/>
      <c r="Y205" s="11"/>
      <c r="Z205" s="11"/>
      <c r="AA205" s="11"/>
      <c r="AB205" s="11"/>
      <c r="AC205" s="11"/>
      <c r="AD205" s="11"/>
      <c r="AE205" s="11"/>
      <c r="AF205" s="11"/>
      <c r="AG205" s="11"/>
    </row>
    <row r="206" spans="1:33">
      <c r="A206" s="6"/>
      <c r="B206" s="6"/>
      <c r="C206" s="6"/>
      <c r="D206" s="6"/>
      <c r="E206" s="71"/>
      <c r="F206" s="11"/>
      <c r="G206" s="11"/>
      <c r="H206" s="11"/>
      <c r="I206" s="11"/>
      <c r="J206" s="11"/>
      <c r="K206" s="11"/>
      <c r="L206" s="11"/>
      <c r="M206" s="11"/>
      <c r="N206" s="11"/>
      <c r="O206" s="11"/>
      <c r="P206" s="11"/>
      <c r="Q206" s="11"/>
      <c r="R206" s="11"/>
      <c r="S206" s="11"/>
      <c r="T206" s="11"/>
      <c r="U206" s="11"/>
      <c r="V206" s="11"/>
      <c r="W206" s="73"/>
      <c r="X206" s="11"/>
      <c r="Y206" s="11"/>
      <c r="Z206" s="11"/>
      <c r="AA206" s="11"/>
      <c r="AB206" s="11"/>
      <c r="AC206" s="11"/>
      <c r="AD206" s="11"/>
      <c r="AE206" s="11"/>
      <c r="AF206" s="11"/>
      <c r="AG206" s="11"/>
    </row>
    <row r="207" spans="1:33">
      <c r="A207" s="6"/>
      <c r="B207" s="6"/>
      <c r="C207" s="6"/>
      <c r="D207" s="6"/>
      <c r="E207" s="71"/>
      <c r="F207" s="11"/>
      <c r="G207" s="11"/>
      <c r="H207" s="11"/>
      <c r="I207" s="11"/>
      <c r="J207" s="11"/>
      <c r="K207" s="11"/>
      <c r="L207" s="11"/>
      <c r="M207" s="11"/>
      <c r="N207" s="11"/>
      <c r="O207" s="11"/>
      <c r="P207" s="11"/>
      <c r="Q207" s="11"/>
      <c r="R207" s="11"/>
      <c r="S207" s="11"/>
      <c r="T207" s="11"/>
      <c r="U207" s="11"/>
      <c r="V207" s="11"/>
      <c r="W207" s="73"/>
      <c r="X207" s="11"/>
      <c r="Y207" s="11"/>
      <c r="Z207" s="11"/>
      <c r="AA207" s="11"/>
      <c r="AB207" s="11"/>
      <c r="AC207" s="11"/>
      <c r="AD207" s="11"/>
      <c r="AE207" s="11"/>
      <c r="AF207" s="11"/>
      <c r="AG207" s="11"/>
    </row>
    <row r="208" spans="1:33">
      <c r="A208" s="6"/>
      <c r="B208" s="6"/>
      <c r="C208" s="6"/>
      <c r="D208" s="6"/>
      <c r="E208" s="71"/>
      <c r="F208" s="11"/>
      <c r="G208" s="11"/>
      <c r="H208" s="11"/>
      <c r="I208" s="11"/>
      <c r="J208" s="11"/>
      <c r="K208" s="11"/>
      <c r="L208" s="11"/>
      <c r="M208" s="11"/>
      <c r="N208" s="11"/>
      <c r="O208" s="11"/>
      <c r="P208" s="11"/>
      <c r="Q208" s="11"/>
      <c r="R208" s="11"/>
      <c r="S208" s="11"/>
      <c r="T208" s="11"/>
      <c r="U208" s="11"/>
      <c r="V208" s="11"/>
      <c r="W208" s="73"/>
      <c r="X208" s="11"/>
      <c r="Y208" s="11"/>
      <c r="Z208" s="11"/>
      <c r="AA208" s="11"/>
      <c r="AB208" s="11"/>
      <c r="AC208" s="11"/>
      <c r="AD208" s="11"/>
      <c r="AE208" s="11"/>
      <c r="AF208" s="11"/>
      <c r="AG208" s="11"/>
    </row>
    <row r="209" spans="1:33">
      <c r="A209" s="6"/>
      <c r="B209" s="6"/>
      <c r="C209" s="6"/>
      <c r="D209" s="6"/>
      <c r="E209" s="71"/>
      <c r="F209" s="11"/>
      <c r="G209" s="11"/>
      <c r="H209" s="11"/>
      <c r="I209" s="11"/>
      <c r="J209" s="11"/>
      <c r="K209" s="11"/>
      <c r="L209" s="11"/>
      <c r="M209" s="11"/>
      <c r="N209" s="11"/>
      <c r="O209" s="11"/>
      <c r="P209" s="11"/>
      <c r="Q209" s="11"/>
      <c r="R209" s="11"/>
      <c r="S209" s="11"/>
      <c r="T209" s="11"/>
      <c r="U209" s="11"/>
      <c r="V209" s="11"/>
      <c r="W209" s="73"/>
      <c r="X209" s="11"/>
      <c r="Y209" s="11"/>
      <c r="Z209" s="11"/>
      <c r="AA209" s="11"/>
      <c r="AB209" s="11"/>
      <c r="AC209" s="11"/>
      <c r="AD209" s="11"/>
      <c r="AE209" s="11"/>
      <c r="AF209" s="11"/>
      <c r="AG209" s="11"/>
    </row>
    <row r="210" spans="1:33">
      <c r="A210" s="6"/>
      <c r="B210" s="6"/>
      <c r="C210" s="6"/>
      <c r="D210" s="6"/>
      <c r="E210" s="71"/>
      <c r="F210" s="11"/>
      <c r="G210" s="11"/>
      <c r="H210" s="11"/>
      <c r="I210" s="11"/>
      <c r="J210" s="11"/>
      <c r="K210" s="11"/>
      <c r="L210" s="11"/>
      <c r="M210" s="11"/>
      <c r="N210" s="11"/>
      <c r="O210" s="11"/>
      <c r="P210" s="11"/>
      <c r="Q210" s="11"/>
      <c r="R210" s="11"/>
      <c r="S210" s="11"/>
      <c r="T210" s="11"/>
      <c r="U210" s="11"/>
      <c r="V210" s="11"/>
      <c r="W210" s="73"/>
      <c r="X210" s="11"/>
      <c r="Y210" s="11"/>
      <c r="Z210" s="11"/>
      <c r="AA210" s="11"/>
      <c r="AB210" s="11"/>
      <c r="AC210" s="11"/>
      <c r="AD210" s="11"/>
      <c r="AE210" s="11"/>
      <c r="AF210" s="11"/>
      <c r="AG210" s="11"/>
    </row>
    <row r="211" spans="1:33">
      <c r="A211" s="6"/>
      <c r="B211" s="6"/>
      <c r="C211" s="6"/>
      <c r="D211" s="6"/>
      <c r="E211" s="71"/>
      <c r="F211" s="11"/>
      <c r="G211" s="11"/>
      <c r="H211" s="11"/>
      <c r="I211" s="11"/>
      <c r="J211" s="11"/>
      <c r="K211" s="11"/>
      <c r="L211" s="11"/>
      <c r="M211" s="11"/>
      <c r="N211" s="11"/>
      <c r="O211" s="11"/>
      <c r="P211" s="11"/>
      <c r="Q211" s="11"/>
      <c r="R211" s="11"/>
      <c r="S211" s="11"/>
      <c r="T211" s="11"/>
      <c r="U211" s="11"/>
      <c r="V211" s="11"/>
      <c r="W211" s="73"/>
      <c r="X211" s="11"/>
      <c r="Y211" s="11"/>
      <c r="Z211" s="11"/>
      <c r="AA211" s="11"/>
      <c r="AB211" s="11"/>
      <c r="AC211" s="11"/>
      <c r="AD211" s="11"/>
      <c r="AE211" s="11"/>
      <c r="AF211" s="11"/>
      <c r="AG211" s="11"/>
    </row>
    <row r="212" spans="1:33">
      <c r="A212" s="6"/>
      <c r="B212" s="6"/>
      <c r="C212" s="6"/>
      <c r="D212" s="6"/>
      <c r="E212" s="71"/>
      <c r="F212" s="11"/>
      <c r="G212" s="11"/>
      <c r="H212" s="11"/>
      <c r="I212" s="11"/>
      <c r="J212" s="11"/>
      <c r="K212" s="11"/>
      <c r="L212" s="11"/>
      <c r="M212" s="11"/>
      <c r="N212" s="11"/>
      <c r="O212" s="11"/>
      <c r="P212" s="11"/>
      <c r="Q212" s="11"/>
      <c r="R212" s="11"/>
      <c r="S212" s="11"/>
      <c r="T212" s="11"/>
      <c r="U212" s="11"/>
      <c r="V212" s="11"/>
      <c r="W212" s="73"/>
      <c r="X212" s="11"/>
      <c r="Y212" s="11"/>
      <c r="Z212" s="11"/>
      <c r="AA212" s="11"/>
      <c r="AB212" s="11"/>
      <c r="AC212" s="11"/>
      <c r="AD212" s="11"/>
      <c r="AE212" s="11"/>
      <c r="AF212" s="11"/>
      <c r="AG212" s="11"/>
    </row>
    <row r="213" spans="1:33">
      <c r="A213" s="6"/>
      <c r="B213" s="6"/>
      <c r="C213" s="6"/>
      <c r="D213" s="6"/>
      <c r="E213" s="71"/>
      <c r="F213" s="11"/>
      <c r="G213" s="11"/>
      <c r="H213" s="11"/>
      <c r="I213" s="11"/>
      <c r="J213" s="11"/>
      <c r="K213" s="11"/>
      <c r="L213" s="11"/>
      <c r="M213" s="11"/>
      <c r="N213" s="11"/>
      <c r="O213" s="11"/>
      <c r="P213" s="11"/>
      <c r="Q213" s="11"/>
      <c r="R213" s="11"/>
      <c r="S213" s="11"/>
      <c r="T213" s="11"/>
      <c r="U213" s="11"/>
      <c r="V213" s="11"/>
      <c r="W213" s="73"/>
      <c r="X213" s="11"/>
      <c r="Y213" s="11"/>
      <c r="Z213" s="11"/>
      <c r="AA213" s="11"/>
      <c r="AB213" s="11"/>
      <c r="AC213" s="11"/>
      <c r="AD213" s="11"/>
      <c r="AE213" s="11"/>
      <c r="AF213" s="11"/>
      <c r="AG213" s="11"/>
    </row>
    <row r="214" spans="1:33">
      <c r="A214" s="6"/>
      <c r="B214" s="6"/>
      <c r="C214" s="6"/>
      <c r="D214" s="6"/>
      <c r="E214" s="71"/>
      <c r="F214" s="11"/>
      <c r="G214" s="11"/>
      <c r="H214" s="11"/>
      <c r="I214" s="11"/>
      <c r="J214" s="11"/>
      <c r="K214" s="11"/>
      <c r="L214" s="11"/>
      <c r="M214" s="11"/>
      <c r="N214" s="11"/>
      <c r="O214" s="11"/>
      <c r="P214" s="11"/>
      <c r="Q214" s="11"/>
      <c r="R214" s="11"/>
      <c r="S214" s="11"/>
      <c r="T214" s="11"/>
      <c r="U214" s="11"/>
      <c r="V214" s="11"/>
      <c r="W214" s="73"/>
      <c r="X214" s="11"/>
      <c r="Y214" s="11"/>
      <c r="Z214" s="11"/>
      <c r="AA214" s="11"/>
      <c r="AB214" s="11"/>
      <c r="AC214" s="11"/>
      <c r="AD214" s="11"/>
      <c r="AE214" s="11"/>
      <c r="AF214" s="11"/>
      <c r="AG214" s="11"/>
    </row>
    <row r="215" spans="1:33">
      <c r="A215" s="6"/>
      <c r="B215" s="6"/>
      <c r="C215" s="6"/>
      <c r="D215" s="6"/>
      <c r="E215" s="71"/>
      <c r="F215" s="11"/>
      <c r="G215" s="11"/>
      <c r="H215" s="11"/>
      <c r="I215" s="11"/>
      <c r="J215" s="11"/>
      <c r="K215" s="11"/>
      <c r="L215" s="11"/>
      <c r="M215" s="11"/>
      <c r="N215" s="11"/>
      <c r="O215" s="11"/>
      <c r="P215" s="11"/>
      <c r="Q215" s="11"/>
      <c r="R215" s="11"/>
      <c r="S215" s="11"/>
      <c r="T215" s="11"/>
      <c r="U215" s="11"/>
      <c r="V215" s="11"/>
      <c r="W215" s="73"/>
      <c r="X215" s="11"/>
      <c r="Y215" s="11"/>
      <c r="Z215" s="11"/>
      <c r="AA215" s="11"/>
      <c r="AB215" s="11"/>
      <c r="AC215" s="11"/>
      <c r="AD215" s="11"/>
      <c r="AE215" s="11"/>
      <c r="AF215" s="11"/>
      <c r="AG215" s="11"/>
    </row>
    <row r="216" spans="1:33">
      <c r="A216" s="6"/>
      <c r="B216" s="6"/>
      <c r="C216" s="6"/>
      <c r="D216" s="6"/>
      <c r="E216" s="71"/>
      <c r="F216" s="11"/>
      <c r="G216" s="11"/>
      <c r="H216" s="11"/>
      <c r="I216" s="11"/>
      <c r="J216" s="11"/>
      <c r="K216" s="11"/>
      <c r="L216" s="11"/>
      <c r="M216" s="11"/>
      <c r="N216" s="11"/>
      <c r="O216" s="11"/>
      <c r="P216" s="11"/>
      <c r="Q216" s="11"/>
      <c r="R216" s="11"/>
      <c r="S216" s="11"/>
      <c r="T216" s="11"/>
      <c r="U216" s="11"/>
      <c r="V216" s="11"/>
      <c r="W216" s="73"/>
      <c r="X216" s="11"/>
      <c r="Y216" s="11"/>
      <c r="Z216" s="11"/>
      <c r="AA216" s="11"/>
      <c r="AB216" s="11"/>
      <c r="AC216" s="11"/>
      <c r="AD216" s="11"/>
      <c r="AE216" s="11"/>
      <c r="AF216" s="11"/>
      <c r="AG216" s="11"/>
    </row>
    <row r="217" spans="1:33">
      <c r="A217" s="6"/>
      <c r="B217" s="6"/>
      <c r="C217" s="6"/>
      <c r="D217" s="6"/>
      <c r="E217" s="71"/>
      <c r="F217" s="11"/>
      <c r="G217" s="11"/>
      <c r="H217" s="11"/>
      <c r="I217" s="11"/>
      <c r="J217" s="11"/>
      <c r="K217" s="11"/>
      <c r="L217" s="11"/>
      <c r="M217" s="11"/>
      <c r="N217" s="11"/>
      <c r="O217" s="11"/>
      <c r="P217" s="11"/>
      <c r="Q217" s="11"/>
      <c r="R217" s="11"/>
      <c r="S217" s="11"/>
      <c r="T217" s="11"/>
      <c r="U217" s="11"/>
      <c r="V217" s="11"/>
      <c r="W217" s="73"/>
      <c r="X217" s="11"/>
      <c r="Y217" s="11"/>
      <c r="Z217" s="11"/>
      <c r="AA217" s="11"/>
      <c r="AB217" s="11"/>
      <c r="AC217" s="11"/>
      <c r="AD217" s="11"/>
      <c r="AE217" s="11"/>
      <c r="AF217" s="11"/>
      <c r="AG217" s="11"/>
    </row>
    <row r="218" spans="1:33">
      <c r="A218" s="6"/>
      <c r="B218" s="6"/>
      <c r="C218" s="6"/>
      <c r="D218" s="6"/>
      <c r="E218" s="71"/>
      <c r="F218" s="11"/>
      <c r="G218" s="11"/>
      <c r="H218" s="11"/>
      <c r="I218" s="11"/>
      <c r="J218" s="11"/>
      <c r="K218" s="11"/>
      <c r="L218" s="11"/>
      <c r="M218" s="11"/>
      <c r="N218" s="11"/>
      <c r="O218" s="11"/>
      <c r="P218" s="11"/>
      <c r="Q218" s="11"/>
      <c r="R218" s="11"/>
      <c r="S218" s="11"/>
      <c r="T218" s="11"/>
      <c r="U218" s="11"/>
      <c r="V218" s="11"/>
      <c r="W218" s="73"/>
      <c r="X218" s="11"/>
      <c r="Y218" s="11"/>
      <c r="Z218" s="11"/>
      <c r="AA218" s="11"/>
      <c r="AB218" s="11"/>
      <c r="AC218" s="11"/>
      <c r="AD218" s="11"/>
      <c r="AE218" s="11"/>
      <c r="AF218" s="11"/>
      <c r="AG218" s="11"/>
    </row>
    <row r="219" spans="1:33">
      <c r="A219" s="6"/>
      <c r="B219" s="6"/>
      <c r="C219" s="6"/>
      <c r="D219" s="6"/>
      <c r="E219" s="71"/>
      <c r="F219" s="11"/>
      <c r="G219" s="11"/>
      <c r="H219" s="11"/>
      <c r="I219" s="11"/>
      <c r="J219" s="11"/>
      <c r="K219" s="11"/>
      <c r="L219" s="11"/>
      <c r="M219" s="11"/>
      <c r="N219" s="11"/>
      <c r="O219" s="11"/>
      <c r="P219" s="11"/>
      <c r="Q219" s="11"/>
      <c r="R219" s="11"/>
      <c r="S219" s="11"/>
      <c r="T219" s="11"/>
      <c r="U219" s="11"/>
      <c r="V219" s="11"/>
      <c r="W219" s="73"/>
      <c r="X219" s="11"/>
      <c r="Y219" s="11"/>
      <c r="Z219" s="11"/>
      <c r="AA219" s="11"/>
      <c r="AB219" s="11"/>
      <c r="AC219" s="11"/>
      <c r="AD219" s="11"/>
      <c r="AE219" s="11"/>
      <c r="AF219" s="11"/>
      <c r="AG219" s="11"/>
    </row>
    <row r="220" spans="1:33">
      <c r="A220" s="6"/>
      <c r="B220" s="6"/>
      <c r="C220" s="6"/>
      <c r="D220" s="6"/>
      <c r="E220" s="71"/>
      <c r="F220" s="11"/>
      <c r="G220" s="11"/>
      <c r="H220" s="11"/>
      <c r="I220" s="11"/>
      <c r="J220" s="11"/>
      <c r="K220" s="11"/>
      <c r="L220" s="11"/>
      <c r="M220" s="11"/>
      <c r="N220" s="11"/>
      <c r="O220" s="11"/>
      <c r="P220" s="11"/>
      <c r="Q220" s="11"/>
      <c r="R220" s="11"/>
      <c r="S220" s="11"/>
      <c r="T220" s="11"/>
      <c r="U220" s="11"/>
      <c r="V220" s="11"/>
      <c r="W220" s="73"/>
      <c r="X220" s="11"/>
      <c r="Y220" s="11"/>
      <c r="Z220" s="11"/>
      <c r="AA220" s="11"/>
      <c r="AB220" s="11"/>
      <c r="AC220" s="11"/>
      <c r="AD220" s="11"/>
      <c r="AE220" s="11"/>
      <c r="AF220" s="11"/>
      <c r="AG220" s="11"/>
    </row>
    <row r="221" spans="1:33">
      <c r="A221" s="6"/>
      <c r="B221" s="6"/>
      <c r="C221" s="6"/>
      <c r="D221" s="6"/>
      <c r="E221" s="71"/>
      <c r="F221" s="11"/>
      <c r="G221" s="11"/>
      <c r="H221" s="11"/>
      <c r="I221" s="11"/>
      <c r="J221" s="11"/>
      <c r="K221" s="11"/>
      <c r="L221" s="11"/>
      <c r="M221" s="11"/>
      <c r="N221" s="11"/>
      <c r="O221" s="11"/>
      <c r="P221" s="11"/>
      <c r="Q221" s="11"/>
      <c r="R221" s="11"/>
      <c r="S221" s="11"/>
      <c r="T221" s="11"/>
      <c r="U221" s="11"/>
      <c r="V221" s="11"/>
      <c r="W221" s="73"/>
      <c r="X221" s="11"/>
      <c r="Y221" s="11"/>
      <c r="Z221" s="11"/>
      <c r="AA221" s="11"/>
      <c r="AB221" s="11"/>
      <c r="AC221" s="11"/>
      <c r="AD221" s="11"/>
      <c r="AE221" s="11"/>
      <c r="AF221" s="11"/>
      <c r="AG221" s="11"/>
    </row>
    <row r="222" spans="1:33">
      <c r="A222" s="6"/>
      <c r="B222" s="6"/>
      <c r="C222" s="6"/>
      <c r="D222" s="6"/>
      <c r="E222" s="71"/>
      <c r="F222" s="11"/>
      <c r="G222" s="11"/>
      <c r="H222" s="11"/>
      <c r="I222" s="11"/>
      <c r="J222" s="11"/>
      <c r="K222" s="11"/>
      <c r="L222" s="11"/>
      <c r="M222" s="11"/>
      <c r="N222" s="11"/>
      <c r="O222" s="11"/>
      <c r="P222" s="11"/>
      <c r="Q222" s="11"/>
      <c r="R222" s="11"/>
      <c r="S222" s="11"/>
      <c r="T222" s="11"/>
      <c r="U222" s="11"/>
      <c r="V222" s="11"/>
      <c r="W222" s="73"/>
      <c r="X222" s="11"/>
      <c r="Y222" s="11"/>
      <c r="Z222" s="11"/>
      <c r="AA222" s="11"/>
      <c r="AB222" s="11"/>
      <c r="AC222" s="11"/>
      <c r="AD222" s="11"/>
      <c r="AE222" s="11"/>
      <c r="AF222" s="11"/>
      <c r="AG222" s="11"/>
    </row>
    <row r="223" spans="1:33">
      <c r="A223" s="6"/>
      <c r="B223" s="6"/>
      <c r="C223" s="6"/>
      <c r="D223" s="6"/>
      <c r="E223" s="71"/>
      <c r="F223" s="11"/>
      <c r="G223" s="11"/>
      <c r="H223" s="11"/>
      <c r="I223" s="11"/>
      <c r="J223" s="11"/>
      <c r="K223" s="11"/>
      <c r="L223" s="11"/>
      <c r="M223" s="11"/>
      <c r="N223" s="11"/>
      <c r="O223" s="11"/>
      <c r="P223" s="11"/>
      <c r="Q223" s="11"/>
      <c r="R223" s="11"/>
      <c r="S223" s="11"/>
      <c r="T223" s="11"/>
      <c r="U223" s="11"/>
      <c r="V223" s="11"/>
      <c r="W223" s="73"/>
      <c r="X223" s="11"/>
      <c r="Y223" s="11"/>
      <c r="Z223" s="11"/>
      <c r="AA223" s="11"/>
      <c r="AB223" s="11"/>
      <c r="AC223" s="11"/>
      <c r="AD223" s="11"/>
      <c r="AE223" s="11"/>
      <c r="AF223" s="11"/>
      <c r="AG223" s="11"/>
    </row>
    <row r="224" spans="1:33">
      <c r="A224" s="6"/>
      <c r="B224" s="6"/>
      <c r="C224" s="6"/>
      <c r="D224" s="6"/>
      <c r="E224" s="71"/>
      <c r="F224" s="11"/>
      <c r="G224" s="11"/>
      <c r="H224" s="11"/>
      <c r="I224" s="11"/>
      <c r="J224" s="11"/>
      <c r="K224" s="11"/>
      <c r="L224" s="11"/>
      <c r="M224" s="11"/>
      <c r="N224" s="11"/>
      <c r="O224" s="11"/>
      <c r="P224" s="11"/>
      <c r="Q224" s="11"/>
      <c r="R224" s="11"/>
      <c r="S224" s="11"/>
      <c r="T224" s="11"/>
      <c r="U224" s="11"/>
      <c r="V224" s="11"/>
      <c r="W224" s="73"/>
      <c r="X224" s="11"/>
      <c r="Y224" s="11"/>
      <c r="Z224" s="11"/>
      <c r="AA224" s="11"/>
      <c r="AB224" s="11"/>
      <c r="AC224" s="11"/>
      <c r="AD224" s="11"/>
      <c r="AE224" s="11"/>
      <c r="AF224" s="11"/>
      <c r="AG224" s="11"/>
    </row>
    <row r="225" spans="1:33">
      <c r="A225" s="6"/>
      <c r="B225" s="6"/>
      <c r="C225" s="6"/>
      <c r="D225" s="6"/>
      <c r="E225" s="71"/>
      <c r="F225" s="11"/>
      <c r="G225" s="11"/>
      <c r="H225" s="11"/>
      <c r="I225" s="11"/>
      <c r="J225" s="11"/>
      <c r="K225" s="11"/>
      <c r="L225" s="11"/>
      <c r="M225" s="11"/>
      <c r="N225" s="11"/>
      <c r="O225" s="11"/>
      <c r="P225" s="11"/>
      <c r="Q225" s="11"/>
      <c r="R225" s="11"/>
      <c r="S225" s="11"/>
      <c r="T225" s="11"/>
      <c r="U225" s="11"/>
      <c r="V225" s="11"/>
      <c r="W225" s="73"/>
      <c r="X225" s="11"/>
      <c r="Y225" s="11"/>
      <c r="Z225" s="11"/>
      <c r="AA225" s="11"/>
      <c r="AB225" s="11"/>
      <c r="AC225" s="11"/>
      <c r="AD225" s="11"/>
      <c r="AE225" s="11"/>
      <c r="AF225" s="11"/>
      <c r="AG225" s="11"/>
    </row>
    <row r="226" spans="1:33">
      <c r="A226" s="6"/>
      <c r="B226" s="6"/>
      <c r="C226" s="6"/>
      <c r="D226" s="6"/>
      <c r="E226" s="71"/>
      <c r="F226" s="11"/>
      <c r="G226" s="11"/>
      <c r="H226" s="11"/>
      <c r="I226" s="11"/>
      <c r="J226" s="11"/>
      <c r="K226" s="11"/>
      <c r="L226" s="11"/>
      <c r="M226" s="11"/>
      <c r="N226" s="11"/>
      <c r="O226" s="11"/>
      <c r="P226" s="11"/>
      <c r="Q226" s="11"/>
      <c r="R226" s="11"/>
      <c r="S226" s="11"/>
      <c r="T226" s="11"/>
      <c r="U226" s="11"/>
      <c r="V226" s="11"/>
      <c r="W226" s="73"/>
      <c r="X226" s="11"/>
      <c r="Y226" s="11"/>
      <c r="Z226" s="11"/>
      <c r="AA226" s="11"/>
      <c r="AB226" s="11"/>
      <c r="AC226" s="11"/>
      <c r="AD226" s="11"/>
      <c r="AE226" s="11"/>
      <c r="AF226" s="11"/>
      <c r="AG226" s="11"/>
    </row>
    <row r="227" spans="1:33">
      <c r="A227" s="6"/>
      <c r="B227" s="6"/>
      <c r="C227" s="6"/>
      <c r="D227" s="6"/>
      <c r="E227" s="71"/>
      <c r="F227" s="11"/>
      <c r="G227" s="11"/>
      <c r="H227" s="11"/>
      <c r="I227" s="11"/>
      <c r="J227" s="11"/>
      <c r="K227" s="11"/>
      <c r="L227" s="11"/>
      <c r="M227" s="11"/>
      <c r="N227" s="11"/>
      <c r="O227" s="11"/>
      <c r="P227" s="11"/>
      <c r="Q227" s="11"/>
      <c r="R227" s="11"/>
      <c r="S227" s="11"/>
      <c r="T227" s="11"/>
      <c r="U227" s="11"/>
      <c r="V227" s="11"/>
      <c r="W227" s="73"/>
      <c r="X227" s="11"/>
      <c r="Y227" s="11"/>
      <c r="Z227" s="11"/>
      <c r="AA227" s="11"/>
      <c r="AB227" s="11"/>
      <c r="AC227" s="11"/>
      <c r="AD227" s="11"/>
      <c r="AE227" s="11"/>
      <c r="AF227" s="11"/>
      <c r="AG227" s="11"/>
    </row>
    <row r="228" spans="1:33">
      <c r="A228" s="6"/>
      <c r="B228" s="6"/>
      <c r="C228" s="6"/>
      <c r="D228" s="6"/>
      <c r="E228" s="71"/>
      <c r="F228" s="11"/>
      <c r="G228" s="11"/>
      <c r="H228" s="11"/>
      <c r="I228" s="11"/>
      <c r="J228" s="11"/>
      <c r="K228" s="11"/>
      <c r="L228" s="11"/>
      <c r="M228" s="11"/>
      <c r="N228" s="11"/>
      <c r="O228" s="11"/>
      <c r="P228" s="11"/>
      <c r="Q228" s="11"/>
      <c r="R228" s="11"/>
      <c r="S228" s="11"/>
      <c r="T228" s="11"/>
      <c r="U228" s="11"/>
      <c r="V228" s="11"/>
      <c r="W228" s="73"/>
      <c r="X228" s="11"/>
      <c r="Y228" s="11"/>
      <c r="Z228" s="11"/>
      <c r="AA228" s="11"/>
      <c r="AB228" s="11"/>
      <c r="AC228" s="11"/>
      <c r="AD228" s="11"/>
      <c r="AE228" s="11"/>
      <c r="AF228" s="11"/>
      <c r="AG228" s="11"/>
    </row>
    <row r="229" spans="1:33">
      <c r="A229" s="6"/>
      <c r="B229" s="6"/>
      <c r="C229" s="6"/>
      <c r="D229" s="6"/>
      <c r="E229" s="71"/>
      <c r="F229" s="11"/>
      <c r="G229" s="11"/>
      <c r="H229" s="11"/>
      <c r="I229" s="11"/>
      <c r="J229" s="11"/>
      <c r="K229" s="11"/>
      <c r="L229" s="11"/>
      <c r="M229" s="11"/>
      <c r="N229" s="11"/>
      <c r="O229" s="11"/>
      <c r="P229" s="11"/>
      <c r="Q229" s="11"/>
      <c r="R229" s="11"/>
      <c r="S229" s="11"/>
      <c r="T229" s="11"/>
      <c r="U229" s="11"/>
      <c r="V229" s="11"/>
      <c r="W229" s="73"/>
      <c r="X229" s="11"/>
      <c r="Y229" s="11"/>
      <c r="Z229" s="11"/>
      <c r="AA229" s="11"/>
      <c r="AB229" s="11"/>
      <c r="AC229" s="11"/>
      <c r="AD229" s="11"/>
      <c r="AE229" s="11"/>
      <c r="AF229" s="11"/>
      <c r="AG229" s="11"/>
    </row>
    <row r="230" spans="1:33">
      <c r="A230" s="6"/>
      <c r="B230" s="6"/>
      <c r="C230" s="6"/>
      <c r="D230" s="6"/>
      <c r="E230" s="71"/>
      <c r="F230" s="11"/>
      <c r="G230" s="11"/>
      <c r="H230" s="11"/>
      <c r="I230" s="11"/>
      <c r="J230" s="11"/>
      <c r="K230" s="11"/>
      <c r="L230" s="11"/>
      <c r="M230" s="11"/>
      <c r="N230" s="11"/>
      <c r="O230" s="11"/>
      <c r="P230" s="11"/>
      <c r="Q230" s="11"/>
      <c r="R230" s="11"/>
      <c r="S230" s="11"/>
      <c r="T230" s="11"/>
      <c r="U230" s="11"/>
      <c r="V230" s="11"/>
      <c r="W230" s="73"/>
      <c r="X230" s="11"/>
      <c r="Y230" s="11"/>
      <c r="Z230" s="11"/>
      <c r="AA230" s="11"/>
      <c r="AB230" s="11"/>
      <c r="AC230" s="11"/>
      <c r="AD230" s="11"/>
      <c r="AE230" s="11"/>
      <c r="AF230" s="11"/>
      <c r="AG230" s="11"/>
    </row>
    <row r="231" spans="1:33">
      <c r="A231" s="6"/>
      <c r="B231" s="6"/>
      <c r="C231" s="6"/>
      <c r="D231" s="6"/>
      <c r="E231" s="71"/>
      <c r="F231" s="11"/>
      <c r="G231" s="11"/>
      <c r="H231" s="11"/>
      <c r="I231" s="11"/>
      <c r="J231" s="11"/>
      <c r="K231" s="11"/>
      <c r="L231" s="11"/>
      <c r="M231" s="11"/>
      <c r="N231" s="11"/>
      <c r="O231" s="11"/>
      <c r="P231" s="11"/>
      <c r="Q231" s="11"/>
      <c r="R231" s="11"/>
      <c r="S231" s="11"/>
      <c r="T231" s="11"/>
      <c r="U231" s="11"/>
      <c r="V231" s="11"/>
      <c r="W231" s="73"/>
      <c r="X231" s="11"/>
      <c r="Y231" s="11"/>
      <c r="Z231" s="11"/>
      <c r="AA231" s="11"/>
      <c r="AB231" s="11"/>
      <c r="AC231" s="11"/>
      <c r="AD231" s="11"/>
      <c r="AE231" s="11"/>
      <c r="AF231" s="11"/>
      <c r="AG231" s="11"/>
    </row>
    <row r="232" spans="1:33">
      <c r="A232" s="6"/>
      <c r="B232" s="6"/>
      <c r="C232" s="6"/>
      <c r="D232" s="6"/>
      <c r="E232" s="71"/>
      <c r="F232" s="11"/>
      <c r="G232" s="11"/>
      <c r="H232" s="11"/>
      <c r="I232" s="11"/>
      <c r="J232" s="11"/>
      <c r="K232" s="11"/>
      <c r="L232" s="11"/>
      <c r="M232" s="11"/>
      <c r="N232" s="11"/>
      <c r="O232" s="11"/>
      <c r="P232" s="11"/>
      <c r="Q232" s="11"/>
      <c r="R232" s="11"/>
      <c r="S232" s="11"/>
      <c r="T232" s="11"/>
      <c r="U232" s="11"/>
      <c r="V232" s="11"/>
      <c r="W232" s="73"/>
      <c r="X232" s="11"/>
      <c r="Y232" s="11"/>
      <c r="Z232" s="11"/>
      <c r="AA232" s="11"/>
      <c r="AB232" s="11"/>
      <c r="AC232" s="11"/>
      <c r="AD232" s="11"/>
      <c r="AE232" s="11"/>
      <c r="AF232" s="11"/>
      <c r="AG232" s="11"/>
    </row>
    <row r="233" spans="1:33">
      <c r="A233" s="6"/>
      <c r="B233" s="6"/>
      <c r="C233" s="6"/>
      <c r="D233" s="6"/>
      <c r="E233" s="71"/>
      <c r="F233" s="11"/>
      <c r="G233" s="11"/>
      <c r="H233" s="11"/>
      <c r="I233" s="11"/>
      <c r="J233" s="11"/>
      <c r="K233" s="11"/>
      <c r="L233" s="11"/>
      <c r="M233" s="11"/>
      <c r="N233" s="11"/>
      <c r="O233" s="11"/>
      <c r="P233" s="11"/>
      <c r="Q233" s="11"/>
      <c r="R233" s="11"/>
      <c r="S233" s="11"/>
      <c r="T233" s="11"/>
      <c r="U233" s="11"/>
      <c r="V233" s="11"/>
      <c r="W233" s="73"/>
      <c r="X233" s="11"/>
      <c r="Y233" s="11"/>
      <c r="Z233" s="11"/>
      <c r="AA233" s="11"/>
      <c r="AB233" s="11"/>
      <c r="AC233" s="11"/>
      <c r="AD233" s="11"/>
      <c r="AE233" s="11"/>
      <c r="AF233" s="11"/>
      <c r="AG233" s="11"/>
    </row>
    <row r="234" spans="1:33">
      <c r="A234" s="6"/>
      <c r="B234" s="6"/>
      <c r="C234" s="6"/>
      <c r="D234" s="6"/>
      <c r="E234" s="71"/>
      <c r="F234" s="11"/>
      <c r="G234" s="11"/>
      <c r="H234" s="11"/>
      <c r="I234" s="11"/>
      <c r="J234" s="11"/>
      <c r="K234" s="11"/>
      <c r="L234" s="11"/>
      <c r="M234" s="11"/>
      <c r="N234" s="11"/>
      <c r="O234" s="11"/>
      <c r="P234" s="11"/>
      <c r="Q234" s="11"/>
      <c r="R234" s="11"/>
      <c r="S234" s="11"/>
      <c r="T234" s="11"/>
      <c r="U234" s="11"/>
      <c r="V234" s="11"/>
      <c r="W234" s="73"/>
      <c r="X234" s="11"/>
      <c r="Y234" s="11"/>
      <c r="Z234" s="11"/>
      <c r="AA234" s="11"/>
      <c r="AB234" s="11"/>
      <c r="AC234" s="11"/>
      <c r="AD234" s="11"/>
      <c r="AE234" s="11"/>
      <c r="AF234" s="11"/>
      <c r="AG234" s="11"/>
    </row>
    <row r="235" spans="1:33">
      <c r="A235" s="6"/>
      <c r="B235" s="6"/>
      <c r="C235" s="6"/>
      <c r="D235" s="6"/>
      <c r="E235" s="71"/>
      <c r="F235" s="11"/>
      <c r="G235" s="11"/>
      <c r="H235" s="11"/>
      <c r="I235" s="11"/>
      <c r="J235" s="11"/>
      <c r="K235" s="11"/>
      <c r="L235" s="11"/>
      <c r="M235" s="11"/>
      <c r="N235" s="11"/>
      <c r="O235" s="11"/>
      <c r="P235" s="11"/>
      <c r="Q235" s="11"/>
      <c r="R235" s="11"/>
      <c r="S235" s="11"/>
      <c r="T235" s="11"/>
      <c r="U235" s="11"/>
      <c r="V235" s="11"/>
      <c r="W235" s="73"/>
      <c r="X235" s="11"/>
      <c r="Y235" s="11"/>
      <c r="Z235" s="11"/>
      <c r="AA235" s="11"/>
      <c r="AB235" s="11"/>
      <c r="AC235" s="11"/>
      <c r="AD235" s="11"/>
      <c r="AE235" s="11"/>
      <c r="AF235" s="11"/>
      <c r="AG235" s="11"/>
    </row>
    <row r="236" spans="1:33">
      <c r="A236" s="6"/>
      <c r="B236" s="6"/>
      <c r="C236" s="6"/>
      <c r="D236" s="6"/>
      <c r="E236" s="71"/>
      <c r="F236" s="11"/>
      <c r="G236" s="11"/>
      <c r="H236" s="11"/>
      <c r="I236" s="11"/>
      <c r="J236" s="11"/>
      <c r="K236" s="11"/>
      <c r="L236" s="11"/>
      <c r="M236" s="11"/>
      <c r="N236" s="11"/>
      <c r="O236" s="11"/>
      <c r="P236" s="11"/>
      <c r="Q236" s="11"/>
      <c r="R236" s="11"/>
      <c r="S236" s="11"/>
      <c r="T236" s="11"/>
      <c r="U236" s="11"/>
      <c r="V236" s="11"/>
      <c r="W236" s="73"/>
      <c r="X236" s="11"/>
      <c r="Y236" s="11"/>
      <c r="Z236" s="11"/>
      <c r="AA236" s="11"/>
      <c r="AB236" s="11"/>
      <c r="AC236" s="11"/>
      <c r="AD236" s="11"/>
      <c r="AE236" s="11"/>
      <c r="AF236" s="11"/>
      <c r="AG236" s="11"/>
    </row>
    <row r="237" spans="1:33">
      <c r="A237" s="6"/>
      <c r="B237" s="6"/>
      <c r="C237" s="6"/>
      <c r="D237" s="6"/>
      <c r="E237" s="71"/>
      <c r="F237" s="11"/>
      <c r="G237" s="11"/>
      <c r="H237" s="11"/>
      <c r="I237" s="11"/>
      <c r="J237" s="11"/>
      <c r="K237" s="11"/>
      <c r="L237" s="11"/>
      <c r="M237" s="11"/>
      <c r="N237" s="11"/>
      <c r="O237" s="11"/>
      <c r="P237" s="11"/>
      <c r="Q237" s="11"/>
      <c r="R237" s="11"/>
      <c r="S237" s="11"/>
      <c r="T237" s="11"/>
      <c r="U237" s="11"/>
      <c r="V237" s="11"/>
      <c r="W237" s="73"/>
      <c r="X237" s="11"/>
      <c r="Y237" s="11"/>
      <c r="Z237" s="11"/>
      <c r="AA237" s="11"/>
      <c r="AB237" s="11"/>
      <c r="AC237" s="11"/>
      <c r="AD237" s="11"/>
      <c r="AE237" s="11"/>
      <c r="AF237" s="11"/>
      <c r="AG237" s="11"/>
    </row>
    <row r="238" spans="1:33">
      <c r="A238" s="6"/>
      <c r="B238" s="6"/>
      <c r="C238" s="6"/>
      <c r="D238" s="6"/>
      <c r="E238" s="71"/>
      <c r="F238" s="11"/>
      <c r="G238" s="11"/>
      <c r="H238" s="11"/>
      <c r="I238" s="11"/>
      <c r="J238" s="11"/>
      <c r="K238" s="11"/>
      <c r="L238" s="11"/>
      <c r="M238" s="11"/>
      <c r="N238" s="11"/>
      <c r="O238" s="11"/>
      <c r="P238" s="11"/>
      <c r="Q238" s="11"/>
      <c r="R238" s="11"/>
      <c r="S238" s="11"/>
      <c r="T238" s="11"/>
      <c r="U238" s="11"/>
      <c r="V238" s="11"/>
      <c r="W238" s="73"/>
      <c r="X238" s="11"/>
      <c r="Y238" s="11"/>
      <c r="Z238" s="11"/>
      <c r="AA238" s="11"/>
      <c r="AB238" s="11"/>
      <c r="AC238" s="11"/>
      <c r="AD238" s="11"/>
      <c r="AE238" s="11"/>
      <c r="AF238" s="11"/>
      <c r="AG238" s="11"/>
    </row>
    <row r="239" spans="1:33">
      <c r="A239" s="6"/>
      <c r="B239" s="6"/>
      <c r="C239" s="6"/>
      <c r="D239" s="6"/>
      <c r="E239" s="71"/>
      <c r="F239" s="11"/>
      <c r="G239" s="11"/>
      <c r="H239" s="11"/>
      <c r="I239" s="11"/>
      <c r="J239" s="11"/>
      <c r="K239" s="11"/>
      <c r="L239" s="11"/>
      <c r="M239" s="11"/>
      <c r="N239" s="11"/>
      <c r="O239" s="11"/>
      <c r="P239" s="11"/>
      <c r="Q239" s="11"/>
      <c r="R239" s="11"/>
      <c r="S239" s="11"/>
      <c r="T239" s="11"/>
      <c r="U239" s="11"/>
      <c r="V239" s="11"/>
      <c r="W239" s="73"/>
      <c r="X239" s="11"/>
      <c r="Y239" s="11"/>
      <c r="Z239" s="11"/>
      <c r="AA239" s="11"/>
      <c r="AB239" s="11"/>
      <c r="AC239" s="11"/>
      <c r="AD239" s="11"/>
      <c r="AE239" s="11"/>
      <c r="AF239" s="11"/>
      <c r="AG239" s="11"/>
    </row>
    <row r="240" spans="1:33">
      <c r="A240" s="6"/>
      <c r="B240" s="6"/>
      <c r="C240" s="6"/>
      <c r="D240" s="6"/>
      <c r="E240" s="71"/>
      <c r="F240" s="11"/>
      <c r="G240" s="11"/>
      <c r="H240" s="11"/>
      <c r="I240" s="11"/>
      <c r="J240" s="11"/>
      <c r="K240" s="11"/>
      <c r="L240" s="11"/>
      <c r="M240" s="11"/>
      <c r="N240" s="11"/>
      <c r="O240" s="11"/>
      <c r="P240" s="11"/>
      <c r="Q240" s="11"/>
      <c r="R240" s="11"/>
      <c r="S240" s="11"/>
      <c r="T240" s="11"/>
      <c r="U240" s="11"/>
      <c r="V240" s="11"/>
      <c r="W240" s="73"/>
      <c r="X240" s="11"/>
      <c r="Y240" s="11"/>
      <c r="Z240" s="11"/>
      <c r="AA240" s="11"/>
      <c r="AB240" s="11"/>
      <c r="AC240" s="11"/>
      <c r="AD240" s="11"/>
      <c r="AE240" s="11"/>
      <c r="AF240" s="11"/>
      <c r="AG240" s="11"/>
    </row>
    <row r="241" spans="1:33">
      <c r="A241" s="6"/>
      <c r="B241" s="6"/>
      <c r="C241" s="6"/>
      <c r="D241" s="6"/>
      <c r="E241" s="71"/>
      <c r="F241" s="11"/>
      <c r="G241" s="11"/>
      <c r="H241" s="11"/>
      <c r="I241" s="11"/>
      <c r="J241" s="11"/>
      <c r="K241" s="11"/>
      <c r="L241" s="11"/>
      <c r="M241" s="11"/>
      <c r="N241" s="11"/>
      <c r="O241" s="11"/>
      <c r="P241" s="11"/>
      <c r="Q241" s="11"/>
      <c r="R241" s="11"/>
      <c r="S241" s="11"/>
      <c r="T241" s="11"/>
      <c r="U241" s="11"/>
      <c r="V241" s="11"/>
      <c r="W241" s="73"/>
      <c r="X241" s="11"/>
      <c r="Y241" s="11"/>
      <c r="Z241" s="11"/>
      <c r="AA241" s="11"/>
      <c r="AB241" s="11"/>
      <c r="AC241" s="11"/>
      <c r="AD241" s="11"/>
      <c r="AE241" s="11"/>
      <c r="AF241" s="11"/>
      <c r="AG241" s="11"/>
    </row>
    <row r="242" spans="1:33">
      <c r="A242" s="6"/>
      <c r="B242" s="6"/>
      <c r="C242" s="6"/>
      <c r="D242" s="6"/>
      <c r="E242" s="71"/>
      <c r="F242" s="11"/>
      <c r="G242" s="11"/>
      <c r="H242" s="11"/>
      <c r="I242" s="11"/>
      <c r="J242" s="11"/>
      <c r="K242" s="11"/>
      <c r="L242" s="11"/>
      <c r="M242" s="11"/>
      <c r="N242" s="11"/>
      <c r="O242" s="11"/>
      <c r="P242" s="11"/>
      <c r="Q242" s="11"/>
      <c r="R242" s="11"/>
      <c r="S242" s="11"/>
      <c r="T242" s="11"/>
      <c r="U242" s="11"/>
      <c r="V242" s="11"/>
      <c r="W242" s="73"/>
      <c r="X242" s="11"/>
      <c r="Y242" s="11"/>
      <c r="Z242" s="11"/>
      <c r="AA242" s="11"/>
      <c r="AB242" s="11"/>
      <c r="AC242" s="11"/>
      <c r="AD242" s="11"/>
      <c r="AE242" s="11"/>
      <c r="AF242" s="11"/>
      <c r="AG242" s="11"/>
    </row>
    <row r="243" spans="1:33">
      <c r="A243" s="6"/>
      <c r="B243" s="6"/>
      <c r="C243" s="6"/>
      <c r="D243" s="6"/>
      <c r="E243" s="71"/>
      <c r="F243" s="11"/>
      <c r="G243" s="11"/>
      <c r="H243" s="11"/>
      <c r="I243" s="11"/>
      <c r="J243" s="11"/>
      <c r="K243" s="11"/>
      <c r="L243" s="11"/>
      <c r="M243" s="11"/>
      <c r="N243" s="11"/>
      <c r="O243" s="11"/>
      <c r="P243" s="11"/>
      <c r="Q243" s="11"/>
      <c r="R243" s="11"/>
      <c r="S243" s="11"/>
      <c r="T243" s="11"/>
      <c r="U243" s="11"/>
      <c r="V243" s="11"/>
      <c r="W243" s="73"/>
      <c r="X243" s="11"/>
      <c r="Y243" s="11"/>
      <c r="Z243" s="11"/>
      <c r="AA243" s="11"/>
      <c r="AB243" s="11"/>
      <c r="AC243" s="11"/>
      <c r="AD243" s="11"/>
      <c r="AE243" s="11"/>
      <c r="AF243" s="11"/>
      <c r="AG243" s="11"/>
    </row>
    <row r="244" spans="1:33">
      <c r="A244" s="6"/>
      <c r="B244" s="6"/>
      <c r="C244" s="6"/>
      <c r="D244" s="6"/>
      <c r="E244" s="71"/>
      <c r="F244" s="11"/>
      <c r="G244" s="11"/>
      <c r="H244" s="11"/>
      <c r="I244" s="11"/>
      <c r="J244" s="11"/>
      <c r="K244" s="11"/>
      <c r="L244" s="11"/>
      <c r="M244" s="11"/>
      <c r="N244" s="11"/>
      <c r="O244" s="11"/>
      <c r="P244" s="11"/>
      <c r="Q244" s="11"/>
      <c r="R244" s="11"/>
      <c r="S244" s="11"/>
      <c r="T244" s="11"/>
      <c r="U244" s="11"/>
      <c r="V244" s="11"/>
      <c r="W244" s="73"/>
      <c r="X244" s="11"/>
      <c r="Y244" s="11"/>
      <c r="Z244" s="11"/>
      <c r="AA244" s="11"/>
      <c r="AB244" s="11"/>
      <c r="AC244" s="11"/>
      <c r="AD244" s="11"/>
      <c r="AE244" s="11"/>
      <c r="AF244" s="11"/>
      <c r="AG244" s="11"/>
    </row>
    <row r="245" spans="1:33">
      <c r="A245" s="6"/>
      <c r="B245" s="6"/>
      <c r="C245" s="6"/>
      <c r="D245" s="6"/>
      <c r="E245" s="71"/>
      <c r="F245" s="11"/>
      <c r="G245" s="11"/>
      <c r="H245" s="11"/>
      <c r="I245" s="11"/>
      <c r="J245" s="11"/>
      <c r="K245" s="11"/>
      <c r="L245" s="11"/>
      <c r="M245" s="11"/>
      <c r="N245" s="11"/>
      <c r="O245" s="11"/>
      <c r="P245" s="11"/>
      <c r="Q245" s="11"/>
      <c r="R245" s="11"/>
      <c r="S245" s="11"/>
      <c r="T245" s="11"/>
      <c r="U245" s="11"/>
      <c r="V245" s="11"/>
      <c r="W245" s="73"/>
      <c r="X245" s="11"/>
      <c r="Y245" s="11"/>
      <c r="Z245" s="11"/>
      <c r="AA245" s="11"/>
      <c r="AB245" s="11"/>
      <c r="AC245" s="11"/>
      <c r="AD245" s="11"/>
      <c r="AE245" s="11"/>
      <c r="AF245" s="11"/>
      <c r="AG245" s="11"/>
    </row>
    <row r="246" spans="1:33">
      <c r="A246" s="6"/>
      <c r="B246" s="6"/>
      <c r="C246" s="6"/>
      <c r="D246" s="6"/>
      <c r="E246" s="71"/>
      <c r="F246" s="11"/>
      <c r="G246" s="11"/>
      <c r="H246" s="11"/>
      <c r="I246" s="11"/>
      <c r="J246" s="11"/>
      <c r="K246" s="11"/>
      <c r="L246" s="11"/>
      <c r="M246" s="11"/>
      <c r="N246" s="11"/>
      <c r="O246" s="11"/>
      <c r="P246" s="11"/>
      <c r="Q246" s="11"/>
      <c r="R246" s="11"/>
      <c r="S246" s="11"/>
      <c r="T246" s="11"/>
      <c r="U246" s="11"/>
      <c r="V246" s="11"/>
      <c r="W246" s="73"/>
      <c r="X246" s="11"/>
      <c r="Y246" s="11"/>
      <c r="Z246" s="11"/>
      <c r="AA246" s="11"/>
      <c r="AB246" s="11"/>
      <c r="AC246" s="11"/>
      <c r="AD246" s="11"/>
      <c r="AE246" s="11"/>
      <c r="AF246" s="11"/>
      <c r="AG246" s="11"/>
    </row>
    <row r="247" spans="1:33">
      <c r="A247" s="6"/>
      <c r="B247" s="6"/>
      <c r="C247" s="6"/>
      <c r="D247" s="6"/>
      <c r="E247" s="71"/>
      <c r="F247" s="11"/>
      <c r="G247" s="11"/>
      <c r="H247" s="11"/>
      <c r="I247" s="11"/>
      <c r="J247" s="11"/>
      <c r="K247" s="11"/>
      <c r="L247" s="11"/>
      <c r="M247" s="11"/>
      <c r="N247" s="11"/>
      <c r="O247" s="11"/>
      <c r="P247" s="11"/>
      <c r="Q247" s="11"/>
      <c r="R247" s="11"/>
      <c r="S247" s="11"/>
      <c r="T247" s="11"/>
      <c r="U247" s="11"/>
      <c r="V247" s="11"/>
      <c r="W247" s="73"/>
      <c r="X247" s="11"/>
      <c r="Y247" s="11"/>
      <c r="Z247" s="11"/>
      <c r="AA247" s="11"/>
      <c r="AB247" s="11"/>
      <c r="AC247" s="11"/>
      <c r="AD247" s="11"/>
      <c r="AE247" s="11"/>
      <c r="AF247" s="11"/>
      <c r="AG247" s="11"/>
    </row>
    <row r="248" spans="1:33">
      <c r="A248" s="6"/>
      <c r="B248" s="6"/>
      <c r="C248" s="6"/>
      <c r="D248" s="6"/>
      <c r="E248" s="71"/>
      <c r="F248" s="11"/>
      <c r="G248" s="11"/>
      <c r="H248" s="11"/>
      <c r="I248" s="11"/>
      <c r="J248" s="11"/>
      <c r="K248" s="11"/>
      <c r="L248" s="11"/>
      <c r="M248" s="11"/>
      <c r="N248" s="11"/>
      <c r="O248" s="11"/>
      <c r="P248" s="11"/>
      <c r="Q248" s="11"/>
      <c r="R248" s="11"/>
      <c r="S248" s="11"/>
      <c r="T248" s="11"/>
      <c r="U248" s="11"/>
      <c r="V248" s="11"/>
      <c r="W248" s="73"/>
      <c r="X248" s="11"/>
      <c r="Y248" s="11"/>
      <c r="Z248" s="11"/>
      <c r="AA248" s="11"/>
      <c r="AB248" s="11"/>
      <c r="AC248" s="11"/>
      <c r="AD248" s="11"/>
      <c r="AE248" s="11"/>
      <c r="AF248" s="11"/>
      <c r="AG248" s="11"/>
    </row>
    <row r="249" spans="1:33">
      <c r="A249" s="6"/>
      <c r="B249" s="6"/>
      <c r="C249" s="6"/>
      <c r="D249" s="6"/>
      <c r="E249" s="71"/>
      <c r="F249" s="11"/>
      <c r="G249" s="11"/>
      <c r="H249" s="11"/>
      <c r="I249" s="11"/>
      <c r="J249" s="11"/>
      <c r="K249" s="11"/>
      <c r="L249" s="11"/>
      <c r="M249" s="11"/>
      <c r="N249" s="11"/>
      <c r="O249" s="11"/>
      <c r="P249" s="11"/>
      <c r="Q249" s="11"/>
      <c r="R249" s="11"/>
      <c r="S249" s="11"/>
      <c r="T249" s="11"/>
      <c r="U249" s="11"/>
      <c r="V249" s="11"/>
      <c r="W249" s="73"/>
      <c r="X249" s="11"/>
      <c r="Y249" s="11"/>
      <c r="Z249" s="11"/>
      <c r="AA249" s="11"/>
      <c r="AB249" s="11"/>
      <c r="AC249" s="11"/>
      <c r="AD249" s="11"/>
      <c r="AE249" s="11"/>
      <c r="AF249" s="11"/>
      <c r="AG249" s="11"/>
    </row>
    <row r="250" spans="1:33">
      <c r="A250" s="6"/>
      <c r="B250" s="6"/>
      <c r="C250" s="6"/>
      <c r="D250" s="6"/>
      <c r="E250" s="71"/>
      <c r="F250" s="11"/>
      <c r="G250" s="11"/>
      <c r="H250" s="11"/>
      <c r="I250" s="11"/>
      <c r="J250" s="11"/>
      <c r="K250" s="11"/>
      <c r="L250" s="11"/>
      <c r="M250" s="11"/>
      <c r="N250" s="11"/>
      <c r="O250" s="11"/>
      <c r="P250" s="11"/>
      <c r="Q250" s="11"/>
      <c r="R250" s="11"/>
      <c r="S250" s="11"/>
      <c r="T250" s="11"/>
      <c r="U250" s="11"/>
      <c r="V250" s="11"/>
      <c r="W250" s="73"/>
      <c r="X250" s="11"/>
      <c r="Y250" s="11"/>
      <c r="Z250" s="11"/>
      <c r="AA250" s="11"/>
      <c r="AB250" s="11"/>
      <c r="AC250" s="11"/>
      <c r="AD250" s="11"/>
      <c r="AE250" s="11"/>
      <c r="AF250" s="11"/>
      <c r="AG250" s="11"/>
    </row>
    <row r="251" spans="1:33">
      <c r="A251" s="6"/>
      <c r="B251" s="6"/>
      <c r="C251" s="6"/>
      <c r="D251" s="6"/>
      <c r="E251" s="71"/>
      <c r="F251" s="11"/>
      <c r="G251" s="11"/>
      <c r="H251" s="11"/>
      <c r="I251" s="11"/>
      <c r="J251" s="11"/>
      <c r="K251" s="11"/>
      <c r="L251" s="11"/>
      <c r="M251" s="11"/>
      <c r="N251" s="11"/>
      <c r="O251" s="11"/>
      <c r="P251" s="11"/>
      <c r="Q251" s="11"/>
      <c r="R251" s="11"/>
      <c r="S251" s="11"/>
      <c r="T251" s="11"/>
      <c r="U251" s="11"/>
      <c r="V251" s="11"/>
      <c r="W251" s="73"/>
      <c r="X251" s="11"/>
      <c r="Y251" s="11"/>
      <c r="Z251" s="11"/>
      <c r="AA251" s="11"/>
      <c r="AB251" s="11"/>
      <c r="AC251" s="11"/>
      <c r="AD251" s="11"/>
      <c r="AE251" s="11"/>
      <c r="AF251" s="11"/>
      <c r="AG251" s="11"/>
    </row>
    <row r="252" spans="1:33">
      <c r="A252" s="6"/>
      <c r="B252" s="6"/>
      <c r="C252" s="6"/>
      <c r="D252" s="6"/>
      <c r="E252" s="71"/>
      <c r="F252" s="11"/>
      <c r="G252" s="11"/>
      <c r="H252" s="11"/>
      <c r="I252" s="11"/>
      <c r="J252" s="11"/>
      <c r="K252" s="11"/>
      <c r="L252" s="11"/>
      <c r="M252" s="11"/>
      <c r="N252" s="11"/>
      <c r="O252" s="11"/>
      <c r="P252" s="11"/>
      <c r="Q252" s="11"/>
      <c r="R252" s="11"/>
      <c r="S252" s="11"/>
      <c r="T252" s="11"/>
      <c r="U252" s="11"/>
      <c r="V252" s="11"/>
      <c r="W252" s="73"/>
      <c r="X252" s="11"/>
      <c r="Y252" s="11"/>
      <c r="Z252" s="11"/>
      <c r="AA252" s="11"/>
      <c r="AB252" s="11"/>
      <c r="AC252" s="11"/>
      <c r="AD252" s="11"/>
      <c r="AE252" s="11"/>
      <c r="AF252" s="11"/>
      <c r="AG252" s="11"/>
    </row>
    <row r="253" spans="1:33">
      <c r="A253" s="6"/>
      <c r="B253" s="6"/>
      <c r="C253" s="6"/>
      <c r="D253" s="6"/>
      <c r="E253" s="71"/>
      <c r="F253" s="11"/>
      <c r="G253" s="11"/>
      <c r="H253" s="11"/>
      <c r="I253" s="11"/>
      <c r="J253" s="11"/>
      <c r="K253" s="11"/>
      <c r="L253" s="11"/>
      <c r="M253" s="11"/>
      <c r="N253" s="11"/>
      <c r="O253" s="11"/>
      <c r="P253" s="11"/>
      <c r="Q253" s="11"/>
      <c r="R253" s="11"/>
      <c r="S253" s="11"/>
      <c r="T253" s="11"/>
      <c r="U253" s="11"/>
      <c r="V253" s="11"/>
      <c r="W253" s="73"/>
      <c r="X253" s="11"/>
      <c r="Y253" s="11"/>
      <c r="Z253" s="11"/>
      <c r="AA253" s="11"/>
      <c r="AB253" s="11"/>
      <c r="AC253" s="11"/>
      <c r="AD253" s="11"/>
      <c r="AE253" s="11"/>
      <c r="AF253" s="11"/>
      <c r="AG253" s="11"/>
    </row>
    <row r="254" spans="1:33">
      <c r="A254" s="6"/>
      <c r="B254" s="6"/>
      <c r="C254" s="6"/>
      <c r="D254" s="6"/>
      <c r="E254" s="71"/>
      <c r="F254" s="11"/>
      <c r="G254" s="11"/>
      <c r="H254" s="11"/>
      <c r="I254" s="11"/>
      <c r="J254" s="11"/>
      <c r="K254" s="11"/>
      <c r="L254" s="11"/>
      <c r="M254" s="11"/>
      <c r="N254" s="11"/>
      <c r="O254" s="11"/>
      <c r="P254" s="11"/>
      <c r="Q254" s="11"/>
      <c r="R254" s="11"/>
      <c r="S254" s="11"/>
      <c r="T254" s="11"/>
      <c r="U254" s="11"/>
      <c r="V254" s="11"/>
      <c r="W254" s="73"/>
      <c r="X254" s="11"/>
      <c r="Y254" s="11"/>
      <c r="Z254" s="11"/>
      <c r="AA254" s="11"/>
      <c r="AB254" s="11"/>
      <c r="AC254" s="11"/>
      <c r="AD254" s="11"/>
      <c r="AE254" s="11"/>
      <c r="AF254" s="11"/>
      <c r="AG254" s="11"/>
    </row>
    <row r="255" spans="1:33">
      <c r="A255" s="6"/>
      <c r="B255" s="6"/>
      <c r="C255" s="6"/>
      <c r="D255" s="6"/>
      <c r="E255" s="71"/>
      <c r="F255" s="11"/>
      <c r="G255" s="11"/>
      <c r="H255" s="11"/>
      <c r="I255" s="11"/>
      <c r="J255" s="11"/>
      <c r="K255" s="11"/>
      <c r="L255" s="11"/>
      <c r="M255" s="11"/>
      <c r="N255" s="11"/>
      <c r="O255" s="11"/>
      <c r="P255" s="11"/>
      <c r="Q255" s="11"/>
      <c r="R255" s="11"/>
      <c r="S255" s="11"/>
      <c r="T255" s="11"/>
      <c r="U255" s="11"/>
      <c r="V255" s="11"/>
      <c r="W255" s="73"/>
      <c r="X255" s="11"/>
      <c r="Y255" s="11"/>
      <c r="Z255" s="11"/>
      <c r="AA255" s="11"/>
      <c r="AB255" s="11"/>
      <c r="AC255" s="11"/>
      <c r="AD255" s="11"/>
      <c r="AE255" s="11"/>
      <c r="AF255" s="11"/>
      <c r="AG255" s="11"/>
    </row>
    <row r="256" spans="1:33">
      <c r="A256" s="6"/>
      <c r="B256" s="6"/>
      <c r="C256" s="6"/>
      <c r="D256" s="6"/>
      <c r="E256" s="71"/>
      <c r="F256" s="11"/>
      <c r="G256" s="11"/>
      <c r="H256" s="11"/>
      <c r="I256" s="11"/>
      <c r="J256" s="11"/>
      <c r="K256" s="11"/>
      <c r="L256" s="11"/>
      <c r="M256" s="11"/>
      <c r="N256" s="11"/>
      <c r="O256" s="11"/>
      <c r="P256" s="11"/>
      <c r="Q256" s="11"/>
      <c r="R256" s="11"/>
      <c r="S256" s="11"/>
      <c r="T256" s="11"/>
      <c r="U256" s="11"/>
      <c r="V256" s="11"/>
      <c r="W256" s="73"/>
      <c r="X256" s="11"/>
      <c r="Y256" s="11"/>
      <c r="Z256" s="11"/>
      <c r="AA256" s="11"/>
      <c r="AB256" s="11"/>
      <c r="AC256" s="11"/>
      <c r="AD256" s="11"/>
      <c r="AE256" s="11"/>
      <c r="AF256" s="11"/>
      <c r="AG256" s="11"/>
    </row>
    <row r="257" spans="1:33">
      <c r="A257" s="6"/>
      <c r="B257" s="6"/>
      <c r="C257" s="6"/>
      <c r="D257" s="6"/>
      <c r="E257" s="71"/>
      <c r="F257" s="11"/>
      <c r="G257" s="11"/>
      <c r="H257" s="11"/>
      <c r="I257" s="11"/>
      <c r="J257" s="11"/>
      <c r="K257" s="11"/>
      <c r="L257" s="11"/>
      <c r="M257" s="11"/>
      <c r="N257" s="11"/>
      <c r="O257" s="11"/>
      <c r="P257" s="11"/>
      <c r="Q257" s="11"/>
      <c r="R257" s="11"/>
      <c r="S257" s="11"/>
      <c r="T257" s="11"/>
      <c r="U257" s="11"/>
      <c r="V257" s="11"/>
      <c r="W257" s="73"/>
      <c r="X257" s="11"/>
      <c r="Y257" s="11"/>
      <c r="Z257" s="11"/>
      <c r="AA257" s="11"/>
      <c r="AB257" s="11"/>
      <c r="AC257" s="11"/>
      <c r="AD257" s="11"/>
      <c r="AE257" s="11"/>
      <c r="AF257" s="11"/>
      <c r="AG257" s="11"/>
    </row>
    <row r="258" spans="1:33">
      <c r="A258" s="6"/>
      <c r="B258" s="6"/>
      <c r="C258" s="6"/>
      <c r="D258" s="6"/>
      <c r="E258" s="71"/>
      <c r="F258" s="11"/>
      <c r="G258" s="11"/>
      <c r="H258" s="11"/>
      <c r="I258" s="11"/>
      <c r="J258" s="11"/>
      <c r="K258" s="11"/>
      <c r="L258" s="11"/>
      <c r="M258" s="11"/>
      <c r="N258" s="11"/>
      <c r="O258" s="11"/>
      <c r="P258" s="11"/>
      <c r="Q258" s="11"/>
      <c r="R258" s="11"/>
      <c r="S258" s="11"/>
      <c r="T258" s="11"/>
      <c r="U258" s="11"/>
      <c r="V258" s="11"/>
      <c r="W258" s="73"/>
      <c r="X258" s="11"/>
      <c r="Y258" s="11"/>
      <c r="Z258" s="11"/>
      <c r="AA258" s="11"/>
      <c r="AB258" s="11"/>
      <c r="AC258" s="11"/>
      <c r="AD258" s="11"/>
      <c r="AE258" s="11"/>
      <c r="AF258" s="11"/>
      <c r="AG258" s="11"/>
    </row>
    <row r="259" spans="1:33">
      <c r="A259" s="6"/>
      <c r="B259" s="6"/>
      <c r="C259" s="6"/>
      <c r="D259" s="6"/>
      <c r="E259" s="71"/>
      <c r="F259" s="11"/>
      <c r="G259" s="11"/>
      <c r="H259" s="11"/>
      <c r="I259" s="11"/>
      <c r="J259" s="11"/>
      <c r="K259" s="11"/>
      <c r="L259" s="11"/>
      <c r="M259" s="11"/>
      <c r="N259" s="11"/>
      <c r="O259" s="11"/>
      <c r="P259" s="11"/>
      <c r="Q259" s="11"/>
      <c r="R259" s="11"/>
      <c r="S259" s="11"/>
      <c r="T259" s="11"/>
      <c r="U259" s="11"/>
      <c r="V259" s="11"/>
      <c r="W259" s="73"/>
      <c r="X259" s="11"/>
      <c r="Y259" s="11"/>
      <c r="Z259" s="11"/>
      <c r="AA259" s="11"/>
      <c r="AB259" s="11"/>
      <c r="AC259" s="11"/>
      <c r="AD259" s="11"/>
      <c r="AE259" s="11"/>
      <c r="AF259" s="11"/>
      <c r="AG259" s="11"/>
    </row>
    <row r="260" spans="1:33">
      <c r="A260" s="6"/>
      <c r="B260" s="6"/>
      <c r="C260" s="6"/>
      <c r="D260" s="6"/>
      <c r="E260" s="71"/>
      <c r="F260" s="11"/>
      <c r="G260" s="11"/>
      <c r="H260" s="11"/>
      <c r="I260" s="11"/>
      <c r="J260" s="11"/>
      <c r="K260" s="11"/>
      <c r="L260" s="11"/>
      <c r="M260" s="11"/>
      <c r="N260" s="11"/>
      <c r="O260" s="11"/>
      <c r="P260" s="11"/>
      <c r="Q260" s="11"/>
      <c r="R260" s="11"/>
      <c r="S260" s="11"/>
      <c r="T260" s="11"/>
      <c r="U260" s="11"/>
      <c r="V260" s="11"/>
      <c r="W260" s="73"/>
      <c r="X260" s="11"/>
      <c r="Y260" s="11"/>
      <c r="Z260" s="11"/>
      <c r="AA260" s="11"/>
      <c r="AB260" s="11"/>
      <c r="AC260" s="11"/>
      <c r="AD260" s="11"/>
      <c r="AE260" s="11"/>
      <c r="AF260" s="11"/>
      <c r="AG260" s="11"/>
    </row>
    <row r="261" spans="1:33">
      <c r="A261" s="6"/>
      <c r="B261" s="6"/>
      <c r="C261" s="6"/>
      <c r="D261" s="6"/>
      <c r="E261" s="71"/>
      <c r="F261" s="11"/>
      <c r="G261" s="11"/>
      <c r="H261" s="11"/>
      <c r="I261" s="11"/>
      <c r="J261" s="11"/>
      <c r="K261" s="11"/>
      <c r="L261" s="11"/>
      <c r="M261" s="11"/>
      <c r="N261" s="11"/>
      <c r="O261" s="11"/>
      <c r="P261" s="11"/>
      <c r="Q261" s="11"/>
      <c r="R261" s="11"/>
      <c r="S261" s="11"/>
      <c r="T261" s="11"/>
      <c r="U261" s="11"/>
      <c r="V261" s="11"/>
      <c r="W261" s="73"/>
      <c r="X261" s="11"/>
      <c r="Y261" s="11"/>
      <c r="Z261" s="11"/>
      <c r="AA261" s="11"/>
      <c r="AB261" s="11"/>
      <c r="AC261" s="11"/>
      <c r="AD261" s="11"/>
      <c r="AE261" s="11"/>
      <c r="AF261" s="11"/>
      <c r="AG261" s="11"/>
    </row>
    <row r="262" spans="1:33">
      <c r="A262" s="6"/>
      <c r="B262" s="6"/>
      <c r="C262" s="6"/>
      <c r="D262" s="6"/>
      <c r="E262" s="71"/>
      <c r="F262" s="11"/>
      <c r="G262" s="11"/>
      <c r="H262" s="11"/>
      <c r="I262" s="11"/>
      <c r="J262" s="11"/>
      <c r="K262" s="11"/>
      <c r="L262" s="11"/>
      <c r="M262" s="11"/>
      <c r="N262" s="11"/>
      <c r="O262" s="11"/>
      <c r="P262" s="11"/>
      <c r="Q262" s="11"/>
      <c r="R262" s="11"/>
      <c r="S262" s="11"/>
      <c r="T262" s="11"/>
      <c r="U262" s="11"/>
      <c r="V262" s="11"/>
      <c r="W262" s="73"/>
      <c r="X262" s="11"/>
      <c r="Y262" s="11"/>
      <c r="Z262" s="11"/>
      <c r="AA262" s="11"/>
      <c r="AB262" s="11"/>
      <c r="AC262" s="11"/>
      <c r="AD262" s="11"/>
      <c r="AE262" s="11"/>
      <c r="AF262" s="11"/>
      <c r="AG262" s="11"/>
    </row>
    <row r="263" spans="1:33">
      <c r="A263" s="6"/>
      <c r="B263" s="6"/>
      <c r="C263" s="6"/>
      <c r="D263" s="6"/>
      <c r="E263" s="71"/>
      <c r="F263" s="11"/>
      <c r="G263" s="11"/>
      <c r="H263" s="11"/>
      <c r="I263" s="11"/>
      <c r="J263" s="11"/>
      <c r="K263" s="11"/>
      <c r="L263" s="11"/>
      <c r="M263" s="11"/>
      <c r="N263" s="11"/>
      <c r="O263" s="11"/>
      <c r="P263" s="11"/>
      <c r="Q263" s="11"/>
      <c r="R263" s="11"/>
      <c r="S263" s="11"/>
      <c r="T263" s="11"/>
      <c r="U263" s="11"/>
      <c r="V263" s="11"/>
      <c r="W263" s="73"/>
      <c r="X263" s="11"/>
      <c r="Y263" s="11"/>
      <c r="Z263" s="11"/>
      <c r="AA263" s="11"/>
      <c r="AB263" s="11"/>
      <c r="AC263" s="11"/>
      <c r="AD263" s="11"/>
      <c r="AE263" s="11"/>
      <c r="AF263" s="11"/>
      <c r="AG263" s="11"/>
    </row>
    <row r="264" spans="1:33">
      <c r="A264" s="6"/>
      <c r="B264" s="6"/>
      <c r="C264" s="6"/>
      <c r="D264" s="6"/>
      <c r="E264" s="71"/>
      <c r="F264" s="11"/>
      <c r="G264" s="11"/>
      <c r="H264" s="11"/>
      <c r="I264" s="11"/>
      <c r="J264" s="11"/>
      <c r="K264" s="11"/>
      <c r="L264" s="11"/>
      <c r="M264" s="11"/>
      <c r="N264" s="11"/>
      <c r="O264" s="11"/>
      <c r="P264" s="11"/>
      <c r="Q264" s="11"/>
      <c r="R264" s="11"/>
      <c r="S264" s="11"/>
      <c r="T264" s="11"/>
      <c r="U264" s="11"/>
      <c r="V264" s="11"/>
      <c r="W264" s="73"/>
      <c r="X264" s="11"/>
      <c r="Y264" s="11"/>
      <c r="Z264" s="11"/>
      <c r="AA264" s="11"/>
      <c r="AB264" s="11"/>
      <c r="AC264" s="11"/>
      <c r="AD264" s="11"/>
      <c r="AE264" s="11"/>
      <c r="AF264" s="11"/>
      <c r="AG264" s="11"/>
    </row>
    <row r="265" spans="1:33">
      <c r="A265" s="6"/>
      <c r="B265" s="6"/>
      <c r="C265" s="6"/>
      <c r="D265" s="6"/>
      <c r="E265" s="71"/>
      <c r="F265" s="11"/>
      <c r="G265" s="11"/>
      <c r="H265" s="11"/>
      <c r="I265" s="11"/>
      <c r="J265" s="11"/>
      <c r="K265" s="11"/>
      <c r="L265" s="11"/>
      <c r="M265" s="11"/>
      <c r="N265" s="11"/>
      <c r="O265" s="11"/>
      <c r="P265" s="11"/>
      <c r="Q265" s="11"/>
      <c r="R265" s="11"/>
      <c r="S265" s="11"/>
      <c r="T265" s="11"/>
      <c r="U265" s="11"/>
      <c r="V265" s="11"/>
      <c r="W265" s="73"/>
      <c r="X265" s="11"/>
      <c r="Y265" s="11"/>
      <c r="Z265" s="11"/>
      <c r="AA265" s="11"/>
      <c r="AB265" s="11"/>
      <c r="AC265" s="11"/>
      <c r="AD265" s="11"/>
      <c r="AE265" s="11"/>
      <c r="AF265" s="11"/>
      <c r="AG265" s="11"/>
    </row>
    <row r="266" spans="1:33">
      <c r="A266" s="6"/>
      <c r="B266" s="6"/>
      <c r="C266" s="6"/>
      <c r="D266" s="6"/>
      <c r="E266" s="71"/>
      <c r="F266" s="11"/>
      <c r="G266" s="11"/>
      <c r="H266" s="11"/>
      <c r="I266" s="11"/>
      <c r="J266" s="11"/>
      <c r="K266" s="11"/>
      <c r="L266" s="11"/>
      <c r="M266" s="11"/>
      <c r="N266" s="11"/>
      <c r="O266" s="11"/>
      <c r="P266" s="11"/>
      <c r="Q266" s="11"/>
      <c r="R266" s="11"/>
      <c r="S266" s="11"/>
      <c r="T266" s="11"/>
      <c r="U266" s="11"/>
      <c r="V266" s="11"/>
      <c r="W266" s="73"/>
      <c r="X266" s="11"/>
      <c r="Y266" s="11"/>
      <c r="Z266" s="11"/>
      <c r="AA266" s="11"/>
      <c r="AB266" s="11"/>
      <c r="AC266" s="11"/>
      <c r="AD266" s="11"/>
      <c r="AE266" s="11"/>
      <c r="AF266" s="11"/>
      <c r="AG266" s="11"/>
    </row>
    <row r="267" spans="1:33">
      <c r="A267" s="6"/>
      <c r="B267" s="6"/>
      <c r="C267" s="6"/>
      <c r="D267" s="6"/>
      <c r="E267" s="71"/>
      <c r="F267" s="11"/>
      <c r="G267" s="11"/>
      <c r="H267" s="11"/>
      <c r="I267" s="11"/>
      <c r="J267" s="11"/>
      <c r="K267" s="11"/>
      <c r="L267" s="11"/>
      <c r="M267" s="11"/>
      <c r="N267" s="11"/>
      <c r="O267" s="11"/>
      <c r="P267" s="11"/>
      <c r="Q267" s="11"/>
      <c r="R267" s="11"/>
      <c r="S267" s="11"/>
      <c r="T267" s="11"/>
      <c r="U267" s="11"/>
      <c r="V267" s="11"/>
      <c r="W267" s="73"/>
      <c r="X267" s="11"/>
      <c r="Y267" s="11"/>
      <c r="Z267" s="11"/>
      <c r="AA267" s="11"/>
      <c r="AB267" s="11"/>
      <c r="AC267" s="11"/>
      <c r="AD267" s="11"/>
      <c r="AE267" s="11"/>
      <c r="AF267" s="11"/>
      <c r="AG267" s="11"/>
    </row>
    <row r="268" spans="1:33">
      <c r="A268" s="6"/>
      <c r="B268" s="6"/>
      <c r="C268" s="6"/>
      <c r="D268" s="6"/>
      <c r="E268" s="71"/>
      <c r="F268" s="11"/>
      <c r="G268" s="11"/>
      <c r="H268" s="11"/>
      <c r="I268" s="11"/>
      <c r="J268" s="11"/>
      <c r="K268" s="11"/>
      <c r="L268" s="11"/>
      <c r="M268" s="11"/>
      <c r="N268" s="11"/>
      <c r="O268" s="11"/>
      <c r="P268" s="11"/>
      <c r="Q268" s="11"/>
      <c r="R268" s="11"/>
      <c r="S268" s="11"/>
      <c r="T268" s="11"/>
      <c r="U268" s="11"/>
      <c r="V268" s="11"/>
      <c r="W268" s="73"/>
      <c r="X268" s="11"/>
      <c r="Y268" s="11"/>
      <c r="Z268" s="11"/>
      <c r="AA268" s="11"/>
      <c r="AB268" s="11"/>
      <c r="AC268" s="11"/>
      <c r="AD268" s="11"/>
      <c r="AE268" s="11"/>
      <c r="AF268" s="11"/>
      <c r="AG268" s="11"/>
    </row>
    <row r="269" spans="1:33">
      <c r="A269" s="6"/>
      <c r="B269" s="6"/>
      <c r="C269" s="6"/>
      <c r="D269" s="6"/>
      <c r="E269" s="71"/>
      <c r="F269" s="11"/>
      <c r="G269" s="11"/>
      <c r="H269" s="11"/>
      <c r="I269" s="11"/>
      <c r="J269" s="11"/>
      <c r="K269" s="11"/>
      <c r="L269" s="11"/>
      <c r="M269" s="11"/>
      <c r="N269" s="11"/>
      <c r="O269" s="11"/>
      <c r="P269" s="11"/>
      <c r="Q269" s="11"/>
      <c r="R269" s="11"/>
      <c r="S269" s="11"/>
      <c r="T269" s="11"/>
      <c r="U269" s="11"/>
      <c r="V269" s="11"/>
      <c r="W269" s="73"/>
      <c r="X269" s="11"/>
      <c r="Y269" s="11"/>
      <c r="Z269" s="11"/>
      <c r="AA269" s="11"/>
      <c r="AB269" s="11"/>
      <c r="AC269" s="11"/>
      <c r="AD269" s="11"/>
      <c r="AE269" s="11"/>
      <c r="AF269" s="11"/>
      <c r="AG269" s="11"/>
    </row>
    <row r="270" spans="1:33">
      <c r="A270" s="6"/>
      <c r="B270" s="6"/>
      <c r="C270" s="6"/>
      <c r="D270" s="6"/>
      <c r="E270" s="71"/>
      <c r="F270" s="11"/>
      <c r="G270" s="11"/>
      <c r="H270" s="11"/>
      <c r="I270" s="11"/>
      <c r="J270" s="11"/>
      <c r="K270" s="11"/>
      <c r="L270" s="11"/>
      <c r="M270" s="11"/>
      <c r="N270" s="11"/>
      <c r="O270" s="11"/>
      <c r="P270" s="11"/>
      <c r="Q270" s="11"/>
      <c r="R270" s="11"/>
      <c r="S270" s="11"/>
      <c r="T270" s="11"/>
      <c r="U270" s="11"/>
      <c r="V270" s="11"/>
      <c r="W270" s="73"/>
      <c r="X270" s="11"/>
      <c r="Y270" s="11"/>
      <c r="Z270" s="11"/>
      <c r="AA270" s="11"/>
      <c r="AB270" s="11"/>
      <c r="AC270" s="11"/>
      <c r="AD270" s="11"/>
      <c r="AE270" s="11"/>
      <c r="AF270" s="11"/>
      <c r="AG270" s="11"/>
    </row>
    <row r="271" spans="1:33">
      <c r="A271" s="6"/>
      <c r="B271" s="6"/>
      <c r="C271" s="6"/>
      <c r="D271" s="6"/>
      <c r="E271" s="71"/>
      <c r="F271" s="11"/>
      <c r="G271" s="11"/>
      <c r="H271" s="11"/>
      <c r="I271" s="11"/>
      <c r="J271" s="11"/>
      <c r="K271" s="11"/>
      <c r="L271" s="11"/>
      <c r="M271" s="11"/>
      <c r="N271" s="11"/>
      <c r="O271" s="11"/>
      <c r="P271" s="11"/>
      <c r="Q271" s="11"/>
      <c r="R271" s="11"/>
      <c r="S271" s="11"/>
      <c r="T271" s="11"/>
      <c r="U271" s="11"/>
      <c r="V271" s="11"/>
      <c r="W271" s="73"/>
      <c r="X271" s="11"/>
      <c r="Y271" s="11"/>
      <c r="Z271" s="11"/>
      <c r="AA271" s="11"/>
      <c r="AB271" s="11"/>
      <c r="AC271" s="11"/>
      <c r="AD271" s="11"/>
      <c r="AE271" s="11"/>
      <c r="AF271" s="11"/>
      <c r="AG271" s="11"/>
    </row>
    <row r="272" spans="1:33">
      <c r="A272" s="6"/>
      <c r="B272" s="6"/>
      <c r="C272" s="6"/>
      <c r="D272" s="6"/>
      <c r="E272" s="71"/>
      <c r="F272" s="11"/>
      <c r="G272" s="11"/>
      <c r="H272" s="11"/>
      <c r="I272" s="11"/>
      <c r="J272" s="11"/>
      <c r="K272" s="11"/>
      <c r="L272" s="11"/>
      <c r="M272" s="11"/>
      <c r="N272" s="11"/>
      <c r="O272" s="11"/>
      <c r="P272" s="11"/>
      <c r="Q272" s="11"/>
      <c r="R272" s="11"/>
      <c r="S272" s="11"/>
      <c r="T272" s="11"/>
      <c r="U272" s="11"/>
      <c r="V272" s="11"/>
      <c r="W272" s="73"/>
      <c r="X272" s="11"/>
      <c r="Y272" s="11"/>
      <c r="Z272" s="11"/>
      <c r="AA272" s="11"/>
      <c r="AB272" s="11"/>
      <c r="AC272" s="11"/>
      <c r="AD272" s="11"/>
      <c r="AE272" s="11"/>
      <c r="AF272" s="11"/>
      <c r="AG272" s="11"/>
    </row>
    <row r="273" spans="1:33">
      <c r="A273" s="6"/>
      <c r="B273" s="6"/>
      <c r="C273" s="6"/>
      <c r="D273" s="6"/>
      <c r="E273" s="71"/>
      <c r="F273" s="11"/>
      <c r="G273" s="11"/>
      <c r="H273" s="11"/>
      <c r="I273" s="11"/>
      <c r="J273" s="11"/>
      <c r="K273" s="11"/>
      <c r="L273" s="11"/>
      <c r="M273" s="11"/>
      <c r="N273" s="11"/>
      <c r="O273" s="11"/>
      <c r="P273" s="11"/>
      <c r="Q273" s="11"/>
      <c r="R273" s="11"/>
      <c r="S273" s="11"/>
      <c r="T273" s="11"/>
      <c r="U273" s="11"/>
      <c r="V273" s="11"/>
      <c r="W273" s="73"/>
      <c r="X273" s="11"/>
      <c r="Y273" s="11"/>
      <c r="Z273" s="11"/>
      <c r="AA273" s="11"/>
      <c r="AB273" s="11"/>
      <c r="AC273" s="11"/>
      <c r="AD273" s="11"/>
      <c r="AE273" s="11"/>
      <c r="AF273" s="11"/>
      <c r="AG273" s="11"/>
    </row>
    <row r="274" spans="1:33">
      <c r="A274" s="6"/>
      <c r="B274" s="6"/>
      <c r="C274" s="6"/>
      <c r="D274" s="6"/>
      <c r="E274" s="71"/>
      <c r="F274" s="11"/>
      <c r="G274" s="11"/>
      <c r="H274" s="11"/>
      <c r="I274" s="11"/>
      <c r="J274" s="11"/>
      <c r="K274" s="11"/>
      <c r="L274" s="11"/>
      <c r="M274" s="11"/>
      <c r="N274" s="11"/>
      <c r="O274" s="11"/>
      <c r="P274" s="11"/>
      <c r="Q274" s="11"/>
      <c r="R274" s="11"/>
      <c r="S274" s="11"/>
      <c r="T274" s="11"/>
      <c r="U274" s="11"/>
      <c r="V274" s="11"/>
      <c r="W274" s="73"/>
      <c r="X274" s="11"/>
      <c r="Y274" s="11"/>
      <c r="Z274" s="11"/>
      <c r="AA274" s="11"/>
      <c r="AB274" s="11"/>
      <c r="AC274" s="11"/>
      <c r="AD274" s="11"/>
      <c r="AE274" s="11"/>
      <c r="AF274" s="11"/>
      <c r="AG274" s="11"/>
    </row>
    <row r="275" spans="1:33">
      <c r="A275" s="6"/>
      <c r="B275" s="6"/>
      <c r="C275" s="6"/>
      <c r="D275" s="6"/>
      <c r="E275" s="71"/>
      <c r="F275" s="11"/>
      <c r="G275" s="11"/>
      <c r="H275" s="11"/>
      <c r="I275" s="11"/>
      <c r="J275" s="11"/>
      <c r="K275" s="11"/>
      <c r="L275" s="11"/>
      <c r="M275" s="11"/>
      <c r="N275" s="11"/>
      <c r="O275" s="11"/>
      <c r="P275" s="11"/>
      <c r="Q275" s="11"/>
      <c r="R275" s="11"/>
      <c r="S275" s="11"/>
      <c r="T275" s="11"/>
      <c r="U275" s="11"/>
      <c r="V275" s="11"/>
      <c r="W275" s="73"/>
      <c r="X275" s="11"/>
      <c r="Y275" s="11"/>
      <c r="Z275" s="11"/>
      <c r="AA275" s="11"/>
      <c r="AB275" s="11"/>
      <c r="AC275" s="11"/>
      <c r="AD275" s="11"/>
      <c r="AE275" s="11"/>
      <c r="AF275" s="11"/>
      <c r="AG275" s="11"/>
    </row>
    <row r="276" spans="1:33">
      <c r="A276" s="6"/>
      <c r="B276" s="6"/>
      <c r="C276" s="6"/>
      <c r="D276" s="6"/>
      <c r="E276" s="71"/>
      <c r="F276" s="11"/>
      <c r="G276" s="11"/>
      <c r="H276" s="11"/>
      <c r="I276" s="11"/>
      <c r="J276" s="11"/>
      <c r="K276" s="11"/>
      <c r="L276" s="11"/>
      <c r="M276" s="11"/>
      <c r="N276" s="11"/>
      <c r="O276" s="11"/>
      <c r="P276" s="11"/>
      <c r="Q276" s="11"/>
      <c r="R276" s="11"/>
      <c r="S276" s="11"/>
      <c r="T276" s="11"/>
      <c r="U276" s="11"/>
      <c r="V276" s="11"/>
      <c r="W276" s="73"/>
      <c r="X276" s="11"/>
      <c r="Y276" s="11"/>
      <c r="Z276" s="11"/>
      <c r="AA276" s="11"/>
      <c r="AB276" s="11"/>
      <c r="AC276" s="11"/>
      <c r="AD276" s="11"/>
      <c r="AE276" s="11"/>
      <c r="AF276" s="11"/>
      <c r="AG276" s="11"/>
    </row>
    <row r="277" spans="1:33">
      <c r="A277" s="6"/>
      <c r="B277" s="6"/>
      <c r="C277" s="6"/>
      <c r="D277" s="6"/>
      <c r="E277" s="71"/>
      <c r="F277" s="11"/>
      <c r="G277" s="11"/>
      <c r="H277" s="11"/>
      <c r="I277" s="11"/>
      <c r="J277" s="11"/>
      <c r="K277" s="11"/>
      <c r="L277" s="11"/>
      <c r="M277" s="11"/>
      <c r="N277" s="11"/>
      <c r="O277" s="11"/>
      <c r="P277" s="11"/>
      <c r="Q277" s="11"/>
      <c r="R277" s="11"/>
      <c r="S277" s="11"/>
      <c r="T277" s="11"/>
      <c r="U277" s="11"/>
      <c r="V277" s="11"/>
      <c r="W277" s="73"/>
      <c r="X277" s="11"/>
      <c r="Y277" s="11"/>
      <c r="Z277" s="11"/>
      <c r="AA277" s="11"/>
      <c r="AB277" s="11"/>
      <c r="AC277" s="11"/>
      <c r="AD277" s="11"/>
      <c r="AE277" s="11"/>
      <c r="AF277" s="11"/>
      <c r="AG277" s="11"/>
    </row>
    <row r="278" spans="1:33">
      <c r="A278" s="6"/>
      <c r="B278" s="6"/>
      <c r="C278" s="6"/>
      <c r="D278" s="6"/>
      <c r="E278" s="71"/>
      <c r="F278" s="11"/>
      <c r="G278" s="11"/>
      <c r="H278" s="11"/>
      <c r="I278" s="11"/>
      <c r="J278" s="11"/>
      <c r="K278" s="11"/>
      <c r="L278" s="11"/>
      <c r="M278" s="11"/>
      <c r="N278" s="11"/>
      <c r="O278" s="11"/>
      <c r="P278" s="11"/>
      <c r="Q278" s="11"/>
      <c r="R278" s="11"/>
      <c r="S278" s="11"/>
      <c r="T278" s="11"/>
      <c r="U278" s="11"/>
      <c r="V278" s="11"/>
      <c r="W278" s="73"/>
      <c r="X278" s="11"/>
      <c r="Y278" s="11"/>
      <c r="Z278" s="11"/>
      <c r="AA278" s="11"/>
      <c r="AB278" s="11"/>
      <c r="AC278" s="11"/>
      <c r="AD278" s="11"/>
      <c r="AE278" s="11"/>
      <c r="AF278" s="11"/>
      <c r="AG278" s="11"/>
    </row>
    <row r="279" spans="1:33">
      <c r="A279" s="6"/>
      <c r="B279" s="6"/>
      <c r="C279" s="6"/>
      <c r="D279" s="6"/>
      <c r="E279" s="71"/>
      <c r="F279" s="11"/>
      <c r="G279" s="11"/>
      <c r="H279" s="11"/>
      <c r="I279" s="11"/>
      <c r="J279" s="11"/>
      <c r="K279" s="11"/>
      <c r="L279" s="11"/>
      <c r="M279" s="11"/>
      <c r="N279" s="11"/>
      <c r="O279" s="11"/>
      <c r="P279" s="11"/>
      <c r="Q279" s="11"/>
      <c r="R279" s="11"/>
      <c r="S279" s="11"/>
      <c r="T279" s="11"/>
      <c r="U279" s="11"/>
      <c r="V279" s="11"/>
      <c r="W279" s="73"/>
      <c r="X279" s="11"/>
      <c r="Y279" s="11"/>
      <c r="Z279" s="11"/>
      <c r="AA279" s="11"/>
      <c r="AB279" s="11"/>
      <c r="AC279" s="11"/>
      <c r="AD279" s="11"/>
      <c r="AE279" s="11"/>
      <c r="AF279" s="11"/>
      <c r="AG279" s="11"/>
    </row>
    <row r="280" spans="1:33">
      <c r="A280" s="6"/>
      <c r="B280" s="6"/>
      <c r="C280" s="6"/>
      <c r="D280" s="6"/>
      <c r="E280" s="71"/>
      <c r="F280" s="11"/>
      <c r="G280" s="11"/>
      <c r="H280" s="11"/>
      <c r="I280" s="11"/>
      <c r="J280" s="11"/>
      <c r="K280" s="11"/>
      <c r="L280" s="11"/>
      <c r="M280" s="11"/>
      <c r="N280" s="11"/>
      <c r="O280" s="11"/>
      <c r="P280" s="11"/>
      <c r="Q280" s="11"/>
      <c r="R280" s="11"/>
      <c r="S280" s="11"/>
      <c r="T280" s="11"/>
      <c r="U280" s="11"/>
      <c r="V280" s="11"/>
      <c r="W280" s="73"/>
      <c r="X280" s="11"/>
      <c r="Y280" s="11"/>
      <c r="Z280" s="11"/>
      <c r="AA280" s="11"/>
      <c r="AB280" s="11"/>
      <c r="AC280" s="11"/>
      <c r="AD280" s="11"/>
      <c r="AE280" s="11"/>
      <c r="AF280" s="11"/>
      <c r="AG280" s="11"/>
    </row>
    <row r="281" spans="1:33">
      <c r="A281" s="6"/>
      <c r="B281" s="6"/>
      <c r="C281" s="6"/>
      <c r="D281" s="6"/>
      <c r="E281" s="71"/>
      <c r="F281" s="11"/>
      <c r="G281" s="11"/>
      <c r="H281" s="11"/>
      <c r="I281" s="11"/>
      <c r="J281" s="11"/>
      <c r="K281" s="11"/>
      <c r="L281" s="11"/>
      <c r="M281" s="11"/>
      <c r="N281" s="11"/>
      <c r="O281" s="11"/>
      <c r="P281" s="11"/>
      <c r="Q281" s="11"/>
      <c r="R281" s="11"/>
      <c r="S281" s="11"/>
      <c r="T281" s="11"/>
      <c r="U281" s="11"/>
      <c r="V281" s="11"/>
      <c r="W281" s="73"/>
      <c r="X281" s="11"/>
      <c r="Y281" s="11"/>
      <c r="Z281" s="11"/>
      <c r="AA281" s="11"/>
      <c r="AB281" s="11"/>
      <c r="AC281" s="11"/>
      <c r="AD281" s="11"/>
      <c r="AE281" s="11"/>
      <c r="AF281" s="11"/>
      <c r="AG281" s="11"/>
    </row>
    <row r="282" spans="1:33">
      <c r="A282" s="6"/>
      <c r="B282" s="6"/>
      <c r="C282" s="6"/>
      <c r="D282" s="6"/>
      <c r="E282" s="71"/>
      <c r="F282" s="11"/>
      <c r="G282" s="11"/>
      <c r="H282" s="11"/>
      <c r="I282" s="11"/>
      <c r="J282" s="11"/>
      <c r="K282" s="11"/>
      <c r="L282" s="11"/>
      <c r="M282" s="11"/>
      <c r="N282" s="11"/>
      <c r="O282" s="11"/>
      <c r="P282" s="11"/>
      <c r="Q282" s="11"/>
      <c r="R282" s="11"/>
      <c r="S282" s="11"/>
      <c r="T282" s="11"/>
      <c r="U282" s="11"/>
      <c r="V282" s="11"/>
      <c r="W282" s="73"/>
      <c r="X282" s="11"/>
      <c r="Y282" s="11"/>
      <c r="Z282" s="11"/>
      <c r="AA282" s="11"/>
      <c r="AB282" s="11"/>
      <c r="AC282" s="11"/>
      <c r="AD282" s="11"/>
      <c r="AE282" s="11"/>
      <c r="AF282" s="11"/>
      <c r="AG282" s="11"/>
    </row>
    <row r="283" spans="1:33">
      <c r="A283" s="6"/>
      <c r="B283" s="6"/>
      <c r="C283" s="6"/>
      <c r="D283" s="6"/>
      <c r="E283" s="71"/>
      <c r="F283" s="11"/>
      <c r="G283" s="11"/>
      <c r="H283" s="11"/>
      <c r="I283" s="11"/>
      <c r="J283" s="11"/>
      <c r="K283" s="11"/>
      <c r="L283" s="11"/>
      <c r="M283" s="11"/>
      <c r="N283" s="11"/>
      <c r="O283" s="11"/>
      <c r="P283" s="11"/>
      <c r="Q283" s="11"/>
      <c r="R283" s="11"/>
      <c r="S283" s="11"/>
      <c r="T283" s="11"/>
      <c r="U283" s="11"/>
      <c r="V283" s="11"/>
      <c r="W283" s="73"/>
      <c r="X283" s="11"/>
      <c r="Y283" s="11"/>
      <c r="Z283" s="11"/>
      <c r="AA283" s="11"/>
      <c r="AB283" s="11"/>
      <c r="AC283" s="11"/>
      <c r="AD283" s="11"/>
      <c r="AE283" s="11"/>
      <c r="AF283" s="11"/>
      <c r="AG283" s="11"/>
    </row>
    <row r="284" spans="1:33">
      <c r="A284" s="6"/>
      <c r="B284" s="6"/>
      <c r="C284" s="6"/>
      <c r="D284" s="6"/>
      <c r="E284" s="71"/>
      <c r="F284" s="11"/>
      <c r="G284" s="11"/>
      <c r="H284" s="11"/>
      <c r="I284" s="11"/>
      <c r="J284" s="11"/>
      <c r="K284" s="11"/>
      <c r="L284" s="11"/>
      <c r="M284" s="11"/>
      <c r="N284" s="11"/>
      <c r="O284" s="11"/>
      <c r="P284" s="11"/>
      <c r="Q284" s="11"/>
      <c r="R284" s="11"/>
      <c r="S284" s="11"/>
      <c r="T284" s="11"/>
      <c r="U284" s="11"/>
      <c r="V284" s="11"/>
      <c r="W284" s="73"/>
      <c r="X284" s="11"/>
      <c r="Y284" s="11"/>
      <c r="Z284" s="11"/>
      <c r="AA284" s="11"/>
      <c r="AB284" s="11"/>
      <c r="AC284" s="11"/>
      <c r="AD284" s="11"/>
      <c r="AE284" s="11"/>
      <c r="AF284" s="11"/>
      <c r="AG284" s="11"/>
    </row>
    <row r="285" spans="1:33">
      <c r="A285" s="6"/>
      <c r="B285" s="6"/>
      <c r="C285" s="6"/>
      <c r="D285" s="6"/>
      <c r="E285" s="71"/>
      <c r="F285" s="11"/>
      <c r="G285" s="11"/>
      <c r="H285" s="11"/>
      <c r="I285" s="11"/>
      <c r="J285" s="11"/>
      <c r="K285" s="11"/>
      <c r="L285" s="11"/>
      <c r="M285" s="11"/>
      <c r="N285" s="11"/>
      <c r="O285" s="11"/>
      <c r="P285" s="11"/>
      <c r="Q285" s="11"/>
      <c r="R285" s="11"/>
      <c r="S285" s="11"/>
      <c r="T285" s="11"/>
      <c r="U285" s="11"/>
      <c r="V285" s="11"/>
      <c r="W285" s="73"/>
      <c r="X285" s="11"/>
      <c r="Y285" s="11"/>
      <c r="Z285" s="11"/>
      <c r="AA285" s="11"/>
      <c r="AB285" s="11"/>
      <c r="AC285" s="11"/>
      <c r="AD285" s="11"/>
      <c r="AE285" s="11"/>
      <c r="AF285" s="11"/>
      <c r="AG285" s="11"/>
    </row>
    <row r="286" spans="1:33">
      <c r="A286" s="6"/>
      <c r="B286" s="6"/>
      <c r="C286" s="6"/>
      <c r="D286" s="6"/>
      <c r="E286" s="71"/>
      <c r="F286" s="11"/>
      <c r="G286" s="11"/>
      <c r="H286" s="11"/>
      <c r="I286" s="11"/>
      <c r="J286" s="11"/>
      <c r="K286" s="11"/>
      <c r="L286" s="11"/>
      <c r="M286" s="11"/>
      <c r="N286" s="11"/>
      <c r="O286" s="11"/>
      <c r="P286" s="11"/>
      <c r="Q286" s="11"/>
      <c r="R286" s="11"/>
      <c r="S286" s="11"/>
      <c r="T286" s="11"/>
      <c r="U286" s="11"/>
      <c r="V286" s="11"/>
      <c r="W286" s="73"/>
      <c r="X286" s="11"/>
      <c r="Y286" s="11"/>
      <c r="Z286" s="11"/>
      <c r="AA286" s="11"/>
      <c r="AB286" s="11"/>
      <c r="AC286" s="11"/>
      <c r="AD286" s="11"/>
      <c r="AE286" s="11"/>
      <c r="AF286" s="11"/>
      <c r="AG286" s="11"/>
    </row>
    <row r="287" spans="1:33">
      <c r="A287" s="6"/>
      <c r="B287" s="6"/>
      <c r="C287" s="6"/>
      <c r="D287" s="6"/>
      <c r="E287" s="71"/>
      <c r="F287" s="11"/>
      <c r="G287" s="11"/>
      <c r="H287" s="11"/>
      <c r="I287" s="11"/>
      <c r="J287" s="11"/>
      <c r="K287" s="11"/>
      <c r="L287" s="11"/>
      <c r="M287" s="11"/>
      <c r="N287" s="11"/>
      <c r="O287" s="11"/>
      <c r="P287" s="11"/>
      <c r="Q287" s="11"/>
      <c r="R287" s="11"/>
      <c r="S287" s="11"/>
      <c r="T287" s="11"/>
      <c r="U287" s="11"/>
      <c r="V287" s="11"/>
      <c r="W287" s="73"/>
      <c r="X287" s="11"/>
      <c r="Y287" s="11"/>
      <c r="Z287" s="11"/>
      <c r="AA287" s="11"/>
      <c r="AB287" s="11"/>
      <c r="AC287" s="11"/>
      <c r="AD287" s="11"/>
      <c r="AE287" s="11"/>
      <c r="AF287" s="11"/>
      <c r="AG287" s="11"/>
    </row>
    <row r="288" spans="1:33">
      <c r="A288" s="6"/>
      <c r="B288" s="6"/>
      <c r="C288" s="6"/>
      <c r="D288" s="6"/>
      <c r="E288" s="71"/>
      <c r="F288" s="11"/>
      <c r="G288" s="11"/>
      <c r="H288" s="11"/>
      <c r="I288" s="11"/>
      <c r="J288" s="11"/>
      <c r="K288" s="11"/>
      <c r="L288" s="11"/>
      <c r="M288" s="11"/>
      <c r="N288" s="11"/>
      <c r="O288" s="11"/>
      <c r="P288" s="11"/>
      <c r="Q288" s="11"/>
      <c r="R288" s="11"/>
      <c r="S288" s="11"/>
      <c r="T288" s="11"/>
      <c r="U288" s="11"/>
      <c r="V288" s="11"/>
      <c r="W288" s="73"/>
      <c r="X288" s="11"/>
      <c r="Y288" s="11"/>
      <c r="Z288" s="11"/>
      <c r="AA288" s="11"/>
      <c r="AB288" s="11"/>
      <c r="AC288" s="11"/>
      <c r="AD288" s="11"/>
      <c r="AE288" s="11"/>
      <c r="AF288" s="11"/>
      <c r="AG288" s="11"/>
    </row>
    <row r="289" spans="1:33">
      <c r="A289" s="6"/>
      <c r="B289" s="6"/>
      <c r="C289" s="6"/>
      <c r="D289" s="6"/>
      <c r="E289" s="71"/>
      <c r="F289" s="11"/>
      <c r="G289" s="11"/>
      <c r="H289" s="11"/>
      <c r="I289" s="11"/>
      <c r="J289" s="11"/>
      <c r="K289" s="11"/>
      <c r="L289" s="11"/>
      <c r="M289" s="11"/>
      <c r="N289" s="11"/>
      <c r="O289" s="11"/>
      <c r="P289" s="11"/>
      <c r="Q289" s="11"/>
      <c r="R289" s="11"/>
      <c r="S289" s="11"/>
      <c r="T289" s="11"/>
      <c r="U289" s="11"/>
      <c r="V289" s="11"/>
      <c r="W289" s="73"/>
      <c r="X289" s="11"/>
      <c r="Y289" s="11"/>
      <c r="Z289" s="11"/>
      <c r="AA289" s="11"/>
      <c r="AB289" s="11"/>
      <c r="AC289" s="11"/>
      <c r="AD289" s="11"/>
      <c r="AE289" s="11"/>
      <c r="AF289" s="11"/>
      <c r="AG289" s="11"/>
    </row>
    <row r="290" spans="1:33">
      <c r="A290" s="6"/>
      <c r="B290" s="6"/>
      <c r="C290" s="6"/>
      <c r="D290" s="6"/>
      <c r="E290" s="71"/>
      <c r="F290" s="11"/>
      <c r="G290" s="11"/>
      <c r="H290" s="11"/>
      <c r="I290" s="11"/>
      <c r="J290" s="11"/>
      <c r="K290" s="11"/>
      <c r="L290" s="11"/>
      <c r="M290" s="11"/>
      <c r="N290" s="11"/>
      <c r="O290" s="11"/>
      <c r="P290" s="11"/>
      <c r="Q290" s="11"/>
      <c r="R290" s="11"/>
      <c r="S290" s="11"/>
      <c r="T290" s="11"/>
      <c r="U290" s="11"/>
      <c r="V290" s="11"/>
      <c r="W290" s="73"/>
      <c r="X290" s="11"/>
      <c r="Y290" s="11"/>
      <c r="Z290" s="11"/>
      <c r="AA290" s="11"/>
      <c r="AB290" s="11"/>
      <c r="AC290" s="11"/>
      <c r="AD290" s="11"/>
      <c r="AE290" s="11"/>
      <c r="AF290" s="11"/>
      <c r="AG290" s="11"/>
    </row>
    <row r="291" spans="1:33">
      <c r="A291" s="6"/>
      <c r="B291" s="6"/>
      <c r="C291" s="6"/>
      <c r="D291" s="6"/>
      <c r="E291" s="71"/>
      <c r="F291" s="11"/>
      <c r="G291" s="11"/>
      <c r="H291" s="11"/>
      <c r="I291" s="11"/>
      <c r="J291" s="11"/>
      <c r="K291" s="11"/>
      <c r="L291" s="11"/>
      <c r="M291" s="11"/>
      <c r="N291" s="11"/>
      <c r="O291" s="11"/>
      <c r="P291" s="11"/>
      <c r="Q291" s="11"/>
      <c r="R291" s="11"/>
      <c r="S291" s="11"/>
      <c r="T291" s="11"/>
      <c r="U291" s="11"/>
      <c r="V291" s="11"/>
      <c r="W291" s="73"/>
      <c r="X291" s="11"/>
      <c r="Y291" s="11"/>
      <c r="Z291" s="11"/>
      <c r="AA291" s="11"/>
      <c r="AB291" s="11"/>
      <c r="AC291" s="11"/>
      <c r="AD291" s="11"/>
      <c r="AE291" s="11"/>
      <c r="AF291" s="11"/>
      <c r="AG291" s="11"/>
    </row>
    <row r="292" spans="1:33">
      <c r="A292" s="6"/>
      <c r="B292" s="6"/>
      <c r="C292" s="6"/>
      <c r="D292" s="6"/>
      <c r="E292" s="71"/>
      <c r="F292" s="11"/>
      <c r="G292" s="11"/>
      <c r="H292" s="11"/>
      <c r="I292" s="11"/>
      <c r="J292" s="11"/>
      <c r="K292" s="11"/>
      <c r="L292" s="11"/>
      <c r="M292" s="11"/>
      <c r="N292" s="11"/>
      <c r="O292" s="11"/>
      <c r="P292" s="11"/>
      <c r="Q292" s="11"/>
      <c r="R292" s="11"/>
      <c r="S292" s="11"/>
      <c r="T292" s="11"/>
      <c r="U292" s="11"/>
      <c r="V292" s="11"/>
      <c r="W292" s="73"/>
      <c r="X292" s="11"/>
      <c r="Y292" s="11"/>
      <c r="Z292" s="11"/>
      <c r="AA292" s="11"/>
      <c r="AB292" s="11"/>
      <c r="AC292" s="11"/>
      <c r="AD292" s="11"/>
      <c r="AE292" s="11"/>
      <c r="AF292" s="11"/>
      <c r="AG292" s="11"/>
    </row>
    <row r="293" spans="1:33">
      <c r="A293" s="6"/>
      <c r="B293" s="6"/>
      <c r="C293" s="6"/>
      <c r="D293" s="6"/>
      <c r="E293" s="71"/>
      <c r="F293" s="11"/>
      <c r="G293" s="11"/>
      <c r="H293" s="11"/>
      <c r="I293" s="11"/>
      <c r="J293" s="11"/>
      <c r="K293" s="11"/>
      <c r="L293" s="11"/>
      <c r="M293" s="11"/>
      <c r="N293" s="11"/>
      <c r="O293" s="11"/>
      <c r="P293" s="11"/>
      <c r="Q293" s="11"/>
      <c r="R293" s="11"/>
      <c r="S293" s="11"/>
      <c r="T293" s="11"/>
      <c r="U293" s="11"/>
      <c r="V293" s="11"/>
      <c r="W293" s="73"/>
      <c r="X293" s="11"/>
      <c r="Y293" s="11"/>
      <c r="Z293" s="11"/>
      <c r="AA293" s="11"/>
      <c r="AB293" s="11"/>
      <c r="AC293" s="11"/>
      <c r="AD293" s="11"/>
      <c r="AE293" s="11"/>
      <c r="AF293" s="11"/>
      <c r="AG293" s="11"/>
    </row>
    <row r="294" spans="1:33">
      <c r="A294" s="6"/>
      <c r="B294" s="6"/>
      <c r="C294" s="6"/>
      <c r="D294" s="6"/>
      <c r="E294" s="71"/>
      <c r="F294" s="11"/>
      <c r="G294" s="11"/>
      <c r="H294" s="11"/>
      <c r="I294" s="11"/>
      <c r="J294" s="11"/>
      <c r="K294" s="11"/>
      <c r="L294" s="11"/>
      <c r="M294" s="11"/>
      <c r="N294" s="11"/>
      <c r="O294" s="11"/>
      <c r="P294" s="11"/>
      <c r="Q294" s="11"/>
      <c r="R294" s="11"/>
      <c r="S294" s="11"/>
      <c r="T294" s="11"/>
      <c r="U294" s="11"/>
      <c r="V294" s="11"/>
      <c r="W294" s="73"/>
      <c r="X294" s="11"/>
      <c r="Y294" s="11"/>
      <c r="Z294" s="11"/>
      <c r="AA294" s="11"/>
      <c r="AB294" s="11"/>
      <c r="AC294" s="11"/>
      <c r="AD294" s="11"/>
      <c r="AE294" s="11"/>
      <c r="AF294" s="11"/>
      <c r="AG294" s="11"/>
    </row>
    <row r="295" spans="1:33">
      <c r="A295" s="6"/>
      <c r="B295" s="6"/>
      <c r="C295" s="6"/>
      <c r="D295" s="6"/>
      <c r="E295" s="71"/>
      <c r="F295" s="11"/>
      <c r="G295" s="11"/>
      <c r="H295" s="11"/>
      <c r="I295" s="11"/>
      <c r="J295" s="11"/>
      <c r="K295" s="11"/>
      <c r="L295" s="11"/>
      <c r="M295" s="11"/>
      <c r="N295" s="11"/>
      <c r="O295" s="11"/>
      <c r="P295" s="11"/>
      <c r="Q295" s="11"/>
      <c r="R295" s="11"/>
      <c r="S295" s="11"/>
      <c r="T295" s="11"/>
      <c r="U295" s="11"/>
      <c r="V295" s="11"/>
      <c r="W295" s="73"/>
      <c r="X295" s="11"/>
      <c r="Y295" s="11"/>
      <c r="Z295" s="11"/>
      <c r="AA295" s="11"/>
      <c r="AB295" s="11"/>
      <c r="AC295" s="11"/>
      <c r="AD295" s="11"/>
      <c r="AE295" s="11"/>
      <c r="AF295" s="11"/>
      <c r="AG295" s="11"/>
    </row>
    <row r="296" spans="1:33">
      <c r="A296" s="6"/>
      <c r="B296" s="6"/>
      <c r="C296" s="6"/>
      <c r="D296" s="6"/>
      <c r="E296" s="71"/>
      <c r="F296" s="11"/>
      <c r="G296" s="11"/>
      <c r="H296" s="11"/>
      <c r="I296" s="11"/>
      <c r="J296" s="11"/>
      <c r="K296" s="11"/>
      <c r="L296" s="11"/>
      <c r="M296" s="11"/>
      <c r="N296" s="11"/>
      <c r="O296" s="11"/>
      <c r="P296" s="11"/>
      <c r="Q296" s="11"/>
      <c r="R296" s="11"/>
      <c r="S296" s="11"/>
      <c r="T296" s="11"/>
      <c r="U296" s="11"/>
      <c r="V296" s="11"/>
      <c r="W296" s="73"/>
      <c r="X296" s="11"/>
      <c r="Y296" s="11"/>
      <c r="Z296" s="11"/>
      <c r="AA296" s="11"/>
      <c r="AB296" s="11"/>
      <c r="AC296" s="11"/>
      <c r="AD296" s="11"/>
      <c r="AE296" s="11"/>
      <c r="AF296" s="11"/>
      <c r="AG296" s="11"/>
    </row>
    <row r="297" spans="1:33">
      <c r="A297" s="6"/>
      <c r="B297" s="6"/>
      <c r="C297" s="6"/>
      <c r="D297" s="6"/>
      <c r="E297" s="71"/>
      <c r="F297" s="11"/>
      <c r="G297" s="11"/>
      <c r="H297" s="11"/>
      <c r="I297" s="11"/>
      <c r="J297" s="11"/>
      <c r="K297" s="11"/>
      <c r="L297" s="11"/>
      <c r="M297" s="11"/>
      <c r="N297" s="11"/>
      <c r="O297" s="11"/>
      <c r="P297" s="11"/>
      <c r="Q297" s="11"/>
      <c r="R297" s="11"/>
      <c r="S297" s="11"/>
      <c r="T297" s="11"/>
      <c r="U297" s="11"/>
      <c r="V297" s="11"/>
      <c r="W297" s="73"/>
      <c r="X297" s="11"/>
      <c r="Y297" s="11"/>
      <c r="Z297" s="11"/>
      <c r="AA297" s="11"/>
      <c r="AB297" s="11"/>
      <c r="AC297" s="11"/>
      <c r="AD297" s="11"/>
      <c r="AE297" s="11"/>
      <c r="AF297" s="11"/>
      <c r="AG297" s="11"/>
    </row>
    <row r="298" spans="1:33">
      <c r="A298" s="6"/>
      <c r="B298" s="6"/>
      <c r="C298" s="6"/>
      <c r="D298" s="6"/>
      <c r="E298" s="71"/>
      <c r="F298" s="11"/>
      <c r="G298" s="11"/>
      <c r="H298" s="11"/>
      <c r="I298" s="11"/>
      <c r="J298" s="11"/>
      <c r="K298" s="11"/>
      <c r="L298" s="11"/>
      <c r="M298" s="11"/>
      <c r="N298" s="11"/>
      <c r="O298" s="11"/>
      <c r="P298" s="11"/>
      <c r="Q298" s="11"/>
      <c r="R298" s="11"/>
      <c r="S298" s="11"/>
      <c r="T298" s="11"/>
      <c r="U298" s="11"/>
      <c r="V298" s="11"/>
      <c r="W298" s="73"/>
      <c r="X298" s="11"/>
      <c r="Y298" s="11"/>
      <c r="Z298" s="11"/>
      <c r="AA298" s="11"/>
      <c r="AB298" s="11"/>
      <c r="AC298" s="11"/>
      <c r="AD298" s="11"/>
      <c r="AE298" s="11"/>
      <c r="AF298" s="11"/>
      <c r="AG298" s="11"/>
    </row>
    <row r="299" spans="1:33">
      <c r="A299" s="6"/>
      <c r="B299" s="6"/>
      <c r="C299" s="6"/>
      <c r="D299" s="6"/>
      <c r="E299" s="71"/>
      <c r="F299" s="11"/>
      <c r="G299" s="11"/>
      <c r="H299" s="11"/>
      <c r="I299" s="11"/>
      <c r="J299" s="11"/>
      <c r="K299" s="11"/>
      <c r="L299" s="11"/>
      <c r="M299" s="11"/>
      <c r="N299" s="11"/>
      <c r="O299" s="11"/>
      <c r="P299" s="11"/>
      <c r="Q299" s="11"/>
      <c r="R299" s="11"/>
      <c r="S299" s="11"/>
      <c r="T299" s="11"/>
      <c r="U299" s="11"/>
      <c r="V299" s="11"/>
      <c r="W299" s="73"/>
      <c r="X299" s="11"/>
      <c r="Y299" s="11"/>
      <c r="Z299" s="11"/>
      <c r="AA299" s="11"/>
      <c r="AB299" s="11"/>
      <c r="AC299" s="11"/>
      <c r="AD299" s="11"/>
      <c r="AE299" s="11"/>
      <c r="AF299" s="11"/>
      <c r="AG299" s="11"/>
    </row>
    <row r="300" spans="1:33">
      <c r="A300" s="6"/>
      <c r="B300" s="6"/>
      <c r="C300" s="6"/>
      <c r="D300" s="6"/>
      <c r="E300" s="71"/>
      <c r="F300" s="11"/>
      <c r="G300" s="11"/>
      <c r="H300" s="11"/>
      <c r="I300" s="11"/>
      <c r="J300" s="11"/>
      <c r="K300" s="11"/>
      <c r="L300" s="11"/>
      <c r="M300" s="11"/>
      <c r="N300" s="11"/>
      <c r="O300" s="11"/>
      <c r="P300" s="11"/>
      <c r="Q300" s="11"/>
      <c r="R300" s="11"/>
      <c r="S300" s="11"/>
      <c r="T300" s="11"/>
      <c r="U300" s="11"/>
      <c r="V300" s="11"/>
      <c r="W300" s="73"/>
      <c r="X300" s="11"/>
      <c r="Y300" s="11"/>
      <c r="Z300" s="11"/>
      <c r="AA300" s="11"/>
      <c r="AB300" s="11"/>
      <c r="AC300" s="11"/>
      <c r="AD300" s="11"/>
      <c r="AE300" s="11"/>
      <c r="AF300" s="11"/>
      <c r="AG300" s="11"/>
    </row>
    <row r="301" spans="1:33">
      <c r="A301" s="6"/>
      <c r="B301" s="6"/>
      <c r="C301" s="6"/>
      <c r="D301" s="6"/>
      <c r="E301" s="71"/>
      <c r="F301" s="11"/>
      <c r="G301" s="11"/>
      <c r="H301" s="11"/>
      <c r="I301" s="11"/>
      <c r="J301" s="11"/>
      <c r="K301" s="11"/>
      <c r="L301" s="11"/>
      <c r="M301" s="11"/>
      <c r="N301" s="11"/>
      <c r="O301" s="11"/>
      <c r="P301" s="11"/>
      <c r="Q301" s="11"/>
      <c r="R301" s="11"/>
      <c r="S301" s="11"/>
      <c r="T301" s="11"/>
      <c r="U301" s="11"/>
      <c r="V301" s="11"/>
      <c r="W301" s="73"/>
      <c r="X301" s="11"/>
      <c r="Y301" s="11"/>
      <c r="Z301" s="11"/>
      <c r="AA301" s="11"/>
      <c r="AB301" s="11"/>
      <c r="AC301" s="11"/>
      <c r="AD301" s="11"/>
      <c r="AE301" s="11"/>
      <c r="AF301" s="11"/>
      <c r="AG301" s="11"/>
    </row>
    <row r="302" spans="1:33">
      <c r="A302" s="6"/>
      <c r="B302" s="6"/>
      <c r="C302" s="6"/>
      <c r="D302" s="6"/>
      <c r="E302" s="71"/>
      <c r="F302" s="11"/>
      <c r="G302" s="11"/>
      <c r="H302" s="11"/>
      <c r="I302" s="11"/>
      <c r="J302" s="11"/>
      <c r="K302" s="11"/>
      <c r="L302" s="11"/>
      <c r="M302" s="11"/>
      <c r="N302" s="11"/>
      <c r="O302" s="11"/>
      <c r="P302" s="11"/>
      <c r="Q302" s="11"/>
      <c r="R302" s="11"/>
      <c r="S302" s="11"/>
      <c r="T302" s="11"/>
      <c r="U302" s="11"/>
      <c r="V302" s="11"/>
      <c r="W302" s="73"/>
      <c r="X302" s="11"/>
      <c r="Y302" s="11"/>
      <c r="Z302" s="11"/>
      <c r="AA302" s="11"/>
      <c r="AB302" s="11"/>
      <c r="AC302" s="11"/>
      <c r="AD302" s="11"/>
      <c r="AE302" s="11"/>
      <c r="AF302" s="11"/>
      <c r="AG302" s="11"/>
    </row>
    <row r="303" spans="1:33">
      <c r="A303" s="6"/>
      <c r="B303" s="6"/>
      <c r="C303" s="6"/>
      <c r="D303" s="6"/>
      <c r="E303" s="71"/>
      <c r="F303" s="11"/>
      <c r="G303" s="11"/>
      <c r="H303" s="11"/>
      <c r="I303" s="11"/>
      <c r="J303" s="11"/>
      <c r="K303" s="11"/>
      <c r="L303" s="11"/>
      <c r="M303" s="11"/>
      <c r="N303" s="11"/>
      <c r="O303" s="11"/>
      <c r="P303" s="11"/>
      <c r="Q303" s="11"/>
      <c r="R303" s="11"/>
      <c r="S303" s="11"/>
      <c r="T303" s="11"/>
      <c r="U303" s="11"/>
      <c r="V303" s="11"/>
      <c r="W303" s="73"/>
      <c r="X303" s="11"/>
      <c r="Y303" s="11"/>
      <c r="Z303" s="11"/>
      <c r="AA303" s="11"/>
      <c r="AB303" s="11"/>
      <c r="AC303" s="11"/>
      <c r="AD303" s="11"/>
      <c r="AE303" s="11"/>
      <c r="AF303" s="11"/>
      <c r="AG303" s="11"/>
    </row>
    <row r="304" spans="1:33">
      <c r="A304" s="6"/>
      <c r="B304" s="6"/>
      <c r="C304" s="6"/>
      <c r="D304" s="6"/>
      <c r="E304" s="71"/>
      <c r="F304" s="11"/>
      <c r="G304" s="11"/>
      <c r="H304" s="11"/>
      <c r="I304" s="11"/>
      <c r="J304" s="11"/>
      <c r="K304" s="11"/>
      <c r="L304" s="11"/>
      <c r="M304" s="11"/>
      <c r="N304" s="11"/>
      <c r="O304" s="11"/>
      <c r="P304" s="11"/>
      <c r="Q304" s="11"/>
      <c r="R304" s="11"/>
      <c r="S304" s="11"/>
      <c r="T304" s="11"/>
      <c r="U304" s="11"/>
      <c r="V304" s="11"/>
      <c r="W304" s="73"/>
      <c r="X304" s="11"/>
      <c r="Y304" s="11"/>
      <c r="Z304" s="11"/>
      <c r="AA304" s="11"/>
      <c r="AB304" s="11"/>
      <c r="AC304" s="11"/>
      <c r="AD304" s="11"/>
      <c r="AE304" s="11"/>
      <c r="AF304" s="11"/>
      <c r="AG304" s="11"/>
    </row>
    <row r="305" spans="1:33">
      <c r="A305" s="6"/>
      <c r="B305" s="6"/>
      <c r="C305" s="6"/>
      <c r="D305" s="6"/>
      <c r="E305" s="71"/>
      <c r="F305" s="11"/>
      <c r="G305" s="11"/>
      <c r="H305" s="11"/>
      <c r="I305" s="11"/>
      <c r="J305" s="11"/>
      <c r="K305" s="11"/>
      <c r="L305" s="11"/>
      <c r="M305" s="11"/>
      <c r="N305" s="11"/>
      <c r="O305" s="11"/>
      <c r="P305" s="11"/>
      <c r="Q305" s="11"/>
      <c r="R305" s="11"/>
      <c r="S305" s="11"/>
      <c r="T305" s="11"/>
      <c r="U305" s="11"/>
      <c r="V305" s="11"/>
      <c r="W305" s="73"/>
      <c r="X305" s="11"/>
      <c r="Y305" s="11"/>
      <c r="Z305" s="11"/>
      <c r="AA305" s="11"/>
      <c r="AB305" s="11"/>
      <c r="AC305" s="11"/>
      <c r="AD305" s="11"/>
      <c r="AE305" s="11"/>
      <c r="AF305" s="11"/>
      <c r="AG305" s="11"/>
    </row>
    <row r="306" spans="1:33">
      <c r="A306" s="6"/>
      <c r="B306" s="6"/>
      <c r="C306" s="6"/>
      <c r="D306" s="6"/>
      <c r="E306" s="71"/>
      <c r="F306" s="11"/>
      <c r="G306" s="11"/>
      <c r="H306" s="11"/>
      <c r="I306" s="11"/>
      <c r="J306" s="11"/>
      <c r="K306" s="11"/>
      <c r="L306" s="11"/>
      <c r="M306" s="11"/>
      <c r="N306" s="11"/>
      <c r="O306" s="11"/>
      <c r="P306" s="11"/>
      <c r="Q306" s="11"/>
      <c r="R306" s="11"/>
      <c r="S306" s="11"/>
      <c r="T306" s="11"/>
      <c r="U306" s="11"/>
      <c r="V306" s="11"/>
      <c r="W306" s="73"/>
      <c r="X306" s="11"/>
      <c r="Y306" s="11"/>
      <c r="Z306" s="11"/>
      <c r="AA306" s="11"/>
      <c r="AB306" s="11"/>
      <c r="AC306" s="11"/>
      <c r="AD306" s="11"/>
      <c r="AE306" s="11"/>
      <c r="AF306" s="11"/>
      <c r="AG306" s="11"/>
    </row>
    <row r="307" spans="1:33">
      <c r="A307" s="6"/>
      <c r="B307" s="6"/>
      <c r="C307" s="6"/>
      <c r="D307" s="6"/>
      <c r="E307" s="71"/>
      <c r="F307" s="11"/>
      <c r="G307" s="11"/>
      <c r="H307" s="11"/>
      <c r="I307" s="11"/>
      <c r="J307" s="11"/>
      <c r="K307" s="11"/>
      <c r="L307" s="11"/>
      <c r="M307" s="11"/>
      <c r="N307" s="11"/>
      <c r="O307" s="11"/>
      <c r="P307" s="11"/>
      <c r="Q307" s="11"/>
      <c r="R307" s="11"/>
      <c r="S307" s="11"/>
      <c r="T307" s="11"/>
      <c r="U307" s="11"/>
      <c r="V307" s="11"/>
      <c r="W307" s="73"/>
      <c r="X307" s="11"/>
      <c r="Y307" s="11"/>
      <c r="Z307" s="11"/>
      <c r="AA307" s="11"/>
      <c r="AB307" s="11"/>
      <c r="AC307" s="11"/>
      <c r="AD307" s="11"/>
      <c r="AE307" s="11"/>
      <c r="AF307" s="11"/>
      <c r="AG307" s="11"/>
    </row>
    <row r="308" spans="1:33">
      <c r="A308" s="6"/>
      <c r="B308" s="6"/>
      <c r="C308" s="6"/>
      <c r="D308" s="6"/>
      <c r="E308" s="71"/>
      <c r="F308" s="11"/>
      <c r="G308" s="11"/>
      <c r="H308" s="11"/>
      <c r="I308" s="11"/>
      <c r="J308" s="11"/>
      <c r="K308" s="11"/>
      <c r="L308" s="11"/>
      <c r="M308" s="11"/>
      <c r="N308" s="11"/>
      <c r="O308" s="11"/>
      <c r="P308" s="11"/>
      <c r="Q308" s="11"/>
      <c r="R308" s="11"/>
      <c r="S308" s="11"/>
      <c r="T308" s="11"/>
      <c r="U308" s="11"/>
      <c r="V308" s="11"/>
      <c r="W308" s="73"/>
      <c r="X308" s="11"/>
      <c r="Y308" s="11"/>
      <c r="Z308" s="11"/>
      <c r="AA308" s="11"/>
      <c r="AB308" s="11"/>
      <c r="AC308" s="11"/>
      <c r="AD308" s="11"/>
      <c r="AE308" s="11"/>
      <c r="AF308" s="11"/>
      <c r="AG308" s="11"/>
    </row>
    <row r="309" spans="1:33">
      <c r="A309" s="6"/>
      <c r="B309" s="6"/>
      <c r="C309" s="6"/>
      <c r="D309" s="6"/>
      <c r="E309" s="71"/>
      <c r="F309" s="11"/>
      <c r="G309" s="11"/>
      <c r="H309" s="11"/>
      <c r="I309" s="11"/>
      <c r="J309" s="11"/>
      <c r="K309" s="11"/>
      <c r="L309" s="11"/>
      <c r="M309" s="11"/>
      <c r="N309" s="11"/>
      <c r="O309" s="11"/>
      <c r="P309" s="11"/>
      <c r="Q309" s="11"/>
      <c r="R309" s="11"/>
      <c r="S309" s="11"/>
      <c r="T309" s="11"/>
      <c r="U309" s="11"/>
      <c r="V309" s="11"/>
      <c r="W309" s="73"/>
      <c r="X309" s="11"/>
      <c r="Y309" s="11"/>
      <c r="Z309" s="11"/>
      <c r="AA309" s="11"/>
      <c r="AB309" s="11"/>
      <c r="AC309" s="11"/>
      <c r="AD309" s="11"/>
      <c r="AE309" s="11"/>
      <c r="AF309" s="11"/>
      <c r="AG309" s="11"/>
    </row>
    <row r="310" spans="1:33">
      <c r="A310" s="6"/>
      <c r="B310" s="6"/>
      <c r="C310" s="6"/>
      <c r="D310" s="6"/>
      <c r="E310" s="71"/>
      <c r="F310" s="11"/>
      <c r="G310" s="11"/>
      <c r="H310" s="11"/>
      <c r="I310" s="11"/>
      <c r="J310" s="11"/>
      <c r="K310" s="11"/>
      <c r="L310" s="11"/>
      <c r="M310" s="11"/>
      <c r="N310" s="11"/>
      <c r="O310" s="11"/>
      <c r="P310" s="11"/>
      <c r="Q310" s="11"/>
      <c r="R310" s="11"/>
      <c r="S310" s="11"/>
      <c r="T310" s="11"/>
      <c r="U310" s="11"/>
      <c r="V310" s="11"/>
      <c r="W310" s="73"/>
      <c r="X310" s="11"/>
      <c r="Y310" s="11"/>
      <c r="Z310" s="11"/>
      <c r="AA310" s="11"/>
      <c r="AB310" s="11"/>
      <c r="AC310" s="11"/>
      <c r="AD310" s="11"/>
      <c r="AE310" s="11"/>
      <c r="AF310" s="11"/>
      <c r="AG310" s="11"/>
    </row>
    <row r="311" spans="1:33">
      <c r="A311" s="6"/>
      <c r="B311" s="6"/>
      <c r="C311" s="6"/>
      <c r="D311" s="6"/>
      <c r="E311" s="71"/>
      <c r="F311" s="11"/>
      <c r="G311" s="11"/>
      <c r="H311" s="11"/>
      <c r="I311" s="11"/>
      <c r="J311" s="11"/>
      <c r="K311" s="11"/>
      <c r="L311" s="11"/>
      <c r="M311" s="11"/>
      <c r="N311" s="11"/>
      <c r="O311" s="11"/>
      <c r="P311" s="11"/>
      <c r="Q311" s="11"/>
      <c r="R311" s="11"/>
      <c r="S311" s="11"/>
      <c r="T311" s="11"/>
      <c r="U311" s="11"/>
      <c r="V311" s="11"/>
      <c r="W311" s="73"/>
      <c r="X311" s="11"/>
      <c r="Y311" s="11"/>
      <c r="Z311" s="11"/>
      <c r="AA311" s="11"/>
      <c r="AB311" s="11"/>
      <c r="AC311" s="11"/>
      <c r="AD311" s="11"/>
      <c r="AE311" s="11"/>
      <c r="AF311" s="11"/>
      <c r="AG311" s="11"/>
    </row>
    <row r="312" spans="1:33">
      <c r="A312" s="6"/>
      <c r="B312" s="6"/>
      <c r="C312" s="6"/>
      <c r="D312" s="6"/>
      <c r="E312" s="71"/>
      <c r="F312" s="11"/>
      <c r="G312" s="11"/>
      <c r="H312" s="11"/>
      <c r="I312" s="11"/>
      <c r="J312" s="11"/>
      <c r="K312" s="11"/>
      <c r="L312" s="11"/>
      <c r="M312" s="11"/>
      <c r="N312" s="11"/>
      <c r="O312" s="11"/>
      <c r="P312" s="11"/>
      <c r="Q312" s="11"/>
      <c r="R312" s="11"/>
      <c r="S312" s="11"/>
      <c r="T312" s="11"/>
      <c r="U312" s="11"/>
      <c r="V312" s="11"/>
      <c r="W312" s="73"/>
      <c r="X312" s="11"/>
      <c r="Y312" s="11"/>
      <c r="Z312" s="11"/>
      <c r="AA312" s="11"/>
      <c r="AB312" s="11"/>
      <c r="AC312" s="11"/>
      <c r="AD312" s="11"/>
      <c r="AE312" s="11"/>
      <c r="AF312" s="11"/>
      <c r="AG312" s="11"/>
    </row>
    <row r="313" spans="1:33">
      <c r="A313" s="6"/>
      <c r="B313" s="6"/>
      <c r="C313" s="6"/>
      <c r="D313" s="6"/>
      <c r="E313" s="71"/>
      <c r="F313" s="11"/>
      <c r="G313" s="11"/>
      <c r="H313" s="11"/>
      <c r="I313" s="11"/>
      <c r="J313" s="11"/>
      <c r="K313" s="11"/>
      <c r="L313" s="11"/>
      <c r="M313" s="11"/>
      <c r="N313" s="11"/>
      <c r="O313" s="11"/>
      <c r="P313" s="11"/>
      <c r="Q313" s="11"/>
      <c r="R313" s="11"/>
      <c r="S313" s="11"/>
      <c r="T313" s="11"/>
      <c r="U313" s="11"/>
      <c r="V313" s="11"/>
      <c r="W313" s="73"/>
      <c r="X313" s="11"/>
      <c r="Y313" s="11"/>
      <c r="Z313" s="11"/>
      <c r="AA313" s="11"/>
      <c r="AB313" s="11"/>
      <c r="AC313" s="11"/>
      <c r="AD313" s="11"/>
      <c r="AE313" s="11"/>
      <c r="AF313" s="11"/>
      <c r="AG313" s="11"/>
    </row>
    <row r="314" spans="1:33">
      <c r="A314" s="6"/>
      <c r="B314" s="6"/>
      <c r="C314" s="6"/>
      <c r="D314" s="6"/>
      <c r="E314" s="71"/>
      <c r="F314" s="11"/>
      <c r="G314" s="11"/>
      <c r="H314" s="11"/>
      <c r="I314" s="11"/>
      <c r="J314" s="11"/>
      <c r="K314" s="11"/>
      <c r="L314" s="11"/>
      <c r="M314" s="11"/>
      <c r="N314" s="11"/>
      <c r="O314" s="11"/>
      <c r="P314" s="11"/>
      <c r="Q314" s="11"/>
      <c r="R314" s="11"/>
      <c r="S314" s="11"/>
      <c r="T314" s="11"/>
      <c r="U314" s="11"/>
      <c r="V314" s="11"/>
      <c r="W314" s="73"/>
      <c r="X314" s="11"/>
      <c r="Y314" s="11"/>
      <c r="Z314" s="11"/>
      <c r="AA314" s="11"/>
      <c r="AB314" s="11"/>
      <c r="AC314" s="11"/>
      <c r="AD314" s="11"/>
      <c r="AE314" s="11"/>
      <c r="AF314" s="11"/>
      <c r="AG314" s="11"/>
    </row>
    <row r="315" spans="1:33">
      <c r="A315" s="6"/>
      <c r="B315" s="6"/>
      <c r="C315" s="6"/>
      <c r="D315" s="6"/>
      <c r="E315" s="71"/>
      <c r="F315" s="11"/>
      <c r="G315" s="11"/>
      <c r="H315" s="11"/>
      <c r="I315" s="11"/>
      <c r="J315" s="11"/>
      <c r="K315" s="11"/>
      <c r="L315" s="11"/>
      <c r="M315" s="11"/>
      <c r="N315" s="11"/>
      <c r="O315" s="11"/>
      <c r="P315" s="11"/>
      <c r="Q315" s="11"/>
      <c r="R315" s="11"/>
      <c r="S315" s="11"/>
      <c r="T315" s="11"/>
      <c r="U315" s="11"/>
      <c r="V315" s="11"/>
      <c r="W315" s="73"/>
      <c r="X315" s="11"/>
      <c r="Y315" s="11"/>
      <c r="Z315" s="11"/>
      <c r="AA315" s="11"/>
      <c r="AB315" s="11"/>
      <c r="AC315" s="11"/>
      <c r="AD315" s="11"/>
      <c r="AE315" s="11"/>
      <c r="AF315" s="11"/>
      <c r="AG315" s="11"/>
    </row>
    <row r="316" spans="1:33">
      <c r="A316" s="6"/>
      <c r="B316" s="6"/>
      <c r="C316" s="6"/>
      <c r="D316" s="6"/>
      <c r="E316" s="71"/>
      <c r="F316" s="11"/>
      <c r="G316" s="11"/>
      <c r="H316" s="11"/>
      <c r="I316" s="11"/>
      <c r="J316" s="11"/>
      <c r="K316" s="11"/>
      <c r="L316" s="11"/>
      <c r="M316" s="11"/>
      <c r="N316" s="11"/>
      <c r="O316" s="11"/>
      <c r="P316" s="11"/>
      <c r="Q316" s="11"/>
      <c r="R316" s="11"/>
      <c r="S316" s="11"/>
      <c r="T316" s="11"/>
      <c r="U316" s="11"/>
      <c r="V316" s="11"/>
      <c r="W316" s="73"/>
      <c r="X316" s="11"/>
      <c r="Y316" s="11"/>
      <c r="Z316" s="11"/>
      <c r="AA316" s="11"/>
      <c r="AB316" s="11"/>
      <c r="AC316" s="11"/>
      <c r="AD316" s="11"/>
      <c r="AE316" s="11"/>
      <c r="AF316" s="11"/>
      <c r="AG316" s="11"/>
    </row>
    <row r="317" spans="1:33">
      <c r="A317" s="6"/>
      <c r="B317" s="6"/>
      <c r="C317" s="6"/>
      <c r="D317" s="6"/>
      <c r="E317" s="71"/>
      <c r="F317" s="11"/>
      <c r="G317" s="11"/>
      <c r="H317" s="11"/>
      <c r="I317" s="11"/>
      <c r="J317" s="11"/>
      <c r="K317" s="11"/>
      <c r="L317" s="11"/>
      <c r="M317" s="11"/>
      <c r="N317" s="11"/>
      <c r="O317" s="11"/>
      <c r="P317" s="11"/>
      <c r="Q317" s="11"/>
      <c r="R317" s="11"/>
      <c r="S317" s="11"/>
      <c r="T317" s="11"/>
      <c r="U317" s="11"/>
      <c r="V317" s="11"/>
      <c r="W317" s="73"/>
      <c r="X317" s="11"/>
      <c r="Y317" s="11"/>
      <c r="Z317" s="11"/>
      <c r="AA317" s="11"/>
      <c r="AB317" s="11"/>
      <c r="AC317" s="11"/>
      <c r="AD317" s="11"/>
      <c r="AE317" s="11"/>
      <c r="AF317" s="11"/>
      <c r="AG317" s="11"/>
    </row>
    <row r="318" spans="1:33">
      <c r="A318" s="6"/>
      <c r="B318" s="6"/>
      <c r="C318" s="6"/>
      <c r="D318" s="6"/>
      <c r="E318" s="71"/>
      <c r="F318" s="11"/>
      <c r="G318" s="11"/>
      <c r="H318" s="11"/>
      <c r="I318" s="11"/>
      <c r="J318" s="11"/>
      <c r="K318" s="11"/>
      <c r="L318" s="11"/>
      <c r="M318" s="11"/>
      <c r="N318" s="11"/>
      <c r="O318" s="11"/>
      <c r="P318" s="11"/>
      <c r="Q318" s="11"/>
      <c r="R318" s="11"/>
      <c r="S318" s="11"/>
      <c r="T318" s="11"/>
      <c r="U318" s="11"/>
      <c r="V318" s="11"/>
      <c r="W318" s="73"/>
      <c r="X318" s="11"/>
      <c r="Y318" s="11"/>
      <c r="Z318" s="11"/>
      <c r="AA318" s="11"/>
      <c r="AB318" s="11"/>
      <c r="AC318" s="11"/>
      <c r="AD318" s="11"/>
      <c r="AE318" s="11"/>
      <c r="AF318" s="11"/>
      <c r="AG318" s="11"/>
    </row>
    <row r="319" spans="1:33">
      <c r="A319" s="6"/>
      <c r="B319" s="6"/>
      <c r="C319" s="6"/>
      <c r="D319" s="6"/>
      <c r="E319" s="71"/>
      <c r="F319" s="11"/>
      <c r="G319" s="11"/>
      <c r="H319" s="11"/>
      <c r="I319" s="11"/>
      <c r="J319" s="11"/>
      <c r="K319" s="11"/>
      <c r="L319" s="11"/>
      <c r="M319" s="11"/>
      <c r="N319" s="11"/>
      <c r="O319" s="11"/>
      <c r="P319" s="11"/>
      <c r="Q319" s="11"/>
      <c r="R319" s="11"/>
      <c r="S319" s="11"/>
      <c r="T319" s="11"/>
      <c r="U319" s="11"/>
      <c r="V319" s="11"/>
      <c r="W319" s="73"/>
      <c r="X319" s="11"/>
      <c r="Y319" s="11"/>
      <c r="Z319" s="11"/>
      <c r="AA319" s="11"/>
      <c r="AB319" s="11"/>
      <c r="AC319" s="11"/>
      <c r="AD319" s="11"/>
      <c r="AE319" s="11"/>
      <c r="AF319" s="11"/>
      <c r="AG319" s="11"/>
    </row>
    <row r="320" spans="1:33">
      <c r="A320" s="6"/>
      <c r="B320" s="6"/>
      <c r="C320" s="6"/>
      <c r="D320" s="6"/>
      <c r="E320" s="71"/>
      <c r="F320" s="11"/>
      <c r="G320" s="11"/>
      <c r="H320" s="11"/>
      <c r="I320" s="11"/>
      <c r="J320" s="11"/>
      <c r="K320" s="11"/>
      <c r="L320" s="11"/>
      <c r="M320" s="11"/>
      <c r="N320" s="11"/>
      <c r="O320" s="11"/>
      <c r="P320" s="11"/>
      <c r="Q320" s="11"/>
      <c r="R320" s="11"/>
      <c r="S320" s="11"/>
      <c r="T320" s="11"/>
      <c r="U320" s="11"/>
      <c r="V320" s="11"/>
      <c r="W320" s="73"/>
      <c r="X320" s="11"/>
      <c r="Y320" s="11"/>
      <c r="Z320" s="11"/>
      <c r="AA320" s="11"/>
      <c r="AB320" s="11"/>
      <c r="AC320" s="11"/>
      <c r="AD320" s="11"/>
      <c r="AE320" s="11"/>
      <c r="AF320" s="11"/>
      <c r="AG320" s="11"/>
    </row>
    <row r="321" spans="1:33">
      <c r="A321" s="6"/>
      <c r="B321" s="6"/>
      <c r="C321" s="6"/>
      <c r="D321" s="6"/>
      <c r="E321" s="71"/>
      <c r="F321" s="11"/>
      <c r="G321" s="11"/>
      <c r="H321" s="11"/>
      <c r="I321" s="11"/>
      <c r="J321" s="11"/>
      <c r="K321" s="11"/>
      <c r="L321" s="11"/>
      <c r="M321" s="11"/>
      <c r="N321" s="11"/>
      <c r="O321" s="11"/>
      <c r="P321" s="11"/>
      <c r="Q321" s="11"/>
      <c r="R321" s="11"/>
      <c r="S321" s="11"/>
      <c r="T321" s="11"/>
      <c r="U321" s="11"/>
      <c r="V321" s="11"/>
      <c r="W321" s="73"/>
      <c r="X321" s="11"/>
      <c r="Y321" s="11"/>
      <c r="Z321" s="11"/>
      <c r="AA321" s="11"/>
      <c r="AB321" s="11"/>
      <c r="AC321" s="11"/>
      <c r="AD321" s="11"/>
      <c r="AE321" s="11"/>
      <c r="AF321" s="11"/>
      <c r="AG321" s="11"/>
    </row>
    <row r="322" spans="1:33">
      <c r="A322" s="6"/>
      <c r="B322" s="6"/>
      <c r="C322" s="6"/>
      <c r="D322" s="6"/>
      <c r="E322" s="71"/>
      <c r="F322" s="11"/>
      <c r="G322" s="11"/>
      <c r="H322" s="11"/>
      <c r="I322" s="11"/>
      <c r="J322" s="11"/>
      <c r="K322" s="11"/>
      <c r="L322" s="11"/>
      <c r="M322" s="11"/>
      <c r="N322" s="11"/>
      <c r="O322" s="11"/>
      <c r="P322" s="11"/>
      <c r="Q322" s="11"/>
      <c r="R322" s="11"/>
      <c r="S322" s="11"/>
      <c r="T322" s="11"/>
      <c r="U322" s="11"/>
      <c r="V322" s="11"/>
      <c r="W322" s="73"/>
      <c r="X322" s="11"/>
      <c r="Y322" s="11"/>
      <c r="Z322" s="11"/>
      <c r="AA322" s="11"/>
      <c r="AB322" s="11"/>
      <c r="AC322" s="11"/>
      <c r="AD322" s="11"/>
      <c r="AE322" s="11"/>
      <c r="AF322" s="11"/>
      <c r="AG322" s="11"/>
    </row>
    <row r="323" spans="1:33">
      <c r="A323" s="6"/>
      <c r="B323" s="6"/>
      <c r="C323" s="6"/>
      <c r="D323" s="6"/>
      <c r="E323" s="71"/>
      <c r="F323" s="11"/>
      <c r="G323" s="11"/>
      <c r="H323" s="11"/>
      <c r="I323" s="11"/>
      <c r="J323" s="11"/>
      <c r="K323" s="11"/>
      <c r="L323" s="11"/>
      <c r="M323" s="11"/>
      <c r="N323" s="11"/>
      <c r="O323" s="11"/>
      <c r="P323" s="11"/>
      <c r="Q323" s="11"/>
      <c r="R323" s="11"/>
      <c r="S323" s="11"/>
      <c r="T323" s="11"/>
      <c r="U323" s="11"/>
      <c r="V323" s="11"/>
      <c r="W323" s="73"/>
      <c r="X323" s="11"/>
      <c r="Y323" s="11"/>
      <c r="Z323" s="11"/>
      <c r="AA323" s="11"/>
      <c r="AB323" s="11"/>
      <c r="AC323" s="11"/>
      <c r="AD323" s="11"/>
      <c r="AE323" s="11"/>
      <c r="AF323" s="11"/>
      <c r="AG323" s="11"/>
    </row>
    <row r="324" spans="1:33">
      <c r="A324" s="6"/>
      <c r="B324" s="6"/>
      <c r="C324" s="6"/>
      <c r="D324" s="6"/>
      <c r="E324" s="71"/>
      <c r="F324" s="11"/>
      <c r="G324" s="11"/>
      <c r="H324" s="11"/>
      <c r="I324" s="11"/>
      <c r="J324" s="11"/>
      <c r="K324" s="11"/>
      <c r="L324" s="11"/>
      <c r="M324" s="11"/>
      <c r="N324" s="11"/>
      <c r="O324" s="11"/>
      <c r="P324" s="11"/>
      <c r="Q324" s="11"/>
      <c r="R324" s="11"/>
      <c r="S324" s="11"/>
      <c r="T324" s="11"/>
      <c r="U324" s="11"/>
      <c r="V324" s="11"/>
      <c r="W324" s="73"/>
      <c r="X324" s="11"/>
      <c r="Y324" s="11"/>
      <c r="Z324" s="11"/>
      <c r="AA324" s="11"/>
      <c r="AB324" s="11"/>
      <c r="AC324" s="11"/>
      <c r="AD324" s="11"/>
      <c r="AE324" s="11"/>
      <c r="AF324" s="11"/>
      <c r="AG324" s="11"/>
    </row>
    <row r="325" spans="1:33">
      <c r="A325" s="6"/>
      <c r="B325" s="6"/>
      <c r="C325" s="6"/>
      <c r="D325" s="6"/>
      <c r="E325" s="71"/>
      <c r="F325" s="11"/>
      <c r="G325" s="11"/>
      <c r="H325" s="11"/>
      <c r="I325" s="11"/>
      <c r="J325" s="11"/>
      <c r="K325" s="11"/>
      <c r="L325" s="11"/>
      <c r="M325" s="11"/>
      <c r="N325" s="11"/>
      <c r="O325" s="11"/>
      <c r="P325" s="11"/>
      <c r="Q325" s="11"/>
      <c r="R325" s="11"/>
      <c r="S325" s="11"/>
      <c r="T325" s="11"/>
      <c r="U325" s="11"/>
      <c r="V325" s="11"/>
      <c r="W325" s="73"/>
      <c r="X325" s="11"/>
      <c r="Y325" s="11"/>
      <c r="Z325" s="11"/>
      <c r="AA325" s="11"/>
      <c r="AB325" s="11"/>
      <c r="AC325" s="11"/>
      <c r="AD325" s="11"/>
      <c r="AE325" s="11"/>
      <c r="AF325" s="11"/>
      <c r="AG325" s="11"/>
    </row>
    <row r="326" spans="1:33">
      <c r="A326" s="6"/>
      <c r="B326" s="6"/>
      <c r="C326" s="6"/>
      <c r="D326" s="6"/>
      <c r="E326" s="71"/>
      <c r="F326" s="11"/>
      <c r="G326" s="11"/>
      <c r="H326" s="11"/>
      <c r="I326" s="11"/>
      <c r="J326" s="11"/>
      <c r="K326" s="11"/>
      <c r="L326" s="11"/>
      <c r="M326" s="11"/>
      <c r="N326" s="11"/>
      <c r="O326" s="11"/>
      <c r="P326" s="11"/>
      <c r="Q326" s="11"/>
      <c r="R326" s="11"/>
      <c r="S326" s="11"/>
      <c r="T326" s="11"/>
      <c r="U326" s="11"/>
      <c r="V326" s="11"/>
      <c r="W326" s="73"/>
      <c r="X326" s="11"/>
      <c r="Y326" s="11"/>
      <c r="Z326" s="11"/>
      <c r="AA326" s="11"/>
      <c r="AB326" s="11"/>
      <c r="AC326" s="11"/>
      <c r="AD326" s="11"/>
      <c r="AE326" s="11"/>
      <c r="AF326" s="11"/>
      <c r="AG326" s="11"/>
    </row>
    <row r="327" spans="1:33">
      <c r="A327" s="6"/>
      <c r="B327" s="6"/>
      <c r="C327" s="6"/>
      <c r="D327" s="6"/>
      <c r="E327" s="71"/>
      <c r="F327" s="11"/>
      <c r="G327" s="11"/>
      <c r="H327" s="11"/>
      <c r="I327" s="11"/>
      <c r="J327" s="11"/>
      <c r="K327" s="11"/>
      <c r="L327" s="11"/>
      <c r="M327" s="11"/>
      <c r="N327" s="11"/>
      <c r="O327" s="11"/>
      <c r="P327" s="11"/>
      <c r="Q327" s="11"/>
      <c r="R327" s="11"/>
      <c r="S327" s="11"/>
      <c r="T327" s="11"/>
      <c r="U327" s="11"/>
      <c r="V327" s="11"/>
      <c r="W327" s="73"/>
      <c r="X327" s="11"/>
      <c r="Y327" s="11"/>
      <c r="Z327" s="11"/>
      <c r="AA327" s="11"/>
      <c r="AB327" s="11"/>
      <c r="AC327" s="11"/>
      <c r="AD327" s="11"/>
      <c r="AE327" s="11"/>
      <c r="AF327" s="11"/>
      <c r="AG327" s="11"/>
    </row>
    <row r="328" spans="1:33">
      <c r="A328" s="6"/>
      <c r="B328" s="6"/>
      <c r="C328" s="6"/>
      <c r="D328" s="6"/>
      <c r="E328" s="71"/>
      <c r="F328" s="11"/>
      <c r="G328" s="11"/>
      <c r="H328" s="11"/>
      <c r="I328" s="11"/>
      <c r="J328" s="11"/>
      <c r="K328" s="11"/>
      <c r="L328" s="11"/>
      <c r="M328" s="11"/>
      <c r="N328" s="11"/>
      <c r="O328" s="11"/>
      <c r="P328" s="11"/>
      <c r="Q328" s="11"/>
      <c r="R328" s="11"/>
      <c r="S328" s="11"/>
      <c r="T328" s="11"/>
      <c r="U328" s="11"/>
      <c r="V328" s="11"/>
      <c r="W328" s="73"/>
      <c r="X328" s="11"/>
      <c r="Y328" s="11"/>
      <c r="Z328" s="11"/>
      <c r="AA328" s="11"/>
      <c r="AB328" s="11"/>
      <c r="AC328" s="11"/>
      <c r="AD328" s="11"/>
      <c r="AE328" s="11"/>
      <c r="AF328" s="11"/>
      <c r="AG328" s="11"/>
    </row>
    <row r="329" spans="1:33">
      <c r="A329" s="6"/>
      <c r="B329" s="6"/>
      <c r="C329" s="6"/>
      <c r="D329" s="6"/>
      <c r="E329" s="71"/>
      <c r="F329" s="11"/>
      <c r="G329" s="11"/>
      <c r="H329" s="11"/>
      <c r="I329" s="11"/>
      <c r="J329" s="11"/>
      <c r="K329" s="11"/>
      <c r="L329" s="11"/>
      <c r="M329" s="11"/>
      <c r="N329" s="11"/>
      <c r="O329" s="11"/>
      <c r="P329" s="11"/>
      <c r="Q329" s="11"/>
      <c r="R329" s="11"/>
      <c r="S329" s="11"/>
      <c r="T329" s="11"/>
      <c r="U329" s="11"/>
      <c r="V329" s="11"/>
      <c r="W329" s="73"/>
      <c r="X329" s="11"/>
      <c r="Y329" s="11"/>
      <c r="Z329" s="11"/>
      <c r="AA329" s="11"/>
      <c r="AB329" s="11"/>
      <c r="AC329" s="11"/>
      <c r="AD329" s="11"/>
      <c r="AE329" s="11"/>
      <c r="AF329" s="11"/>
      <c r="AG329" s="11"/>
    </row>
    <row r="330" spans="1:33">
      <c r="A330" s="6"/>
      <c r="B330" s="6"/>
      <c r="C330" s="6"/>
      <c r="D330" s="6"/>
      <c r="E330" s="71"/>
      <c r="F330" s="11"/>
      <c r="G330" s="11"/>
      <c r="H330" s="11"/>
      <c r="I330" s="11"/>
      <c r="J330" s="11"/>
      <c r="K330" s="11"/>
      <c r="L330" s="11"/>
      <c r="M330" s="11"/>
      <c r="N330" s="11"/>
      <c r="O330" s="11"/>
      <c r="P330" s="11"/>
      <c r="Q330" s="11"/>
      <c r="R330" s="11"/>
      <c r="S330" s="11"/>
      <c r="T330" s="11"/>
      <c r="U330" s="11"/>
      <c r="V330" s="11"/>
      <c r="W330" s="73"/>
      <c r="X330" s="11"/>
      <c r="Y330" s="11"/>
      <c r="Z330" s="11"/>
      <c r="AA330" s="11"/>
      <c r="AB330" s="11"/>
      <c r="AC330" s="11"/>
      <c r="AD330" s="11"/>
      <c r="AE330" s="11"/>
      <c r="AF330" s="11"/>
      <c r="AG330" s="11"/>
    </row>
    <row r="331" spans="1:33">
      <c r="A331" s="6"/>
      <c r="B331" s="6"/>
      <c r="C331" s="6"/>
      <c r="D331" s="6"/>
      <c r="E331" s="71"/>
      <c r="F331" s="11"/>
      <c r="G331" s="11"/>
      <c r="H331" s="11"/>
      <c r="I331" s="11"/>
      <c r="J331" s="11"/>
      <c r="K331" s="11"/>
      <c r="L331" s="11"/>
      <c r="M331" s="11"/>
      <c r="N331" s="11"/>
      <c r="O331" s="11"/>
      <c r="P331" s="11"/>
      <c r="Q331" s="11"/>
      <c r="R331" s="11"/>
      <c r="S331" s="11"/>
      <c r="T331" s="11"/>
      <c r="U331" s="11"/>
      <c r="V331" s="11"/>
      <c r="W331" s="73"/>
      <c r="X331" s="11"/>
      <c r="Y331" s="11"/>
      <c r="Z331" s="11"/>
      <c r="AA331" s="11"/>
      <c r="AB331" s="11"/>
      <c r="AC331" s="11"/>
      <c r="AD331" s="11"/>
      <c r="AE331" s="11"/>
      <c r="AF331" s="11"/>
      <c r="AG331" s="11"/>
    </row>
    <row r="332" spans="1:33">
      <c r="A332" s="6"/>
      <c r="B332" s="6"/>
      <c r="C332" s="6"/>
      <c r="D332" s="6"/>
      <c r="E332" s="71"/>
      <c r="F332" s="11"/>
      <c r="G332" s="11"/>
      <c r="H332" s="11"/>
      <c r="I332" s="11"/>
      <c r="J332" s="11"/>
      <c r="K332" s="11"/>
      <c r="L332" s="11"/>
      <c r="M332" s="11"/>
      <c r="N332" s="11"/>
      <c r="O332" s="11"/>
      <c r="P332" s="11"/>
      <c r="Q332" s="11"/>
      <c r="R332" s="11"/>
      <c r="S332" s="11"/>
      <c r="T332" s="11"/>
      <c r="U332" s="11"/>
      <c r="V332" s="11"/>
      <c r="W332" s="73"/>
      <c r="X332" s="11"/>
      <c r="Y332" s="11"/>
      <c r="Z332" s="11"/>
      <c r="AA332" s="11"/>
      <c r="AB332" s="11"/>
      <c r="AC332" s="11"/>
      <c r="AD332" s="11"/>
      <c r="AE332" s="11"/>
      <c r="AF332" s="11"/>
      <c r="AG332" s="11"/>
    </row>
    <row r="333" spans="1:33">
      <c r="A333" s="6"/>
      <c r="B333" s="6"/>
      <c r="C333" s="6"/>
      <c r="D333" s="6"/>
      <c r="E333" s="71"/>
      <c r="F333" s="11"/>
      <c r="G333" s="11"/>
      <c r="H333" s="11"/>
      <c r="I333" s="11"/>
      <c r="J333" s="11"/>
      <c r="K333" s="11"/>
      <c r="L333" s="11"/>
      <c r="M333" s="11"/>
      <c r="N333" s="11"/>
      <c r="O333" s="11"/>
      <c r="P333" s="11"/>
      <c r="Q333" s="11"/>
      <c r="R333" s="11"/>
      <c r="S333" s="11"/>
      <c r="T333" s="11"/>
      <c r="U333" s="11"/>
      <c r="V333" s="11"/>
      <c r="W333" s="73"/>
      <c r="X333" s="11"/>
      <c r="Y333" s="11"/>
      <c r="Z333" s="11"/>
      <c r="AA333" s="11"/>
      <c r="AB333" s="11"/>
      <c r="AC333" s="11"/>
      <c r="AD333" s="11"/>
      <c r="AE333" s="11"/>
      <c r="AF333" s="11"/>
      <c r="AG333" s="11"/>
    </row>
    <row r="334" spans="1:33">
      <c r="A334" s="6"/>
      <c r="B334" s="6"/>
      <c r="C334" s="6"/>
      <c r="D334" s="6"/>
      <c r="E334" s="71"/>
      <c r="F334" s="11"/>
      <c r="G334" s="11"/>
      <c r="H334" s="11"/>
      <c r="I334" s="11"/>
      <c r="J334" s="11"/>
      <c r="K334" s="11"/>
      <c r="L334" s="11"/>
      <c r="M334" s="11"/>
      <c r="N334" s="11"/>
      <c r="O334" s="11"/>
      <c r="P334" s="11"/>
      <c r="Q334" s="11"/>
      <c r="R334" s="11"/>
      <c r="S334" s="11"/>
      <c r="T334" s="11"/>
      <c r="U334" s="11"/>
      <c r="V334" s="11"/>
      <c r="W334" s="73"/>
      <c r="X334" s="11"/>
      <c r="Y334" s="11"/>
      <c r="Z334" s="11"/>
      <c r="AA334" s="11"/>
      <c r="AB334" s="11"/>
      <c r="AC334" s="11"/>
      <c r="AD334" s="11"/>
      <c r="AE334" s="11"/>
      <c r="AF334" s="11"/>
      <c r="AG334" s="11"/>
    </row>
    <row r="335" spans="1:33">
      <c r="A335" s="6"/>
      <c r="B335" s="6"/>
      <c r="C335" s="6"/>
      <c r="D335" s="6"/>
      <c r="E335" s="71"/>
      <c r="F335" s="11"/>
      <c r="G335" s="11"/>
      <c r="H335" s="11"/>
      <c r="I335" s="11"/>
      <c r="J335" s="11"/>
      <c r="K335" s="11"/>
      <c r="L335" s="11"/>
      <c r="M335" s="11"/>
      <c r="N335" s="11"/>
      <c r="O335" s="11"/>
      <c r="P335" s="11"/>
      <c r="Q335" s="11"/>
      <c r="R335" s="11"/>
      <c r="S335" s="11"/>
      <c r="T335" s="11"/>
      <c r="U335" s="11"/>
      <c r="V335" s="11"/>
      <c r="W335" s="73"/>
      <c r="X335" s="11"/>
      <c r="Y335" s="11"/>
      <c r="Z335" s="11"/>
      <c r="AA335" s="11"/>
      <c r="AB335" s="11"/>
      <c r="AC335" s="11"/>
      <c r="AD335" s="11"/>
      <c r="AE335" s="11"/>
      <c r="AF335" s="11"/>
      <c r="AG335" s="11"/>
    </row>
    <row r="336" spans="1:33">
      <c r="A336" s="6"/>
      <c r="B336" s="6"/>
      <c r="C336" s="6"/>
      <c r="D336" s="6"/>
      <c r="E336" s="71"/>
      <c r="F336" s="11"/>
      <c r="G336" s="11"/>
      <c r="H336" s="11"/>
      <c r="I336" s="11"/>
      <c r="J336" s="11"/>
      <c r="K336" s="11"/>
      <c r="L336" s="11"/>
      <c r="M336" s="11"/>
      <c r="N336" s="11"/>
      <c r="O336" s="11"/>
      <c r="P336" s="11"/>
      <c r="Q336" s="11"/>
      <c r="R336" s="11"/>
      <c r="S336" s="11"/>
      <c r="T336" s="11"/>
      <c r="U336" s="11"/>
      <c r="V336" s="11"/>
      <c r="W336" s="73"/>
      <c r="X336" s="11"/>
      <c r="Y336" s="11"/>
      <c r="Z336" s="11"/>
      <c r="AA336" s="11"/>
      <c r="AB336" s="11"/>
      <c r="AC336" s="11"/>
      <c r="AD336" s="11"/>
      <c r="AE336" s="11"/>
      <c r="AF336" s="11"/>
      <c r="AG336" s="11"/>
    </row>
    <row r="337" spans="1:33">
      <c r="A337" s="6"/>
      <c r="B337" s="6"/>
      <c r="C337" s="6"/>
      <c r="D337" s="6"/>
      <c r="E337" s="71"/>
      <c r="F337" s="11"/>
      <c r="G337" s="11"/>
      <c r="H337" s="11"/>
      <c r="I337" s="11"/>
      <c r="J337" s="11"/>
      <c r="K337" s="11"/>
      <c r="L337" s="11"/>
      <c r="M337" s="11"/>
      <c r="N337" s="11"/>
      <c r="O337" s="11"/>
      <c r="P337" s="11"/>
      <c r="Q337" s="11"/>
      <c r="R337" s="11"/>
      <c r="S337" s="11"/>
      <c r="T337" s="11"/>
      <c r="U337" s="11"/>
      <c r="V337" s="11"/>
      <c r="W337" s="73"/>
      <c r="X337" s="11"/>
      <c r="Y337" s="11"/>
      <c r="Z337" s="11"/>
      <c r="AA337" s="11"/>
      <c r="AB337" s="11"/>
      <c r="AC337" s="11"/>
      <c r="AD337" s="11"/>
      <c r="AE337" s="11"/>
      <c r="AF337" s="11"/>
      <c r="AG337" s="11"/>
    </row>
    <row r="338" spans="1:33">
      <c r="A338" s="6"/>
      <c r="B338" s="6"/>
      <c r="C338" s="6"/>
      <c r="D338" s="6"/>
      <c r="E338" s="71"/>
      <c r="F338" s="11"/>
      <c r="G338" s="11"/>
      <c r="H338" s="11"/>
      <c r="I338" s="11"/>
      <c r="J338" s="11"/>
      <c r="K338" s="11"/>
      <c r="L338" s="11"/>
      <c r="M338" s="11"/>
      <c r="N338" s="11"/>
      <c r="O338" s="11"/>
      <c r="P338" s="11"/>
      <c r="Q338" s="11"/>
      <c r="R338" s="11"/>
      <c r="S338" s="11"/>
      <c r="T338" s="11"/>
      <c r="U338" s="11"/>
      <c r="V338" s="11"/>
      <c r="W338" s="73"/>
      <c r="X338" s="11"/>
      <c r="Y338" s="11"/>
      <c r="Z338" s="11"/>
      <c r="AA338" s="11"/>
      <c r="AB338" s="11"/>
      <c r="AC338" s="11"/>
      <c r="AD338" s="11"/>
      <c r="AE338" s="11"/>
      <c r="AF338" s="11"/>
      <c r="AG338" s="11"/>
    </row>
    <row r="339" spans="1:33">
      <c r="A339" s="6"/>
      <c r="B339" s="6"/>
      <c r="C339" s="6"/>
      <c r="D339" s="6"/>
      <c r="E339" s="71"/>
      <c r="F339" s="11"/>
      <c r="G339" s="11"/>
      <c r="H339" s="11"/>
      <c r="I339" s="11"/>
      <c r="J339" s="11"/>
      <c r="K339" s="11"/>
      <c r="L339" s="11"/>
      <c r="M339" s="11"/>
      <c r="N339" s="11"/>
      <c r="O339" s="11"/>
      <c r="P339" s="11"/>
      <c r="Q339" s="11"/>
      <c r="R339" s="11"/>
      <c r="S339" s="11"/>
      <c r="T339" s="11"/>
      <c r="U339" s="11"/>
      <c r="V339" s="11"/>
      <c r="W339" s="73"/>
      <c r="X339" s="11"/>
      <c r="Y339" s="11"/>
      <c r="Z339" s="11"/>
      <c r="AA339" s="11"/>
      <c r="AB339" s="11"/>
      <c r="AC339" s="11"/>
      <c r="AD339" s="11"/>
      <c r="AE339" s="11"/>
      <c r="AF339" s="11"/>
      <c r="AG339" s="11"/>
    </row>
    <row r="340" spans="1:33">
      <c r="A340" s="6"/>
      <c r="B340" s="6"/>
      <c r="C340" s="6"/>
      <c r="D340" s="6"/>
      <c r="E340" s="71"/>
      <c r="F340" s="11"/>
      <c r="G340" s="11"/>
      <c r="H340" s="11"/>
      <c r="I340" s="11"/>
      <c r="J340" s="11"/>
      <c r="K340" s="11"/>
      <c r="L340" s="11"/>
      <c r="M340" s="11"/>
      <c r="N340" s="11"/>
      <c r="O340" s="11"/>
      <c r="P340" s="11"/>
      <c r="Q340" s="11"/>
      <c r="R340" s="11"/>
      <c r="S340" s="11"/>
      <c r="T340" s="11"/>
      <c r="U340" s="11"/>
      <c r="V340" s="11"/>
      <c r="W340" s="73"/>
      <c r="X340" s="11"/>
      <c r="Y340" s="11"/>
      <c r="Z340" s="11"/>
      <c r="AA340" s="11"/>
      <c r="AB340" s="11"/>
      <c r="AC340" s="11"/>
      <c r="AD340" s="11"/>
      <c r="AE340" s="11"/>
      <c r="AF340" s="11"/>
      <c r="AG340" s="11"/>
    </row>
    <row r="341" spans="1:33">
      <c r="A341" s="6"/>
      <c r="B341" s="6"/>
      <c r="C341" s="6"/>
      <c r="D341" s="6"/>
      <c r="E341" s="71"/>
      <c r="F341" s="11"/>
      <c r="G341" s="11"/>
      <c r="H341" s="11"/>
      <c r="I341" s="11"/>
      <c r="J341" s="11"/>
      <c r="K341" s="11"/>
      <c r="L341" s="11"/>
      <c r="M341" s="11"/>
      <c r="N341" s="11"/>
      <c r="O341" s="11"/>
      <c r="P341" s="11"/>
      <c r="Q341" s="11"/>
      <c r="R341" s="11"/>
      <c r="S341" s="11"/>
      <c r="T341" s="11"/>
      <c r="U341" s="11"/>
      <c r="V341" s="11"/>
      <c r="W341" s="73"/>
      <c r="X341" s="11"/>
      <c r="Y341" s="11"/>
      <c r="Z341" s="11"/>
      <c r="AA341" s="11"/>
      <c r="AB341" s="11"/>
      <c r="AC341" s="11"/>
      <c r="AD341" s="11"/>
      <c r="AE341" s="11"/>
      <c r="AF341" s="11"/>
      <c r="AG341" s="11"/>
    </row>
    <row r="342" spans="1:33">
      <c r="A342" s="6"/>
      <c r="B342" s="6"/>
      <c r="C342" s="6"/>
      <c r="D342" s="6"/>
      <c r="E342" s="71"/>
      <c r="F342" s="11"/>
      <c r="G342" s="11"/>
      <c r="H342" s="11"/>
      <c r="I342" s="11"/>
      <c r="J342" s="11"/>
      <c r="K342" s="11"/>
      <c r="L342" s="11"/>
      <c r="M342" s="11"/>
      <c r="N342" s="11"/>
      <c r="O342" s="11"/>
      <c r="P342" s="11"/>
      <c r="Q342" s="11"/>
      <c r="R342" s="11"/>
      <c r="S342" s="11"/>
      <c r="T342" s="11"/>
      <c r="U342" s="11"/>
      <c r="V342" s="11"/>
      <c r="W342" s="73"/>
      <c r="X342" s="11"/>
      <c r="Y342" s="11"/>
      <c r="Z342" s="11"/>
      <c r="AA342" s="11"/>
      <c r="AB342" s="11"/>
      <c r="AC342" s="11"/>
      <c r="AD342" s="11"/>
      <c r="AE342" s="11"/>
      <c r="AF342" s="11"/>
      <c r="AG342" s="11"/>
    </row>
    <row r="343" spans="1:33">
      <c r="A343" s="6"/>
      <c r="B343" s="6"/>
      <c r="C343" s="6"/>
      <c r="D343" s="6"/>
      <c r="E343" s="71"/>
      <c r="F343" s="11"/>
      <c r="G343" s="11"/>
      <c r="H343" s="11"/>
      <c r="I343" s="11"/>
      <c r="J343" s="11"/>
      <c r="K343" s="11"/>
      <c r="L343" s="11"/>
      <c r="M343" s="11"/>
      <c r="N343" s="11"/>
      <c r="O343" s="11"/>
      <c r="P343" s="11"/>
      <c r="Q343" s="11"/>
      <c r="R343" s="11"/>
      <c r="S343" s="11"/>
      <c r="T343" s="11"/>
      <c r="U343" s="11"/>
      <c r="V343" s="11"/>
      <c r="W343" s="73"/>
      <c r="X343" s="11"/>
      <c r="Y343" s="11"/>
      <c r="Z343" s="11"/>
      <c r="AA343" s="11"/>
      <c r="AB343" s="11"/>
      <c r="AC343" s="11"/>
      <c r="AD343" s="11"/>
      <c r="AE343" s="11"/>
      <c r="AF343" s="11"/>
      <c r="AG343" s="11"/>
    </row>
    <row r="344" spans="1:33">
      <c r="A344" s="6"/>
      <c r="B344" s="6"/>
      <c r="C344" s="6"/>
      <c r="D344" s="6"/>
      <c r="E344" s="71"/>
      <c r="F344" s="11"/>
      <c r="G344" s="11"/>
      <c r="H344" s="11"/>
      <c r="I344" s="11"/>
      <c r="J344" s="11"/>
      <c r="K344" s="11"/>
      <c r="L344" s="11"/>
      <c r="M344" s="11"/>
      <c r="N344" s="11"/>
      <c r="O344" s="11"/>
      <c r="P344" s="11"/>
      <c r="Q344" s="11"/>
      <c r="R344" s="11"/>
      <c r="S344" s="11"/>
      <c r="T344" s="11"/>
      <c r="U344" s="11"/>
      <c r="V344" s="11"/>
      <c r="W344" s="73"/>
      <c r="X344" s="11"/>
      <c r="Y344" s="11"/>
      <c r="Z344" s="11"/>
      <c r="AA344" s="11"/>
      <c r="AB344" s="11"/>
      <c r="AC344" s="11"/>
      <c r="AD344" s="11"/>
      <c r="AE344" s="11"/>
      <c r="AF344" s="11"/>
      <c r="AG344" s="11"/>
    </row>
    <row r="345" spans="1:33">
      <c r="A345" s="6"/>
      <c r="B345" s="6"/>
      <c r="C345" s="6"/>
      <c r="D345" s="6"/>
      <c r="E345" s="71"/>
      <c r="F345" s="11"/>
      <c r="G345" s="11"/>
      <c r="H345" s="11"/>
      <c r="I345" s="11"/>
      <c r="J345" s="11"/>
      <c r="K345" s="11"/>
      <c r="L345" s="11"/>
      <c r="M345" s="11"/>
      <c r="N345" s="11"/>
      <c r="O345" s="11"/>
      <c r="P345" s="11"/>
      <c r="Q345" s="11"/>
      <c r="R345" s="11"/>
      <c r="S345" s="11"/>
      <c r="T345" s="11"/>
      <c r="U345" s="11"/>
      <c r="V345" s="11"/>
      <c r="W345" s="73"/>
      <c r="X345" s="11"/>
      <c r="Y345" s="11"/>
      <c r="Z345" s="11"/>
      <c r="AA345" s="11"/>
      <c r="AB345" s="11"/>
      <c r="AC345" s="11"/>
      <c r="AD345" s="11"/>
      <c r="AE345" s="11"/>
      <c r="AF345" s="11"/>
      <c r="AG345" s="11"/>
    </row>
    <row r="346" spans="1:33">
      <c r="A346" s="6"/>
      <c r="B346" s="6"/>
      <c r="C346" s="6"/>
      <c r="D346" s="6"/>
      <c r="E346" s="71"/>
      <c r="F346" s="11"/>
      <c r="G346" s="11"/>
      <c r="H346" s="11"/>
      <c r="I346" s="11"/>
      <c r="J346" s="11"/>
      <c r="K346" s="11"/>
      <c r="L346" s="11"/>
      <c r="M346" s="11"/>
      <c r="N346" s="11"/>
      <c r="O346" s="11"/>
      <c r="P346" s="11"/>
      <c r="Q346" s="11"/>
      <c r="R346" s="11"/>
      <c r="S346" s="11"/>
      <c r="T346" s="11"/>
      <c r="U346" s="11"/>
      <c r="V346" s="11"/>
      <c r="W346" s="73"/>
      <c r="X346" s="11"/>
      <c r="Y346" s="11"/>
      <c r="Z346" s="11"/>
      <c r="AA346" s="11"/>
      <c r="AB346" s="11"/>
      <c r="AC346" s="11"/>
      <c r="AD346" s="11"/>
      <c r="AE346" s="11"/>
      <c r="AF346" s="11"/>
      <c r="AG346" s="11"/>
    </row>
    <row r="347" spans="1:33">
      <c r="A347" s="6"/>
      <c r="B347" s="6"/>
      <c r="C347" s="6"/>
      <c r="D347" s="6"/>
      <c r="E347" s="71"/>
      <c r="F347" s="11"/>
      <c r="G347" s="11"/>
      <c r="H347" s="11"/>
      <c r="I347" s="11"/>
      <c r="J347" s="11"/>
      <c r="K347" s="11"/>
      <c r="L347" s="11"/>
      <c r="M347" s="11"/>
      <c r="N347" s="11"/>
      <c r="O347" s="11"/>
      <c r="P347" s="11"/>
      <c r="Q347" s="11"/>
      <c r="R347" s="11"/>
      <c r="S347" s="11"/>
      <c r="T347" s="11"/>
      <c r="U347" s="11"/>
      <c r="V347" s="11"/>
      <c r="W347" s="73"/>
      <c r="X347" s="11"/>
      <c r="Y347" s="11"/>
      <c r="Z347" s="11"/>
      <c r="AA347" s="11"/>
      <c r="AB347" s="11"/>
      <c r="AC347" s="11"/>
      <c r="AD347" s="11"/>
      <c r="AE347" s="11"/>
      <c r="AF347" s="11"/>
      <c r="AG347" s="11"/>
    </row>
    <row r="348" spans="1:33">
      <c r="A348" s="6"/>
      <c r="B348" s="6"/>
      <c r="C348" s="6"/>
      <c r="D348" s="6"/>
      <c r="E348" s="71"/>
      <c r="F348" s="11"/>
      <c r="G348" s="11"/>
      <c r="H348" s="11"/>
      <c r="I348" s="11"/>
      <c r="J348" s="11"/>
      <c r="K348" s="11"/>
      <c r="L348" s="11"/>
      <c r="M348" s="11"/>
      <c r="N348" s="11"/>
      <c r="O348" s="11"/>
      <c r="P348" s="11"/>
      <c r="Q348" s="11"/>
      <c r="R348" s="11"/>
      <c r="S348" s="11"/>
      <c r="T348" s="11"/>
      <c r="U348" s="11"/>
      <c r="V348" s="11"/>
      <c r="W348" s="73"/>
      <c r="X348" s="11"/>
      <c r="Y348" s="11"/>
      <c r="Z348" s="11"/>
      <c r="AA348" s="11"/>
      <c r="AB348" s="11"/>
      <c r="AC348" s="11"/>
      <c r="AD348" s="11"/>
      <c r="AE348" s="11"/>
      <c r="AF348" s="11"/>
      <c r="AG348" s="11"/>
    </row>
    <row r="349" spans="1:33">
      <c r="A349" s="6"/>
      <c r="B349" s="6"/>
      <c r="C349" s="6"/>
      <c r="D349" s="6"/>
      <c r="E349" s="71"/>
      <c r="F349" s="11"/>
      <c r="G349" s="11"/>
      <c r="H349" s="11"/>
      <c r="I349" s="11"/>
      <c r="J349" s="11"/>
      <c r="K349" s="11"/>
      <c r="L349" s="11"/>
      <c r="M349" s="11"/>
      <c r="N349" s="11"/>
      <c r="O349" s="11"/>
      <c r="P349" s="11"/>
      <c r="Q349" s="11"/>
      <c r="R349" s="11"/>
      <c r="S349" s="11"/>
      <c r="T349" s="11"/>
      <c r="U349" s="11"/>
      <c r="V349" s="11"/>
      <c r="W349" s="73"/>
      <c r="X349" s="11"/>
      <c r="Y349" s="11"/>
      <c r="Z349" s="11"/>
      <c r="AA349" s="11"/>
      <c r="AB349" s="11"/>
      <c r="AC349" s="11"/>
      <c r="AD349" s="11"/>
      <c r="AE349" s="11"/>
      <c r="AF349" s="11"/>
      <c r="AG349" s="11"/>
    </row>
    <row r="350" spans="1:33">
      <c r="A350" s="6"/>
      <c r="B350" s="6"/>
      <c r="C350" s="6"/>
      <c r="D350" s="6"/>
      <c r="E350" s="71"/>
      <c r="F350" s="11"/>
      <c r="G350" s="11"/>
      <c r="H350" s="11"/>
      <c r="I350" s="11"/>
      <c r="J350" s="11"/>
      <c r="K350" s="11"/>
      <c r="L350" s="11"/>
      <c r="M350" s="11"/>
      <c r="N350" s="11"/>
      <c r="O350" s="11"/>
      <c r="P350" s="11"/>
      <c r="Q350" s="11"/>
      <c r="R350" s="11"/>
      <c r="S350" s="11"/>
      <c r="T350" s="11"/>
      <c r="U350" s="11"/>
      <c r="V350" s="11"/>
      <c r="W350" s="73"/>
      <c r="X350" s="11"/>
      <c r="Y350" s="11"/>
      <c r="Z350" s="11"/>
      <c r="AA350" s="11"/>
      <c r="AB350" s="11"/>
      <c r="AC350" s="11"/>
      <c r="AD350" s="11"/>
      <c r="AE350" s="11"/>
      <c r="AF350" s="11"/>
      <c r="AG350" s="11"/>
    </row>
    <row r="351" spans="1:33">
      <c r="A351" s="6"/>
      <c r="B351" s="6"/>
      <c r="C351" s="6"/>
      <c r="D351" s="6"/>
      <c r="E351" s="71"/>
      <c r="F351" s="11"/>
      <c r="G351" s="11"/>
      <c r="H351" s="11"/>
      <c r="I351" s="11"/>
      <c r="J351" s="11"/>
      <c r="K351" s="11"/>
      <c r="L351" s="11"/>
      <c r="M351" s="11"/>
      <c r="N351" s="11"/>
      <c r="O351" s="11"/>
      <c r="P351" s="11"/>
      <c r="Q351" s="11"/>
      <c r="R351" s="11"/>
      <c r="S351" s="11"/>
      <c r="T351" s="11"/>
      <c r="U351" s="11"/>
      <c r="V351" s="11"/>
      <c r="W351" s="73"/>
      <c r="X351" s="11"/>
      <c r="Y351" s="11"/>
      <c r="Z351" s="11"/>
      <c r="AA351" s="11"/>
      <c r="AB351" s="11"/>
      <c r="AC351" s="11"/>
      <c r="AD351" s="11"/>
      <c r="AE351" s="11"/>
      <c r="AF351" s="11"/>
      <c r="AG351" s="11"/>
    </row>
    <row r="352" spans="1:33">
      <c r="A352" s="6"/>
      <c r="B352" s="6"/>
      <c r="C352" s="6"/>
      <c r="D352" s="6"/>
      <c r="E352" s="71"/>
      <c r="F352" s="11"/>
      <c r="G352" s="11"/>
      <c r="H352" s="11"/>
      <c r="I352" s="11"/>
      <c r="J352" s="11"/>
      <c r="K352" s="11"/>
      <c r="L352" s="11"/>
      <c r="M352" s="11"/>
      <c r="N352" s="11"/>
      <c r="O352" s="11"/>
      <c r="P352" s="11"/>
      <c r="Q352" s="11"/>
      <c r="R352" s="11"/>
      <c r="S352" s="11"/>
      <c r="T352" s="11"/>
      <c r="U352" s="11"/>
      <c r="V352" s="11"/>
      <c r="W352" s="73"/>
      <c r="X352" s="11"/>
      <c r="Y352" s="11"/>
      <c r="Z352" s="11"/>
      <c r="AA352" s="11"/>
      <c r="AB352" s="11"/>
      <c r="AC352" s="11"/>
      <c r="AD352" s="11"/>
      <c r="AE352" s="11"/>
      <c r="AF352" s="11"/>
      <c r="AG352" s="11"/>
    </row>
    <row r="353" spans="1:33">
      <c r="A353" s="6"/>
      <c r="B353" s="6"/>
      <c r="C353" s="6"/>
      <c r="D353" s="6"/>
      <c r="E353" s="71"/>
      <c r="F353" s="11"/>
      <c r="G353" s="11"/>
      <c r="H353" s="11"/>
      <c r="I353" s="11"/>
      <c r="J353" s="11"/>
      <c r="K353" s="11"/>
      <c r="L353" s="11"/>
      <c r="M353" s="11"/>
      <c r="N353" s="11"/>
      <c r="O353" s="11"/>
      <c r="P353" s="11"/>
      <c r="Q353" s="11"/>
      <c r="R353" s="11"/>
      <c r="S353" s="11"/>
      <c r="T353" s="11"/>
      <c r="U353" s="11"/>
      <c r="V353" s="11"/>
      <c r="W353" s="73"/>
      <c r="X353" s="11"/>
      <c r="Y353" s="11"/>
      <c r="Z353" s="11"/>
      <c r="AA353" s="11"/>
      <c r="AB353" s="11"/>
      <c r="AC353" s="11"/>
      <c r="AD353" s="11"/>
      <c r="AE353" s="11"/>
      <c r="AF353" s="11"/>
      <c r="AG353" s="11"/>
    </row>
    <row r="354" spans="1:33">
      <c r="A354" s="6"/>
      <c r="B354" s="6"/>
      <c r="C354" s="6"/>
      <c r="D354" s="6"/>
      <c r="E354" s="71"/>
      <c r="F354" s="11"/>
      <c r="G354" s="11"/>
      <c r="H354" s="11"/>
      <c r="I354" s="11"/>
      <c r="J354" s="11"/>
      <c r="K354" s="11"/>
      <c r="L354" s="11"/>
      <c r="M354" s="11"/>
      <c r="N354" s="11"/>
      <c r="O354" s="11"/>
      <c r="P354" s="11"/>
      <c r="Q354" s="11"/>
      <c r="R354" s="11"/>
      <c r="S354" s="11"/>
      <c r="T354" s="11"/>
      <c r="U354" s="11"/>
      <c r="V354" s="11"/>
      <c r="W354" s="73"/>
      <c r="X354" s="11"/>
      <c r="Y354" s="11"/>
      <c r="Z354" s="11"/>
      <c r="AA354" s="11"/>
      <c r="AB354" s="11"/>
      <c r="AC354" s="11"/>
      <c r="AD354" s="11"/>
      <c r="AE354" s="11"/>
      <c r="AF354" s="11"/>
      <c r="AG354" s="11"/>
    </row>
    <row r="355" spans="1:33">
      <c r="A355" s="6"/>
      <c r="B355" s="6"/>
      <c r="C355" s="6"/>
      <c r="D355" s="6"/>
      <c r="E355" s="71"/>
      <c r="F355" s="11"/>
      <c r="G355" s="11"/>
      <c r="H355" s="11"/>
      <c r="I355" s="11"/>
      <c r="J355" s="11"/>
      <c r="K355" s="11"/>
      <c r="L355" s="11"/>
      <c r="M355" s="11"/>
      <c r="N355" s="11"/>
      <c r="O355" s="11"/>
      <c r="P355" s="11"/>
      <c r="Q355" s="11"/>
      <c r="R355" s="11"/>
      <c r="S355" s="11"/>
      <c r="T355" s="11"/>
      <c r="U355" s="11"/>
      <c r="V355" s="11"/>
      <c r="W355" s="73"/>
      <c r="X355" s="11"/>
      <c r="Y355" s="11"/>
      <c r="Z355" s="11"/>
      <c r="AA355" s="11"/>
      <c r="AB355" s="11"/>
      <c r="AC355" s="11"/>
      <c r="AD355" s="11"/>
      <c r="AE355" s="11"/>
      <c r="AF355" s="11"/>
      <c r="AG355" s="11"/>
    </row>
    <row r="356" spans="1:33">
      <c r="A356" s="6"/>
      <c r="B356" s="6"/>
      <c r="C356" s="6"/>
      <c r="D356" s="6"/>
      <c r="E356" s="71"/>
      <c r="F356" s="11"/>
      <c r="G356" s="11"/>
      <c r="H356" s="11"/>
      <c r="I356" s="11"/>
      <c r="J356" s="11"/>
      <c r="K356" s="11"/>
      <c r="L356" s="11"/>
      <c r="M356" s="11"/>
      <c r="N356" s="11"/>
      <c r="O356" s="11"/>
      <c r="P356" s="11"/>
      <c r="Q356" s="11"/>
      <c r="R356" s="11"/>
      <c r="S356" s="11"/>
      <c r="T356" s="11"/>
      <c r="U356" s="11"/>
      <c r="V356" s="11"/>
      <c r="W356" s="73"/>
      <c r="X356" s="11"/>
      <c r="Y356" s="11"/>
      <c r="Z356" s="11"/>
      <c r="AA356" s="11"/>
      <c r="AB356" s="11"/>
      <c r="AC356" s="11"/>
      <c r="AD356" s="11"/>
      <c r="AE356" s="11"/>
      <c r="AF356" s="11"/>
      <c r="AG356" s="11"/>
    </row>
    <row r="357" spans="1:33">
      <c r="A357" s="6"/>
      <c r="B357" s="6"/>
      <c r="C357" s="6"/>
      <c r="D357" s="6"/>
      <c r="E357" s="71"/>
      <c r="F357" s="11"/>
      <c r="G357" s="11"/>
      <c r="H357" s="11"/>
      <c r="I357" s="11"/>
      <c r="J357" s="11"/>
      <c r="K357" s="11"/>
      <c r="L357" s="11"/>
      <c r="M357" s="11"/>
      <c r="N357" s="11"/>
      <c r="O357" s="11"/>
      <c r="P357" s="11"/>
      <c r="Q357" s="11"/>
      <c r="R357" s="11"/>
      <c r="S357" s="11"/>
      <c r="T357" s="11"/>
      <c r="U357" s="11"/>
      <c r="V357" s="11"/>
      <c r="W357" s="73"/>
      <c r="X357" s="11"/>
      <c r="Y357" s="11"/>
      <c r="Z357" s="11"/>
      <c r="AA357" s="11"/>
      <c r="AB357" s="11"/>
      <c r="AC357" s="11"/>
      <c r="AD357" s="11"/>
      <c r="AE357" s="11"/>
      <c r="AF357" s="11"/>
      <c r="AG357" s="11"/>
    </row>
    <row r="358" spans="1:33">
      <c r="A358" s="6"/>
      <c r="B358" s="6"/>
      <c r="C358" s="6"/>
      <c r="D358" s="6"/>
      <c r="E358" s="71"/>
      <c r="F358" s="11"/>
      <c r="G358" s="11"/>
      <c r="H358" s="11"/>
      <c r="I358" s="11"/>
      <c r="J358" s="11"/>
      <c r="K358" s="11"/>
      <c r="L358" s="11"/>
      <c r="M358" s="11"/>
      <c r="N358" s="11"/>
      <c r="O358" s="11"/>
      <c r="P358" s="11"/>
      <c r="Q358" s="11"/>
      <c r="R358" s="11"/>
      <c r="S358" s="11"/>
      <c r="T358" s="11"/>
      <c r="U358" s="11"/>
      <c r="V358" s="11"/>
      <c r="W358" s="73"/>
      <c r="X358" s="11"/>
      <c r="Y358" s="11"/>
      <c r="Z358" s="11"/>
      <c r="AA358" s="11"/>
      <c r="AB358" s="11"/>
      <c r="AC358" s="11"/>
      <c r="AD358" s="11"/>
      <c r="AE358" s="11"/>
      <c r="AF358" s="11"/>
      <c r="AG358" s="11"/>
    </row>
    <row r="359" spans="1:33">
      <c r="A359" s="6"/>
      <c r="B359" s="6"/>
      <c r="C359" s="6"/>
      <c r="D359" s="6"/>
      <c r="E359" s="71"/>
      <c r="F359" s="11"/>
      <c r="G359" s="11"/>
      <c r="H359" s="11"/>
      <c r="I359" s="11"/>
      <c r="J359" s="11"/>
      <c r="K359" s="11"/>
      <c r="L359" s="11"/>
      <c r="M359" s="11"/>
      <c r="N359" s="11"/>
      <c r="O359" s="11"/>
      <c r="P359" s="11"/>
      <c r="Q359" s="11"/>
      <c r="R359" s="11"/>
      <c r="S359" s="11"/>
      <c r="T359" s="11"/>
      <c r="U359" s="11"/>
      <c r="V359" s="11"/>
      <c r="W359" s="73"/>
      <c r="X359" s="11"/>
      <c r="Y359" s="11"/>
      <c r="Z359" s="11"/>
      <c r="AA359" s="11"/>
      <c r="AB359" s="11"/>
      <c r="AC359" s="11"/>
      <c r="AD359" s="11"/>
      <c r="AE359" s="11"/>
      <c r="AF359" s="11"/>
      <c r="AG359" s="11"/>
    </row>
    <row r="360" spans="1:33">
      <c r="A360" s="6"/>
      <c r="B360" s="6"/>
      <c r="C360" s="6"/>
      <c r="D360" s="6"/>
      <c r="E360" s="71"/>
      <c r="F360" s="11"/>
      <c r="G360" s="11"/>
      <c r="H360" s="11"/>
      <c r="I360" s="11"/>
      <c r="J360" s="11"/>
      <c r="K360" s="11"/>
      <c r="L360" s="11"/>
      <c r="M360" s="11"/>
      <c r="N360" s="11"/>
      <c r="O360" s="11"/>
      <c r="P360" s="11"/>
      <c r="Q360" s="11"/>
      <c r="R360" s="11"/>
      <c r="S360" s="11"/>
      <c r="T360" s="11"/>
      <c r="U360" s="11"/>
      <c r="V360" s="11"/>
      <c r="W360" s="73"/>
      <c r="X360" s="11"/>
      <c r="Y360" s="11"/>
      <c r="Z360" s="11"/>
      <c r="AA360" s="11"/>
      <c r="AB360" s="11"/>
      <c r="AC360" s="11"/>
      <c r="AD360" s="11"/>
      <c r="AE360" s="11"/>
      <c r="AF360" s="11"/>
      <c r="AG360" s="11"/>
    </row>
    <row r="361" spans="1:33">
      <c r="A361" s="6"/>
      <c r="B361" s="6"/>
      <c r="C361" s="6"/>
      <c r="D361" s="6"/>
      <c r="E361" s="71"/>
      <c r="F361" s="11"/>
      <c r="G361" s="11"/>
      <c r="H361" s="11"/>
      <c r="I361" s="11"/>
      <c r="J361" s="11"/>
      <c r="K361" s="11"/>
      <c r="L361" s="11"/>
      <c r="M361" s="11"/>
      <c r="N361" s="11"/>
      <c r="O361" s="11"/>
      <c r="P361" s="11"/>
      <c r="Q361" s="11"/>
      <c r="R361" s="11"/>
      <c r="S361" s="11"/>
      <c r="T361" s="11"/>
      <c r="U361" s="11"/>
      <c r="V361" s="11"/>
      <c r="W361" s="73"/>
      <c r="X361" s="11"/>
      <c r="Y361" s="11"/>
      <c r="Z361" s="11"/>
      <c r="AA361" s="11"/>
      <c r="AB361" s="11"/>
      <c r="AC361" s="11"/>
      <c r="AD361" s="11"/>
      <c r="AE361" s="11"/>
      <c r="AF361" s="11"/>
      <c r="AG361" s="11"/>
    </row>
    <row r="362" spans="1:33">
      <c r="A362" s="6"/>
      <c r="B362" s="6"/>
      <c r="C362" s="6"/>
      <c r="D362" s="6"/>
      <c r="E362" s="71"/>
      <c r="F362" s="11"/>
      <c r="G362" s="11"/>
      <c r="H362" s="11"/>
      <c r="I362" s="11"/>
      <c r="J362" s="11"/>
      <c r="K362" s="11"/>
      <c r="L362" s="11"/>
      <c r="M362" s="11"/>
      <c r="N362" s="11"/>
      <c r="O362" s="11"/>
      <c r="P362" s="11"/>
      <c r="Q362" s="11"/>
      <c r="R362" s="11"/>
      <c r="S362" s="11"/>
      <c r="T362" s="11"/>
      <c r="U362" s="11"/>
      <c r="V362" s="11"/>
      <c r="W362" s="73"/>
      <c r="X362" s="11"/>
      <c r="Y362" s="11"/>
      <c r="Z362" s="11"/>
      <c r="AA362" s="11"/>
      <c r="AB362" s="11"/>
      <c r="AC362" s="11"/>
      <c r="AD362" s="11"/>
      <c r="AE362" s="11"/>
      <c r="AF362" s="11"/>
      <c r="AG362" s="11"/>
    </row>
    <row r="363" spans="1:33">
      <c r="A363" s="6"/>
      <c r="B363" s="6"/>
      <c r="C363" s="6"/>
      <c r="D363" s="6"/>
      <c r="E363" s="71"/>
      <c r="F363" s="11"/>
      <c r="G363" s="11"/>
      <c r="H363" s="11"/>
      <c r="I363" s="11"/>
      <c r="J363" s="11"/>
      <c r="K363" s="11"/>
      <c r="L363" s="11"/>
      <c r="M363" s="11"/>
      <c r="N363" s="11"/>
      <c r="O363" s="11"/>
      <c r="P363" s="11"/>
      <c r="Q363" s="11"/>
      <c r="R363" s="11"/>
      <c r="S363" s="11"/>
      <c r="T363" s="11"/>
      <c r="U363" s="11"/>
      <c r="V363" s="11"/>
      <c r="W363" s="73"/>
      <c r="X363" s="11"/>
      <c r="Y363" s="11"/>
      <c r="Z363" s="11"/>
      <c r="AA363" s="11"/>
      <c r="AB363" s="11"/>
      <c r="AC363" s="11"/>
      <c r="AD363" s="11"/>
      <c r="AE363" s="11"/>
      <c r="AF363" s="11"/>
      <c r="AG363" s="11"/>
    </row>
    <row r="364" spans="1:33">
      <c r="A364" s="6"/>
      <c r="B364" s="6"/>
      <c r="C364" s="6"/>
      <c r="D364" s="6"/>
      <c r="E364" s="71"/>
      <c r="F364" s="11"/>
      <c r="G364" s="11"/>
      <c r="H364" s="11"/>
      <c r="I364" s="11"/>
      <c r="J364" s="11"/>
      <c r="K364" s="11"/>
      <c r="L364" s="11"/>
      <c r="M364" s="11"/>
      <c r="N364" s="11"/>
      <c r="O364" s="11"/>
      <c r="P364" s="11"/>
      <c r="Q364" s="11"/>
      <c r="R364" s="11"/>
      <c r="S364" s="11"/>
      <c r="T364" s="11"/>
      <c r="U364" s="11"/>
      <c r="V364" s="11"/>
      <c r="W364" s="73"/>
      <c r="X364" s="11"/>
      <c r="Y364" s="11"/>
      <c r="Z364" s="11"/>
      <c r="AA364" s="11"/>
      <c r="AB364" s="11"/>
      <c r="AC364" s="11"/>
      <c r="AD364" s="11"/>
      <c r="AE364" s="11"/>
      <c r="AF364" s="11"/>
      <c r="AG364" s="11"/>
    </row>
    <row r="365" spans="1:33">
      <c r="A365" s="6"/>
      <c r="B365" s="6"/>
      <c r="C365" s="6"/>
      <c r="D365" s="6"/>
      <c r="E365" s="71"/>
      <c r="F365" s="11"/>
      <c r="G365" s="11"/>
      <c r="H365" s="11"/>
      <c r="I365" s="11"/>
      <c r="J365" s="11"/>
      <c r="K365" s="11"/>
      <c r="L365" s="11"/>
      <c r="M365" s="11"/>
      <c r="N365" s="11"/>
      <c r="O365" s="11"/>
      <c r="P365" s="11"/>
      <c r="Q365" s="11"/>
      <c r="R365" s="11"/>
      <c r="S365" s="11"/>
      <c r="T365" s="11"/>
      <c r="U365" s="11"/>
      <c r="V365" s="11"/>
      <c r="W365" s="73"/>
      <c r="X365" s="11"/>
      <c r="Y365" s="11"/>
      <c r="Z365" s="11"/>
      <c r="AA365" s="11"/>
      <c r="AB365" s="11"/>
      <c r="AC365" s="11"/>
      <c r="AD365" s="11"/>
      <c r="AE365" s="11"/>
      <c r="AF365" s="11"/>
      <c r="AG365" s="11"/>
    </row>
    <row r="366" spans="1:33">
      <c r="A366" s="6"/>
      <c r="B366" s="6"/>
      <c r="C366" s="6"/>
      <c r="D366" s="6"/>
      <c r="E366" s="71"/>
      <c r="F366" s="11"/>
      <c r="G366" s="11"/>
      <c r="H366" s="11"/>
      <c r="I366" s="11"/>
      <c r="J366" s="11"/>
      <c r="K366" s="11"/>
      <c r="L366" s="11"/>
      <c r="M366" s="11"/>
      <c r="N366" s="11"/>
      <c r="O366" s="11"/>
      <c r="P366" s="11"/>
      <c r="Q366" s="11"/>
      <c r="R366" s="11"/>
      <c r="S366" s="11"/>
      <c r="T366" s="11"/>
      <c r="U366" s="11"/>
      <c r="V366" s="11"/>
      <c r="W366" s="73"/>
      <c r="X366" s="11"/>
      <c r="Y366" s="11"/>
      <c r="Z366" s="11"/>
      <c r="AA366" s="11"/>
      <c r="AB366" s="11"/>
      <c r="AC366" s="11"/>
      <c r="AD366" s="11"/>
      <c r="AE366" s="11"/>
      <c r="AF366" s="11"/>
      <c r="AG366" s="11"/>
    </row>
    <row r="367" spans="1:33">
      <c r="A367" s="6"/>
      <c r="B367" s="6"/>
      <c r="C367" s="6"/>
      <c r="D367" s="6"/>
      <c r="E367" s="71"/>
      <c r="F367" s="11"/>
      <c r="G367" s="11"/>
      <c r="H367" s="11"/>
      <c r="I367" s="11"/>
      <c r="J367" s="11"/>
      <c r="K367" s="11"/>
      <c r="L367" s="11"/>
      <c r="M367" s="11"/>
      <c r="N367" s="11"/>
      <c r="O367" s="11"/>
      <c r="P367" s="11"/>
      <c r="Q367" s="11"/>
      <c r="R367" s="11"/>
      <c r="S367" s="11"/>
      <c r="T367" s="11"/>
      <c r="U367" s="11"/>
      <c r="V367" s="11"/>
      <c r="W367" s="73"/>
      <c r="X367" s="11"/>
      <c r="Y367" s="11"/>
      <c r="Z367" s="11"/>
      <c r="AA367" s="11"/>
      <c r="AB367" s="11"/>
      <c r="AC367" s="11"/>
      <c r="AD367" s="11"/>
      <c r="AE367" s="11"/>
      <c r="AF367" s="11"/>
      <c r="AG367" s="11"/>
    </row>
    <row r="368" spans="1:33">
      <c r="A368" s="6"/>
      <c r="B368" s="6"/>
      <c r="C368" s="6"/>
      <c r="D368" s="6"/>
      <c r="E368" s="71"/>
      <c r="F368" s="11"/>
      <c r="G368" s="11"/>
      <c r="H368" s="11"/>
      <c r="I368" s="11"/>
      <c r="J368" s="11"/>
      <c r="K368" s="11"/>
      <c r="L368" s="11"/>
      <c r="M368" s="11"/>
      <c r="N368" s="11"/>
      <c r="O368" s="11"/>
      <c r="P368" s="11"/>
      <c r="Q368" s="11"/>
      <c r="R368" s="11"/>
      <c r="S368" s="11"/>
      <c r="T368" s="11"/>
      <c r="U368" s="11"/>
      <c r="V368" s="11"/>
      <c r="W368" s="73"/>
      <c r="X368" s="11"/>
      <c r="Y368" s="11"/>
      <c r="Z368" s="11"/>
      <c r="AA368" s="11"/>
      <c r="AB368" s="11"/>
      <c r="AC368" s="11"/>
      <c r="AD368" s="11"/>
      <c r="AE368" s="11"/>
      <c r="AF368" s="11"/>
      <c r="AG368" s="11"/>
    </row>
    <row r="369" spans="1:33">
      <c r="A369" s="6"/>
      <c r="B369" s="6"/>
      <c r="C369" s="6"/>
      <c r="D369" s="6"/>
      <c r="E369" s="71"/>
      <c r="F369" s="11"/>
      <c r="G369" s="11"/>
      <c r="H369" s="11"/>
      <c r="I369" s="11"/>
      <c r="J369" s="11"/>
      <c r="K369" s="11"/>
      <c r="L369" s="11"/>
      <c r="M369" s="11"/>
      <c r="N369" s="11"/>
      <c r="O369" s="11"/>
      <c r="P369" s="11"/>
      <c r="Q369" s="11"/>
      <c r="R369" s="11"/>
      <c r="S369" s="11"/>
      <c r="T369" s="11"/>
      <c r="U369" s="11"/>
      <c r="V369" s="11"/>
      <c r="W369" s="73"/>
      <c r="X369" s="11"/>
      <c r="Y369" s="11"/>
      <c r="Z369" s="11"/>
      <c r="AA369" s="11"/>
      <c r="AB369" s="11"/>
      <c r="AC369" s="11"/>
      <c r="AD369" s="11"/>
      <c r="AE369" s="11"/>
      <c r="AF369" s="11"/>
      <c r="AG369" s="11"/>
    </row>
    <row r="370" spans="1:33">
      <c r="A370" s="6"/>
      <c r="B370" s="6"/>
      <c r="C370" s="6"/>
      <c r="D370" s="6"/>
      <c r="E370" s="71"/>
      <c r="F370" s="11"/>
      <c r="G370" s="11"/>
      <c r="H370" s="11"/>
      <c r="I370" s="11"/>
      <c r="J370" s="11"/>
      <c r="K370" s="11"/>
      <c r="L370" s="11"/>
      <c r="M370" s="11"/>
      <c r="N370" s="11"/>
      <c r="O370" s="11"/>
      <c r="P370" s="11"/>
      <c r="Q370" s="11"/>
      <c r="R370" s="11"/>
      <c r="S370" s="11"/>
      <c r="T370" s="11"/>
      <c r="U370" s="11"/>
      <c r="V370" s="11"/>
      <c r="W370" s="73"/>
      <c r="X370" s="11"/>
      <c r="Y370" s="11"/>
      <c r="Z370" s="11"/>
      <c r="AA370" s="11"/>
      <c r="AB370" s="11"/>
      <c r="AC370" s="11"/>
      <c r="AD370" s="11"/>
      <c r="AE370" s="11"/>
      <c r="AF370" s="11"/>
      <c r="AG370" s="11"/>
    </row>
    <row r="371" spans="1:33">
      <c r="A371" s="6"/>
      <c r="B371" s="6"/>
      <c r="C371" s="6"/>
      <c r="D371" s="6"/>
      <c r="E371" s="71"/>
      <c r="F371" s="11"/>
      <c r="G371" s="11"/>
      <c r="H371" s="11"/>
      <c r="I371" s="11"/>
      <c r="J371" s="11"/>
      <c r="K371" s="11"/>
      <c r="L371" s="11"/>
      <c r="M371" s="11"/>
      <c r="N371" s="11"/>
      <c r="O371" s="11"/>
      <c r="P371" s="11"/>
      <c r="Q371" s="11"/>
      <c r="R371" s="11"/>
      <c r="S371" s="11"/>
      <c r="T371" s="11"/>
      <c r="U371" s="11"/>
      <c r="V371" s="11"/>
      <c r="W371" s="73"/>
      <c r="X371" s="11"/>
      <c r="Y371" s="11"/>
      <c r="Z371" s="11"/>
      <c r="AA371" s="11"/>
      <c r="AB371" s="11"/>
      <c r="AC371" s="11"/>
      <c r="AD371" s="11"/>
      <c r="AE371" s="11"/>
      <c r="AF371" s="11"/>
      <c r="AG371" s="11"/>
    </row>
    <row r="372" spans="1:33">
      <c r="A372" s="6"/>
      <c r="B372" s="6"/>
      <c r="C372" s="6"/>
      <c r="D372" s="6"/>
      <c r="E372" s="71"/>
      <c r="F372" s="11"/>
      <c r="G372" s="11"/>
      <c r="H372" s="11"/>
      <c r="I372" s="11"/>
      <c r="J372" s="11"/>
      <c r="K372" s="11"/>
      <c r="L372" s="11"/>
      <c r="M372" s="11"/>
      <c r="N372" s="11"/>
      <c r="O372" s="11"/>
      <c r="P372" s="11"/>
      <c r="Q372" s="11"/>
      <c r="R372" s="11"/>
      <c r="S372" s="11"/>
      <c r="T372" s="11"/>
      <c r="U372" s="11"/>
      <c r="V372" s="11"/>
      <c r="W372" s="73"/>
      <c r="X372" s="11"/>
      <c r="Y372" s="11"/>
      <c r="Z372" s="11"/>
      <c r="AA372" s="11"/>
      <c r="AB372" s="11"/>
      <c r="AC372" s="11"/>
      <c r="AD372" s="11"/>
      <c r="AE372" s="11"/>
      <c r="AF372" s="11"/>
      <c r="AG372" s="11"/>
    </row>
    <row r="373" spans="1:33">
      <c r="A373" s="6"/>
      <c r="B373" s="6"/>
      <c r="C373" s="6"/>
      <c r="D373" s="6"/>
      <c r="E373" s="71"/>
      <c r="F373" s="11"/>
      <c r="G373" s="11"/>
      <c r="H373" s="11"/>
      <c r="I373" s="11"/>
      <c r="J373" s="11"/>
      <c r="K373" s="11"/>
      <c r="L373" s="11"/>
      <c r="M373" s="11"/>
      <c r="N373" s="11"/>
      <c r="O373" s="11"/>
      <c r="P373" s="11"/>
      <c r="Q373" s="11"/>
      <c r="R373" s="11"/>
      <c r="S373" s="11"/>
      <c r="T373" s="11"/>
      <c r="U373" s="11"/>
      <c r="V373" s="11"/>
      <c r="W373" s="73"/>
      <c r="X373" s="11"/>
      <c r="Y373" s="11"/>
      <c r="Z373" s="11"/>
      <c r="AA373" s="11"/>
      <c r="AB373" s="11"/>
      <c r="AC373" s="11"/>
      <c r="AD373" s="11"/>
      <c r="AE373" s="11"/>
      <c r="AF373" s="11"/>
      <c r="AG373" s="11"/>
    </row>
    <row r="374" spans="1:33">
      <c r="A374" s="6"/>
      <c r="B374" s="6"/>
      <c r="C374" s="6"/>
      <c r="D374" s="6"/>
      <c r="E374" s="71"/>
      <c r="F374" s="11"/>
      <c r="G374" s="11"/>
      <c r="H374" s="11"/>
      <c r="I374" s="11"/>
      <c r="J374" s="11"/>
      <c r="K374" s="11"/>
      <c r="L374" s="11"/>
      <c r="M374" s="11"/>
      <c r="N374" s="11"/>
      <c r="O374" s="11"/>
      <c r="P374" s="11"/>
      <c r="Q374" s="11"/>
      <c r="R374" s="11"/>
      <c r="S374" s="11"/>
      <c r="T374" s="11"/>
      <c r="U374" s="11"/>
      <c r="V374" s="11"/>
      <c r="W374" s="73"/>
      <c r="X374" s="11"/>
      <c r="Y374" s="11"/>
      <c r="Z374" s="11"/>
      <c r="AA374" s="11"/>
      <c r="AB374" s="11"/>
      <c r="AC374" s="11"/>
      <c r="AD374" s="11"/>
      <c r="AE374" s="11"/>
      <c r="AF374" s="11"/>
      <c r="AG374" s="11"/>
    </row>
    <row r="375" spans="1:33">
      <c r="A375" s="6"/>
      <c r="B375" s="6"/>
      <c r="C375" s="6"/>
      <c r="D375" s="6"/>
      <c r="E375" s="71"/>
      <c r="F375" s="11"/>
      <c r="G375" s="11"/>
      <c r="H375" s="11"/>
      <c r="I375" s="11"/>
      <c r="J375" s="11"/>
      <c r="K375" s="11"/>
      <c r="L375" s="11"/>
      <c r="M375" s="11"/>
      <c r="N375" s="11"/>
      <c r="O375" s="11"/>
      <c r="P375" s="11"/>
      <c r="Q375" s="11"/>
      <c r="R375" s="11"/>
      <c r="S375" s="11"/>
      <c r="T375" s="11"/>
      <c r="U375" s="11"/>
      <c r="V375" s="11"/>
      <c r="W375" s="73"/>
      <c r="X375" s="11"/>
      <c r="Y375" s="11"/>
      <c r="Z375" s="11"/>
      <c r="AA375" s="11"/>
      <c r="AB375" s="11"/>
      <c r="AC375" s="11"/>
      <c r="AD375" s="11"/>
      <c r="AE375" s="11"/>
      <c r="AF375" s="11"/>
      <c r="AG375" s="11"/>
    </row>
    <row r="376" spans="1:33">
      <c r="A376" s="6"/>
      <c r="B376" s="6"/>
      <c r="C376" s="6"/>
      <c r="D376" s="6"/>
      <c r="E376" s="71"/>
      <c r="F376" s="11"/>
      <c r="G376" s="11"/>
      <c r="H376" s="11"/>
      <c r="I376" s="11"/>
      <c r="J376" s="11"/>
      <c r="K376" s="11"/>
      <c r="L376" s="11"/>
      <c r="M376" s="11"/>
      <c r="N376" s="11"/>
      <c r="O376" s="11"/>
      <c r="P376" s="11"/>
      <c r="Q376" s="11"/>
      <c r="R376" s="11"/>
      <c r="S376" s="11"/>
      <c r="T376" s="11"/>
      <c r="U376" s="11"/>
      <c r="V376" s="11"/>
      <c r="W376" s="73"/>
      <c r="X376" s="11"/>
      <c r="Y376" s="11"/>
      <c r="Z376" s="11"/>
      <c r="AA376" s="11"/>
      <c r="AB376" s="11"/>
      <c r="AC376" s="11"/>
      <c r="AD376" s="11"/>
      <c r="AE376" s="11"/>
      <c r="AF376" s="11"/>
      <c r="AG376" s="11"/>
    </row>
    <row r="377" spans="1:33">
      <c r="A377" s="6"/>
      <c r="B377" s="6"/>
      <c r="C377" s="6"/>
      <c r="D377" s="6"/>
      <c r="E377" s="71"/>
      <c r="F377" s="11"/>
      <c r="G377" s="11"/>
      <c r="H377" s="11"/>
      <c r="I377" s="11"/>
      <c r="J377" s="11"/>
      <c r="K377" s="11"/>
      <c r="L377" s="11"/>
      <c r="M377" s="11"/>
      <c r="N377" s="11"/>
      <c r="O377" s="11"/>
      <c r="P377" s="11"/>
      <c r="Q377" s="11"/>
      <c r="R377" s="11"/>
      <c r="S377" s="11"/>
      <c r="T377" s="11"/>
      <c r="U377" s="11"/>
      <c r="V377" s="11"/>
      <c r="W377" s="73"/>
      <c r="X377" s="11"/>
      <c r="Y377" s="11"/>
      <c r="Z377" s="11"/>
      <c r="AA377" s="11"/>
      <c r="AB377" s="11"/>
      <c r="AC377" s="11"/>
      <c r="AD377" s="11"/>
      <c r="AE377" s="11"/>
      <c r="AF377" s="11"/>
      <c r="AG377" s="11"/>
    </row>
    <row r="378" spans="1:33">
      <c r="A378" s="6"/>
      <c r="B378" s="6"/>
      <c r="C378" s="6"/>
      <c r="D378" s="6"/>
      <c r="E378" s="71"/>
      <c r="F378" s="11"/>
      <c r="G378" s="11"/>
      <c r="H378" s="11"/>
      <c r="I378" s="11"/>
      <c r="J378" s="11"/>
      <c r="K378" s="11"/>
      <c r="L378" s="11"/>
      <c r="M378" s="11"/>
      <c r="N378" s="11"/>
      <c r="O378" s="11"/>
      <c r="P378" s="11"/>
      <c r="Q378" s="11"/>
      <c r="R378" s="11"/>
      <c r="S378" s="11"/>
      <c r="T378" s="11"/>
      <c r="U378" s="11"/>
      <c r="V378" s="11"/>
      <c r="W378" s="73"/>
      <c r="X378" s="11"/>
      <c r="Y378" s="11"/>
      <c r="Z378" s="11"/>
      <c r="AA378" s="11"/>
      <c r="AB378" s="11"/>
      <c r="AC378" s="11"/>
      <c r="AD378" s="11"/>
      <c r="AE378" s="11"/>
      <c r="AF378" s="11"/>
      <c r="AG378" s="11"/>
    </row>
    <row r="379" spans="1:33">
      <c r="A379" s="6"/>
      <c r="B379" s="6"/>
      <c r="C379" s="6"/>
      <c r="D379" s="6"/>
      <c r="E379" s="71"/>
      <c r="F379" s="11"/>
      <c r="G379" s="11"/>
      <c r="H379" s="11"/>
      <c r="I379" s="11"/>
      <c r="J379" s="11"/>
      <c r="K379" s="11"/>
      <c r="L379" s="11"/>
      <c r="M379" s="11"/>
      <c r="N379" s="11"/>
      <c r="O379" s="11"/>
      <c r="P379" s="11"/>
      <c r="Q379" s="11"/>
      <c r="R379" s="11"/>
      <c r="S379" s="11"/>
      <c r="T379" s="11"/>
      <c r="U379" s="11"/>
      <c r="V379" s="11"/>
      <c r="W379" s="73"/>
      <c r="X379" s="11"/>
      <c r="Y379" s="11"/>
      <c r="Z379" s="11"/>
      <c r="AA379" s="11"/>
      <c r="AB379" s="11"/>
      <c r="AC379" s="11"/>
      <c r="AD379" s="11"/>
      <c r="AE379" s="11"/>
      <c r="AF379" s="11"/>
      <c r="AG379" s="11"/>
    </row>
    <row r="380" spans="1:33">
      <c r="A380" s="6"/>
      <c r="B380" s="6"/>
      <c r="C380" s="6"/>
      <c r="D380" s="6"/>
      <c r="E380" s="71"/>
      <c r="F380" s="11"/>
      <c r="G380" s="11"/>
      <c r="H380" s="11"/>
      <c r="I380" s="11"/>
      <c r="J380" s="11"/>
      <c r="K380" s="11"/>
      <c r="L380" s="11"/>
      <c r="M380" s="11"/>
      <c r="N380" s="11"/>
      <c r="O380" s="11"/>
      <c r="P380" s="11"/>
      <c r="Q380" s="11"/>
      <c r="R380" s="11"/>
      <c r="S380" s="11"/>
      <c r="T380" s="11"/>
      <c r="U380" s="11"/>
      <c r="V380" s="11"/>
      <c r="W380" s="73"/>
      <c r="X380" s="11"/>
      <c r="Y380" s="11"/>
      <c r="Z380" s="11"/>
      <c r="AA380" s="11"/>
      <c r="AB380" s="11"/>
      <c r="AC380" s="11"/>
      <c r="AD380" s="11"/>
      <c r="AE380" s="11"/>
      <c r="AF380" s="11"/>
      <c r="AG380" s="11"/>
    </row>
    <row r="381" spans="1:33">
      <c r="A381" s="6"/>
      <c r="B381" s="6"/>
      <c r="C381" s="6"/>
      <c r="D381" s="6"/>
      <c r="E381" s="71"/>
      <c r="F381" s="11"/>
      <c r="G381" s="11"/>
      <c r="H381" s="11"/>
      <c r="I381" s="11"/>
      <c r="J381" s="11"/>
      <c r="K381" s="11"/>
      <c r="L381" s="11"/>
      <c r="M381" s="11"/>
      <c r="N381" s="11"/>
      <c r="O381" s="11"/>
      <c r="P381" s="11"/>
      <c r="Q381" s="11"/>
      <c r="R381" s="11"/>
      <c r="S381" s="11"/>
      <c r="T381" s="11"/>
      <c r="U381" s="11"/>
      <c r="V381" s="11"/>
      <c r="W381" s="73"/>
      <c r="X381" s="11"/>
      <c r="Y381" s="11"/>
      <c r="Z381" s="11"/>
      <c r="AA381" s="11"/>
      <c r="AB381" s="11"/>
      <c r="AC381" s="11"/>
      <c r="AD381" s="11"/>
      <c r="AE381" s="11"/>
      <c r="AF381" s="11"/>
      <c r="AG381" s="11"/>
    </row>
    <row r="382" spans="1:33">
      <c r="A382" s="6"/>
      <c r="B382" s="6"/>
      <c r="C382" s="6"/>
      <c r="D382" s="6"/>
      <c r="E382" s="71"/>
      <c r="F382" s="11"/>
      <c r="G382" s="11"/>
      <c r="H382" s="11"/>
      <c r="I382" s="11"/>
      <c r="J382" s="11"/>
      <c r="K382" s="11"/>
      <c r="L382" s="11"/>
      <c r="M382" s="11"/>
      <c r="N382" s="11"/>
      <c r="O382" s="11"/>
      <c r="P382" s="11"/>
      <c r="Q382" s="11"/>
      <c r="R382" s="11"/>
      <c r="S382" s="11"/>
      <c r="T382" s="11"/>
      <c r="U382" s="11"/>
      <c r="V382" s="11"/>
      <c r="W382" s="73"/>
      <c r="X382" s="11"/>
      <c r="Y382" s="11"/>
      <c r="Z382" s="11"/>
      <c r="AA382" s="11"/>
      <c r="AB382" s="11"/>
      <c r="AC382" s="11"/>
      <c r="AD382" s="11"/>
      <c r="AE382" s="11"/>
      <c r="AF382" s="11"/>
      <c r="AG382" s="11"/>
    </row>
    <row r="383" spans="1:33">
      <c r="A383" s="6"/>
      <c r="B383" s="6"/>
      <c r="C383" s="6"/>
      <c r="D383" s="6"/>
      <c r="E383" s="71"/>
      <c r="F383" s="11"/>
      <c r="G383" s="11"/>
      <c r="H383" s="11"/>
      <c r="I383" s="11"/>
      <c r="J383" s="11"/>
      <c r="K383" s="11"/>
      <c r="L383" s="11"/>
      <c r="M383" s="11"/>
      <c r="N383" s="11"/>
      <c r="O383" s="11"/>
      <c r="P383" s="11"/>
      <c r="Q383" s="11"/>
      <c r="R383" s="11"/>
      <c r="S383" s="11"/>
      <c r="T383" s="11"/>
      <c r="U383" s="11"/>
      <c r="V383" s="11"/>
      <c r="W383" s="73"/>
      <c r="X383" s="11"/>
      <c r="Y383" s="11"/>
      <c r="Z383" s="11"/>
      <c r="AA383" s="11"/>
      <c r="AB383" s="11"/>
      <c r="AC383" s="11"/>
      <c r="AD383" s="11"/>
      <c r="AE383" s="11"/>
      <c r="AF383" s="11"/>
      <c r="AG383" s="11"/>
    </row>
    <row r="384" spans="1:33">
      <c r="A384" s="6"/>
      <c r="B384" s="6"/>
      <c r="C384" s="6"/>
      <c r="D384" s="6"/>
      <c r="E384" s="71"/>
      <c r="F384" s="11"/>
      <c r="G384" s="11"/>
      <c r="H384" s="11"/>
      <c r="I384" s="11"/>
      <c r="J384" s="11"/>
      <c r="K384" s="11"/>
      <c r="L384" s="11"/>
      <c r="M384" s="11"/>
      <c r="N384" s="11"/>
      <c r="O384" s="11"/>
      <c r="P384" s="11"/>
      <c r="Q384" s="11"/>
      <c r="R384" s="11"/>
      <c r="S384" s="11"/>
      <c r="T384" s="11"/>
      <c r="U384" s="11"/>
      <c r="V384" s="11"/>
      <c r="W384" s="73"/>
      <c r="X384" s="11"/>
      <c r="Y384" s="11"/>
      <c r="Z384" s="11"/>
      <c r="AA384" s="11"/>
      <c r="AB384" s="11"/>
      <c r="AC384" s="11"/>
      <c r="AD384" s="11"/>
      <c r="AE384" s="11"/>
      <c r="AF384" s="11"/>
      <c r="AG384" s="11"/>
    </row>
    <row r="385" spans="1:33">
      <c r="A385" s="6"/>
      <c r="B385" s="6"/>
      <c r="C385" s="6"/>
      <c r="D385" s="6"/>
      <c r="E385" s="71"/>
      <c r="F385" s="11"/>
      <c r="G385" s="11"/>
      <c r="H385" s="11"/>
      <c r="I385" s="11"/>
      <c r="J385" s="11"/>
      <c r="K385" s="11"/>
      <c r="L385" s="11"/>
      <c r="M385" s="11"/>
      <c r="N385" s="11"/>
      <c r="O385" s="11"/>
      <c r="P385" s="11"/>
      <c r="Q385" s="11"/>
      <c r="R385" s="11"/>
      <c r="S385" s="11"/>
      <c r="T385" s="11"/>
      <c r="U385" s="11"/>
      <c r="V385" s="11"/>
      <c r="W385" s="73"/>
      <c r="X385" s="11"/>
      <c r="Y385" s="11"/>
      <c r="Z385" s="11"/>
      <c r="AA385" s="11"/>
      <c r="AB385" s="11"/>
      <c r="AC385" s="11"/>
      <c r="AD385" s="11"/>
      <c r="AE385" s="11"/>
      <c r="AF385" s="11"/>
      <c r="AG385" s="11"/>
    </row>
    <row r="386" spans="1:33">
      <c r="A386" s="6"/>
      <c r="B386" s="6"/>
      <c r="C386" s="6"/>
      <c r="D386" s="6"/>
      <c r="E386" s="71"/>
      <c r="F386" s="11"/>
      <c r="G386" s="11"/>
      <c r="H386" s="11"/>
      <c r="I386" s="11"/>
      <c r="J386" s="11"/>
      <c r="K386" s="11"/>
      <c r="L386" s="11"/>
      <c r="M386" s="11"/>
      <c r="N386" s="11"/>
      <c r="O386" s="11"/>
      <c r="P386" s="11"/>
      <c r="Q386" s="11"/>
      <c r="R386" s="11"/>
      <c r="S386" s="11"/>
      <c r="T386" s="11"/>
      <c r="U386" s="11"/>
      <c r="V386" s="11"/>
      <c r="W386" s="73"/>
      <c r="X386" s="11"/>
      <c r="Y386" s="11"/>
      <c r="Z386" s="11"/>
      <c r="AA386" s="11"/>
      <c r="AB386" s="11"/>
      <c r="AC386" s="11"/>
      <c r="AD386" s="11"/>
      <c r="AE386" s="11"/>
      <c r="AF386" s="11"/>
      <c r="AG386" s="11"/>
    </row>
    <row r="387" spans="1:33">
      <c r="A387" s="6"/>
      <c r="B387" s="6"/>
      <c r="C387" s="6"/>
      <c r="D387" s="6"/>
      <c r="E387" s="71"/>
      <c r="F387" s="11"/>
      <c r="G387" s="11"/>
      <c r="H387" s="11"/>
      <c r="I387" s="11"/>
      <c r="J387" s="11"/>
      <c r="K387" s="11"/>
      <c r="L387" s="11"/>
      <c r="M387" s="11"/>
      <c r="N387" s="11"/>
      <c r="O387" s="11"/>
      <c r="P387" s="11"/>
      <c r="Q387" s="11"/>
      <c r="R387" s="11"/>
      <c r="S387" s="11"/>
      <c r="T387" s="11"/>
      <c r="U387" s="11"/>
      <c r="V387" s="11"/>
      <c r="W387" s="73"/>
      <c r="X387" s="11"/>
      <c r="Y387" s="11"/>
      <c r="Z387" s="11"/>
      <c r="AA387" s="11"/>
      <c r="AB387" s="11"/>
      <c r="AC387" s="11"/>
      <c r="AD387" s="11"/>
      <c r="AE387" s="11"/>
      <c r="AF387" s="11"/>
      <c r="AG387" s="11"/>
    </row>
    <row r="388" spans="1:33">
      <c r="A388" s="6"/>
      <c r="B388" s="6"/>
      <c r="C388" s="6"/>
      <c r="D388" s="6"/>
      <c r="E388" s="71"/>
      <c r="F388" s="11"/>
      <c r="G388" s="11"/>
      <c r="H388" s="11"/>
      <c r="I388" s="11"/>
      <c r="J388" s="11"/>
      <c r="K388" s="11"/>
      <c r="L388" s="11"/>
      <c r="M388" s="11"/>
      <c r="N388" s="11"/>
      <c r="O388" s="11"/>
      <c r="P388" s="11"/>
      <c r="Q388" s="11"/>
      <c r="R388" s="11"/>
      <c r="S388" s="11"/>
      <c r="T388" s="11"/>
      <c r="U388" s="11"/>
      <c r="V388" s="11"/>
      <c r="W388" s="73"/>
      <c r="X388" s="11"/>
      <c r="Y388" s="11"/>
      <c r="Z388" s="11"/>
      <c r="AA388" s="11"/>
      <c r="AB388" s="11"/>
      <c r="AC388" s="11"/>
      <c r="AD388" s="11"/>
      <c r="AE388" s="11"/>
      <c r="AF388" s="11"/>
      <c r="AG388" s="11"/>
    </row>
    <row r="389" spans="1:33">
      <c r="A389" s="6"/>
      <c r="B389" s="6"/>
      <c r="C389" s="6"/>
      <c r="D389" s="6"/>
      <c r="E389" s="71"/>
      <c r="F389" s="11"/>
      <c r="G389" s="11"/>
      <c r="H389" s="11"/>
      <c r="I389" s="11"/>
      <c r="J389" s="11"/>
      <c r="K389" s="11"/>
      <c r="L389" s="11"/>
      <c r="M389" s="11"/>
      <c r="N389" s="11"/>
      <c r="O389" s="11"/>
      <c r="P389" s="11"/>
      <c r="Q389" s="11"/>
      <c r="R389" s="11"/>
      <c r="S389" s="11"/>
      <c r="T389" s="11"/>
      <c r="U389" s="11"/>
      <c r="V389" s="11"/>
      <c r="W389" s="73"/>
      <c r="X389" s="11"/>
      <c r="Y389" s="11"/>
      <c r="Z389" s="11"/>
      <c r="AA389" s="11"/>
      <c r="AB389" s="11"/>
      <c r="AC389" s="11"/>
      <c r="AD389" s="11"/>
      <c r="AE389" s="11"/>
      <c r="AF389" s="11"/>
      <c r="AG389" s="11"/>
    </row>
    <row r="390" spans="1:33">
      <c r="A390" s="6"/>
      <c r="B390" s="6"/>
      <c r="C390" s="6"/>
      <c r="D390" s="6"/>
      <c r="E390" s="71"/>
      <c r="F390" s="11"/>
      <c r="G390" s="11"/>
      <c r="H390" s="11"/>
      <c r="I390" s="11"/>
      <c r="J390" s="11"/>
      <c r="K390" s="11"/>
      <c r="L390" s="11"/>
      <c r="M390" s="11"/>
      <c r="N390" s="11"/>
      <c r="O390" s="11"/>
      <c r="P390" s="11"/>
      <c r="Q390" s="11"/>
      <c r="R390" s="11"/>
      <c r="S390" s="11"/>
      <c r="T390" s="11"/>
      <c r="U390" s="11"/>
      <c r="V390" s="11"/>
      <c r="W390" s="73"/>
      <c r="X390" s="11"/>
      <c r="Y390" s="11"/>
      <c r="Z390" s="11"/>
      <c r="AA390" s="11"/>
      <c r="AB390" s="11"/>
      <c r="AC390" s="11"/>
      <c r="AD390" s="11"/>
      <c r="AE390" s="11"/>
      <c r="AF390" s="11"/>
      <c r="AG390" s="11"/>
    </row>
    <row r="391" spans="1:33">
      <c r="A391" s="6"/>
      <c r="B391" s="6"/>
      <c r="C391" s="6"/>
      <c r="D391" s="6"/>
      <c r="E391" s="71"/>
      <c r="F391" s="11"/>
      <c r="G391" s="11"/>
      <c r="H391" s="11"/>
      <c r="I391" s="11"/>
      <c r="J391" s="11"/>
      <c r="K391" s="11"/>
      <c r="L391" s="11"/>
      <c r="M391" s="11"/>
      <c r="N391" s="11"/>
      <c r="O391" s="11"/>
      <c r="P391" s="11"/>
      <c r="Q391" s="11"/>
      <c r="R391" s="11"/>
      <c r="S391" s="11"/>
      <c r="T391" s="11"/>
      <c r="U391" s="11"/>
      <c r="V391" s="11"/>
      <c r="W391" s="73"/>
      <c r="X391" s="11"/>
      <c r="Y391" s="11"/>
      <c r="Z391" s="11"/>
      <c r="AA391" s="11"/>
      <c r="AB391" s="11"/>
      <c r="AC391" s="11"/>
      <c r="AD391" s="11"/>
      <c r="AE391" s="11"/>
      <c r="AF391" s="11"/>
      <c r="AG391" s="11"/>
    </row>
    <row r="392" spans="1:33">
      <c r="A392" s="6"/>
      <c r="B392" s="6"/>
      <c r="C392" s="6"/>
      <c r="D392" s="6"/>
      <c r="E392" s="71"/>
      <c r="F392" s="11"/>
      <c r="G392" s="11"/>
      <c r="H392" s="11"/>
      <c r="I392" s="11"/>
      <c r="J392" s="11"/>
      <c r="K392" s="11"/>
      <c r="L392" s="11"/>
      <c r="M392" s="11"/>
      <c r="N392" s="11"/>
      <c r="O392" s="11"/>
      <c r="P392" s="11"/>
      <c r="Q392" s="11"/>
      <c r="R392" s="11"/>
      <c r="S392" s="11"/>
      <c r="T392" s="11"/>
      <c r="U392" s="11"/>
      <c r="V392" s="11"/>
      <c r="W392" s="73"/>
      <c r="X392" s="11"/>
      <c r="Y392" s="11"/>
      <c r="Z392" s="11"/>
      <c r="AA392" s="11"/>
      <c r="AB392" s="11"/>
      <c r="AC392" s="11"/>
      <c r="AD392" s="11"/>
      <c r="AE392" s="11"/>
      <c r="AF392" s="11"/>
      <c r="AG392" s="11"/>
    </row>
    <row r="393" spans="1:33">
      <c r="A393" s="6"/>
      <c r="B393" s="6"/>
      <c r="C393" s="6"/>
      <c r="D393" s="6"/>
      <c r="E393" s="71"/>
      <c r="F393" s="11"/>
      <c r="G393" s="11"/>
      <c r="H393" s="11"/>
      <c r="I393" s="11"/>
      <c r="J393" s="11"/>
      <c r="K393" s="11"/>
      <c r="L393" s="11"/>
      <c r="M393" s="11"/>
      <c r="N393" s="11"/>
      <c r="O393" s="11"/>
      <c r="P393" s="11"/>
      <c r="Q393" s="11"/>
      <c r="R393" s="11"/>
      <c r="S393" s="11"/>
      <c r="T393" s="11"/>
      <c r="U393" s="11"/>
      <c r="V393" s="11"/>
      <c r="W393" s="73"/>
      <c r="X393" s="11"/>
      <c r="Y393" s="11"/>
      <c r="Z393" s="11"/>
      <c r="AA393" s="11"/>
      <c r="AB393" s="11"/>
      <c r="AC393" s="11"/>
      <c r="AD393" s="11"/>
      <c r="AE393" s="11"/>
      <c r="AF393" s="11"/>
      <c r="AG393" s="11"/>
    </row>
    <row r="394" spans="1:33">
      <c r="A394" s="6"/>
      <c r="B394" s="6"/>
      <c r="C394" s="6"/>
      <c r="D394" s="6"/>
      <c r="E394" s="71"/>
      <c r="F394" s="11"/>
      <c r="G394" s="11"/>
      <c r="H394" s="11"/>
      <c r="I394" s="11"/>
      <c r="J394" s="11"/>
      <c r="K394" s="11"/>
      <c r="L394" s="11"/>
      <c r="M394" s="11"/>
      <c r="N394" s="11"/>
      <c r="O394" s="11"/>
      <c r="P394" s="11"/>
      <c r="Q394" s="11"/>
      <c r="R394" s="11"/>
      <c r="S394" s="11"/>
      <c r="T394" s="11"/>
      <c r="U394" s="11"/>
      <c r="V394" s="11"/>
      <c r="W394" s="73"/>
      <c r="X394" s="11"/>
      <c r="Y394" s="11"/>
      <c r="Z394" s="11"/>
      <c r="AA394" s="11"/>
      <c r="AB394" s="11"/>
      <c r="AC394" s="11"/>
      <c r="AD394" s="11"/>
      <c r="AE394" s="11"/>
      <c r="AF394" s="11"/>
      <c r="AG394" s="11"/>
    </row>
    <row r="395" spans="1:33">
      <c r="A395" s="6"/>
      <c r="B395" s="6"/>
      <c r="C395" s="6"/>
      <c r="D395" s="6"/>
      <c r="E395" s="71"/>
      <c r="F395" s="11"/>
      <c r="G395" s="11"/>
      <c r="H395" s="11"/>
      <c r="I395" s="11"/>
      <c r="J395" s="11"/>
      <c r="K395" s="11"/>
      <c r="L395" s="11"/>
      <c r="M395" s="11"/>
      <c r="N395" s="11"/>
      <c r="O395" s="11"/>
      <c r="P395" s="11"/>
      <c r="Q395" s="11"/>
      <c r="R395" s="11"/>
      <c r="S395" s="11"/>
      <c r="T395" s="11"/>
      <c r="U395" s="11"/>
      <c r="V395" s="11"/>
      <c r="W395" s="73"/>
      <c r="X395" s="11"/>
      <c r="Y395" s="11"/>
      <c r="Z395" s="11"/>
      <c r="AA395" s="11"/>
      <c r="AB395" s="11"/>
      <c r="AC395" s="11"/>
      <c r="AD395" s="11"/>
      <c r="AE395" s="11"/>
      <c r="AF395" s="11"/>
      <c r="AG395" s="11"/>
    </row>
    <row r="396" spans="1:33">
      <c r="A396" s="6"/>
      <c r="B396" s="6"/>
      <c r="C396" s="6"/>
      <c r="D396" s="6"/>
      <c r="E396" s="71"/>
      <c r="F396" s="11"/>
      <c r="G396" s="11"/>
      <c r="H396" s="11"/>
      <c r="I396" s="11"/>
      <c r="J396" s="11"/>
      <c r="K396" s="11"/>
      <c r="L396" s="11"/>
      <c r="M396" s="11"/>
      <c r="N396" s="11"/>
      <c r="O396" s="11"/>
      <c r="P396" s="11"/>
      <c r="Q396" s="11"/>
      <c r="R396" s="11"/>
      <c r="S396" s="11"/>
      <c r="T396" s="11"/>
      <c r="U396" s="11"/>
      <c r="V396" s="11"/>
      <c r="W396" s="73"/>
      <c r="X396" s="11"/>
      <c r="Y396" s="11"/>
      <c r="Z396" s="11"/>
      <c r="AA396" s="11"/>
      <c r="AB396" s="11"/>
      <c r="AC396" s="11"/>
      <c r="AD396" s="11"/>
      <c r="AE396" s="11"/>
      <c r="AF396" s="11"/>
      <c r="AG396" s="11"/>
    </row>
    <row r="397" spans="1:33">
      <c r="A397" s="6"/>
      <c r="B397" s="6"/>
      <c r="C397" s="6"/>
      <c r="D397" s="6"/>
      <c r="E397" s="71"/>
      <c r="F397" s="11"/>
      <c r="G397" s="11"/>
      <c r="H397" s="11"/>
      <c r="I397" s="11"/>
      <c r="J397" s="11"/>
      <c r="K397" s="11"/>
      <c r="L397" s="11"/>
      <c r="M397" s="11"/>
      <c r="N397" s="11"/>
      <c r="O397" s="11"/>
      <c r="P397" s="11"/>
      <c r="Q397" s="11"/>
      <c r="R397" s="11"/>
      <c r="S397" s="11"/>
      <c r="T397" s="11"/>
      <c r="U397" s="11"/>
      <c r="V397" s="11"/>
      <c r="W397" s="73"/>
      <c r="X397" s="11"/>
      <c r="Y397" s="11"/>
      <c r="Z397" s="11"/>
      <c r="AA397" s="11"/>
      <c r="AB397" s="11"/>
      <c r="AC397" s="11"/>
      <c r="AD397" s="11"/>
      <c r="AE397" s="11"/>
      <c r="AF397" s="11"/>
      <c r="AG397" s="11"/>
    </row>
    <row r="398" spans="1:33">
      <c r="A398" s="6"/>
      <c r="B398" s="6"/>
      <c r="C398" s="6"/>
      <c r="D398" s="6"/>
      <c r="E398" s="71"/>
      <c r="F398" s="11"/>
      <c r="G398" s="11"/>
      <c r="H398" s="11"/>
      <c r="I398" s="11"/>
      <c r="J398" s="11"/>
      <c r="K398" s="11"/>
      <c r="L398" s="11"/>
      <c r="M398" s="11"/>
      <c r="N398" s="11"/>
      <c r="O398" s="11"/>
      <c r="P398" s="11"/>
      <c r="Q398" s="11"/>
      <c r="R398" s="11"/>
      <c r="S398" s="11"/>
      <c r="T398" s="11"/>
      <c r="U398" s="11"/>
      <c r="V398" s="11"/>
      <c r="W398" s="73"/>
      <c r="X398" s="11"/>
      <c r="Y398" s="11"/>
      <c r="Z398" s="11"/>
      <c r="AA398" s="11"/>
      <c r="AB398" s="11"/>
      <c r="AC398" s="11"/>
      <c r="AD398" s="11"/>
      <c r="AE398" s="11"/>
      <c r="AF398" s="11"/>
      <c r="AG398" s="11"/>
    </row>
    <row r="399" spans="1:33">
      <c r="A399" s="6"/>
      <c r="B399" s="6"/>
      <c r="C399" s="6"/>
      <c r="D399" s="6"/>
      <c r="E399" s="71"/>
      <c r="F399" s="11"/>
      <c r="G399" s="11"/>
      <c r="H399" s="11"/>
      <c r="I399" s="11"/>
      <c r="J399" s="11"/>
      <c r="K399" s="11"/>
      <c r="L399" s="11"/>
      <c r="M399" s="11"/>
      <c r="N399" s="11"/>
      <c r="O399" s="11"/>
      <c r="P399" s="11"/>
      <c r="Q399" s="11"/>
      <c r="R399" s="11"/>
      <c r="S399" s="11"/>
      <c r="T399" s="11"/>
      <c r="U399" s="11"/>
      <c r="V399" s="11"/>
      <c r="W399" s="73"/>
      <c r="X399" s="11"/>
      <c r="Y399" s="11"/>
      <c r="Z399" s="11"/>
      <c r="AA399" s="11"/>
      <c r="AB399" s="11"/>
      <c r="AC399" s="11"/>
      <c r="AD399" s="11"/>
      <c r="AE399" s="11"/>
      <c r="AF399" s="11"/>
      <c r="AG399" s="11"/>
    </row>
    <row r="400" spans="1:33">
      <c r="A400" s="6"/>
      <c r="B400" s="6"/>
      <c r="C400" s="6"/>
      <c r="D400" s="6"/>
      <c r="E400" s="71"/>
      <c r="F400" s="11"/>
      <c r="G400" s="11"/>
      <c r="H400" s="11"/>
      <c r="I400" s="11"/>
      <c r="J400" s="11"/>
      <c r="K400" s="11"/>
      <c r="L400" s="11"/>
      <c r="M400" s="11"/>
      <c r="N400" s="11"/>
      <c r="O400" s="11"/>
      <c r="P400" s="11"/>
      <c r="Q400" s="11"/>
      <c r="R400" s="11"/>
      <c r="S400" s="11"/>
      <c r="T400" s="11"/>
      <c r="U400" s="11"/>
      <c r="V400" s="11"/>
      <c r="W400" s="73"/>
      <c r="X400" s="11"/>
      <c r="Y400" s="11"/>
      <c r="Z400" s="11"/>
      <c r="AA400" s="11"/>
      <c r="AB400" s="11"/>
      <c r="AC400" s="11"/>
      <c r="AD400" s="11"/>
      <c r="AE400" s="11"/>
      <c r="AF400" s="11"/>
      <c r="AG400" s="11"/>
    </row>
    <row r="401" spans="1:33">
      <c r="A401" s="6"/>
      <c r="B401" s="6"/>
      <c r="C401" s="6"/>
      <c r="D401" s="6"/>
      <c r="E401" s="71"/>
      <c r="F401" s="11"/>
      <c r="G401" s="11"/>
      <c r="H401" s="11"/>
      <c r="I401" s="11"/>
      <c r="J401" s="11"/>
      <c r="K401" s="11"/>
      <c r="L401" s="11"/>
      <c r="M401" s="11"/>
      <c r="N401" s="11"/>
      <c r="O401" s="11"/>
      <c r="P401" s="11"/>
      <c r="Q401" s="11"/>
      <c r="R401" s="11"/>
      <c r="S401" s="11"/>
      <c r="T401" s="11"/>
      <c r="U401" s="11"/>
      <c r="V401" s="11"/>
      <c r="W401" s="73"/>
      <c r="X401" s="11"/>
      <c r="Y401" s="11"/>
      <c r="Z401" s="11"/>
      <c r="AA401" s="11"/>
      <c r="AB401" s="11"/>
      <c r="AC401" s="11"/>
      <c r="AD401" s="11"/>
      <c r="AE401" s="11"/>
      <c r="AF401" s="11"/>
      <c r="AG401" s="11"/>
    </row>
    <row r="402" spans="1:33">
      <c r="A402" s="6"/>
      <c r="B402" s="6"/>
      <c r="C402" s="6"/>
      <c r="D402" s="6"/>
      <c r="E402" s="71"/>
      <c r="F402" s="11"/>
      <c r="G402" s="11"/>
      <c r="H402" s="11"/>
      <c r="I402" s="11"/>
      <c r="J402" s="11"/>
      <c r="K402" s="11"/>
      <c r="L402" s="11"/>
      <c r="M402" s="11"/>
      <c r="N402" s="11"/>
      <c r="O402" s="11"/>
      <c r="P402" s="11"/>
      <c r="Q402" s="11"/>
      <c r="R402" s="11"/>
      <c r="S402" s="11"/>
      <c r="T402" s="11"/>
      <c r="U402" s="11"/>
      <c r="V402" s="11"/>
      <c r="W402" s="73"/>
      <c r="X402" s="11"/>
      <c r="Y402" s="11"/>
      <c r="Z402" s="11"/>
      <c r="AA402" s="11"/>
      <c r="AB402" s="11"/>
      <c r="AC402" s="11"/>
      <c r="AD402" s="11"/>
      <c r="AE402" s="11"/>
      <c r="AF402" s="11"/>
      <c r="AG402" s="11"/>
    </row>
    <row r="403" spans="1:33">
      <c r="A403" s="6"/>
      <c r="B403" s="6"/>
      <c r="C403" s="6"/>
      <c r="D403" s="6"/>
      <c r="E403" s="71"/>
      <c r="F403" s="11"/>
      <c r="G403" s="11"/>
      <c r="H403" s="11"/>
      <c r="I403" s="11"/>
      <c r="J403" s="11"/>
      <c r="K403" s="11"/>
      <c r="L403" s="11"/>
      <c r="M403" s="11"/>
      <c r="N403" s="11"/>
      <c r="O403" s="11"/>
      <c r="P403" s="11"/>
      <c r="Q403" s="11"/>
      <c r="R403" s="11"/>
      <c r="S403" s="11"/>
      <c r="T403" s="11"/>
      <c r="U403" s="11"/>
      <c r="V403" s="11"/>
      <c r="W403" s="73"/>
      <c r="X403" s="11"/>
      <c r="Y403" s="11"/>
      <c r="Z403" s="11"/>
      <c r="AA403" s="11"/>
      <c r="AB403" s="11"/>
      <c r="AC403" s="11"/>
      <c r="AD403" s="11"/>
      <c r="AE403" s="11"/>
      <c r="AF403" s="11"/>
      <c r="AG403" s="11"/>
    </row>
    <row r="404" spans="1:33">
      <c r="A404" s="6"/>
      <c r="B404" s="6"/>
      <c r="C404" s="6"/>
      <c r="D404" s="6"/>
      <c r="E404" s="71"/>
      <c r="F404" s="11"/>
      <c r="G404" s="11"/>
      <c r="H404" s="11"/>
      <c r="I404" s="11"/>
      <c r="J404" s="11"/>
      <c r="K404" s="11"/>
      <c r="L404" s="11"/>
      <c r="M404" s="11"/>
      <c r="N404" s="11"/>
      <c r="O404" s="11"/>
      <c r="P404" s="11"/>
      <c r="Q404" s="11"/>
      <c r="R404" s="11"/>
      <c r="S404" s="11"/>
      <c r="T404" s="11"/>
      <c r="U404" s="11"/>
      <c r="V404" s="11"/>
      <c r="W404" s="73"/>
      <c r="X404" s="11"/>
      <c r="Y404" s="11"/>
      <c r="Z404" s="11"/>
      <c r="AA404" s="11"/>
      <c r="AB404" s="11"/>
      <c r="AC404" s="11"/>
      <c r="AD404" s="11"/>
      <c r="AE404" s="11"/>
      <c r="AF404" s="11"/>
      <c r="AG404" s="11"/>
    </row>
    <row r="405" spans="1:33">
      <c r="A405" s="6"/>
      <c r="B405" s="6"/>
      <c r="C405" s="6"/>
      <c r="D405" s="6"/>
      <c r="E405" s="71"/>
      <c r="F405" s="11"/>
      <c r="G405" s="11"/>
      <c r="H405" s="11"/>
      <c r="I405" s="11"/>
      <c r="J405" s="11"/>
      <c r="K405" s="11"/>
      <c r="L405" s="11"/>
      <c r="M405" s="11"/>
      <c r="N405" s="11"/>
      <c r="O405" s="11"/>
      <c r="P405" s="11"/>
      <c r="Q405" s="11"/>
      <c r="R405" s="11"/>
      <c r="S405" s="11"/>
      <c r="T405" s="11"/>
      <c r="U405" s="11"/>
      <c r="V405" s="11"/>
      <c r="W405" s="73"/>
      <c r="X405" s="11"/>
      <c r="Y405" s="11"/>
      <c r="Z405" s="11"/>
      <c r="AA405" s="11"/>
      <c r="AB405" s="11"/>
      <c r="AC405" s="11"/>
      <c r="AD405" s="11"/>
      <c r="AE405" s="11"/>
      <c r="AF405" s="11"/>
      <c r="AG405" s="11"/>
    </row>
    <row r="406" spans="1:33">
      <c r="A406" s="6"/>
      <c r="B406" s="6"/>
      <c r="C406" s="6"/>
      <c r="D406" s="6"/>
      <c r="E406" s="71"/>
      <c r="F406" s="11"/>
      <c r="G406" s="11"/>
      <c r="H406" s="11"/>
      <c r="I406" s="11"/>
      <c r="J406" s="11"/>
      <c r="K406" s="11"/>
      <c r="L406" s="11"/>
      <c r="M406" s="11"/>
      <c r="N406" s="11"/>
      <c r="O406" s="11"/>
      <c r="P406" s="11"/>
      <c r="Q406" s="11"/>
      <c r="R406" s="11"/>
      <c r="S406" s="11"/>
      <c r="T406" s="11"/>
      <c r="U406" s="11"/>
      <c r="V406" s="11"/>
      <c r="W406" s="73"/>
      <c r="X406" s="11"/>
      <c r="Y406" s="11"/>
      <c r="Z406" s="11"/>
      <c r="AA406" s="11"/>
      <c r="AB406" s="11"/>
      <c r="AC406" s="11"/>
      <c r="AD406" s="11"/>
      <c r="AE406" s="11"/>
      <c r="AF406" s="11"/>
      <c r="AG406" s="11"/>
    </row>
    <row r="407" spans="1:33">
      <c r="A407" s="6"/>
      <c r="B407" s="6"/>
      <c r="C407" s="6"/>
      <c r="D407" s="6"/>
      <c r="E407" s="71"/>
      <c r="F407" s="11"/>
      <c r="G407" s="11"/>
      <c r="H407" s="11"/>
      <c r="I407" s="11"/>
      <c r="J407" s="11"/>
      <c r="K407" s="11"/>
      <c r="L407" s="11"/>
      <c r="M407" s="11"/>
      <c r="N407" s="11"/>
      <c r="O407" s="11"/>
      <c r="P407" s="11"/>
      <c r="Q407" s="11"/>
      <c r="R407" s="11"/>
      <c r="S407" s="11"/>
      <c r="T407" s="11"/>
      <c r="U407" s="11"/>
      <c r="V407" s="11"/>
      <c r="W407" s="73"/>
      <c r="X407" s="11"/>
      <c r="Y407" s="11"/>
      <c r="Z407" s="11"/>
      <c r="AA407" s="11"/>
      <c r="AB407" s="11"/>
      <c r="AC407" s="11"/>
      <c r="AD407" s="11"/>
      <c r="AE407" s="11"/>
      <c r="AF407" s="11"/>
      <c r="AG407" s="11"/>
    </row>
    <row r="408" spans="1:33">
      <c r="A408" s="6"/>
      <c r="B408" s="6"/>
      <c r="C408" s="6"/>
      <c r="D408" s="6"/>
      <c r="E408" s="71"/>
      <c r="F408" s="11"/>
      <c r="G408" s="11"/>
      <c r="H408" s="11"/>
      <c r="I408" s="11"/>
      <c r="J408" s="11"/>
      <c r="K408" s="11"/>
      <c r="L408" s="11"/>
      <c r="M408" s="11"/>
      <c r="N408" s="11"/>
      <c r="O408" s="11"/>
      <c r="P408" s="11"/>
      <c r="Q408" s="11"/>
      <c r="R408" s="11"/>
      <c r="S408" s="11"/>
      <c r="T408" s="11"/>
      <c r="U408" s="11"/>
      <c r="V408" s="11"/>
      <c r="W408" s="73"/>
      <c r="X408" s="11"/>
      <c r="Y408" s="11"/>
      <c r="Z408" s="11"/>
      <c r="AA408" s="11"/>
      <c r="AB408" s="11"/>
      <c r="AC408" s="11"/>
      <c r="AD408" s="11"/>
      <c r="AE408" s="11"/>
      <c r="AF408" s="11"/>
      <c r="AG408" s="11"/>
    </row>
    <row r="409" spans="1:33">
      <c r="A409" s="6"/>
      <c r="B409" s="6"/>
      <c r="C409" s="6"/>
      <c r="D409" s="6"/>
      <c r="E409" s="71"/>
      <c r="F409" s="11"/>
      <c r="G409" s="11"/>
      <c r="H409" s="11"/>
      <c r="I409" s="11"/>
      <c r="J409" s="11"/>
      <c r="K409" s="11"/>
      <c r="L409" s="11"/>
      <c r="M409" s="11"/>
      <c r="N409" s="11"/>
      <c r="O409" s="11"/>
      <c r="P409" s="11"/>
      <c r="Q409" s="11"/>
      <c r="R409" s="11"/>
      <c r="S409" s="11"/>
      <c r="T409" s="11"/>
      <c r="U409" s="11"/>
      <c r="V409" s="11"/>
      <c r="W409" s="73"/>
      <c r="X409" s="11"/>
      <c r="Y409" s="11"/>
      <c r="Z409" s="11"/>
      <c r="AA409" s="11"/>
      <c r="AB409" s="11"/>
      <c r="AC409" s="11"/>
      <c r="AD409" s="11"/>
      <c r="AE409" s="11"/>
      <c r="AF409" s="11"/>
      <c r="AG409" s="11"/>
    </row>
    <row r="410" spans="1:33">
      <c r="A410" s="6"/>
      <c r="B410" s="6"/>
      <c r="C410" s="6"/>
      <c r="D410" s="6"/>
      <c r="E410" s="71"/>
      <c r="F410" s="11"/>
      <c r="G410" s="11"/>
      <c r="H410" s="11"/>
      <c r="I410" s="11"/>
      <c r="J410" s="11"/>
      <c r="K410" s="11"/>
      <c r="L410" s="11"/>
      <c r="M410" s="11"/>
      <c r="N410" s="11"/>
      <c r="O410" s="11"/>
      <c r="P410" s="11"/>
      <c r="Q410" s="11"/>
      <c r="R410" s="11"/>
      <c r="S410" s="11"/>
      <c r="T410" s="11"/>
      <c r="U410" s="11"/>
      <c r="V410" s="11"/>
      <c r="W410" s="73"/>
      <c r="X410" s="11"/>
      <c r="Y410" s="11"/>
      <c r="Z410" s="11"/>
      <c r="AA410" s="11"/>
      <c r="AB410" s="11"/>
      <c r="AC410" s="11"/>
      <c r="AD410" s="11"/>
      <c r="AE410" s="11"/>
      <c r="AF410" s="11"/>
      <c r="AG410" s="11"/>
    </row>
    <row r="411" spans="1:33">
      <c r="A411" s="6"/>
      <c r="B411" s="6"/>
      <c r="C411" s="6"/>
      <c r="D411" s="6"/>
      <c r="E411" s="71"/>
      <c r="F411" s="11"/>
      <c r="G411" s="11"/>
      <c r="H411" s="11"/>
      <c r="I411" s="11"/>
      <c r="J411" s="11"/>
      <c r="K411" s="11"/>
      <c r="L411" s="11"/>
      <c r="M411" s="11"/>
      <c r="N411" s="11"/>
      <c r="O411" s="11"/>
      <c r="P411" s="11"/>
      <c r="Q411" s="11"/>
      <c r="R411" s="11"/>
      <c r="S411" s="11"/>
      <c r="T411" s="11"/>
      <c r="U411" s="11"/>
      <c r="V411" s="11"/>
      <c r="W411" s="73"/>
      <c r="X411" s="11"/>
      <c r="Y411" s="11"/>
      <c r="Z411" s="11"/>
      <c r="AA411" s="11"/>
      <c r="AB411" s="11"/>
      <c r="AC411" s="11"/>
      <c r="AD411" s="11"/>
      <c r="AE411" s="11"/>
      <c r="AF411" s="11"/>
      <c r="AG411" s="11"/>
    </row>
    <row r="412" spans="1:33">
      <c r="A412" s="6"/>
      <c r="B412" s="6"/>
      <c r="C412" s="6"/>
      <c r="D412" s="6"/>
      <c r="E412" s="71"/>
      <c r="F412" s="11"/>
      <c r="G412" s="11"/>
      <c r="H412" s="11"/>
      <c r="I412" s="11"/>
      <c r="J412" s="11"/>
      <c r="K412" s="11"/>
      <c r="L412" s="11"/>
      <c r="M412" s="11"/>
      <c r="N412" s="11"/>
      <c r="O412" s="11"/>
      <c r="P412" s="11"/>
      <c r="Q412" s="11"/>
      <c r="R412" s="11"/>
      <c r="S412" s="11"/>
      <c r="T412" s="11"/>
      <c r="U412" s="11"/>
      <c r="V412" s="11"/>
      <c r="W412" s="73"/>
      <c r="X412" s="11"/>
      <c r="Y412" s="11"/>
      <c r="Z412" s="11"/>
      <c r="AA412" s="11"/>
      <c r="AB412" s="11"/>
      <c r="AC412" s="11"/>
      <c r="AD412" s="11"/>
      <c r="AE412" s="11"/>
      <c r="AF412" s="11"/>
      <c r="AG412" s="11"/>
    </row>
    <row r="413" spans="1:33">
      <c r="A413" s="6"/>
      <c r="B413" s="6"/>
      <c r="C413" s="6"/>
      <c r="D413" s="6"/>
      <c r="E413" s="71"/>
      <c r="F413" s="11"/>
      <c r="G413" s="11"/>
      <c r="H413" s="11"/>
      <c r="I413" s="11"/>
      <c r="J413" s="11"/>
      <c r="K413" s="11"/>
      <c r="L413" s="11"/>
      <c r="M413" s="11"/>
      <c r="N413" s="11"/>
      <c r="O413" s="11"/>
      <c r="P413" s="11"/>
      <c r="Q413" s="11"/>
      <c r="R413" s="11"/>
      <c r="S413" s="11"/>
      <c r="T413" s="11"/>
      <c r="U413" s="11"/>
      <c r="V413" s="11"/>
      <c r="W413" s="73"/>
      <c r="X413" s="11"/>
      <c r="Y413" s="11"/>
      <c r="Z413" s="11"/>
      <c r="AA413" s="11"/>
      <c r="AB413" s="11"/>
      <c r="AC413" s="11"/>
      <c r="AD413" s="11"/>
      <c r="AE413" s="11"/>
      <c r="AF413" s="11"/>
      <c r="AG413" s="11"/>
    </row>
    <row r="414" spans="1:33">
      <c r="A414" s="6"/>
      <c r="B414" s="6"/>
      <c r="C414" s="6"/>
      <c r="D414" s="6"/>
      <c r="E414" s="71"/>
      <c r="F414" s="11"/>
      <c r="G414" s="11"/>
      <c r="H414" s="11"/>
      <c r="I414" s="11"/>
      <c r="J414" s="11"/>
      <c r="K414" s="11"/>
      <c r="L414" s="11"/>
      <c r="M414" s="11"/>
      <c r="N414" s="11"/>
      <c r="O414" s="11"/>
      <c r="P414" s="11"/>
      <c r="Q414" s="11"/>
      <c r="R414" s="11"/>
      <c r="S414" s="11"/>
      <c r="T414" s="11"/>
      <c r="U414" s="11"/>
      <c r="V414" s="11"/>
      <c r="W414" s="73"/>
      <c r="X414" s="11"/>
      <c r="Y414" s="11"/>
      <c r="Z414" s="11"/>
      <c r="AA414" s="11"/>
      <c r="AB414" s="11"/>
      <c r="AC414" s="11"/>
      <c r="AD414" s="11"/>
      <c r="AE414" s="11"/>
      <c r="AF414" s="11"/>
      <c r="AG414" s="11"/>
    </row>
    <row r="415" spans="1:33">
      <c r="A415" s="6"/>
      <c r="B415" s="6"/>
      <c r="C415" s="6"/>
      <c r="D415" s="6"/>
      <c r="E415" s="71"/>
      <c r="F415" s="11"/>
      <c r="G415" s="11"/>
      <c r="H415" s="11"/>
      <c r="I415" s="11"/>
      <c r="J415" s="11"/>
      <c r="K415" s="11"/>
      <c r="L415" s="11"/>
      <c r="M415" s="11"/>
      <c r="N415" s="11"/>
      <c r="O415" s="11"/>
      <c r="P415" s="11"/>
      <c r="Q415" s="11"/>
      <c r="R415" s="11"/>
      <c r="S415" s="11"/>
      <c r="T415" s="11"/>
      <c r="U415" s="11"/>
      <c r="V415" s="11"/>
      <c r="W415" s="73"/>
      <c r="X415" s="11"/>
      <c r="Y415" s="11"/>
      <c r="Z415" s="11"/>
      <c r="AA415" s="11"/>
      <c r="AB415" s="11"/>
      <c r="AC415" s="11"/>
      <c r="AD415" s="11"/>
      <c r="AE415" s="11"/>
      <c r="AF415" s="11"/>
      <c r="AG415" s="11"/>
    </row>
    <row r="416" spans="1:33">
      <c r="A416" s="6"/>
      <c r="B416" s="6"/>
      <c r="C416" s="6"/>
      <c r="D416" s="6"/>
      <c r="E416" s="71"/>
      <c r="F416" s="11"/>
      <c r="G416" s="11"/>
      <c r="H416" s="11"/>
      <c r="I416" s="11"/>
      <c r="J416" s="11"/>
      <c r="K416" s="11"/>
      <c r="L416" s="11"/>
      <c r="M416" s="11"/>
      <c r="N416" s="11"/>
      <c r="O416" s="11"/>
      <c r="P416" s="11"/>
      <c r="Q416" s="11"/>
      <c r="R416" s="11"/>
      <c r="S416" s="11"/>
      <c r="T416" s="11"/>
      <c r="U416" s="11"/>
      <c r="V416" s="11"/>
      <c r="W416" s="73"/>
      <c r="X416" s="11"/>
      <c r="Y416" s="11"/>
      <c r="Z416" s="11"/>
      <c r="AA416" s="11"/>
      <c r="AB416" s="11"/>
      <c r="AC416" s="11"/>
      <c r="AD416" s="11"/>
      <c r="AE416" s="11"/>
      <c r="AF416" s="11"/>
      <c r="AG416" s="11"/>
    </row>
    <row r="417" spans="1:33">
      <c r="A417" s="6"/>
      <c r="B417" s="6"/>
      <c r="C417" s="6"/>
      <c r="D417" s="6"/>
      <c r="E417" s="71"/>
      <c r="F417" s="11"/>
      <c r="G417" s="11"/>
      <c r="H417" s="11"/>
      <c r="I417" s="11"/>
      <c r="J417" s="11"/>
      <c r="K417" s="11"/>
      <c r="L417" s="11"/>
      <c r="M417" s="11"/>
      <c r="N417" s="11"/>
      <c r="O417" s="11"/>
      <c r="P417" s="11"/>
      <c r="Q417" s="11"/>
      <c r="R417" s="11"/>
      <c r="S417" s="11"/>
      <c r="T417" s="11"/>
      <c r="U417" s="11"/>
      <c r="V417" s="11"/>
      <c r="W417" s="73"/>
      <c r="X417" s="11"/>
      <c r="Y417" s="11"/>
      <c r="Z417" s="11"/>
      <c r="AA417" s="11"/>
      <c r="AB417" s="11"/>
      <c r="AC417" s="11"/>
      <c r="AD417" s="11"/>
      <c r="AE417" s="11"/>
      <c r="AF417" s="11"/>
      <c r="AG417" s="11"/>
    </row>
    <row r="418" spans="1:33">
      <c r="A418" s="6"/>
      <c r="B418" s="6"/>
      <c r="C418" s="6"/>
      <c r="D418" s="6"/>
      <c r="E418" s="71"/>
      <c r="F418" s="11"/>
      <c r="G418" s="11"/>
      <c r="H418" s="11"/>
      <c r="I418" s="11"/>
      <c r="J418" s="11"/>
      <c r="K418" s="11"/>
      <c r="L418" s="11"/>
      <c r="M418" s="11"/>
      <c r="N418" s="11"/>
      <c r="O418" s="11"/>
      <c r="P418" s="11"/>
      <c r="Q418" s="11"/>
      <c r="R418" s="11"/>
      <c r="S418" s="11"/>
      <c r="T418" s="11"/>
      <c r="U418" s="11"/>
      <c r="V418" s="11"/>
      <c r="W418" s="73"/>
      <c r="X418" s="11"/>
      <c r="Y418" s="11"/>
      <c r="Z418" s="11"/>
      <c r="AA418" s="11"/>
      <c r="AB418" s="11"/>
      <c r="AC418" s="11"/>
      <c r="AD418" s="11"/>
      <c r="AE418" s="11"/>
      <c r="AF418" s="11"/>
      <c r="AG418" s="11"/>
    </row>
    <row r="419" spans="1:33">
      <c r="A419" s="6"/>
      <c r="B419" s="6"/>
      <c r="C419" s="6"/>
      <c r="D419" s="6"/>
      <c r="E419" s="71"/>
      <c r="F419" s="11"/>
      <c r="G419" s="11"/>
      <c r="H419" s="11"/>
      <c r="I419" s="11"/>
      <c r="J419" s="11"/>
      <c r="K419" s="11"/>
      <c r="L419" s="11"/>
      <c r="M419" s="11"/>
      <c r="N419" s="11"/>
      <c r="O419" s="11"/>
      <c r="P419" s="11"/>
      <c r="Q419" s="11"/>
      <c r="R419" s="11"/>
      <c r="S419" s="11"/>
      <c r="T419" s="11"/>
      <c r="U419" s="11"/>
      <c r="V419" s="11"/>
      <c r="W419" s="73"/>
      <c r="X419" s="11"/>
      <c r="Y419" s="11"/>
      <c r="Z419" s="11"/>
      <c r="AA419" s="11"/>
      <c r="AB419" s="11"/>
      <c r="AC419" s="11"/>
      <c r="AD419" s="11"/>
      <c r="AE419" s="11"/>
      <c r="AF419" s="11"/>
      <c r="AG419" s="11"/>
    </row>
    <row r="420" spans="1:33">
      <c r="A420" s="6"/>
      <c r="B420" s="6"/>
      <c r="C420" s="6"/>
      <c r="D420" s="6"/>
      <c r="E420" s="71"/>
      <c r="F420" s="11"/>
      <c r="G420" s="11"/>
      <c r="H420" s="11"/>
      <c r="I420" s="11"/>
      <c r="J420" s="11"/>
      <c r="K420" s="11"/>
      <c r="L420" s="11"/>
      <c r="M420" s="11"/>
      <c r="N420" s="11"/>
      <c r="O420" s="11"/>
      <c r="P420" s="11"/>
      <c r="Q420" s="11"/>
      <c r="R420" s="11"/>
      <c r="S420" s="11"/>
      <c r="T420" s="11"/>
      <c r="U420" s="11"/>
      <c r="V420" s="11"/>
      <c r="W420" s="73"/>
      <c r="X420" s="11"/>
      <c r="Y420" s="11"/>
      <c r="Z420" s="11"/>
      <c r="AA420" s="11"/>
      <c r="AB420" s="11"/>
      <c r="AC420" s="11"/>
      <c r="AD420" s="11"/>
      <c r="AE420" s="11"/>
      <c r="AF420" s="11"/>
      <c r="AG420" s="11"/>
    </row>
    <row r="421" spans="1:33">
      <c r="A421" s="6"/>
      <c r="B421" s="6"/>
      <c r="C421" s="6"/>
      <c r="D421" s="6"/>
      <c r="E421" s="71"/>
      <c r="F421" s="11"/>
      <c r="G421" s="11"/>
      <c r="H421" s="11"/>
      <c r="I421" s="11"/>
      <c r="J421" s="11"/>
      <c r="K421" s="11"/>
      <c r="L421" s="11"/>
      <c r="M421" s="11"/>
      <c r="N421" s="11"/>
      <c r="O421" s="11"/>
      <c r="P421" s="11"/>
      <c r="Q421" s="11"/>
      <c r="R421" s="11"/>
      <c r="S421" s="11"/>
      <c r="T421" s="11"/>
      <c r="U421" s="11"/>
      <c r="V421" s="11"/>
      <c r="W421" s="73"/>
      <c r="X421" s="11"/>
      <c r="Y421" s="11"/>
      <c r="Z421" s="11"/>
      <c r="AA421" s="11"/>
      <c r="AB421" s="11"/>
      <c r="AC421" s="11"/>
      <c r="AD421" s="11"/>
      <c r="AE421" s="11"/>
      <c r="AF421" s="11"/>
      <c r="AG421" s="11"/>
    </row>
    <row r="422" spans="1:33">
      <c r="A422" s="6"/>
      <c r="B422" s="6"/>
      <c r="C422" s="6"/>
      <c r="D422" s="6"/>
      <c r="E422" s="71"/>
      <c r="F422" s="11"/>
      <c r="G422" s="11"/>
      <c r="H422" s="11"/>
      <c r="I422" s="11"/>
      <c r="J422" s="11"/>
      <c r="K422" s="11"/>
      <c r="L422" s="11"/>
      <c r="M422" s="11"/>
      <c r="N422" s="11"/>
      <c r="O422" s="11"/>
      <c r="P422" s="11"/>
      <c r="Q422" s="11"/>
      <c r="R422" s="11"/>
      <c r="S422" s="11"/>
      <c r="T422" s="11"/>
      <c r="U422" s="11"/>
      <c r="V422" s="11"/>
      <c r="W422" s="73"/>
      <c r="X422" s="11"/>
      <c r="Y422" s="11"/>
      <c r="Z422" s="11"/>
      <c r="AA422" s="11"/>
      <c r="AB422" s="11"/>
      <c r="AC422" s="11"/>
      <c r="AD422" s="11"/>
      <c r="AE422" s="11"/>
      <c r="AF422" s="11"/>
      <c r="AG422" s="11"/>
    </row>
    <row r="423" spans="1:33">
      <c r="A423" s="6"/>
      <c r="B423" s="6"/>
      <c r="C423" s="6"/>
      <c r="D423" s="6"/>
      <c r="E423" s="71"/>
      <c r="F423" s="11"/>
      <c r="G423" s="11"/>
      <c r="H423" s="11"/>
      <c r="I423" s="11"/>
      <c r="J423" s="11"/>
      <c r="K423" s="11"/>
      <c r="L423" s="11"/>
      <c r="M423" s="11"/>
      <c r="N423" s="11"/>
      <c r="O423" s="11"/>
      <c r="P423" s="11"/>
      <c r="Q423" s="11"/>
      <c r="R423" s="11"/>
      <c r="S423" s="11"/>
      <c r="T423" s="11"/>
      <c r="U423" s="11"/>
      <c r="V423" s="11"/>
      <c r="W423" s="73"/>
      <c r="X423" s="11"/>
      <c r="Y423" s="11"/>
      <c r="Z423" s="11"/>
      <c r="AA423" s="11"/>
      <c r="AB423" s="11"/>
      <c r="AC423" s="11"/>
      <c r="AD423" s="11"/>
      <c r="AE423" s="11"/>
      <c r="AF423" s="11"/>
      <c r="AG423" s="11"/>
    </row>
    <row r="424" spans="1:33">
      <c r="A424" s="6"/>
      <c r="B424" s="6"/>
      <c r="C424" s="6"/>
      <c r="D424" s="6"/>
      <c r="E424" s="71"/>
      <c r="F424" s="11"/>
      <c r="G424" s="11"/>
      <c r="H424" s="11"/>
      <c r="I424" s="11"/>
      <c r="J424" s="11"/>
      <c r="K424" s="11"/>
      <c r="L424" s="11"/>
      <c r="M424" s="11"/>
      <c r="N424" s="11"/>
      <c r="O424" s="11"/>
      <c r="P424" s="11"/>
      <c r="Q424" s="11"/>
      <c r="R424" s="11"/>
      <c r="S424" s="11"/>
      <c r="T424" s="11"/>
      <c r="U424" s="11"/>
      <c r="V424" s="11"/>
      <c r="W424" s="73"/>
      <c r="X424" s="11"/>
      <c r="Y424" s="11"/>
      <c r="Z424" s="11"/>
      <c r="AA424" s="11"/>
      <c r="AB424" s="11"/>
      <c r="AC424" s="11"/>
      <c r="AD424" s="11"/>
      <c r="AE424" s="11"/>
      <c r="AF424" s="11"/>
      <c r="AG424" s="11"/>
    </row>
    <row r="425" spans="1:33">
      <c r="A425" s="6"/>
      <c r="B425" s="6"/>
      <c r="C425" s="6"/>
      <c r="D425" s="6"/>
      <c r="E425" s="71"/>
      <c r="F425" s="11"/>
      <c r="G425" s="11"/>
      <c r="H425" s="11"/>
      <c r="I425" s="11"/>
      <c r="J425" s="11"/>
      <c r="K425" s="11"/>
      <c r="L425" s="11"/>
      <c r="M425" s="11"/>
      <c r="N425" s="11"/>
      <c r="O425" s="11"/>
      <c r="P425" s="11"/>
      <c r="Q425" s="11"/>
      <c r="R425" s="11"/>
      <c r="S425" s="11"/>
      <c r="T425" s="11"/>
      <c r="U425" s="11"/>
      <c r="V425" s="11"/>
      <c r="W425" s="73"/>
      <c r="X425" s="11"/>
      <c r="Y425" s="11"/>
      <c r="Z425" s="11"/>
      <c r="AA425" s="11"/>
      <c r="AB425" s="11"/>
      <c r="AC425" s="11"/>
      <c r="AD425" s="11"/>
      <c r="AE425" s="11"/>
      <c r="AF425" s="11"/>
      <c r="AG425" s="11"/>
    </row>
    <row r="426" spans="1:33">
      <c r="A426" s="6"/>
      <c r="B426" s="6"/>
      <c r="C426" s="6"/>
      <c r="D426" s="6"/>
      <c r="E426" s="71"/>
      <c r="F426" s="11"/>
      <c r="G426" s="11"/>
      <c r="H426" s="11"/>
      <c r="I426" s="11"/>
      <c r="J426" s="11"/>
      <c r="K426" s="11"/>
      <c r="L426" s="11"/>
      <c r="M426" s="11"/>
      <c r="N426" s="11"/>
      <c r="O426" s="11"/>
      <c r="P426" s="11"/>
      <c r="Q426" s="11"/>
      <c r="R426" s="11"/>
      <c r="S426" s="11"/>
      <c r="T426" s="11"/>
      <c r="U426" s="11"/>
      <c r="V426" s="11"/>
      <c r="W426" s="73"/>
      <c r="X426" s="11"/>
      <c r="Y426" s="11"/>
      <c r="Z426" s="11"/>
      <c r="AA426" s="11"/>
      <c r="AB426" s="11"/>
      <c r="AC426" s="11"/>
      <c r="AD426" s="11"/>
      <c r="AE426" s="11"/>
      <c r="AF426" s="11"/>
      <c r="AG426" s="11"/>
    </row>
    <row r="427" spans="1:33">
      <c r="A427" s="6"/>
      <c r="B427" s="6"/>
      <c r="C427" s="6"/>
      <c r="D427" s="6"/>
      <c r="E427" s="71"/>
      <c r="F427" s="11"/>
      <c r="G427" s="11"/>
      <c r="H427" s="11"/>
      <c r="I427" s="11"/>
      <c r="J427" s="11"/>
      <c r="K427" s="11"/>
      <c r="L427" s="11"/>
      <c r="M427" s="11"/>
      <c r="N427" s="11"/>
      <c r="O427" s="11"/>
      <c r="P427" s="11"/>
      <c r="Q427" s="11"/>
      <c r="R427" s="11"/>
      <c r="S427" s="11"/>
      <c r="T427" s="11"/>
      <c r="U427" s="11"/>
      <c r="V427" s="11"/>
      <c r="W427" s="73"/>
      <c r="X427" s="11"/>
      <c r="Y427" s="11"/>
      <c r="Z427" s="11"/>
      <c r="AA427" s="11"/>
      <c r="AB427" s="11"/>
      <c r="AC427" s="11"/>
      <c r="AD427" s="11"/>
      <c r="AE427" s="11"/>
      <c r="AF427" s="11"/>
      <c r="AG427" s="11"/>
    </row>
    <row r="428" spans="1:33">
      <c r="A428" s="6"/>
      <c r="B428" s="6"/>
      <c r="C428" s="6"/>
      <c r="D428" s="6"/>
      <c r="E428" s="71"/>
      <c r="F428" s="11"/>
      <c r="G428" s="11"/>
      <c r="H428" s="11"/>
      <c r="I428" s="11"/>
      <c r="J428" s="11"/>
      <c r="K428" s="11"/>
      <c r="L428" s="11"/>
      <c r="M428" s="11"/>
      <c r="N428" s="11"/>
      <c r="O428" s="11"/>
      <c r="P428" s="11"/>
      <c r="Q428" s="11"/>
      <c r="R428" s="11"/>
      <c r="S428" s="11"/>
      <c r="T428" s="11"/>
      <c r="U428" s="11"/>
      <c r="V428" s="11"/>
      <c r="W428" s="73"/>
      <c r="X428" s="11"/>
      <c r="Y428" s="11"/>
      <c r="Z428" s="11"/>
      <c r="AA428" s="11"/>
      <c r="AB428" s="11"/>
      <c r="AC428" s="11"/>
      <c r="AD428" s="11"/>
      <c r="AE428" s="11"/>
      <c r="AF428" s="11"/>
      <c r="AG428" s="11"/>
    </row>
    <row r="429" spans="1:33">
      <c r="A429" s="6"/>
      <c r="B429" s="6"/>
      <c r="C429" s="6"/>
      <c r="D429" s="6"/>
      <c r="E429" s="71"/>
      <c r="F429" s="11"/>
      <c r="G429" s="11"/>
      <c r="H429" s="11"/>
      <c r="I429" s="11"/>
      <c r="J429" s="11"/>
      <c r="K429" s="11"/>
      <c r="L429" s="11"/>
      <c r="M429" s="11"/>
      <c r="N429" s="11"/>
      <c r="O429" s="11"/>
      <c r="P429" s="11"/>
      <c r="Q429" s="11"/>
      <c r="R429" s="11"/>
      <c r="S429" s="11"/>
      <c r="T429" s="11"/>
      <c r="U429" s="11"/>
      <c r="V429" s="11"/>
      <c r="W429" s="73"/>
      <c r="X429" s="11"/>
      <c r="Y429" s="11"/>
      <c r="Z429" s="11"/>
      <c r="AA429" s="11"/>
      <c r="AB429" s="11"/>
      <c r="AC429" s="11"/>
      <c r="AD429" s="11"/>
      <c r="AE429" s="11"/>
      <c r="AF429" s="11"/>
      <c r="AG429" s="11"/>
    </row>
    <row r="430" spans="1:33">
      <c r="A430" s="6"/>
      <c r="B430" s="6"/>
      <c r="C430" s="6"/>
      <c r="D430" s="6"/>
      <c r="E430" s="71"/>
      <c r="F430" s="11"/>
      <c r="G430" s="11"/>
      <c r="H430" s="11"/>
      <c r="I430" s="11"/>
      <c r="J430" s="11"/>
      <c r="K430" s="11"/>
      <c r="L430" s="11"/>
      <c r="M430" s="11"/>
      <c r="N430" s="11"/>
      <c r="O430" s="11"/>
      <c r="P430" s="11"/>
      <c r="Q430" s="11"/>
      <c r="R430" s="11"/>
      <c r="S430" s="11"/>
      <c r="T430" s="11"/>
      <c r="U430" s="11"/>
      <c r="V430" s="11"/>
      <c r="W430" s="73"/>
      <c r="X430" s="11"/>
      <c r="Y430" s="11"/>
      <c r="Z430" s="11"/>
      <c r="AA430" s="11"/>
      <c r="AB430" s="11"/>
      <c r="AC430" s="11"/>
      <c r="AD430" s="11"/>
      <c r="AE430" s="11"/>
      <c r="AF430" s="11"/>
      <c r="AG430" s="11"/>
    </row>
    <row r="431" spans="1:33">
      <c r="A431" s="6"/>
      <c r="B431" s="6"/>
      <c r="C431" s="6"/>
      <c r="D431" s="6"/>
      <c r="E431" s="71"/>
      <c r="F431" s="11"/>
      <c r="G431" s="11"/>
      <c r="H431" s="11"/>
      <c r="I431" s="11"/>
      <c r="J431" s="11"/>
      <c r="K431" s="11"/>
      <c r="L431" s="11"/>
      <c r="M431" s="11"/>
      <c r="N431" s="11"/>
      <c r="O431" s="11"/>
      <c r="P431" s="11"/>
      <c r="Q431" s="11"/>
      <c r="R431" s="11"/>
      <c r="S431" s="11"/>
      <c r="T431" s="11"/>
      <c r="U431" s="11"/>
      <c r="V431" s="11"/>
      <c r="W431" s="73"/>
      <c r="X431" s="11"/>
      <c r="Y431" s="11"/>
      <c r="Z431" s="11"/>
      <c r="AA431" s="11"/>
      <c r="AB431" s="11"/>
      <c r="AC431" s="11"/>
      <c r="AD431" s="11"/>
      <c r="AE431" s="11"/>
      <c r="AF431" s="11"/>
      <c r="AG431" s="11"/>
    </row>
    <row r="432" spans="1:33">
      <c r="A432" s="6"/>
      <c r="B432" s="6"/>
      <c r="C432" s="6"/>
      <c r="D432" s="6"/>
      <c r="E432" s="71"/>
      <c r="F432" s="11"/>
      <c r="G432" s="11"/>
      <c r="H432" s="11"/>
      <c r="I432" s="11"/>
      <c r="J432" s="11"/>
      <c r="K432" s="11"/>
      <c r="L432" s="11"/>
      <c r="M432" s="11"/>
      <c r="N432" s="11"/>
      <c r="O432" s="11"/>
      <c r="P432" s="11"/>
      <c r="Q432" s="11"/>
      <c r="R432" s="11"/>
      <c r="S432" s="11"/>
      <c r="T432" s="11"/>
      <c r="U432" s="11"/>
      <c r="V432" s="11"/>
      <c r="W432" s="73"/>
      <c r="X432" s="11"/>
      <c r="Y432" s="11"/>
      <c r="Z432" s="11"/>
      <c r="AA432" s="11"/>
      <c r="AB432" s="11"/>
      <c r="AC432" s="11"/>
      <c r="AD432" s="11"/>
      <c r="AE432" s="11"/>
      <c r="AF432" s="11"/>
      <c r="AG432" s="11"/>
    </row>
    <row r="433" spans="1:33">
      <c r="A433" s="6"/>
      <c r="B433" s="6"/>
      <c r="C433" s="6"/>
      <c r="D433" s="6"/>
      <c r="E433" s="71"/>
      <c r="F433" s="11"/>
      <c r="G433" s="11"/>
      <c r="H433" s="11"/>
      <c r="I433" s="11"/>
      <c r="J433" s="11"/>
      <c r="K433" s="11"/>
      <c r="L433" s="11"/>
      <c r="M433" s="11"/>
      <c r="N433" s="11"/>
      <c r="O433" s="11"/>
      <c r="P433" s="11"/>
      <c r="Q433" s="11"/>
      <c r="R433" s="11"/>
      <c r="S433" s="11"/>
      <c r="T433" s="11"/>
      <c r="U433" s="11"/>
      <c r="V433" s="11"/>
      <c r="W433" s="73"/>
      <c r="X433" s="11"/>
      <c r="Y433" s="11"/>
      <c r="Z433" s="11"/>
      <c r="AA433" s="11"/>
      <c r="AB433" s="11"/>
      <c r="AC433" s="11"/>
      <c r="AD433" s="11"/>
      <c r="AE433" s="11"/>
      <c r="AF433" s="11"/>
      <c r="AG433" s="11"/>
    </row>
    <row r="434" spans="1:33">
      <c r="A434" s="6"/>
      <c r="B434" s="6"/>
      <c r="C434" s="6"/>
      <c r="D434" s="6"/>
      <c r="E434" s="71"/>
      <c r="F434" s="11"/>
      <c r="G434" s="11"/>
      <c r="H434" s="11"/>
      <c r="I434" s="11"/>
      <c r="J434" s="11"/>
      <c r="K434" s="11"/>
      <c r="L434" s="11"/>
      <c r="M434" s="11"/>
      <c r="N434" s="11"/>
      <c r="O434" s="11"/>
      <c r="P434" s="11"/>
      <c r="Q434" s="11"/>
      <c r="R434" s="11"/>
      <c r="S434" s="11"/>
      <c r="T434" s="11"/>
      <c r="U434" s="11"/>
      <c r="V434" s="11"/>
      <c r="W434" s="73"/>
      <c r="X434" s="11"/>
      <c r="Y434" s="11"/>
      <c r="Z434" s="11"/>
      <c r="AA434" s="11"/>
      <c r="AB434" s="11"/>
      <c r="AC434" s="11"/>
      <c r="AD434" s="11"/>
      <c r="AE434" s="11"/>
      <c r="AF434" s="11"/>
      <c r="AG434" s="11"/>
    </row>
    <row r="435" spans="1:33">
      <c r="A435" s="6"/>
      <c r="B435" s="6"/>
      <c r="C435" s="6"/>
      <c r="D435" s="6"/>
      <c r="E435" s="71"/>
      <c r="F435" s="11"/>
      <c r="G435" s="11"/>
      <c r="H435" s="11"/>
      <c r="I435" s="11"/>
      <c r="J435" s="11"/>
      <c r="K435" s="11"/>
      <c r="L435" s="11"/>
      <c r="M435" s="11"/>
      <c r="N435" s="11"/>
      <c r="O435" s="11"/>
      <c r="P435" s="11"/>
      <c r="Q435" s="11"/>
      <c r="R435" s="11"/>
      <c r="S435" s="11"/>
      <c r="T435" s="11"/>
      <c r="U435" s="11"/>
      <c r="V435" s="11"/>
      <c r="W435" s="73"/>
      <c r="X435" s="11"/>
      <c r="Y435" s="11"/>
      <c r="Z435" s="11"/>
      <c r="AA435" s="11"/>
      <c r="AB435" s="11"/>
      <c r="AC435" s="11"/>
      <c r="AD435" s="11"/>
      <c r="AE435" s="11"/>
      <c r="AF435" s="11"/>
      <c r="AG435" s="11"/>
    </row>
    <row r="436" spans="1:33">
      <c r="A436" s="6"/>
      <c r="B436" s="6"/>
      <c r="C436" s="6"/>
      <c r="D436" s="6"/>
      <c r="E436" s="71"/>
      <c r="F436" s="11"/>
      <c r="G436" s="11"/>
      <c r="H436" s="11"/>
      <c r="I436" s="11"/>
      <c r="J436" s="11"/>
      <c r="K436" s="11"/>
      <c r="L436" s="11"/>
      <c r="M436" s="11"/>
      <c r="N436" s="11"/>
      <c r="O436" s="11"/>
      <c r="P436" s="11"/>
      <c r="Q436" s="11"/>
      <c r="R436" s="11"/>
      <c r="S436" s="11"/>
      <c r="T436" s="11"/>
      <c r="U436" s="11"/>
      <c r="V436" s="11"/>
      <c r="W436" s="73"/>
      <c r="X436" s="11"/>
      <c r="Y436" s="11"/>
      <c r="Z436" s="11"/>
      <c r="AA436" s="11"/>
      <c r="AB436" s="11"/>
      <c r="AC436" s="11"/>
      <c r="AD436" s="11"/>
      <c r="AE436" s="11"/>
      <c r="AF436" s="11"/>
      <c r="AG436" s="11"/>
    </row>
    <row r="437" spans="1:33">
      <c r="A437" s="6"/>
      <c r="B437" s="6"/>
      <c r="C437" s="6"/>
      <c r="D437" s="6"/>
      <c r="E437" s="71"/>
      <c r="F437" s="11"/>
      <c r="G437" s="11"/>
      <c r="H437" s="11"/>
      <c r="I437" s="11"/>
      <c r="J437" s="11"/>
      <c r="K437" s="11"/>
      <c r="L437" s="11"/>
      <c r="M437" s="11"/>
      <c r="N437" s="11"/>
      <c r="O437" s="11"/>
      <c r="P437" s="11"/>
      <c r="Q437" s="11"/>
      <c r="R437" s="11"/>
      <c r="S437" s="11"/>
      <c r="T437" s="11"/>
      <c r="U437" s="11"/>
      <c r="V437" s="11"/>
      <c r="W437" s="73"/>
      <c r="X437" s="11"/>
      <c r="Y437" s="11"/>
      <c r="Z437" s="11"/>
      <c r="AA437" s="11"/>
      <c r="AB437" s="11"/>
      <c r="AC437" s="11"/>
      <c r="AD437" s="11"/>
      <c r="AE437" s="11"/>
      <c r="AF437" s="11"/>
      <c r="AG437" s="11"/>
    </row>
    <row r="438" spans="1:33">
      <c r="A438" s="6"/>
      <c r="B438" s="6"/>
      <c r="C438" s="6"/>
      <c r="D438" s="6"/>
      <c r="E438" s="71"/>
      <c r="F438" s="11"/>
      <c r="G438" s="11"/>
      <c r="H438" s="11"/>
      <c r="I438" s="11"/>
      <c r="J438" s="11"/>
      <c r="K438" s="11"/>
      <c r="L438" s="11"/>
      <c r="M438" s="11"/>
      <c r="N438" s="11"/>
      <c r="O438" s="11"/>
      <c r="P438" s="11"/>
      <c r="Q438" s="11"/>
      <c r="R438" s="11"/>
      <c r="S438" s="11"/>
      <c r="T438" s="11"/>
      <c r="U438" s="11"/>
      <c r="V438" s="11"/>
      <c r="W438" s="73"/>
      <c r="X438" s="11"/>
      <c r="Y438" s="11"/>
      <c r="Z438" s="11"/>
      <c r="AA438" s="11"/>
      <c r="AB438" s="11"/>
      <c r="AC438" s="11"/>
      <c r="AD438" s="11"/>
      <c r="AE438" s="11"/>
      <c r="AF438" s="11"/>
      <c r="AG438" s="11"/>
    </row>
    <row r="439" spans="1:33">
      <c r="A439" s="6"/>
      <c r="B439" s="6"/>
      <c r="C439" s="6"/>
      <c r="D439" s="6"/>
      <c r="E439" s="71"/>
      <c r="F439" s="11"/>
      <c r="G439" s="11"/>
      <c r="H439" s="11"/>
      <c r="I439" s="11"/>
      <c r="J439" s="11"/>
      <c r="K439" s="11"/>
      <c r="L439" s="11"/>
      <c r="M439" s="11"/>
      <c r="N439" s="11"/>
      <c r="O439" s="11"/>
      <c r="P439" s="11"/>
      <c r="Q439" s="11"/>
      <c r="R439" s="11"/>
      <c r="S439" s="11"/>
      <c r="T439" s="11"/>
      <c r="U439" s="11"/>
      <c r="V439" s="11"/>
      <c r="W439" s="73"/>
      <c r="X439" s="11"/>
      <c r="Y439" s="11"/>
      <c r="Z439" s="11"/>
      <c r="AA439" s="11"/>
      <c r="AB439" s="11"/>
      <c r="AC439" s="11"/>
      <c r="AD439" s="11"/>
      <c r="AE439" s="11"/>
      <c r="AF439" s="11"/>
      <c r="AG439" s="11"/>
    </row>
    <row r="440" spans="1:33">
      <c r="A440" s="6"/>
      <c r="B440" s="6"/>
      <c r="C440" s="6"/>
      <c r="D440" s="6"/>
      <c r="E440" s="71"/>
      <c r="F440" s="11"/>
      <c r="G440" s="11"/>
      <c r="H440" s="11"/>
      <c r="I440" s="11"/>
      <c r="J440" s="11"/>
      <c r="K440" s="11"/>
      <c r="L440" s="11"/>
      <c r="M440" s="11"/>
      <c r="N440" s="11"/>
      <c r="O440" s="11"/>
      <c r="P440" s="11"/>
      <c r="Q440" s="11"/>
      <c r="R440" s="11"/>
      <c r="S440" s="11"/>
      <c r="T440" s="11"/>
      <c r="U440" s="11"/>
      <c r="V440" s="11"/>
      <c r="W440" s="73"/>
      <c r="X440" s="11"/>
      <c r="Y440" s="11"/>
      <c r="Z440" s="11"/>
      <c r="AA440" s="11"/>
      <c r="AB440" s="11"/>
      <c r="AC440" s="11"/>
      <c r="AD440" s="11"/>
      <c r="AE440" s="11"/>
      <c r="AF440" s="11"/>
      <c r="AG440" s="11"/>
    </row>
    <row r="441" spans="1:33">
      <c r="A441" s="6"/>
      <c r="B441" s="6"/>
      <c r="C441" s="6"/>
      <c r="D441" s="6"/>
      <c r="E441" s="71"/>
      <c r="F441" s="11"/>
      <c r="G441" s="11"/>
      <c r="H441" s="11"/>
      <c r="I441" s="11"/>
      <c r="J441" s="11"/>
      <c r="K441" s="11"/>
      <c r="L441" s="11"/>
      <c r="M441" s="11"/>
      <c r="N441" s="11"/>
      <c r="O441" s="11"/>
      <c r="P441" s="11"/>
      <c r="Q441" s="11"/>
      <c r="R441" s="11"/>
      <c r="S441" s="11"/>
      <c r="T441" s="11"/>
      <c r="U441" s="11"/>
      <c r="V441" s="11"/>
      <c r="W441" s="73"/>
      <c r="X441" s="11"/>
      <c r="Y441" s="11"/>
      <c r="Z441" s="11"/>
      <c r="AA441" s="11"/>
      <c r="AB441" s="11"/>
      <c r="AC441" s="11"/>
      <c r="AD441" s="11"/>
      <c r="AE441" s="11"/>
      <c r="AF441" s="11"/>
      <c r="AG441" s="11"/>
    </row>
    <row r="442" spans="1:33">
      <c r="A442" s="6"/>
      <c r="B442" s="6"/>
      <c r="C442" s="6"/>
      <c r="D442" s="6"/>
      <c r="E442" s="71"/>
      <c r="F442" s="11"/>
      <c r="G442" s="11"/>
      <c r="H442" s="11"/>
      <c r="I442" s="11"/>
      <c r="J442" s="11"/>
      <c r="K442" s="11"/>
      <c r="L442" s="11"/>
      <c r="M442" s="11"/>
      <c r="N442" s="11"/>
      <c r="O442" s="11"/>
      <c r="P442" s="11"/>
      <c r="Q442" s="11"/>
      <c r="R442" s="11"/>
      <c r="S442" s="11"/>
      <c r="T442" s="11"/>
      <c r="U442" s="11"/>
      <c r="V442" s="11"/>
      <c r="W442" s="73"/>
      <c r="X442" s="11"/>
      <c r="Y442" s="11"/>
      <c r="Z442" s="11"/>
      <c r="AA442" s="11"/>
      <c r="AB442" s="11"/>
      <c r="AC442" s="11"/>
      <c r="AD442" s="11"/>
      <c r="AE442" s="11"/>
      <c r="AF442" s="11"/>
      <c r="AG442" s="11"/>
    </row>
    <row r="443" spans="1:33">
      <c r="A443" s="6"/>
      <c r="B443" s="6"/>
      <c r="C443" s="6"/>
      <c r="D443" s="6"/>
      <c r="E443" s="71"/>
      <c r="F443" s="11"/>
      <c r="G443" s="11"/>
      <c r="H443" s="11"/>
      <c r="I443" s="11"/>
      <c r="J443" s="11"/>
      <c r="K443" s="11"/>
      <c r="L443" s="11"/>
      <c r="M443" s="11"/>
      <c r="N443" s="11"/>
      <c r="O443" s="11"/>
      <c r="P443" s="11"/>
      <c r="Q443" s="11"/>
      <c r="R443" s="11"/>
      <c r="S443" s="11"/>
      <c r="T443" s="11"/>
      <c r="U443" s="11"/>
      <c r="V443" s="11"/>
      <c r="W443" s="73"/>
      <c r="X443" s="11"/>
      <c r="Y443" s="11"/>
      <c r="Z443" s="11"/>
      <c r="AA443" s="11"/>
      <c r="AB443" s="11"/>
      <c r="AC443" s="11"/>
      <c r="AD443" s="11"/>
      <c r="AE443" s="11"/>
      <c r="AF443" s="11"/>
      <c r="AG443" s="11"/>
    </row>
    <row r="444" spans="1:33">
      <c r="A444" s="6"/>
      <c r="B444" s="6"/>
      <c r="C444" s="6"/>
      <c r="D444" s="6"/>
      <c r="E444" s="71"/>
      <c r="F444" s="11"/>
      <c r="G444" s="11"/>
      <c r="H444" s="11"/>
      <c r="I444" s="11"/>
      <c r="J444" s="11"/>
      <c r="K444" s="11"/>
      <c r="L444" s="11"/>
      <c r="M444" s="11"/>
      <c r="N444" s="11"/>
      <c r="O444" s="11"/>
      <c r="P444" s="11"/>
      <c r="Q444" s="11"/>
      <c r="R444" s="11"/>
      <c r="S444" s="11"/>
      <c r="T444" s="11"/>
      <c r="U444" s="11"/>
      <c r="V444" s="11"/>
      <c r="W444" s="73"/>
      <c r="X444" s="11"/>
      <c r="Y444" s="11"/>
      <c r="Z444" s="11"/>
      <c r="AA444" s="11"/>
      <c r="AB444" s="11"/>
      <c r="AC444" s="11"/>
      <c r="AD444" s="11"/>
      <c r="AE444" s="11"/>
      <c r="AF444" s="11"/>
      <c r="AG444" s="11"/>
    </row>
    <row r="445" spans="1:33">
      <c r="A445" s="6"/>
      <c r="B445" s="6"/>
      <c r="C445" s="6"/>
      <c r="D445" s="6"/>
      <c r="E445" s="71"/>
      <c r="F445" s="11"/>
      <c r="G445" s="11"/>
      <c r="H445" s="11"/>
      <c r="I445" s="11"/>
      <c r="J445" s="11"/>
      <c r="K445" s="11"/>
      <c r="L445" s="11"/>
      <c r="M445" s="11"/>
      <c r="N445" s="11"/>
      <c r="O445" s="11"/>
      <c r="P445" s="11"/>
      <c r="Q445" s="11"/>
      <c r="R445" s="11"/>
      <c r="S445" s="11"/>
      <c r="T445" s="11"/>
      <c r="U445" s="11"/>
      <c r="V445" s="11"/>
      <c r="W445" s="73"/>
      <c r="X445" s="11"/>
      <c r="Y445" s="11"/>
      <c r="Z445" s="11"/>
      <c r="AA445" s="11"/>
      <c r="AB445" s="11"/>
      <c r="AC445" s="11"/>
      <c r="AD445" s="11"/>
      <c r="AE445" s="11"/>
      <c r="AF445" s="11"/>
      <c r="AG445" s="11"/>
    </row>
    <row r="446" spans="1:33">
      <c r="A446" s="6"/>
      <c r="B446" s="6"/>
      <c r="C446" s="6"/>
      <c r="D446" s="6"/>
      <c r="E446" s="71"/>
      <c r="F446" s="11"/>
      <c r="G446" s="11"/>
      <c r="H446" s="11"/>
      <c r="I446" s="11"/>
      <c r="J446" s="11"/>
      <c r="K446" s="11"/>
      <c r="L446" s="11"/>
      <c r="M446" s="11"/>
      <c r="N446" s="11"/>
      <c r="O446" s="11"/>
      <c r="P446" s="11"/>
      <c r="Q446" s="11"/>
      <c r="R446" s="11"/>
      <c r="S446" s="11"/>
      <c r="T446" s="11"/>
      <c r="U446" s="11"/>
      <c r="V446" s="11"/>
      <c r="W446" s="73"/>
      <c r="X446" s="11"/>
      <c r="Y446" s="11"/>
      <c r="Z446" s="11"/>
      <c r="AA446" s="11"/>
      <c r="AB446" s="11"/>
      <c r="AC446" s="11"/>
      <c r="AD446" s="11"/>
      <c r="AE446" s="11"/>
      <c r="AF446" s="11"/>
      <c r="AG446" s="11"/>
    </row>
    <row r="447" spans="1:33">
      <c r="A447" s="6"/>
      <c r="B447" s="6"/>
      <c r="C447" s="6"/>
      <c r="D447" s="6"/>
      <c r="E447" s="71"/>
      <c r="F447" s="11"/>
      <c r="G447" s="11"/>
      <c r="H447" s="11"/>
      <c r="I447" s="11"/>
      <c r="J447" s="11"/>
      <c r="K447" s="11"/>
      <c r="L447" s="11"/>
      <c r="M447" s="11"/>
      <c r="N447" s="11"/>
      <c r="O447" s="11"/>
      <c r="P447" s="11"/>
      <c r="Q447" s="11"/>
      <c r="R447" s="11"/>
      <c r="S447" s="11"/>
      <c r="T447" s="11"/>
      <c r="U447" s="11"/>
      <c r="V447" s="11"/>
      <c r="W447" s="73"/>
      <c r="X447" s="11"/>
      <c r="Y447" s="11"/>
      <c r="Z447" s="11"/>
      <c r="AA447" s="11"/>
      <c r="AB447" s="11"/>
      <c r="AC447" s="11"/>
      <c r="AD447" s="11"/>
      <c r="AE447" s="11"/>
      <c r="AF447" s="11"/>
      <c r="AG447" s="11"/>
    </row>
    <row r="448" spans="1:33">
      <c r="A448" s="6"/>
      <c r="B448" s="6"/>
      <c r="C448" s="6"/>
      <c r="D448" s="6"/>
      <c r="E448" s="71"/>
      <c r="F448" s="11"/>
      <c r="G448" s="11"/>
      <c r="H448" s="11"/>
      <c r="I448" s="11"/>
      <c r="J448" s="11"/>
      <c r="K448" s="11"/>
      <c r="L448" s="11"/>
      <c r="M448" s="11"/>
      <c r="N448" s="11"/>
      <c r="O448" s="11"/>
      <c r="P448" s="11"/>
      <c r="Q448" s="11"/>
      <c r="R448" s="11"/>
      <c r="S448" s="11"/>
      <c r="T448" s="11"/>
      <c r="U448" s="11"/>
      <c r="V448" s="11"/>
      <c r="W448" s="73"/>
      <c r="X448" s="11"/>
      <c r="Y448" s="11"/>
      <c r="Z448" s="11"/>
      <c r="AA448" s="11"/>
      <c r="AB448" s="11"/>
      <c r="AC448" s="11"/>
      <c r="AD448" s="11"/>
      <c r="AE448" s="11"/>
      <c r="AF448" s="11"/>
      <c r="AG448" s="11"/>
    </row>
    <row r="449" spans="1:33">
      <c r="A449" s="6"/>
      <c r="B449" s="6"/>
      <c r="C449" s="6"/>
      <c r="D449" s="6"/>
      <c r="E449" s="71"/>
      <c r="F449" s="11"/>
      <c r="G449" s="11"/>
      <c r="H449" s="11"/>
      <c r="I449" s="11"/>
      <c r="J449" s="11"/>
      <c r="K449" s="11"/>
      <c r="L449" s="11"/>
      <c r="M449" s="11"/>
      <c r="N449" s="11"/>
      <c r="O449" s="11"/>
      <c r="P449" s="11"/>
      <c r="Q449" s="11"/>
      <c r="R449" s="11"/>
      <c r="S449" s="11"/>
      <c r="T449" s="11"/>
      <c r="U449" s="11"/>
      <c r="V449" s="11"/>
      <c r="W449" s="73"/>
      <c r="X449" s="11"/>
      <c r="Y449" s="11"/>
      <c r="Z449" s="11"/>
      <c r="AA449" s="11"/>
      <c r="AB449" s="11"/>
      <c r="AC449" s="11"/>
      <c r="AD449" s="11"/>
      <c r="AE449" s="11"/>
      <c r="AF449" s="11"/>
      <c r="AG449" s="11"/>
    </row>
    <row r="450" spans="1:33">
      <c r="A450" s="6"/>
      <c r="B450" s="6"/>
      <c r="C450" s="6"/>
      <c r="D450" s="6"/>
      <c r="E450" s="71"/>
      <c r="F450" s="11"/>
      <c r="G450" s="11"/>
      <c r="H450" s="11"/>
      <c r="I450" s="11"/>
      <c r="J450" s="11"/>
      <c r="K450" s="11"/>
      <c r="L450" s="11"/>
      <c r="M450" s="11"/>
      <c r="N450" s="11"/>
      <c r="O450" s="11"/>
      <c r="P450" s="11"/>
      <c r="Q450" s="11"/>
      <c r="R450" s="11"/>
      <c r="S450" s="11"/>
      <c r="T450" s="11"/>
      <c r="U450" s="11"/>
      <c r="V450" s="11"/>
      <c r="W450" s="73"/>
      <c r="X450" s="11"/>
      <c r="Y450" s="11"/>
      <c r="Z450" s="11"/>
      <c r="AA450" s="11"/>
      <c r="AB450" s="11"/>
      <c r="AC450" s="11"/>
      <c r="AD450" s="11"/>
      <c r="AE450" s="11"/>
      <c r="AF450" s="11"/>
      <c r="AG450" s="11"/>
    </row>
    <row r="451" spans="1:33">
      <c r="A451" s="6"/>
      <c r="B451" s="6"/>
      <c r="C451" s="6"/>
      <c r="D451" s="6"/>
      <c r="E451" s="71"/>
      <c r="F451" s="11"/>
      <c r="G451" s="11"/>
      <c r="H451" s="11"/>
      <c r="I451" s="11"/>
      <c r="J451" s="11"/>
      <c r="K451" s="11"/>
      <c r="L451" s="11"/>
      <c r="M451" s="11"/>
      <c r="N451" s="11"/>
      <c r="O451" s="11"/>
      <c r="P451" s="11"/>
      <c r="Q451" s="11"/>
      <c r="R451" s="11"/>
      <c r="S451" s="11"/>
      <c r="T451" s="11"/>
      <c r="U451" s="11"/>
      <c r="V451" s="11"/>
      <c r="W451" s="73"/>
      <c r="X451" s="11"/>
      <c r="Y451" s="11"/>
      <c r="Z451" s="11"/>
      <c r="AA451" s="11"/>
      <c r="AB451" s="11"/>
      <c r="AC451" s="11"/>
      <c r="AD451" s="11"/>
      <c r="AE451" s="11"/>
      <c r="AF451" s="11"/>
      <c r="AG451" s="11"/>
    </row>
    <row r="452" spans="1:33">
      <c r="A452" s="6"/>
      <c r="B452" s="6"/>
      <c r="C452" s="6"/>
      <c r="D452" s="6"/>
      <c r="E452" s="71"/>
      <c r="F452" s="11"/>
      <c r="G452" s="11"/>
      <c r="H452" s="11"/>
      <c r="I452" s="11"/>
      <c r="J452" s="11"/>
      <c r="K452" s="11"/>
      <c r="L452" s="11"/>
      <c r="M452" s="11"/>
      <c r="N452" s="11"/>
      <c r="O452" s="11"/>
      <c r="P452" s="11"/>
      <c r="Q452" s="11"/>
      <c r="R452" s="11"/>
      <c r="S452" s="11"/>
      <c r="T452" s="11"/>
      <c r="U452" s="11"/>
      <c r="V452" s="11"/>
      <c r="W452" s="73"/>
      <c r="X452" s="11"/>
      <c r="Y452" s="11"/>
      <c r="Z452" s="11"/>
      <c r="AA452" s="11"/>
      <c r="AB452" s="11"/>
      <c r="AC452" s="11"/>
      <c r="AD452" s="11"/>
      <c r="AE452" s="11"/>
      <c r="AF452" s="11"/>
      <c r="AG452" s="11"/>
    </row>
    <row r="453" spans="1:33">
      <c r="A453" s="6"/>
      <c r="B453" s="6"/>
      <c r="C453" s="6"/>
      <c r="D453" s="6"/>
      <c r="E453" s="71"/>
      <c r="F453" s="11"/>
      <c r="G453" s="11"/>
      <c r="H453" s="11"/>
      <c r="I453" s="11"/>
      <c r="J453" s="11"/>
      <c r="K453" s="11"/>
      <c r="L453" s="11"/>
      <c r="M453" s="11"/>
      <c r="N453" s="11"/>
      <c r="O453" s="11"/>
      <c r="P453" s="11"/>
      <c r="Q453" s="11"/>
      <c r="R453" s="11"/>
      <c r="S453" s="11"/>
      <c r="T453" s="11"/>
      <c r="U453" s="11"/>
      <c r="V453" s="11"/>
      <c r="W453" s="73"/>
      <c r="X453" s="11"/>
      <c r="Y453" s="11"/>
      <c r="Z453" s="11"/>
      <c r="AA453" s="11"/>
      <c r="AB453" s="11"/>
      <c r="AC453" s="11"/>
      <c r="AD453" s="11"/>
      <c r="AE453" s="11"/>
      <c r="AF453" s="11"/>
      <c r="AG453" s="11"/>
    </row>
    <row r="454" spans="1:33">
      <c r="A454" s="6"/>
      <c r="B454" s="6"/>
      <c r="C454" s="6"/>
      <c r="D454" s="6"/>
      <c r="E454" s="71"/>
      <c r="F454" s="11"/>
      <c r="G454" s="11"/>
      <c r="H454" s="11"/>
      <c r="I454" s="11"/>
      <c r="J454" s="11"/>
      <c r="K454" s="11"/>
      <c r="L454" s="11"/>
      <c r="M454" s="11"/>
      <c r="N454" s="11"/>
      <c r="O454" s="11"/>
      <c r="P454" s="11"/>
      <c r="Q454" s="11"/>
      <c r="R454" s="11"/>
      <c r="S454" s="11"/>
      <c r="T454" s="11"/>
      <c r="U454" s="11"/>
      <c r="V454" s="11"/>
      <c r="W454" s="73"/>
      <c r="X454" s="11"/>
      <c r="Y454" s="11"/>
      <c r="Z454" s="11"/>
      <c r="AA454" s="11"/>
      <c r="AB454" s="11"/>
      <c r="AC454" s="11"/>
      <c r="AD454" s="11"/>
      <c r="AE454" s="11"/>
      <c r="AF454" s="11"/>
      <c r="AG454" s="11"/>
    </row>
    <row r="455" spans="1:33">
      <c r="A455" s="6"/>
      <c r="B455" s="6"/>
      <c r="C455" s="6"/>
      <c r="D455" s="6"/>
      <c r="E455" s="71"/>
      <c r="F455" s="11"/>
      <c r="G455" s="11"/>
      <c r="H455" s="11"/>
      <c r="I455" s="11"/>
      <c r="J455" s="11"/>
      <c r="K455" s="11"/>
      <c r="L455" s="11"/>
      <c r="M455" s="11"/>
      <c r="N455" s="11"/>
      <c r="O455" s="11"/>
      <c r="P455" s="11"/>
      <c r="Q455" s="11"/>
      <c r="R455" s="11"/>
      <c r="S455" s="11"/>
      <c r="T455" s="11"/>
      <c r="U455" s="11"/>
      <c r="V455" s="11"/>
      <c r="W455" s="73"/>
      <c r="X455" s="11"/>
      <c r="Y455" s="11"/>
      <c r="Z455" s="11"/>
      <c r="AA455" s="11"/>
      <c r="AB455" s="11"/>
      <c r="AC455" s="11"/>
      <c r="AD455" s="11"/>
      <c r="AE455" s="11"/>
      <c r="AF455" s="11"/>
      <c r="AG455" s="11"/>
    </row>
    <row r="456" spans="1:33">
      <c r="A456" s="6"/>
      <c r="B456" s="6"/>
      <c r="C456" s="6"/>
      <c r="D456" s="6"/>
      <c r="E456" s="71"/>
      <c r="F456" s="11"/>
      <c r="G456" s="11"/>
      <c r="H456" s="11"/>
      <c r="I456" s="11"/>
      <c r="J456" s="11"/>
      <c r="K456" s="11"/>
      <c r="L456" s="11"/>
      <c r="M456" s="11"/>
      <c r="N456" s="11"/>
      <c r="O456" s="11"/>
      <c r="P456" s="11"/>
      <c r="Q456" s="11"/>
      <c r="R456" s="11"/>
      <c r="S456" s="11"/>
      <c r="T456" s="11"/>
      <c r="U456" s="11"/>
      <c r="V456" s="11"/>
      <c r="W456" s="73"/>
      <c r="X456" s="11"/>
      <c r="Y456" s="11"/>
      <c r="Z456" s="11"/>
      <c r="AA456" s="11"/>
      <c r="AB456" s="11"/>
      <c r="AC456" s="11"/>
      <c r="AD456" s="11"/>
      <c r="AE456" s="11"/>
      <c r="AF456" s="11"/>
      <c r="AG456" s="11"/>
    </row>
    <row r="457" spans="1:33">
      <c r="A457" s="6"/>
      <c r="B457" s="6"/>
      <c r="C457" s="6"/>
      <c r="D457" s="6"/>
      <c r="E457" s="71"/>
      <c r="F457" s="11"/>
      <c r="G457" s="11"/>
      <c r="H457" s="11"/>
      <c r="I457" s="11"/>
      <c r="J457" s="11"/>
      <c r="K457" s="11"/>
      <c r="L457" s="11"/>
      <c r="M457" s="11"/>
      <c r="N457" s="11"/>
      <c r="O457" s="11"/>
      <c r="P457" s="11"/>
      <c r="Q457" s="11"/>
      <c r="R457" s="11"/>
      <c r="S457" s="11"/>
      <c r="T457" s="11"/>
      <c r="U457" s="11"/>
      <c r="V457" s="11"/>
      <c r="W457" s="73"/>
      <c r="X457" s="11"/>
      <c r="Y457" s="11"/>
      <c r="Z457" s="11"/>
      <c r="AA457" s="11"/>
      <c r="AB457" s="11"/>
      <c r="AC457" s="11"/>
      <c r="AD457" s="11"/>
      <c r="AE457" s="11"/>
      <c r="AF457" s="11"/>
      <c r="AG457" s="11"/>
    </row>
    <row r="458" spans="1:33">
      <c r="A458" s="6"/>
      <c r="B458" s="6"/>
      <c r="C458" s="6"/>
      <c r="D458" s="6"/>
      <c r="E458" s="71"/>
      <c r="F458" s="11"/>
      <c r="G458" s="11"/>
      <c r="H458" s="11"/>
      <c r="I458" s="11"/>
      <c r="J458" s="11"/>
      <c r="K458" s="11"/>
      <c r="L458" s="11"/>
      <c r="M458" s="11"/>
      <c r="N458" s="11"/>
      <c r="O458" s="11"/>
      <c r="P458" s="11"/>
      <c r="Q458" s="11"/>
      <c r="R458" s="11"/>
      <c r="S458" s="11"/>
      <c r="T458" s="11"/>
      <c r="U458" s="11"/>
      <c r="V458" s="11"/>
      <c r="W458" s="73"/>
      <c r="X458" s="11"/>
      <c r="Y458" s="11"/>
      <c r="Z458" s="11"/>
      <c r="AA458" s="11"/>
      <c r="AB458" s="11"/>
      <c r="AC458" s="11"/>
      <c r="AD458" s="11"/>
      <c r="AE458" s="11"/>
      <c r="AF458" s="11"/>
      <c r="AG458" s="11"/>
    </row>
    <row r="459" spans="1:33">
      <c r="A459" s="6"/>
      <c r="B459" s="6"/>
      <c r="C459" s="6"/>
      <c r="D459" s="6"/>
      <c r="E459" s="71"/>
      <c r="F459" s="11"/>
      <c r="G459" s="11"/>
      <c r="H459" s="11"/>
      <c r="I459" s="11"/>
      <c r="J459" s="11"/>
      <c r="K459" s="11"/>
      <c r="L459" s="11"/>
      <c r="M459" s="11"/>
      <c r="N459" s="11"/>
      <c r="O459" s="11"/>
      <c r="P459" s="11"/>
      <c r="Q459" s="11"/>
      <c r="R459" s="11"/>
      <c r="S459" s="11"/>
      <c r="T459" s="11"/>
      <c r="U459" s="11"/>
      <c r="V459" s="11"/>
      <c r="W459" s="73"/>
      <c r="X459" s="11"/>
      <c r="Y459" s="11"/>
      <c r="Z459" s="11"/>
      <c r="AA459" s="11"/>
      <c r="AB459" s="11"/>
      <c r="AC459" s="11"/>
      <c r="AD459" s="11"/>
      <c r="AE459" s="11"/>
      <c r="AF459" s="11"/>
      <c r="AG459" s="11"/>
    </row>
    <row r="460" spans="1:33">
      <c r="A460" s="6"/>
      <c r="B460" s="6"/>
      <c r="C460" s="6"/>
      <c r="D460" s="6"/>
      <c r="E460" s="71"/>
      <c r="F460" s="11"/>
      <c r="G460" s="11"/>
      <c r="H460" s="11"/>
      <c r="I460" s="11"/>
      <c r="J460" s="11"/>
      <c r="K460" s="11"/>
      <c r="L460" s="11"/>
      <c r="M460" s="11"/>
      <c r="N460" s="11"/>
      <c r="O460" s="11"/>
      <c r="P460" s="11"/>
      <c r="Q460" s="11"/>
      <c r="R460" s="11"/>
      <c r="S460" s="11"/>
      <c r="T460" s="11"/>
      <c r="U460" s="11"/>
      <c r="V460" s="11"/>
      <c r="W460" s="73"/>
      <c r="X460" s="11"/>
      <c r="Y460" s="11"/>
      <c r="Z460" s="11"/>
      <c r="AA460" s="11"/>
      <c r="AB460" s="11"/>
      <c r="AC460" s="11"/>
      <c r="AD460" s="11"/>
      <c r="AE460" s="11"/>
      <c r="AF460" s="11"/>
      <c r="AG460" s="11"/>
    </row>
    <row r="461" spans="1:33">
      <c r="A461" s="6"/>
      <c r="B461" s="6"/>
      <c r="C461" s="6"/>
      <c r="D461" s="6"/>
      <c r="E461" s="71"/>
      <c r="F461" s="11"/>
      <c r="G461" s="11"/>
      <c r="H461" s="11"/>
      <c r="I461" s="11"/>
      <c r="J461" s="11"/>
      <c r="K461" s="11"/>
      <c r="L461" s="11"/>
      <c r="M461" s="11"/>
      <c r="N461" s="11"/>
      <c r="O461" s="11"/>
      <c r="P461" s="11"/>
      <c r="Q461" s="11"/>
      <c r="R461" s="11"/>
      <c r="S461" s="11"/>
      <c r="T461" s="11"/>
      <c r="U461" s="11"/>
      <c r="V461" s="11"/>
      <c r="W461" s="73"/>
      <c r="X461" s="11"/>
      <c r="Y461" s="11"/>
      <c r="Z461" s="11"/>
      <c r="AA461" s="11"/>
      <c r="AB461" s="11"/>
      <c r="AC461" s="11"/>
      <c r="AD461" s="11"/>
      <c r="AE461" s="11"/>
      <c r="AF461" s="11"/>
      <c r="AG461" s="11"/>
    </row>
    <row r="462" spans="1:33">
      <c r="A462" s="6"/>
      <c r="B462" s="6"/>
      <c r="C462" s="6"/>
      <c r="D462" s="6"/>
      <c r="E462" s="71"/>
      <c r="F462" s="11"/>
      <c r="G462" s="11"/>
      <c r="H462" s="11"/>
      <c r="I462" s="11"/>
      <c r="J462" s="11"/>
      <c r="K462" s="11"/>
      <c r="L462" s="11"/>
      <c r="M462" s="11"/>
      <c r="N462" s="11"/>
      <c r="O462" s="11"/>
      <c r="P462" s="11"/>
      <c r="Q462" s="11"/>
      <c r="R462" s="11"/>
      <c r="S462" s="11"/>
      <c r="T462" s="11"/>
      <c r="U462" s="11"/>
      <c r="V462" s="11"/>
      <c r="W462" s="73"/>
      <c r="X462" s="11"/>
      <c r="Y462" s="11"/>
      <c r="Z462" s="11"/>
      <c r="AA462" s="11"/>
      <c r="AB462" s="11"/>
      <c r="AC462" s="11"/>
      <c r="AD462" s="11"/>
      <c r="AE462" s="11"/>
      <c r="AF462" s="11"/>
      <c r="AG462" s="11"/>
    </row>
    <row r="463" spans="1:33">
      <c r="A463" s="6"/>
      <c r="B463" s="6"/>
      <c r="C463" s="6"/>
      <c r="D463" s="6"/>
      <c r="E463" s="71"/>
      <c r="F463" s="11"/>
      <c r="G463" s="11"/>
      <c r="H463" s="11"/>
      <c r="I463" s="11"/>
      <c r="J463" s="11"/>
      <c r="K463" s="11"/>
      <c r="L463" s="11"/>
      <c r="M463" s="11"/>
      <c r="N463" s="11"/>
      <c r="O463" s="11"/>
      <c r="P463" s="11"/>
      <c r="Q463" s="11"/>
      <c r="R463" s="11"/>
      <c r="S463" s="11"/>
      <c r="T463" s="11"/>
      <c r="U463" s="11"/>
      <c r="V463" s="11"/>
      <c r="W463" s="73"/>
      <c r="X463" s="11"/>
      <c r="Y463" s="11"/>
      <c r="Z463" s="11"/>
      <c r="AA463" s="11"/>
      <c r="AB463" s="11"/>
      <c r="AC463" s="11"/>
      <c r="AD463" s="11"/>
      <c r="AE463" s="11"/>
      <c r="AF463" s="11"/>
      <c r="AG463" s="11"/>
    </row>
    <row r="464" spans="1:33">
      <c r="A464" s="6"/>
      <c r="B464" s="6"/>
      <c r="C464" s="6"/>
      <c r="D464" s="6"/>
      <c r="E464" s="71"/>
      <c r="F464" s="11"/>
      <c r="G464" s="11"/>
      <c r="H464" s="11"/>
      <c r="I464" s="11"/>
      <c r="J464" s="11"/>
      <c r="K464" s="11"/>
      <c r="L464" s="11"/>
      <c r="M464" s="11"/>
      <c r="N464" s="11"/>
      <c r="O464" s="11"/>
      <c r="P464" s="11"/>
      <c r="Q464" s="11"/>
      <c r="R464" s="11"/>
      <c r="S464" s="11"/>
      <c r="T464" s="11"/>
      <c r="U464" s="11"/>
      <c r="V464" s="11"/>
      <c r="W464" s="73"/>
      <c r="X464" s="11"/>
      <c r="Y464" s="11"/>
      <c r="Z464" s="11"/>
      <c r="AA464" s="11"/>
      <c r="AB464" s="11"/>
      <c r="AC464" s="11"/>
      <c r="AD464" s="11"/>
      <c r="AE464" s="11"/>
      <c r="AF464" s="11"/>
      <c r="AG464" s="11"/>
    </row>
    <row r="465" spans="1:33">
      <c r="A465" s="6"/>
      <c r="B465" s="6"/>
      <c r="C465" s="6"/>
      <c r="D465" s="6"/>
      <c r="E465" s="71"/>
      <c r="F465" s="11"/>
      <c r="G465" s="11"/>
      <c r="H465" s="11"/>
      <c r="I465" s="11"/>
      <c r="J465" s="11"/>
      <c r="K465" s="11"/>
      <c r="L465" s="11"/>
      <c r="M465" s="11"/>
      <c r="N465" s="11"/>
      <c r="O465" s="11"/>
      <c r="P465" s="11"/>
      <c r="Q465" s="11"/>
      <c r="R465" s="11"/>
      <c r="S465" s="11"/>
      <c r="T465" s="11"/>
      <c r="U465" s="11"/>
      <c r="V465" s="11"/>
      <c r="W465" s="73"/>
      <c r="X465" s="11"/>
      <c r="Y465" s="11"/>
      <c r="Z465" s="11"/>
      <c r="AA465" s="11"/>
      <c r="AB465" s="11"/>
      <c r="AC465" s="11"/>
      <c r="AD465" s="11"/>
      <c r="AE465" s="11"/>
      <c r="AF465" s="11"/>
      <c r="AG465" s="11"/>
    </row>
    <row r="466" spans="1:33">
      <c r="A466" s="6"/>
      <c r="B466" s="6"/>
      <c r="C466" s="6"/>
      <c r="D466" s="6"/>
      <c r="E466" s="71"/>
      <c r="F466" s="11"/>
      <c r="G466" s="11"/>
      <c r="H466" s="11"/>
      <c r="I466" s="11"/>
      <c r="J466" s="11"/>
      <c r="K466" s="11"/>
      <c r="L466" s="11"/>
      <c r="M466" s="11"/>
      <c r="N466" s="11"/>
      <c r="O466" s="11"/>
      <c r="P466" s="11"/>
      <c r="Q466" s="11"/>
      <c r="R466" s="11"/>
      <c r="S466" s="11"/>
      <c r="T466" s="11"/>
      <c r="U466" s="11"/>
      <c r="V466" s="11"/>
      <c r="W466" s="73"/>
      <c r="X466" s="11"/>
      <c r="Y466" s="11"/>
      <c r="Z466" s="11"/>
      <c r="AA466" s="11"/>
      <c r="AB466" s="11"/>
      <c r="AC466" s="11"/>
      <c r="AD466" s="11"/>
      <c r="AE466" s="11"/>
      <c r="AF466" s="11"/>
      <c r="AG466" s="11"/>
    </row>
    <row r="467" spans="1:33">
      <c r="A467" s="6"/>
      <c r="B467" s="6"/>
      <c r="C467" s="6"/>
      <c r="D467" s="6"/>
      <c r="E467" s="71"/>
      <c r="F467" s="11"/>
      <c r="G467" s="11"/>
      <c r="H467" s="11"/>
      <c r="I467" s="11"/>
      <c r="J467" s="11"/>
      <c r="K467" s="11"/>
      <c r="L467" s="11"/>
      <c r="M467" s="11"/>
      <c r="N467" s="11"/>
      <c r="O467" s="11"/>
      <c r="P467" s="11"/>
      <c r="Q467" s="11"/>
      <c r="R467" s="11"/>
      <c r="S467" s="11"/>
      <c r="T467" s="11"/>
      <c r="U467" s="11"/>
      <c r="V467" s="11"/>
      <c r="W467" s="73"/>
      <c r="X467" s="11"/>
      <c r="Y467" s="11"/>
      <c r="Z467" s="11"/>
      <c r="AA467" s="11"/>
      <c r="AB467" s="11"/>
      <c r="AC467" s="11"/>
      <c r="AD467" s="11"/>
      <c r="AE467" s="11"/>
      <c r="AF467" s="11"/>
      <c r="AG467" s="11"/>
    </row>
    <row r="468" spans="1:33">
      <c r="A468" s="6"/>
      <c r="B468" s="6"/>
      <c r="C468" s="6"/>
      <c r="D468" s="6"/>
      <c r="E468" s="71"/>
      <c r="F468" s="11"/>
      <c r="G468" s="11"/>
      <c r="H468" s="11"/>
      <c r="I468" s="11"/>
      <c r="J468" s="11"/>
      <c r="K468" s="11"/>
      <c r="L468" s="11"/>
      <c r="M468" s="11"/>
      <c r="N468" s="11"/>
      <c r="O468" s="11"/>
      <c r="P468" s="11"/>
      <c r="Q468" s="11"/>
      <c r="R468" s="11"/>
      <c r="S468" s="11"/>
      <c r="T468" s="11"/>
      <c r="U468" s="11"/>
      <c r="V468" s="11"/>
      <c r="W468" s="73"/>
      <c r="X468" s="11"/>
      <c r="Y468" s="11"/>
      <c r="Z468" s="11"/>
      <c r="AA468" s="11"/>
      <c r="AB468" s="11"/>
      <c r="AC468" s="11"/>
      <c r="AD468" s="11"/>
      <c r="AE468" s="11"/>
      <c r="AF468" s="11"/>
      <c r="AG468" s="11"/>
    </row>
    <row r="469" spans="1:33">
      <c r="A469" s="6"/>
      <c r="B469" s="6"/>
      <c r="C469" s="6"/>
      <c r="D469" s="6"/>
      <c r="E469" s="71"/>
      <c r="F469" s="11"/>
      <c r="G469" s="11"/>
      <c r="H469" s="11"/>
      <c r="I469" s="11"/>
      <c r="J469" s="11"/>
      <c r="K469" s="11"/>
      <c r="L469" s="11"/>
      <c r="M469" s="11"/>
      <c r="N469" s="11"/>
      <c r="O469" s="11"/>
      <c r="P469" s="11"/>
      <c r="Q469" s="11"/>
      <c r="R469" s="11"/>
      <c r="S469" s="11"/>
      <c r="T469" s="11"/>
      <c r="U469" s="11"/>
      <c r="V469" s="11"/>
      <c r="W469" s="73"/>
      <c r="X469" s="11"/>
      <c r="Y469" s="11"/>
      <c r="Z469" s="11"/>
      <c r="AA469" s="11"/>
      <c r="AB469" s="11"/>
      <c r="AC469" s="11"/>
      <c r="AD469" s="11"/>
      <c r="AE469" s="11"/>
      <c r="AF469" s="11"/>
      <c r="AG469" s="11"/>
    </row>
    <row r="470" spans="1:33">
      <c r="A470" s="6"/>
      <c r="B470" s="6"/>
      <c r="C470" s="6"/>
      <c r="D470" s="6"/>
      <c r="E470" s="71"/>
      <c r="F470" s="11"/>
      <c r="G470" s="11"/>
      <c r="H470" s="11"/>
      <c r="I470" s="11"/>
      <c r="J470" s="11"/>
      <c r="K470" s="11"/>
      <c r="L470" s="11"/>
      <c r="M470" s="11"/>
      <c r="N470" s="11"/>
      <c r="O470" s="11"/>
      <c r="P470" s="11"/>
      <c r="Q470" s="11"/>
      <c r="R470" s="11"/>
      <c r="S470" s="11"/>
      <c r="T470" s="11"/>
      <c r="U470" s="11"/>
      <c r="V470" s="11"/>
      <c r="W470" s="73"/>
      <c r="X470" s="11"/>
      <c r="Y470" s="11"/>
      <c r="Z470" s="11"/>
      <c r="AA470" s="11"/>
      <c r="AB470" s="11"/>
      <c r="AC470" s="11"/>
      <c r="AD470" s="11"/>
      <c r="AE470" s="11"/>
      <c r="AF470" s="11"/>
      <c r="AG470" s="11"/>
    </row>
    <row r="471" spans="1:33">
      <c r="A471" s="6"/>
      <c r="B471" s="6"/>
      <c r="C471" s="6"/>
      <c r="D471" s="6"/>
      <c r="E471" s="71"/>
      <c r="F471" s="11"/>
      <c r="G471" s="11"/>
      <c r="H471" s="11"/>
      <c r="I471" s="11"/>
      <c r="J471" s="11"/>
      <c r="K471" s="11"/>
      <c r="L471" s="11"/>
      <c r="M471" s="11"/>
      <c r="N471" s="11"/>
      <c r="O471" s="11"/>
      <c r="P471" s="11"/>
      <c r="Q471" s="11"/>
      <c r="R471" s="11"/>
      <c r="S471" s="11"/>
      <c r="T471" s="11"/>
      <c r="U471" s="11"/>
      <c r="V471" s="11"/>
      <c r="W471" s="73"/>
      <c r="X471" s="11"/>
      <c r="Y471" s="11"/>
      <c r="Z471" s="11"/>
      <c r="AA471" s="11"/>
      <c r="AB471" s="11"/>
      <c r="AC471" s="11"/>
      <c r="AD471" s="11"/>
      <c r="AE471" s="11"/>
      <c r="AF471" s="11"/>
      <c r="AG471" s="11"/>
    </row>
    <row r="472" spans="1:33">
      <c r="A472" s="6"/>
      <c r="B472" s="6"/>
      <c r="C472" s="6"/>
      <c r="D472" s="6"/>
      <c r="E472" s="71"/>
      <c r="F472" s="11"/>
      <c r="G472" s="11"/>
      <c r="H472" s="11"/>
      <c r="I472" s="11"/>
      <c r="J472" s="11"/>
      <c r="K472" s="11"/>
      <c r="L472" s="11"/>
      <c r="M472" s="11"/>
      <c r="N472" s="11"/>
      <c r="O472" s="11"/>
      <c r="P472" s="11"/>
      <c r="Q472" s="11"/>
      <c r="R472" s="11"/>
      <c r="S472" s="11"/>
      <c r="T472" s="11"/>
      <c r="U472" s="11"/>
      <c r="V472" s="11"/>
      <c r="W472" s="73"/>
      <c r="X472" s="11"/>
      <c r="Y472" s="11"/>
      <c r="Z472" s="11"/>
      <c r="AA472" s="11"/>
      <c r="AB472" s="11"/>
      <c r="AC472" s="11"/>
      <c r="AD472" s="11"/>
      <c r="AE472" s="11"/>
      <c r="AF472" s="11"/>
      <c r="AG472" s="11"/>
    </row>
    <row r="473" spans="1:33">
      <c r="A473" s="6"/>
      <c r="B473" s="6"/>
      <c r="C473" s="6"/>
      <c r="D473" s="6"/>
      <c r="E473" s="71"/>
      <c r="F473" s="11"/>
      <c r="G473" s="11"/>
      <c r="H473" s="11"/>
      <c r="I473" s="11"/>
      <c r="J473" s="11"/>
      <c r="K473" s="11"/>
      <c r="L473" s="11"/>
      <c r="M473" s="11"/>
      <c r="N473" s="11"/>
      <c r="O473" s="11"/>
      <c r="P473" s="11"/>
      <c r="Q473" s="11"/>
      <c r="R473" s="11"/>
      <c r="S473" s="11"/>
      <c r="T473" s="11"/>
      <c r="U473" s="11"/>
      <c r="V473" s="11"/>
      <c r="W473" s="73"/>
      <c r="X473" s="11"/>
      <c r="Y473" s="11"/>
      <c r="Z473" s="11"/>
      <c r="AA473" s="11"/>
      <c r="AB473" s="11"/>
      <c r="AC473" s="11"/>
      <c r="AD473" s="11"/>
      <c r="AE473" s="11"/>
      <c r="AF473" s="11"/>
      <c r="AG473" s="11"/>
    </row>
    <row r="474" spans="1:33">
      <c r="A474" s="6"/>
      <c r="B474" s="6"/>
      <c r="C474" s="6"/>
      <c r="D474" s="6"/>
      <c r="E474" s="71"/>
      <c r="F474" s="11"/>
      <c r="G474" s="11"/>
      <c r="H474" s="11"/>
      <c r="I474" s="11"/>
      <c r="J474" s="11"/>
      <c r="K474" s="11"/>
      <c r="L474" s="11"/>
      <c r="M474" s="11"/>
      <c r="N474" s="11"/>
      <c r="O474" s="11"/>
      <c r="P474" s="11"/>
      <c r="Q474" s="11"/>
      <c r="R474" s="11"/>
      <c r="S474" s="11"/>
      <c r="T474" s="11"/>
      <c r="U474" s="11"/>
      <c r="V474" s="11"/>
      <c r="W474" s="73"/>
      <c r="X474" s="11"/>
      <c r="Y474" s="11"/>
      <c r="Z474" s="11"/>
      <c r="AA474" s="11"/>
      <c r="AB474" s="11"/>
      <c r="AC474" s="11"/>
      <c r="AD474" s="11"/>
      <c r="AE474" s="11"/>
      <c r="AF474" s="11"/>
      <c r="AG474" s="11"/>
    </row>
    <row r="475" spans="1:33">
      <c r="A475" s="6"/>
      <c r="B475" s="6"/>
      <c r="C475" s="6"/>
      <c r="D475" s="6"/>
      <c r="E475" s="71"/>
      <c r="F475" s="11"/>
      <c r="G475" s="11"/>
      <c r="H475" s="11"/>
      <c r="I475" s="11"/>
      <c r="J475" s="11"/>
      <c r="K475" s="11"/>
      <c r="L475" s="11"/>
      <c r="M475" s="11"/>
      <c r="N475" s="11"/>
      <c r="O475" s="11"/>
      <c r="P475" s="11"/>
      <c r="Q475" s="11"/>
      <c r="R475" s="11"/>
      <c r="S475" s="11"/>
      <c r="T475" s="11"/>
      <c r="U475" s="11"/>
      <c r="V475" s="11"/>
      <c r="W475" s="73"/>
      <c r="X475" s="11"/>
      <c r="Y475" s="11"/>
      <c r="Z475" s="11"/>
      <c r="AA475" s="11"/>
      <c r="AB475" s="11"/>
      <c r="AC475" s="11"/>
      <c r="AD475" s="11"/>
      <c r="AE475" s="11"/>
      <c r="AF475" s="11"/>
      <c r="AG475" s="11"/>
    </row>
    <row r="476" spans="1:33">
      <c r="A476" s="6"/>
      <c r="B476" s="6"/>
      <c r="C476" s="6"/>
      <c r="D476" s="6"/>
      <c r="E476" s="71"/>
      <c r="F476" s="11"/>
      <c r="G476" s="11"/>
      <c r="H476" s="11"/>
      <c r="I476" s="11"/>
      <c r="J476" s="11"/>
      <c r="K476" s="11"/>
      <c r="L476" s="11"/>
      <c r="M476" s="11"/>
      <c r="N476" s="11"/>
      <c r="O476" s="11"/>
      <c r="P476" s="11"/>
      <c r="Q476" s="11"/>
      <c r="R476" s="11"/>
      <c r="S476" s="11"/>
      <c r="T476" s="11"/>
      <c r="U476" s="11"/>
      <c r="V476" s="11"/>
      <c r="W476" s="73"/>
      <c r="X476" s="11"/>
      <c r="Y476" s="11"/>
      <c r="Z476" s="11"/>
      <c r="AA476" s="11"/>
      <c r="AB476" s="11"/>
      <c r="AC476" s="11"/>
      <c r="AD476" s="11"/>
      <c r="AE476" s="11"/>
      <c r="AF476" s="11"/>
      <c r="AG476" s="11"/>
    </row>
    <row r="477" spans="1:33">
      <c r="A477" s="6"/>
      <c r="B477" s="6"/>
      <c r="C477" s="6"/>
      <c r="D477" s="6"/>
      <c r="E477" s="71"/>
      <c r="F477" s="11"/>
      <c r="G477" s="11"/>
      <c r="H477" s="11"/>
      <c r="I477" s="11"/>
      <c r="J477" s="11"/>
      <c r="K477" s="11"/>
      <c r="L477" s="11"/>
      <c r="M477" s="11"/>
      <c r="N477" s="11"/>
      <c r="O477" s="11"/>
      <c r="P477" s="11"/>
      <c r="Q477" s="11"/>
      <c r="R477" s="11"/>
      <c r="S477" s="11"/>
      <c r="T477" s="11"/>
      <c r="U477" s="11"/>
      <c r="V477" s="11"/>
      <c r="W477" s="73"/>
      <c r="X477" s="11"/>
      <c r="Y477" s="11"/>
      <c r="Z477" s="11"/>
      <c r="AA477" s="11"/>
      <c r="AB477" s="11"/>
      <c r="AC477" s="11"/>
      <c r="AD477" s="11"/>
      <c r="AE477" s="11"/>
      <c r="AF477" s="11"/>
      <c r="AG477" s="11"/>
    </row>
    <row r="478" spans="1:33">
      <c r="A478" s="6"/>
      <c r="B478" s="6"/>
      <c r="C478" s="6"/>
      <c r="D478" s="6"/>
      <c r="E478" s="71"/>
      <c r="F478" s="11"/>
      <c r="G478" s="11"/>
      <c r="H478" s="11"/>
      <c r="I478" s="11"/>
      <c r="J478" s="11"/>
      <c r="K478" s="11"/>
      <c r="L478" s="11"/>
      <c r="M478" s="11"/>
      <c r="N478" s="11"/>
      <c r="O478" s="11"/>
      <c r="P478" s="11"/>
      <c r="Q478" s="11"/>
      <c r="R478" s="11"/>
      <c r="S478" s="11"/>
      <c r="T478" s="11"/>
      <c r="U478" s="11"/>
      <c r="V478" s="11"/>
      <c r="W478" s="73"/>
      <c r="X478" s="11"/>
      <c r="Y478" s="11"/>
      <c r="Z478" s="11"/>
      <c r="AA478" s="11"/>
      <c r="AB478" s="11"/>
      <c r="AC478" s="11"/>
      <c r="AD478" s="11"/>
      <c r="AE478" s="11"/>
      <c r="AF478" s="11"/>
      <c r="AG478" s="11"/>
    </row>
    <row r="479" spans="1:33">
      <c r="A479" s="6"/>
      <c r="B479" s="6"/>
      <c r="C479" s="6"/>
      <c r="D479" s="6"/>
      <c r="E479" s="71"/>
      <c r="F479" s="11"/>
      <c r="G479" s="11"/>
      <c r="H479" s="11"/>
      <c r="I479" s="11"/>
      <c r="J479" s="11"/>
      <c r="K479" s="11"/>
      <c r="L479" s="11"/>
      <c r="M479" s="11"/>
      <c r="N479" s="11"/>
      <c r="O479" s="11"/>
      <c r="P479" s="11"/>
      <c r="Q479" s="11"/>
      <c r="R479" s="11"/>
      <c r="S479" s="11"/>
      <c r="T479" s="11"/>
      <c r="U479" s="11"/>
      <c r="V479" s="11"/>
      <c r="W479" s="73"/>
      <c r="X479" s="11"/>
      <c r="Y479" s="11"/>
      <c r="Z479" s="11"/>
      <c r="AA479" s="11"/>
      <c r="AB479" s="11"/>
      <c r="AC479" s="11"/>
      <c r="AD479" s="11"/>
      <c r="AE479" s="11"/>
      <c r="AF479" s="11"/>
      <c r="AG479" s="11"/>
    </row>
    <row r="480" spans="1:33">
      <c r="A480" s="6"/>
      <c r="B480" s="6"/>
      <c r="C480" s="6"/>
      <c r="D480" s="6"/>
      <c r="E480" s="71"/>
      <c r="F480" s="11"/>
      <c r="G480" s="11"/>
      <c r="H480" s="11"/>
      <c r="I480" s="11"/>
      <c r="J480" s="11"/>
      <c r="K480" s="11"/>
      <c r="L480" s="11"/>
      <c r="M480" s="11"/>
      <c r="N480" s="11"/>
      <c r="O480" s="11"/>
      <c r="P480" s="11"/>
      <c r="Q480" s="11"/>
      <c r="R480" s="11"/>
      <c r="S480" s="11"/>
      <c r="T480" s="11"/>
      <c r="U480" s="11"/>
      <c r="V480" s="11"/>
      <c r="W480" s="73"/>
      <c r="X480" s="11"/>
      <c r="Y480" s="11"/>
      <c r="Z480" s="11"/>
      <c r="AA480" s="11"/>
      <c r="AB480" s="11"/>
      <c r="AC480" s="11"/>
      <c r="AD480" s="11"/>
      <c r="AE480" s="11"/>
      <c r="AF480" s="11"/>
      <c r="AG480" s="11"/>
    </row>
    <row r="481" spans="1:33">
      <c r="A481" s="6"/>
      <c r="B481" s="6"/>
      <c r="C481" s="6"/>
      <c r="D481" s="6"/>
      <c r="E481" s="71"/>
      <c r="F481" s="11"/>
      <c r="G481" s="11"/>
      <c r="H481" s="11"/>
      <c r="I481" s="11"/>
      <c r="J481" s="11"/>
      <c r="K481" s="11"/>
      <c r="L481" s="11"/>
      <c r="M481" s="11"/>
      <c r="N481" s="11"/>
      <c r="O481" s="11"/>
      <c r="P481" s="11"/>
      <c r="Q481" s="11"/>
      <c r="R481" s="11"/>
      <c r="S481" s="11"/>
      <c r="T481" s="11"/>
      <c r="U481" s="11"/>
      <c r="V481" s="11"/>
      <c r="W481" s="73"/>
      <c r="X481" s="11"/>
      <c r="Y481" s="11"/>
      <c r="Z481" s="11"/>
      <c r="AA481" s="11"/>
      <c r="AB481" s="11"/>
      <c r="AC481" s="11"/>
      <c r="AD481" s="11"/>
      <c r="AE481" s="11"/>
      <c r="AF481" s="11"/>
      <c r="AG481" s="11"/>
    </row>
    <row r="482" spans="1:33">
      <c r="A482" s="6"/>
      <c r="B482" s="6"/>
      <c r="C482" s="6"/>
      <c r="D482" s="6"/>
      <c r="E482" s="71"/>
      <c r="F482" s="11"/>
      <c r="G482" s="11"/>
      <c r="H482" s="11"/>
      <c r="I482" s="11"/>
      <c r="J482" s="11"/>
      <c r="K482" s="11"/>
      <c r="L482" s="11"/>
      <c r="M482" s="11"/>
      <c r="N482" s="11"/>
      <c r="O482" s="11"/>
      <c r="P482" s="11"/>
      <c r="Q482" s="11"/>
      <c r="R482" s="11"/>
      <c r="S482" s="11"/>
      <c r="T482" s="11"/>
      <c r="U482" s="11"/>
      <c r="V482" s="11"/>
      <c r="W482" s="73"/>
      <c r="X482" s="11"/>
      <c r="Y482" s="11"/>
      <c r="Z482" s="11"/>
      <c r="AA482" s="11"/>
      <c r="AB482" s="11"/>
      <c r="AC482" s="11"/>
      <c r="AD482" s="11"/>
      <c r="AE482" s="11"/>
      <c r="AF482" s="11"/>
      <c r="AG482" s="11"/>
    </row>
    <row r="483" spans="1:33">
      <c r="A483" s="6"/>
      <c r="B483" s="6"/>
      <c r="C483" s="6"/>
      <c r="D483" s="6"/>
      <c r="E483" s="71"/>
      <c r="F483" s="11"/>
      <c r="G483" s="11"/>
      <c r="H483" s="11"/>
      <c r="I483" s="11"/>
      <c r="J483" s="11"/>
      <c r="K483" s="11"/>
      <c r="L483" s="11"/>
      <c r="M483" s="11"/>
      <c r="N483" s="11"/>
      <c r="O483" s="11"/>
      <c r="P483" s="11"/>
      <c r="Q483" s="11"/>
      <c r="R483" s="11"/>
      <c r="S483" s="11"/>
      <c r="T483" s="11"/>
      <c r="U483" s="11"/>
      <c r="V483" s="11"/>
      <c r="W483" s="73"/>
      <c r="X483" s="11"/>
      <c r="Y483" s="11"/>
      <c r="Z483" s="11"/>
      <c r="AA483" s="11"/>
      <c r="AB483" s="11"/>
      <c r="AC483" s="11"/>
      <c r="AD483" s="11"/>
      <c r="AE483" s="11"/>
      <c r="AF483" s="11"/>
      <c r="AG483" s="11"/>
    </row>
    <row r="484" spans="1:33">
      <c r="A484" s="6"/>
      <c r="B484" s="6"/>
      <c r="C484" s="6"/>
      <c r="D484" s="6"/>
      <c r="E484" s="71"/>
      <c r="F484" s="11"/>
      <c r="G484" s="11"/>
      <c r="H484" s="11"/>
      <c r="I484" s="11"/>
      <c r="J484" s="11"/>
      <c r="K484" s="11"/>
      <c r="L484" s="11"/>
      <c r="M484" s="11"/>
      <c r="N484" s="11"/>
      <c r="O484" s="11"/>
      <c r="P484" s="11"/>
      <c r="Q484" s="11"/>
      <c r="R484" s="11"/>
      <c r="S484" s="11"/>
      <c r="T484" s="11"/>
      <c r="U484" s="11"/>
      <c r="V484" s="11"/>
      <c r="W484" s="73"/>
      <c r="X484" s="11"/>
      <c r="Y484" s="11"/>
      <c r="Z484" s="11"/>
      <c r="AA484" s="11"/>
      <c r="AB484" s="11"/>
      <c r="AC484" s="11"/>
      <c r="AD484" s="11"/>
      <c r="AE484" s="11"/>
      <c r="AF484" s="11"/>
      <c r="AG484" s="11"/>
    </row>
    <row r="485" spans="1:33">
      <c r="A485" s="6"/>
      <c r="B485" s="6"/>
      <c r="C485" s="6"/>
      <c r="D485" s="6"/>
      <c r="E485" s="71"/>
      <c r="F485" s="11"/>
      <c r="G485" s="11"/>
      <c r="H485" s="11"/>
      <c r="I485" s="11"/>
      <c r="J485" s="11"/>
      <c r="K485" s="11"/>
      <c r="L485" s="11"/>
      <c r="M485" s="11"/>
      <c r="N485" s="11"/>
      <c r="O485" s="11"/>
      <c r="P485" s="11"/>
      <c r="Q485" s="11"/>
      <c r="R485" s="11"/>
      <c r="S485" s="11"/>
      <c r="T485" s="11"/>
      <c r="U485" s="11"/>
      <c r="V485" s="11"/>
      <c r="W485" s="73"/>
      <c r="X485" s="11"/>
      <c r="Y485" s="11"/>
      <c r="Z485" s="11"/>
      <c r="AA485" s="11"/>
      <c r="AB485" s="11"/>
      <c r="AC485" s="11"/>
      <c r="AD485" s="11"/>
      <c r="AE485" s="11"/>
      <c r="AF485" s="11"/>
      <c r="AG485" s="11"/>
    </row>
    <row r="486" spans="1:33">
      <c r="A486" s="6"/>
      <c r="B486" s="6"/>
      <c r="C486" s="6"/>
      <c r="D486" s="6"/>
      <c r="E486" s="71"/>
      <c r="F486" s="11"/>
      <c r="G486" s="11"/>
      <c r="H486" s="11"/>
      <c r="I486" s="11"/>
      <c r="J486" s="11"/>
      <c r="K486" s="11"/>
      <c r="L486" s="11"/>
      <c r="M486" s="11"/>
      <c r="N486" s="11"/>
      <c r="O486" s="11"/>
      <c r="P486" s="11"/>
      <c r="Q486" s="11"/>
      <c r="R486" s="11"/>
      <c r="S486" s="11"/>
      <c r="T486" s="11"/>
      <c r="U486" s="11"/>
      <c r="V486" s="11"/>
      <c r="W486" s="73"/>
      <c r="X486" s="11"/>
      <c r="Y486" s="11"/>
      <c r="Z486" s="11"/>
      <c r="AA486" s="11"/>
      <c r="AB486" s="11"/>
      <c r="AC486" s="11"/>
      <c r="AD486" s="11"/>
      <c r="AE486" s="11"/>
      <c r="AF486" s="11"/>
      <c r="AG486" s="11"/>
    </row>
    <row r="487" spans="1:33">
      <c r="A487" s="6"/>
      <c r="B487" s="6"/>
      <c r="C487" s="6"/>
      <c r="D487" s="6"/>
      <c r="E487" s="71"/>
      <c r="F487" s="11"/>
      <c r="G487" s="11"/>
      <c r="H487" s="11"/>
      <c r="I487" s="11"/>
      <c r="J487" s="11"/>
      <c r="K487" s="11"/>
      <c r="L487" s="11"/>
      <c r="M487" s="11"/>
      <c r="N487" s="11"/>
      <c r="O487" s="11"/>
      <c r="P487" s="11"/>
      <c r="Q487" s="11"/>
      <c r="R487" s="11"/>
      <c r="S487" s="11"/>
      <c r="T487" s="11"/>
      <c r="U487" s="11"/>
      <c r="V487" s="11"/>
      <c r="W487" s="73"/>
      <c r="X487" s="11"/>
      <c r="Y487" s="11"/>
      <c r="Z487" s="11"/>
      <c r="AA487" s="11"/>
      <c r="AB487" s="11"/>
      <c r="AC487" s="11"/>
      <c r="AD487" s="11"/>
      <c r="AE487" s="11"/>
      <c r="AF487" s="11"/>
      <c r="AG487" s="11"/>
    </row>
    <row r="488" spans="1:33">
      <c r="A488" s="6"/>
      <c r="B488" s="6"/>
      <c r="C488" s="6"/>
      <c r="D488" s="6"/>
      <c r="E488" s="71"/>
      <c r="F488" s="11"/>
      <c r="G488" s="11"/>
      <c r="H488" s="11"/>
      <c r="I488" s="11"/>
      <c r="J488" s="11"/>
      <c r="K488" s="11"/>
      <c r="L488" s="11"/>
      <c r="M488" s="11"/>
      <c r="N488" s="11"/>
      <c r="O488" s="11"/>
      <c r="P488" s="11"/>
      <c r="Q488" s="11"/>
      <c r="R488" s="11"/>
      <c r="S488" s="11"/>
      <c r="T488" s="11"/>
      <c r="U488" s="11"/>
      <c r="V488" s="11"/>
      <c r="W488" s="73"/>
      <c r="X488" s="11"/>
      <c r="Y488" s="11"/>
      <c r="Z488" s="11"/>
      <c r="AA488" s="11"/>
      <c r="AB488" s="11"/>
      <c r="AC488" s="11"/>
      <c r="AD488" s="11"/>
      <c r="AE488" s="11"/>
      <c r="AF488" s="11"/>
      <c r="AG488" s="11"/>
    </row>
    <row r="489" spans="1:33">
      <c r="A489" s="6"/>
      <c r="B489" s="6"/>
      <c r="C489" s="6"/>
      <c r="D489" s="6"/>
      <c r="E489" s="71"/>
      <c r="F489" s="11"/>
      <c r="G489" s="11"/>
      <c r="H489" s="11"/>
      <c r="I489" s="11"/>
      <c r="J489" s="11"/>
      <c r="K489" s="11"/>
      <c r="L489" s="11"/>
      <c r="M489" s="11"/>
      <c r="N489" s="11"/>
      <c r="O489" s="11"/>
      <c r="P489" s="11"/>
      <c r="Q489" s="11"/>
      <c r="R489" s="11"/>
      <c r="S489" s="11"/>
      <c r="T489" s="11"/>
      <c r="U489" s="11"/>
      <c r="V489" s="11"/>
      <c r="W489" s="73"/>
      <c r="X489" s="11"/>
      <c r="Y489" s="11"/>
      <c r="Z489" s="11"/>
      <c r="AA489" s="11"/>
      <c r="AB489" s="11"/>
      <c r="AC489" s="11"/>
      <c r="AD489" s="11"/>
      <c r="AE489" s="11"/>
      <c r="AF489" s="11"/>
      <c r="AG489" s="11"/>
    </row>
    <row r="490" spans="1:33">
      <c r="A490" s="6"/>
      <c r="B490" s="6"/>
      <c r="C490" s="6"/>
      <c r="D490" s="6"/>
      <c r="E490" s="71"/>
      <c r="F490" s="11"/>
      <c r="G490" s="11"/>
      <c r="H490" s="11"/>
      <c r="I490" s="11"/>
      <c r="J490" s="11"/>
      <c r="K490" s="11"/>
      <c r="L490" s="11"/>
      <c r="M490" s="11"/>
      <c r="N490" s="11"/>
      <c r="O490" s="11"/>
      <c r="P490" s="11"/>
      <c r="Q490" s="11"/>
      <c r="R490" s="11"/>
      <c r="S490" s="11"/>
      <c r="T490" s="11"/>
      <c r="U490" s="11"/>
      <c r="V490" s="11"/>
      <c r="W490" s="73"/>
      <c r="X490" s="11"/>
      <c r="Y490" s="11"/>
      <c r="Z490" s="11"/>
      <c r="AA490" s="11"/>
      <c r="AB490" s="11"/>
      <c r="AC490" s="11"/>
      <c r="AD490" s="11"/>
      <c r="AE490" s="11"/>
      <c r="AF490" s="11"/>
      <c r="AG490" s="11"/>
    </row>
    <row r="491" spans="1:33">
      <c r="A491" s="6"/>
      <c r="B491" s="6"/>
      <c r="C491" s="6"/>
      <c r="D491" s="6"/>
      <c r="E491" s="71"/>
      <c r="F491" s="11"/>
      <c r="G491" s="11"/>
      <c r="H491" s="11"/>
      <c r="I491" s="11"/>
      <c r="J491" s="11"/>
      <c r="K491" s="11"/>
      <c r="L491" s="11"/>
      <c r="M491" s="11"/>
      <c r="N491" s="11"/>
      <c r="O491" s="11"/>
      <c r="P491" s="11"/>
      <c r="Q491" s="11"/>
      <c r="R491" s="11"/>
      <c r="S491" s="11"/>
      <c r="T491" s="11"/>
      <c r="U491" s="11"/>
      <c r="V491" s="11"/>
      <c r="W491" s="73"/>
      <c r="X491" s="11"/>
      <c r="Y491" s="11"/>
      <c r="Z491" s="11"/>
      <c r="AA491" s="11"/>
      <c r="AB491" s="11"/>
      <c r="AC491" s="11"/>
      <c r="AD491" s="11"/>
      <c r="AE491" s="11"/>
      <c r="AF491" s="11"/>
      <c r="AG491" s="11"/>
    </row>
    <row r="492" spans="1:33">
      <c r="A492" s="6"/>
      <c r="B492" s="6"/>
      <c r="C492" s="6"/>
      <c r="D492" s="6"/>
      <c r="E492" s="71"/>
      <c r="F492" s="11"/>
      <c r="G492" s="11"/>
      <c r="H492" s="11"/>
      <c r="I492" s="11"/>
      <c r="J492" s="11"/>
      <c r="K492" s="11"/>
      <c r="L492" s="11"/>
      <c r="M492" s="11"/>
      <c r="N492" s="11"/>
      <c r="O492" s="11"/>
      <c r="P492" s="11"/>
      <c r="Q492" s="11"/>
      <c r="R492" s="11"/>
      <c r="S492" s="11"/>
      <c r="T492" s="11"/>
      <c r="U492" s="11"/>
      <c r="V492" s="11"/>
      <c r="W492" s="73"/>
      <c r="X492" s="11"/>
      <c r="Y492" s="11"/>
      <c r="Z492" s="11"/>
      <c r="AA492" s="11"/>
      <c r="AB492" s="11"/>
      <c r="AC492" s="11"/>
      <c r="AD492" s="11"/>
      <c r="AE492" s="11"/>
      <c r="AF492" s="11"/>
      <c r="AG492" s="11"/>
    </row>
    <row r="493" spans="1:33">
      <c r="A493" s="6"/>
      <c r="B493" s="6"/>
      <c r="C493" s="6"/>
      <c r="D493" s="6"/>
      <c r="E493" s="71"/>
      <c r="F493" s="11"/>
      <c r="G493" s="11"/>
      <c r="H493" s="11"/>
      <c r="I493" s="11"/>
      <c r="J493" s="11"/>
      <c r="K493" s="11"/>
      <c r="L493" s="11"/>
      <c r="M493" s="11"/>
      <c r="N493" s="11"/>
      <c r="O493" s="11"/>
      <c r="P493" s="11"/>
      <c r="Q493" s="11"/>
      <c r="R493" s="11"/>
      <c r="S493" s="11"/>
      <c r="T493" s="11"/>
      <c r="U493" s="11"/>
      <c r="V493" s="11"/>
      <c r="W493" s="73"/>
      <c r="X493" s="11"/>
      <c r="Y493" s="11"/>
      <c r="Z493" s="11"/>
      <c r="AA493" s="11"/>
      <c r="AB493" s="11"/>
      <c r="AC493" s="11"/>
      <c r="AD493" s="11"/>
      <c r="AE493" s="11"/>
      <c r="AF493" s="11"/>
      <c r="AG493" s="11"/>
    </row>
    <row r="494" spans="1:33">
      <c r="A494" s="6"/>
      <c r="B494" s="6"/>
      <c r="C494" s="6"/>
      <c r="D494" s="6"/>
      <c r="E494" s="71"/>
      <c r="F494" s="11"/>
      <c r="G494" s="11"/>
      <c r="H494" s="11"/>
      <c r="I494" s="11"/>
      <c r="J494" s="11"/>
      <c r="K494" s="11"/>
      <c r="L494" s="11"/>
      <c r="M494" s="11"/>
      <c r="N494" s="11"/>
      <c r="O494" s="11"/>
      <c r="P494" s="11"/>
      <c r="Q494" s="11"/>
      <c r="R494" s="11"/>
      <c r="S494" s="11"/>
      <c r="T494" s="11"/>
      <c r="U494" s="11"/>
      <c r="V494" s="11"/>
      <c r="W494" s="73"/>
      <c r="X494" s="11"/>
      <c r="Y494" s="11"/>
      <c r="Z494" s="11"/>
      <c r="AA494" s="11"/>
      <c r="AB494" s="11"/>
      <c r="AC494" s="11"/>
      <c r="AD494" s="11"/>
      <c r="AE494" s="11"/>
      <c r="AF494" s="11"/>
      <c r="AG494" s="11"/>
    </row>
    <row r="495" spans="1:33">
      <c r="A495" s="6"/>
      <c r="B495" s="6"/>
      <c r="C495" s="6"/>
      <c r="D495" s="6"/>
      <c r="E495" s="71"/>
      <c r="F495" s="11"/>
      <c r="G495" s="11"/>
      <c r="H495" s="11"/>
      <c r="I495" s="11"/>
      <c r="J495" s="11"/>
      <c r="K495" s="11"/>
      <c r="L495" s="11"/>
      <c r="M495" s="11"/>
      <c r="N495" s="11"/>
      <c r="O495" s="11"/>
      <c r="P495" s="11"/>
      <c r="Q495" s="11"/>
      <c r="R495" s="11"/>
      <c r="S495" s="11"/>
      <c r="T495" s="11"/>
      <c r="U495" s="11"/>
      <c r="V495" s="11"/>
      <c r="W495" s="73"/>
      <c r="X495" s="11"/>
      <c r="Y495" s="11"/>
      <c r="Z495" s="11"/>
      <c r="AA495" s="11"/>
      <c r="AB495" s="11"/>
      <c r="AC495" s="11"/>
      <c r="AD495" s="11"/>
      <c r="AE495" s="11"/>
      <c r="AF495" s="11"/>
      <c r="AG495" s="11"/>
    </row>
    <row r="496" spans="1:33">
      <c r="A496" s="6"/>
      <c r="B496" s="6"/>
      <c r="C496" s="6"/>
      <c r="D496" s="6"/>
      <c r="E496" s="71"/>
      <c r="F496" s="11"/>
      <c r="G496" s="11"/>
      <c r="H496" s="11"/>
      <c r="I496" s="11"/>
      <c r="J496" s="11"/>
      <c r="K496" s="11"/>
      <c r="L496" s="11"/>
      <c r="M496" s="11"/>
      <c r="N496" s="11"/>
      <c r="O496" s="11"/>
      <c r="P496" s="11"/>
      <c r="Q496" s="11"/>
      <c r="R496" s="11"/>
      <c r="S496" s="11"/>
      <c r="T496" s="11"/>
      <c r="U496" s="11"/>
      <c r="V496" s="11"/>
      <c r="W496" s="73"/>
      <c r="X496" s="11"/>
      <c r="Y496" s="11"/>
      <c r="Z496" s="11"/>
      <c r="AA496" s="11"/>
      <c r="AB496" s="11"/>
      <c r="AC496" s="11"/>
      <c r="AD496" s="11"/>
      <c r="AE496" s="11"/>
      <c r="AF496" s="11"/>
      <c r="AG496" s="11"/>
    </row>
    <row r="497" spans="1:33">
      <c r="A497" s="6"/>
      <c r="B497" s="6"/>
      <c r="C497" s="6"/>
      <c r="D497" s="6"/>
      <c r="E497" s="71"/>
      <c r="F497" s="11"/>
      <c r="G497" s="11"/>
      <c r="H497" s="11"/>
      <c r="I497" s="11"/>
      <c r="J497" s="11"/>
      <c r="K497" s="11"/>
      <c r="L497" s="11"/>
      <c r="M497" s="11"/>
      <c r="N497" s="11"/>
      <c r="O497" s="11"/>
      <c r="P497" s="11"/>
      <c r="Q497" s="11"/>
      <c r="R497" s="11"/>
      <c r="S497" s="11"/>
      <c r="T497" s="11"/>
      <c r="U497" s="11"/>
      <c r="V497" s="11"/>
      <c r="W497" s="73"/>
      <c r="X497" s="11"/>
      <c r="Y497" s="11"/>
      <c r="Z497" s="11"/>
      <c r="AA497" s="11"/>
      <c r="AB497" s="11"/>
      <c r="AC497" s="11"/>
      <c r="AD497" s="11"/>
      <c r="AE497" s="11"/>
      <c r="AF497" s="11"/>
      <c r="AG497" s="11"/>
    </row>
    <row r="498" spans="1:33">
      <c r="A498" s="6"/>
      <c r="B498" s="6"/>
      <c r="C498" s="6"/>
      <c r="D498" s="6"/>
      <c r="E498" s="71"/>
      <c r="F498" s="11"/>
      <c r="G498" s="11"/>
      <c r="H498" s="11"/>
      <c r="I498" s="11"/>
      <c r="J498" s="11"/>
      <c r="K498" s="11"/>
      <c r="L498" s="11"/>
      <c r="M498" s="11"/>
      <c r="N498" s="11"/>
      <c r="O498" s="11"/>
      <c r="P498" s="11"/>
      <c r="Q498" s="11"/>
      <c r="R498" s="11"/>
      <c r="S498" s="11"/>
      <c r="T498" s="11"/>
      <c r="U498" s="11"/>
      <c r="V498" s="11"/>
      <c r="W498" s="73"/>
      <c r="X498" s="11"/>
      <c r="Y498" s="11"/>
      <c r="Z498" s="11"/>
      <c r="AA498" s="11"/>
      <c r="AB498" s="11"/>
      <c r="AC498" s="11"/>
      <c r="AD498" s="11"/>
      <c r="AE498" s="11"/>
      <c r="AF498" s="11"/>
      <c r="AG498" s="11"/>
    </row>
    <row r="499" spans="1:33">
      <c r="A499" s="6"/>
      <c r="B499" s="6"/>
      <c r="C499" s="6"/>
      <c r="D499" s="6"/>
      <c r="E499" s="71"/>
      <c r="F499" s="11"/>
      <c r="G499" s="11"/>
      <c r="H499" s="11"/>
      <c r="I499" s="11"/>
      <c r="J499" s="11"/>
      <c r="K499" s="11"/>
      <c r="L499" s="11"/>
      <c r="M499" s="11"/>
      <c r="N499" s="11"/>
      <c r="O499" s="11"/>
      <c r="P499" s="11"/>
      <c r="Q499" s="11"/>
      <c r="R499" s="11"/>
      <c r="S499" s="11"/>
      <c r="T499" s="11"/>
      <c r="U499" s="11"/>
      <c r="V499" s="11"/>
      <c r="W499" s="73"/>
      <c r="X499" s="11"/>
      <c r="Y499" s="11"/>
      <c r="Z499" s="11"/>
      <c r="AA499" s="11"/>
      <c r="AB499" s="11"/>
      <c r="AC499" s="11"/>
      <c r="AD499" s="11"/>
      <c r="AE499" s="11"/>
      <c r="AF499" s="11"/>
      <c r="AG499" s="11"/>
    </row>
    <row r="500" spans="1:33">
      <c r="A500" s="6"/>
      <c r="B500" s="6"/>
      <c r="C500" s="6"/>
      <c r="D500" s="6"/>
      <c r="E500" s="71"/>
      <c r="F500" s="11"/>
      <c r="G500" s="11"/>
      <c r="H500" s="11"/>
      <c r="I500" s="11"/>
      <c r="J500" s="11"/>
      <c r="K500" s="11"/>
      <c r="L500" s="11"/>
      <c r="M500" s="11"/>
      <c r="N500" s="11"/>
      <c r="O500" s="11"/>
      <c r="P500" s="11"/>
      <c r="Q500" s="11"/>
      <c r="R500" s="11"/>
      <c r="S500" s="11"/>
      <c r="T500" s="11"/>
      <c r="U500" s="11"/>
      <c r="V500" s="11"/>
      <c r="W500" s="73"/>
      <c r="X500" s="11"/>
      <c r="Y500" s="11"/>
      <c r="Z500" s="11"/>
      <c r="AA500" s="11"/>
      <c r="AB500" s="11"/>
      <c r="AC500" s="11"/>
      <c r="AD500" s="11"/>
      <c r="AE500" s="11"/>
      <c r="AF500" s="11"/>
      <c r="AG500" s="11"/>
    </row>
    <row r="501" spans="1:33">
      <c r="A501" s="6"/>
      <c r="B501" s="6"/>
      <c r="C501" s="6"/>
      <c r="D501" s="6"/>
      <c r="E501" s="71"/>
      <c r="F501" s="11"/>
      <c r="G501" s="11"/>
      <c r="H501" s="11"/>
      <c r="I501" s="11"/>
      <c r="J501" s="11"/>
      <c r="K501" s="11"/>
      <c r="L501" s="11"/>
      <c r="M501" s="11"/>
      <c r="N501" s="11"/>
      <c r="O501" s="11"/>
      <c r="P501" s="11"/>
      <c r="Q501" s="11"/>
      <c r="R501" s="11"/>
      <c r="S501" s="11"/>
      <c r="T501" s="11"/>
      <c r="U501" s="11"/>
      <c r="V501" s="11"/>
      <c r="W501" s="73"/>
      <c r="X501" s="11"/>
      <c r="Y501" s="11"/>
      <c r="Z501" s="11"/>
      <c r="AA501" s="11"/>
      <c r="AB501" s="11"/>
      <c r="AC501" s="11"/>
      <c r="AD501" s="11"/>
      <c r="AE501" s="11"/>
      <c r="AF501" s="11"/>
      <c r="AG501" s="11"/>
    </row>
    <row r="502" spans="1:33">
      <c r="A502" s="6"/>
      <c r="B502" s="6"/>
      <c r="C502" s="6"/>
      <c r="D502" s="6"/>
      <c r="E502" s="71"/>
      <c r="F502" s="11"/>
      <c r="G502" s="11"/>
      <c r="H502" s="11"/>
      <c r="I502" s="11"/>
      <c r="J502" s="11"/>
      <c r="K502" s="11"/>
      <c r="L502" s="11"/>
      <c r="M502" s="11"/>
      <c r="N502" s="11"/>
      <c r="O502" s="11"/>
      <c r="P502" s="11"/>
      <c r="Q502" s="11"/>
      <c r="R502" s="11"/>
      <c r="S502" s="11"/>
      <c r="T502" s="11"/>
      <c r="U502" s="11"/>
      <c r="V502" s="11"/>
      <c r="W502" s="73"/>
      <c r="X502" s="11"/>
      <c r="Y502" s="11"/>
      <c r="Z502" s="11"/>
      <c r="AA502" s="11"/>
      <c r="AB502" s="11"/>
      <c r="AC502" s="11"/>
      <c r="AD502" s="11"/>
      <c r="AE502" s="11"/>
      <c r="AF502" s="11"/>
      <c r="AG502" s="11"/>
    </row>
    <row r="503" spans="1:33">
      <c r="A503" s="6"/>
      <c r="B503" s="6"/>
      <c r="C503" s="6"/>
      <c r="D503" s="6"/>
      <c r="E503" s="71"/>
      <c r="F503" s="11"/>
      <c r="G503" s="11"/>
      <c r="H503" s="11"/>
      <c r="I503" s="11"/>
      <c r="J503" s="11"/>
      <c r="K503" s="11"/>
      <c r="L503" s="11"/>
      <c r="M503" s="11"/>
      <c r="N503" s="11"/>
      <c r="O503" s="11"/>
      <c r="P503" s="11"/>
      <c r="Q503" s="11"/>
      <c r="R503" s="11"/>
      <c r="S503" s="11"/>
      <c r="T503" s="11"/>
      <c r="U503" s="11"/>
      <c r="V503" s="11"/>
      <c r="W503" s="73"/>
      <c r="X503" s="11"/>
      <c r="Y503" s="11"/>
      <c r="Z503" s="11"/>
      <c r="AA503" s="11"/>
      <c r="AB503" s="11"/>
      <c r="AC503" s="11"/>
      <c r="AD503" s="11"/>
      <c r="AE503" s="11"/>
      <c r="AF503" s="11"/>
      <c r="AG503" s="11"/>
    </row>
    <row r="504" spans="1:33">
      <c r="A504" s="6"/>
      <c r="B504" s="6"/>
      <c r="C504" s="6"/>
      <c r="D504" s="6"/>
      <c r="E504" s="71"/>
      <c r="F504" s="11"/>
      <c r="G504" s="11"/>
      <c r="H504" s="11"/>
      <c r="I504" s="11"/>
      <c r="J504" s="11"/>
      <c r="K504" s="11"/>
      <c r="L504" s="11"/>
      <c r="M504" s="11"/>
      <c r="N504" s="11"/>
      <c r="O504" s="11"/>
      <c r="P504" s="11"/>
      <c r="Q504" s="11"/>
      <c r="R504" s="11"/>
      <c r="S504" s="11"/>
      <c r="T504" s="11"/>
      <c r="U504" s="11"/>
      <c r="V504" s="11"/>
      <c r="W504" s="73"/>
      <c r="X504" s="11"/>
      <c r="Y504" s="11"/>
      <c r="Z504" s="11"/>
      <c r="AA504" s="11"/>
      <c r="AB504" s="11"/>
      <c r="AC504" s="11"/>
      <c r="AD504" s="11"/>
      <c r="AE504" s="11"/>
      <c r="AF504" s="11"/>
      <c r="AG504" s="11"/>
    </row>
    <row r="505" spans="1:33">
      <c r="A505" s="6"/>
      <c r="B505" s="6"/>
      <c r="C505" s="6"/>
      <c r="D505" s="6"/>
      <c r="E505" s="71"/>
      <c r="F505" s="11"/>
      <c r="G505" s="11"/>
      <c r="H505" s="11"/>
      <c r="I505" s="11"/>
      <c r="J505" s="11"/>
      <c r="K505" s="11"/>
      <c r="L505" s="11"/>
      <c r="M505" s="11"/>
      <c r="N505" s="11"/>
      <c r="O505" s="11"/>
      <c r="P505" s="11"/>
      <c r="Q505" s="11"/>
      <c r="R505" s="11"/>
      <c r="S505" s="11"/>
      <c r="T505" s="11"/>
      <c r="U505" s="11"/>
      <c r="V505" s="11"/>
      <c r="W505" s="73"/>
      <c r="X505" s="11"/>
      <c r="Y505" s="11"/>
      <c r="Z505" s="11"/>
      <c r="AA505" s="11"/>
      <c r="AB505" s="11"/>
      <c r="AC505" s="11"/>
      <c r="AD505" s="11"/>
      <c r="AE505" s="11"/>
      <c r="AF505" s="11"/>
      <c r="AG505" s="11"/>
    </row>
    <row r="506" spans="1:33">
      <c r="A506" s="6"/>
      <c r="B506" s="6"/>
      <c r="C506" s="6"/>
      <c r="D506" s="6"/>
      <c r="E506" s="71"/>
      <c r="F506" s="11"/>
      <c r="G506" s="11"/>
      <c r="H506" s="11"/>
      <c r="I506" s="11"/>
      <c r="J506" s="11"/>
      <c r="K506" s="11"/>
      <c r="L506" s="11"/>
      <c r="M506" s="11"/>
      <c r="N506" s="11"/>
      <c r="O506" s="11"/>
      <c r="P506" s="11"/>
      <c r="Q506" s="11"/>
      <c r="R506" s="11"/>
      <c r="S506" s="11"/>
      <c r="T506" s="11"/>
      <c r="U506" s="11"/>
      <c r="V506" s="11"/>
      <c r="W506" s="73"/>
      <c r="X506" s="11"/>
      <c r="Y506" s="11"/>
      <c r="Z506" s="11"/>
      <c r="AA506" s="11"/>
      <c r="AB506" s="11"/>
      <c r="AC506" s="11"/>
      <c r="AD506" s="11"/>
      <c r="AE506" s="11"/>
      <c r="AF506" s="11"/>
      <c r="AG506" s="11"/>
    </row>
    <row r="507" spans="1:33">
      <c r="A507" s="6"/>
      <c r="B507" s="6"/>
      <c r="C507" s="6"/>
      <c r="D507" s="6"/>
      <c r="E507" s="71"/>
      <c r="F507" s="11"/>
      <c r="G507" s="11"/>
      <c r="H507" s="11"/>
      <c r="I507" s="11"/>
      <c r="J507" s="11"/>
      <c r="K507" s="11"/>
      <c r="L507" s="11"/>
      <c r="M507" s="11"/>
      <c r="N507" s="11"/>
      <c r="O507" s="11"/>
      <c r="P507" s="11"/>
      <c r="Q507" s="11"/>
      <c r="R507" s="11"/>
      <c r="S507" s="11"/>
      <c r="T507" s="11"/>
      <c r="U507" s="11"/>
      <c r="V507" s="11"/>
      <c r="W507" s="73"/>
      <c r="X507" s="11"/>
      <c r="Y507" s="11"/>
      <c r="Z507" s="11"/>
      <c r="AA507" s="11"/>
      <c r="AB507" s="11"/>
      <c r="AC507" s="11"/>
      <c r="AD507" s="11"/>
      <c r="AE507" s="11"/>
      <c r="AF507" s="11"/>
      <c r="AG507" s="11"/>
    </row>
    <row r="508" spans="1:33">
      <c r="A508" s="6"/>
      <c r="B508" s="6"/>
      <c r="C508" s="6"/>
      <c r="D508" s="6"/>
      <c r="E508" s="71"/>
      <c r="F508" s="11"/>
      <c r="G508" s="11"/>
      <c r="H508" s="11"/>
      <c r="I508" s="11"/>
      <c r="J508" s="11"/>
      <c r="K508" s="11"/>
      <c r="L508" s="11"/>
      <c r="M508" s="11"/>
      <c r="N508" s="11"/>
      <c r="O508" s="11"/>
      <c r="P508" s="11"/>
      <c r="Q508" s="11"/>
      <c r="R508" s="11"/>
      <c r="S508" s="11"/>
      <c r="T508" s="11"/>
      <c r="U508" s="11"/>
      <c r="V508" s="11"/>
      <c r="W508" s="73"/>
      <c r="X508" s="11"/>
      <c r="Y508" s="11"/>
      <c r="Z508" s="11"/>
      <c r="AA508" s="11"/>
      <c r="AB508" s="11"/>
      <c r="AC508" s="11"/>
      <c r="AD508" s="11"/>
      <c r="AE508" s="11"/>
      <c r="AF508" s="11"/>
      <c r="AG508" s="11"/>
    </row>
    <row r="509" spans="1:33">
      <c r="A509" s="6"/>
      <c r="B509" s="6"/>
      <c r="C509" s="6"/>
      <c r="D509" s="6"/>
      <c r="E509" s="71"/>
      <c r="F509" s="11"/>
      <c r="G509" s="11"/>
      <c r="H509" s="11"/>
      <c r="I509" s="11"/>
      <c r="J509" s="11"/>
      <c r="K509" s="11"/>
      <c r="L509" s="11"/>
      <c r="M509" s="11"/>
      <c r="N509" s="11"/>
      <c r="O509" s="11"/>
      <c r="P509" s="11"/>
      <c r="Q509" s="11"/>
      <c r="R509" s="11"/>
      <c r="S509" s="11"/>
      <c r="T509" s="11"/>
      <c r="U509" s="11"/>
      <c r="V509" s="11"/>
      <c r="W509" s="73"/>
      <c r="X509" s="11"/>
      <c r="Y509" s="11"/>
      <c r="Z509" s="11"/>
      <c r="AA509" s="11"/>
      <c r="AB509" s="11"/>
      <c r="AC509" s="11"/>
      <c r="AD509" s="11"/>
      <c r="AE509" s="11"/>
      <c r="AF509" s="11"/>
      <c r="AG509" s="11"/>
    </row>
    <row r="510" spans="1:33">
      <c r="A510" s="6"/>
      <c r="B510" s="6"/>
      <c r="C510" s="6"/>
      <c r="D510" s="6"/>
      <c r="E510" s="71"/>
      <c r="F510" s="11"/>
      <c r="G510" s="11"/>
      <c r="H510" s="11"/>
      <c r="I510" s="11"/>
      <c r="J510" s="11"/>
      <c r="K510" s="11"/>
      <c r="L510" s="11"/>
      <c r="M510" s="11"/>
      <c r="N510" s="11"/>
      <c r="O510" s="11"/>
      <c r="P510" s="11"/>
      <c r="Q510" s="11"/>
      <c r="R510" s="11"/>
      <c r="S510" s="11"/>
      <c r="T510" s="11"/>
      <c r="U510" s="11"/>
      <c r="V510" s="11"/>
      <c r="W510" s="73"/>
      <c r="X510" s="11"/>
      <c r="Y510" s="11"/>
      <c r="Z510" s="11"/>
      <c r="AA510" s="11"/>
      <c r="AB510" s="11"/>
      <c r="AC510" s="11"/>
      <c r="AD510" s="11"/>
      <c r="AE510" s="11"/>
      <c r="AF510" s="11"/>
      <c r="AG510" s="11"/>
    </row>
    <row r="511" spans="1:33">
      <c r="A511" s="6"/>
      <c r="B511" s="6"/>
      <c r="C511" s="6"/>
      <c r="D511" s="6"/>
      <c r="E511" s="71"/>
      <c r="F511" s="11"/>
      <c r="G511" s="11"/>
      <c r="H511" s="11"/>
      <c r="I511" s="11"/>
      <c r="J511" s="11"/>
      <c r="K511" s="11"/>
      <c r="L511" s="11"/>
      <c r="M511" s="11"/>
      <c r="N511" s="11"/>
      <c r="O511" s="11"/>
      <c r="P511" s="11"/>
      <c r="Q511" s="11"/>
      <c r="R511" s="11"/>
      <c r="S511" s="11"/>
      <c r="T511" s="11"/>
      <c r="U511" s="11"/>
      <c r="V511" s="11"/>
      <c r="W511" s="73"/>
      <c r="X511" s="11"/>
      <c r="Y511" s="11"/>
      <c r="Z511" s="11"/>
      <c r="AA511" s="11"/>
      <c r="AB511" s="11"/>
      <c r="AC511" s="11"/>
      <c r="AD511" s="11"/>
      <c r="AE511" s="11"/>
      <c r="AF511" s="11"/>
      <c r="AG511" s="11"/>
    </row>
    <row r="512" spans="1:33">
      <c r="A512" s="6"/>
      <c r="B512" s="6"/>
      <c r="C512" s="6"/>
      <c r="D512" s="6"/>
      <c r="E512" s="71"/>
      <c r="F512" s="11"/>
      <c r="G512" s="11"/>
      <c r="H512" s="11"/>
      <c r="I512" s="11"/>
      <c r="J512" s="11"/>
      <c r="K512" s="11"/>
      <c r="L512" s="11"/>
      <c r="M512" s="11"/>
      <c r="N512" s="11"/>
      <c r="O512" s="11"/>
      <c r="P512" s="11"/>
      <c r="Q512" s="11"/>
      <c r="R512" s="11"/>
      <c r="S512" s="11"/>
      <c r="T512" s="11"/>
      <c r="U512" s="11"/>
      <c r="V512" s="11"/>
      <c r="W512" s="73"/>
      <c r="X512" s="11"/>
      <c r="Y512" s="11"/>
      <c r="Z512" s="11"/>
      <c r="AA512" s="11"/>
      <c r="AB512" s="11"/>
      <c r="AC512" s="11"/>
      <c r="AD512" s="11"/>
      <c r="AE512" s="11"/>
      <c r="AF512" s="11"/>
      <c r="AG512" s="11"/>
    </row>
    <row r="513" spans="1:33">
      <c r="A513" s="6"/>
      <c r="B513" s="6"/>
      <c r="C513" s="6"/>
      <c r="D513" s="6"/>
      <c r="E513" s="71"/>
      <c r="F513" s="11"/>
      <c r="G513" s="11"/>
      <c r="H513" s="11"/>
      <c r="I513" s="11"/>
      <c r="J513" s="11"/>
      <c r="K513" s="11"/>
      <c r="L513" s="11"/>
      <c r="M513" s="11"/>
      <c r="N513" s="11"/>
      <c r="O513" s="11"/>
      <c r="P513" s="11"/>
      <c r="Q513" s="11"/>
      <c r="R513" s="11"/>
      <c r="S513" s="11"/>
      <c r="T513" s="11"/>
      <c r="U513" s="11"/>
      <c r="V513" s="11"/>
      <c r="W513" s="73"/>
      <c r="X513" s="11"/>
      <c r="Y513" s="11"/>
      <c r="Z513" s="11"/>
      <c r="AA513" s="11"/>
      <c r="AB513" s="11"/>
      <c r="AC513" s="11"/>
      <c r="AD513" s="11"/>
      <c r="AE513" s="11"/>
      <c r="AF513" s="11"/>
      <c r="AG513" s="11"/>
    </row>
    <row r="514" spans="1:33">
      <c r="A514" s="6"/>
      <c r="B514" s="6"/>
      <c r="C514" s="6"/>
      <c r="D514" s="6"/>
      <c r="E514" s="71"/>
      <c r="F514" s="11"/>
      <c r="G514" s="11"/>
      <c r="H514" s="11"/>
      <c r="I514" s="11"/>
      <c r="J514" s="11"/>
      <c r="K514" s="11"/>
      <c r="L514" s="11"/>
      <c r="M514" s="11"/>
      <c r="N514" s="11"/>
      <c r="O514" s="11"/>
      <c r="P514" s="11"/>
      <c r="Q514" s="11"/>
      <c r="R514" s="11"/>
      <c r="S514" s="11"/>
      <c r="T514" s="11"/>
      <c r="U514" s="11"/>
      <c r="V514" s="11"/>
      <c r="W514" s="73"/>
      <c r="X514" s="11"/>
      <c r="Y514" s="11"/>
      <c r="Z514" s="11"/>
      <c r="AA514" s="11"/>
      <c r="AB514" s="11"/>
      <c r="AC514" s="11"/>
      <c r="AD514" s="11"/>
      <c r="AE514" s="11"/>
      <c r="AF514" s="11"/>
      <c r="AG514" s="11"/>
    </row>
    <row r="515" spans="1:33">
      <c r="A515" s="6"/>
      <c r="B515" s="6"/>
      <c r="C515" s="6"/>
      <c r="D515" s="6"/>
      <c r="E515" s="71"/>
      <c r="F515" s="11"/>
      <c r="G515" s="11"/>
      <c r="H515" s="11"/>
      <c r="I515" s="11"/>
      <c r="J515" s="11"/>
      <c r="K515" s="11"/>
      <c r="L515" s="11"/>
      <c r="M515" s="11"/>
      <c r="N515" s="11"/>
      <c r="O515" s="11"/>
      <c r="P515" s="11"/>
      <c r="Q515" s="11"/>
      <c r="R515" s="11"/>
      <c r="S515" s="11"/>
      <c r="T515" s="11"/>
      <c r="U515" s="11"/>
      <c r="V515" s="11"/>
      <c r="W515" s="73"/>
      <c r="X515" s="11"/>
      <c r="Y515" s="11"/>
      <c r="Z515" s="11"/>
      <c r="AA515" s="11"/>
      <c r="AB515" s="11"/>
      <c r="AC515" s="11"/>
      <c r="AD515" s="11"/>
      <c r="AE515" s="11"/>
      <c r="AF515" s="11"/>
      <c r="AG515" s="11"/>
    </row>
    <row r="516" spans="1:33">
      <c r="A516" s="6"/>
      <c r="B516" s="6"/>
      <c r="C516" s="6"/>
      <c r="D516" s="6"/>
      <c r="E516" s="71"/>
      <c r="F516" s="11"/>
      <c r="G516" s="11"/>
      <c r="H516" s="11"/>
      <c r="I516" s="11"/>
      <c r="J516" s="11"/>
      <c r="K516" s="11"/>
      <c r="L516" s="11"/>
      <c r="M516" s="11"/>
      <c r="N516" s="11"/>
      <c r="O516" s="11"/>
      <c r="P516" s="11"/>
      <c r="Q516" s="11"/>
      <c r="R516" s="11"/>
      <c r="S516" s="11"/>
      <c r="T516" s="11"/>
      <c r="U516" s="11"/>
      <c r="V516" s="11"/>
      <c r="W516" s="73"/>
      <c r="X516" s="11"/>
      <c r="Y516" s="11"/>
      <c r="Z516" s="11"/>
      <c r="AA516" s="11"/>
      <c r="AB516" s="11"/>
      <c r="AC516" s="11"/>
      <c r="AD516" s="11"/>
      <c r="AE516" s="11"/>
      <c r="AF516" s="11"/>
      <c r="AG516" s="11"/>
    </row>
    <row r="517" spans="1:33">
      <c r="A517" s="6"/>
      <c r="B517" s="6"/>
      <c r="C517" s="6"/>
      <c r="D517" s="6"/>
      <c r="E517" s="71"/>
      <c r="F517" s="11"/>
      <c r="G517" s="11"/>
      <c r="H517" s="11"/>
      <c r="I517" s="11"/>
      <c r="J517" s="11"/>
      <c r="K517" s="11"/>
      <c r="L517" s="11"/>
      <c r="M517" s="11"/>
      <c r="N517" s="11"/>
      <c r="O517" s="11"/>
      <c r="P517" s="11"/>
      <c r="Q517" s="11"/>
      <c r="R517" s="11"/>
      <c r="S517" s="11"/>
      <c r="T517" s="11"/>
      <c r="U517" s="11"/>
      <c r="V517" s="11"/>
      <c r="W517" s="73"/>
      <c r="X517" s="11"/>
      <c r="Y517" s="11"/>
      <c r="Z517" s="11"/>
      <c r="AA517" s="11"/>
      <c r="AB517" s="11"/>
      <c r="AC517" s="11"/>
      <c r="AD517" s="11"/>
      <c r="AE517" s="11"/>
      <c r="AF517" s="11"/>
      <c r="AG517" s="11"/>
    </row>
    <row r="518" spans="1:33">
      <c r="A518" s="6"/>
      <c r="B518" s="6"/>
      <c r="C518" s="6"/>
      <c r="D518" s="6"/>
      <c r="E518" s="71"/>
      <c r="F518" s="11"/>
      <c r="G518" s="11"/>
      <c r="H518" s="11"/>
      <c r="I518" s="11"/>
      <c r="J518" s="11"/>
      <c r="K518" s="11"/>
      <c r="L518" s="11"/>
      <c r="M518" s="11"/>
      <c r="N518" s="11"/>
      <c r="O518" s="11"/>
      <c r="P518" s="11"/>
      <c r="Q518" s="11"/>
      <c r="R518" s="11"/>
      <c r="S518" s="11"/>
      <c r="T518" s="11"/>
      <c r="U518" s="11"/>
      <c r="V518" s="11"/>
      <c r="W518" s="73"/>
      <c r="X518" s="11"/>
      <c r="Y518" s="11"/>
      <c r="Z518" s="11"/>
      <c r="AA518" s="11"/>
      <c r="AB518" s="11"/>
      <c r="AC518" s="11"/>
      <c r="AD518" s="11"/>
      <c r="AE518" s="11"/>
      <c r="AF518" s="11"/>
      <c r="AG518" s="11"/>
    </row>
    <row r="519" spans="1:33">
      <c r="A519" s="6"/>
      <c r="B519" s="6"/>
      <c r="C519" s="6"/>
      <c r="D519" s="6"/>
      <c r="E519" s="71"/>
      <c r="F519" s="11"/>
      <c r="G519" s="11"/>
      <c r="H519" s="11"/>
      <c r="I519" s="11"/>
      <c r="J519" s="11"/>
      <c r="K519" s="11"/>
      <c r="L519" s="11"/>
      <c r="M519" s="11"/>
      <c r="N519" s="11"/>
      <c r="O519" s="11"/>
      <c r="P519" s="11"/>
      <c r="Q519" s="11"/>
      <c r="R519" s="11"/>
      <c r="S519" s="11"/>
      <c r="T519" s="11"/>
      <c r="U519" s="11"/>
      <c r="V519" s="11"/>
      <c r="W519" s="73"/>
      <c r="X519" s="11"/>
      <c r="Y519" s="11"/>
      <c r="Z519" s="11"/>
      <c r="AA519" s="11"/>
      <c r="AB519" s="11"/>
      <c r="AC519" s="11"/>
      <c r="AD519" s="11"/>
      <c r="AE519" s="11"/>
      <c r="AF519" s="11"/>
      <c r="AG519" s="11"/>
    </row>
    <row r="520" spans="1:33">
      <c r="A520" s="6"/>
      <c r="B520" s="6"/>
      <c r="C520" s="6"/>
      <c r="D520" s="6"/>
      <c r="E520" s="71"/>
      <c r="F520" s="11"/>
      <c r="G520" s="11"/>
      <c r="H520" s="11"/>
      <c r="I520" s="11"/>
      <c r="J520" s="11"/>
      <c r="K520" s="11"/>
      <c r="L520" s="11"/>
      <c r="M520" s="11"/>
      <c r="N520" s="11"/>
      <c r="O520" s="11"/>
      <c r="P520" s="11"/>
      <c r="Q520" s="11"/>
      <c r="R520" s="11"/>
      <c r="S520" s="11"/>
      <c r="T520" s="11"/>
      <c r="U520" s="11"/>
      <c r="V520" s="11"/>
      <c r="W520" s="73"/>
      <c r="X520" s="11"/>
      <c r="Y520" s="11"/>
      <c r="Z520" s="11"/>
      <c r="AA520" s="11"/>
      <c r="AB520" s="11"/>
      <c r="AC520" s="11"/>
      <c r="AD520" s="11"/>
      <c r="AE520" s="11"/>
      <c r="AF520" s="11"/>
      <c r="AG520" s="11"/>
    </row>
    <row r="521" spans="1:33">
      <c r="A521" s="6"/>
      <c r="B521" s="6"/>
      <c r="C521" s="6"/>
      <c r="D521" s="6"/>
      <c r="E521" s="71"/>
      <c r="F521" s="11"/>
      <c r="G521" s="11"/>
      <c r="H521" s="11"/>
      <c r="I521" s="11"/>
      <c r="J521" s="11"/>
      <c r="K521" s="11"/>
      <c r="L521" s="11"/>
      <c r="M521" s="11"/>
      <c r="N521" s="11"/>
      <c r="O521" s="11"/>
      <c r="P521" s="11"/>
      <c r="Q521" s="11"/>
      <c r="R521" s="11"/>
      <c r="S521" s="11"/>
      <c r="T521" s="11"/>
      <c r="U521" s="11"/>
      <c r="V521" s="11"/>
      <c r="W521" s="73"/>
      <c r="X521" s="11"/>
      <c r="Y521" s="11"/>
      <c r="Z521" s="11"/>
      <c r="AA521" s="11"/>
      <c r="AB521" s="11"/>
      <c r="AC521" s="11"/>
      <c r="AD521" s="11"/>
      <c r="AE521" s="11"/>
      <c r="AF521" s="11"/>
      <c r="AG521" s="11"/>
    </row>
    <row r="522" spans="1:33">
      <c r="A522" s="6"/>
      <c r="B522" s="6"/>
      <c r="C522" s="6"/>
      <c r="D522" s="6"/>
      <c r="E522" s="71"/>
      <c r="F522" s="11"/>
      <c r="G522" s="11"/>
      <c r="H522" s="11"/>
      <c r="I522" s="11"/>
      <c r="J522" s="11"/>
      <c r="K522" s="11"/>
      <c r="L522" s="11"/>
      <c r="M522" s="11"/>
      <c r="N522" s="11"/>
      <c r="O522" s="11"/>
      <c r="P522" s="11"/>
      <c r="Q522" s="11"/>
      <c r="R522" s="11"/>
      <c r="S522" s="11"/>
      <c r="T522" s="11"/>
      <c r="U522" s="11"/>
      <c r="V522" s="11"/>
      <c r="W522" s="73"/>
      <c r="X522" s="11"/>
      <c r="Y522" s="11"/>
      <c r="Z522" s="11"/>
      <c r="AA522" s="11"/>
      <c r="AB522" s="11"/>
      <c r="AC522" s="11"/>
      <c r="AD522" s="11"/>
      <c r="AE522" s="11"/>
      <c r="AF522" s="11"/>
      <c r="AG522" s="11"/>
    </row>
    <row r="523" spans="1:33">
      <c r="A523" s="6"/>
      <c r="B523" s="6"/>
      <c r="C523" s="6"/>
      <c r="D523" s="6"/>
      <c r="E523" s="71"/>
      <c r="F523" s="11"/>
      <c r="G523" s="11"/>
      <c r="H523" s="11"/>
      <c r="I523" s="11"/>
      <c r="J523" s="11"/>
      <c r="K523" s="11"/>
      <c r="L523" s="11"/>
      <c r="M523" s="11"/>
      <c r="N523" s="11"/>
      <c r="O523" s="11"/>
      <c r="P523" s="11"/>
      <c r="Q523" s="11"/>
      <c r="R523" s="11"/>
      <c r="S523" s="11"/>
      <c r="T523" s="11"/>
      <c r="U523" s="11"/>
      <c r="V523" s="11"/>
      <c r="W523" s="73"/>
      <c r="X523" s="11"/>
      <c r="Y523" s="11"/>
      <c r="Z523" s="11"/>
      <c r="AA523" s="11"/>
      <c r="AB523" s="11"/>
      <c r="AC523" s="11"/>
      <c r="AD523" s="11"/>
      <c r="AE523" s="11"/>
      <c r="AF523" s="11"/>
      <c r="AG523" s="11"/>
    </row>
    <row r="524" spans="1:33">
      <c r="A524" s="6"/>
      <c r="B524" s="6"/>
      <c r="C524" s="6"/>
      <c r="D524" s="6"/>
      <c r="E524" s="71"/>
      <c r="F524" s="11"/>
      <c r="G524" s="11"/>
      <c r="H524" s="11"/>
      <c r="I524" s="11"/>
      <c r="J524" s="11"/>
      <c r="K524" s="11"/>
      <c r="L524" s="11"/>
      <c r="M524" s="11"/>
      <c r="N524" s="11"/>
      <c r="O524" s="11"/>
      <c r="P524" s="11"/>
      <c r="Q524" s="11"/>
      <c r="R524" s="11"/>
      <c r="S524" s="11"/>
      <c r="T524" s="11"/>
      <c r="U524" s="11"/>
      <c r="V524" s="11"/>
      <c r="W524" s="73"/>
      <c r="X524" s="11"/>
      <c r="Y524" s="11"/>
      <c r="Z524" s="11"/>
      <c r="AA524" s="11"/>
      <c r="AB524" s="11"/>
      <c r="AC524" s="11"/>
      <c r="AD524" s="11"/>
      <c r="AE524" s="11"/>
      <c r="AF524" s="11"/>
      <c r="AG524" s="11"/>
    </row>
    <row r="525" spans="1:33">
      <c r="A525" s="6"/>
      <c r="B525" s="6"/>
      <c r="C525" s="6"/>
      <c r="D525" s="6"/>
      <c r="E525" s="71"/>
      <c r="F525" s="11"/>
      <c r="G525" s="11"/>
      <c r="H525" s="11"/>
      <c r="I525" s="11"/>
      <c r="J525" s="11"/>
      <c r="K525" s="11"/>
      <c r="L525" s="11"/>
      <c r="M525" s="11"/>
      <c r="N525" s="11"/>
      <c r="O525" s="11"/>
      <c r="P525" s="11"/>
      <c r="Q525" s="11"/>
      <c r="R525" s="11"/>
      <c r="S525" s="11"/>
      <c r="T525" s="11"/>
      <c r="U525" s="11"/>
      <c r="V525" s="11"/>
      <c r="W525" s="73"/>
      <c r="X525" s="11"/>
      <c r="Y525" s="11"/>
      <c r="Z525" s="11"/>
      <c r="AA525" s="11"/>
      <c r="AB525" s="11"/>
      <c r="AC525" s="11"/>
      <c r="AD525" s="11"/>
      <c r="AE525" s="11"/>
      <c r="AF525" s="11"/>
      <c r="AG525" s="11"/>
    </row>
    <row r="526" spans="1:33">
      <c r="A526" s="6"/>
      <c r="B526" s="6"/>
      <c r="C526" s="6"/>
      <c r="D526" s="6"/>
      <c r="E526" s="71"/>
      <c r="F526" s="11"/>
      <c r="G526" s="11"/>
      <c r="H526" s="11"/>
      <c r="I526" s="11"/>
      <c r="J526" s="11"/>
      <c r="K526" s="11"/>
      <c r="L526" s="11"/>
      <c r="M526" s="11"/>
      <c r="N526" s="11"/>
      <c r="O526" s="11"/>
      <c r="P526" s="11"/>
      <c r="Q526" s="11"/>
      <c r="R526" s="11"/>
      <c r="S526" s="11"/>
      <c r="T526" s="11"/>
      <c r="U526" s="11"/>
      <c r="V526" s="11"/>
      <c r="W526" s="73"/>
      <c r="X526" s="11"/>
      <c r="Y526" s="11"/>
      <c r="Z526" s="11"/>
      <c r="AA526" s="11"/>
      <c r="AB526" s="11"/>
      <c r="AC526" s="11"/>
      <c r="AD526" s="11"/>
      <c r="AE526" s="11"/>
      <c r="AF526" s="11"/>
      <c r="AG526" s="11"/>
    </row>
    <row r="527" spans="1:33">
      <c r="A527" s="6"/>
      <c r="B527" s="6"/>
      <c r="C527" s="6"/>
      <c r="D527" s="6"/>
      <c r="E527" s="71"/>
      <c r="F527" s="11"/>
      <c r="G527" s="11"/>
      <c r="H527" s="11"/>
      <c r="I527" s="11"/>
      <c r="J527" s="11"/>
      <c r="K527" s="11"/>
      <c r="L527" s="11"/>
      <c r="M527" s="11"/>
      <c r="N527" s="11"/>
      <c r="O527" s="11"/>
      <c r="P527" s="11"/>
      <c r="Q527" s="11"/>
      <c r="R527" s="11"/>
      <c r="S527" s="11"/>
      <c r="T527" s="11"/>
      <c r="U527" s="11"/>
      <c r="V527" s="11"/>
      <c r="W527" s="73"/>
      <c r="X527" s="11"/>
      <c r="Y527" s="11"/>
      <c r="Z527" s="11"/>
      <c r="AA527" s="11"/>
      <c r="AB527" s="11"/>
      <c r="AC527" s="11"/>
      <c r="AD527" s="11"/>
      <c r="AE527" s="11"/>
      <c r="AF527" s="11"/>
      <c r="AG527" s="11"/>
    </row>
    <row r="528" spans="1:33">
      <c r="A528" s="6"/>
      <c r="B528" s="6"/>
      <c r="C528" s="6"/>
      <c r="D528" s="6"/>
      <c r="E528" s="71"/>
      <c r="F528" s="11"/>
      <c r="G528" s="11"/>
      <c r="H528" s="11"/>
      <c r="I528" s="11"/>
      <c r="J528" s="11"/>
      <c r="K528" s="11"/>
      <c r="L528" s="11"/>
      <c r="M528" s="11"/>
      <c r="N528" s="11"/>
      <c r="O528" s="11"/>
      <c r="P528" s="11"/>
      <c r="Q528" s="11"/>
      <c r="R528" s="11"/>
      <c r="S528" s="11"/>
      <c r="T528" s="11"/>
      <c r="U528" s="11"/>
      <c r="V528" s="11"/>
      <c r="W528" s="73"/>
      <c r="X528" s="11"/>
      <c r="Y528" s="11"/>
      <c r="Z528" s="11"/>
      <c r="AA528" s="11"/>
      <c r="AB528" s="11"/>
      <c r="AC528" s="11"/>
      <c r="AD528" s="11"/>
      <c r="AE528" s="11"/>
      <c r="AF528" s="11"/>
      <c r="AG528" s="11"/>
    </row>
    <row r="529" spans="1:33">
      <c r="A529" s="6"/>
      <c r="B529" s="6"/>
      <c r="C529" s="6"/>
      <c r="D529" s="6"/>
      <c r="E529" s="71"/>
      <c r="F529" s="11"/>
      <c r="G529" s="11"/>
      <c r="H529" s="11"/>
      <c r="I529" s="11"/>
      <c r="J529" s="11"/>
      <c r="K529" s="11"/>
      <c r="L529" s="11"/>
      <c r="M529" s="11"/>
      <c r="N529" s="11"/>
      <c r="O529" s="11"/>
      <c r="P529" s="11"/>
      <c r="Q529" s="11"/>
      <c r="R529" s="11"/>
      <c r="S529" s="11"/>
      <c r="T529" s="11"/>
      <c r="U529" s="11"/>
      <c r="V529" s="11"/>
      <c r="W529" s="73"/>
      <c r="X529" s="11"/>
      <c r="Y529" s="11"/>
      <c r="Z529" s="11"/>
      <c r="AA529" s="11"/>
      <c r="AB529" s="11"/>
      <c r="AC529" s="11"/>
      <c r="AD529" s="11"/>
      <c r="AE529" s="11"/>
      <c r="AF529" s="11"/>
      <c r="AG529" s="11"/>
    </row>
    <row r="530" spans="1:33">
      <c r="A530" s="6"/>
      <c r="B530" s="6"/>
      <c r="C530" s="6"/>
      <c r="D530" s="6"/>
      <c r="E530" s="71"/>
      <c r="F530" s="11"/>
      <c r="G530" s="11"/>
      <c r="H530" s="11"/>
      <c r="I530" s="11"/>
      <c r="J530" s="11"/>
      <c r="K530" s="11"/>
      <c r="L530" s="11"/>
      <c r="M530" s="11"/>
      <c r="N530" s="11"/>
      <c r="O530" s="11"/>
      <c r="P530" s="11"/>
      <c r="Q530" s="11"/>
      <c r="R530" s="11"/>
      <c r="S530" s="11"/>
      <c r="T530" s="11"/>
      <c r="U530" s="11"/>
      <c r="V530" s="11"/>
      <c r="W530" s="73"/>
      <c r="X530" s="11"/>
      <c r="Y530" s="11"/>
      <c r="Z530" s="11"/>
      <c r="AA530" s="11"/>
      <c r="AB530" s="11"/>
      <c r="AC530" s="11"/>
      <c r="AD530" s="11"/>
      <c r="AE530" s="11"/>
      <c r="AF530" s="11"/>
      <c r="AG530" s="11"/>
    </row>
    <row r="531" spans="1:33">
      <c r="A531" s="6"/>
      <c r="B531" s="6"/>
      <c r="C531" s="6"/>
      <c r="D531" s="6"/>
      <c r="E531" s="71"/>
      <c r="F531" s="11"/>
      <c r="G531" s="11"/>
      <c r="H531" s="11"/>
      <c r="I531" s="11"/>
      <c r="J531" s="11"/>
      <c r="K531" s="11"/>
      <c r="L531" s="11"/>
      <c r="M531" s="11"/>
      <c r="N531" s="11"/>
      <c r="O531" s="11"/>
      <c r="P531" s="11"/>
      <c r="Q531" s="11"/>
      <c r="R531" s="11"/>
      <c r="S531" s="11"/>
      <c r="T531" s="11"/>
      <c r="U531" s="11"/>
      <c r="V531" s="11"/>
      <c r="W531" s="73"/>
      <c r="X531" s="11"/>
      <c r="Y531" s="11"/>
      <c r="Z531" s="11"/>
      <c r="AA531" s="11"/>
      <c r="AB531" s="11"/>
      <c r="AC531" s="11"/>
      <c r="AD531" s="11"/>
      <c r="AE531" s="11"/>
      <c r="AF531" s="11"/>
      <c r="AG531" s="11"/>
    </row>
    <row r="532" spans="1:33">
      <c r="A532" s="6"/>
      <c r="B532" s="6"/>
      <c r="C532" s="6"/>
      <c r="D532" s="6"/>
      <c r="E532" s="71"/>
      <c r="F532" s="11"/>
      <c r="G532" s="11"/>
      <c r="H532" s="11"/>
      <c r="I532" s="11"/>
      <c r="J532" s="11"/>
      <c r="K532" s="11"/>
      <c r="L532" s="11"/>
      <c r="M532" s="11"/>
      <c r="N532" s="11"/>
      <c r="O532" s="11"/>
      <c r="P532" s="11"/>
      <c r="Q532" s="11"/>
      <c r="R532" s="11"/>
      <c r="S532" s="11"/>
      <c r="T532" s="11"/>
      <c r="U532" s="11"/>
      <c r="V532" s="11"/>
      <c r="W532" s="73"/>
      <c r="X532" s="11"/>
      <c r="Y532" s="11"/>
      <c r="Z532" s="11"/>
      <c r="AA532" s="11"/>
      <c r="AB532" s="11"/>
      <c r="AC532" s="11"/>
      <c r="AD532" s="11"/>
      <c r="AE532" s="11"/>
      <c r="AF532" s="11"/>
      <c r="AG532" s="11"/>
    </row>
    <row r="533" spans="1:33">
      <c r="A533" s="6"/>
      <c r="B533" s="6"/>
      <c r="C533" s="6"/>
      <c r="D533" s="6"/>
      <c r="E533" s="71"/>
      <c r="F533" s="11"/>
      <c r="G533" s="11"/>
      <c r="H533" s="11"/>
      <c r="I533" s="11"/>
      <c r="J533" s="11"/>
      <c r="K533" s="11"/>
      <c r="L533" s="11"/>
      <c r="M533" s="11"/>
      <c r="N533" s="11"/>
      <c r="O533" s="11"/>
      <c r="P533" s="11"/>
      <c r="Q533" s="11"/>
      <c r="R533" s="11"/>
      <c r="S533" s="11"/>
      <c r="T533" s="11"/>
      <c r="U533" s="11"/>
      <c r="V533" s="11"/>
      <c r="W533" s="73"/>
      <c r="X533" s="11"/>
      <c r="Y533" s="11"/>
      <c r="Z533" s="11"/>
      <c r="AA533" s="11"/>
      <c r="AB533" s="11"/>
      <c r="AC533" s="11"/>
      <c r="AD533" s="11"/>
      <c r="AE533" s="11"/>
      <c r="AF533" s="11"/>
      <c r="AG533" s="11"/>
    </row>
    <row r="534" spans="1:33">
      <c r="A534" s="6"/>
      <c r="B534" s="6"/>
      <c r="C534" s="6"/>
      <c r="D534" s="6"/>
      <c r="E534" s="71"/>
      <c r="F534" s="11"/>
      <c r="G534" s="11"/>
      <c r="H534" s="11"/>
      <c r="I534" s="11"/>
      <c r="J534" s="11"/>
      <c r="K534" s="11"/>
      <c r="L534" s="11"/>
      <c r="M534" s="11"/>
      <c r="N534" s="11"/>
      <c r="O534" s="11"/>
      <c r="P534" s="11"/>
      <c r="Q534" s="11"/>
      <c r="R534" s="11"/>
      <c r="S534" s="11"/>
      <c r="T534" s="11"/>
      <c r="U534" s="11"/>
      <c r="V534" s="11"/>
      <c r="W534" s="73"/>
      <c r="X534" s="11"/>
      <c r="Y534" s="11"/>
      <c r="Z534" s="11"/>
      <c r="AA534" s="11"/>
      <c r="AB534" s="11"/>
      <c r="AC534" s="11"/>
      <c r="AD534" s="11"/>
      <c r="AE534" s="11"/>
      <c r="AF534" s="11"/>
      <c r="AG534" s="11"/>
    </row>
    <row r="535" spans="1:33">
      <c r="A535" s="6"/>
      <c r="B535" s="6"/>
      <c r="C535" s="6"/>
      <c r="D535" s="6"/>
      <c r="E535" s="71"/>
      <c r="F535" s="11"/>
      <c r="G535" s="11"/>
      <c r="H535" s="11"/>
      <c r="I535" s="11"/>
      <c r="J535" s="11"/>
      <c r="K535" s="11"/>
      <c r="L535" s="11"/>
      <c r="M535" s="11"/>
      <c r="N535" s="11"/>
      <c r="O535" s="11"/>
      <c r="P535" s="11"/>
      <c r="Q535" s="11"/>
      <c r="R535" s="11"/>
      <c r="S535" s="11"/>
      <c r="T535" s="11"/>
      <c r="U535" s="11"/>
      <c r="V535" s="11"/>
      <c r="W535" s="73"/>
      <c r="X535" s="11"/>
      <c r="Y535" s="11"/>
      <c r="Z535" s="11"/>
      <c r="AA535" s="11"/>
      <c r="AB535" s="11"/>
      <c r="AC535" s="11"/>
      <c r="AD535" s="11"/>
      <c r="AE535" s="11"/>
      <c r="AF535" s="11"/>
      <c r="AG535" s="11"/>
    </row>
    <row r="536" spans="1:33">
      <c r="A536" s="6"/>
      <c r="B536" s="6"/>
      <c r="C536" s="6"/>
      <c r="D536" s="6"/>
      <c r="E536" s="71"/>
      <c r="F536" s="11"/>
      <c r="G536" s="11"/>
      <c r="H536" s="11"/>
      <c r="I536" s="11"/>
      <c r="J536" s="11"/>
      <c r="K536" s="11"/>
      <c r="L536" s="11"/>
      <c r="M536" s="11"/>
      <c r="N536" s="11"/>
      <c r="O536" s="11"/>
      <c r="P536" s="11"/>
      <c r="Q536" s="11"/>
      <c r="R536" s="11"/>
      <c r="S536" s="11"/>
      <c r="T536" s="11"/>
      <c r="U536" s="11"/>
      <c r="V536" s="11"/>
      <c r="W536" s="73"/>
      <c r="X536" s="11"/>
      <c r="Y536" s="11"/>
      <c r="Z536" s="11"/>
      <c r="AA536" s="11"/>
      <c r="AB536" s="11"/>
      <c r="AC536" s="11"/>
      <c r="AD536" s="11"/>
      <c r="AE536" s="11"/>
      <c r="AF536" s="11"/>
      <c r="AG536" s="11"/>
    </row>
    <row r="537" spans="1:33">
      <c r="A537" s="6"/>
      <c r="B537" s="6"/>
      <c r="C537" s="6"/>
      <c r="D537" s="6"/>
      <c r="E537" s="71"/>
      <c r="F537" s="11"/>
      <c r="G537" s="11"/>
      <c r="H537" s="11"/>
      <c r="I537" s="11"/>
      <c r="J537" s="11"/>
      <c r="K537" s="11"/>
      <c r="L537" s="11"/>
      <c r="M537" s="11"/>
      <c r="N537" s="11"/>
      <c r="O537" s="11"/>
      <c r="P537" s="11"/>
      <c r="Q537" s="11"/>
      <c r="R537" s="11"/>
      <c r="S537" s="11"/>
      <c r="T537" s="11"/>
      <c r="U537" s="11"/>
      <c r="V537" s="11"/>
      <c r="W537" s="73"/>
      <c r="X537" s="11"/>
      <c r="Y537" s="11"/>
      <c r="Z537" s="11"/>
      <c r="AA537" s="11"/>
      <c r="AB537" s="11"/>
      <c r="AC537" s="11"/>
      <c r="AD537" s="11"/>
      <c r="AE537" s="11"/>
      <c r="AF537" s="11"/>
      <c r="AG537" s="11"/>
    </row>
    <row r="538" spans="1:33">
      <c r="A538" s="6"/>
      <c r="B538" s="6"/>
      <c r="C538" s="6"/>
      <c r="D538" s="6"/>
      <c r="E538" s="71"/>
      <c r="F538" s="11"/>
      <c r="G538" s="11"/>
      <c r="H538" s="11"/>
      <c r="I538" s="11"/>
      <c r="J538" s="11"/>
      <c r="K538" s="11"/>
      <c r="L538" s="11"/>
      <c r="M538" s="11"/>
      <c r="N538" s="11"/>
      <c r="O538" s="11"/>
      <c r="P538" s="11"/>
      <c r="Q538" s="11"/>
      <c r="R538" s="11"/>
      <c r="S538" s="11"/>
      <c r="T538" s="11"/>
      <c r="U538" s="11"/>
      <c r="V538" s="11"/>
      <c r="W538" s="73"/>
      <c r="X538" s="11"/>
      <c r="Y538" s="11"/>
      <c r="Z538" s="11"/>
      <c r="AA538" s="11"/>
      <c r="AB538" s="11"/>
      <c r="AC538" s="11"/>
      <c r="AD538" s="11"/>
      <c r="AE538" s="11"/>
      <c r="AF538" s="11"/>
      <c r="AG538" s="11"/>
    </row>
    <row r="539" spans="1:33">
      <c r="A539" s="6"/>
      <c r="B539" s="6"/>
      <c r="C539" s="6"/>
      <c r="D539" s="6"/>
      <c r="E539" s="71"/>
      <c r="F539" s="11"/>
      <c r="G539" s="11"/>
      <c r="H539" s="11"/>
      <c r="I539" s="11"/>
      <c r="J539" s="11"/>
      <c r="K539" s="11"/>
      <c r="L539" s="11"/>
      <c r="M539" s="11"/>
      <c r="N539" s="11"/>
      <c r="O539" s="11"/>
      <c r="P539" s="11"/>
      <c r="Q539" s="11"/>
      <c r="R539" s="11"/>
      <c r="S539" s="11"/>
      <c r="T539" s="11"/>
      <c r="U539" s="11"/>
      <c r="V539" s="11"/>
      <c r="W539" s="73"/>
      <c r="X539" s="11"/>
      <c r="Y539" s="11"/>
      <c r="Z539" s="11"/>
      <c r="AA539" s="11"/>
      <c r="AB539" s="11"/>
      <c r="AC539" s="11"/>
      <c r="AD539" s="11"/>
      <c r="AE539" s="11"/>
      <c r="AF539" s="11"/>
      <c r="AG539" s="11"/>
    </row>
    <row r="540" spans="1:33">
      <c r="A540" s="6"/>
      <c r="B540" s="6"/>
      <c r="C540" s="6"/>
      <c r="D540" s="6"/>
      <c r="E540" s="71"/>
      <c r="F540" s="11"/>
      <c r="G540" s="11"/>
      <c r="H540" s="11"/>
      <c r="I540" s="11"/>
      <c r="J540" s="11"/>
      <c r="K540" s="11"/>
      <c r="L540" s="11"/>
      <c r="M540" s="11"/>
      <c r="N540" s="11"/>
      <c r="O540" s="11"/>
      <c r="P540" s="11"/>
      <c r="Q540" s="11"/>
      <c r="R540" s="11"/>
      <c r="S540" s="11"/>
      <c r="T540" s="11"/>
      <c r="U540" s="11"/>
      <c r="V540" s="11"/>
      <c r="W540" s="73"/>
      <c r="X540" s="11"/>
      <c r="Y540" s="11"/>
      <c r="Z540" s="11"/>
      <c r="AA540" s="11"/>
      <c r="AB540" s="11"/>
      <c r="AC540" s="11"/>
      <c r="AD540" s="11"/>
      <c r="AE540" s="11"/>
      <c r="AF540" s="11"/>
      <c r="AG540" s="11"/>
    </row>
    <row r="541" spans="1:33">
      <c r="A541" s="6"/>
      <c r="B541" s="6"/>
      <c r="C541" s="6"/>
      <c r="D541" s="6"/>
      <c r="E541" s="71"/>
      <c r="F541" s="11"/>
      <c r="G541" s="11"/>
      <c r="H541" s="11"/>
      <c r="I541" s="11"/>
      <c r="J541" s="11"/>
      <c r="K541" s="11"/>
      <c r="L541" s="11"/>
      <c r="M541" s="11"/>
      <c r="N541" s="11"/>
      <c r="O541" s="11"/>
      <c r="P541" s="11"/>
      <c r="Q541" s="11"/>
      <c r="R541" s="11"/>
      <c r="S541" s="11"/>
      <c r="T541" s="11"/>
      <c r="U541" s="11"/>
      <c r="V541" s="11"/>
      <c r="W541" s="73"/>
      <c r="X541" s="11"/>
      <c r="Y541" s="11"/>
      <c r="Z541" s="11"/>
      <c r="AA541" s="11"/>
      <c r="AB541" s="11"/>
      <c r="AC541" s="11"/>
      <c r="AD541" s="11"/>
      <c r="AE541" s="11"/>
      <c r="AF541" s="11"/>
      <c r="AG541" s="11"/>
    </row>
    <row r="542" spans="1:33">
      <c r="A542" s="6"/>
      <c r="B542" s="6"/>
      <c r="C542" s="6"/>
      <c r="D542" s="6"/>
      <c r="E542" s="71"/>
      <c r="F542" s="11"/>
      <c r="G542" s="11"/>
      <c r="H542" s="11"/>
      <c r="I542" s="11"/>
      <c r="J542" s="11"/>
      <c r="K542" s="11"/>
      <c r="L542" s="11"/>
      <c r="M542" s="11"/>
      <c r="N542" s="11"/>
      <c r="O542" s="11"/>
      <c r="P542" s="11"/>
      <c r="Q542" s="11"/>
      <c r="R542" s="11"/>
      <c r="S542" s="11"/>
      <c r="T542" s="11"/>
      <c r="U542" s="11"/>
      <c r="V542" s="11"/>
      <c r="W542" s="73"/>
      <c r="X542" s="11"/>
      <c r="Y542" s="11"/>
      <c r="Z542" s="11"/>
      <c r="AA542" s="11"/>
      <c r="AB542" s="11"/>
      <c r="AC542" s="11"/>
      <c r="AD542" s="11"/>
      <c r="AE542" s="11"/>
      <c r="AF542" s="11"/>
      <c r="AG542" s="11"/>
    </row>
    <row r="543" spans="1:33">
      <c r="A543" s="6"/>
      <c r="B543" s="6"/>
      <c r="C543" s="6"/>
      <c r="D543" s="6"/>
      <c r="E543" s="71"/>
      <c r="F543" s="11"/>
      <c r="G543" s="11"/>
      <c r="H543" s="11"/>
      <c r="I543" s="11"/>
      <c r="J543" s="11"/>
      <c r="K543" s="11"/>
      <c r="L543" s="11"/>
      <c r="M543" s="11"/>
      <c r="N543" s="11"/>
      <c r="O543" s="11"/>
      <c r="P543" s="11"/>
      <c r="Q543" s="11"/>
      <c r="R543" s="11"/>
      <c r="S543" s="11"/>
      <c r="T543" s="11"/>
      <c r="U543" s="11"/>
      <c r="V543" s="11"/>
      <c r="W543" s="73"/>
      <c r="X543" s="11"/>
      <c r="Y543" s="11"/>
      <c r="Z543" s="11"/>
      <c r="AA543" s="11"/>
      <c r="AB543" s="11"/>
      <c r="AC543" s="11"/>
      <c r="AD543" s="11"/>
      <c r="AE543" s="11"/>
      <c r="AF543" s="11"/>
      <c r="AG543" s="11"/>
    </row>
    <row r="544" spans="1:33">
      <c r="A544" s="6"/>
      <c r="B544" s="6"/>
      <c r="C544" s="6"/>
      <c r="D544" s="6"/>
      <c r="E544" s="71"/>
      <c r="F544" s="11"/>
      <c r="G544" s="11"/>
      <c r="H544" s="11"/>
      <c r="I544" s="11"/>
      <c r="J544" s="11"/>
      <c r="K544" s="11"/>
      <c r="L544" s="11"/>
      <c r="M544" s="11"/>
      <c r="N544" s="11"/>
      <c r="O544" s="11"/>
      <c r="P544" s="11"/>
      <c r="Q544" s="11"/>
      <c r="R544" s="11"/>
      <c r="S544" s="11"/>
      <c r="T544" s="11"/>
      <c r="U544" s="11"/>
      <c r="V544" s="11"/>
      <c r="W544" s="73"/>
      <c r="X544" s="11"/>
      <c r="Y544" s="11"/>
      <c r="Z544" s="11"/>
      <c r="AA544" s="11"/>
      <c r="AB544" s="11"/>
      <c r="AC544" s="11"/>
      <c r="AD544" s="11"/>
      <c r="AE544" s="11"/>
      <c r="AF544" s="11"/>
      <c r="AG544" s="11"/>
    </row>
    <row r="545" spans="1:33">
      <c r="A545" s="6"/>
      <c r="B545" s="6"/>
      <c r="C545" s="6"/>
      <c r="D545" s="6"/>
      <c r="E545" s="71"/>
      <c r="F545" s="11"/>
      <c r="G545" s="11"/>
      <c r="H545" s="11"/>
      <c r="I545" s="11"/>
      <c r="J545" s="11"/>
      <c r="K545" s="11"/>
      <c r="L545" s="11"/>
      <c r="M545" s="11"/>
      <c r="N545" s="11"/>
      <c r="O545" s="11"/>
      <c r="P545" s="11"/>
      <c r="Q545" s="11"/>
      <c r="R545" s="11"/>
      <c r="S545" s="11"/>
      <c r="T545" s="11"/>
      <c r="U545" s="11"/>
      <c r="V545" s="11"/>
      <c r="W545" s="73"/>
      <c r="X545" s="11"/>
      <c r="Y545" s="11"/>
      <c r="Z545" s="11"/>
      <c r="AA545" s="11"/>
      <c r="AB545" s="11"/>
      <c r="AC545" s="11"/>
      <c r="AD545" s="11"/>
      <c r="AE545" s="11"/>
      <c r="AF545" s="11"/>
      <c r="AG545" s="11"/>
    </row>
    <row r="546" spans="1:33">
      <c r="A546" s="6"/>
      <c r="B546" s="6"/>
      <c r="C546" s="6"/>
      <c r="D546" s="6"/>
      <c r="E546" s="71"/>
      <c r="F546" s="11"/>
      <c r="G546" s="11"/>
      <c r="H546" s="11"/>
      <c r="I546" s="11"/>
      <c r="J546" s="11"/>
      <c r="K546" s="11"/>
      <c r="L546" s="11"/>
      <c r="M546" s="11"/>
      <c r="N546" s="11"/>
      <c r="O546" s="11"/>
      <c r="P546" s="11"/>
      <c r="Q546" s="11"/>
      <c r="R546" s="11"/>
      <c r="S546" s="11"/>
      <c r="T546" s="11"/>
      <c r="U546" s="11"/>
      <c r="V546" s="11"/>
      <c r="W546" s="73"/>
      <c r="X546" s="11"/>
      <c r="Y546" s="11"/>
      <c r="Z546" s="11"/>
      <c r="AA546" s="11"/>
      <c r="AB546" s="11"/>
      <c r="AC546" s="11"/>
      <c r="AD546" s="11"/>
      <c r="AE546" s="11"/>
      <c r="AF546" s="11"/>
      <c r="AG546" s="11"/>
    </row>
    <row r="547" spans="1:33">
      <c r="A547" s="6"/>
      <c r="B547" s="6"/>
      <c r="C547" s="6"/>
      <c r="D547" s="6"/>
      <c r="E547" s="71"/>
      <c r="F547" s="11"/>
      <c r="G547" s="11"/>
      <c r="H547" s="11"/>
      <c r="I547" s="11"/>
      <c r="J547" s="11"/>
      <c r="K547" s="11"/>
      <c r="L547" s="11"/>
      <c r="M547" s="11"/>
      <c r="N547" s="11"/>
      <c r="O547" s="11"/>
      <c r="P547" s="11"/>
      <c r="Q547" s="11"/>
      <c r="R547" s="11"/>
      <c r="S547" s="11"/>
      <c r="T547" s="11"/>
      <c r="U547" s="11"/>
      <c r="V547" s="11"/>
      <c r="W547" s="73"/>
      <c r="X547" s="11"/>
      <c r="Y547" s="11"/>
      <c r="Z547" s="11"/>
      <c r="AA547" s="11"/>
      <c r="AB547" s="11"/>
      <c r="AC547" s="11"/>
      <c r="AD547" s="11"/>
      <c r="AE547" s="11"/>
      <c r="AF547" s="11"/>
      <c r="AG547" s="11"/>
    </row>
    <row r="548" spans="1:33">
      <c r="A548" s="6"/>
      <c r="B548" s="6"/>
      <c r="C548" s="6"/>
      <c r="D548" s="6"/>
      <c r="E548" s="71"/>
      <c r="F548" s="11"/>
      <c r="G548" s="11"/>
      <c r="H548" s="11"/>
      <c r="I548" s="11"/>
      <c r="J548" s="11"/>
      <c r="K548" s="11"/>
      <c r="L548" s="11"/>
      <c r="M548" s="11"/>
      <c r="N548" s="11"/>
      <c r="O548" s="11"/>
      <c r="P548" s="11"/>
      <c r="Q548" s="11"/>
      <c r="R548" s="11"/>
      <c r="S548" s="11"/>
      <c r="T548" s="11"/>
      <c r="U548" s="11"/>
      <c r="V548" s="11"/>
      <c r="W548" s="73"/>
      <c r="X548" s="11"/>
      <c r="Y548" s="11"/>
      <c r="Z548" s="11"/>
      <c r="AA548" s="11"/>
      <c r="AB548" s="11"/>
      <c r="AC548" s="11"/>
      <c r="AD548" s="11"/>
      <c r="AE548" s="11"/>
      <c r="AF548" s="11"/>
      <c r="AG548" s="11"/>
    </row>
    <row r="549" spans="1:33">
      <c r="A549" s="6"/>
      <c r="B549" s="6"/>
      <c r="C549" s="6"/>
      <c r="D549" s="6"/>
      <c r="E549" s="71"/>
      <c r="F549" s="11"/>
      <c r="G549" s="11"/>
      <c r="H549" s="11"/>
      <c r="I549" s="11"/>
      <c r="J549" s="11"/>
      <c r="K549" s="11"/>
      <c r="L549" s="11"/>
      <c r="M549" s="11"/>
      <c r="N549" s="11"/>
      <c r="O549" s="11"/>
      <c r="P549" s="11"/>
      <c r="Q549" s="11"/>
      <c r="R549" s="11"/>
      <c r="S549" s="11"/>
      <c r="T549" s="11"/>
      <c r="U549" s="11"/>
      <c r="V549" s="11"/>
      <c r="W549" s="73"/>
      <c r="X549" s="11"/>
      <c r="Y549" s="11"/>
      <c r="Z549" s="11"/>
      <c r="AA549" s="11"/>
      <c r="AB549" s="11"/>
      <c r="AC549" s="11"/>
      <c r="AD549" s="11"/>
      <c r="AE549" s="11"/>
      <c r="AF549" s="11"/>
      <c r="AG549" s="11"/>
    </row>
    <row r="550" spans="1:33">
      <c r="A550" s="6"/>
      <c r="B550" s="6"/>
      <c r="C550" s="6"/>
      <c r="D550" s="6"/>
      <c r="E550" s="71"/>
      <c r="F550" s="11"/>
      <c r="G550" s="11"/>
      <c r="H550" s="11"/>
      <c r="I550" s="11"/>
      <c r="J550" s="11"/>
      <c r="K550" s="11"/>
      <c r="L550" s="11"/>
      <c r="M550" s="11"/>
      <c r="N550" s="11"/>
      <c r="O550" s="11"/>
      <c r="P550" s="11"/>
      <c r="Q550" s="11"/>
      <c r="R550" s="11"/>
      <c r="S550" s="11"/>
      <c r="T550" s="11"/>
      <c r="U550" s="11"/>
      <c r="V550" s="11"/>
      <c r="W550" s="73"/>
      <c r="X550" s="11"/>
      <c r="Y550" s="11"/>
      <c r="Z550" s="11"/>
      <c r="AA550" s="11"/>
      <c r="AB550" s="11"/>
      <c r="AC550" s="11"/>
      <c r="AD550" s="11"/>
      <c r="AE550" s="11"/>
      <c r="AF550" s="11"/>
      <c r="AG550" s="11"/>
    </row>
    <row r="551" spans="1:33">
      <c r="A551" s="6"/>
      <c r="B551" s="6"/>
      <c r="C551" s="6"/>
      <c r="D551" s="6"/>
      <c r="E551" s="71"/>
      <c r="F551" s="11"/>
      <c r="G551" s="11"/>
      <c r="H551" s="11"/>
      <c r="I551" s="11"/>
      <c r="J551" s="11"/>
      <c r="K551" s="11"/>
      <c r="L551" s="11"/>
      <c r="M551" s="11"/>
      <c r="N551" s="11"/>
      <c r="O551" s="11"/>
      <c r="P551" s="11"/>
      <c r="Q551" s="11"/>
      <c r="R551" s="11"/>
      <c r="S551" s="11"/>
      <c r="T551" s="11"/>
      <c r="U551" s="11"/>
      <c r="V551" s="11"/>
      <c r="W551" s="73"/>
      <c r="X551" s="11"/>
      <c r="Y551" s="11"/>
      <c r="Z551" s="11"/>
      <c r="AA551" s="11"/>
      <c r="AB551" s="11"/>
      <c r="AC551" s="11"/>
      <c r="AD551" s="11"/>
      <c r="AE551" s="11"/>
      <c r="AF551" s="11"/>
      <c r="AG551" s="11"/>
    </row>
    <row r="552" spans="1:33">
      <c r="A552" s="6"/>
      <c r="B552" s="6"/>
      <c r="C552" s="6"/>
      <c r="D552" s="6"/>
      <c r="E552" s="71"/>
      <c r="F552" s="11"/>
      <c r="G552" s="11"/>
      <c r="H552" s="11"/>
      <c r="I552" s="11"/>
      <c r="J552" s="11"/>
      <c r="K552" s="11"/>
      <c r="L552" s="11"/>
      <c r="M552" s="11"/>
      <c r="N552" s="11"/>
      <c r="O552" s="11"/>
      <c r="P552" s="11"/>
      <c r="Q552" s="11"/>
      <c r="R552" s="11"/>
      <c r="S552" s="11"/>
      <c r="T552" s="11"/>
      <c r="U552" s="11"/>
      <c r="V552" s="11"/>
      <c r="W552" s="73"/>
      <c r="X552" s="11"/>
      <c r="Y552" s="11"/>
      <c r="Z552" s="11"/>
      <c r="AA552" s="11"/>
      <c r="AB552" s="11"/>
      <c r="AC552" s="11"/>
      <c r="AD552" s="11"/>
      <c r="AE552" s="11"/>
      <c r="AF552" s="11"/>
      <c r="AG552" s="11"/>
    </row>
    <row r="553" spans="1:33">
      <c r="A553" s="6"/>
      <c r="B553" s="6"/>
      <c r="C553" s="6"/>
      <c r="D553" s="6"/>
      <c r="E553" s="71"/>
      <c r="F553" s="11"/>
      <c r="G553" s="11"/>
      <c r="H553" s="11"/>
      <c r="I553" s="11"/>
      <c r="J553" s="11"/>
      <c r="K553" s="11"/>
      <c r="L553" s="11"/>
      <c r="M553" s="11"/>
      <c r="N553" s="11"/>
      <c r="O553" s="11"/>
      <c r="P553" s="11"/>
      <c r="Q553" s="11"/>
      <c r="R553" s="11"/>
      <c r="S553" s="11"/>
      <c r="T553" s="11"/>
      <c r="U553" s="11"/>
      <c r="V553" s="11"/>
      <c r="W553" s="73"/>
      <c r="X553" s="11"/>
      <c r="Y553" s="11"/>
      <c r="Z553" s="11"/>
      <c r="AA553" s="11"/>
      <c r="AB553" s="11"/>
      <c r="AC553" s="11"/>
      <c r="AD553" s="11"/>
      <c r="AE553" s="11"/>
      <c r="AF553" s="11"/>
      <c r="AG553" s="11"/>
    </row>
    <row r="554" spans="1:33">
      <c r="A554" s="6"/>
      <c r="B554" s="6"/>
      <c r="C554" s="6"/>
      <c r="D554" s="6"/>
      <c r="E554" s="71"/>
      <c r="F554" s="11"/>
      <c r="G554" s="11"/>
      <c r="H554" s="11"/>
      <c r="I554" s="11"/>
      <c r="J554" s="11"/>
      <c r="K554" s="11"/>
      <c r="L554" s="11"/>
      <c r="M554" s="11"/>
      <c r="N554" s="11"/>
      <c r="O554" s="11"/>
      <c r="P554" s="11"/>
      <c r="Q554" s="11"/>
      <c r="R554" s="11"/>
      <c r="S554" s="11"/>
      <c r="T554" s="11"/>
      <c r="U554" s="11"/>
      <c r="V554" s="11"/>
      <c r="W554" s="73"/>
      <c r="X554" s="11"/>
      <c r="Y554" s="11"/>
      <c r="Z554" s="11"/>
      <c r="AA554" s="11"/>
      <c r="AB554" s="11"/>
      <c r="AC554" s="11"/>
      <c r="AD554" s="11"/>
      <c r="AE554" s="11"/>
      <c r="AF554" s="11"/>
      <c r="AG554" s="11"/>
    </row>
    <row r="555" spans="1:33">
      <c r="A555" s="6"/>
      <c r="B555" s="6"/>
      <c r="C555" s="6"/>
      <c r="D555" s="6"/>
      <c r="E555" s="71"/>
      <c r="F555" s="11"/>
      <c r="G555" s="11"/>
      <c r="H555" s="11"/>
      <c r="I555" s="11"/>
      <c r="J555" s="11"/>
      <c r="K555" s="11"/>
      <c r="L555" s="11"/>
      <c r="M555" s="11"/>
      <c r="N555" s="11"/>
      <c r="O555" s="11"/>
      <c r="P555" s="11"/>
      <c r="Q555" s="11"/>
      <c r="R555" s="11"/>
      <c r="S555" s="11"/>
      <c r="T555" s="11"/>
      <c r="U555" s="11"/>
      <c r="V555" s="11"/>
      <c r="W555" s="73"/>
      <c r="X555" s="11"/>
      <c r="Y555" s="11"/>
      <c r="Z555" s="11"/>
      <c r="AA555" s="11"/>
      <c r="AB555" s="11"/>
      <c r="AC555" s="11"/>
      <c r="AD555" s="11"/>
      <c r="AE555" s="11"/>
      <c r="AF555" s="11"/>
      <c r="AG555" s="11"/>
    </row>
    <row r="556" spans="1:33">
      <c r="A556" s="6"/>
      <c r="B556" s="6"/>
      <c r="C556" s="6"/>
      <c r="D556" s="6"/>
      <c r="E556" s="71"/>
      <c r="F556" s="11"/>
      <c r="G556" s="11"/>
      <c r="H556" s="11"/>
      <c r="I556" s="11"/>
      <c r="J556" s="11"/>
      <c r="K556" s="11"/>
      <c r="L556" s="11"/>
      <c r="M556" s="11"/>
      <c r="N556" s="11"/>
      <c r="O556" s="11"/>
      <c r="P556" s="11"/>
      <c r="Q556" s="11"/>
      <c r="R556" s="11"/>
      <c r="S556" s="11"/>
      <c r="T556" s="11"/>
      <c r="U556" s="11"/>
      <c r="V556" s="11"/>
      <c r="W556" s="73"/>
      <c r="X556" s="11"/>
      <c r="Y556" s="11"/>
      <c r="Z556" s="11"/>
      <c r="AA556" s="11"/>
      <c r="AB556" s="11"/>
      <c r="AC556" s="11"/>
      <c r="AD556" s="11"/>
      <c r="AE556" s="11"/>
      <c r="AF556" s="11"/>
      <c r="AG556" s="11"/>
    </row>
    <row r="557" spans="1:33">
      <c r="A557" s="6"/>
      <c r="B557" s="6"/>
      <c r="C557" s="6"/>
      <c r="D557" s="6"/>
      <c r="E557" s="71"/>
      <c r="F557" s="11"/>
      <c r="G557" s="11"/>
      <c r="H557" s="11"/>
      <c r="I557" s="11"/>
      <c r="J557" s="11"/>
      <c r="K557" s="11"/>
      <c r="L557" s="11"/>
      <c r="M557" s="11"/>
      <c r="N557" s="11"/>
      <c r="O557" s="11"/>
      <c r="P557" s="11"/>
      <c r="Q557" s="11"/>
      <c r="R557" s="11"/>
      <c r="S557" s="11"/>
      <c r="T557" s="11"/>
      <c r="U557" s="11"/>
      <c r="V557" s="11"/>
      <c r="W557" s="73"/>
      <c r="X557" s="11"/>
      <c r="Y557" s="11"/>
      <c r="Z557" s="11"/>
      <c r="AA557" s="11"/>
      <c r="AB557" s="11"/>
      <c r="AC557" s="11"/>
      <c r="AD557" s="11"/>
      <c r="AE557" s="11"/>
      <c r="AF557" s="11"/>
      <c r="AG557" s="11"/>
    </row>
    <row r="558" spans="1:33">
      <c r="A558" s="6"/>
      <c r="B558" s="6"/>
      <c r="C558" s="6"/>
      <c r="D558" s="6"/>
      <c r="E558" s="71"/>
      <c r="F558" s="11"/>
      <c r="G558" s="11"/>
      <c r="H558" s="11"/>
      <c r="I558" s="11"/>
      <c r="J558" s="11"/>
      <c r="K558" s="11"/>
      <c r="L558" s="11"/>
      <c r="M558" s="11"/>
      <c r="N558" s="11"/>
      <c r="O558" s="11"/>
      <c r="P558" s="11"/>
      <c r="Q558" s="11"/>
      <c r="R558" s="11"/>
      <c r="S558" s="11"/>
      <c r="T558" s="11"/>
      <c r="U558" s="11"/>
      <c r="V558" s="11"/>
      <c r="W558" s="73"/>
      <c r="X558" s="11"/>
      <c r="Y558" s="11"/>
      <c r="Z558" s="11"/>
      <c r="AA558" s="11"/>
      <c r="AB558" s="11"/>
      <c r="AC558" s="11"/>
      <c r="AD558" s="11"/>
      <c r="AE558" s="11"/>
      <c r="AF558" s="11"/>
      <c r="AG558" s="11"/>
    </row>
    <row r="559" spans="1:33">
      <c r="A559" s="6"/>
      <c r="B559" s="6"/>
      <c r="C559" s="6"/>
      <c r="D559" s="6"/>
      <c r="E559" s="71"/>
      <c r="F559" s="11"/>
      <c r="G559" s="11"/>
      <c r="H559" s="11"/>
      <c r="I559" s="11"/>
      <c r="J559" s="11"/>
      <c r="K559" s="11"/>
      <c r="L559" s="11"/>
      <c r="M559" s="11"/>
      <c r="N559" s="11"/>
      <c r="O559" s="11"/>
      <c r="P559" s="11"/>
      <c r="Q559" s="11"/>
      <c r="R559" s="11"/>
      <c r="S559" s="11"/>
      <c r="T559" s="11"/>
      <c r="U559" s="11"/>
      <c r="V559" s="11"/>
      <c r="W559" s="73"/>
      <c r="X559" s="11"/>
      <c r="Y559" s="11"/>
      <c r="Z559" s="11"/>
      <c r="AA559" s="11"/>
      <c r="AB559" s="11"/>
      <c r="AC559" s="11"/>
      <c r="AD559" s="11"/>
      <c r="AE559" s="11"/>
      <c r="AF559" s="11"/>
      <c r="AG559" s="11"/>
    </row>
    <row r="560" spans="1:33">
      <c r="A560" s="6"/>
      <c r="B560" s="6"/>
      <c r="C560" s="6"/>
      <c r="D560" s="6"/>
      <c r="E560" s="71"/>
      <c r="F560" s="11"/>
      <c r="G560" s="11"/>
      <c r="H560" s="11"/>
      <c r="I560" s="11"/>
      <c r="J560" s="11"/>
      <c r="K560" s="11"/>
      <c r="L560" s="11"/>
      <c r="M560" s="11"/>
      <c r="N560" s="11"/>
      <c r="O560" s="11"/>
      <c r="P560" s="11"/>
      <c r="Q560" s="11"/>
      <c r="R560" s="11"/>
      <c r="S560" s="11"/>
      <c r="T560" s="11"/>
      <c r="U560" s="11"/>
      <c r="V560" s="11"/>
      <c r="W560" s="73"/>
      <c r="X560" s="11"/>
      <c r="Y560" s="11"/>
      <c r="Z560" s="11"/>
      <c r="AA560" s="11"/>
      <c r="AB560" s="11"/>
      <c r="AC560" s="11"/>
      <c r="AD560" s="11"/>
      <c r="AE560" s="11"/>
      <c r="AF560" s="11"/>
      <c r="AG560" s="11"/>
    </row>
    <row r="561" spans="1:33">
      <c r="A561" s="6"/>
      <c r="B561" s="6"/>
      <c r="C561" s="6"/>
      <c r="D561" s="6"/>
      <c r="E561" s="71"/>
      <c r="F561" s="11"/>
      <c r="G561" s="11"/>
      <c r="H561" s="11"/>
      <c r="I561" s="11"/>
      <c r="J561" s="11"/>
      <c r="K561" s="11"/>
      <c r="L561" s="11"/>
      <c r="M561" s="11"/>
      <c r="N561" s="11"/>
      <c r="O561" s="11"/>
      <c r="P561" s="11"/>
      <c r="Q561" s="11"/>
      <c r="R561" s="11"/>
      <c r="S561" s="11"/>
      <c r="T561" s="11"/>
      <c r="U561" s="11"/>
      <c r="V561" s="11"/>
      <c r="W561" s="73"/>
      <c r="X561" s="11"/>
      <c r="Y561" s="11"/>
      <c r="Z561" s="11"/>
      <c r="AA561" s="11"/>
      <c r="AB561" s="11"/>
      <c r="AC561" s="11"/>
      <c r="AD561" s="11"/>
      <c r="AE561" s="11"/>
      <c r="AF561" s="11"/>
      <c r="AG561" s="11"/>
    </row>
    <row r="562" spans="1:33">
      <c r="A562" s="6"/>
      <c r="B562" s="6"/>
      <c r="C562" s="6"/>
      <c r="D562" s="6"/>
      <c r="E562" s="71"/>
      <c r="F562" s="11"/>
      <c r="G562" s="11"/>
      <c r="H562" s="11"/>
      <c r="I562" s="11"/>
      <c r="J562" s="11"/>
      <c r="K562" s="11"/>
      <c r="L562" s="11"/>
      <c r="M562" s="11"/>
      <c r="N562" s="11"/>
      <c r="O562" s="11"/>
      <c r="P562" s="11"/>
      <c r="Q562" s="11"/>
      <c r="R562" s="11"/>
      <c r="S562" s="11"/>
      <c r="T562" s="11"/>
      <c r="U562" s="11"/>
      <c r="V562" s="11"/>
      <c r="W562" s="73"/>
      <c r="X562" s="11"/>
      <c r="Y562" s="11"/>
      <c r="Z562" s="11"/>
      <c r="AA562" s="11"/>
      <c r="AB562" s="11"/>
      <c r="AC562" s="11"/>
      <c r="AD562" s="11"/>
      <c r="AE562" s="11"/>
      <c r="AF562" s="11"/>
      <c r="AG562" s="11"/>
    </row>
    <row r="563" spans="1:33">
      <c r="A563" s="6"/>
      <c r="B563" s="6"/>
      <c r="C563" s="6"/>
      <c r="D563" s="6"/>
      <c r="E563" s="71"/>
      <c r="F563" s="11"/>
      <c r="G563" s="11"/>
      <c r="H563" s="11"/>
      <c r="I563" s="11"/>
      <c r="J563" s="11"/>
      <c r="K563" s="11"/>
      <c r="L563" s="11"/>
      <c r="M563" s="11"/>
      <c r="N563" s="11"/>
      <c r="O563" s="11"/>
      <c r="P563" s="11"/>
      <c r="Q563" s="11"/>
      <c r="R563" s="11"/>
      <c r="S563" s="11"/>
      <c r="T563" s="11"/>
      <c r="U563" s="11"/>
      <c r="V563" s="11"/>
      <c r="W563" s="73"/>
      <c r="X563" s="11"/>
      <c r="Y563" s="11"/>
      <c r="Z563" s="11"/>
      <c r="AA563" s="11"/>
      <c r="AB563" s="11"/>
      <c r="AC563" s="11"/>
      <c r="AD563" s="11"/>
      <c r="AE563" s="11"/>
      <c r="AF563" s="11"/>
      <c r="AG563" s="11"/>
    </row>
    <row r="564" spans="1:33">
      <c r="A564" s="6"/>
      <c r="B564" s="6"/>
      <c r="C564" s="6"/>
      <c r="D564" s="6"/>
      <c r="E564" s="71"/>
      <c r="F564" s="11"/>
      <c r="G564" s="11"/>
      <c r="H564" s="11"/>
      <c r="I564" s="11"/>
      <c r="J564" s="11"/>
      <c r="K564" s="11"/>
      <c r="L564" s="11"/>
      <c r="M564" s="11"/>
      <c r="N564" s="11"/>
      <c r="O564" s="11"/>
      <c r="P564" s="11"/>
      <c r="Q564" s="11"/>
      <c r="R564" s="11"/>
      <c r="S564" s="11"/>
      <c r="T564" s="11"/>
      <c r="U564" s="11"/>
      <c r="V564" s="11"/>
      <c r="W564" s="73"/>
      <c r="X564" s="11"/>
      <c r="Y564" s="11"/>
      <c r="Z564" s="11"/>
      <c r="AA564" s="11"/>
      <c r="AB564" s="11"/>
      <c r="AC564" s="11"/>
      <c r="AD564" s="11"/>
      <c r="AE564" s="11"/>
      <c r="AF564" s="11"/>
      <c r="AG564" s="11"/>
    </row>
    <row r="565" spans="1:33">
      <c r="A565" s="6"/>
      <c r="B565" s="6"/>
      <c r="C565" s="6"/>
      <c r="D565" s="6"/>
      <c r="E565" s="71"/>
      <c r="F565" s="11"/>
      <c r="G565" s="11"/>
      <c r="H565" s="11"/>
      <c r="I565" s="11"/>
      <c r="J565" s="11"/>
      <c r="K565" s="11"/>
      <c r="L565" s="11"/>
      <c r="M565" s="11"/>
      <c r="N565" s="11"/>
      <c r="O565" s="11"/>
      <c r="P565" s="11"/>
      <c r="Q565" s="11"/>
      <c r="R565" s="11"/>
      <c r="S565" s="11"/>
      <c r="T565" s="11"/>
      <c r="U565" s="11"/>
      <c r="V565" s="11"/>
      <c r="W565" s="73"/>
      <c r="X565" s="11"/>
      <c r="Y565" s="11"/>
      <c r="Z565" s="11"/>
      <c r="AA565" s="11"/>
      <c r="AB565" s="11"/>
      <c r="AC565" s="11"/>
      <c r="AD565" s="11"/>
      <c r="AE565" s="11"/>
      <c r="AF565" s="11"/>
      <c r="AG565" s="11"/>
    </row>
    <row r="566" spans="1:33">
      <c r="A566" s="6"/>
      <c r="B566" s="6"/>
      <c r="C566" s="6"/>
      <c r="D566" s="6"/>
      <c r="E566" s="71"/>
      <c r="F566" s="11"/>
      <c r="G566" s="11"/>
      <c r="H566" s="11"/>
      <c r="I566" s="11"/>
      <c r="J566" s="11"/>
      <c r="K566" s="11"/>
      <c r="L566" s="11"/>
      <c r="M566" s="11"/>
      <c r="N566" s="11"/>
      <c r="O566" s="11"/>
      <c r="P566" s="11"/>
      <c r="Q566" s="11"/>
      <c r="R566" s="11"/>
      <c r="S566" s="11"/>
      <c r="T566" s="11"/>
      <c r="U566" s="11"/>
      <c r="V566" s="11"/>
      <c r="W566" s="73"/>
      <c r="X566" s="11"/>
      <c r="Y566" s="11"/>
      <c r="Z566" s="11"/>
      <c r="AA566" s="11"/>
      <c r="AB566" s="11"/>
      <c r="AC566" s="11"/>
      <c r="AD566" s="11"/>
      <c r="AE566" s="11"/>
      <c r="AF566" s="11"/>
      <c r="AG566" s="11"/>
    </row>
    <row r="567" spans="1:33">
      <c r="A567" s="6"/>
      <c r="B567" s="6"/>
      <c r="C567" s="6"/>
      <c r="D567" s="6"/>
      <c r="E567" s="71"/>
      <c r="F567" s="11"/>
      <c r="G567" s="11"/>
      <c r="H567" s="11"/>
      <c r="I567" s="11"/>
      <c r="J567" s="11"/>
      <c r="K567" s="11"/>
      <c r="L567" s="11"/>
      <c r="M567" s="11"/>
      <c r="N567" s="11"/>
      <c r="O567" s="11"/>
      <c r="P567" s="11"/>
      <c r="Q567" s="11"/>
      <c r="R567" s="11"/>
      <c r="S567" s="11"/>
      <c r="T567" s="11"/>
      <c r="U567" s="11"/>
      <c r="V567" s="11"/>
      <c r="W567" s="73"/>
      <c r="X567" s="11"/>
      <c r="Y567" s="11"/>
      <c r="Z567" s="11"/>
      <c r="AA567" s="11"/>
      <c r="AB567" s="11"/>
      <c r="AC567" s="11"/>
      <c r="AD567" s="11"/>
      <c r="AE567" s="11"/>
      <c r="AF567" s="11"/>
      <c r="AG567" s="11"/>
    </row>
    <row r="568" spans="1:33">
      <c r="A568" s="6"/>
      <c r="B568" s="6"/>
      <c r="C568" s="6"/>
      <c r="D568" s="6"/>
      <c r="E568" s="71"/>
      <c r="F568" s="11"/>
      <c r="G568" s="11"/>
      <c r="H568" s="11"/>
      <c r="I568" s="11"/>
      <c r="J568" s="11"/>
      <c r="K568" s="11"/>
      <c r="L568" s="11"/>
      <c r="M568" s="11"/>
      <c r="N568" s="11"/>
      <c r="O568" s="11"/>
      <c r="P568" s="11"/>
      <c r="Q568" s="11"/>
      <c r="R568" s="11"/>
      <c r="S568" s="11"/>
      <c r="T568" s="11"/>
      <c r="U568" s="11"/>
      <c r="V568" s="11"/>
      <c r="W568" s="73"/>
      <c r="X568" s="11"/>
      <c r="Y568" s="11"/>
      <c r="Z568" s="11"/>
      <c r="AA568" s="11"/>
      <c r="AB568" s="11"/>
      <c r="AC568" s="11"/>
      <c r="AD568" s="11"/>
      <c r="AE568" s="11"/>
      <c r="AF568" s="11"/>
      <c r="AG568" s="11"/>
    </row>
    <row r="569" spans="1:33">
      <c r="A569" s="6"/>
      <c r="B569" s="6"/>
      <c r="C569" s="6"/>
      <c r="D569" s="6"/>
      <c r="E569" s="71"/>
      <c r="F569" s="11"/>
      <c r="G569" s="11"/>
      <c r="H569" s="11"/>
      <c r="I569" s="11"/>
      <c r="J569" s="11"/>
      <c r="K569" s="11"/>
      <c r="L569" s="11"/>
      <c r="M569" s="11"/>
      <c r="N569" s="11"/>
      <c r="O569" s="11"/>
      <c r="P569" s="11"/>
      <c r="Q569" s="11"/>
      <c r="R569" s="11"/>
      <c r="S569" s="11"/>
      <c r="T569" s="11"/>
      <c r="U569" s="11"/>
      <c r="V569" s="11"/>
      <c r="W569" s="73"/>
      <c r="X569" s="11"/>
      <c r="Y569" s="11"/>
      <c r="Z569" s="11"/>
      <c r="AA569" s="11"/>
      <c r="AB569" s="11"/>
      <c r="AC569" s="11"/>
      <c r="AD569" s="11"/>
      <c r="AE569" s="11"/>
      <c r="AF569" s="11"/>
      <c r="AG569" s="11"/>
    </row>
    <row r="570" spans="1:33">
      <c r="A570" s="6"/>
      <c r="B570" s="6"/>
      <c r="C570" s="6"/>
      <c r="D570" s="6"/>
      <c r="E570" s="71"/>
      <c r="F570" s="11"/>
      <c r="G570" s="11"/>
      <c r="H570" s="11"/>
      <c r="I570" s="11"/>
      <c r="J570" s="11"/>
      <c r="K570" s="11"/>
      <c r="L570" s="11"/>
      <c r="M570" s="11"/>
      <c r="N570" s="11"/>
      <c r="O570" s="11"/>
      <c r="P570" s="11"/>
      <c r="Q570" s="11"/>
      <c r="R570" s="11"/>
      <c r="S570" s="11"/>
      <c r="T570" s="11"/>
      <c r="U570" s="11"/>
      <c r="V570" s="11"/>
      <c r="W570" s="73"/>
      <c r="X570" s="11"/>
      <c r="Y570" s="11"/>
      <c r="Z570" s="11"/>
      <c r="AA570" s="11"/>
      <c r="AB570" s="11"/>
      <c r="AC570" s="11"/>
      <c r="AD570" s="11"/>
      <c r="AE570" s="11"/>
      <c r="AF570" s="11"/>
      <c r="AG570" s="11"/>
    </row>
    <row r="571" spans="1:33">
      <c r="A571" s="6"/>
      <c r="B571" s="6"/>
      <c r="C571" s="6"/>
      <c r="D571" s="6"/>
      <c r="E571" s="71"/>
      <c r="F571" s="11"/>
      <c r="G571" s="11"/>
      <c r="H571" s="11"/>
      <c r="I571" s="11"/>
      <c r="J571" s="11"/>
      <c r="K571" s="11"/>
      <c r="L571" s="11"/>
      <c r="M571" s="11"/>
      <c r="N571" s="11"/>
      <c r="O571" s="11"/>
      <c r="P571" s="11"/>
      <c r="Q571" s="11"/>
      <c r="R571" s="11"/>
      <c r="S571" s="11"/>
      <c r="T571" s="11"/>
      <c r="U571" s="11"/>
      <c r="V571" s="11"/>
      <c r="W571" s="73"/>
      <c r="X571" s="11"/>
      <c r="Y571" s="11"/>
      <c r="Z571" s="11"/>
      <c r="AA571" s="11"/>
      <c r="AB571" s="11"/>
      <c r="AC571" s="11"/>
      <c r="AD571" s="11"/>
      <c r="AE571" s="11"/>
      <c r="AF571" s="11"/>
      <c r="AG571" s="11"/>
    </row>
    <row r="572" spans="1:33">
      <c r="A572" s="6"/>
      <c r="B572" s="6"/>
      <c r="C572" s="6"/>
      <c r="D572" s="6"/>
      <c r="E572" s="71"/>
      <c r="F572" s="11"/>
      <c r="G572" s="11"/>
      <c r="H572" s="11"/>
      <c r="I572" s="11"/>
      <c r="J572" s="11"/>
      <c r="K572" s="11"/>
      <c r="L572" s="11"/>
      <c r="M572" s="11"/>
      <c r="N572" s="11"/>
      <c r="O572" s="11"/>
      <c r="P572" s="11"/>
      <c r="Q572" s="11"/>
      <c r="R572" s="11"/>
      <c r="S572" s="11"/>
      <c r="T572" s="11"/>
      <c r="U572" s="11"/>
      <c r="V572" s="11"/>
      <c r="W572" s="73"/>
      <c r="X572" s="11"/>
      <c r="Y572" s="11"/>
      <c r="Z572" s="11"/>
      <c r="AA572" s="11"/>
      <c r="AB572" s="11"/>
      <c r="AC572" s="11"/>
      <c r="AD572" s="11"/>
      <c r="AE572" s="11"/>
      <c r="AF572" s="11"/>
      <c r="AG572" s="11"/>
    </row>
    <row r="573" spans="1:33">
      <c r="A573" s="6"/>
      <c r="B573" s="6"/>
      <c r="C573" s="6"/>
      <c r="D573" s="6"/>
      <c r="E573" s="71"/>
      <c r="F573" s="11"/>
      <c r="G573" s="11"/>
      <c r="H573" s="11"/>
      <c r="I573" s="11"/>
      <c r="J573" s="11"/>
      <c r="K573" s="11"/>
      <c r="L573" s="11"/>
      <c r="M573" s="11"/>
      <c r="N573" s="11"/>
      <c r="O573" s="11"/>
      <c r="P573" s="11"/>
      <c r="Q573" s="11"/>
      <c r="R573" s="11"/>
      <c r="S573" s="11"/>
      <c r="T573" s="11"/>
      <c r="U573" s="11"/>
      <c r="V573" s="11"/>
      <c r="W573" s="73"/>
      <c r="X573" s="11"/>
      <c r="Y573" s="11"/>
      <c r="Z573" s="11"/>
      <c r="AA573" s="11"/>
      <c r="AB573" s="11"/>
      <c r="AC573" s="11"/>
      <c r="AD573" s="11"/>
      <c r="AE573" s="11"/>
      <c r="AF573" s="11"/>
      <c r="AG573" s="11"/>
    </row>
    <row r="574" spans="1:33">
      <c r="A574" s="6"/>
      <c r="B574" s="6"/>
      <c r="C574" s="6"/>
      <c r="D574" s="6"/>
      <c r="E574" s="71"/>
      <c r="F574" s="11"/>
      <c r="G574" s="11"/>
      <c r="H574" s="11"/>
      <c r="I574" s="11"/>
      <c r="J574" s="11"/>
      <c r="K574" s="11"/>
      <c r="L574" s="11"/>
      <c r="M574" s="11"/>
      <c r="N574" s="11"/>
      <c r="O574" s="11"/>
      <c r="P574" s="11"/>
      <c r="Q574" s="11"/>
      <c r="R574" s="11"/>
      <c r="S574" s="11"/>
      <c r="T574" s="11"/>
      <c r="U574" s="11"/>
      <c r="V574" s="11"/>
      <c r="W574" s="73"/>
      <c r="X574" s="11"/>
      <c r="Y574" s="11"/>
      <c r="Z574" s="11"/>
      <c r="AA574" s="11"/>
      <c r="AB574" s="11"/>
      <c r="AC574" s="11"/>
      <c r="AD574" s="11"/>
      <c r="AE574" s="11"/>
      <c r="AF574" s="11"/>
      <c r="AG574" s="11"/>
    </row>
    <row r="575" spans="1:33">
      <c r="A575" s="6"/>
      <c r="B575" s="6"/>
      <c r="C575" s="6"/>
      <c r="D575" s="6"/>
      <c r="E575" s="71"/>
      <c r="F575" s="11"/>
      <c r="G575" s="11"/>
      <c r="H575" s="11"/>
      <c r="I575" s="11"/>
      <c r="J575" s="11"/>
      <c r="K575" s="11"/>
      <c r="L575" s="11"/>
      <c r="M575" s="11"/>
      <c r="N575" s="11"/>
      <c r="O575" s="11"/>
      <c r="P575" s="11"/>
      <c r="Q575" s="11"/>
      <c r="R575" s="11"/>
      <c r="S575" s="11"/>
      <c r="T575" s="11"/>
      <c r="U575" s="11"/>
      <c r="V575" s="11"/>
      <c r="W575" s="73"/>
      <c r="X575" s="11"/>
      <c r="Y575" s="11"/>
      <c r="Z575" s="11"/>
      <c r="AA575" s="11"/>
      <c r="AB575" s="11"/>
      <c r="AC575" s="11"/>
      <c r="AD575" s="11"/>
      <c r="AE575" s="11"/>
      <c r="AF575" s="11"/>
      <c r="AG575" s="11"/>
    </row>
    <row r="576" spans="1:33">
      <c r="A576" s="6"/>
      <c r="B576" s="6"/>
      <c r="C576" s="6"/>
      <c r="D576" s="6"/>
      <c r="E576" s="71"/>
      <c r="F576" s="11"/>
      <c r="G576" s="11"/>
      <c r="H576" s="11"/>
      <c r="I576" s="11"/>
      <c r="J576" s="11"/>
      <c r="K576" s="11"/>
      <c r="L576" s="11"/>
      <c r="M576" s="11"/>
      <c r="N576" s="11"/>
      <c r="O576" s="11"/>
      <c r="P576" s="11"/>
      <c r="Q576" s="11"/>
      <c r="R576" s="11"/>
      <c r="S576" s="11"/>
      <c r="T576" s="11"/>
      <c r="U576" s="11"/>
      <c r="V576" s="11"/>
      <c r="W576" s="73"/>
      <c r="X576" s="11"/>
      <c r="Y576" s="11"/>
      <c r="Z576" s="11"/>
      <c r="AA576" s="11"/>
      <c r="AB576" s="11"/>
      <c r="AC576" s="11"/>
      <c r="AD576" s="11"/>
      <c r="AE576" s="11"/>
      <c r="AF576" s="11"/>
      <c r="AG576" s="11"/>
    </row>
    <row r="577" spans="1:33">
      <c r="A577" s="6"/>
      <c r="B577" s="6"/>
      <c r="C577" s="6"/>
      <c r="D577" s="6"/>
      <c r="E577" s="71"/>
      <c r="F577" s="11"/>
      <c r="G577" s="11"/>
      <c r="H577" s="11"/>
      <c r="I577" s="11"/>
      <c r="J577" s="11"/>
      <c r="K577" s="11"/>
      <c r="L577" s="11"/>
      <c r="M577" s="11"/>
      <c r="N577" s="11"/>
      <c r="O577" s="11"/>
      <c r="P577" s="11"/>
      <c r="Q577" s="11"/>
      <c r="R577" s="11"/>
      <c r="S577" s="11"/>
      <c r="T577" s="11"/>
      <c r="U577" s="11"/>
      <c r="V577" s="11"/>
      <c r="W577" s="73"/>
      <c r="X577" s="11"/>
      <c r="Y577" s="11"/>
      <c r="Z577" s="11"/>
      <c r="AA577" s="11"/>
      <c r="AB577" s="11"/>
      <c r="AC577" s="11"/>
      <c r="AD577" s="11"/>
      <c r="AE577" s="11"/>
      <c r="AF577" s="11"/>
      <c r="AG577" s="11"/>
    </row>
    <row r="578" spans="1:33">
      <c r="A578" s="6"/>
      <c r="B578" s="6"/>
      <c r="C578" s="6"/>
      <c r="D578" s="6"/>
      <c r="E578" s="71"/>
      <c r="F578" s="11"/>
      <c r="G578" s="11"/>
      <c r="H578" s="11"/>
      <c r="I578" s="11"/>
      <c r="J578" s="11"/>
      <c r="K578" s="11"/>
      <c r="L578" s="11"/>
      <c r="M578" s="11"/>
      <c r="N578" s="11"/>
      <c r="O578" s="11"/>
      <c r="P578" s="11"/>
      <c r="Q578" s="11"/>
      <c r="R578" s="11"/>
      <c r="S578" s="11"/>
      <c r="T578" s="11"/>
      <c r="U578" s="11"/>
      <c r="V578" s="11"/>
      <c r="W578" s="73"/>
      <c r="X578" s="11"/>
      <c r="Y578" s="11"/>
      <c r="Z578" s="11"/>
      <c r="AA578" s="11"/>
      <c r="AB578" s="11"/>
      <c r="AC578" s="11"/>
      <c r="AD578" s="11"/>
      <c r="AE578" s="11"/>
      <c r="AF578" s="11"/>
      <c r="AG578" s="11"/>
    </row>
    <row r="579" spans="1:33">
      <c r="A579" s="6"/>
      <c r="B579" s="6"/>
      <c r="C579" s="6"/>
      <c r="D579" s="6"/>
      <c r="E579" s="71"/>
      <c r="F579" s="11"/>
      <c r="G579" s="11"/>
      <c r="H579" s="11"/>
      <c r="I579" s="11"/>
      <c r="J579" s="11"/>
      <c r="K579" s="11"/>
      <c r="L579" s="11"/>
      <c r="M579" s="11"/>
      <c r="N579" s="11"/>
      <c r="O579" s="11"/>
      <c r="P579" s="11"/>
      <c r="Q579" s="11"/>
      <c r="R579" s="11"/>
      <c r="S579" s="11"/>
      <c r="T579" s="11"/>
      <c r="U579" s="11"/>
      <c r="V579" s="11"/>
      <c r="W579" s="73"/>
      <c r="X579" s="11"/>
      <c r="Y579" s="11"/>
      <c r="Z579" s="11"/>
      <c r="AA579" s="11"/>
      <c r="AB579" s="11"/>
      <c r="AC579" s="11"/>
      <c r="AD579" s="11"/>
      <c r="AE579" s="11"/>
      <c r="AF579" s="11"/>
      <c r="AG579" s="11"/>
    </row>
    <row r="580" spans="1:33">
      <c r="A580" s="6"/>
      <c r="B580" s="6"/>
      <c r="C580" s="6"/>
      <c r="D580" s="6"/>
      <c r="E580" s="71"/>
      <c r="F580" s="11"/>
      <c r="G580" s="11"/>
      <c r="H580" s="11"/>
      <c r="I580" s="11"/>
      <c r="J580" s="11"/>
      <c r="K580" s="11"/>
      <c r="L580" s="11"/>
      <c r="M580" s="11"/>
      <c r="N580" s="11"/>
      <c r="O580" s="11"/>
      <c r="P580" s="11"/>
      <c r="Q580" s="11"/>
      <c r="R580" s="11"/>
      <c r="S580" s="11"/>
      <c r="T580" s="11"/>
      <c r="U580" s="11"/>
      <c r="V580" s="11"/>
      <c r="W580" s="73"/>
      <c r="X580" s="11"/>
      <c r="Y580" s="11"/>
      <c r="Z580" s="11"/>
      <c r="AA580" s="11"/>
      <c r="AB580" s="11"/>
      <c r="AC580" s="11"/>
      <c r="AD580" s="11"/>
      <c r="AE580" s="11"/>
      <c r="AF580" s="11"/>
      <c r="AG580" s="11"/>
    </row>
    <row r="581" spans="1:33">
      <c r="A581" s="6"/>
      <c r="B581" s="6"/>
      <c r="C581" s="6"/>
      <c r="D581" s="6"/>
      <c r="E581" s="71"/>
      <c r="F581" s="11"/>
      <c r="G581" s="11"/>
      <c r="H581" s="11"/>
      <c r="I581" s="11"/>
      <c r="J581" s="11"/>
      <c r="K581" s="11"/>
      <c r="L581" s="11"/>
      <c r="M581" s="11"/>
      <c r="N581" s="11"/>
      <c r="O581" s="11"/>
      <c r="P581" s="11"/>
      <c r="Q581" s="11"/>
      <c r="R581" s="11"/>
      <c r="S581" s="11"/>
      <c r="T581" s="11"/>
      <c r="U581" s="11"/>
      <c r="V581" s="11"/>
      <c r="W581" s="73"/>
      <c r="X581" s="11"/>
      <c r="Y581" s="11"/>
      <c r="Z581" s="11"/>
      <c r="AA581" s="11"/>
      <c r="AB581" s="11"/>
      <c r="AC581" s="11"/>
      <c r="AD581" s="11"/>
      <c r="AE581" s="11"/>
      <c r="AF581" s="11"/>
      <c r="AG581" s="11"/>
    </row>
    <row r="582" spans="1:33">
      <c r="A582" s="6"/>
      <c r="B582" s="6"/>
      <c r="C582" s="6"/>
      <c r="D582" s="6"/>
      <c r="E582" s="71"/>
      <c r="F582" s="11"/>
      <c r="G582" s="11"/>
      <c r="H582" s="11"/>
      <c r="I582" s="11"/>
      <c r="J582" s="11"/>
      <c r="K582" s="11"/>
      <c r="L582" s="11"/>
      <c r="M582" s="11"/>
      <c r="N582" s="11"/>
      <c r="O582" s="11"/>
      <c r="P582" s="11"/>
      <c r="Q582" s="11"/>
      <c r="R582" s="11"/>
      <c r="S582" s="11"/>
      <c r="T582" s="11"/>
      <c r="U582" s="11"/>
      <c r="V582" s="11"/>
      <c r="W582" s="73"/>
      <c r="X582" s="11"/>
      <c r="Y582" s="11"/>
      <c r="Z582" s="11"/>
      <c r="AA582" s="11"/>
      <c r="AB582" s="11"/>
      <c r="AC582" s="11"/>
      <c r="AD582" s="11"/>
      <c r="AE582" s="11"/>
      <c r="AF582" s="11"/>
      <c r="AG582" s="11"/>
    </row>
    <row r="583" spans="1:33">
      <c r="A583" s="6"/>
      <c r="B583" s="6"/>
      <c r="C583" s="6"/>
      <c r="D583" s="6"/>
      <c r="E583" s="71"/>
      <c r="F583" s="11"/>
      <c r="G583" s="11"/>
      <c r="H583" s="11"/>
      <c r="I583" s="11"/>
      <c r="J583" s="11"/>
      <c r="K583" s="11"/>
      <c r="L583" s="11"/>
      <c r="M583" s="11"/>
      <c r="N583" s="11"/>
      <c r="O583" s="11"/>
      <c r="P583" s="11"/>
      <c r="Q583" s="11"/>
      <c r="R583" s="11"/>
      <c r="S583" s="11"/>
      <c r="T583" s="11"/>
      <c r="U583" s="11"/>
      <c r="V583" s="11"/>
      <c r="W583" s="73"/>
      <c r="X583" s="11"/>
      <c r="Y583" s="11"/>
      <c r="Z583" s="11"/>
      <c r="AA583" s="11"/>
      <c r="AB583" s="11"/>
      <c r="AC583" s="11"/>
      <c r="AD583" s="11"/>
      <c r="AE583" s="11"/>
      <c r="AF583" s="11"/>
      <c r="AG583" s="11"/>
    </row>
    <row r="584" spans="1:33">
      <c r="A584" s="6"/>
      <c r="B584" s="6"/>
      <c r="C584" s="6"/>
      <c r="D584" s="6"/>
      <c r="E584" s="71"/>
      <c r="F584" s="11"/>
      <c r="G584" s="11"/>
      <c r="H584" s="11"/>
      <c r="I584" s="11"/>
      <c r="J584" s="11"/>
      <c r="K584" s="11"/>
      <c r="L584" s="11"/>
      <c r="M584" s="11"/>
      <c r="N584" s="11"/>
      <c r="O584" s="11"/>
      <c r="P584" s="11"/>
      <c r="Q584" s="11"/>
      <c r="R584" s="11"/>
      <c r="S584" s="11"/>
      <c r="T584" s="11"/>
      <c r="U584" s="11"/>
      <c r="V584" s="11"/>
      <c r="W584" s="73"/>
      <c r="X584" s="11"/>
      <c r="Y584" s="11"/>
      <c r="Z584" s="11"/>
      <c r="AA584" s="11"/>
      <c r="AB584" s="11"/>
      <c r="AC584" s="11"/>
      <c r="AD584" s="11"/>
      <c r="AE584" s="11"/>
      <c r="AF584" s="11"/>
      <c r="AG584" s="11"/>
    </row>
    <row r="585" spans="1:33">
      <c r="A585" s="6"/>
      <c r="B585" s="6"/>
      <c r="C585" s="6"/>
      <c r="D585" s="6"/>
      <c r="E585" s="71"/>
      <c r="F585" s="11"/>
      <c r="G585" s="11"/>
      <c r="H585" s="11"/>
      <c r="I585" s="11"/>
      <c r="J585" s="11"/>
      <c r="K585" s="11"/>
      <c r="L585" s="11"/>
      <c r="M585" s="11"/>
      <c r="N585" s="11"/>
      <c r="O585" s="11"/>
      <c r="P585" s="11"/>
      <c r="Q585" s="11"/>
      <c r="R585" s="11"/>
      <c r="S585" s="11"/>
      <c r="T585" s="11"/>
      <c r="U585" s="11"/>
      <c r="V585" s="11"/>
      <c r="W585" s="73"/>
      <c r="X585" s="11"/>
      <c r="Y585" s="11"/>
      <c r="Z585" s="11"/>
      <c r="AA585" s="11"/>
      <c r="AB585" s="11"/>
      <c r="AC585" s="11"/>
      <c r="AD585" s="11"/>
      <c r="AE585" s="11"/>
      <c r="AF585" s="11"/>
      <c r="AG585" s="11"/>
    </row>
    <row r="586" spans="1:33">
      <c r="A586" s="6"/>
      <c r="B586" s="6"/>
      <c r="C586" s="6"/>
      <c r="D586" s="6"/>
      <c r="E586" s="71"/>
      <c r="F586" s="11"/>
      <c r="G586" s="11"/>
      <c r="H586" s="11"/>
      <c r="I586" s="11"/>
      <c r="J586" s="11"/>
      <c r="K586" s="11"/>
      <c r="L586" s="11"/>
      <c r="M586" s="11"/>
      <c r="N586" s="11"/>
      <c r="O586" s="11"/>
      <c r="P586" s="11"/>
      <c r="Q586" s="11"/>
      <c r="R586" s="11"/>
      <c r="S586" s="11"/>
      <c r="T586" s="11"/>
      <c r="U586" s="11"/>
      <c r="V586" s="11"/>
      <c r="W586" s="73"/>
      <c r="X586" s="11"/>
      <c r="Y586" s="11"/>
      <c r="Z586" s="11"/>
      <c r="AA586" s="11"/>
      <c r="AB586" s="11"/>
      <c r="AC586" s="11"/>
      <c r="AD586" s="11"/>
      <c r="AE586" s="11"/>
      <c r="AF586" s="11"/>
      <c r="AG586" s="11"/>
    </row>
    <row r="587" spans="1:33">
      <c r="A587" s="6"/>
      <c r="B587" s="6"/>
      <c r="C587" s="6"/>
      <c r="D587" s="6"/>
      <c r="E587" s="71"/>
      <c r="F587" s="11"/>
      <c r="G587" s="11"/>
      <c r="H587" s="11"/>
      <c r="I587" s="11"/>
      <c r="J587" s="11"/>
      <c r="K587" s="11"/>
      <c r="L587" s="11"/>
      <c r="M587" s="11"/>
      <c r="N587" s="11"/>
      <c r="O587" s="11"/>
      <c r="P587" s="11"/>
      <c r="Q587" s="11"/>
      <c r="R587" s="11"/>
      <c r="S587" s="11"/>
      <c r="T587" s="11"/>
      <c r="U587" s="11"/>
      <c r="V587" s="11"/>
      <c r="W587" s="73"/>
      <c r="X587" s="11"/>
      <c r="Y587" s="11"/>
      <c r="Z587" s="11"/>
      <c r="AA587" s="11"/>
      <c r="AB587" s="11"/>
      <c r="AC587" s="11"/>
      <c r="AD587" s="11"/>
      <c r="AE587" s="11"/>
      <c r="AF587" s="11"/>
      <c r="AG587" s="11"/>
    </row>
    <row r="588" spans="1:33">
      <c r="A588" s="6"/>
      <c r="B588" s="6"/>
      <c r="C588" s="6"/>
      <c r="D588" s="6"/>
      <c r="E588" s="71"/>
      <c r="F588" s="11"/>
      <c r="G588" s="11"/>
      <c r="H588" s="11"/>
      <c r="I588" s="11"/>
      <c r="J588" s="11"/>
      <c r="K588" s="11"/>
      <c r="L588" s="11"/>
      <c r="M588" s="11"/>
      <c r="N588" s="11"/>
      <c r="O588" s="11"/>
      <c r="P588" s="11"/>
      <c r="Q588" s="11"/>
      <c r="R588" s="11"/>
      <c r="S588" s="11"/>
      <c r="T588" s="11"/>
      <c r="U588" s="11"/>
      <c r="V588" s="11"/>
      <c r="W588" s="73"/>
      <c r="X588" s="11"/>
      <c r="Y588" s="11"/>
      <c r="Z588" s="11"/>
      <c r="AA588" s="11"/>
      <c r="AB588" s="11"/>
      <c r="AC588" s="11"/>
      <c r="AD588" s="11"/>
      <c r="AE588" s="11"/>
      <c r="AF588" s="11"/>
      <c r="AG588" s="11"/>
    </row>
    <row r="589" spans="1:33">
      <c r="A589" s="6"/>
      <c r="B589" s="6"/>
      <c r="C589" s="6"/>
      <c r="D589" s="6"/>
      <c r="E589" s="71"/>
      <c r="F589" s="11"/>
      <c r="G589" s="11"/>
      <c r="H589" s="11"/>
      <c r="I589" s="11"/>
      <c r="J589" s="11"/>
      <c r="K589" s="11"/>
      <c r="L589" s="11"/>
      <c r="M589" s="11"/>
      <c r="N589" s="11"/>
      <c r="O589" s="11"/>
      <c r="P589" s="11"/>
      <c r="Q589" s="11"/>
      <c r="R589" s="11"/>
      <c r="S589" s="11"/>
      <c r="T589" s="11"/>
      <c r="U589" s="11"/>
      <c r="V589" s="11"/>
      <c r="W589" s="73"/>
      <c r="X589" s="11"/>
      <c r="Y589" s="11"/>
      <c r="Z589" s="11"/>
      <c r="AA589" s="11"/>
      <c r="AB589" s="11"/>
      <c r="AC589" s="11"/>
      <c r="AD589" s="11"/>
      <c r="AE589" s="11"/>
      <c r="AF589" s="11"/>
      <c r="AG589" s="11"/>
    </row>
    <row r="590" spans="1:33">
      <c r="A590" s="6"/>
      <c r="B590" s="6"/>
      <c r="C590" s="6"/>
      <c r="D590" s="6"/>
      <c r="E590" s="71"/>
      <c r="F590" s="11"/>
      <c r="G590" s="11"/>
      <c r="H590" s="11"/>
      <c r="I590" s="11"/>
      <c r="J590" s="11"/>
      <c r="K590" s="11"/>
      <c r="L590" s="11"/>
      <c r="M590" s="11"/>
      <c r="N590" s="11"/>
      <c r="O590" s="11"/>
      <c r="P590" s="11"/>
      <c r="Q590" s="11"/>
      <c r="R590" s="11"/>
      <c r="S590" s="11"/>
      <c r="T590" s="11"/>
      <c r="U590" s="11"/>
      <c r="V590" s="11"/>
      <c r="W590" s="73"/>
      <c r="X590" s="11"/>
      <c r="Y590" s="11"/>
      <c r="Z590" s="11"/>
      <c r="AA590" s="11"/>
      <c r="AB590" s="11"/>
      <c r="AC590" s="11"/>
      <c r="AD590" s="11"/>
      <c r="AE590" s="11"/>
      <c r="AF590" s="11"/>
      <c r="AG590" s="11"/>
    </row>
    <row r="591" spans="1:33">
      <c r="A591" s="6"/>
      <c r="B591" s="6"/>
      <c r="C591" s="6"/>
      <c r="D591" s="6"/>
      <c r="E591" s="71"/>
      <c r="F591" s="11"/>
      <c r="G591" s="11"/>
      <c r="H591" s="11"/>
      <c r="I591" s="11"/>
      <c r="J591" s="11"/>
      <c r="K591" s="11"/>
      <c r="L591" s="11"/>
      <c r="M591" s="11"/>
      <c r="N591" s="11"/>
      <c r="O591" s="11"/>
      <c r="P591" s="11"/>
      <c r="Q591" s="11"/>
      <c r="R591" s="11"/>
      <c r="S591" s="11"/>
      <c r="T591" s="11"/>
      <c r="U591" s="11"/>
      <c r="V591" s="11"/>
      <c r="W591" s="73"/>
      <c r="X591" s="11"/>
      <c r="Y591" s="11"/>
      <c r="Z591" s="11"/>
      <c r="AA591" s="11"/>
      <c r="AB591" s="11"/>
      <c r="AC591" s="11"/>
      <c r="AD591" s="11"/>
      <c r="AE591" s="11"/>
      <c r="AF591" s="11"/>
      <c r="AG591" s="11"/>
    </row>
    <row r="592" spans="1:33">
      <c r="A592" s="6"/>
      <c r="B592" s="6"/>
      <c r="C592" s="6"/>
      <c r="D592" s="6"/>
      <c r="E592" s="71"/>
      <c r="F592" s="11"/>
      <c r="G592" s="11"/>
      <c r="H592" s="11"/>
      <c r="I592" s="11"/>
      <c r="J592" s="11"/>
      <c r="K592" s="11"/>
      <c r="L592" s="11"/>
      <c r="M592" s="11"/>
      <c r="N592" s="11"/>
      <c r="O592" s="11"/>
      <c r="P592" s="11"/>
      <c r="Q592" s="11"/>
      <c r="R592" s="11"/>
      <c r="S592" s="11"/>
      <c r="T592" s="11"/>
      <c r="U592" s="11"/>
      <c r="V592" s="11"/>
      <c r="W592" s="73"/>
      <c r="X592" s="11"/>
      <c r="Y592" s="11"/>
      <c r="Z592" s="11"/>
      <c r="AA592" s="11"/>
      <c r="AB592" s="11"/>
      <c r="AC592" s="11"/>
      <c r="AD592" s="11"/>
      <c r="AE592" s="11"/>
      <c r="AF592" s="11"/>
      <c r="AG592" s="11"/>
    </row>
    <row r="593" spans="1:33">
      <c r="A593" s="6"/>
      <c r="B593" s="6"/>
      <c r="C593" s="6"/>
      <c r="D593" s="6"/>
      <c r="E593" s="71"/>
      <c r="F593" s="11"/>
      <c r="G593" s="11"/>
      <c r="H593" s="11"/>
      <c r="I593" s="11"/>
      <c r="J593" s="11"/>
      <c r="K593" s="11"/>
      <c r="L593" s="11"/>
      <c r="M593" s="11"/>
      <c r="N593" s="11"/>
      <c r="O593" s="11"/>
      <c r="P593" s="11"/>
      <c r="Q593" s="11"/>
      <c r="R593" s="11"/>
      <c r="S593" s="11"/>
      <c r="T593" s="11"/>
      <c r="U593" s="11"/>
      <c r="V593" s="11"/>
      <c r="W593" s="73"/>
      <c r="X593" s="11"/>
      <c r="Y593" s="11"/>
      <c r="Z593" s="11"/>
      <c r="AA593" s="11"/>
      <c r="AB593" s="11"/>
      <c r="AC593" s="11"/>
      <c r="AD593" s="11"/>
      <c r="AE593" s="11"/>
      <c r="AF593" s="11"/>
      <c r="AG593" s="11"/>
    </row>
    <row r="594" spans="1:33">
      <c r="A594" s="6"/>
      <c r="B594" s="6"/>
      <c r="C594" s="6"/>
      <c r="D594" s="6"/>
      <c r="E594" s="71"/>
      <c r="F594" s="11"/>
      <c r="G594" s="11"/>
      <c r="H594" s="11"/>
      <c r="I594" s="11"/>
      <c r="J594" s="11"/>
      <c r="K594" s="11"/>
      <c r="L594" s="11"/>
      <c r="M594" s="11"/>
      <c r="N594" s="11"/>
      <c r="O594" s="11"/>
      <c r="P594" s="11"/>
      <c r="Q594" s="11"/>
      <c r="R594" s="11"/>
      <c r="S594" s="11"/>
      <c r="T594" s="11"/>
      <c r="U594" s="11"/>
      <c r="V594" s="11"/>
      <c r="W594" s="73"/>
      <c r="X594" s="11"/>
      <c r="Y594" s="11"/>
      <c r="Z594" s="11"/>
      <c r="AA594" s="11"/>
      <c r="AB594" s="11"/>
      <c r="AC594" s="11"/>
      <c r="AD594" s="11"/>
      <c r="AE594" s="11"/>
      <c r="AF594" s="11"/>
      <c r="AG594" s="11"/>
    </row>
    <row r="595" spans="1:33">
      <c r="A595" s="6"/>
      <c r="B595" s="6"/>
      <c r="C595" s="6"/>
      <c r="D595" s="6"/>
      <c r="E595" s="71"/>
      <c r="F595" s="11"/>
      <c r="G595" s="11"/>
      <c r="H595" s="11"/>
      <c r="I595" s="11"/>
      <c r="J595" s="11"/>
      <c r="K595" s="11"/>
      <c r="L595" s="11"/>
      <c r="M595" s="11"/>
      <c r="N595" s="11"/>
      <c r="O595" s="11"/>
      <c r="P595" s="11"/>
      <c r="Q595" s="11"/>
      <c r="R595" s="11"/>
      <c r="S595" s="11"/>
      <c r="T595" s="11"/>
      <c r="U595" s="11"/>
      <c r="V595" s="11"/>
      <c r="W595" s="73"/>
      <c r="X595" s="11"/>
      <c r="Y595" s="11"/>
      <c r="Z595" s="11"/>
      <c r="AA595" s="11"/>
      <c r="AB595" s="11"/>
      <c r="AC595" s="11"/>
      <c r="AD595" s="11"/>
      <c r="AE595" s="11"/>
      <c r="AF595" s="11"/>
      <c r="AG595" s="11"/>
    </row>
    <row r="596" spans="1:33">
      <c r="A596" s="6"/>
      <c r="B596" s="6"/>
      <c r="C596" s="6"/>
      <c r="D596" s="6"/>
      <c r="E596" s="71"/>
      <c r="F596" s="11"/>
      <c r="G596" s="11"/>
      <c r="H596" s="11"/>
      <c r="I596" s="11"/>
      <c r="J596" s="11"/>
      <c r="K596" s="11"/>
      <c r="L596" s="11"/>
      <c r="M596" s="11"/>
      <c r="N596" s="11"/>
      <c r="O596" s="11"/>
      <c r="P596" s="11"/>
      <c r="Q596" s="11"/>
      <c r="R596" s="11"/>
      <c r="S596" s="11"/>
      <c r="T596" s="11"/>
      <c r="U596" s="11"/>
      <c r="V596" s="11"/>
      <c r="W596" s="73"/>
      <c r="X596" s="11"/>
      <c r="Y596" s="11"/>
      <c r="Z596" s="11"/>
      <c r="AA596" s="11"/>
      <c r="AB596" s="11"/>
      <c r="AC596" s="11"/>
      <c r="AD596" s="11"/>
      <c r="AE596" s="11"/>
      <c r="AF596" s="11"/>
      <c r="AG596" s="11"/>
    </row>
    <row r="597" spans="1:33">
      <c r="A597" s="6"/>
      <c r="B597" s="6"/>
      <c r="C597" s="6"/>
      <c r="D597" s="6"/>
      <c r="E597" s="71"/>
      <c r="F597" s="11"/>
      <c r="G597" s="11"/>
      <c r="H597" s="11"/>
      <c r="I597" s="11"/>
      <c r="J597" s="11"/>
      <c r="K597" s="11"/>
      <c r="L597" s="11"/>
      <c r="M597" s="11"/>
      <c r="N597" s="11"/>
      <c r="O597" s="11"/>
      <c r="P597" s="11"/>
      <c r="Q597" s="11"/>
      <c r="R597" s="11"/>
      <c r="S597" s="11"/>
      <c r="T597" s="11"/>
      <c r="U597" s="11"/>
      <c r="V597" s="11"/>
      <c r="W597" s="73"/>
      <c r="X597" s="11"/>
      <c r="Y597" s="11"/>
      <c r="Z597" s="11"/>
      <c r="AA597" s="11"/>
      <c r="AB597" s="11"/>
      <c r="AC597" s="11"/>
      <c r="AD597" s="11"/>
      <c r="AE597" s="11"/>
      <c r="AF597" s="11"/>
      <c r="AG597" s="11"/>
    </row>
    <row r="598" spans="1:33">
      <c r="A598" s="6"/>
      <c r="B598" s="6"/>
      <c r="C598" s="6"/>
      <c r="D598" s="6"/>
      <c r="E598" s="71"/>
      <c r="F598" s="11"/>
      <c r="G598" s="11"/>
      <c r="H598" s="11"/>
      <c r="I598" s="11"/>
      <c r="J598" s="11"/>
      <c r="K598" s="11"/>
      <c r="L598" s="11"/>
      <c r="M598" s="11"/>
      <c r="N598" s="11"/>
      <c r="O598" s="11"/>
      <c r="P598" s="11"/>
      <c r="Q598" s="11"/>
      <c r="R598" s="11"/>
      <c r="S598" s="11"/>
      <c r="T598" s="11"/>
      <c r="U598" s="11"/>
      <c r="V598" s="11"/>
      <c r="W598" s="73"/>
      <c r="X598" s="11"/>
      <c r="Y598" s="11"/>
      <c r="Z598" s="11"/>
      <c r="AA598" s="11"/>
      <c r="AB598" s="11"/>
      <c r="AC598" s="11"/>
      <c r="AD598" s="11"/>
      <c r="AE598" s="11"/>
      <c r="AF598" s="11"/>
      <c r="AG598" s="11"/>
    </row>
    <row r="599" spans="1:33">
      <c r="A599" s="6"/>
      <c r="B599" s="6"/>
      <c r="C599" s="6"/>
      <c r="D599" s="6"/>
      <c r="E599" s="71"/>
      <c r="F599" s="11"/>
      <c r="G599" s="11"/>
      <c r="H599" s="11"/>
      <c r="I599" s="11"/>
      <c r="J599" s="11"/>
      <c r="K599" s="11"/>
      <c r="L599" s="11"/>
      <c r="M599" s="11"/>
      <c r="N599" s="11"/>
      <c r="O599" s="11"/>
      <c r="P599" s="11"/>
      <c r="Q599" s="11"/>
      <c r="R599" s="11"/>
      <c r="S599" s="11"/>
      <c r="T599" s="11"/>
      <c r="U599" s="11"/>
      <c r="V599" s="11"/>
      <c r="W599" s="73"/>
      <c r="X599" s="11"/>
      <c r="Y599" s="11"/>
      <c r="Z599" s="11"/>
      <c r="AA599" s="11"/>
      <c r="AB599" s="11"/>
      <c r="AC599" s="11"/>
      <c r="AD599" s="11"/>
      <c r="AE599" s="11"/>
      <c r="AF599" s="11"/>
      <c r="AG599" s="11"/>
    </row>
    <row r="600" spans="1:33">
      <c r="A600" s="6"/>
      <c r="B600" s="6"/>
      <c r="C600" s="6"/>
      <c r="D600" s="6"/>
      <c r="E600" s="71"/>
      <c r="F600" s="11"/>
      <c r="G600" s="11"/>
      <c r="H600" s="11"/>
      <c r="I600" s="11"/>
      <c r="J600" s="11"/>
      <c r="K600" s="11"/>
      <c r="L600" s="11"/>
      <c r="M600" s="11"/>
      <c r="N600" s="11"/>
      <c r="O600" s="11"/>
      <c r="P600" s="11"/>
      <c r="Q600" s="11"/>
      <c r="R600" s="11"/>
      <c r="S600" s="11"/>
      <c r="T600" s="11"/>
      <c r="U600" s="11"/>
      <c r="V600" s="11"/>
      <c r="W600" s="73"/>
      <c r="X600" s="11"/>
      <c r="Y600" s="11"/>
      <c r="Z600" s="11"/>
      <c r="AA600" s="11"/>
      <c r="AB600" s="11"/>
      <c r="AC600" s="11"/>
      <c r="AD600" s="11"/>
      <c r="AE600" s="11"/>
      <c r="AF600" s="11"/>
      <c r="AG600" s="11"/>
    </row>
    <row r="601" spans="1:33">
      <c r="A601" s="6"/>
      <c r="B601" s="6"/>
      <c r="C601" s="6"/>
      <c r="D601" s="6"/>
      <c r="E601" s="71"/>
      <c r="F601" s="11"/>
      <c r="G601" s="11"/>
      <c r="H601" s="11"/>
      <c r="I601" s="11"/>
      <c r="J601" s="11"/>
      <c r="K601" s="11"/>
      <c r="L601" s="11"/>
      <c r="M601" s="11"/>
      <c r="N601" s="11"/>
      <c r="O601" s="11"/>
      <c r="P601" s="11"/>
      <c r="Q601" s="11"/>
      <c r="R601" s="11"/>
      <c r="S601" s="11"/>
      <c r="T601" s="11"/>
      <c r="U601" s="11"/>
      <c r="V601" s="11"/>
      <c r="W601" s="73"/>
      <c r="X601" s="11"/>
      <c r="Y601" s="11"/>
      <c r="Z601" s="11"/>
      <c r="AA601" s="11"/>
      <c r="AB601" s="11"/>
      <c r="AC601" s="11"/>
      <c r="AD601" s="11"/>
      <c r="AE601" s="11"/>
      <c r="AF601" s="11"/>
      <c r="AG601" s="11"/>
    </row>
    <row r="602" spans="1:33">
      <c r="A602" s="6"/>
      <c r="B602" s="6"/>
      <c r="C602" s="6"/>
      <c r="D602" s="6"/>
      <c r="E602" s="71"/>
      <c r="F602" s="11"/>
      <c r="G602" s="11"/>
      <c r="H602" s="11"/>
      <c r="I602" s="11"/>
      <c r="J602" s="11"/>
      <c r="K602" s="11"/>
      <c r="L602" s="11"/>
      <c r="M602" s="11"/>
      <c r="N602" s="11"/>
      <c r="O602" s="11"/>
      <c r="P602" s="11"/>
      <c r="Q602" s="11"/>
      <c r="R602" s="11"/>
      <c r="S602" s="11"/>
      <c r="T602" s="11"/>
      <c r="U602" s="11"/>
      <c r="V602" s="11"/>
      <c r="W602" s="73"/>
      <c r="X602" s="11"/>
      <c r="Y602" s="11"/>
      <c r="Z602" s="11"/>
      <c r="AA602" s="11"/>
      <c r="AB602" s="11"/>
      <c r="AC602" s="11"/>
      <c r="AD602" s="11"/>
      <c r="AE602" s="11"/>
      <c r="AF602" s="11"/>
      <c r="AG602" s="11"/>
    </row>
    <row r="603" spans="1:33">
      <c r="A603" s="6"/>
      <c r="B603" s="6"/>
      <c r="C603" s="6"/>
      <c r="D603" s="6"/>
      <c r="E603" s="71"/>
      <c r="F603" s="11"/>
      <c r="G603" s="11"/>
      <c r="H603" s="11"/>
      <c r="I603" s="11"/>
      <c r="J603" s="11"/>
      <c r="K603" s="11"/>
      <c r="L603" s="11"/>
      <c r="M603" s="11"/>
      <c r="N603" s="11"/>
      <c r="O603" s="11"/>
      <c r="P603" s="11"/>
      <c r="Q603" s="11"/>
      <c r="R603" s="11"/>
      <c r="S603" s="11"/>
      <c r="T603" s="11"/>
      <c r="U603" s="11"/>
      <c r="V603" s="11"/>
      <c r="W603" s="73"/>
      <c r="X603" s="11"/>
      <c r="Y603" s="11"/>
      <c r="Z603" s="11"/>
      <c r="AA603" s="11"/>
      <c r="AB603" s="11"/>
      <c r="AC603" s="11"/>
      <c r="AD603" s="11"/>
      <c r="AE603" s="11"/>
      <c r="AF603" s="11"/>
      <c r="AG603" s="11"/>
    </row>
    <row r="604" spans="1:33">
      <c r="A604" s="6"/>
      <c r="B604" s="6"/>
      <c r="C604" s="6"/>
      <c r="D604" s="6"/>
      <c r="E604" s="71"/>
      <c r="F604" s="11"/>
      <c r="G604" s="11"/>
      <c r="H604" s="11"/>
      <c r="I604" s="11"/>
      <c r="J604" s="11"/>
      <c r="K604" s="11"/>
      <c r="L604" s="11"/>
      <c r="M604" s="11"/>
      <c r="N604" s="11"/>
      <c r="O604" s="11"/>
      <c r="P604" s="11"/>
      <c r="Q604" s="11"/>
      <c r="R604" s="11"/>
      <c r="S604" s="11"/>
      <c r="T604" s="11"/>
      <c r="U604" s="11"/>
      <c r="V604" s="11"/>
      <c r="W604" s="73"/>
      <c r="X604" s="11"/>
      <c r="Y604" s="11"/>
      <c r="Z604" s="11"/>
      <c r="AA604" s="11"/>
      <c r="AB604" s="11"/>
      <c r="AC604" s="11"/>
      <c r="AD604" s="11"/>
      <c r="AE604" s="11"/>
      <c r="AF604" s="11"/>
      <c r="AG604" s="11"/>
    </row>
    <row r="605" spans="1:33">
      <c r="A605" s="6"/>
      <c r="B605" s="6"/>
      <c r="C605" s="6"/>
      <c r="D605" s="6"/>
      <c r="E605" s="71"/>
      <c r="F605" s="11"/>
      <c r="G605" s="11"/>
      <c r="H605" s="11"/>
      <c r="I605" s="11"/>
      <c r="J605" s="11"/>
      <c r="K605" s="11"/>
      <c r="L605" s="11"/>
      <c r="M605" s="11"/>
      <c r="N605" s="11"/>
      <c r="O605" s="11"/>
      <c r="P605" s="11"/>
      <c r="Q605" s="11"/>
      <c r="R605" s="11"/>
      <c r="S605" s="11"/>
      <c r="T605" s="11"/>
      <c r="U605" s="11"/>
      <c r="V605" s="11"/>
      <c r="W605" s="73"/>
      <c r="X605" s="11"/>
      <c r="Y605" s="11"/>
      <c r="Z605" s="11"/>
      <c r="AA605" s="11"/>
      <c r="AB605" s="11"/>
      <c r="AC605" s="11"/>
      <c r="AD605" s="11"/>
      <c r="AE605" s="11"/>
      <c r="AF605" s="11"/>
      <c r="AG605" s="11"/>
    </row>
    <row r="606" spans="1:33">
      <c r="A606" s="6"/>
      <c r="B606" s="6"/>
      <c r="C606" s="6"/>
      <c r="D606" s="6"/>
      <c r="E606" s="71"/>
      <c r="F606" s="11"/>
      <c r="G606" s="11"/>
      <c r="H606" s="11"/>
      <c r="I606" s="11"/>
      <c r="J606" s="11"/>
      <c r="K606" s="11"/>
      <c r="L606" s="11"/>
      <c r="M606" s="11"/>
      <c r="N606" s="11"/>
      <c r="O606" s="11"/>
      <c r="P606" s="11"/>
      <c r="Q606" s="11"/>
      <c r="R606" s="11"/>
      <c r="S606" s="11"/>
      <c r="T606" s="11"/>
      <c r="U606" s="11"/>
      <c r="V606" s="11"/>
      <c r="W606" s="73"/>
      <c r="X606" s="11"/>
      <c r="Y606" s="11"/>
      <c r="Z606" s="11"/>
      <c r="AA606" s="11"/>
      <c r="AB606" s="11"/>
      <c r="AC606" s="11"/>
      <c r="AD606" s="11"/>
      <c r="AE606" s="11"/>
      <c r="AF606" s="11"/>
      <c r="AG606" s="11"/>
    </row>
    <row r="607" spans="1:33">
      <c r="A607" s="6"/>
      <c r="B607" s="6"/>
      <c r="C607" s="6"/>
      <c r="D607" s="6"/>
      <c r="E607" s="71"/>
      <c r="F607" s="11"/>
      <c r="G607" s="11"/>
      <c r="H607" s="11"/>
      <c r="I607" s="11"/>
      <c r="J607" s="11"/>
      <c r="K607" s="11"/>
      <c r="L607" s="11"/>
      <c r="M607" s="11"/>
      <c r="N607" s="11"/>
      <c r="O607" s="11"/>
      <c r="P607" s="11"/>
      <c r="Q607" s="11"/>
      <c r="R607" s="11"/>
      <c r="S607" s="11"/>
      <c r="T607" s="11"/>
      <c r="U607" s="11"/>
      <c r="V607" s="11"/>
      <c r="W607" s="73"/>
      <c r="X607" s="11"/>
      <c r="Y607" s="11"/>
      <c r="Z607" s="11"/>
      <c r="AA607" s="11"/>
      <c r="AB607" s="11"/>
      <c r="AC607" s="11"/>
      <c r="AD607" s="11"/>
      <c r="AE607" s="11"/>
      <c r="AF607" s="11"/>
      <c r="AG607" s="11"/>
    </row>
    <row r="608" spans="1:33">
      <c r="A608" s="6"/>
      <c r="B608" s="6"/>
      <c r="C608" s="6"/>
      <c r="D608" s="6"/>
      <c r="E608" s="71"/>
      <c r="F608" s="11"/>
      <c r="G608" s="11"/>
      <c r="H608" s="11"/>
      <c r="I608" s="11"/>
      <c r="J608" s="11"/>
      <c r="K608" s="11"/>
      <c r="L608" s="11"/>
      <c r="M608" s="11"/>
      <c r="N608" s="11"/>
      <c r="O608" s="11"/>
      <c r="P608" s="11"/>
      <c r="Q608" s="11"/>
      <c r="R608" s="11"/>
      <c r="S608" s="11"/>
      <c r="T608" s="11"/>
      <c r="U608" s="11"/>
      <c r="V608" s="11"/>
      <c r="W608" s="73"/>
      <c r="X608" s="11"/>
      <c r="Y608" s="11"/>
      <c r="Z608" s="11"/>
      <c r="AA608" s="11"/>
      <c r="AB608" s="11"/>
      <c r="AC608" s="11"/>
      <c r="AD608" s="11"/>
      <c r="AE608" s="11"/>
      <c r="AF608" s="11"/>
      <c r="AG608" s="11"/>
    </row>
    <row r="609" spans="1:33">
      <c r="A609" s="6"/>
      <c r="B609" s="6"/>
      <c r="C609" s="6"/>
      <c r="D609" s="6"/>
      <c r="E609" s="71"/>
      <c r="F609" s="11"/>
      <c r="G609" s="11"/>
      <c r="H609" s="11"/>
      <c r="I609" s="11"/>
      <c r="J609" s="11"/>
      <c r="K609" s="11"/>
      <c r="L609" s="11"/>
      <c r="M609" s="11"/>
      <c r="N609" s="11"/>
      <c r="O609" s="11"/>
      <c r="P609" s="11"/>
      <c r="Q609" s="11"/>
      <c r="R609" s="11"/>
      <c r="S609" s="11"/>
      <c r="T609" s="11"/>
      <c r="U609" s="11"/>
      <c r="V609" s="11"/>
      <c r="W609" s="73"/>
      <c r="X609" s="11"/>
      <c r="Y609" s="11"/>
      <c r="Z609" s="11"/>
      <c r="AA609" s="11"/>
      <c r="AB609" s="11"/>
      <c r="AC609" s="11"/>
      <c r="AD609" s="11"/>
      <c r="AE609" s="11"/>
      <c r="AF609" s="11"/>
      <c r="AG609" s="11"/>
    </row>
    <row r="610" spans="1:33">
      <c r="A610" s="6"/>
      <c r="B610" s="6"/>
      <c r="C610" s="6"/>
      <c r="D610" s="6"/>
      <c r="E610" s="71"/>
      <c r="F610" s="11"/>
      <c r="G610" s="11"/>
      <c r="H610" s="11"/>
      <c r="I610" s="11"/>
      <c r="J610" s="11"/>
      <c r="K610" s="11"/>
      <c r="L610" s="11"/>
      <c r="M610" s="11"/>
      <c r="N610" s="11"/>
      <c r="O610" s="11"/>
      <c r="P610" s="11"/>
      <c r="Q610" s="11"/>
      <c r="R610" s="11"/>
      <c r="S610" s="11"/>
      <c r="T610" s="11"/>
      <c r="U610" s="11"/>
      <c r="V610" s="11"/>
      <c r="W610" s="73"/>
      <c r="X610" s="11"/>
      <c r="Y610" s="11"/>
      <c r="Z610" s="11"/>
      <c r="AA610" s="11"/>
      <c r="AB610" s="11"/>
      <c r="AC610" s="11"/>
      <c r="AD610" s="11"/>
      <c r="AE610" s="11"/>
      <c r="AF610" s="11"/>
      <c r="AG610" s="11"/>
    </row>
    <row r="611" spans="1:33">
      <c r="A611" s="6"/>
      <c r="B611" s="6"/>
      <c r="C611" s="6"/>
      <c r="D611" s="6"/>
      <c r="E611" s="71"/>
      <c r="F611" s="11"/>
      <c r="G611" s="11"/>
      <c r="H611" s="11"/>
      <c r="I611" s="11"/>
      <c r="J611" s="11"/>
      <c r="K611" s="11"/>
      <c r="L611" s="11"/>
      <c r="M611" s="11"/>
      <c r="N611" s="11"/>
      <c r="O611" s="11"/>
      <c r="P611" s="11"/>
      <c r="Q611" s="11"/>
      <c r="R611" s="11"/>
      <c r="S611" s="11"/>
      <c r="T611" s="11"/>
      <c r="U611" s="11"/>
      <c r="V611" s="11"/>
      <c r="W611" s="73"/>
      <c r="X611" s="11"/>
      <c r="Y611" s="11"/>
      <c r="Z611" s="11"/>
      <c r="AA611" s="11"/>
      <c r="AB611" s="11"/>
      <c r="AC611" s="11"/>
      <c r="AD611" s="11"/>
      <c r="AE611" s="11"/>
      <c r="AF611" s="11"/>
      <c r="AG611" s="11"/>
    </row>
    <row r="612" spans="1:33">
      <c r="A612" s="6"/>
      <c r="B612" s="6"/>
      <c r="C612" s="6"/>
      <c r="D612" s="6"/>
      <c r="E612" s="71"/>
      <c r="F612" s="11"/>
      <c r="G612" s="11"/>
      <c r="H612" s="11"/>
      <c r="I612" s="11"/>
      <c r="J612" s="11"/>
      <c r="K612" s="11"/>
      <c r="L612" s="11"/>
      <c r="M612" s="11"/>
      <c r="N612" s="11"/>
      <c r="O612" s="11"/>
      <c r="P612" s="11"/>
      <c r="Q612" s="11"/>
      <c r="R612" s="11"/>
      <c r="S612" s="11"/>
      <c r="T612" s="11"/>
      <c r="U612" s="11"/>
      <c r="V612" s="11"/>
      <c r="W612" s="73"/>
      <c r="X612" s="11"/>
      <c r="Y612" s="11"/>
      <c r="Z612" s="11"/>
      <c r="AA612" s="11"/>
      <c r="AB612" s="11"/>
      <c r="AC612" s="11"/>
      <c r="AD612" s="11"/>
      <c r="AE612" s="11"/>
      <c r="AF612" s="11"/>
      <c r="AG612" s="11"/>
    </row>
    <row r="613" spans="1:33">
      <c r="A613" s="6"/>
      <c r="B613" s="6"/>
      <c r="C613" s="6"/>
      <c r="D613" s="6"/>
      <c r="E613" s="71"/>
      <c r="F613" s="11"/>
      <c r="G613" s="11"/>
      <c r="H613" s="11"/>
      <c r="I613" s="11"/>
      <c r="J613" s="11"/>
      <c r="K613" s="11"/>
      <c r="L613" s="11"/>
      <c r="M613" s="11"/>
      <c r="N613" s="11"/>
      <c r="O613" s="11"/>
      <c r="P613" s="11"/>
      <c r="Q613" s="11"/>
      <c r="R613" s="11"/>
      <c r="S613" s="11"/>
      <c r="T613" s="11"/>
      <c r="U613" s="11"/>
      <c r="V613" s="11"/>
      <c r="W613" s="73"/>
      <c r="X613" s="11"/>
      <c r="Y613" s="11"/>
      <c r="Z613" s="11"/>
      <c r="AA613" s="11"/>
      <c r="AB613" s="11"/>
      <c r="AC613" s="11"/>
      <c r="AD613" s="11"/>
      <c r="AE613" s="11"/>
      <c r="AF613" s="11"/>
      <c r="AG613" s="11"/>
    </row>
    <row r="614" spans="1:33">
      <c r="A614" s="6"/>
      <c r="B614" s="6"/>
      <c r="C614" s="6"/>
      <c r="D614" s="6"/>
      <c r="E614" s="71"/>
      <c r="F614" s="11"/>
      <c r="G614" s="11"/>
      <c r="H614" s="11"/>
      <c r="I614" s="11"/>
      <c r="J614" s="11"/>
      <c r="K614" s="11"/>
      <c r="L614" s="11"/>
      <c r="M614" s="11"/>
      <c r="N614" s="11"/>
      <c r="O614" s="11"/>
      <c r="P614" s="11"/>
      <c r="Q614" s="11"/>
      <c r="R614" s="11"/>
      <c r="S614" s="11"/>
      <c r="T614" s="11"/>
      <c r="U614" s="11"/>
      <c r="V614" s="11"/>
      <c r="W614" s="73"/>
      <c r="X614" s="11"/>
      <c r="Y614" s="11"/>
      <c r="Z614" s="11"/>
      <c r="AA614" s="11"/>
      <c r="AB614" s="11"/>
      <c r="AC614" s="11"/>
      <c r="AD614" s="11"/>
      <c r="AE614" s="11"/>
      <c r="AF614" s="11"/>
      <c r="AG614" s="11"/>
    </row>
    <row r="615" spans="1:33">
      <c r="A615" s="6"/>
      <c r="B615" s="6"/>
      <c r="C615" s="6"/>
      <c r="D615" s="6"/>
      <c r="E615" s="71"/>
      <c r="F615" s="11"/>
      <c r="G615" s="11"/>
      <c r="H615" s="11"/>
      <c r="I615" s="11"/>
      <c r="J615" s="11"/>
      <c r="K615" s="11"/>
      <c r="L615" s="11"/>
      <c r="M615" s="11"/>
      <c r="N615" s="11"/>
      <c r="O615" s="11"/>
      <c r="P615" s="11"/>
      <c r="Q615" s="11"/>
      <c r="R615" s="11"/>
      <c r="S615" s="11"/>
      <c r="T615" s="11"/>
      <c r="U615" s="11"/>
      <c r="V615" s="11"/>
      <c r="W615" s="73"/>
      <c r="X615" s="11"/>
      <c r="Y615" s="11"/>
      <c r="Z615" s="11"/>
      <c r="AA615" s="11"/>
      <c r="AB615" s="11"/>
      <c r="AC615" s="11"/>
      <c r="AD615" s="11"/>
      <c r="AE615" s="11"/>
      <c r="AF615" s="11"/>
      <c r="AG615" s="11"/>
    </row>
    <row r="616" spans="1:33">
      <c r="A616" s="6"/>
      <c r="B616" s="6"/>
      <c r="C616" s="6"/>
      <c r="D616" s="6"/>
      <c r="E616" s="71"/>
      <c r="F616" s="11"/>
      <c r="G616" s="11"/>
      <c r="H616" s="11"/>
      <c r="I616" s="11"/>
      <c r="J616" s="11"/>
      <c r="K616" s="11"/>
      <c r="L616" s="11"/>
      <c r="M616" s="11"/>
      <c r="N616" s="11"/>
      <c r="O616" s="11"/>
      <c r="P616" s="11"/>
      <c r="Q616" s="11"/>
      <c r="R616" s="11"/>
      <c r="S616" s="11"/>
      <c r="T616" s="11"/>
      <c r="U616" s="11"/>
      <c r="V616" s="11"/>
      <c r="W616" s="73"/>
      <c r="X616" s="11"/>
      <c r="Y616" s="11"/>
      <c r="Z616" s="11"/>
      <c r="AA616" s="11"/>
      <c r="AB616" s="11"/>
      <c r="AC616" s="11"/>
      <c r="AD616" s="11"/>
      <c r="AE616" s="11"/>
      <c r="AF616" s="11"/>
      <c r="AG616" s="11"/>
    </row>
    <row r="617" spans="1:33">
      <c r="A617" s="6"/>
      <c r="B617" s="6"/>
      <c r="C617" s="6"/>
      <c r="D617" s="6"/>
      <c r="E617" s="71"/>
      <c r="F617" s="11"/>
      <c r="G617" s="11"/>
      <c r="H617" s="11"/>
      <c r="I617" s="11"/>
      <c r="J617" s="11"/>
      <c r="K617" s="11"/>
      <c r="L617" s="11"/>
      <c r="M617" s="11"/>
      <c r="N617" s="11"/>
      <c r="O617" s="11"/>
      <c r="P617" s="11"/>
      <c r="Q617" s="11"/>
      <c r="R617" s="11"/>
      <c r="S617" s="11"/>
      <c r="T617" s="11"/>
      <c r="U617" s="11"/>
      <c r="V617" s="11"/>
      <c r="W617" s="73"/>
      <c r="X617" s="11"/>
      <c r="Y617" s="11"/>
      <c r="Z617" s="11"/>
      <c r="AA617" s="11"/>
      <c r="AB617" s="11"/>
      <c r="AC617" s="11"/>
      <c r="AD617" s="11"/>
      <c r="AE617" s="11"/>
      <c r="AF617" s="11"/>
      <c r="AG617" s="11"/>
    </row>
    <row r="618" spans="1:33">
      <c r="A618" s="6"/>
      <c r="B618" s="6"/>
      <c r="C618" s="6"/>
      <c r="D618" s="6"/>
      <c r="E618" s="71"/>
      <c r="F618" s="11"/>
      <c r="G618" s="11"/>
      <c r="H618" s="11"/>
      <c r="I618" s="11"/>
      <c r="J618" s="11"/>
      <c r="K618" s="11"/>
      <c r="L618" s="11"/>
      <c r="M618" s="11"/>
      <c r="N618" s="11"/>
      <c r="O618" s="11"/>
      <c r="P618" s="11"/>
      <c r="Q618" s="11"/>
      <c r="R618" s="11"/>
      <c r="S618" s="11"/>
      <c r="T618" s="11"/>
      <c r="U618" s="11"/>
      <c r="V618" s="11"/>
      <c r="W618" s="73"/>
      <c r="X618" s="11"/>
      <c r="Y618" s="11"/>
      <c r="Z618" s="11"/>
      <c r="AA618" s="11"/>
      <c r="AB618" s="11"/>
      <c r="AC618" s="11"/>
      <c r="AD618" s="11"/>
      <c r="AE618" s="11"/>
      <c r="AF618" s="11"/>
      <c r="AG618" s="11"/>
    </row>
    <row r="619" spans="1:33">
      <c r="A619" s="6"/>
      <c r="B619" s="6"/>
      <c r="C619" s="6"/>
      <c r="D619" s="6"/>
      <c r="E619" s="71"/>
      <c r="F619" s="11"/>
      <c r="G619" s="11"/>
      <c r="H619" s="11"/>
      <c r="I619" s="11"/>
      <c r="J619" s="11"/>
      <c r="K619" s="11"/>
      <c r="L619" s="11"/>
      <c r="M619" s="11"/>
      <c r="N619" s="11"/>
      <c r="O619" s="11"/>
      <c r="P619" s="11"/>
      <c r="Q619" s="11"/>
      <c r="R619" s="11"/>
      <c r="S619" s="11"/>
      <c r="T619" s="11"/>
      <c r="U619" s="11"/>
      <c r="V619" s="11"/>
      <c r="W619" s="73"/>
      <c r="X619" s="11"/>
      <c r="Y619" s="11"/>
      <c r="Z619" s="11"/>
      <c r="AA619" s="11"/>
      <c r="AB619" s="11"/>
      <c r="AC619" s="11"/>
      <c r="AD619" s="11"/>
      <c r="AE619" s="11"/>
      <c r="AF619" s="11"/>
      <c r="AG619" s="11"/>
    </row>
    <row r="620" spans="1:33">
      <c r="A620" s="6"/>
      <c r="B620" s="6"/>
      <c r="C620" s="6"/>
      <c r="D620" s="6"/>
      <c r="E620" s="71"/>
      <c r="F620" s="11"/>
      <c r="G620" s="11"/>
      <c r="H620" s="11"/>
      <c r="I620" s="11"/>
      <c r="J620" s="11"/>
      <c r="K620" s="11"/>
      <c r="L620" s="11"/>
      <c r="M620" s="11"/>
      <c r="N620" s="11"/>
      <c r="O620" s="11"/>
      <c r="P620" s="11"/>
      <c r="Q620" s="11"/>
      <c r="R620" s="11"/>
      <c r="S620" s="11"/>
      <c r="T620" s="11"/>
      <c r="U620" s="11"/>
      <c r="V620" s="11"/>
      <c r="W620" s="73"/>
      <c r="X620" s="11"/>
      <c r="Y620" s="11"/>
      <c r="Z620" s="11"/>
      <c r="AA620" s="11"/>
      <c r="AB620" s="11"/>
      <c r="AC620" s="11"/>
      <c r="AD620" s="11"/>
      <c r="AE620" s="11"/>
      <c r="AF620" s="11"/>
      <c r="AG620" s="11"/>
    </row>
    <row r="621" spans="1:33">
      <c r="A621" s="6"/>
      <c r="B621" s="6"/>
      <c r="C621" s="6"/>
      <c r="D621" s="6"/>
      <c r="E621" s="71"/>
      <c r="F621" s="11"/>
      <c r="G621" s="11"/>
      <c r="H621" s="11"/>
      <c r="I621" s="11"/>
      <c r="J621" s="11"/>
      <c r="K621" s="11"/>
      <c r="L621" s="11"/>
      <c r="M621" s="11"/>
      <c r="N621" s="11"/>
      <c r="O621" s="11"/>
      <c r="P621" s="11"/>
      <c r="Q621" s="11"/>
      <c r="R621" s="11"/>
      <c r="S621" s="11"/>
      <c r="T621" s="11"/>
      <c r="U621" s="11"/>
      <c r="V621" s="11"/>
      <c r="W621" s="73"/>
      <c r="X621" s="11"/>
      <c r="Y621" s="11"/>
      <c r="Z621" s="11"/>
      <c r="AA621" s="11"/>
      <c r="AB621" s="11"/>
      <c r="AC621" s="11"/>
      <c r="AD621" s="11"/>
      <c r="AE621" s="11"/>
      <c r="AF621" s="11"/>
      <c r="AG621" s="11"/>
    </row>
    <row r="622" spans="1:33">
      <c r="A622" s="6"/>
      <c r="B622" s="6"/>
      <c r="C622" s="6"/>
      <c r="D622" s="6"/>
      <c r="E622" s="71"/>
      <c r="F622" s="11"/>
      <c r="G622" s="11"/>
      <c r="H622" s="11"/>
      <c r="I622" s="11"/>
      <c r="J622" s="11"/>
      <c r="K622" s="11"/>
      <c r="L622" s="11"/>
      <c r="M622" s="11"/>
      <c r="N622" s="11"/>
      <c r="O622" s="11"/>
      <c r="P622" s="11"/>
      <c r="Q622" s="11"/>
      <c r="R622" s="11"/>
      <c r="S622" s="11"/>
      <c r="T622" s="11"/>
      <c r="U622" s="11"/>
      <c r="V622" s="11"/>
      <c r="W622" s="73"/>
      <c r="X622" s="11"/>
      <c r="Y622" s="11"/>
      <c r="Z622" s="11"/>
      <c r="AA622" s="11"/>
      <c r="AB622" s="11"/>
      <c r="AC622" s="11"/>
      <c r="AD622" s="11"/>
      <c r="AE622" s="11"/>
      <c r="AF622" s="11"/>
      <c r="AG622" s="11"/>
    </row>
    <row r="623" spans="1:33">
      <c r="A623" s="6"/>
      <c r="B623" s="6"/>
      <c r="C623" s="6"/>
      <c r="D623" s="6"/>
      <c r="E623" s="71"/>
      <c r="F623" s="11"/>
      <c r="G623" s="11"/>
      <c r="H623" s="11"/>
      <c r="I623" s="11"/>
      <c r="J623" s="11"/>
      <c r="K623" s="11"/>
      <c r="L623" s="11"/>
      <c r="M623" s="11"/>
      <c r="N623" s="11"/>
      <c r="O623" s="11"/>
      <c r="P623" s="11"/>
      <c r="Q623" s="11"/>
      <c r="R623" s="11"/>
      <c r="S623" s="11"/>
      <c r="T623" s="11"/>
      <c r="U623" s="11"/>
      <c r="V623" s="11"/>
      <c r="W623" s="73"/>
      <c r="X623" s="11"/>
      <c r="Y623" s="11"/>
      <c r="Z623" s="11"/>
      <c r="AA623" s="11"/>
      <c r="AB623" s="11"/>
      <c r="AC623" s="11"/>
      <c r="AD623" s="11"/>
      <c r="AE623" s="11"/>
      <c r="AF623" s="11"/>
      <c r="AG623" s="11"/>
    </row>
    <row r="624" spans="1:33">
      <c r="A624" s="6"/>
      <c r="B624" s="6"/>
      <c r="C624" s="6"/>
      <c r="D624" s="6"/>
      <c r="E624" s="71"/>
      <c r="F624" s="11"/>
      <c r="G624" s="11"/>
      <c r="H624" s="11"/>
      <c r="I624" s="11"/>
      <c r="J624" s="11"/>
      <c r="K624" s="11"/>
      <c r="L624" s="11"/>
      <c r="M624" s="11"/>
      <c r="N624" s="11"/>
      <c r="O624" s="11"/>
      <c r="P624" s="11"/>
      <c r="Q624" s="11"/>
      <c r="R624" s="11"/>
      <c r="S624" s="11"/>
      <c r="T624" s="11"/>
      <c r="U624" s="11"/>
      <c r="V624" s="11"/>
      <c r="W624" s="73"/>
      <c r="X624" s="11"/>
      <c r="Y624" s="11"/>
      <c r="Z624" s="11"/>
      <c r="AA624" s="11"/>
      <c r="AB624" s="11"/>
      <c r="AC624" s="11"/>
      <c r="AD624" s="11"/>
      <c r="AE624" s="11"/>
      <c r="AF624" s="11"/>
      <c r="AG624" s="11"/>
    </row>
    <row r="625" spans="1:33">
      <c r="A625" s="6"/>
      <c r="B625" s="6"/>
      <c r="C625" s="6"/>
      <c r="D625" s="6"/>
      <c r="E625" s="71"/>
      <c r="F625" s="11"/>
      <c r="G625" s="11"/>
      <c r="H625" s="11"/>
      <c r="I625" s="11"/>
      <c r="J625" s="11"/>
      <c r="K625" s="11"/>
      <c r="L625" s="11"/>
      <c r="M625" s="11"/>
      <c r="N625" s="11"/>
      <c r="O625" s="11"/>
      <c r="P625" s="11"/>
      <c r="Q625" s="11"/>
      <c r="R625" s="11"/>
      <c r="S625" s="11"/>
      <c r="T625" s="11"/>
      <c r="U625" s="11"/>
      <c r="V625" s="11"/>
      <c r="W625" s="73"/>
      <c r="X625" s="11"/>
      <c r="Y625" s="11"/>
      <c r="Z625" s="11"/>
      <c r="AA625" s="11"/>
      <c r="AB625" s="11"/>
      <c r="AC625" s="11"/>
      <c r="AD625" s="11"/>
      <c r="AE625" s="11"/>
      <c r="AF625" s="11"/>
      <c r="AG625" s="11"/>
    </row>
    <row r="626" spans="1:33">
      <c r="A626" s="6"/>
      <c r="B626" s="6"/>
      <c r="C626" s="6"/>
      <c r="D626" s="6"/>
      <c r="E626" s="71"/>
      <c r="F626" s="11"/>
      <c r="G626" s="11"/>
      <c r="H626" s="11"/>
      <c r="I626" s="11"/>
      <c r="J626" s="11"/>
      <c r="K626" s="11"/>
      <c r="L626" s="11"/>
      <c r="M626" s="11"/>
      <c r="N626" s="11"/>
      <c r="O626" s="11"/>
      <c r="P626" s="11"/>
      <c r="Q626" s="11"/>
      <c r="R626" s="11"/>
      <c r="S626" s="11"/>
      <c r="T626" s="11"/>
      <c r="U626" s="11"/>
      <c r="V626" s="11"/>
      <c r="W626" s="73"/>
      <c r="X626" s="11"/>
      <c r="Y626" s="11"/>
      <c r="Z626" s="11"/>
      <c r="AA626" s="11"/>
      <c r="AB626" s="11"/>
      <c r="AC626" s="11"/>
      <c r="AD626" s="11"/>
      <c r="AE626" s="11"/>
      <c r="AF626" s="11"/>
      <c r="AG626" s="11"/>
    </row>
    <row r="627" spans="1:33">
      <c r="A627" s="6"/>
      <c r="B627" s="6"/>
      <c r="C627" s="6"/>
      <c r="D627" s="6"/>
      <c r="E627" s="71"/>
      <c r="F627" s="11"/>
      <c r="G627" s="11"/>
      <c r="H627" s="11"/>
      <c r="I627" s="11"/>
      <c r="J627" s="11"/>
      <c r="K627" s="11"/>
      <c r="L627" s="11"/>
      <c r="M627" s="11"/>
      <c r="N627" s="11"/>
      <c r="O627" s="11"/>
      <c r="P627" s="11"/>
      <c r="Q627" s="11"/>
      <c r="R627" s="11"/>
      <c r="S627" s="11"/>
      <c r="T627" s="11"/>
      <c r="U627" s="11"/>
      <c r="V627" s="11"/>
      <c r="W627" s="73"/>
      <c r="X627" s="11"/>
      <c r="Y627" s="11"/>
      <c r="Z627" s="11"/>
      <c r="AA627" s="11"/>
      <c r="AB627" s="11"/>
      <c r="AC627" s="11"/>
      <c r="AD627" s="11"/>
      <c r="AE627" s="11"/>
      <c r="AF627" s="11"/>
      <c r="AG627" s="11"/>
    </row>
    <row r="628" spans="1:33">
      <c r="A628" s="6"/>
      <c r="B628" s="6"/>
      <c r="C628" s="6"/>
      <c r="D628" s="6"/>
      <c r="E628" s="71"/>
      <c r="F628" s="11"/>
      <c r="G628" s="11"/>
      <c r="H628" s="11"/>
      <c r="I628" s="11"/>
      <c r="J628" s="11"/>
      <c r="K628" s="11"/>
      <c r="L628" s="11"/>
      <c r="M628" s="11"/>
      <c r="N628" s="11"/>
      <c r="O628" s="11"/>
      <c r="P628" s="11"/>
      <c r="Q628" s="11"/>
      <c r="R628" s="11"/>
      <c r="S628" s="11"/>
      <c r="T628" s="11"/>
      <c r="U628" s="11"/>
      <c r="V628" s="11"/>
      <c r="W628" s="73"/>
      <c r="X628" s="11"/>
      <c r="Y628" s="11"/>
      <c r="Z628" s="11"/>
      <c r="AA628" s="11"/>
      <c r="AB628" s="11"/>
      <c r="AC628" s="11"/>
      <c r="AD628" s="11"/>
      <c r="AE628" s="11"/>
      <c r="AF628" s="11"/>
      <c r="AG628" s="11"/>
    </row>
    <row r="629" spans="1:33">
      <c r="A629" s="6"/>
      <c r="B629" s="6"/>
      <c r="C629" s="6"/>
      <c r="D629" s="6"/>
      <c r="E629" s="71"/>
      <c r="F629" s="11"/>
      <c r="G629" s="11"/>
      <c r="H629" s="11"/>
      <c r="I629" s="11"/>
      <c r="J629" s="11"/>
      <c r="K629" s="11"/>
      <c r="L629" s="11"/>
      <c r="M629" s="11"/>
      <c r="N629" s="11"/>
      <c r="O629" s="11"/>
      <c r="P629" s="11"/>
      <c r="Q629" s="11"/>
      <c r="R629" s="11"/>
      <c r="S629" s="11"/>
      <c r="T629" s="11"/>
      <c r="U629" s="11"/>
      <c r="V629" s="11"/>
      <c r="W629" s="73"/>
      <c r="X629" s="11"/>
      <c r="Y629" s="11"/>
      <c r="Z629" s="11"/>
      <c r="AA629" s="11"/>
      <c r="AB629" s="11"/>
      <c r="AC629" s="11"/>
      <c r="AD629" s="11"/>
      <c r="AE629" s="11"/>
      <c r="AF629" s="11"/>
      <c r="AG629" s="11"/>
    </row>
    <row r="630" spans="1:33">
      <c r="A630" s="6"/>
      <c r="B630" s="6"/>
      <c r="C630" s="6"/>
      <c r="D630" s="6"/>
      <c r="E630" s="71"/>
      <c r="F630" s="11"/>
      <c r="G630" s="11"/>
      <c r="H630" s="11"/>
      <c r="I630" s="11"/>
      <c r="J630" s="11"/>
      <c r="K630" s="11"/>
      <c r="L630" s="11"/>
      <c r="M630" s="11"/>
      <c r="N630" s="11"/>
      <c r="O630" s="11"/>
      <c r="P630" s="11"/>
      <c r="Q630" s="11"/>
      <c r="R630" s="11"/>
      <c r="S630" s="11"/>
      <c r="T630" s="11"/>
      <c r="U630" s="11"/>
      <c r="V630" s="11"/>
      <c r="W630" s="73"/>
      <c r="X630" s="11"/>
      <c r="Y630" s="11"/>
      <c r="Z630" s="11"/>
      <c r="AA630" s="11"/>
      <c r="AB630" s="11"/>
      <c r="AC630" s="11"/>
      <c r="AD630" s="11"/>
      <c r="AE630" s="11"/>
      <c r="AF630" s="11"/>
      <c r="AG630" s="11"/>
    </row>
    <row r="631" spans="1:33">
      <c r="A631" s="6"/>
      <c r="B631" s="6"/>
      <c r="C631" s="6"/>
      <c r="D631" s="6"/>
      <c r="E631" s="71"/>
      <c r="F631" s="11"/>
      <c r="G631" s="11"/>
      <c r="H631" s="11"/>
      <c r="I631" s="11"/>
      <c r="J631" s="11"/>
      <c r="K631" s="11"/>
      <c r="L631" s="11"/>
      <c r="M631" s="11"/>
      <c r="N631" s="11"/>
      <c r="O631" s="11"/>
      <c r="P631" s="11"/>
      <c r="Q631" s="11"/>
      <c r="R631" s="11"/>
      <c r="S631" s="11"/>
      <c r="T631" s="11"/>
      <c r="U631" s="11"/>
      <c r="V631" s="11"/>
      <c r="W631" s="73"/>
      <c r="X631" s="11"/>
      <c r="Y631" s="11"/>
      <c r="Z631" s="11"/>
      <c r="AA631" s="11"/>
      <c r="AB631" s="11"/>
      <c r="AC631" s="11"/>
      <c r="AD631" s="11"/>
      <c r="AE631" s="11"/>
      <c r="AF631" s="11"/>
      <c r="AG631" s="11"/>
    </row>
    <row r="632" spans="1:33">
      <c r="A632" s="6"/>
      <c r="B632" s="6"/>
      <c r="C632" s="6"/>
      <c r="D632" s="6"/>
      <c r="E632" s="71"/>
      <c r="F632" s="11"/>
      <c r="G632" s="11"/>
      <c r="H632" s="11"/>
      <c r="I632" s="11"/>
      <c r="J632" s="11"/>
      <c r="K632" s="11"/>
      <c r="L632" s="11"/>
      <c r="M632" s="11"/>
      <c r="N632" s="11"/>
      <c r="O632" s="11"/>
      <c r="P632" s="11"/>
      <c r="Q632" s="11"/>
      <c r="R632" s="11"/>
      <c r="S632" s="11"/>
      <c r="T632" s="11"/>
      <c r="U632" s="11"/>
      <c r="V632" s="11"/>
      <c r="W632" s="73"/>
      <c r="X632" s="11"/>
      <c r="Y632" s="11"/>
      <c r="Z632" s="11"/>
      <c r="AA632" s="11"/>
      <c r="AB632" s="11"/>
      <c r="AC632" s="11"/>
      <c r="AD632" s="11"/>
      <c r="AE632" s="11"/>
      <c r="AF632" s="11"/>
      <c r="AG632" s="11"/>
    </row>
    <row r="633" spans="1:33">
      <c r="A633" s="6"/>
      <c r="B633" s="6"/>
      <c r="C633" s="6"/>
      <c r="D633" s="6"/>
      <c r="E633" s="71"/>
      <c r="F633" s="11"/>
      <c r="G633" s="11"/>
      <c r="H633" s="11"/>
      <c r="I633" s="11"/>
      <c r="J633" s="11"/>
      <c r="K633" s="11"/>
      <c r="L633" s="11"/>
      <c r="M633" s="11"/>
      <c r="N633" s="11"/>
      <c r="O633" s="11"/>
      <c r="P633" s="11"/>
      <c r="Q633" s="11"/>
      <c r="R633" s="11"/>
      <c r="S633" s="11"/>
      <c r="T633" s="11"/>
      <c r="U633" s="11"/>
      <c r="V633" s="11"/>
      <c r="W633" s="73"/>
      <c r="X633" s="11"/>
      <c r="Y633" s="11"/>
      <c r="Z633" s="11"/>
      <c r="AA633" s="11"/>
      <c r="AB633" s="11"/>
      <c r="AC633" s="11"/>
      <c r="AD633" s="11"/>
      <c r="AE633" s="11"/>
      <c r="AF633" s="11"/>
      <c r="AG633" s="11"/>
    </row>
    <row r="634" spans="1:33">
      <c r="A634" s="6"/>
      <c r="B634" s="6"/>
      <c r="C634" s="6"/>
      <c r="D634" s="6"/>
      <c r="E634" s="71"/>
      <c r="F634" s="11"/>
      <c r="G634" s="11"/>
      <c r="H634" s="11"/>
      <c r="I634" s="11"/>
      <c r="J634" s="11"/>
      <c r="K634" s="11"/>
      <c r="L634" s="11"/>
      <c r="M634" s="11"/>
      <c r="N634" s="11"/>
      <c r="O634" s="11"/>
      <c r="P634" s="11"/>
      <c r="Q634" s="11"/>
      <c r="R634" s="11"/>
      <c r="S634" s="11"/>
      <c r="T634" s="11"/>
      <c r="U634" s="11"/>
      <c r="V634" s="11"/>
      <c r="W634" s="73"/>
      <c r="X634" s="11"/>
      <c r="Y634" s="11"/>
      <c r="Z634" s="11"/>
      <c r="AA634" s="11"/>
      <c r="AB634" s="11"/>
      <c r="AC634" s="11"/>
      <c r="AD634" s="11"/>
      <c r="AE634" s="11"/>
      <c r="AF634" s="11"/>
      <c r="AG634" s="11"/>
    </row>
    <row r="635" spans="1:33">
      <c r="A635" s="6"/>
      <c r="B635" s="6"/>
      <c r="C635" s="6"/>
      <c r="D635" s="6"/>
      <c r="E635" s="71"/>
      <c r="F635" s="11"/>
      <c r="G635" s="11"/>
      <c r="H635" s="11"/>
      <c r="I635" s="11"/>
      <c r="J635" s="11"/>
      <c r="K635" s="11"/>
      <c r="L635" s="11"/>
      <c r="M635" s="11"/>
      <c r="N635" s="11"/>
      <c r="O635" s="11"/>
      <c r="P635" s="11"/>
      <c r="Q635" s="11"/>
      <c r="R635" s="11"/>
      <c r="S635" s="11"/>
      <c r="T635" s="11"/>
      <c r="U635" s="11"/>
      <c r="V635" s="11"/>
      <c r="W635" s="73"/>
      <c r="X635" s="11"/>
      <c r="Y635" s="11"/>
      <c r="Z635" s="11"/>
      <c r="AA635" s="11"/>
      <c r="AB635" s="11"/>
      <c r="AC635" s="11"/>
      <c r="AD635" s="11"/>
      <c r="AE635" s="11"/>
      <c r="AF635" s="11"/>
      <c r="AG635" s="11"/>
    </row>
    <row r="636" spans="1:33">
      <c r="A636" s="6"/>
      <c r="B636" s="6"/>
      <c r="C636" s="6"/>
      <c r="D636" s="6"/>
      <c r="E636" s="71"/>
      <c r="F636" s="11"/>
      <c r="G636" s="11"/>
      <c r="H636" s="11"/>
      <c r="I636" s="11"/>
      <c r="J636" s="11"/>
      <c r="K636" s="11"/>
      <c r="L636" s="11"/>
      <c r="M636" s="11"/>
      <c r="N636" s="11"/>
      <c r="O636" s="11"/>
      <c r="P636" s="11"/>
      <c r="Q636" s="11"/>
      <c r="R636" s="11"/>
      <c r="S636" s="11"/>
      <c r="T636" s="11"/>
      <c r="U636" s="11"/>
      <c r="V636" s="11"/>
      <c r="W636" s="73"/>
      <c r="X636" s="11"/>
      <c r="Y636" s="11"/>
      <c r="Z636" s="11"/>
      <c r="AA636" s="11"/>
      <c r="AB636" s="11"/>
      <c r="AC636" s="11"/>
      <c r="AD636" s="11"/>
      <c r="AE636" s="11"/>
      <c r="AF636" s="11"/>
      <c r="AG636" s="11"/>
    </row>
    <row r="637" spans="1:33">
      <c r="A637" s="6"/>
      <c r="B637" s="6"/>
      <c r="C637" s="6"/>
      <c r="D637" s="6"/>
      <c r="E637" s="71"/>
      <c r="F637" s="11"/>
      <c r="G637" s="11"/>
      <c r="H637" s="11"/>
      <c r="I637" s="11"/>
      <c r="J637" s="11"/>
      <c r="K637" s="11"/>
      <c r="L637" s="11"/>
      <c r="M637" s="11"/>
      <c r="N637" s="11"/>
      <c r="O637" s="11"/>
      <c r="P637" s="11"/>
      <c r="Q637" s="11"/>
      <c r="R637" s="11"/>
      <c r="S637" s="11"/>
      <c r="T637" s="11"/>
      <c r="U637" s="11"/>
      <c r="V637" s="11"/>
      <c r="W637" s="73"/>
      <c r="X637" s="11"/>
      <c r="Y637" s="11"/>
      <c r="Z637" s="11"/>
      <c r="AA637" s="11"/>
      <c r="AB637" s="11"/>
      <c r="AC637" s="11"/>
      <c r="AD637" s="11"/>
      <c r="AE637" s="11"/>
      <c r="AF637" s="11"/>
      <c r="AG637" s="11"/>
    </row>
    <row r="638" spans="1:33">
      <c r="A638" s="6"/>
      <c r="B638" s="6"/>
      <c r="C638" s="6"/>
      <c r="D638" s="6"/>
      <c r="E638" s="71"/>
      <c r="F638" s="11"/>
      <c r="G638" s="11"/>
      <c r="H638" s="11"/>
      <c r="I638" s="11"/>
      <c r="J638" s="11"/>
      <c r="K638" s="11"/>
      <c r="L638" s="11"/>
      <c r="M638" s="11"/>
      <c r="N638" s="11"/>
      <c r="O638" s="11"/>
      <c r="P638" s="11"/>
      <c r="Q638" s="11"/>
      <c r="R638" s="11"/>
      <c r="S638" s="11"/>
      <c r="T638" s="11"/>
      <c r="U638" s="11"/>
      <c r="V638" s="11"/>
      <c r="W638" s="73"/>
      <c r="X638" s="11"/>
      <c r="Y638" s="11"/>
      <c r="Z638" s="11"/>
      <c r="AA638" s="11"/>
      <c r="AB638" s="11"/>
      <c r="AC638" s="11"/>
      <c r="AD638" s="11"/>
      <c r="AE638" s="11"/>
      <c r="AF638" s="11"/>
      <c r="AG638" s="11"/>
    </row>
    <row r="639" spans="1:33">
      <c r="A639" s="6"/>
      <c r="B639" s="6"/>
      <c r="C639" s="6"/>
      <c r="D639" s="6"/>
      <c r="E639" s="71"/>
      <c r="F639" s="11"/>
      <c r="G639" s="11"/>
      <c r="H639" s="11"/>
      <c r="I639" s="11"/>
      <c r="J639" s="11"/>
      <c r="K639" s="11"/>
      <c r="L639" s="11"/>
      <c r="M639" s="11"/>
      <c r="N639" s="11"/>
      <c r="O639" s="11"/>
      <c r="P639" s="11"/>
      <c r="Q639" s="11"/>
      <c r="R639" s="11"/>
      <c r="S639" s="11"/>
      <c r="T639" s="11"/>
      <c r="U639" s="11"/>
      <c r="V639" s="11"/>
      <c r="W639" s="73"/>
      <c r="X639" s="11"/>
      <c r="Y639" s="11"/>
      <c r="Z639" s="11"/>
      <c r="AA639" s="11"/>
      <c r="AB639" s="11"/>
      <c r="AC639" s="11"/>
      <c r="AD639" s="11"/>
      <c r="AE639" s="11"/>
      <c r="AF639" s="11"/>
      <c r="AG639" s="11"/>
    </row>
    <row r="640" spans="1:33">
      <c r="A640" s="6"/>
      <c r="B640" s="6"/>
      <c r="C640" s="6"/>
      <c r="D640" s="6"/>
      <c r="E640" s="71"/>
      <c r="F640" s="11"/>
      <c r="G640" s="11"/>
      <c r="H640" s="11"/>
      <c r="I640" s="11"/>
      <c r="J640" s="11"/>
      <c r="K640" s="11"/>
      <c r="L640" s="11"/>
      <c r="M640" s="11"/>
      <c r="N640" s="11"/>
      <c r="O640" s="11"/>
      <c r="P640" s="11"/>
      <c r="Q640" s="11"/>
      <c r="R640" s="11"/>
      <c r="S640" s="11"/>
      <c r="T640" s="11"/>
      <c r="U640" s="11"/>
      <c r="V640" s="11"/>
      <c r="W640" s="73"/>
      <c r="X640" s="11"/>
      <c r="Y640" s="11"/>
      <c r="Z640" s="11"/>
      <c r="AA640" s="11"/>
      <c r="AB640" s="11"/>
      <c r="AC640" s="11"/>
      <c r="AD640" s="11"/>
      <c r="AE640" s="11"/>
      <c r="AF640" s="11"/>
      <c r="AG640" s="11"/>
    </row>
    <row r="641" spans="1:33">
      <c r="A641" s="6"/>
      <c r="B641" s="6"/>
      <c r="C641" s="6"/>
      <c r="D641" s="6"/>
      <c r="E641" s="71"/>
      <c r="F641" s="11"/>
      <c r="G641" s="11"/>
      <c r="H641" s="11"/>
      <c r="I641" s="11"/>
      <c r="J641" s="11"/>
      <c r="K641" s="11"/>
      <c r="L641" s="11"/>
      <c r="M641" s="11"/>
      <c r="N641" s="11"/>
      <c r="O641" s="11"/>
      <c r="P641" s="11"/>
      <c r="Q641" s="11"/>
      <c r="R641" s="11"/>
      <c r="S641" s="11"/>
      <c r="T641" s="11"/>
      <c r="U641" s="11"/>
      <c r="V641" s="11"/>
      <c r="W641" s="73"/>
      <c r="X641" s="11"/>
      <c r="Y641" s="11"/>
      <c r="Z641" s="11"/>
      <c r="AA641" s="11"/>
      <c r="AB641" s="11"/>
      <c r="AC641" s="11"/>
      <c r="AD641" s="11"/>
      <c r="AE641" s="11"/>
      <c r="AF641" s="11"/>
      <c r="AG641" s="11"/>
    </row>
    <row r="642" spans="1:33">
      <c r="A642" s="6"/>
      <c r="B642" s="6"/>
      <c r="C642" s="6"/>
      <c r="D642" s="6"/>
      <c r="E642" s="71"/>
      <c r="F642" s="11"/>
      <c r="G642" s="11"/>
      <c r="H642" s="11"/>
      <c r="I642" s="11"/>
      <c r="J642" s="11"/>
      <c r="K642" s="11"/>
      <c r="L642" s="11"/>
      <c r="M642" s="11"/>
      <c r="N642" s="11"/>
      <c r="O642" s="11"/>
      <c r="P642" s="11"/>
      <c r="Q642" s="11"/>
      <c r="R642" s="11"/>
      <c r="S642" s="11"/>
      <c r="T642" s="11"/>
      <c r="U642" s="11"/>
      <c r="V642" s="11"/>
      <c r="W642" s="73"/>
      <c r="X642" s="11"/>
      <c r="Y642" s="11"/>
      <c r="Z642" s="11"/>
      <c r="AA642" s="11"/>
      <c r="AB642" s="11"/>
      <c r="AC642" s="11"/>
      <c r="AD642" s="11"/>
      <c r="AE642" s="11"/>
      <c r="AF642" s="11"/>
      <c r="AG642" s="11"/>
    </row>
    <row r="643" spans="1:33">
      <c r="A643" s="6"/>
      <c r="B643" s="6"/>
      <c r="C643" s="6"/>
      <c r="D643" s="6"/>
      <c r="E643" s="71"/>
      <c r="F643" s="11"/>
      <c r="G643" s="11"/>
      <c r="H643" s="11"/>
      <c r="I643" s="11"/>
      <c r="J643" s="11"/>
      <c r="K643" s="11"/>
      <c r="L643" s="11"/>
      <c r="M643" s="11"/>
      <c r="N643" s="11"/>
      <c r="O643" s="11"/>
      <c r="P643" s="11"/>
      <c r="Q643" s="11"/>
      <c r="R643" s="11"/>
      <c r="S643" s="11"/>
      <c r="T643" s="11"/>
      <c r="U643" s="11"/>
      <c r="V643" s="11"/>
      <c r="W643" s="73"/>
      <c r="X643" s="11"/>
      <c r="Y643" s="11"/>
      <c r="Z643" s="11"/>
      <c r="AA643" s="11"/>
      <c r="AB643" s="11"/>
      <c r="AC643" s="11"/>
      <c r="AD643" s="11"/>
      <c r="AE643" s="11"/>
      <c r="AF643" s="11"/>
      <c r="AG643" s="11"/>
    </row>
    <row r="644" spans="1:33">
      <c r="A644" s="6"/>
      <c r="B644" s="6"/>
      <c r="C644" s="6"/>
      <c r="D644" s="6"/>
      <c r="E644" s="71"/>
      <c r="F644" s="11"/>
      <c r="G644" s="11"/>
      <c r="H644" s="11"/>
      <c r="I644" s="11"/>
      <c r="J644" s="11"/>
      <c r="K644" s="11"/>
      <c r="L644" s="11"/>
      <c r="M644" s="11"/>
      <c r="N644" s="11"/>
      <c r="O644" s="11"/>
      <c r="P644" s="11"/>
      <c r="Q644" s="11"/>
      <c r="R644" s="11"/>
      <c r="S644" s="11"/>
      <c r="T644" s="11"/>
      <c r="U644" s="11"/>
      <c r="V644" s="11"/>
      <c r="W644" s="73"/>
      <c r="X644" s="11"/>
      <c r="Y644" s="11"/>
      <c r="Z644" s="11"/>
      <c r="AA644" s="11"/>
      <c r="AB644" s="11"/>
      <c r="AC644" s="11"/>
      <c r="AD644" s="11"/>
      <c r="AE644" s="11"/>
      <c r="AF644" s="11"/>
      <c r="AG644" s="11"/>
    </row>
    <row r="645" spans="1:33">
      <c r="A645" s="6"/>
      <c r="B645" s="6"/>
      <c r="C645" s="6"/>
      <c r="D645" s="6"/>
      <c r="E645" s="71"/>
      <c r="F645" s="11"/>
      <c r="G645" s="11"/>
      <c r="H645" s="11"/>
      <c r="I645" s="11"/>
      <c r="J645" s="11"/>
      <c r="K645" s="11"/>
      <c r="L645" s="11"/>
      <c r="M645" s="11"/>
      <c r="N645" s="11"/>
      <c r="O645" s="11"/>
      <c r="P645" s="11"/>
      <c r="Q645" s="11"/>
      <c r="R645" s="11"/>
      <c r="S645" s="11"/>
      <c r="T645" s="11"/>
      <c r="U645" s="11"/>
      <c r="V645" s="11"/>
      <c r="W645" s="73"/>
      <c r="X645" s="11"/>
      <c r="Y645" s="11"/>
      <c r="Z645" s="11"/>
      <c r="AA645" s="11"/>
      <c r="AB645" s="11"/>
      <c r="AC645" s="11"/>
      <c r="AD645" s="11"/>
      <c r="AE645" s="11"/>
      <c r="AF645" s="11"/>
      <c r="AG645" s="11"/>
    </row>
    <row r="646" spans="1:33">
      <c r="A646" s="6"/>
      <c r="B646" s="6"/>
      <c r="C646" s="6"/>
      <c r="D646" s="6"/>
      <c r="E646" s="71"/>
      <c r="F646" s="11"/>
      <c r="G646" s="11"/>
      <c r="H646" s="11"/>
      <c r="I646" s="11"/>
      <c r="J646" s="11"/>
      <c r="K646" s="11"/>
      <c r="L646" s="11"/>
      <c r="M646" s="11"/>
      <c r="N646" s="11"/>
      <c r="O646" s="11"/>
      <c r="P646" s="11"/>
      <c r="Q646" s="11"/>
      <c r="R646" s="11"/>
      <c r="S646" s="11"/>
      <c r="T646" s="11"/>
      <c r="U646" s="11"/>
      <c r="V646" s="11"/>
      <c r="W646" s="73"/>
      <c r="X646" s="11"/>
      <c r="Y646" s="11"/>
      <c r="Z646" s="11"/>
      <c r="AA646" s="11"/>
      <c r="AB646" s="11"/>
      <c r="AC646" s="11"/>
      <c r="AD646" s="11"/>
      <c r="AE646" s="11"/>
      <c r="AF646" s="11"/>
      <c r="AG646" s="11"/>
    </row>
    <row r="647" spans="1:33">
      <c r="A647" s="6"/>
      <c r="B647" s="6"/>
      <c r="C647" s="6"/>
      <c r="D647" s="6"/>
      <c r="E647" s="71"/>
      <c r="F647" s="11"/>
      <c r="G647" s="11"/>
      <c r="H647" s="11"/>
      <c r="I647" s="11"/>
      <c r="J647" s="11"/>
      <c r="K647" s="11"/>
      <c r="L647" s="11"/>
      <c r="M647" s="11"/>
      <c r="N647" s="11"/>
      <c r="O647" s="11"/>
      <c r="P647" s="11"/>
      <c r="Q647" s="11"/>
      <c r="R647" s="11"/>
      <c r="S647" s="11"/>
      <c r="T647" s="11"/>
      <c r="U647" s="11"/>
      <c r="V647" s="11"/>
      <c r="W647" s="73"/>
      <c r="X647" s="11"/>
      <c r="Y647" s="11"/>
      <c r="Z647" s="11"/>
      <c r="AA647" s="11"/>
      <c r="AB647" s="11"/>
      <c r="AC647" s="11"/>
      <c r="AD647" s="11"/>
      <c r="AE647" s="11"/>
      <c r="AF647" s="11"/>
      <c r="AG647" s="11"/>
    </row>
    <row r="648" spans="1:33">
      <c r="A648" s="6"/>
      <c r="B648" s="6"/>
      <c r="C648" s="6"/>
      <c r="D648" s="6"/>
      <c r="E648" s="71"/>
      <c r="F648" s="11"/>
      <c r="G648" s="11"/>
      <c r="H648" s="11"/>
      <c r="I648" s="11"/>
      <c r="J648" s="11"/>
      <c r="K648" s="11"/>
      <c r="L648" s="11"/>
      <c r="M648" s="11"/>
      <c r="N648" s="11"/>
      <c r="O648" s="11"/>
      <c r="P648" s="11"/>
      <c r="Q648" s="11"/>
      <c r="R648" s="11"/>
      <c r="S648" s="11"/>
      <c r="T648" s="11"/>
      <c r="U648" s="11"/>
      <c r="V648" s="11"/>
      <c r="W648" s="73"/>
      <c r="X648" s="11"/>
      <c r="Y648" s="11"/>
      <c r="Z648" s="11"/>
      <c r="AA648" s="11"/>
      <c r="AB648" s="11"/>
      <c r="AC648" s="11"/>
      <c r="AD648" s="11"/>
      <c r="AE648" s="11"/>
      <c r="AF648" s="11"/>
      <c r="AG648" s="11"/>
    </row>
    <row r="649" spans="1:33">
      <c r="A649" s="6"/>
      <c r="B649" s="6"/>
      <c r="C649" s="6"/>
      <c r="D649" s="6"/>
      <c r="E649" s="71"/>
      <c r="F649" s="11"/>
      <c r="G649" s="11"/>
      <c r="H649" s="11"/>
      <c r="I649" s="11"/>
      <c r="J649" s="11"/>
      <c r="K649" s="11"/>
      <c r="L649" s="11"/>
      <c r="M649" s="11"/>
      <c r="N649" s="11"/>
      <c r="O649" s="11"/>
      <c r="P649" s="11"/>
      <c r="Q649" s="11"/>
      <c r="R649" s="11"/>
      <c r="S649" s="11"/>
      <c r="T649" s="11"/>
      <c r="U649" s="11"/>
      <c r="V649" s="11"/>
      <c r="W649" s="73"/>
      <c r="X649" s="11"/>
      <c r="Y649" s="11"/>
      <c r="Z649" s="11"/>
      <c r="AA649" s="11"/>
      <c r="AB649" s="11"/>
      <c r="AC649" s="11"/>
      <c r="AD649" s="11"/>
      <c r="AE649" s="11"/>
      <c r="AF649" s="11"/>
      <c r="AG649" s="11"/>
    </row>
    <row r="650" spans="1:33">
      <c r="A650" s="6"/>
      <c r="B650" s="6"/>
      <c r="C650" s="6"/>
      <c r="D650" s="6"/>
      <c r="E650" s="71"/>
      <c r="F650" s="11"/>
      <c r="G650" s="11"/>
      <c r="H650" s="11"/>
      <c r="I650" s="11"/>
      <c r="J650" s="11"/>
      <c r="K650" s="11"/>
      <c r="L650" s="11"/>
      <c r="M650" s="11"/>
      <c r="N650" s="11"/>
      <c r="O650" s="11"/>
      <c r="P650" s="11"/>
      <c r="Q650" s="11"/>
      <c r="R650" s="11"/>
      <c r="S650" s="11"/>
      <c r="T650" s="11"/>
      <c r="U650" s="11"/>
      <c r="V650" s="11"/>
      <c r="W650" s="73"/>
      <c r="X650" s="11"/>
      <c r="Y650" s="11"/>
      <c r="Z650" s="11"/>
      <c r="AA650" s="11"/>
      <c r="AB650" s="11"/>
      <c r="AC650" s="11"/>
      <c r="AD650" s="11"/>
      <c r="AE650" s="11"/>
      <c r="AF650" s="11"/>
      <c r="AG650" s="11"/>
    </row>
    <row r="651" spans="1:33">
      <c r="A651" s="6"/>
      <c r="B651" s="6"/>
      <c r="C651" s="6"/>
      <c r="D651" s="6"/>
      <c r="E651" s="71"/>
      <c r="F651" s="11"/>
      <c r="G651" s="11"/>
      <c r="H651" s="11"/>
      <c r="I651" s="11"/>
      <c r="J651" s="11"/>
      <c r="K651" s="11"/>
      <c r="L651" s="11"/>
      <c r="M651" s="11"/>
      <c r="N651" s="11"/>
      <c r="O651" s="11"/>
      <c r="P651" s="11"/>
      <c r="Q651" s="11"/>
      <c r="R651" s="11"/>
      <c r="S651" s="11"/>
      <c r="T651" s="11"/>
      <c r="U651" s="11"/>
      <c r="V651" s="11"/>
      <c r="W651" s="73"/>
      <c r="X651" s="11"/>
      <c r="Y651" s="11"/>
      <c r="Z651" s="11"/>
      <c r="AA651" s="11"/>
      <c r="AB651" s="11"/>
      <c r="AC651" s="11"/>
      <c r="AD651" s="11"/>
      <c r="AE651" s="11"/>
      <c r="AF651" s="11"/>
      <c r="AG651" s="11"/>
    </row>
    <row r="652" spans="1:33">
      <c r="A652" s="6"/>
      <c r="B652" s="6"/>
      <c r="C652" s="6"/>
      <c r="D652" s="6"/>
      <c r="E652" s="71"/>
      <c r="F652" s="11"/>
      <c r="G652" s="11"/>
      <c r="H652" s="11"/>
      <c r="I652" s="11"/>
      <c r="J652" s="11"/>
      <c r="K652" s="11"/>
      <c r="L652" s="11"/>
      <c r="M652" s="11"/>
      <c r="N652" s="11"/>
      <c r="O652" s="11"/>
      <c r="P652" s="11"/>
      <c r="Q652" s="11"/>
      <c r="R652" s="11"/>
      <c r="S652" s="11"/>
      <c r="T652" s="11"/>
      <c r="U652" s="11"/>
      <c r="V652" s="11"/>
      <c r="W652" s="73"/>
      <c r="X652" s="11"/>
      <c r="Y652" s="11"/>
      <c r="Z652" s="11"/>
      <c r="AA652" s="11"/>
      <c r="AB652" s="11"/>
      <c r="AC652" s="11"/>
      <c r="AD652" s="11"/>
      <c r="AE652" s="11"/>
      <c r="AF652" s="11"/>
      <c r="AG652" s="11"/>
    </row>
    <row r="653" spans="1:33">
      <c r="A653" s="6"/>
      <c r="B653" s="6"/>
      <c r="C653" s="6"/>
      <c r="D653" s="6"/>
      <c r="E653" s="71"/>
      <c r="F653" s="11"/>
      <c r="G653" s="11"/>
      <c r="H653" s="11"/>
      <c r="I653" s="11"/>
      <c r="J653" s="11"/>
      <c r="K653" s="11"/>
      <c r="L653" s="11"/>
      <c r="M653" s="11"/>
      <c r="N653" s="11"/>
      <c r="O653" s="11"/>
      <c r="P653" s="11"/>
      <c r="Q653" s="11"/>
      <c r="R653" s="11"/>
      <c r="S653" s="11"/>
      <c r="T653" s="11"/>
      <c r="U653" s="11"/>
      <c r="V653" s="11"/>
      <c r="W653" s="73"/>
      <c r="X653" s="11"/>
      <c r="Y653" s="11"/>
      <c r="Z653" s="11"/>
      <c r="AA653" s="11"/>
      <c r="AB653" s="11"/>
      <c r="AC653" s="11"/>
      <c r="AD653" s="11"/>
      <c r="AE653" s="11"/>
      <c r="AF653" s="11"/>
      <c r="AG653" s="11"/>
    </row>
    <row r="654" spans="1:33">
      <c r="A654" s="6"/>
      <c r="B654" s="6"/>
      <c r="C654" s="6"/>
      <c r="D654" s="6"/>
      <c r="E654" s="71"/>
      <c r="F654" s="11"/>
      <c r="G654" s="11"/>
      <c r="H654" s="11"/>
      <c r="I654" s="11"/>
      <c r="J654" s="11"/>
      <c r="K654" s="11"/>
      <c r="L654" s="11"/>
      <c r="M654" s="11"/>
      <c r="N654" s="11"/>
      <c r="O654" s="11"/>
      <c r="P654" s="11"/>
      <c r="Q654" s="11"/>
      <c r="R654" s="11"/>
      <c r="S654" s="11"/>
      <c r="T654" s="11"/>
      <c r="U654" s="11"/>
      <c r="V654" s="11"/>
      <c r="W654" s="73"/>
      <c r="X654" s="11"/>
      <c r="Y654" s="11"/>
      <c r="Z654" s="11"/>
      <c r="AA654" s="11"/>
      <c r="AB654" s="11"/>
      <c r="AC654" s="11"/>
      <c r="AD654" s="11"/>
      <c r="AE654" s="11"/>
      <c r="AF654" s="11"/>
      <c r="AG654" s="11"/>
    </row>
    <row r="655" spans="1:33">
      <c r="A655" s="6"/>
      <c r="B655" s="6"/>
      <c r="C655" s="6"/>
      <c r="D655" s="6"/>
      <c r="E655" s="71"/>
      <c r="F655" s="11"/>
      <c r="G655" s="11"/>
      <c r="H655" s="11"/>
      <c r="I655" s="11"/>
      <c r="J655" s="11"/>
      <c r="K655" s="11"/>
      <c r="L655" s="11"/>
      <c r="M655" s="11"/>
      <c r="N655" s="11"/>
      <c r="O655" s="11"/>
      <c r="P655" s="11"/>
      <c r="Q655" s="11"/>
      <c r="R655" s="11"/>
      <c r="S655" s="11"/>
      <c r="T655" s="11"/>
      <c r="U655" s="11"/>
      <c r="V655" s="11"/>
      <c r="W655" s="73"/>
      <c r="X655" s="11"/>
      <c r="Y655" s="11"/>
      <c r="Z655" s="11"/>
      <c r="AA655" s="11"/>
      <c r="AB655" s="11"/>
      <c r="AC655" s="11"/>
      <c r="AD655" s="11"/>
      <c r="AE655" s="11"/>
      <c r="AF655" s="11"/>
      <c r="AG655" s="11"/>
    </row>
    <row r="656" spans="1:33">
      <c r="A656" s="6"/>
      <c r="B656" s="6"/>
      <c r="C656" s="6"/>
      <c r="D656" s="6"/>
      <c r="E656" s="71"/>
      <c r="F656" s="11"/>
      <c r="G656" s="11"/>
      <c r="H656" s="11"/>
      <c r="I656" s="11"/>
      <c r="J656" s="11"/>
      <c r="K656" s="11"/>
      <c r="L656" s="11"/>
      <c r="M656" s="11"/>
      <c r="N656" s="11"/>
      <c r="O656" s="11"/>
      <c r="P656" s="11"/>
      <c r="Q656" s="11"/>
      <c r="R656" s="11"/>
      <c r="S656" s="11"/>
      <c r="T656" s="11"/>
      <c r="U656" s="11"/>
      <c r="V656" s="11"/>
      <c r="W656" s="73"/>
      <c r="X656" s="11"/>
      <c r="Y656" s="11"/>
      <c r="Z656" s="11"/>
      <c r="AA656" s="11"/>
      <c r="AB656" s="11"/>
      <c r="AC656" s="11"/>
      <c r="AD656" s="11"/>
      <c r="AE656" s="11"/>
      <c r="AF656" s="11"/>
      <c r="AG656" s="11"/>
    </row>
    <row r="657" spans="1:33">
      <c r="A657" s="6"/>
      <c r="B657" s="6"/>
      <c r="C657" s="6"/>
      <c r="D657" s="6"/>
      <c r="E657" s="71"/>
      <c r="F657" s="11"/>
      <c r="G657" s="11"/>
      <c r="H657" s="11"/>
      <c r="I657" s="11"/>
      <c r="J657" s="11"/>
      <c r="K657" s="11"/>
      <c r="L657" s="11"/>
      <c r="M657" s="11"/>
      <c r="N657" s="11"/>
      <c r="O657" s="11"/>
      <c r="P657" s="11"/>
      <c r="Q657" s="11"/>
      <c r="R657" s="11"/>
      <c r="S657" s="11"/>
      <c r="T657" s="11"/>
      <c r="U657" s="11"/>
      <c r="V657" s="11"/>
      <c r="W657" s="73"/>
      <c r="X657" s="11"/>
      <c r="Y657" s="11"/>
      <c r="Z657" s="11"/>
      <c r="AA657" s="11"/>
      <c r="AB657" s="11"/>
      <c r="AC657" s="11"/>
      <c r="AD657" s="11"/>
      <c r="AE657" s="11"/>
      <c r="AF657" s="11"/>
      <c r="AG657" s="11"/>
    </row>
    <row r="658" spans="1:33">
      <c r="A658" s="6"/>
      <c r="B658" s="6"/>
      <c r="C658" s="6"/>
      <c r="D658" s="6"/>
      <c r="E658" s="71"/>
      <c r="F658" s="11"/>
      <c r="G658" s="11"/>
      <c r="H658" s="11"/>
      <c r="I658" s="11"/>
      <c r="J658" s="11"/>
      <c r="K658" s="11"/>
      <c r="L658" s="11"/>
      <c r="M658" s="11"/>
      <c r="N658" s="11"/>
      <c r="O658" s="11"/>
      <c r="P658" s="11"/>
      <c r="Q658" s="11"/>
      <c r="R658" s="11"/>
      <c r="S658" s="11"/>
      <c r="T658" s="11"/>
      <c r="U658" s="11"/>
      <c r="V658" s="11"/>
      <c r="W658" s="73"/>
      <c r="X658" s="11"/>
      <c r="Y658" s="11"/>
      <c r="Z658" s="11"/>
      <c r="AA658" s="11"/>
      <c r="AB658" s="11"/>
      <c r="AC658" s="11"/>
      <c r="AD658" s="11"/>
      <c r="AE658" s="11"/>
      <c r="AF658" s="11"/>
      <c r="AG658" s="11"/>
    </row>
    <row r="659" spans="1:33">
      <c r="A659" s="6"/>
      <c r="B659" s="6"/>
      <c r="C659" s="6"/>
      <c r="D659" s="6"/>
      <c r="E659" s="71"/>
      <c r="F659" s="11"/>
      <c r="G659" s="11"/>
      <c r="H659" s="11"/>
      <c r="I659" s="11"/>
      <c r="J659" s="11"/>
      <c r="K659" s="11"/>
      <c r="L659" s="11"/>
      <c r="M659" s="11"/>
      <c r="N659" s="11"/>
      <c r="O659" s="11"/>
      <c r="P659" s="11"/>
      <c r="Q659" s="11"/>
      <c r="R659" s="11"/>
      <c r="S659" s="11"/>
      <c r="T659" s="11"/>
      <c r="U659" s="11"/>
      <c r="V659" s="11"/>
      <c r="W659" s="73"/>
      <c r="X659" s="11"/>
      <c r="Y659" s="11"/>
      <c r="Z659" s="11"/>
      <c r="AA659" s="11"/>
      <c r="AB659" s="11"/>
      <c r="AC659" s="11"/>
      <c r="AD659" s="11"/>
      <c r="AE659" s="11"/>
      <c r="AF659" s="11"/>
      <c r="AG659" s="11"/>
    </row>
    <row r="660" spans="1:33">
      <c r="A660" s="6"/>
      <c r="B660" s="6"/>
      <c r="C660" s="6"/>
      <c r="D660" s="6"/>
      <c r="E660" s="71"/>
      <c r="F660" s="11"/>
      <c r="G660" s="11"/>
      <c r="H660" s="11"/>
      <c r="I660" s="11"/>
      <c r="J660" s="11"/>
      <c r="K660" s="11"/>
      <c r="L660" s="11"/>
      <c r="M660" s="11"/>
      <c r="N660" s="11"/>
      <c r="O660" s="11"/>
      <c r="P660" s="11"/>
      <c r="Q660" s="11"/>
      <c r="R660" s="11"/>
      <c r="S660" s="11"/>
      <c r="T660" s="11"/>
      <c r="U660" s="11"/>
      <c r="V660" s="11"/>
      <c r="W660" s="73"/>
      <c r="X660" s="11"/>
      <c r="Y660" s="11"/>
      <c r="Z660" s="11"/>
      <c r="AA660" s="11"/>
      <c r="AB660" s="11"/>
      <c r="AC660" s="11"/>
      <c r="AD660" s="11"/>
      <c r="AE660" s="11"/>
      <c r="AF660" s="11"/>
      <c r="AG660" s="11"/>
    </row>
    <row r="661" spans="1:33">
      <c r="A661" s="6"/>
      <c r="B661" s="6"/>
      <c r="C661" s="6"/>
      <c r="D661" s="6"/>
      <c r="E661" s="71"/>
      <c r="F661" s="11"/>
      <c r="G661" s="11"/>
      <c r="H661" s="11"/>
      <c r="I661" s="11"/>
      <c r="J661" s="11"/>
      <c r="K661" s="11"/>
      <c r="L661" s="11"/>
      <c r="M661" s="11"/>
      <c r="N661" s="11"/>
      <c r="O661" s="11"/>
      <c r="P661" s="11"/>
      <c r="Q661" s="11"/>
      <c r="R661" s="11"/>
      <c r="S661" s="11"/>
      <c r="T661" s="11"/>
      <c r="U661" s="11"/>
      <c r="V661" s="11"/>
      <c r="W661" s="73"/>
      <c r="X661" s="11"/>
      <c r="Y661" s="11"/>
      <c r="Z661" s="11"/>
      <c r="AA661" s="11"/>
      <c r="AB661" s="11"/>
      <c r="AC661" s="11"/>
      <c r="AD661" s="11"/>
      <c r="AE661" s="11"/>
      <c r="AF661" s="11"/>
      <c r="AG661" s="11"/>
    </row>
    <row r="662" spans="1:33">
      <c r="A662" s="6"/>
      <c r="B662" s="6"/>
      <c r="C662" s="6"/>
      <c r="D662" s="6"/>
      <c r="E662" s="71"/>
      <c r="F662" s="11"/>
      <c r="G662" s="11"/>
      <c r="H662" s="11"/>
      <c r="I662" s="11"/>
      <c r="J662" s="11"/>
      <c r="K662" s="11"/>
      <c r="L662" s="11"/>
      <c r="M662" s="11"/>
      <c r="N662" s="11"/>
      <c r="O662" s="11"/>
      <c r="P662" s="11"/>
      <c r="Q662" s="11"/>
      <c r="R662" s="11"/>
      <c r="S662" s="11"/>
      <c r="T662" s="11"/>
      <c r="U662" s="11"/>
      <c r="V662" s="11"/>
      <c r="W662" s="73"/>
      <c r="X662" s="11"/>
      <c r="Y662" s="11"/>
      <c r="Z662" s="11"/>
      <c r="AA662" s="11"/>
      <c r="AB662" s="11"/>
      <c r="AC662" s="11"/>
      <c r="AD662" s="11"/>
      <c r="AE662" s="11"/>
      <c r="AF662" s="11"/>
      <c r="AG662" s="11"/>
    </row>
    <row r="663" spans="1:33">
      <c r="A663" s="6"/>
      <c r="B663" s="6"/>
      <c r="C663" s="6"/>
      <c r="D663" s="6"/>
      <c r="E663" s="71"/>
      <c r="F663" s="11"/>
      <c r="G663" s="11"/>
      <c r="H663" s="11"/>
      <c r="I663" s="11"/>
      <c r="J663" s="11"/>
      <c r="K663" s="11"/>
      <c r="L663" s="11"/>
      <c r="M663" s="11"/>
      <c r="N663" s="11"/>
      <c r="O663" s="11"/>
      <c r="P663" s="11"/>
      <c r="Q663" s="11"/>
      <c r="R663" s="11"/>
      <c r="S663" s="11"/>
      <c r="T663" s="11"/>
      <c r="U663" s="11"/>
      <c r="V663" s="11"/>
      <c r="W663" s="73"/>
      <c r="X663" s="11"/>
      <c r="Y663" s="11"/>
      <c r="Z663" s="11"/>
      <c r="AA663" s="11"/>
      <c r="AB663" s="11"/>
      <c r="AC663" s="11"/>
      <c r="AD663" s="11"/>
      <c r="AE663" s="11"/>
      <c r="AF663" s="11"/>
      <c r="AG663" s="11"/>
    </row>
    <row r="664" spans="1:33">
      <c r="A664" s="6"/>
      <c r="B664" s="6"/>
      <c r="C664" s="6"/>
      <c r="D664" s="6"/>
      <c r="E664" s="71"/>
      <c r="F664" s="11"/>
      <c r="G664" s="11"/>
      <c r="H664" s="11"/>
      <c r="I664" s="11"/>
      <c r="J664" s="11"/>
      <c r="K664" s="11"/>
      <c r="L664" s="11"/>
      <c r="M664" s="11"/>
      <c r="N664" s="11"/>
      <c r="O664" s="11"/>
      <c r="P664" s="11"/>
      <c r="Q664" s="11"/>
      <c r="R664" s="11"/>
      <c r="S664" s="11"/>
      <c r="T664" s="11"/>
      <c r="U664" s="11"/>
      <c r="V664" s="11"/>
      <c r="W664" s="73"/>
      <c r="X664" s="11"/>
      <c r="Y664" s="11"/>
      <c r="Z664" s="11"/>
      <c r="AA664" s="11"/>
      <c r="AB664" s="11"/>
      <c r="AC664" s="11"/>
      <c r="AD664" s="11"/>
      <c r="AE664" s="11"/>
      <c r="AF664" s="11"/>
      <c r="AG664" s="11"/>
    </row>
    <row r="665" spans="1:33">
      <c r="A665" s="6"/>
      <c r="B665" s="6"/>
      <c r="C665" s="6"/>
      <c r="D665" s="6"/>
      <c r="E665" s="71"/>
      <c r="F665" s="11"/>
      <c r="G665" s="11"/>
      <c r="H665" s="11"/>
      <c r="I665" s="11"/>
      <c r="J665" s="11"/>
      <c r="K665" s="11"/>
      <c r="L665" s="11"/>
      <c r="M665" s="11"/>
      <c r="N665" s="11"/>
      <c r="O665" s="11"/>
      <c r="P665" s="11"/>
      <c r="Q665" s="11"/>
      <c r="R665" s="11"/>
      <c r="S665" s="11"/>
      <c r="T665" s="11"/>
      <c r="U665" s="11"/>
      <c r="V665" s="11"/>
      <c r="W665" s="73"/>
      <c r="X665" s="11"/>
      <c r="Y665" s="11"/>
      <c r="Z665" s="11"/>
      <c r="AA665" s="11"/>
      <c r="AB665" s="11"/>
      <c r="AC665" s="11"/>
      <c r="AD665" s="11"/>
      <c r="AE665" s="11"/>
      <c r="AF665" s="11"/>
      <c r="AG665" s="11"/>
    </row>
    <row r="666" spans="1:33">
      <c r="A666" s="6"/>
      <c r="B666" s="6"/>
      <c r="C666" s="6"/>
      <c r="D666" s="6"/>
      <c r="E666" s="71"/>
      <c r="F666" s="11"/>
      <c r="G666" s="11"/>
      <c r="H666" s="11"/>
      <c r="I666" s="11"/>
      <c r="J666" s="11"/>
      <c r="K666" s="11"/>
      <c r="L666" s="11"/>
      <c r="M666" s="11"/>
      <c r="N666" s="11"/>
      <c r="O666" s="11"/>
      <c r="P666" s="11"/>
      <c r="Q666" s="11"/>
      <c r="R666" s="11"/>
      <c r="S666" s="11"/>
      <c r="T666" s="11"/>
      <c r="U666" s="11"/>
      <c r="V666" s="11"/>
      <c r="W666" s="73"/>
      <c r="X666" s="11"/>
      <c r="Y666" s="11"/>
      <c r="Z666" s="11"/>
      <c r="AA666" s="11"/>
      <c r="AB666" s="11"/>
      <c r="AC666" s="11"/>
      <c r="AD666" s="11"/>
      <c r="AE666" s="11"/>
      <c r="AF666" s="11"/>
      <c r="AG666" s="11"/>
    </row>
    <row r="667" spans="1:33">
      <c r="A667" s="6"/>
      <c r="B667" s="6"/>
      <c r="C667" s="6"/>
      <c r="D667" s="6"/>
      <c r="E667" s="71"/>
      <c r="F667" s="11"/>
      <c r="G667" s="11"/>
      <c r="H667" s="11"/>
      <c r="I667" s="11"/>
      <c r="J667" s="11"/>
      <c r="K667" s="11"/>
      <c r="L667" s="11"/>
      <c r="M667" s="11"/>
      <c r="N667" s="11"/>
      <c r="O667" s="11"/>
      <c r="P667" s="11"/>
      <c r="Q667" s="11"/>
      <c r="R667" s="11"/>
      <c r="S667" s="11"/>
      <c r="T667" s="11"/>
      <c r="U667" s="11"/>
      <c r="V667" s="11"/>
      <c r="W667" s="73"/>
      <c r="X667" s="11"/>
      <c r="Y667" s="11"/>
      <c r="Z667" s="11"/>
      <c r="AA667" s="11"/>
      <c r="AB667" s="11"/>
      <c r="AC667" s="11"/>
      <c r="AD667" s="11"/>
      <c r="AE667" s="11"/>
      <c r="AF667" s="11"/>
      <c r="AG667" s="11"/>
    </row>
    <row r="668" spans="1:33">
      <c r="A668" s="6"/>
      <c r="B668" s="6"/>
      <c r="C668" s="6"/>
      <c r="D668" s="6"/>
      <c r="E668" s="71"/>
      <c r="F668" s="11"/>
      <c r="G668" s="11"/>
      <c r="H668" s="11"/>
      <c r="I668" s="11"/>
      <c r="J668" s="11"/>
      <c r="K668" s="11"/>
      <c r="L668" s="11"/>
      <c r="M668" s="11"/>
      <c r="N668" s="11"/>
      <c r="O668" s="11"/>
      <c r="P668" s="11"/>
      <c r="Q668" s="11"/>
      <c r="R668" s="11"/>
      <c r="S668" s="11"/>
      <c r="T668" s="11"/>
      <c r="U668" s="11"/>
      <c r="V668" s="11"/>
      <c r="W668" s="73"/>
      <c r="X668" s="11"/>
      <c r="Y668" s="11"/>
      <c r="Z668" s="11"/>
      <c r="AA668" s="11"/>
      <c r="AB668" s="11"/>
      <c r="AC668" s="11"/>
      <c r="AD668" s="11"/>
      <c r="AE668" s="11"/>
      <c r="AF668" s="11"/>
      <c r="AG668" s="11"/>
    </row>
    <row r="669" spans="1:33">
      <c r="A669" s="6"/>
      <c r="B669" s="6"/>
      <c r="C669" s="6"/>
      <c r="D669" s="6"/>
      <c r="E669" s="71"/>
      <c r="F669" s="11"/>
      <c r="G669" s="11"/>
      <c r="H669" s="11"/>
      <c r="I669" s="11"/>
      <c r="J669" s="11"/>
      <c r="K669" s="11"/>
      <c r="L669" s="11"/>
      <c r="M669" s="11"/>
      <c r="N669" s="11"/>
      <c r="O669" s="11"/>
      <c r="P669" s="11"/>
      <c r="Q669" s="11"/>
      <c r="R669" s="11"/>
      <c r="S669" s="11"/>
      <c r="T669" s="11"/>
      <c r="U669" s="11"/>
      <c r="V669" s="11"/>
      <c r="W669" s="73"/>
      <c r="X669" s="11"/>
      <c r="Y669" s="11"/>
      <c r="Z669" s="11"/>
      <c r="AA669" s="11"/>
      <c r="AB669" s="11"/>
      <c r="AC669" s="11"/>
      <c r="AD669" s="11"/>
      <c r="AE669" s="11"/>
      <c r="AF669" s="11"/>
      <c r="AG669" s="11"/>
    </row>
    <row r="670" spans="1:33">
      <c r="A670" s="6"/>
      <c r="B670" s="6"/>
      <c r="C670" s="6"/>
      <c r="D670" s="6"/>
      <c r="E670" s="71"/>
      <c r="F670" s="11"/>
      <c r="G670" s="11"/>
      <c r="H670" s="11"/>
      <c r="I670" s="11"/>
      <c r="J670" s="11"/>
      <c r="K670" s="11"/>
      <c r="L670" s="11"/>
      <c r="M670" s="11"/>
      <c r="N670" s="11"/>
      <c r="O670" s="11"/>
      <c r="P670" s="11"/>
      <c r="Q670" s="11"/>
      <c r="R670" s="11"/>
      <c r="S670" s="11"/>
      <c r="T670" s="11"/>
      <c r="U670" s="11"/>
      <c r="V670" s="11"/>
      <c r="W670" s="73"/>
      <c r="X670" s="11"/>
      <c r="Y670" s="11"/>
      <c r="Z670" s="11"/>
      <c r="AA670" s="11"/>
      <c r="AB670" s="11"/>
      <c r="AC670" s="11"/>
      <c r="AD670" s="11"/>
      <c r="AE670" s="11"/>
      <c r="AF670" s="11"/>
      <c r="AG670" s="11"/>
    </row>
    <row r="671" spans="1:33">
      <c r="A671" s="6"/>
      <c r="B671" s="6"/>
      <c r="C671" s="6"/>
      <c r="D671" s="6"/>
      <c r="E671" s="71"/>
      <c r="F671" s="11"/>
      <c r="G671" s="11"/>
      <c r="H671" s="11"/>
      <c r="I671" s="11"/>
      <c r="J671" s="11"/>
      <c r="K671" s="11"/>
      <c r="L671" s="11"/>
      <c r="M671" s="11"/>
      <c r="N671" s="11"/>
      <c r="O671" s="11"/>
      <c r="P671" s="11"/>
      <c r="Q671" s="11"/>
      <c r="R671" s="11"/>
      <c r="S671" s="11"/>
      <c r="T671" s="11"/>
      <c r="U671" s="11"/>
      <c r="V671" s="11"/>
      <c r="W671" s="73"/>
      <c r="X671" s="11"/>
      <c r="Y671" s="11"/>
      <c r="Z671" s="11"/>
      <c r="AA671" s="11"/>
      <c r="AB671" s="11"/>
      <c r="AC671" s="11"/>
      <c r="AD671" s="11"/>
      <c r="AE671" s="11"/>
      <c r="AF671" s="11"/>
      <c r="AG671" s="11"/>
    </row>
    <row r="672" spans="1:33">
      <c r="A672" s="6"/>
      <c r="B672" s="6"/>
      <c r="C672" s="6"/>
      <c r="D672" s="6"/>
      <c r="E672" s="71"/>
      <c r="F672" s="11"/>
      <c r="G672" s="11"/>
      <c r="H672" s="11"/>
      <c r="I672" s="11"/>
      <c r="J672" s="11"/>
      <c r="K672" s="11"/>
      <c r="L672" s="11"/>
      <c r="M672" s="11"/>
      <c r="N672" s="11"/>
      <c r="O672" s="11"/>
      <c r="P672" s="11"/>
      <c r="Q672" s="11"/>
      <c r="R672" s="11"/>
      <c r="S672" s="11"/>
      <c r="T672" s="11"/>
      <c r="U672" s="11"/>
      <c r="V672" s="11"/>
      <c r="W672" s="73"/>
      <c r="X672" s="11"/>
      <c r="Y672" s="11"/>
      <c r="Z672" s="11"/>
      <c r="AA672" s="11"/>
      <c r="AB672" s="11"/>
      <c r="AC672" s="11"/>
      <c r="AD672" s="11"/>
      <c r="AE672" s="11"/>
      <c r="AF672" s="11"/>
      <c r="AG672" s="11"/>
    </row>
    <row r="673" spans="1:33">
      <c r="A673" s="6"/>
      <c r="B673" s="6"/>
      <c r="C673" s="6"/>
      <c r="D673" s="6"/>
      <c r="E673" s="71"/>
      <c r="F673" s="11"/>
      <c r="G673" s="11"/>
      <c r="H673" s="11"/>
      <c r="I673" s="11"/>
      <c r="J673" s="11"/>
      <c r="K673" s="11"/>
      <c r="L673" s="11"/>
      <c r="M673" s="11"/>
      <c r="N673" s="11"/>
      <c r="O673" s="11"/>
      <c r="P673" s="11"/>
      <c r="Q673" s="11"/>
      <c r="R673" s="11"/>
      <c r="S673" s="11"/>
      <c r="T673" s="11"/>
      <c r="U673" s="11"/>
      <c r="V673" s="11"/>
      <c r="W673" s="73"/>
      <c r="X673" s="11"/>
      <c r="Y673" s="11"/>
      <c r="Z673" s="11"/>
      <c r="AA673" s="11"/>
      <c r="AB673" s="11"/>
      <c r="AC673" s="11"/>
      <c r="AD673" s="11"/>
      <c r="AE673" s="11"/>
      <c r="AF673" s="11"/>
      <c r="AG673" s="11"/>
    </row>
    <row r="674" spans="1:33">
      <c r="A674" s="6"/>
      <c r="B674" s="6"/>
      <c r="C674" s="6"/>
      <c r="D674" s="6"/>
      <c r="E674" s="71"/>
      <c r="F674" s="11"/>
      <c r="G674" s="11"/>
      <c r="H674" s="11"/>
      <c r="I674" s="11"/>
      <c r="J674" s="11"/>
      <c r="K674" s="11"/>
      <c r="L674" s="11"/>
      <c r="M674" s="11"/>
      <c r="N674" s="11"/>
      <c r="O674" s="11"/>
      <c r="P674" s="11"/>
      <c r="Q674" s="11"/>
      <c r="R674" s="11"/>
      <c r="S674" s="11"/>
      <c r="T674" s="11"/>
      <c r="U674" s="11"/>
      <c r="V674" s="11"/>
      <c r="W674" s="73"/>
      <c r="X674" s="11"/>
      <c r="Y674" s="11"/>
      <c r="Z674" s="11"/>
      <c r="AA674" s="11"/>
      <c r="AB674" s="11"/>
      <c r="AC674" s="11"/>
      <c r="AD674" s="11"/>
      <c r="AE674" s="11"/>
      <c r="AF674" s="11"/>
      <c r="AG674" s="11"/>
    </row>
    <row r="675" spans="1:33">
      <c r="A675" s="6"/>
      <c r="B675" s="6"/>
      <c r="C675" s="6"/>
      <c r="D675" s="6"/>
      <c r="E675" s="71"/>
      <c r="F675" s="11"/>
      <c r="G675" s="11"/>
      <c r="H675" s="11"/>
      <c r="I675" s="11"/>
      <c r="J675" s="11"/>
      <c r="K675" s="11"/>
      <c r="L675" s="11"/>
      <c r="M675" s="11"/>
      <c r="N675" s="11"/>
      <c r="O675" s="11"/>
      <c r="P675" s="11"/>
      <c r="Q675" s="11"/>
      <c r="R675" s="11"/>
      <c r="S675" s="11"/>
      <c r="T675" s="11"/>
      <c r="U675" s="11"/>
      <c r="V675" s="11"/>
      <c r="W675" s="73"/>
      <c r="X675" s="11"/>
      <c r="Y675" s="11"/>
      <c r="Z675" s="11"/>
      <c r="AA675" s="11"/>
      <c r="AB675" s="11"/>
      <c r="AC675" s="11"/>
      <c r="AD675" s="11"/>
      <c r="AE675" s="11"/>
      <c r="AF675" s="11"/>
      <c r="AG675" s="11"/>
    </row>
    <row r="676" spans="1:33">
      <c r="A676" s="6"/>
      <c r="B676" s="6"/>
      <c r="C676" s="6"/>
      <c r="D676" s="6"/>
      <c r="E676" s="71"/>
      <c r="F676" s="11"/>
      <c r="G676" s="11"/>
      <c r="H676" s="11"/>
      <c r="I676" s="11"/>
      <c r="J676" s="11"/>
      <c r="K676" s="11"/>
      <c r="L676" s="11"/>
      <c r="M676" s="11"/>
      <c r="N676" s="11"/>
      <c r="O676" s="11"/>
      <c r="P676" s="11"/>
      <c r="Q676" s="11"/>
      <c r="R676" s="11"/>
      <c r="S676" s="11"/>
      <c r="T676" s="11"/>
      <c r="U676" s="11"/>
      <c r="V676" s="11"/>
      <c r="W676" s="73"/>
      <c r="X676" s="11"/>
      <c r="Y676" s="11"/>
      <c r="Z676" s="11"/>
      <c r="AA676" s="11"/>
      <c r="AB676" s="11"/>
      <c r="AC676" s="11"/>
      <c r="AD676" s="11"/>
      <c r="AE676" s="11"/>
      <c r="AF676" s="11"/>
      <c r="AG676" s="11"/>
    </row>
    <row r="677" spans="1:33">
      <c r="A677" s="6"/>
      <c r="B677" s="6"/>
      <c r="C677" s="6"/>
      <c r="D677" s="6"/>
      <c r="E677" s="71"/>
      <c r="F677" s="11"/>
      <c r="G677" s="11"/>
      <c r="H677" s="11"/>
      <c r="I677" s="11"/>
      <c r="J677" s="11"/>
      <c r="K677" s="11"/>
      <c r="L677" s="11"/>
      <c r="M677" s="11"/>
      <c r="N677" s="11"/>
      <c r="O677" s="11"/>
      <c r="P677" s="11"/>
      <c r="Q677" s="11"/>
      <c r="R677" s="11"/>
      <c r="S677" s="11"/>
      <c r="T677" s="11"/>
      <c r="U677" s="11"/>
      <c r="V677" s="11"/>
      <c r="W677" s="73"/>
      <c r="X677" s="11"/>
      <c r="Y677" s="11"/>
      <c r="Z677" s="11"/>
      <c r="AA677" s="11"/>
      <c r="AB677" s="11"/>
      <c r="AC677" s="11"/>
      <c r="AD677" s="11"/>
      <c r="AE677" s="11"/>
      <c r="AF677" s="11"/>
      <c r="AG677" s="11"/>
    </row>
    <row r="678" spans="1:33">
      <c r="A678" s="6"/>
      <c r="B678" s="6"/>
      <c r="C678" s="6"/>
      <c r="D678" s="6"/>
      <c r="E678" s="71"/>
      <c r="F678" s="11"/>
      <c r="G678" s="11"/>
      <c r="H678" s="11"/>
      <c r="I678" s="11"/>
      <c r="J678" s="11"/>
      <c r="K678" s="11"/>
      <c r="L678" s="11"/>
      <c r="M678" s="11"/>
      <c r="N678" s="11"/>
      <c r="O678" s="11"/>
      <c r="P678" s="11"/>
      <c r="Q678" s="11"/>
      <c r="R678" s="11"/>
      <c r="S678" s="11"/>
      <c r="T678" s="11"/>
      <c r="U678" s="11"/>
      <c r="V678" s="11"/>
      <c r="W678" s="73"/>
      <c r="X678" s="11"/>
      <c r="Y678" s="11"/>
      <c r="Z678" s="11"/>
      <c r="AA678" s="11"/>
      <c r="AB678" s="11"/>
      <c r="AC678" s="11"/>
      <c r="AD678" s="11"/>
      <c r="AE678" s="11"/>
      <c r="AF678" s="11"/>
      <c r="AG678" s="11"/>
    </row>
    <row r="679" spans="1:33">
      <c r="A679" s="6"/>
      <c r="B679" s="6"/>
      <c r="C679" s="6"/>
      <c r="D679" s="6"/>
      <c r="E679" s="71"/>
      <c r="F679" s="11"/>
      <c r="G679" s="11"/>
      <c r="H679" s="11"/>
      <c r="I679" s="11"/>
      <c r="J679" s="11"/>
      <c r="K679" s="11"/>
      <c r="L679" s="11"/>
      <c r="M679" s="11"/>
      <c r="N679" s="11"/>
      <c r="O679" s="11"/>
      <c r="P679" s="11"/>
      <c r="Q679" s="11"/>
      <c r="R679" s="11"/>
      <c r="S679" s="11"/>
      <c r="T679" s="11"/>
      <c r="U679" s="11"/>
      <c r="V679" s="11"/>
      <c r="W679" s="73"/>
      <c r="X679" s="11"/>
      <c r="Y679" s="11"/>
      <c r="Z679" s="11"/>
      <c r="AA679" s="11"/>
      <c r="AB679" s="11"/>
      <c r="AC679" s="11"/>
      <c r="AD679" s="11"/>
      <c r="AE679" s="11"/>
      <c r="AF679" s="11"/>
      <c r="AG679" s="11"/>
    </row>
    <row r="680" spans="1:33">
      <c r="A680" s="6"/>
      <c r="B680" s="6"/>
      <c r="C680" s="6"/>
      <c r="D680" s="6"/>
      <c r="E680" s="71"/>
      <c r="F680" s="11"/>
      <c r="G680" s="11"/>
      <c r="H680" s="11"/>
      <c r="I680" s="11"/>
      <c r="J680" s="11"/>
      <c r="K680" s="11"/>
      <c r="L680" s="11"/>
      <c r="M680" s="11"/>
      <c r="N680" s="11"/>
      <c r="O680" s="11"/>
      <c r="P680" s="11"/>
      <c r="Q680" s="11"/>
      <c r="R680" s="11"/>
      <c r="S680" s="11"/>
      <c r="T680" s="11"/>
      <c r="U680" s="11"/>
      <c r="V680" s="11"/>
      <c r="W680" s="73"/>
      <c r="X680" s="11"/>
      <c r="Y680" s="11"/>
      <c r="Z680" s="11"/>
      <c r="AA680" s="11"/>
      <c r="AB680" s="11"/>
      <c r="AC680" s="11"/>
      <c r="AD680" s="11"/>
      <c r="AE680" s="11"/>
      <c r="AF680" s="11"/>
      <c r="AG680" s="11"/>
    </row>
    <row r="681" spans="1:33">
      <c r="A681" s="6"/>
      <c r="B681" s="6"/>
      <c r="C681" s="6"/>
      <c r="D681" s="6"/>
      <c r="E681" s="71"/>
      <c r="F681" s="11"/>
      <c r="G681" s="11"/>
      <c r="H681" s="11"/>
      <c r="I681" s="11"/>
      <c r="J681" s="11"/>
      <c r="K681" s="11"/>
      <c r="L681" s="11"/>
      <c r="M681" s="11"/>
      <c r="N681" s="11"/>
      <c r="O681" s="11"/>
      <c r="P681" s="11"/>
      <c r="Q681" s="11"/>
      <c r="R681" s="11"/>
      <c r="S681" s="11"/>
      <c r="T681" s="11"/>
      <c r="U681" s="11"/>
      <c r="V681" s="11"/>
      <c r="W681" s="73"/>
      <c r="X681" s="11"/>
      <c r="Y681" s="11"/>
      <c r="Z681" s="11"/>
      <c r="AA681" s="11"/>
      <c r="AB681" s="11"/>
      <c r="AC681" s="11"/>
      <c r="AD681" s="11"/>
      <c r="AE681" s="11"/>
      <c r="AF681" s="11"/>
      <c r="AG681" s="11"/>
    </row>
    <row r="682" spans="1:33">
      <c r="A682" s="6"/>
      <c r="B682" s="6"/>
      <c r="C682" s="6"/>
      <c r="D682" s="6"/>
      <c r="E682" s="71"/>
      <c r="F682" s="11"/>
      <c r="G682" s="11"/>
      <c r="H682" s="11"/>
      <c r="I682" s="11"/>
      <c r="J682" s="11"/>
      <c r="K682" s="11"/>
      <c r="L682" s="11"/>
      <c r="M682" s="11"/>
      <c r="N682" s="11"/>
      <c r="O682" s="11"/>
      <c r="P682" s="11"/>
      <c r="Q682" s="11"/>
      <c r="R682" s="11"/>
      <c r="S682" s="11"/>
      <c r="T682" s="11"/>
      <c r="U682" s="11"/>
      <c r="V682" s="11"/>
      <c r="W682" s="73"/>
      <c r="X682" s="11"/>
      <c r="Y682" s="11"/>
      <c r="Z682" s="11"/>
      <c r="AA682" s="11"/>
      <c r="AB682" s="11"/>
      <c r="AC682" s="11"/>
      <c r="AD682" s="11"/>
      <c r="AE682" s="11"/>
      <c r="AF682" s="11"/>
      <c r="AG682" s="11"/>
    </row>
    <row r="683" spans="1:33">
      <c r="A683" s="6"/>
      <c r="B683" s="6"/>
      <c r="C683" s="6"/>
      <c r="D683" s="6"/>
      <c r="E683" s="71"/>
      <c r="F683" s="11"/>
      <c r="G683" s="11"/>
      <c r="H683" s="11"/>
      <c r="I683" s="11"/>
      <c r="J683" s="11"/>
      <c r="K683" s="11"/>
      <c r="L683" s="11"/>
      <c r="M683" s="11"/>
      <c r="N683" s="11"/>
      <c r="O683" s="11"/>
      <c r="P683" s="11"/>
      <c r="Q683" s="11"/>
      <c r="R683" s="11"/>
      <c r="S683" s="11"/>
      <c r="T683" s="11"/>
      <c r="U683" s="11"/>
      <c r="V683" s="11"/>
      <c r="W683" s="73"/>
      <c r="X683" s="11"/>
      <c r="Y683" s="11"/>
      <c r="Z683" s="11"/>
      <c r="AA683" s="11"/>
      <c r="AB683" s="11"/>
      <c r="AC683" s="11"/>
      <c r="AD683" s="11"/>
      <c r="AE683" s="11"/>
      <c r="AF683" s="11"/>
      <c r="AG683" s="11"/>
    </row>
    <row r="684" spans="1:33">
      <c r="A684" s="6"/>
      <c r="B684" s="6"/>
      <c r="C684" s="6"/>
      <c r="D684" s="6"/>
      <c r="E684" s="71"/>
      <c r="F684" s="11"/>
      <c r="G684" s="11"/>
      <c r="H684" s="11"/>
      <c r="I684" s="11"/>
      <c r="J684" s="11"/>
      <c r="K684" s="11"/>
      <c r="L684" s="11"/>
      <c r="M684" s="11"/>
      <c r="N684" s="11"/>
      <c r="O684" s="11"/>
      <c r="P684" s="11"/>
      <c r="Q684" s="11"/>
      <c r="R684" s="11"/>
      <c r="S684" s="11"/>
      <c r="T684" s="11"/>
      <c r="U684" s="11"/>
      <c r="V684" s="11"/>
      <c r="W684" s="73"/>
      <c r="X684" s="11"/>
      <c r="Y684" s="11"/>
      <c r="Z684" s="11"/>
      <c r="AA684" s="11"/>
      <c r="AB684" s="11"/>
      <c r="AC684" s="11"/>
      <c r="AD684" s="11"/>
      <c r="AE684" s="11"/>
      <c r="AF684" s="11"/>
      <c r="AG684" s="11"/>
    </row>
    <row r="685" spans="1:33">
      <c r="A685" s="6"/>
      <c r="B685" s="6"/>
      <c r="C685" s="6"/>
      <c r="D685" s="6"/>
      <c r="E685" s="71"/>
      <c r="F685" s="11"/>
      <c r="G685" s="11"/>
      <c r="H685" s="11"/>
      <c r="I685" s="11"/>
      <c r="J685" s="11"/>
      <c r="K685" s="11"/>
      <c r="L685" s="11"/>
      <c r="M685" s="11"/>
      <c r="N685" s="11"/>
      <c r="O685" s="11"/>
      <c r="P685" s="11"/>
      <c r="Q685" s="11"/>
      <c r="R685" s="11"/>
      <c r="S685" s="11"/>
      <c r="T685" s="11"/>
      <c r="U685" s="11"/>
      <c r="V685" s="11"/>
      <c r="W685" s="73"/>
      <c r="X685" s="11"/>
      <c r="Y685" s="11"/>
      <c r="Z685" s="11"/>
      <c r="AA685" s="11"/>
      <c r="AB685" s="11"/>
      <c r="AC685" s="11"/>
      <c r="AD685" s="11"/>
      <c r="AE685" s="11"/>
      <c r="AF685" s="11"/>
      <c r="AG685" s="11"/>
    </row>
    <row r="686" spans="1:33">
      <c r="A686" s="6"/>
      <c r="B686" s="6"/>
      <c r="C686" s="6"/>
      <c r="D686" s="6"/>
      <c r="E686" s="71"/>
      <c r="F686" s="11"/>
      <c r="G686" s="11"/>
      <c r="H686" s="11"/>
      <c r="I686" s="11"/>
      <c r="J686" s="11"/>
      <c r="K686" s="11"/>
      <c r="L686" s="11"/>
      <c r="M686" s="11"/>
      <c r="N686" s="11"/>
      <c r="O686" s="11"/>
      <c r="P686" s="11"/>
      <c r="Q686" s="11"/>
      <c r="R686" s="11"/>
      <c r="S686" s="11"/>
      <c r="T686" s="11"/>
      <c r="U686" s="11"/>
      <c r="V686" s="11"/>
      <c r="W686" s="73"/>
      <c r="X686" s="11"/>
      <c r="Y686" s="11"/>
      <c r="Z686" s="11"/>
      <c r="AA686" s="11"/>
      <c r="AB686" s="11"/>
      <c r="AC686" s="11"/>
      <c r="AD686" s="11"/>
      <c r="AE686" s="11"/>
      <c r="AF686" s="11"/>
      <c r="AG686" s="11"/>
    </row>
    <row r="687" spans="1:33">
      <c r="A687" s="6"/>
      <c r="B687" s="6"/>
      <c r="C687" s="6"/>
      <c r="D687" s="6"/>
      <c r="E687" s="71"/>
      <c r="F687" s="11"/>
      <c r="G687" s="11"/>
      <c r="H687" s="11"/>
      <c r="I687" s="11"/>
      <c r="J687" s="11"/>
      <c r="K687" s="11"/>
      <c r="L687" s="11"/>
      <c r="M687" s="11"/>
      <c r="N687" s="11"/>
      <c r="O687" s="11"/>
      <c r="P687" s="11"/>
      <c r="Q687" s="11"/>
      <c r="R687" s="11"/>
      <c r="S687" s="11"/>
      <c r="T687" s="11"/>
      <c r="U687" s="11"/>
      <c r="V687" s="11"/>
      <c r="W687" s="73"/>
      <c r="X687" s="11"/>
      <c r="Y687" s="11"/>
      <c r="Z687" s="11"/>
      <c r="AA687" s="11"/>
      <c r="AB687" s="11"/>
      <c r="AC687" s="11"/>
      <c r="AD687" s="11"/>
      <c r="AE687" s="11"/>
      <c r="AF687" s="11"/>
      <c r="AG687" s="11"/>
    </row>
    <row r="688" spans="1:33">
      <c r="A688" s="6"/>
      <c r="B688" s="6"/>
      <c r="C688" s="6"/>
      <c r="D688" s="6"/>
      <c r="E688" s="71"/>
      <c r="F688" s="11"/>
      <c r="G688" s="11"/>
      <c r="H688" s="11"/>
      <c r="I688" s="11"/>
      <c r="J688" s="11"/>
      <c r="K688" s="11"/>
      <c r="L688" s="11"/>
      <c r="M688" s="11"/>
      <c r="N688" s="11"/>
      <c r="O688" s="11"/>
      <c r="P688" s="11"/>
      <c r="Q688" s="11"/>
      <c r="R688" s="11"/>
      <c r="S688" s="11"/>
      <c r="T688" s="11"/>
      <c r="U688" s="11"/>
      <c r="V688" s="11"/>
      <c r="W688" s="73"/>
      <c r="X688" s="11"/>
      <c r="Y688" s="11"/>
      <c r="Z688" s="11"/>
      <c r="AA688" s="11"/>
      <c r="AB688" s="11"/>
      <c r="AC688" s="11"/>
      <c r="AD688" s="11"/>
      <c r="AE688" s="11"/>
      <c r="AF688" s="11"/>
      <c r="AG688" s="11"/>
    </row>
    <row r="689" spans="1:33">
      <c r="A689" s="6"/>
      <c r="B689" s="6"/>
      <c r="C689" s="6"/>
      <c r="D689" s="6"/>
      <c r="E689" s="71"/>
      <c r="F689" s="11"/>
      <c r="G689" s="11"/>
      <c r="H689" s="11"/>
      <c r="I689" s="11"/>
      <c r="J689" s="11"/>
      <c r="K689" s="11"/>
      <c r="L689" s="11"/>
      <c r="M689" s="11"/>
      <c r="N689" s="11"/>
      <c r="O689" s="11"/>
      <c r="P689" s="11"/>
      <c r="Q689" s="11"/>
      <c r="R689" s="11"/>
      <c r="S689" s="11"/>
      <c r="T689" s="11"/>
      <c r="U689" s="11"/>
      <c r="V689" s="11"/>
      <c r="W689" s="73"/>
      <c r="X689" s="11"/>
      <c r="Y689" s="11"/>
      <c r="Z689" s="11"/>
      <c r="AA689" s="11"/>
      <c r="AB689" s="11"/>
      <c r="AC689" s="11"/>
      <c r="AD689" s="11"/>
      <c r="AE689" s="11"/>
      <c r="AF689" s="11"/>
      <c r="AG689" s="11"/>
    </row>
    <row r="690" spans="1:33">
      <c r="A690" s="6"/>
      <c r="B690" s="6"/>
      <c r="C690" s="6"/>
      <c r="D690" s="6"/>
      <c r="E690" s="71"/>
      <c r="F690" s="11"/>
      <c r="G690" s="11"/>
      <c r="H690" s="11"/>
      <c r="I690" s="11"/>
      <c r="J690" s="11"/>
      <c r="K690" s="11"/>
      <c r="L690" s="11"/>
      <c r="M690" s="11"/>
      <c r="N690" s="11"/>
      <c r="O690" s="11"/>
      <c r="P690" s="11"/>
      <c r="Q690" s="11"/>
      <c r="R690" s="11"/>
      <c r="S690" s="11"/>
      <c r="T690" s="11"/>
      <c r="U690" s="11"/>
      <c r="V690" s="11"/>
      <c r="W690" s="73"/>
      <c r="X690" s="11"/>
      <c r="Y690" s="11"/>
      <c r="Z690" s="11"/>
      <c r="AA690" s="11"/>
      <c r="AB690" s="11"/>
      <c r="AC690" s="11"/>
      <c r="AD690" s="11"/>
      <c r="AE690" s="11"/>
      <c r="AF690" s="11"/>
      <c r="AG690" s="11"/>
    </row>
    <row r="691" spans="1:33">
      <c r="A691" s="6"/>
      <c r="B691" s="6"/>
      <c r="C691" s="6"/>
      <c r="D691" s="6"/>
      <c r="E691" s="71"/>
      <c r="F691" s="11"/>
      <c r="G691" s="11"/>
      <c r="H691" s="11"/>
      <c r="I691" s="11"/>
      <c r="J691" s="11"/>
      <c r="K691" s="11"/>
      <c r="L691" s="11"/>
      <c r="M691" s="11"/>
      <c r="N691" s="11"/>
      <c r="O691" s="11"/>
      <c r="P691" s="11"/>
      <c r="Q691" s="11"/>
      <c r="R691" s="11"/>
      <c r="S691" s="11"/>
      <c r="T691" s="11"/>
      <c r="U691" s="11"/>
      <c r="V691" s="11"/>
      <c r="W691" s="73"/>
      <c r="X691" s="11"/>
      <c r="Y691" s="11"/>
      <c r="Z691" s="11"/>
      <c r="AA691" s="11"/>
      <c r="AB691" s="11"/>
      <c r="AC691" s="11"/>
      <c r="AD691" s="11"/>
      <c r="AE691" s="11"/>
      <c r="AF691" s="11"/>
      <c r="AG691" s="11"/>
    </row>
    <row r="692" spans="1:33">
      <c r="A692" s="6"/>
      <c r="B692" s="6"/>
      <c r="C692" s="6"/>
      <c r="D692" s="6"/>
      <c r="E692" s="71"/>
      <c r="F692" s="11"/>
      <c r="G692" s="11"/>
      <c r="H692" s="11"/>
      <c r="I692" s="11"/>
      <c r="J692" s="11"/>
      <c r="K692" s="11"/>
      <c r="L692" s="11"/>
      <c r="M692" s="11"/>
      <c r="N692" s="11"/>
      <c r="O692" s="11"/>
      <c r="P692" s="11"/>
      <c r="Q692" s="11"/>
      <c r="R692" s="11"/>
      <c r="S692" s="11"/>
      <c r="T692" s="11"/>
      <c r="U692" s="11"/>
      <c r="V692" s="11"/>
      <c r="W692" s="73"/>
      <c r="X692" s="11"/>
      <c r="Y692" s="11"/>
      <c r="Z692" s="11"/>
      <c r="AA692" s="11"/>
      <c r="AB692" s="11"/>
      <c r="AC692" s="11"/>
      <c r="AD692" s="11"/>
      <c r="AE692" s="11"/>
      <c r="AF692" s="11"/>
      <c r="AG692" s="11"/>
    </row>
    <row r="693" spans="1:33">
      <c r="A693" s="6"/>
      <c r="B693" s="6"/>
      <c r="C693" s="6"/>
      <c r="D693" s="6"/>
      <c r="E693" s="71"/>
      <c r="F693" s="11"/>
      <c r="G693" s="11"/>
      <c r="H693" s="11"/>
      <c r="I693" s="11"/>
      <c r="J693" s="11"/>
      <c r="K693" s="11"/>
      <c r="L693" s="11"/>
      <c r="M693" s="11"/>
      <c r="N693" s="11"/>
      <c r="O693" s="11"/>
      <c r="P693" s="11"/>
      <c r="Q693" s="11"/>
      <c r="R693" s="11"/>
      <c r="S693" s="11"/>
      <c r="T693" s="11"/>
      <c r="U693" s="11"/>
      <c r="V693" s="11"/>
      <c r="W693" s="73"/>
      <c r="X693" s="11"/>
      <c r="Y693" s="11"/>
      <c r="Z693" s="11"/>
      <c r="AA693" s="11"/>
      <c r="AB693" s="11"/>
      <c r="AC693" s="11"/>
      <c r="AD693" s="11"/>
      <c r="AE693" s="11"/>
      <c r="AF693" s="11"/>
      <c r="AG693" s="11"/>
    </row>
    <row r="694" spans="1:33">
      <c r="A694" s="6"/>
      <c r="B694" s="6"/>
      <c r="C694" s="6"/>
      <c r="D694" s="6"/>
      <c r="E694" s="71"/>
      <c r="F694" s="11"/>
      <c r="G694" s="11"/>
      <c r="H694" s="11"/>
      <c r="I694" s="11"/>
      <c r="J694" s="11"/>
      <c r="K694" s="11"/>
      <c r="L694" s="11"/>
      <c r="M694" s="11"/>
      <c r="N694" s="11"/>
      <c r="O694" s="11"/>
      <c r="P694" s="11"/>
      <c r="Q694" s="11"/>
      <c r="R694" s="11"/>
      <c r="S694" s="11"/>
      <c r="T694" s="11"/>
      <c r="U694" s="11"/>
      <c r="V694" s="11"/>
      <c r="W694" s="73"/>
      <c r="X694" s="11"/>
      <c r="Y694" s="11"/>
      <c r="Z694" s="11"/>
      <c r="AA694" s="11"/>
      <c r="AB694" s="11"/>
      <c r="AC694" s="11"/>
      <c r="AD694" s="11"/>
      <c r="AE694" s="11"/>
      <c r="AF694" s="11"/>
      <c r="AG694" s="11"/>
    </row>
    <row r="695" spans="1:33">
      <c r="A695" s="6"/>
      <c r="B695" s="6"/>
      <c r="C695" s="6"/>
      <c r="D695" s="6"/>
      <c r="E695" s="71"/>
      <c r="F695" s="11"/>
      <c r="G695" s="11"/>
      <c r="H695" s="11"/>
      <c r="I695" s="11"/>
      <c r="J695" s="11"/>
      <c r="K695" s="11"/>
      <c r="L695" s="11"/>
      <c r="M695" s="11"/>
      <c r="N695" s="11"/>
      <c r="O695" s="11"/>
      <c r="P695" s="11"/>
      <c r="Q695" s="11"/>
      <c r="R695" s="11"/>
      <c r="S695" s="11"/>
      <c r="T695" s="11"/>
      <c r="U695" s="11"/>
      <c r="V695" s="11"/>
      <c r="W695" s="73"/>
      <c r="X695" s="11"/>
      <c r="Y695" s="11"/>
      <c r="Z695" s="11"/>
      <c r="AA695" s="11"/>
      <c r="AB695" s="11"/>
      <c r="AC695" s="11"/>
      <c r="AD695" s="11"/>
      <c r="AE695" s="11"/>
      <c r="AF695" s="11"/>
      <c r="AG695" s="11"/>
    </row>
    <row r="696" spans="1:33">
      <c r="A696" s="6"/>
      <c r="B696" s="6"/>
      <c r="C696" s="6"/>
      <c r="D696" s="6"/>
      <c r="E696" s="71"/>
      <c r="F696" s="11"/>
      <c r="G696" s="11"/>
      <c r="H696" s="11"/>
      <c r="I696" s="11"/>
      <c r="J696" s="11"/>
      <c r="K696" s="11"/>
      <c r="L696" s="11"/>
      <c r="M696" s="11"/>
      <c r="N696" s="11"/>
      <c r="O696" s="11"/>
      <c r="P696" s="11"/>
      <c r="Q696" s="11"/>
      <c r="R696" s="11"/>
      <c r="S696" s="11"/>
      <c r="T696" s="11"/>
      <c r="U696" s="11"/>
      <c r="V696" s="11"/>
      <c r="W696" s="73"/>
      <c r="X696" s="11"/>
      <c r="Y696" s="11"/>
      <c r="Z696" s="11"/>
      <c r="AA696" s="11"/>
      <c r="AB696" s="11"/>
      <c r="AC696" s="11"/>
      <c r="AD696" s="11"/>
      <c r="AE696" s="11"/>
      <c r="AF696" s="11"/>
      <c r="AG696" s="11"/>
    </row>
    <row r="697" spans="1:33">
      <c r="A697" s="6"/>
      <c r="B697" s="6"/>
      <c r="C697" s="6"/>
      <c r="D697" s="6"/>
      <c r="E697" s="71"/>
      <c r="F697" s="11"/>
      <c r="G697" s="11"/>
      <c r="H697" s="11"/>
      <c r="I697" s="11"/>
      <c r="J697" s="11"/>
      <c r="K697" s="11"/>
      <c r="L697" s="11"/>
      <c r="M697" s="11"/>
      <c r="N697" s="11"/>
      <c r="O697" s="11"/>
      <c r="P697" s="11"/>
      <c r="Q697" s="11"/>
      <c r="R697" s="11"/>
      <c r="S697" s="11"/>
      <c r="T697" s="11"/>
      <c r="U697" s="11"/>
      <c r="V697" s="11"/>
      <c r="W697" s="73"/>
      <c r="X697" s="11"/>
      <c r="Y697" s="11"/>
      <c r="Z697" s="11"/>
      <c r="AA697" s="11"/>
      <c r="AB697" s="11"/>
      <c r="AC697" s="11"/>
      <c r="AD697" s="11"/>
      <c r="AE697" s="11"/>
      <c r="AF697" s="11"/>
      <c r="AG697" s="11"/>
    </row>
    <row r="698" spans="1:33">
      <c r="A698" s="6"/>
      <c r="B698" s="6"/>
      <c r="C698" s="6"/>
      <c r="D698" s="6"/>
      <c r="E698" s="71"/>
      <c r="F698" s="11"/>
      <c r="G698" s="11"/>
      <c r="H698" s="11"/>
      <c r="I698" s="11"/>
      <c r="J698" s="11"/>
      <c r="K698" s="11"/>
      <c r="L698" s="11"/>
      <c r="M698" s="11"/>
      <c r="N698" s="11"/>
      <c r="O698" s="11"/>
      <c r="P698" s="11"/>
      <c r="Q698" s="11"/>
      <c r="R698" s="11"/>
      <c r="S698" s="11"/>
      <c r="T698" s="11"/>
      <c r="U698" s="11"/>
      <c r="V698" s="11"/>
      <c r="W698" s="73"/>
      <c r="X698" s="11"/>
      <c r="Y698" s="11"/>
      <c r="Z698" s="11"/>
      <c r="AA698" s="11"/>
      <c r="AB698" s="11"/>
      <c r="AC698" s="11"/>
      <c r="AD698" s="11"/>
      <c r="AE698" s="11"/>
      <c r="AF698" s="11"/>
      <c r="AG698" s="11"/>
    </row>
    <row r="699" spans="1:33">
      <c r="A699" s="6"/>
      <c r="B699" s="6"/>
      <c r="C699" s="6"/>
      <c r="D699" s="6"/>
      <c r="E699" s="71"/>
      <c r="F699" s="11"/>
      <c r="G699" s="11"/>
      <c r="H699" s="11"/>
      <c r="I699" s="11"/>
      <c r="J699" s="11"/>
      <c r="K699" s="11"/>
      <c r="L699" s="11"/>
      <c r="M699" s="11"/>
      <c r="N699" s="11"/>
      <c r="O699" s="11"/>
      <c r="P699" s="11"/>
      <c r="Q699" s="11"/>
      <c r="R699" s="11"/>
      <c r="S699" s="11"/>
      <c r="T699" s="11"/>
      <c r="U699" s="11"/>
      <c r="V699" s="11"/>
      <c r="W699" s="73"/>
      <c r="X699" s="11"/>
      <c r="Y699" s="11"/>
      <c r="Z699" s="11"/>
      <c r="AA699" s="11"/>
      <c r="AB699" s="11"/>
      <c r="AC699" s="11"/>
      <c r="AD699" s="11"/>
      <c r="AE699" s="11"/>
      <c r="AF699" s="11"/>
      <c r="AG699" s="11"/>
    </row>
    <row r="700" spans="1:33">
      <c r="A700" s="6"/>
      <c r="B700" s="6"/>
      <c r="C700" s="6"/>
      <c r="D700" s="6"/>
      <c r="E700" s="71"/>
      <c r="F700" s="11"/>
      <c r="G700" s="11"/>
      <c r="H700" s="11"/>
      <c r="I700" s="11"/>
      <c r="J700" s="11"/>
      <c r="K700" s="11"/>
      <c r="L700" s="11"/>
      <c r="M700" s="11"/>
      <c r="N700" s="11"/>
      <c r="O700" s="11"/>
      <c r="P700" s="11"/>
      <c r="Q700" s="11"/>
      <c r="R700" s="11"/>
      <c r="S700" s="11"/>
      <c r="T700" s="11"/>
      <c r="U700" s="11"/>
      <c r="V700" s="11"/>
      <c r="W700" s="73"/>
      <c r="X700" s="11"/>
      <c r="Y700" s="11"/>
      <c r="Z700" s="11"/>
      <c r="AA700" s="11"/>
      <c r="AB700" s="11"/>
      <c r="AC700" s="11"/>
      <c r="AD700" s="11"/>
      <c r="AE700" s="11"/>
      <c r="AF700" s="11"/>
      <c r="AG700" s="11"/>
    </row>
    <row r="701" spans="1:33">
      <c r="A701" s="6"/>
      <c r="B701" s="6"/>
      <c r="C701" s="6"/>
      <c r="D701" s="6"/>
      <c r="E701" s="71"/>
      <c r="F701" s="11"/>
      <c r="G701" s="11"/>
      <c r="H701" s="11"/>
      <c r="I701" s="11"/>
      <c r="J701" s="11"/>
      <c r="K701" s="11"/>
      <c r="L701" s="11"/>
      <c r="M701" s="11"/>
      <c r="N701" s="11"/>
      <c r="O701" s="11"/>
      <c r="P701" s="11"/>
      <c r="Q701" s="11"/>
      <c r="R701" s="11"/>
      <c r="S701" s="11"/>
      <c r="T701" s="11"/>
      <c r="U701" s="11"/>
      <c r="V701" s="11"/>
      <c r="W701" s="73"/>
      <c r="X701" s="11"/>
      <c r="Y701" s="11"/>
      <c r="Z701" s="11"/>
      <c r="AA701" s="11"/>
      <c r="AB701" s="11"/>
      <c r="AC701" s="11"/>
      <c r="AD701" s="11"/>
      <c r="AE701" s="11"/>
      <c r="AF701" s="11"/>
      <c r="AG701" s="11"/>
    </row>
    <row r="702" spans="1:33">
      <c r="A702" s="6"/>
      <c r="B702" s="6"/>
      <c r="C702" s="6"/>
      <c r="D702" s="6"/>
      <c r="E702" s="71"/>
      <c r="F702" s="11"/>
      <c r="G702" s="11"/>
      <c r="H702" s="11"/>
      <c r="I702" s="11"/>
      <c r="J702" s="11"/>
      <c r="K702" s="11"/>
      <c r="L702" s="11"/>
      <c r="M702" s="11"/>
      <c r="N702" s="11"/>
      <c r="O702" s="11"/>
      <c r="P702" s="11"/>
      <c r="Q702" s="11"/>
      <c r="R702" s="11"/>
      <c r="S702" s="11"/>
      <c r="T702" s="11"/>
      <c r="U702" s="11"/>
      <c r="V702" s="11"/>
      <c r="W702" s="73"/>
      <c r="X702" s="11"/>
      <c r="Y702" s="11"/>
      <c r="Z702" s="11"/>
      <c r="AA702" s="11"/>
      <c r="AB702" s="11"/>
      <c r="AC702" s="11"/>
      <c r="AD702" s="11"/>
      <c r="AE702" s="11"/>
      <c r="AF702" s="11"/>
      <c r="AG702" s="11"/>
    </row>
    <row r="703" spans="1:33">
      <c r="A703" s="6"/>
      <c r="B703" s="6"/>
      <c r="C703" s="6"/>
      <c r="D703" s="6"/>
      <c r="E703" s="71"/>
      <c r="F703" s="11"/>
      <c r="G703" s="11"/>
      <c r="H703" s="11"/>
      <c r="I703" s="11"/>
      <c r="J703" s="11"/>
      <c r="K703" s="11"/>
      <c r="L703" s="11"/>
      <c r="M703" s="11"/>
      <c r="N703" s="11"/>
      <c r="O703" s="11"/>
      <c r="P703" s="11"/>
      <c r="Q703" s="11"/>
      <c r="R703" s="11"/>
      <c r="S703" s="11"/>
      <c r="T703" s="11"/>
      <c r="U703" s="11"/>
      <c r="V703" s="11"/>
      <c r="W703" s="73"/>
      <c r="X703" s="11"/>
      <c r="Y703" s="11"/>
      <c r="Z703" s="11"/>
      <c r="AA703" s="11"/>
      <c r="AB703" s="11"/>
      <c r="AC703" s="11"/>
      <c r="AD703" s="11"/>
      <c r="AE703" s="11"/>
      <c r="AF703" s="11"/>
      <c r="AG703" s="11"/>
    </row>
    <row r="704" spans="1:33">
      <c r="A704" s="6"/>
      <c r="B704" s="6"/>
      <c r="C704" s="6"/>
      <c r="D704" s="6"/>
      <c r="E704" s="71"/>
      <c r="F704" s="11"/>
      <c r="G704" s="11"/>
      <c r="H704" s="11"/>
      <c r="I704" s="11"/>
      <c r="J704" s="11"/>
      <c r="K704" s="11"/>
      <c r="L704" s="11"/>
      <c r="M704" s="11"/>
      <c r="N704" s="11"/>
      <c r="O704" s="11"/>
      <c r="P704" s="11"/>
      <c r="Q704" s="11"/>
      <c r="R704" s="11"/>
      <c r="S704" s="11"/>
      <c r="T704" s="11"/>
      <c r="U704" s="11"/>
      <c r="V704" s="11"/>
      <c r="W704" s="73"/>
      <c r="X704" s="11"/>
      <c r="Y704" s="11"/>
      <c r="Z704" s="11"/>
      <c r="AA704" s="11"/>
      <c r="AB704" s="11"/>
      <c r="AC704" s="11"/>
      <c r="AD704" s="11"/>
      <c r="AE704" s="11"/>
      <c r="AF704" s="11"/>
      <c r="AG704" s="11"/>
    </row>
    <row r="705" spans="1:33">
      <c r="A705" s="6"/>
      <c r="B705" s="6"/>
      <c r="C705" s="6"/>
      <c r="D705" s="6"/>
      <c r="E705" s="71"/>
      <c r="F705" s="11"/>
      <c r="G705" s="11"/>
      <c r="H705" s="11"/>
      <c r="I705" s="11"/>
      <c r="J705" s="11"/>
      <c r="K705" s="11"/>
      <c r="L705" s="11"/>
      <c r="M705" s="11"/>
      <c r="N705" s="11"/>
      <c r="O705" s="11"/>
      <c r="P705" s="11"/>
      <c r="Q705" s="11"/>
      <c r="R705" s="11"/>
      <c r="S705" s="11"/>
      <c r="T705" s="11"/>
      <c r="U705" s="11"/>
      <c r="V705" s="11"/>
      <c r="W705" s="73"/>
      <c r="X705" s="11"/>
      <c r="Y705" s="11"/>
      <c r="Z705" s="11"/>
      <c r="AA705" s="11"/>
      <c r="AB705" s="11"/>
      <c r="AC705" s="11"/>
      <c r="AD705" s="11"/>
      <c r="AE705" s="11"/>
      <c r="AF705" s="11"/>
      <c r="AG705" s="11"/>
    </row>
    <row r="706" spans="1:33">
      <c r="A706" s="6"/>
      <c r="B706" s="6"/>
      <c r="C706" s="6"/>
      <c r="D706" s="6"/>
      <c r="E706" s="71"/>
      <c r="F706" s="11"/>
      <c r="G706" s="11"/>
      <c r="H706" s="11"/>
      <c r="I706" s="11"/>
      <c r="J706" s="11"/>
      <c r="K706" s="11"/>
      <c r="L706" s="11"/>
      <c r="M706" s="11"/>
      <c r="N706" s="11"/>
      <c r="O706" s="11"/>
      <c r="P706" s="11"/>
      <c r="Q706" s="11"/>
      <c r="R706" s="11"/>
      <c r="S706" s="11"/>
      <c r="T706" s="11"/>
      <c r="U706" s="11"/>
      <c r="V706" s="11"/>
      <c r="W706" s="73"/>
      <c r="X706" s="11"/>
      <c r="Y706" s="11"/>
      <c r="Z706" s="11"/>
      <c r="AA706" s="11"/>
      <c r="AB706" s="11"/>
      <c r="AC706" s="11"/>
      <c r="AD706" s="11"/>
      <c r="AE706" s="11"/>
      <c r="AF706" s="11"/>
      <c r="AG706" s="11"/>
    </row>
    <row r="707" spans="1:33">
      <c r="A707" s="6"/>
      <c r="B707" s="6"/>
      <c r="C707" s="6"/>
      <c r="D707" s="6"/>
      <c r="E707" s="71"/>
      <c r="F707" s="11"/>
      <c r="G707" s="11"/>
      <c r="H707" s="11"/>
      <c r="I707" s="11"/>
      <c r="J707" s="11"/>
      <c r="K707" s="11"/>
      <c r="L707" s="11"/>
      <c r="M707" s="11"/>
      <c r="N707" s="11"/>
      <c r="O707" s="11"/>
      <c r="P707" s="11"/>
      <c r="Q707" s="11"/>
      <c r="R707" s="11"/>
      <c r="S707" s="11"/>
      <c r="T707" s="11"/>
      <c r="U707" s="11"/>
      <c r="V707" s="11"/>
      <c r="W707" s="73"/>
      <c r="X707" s="11"/>
      <c r="Y707" s="11"/>
      <c r="Z707" s="11"/>
      <c r="AA707" s="11"/>
      <c r="AB707" s="11"/>
      <c r="AC707" s="11"/>
      <c r="AD707" s="11"/>
      <c r="AE707" s="11"/>
      <c r="AF707" s="11"/>
      <c r="AG707" s="11"/>
    </row>
    <row r="708" spans="1:33">
      <c r="A708" s="6"/>
      <c r="B708" s="6"/>
      <c r="C708" s="6"/>
      <c r="D708" s="6"/>
      <c r="E708" s="71"/>
      <c r="F708" s="11"/>
      <c r="G708" s="11"/>
      <c r="H708" s="11"/>
      <c r="I708" s="11"/>
      <c r="J708" s="11"/>
      <c r="K708" s="11"/>
      <c r="L708" s="11"/>
      <c r="M708" s="11"/>
      <c r="N708" s="11"/>
      <c r="O708" s="11"/>
      <c r="P708" s="11"/>
      <c r="Q708" s="11"/>
      <c r="R708" s="11"/>
      <c r="S708" s="11"/>
      <c r="T708" s="11"/>
      <c r="U708" s="11"/>
      <c r="V708" s="11"/>
      <c r="W708" s="73"/>
      <c r="X708" s="11"/>
      <c r="Y708" s="11"/>
      <c r="Z708" s="11"/>
      <c r="AA708" s="11"/>
      <c r="AB708" s="11"/>
      <c r="AC708" s="11"/>
      <c r="AD708" s="11"/>
      <c r="AE708" s="11"/>
      <c r="AF708" s="11"/>
      <c r="AG708" s="11"/>
    </row>
    <row r="709" spans="1:33">
      <c r="A709" s="6"/>
      <c r="B709" s="6"/>
      <c r="C709" s="6"/>
      <c r="D709" s="6"/>
      <c r="E709" s="71"/>
      <c r="F709" s="11"/>
      <c r="G709" s="11"/>
      <c r="H709" s="11"/>
      <c r="I709" s="11"/>
      <c r="J709" s="11"/>
      <c r="K709" s="11"/>
      <c r="L709" s="11"/>
      <c r="M709" s="11"/>
      <c r="N709" s="11"/>
      <c r="O709" s="11"/>
      <c r="P709" s="11"/>
      <c r="Q709" s="11"/>
      <c r="R709" s="11"/>
      <c r="S709" s="11"/>
      <c r="T709" s="11"/>
      <c r="U709" s="11"/>
      <c r="V709" s="11"/>
      <c r="W709" s="73"/>
      <c r="X709" s="11"/>
      <c r="Y709" s="11"/>
      <c r="Z709" s="11"/>
      <c r="AA709" s="11"/>
      <c r="AB709" s="11"/>
      <c r="AC709" s="11"/>
      <c r="AD709" s="11"/>
      <c r="AE709" s="11"/>
      <c r="AF709" s="11"/>
      <c r="AG709" s="11"/>
    </row>
    <row r="710" spans="1:33">
      <c r="A710" s="6"/>
      <c r="B710" s="6"/>
      <c r="C710" s="6"/>
      <c r="D710" s="6"/>
      <c r="E710" s="71"/>
      <c r="F710" s="11"/>
      <c r="G710" s="11"/>
      <c r="H710" s="11"/>
      <c r="I710" s="11"/>
      <c r="J710" s="11"/>
      <c r="K710" s="11"/>
      <c r="L710" s="11"/>
      <c r="M710" s="11"/>
      <c r="N710" s="11"/>
      <c r="O710" s="11"/>
      <c r="P710" s="11"/>
      <c r="Q710" s="11"/>
      <c r="R710" s="11"/>
      <c r="S710" s="11"/>
      <c r="T710" s="11"/>
      <c r="U710" s="11"/>
      <c r="V710" s="11"/>
      <c r="W710" s="73"/>
      <c r="X710" s="11"/>
      <c r="Y710" s="11"/>
      <c r="Z710" s="11"/>
      <c r="AA710" s="11"/>
      <c r="AB710" s="11"/>
      <c r="AC710" s="11"/>
      <c r="AD710" s="11"/>
      <c r="AE710" s="11"/>
      <c r="AF710" s="11"/>
      <c r="AG710" s="11"/>
    </row>
    <row r="711" spans="1:33">
      <c r="A711" s="6"/>
      <c r="B711" s="6"/>
      <c r="C711" s="6"/>
      <c r="D711" s="6"/>
      <c r="E711" s="71"/>
      <c r="F711" s="11"/>
      <c r="G711" s="11"/>
      <c r="H711" s="11"/>
      <c r="I711" s="11"/>
      <c r="J711" s="11"/>
      <c r="K711" s="11"/>
      <c r="L711" s="11"/>
      <c r="M711" s="11"/>
      <c r="N711" s="11"/>
      <c r="O711" s="11"/>
      <c r="P711" s="11"/>
      <c r="Q711" s="11"/>
      <c r="R711" s="11"/>
      <c r="S711" s="11"/>
      <c r="T711" s="11"/>
      <c r="U711" s="11"/>
      <c r="V711" s="11"/>
      <c r="W711" s="73"/>
      <c r="X711" s="11"/>
      <c r="Y711" s="11"/>
      <c r="Z711" s="11"/>
      <c r="AA711" s="11"/>
      <c r="AB711" s="11"/>
      <c r="AC711" s="11"/>
      <c r="AD711" s="11"/>
      <c r="AE711" s="11"/>
      <c r="AF711" s="11"/>
      <c r="AG711" s="11"/>
    </row>
    <row r="712" spans="1:33">
      <c r="A712" s="6"/>
      <c r="B712" s="6"/>
      <c r="C712" s="6"/>
      <c r="D712" s="6"/>
      <c r="E712" s="71"/>
      <c r="F712" s="11"/>
      <c r="G712" s="11"/>
      <c r="H712" s="11"/>
      <c r="I712" s="11"/>
      <c r="J712" s="11"/>
      <c r="K712" s="11"/>
      <c r="L712" s="11"/>
      <c r="M712" s="11"/>
      <c r="N712" s="11"/>
      <c r="O712" s="11"/>
      <c r="P712" s="11"/>
      <c r="Q712" s="11"/>
      <c r="R712" s="11"/>
      <c r="S712" s="11"/>
      <c r="T712" s="11"/>
      <c r="U712" s="11"/>
      <c r="V712" s="11"/>
      <c r="W712" s="73"/>
      <c r="X712" s="11"/>
      <c r="Y712" s="11"/>
      <c r="Z712" s="11"/>
      <c r="AA712" s="11"/>
      <c r="AB712" s="11"/>
      <c r="AC712" s="11"/>
      <c r="AD712" s="11"/>
      <c r="AE712" s="11"/>
      <c r="AF712" s="11"/>
      <c r="AG712" s="11"/>
    </row>
    <row r="713" spans="1:33">
      <c r="A713" s="6"/>
      <c r="B713" s="6"/>
      <c r="C713" s="6"/>
      <c r="D713" s="6"/>
      <c r="E713" s="71"/>
      <c r="F713" s="11"/>
      <c r="G713" s="11"/>
      <c r="H713" s="11"/>
      <c r="I713" s="11"/>
      <c r="J713" s="11"/>
      <c r="K713" s="11"/>
      <c r="L713" s="11"/>
      <c r="M713" s="11"/>
      <c r="N713" s="11"/>
      <c r="O713" s="11"/>
      <c r="P713" s="11"/>
      <c r="Q713" s="11"/>
      <c r="R713" s="11"/>
      <c r="S713" s="11"/>
      <c r="T713" s="11"/>
      <c r="U713" s="11"/>
      <c r="V713" s="11"/>
      <c r="W713" s="73"/>
      <c r="X713" s="11"/>
      <c r="Y713" s="11"/>
      <c r="Z713" s="11"/>
      <c r="AA713" s="11"/>
      <c r="AB713" s="11"/>
      <c r="AC713" s="11"/>
      <c r="AD713" s="11"/>
      <c r="AE713" s="11"/>
      <c r="AF713" s="11"/>
      <c r="AG713" s="11"/>
    </row>
    <row r="714" spans="1:33">
      <c r="A714" s="6"/>
      <c r="B714" s="6"/>
      <c r="C714" s="6"/>
      <c r="D714" s="6"/>
      <c r="E714" s="71"/>
      <c r="F714" s="11"/>
      <c r="G714" s="11"/>
      <c r="H714" s="11"/>
      <c r="I714" s="11"/>
      <c r="J714" s="11"/>
      <c r="K714" s="11"/>
      <c r="L714" s="11"/>
      <c r="M714" s="11"/>
      <c r="N714" s="11"/>
      <c r="O714" s="11"/>
      <c r="P714" s="11"/>
      <c r="Q714" s="11"/>
      <c r="R714" s="11"/>
      <c r="S714" s="11"/>
      <c r="T714" s="11"/>
      <c r="U714" s="11"/>
      <c r="V714" s="11"/>
      <c r="W714" s="73"/>
      <c r="X714" s="11"/>
      <c r="Y714" s="11"/>
      <c r="Z714" s="11"/>
      <c r="AA714" s="11"/>
      <c r="AB714" s="11"/>
      <c r="AC714" s="11"/>
      <c r="AD714" s="11"/>
      <c r="AE714" s="11"/>
      <c r="AF714" s="11"/>
      <c r="AG714" s="11"/>
    </row>
    <row r="715" spans="1:33">
      <c r="A715" s="6"/>
      <c r="B715" s="6"/>
      <c r="C715" s="6"/>
      <c r="D715" s="6"/>
      <c r="E715" s="71"/>
      <c r="F715" s="11"/>
      <c r="G715" s="11"/>
      <c r="H715" s="11"/>
      <c r="I715" s="11"/>
      <c r="J715" s="11"/>
      <c r="K715" s="11"/>
      <c r="L715" s="11"/>
      <c r="M715" s="11"/>
      <c r="N715" s="11"/>
      <c r="O715" s="11"/>
      <c r="P715" s="11"/>
      <c r="Q715" s="11"/>
      <c r="R715" s="11"/>
      <c r="S715" s="11"/>
      <c r="T715" s="11"/>
      <c r="U715" s="11"/>
      <c r="V715" s="11"/>
      <c r="W715" s="73"/>
      <c r="X715" s="11"/>
      <c r="Y715" s="11"/>
      <c r="Z715" s="11"/>
      <c r="AA715" s="11"/>
      <c r="AB715" s="11"/>
      <c r="AC715" s="11"/>
      <c r="AD715" s="11"/>
      <c r="AE715" s="11"/>
      <c r="AF715" s="11"/>
      <c r="AG715" s="11"/>
    </row>
    <row r="716" spans="1:33">
      <c r="A716" s="6"/>
      <c r="B716" s="6"/>
      <c r="C716" s="6"/>
      <c r="D716" s="6"/>
      <c r="E716" s="71"/>
      <c r="F716" s="11"/>
      <c r="G716" s="11"/>
      <c r="H716" s="11"/>
      <c r="I716" s="11"/>
      <c r="J716" s="11"/>
      <c r="K716" s="11"/>
      <c r="L716" s="11"/>
      <c r="M716" s="11"/>
      <c r="N716" s="11"/>
      <c r="O716" s="11"/>
      <c r="P716" s="11"/>
      <c r="Q716" s="11"/>
      <c r="R716" s="11"/>
      <c r="S716" s="11"/>
      <c r="T716" s="11"/>
      <c r="U716" s="11"/>
      <c r="V716" s="11"/>
      <c r="W716" s="73"/>
      <c r="X716" s="11"/>
      <c r="Y716" s="11"/>
      <c r="Z716" s="11"/>
      <c r="AA716" s="11"/>
      <c r="AB716" s="11"/>
      <c r="AC716" s="11"/>
      <c r="AD716" s="11"/>
      <c r="AE716" s="11"/>
      <c r="AF716" s="11"/>
      <c r="AG716" s="11"/>
    </row>
    <row r="717" spans="1:33">
      <c r="A717" s="6"/>
      <c r="B717" s="6"/>
      <c r="C717" s="6"/>
      <c r="D717" s="6"/>
      <c r="E717" s="71"/>
      <c r="F717" s="11"/>
      <c r="G717" s="11"/>
      <c r="H717" s="11"/>
      <c r="I717" s="11"/>
      <c r="J717" s="11"/>
      <c r="K717" s="11"/>
      <c r="L717" s="11"/>
      <c r="M717" s="11"/>
      <c r="N717" s="11"/>
      <c r="O717" s="11"/>
      <c r="P717" s="11"/>
      <c r="Q717" s="11"/>
      <c r="R717" s="11"/>
      <c r="S717" s="11"/>
      <c r="T717" s="11"/>
      <c r="U717" s="11"/>
      <c r="V717" s="11"/>
      <c r="W717" s="73"/>
      <c r="X717" s="11"/>
      <c r="Y717" s="11"/>
      <c r="Z717" s="11"/>
      <c r="AA717" s="11"/>
      <c r="AB717" s="11"/>
      <c r="AC717" s="11"/>
      <c r="AD717" s="11"/>
      <c r="AE717" s="11"/>
      <c r="AF717" s="11"/>
      <c r="AG717" s="11"/>
    </row>
    <row r="718" spans="1:33">
      <c r="A718" s="6"/>
      <c r="B718" s="6"/>
      <c r="C718" s="6"/>
      <c r="D718" s="6"/>
      <c r="E718" s="71"/>
      <c r="F718" s="11"/>
      <c r="G718" s="11"/>
      <c r="H718" s="11"/>
      <c r="I718" s="11"/>
      <c r="J718" s="11"/>
      <c r="K718" s="11"/>
      <c r="L718" s="11"/>
      <c r="M718" s="11"/>
      <c r="N718" s="11"/>
      <c r="O718" s="11"/>
      <c r="P718" s="11"/>
      <c r="Q718" s="11"/>
      <c r="R718" s="11"/>
      <c r="S718" s="11"/>
      <c r="T718" s="11"/>
      <c r="U718" s="11"/>
      <c r="V718" s="11"/>
      <c r="W718" s="73"/>
      <c r="X718" s="11"/>
      <c r="Y718" s="11"/>
      <c r="Z718" s="11"/>
      <c r="AA718" s="11"/>
      <c r="AB718" s="11"/>
      <c r="AC718" s="11"/>
      <c r="AD718" s="11"/>
      <c r="AE718" s="11"/>
      <c r="AF718" s="11"/>
      <c r="AG718" s="11"/>
    </row>
    <row r="719" spans="1:33">
      <c r="A719" s="6"/>
      <c r="B719" s="6"/>
      <c r="C719" s="6"/>
      <c r="D719" s="6"/>
      <c r="E719" s="71"/>
      <c r="F719" s="11"/>
      <c r="G719" s="11"/>
      <c r="H719" s="11"/>
      <c r="I719" s="11"/>
      <c r="J719" s="11"/>
      <c r="K719" s="11"/>
      <c r="L719" s="11"/>
      <c r="M719" s="11"/>
      <c r="N719" s="11"/>
      <c r="O719" s="11"/>
      <c r="P719" s="11"/>
      <c r="Q719" s="11"/>
      <c r="R719" s="11"/>
      <c r="S719" s="11"/>
      <c r="T719" s="11"/>
      <c r="U719" s="11"/>
      <c r="V719" s="11"/>
      <c r="W719" s="73"/>
      <c r="X719" s="11"/>
      <c r="Y719" s="11"/>
      <c r="Z719" s="11"/>
      <c r="AA719" s="11"/>
      <c r="AB719" s="11"/>
      <c r="AC719" s="11"/>
      <c r="AD719" s="11"/>
      <c r="AE719" s="11"/>
      <c r="AF719" s="11"/>
      <c r="AG719" s="11"/>
    </row>
    <row r="720" spans="1:33">
      <c r="A720" s="6"/>
      <c r="B720" s="6"/>
      <c r="C720" s="6"/>
      <c r="D720" s="6"/>
      <c r="E720" s="71"/>
      <c r="F720" s="11"/>
      <c r="G720" s="11"/>
      <c r="H720" s="11"/>
      <c r="I720" s="11"/>
      <c r="J720" s="11"/>
      <c r="K720" s="11"/>
      <c r="L720" s="11"/>
      <c r="M720" s="11"/>
      <c r="N720" s="11"/>
      <c r="O720" s="11"/>
      <c r="P720" s="11"/>
      <c r="Q720" s="11"/>
      <c r="R720" s="11"/>
      <c r="S720" s="11"/>
      <c r="T720" s="11"/>
      <c r="U720" s="11"/>
      <c r="V720" s="11"/>
      <c r="W720" s="73"/>
      <c r="X720" s="11"/>
      <c r="Y720" s="11"/>
      <c r="Z720" s="11"/>
      <c r="AA720" s="11"/>
      <c r="AB720" s="11"/>
      <c r="AC720" s="11"/>
      <c r="AD720" s="11"/>
      <c r="AE720" s="11"/>
      <c r="AF720" s="11"/>
      <c r="AG720" s="11"/>
    </row>
    <row r="721" spans="1:33">
      <c r="A721" s="6"/>
      <c r="B721" s="6"/>
      <c r="C721" s="6"/>
      <c r="D721" s="6"/>
      <c r="E721" s="71"/>
      <c r="F721" s="11"/>
      <c r="G721" s="11"/>
      <c r="H721" s="11"/>
      <c r="I721" s="11"/>
      <c r="J721" s="11"/>
      <c r="K721" s="11"/>
      <c r="L721" s="11"/>
      <c r="M721" s="11"/>
      <c r="N721" s="11"/>
      <c r="O721" s="11"/>
      <c r="P721" s="11"/>
      <c r="Q721" s="11"/>
      <c r="R721" s="11"/>
      <c r="S721" s="11"/>
      <c r="T721" s="11"/>
      <c r="U721" s="11"/>
      <c r="V721" s="11"/>
      <c r="W721" s="73"/>
      <c r="X721" s="11"/>
      <c r="Y721" s="11"/>
      <c r="Z721" s="11"/>
      <c r="AA721" s="11"/>
      <c r="AB721" s="11"/>
      <c r="AC721" s="11"/>
      <c r="AD721" s="11"/>
      <c r="AE721" s="11"/>
      <c r="AF721" s="11"/>
      <c r="AG721" s="11"/>
    </row>
    <row r="722" spans="1:33">
      <c r="A722" s="6"/>
      <c r="B722" s="6"/>
      <c r="C722" s="6"/>
      <c r="D722" s="6"/>
      <c r="E722" s="71"/>
      <c r="F722" s="11"/>
      <c r="G722" s="11"/>
      <c r="H722" s="11"/>
      <c r="I722" s="11"/>
      <c r="J722" s="11"/>
      <c r="K722" s="11"/>
      <c r="L722" s="11"/>
      <c r="M722" s="11"/>
      <c r="N722" s="11"/>
      <c r="O722" s="11"/>
      <c r="P722" s="11"/>
      <c r="Q722" s="11"/>
      <c r="R722" s="11"/>
      <c r="S722" s="11"/>
      <c r="T722" s="11"/>
      <c r="U722" s="11"/>
      <c r="V722" s="11"/>
      <c r="W722" s="73"/>
      <c r="X722" s="11"/>
      <c r="Y722" s="11"/>
      <c r="Z722" s="11"/>
      <c r="AA722" s="11"/>
      <c r="AB722" s="11"/>
      <c r="AC722" s="11"/>
      <c r="AD722" s="11"/>
      <c r="AE722" s="11"/>
      <c r="AF722" s="11"/>
      <c r="AG722" s="11"/>
    </row>
    <row r="723" spans="1:33">
      <c r="A723" s="6"/>
      <c r="B723" s="6"/>
      <c r="C723" s="6"/>
      <c r="D723" s="6"/>
      <c r="E723" s="71"/>
      <c r="F723" s="11"/>
      <c r="G723" s="11"/>
      <c r="H723" s="11"/>
      <c r="I723" s="11"/>
      <c r="J723" s="11"/>
      <c r="K723" s="11"/>
      <c r="L723" s="11"/>
      <c r="M723" s="11"/>
      <c r="N723" s="11"/>
      <c r="O723" s="11"/>
      <c r="P723" s="11"/>
      <c r="Q723" s="11"/>
      <c r="R723" s="11"/>
      <c r="S723" s="11"/>
      <c r="T723" s="11"/>
      <c r="U723" s="11"/>
      <c r="V723" s="11"/>
      <c r="W723" s="73"/>
      <c r="X723" s="11"/>
      <c r="Y723" s="11"/>
      <c r="Z723" s="11"/>
      <c r="AA723" s="11"/>
      <c r="AB723" s="11"/>
      <c r="AC723" s="11"/>
      <c r="AD723" s="11"/>
      <c r="AE723" s="11"/>
      <c r="AF723" s="11"/>
      <c r="AG723" s="11"/>
    </row>
    <row r="724" spans="1:33">
      <c r="A724" s="6"/>
      <c r="B724" s="6"/>
      <c r="C724" s="6"/>
      <c r="D724" s="6"/>
      <c r="E724" s="71"/>
      <c r="F724" s="11"/>
      <c r="G724" s="11"/>
      <c r="H724" s="11"/>
      <c r="I724" s="11"/>
      <c r="J724" s="11"/>
      <c r="K724" s="11"/>
      <c r="L724" s="11"/>
      <c r="M724" s="11"/>
      <c r="N724" s="11"/>
      <c r="O724" s="11"/>
      <c r="P724" s="11"/>
      <c r="Q724" s="11"/>
      <c r="R724" s="11"/>
      <c r="S724" s="11"/>
      <c r="T724" s="11"/>
      <c r="U724" s="11"/>
      <c r="V724" s="11"/>
      <c r="W724" s="73"/>
      <c r="X724" s="11"/>
      <c r="Y724" s="11"/>
      <c r="Z724" s="11"/>
      <c r="AA724" s="11"/>
      <c r="AB724" s="11"/>
      <c r="AC724" s="11"/>
      <c r="AD724" s="11"/>
      <c r="AE724" s="11"/>
      <c r="AF724" s="11"/>
      <c r="AG724" s="11"/>
    </row>
    <row r="725" spans="1:33">
      <c r="A725" s="6"/>
      <c r="B725" s="6"/>
      <c r="C725" s="6"/>
      <c r="D725" s="6"/>
      <c r="E725" s="71"/>
      <c r="F725" s="11"/>
      <c r="G725" s="11"/>
      <c r="H725" s="11"/>
      <c r="I725" s="11"/>
      <c r="J725" s="11"/>
      <c r="K725" s="11"/>
      <c r="L725" s="11"/>
      <c r="M725" s="11"/>
      <c r="N725" s="11"/>
      <c r="O725" s="11"/>
      <c r="P725" s="11"/>
      <c r="Q725" s="11"/>
      <c r="R725" s="11"/>
      <c r="S725" s="11"/>
      <c r="T725" s="11"/>
      <c r="U725" s="11"/>
      <c r="V725" s="11"/>
      <c r="W725" s="73"/>
      <c r="X725" s="11"/>
      <c r="Y725" s="11"/>
      <c r="Z725" s="11"/>
      <c r="AA725" s="11"/>
      <c r="AB725" s="11"/>
      <c r="AC725" s="11"/>
      <c r="AD725" s="11"/>
      <c r="AE725" s="11"/>
      <c r="AF725" s="11"/>
      <c r="AG725" s="11"/>
    </row>
    <row r="726" spans="1:33">
      <c r="A726" s="6"/>
      <c r="B726" s="6"/>
      <c r="C726" s="6"/>
      <c r="D726" s="6"/>
      <c r="E726" s="71"/>
      <c r="F726" s="11"/>
      <c r="G726" s="11"/>
      <c r="H726" s="11"/>
      <c r="I726" s="11"/>
      <c r="J726" s="11"/>
      <c r="K726" s="11"/>
      <c r="L726" s="11"/>
      <c r="M726" s="11"/>
      <c r="N726" s="11"/>
      <c r="O726" s="11"/>
      <c r="P726" s="11"/>
      <c r="Q726" s="11"/>
      <c r="R726" s="11"/>
      <c r="S726" s="11"/>
      <c r="T726" s="11"/>
      <c r="U726" s="11"/>
      <c r="V726" s="11"/>
      <c r="W726" s="73"/>
      <c r="X726" s="11"/>
      <c r="Y726" s="11"/>
      <c r="Z726" s="11"/>
      <c r="AA726" s="11"/>
      <c r="AB726" s="11"/>
      <c r="AC726" s="11"/>
      <c r="AD726" s="11"/>
      <c r="AE726" s="11"/>
      <c r="AF726" s="11"/>
      <c r="AG726" s="11"/>
    </row>
    <row r="727" spans="1:33">
      <c r="A727" s="6"/>
      <c r="B727" s="6"/>
      <c r="C727" s="6"/>
      <c r="D727" s="6"/>
      <c r="E727" s="71"/>
      <c r="F727" s="11"/>
      <c r="G727" s="11"/>
      <c r="H727" s="11"/>
      <c r="I727" s="11"/>
      <c r="J727" s="11"/>
      <c r="K727" s="11"/>
      <c r="L727" s="11"/>
      <c r="M727" s="11"/>
      <c r="N727" s="11"/>
      <c r="O727" s="11"/>
      <c r="P727" s="11"/>
      <c r="Q727" s="11"/>
      <c r="R727" s="11"/>
      <c r="S727" s="11"/>
      <c r="T727" s="11"/>
      <c r="U727" s="11"/>
      <c r="V727" s="11"/>
      <c r="W727" s="73"/>
      <c r="X727" s="11"/>
      <c r="Y727" s="11"/>
      <c r="Z727" s="11"/>
      <c r="AA727" s="11"/>
      <c r="AB727" s="11"/>
      <c r="AC727" s="11"/>
      <c r="AD727" s="11"/>
      <c r="AE727" s="11"/>
      <c r="AF727" s="11"/>
      <c r="AG727" s="11"/>
    </row>
    <row r="728" spans="1:33">
      <c r="A728" s="6"/>
      <c r="B728" s="6"/>
      <c r="C728" s="6"/>
      <c r="D728" s="6"/>
      <c r="E728" s="71"/>
      <c r="F728" s="11"/>
      <c r="G728" s="11"/>
      <c r="H728" s="11"/>
      <c r="I728" s="11"/>
      <c r="J728" s="11"/>
      <c r="K728" s="11"/>
      <c r="L728" s="11"/>
      <c r="M728" s="11"/>
      <c r="N728" s="11"/>
      <c r="O728" s="11"/>
      <c r="P728" s="11"/>
      <c r="Q728" s="11"/>
      <c r="R728" s="11"/>
      <c r="S728" s="11"/>
      <c r="T728" s="11"/>
      <c r="U728" s="11"/>
      <c r="V728" s="11"/>
      <c r="W728" s="73"/>
      <c r="X728" s="11"/>
      <c r="Y728" s="11"/>
      <c r="Z728" s="11"/>
      <c r="AA728" s="11"/>
      <c r="AB728" s="11"/>
      <c r="AC728" s="11"/>
      <c r="AD728" s="11"/>
      <c r="AE728" s="11"/>
      <c r="AF728" s="11"/>
      <c r="AG728" s="11"/>
    </row>
    <row r="729" spans="1:33">
      <c r="A729" s="6"/>
      <c r="B729" s="6"/>
      <c r="C729" s="6"/>
      <c r="D729" s="6"/>
      <c r="E729" s="71"/>
      <c r="F729" s="11"/>
      <c r="G729" s="11"/>
      <c r="H729" s="11"/>
      <c r="I729" s="11"/>
      <c r="J729" s="11"/>
      <c r="K729" s="11"/>
      <c r="L729" s="11"/>
      <c r="M729" s="11"/>
      <c r="N729" s="11"/>
      <c r="O729" s="11"/>
      <c r="P729" s="11"/>
      <c r="Q729" s="11"/>
      <c r="R729" s="11"/>
      <c r="S729" s="11"/>
      <c r="T729" s="11"/>
      <c r="U729" s="11"/>
      <c r="V729" s="11"/>
      <c r="W729" s="73"/>
      <c r="X729" s="11"/>
      <c r="Y729" s="11"/>
      <c r="Z729" s="11"/>
      <c r="AA729" s="11"/>
      <c r="AB729" s="11"/>
      <c r="AC729" s="11"/>
      <c r="AD729" s="11"/>
      <c r="AE729" s="11"/>
      <c r="AF729" s="11"/>
      <c r="AG729" s="11"/>
    </row>
    <row r="730" spans="1:33">
      <c r="A730" s="6"/>
      <c r="B730" s="6"/>
      <c r="C730" s="6"/>
      <c r="D730" s="6"/>
      <c r="E730" s="71"/>
      <c r="F730" s="11"/>
      <c r="G730" s="11"/>
      <c r="H730" s="11"/>
      <c r="I730" s="11"/>
      <c r="J730" s="11"/>
      <c r="K730" s="11"/>
      <c r="L730" s="11"/>
      <c r="M730" s="11"/>
      <c r="N730" s="11"/>
      <c r="O730" s="11"/>
      <c r="P730" s="11"/>
      <c r="Q730" s="11"/>
      <c r="R730" s="11"/>
      <c r="S730" s="11"/>
      <c r="T730" s="11"/>
      <c r="U730" s="11"/>
      <c r="V730" s="11"/>
      <c r="W730" s="73"/>
      <c r="X730" s="11"/>
      <c r="Y730" s="11"/>
      <c r="Z730" s="11"/>
      <c r="AA730" s="11"/>
      <c r="AB730" s="11"/>
      <c r="AC730" s="11"/>
      <c r="AD730" s="11"/>
      <c r="AE730" s="11"/>
      <c r="AF730" s="11"/>
      <c r="AG730" s="11"/>
    </row>
    <row r="731" spans="1:33">
      <c r="A731" s="6"/>
      <c r="B731" s="6"/>
      <c r="C731" s="6"/>
      <c r="D731" s="6"/>
      <c r="E731" s="71"/>
      <c r="F731" s="11"/>
      <c r="G731" s="11"/>
      <c r="H731" s="11"/>
      <c r="I731" s="11"/>
      <c r="J731" s="11"/>
      <c r="K731" s="11"/>
      <c r="L731" s="11"/>
      <c r="M731" s="11"/>
      <c r="N731" s="11"/>
      <c r="O731" s="11"/>
      <c r="P731" s="11"/>
      <c r="Q731" s="11"/>
      <c r="R731" s="11"/>
      <c r="S731" s="11"/>
      <c r="T731" s="11"/>
      <c r="U731" s="11"/>
      <c r="V731" s="11"/>
      <c r="W731" s="73"/>
      <c r="X731" s="11"/>
      <c r="Y731" s="11"/>
      <c r="Z731" s="11"/>
      <c r="AA731" s="11"/>
      <c r="AB731" s="11"/>
      <c r="AC731" s="11"/>
      <c r="AD731" s="11"/>
      <c r="AE731" s="11"/>
      <c r="AF731" s="11"/>
      <c r="AG731" s="11"/>
    </row>
    <row r="732" spans="1:33">
      <c r="A732" s="6"/>
      <c r="B732" s="6"/>
      <c r="C732" s="6"/>
      <c r="D732" s="6"/>
      <c r="E732" s="71"/>
      <c r="F732" s="11"/>
      <c r="G732" s="11"/>
      <c r="H732" s="11"/>
      <c r="I732" s="11"/>
      <c r="J732" s="11"/>
      <c r="K732" s="11"/>
      <c r="L732" s="11"/>
      <c r="M732" s="11"/>
      <c r="N732" s="11"/>
      <c r="O732" s="11"/>
      <c r="P732" s="11"/>
      <c r="Q732" s="11"/>
      <c r="R732" s="11"/>
      <c r="S732" s="11"/>
      <c r="T732" s="11"/>
      <c r="U732" s="11"/>
      <c r="V732" s="11"/>
      <c r="W732" s="73"/>
      <c r="X732" s="11"/>
      <c r="Y732" s="11"/>
      <c r="Z732" s="11"/>
      <c r="AA732" s="11"/>
      <c r="AB732" s="11"/>
      <c r="AC732" s="11"/>
      <c r="AD732" s="11"/>
      <c r="AE732" s="11"/>
      <c r="AF732" s="11"/>
      <c r="AG732" s="11"/>
    </row>
    <row r="733" spans="1:33">
      <c r="A733" s="6"/>
      <c r="B733" s="6"/>
      <c r="C733" s="6"/>
      <c r="D733" s="6"/>
      <c r="E733" s="71"/>
      <c r="F733" s="11"/>
      <c r="G733" s="11"/>
      <c r="H733" s="11"/>
      <c r="I733" s="11"/>
      <c r="J733" s="11"/>
      <c r="K733" s="11"/>
      <c r="L733" s="11"/>
      <c r="M733" s="11"/>
      <c r="N733" s="11"/>
      <c r="O733" s="11"/>
      <c r="P733" s="11"/>
      <c r="Q733" s="11"/>
      <c r="R733" s="11"/>
      <c r="S733" s="11"/>
      <c r="T733" s="11"/>
      <c r="U733" s="11"/>
      <c r="V733" s="11"/>
      <c r="W733" s="73"/>
      <c r="X733" s="11"/>
      <c r="Y733" s="11"/>
      <c r="Z733" s="11"/>
      <c r="AA733" s="11"/>
      <c r="AB733" s="11"/>
      <c r="AC733" s="11"/>
      <c r="AD733" s="11"/>
      <c r="AE733" s="11"/>
      <c r="AF733" s="11"/>
      <c r="AG733" s="11"/>
    </row>
    <row r="734" spans="1:33">
      <c r="A734" s="6"/>
      <c r="B734" s="6"/>
      <c r="C734" s="6"/>
      <c r="D734" s="6"/>
      <c r="E734" s="71"/>
      <c r="F734" s="11"/>
      <c r="G734" s="11"/>
      <c r="H734" s="11"/>
      <c r="I734" s="11"/>
      <c r="J734" s="11"/>
      <c r="K734" s="11"/>
      <c r="L734" s="11"/>
      <c r="M734" s="11"/>
      <c r="N734" s="11"/>
      <c r="O734" s="11"/>
      <c r="P734" s="11"/>
      <c r="Q734" s="11"/>
      <c r="R734" s="11"/>
      <c r="S734" s="11"/>
      <c r="T734" s="11"/>
      <c r="U734" s="11"/>
      <c r="V734" s="11"/>
      <c r="W734" s="73"/>
      <c r="X734" s="11"/>
      <c r="Y734" s="11"/>
      <c r="Z734" s="11"/>
      <c r="AA734" s="11"/>
      <c r="AB734" s="11"/>
      <c r="AC734" s="11"/>
      <c r="AD734" s="11"/>
      <c r="AE734" s="11"/>
      <c r="AF734" s="11"/>
      <c r="AG734" s="11"/>
    </row>
    <row r="735" spans="1:33">
      <c r="A735" s="6"/>
      <c r="B735" s="6"/>
      <c r="C735" s="6"/>
      <c r="D735" s="6"/>
      <c r="E735" s="71"/>
      <c r="F735" s="11"/>
      <c r="G735" s="11"/>
      <c r="H735" s="11"/>
      <c r="I735" s="11"/>
      <c r="J735" s="11"/>
      <c r="K735" s="11"/>
      <c r="L735" s="11"/>
      <c r="M735" s="11"/>
      <c r="N735" s="11"/>
      <c r="O735" s="11"/>
      <c r="P735" s="11"/>
      <c r="Q735" s="11"/>
      <c r="R735" s="11"/>
      <c r="S735" s="11"/>
      <c r="T735" s="11"/>
      <c r="U735" s="11"/>
      <c r="V735" s="11"/>
      <c r="W735" s="73"/>
      <c r="X735" s="11"/>
      <c r="Y735" s="11"/>
      <c r="Z735" s="11"/>
      <c r="AA735" s="11"/>
      <c r="AB735" s="11"/>
      <c r="AC735" s="11"/>
      <c r="AD735" s="11"/>
      <c r="AE735" s="11"/>
      <c r="AF735" s="11"/>
      <c r="AG735" s="11"/>
    </row>
    <row r="736" spans="1:33">
      <c r="A736" s="6"/>
      <c r="B736" s="6"/>
      <c r="C736" s="6"/>
      <c r="D736" s="6"/>
      <c r="E736" s="71"/>
      <c r="F736" s="11"/>
      <c r="G736" s="11"/>
      <c r="H736" s="11"/>
      <c r="I736" s="11"/>
      <c r="J736" s="11"/>
      <c r="K736" s="11"/>
      <c r="L736" s="11"/>
      <c r="M736" s="11"/>
      <c r="N736" s="11"/>
      <c r="O736" s="11"/>
      <c r="P736" s="11"/>
      <c r="Q736" s="11"/>
      <c r="R736" s="11"/>
      <c r="S736" s="11"/>
      <c r="T736" s="11"/>
      <c r="U736" s="11"/>
      <c r="V736" s="11"/>
      <c r="W736" s="73"/>
      <c r="X736" s="11"/>
      <c r="Y736" s="11"/>
      <c r="Z736" s="11"/>
      <c r="AA736" s="11"/>
      <c r="AB736" s="11"/>
      <c r="AC736" s="11"/>
      <c r="AD736" s="11"/>
      <c r="AE736" s="11"/>
      <c r="AF736" s="11"/>
      <c r="AG736" s="11"/>
    </row>
    <row r="737" spans="1:33">
      <c r="A737" s="6"/>
      <c r="B737" s="6"/>
      <c r="C737" s="6"/>
      <c r="D737" s="6"/>
      <c r="E737" s="71"/>
      <c r="F737" s="11"/>
      <c r="G737" s="11"/>
      <c r="H737" s="11"/>
      <c r="I737" s="11"/>
      <c r="J737" s="11"/>
      <c r="K737" s="11"/>
      <c r="L737" s="11"/>
      <c r="M737" s="11"/>
      <c r="N737" s="11"/>
      <c r="O737" s="11"/>
      <c r="P737" s="11"/>
      <c r="Q737" s="11"/>
      <c r="R737" s="11"/>
      <c r="S737" s="11"/>
      <c r="T737" s="11"/>
      <c r="U737" s="11"/>
      <c r="V737" s="11"/>
      <c r="W737" s="73"/>
      <c r="X737" s="11"/>
      <c r="Y737" s="11"/>
      <c r="Z737" s="11"/>
      <c r="AA737" s="11"/>
      <c r="AB737" s="11"/>
      <c r="AC737" s="11"/>
      <c r="AD737" s="11"/>
      <c r="AE737" s="11"/>
      <c r="AF737" s="11"/>
      <c r="AG737" s="11"/>
    </row>
    <row r="738" spans="1:33">
      <c r="A738" s="6"/>
      <c r="B738" s="6"/>
      <c r="C738" s="6"/>
      <c r="D738" s="6"/>
      <c r="E738" s="71"/>
      <c r="F738" s="11"/>
      <c r="G738" s="11"/>
      <c r="H738" s="11"/>
      <c r="I738" s="11"/>
      <c r="J738" s="11"/>
      <c r="K738" s="11"/>
      <c r="L738" s="11"/>
      <c r="M738" s="11"/>
      <c r="N738" s="11"/>
      <c r="O738" s="11"/>
      <c r="P738" s="11"/>
      <c r="Q738" s="11"/>
      <c r="R738" s="11"/>
      <c r="S738" s="11"/>
      <c r="T738" s="11"/>
      <c r="U738" s="11"/>
      <c r="V738" s="11"/>
      <c r="W738" s="73"/>
      <c r="X738" s="11"/>
      <c r="Y738" s="11"/>
      <c r="Z738" s="11"/>
      <c r="AA738" s="11"/>
      <c r="AB738" s="11"/>
      <c r="AC738" s="11"/>
      <c r="AD738" s="11"/>
      <c r="AE738" s="11"/>
      <c r="AF738" s="11"/>
      <c r="AG738" s="11"/>
    </row>
    <row r="739" spans="1:33">
      <c r="A739" s="6"/>
      <c r="B739" s="6"/>
      <c r="C739" s="6"/>
      <c r="D739" s="6"/>
      <c r="E739" s="71"/>
      <c r="F739" s="11"/>
      <c r="G739" s="11"/>
      <c r="H739" s="11"/>
      <c r="I739" s="11"/>
      <c r="J739" s="11"/>
      <c r="K739" s="11"/>
      <c r="L739" s="11"/>
      <c r="M739" s="11"/>
      <c r="N739" s="11"/>
      <c r="O739" s="11"/>
      <c r="P739" s="11"/>
      <c r="Q739" s="11"/>
      <c r="R739" s="11"/>
      <c r="S739" s="11"/>
      <c r="T739" s="11"/>
      <c r="U739" s="11"/>
      <c r="V739" s="11"/>
      <c r="W739" s="73"/>
      <c r="X739" s="11"/>
      <c r="Y739" s="11"/>
      <c r="Z739" s="11"/>
      <c r="AA739" s="11"/>
      <c r="AB739" s="11"/>
      <c r="AC739" s="11"/>
      <c r="AD739" s="11"/>
      <c r="AE739" s="11"/>
      <c r="AF739" s="11"/>
      <c r="AG739" s="11"/>
    </row>
    <row r="740" spans="1:33">
      <c r="A740" s="6"/>
      <c r="B740" s="6"/>
      <c r="C740" s="6"/>
      <c r="D740" s="6"/>
      <c r="E740" s="71"/>
      <c r="F740" s="11"/>
      <c r="G740" s="11"/>
      <c r="H740" s="11"/>
      <c r="I740" s="11"/>
      <c r="J740" s="11"/>
      <c r="K740" s="11"/>
      <c r="L740" s="11"/>
      <c r="M740" s="11"/>
      <c r="N740" s="11"/>
      <c r="O740" s="11"/>
      <c r="P740" s="11"/>
      <c r="Q740" s="11"/>
      <c r="R740" s="11"/>
      <c r="S740" s="11"/>
      <c r="T740" s="11"/>
      <c r="U740" s="11"/>
      <c r="V740" s="11"/>
      <c r="W740" s="73"/>
      <c r="X740" s="11"/>
      <c r="Y740" s="11"/>
      <c r="Z740" s="11"/>
      <c r="AA740" s="11"/>
      <c r="AB740" s="11"/>
      <c r="AC740" s="11"/>
      <c r="AD740" s="11"/>
      <c r="AE740" s="11"/>
      <c r="AF740" s="11"/>
      <c r="AG740" s="11"/>
    </row>
    <row r="741" spans="1:33">
      <c r="A741" s="6"/>
      <c r="B741" s="6"/>
      <c r="C741" s="6"/>
      <c r="D741" s="6"/>
      <c r="E741" s="71"/>
      <c r="F741" s="11"/>
      <c r="G741" s="11"/>
      <c r="H741" s="11"/>
      <c r="I741" s="11"/>
      <c r="J741" s="11"/>
      <c r="K741" s="11"/>
      <c r="L741" s="11"/>
      <c r="M741" s="11"/>
      <c r="N741" s="11"/>
      <c r="O741" s="11"/>
      <c r="P741" s="11"/>
      <c r="Q741" s="11"/>
      <c r="R741" s="11"/>
      <c r="S741" s="11"/>
      <c r="T741" s="11"/>
      <c r="U741" s="11"/>
      <c r="V741" s="11"/>
      <c r="W741" s="73"/>
      <c r="X741" s="11"/>
      <c r="Y741" s="11"/>
      <c r="Z741" s="11"/>
      <c r="AA741" s="11"/>
      <c r="AB741" s="11"/>
      <c r="AC741" s="11"/>
      <c r="AD741" s="11"/>
      <c r="AE741" s="11"/>
      <c r="AF741" s="11"/>
      <c r="AG741" s="11"/>
    </row>
    <row r="742" spans="1:33">
      <c r="A742" s="6"/>
      <c r="B742" s="6"/>
      <c r="C742" s="6"/>
      <c r="D742" s="6"/>
      <c r="E742" s="71"/>
      <c r="F742" s="11"/>
      <c r="G742" s="11"/>
      <c r="H742" s="11"/>
      <c r="I742" s="11"/>
      <c r="J742" s="11"/>
      <c r="K742" s="11"/>
      <c r="L742" s="11"/>
      <c r="M742" s="11"/>
      <c r="N742" s="11"/>
      <c r="O742" s="11"/>
      <c r="P742" s="11"/>
      <c r="Q742" s="11"/>
      <c r="R742" s="11"/>
      <c r="S742" s="11"/>
      <c r="T742" s="11"/>
      <c r="U742" s="11"/>
      <c r="V742" s="11"/>
      <c r="W742" s="73"/>
      <c r="X742" s="11"/>
      <c r="Y742" s="11"/>
      <c r="Z742" s="11"/>
      <c r="AA742" s="11"/>
      <c r="AB742" s="11"/>
      <c r="AC742" s="11"/>
      <c r="AD742" s="11"/>
      <c r="AE742" s="11"/>
      <c r="AF742" s="11"/>
      <c r="AG742" s="11"/>
    </row>
    <row r="743" spans="1:33">
      <c r="A743" s="6"/>
      <c r="B743" s="6"/>
      <c r="C743" s="6"/>
      <c r="D743" s="6"/>
      <c r="E743" s="71"/>
      <c r="F743" s="11"/>
      <c r="G743" s="11"/>
      <c r="H743" s="11"/>
      <c r="I743" s="11"/>
      <c r="J743" s="11"/>
      <c r="K743" s="11"/>
      <c r="L743" s="11"/>
      <c r="M743" s="11"/>
      <c r="N743" s="11"/>
      <c r="O743" s="11"/>
      <c r="P743" s="11"/>
      <c r="Q743" s="11"/>
      <c r="R743" s="11"/>
      <c r="S743" s="11"/>
      <c r="T743" s="11"/>
      <c r="U743" s="11"/>
      <c r="V743" s="11"/>
      <c r="W743" s="73"/>
      <c r="X743" s="11"/>
      <c r="Y743" s="11"/>
      <c r="Z743" s="11"/>
      <c r="AA743" s="11"/>
      <c r="AB743" s="11"/>
      <c r="AC743" s="11"/>
      <c r="AD743" s="11"/>
      <c r="AE743" s="11"/>
      <c r="AF743" s="11"/>
      <c r="AG743" s="11"/>
    </row>
    <row r="744" spans="1:33">
      <c r="A744" s="6"/>
      <c r="B744" s="6"/>
      <c r="C744" s="6"/>
      <c r="D744" s="6"/>
      <c r="E744" s="71"/>
      <c r="F744" s="11"/>
      <c r="G744" s="11"/>
      <c r="H744" s="11"/>
      <c r="I744" s="11"/>
      <c r="J744" s="11"/>
      <c r="K744" s="11"/>
      <c r="L744" s="11"/>
      <c r="M744" s="11"/>
      <c r="N744" s="11"/>
      <c r="O744" s="11"/>
      <c r="P744" s="11"/>
      <c r="Q744" s="11"/>
      <c r="R744" s="11"/>
      <c r="S744" s="11"/>
      <c r="T744" s="11"/>
      <c r="U744" s="11"/>
      <c r="V744" s="11"/>
      <c r="W744" s="73"/>
      <c r="X744" s="11"/>
      <c r="Y744" s="11"/>
      <c r="Z744" s="11"/>
      <c r="AA744" s="11"/>
      <c r="AB744" s="11"/>
      <c r="AC744" s="11"/>
      <c r="AD744" s="11"/>
      <c r="AE744" s="11"/>
      <c r="AF744" s="11"/>
      <c r="AG744" s="11"/>
    </row>
    <row r="745" spans="1:33">
      <c r="A745" s="6"/>
      <c r="B745" s="6"/>
      <c r="C745" s="6"/>
      <c r="D745" s="6"/>
      <c r="E745" s="71"/>
      <c r="F745" s="11"/>
      <c r="G745" s="11"/>
      <c r="H745" s="11"/>
      <c r="I745" s="11"/>
      <c r="J745" s="11"/>
      <c r="K745" s="11"/>
      <c r="L745" s="11"/>
      <c r="M745" s="11"/>
      <c r="N745" s="11"/>
      <c r="O745" s="11"/>
      <c r="P745" s="11"/>
      <c r="Q745" s="11"/>
      <c r="R745" s="11"/>
      <c r="S745" s="11"/>
      <c r="T745" s="11"/>
      <c r="U745" s="11"/>
      <c r="V745" s="11"/>
      <c r="W745" s="73"/>
      <c r="X745" s="11"/>
      <c r="Y745" s="11"/>
      <c r="Z745" s="11"/>
      <c r="AA745" s="11"/>
      <c r="AB745" s="11"/>
      <c r="AC745" s="11"/>
      <c r="AD745" s="11"/>
      <c r="AE745" s="11"/>
      <c r="AF745" s="11"/>
      <c r="AG745" s="11"/>
    </row>
    <row r="746" spans="1:33">
      <c r="A746" s="6"/>
      <c r="B746" s="6"/>
      <c r="C746" s="6"/>
      <c r="D746" s="6"/>
      <c r="E746" s="71"/>
      <c r="F746" s="11"/>
      <c r="G746" s="11"/>
      <c r="H746" s="11"/>
      <c r="I746" s="11"/>
      <c r="J746" s="11"/>
      <c r="K746" s="11"/>
      <c r="L746" s="11"/>
      <c r="M746" s="11"/>
      <c r="N746" s="11"/>
      <c r="O746" s="11"/>
      <c r="P746" s="11"/>
      <c r="Q746" s="11"/>
      <c r="R746" s="11"/>
      <c r="S746" s="11"/>
      <c r="T746" s="11"/>
      <c r="U746" s="11"/>
      <c r="V746" s="11"/>
      <c r="W746" s="73"/>
      <c r="X746" s="11"/>
      <c r="Y746" s="11"/>
      <c r="Z746" s="11"/>
      <c r="AA746" s="11"/>
      <c r="AB746" s="11"/>
      <c r="AC746" s="11"/>
      <c r="AD746" s="11"/>
      <c r="AE746" s="11"/>
      <c r="AF746" s="11"/>
      <c r="AG746" s="11"/>
    </row>
    <row r="747" spans="1:33">
      <c r="A747" s="6"/>
      <c r="B747" s="6"/>
      <c r="C747" s="6"/>
      <c r="D747" s="6"/>
      <c r="E747" s="71"/>
      <c r="F747" s="11"/>
      <c r="G747" s="11"/>
      <c r="H747" s="11"/>
      <c r="I747" s="11"/>
      <c r="J747" s="11"/>
      <c r="K747" s="11"/>
      <c r="L747" s="11"/>
      <c r="M747" s="11"/>
      <c r="N747" s="11"/>
      <c r="O747" s="11"/>
      <c r="P747" s="11"/>
      <c r="Q747" s="11"/>
      <c r="R747" s="11"/>
      <c r="S747" s="11"/>
      <c r="T747" s="11"/>
      <c r="U747" s="11"/>
      <c r="V747" s="11"/>
      <c r="W747" s="73"/>
      <c r="X747" s="11"/>
      <c r="Y747" s="11"/>
      <c r="Z747" s="11"/>
      <c r="AA747" s="11"/>
      <c r="AB747" s="11"/>
      <c r="AC747" s="11"/>
      <c r="AD747" s="11"/>
      <c r="AE747" s="11"/>
      <c r="AF747" s="11"/>
      <c r="AG747" s="11"/>
    </row>
    <row r="748" spans="1:33">
      <c r="A748" s="6"/>
      <c r="B748" s="6"/>
      <c r="C748" s="6"/>
      <c r="D748" s="6"/>
      <c r="E748" s="71"/>
      <c r="F748" s="11"/>
      <c r="G748" s="11"/>
      <c r="H748" s="11"/>
      <c r="I748" s="11"/>
      <c r="J748" s="11"/>
      <c r="K748" s="11"/>
      <c r="L748" s="11"/>
      <c r="M748" s="11"/>
      <c r="N748" s="11"/>
      <c r="O748" s="11"/>
      <c r="P748" s="11"/>
      <c r="Q748" s="11"/>
      <c r="R748" s="11"/>
      <c r="S748" s="11"/>
      <c r="T748" s="11"/>
      <c r="U748" s="11"/>
      <c r="V748" s="11"/>
      <c r="W748" s="73"/>
      <c r="X748" s="11"/>
      <c r="Y748" s="11"/>
      <c r="Z748" s="11"/>
      <c r="AA748" s="11"/>
      <c r="AB748" s="11"/>
      <c r="AC748" s="11"/>
      <c r="AD748" s="11"/>
      <c r="AE748" s="11"/>
      <c r="AF748" s="11"/>
      <c r="AG748" s="11"/>
    </row>
    <row r="749" spans="1:33">
      <c r="A749" s="6"/>
      <c r="B749" s="6"/>
      <c r="C749" s="6"/>
      <c r="D749" s="6"/>
      <c r="E749" s="71"/>
      <c r="F749" s="11"/>
      <c r="G749" s="11"/>
      <c r="H749" s="11"/>
      <c r="I749" s="11"/>
      <c r="J749" s="11"/>
      <c r="K749" s="11"/>
      <c r="L749" s="11"/>
      <c r="M749" s="11"/>
      <c r="N749" s="11"/>
      <c r="O749" s="11"/>
      <c r="P749" s="11"/>
      <c r="Q749" s="11"/>
      <c r="R749" s="11"/>
      <c r="S749" s="11"/>
      <c r="T749" s="11"/>
      <c r="U749" s="11"/>
      <c r="V749" s="11"/>
      <c r="W749" s="73"/>
      <c r="X749" s="11"/>
      <c r="Y749" s="11"/>
      <c r="Z749" s="11"/>
      <c r="AA749" s="11"/>
      <c r="AB749" s="11"/>
      <c r="AC749" s="11"/>
      <c r="AD749" s="11"/>
      <c r="AE749" s="11"/>
      <c r="AF749" s="11"/>
      <c r="AG749" s="11"/>
    </row>
    <row r="750" spans="1:33">
      <c r="A750" s="6"/>
      <c r="B750" s="6"/>
      <c r="C750" s="6"/>
      <c r="D750" s="6"/>
      <c r="E750" s="71"/>
      <c r="F750" s="11"/>
      <c r="G750" s="11"/>
      <c r="H750" s="11"/>
      <c r="I750" s="11"/>
      <c r="J750" s="11"/>
      <c r="K750" s="11"/>
      <c r="L750" s="11"/>
      <c r="M750" s="11"/>
      <c r="N750" s="11"/>
      <c r="O750" s="11"/>
      <c r="P750" s="11"/>
      <c r="Q750" s="11"/>
      <c r="R750" s="11"/>
      <c r="S750" s="11"/>
      <c r="T750" s="11"/>
      <c r="U750" s="11"/>
      <c r="V750" s="11"/>
      <c r="W750" s="73"/>
      <c r="X750" s="11"/>
      <c r="Y750" s="11"/>
      <c r="Z750" s="11"/>
      <c r="AA750" s="11"/>
      <c r="AB750" s="11"/>
      <c r="AC750" s="11"/>
      <c r="AD750" s="11"/>
      <c r="AE750" s="11"/>
      <c r="AF750" s="11"/>
      <c r="AG750" s="11"/>
    </row>
    <row r="751" spans="1:33">
      <c r="A751" s="6"/>
      <c r="B751" s="6"/>
      <c r="C751" s="6"/>
      <c r="D751" s="6"/>
      <c r="E751" s="71"/>
      <c r="F751" s="11"/>
      <c r="G751" s="11"/>
      <c r="H751" s="11"/>
      <c r="I751" s="11"/>
      <c r="J751" s="11"/>
      <c r="K751" s="11"/>
      <c r="L751" s="11"/>
      <c r="M751" s="11"/>
      <c r="N751" s="11"/>
      <c r="O751" s="11"/>
      <c r="P751" s="11"/>
      <c r="Q751" s="11"/>
      <c r="R751" s="11"/>
      <c r="S751" s="11"/>
      <c r="T751" s="11"/>
      <c r="U751" s="11"/>
      <c r="V751" s="11"/>
      <c r="W751" s="73"/>
      <c r="X751" s="11"/>
      <c r="Y751" s="11"/>
      <c r="Z751" s="11"/>
      <c r="AA751" s="11"/>
      <c r="AB751" s="11"/>
      <c r="AC751" s="11"/>
      <c r="AD751" s="11"/>
      <c r="AE751" s="11"/>
      <c r="AF751" s="11"/>
      <c r="AG751" s="11"/>
    </row>
    <row r="752" spans="1:33">
      <c r="A752" s="6"/>
      <c r="B752" s="6"/>
      <c r="C752" s="6"/>
      <c r="D752" s="6"/>
      <c r="E752" s="71"/>
      <c r="F752" s="11"/>
      <c r="G752" s="11"/>
      <c r="H752" s="11"/>
      <c r="I752" s="11"/>
      <c r="J752" s="11"/>
      <c r="K752" s="11"/>
      <c r="L752" s="11"/>
      <c r="M752" s="11"/>
      <c r="N752" s="11"/>
      <c r="O752" s="11"/>
      <c r="P752" s="11"/>
      <c r="Q752" s="11"/>
      <c r="R752" s="11"/>
      <c r="S752" s="11"/>
      <c r="T752" s="11"/>
      <c r="U752" s="11"/>
      <c r="V752" s="11"/>
      <c r="W752" s="73"/>
      <c r="X752" s="11"/>
      <c r="Y752" s="11"/>
      <c r="Z752" s="11"/>
      <c r="AA752" s="11"/>
      <c r="AB752" s="11"/>
      <c r="AC752" s="11"/>
      <c r="AD752" s="11"/>
      <c r="AE752" s="11"/>
      <c r="AF752" s="11"/>
      <c r="AG752" s="11"/>
    </row>
    <row r="753" spans="1:33">
      <c r="A753" s="6"/>
      <c r="B753" s="6"/>
      <c r="C753" s="6"/>
      <c r="D753" s="6"/>
      <c r="E753" s="71"/>
      <c r="F753" s="11"/>
      <c r="G753" s="11"/>
      <c r="H753" s="11"/>
      <c r="I753" s="11"/>
      <c r="J753" s="11"/>
      <c r="K753" s="11"/>
      <c r="L753" s="11"/>
      <c r="M753" s="11"/>
      <c r="N753" s="11"/>
      <c r="O753" s="11"/>
      <c r="P753" s="11"/>
      <c r="Q753" s="11"/>
      <c r="R753" s="11"/>
      <c r="S753" s="11"/>
      <c r="T753" s="11"/>
      <c r="U753" s="11"/>
      <c r="V753" s="11"/>
      <c r="W753" s="73"/>
      <c r="X753" s="11"/>
      <c r="Y753" s="11"/>
      <c r="Z753" s="11"/>
      <c r="AA753" s="11"/>
      <c r="AB753" s="11"/>
      <c r="AC753" s="11"/>
      <c r="AD753" s="11"/>
      <c r="AE753" s="11"/>
      <c r="AF753" s="11"/>
      <c r="AG753" s="11"/>
    </row>
    <row r="754" spans="1:33">
      <c r="A754" s="6"/>
      <c r="B754" s="6"/>
      <c r="C754" s="6"/>
      <c r="D754" s="6"/>
      <c r="E754" s="71"/>
      <c r="F754" s="11"/>
      <c r="G754" s="11"/>
      <c r="H754" s="11"/>
      <c r="I754" s="11"/>
      <c r="J754" s="11"/>
      <c r="K754" s="11"/>
      <c r="L754" s="11"/>
      <c r="M754" s="11"/>
      <c r="N754" s="11"/>
      <c r="O754" s="11"/>
      <c r="P754" s="11"/>
      <c r="Q754" s="11"/>
      <c r="R754" s="11"/>
      <c r="S754" s="11"/>
      <c r="T754" s="11"/>
      <c r="U754" s="11"/>
      <c r="V754" s="11"/>
      <c r="W754" s="73"/>
      <c r="X754" s="11"/>
      <c r="Y754" s="11"/>
      <c r="Z754" s="11"/>
      <c r="AA754" s="11"/>
      <c r="AB754" s="11"/>
      <c r="AC754" s="11"/>
      <c r="AD754" s="11"/>
      <c r="AE754" s="11"/>
      <c r="AF754" s="11"/>
      <c r="AG754" s="11"/>
    </row>
    <row r="755" spans="1:33">
      <c r="A755" s="6"/>
      <c r="B755" s="6"/>
      <c r="C755" s="6"/>
      <c r="D755" s="6"/>
      <c r="E755" s="71"/>
      <c r="F755" s="11"/>
      <c r="G755" s="11"/>
      <c r="H755" s="11"/>
      <c r="I755" s="11"/>
      <c r="J755" s="11"/>
      <c r="K755" s="11"/>
      <c r="L755" s="11"/>
      <c r="M755" s="11"/>
      <c r="N755" s="11"/>
      <c r="O755" s="11"/>
      <c r="P755" s="11"/>
      <c r="Q755" s="11"/>
      <c r="R755" s="11"/>
      <c r="S755" s="11"/>
      <c r="T755" s="11"/>
      <c r="U755" s="11"/>
      <c r="V755" s="11"/>
      <c r="W755" s="73"/>
      <c r="X755" s="11"/>
      <c r="Y755" s="11"/>
      <c r="Z755" s="11"/>
      <c r="AA755" s="11"/>
      <c r="AB755" s="11"/>
      <c r="AC755" s="11"/>
      <c r="AD755" s="11"/>
      <c r="AE755" s="11"/>
      <c r="AF755" s="11"/>
      <c r="AG755" s="11"/>
    </row>
    <row r="756" spans="1:33">
      <c r="A756" s="6"/>
      <c r="B756" s="6"/>
      <c r="C756" s="6"/>
      <c r="D756" s="6"/>
      <c r="E756" s="71"/>
      <c r="F756" s="11"/>
      <c r="G756" s="11"/>
      <c r="H756" s="11"/>
      <c r="I756" s="11"/>
      <c r="J756" s="11"/>
      <c r="K756" s="11"/>
      <c r="L756" s="11"/>
      <c r="M756" s="11"/>
      <c r="N756" s="11"/>
      <c r="O756" s="11"/>
      <c r="P756" s="11"/>
      <c r="Q756" s="11"/>
      <c r="R756" s="11"/>
      <c r="S756" s="11"/>
      <c r="T756" s="11"/>
      <c r="U756" s="11"/>
      <c r="V756" s="11"/>
      <c r="W756" s="73"/>
      <c r="X756" s="11"/>
      <c r="Y756" s="11"/>
      <c r="Z756" s="11"/>
      <c r="AA756" s="11"/>
      <c r="AB756" s="11"/>
      <c r="AC756" s="11"/>
      <c r="AD756" s="11"/>
      <c r="AE756" s="11"/>
      <c r="AF756" s="11"/>
      <c r="AG756" s="11"/>
    </row>
    <row r="757" spans="1:33">
      <c r="A757" s="6"/>
      <c r="B757" s="6"/>
      <c r="C757" s="6"/>
      <c r="D757" s="6"/>
      <c r="E757" s="71"/>
      <c r="F757" s="11"/>
      <c r="G757" s="11"/>
      <c r="H757" s="11"/>
      <c r="I757" s="11"/>
      <c r="J757" s="11"/>
      <c r="K757" s="11"/>
      <c r="L757" s="11"/>
      <c r="M757" s="11"/>
      <c r="N757" s="11"/>
      <c r="O757" s="11"/>
      <c r="P757" s="11"/>
      <c r="Q757" s="11"/>
      <c r="R757" s="11"/>
      <c r="S757" s="11"/>
      <c r="T757" s="11"/>
      <c r="U757" s="11"/>
      <c r="V757" s="11"/>
      <c r="W757" s="73"/>
      <c r="X757" s="11"/>
      <c r="Y757" s="11"/>
      <c r="Z757" s="11"/>
      <c r="AA757" s="11"/>
      <c r="AB757" s="11"/>
      <c r="AC757" s="11"/>
      <c r="AD757" s="11"/>
      <c r="AE757" s="11"/>
      <c r="AF757" s="11"/>
      <c r="AG757" s="11"/>
    </row>
    <row r="758" spans="1:33">
      <c r="A758" s="6"/>
      <c r="B758" s="6"/>
      <c r="C758" s="6"/>
      <c r="D758" s="6"/>
      <c r="E758" s="71"/>
      <c r="F758" s="11"/>
      <c r="G758" s="11"/>
      <c r="H758" s="11"/>
      <c r="I758" s="11"/>
      <c r="J758" s="11"/>
      <c r="K758" s="11"/>
      <c r="L758" s="11"/>
      <c r="M758" s="11"/>
      <c r="N758" s="11"/>
      <c r="O758" s="11"/>
      <c r="P758" s="11"/>
      <c r="Q758" s="11"/>
      <c r="R758" s="11"/>
      <c r="S758" s="11"/>
      <c r="T758" s="11"/>
      <c r="U758" s="11"/>
      <c r="V758" s="11"/>
      <c r="W758" s="73"/>
      <c r="X758" s="11"/>
      <c r="Y758" s="11"/>
      <c r="Z758" s="11"/>
      <c r="AA758" s="11"/>
      <c r="AB758" s="11"/>
      <c r="AC758" s="11"/>
      <c r="AD758" s="11"/>
      <c r="AE758" s="11"/>
      <c r="AF758" s="11"/>
      <c r="AG758" s="11"/>
    </row>
    <row r="759" spans="1:33">
      <c r="A759" s="6"/>
      <c r="B759" s="6"/>
      <c r="C759" s="6"/>
      <c r="D759" s="6"/>
      <c r="E759" s="71"/>
      <c r="F759" s="11"/>
      <c r="G759" s="11"/>
      <c r="H759" s="11"/>
      <c r="I759" s="11"/>
      <c r="J759" s="11"/>
      <c r="K759" s="11"/>
      <c r="L759" s="11"/>
      <c r="M759" s="11"/>
      <c r="N759" s="11"/>
      <c r="O759" s="11"/>
      <c r="P759" s="11"/>
      <c r="Q759" s="11"/>
      <c r="R759" s="11"/>
      <c r="S759" s="11"/>
      <c r="T759" s="11"/>
      <c r="U759" s="11"/>
      <c r="V759" s="11"/>
      <c r="W759" s="73"/>
      <c r="X759" s="11"/>
      <c r="Y759" s="11"/>
      <c r="Z759" s="11"/>
      <c r="AA759" s="11"/>
      <c r="AB759" s="11"/>
      <c r="AC759" s="11"/>
      <c r="AD759" s="11"/>
      <c r="AE759" s="11"/>
      <c r="AF759" s="11"/>
      <c r="AG759" s="11"/>
    </row>
    <row r="760" spans="1:33">
      <c r="A760" s="6"/>
      <c r="B760" s="6"/>
      <c r="C760" s="6"/>
      <c r="D760" s="6"/>
      <c r="E760" s="71"/>
      <c r="F760" s="11"/>
      <c r="G760" s="11"/>
      <c r="H760" s="11"/>
      <c r="I760" s="11"/>
      <c r="J760" s="11"/>
      <c r="K760" s="11"/>
      <c r="L760" s="11"/>
      <c r="M760" s="11"/>
      <c r="N760" s="11"/>
      <c r="O760" s="11"/>
      <c r="P760" s="11"/>
      <c r="Q760" s="11"/>
      <c r="R760" s="11"/>
      <c r="S760" s="11"/>
      <c r="T760" s="11"/>
      <c r="U760" s="11"/>
      <c r="V760" s="11"/>
      <c r="W760" s="73"/>
      <c r="X760" s="11"/>
      <c r="Y760" s="11"/>
      <c r="Z760" s="11"/>
      <c r="AA760" s="11"/>
      <c r="AB760" s="11"/>
      <c r="AC760" s="11"/>
      <c r="AD760" s="11"/>
      <c r="AE760" s="11"/>
      <c r="AF760" s="11"/>
      <c r="AG760" s="11"/>
    </row>
    <row r="761" spans="1:33">
      <c r="A761" s="6"/>
      <c r="B761" s="6"/>
      <c r="C761" s="6"/>
      <c r="D761" s="6"/>
      <c r="E761" s="71"/>
      <c r="F761" s="11"/>
      <c r="G761" s="11"/>
      <c r="H761" s="11"/>
      <c r="I761" s="11"/>
      <c r="J761" s="11"/>
      <c r="K761" s="11"/>
      <c r="L761" s="11"/>
      <c r="M761" s="11"/>
      <c r="N761" s="11"/>
      <c r="O761" s="11"/>
      <c r="P761" s="11"/>
      <c r="Q761" s="11"/>
      <c r="R761" s="11"/>
      <c r="S761" s="11"/>
      <c r="T761" s="11"/>
      <c r="U761" s="11"/>
      <c r="V761" s="11"/>
      <c r="W761" s="73"/>
      <c r="X761" s="11"/>
      <c r="Y761" s="11"/>
      <c r="Z761" s="11"/>
      <c r="AA761" s="11"/>
      <c r="AB761" s="11"/>
      <c r="AC761" s="11"/>
      <c r="AD761" s="11"/>
      <c r="AE761" s="11"/>
      <c r="AF761" s="11"/>
      <c r="AG761" s="11"/>
    </row>
    <row r="762" spans="1:33">
      <c r="A762" s="6"/>
      <c r="B762" s="6"/>
      <c r="C762" s="6"/>
      <c r="D762" s="6"/>
      <c r="E762" s="71"/>
      <c r="F762" s="11"/>
      <c r="G762" s="11"/>
      <c r="H762" s="11"/>
      <c r="I762" s="11"/>
      <c r="J762" s="11"/>
      <c r="K762" s="11"/>
      <c r="L762" s="11"/>
      <c r="M762" s="11"/>
      <c r="N762" s="11"/>
      <c r="O762" s="11"/>
      <c r="P762" s="11"/>
      <c r="Q762" s="11"/>
      <c r="R762" s="11"/>
      <c r="S762" s="11"/>
      <c r="T762" s="11"/>
      <c r="U762" s="11"/>
      <c r="V762" s="11"/>
      <c r="W762" s="73"/>
      <c r="X762" s="11"/>
      <c r="Y762" s="11"/>
      <c r="Z762" s="11"/>
      <c r="AA762" s="11"/>
      <c r="AB762" s="11"/>
      <c r="AC762" s="11"/>
      <c r="AD762" s="11"/>
      <c r="AE762" s="11"/>
      <c r="AF762" s="11"/>
      <c r="AG762" s="11"/>
    </row>
    <row r="763" spans="1:33">
      <c r="A763" s="6"/>
      <c r="B763" s="6"/>
      <c r="C763" s="6"/>
      <c r="D763" s="6"/>
      <c r="E763" s="71"/>
      <c r="F763" s="11"/>
      <c r="G763" s="11"/>
      <c r="H763" s="11"/>
      <c r="I763" s="11"/>
      <c r="J763" s="11"/>
      <c r="K763" s="11"/>
      <c r="L763" s="11"/>
      <c r="M763" s="11"/>
      <c r="N763" s="11"/>
      <c r="O763" s="11"/>
      <c r="P763" s="11"/>
      <c r="Q763" s="11"/>
      <c r="R763" s="11"/>
      <c r="S763" s="11"/>
      <c r="T763" s="11"/>
      <c r="U763" s="11"/>
      <c r="V763" s="11"/>
      <c r="W763" s="73"/>
      <c r="X763" s="11"/>
      <c r="Y763" s="11"/>
      <c r="Z763" s="11"/>
      <c r="AA763" s="11"/>
      <c r="AB763" s="11"/>
      <c r="AC763" s="11"/>
      <c r="AD763" s="11"/>
      <c r="AE763" s="11"/>
      <c r="AF763" s="11"/>
      <c r="AG763" s="11"/>
    </row>
    <row r="764" spans="1:33">
      <c r="A764" s="6"/>
      <c r="B764" s="6"/>
      <c r="C764" s="6"/>
      <c r="D764" s="6"/>
      <c r="E764" s="71"/>
      <c r="F764" s="11"/>
      <c r="G764" s="11"/>
      <c r="H764" s="11"/>
      <c r="I764" s="11"/>
      <c r="J764" s="11"/>
      <c r="K764" s="11"/>
      <c r="L764" s="11"/>
      <c r="M764" s="11"/>
      <c r="N764" s="11"/>
      <c r="O764" s="11"/>
      <c r="P764" s="11"/>
      <c r="Q764" s="11"/>
      <c r="R764" s="11"/>
      <c r="S764" s="11"/>
      <c r="T764" s="11"/>
      <c r="U764" s="11"/>
      <c r="V764" s="11"/>
      <c r="W764" s="73"/>
      <c r="X764" s="11"/>
      <c r="Y764" s="11"/>
      <c r="Z764" s="11"/>
      <c r="AA764" s="11"/>
      <c r="AB764" s="11"/>
      <c r="AC764" s="11"/>
      <c r="AD764" s="11"/>
      <c r="AE764" s="11"/>
      <c r="AF764" s="11"/>
      <c r="AG764" s="11"/>
    </row>
    <row r="765" spans="1:33">
      <c r="A765" s="6"/>
      <c r="B765" s="6"/>
      <c r="C765" s="6"/>
      <c r="D765" s="6"/>
      <c r="E765" s="71"/>
      <c r="F765" s="11"/>
      <c r="G765" s="11"/>
      <c r="H765" s="11"/>
      <c r="I765" s="11"/>
      <c r="J765" s="11"/>
      <c r="K765" s="11"/>
      <c r="L765" s="11"/>
      <c r="M765" s="11"/>
      <c r="N765" s="11"/>
      <c r="O765" s="11"/>
      <c r="P765" s="11"/>
      <c r="Q765" s="11"/>
      <c r="R765" s="11"/>
      <c r="S765" s="11"/>
      <c r="T765" s="11"/>
      <c r="U765" s="11"/>
      <c r="V765" s="11"/>
      <c r="W765" s="73"/>
      <c r="X765" s="11"/>
      <c r="Y765" s="11"/>
      <c r="Z765" s="11"/>
      <c r="AA765" s="11"/>
      <c r="AB765" s="11"/>
      <c r="AC765" s="11"/>
      <c r="AD765" s="11"/>
      <c r="AE765" s="11"/>
      <c r="AF765" s="11"/>
      <c r="AG765" s="11"/>
    </row>
    <row r="766" spans="1:33">
      <c r="A766" s="6"/>
      <c r="B766" s="6"/>
      <c r="C766" s="6"/>
      <c r="D766" s="6"/>
      <c r="E766" s="71"/>
      <c r="F766" s="11"/>
      <c r="G766" s="11"/>
      <c r="H766" s="11"/>
      <c r="I766" s="11"/>
      <c r="J766" s="11"/>
      <c r="K766" s="11"/>
      <c r="L766" s="11"/>
      <c r="M766" s="11"/>
      <c r="N766" s="11"/>
      <c r="O766" s="11"/>
      <c r="P766" s="11"/>
      <c r="Q766" s="11"/>
      <c r="R766" s="11"/>
      <c r="S766" s="11"/>
      <c r="T766" s="11"/>
      <c r="U766" s="11"/>
      <c r="V766" s="11"/>
      <c r="W766" s="73"/>
      <c r="X766" s="11"/>
      <c r="Y766" s="11"/>
      <c r="Z766" s="11"/>
      <c r="AA766" s="11"/>
      <c r="AB766" s="11"/>
      <c r="AC766" s="11"/>
      <c r="AD766" s="11"/>
      <c r="AE766" s="11"/>
      <c r="AF766" s="11"/>
      <c r="AG766" s="11"/>
    </row>
    <row r="767" spans="1:33">
      <c r="A767" s="6"/>
      <c r="B767" s="6"/>
      <c r="C767" s="6"/>
      <c r="D767" s="6"/>
      <c r="E767" s="71"/>
      <c r="F767" s="11"/>
      <c r="G767" s="11"/>
      <c r="H767" s="11"/>
      <c r="I767" s="11"/>
      <c r="J767" s="11"/>
      <c r="K767" s="11"/>
      <c r="L767" s="11"/>
      <c r="M767" s="11"/>
      <c r="N767" s="11"/>
      <c r="O767" s="11"/>
      <c r="P767" s="11"/>
      <c r="Q767" s="11"/>
      <c r="R767" s="11"/>
      <c r="S767" s="11"/>
      <c r="T767" s="11"/>
      <c r="U767" s="11"/>
      <c r="V767" s="11"/>
      <c r="W767" s="73"/>
      <c r="X767" s="11"/>
      <c r="Y767" s="11"/>
      <c r="Z767" s="11"/>
      <c r="AA767" s="11"/>
      <c r="AB767" s="11"/>
      <c r="AC767" s="11"/>
      <c r="AD767" s="11"/>
      <c r="AE767" s="11"/>
      <c r="AF767" s="11"/>
      <c r="AG767" s="11"/>
    </row>
    <row r="768" spans="1:33">
      <c r="A768" s="6"/>
      <c r="B768" s="6"/>
      <c r="C768" s="6"/>
      <c r="D768" s="6"/>
      <c r="E768" s="71"/>
      <c r="F768" s="11"/>
      <c r="G768" s="11"/>
      <c r="H768" s="11"/>
      <c r="I768" s="11"/>
      <c r="J768" s="11"/>
      <c r="K768" s="11"/>
      <c r="L768" s="11"/>
      <c r="M768" s="11"/>
      <c r="N768" s="11"/>
      <c r="O768" s="11"/>
      <c r="P768" s="11"/>
      <c r="Q768" s="11"/>
      <c r="R768" s="11"/>
      <c r="S768" s="11"/>
      <c r="T768" s="11"/>
      <c r="U768" s="11"/>
      <c r="V768" s="11"/>
      <c r="W768" s="73"/>
      <c r="X768" s="11"/>
      <c r="Y768" s="11"/>
      <c r="Z768" s="11"/>
      <c r="AA768" s="11"/>
      <c r="AB768" s="11"/>
      <c r="AC768" s="11"/>
      <c r="AD768" s="11"/>
      <c r="AE768" s="11"/>
      <c r="AF768" s="11"/>
      <c r="AG768" s="11"/>
    </row>
    <row r="769" spans="1:33">
      <c r="A769" s="6"/>
      <c r="B769" s="6"/>
      <c r="C769" s="6"/>
      <c r="D769" s="6"/>
      <c r="E769" s="71"/>
      <c r="F769" s="11"/>
      <c r="G769" s="11"/>
      <c r="H769" s="11"/>
      <c r="I769" s="11"/>
      <c r="J769" s="11"/>
      <c r="K769" s="11"/>
      <c r="L769" s="11"/>
      <c r="M769" s="11"/>
      <c r="N769" s="11"/>
      <c r="O769" s="11"/>
      <c r="P769" s="11"/>
      <c r="Q769" s="11"/>
      <c r="R769" s="11"/>
      <c r="S769" s="11"/>
      <c r="T769" s="11"/>
      <c r="U769" s="11"/>
      <c r="V769" s="11"/>
      <c r="W769" s="73"/>
      <c r="X769" s="11"/>
      <c r="Y769" s="11"/>
      <c r="Z769" s="11"/>
      <c r="AA769" s="11"/>
      <c r="AB769" s="11"/>
      <c r="AC769" s="11"/>
      <c r="AD769" s="11"/>
      <c r="AE769" s="11"/>
      <c r="AF769" s="11"/>
      <c r="AG769" s="11"/>
    </row>
    <row r="770" spans="1:33">
      <c r="A770" s="6"/>
      <c r="B770" s="6"/>
      <c r="C770" s="6"/>
      <c r="D770" s="6"/>
      <c r="E770" s="71"/>
      <c r="F770" s="11"/>
      <c r="G770" s="11"/>
      <c r="H770" s="11"/>
      <c r="I770" s="11"/>
      <c r="J770" s="11"/>
      <c r="K770" s="11"/>
      <c r="L770" s="11"/>
      <c r="M770" s="11"/>
      <c r="N770" s="11"/>
      <c r="O770" s="11"/>
      <c r="P770" s="11"/>
      <c r="Q770" s="11"/>
      <c r="R770" s="11"/>
      <c r="S770" s="11"/>
      <c r="T770" s="11"/>
      <c r="U770" s="11"/>
      <c r="V770" s="11"/>
      <c r="W770" s="73"/>
      <c r="X770" s="11"/>
      <c r="Y770" s="11"/>
      <c r="Z770" s="11"/>
      <c r="AA770" s="11"/>
      <c r="AB770" s="11"/>
      <c r="AC770" s="11"/>
      <c r="AD770" s="11"/>
      <c r="AE770" s="11"/>
      <c r="AF770" s="11"/>
      <c r="AG770" s="11"/>
    </row>
    <row r="771" spans="1:33">
      <c r="A771" s="6"/>
      <c r="B771" s="6"/>
      <c r="C771" s="6"/>
      <c r="D771" s="6"/>
      <c r="E771" s="71"/>
      <c r="F771" s="11"/>
      <c r="G771" s="11"/>
      <c r="H771" s="11"/>
      <c r="I771" s="11"/>
      <c r="J771" s="11"/>
      <c r="K771" s="11"/>
      <c r="L771" s="11"/>
      <c r="M771" s="11"/>
      <c r="N771" s="11"/>
      <c r="O771" s="11"/>
      <c r="P771" s="11"/>
      <c r="Q771" s="11"/>
      <c r="R771" s="11"/>
      <c r="S771" s="11"/>
      <c r="T771" s="11"/>
      <c r="U771" s="11"/>
      <c r="V771" s="11"/>
      <c r="W771" s="73"/>
      <c r="X771" s="11"/>
      <c r="Y771" s="11"/>
      <c r="Z771" s="11"/>
      <c r="AA771" s="11"/>
      <c r="AB771" s="11"/>
      <c r="AC771" s="11"/>
      <c r="AD771" s="11"/>
      <c r="AE771" s="11"/>
      <c r="AF771" s="11"/>
      <c r="AG771" s="11"/>
    </row>
    <row r="772" spans="1:33">
      <c r="A772" s="6"/>
      <c r="B772" s="6"/>
      <c r="C772" s="6"/>
      <c r="D772" s="6"/>
      <c r="E772" s="71"/>
      <c r="F772" s="11"/>
      <c r="G772" s="11"/>
      <c r="H772" s="11"/>
      <c r="I772" s="11"/>
      <c r="J772" s="11"/>
      <c r="K772" s="11"/>
      <c r="L772" s="11"/>
      <c r="M772" s="11"/>
      <c r="N772" s="11"/>
      <c r="O772" s="11"/>
      <c r="P772" s="11"/>
      <c r="Q772" s="11"/>
      <c r="R772" s="11"/>
      <c r="S772" s="11"/>
      <c r="T772" s="11"/>
      <c r="U772" s="11"/>
      <c r="V772" s="11"/>
      <c r="W772" s="73"/>
      <c r="X772" s="11"/>
      <c r="Y772" s="11"/>
      <c r="Z772" s="11"/>
      <c r="AA772" s="11"/>
      <c r="AB772" s="11"/>
      <c r="AC772" s="11"/>
      <c r="AD772" s="11"/>
      <c r="AE772" s="11"/>
      <c r="AF772" s="11"/>
      <c r="AG772" s="11"/>
    </row>
    <row r="773" spans="1:33">
      <c r="A773" s="6"/>
      <c r="B773" s="6"/>
      <c r="C773" s="6"/>
      <c r="D773" s="6"/>
      <c r="E773" s="71"/>
      <c r="F773" s="11"/>
      <c r="G773" s="11"/>
      <c r="H773" s="11"/>
      <c r="I773" s="11"/>
      <c r="J773" s="11"/>
      <c r="K773" s="11"/>
      <c r="L773" s="11"/>
      <c r="M773" s="11"/>
      <c r="N773" s="11"/>
      <c r="O773" s="11"/>
      <c r="P773" s="11"/>
      <c r="Q773" s="11"/>
      <c r="R773" s="11"/>
      <c r="S773" s="11"/>
      <c r="T773" s="11"/>
      <c r="U773" s="11"/>
      <c r="V773" s="11"/>
      <c r="W773" s="73"/>
      <c r="X773" s="11"/>
      <c r="Y773" s="11"/>
      <c r="Z773" s="11"/>
      <c r="AA773" s="11"/>
      <c r="AB773" s="11"/>
      <c r="AC773" s="11"/>
      <c r="AD773" s="11"/>
      <c r="AE773" s="11"/>
      <c r="AF773" s="11"/>
      <c r="AG773" s="11"/>
    </row>
    <row r="774" spans="1:33">
      <c r="A774" s="6"/>
      <c r="B774" s="6"/>
      <c r="C774" s="6"/>
      <c r="D774" s="6"/>
      <c r="E774" s="71"/>
      <c r="F774" s="11"/>
      <c r="G774" s="11"/>
      <c r="H774" s="11"/>
      <c r="I774" s="11"/>
      <c r="J774" s="11"/>
      <c r="K774" s="11"/>
      <c r="L774" s="11"/>
      <c r="M774" s="11"/>
      <c r="N774" s="11"/>
      <c r="O774" s="11"/>
      <c r="P774" s="11"/>
      <c r="Q774" s="11"/>
      <c r="R774" s="11"/>
      <c r="S774" s="11"/>
      <c r="T774" s="11"/>
      <c r="U774" s="11"/>
      <c r="V774" s="11"/>
      <c r="W774" s="73"/>
      <c r="X774" s="11"/>
      <c r="Y774" s="11"/>
      <c r="Z774" s="11"/>
      <c r="AA774" s="11"/>
      <c r="AB774" s="11"/>
      <c r="AC774" s="11"/>
      <c r="AD774" s="11"/>
      <c r="AE774" s="11"/>
      <c r="AF774" s="11"/>
      <c r="AG774" s="11"/>
    </row>
    <row r="775" spans="1:33">
      <c r="A775" s="6"/>
      <c r="B775" s="6"/>
      <c r="C775" s="6"/>
      <c r="D775" s="6"/>
      <c r="E775" s="71"/>
      <c r="F775" s="11"/>
      <c r="G775" s="11"/>
      <c r="H775" s="11"/>
      <c r="I775" s="11"/>
      <c r="J775" s="11"/>
      <c r="K775" s="11"/>
      <c r="L775" s="11"/>
      <c r="M775" s="11"/>
      <c r="N775" s="11"/>
      <c r="O775" s="11"/>
      <c r="P775" s="11"/>
      <c r="Q775" s="11"/>
      <c r="R775" s="11"/>
      <c r="S775" s="11"/>
      <c r="T775" s="11"/>
      <c r="U775" s="11"/>
      <c r="V775" s="11"/>
      <c r="W775" s="73"/>
      <c r="X775" s="11"/>
      <c r="Y775" s="11"/>
      <c r="Z775" s="11"/>
      <c r="AA775" s="11"/>
      <c r="AB775" s="11"/>
      <c r="AC775" s="11"/>
      <c r="AD775" s="11"/>
      <c r="AE775" s="11"/>
      <c r="AF775" s="11"/>
      <c r="AG775" s="11"/>
    </row>
    <row r="776" spans="1:33">
      <c r="A776" s="6"/>
      <c r="B776" s="6"/>
      <c r="C776" s="6"/>
      <c r="D776" s="6"/>
      <c r="E776" s="71"/>
      <c r="F776" s="11"/>
      <c r="G776" s="11"/>
      <c r="H776" s="11"/>
      <c r="I776" s="11"/>
      <c r="J776" s="11"/>
      <c r="K776" s="11"/>
      <c r="L776" s="11"/>
      <c r="M776" s="11"/>
      <c r="N776" s="11"/>
      <c r="O776" s="11"/>
      <c r="P776" s="11"/>
      <c r="Q776" s="11"/>
      <c r="R776" s="11"/>
      <c r="S776" s="11"/>
      <c r="T776" s="11"/>
      <c r="U776" s="11"/>
      <c r="V776" s="11"/>
      <c r="W776" s="73"/>
      <c r="X776" s="11"/>
      <c r="Y776" s="11"/>
      <c r="Z776" s="11"/>
      <c r="AA776" s="11"/>
      <c r="AB776" s="11"/>
      <c r="AC776" s="11"/>
      <c r="AD776" s="11"/>
      <c r="AE776" s="11"/>
      <c r="AF776" s="11"/>
      <c r="AG776" s="11"/>
    </row>
    <row r="777" spans="1:33">
      <c r="A777" s="6"/>
      <c r="B777" s="6"/>
      <c r="C777" s="6"/>
      <c r="D777" s="6"/>
      <c r="E777" s="71"/>
      <c r="F777" s="11"/>
      <c r="G777" s="11"/>
      <c r="H777" s="11"/>
      <c r="I777" s="11"/>
      <c r="J777" s="11"/>
      <c r="K777" s="11"/>
      <c r="L777" s="11"/>
      <c r="M777" s="11"/>
      <c r="N777" s="11"/>
      <c r="O777" s="11"/>
      <c r="P777" s="11"/>
      <c r="Q777" s="11"/>
      <c r="R777" s="11"/>
      <c r="S777" s="11"/>
      <c r="T777" s="11"/>
      <c r="U777" s="11"/>
      <c r="V777" s="11"/>
      <c r="W777" s="73"/>
      <c r="X777" s="11"/>
      <c r="Y777" s="11"/>
      <c r="Z777" s="11"/>
      <c r="AA777" s="11"/>
      <c r="AB777" s="11"/>
      <c r="AC777" s="11"/>
      <c r="AD777" s="11"/>
      <c r="AE777" s="11"/>
      <c r="AF777" s="11"/>
      <c r="AG777" s="11"/>
    </row>
    <row r="778" spans="1:33">
      <c r="A778" s="6"/>
      <c r="B778" s="6"/>
      <c r="C778" s="6"/>
      <c r="D778" s="6"/>
      <c r="E778" s="71"/>
      <c r="F778" s="11"/>
      <c r="G778" s="11"/>
      <c r="H778" s="11"/>
      <c r="I778" s="11"/>
      <c r="J778" s="11"/>
      <c r="K778" s="11"/>
      <c r="L778" s="11"/>
      <c r="M778" s="11"/>
      <c r="N778" s="11"/>
      <c r="O778" s="11"/>
      <c r="P778" s="11"/>
      <c r="Q778" s="11"/>
      <c r="R778" s="11"/>
      <c r="S778" s="11"/>
      <c r="T778" s="11"/>
      <c r="U778" s="11"/>
      <c r="V778" s="11"/>
      <c r="W778" s="73"/>
      <c r="X778" s="11"/>
      <c r="Y778" s="11"/>
      <c r="Z778" s="11"/>
      <c r="AA778" s="11"/>
      <c r="AB778" s="11"/>
      <c r="AC778" s="11"/>
      <c r="AD778" s="11"/>
      <c r="AE778" s="11"/>
      <c r="AF778" s="11"/>
      <c r="AG778" s="11"/>
    </row>
    <row r="779" spans="1:33">
      <c r="A779" s="6"/>
      <c r="B779" s="6"/>
      <c r="C779" s="6"/>
      <c r="D779" s="6"/>
      <c r="E779" s="71"/>
      <c r="F779" s="11"/>
      <c r="G779" s="11"/>
      <c r="H779" s="11"/>
      <c r="I779" s="11"/>
      <c r="J779" s="11"/>
      <c r="K779" s="11"/>
      <c r="L779" s="11"/>
      <c r="M779" s="11"/>
      <c r="N779" s="11"/>
      <c r="O779" s="11"/>
      <c r="P779" s="11"/>
      <c r="Q779" s="11"/>
      <c r="R779" s="11"/>
      <c r="S779" s="11"/>
      <c r="T779" s="11"/>
      <c r="U779" s="11"/>
      <c r="V779" s="11"/>
      <c r="W779" s="73"/>
      <c r="X779" s="11"/>
      <c r="Y779" s="11"/>
      <c r="Z779" s="11"/>
      <c r="AA779" s="11"/>
      <c r="AB779" s="11"/>
      <c r="AC779" s="11"/>
      <c r="AD779" s="11"/>
      <c r="AE779" s="11"/>
      <c r="AF779" s="11"/>
      <c r="AG779" s="11"/>
    </row>
    <row r="780" spans="1:33">
      <c r="A780" s="6"/>
      <c r="B780" s="6"/>
      <c r="C780" s="6"/>
      <c r="D780" s="6"/>
      <c r="E780" s="71"/>
      <c r="F780" s="11"/>
      <c r="G780" s="11"/>
      <c r="H780" s="11"/>
      <c r="I780" s="11"/>
      <c r="J780" s="11"/>
      <c r="K780" s="11"/>
      <c r="L780" s="11"/>
      <c r="M780" s="11"/>
      <c r="N780" s="11"/>
      <c r="O780" s="11"/>
      <c r="P780" s="11"/>
      <c r="Q780" s="11"/>
      <c r="R780" s="11"/>
      <c r="S780" s="11"/>
      <c r="T780" s="11"/>
      <c r="U780" s="11"/>
      <c r="V780" s="11"/>
      <c r="W780" s="73"/>
      <c r="X780" s="11"/>
      <c r="Y780" s="11"/>
      <c r="Z780" s="11"/>
      <c r="AA780" s="11"/>
      <c r="AB780" s="11"/>
      <c r="AC780" s="11"/>
      <c r="AD780" s="11"/>
      <c r="AE780" s="11"/>
      <c r="AF780" s="11"/>
      <c r="AG780" s="11"/>
    </row>
    <row r="781" spans="1:33">
      <c r="A781" s="6"/>
      <c r="B781" s="6"/>
      <c r="C781" s="6"/>
      <c r="D781" s="6"/>
      <c r="E781" s="71"/>
      <c r="F781" s="11"/>
      <c r="G781" s="11"/>
      <c r="H781" s="11"/>
      <c r="I781" s="11"/>
      <c r="J781" s="11"/>
      <c r="K781" s="11"/>
      <c r="L781" s="11"/>
      <c r="M781" s="11"/>
      <c r="N781" s="11"/>
      <c r="O781" s="11"/>
      <c r="P781" s="11"/>
      <c r="Q781" s="11"/>
      <c r="R781" s="11"/>
      <c r="S781" s="11"/>
      <c r="T781" s="11"/>
      <c r="U781" s="11"/>
      <c r="V781" s="11"/>
      <c r="W781" s="73"/>
      <c r="X781" s="11"/>
      <c r="Y781" s="11"/>
      <c r="Z781" s="11"/>
      <c r="AA781" s="11"/>
      <c r="AB781" s="11"/>
      <c r="AC781" s="11"/>
      <c r="AD781" s="11"/>
      <c r="AE781" s="11"/>
      <c r="AF781" s="11"/>
      <c r="AG781" s="11"/>
    </row>
    <row r="782" spans="1:33">
      <c r="A782" s="6"/>
      <c r="B782" s="6"/>
      <c r="C782" s="6"/>
      <c r="D782" s="6"/>
      <c r="E782" s="71"/>
      <c r="F782" s="11"/>
      <c r="G782" s="11"/>
      <c r="H782" s="11"/>
      <c r="I782" s="11"/>
      <c r="J782" s="11"/>
      <c r="K782" s="11"/>
      <c r="L782" s="11"/>
      <c r="M782" s="11"/>
      <c r="N782" s="11"/>
      <c r="O782" s="11"/>
      <c r="P782" s="11"/>
      <c r="Q782" s="11"/>
      <c r="R782" s="11"/>
      <c r="S782" s="11"/>
      <c r="T782" s="11"/>
      <c r="U782" s="11"/>
      <c r="V782" s="11"/>
      <c r="W782" s="73"/>
      <c r="X782" s="11"/>
      <c r="Y782" s="11"/>
      <c r="Z782" s="11"/>
      <c r="AA782" s="11"/>
      <c r="AB782" s="11"/>
      <c r="AC782" s="11"/>
      <c r="AD782" s="11"/>
      <c r="AE782" s="11"/>
      <c r="AF782" s="11"/>
      <c r="AG782" s="11"/>
    </row>
    <row r="783" spans="1:33">
      <c r="A783" s="6"/>
      <c r="B783" s="6"/>
      <c r="C783" s="6"/>
      <c r="D783" s="6"/>
      <c r="E783" s="71"/>
      <c r="F783" s="11"/>
      <c r="G783" s="11"/>
      <c r="H783" s="11"/>
      <c r="I783" s="11"/>
      <c r="J783" s="11"/>
      <c r="K783" s="11"/>
      <c r="L783" s="11"/>
      <c r="M783" s="11"/>
      <c r="N783" s="11"/>
      <c r="O783" s="11"/>
      <c r="P783" s="11"/>
      <c r="Q783" s="11"/>
      <c r="R783" s="11"/>
      <c r="S783" s="11"/>
      <c r="T783" s="11"/>
      <c r="U783" s="11"/>
      <c r="V783" s="11"/>
      <c r="W783" s="73"/>
      <c r="X783" s="11"/>
      <c r="Y783" s="11"/>
      <c r="Z783" s="11"/>
      <c r="AA783" s="11"/>
      <c r="AB783" s="11"/>
      <c r="AC783" s="11"/>
      <c r="AD783" s="11"/>
      <c r="AE783" s="11"/>
      <c r="AF783" s="11"/>
      <c r="AG783" s="11"/>
    </row>
    <row r="784" spans="1:33">
      <c r="A784" s="6"/>
      <c r="B784" s="6"/>
      <c r="C784" s="6"/>
      <c r="D784" s="6"/>
      <c r="E784" s="71"/>
      <c r="F784" s="11"/>
      <c r="G784" s="11"/>
      <c r="H784" s="11"/>
      <c r="I784" s="11"/>
      <c r="J784" s="11"/>
      <c r="K784" s="11"/>
      <c r="L784" s="11"/>
      <c r="M784" s="11"/>
      <c r="N784" s="11"/>
      <c r="O784" s="11"/>
      <c r="P784" s="11"/>
      <c r="Q784" s="11"/>
      <c r="R784" s="11"/>
      <c r="S784" s="11"/>
      <c r="T784" s="11"/>
      <c r="U784" s="11"/>
      <c r="V784" s="11"/>
      <c r="W784" s="73"/>
      <c r="X784" s="11"/>
      <c r="Y784" s="11"/>
      <c r="Z784" s="11"/>
      <c r="AA784" s="11"/>
      <c r="AB784" s="11"/>
      <c r="AC784" s="11"/>
      <c r="AD784" s="11"/>
      <c r="AE784" s="11"/>
      <c r="AF784" s="11"/>
      <c r="AG784" s="11"/>
    </row>
    <row r="785" spans="1:33">
      <c r="A785" s="6"/>
      <c r="B785" s="6"/>
      <c r="C785" s="6"/>
      <c r="D785" s="6"/>
      <c r="E785" s="71"/>
      <c r="F785" s="11"/>
      <c r="G785" s="11"/>
      <c r="H785" s="11"/>
      <c r="I785" s="11"/>
      <c r="J785" s="11"/>
      <c r="K785" s="11"/>
      <c r="L785" s="11"/>
      <c r="M785" s="11"/>
      <c r="N785" s="11"/>
      <c r="O785" s="11"/>
      <c r="P785" s="11"/>
      <c r="Q785" s="11"/>
      <c r="R785" s="11"/>
      <c r="S785" s="11"/>
      <c r="T785" s="11"/>
      <c r="U785" s="11"/>
      <c r="V785" s="11"/>
      <c r="W785" s="73"/>
      <c r="X785" s="11"/>
      <c r="Y785" s="11"/>
      <c r="Z785" s="11"/>
      <c r="AA785" s="11"/>
      <c r="AB785" s="11"/>
      <c r="AC785" s="11"/>
      <c r="AD785" s="11"/>
      <c r="AE785" s="11"/>
      <c r="AF785" s="11"/>
      <c r="AG785" s="11"/>
    </row>
    <row r="786" spans="1:33">
      <c r="A786" s="6"/>
      <c r="B786" s="6"/>
      <c r="C786" s="6"/>
      <c r="D786" s="6"/>
      <c r="E786" s="71"/>
      <c r="F786" s="11"/>
      <c r="G786" s="11"/>
      <c r="H786" s="11"/>
      <c r="I786" s="11"/>
      <c r="J786" s="11"/>
      <c r="K786" s="11"/>
      <c r="L786" s="11"/>
      <c r="M786" s="11"/>
      <c r="N786" s="11"/>
      <c r="O786" s="11"/>
      <c r="P786" s="11"/>
      <c r="Q786" s="11"/>
      <c r="R786" s="11"/>
      <c r="S786" s="11"/>
      <c r="T786" s="11"/>
      <c r="U786" s="11"/>
      <c r="V786" s="11"/>
      <c r="W786" s="73"/>
      <c r="X786" s="11"/>
      <c r="Y786" s="11"/>
      <c r="Z786" s="11"/>
      <c r="AA786" s="11"/>
      <c r="AB786" s="11"/>
      <c r="AC786" s="11"/>
      <c r="AD786" s="11"/>
      <c r="AE786" s="11"/>
      <c r="AF786" s="11"/>
      <c r="AG786" s="11"/>
    </row>
    <row r="787" spans="1:33">
      <c r="A787" s="6"/>
      <c r="B787" s="6"/>
      <c r="C787" s="6"/>
      <c r="D787" s="6"/>
      <c r="E787" s="71"/>
      <c r="F787" s="11"/>
      <c r="G787" s="11"/>
      <c r="H787" s="11"/>
      <c r="I787" s="11"/>
      <c r="J787" s="11"/>
      <c r="K787" s="11"/>
      <c r="L787" s="11"/>
      <c r="M787" s="11"/>
      <c r="N787" s="11"/>
      <c r="O787" s="11"/>
      <c r="P787" s="11"/>
      <c r="Q787" s="11"/>
      <c r="R787" s="11"/>
      <c r="S787" s="11"/>
      <c r="T787" s="11"/>
      <c r="U787" s="11"/>
      <c r="V787" s="11"/>
      <c r="W787" s="73"/>
      <c r="X787" s="11"/>
      <c r="Y787" s="11"/>
      <c r="Z787" s="11"/>
      <c r="AA787" s="11"/>
      <c r="AB787" s="11"/>
      <c r="AC787" s="11"/>
      <c r="AD787" s="11"/>
      <c r="AE787" s="11"/>
      <c r="AF787" s="11"/>
      <c r="AG787" s="11"/>
    </row>
    <row r="788" spans="1:33">
      <c r="A788" s="6"/>
      <c r="B788" s="6"/>
      <c r="C788" s="6"/>
      <c r="D788" s="6"/>
      <c r="E788" s="71"/>
      <c r="F788" s="11"/>
      <c r="G788" s="11"/>
      <c r="H788" s="11"/>
      <c r="I788" s="11"/>
      <c r="J788" s="11"/>
      <c r="K788" s="11"/>
      <c r="L788" s="11"/>
      <c r="M788" s="11"/>
      <c r="N788" s="11"/>
      <c r="O788" s="11"/>
      <c r="P788" s="11"/>
      <c r="Q788" s="11"/>
      <c r="R788" s="11"/>
      <c r="S788" s="11"/>
      <c r="T788" s="11"/>
      <c r="U788" s="11"/>
      <c r="V788" s="11"/>
      <c r="W788" s="73"/>
      <c r="X788" s="11"/>
      <c r="Y788" s="11"/>
      <c r="Z788" s="11"/>
      <c r="AA788" s="11"/>
      <c r="AB788" s="11"/>
      <c r="AC788" s="11"/>
      <c r="AD788" s="11"/>
      <c r="AE788" s="11"/>
      <c r="AF788" s="11"/>
      <c r="AG788" s="11"/>
    </row>
    <row r="789" spans="1:33">
      <c r="A789" s="6"/>
      <c r="B789" s="6"/>
      <c r="C789" s="6"/>
      <c r="D789" s="6"/>
      <c r="E789" s="71"/>
      <c r="F789" s="11"/>
      <c r="G789" s="11"/>
      <c r="H789" s="11"/>
      <c r="I789" s="11"/>
      <c r="J789" s="11"/>
      <c r="K789" s="11"/>
      <c r="L789" s="11"/>
      <c r="M789" s="11"/>
      <c r="N789" s="11"/>
      <c r="O789" s="11"/>
      <c r="P789" s="11"/>
      <c r="Q789" s="11"/>
      <c r="R789" s="11"/>
      <c r="S789" s="11"/>
      <c r="T789" s="11"/>
      <c r="U789" s="11"/>
      <c r="V789" s="11"/>
      <c r="W789" s="73"/>
      <c r="X789" s="11"/>
      <c r="Y789" s="11"/>
      <c r="Z789" s="11"/>
      <c r="AA789" s="11"/>
      <c r="AB789" s="11"/>
      <c r="AC789" s="11"/>
      <c r="AD789" s="11"/>
      <c r="AE789" s="11"/>
      <c r="AF789" s="11"/>
      <c r="AG789" s="11"/>
    </row>
    <row r="790" spans="1:33">
      <c r="A790" s="6"/>
      <c r="B790" s="6"/>
      <c r="C790" s="6"/>
      <c r="D790" s="6"/>
      <c r="E790" s="71"/>
      <c r="F790" s="11"/>
      <c r="G790" s="11"/>
      <c r="H790" s="11"/>
      <c r="I790" s="11"/>
      <c r="J790" s="11"/>
      <c r="K790" s="11"/>
      <c r="L790" s="11"/>
      <c r="M790" s="11"/>
      <c r="N790" s="11"/>
      <c r="O790" s="11"/>
      <c r="P790" s="11"/>
      <c r="Q790" s="11"/>
      <c r="R790" s="11"/>
      <c r="S790" s="11"/>
      <c r="T790" s="11"/>
      <c r="U790" s="11"/>
      <c r="V790" s="11"/>
      <c r="W790" s="73"/>
      <c r="X790" s="11"/>
      <c r="Y790" s="11"/>
      <c r="Z790" s="11"/>
      <c r="AA790" s="11"/>
      <c r="AB790" s="11"/>
      <c r="AC790" s="11"/>
      <c r="AD790" s="11"/>
      <c r="AE790" s="11"/>
      <c r="AF790" s="11"/>
      <c r="AG790" s="11"/>
    </row>
    <row r="791" spans="1:33">
      <c r="A791" s="6"/>
      <c r="B791" s="6"/>
      <c r="C791" s="6"/>
      <c r="D791" s="6"/>
      <c r="E791" s="71"/>
      <c r="F791" s="11"/>
      <c r="G791" s="11"/>
      <c r="H791" s="11"/>
      <c r="I791" s="11"/>
      <c r="J791" s="11"/>
      <c r="K791" s="11"/>
      <c r="L791" s="11"/>
      <c r="M791" s="11"/>
      <c r="N791" s="11"/>
      <c r="O791" s="11"/>
      <c r="P791" s="11"/>
      <c r="Q791" s="11"/>
      <c r="R791" s="11"/>
      <c r="S791" s="11"/>
      <c r="T791" s="11"/>
      <c r="U791" s="11"/>
      <c r="V791" s="11"/>
      <c r="W791" s="73"/>
      <c r="X791" s="11"/>
      <c r="Y791" s="11"/>
      <c r="Z791" s="11"/>
      <c r="AA791" s="11"/>
      <c r="AB791" s="11"/>
      <c r="AC791" s="11"/>
      <c r="AD791" s="11"/>
      <c r="AE791" s="11"/>
      <c r="AF791" s="11"/>
      <c r="AG791" s="11"/>
    </row>
    <row r="792" spans="1:33">
      <c r="A792" s="6"/>
      <c r="B792" s="6"/>
      <c r="C792" s="6"/>
      <c r="D792" s="6"/>
      <c r="E792" s="71"/>
      <c r="F792" s="11"/>
      <c r="G792" s="11"/>
      <c r="H792" s="11"/>
      <c r="I792" s="11"/>
      <c r="J792" s="11"/>
      <c r="K792" s="11"/>
      <c r="L792" s="11"/>
      <c r="M792" s="11"/>
      <c r="N792" s="11"/>
      <c r="O792" s="11"/>
      <c r="P792" s="11"/>
      <c r="Q792" s="11"/>
      <c r="R792" s="11"/>
      <c r="S792" s="11"/>
      <c r="T792" s="11"/>
      <c r="U792" s="11"/>
      <c r="V792" s="11"/>
      <c r="W792" s="73"/>
      <c r="X792" s="11"/>
      <c r="Y792" s="11"/>
      <c r="Z792" s="11"/>
      <c r="AA792" s="11"/>
      <c r="AB792" s="11"/>
      <c r="AC792" s="11"/>
      <c r="AD792" s="11"/>
      <c r="AE792" s="11"/>
      <c r="AF792" s="11"/>
      <c r="AG792" s="11"/>
    </row>
    <row r="793" spans="1:33">
      <c r="A793" s="6"/>
      <c r="B793" s="6"/>
      <c r="C793" s="6"/>
      <c r="D793" s="6"/>
      <c r="E793" s="71"/>
      <c r="F793" s="11"/>
      <c r="G793" s="11"/>
      <c r="H793" s="11"/>
      <c r="I793" s="11"/>
      <c r="J793" s="11"/>
      <c r="K793" s="11"/>
      <c r="L793" s="11"/>
      <c r="M793" s="11"/>
      <c r="N793" s="11"/>
      <c r="O793" s="11"/>
      <c r="P793" s="11"/>
      <c r="Q793" s="11"/>
      <c r="R793" s="11"/>
      <c r="S793" s="11"/>
      <c r="T793" s="11"/>
      <c r="U793" s="11"/>
      <c r="V793" s="11"/>
      <c r="W793" s="73"/>
      <c r="X793" s="11"/>
      <c r="Y793" s="11"/>
      <c r="Z793" s="11"/>
      <c r="AA793" s="11"/>
      <c r="AB793" s="11"/>
      <c r="AC793" s="11"/>
      <c r="AD793" s="11"/>
      <c r="AE793" s="11"/>
      <c r="AF793" s="11"/>
      <c r="AG793" s="11"/>
    </row>
    <row r="794" spans="1:33">
      <c r="A794" s="6"/>
      <c r="B794" s="6"/>
      <c r="C794" s="6"/>
      <c r="D794" s="6"/>
      <c r="E794" s="71"/>
      <c r="F794" s="11"/>
      <c r="G794" s="11"/>
      <c r="H794" s="11"/>
      <c r="I794" s="11"/>
      <c r="J794" s="11"/>
      <c r="K794" s="11"/>
      <c r="L794" s="11"/>
      <c r="M794" s="11"/>
      <c r="N794" s="11"/>
      <c r="O794" s="11"/>
      <c r="P794" s="11"/>
      <c r="Q794" s="11"/>
      <c r="R794" s="11"/>
      <c r="S794" s="11"/>
      <c r="T794" s="11"/>
      <c r="U794" s="11"/>
      <c r="V794" s="11"/>
      <c r="W794" s="73"/>
      <c r="X794" s="11"/>
      <c r="Y794" s="11"/>
      <c r="Z794" s="11"/>
      <c r="AA794" s="11"/>
      <c r="AB794" s="11"/>
      <c r="AC794" s="11"/>
      <c r="AD794" s="11"/>
      <c r="AE794" s="11"/>
      <c r="AF794" s="11"/>
      <c r="AG794" s="11"/>
    </row>
    <row r="795" spans="1:33">
      <c r="A795" s="6"/>
      <c r="B795" s="6"/>
      <c r="C795" s="6"/>
      <c r="D795" s="6"/>
      <c r="E795" s="71"/>
      <c r="F795" s="11"/>
      <c r="G795" s="11"/>
      <c r="H795" s="11"/>
      <c r="I795" s="11"/>
      <c r="J795" s="11"/>
      <c r="K795" s="11"/>
      <c r="L795" s="11"/>
      <c r="M795" s="11"/>
      <c r="N795" s="11"/>
      <c r="O795" s="11"/>
      <c r="P795" s="11"/>
      <c r="Q795" s="11"/>
      <c r="R795" s="11"/>
      <c r="S795" s="11"/>
      <c r="T795" s="11"/>
      <c r="U795" s="11"/>
      <c r="V795" s="11"/>
      <c r="W795" s="73"/>
      <c r="X795" s="11"/>
      <c r="Y795" s="11"/>
      <c r="Z795" s="11"/>
      <c r="AA795" s="11"/>
      <c r="AB795" s="11"/>
      <c r="AC795" s="11"/>
      <c r="AD795" s="11"/>
      <c r="AE795" s="11"/>
      <c r="AF795" s="11"/>
      <c r="AG795" s="11"/>
    </row>
    <row r="796" spans="1:33">
      <c r="A796" s="6"/>
      <c r="B796" s="6"/>
      <c r="C796" s="6"/>
      <c r="D796" s="6"/>
      <c r="E796" s="71"/>
      <c r="F796" s="11"/>
      <c r="G796" s="11"/>
      <c r="H796" s="11"/>
      <c r="I796" s="11"/>
      <c r="J796" s="11"/>
      <c r="K796" s="11"/>
      <c r="L796" s="11"/>
      <c r="M796" s="11"/>
      <c r="N796" s="11"/>
      <c r="O796" s="11"/>
      <c r="P796" s="11"/>
      <c r="Q796" s="11"/>
      <c r="R796" s="11"/>
      <c r="S796" s="11"/>
      <c r="T796" s="11"/>
      <c r="U796" s="11"/>
      <c r="V796" s="11"/>
      <c r="W796" s="73"/>
      <c r="X796" s="11"/>
      <c r="Y796" s="11"/>
      <c r="Z796" s="11"/>
      <c r="AA796" s="11"/>
      <c r="AB796" s="11"/>
      <c r="AC796" s="11"/>
      <c r="AD796" s="11"/>
      <c r="AE796" s="11"/>
      <c r="AF796" s="11"/>
      <c r="AG796" s="11"/>
    </row>
    <row r="797" spans="1:33">
      <c r="A797" s="6"/>
      <c r="B797" s="6"/>
      <c r="C797" s="6"/>
      <c r="D797" s="6"/>
      <c r="E797" s="71"/>
      <c r="F797" s="11"/>
      <c r="G797" s="11"/>
      <c r="H797" s="11"/>
      <c r="I797" s="11"/>
      <c r="J797" s="11"/>
      <c r="K797" s="11"/>
      <c r="L797" s="11"/>
      <c r="M797" s="11"/>
      <c r="N797" s="11"/>
      <c r="O797" s="11"/>
      <c r="P797" s="11"/>
      <c r="Q797" s="11"/>
      <c r="R797" s="11"/>
      <c r="S797" s="11"/>
      <c r="T797" s="11"/>
      <c r="U797" s="11"/>
      <c r="V797" s="11"/>
      <c r="W797" s="73"/>
      <c r="X797" s="11"/>
      <c r="Y797" s="11"/>
      <c r="Z797" s="11"/>
      <c r="AA797" s="11"/>
      <c r="AB797" s="11"/>
      <c r="AC797" s="11"/>
      <c r="AD797" s="11"/>
      <c r="AE797" s="11"/>
      <c r="AF797" s="11"/>
      <c r="AG797" s="11"/>
    </row>
    <row r="798" spans="1:33">
      <c r="A798" s="6"/>
      <c r="B798" s="6"/>
      <c r="C798" s="6"/>
      <c r="D798" s="6"/>
      <c r="E798" s="71"/>
      <c r="F798" s="11"/>
      <c r="G798" s="11"/>
      <c r="H798" s="11"/>
      <c r="I798" s="11"/>
      <c r="J798" s="11"/>
      <c r="K798" s="11"/>
      <c r="L798" s="11"/>
      <c r="M798" s="11"/>
      <c r="N798" s="11"/>
      <c r="O798" s="11"/>
      <c r="P798" s="11"/>
      <c r="Q798" s="11"/>
      <c r="R798" s="11"/>
      <c r="S798" s="11"/>
      <c r="T798" s="11"/>
      <c r="U798" s="11"/>
      <c r="V798" s="11"/>
      <c r="W798" s="73"/>
      <c r="X798" s="11"/>
      <c r="Y798" s="11"/>
      <c r="Z798" s="11"/>
      <c r="AA798" s="11"/>
      <c r="AB798" s="11"/>
      <c r="AC798" s="11"/>
      <c r="AD798" s="11"/>
      <c r="AE798" s="11"/>
      <c r="AF798" s="11"/>
      <c r="AG798" s="11"/>
    </row>
    <row r="799" spans="1:33">
      <c r="A799" s="6"/>
      <c r="B799" s="6"/>
      <c r="C799" s="6"/>
      <c r="D799" s="6"/>
      <c r="E799" s="71"/>
      <c r="F799" s="11"/>
      <c r="G799" s="11"/>
      <c r="H799" s="11"/>
      <c r="I799" s="11"/>
      <c r="J799" s="11"/>
      <c r="K799" s="11"/>
      <c r="L799" s="11"/>
      <c r="M799" s="11"/>
      <c r="N799" s="11"/>
      <c r="O799" s="11"/>
      <c r="P799" s="11"/>
      <c r="Q799" s="11"/>
      <c r="R799" s="11"/>
      <c r="S799" s="11"/>
      <c r="T799" s="11"/>
      <c r="U799" s="11"/>
      <c r="V799" s="11"/>
      <c r="W799" s="73"/>
      <c r="X799" s="11"/>
      <c r="Y799" s="11"/>
      <c r="Z799" s="11"/>
      <c r="AA799" s="11"/>
      <c r="AB799" s="11"/>
      <c r="AC799" s="11"/>
      <c r="AD799" s="11"/>
      <c r="AE799" s="11"/>
      <c r="AF799" s="11"/>
      <c r="AG799" s="11"/>
    </row>
    <row r="800" spans="1:33">
      <c r="A800" s="6"/>
      <c r="B800" s="6"/>
      <c r="C800" s="6"/>
      <c r="D800" s="6"/>
      <c r="E800" s="71"/>
      <c r="F800" s="11"/>
      <c r="G800" s="11"/>
      <c r="H800" s="11"/>
      <c r="I800" s="11"/>
      <c r="J800" s="11"/>
      <c r="K800" s="11"/>
      <c r="L800" s="11"/>
      <c r="M800" s="11"/>
      <c r="N800" s="11"/>
      <c r="O800" s="11"/>
      <c r="P800" s="11"/>
      <c r="Q800" s="11"/>
      <c r="R800" s="11"/>
      <c r="S800" s="11"/>
      <c r="T800" s="11"/>
      <c r="U800" s="11"/>
      <c r="V800" s="11"/>
      <c r="W800" s="73"/>
      <c r="X800" s="11"/>
      <c r="Y800" s="11"/>
      <c r="Z800" s="11"/>
      <c r="AA800" s="11"/>
      <c r="AB800" s="11"/>
      <c r="AC800" s="11"/>
      <c r="AD800" s="11"/>
      <c r="AE800" s="11"/>
      <c r="AF800" s="11"/>
      <c r="AG800" s="11"/>
    </row>
    <row r="801" spans="1:33">
      <c r="A801" s="6"/>
      <c r="B801" s="6"/>
      <c r="C801" s="6"/>
      <c r="D801" s="6"/>
      <c r="E801" s="71"/>
      <c r="F801" s="11"/>
      <c r="G801" s="11"/>
      <c r="H801" s="11"/>
      <c r="I801" s="11"/>
      <c r="J801" s="11"/>
      <c r="K801" s="11"/>
      <c r="L801" s="11"/>
      <c r="M801" s="11"/>
      <c r="N801" s="11"/>
      <c r="O801" s="11"/>
      <c r="P801" s="11"/>
      <c r="Q801" s="11"/>
      <c r="R801" s="11"/>
      <c r="S801" s="11"/>
      <c r="T801" s="11"/>
      <c r="U801" s="11"/>
      <c r="V801" s="11"/>
      <c r="W801" s="73"/>
      <c r="X801" s="11"/>
      <c r="Y801" s="11"/>
      <c r="Z801" s="11"/>
      <c r="AA801" s="11"/>
      <c r="AB801" s="11"/>
      <c r="AC801" s="11"/>
      <c r="AD801" s="11"/>
      <c r="AE801" s="11"/>
      <c r="AF801" s="11"/>
      <c r="AG801" s="11"/>
    </row>
    <row r="802" spans="1:33">
      <c r="A802" s="6"/>
      <c r="B802" s="6"/>
      <c r="C802" s="6"/>
      <c r="D802" s="6"/>
      <c r="E802" s="71"/>
      <c r="F802" s="11"/>
      <c r="G802" s="11"/>
      <c r="H802" s="11"/>
      <c r="I802" s="11"/>
      <c r="J802" s="11"/>
      <c r="K802" s="11"/>
      <c r="L802" s="11"/>
      <c r="M802" s="11"/>
      <c r="N802" s="11"/>
      <c r="O802" s="11"/>
      <c r="P802" s="11"/>
      <c r="Q802" s="11"/>
      <c r="R802" s="11"/>
      <c r="S802" s="11"/>
      <c r="T802" s="11"/>
      <c r="U802" s="11"/>
      <c r="V802" s="11"/>
      <c r="W802" s="73"/>
      <c r="X802" s="11"/>
      <c r="Y802" s="11"/>
      <c r="Z802" s="11"/>
      <c r="AA802" s="11"/>
      <c r="AB802" s="11"/>
      <c r="AC802" s="11"/>
      <c r="AD802" s="11"/>
      <c r="AE802" s="11"/>
      <c r="AF802" s="11"/>
      <c r="AG802" s="11"/>
    </row>
    <row r="803" spans="1:33">
      <c r="A803" s="6"/>
      <c r="B803" s="6"/>
      <c r="C803" s="6"/>
      <c r="D803" s="6"/>
      <c r="E803" s="71"/>
      <c r="F803" s="11"/>
      <c r="G803" s="11"/>
      <c r="H803" s="11"/>
      <c r="I803" s="11"/>
      <c r="J803" s="11"/>
      <c r="K803" s="11"/>
      <c r="L803" s="11"/>
      <c r="M803" s="11"/>
      <c r="N803" s="11"/>
      <c r="O803" s="11"/>
      <c r="P803" s="11"/>
      <c r="Q803" s="11"/>
      <c r="R803" s="11"/>
      <c r="S803" s="11"/>
      <c r="T803" s="11"/>
      <c r="U803" s="11"/>
      <c r="V803" s="11"/>
      <c r="W803" s="73"/>
      <c r="X803" s="11"/>
      <c r="Y803" s="11"/>
      <c r="Z803" s="11"/>
      <c r="AA803" s="11"/>
      <c r="AB803" s="11"/>
      <c r="AC803" s="11"/>
      <c r="AD803" s="11"/>
      <c r="AE803" s="11"/>
      <c r="AF803" s="11"/>
      <c r="AG803" s="11"/>
    </row>
    <row r="804" spans="1:33">
      <c r="A804" s="6"/>
      <c r="B804" s="6"/>
      <c r="C804" s="6"/>
      <c r="D804" s="6"/>
      <c r="E804" s="71"/>
      <c r="F804" s="11"/>
      <c r="G804" s="11"/>
      <c r="H804" s="11"/>
      <c r="I804" s="11"/>
      <c r="J804" s="11"/>
      <c r="K804" s="11"/>
      <c r="L804" s="11"/>
      <c r="M804" s="11"/>
      <c r="N804" s="11"/>
      <c r="O804" s="11"/>
      <c r="P804" s="11"/>
      <c r="Q804" s="11"/>
      <c r="R804" s="11"/>
      <c r="S804" s="11"/>
      <c r="T804" s="11"/>
      <c r="U804" s="11"/>
      <c r="V804" s="11"/>
      <c r="W804" s="73"/>
      <c r="X804" s="11"/>
      <c r="Y804" s="11"/>
      <c r="Z804" s="11"/>
      <c r="AA804" s="11"/>
      <c r="AB804" s="11"/>
      <c r="AC804" s="11"/>
      <c r="AD804" s="11"/>
      <c r="AE804" s="11"/>
      <c r="AF804" s="11"/>
      <c r="AG804" s="11"/>
    </row>
    <row r="805" spans="1:33">
      <c r="A805" s="6"/>
      <c r="B805" s="6"/>
      <c r="C805" s="6"/>
      <c r="D805" s="6"/>
      <c r="E805" s="71"/>
      <c r="F805" s="11"/>
      <c r="G805" s="11"/>
      <c r="H805" s="11"/>
      <c r="I805" s="11"/>
      <c r="J805" s="11"/>
      <c r="K805" s="11"/>
      <c r="L805" s="11"/>
      <c r="M805" s="11"/>
      <c r="N805" s="11"/>
      <c r="O805" s="11"/>
      <c r="P805" s="11"/>
      <c r="Q805" s="11"/>
      <c r="R805" s="11"/>
      <c r="S805" s="11"/>
      <c r="T805" s="11"/>
      <c r="U805" s="11"/>
      <c r="V805" s="11"/>
      <c r="W805" s="73"/>
      <c r="X805" s="11"/>
      <c r="Y805" s="11"/>
      <c r="Z805" s="11"/>
      <c r="AA805" s="11"/>
      <c r="AB805" s="11"/>
      <c r="AC805" s="11"/>
      <c r="AD805" s="11"/>
      <c r="AE805" s="11"/>
      <c r="AF805" s="11"/>
      <c r="AG805" s="11"/>
    </row>
    <row r="806" spans="1:33">
      <c r="A806" s="6"/>
      <c r="B806" s="6"/>
      <c r="C806" s="6"/>
      <c r="D806" s="6"/>
      <c r="E806" s="71"/>
      <c r="F806" s="11"/>
      <c r="G806" s="11"/>
      <c r="H806" s="11"/>
      <c r="I806" s="11"/>
      <c r="J806" s="11"/>
      <c r="K806" s="11"/>
      <c r="L806" s="11"/>
      <c r="M806" s="11"/>
      <c r="N806" s="11"/>
      <c r="O806" s="11"/>
      <c r="P806" s="11"/>
      <c r="Q806" s="11"/>
      <c r="R806" s="11"/>
      <c r="S806" s="11"/>
      <c r="T806" s="11"/>
      <c r="U806" s="11"/>
      <c r="V806" s="11"/>
      <c r="W806" s="73"/>
      <c r="X806" s="11"/>
      <c r="Y806" s="11"/>
      <c r="Z806" s="11"/>
      <c r="AA806" s="11"/>
      <c r="AB806" s="11"/>
      <c r="AC806" s="11"/>
      <c r="AD806" s="11"/>
      <c r="AE806" s="11"/>
      <c r="AF806" s="11"/>
      <c r="AG806" s="11"/>
    </row>
    <row r="807" spans="1:33">
      <c r="A807" s="6"/>
      <c r="B807" s="6"/>
      <c r="C807" s="6"/>
      <c r="D807" s="6"/>
      <c r="E807" s="71"/>
      <c r="F807" s="11"/>
      <c r="G807" s="11"/>
      <c r="H807" s="11"/>
      <c r="I807" s="11"/>
      <c r="J807" s="11"/>
      <c r="K807" s="11"/>
      <c r="L807" s="11"/>
      <c r="M807" s="11"/>
      <c r="N807" s="11"/>
      <c r="O807" s="11"/>
      <c r="P807" s="11"/>
      <c r="Q807" s="11"/>
      <c r="R807" s="11"/>
      <c r="S807" s="11"/>
      <c r="T807" s="11"/>
      <c r="U807" s="11"/>
      <c r="V807" s="11"/>
      <c r="W807" s="73"/>
      <c r="X807" s="11"/>
      <c r="Y807" s="11"/>
      <c r="Z807" s="11"/>
      <c r="AA807" s="11"/>
      <c r="AB807" s="11"/>
      <c r="AC807" s="11"/>
      <c r="AD807" s="11"/>
      <c r="AE807" s="11"/>
      <c r="AF807" s="11"/>
      <c r="AG807" s="11"/>
    </row>
    <row r="808" spans="1:33">
      <c r="A808" s="6"/>
      <c r="B808" s="6"/>
      <c r="C808" s="6"/>
      <c r="D808" s="6"/>
      <c r="E808" s="71"/>
      <c r="F808" s="11"/>
      <c r="G808" s="11"/>
      <c r="H808" s="11"/>
      <c r="I808" s="11"/>
      <c r="J808" s="11"/>
      <c r="K808" s="11"/>
      <c r="L808" s="11"/>
      <c r="M808" s="11"/>
      <c r="N808" s="11"/>
      <c r="O808" s="11"/>
      <c r="P808" s="11"/>
      <c r="Q808" s="11"/>
      <c r="R808" s="11"/>
      <c r="S808" s="11"/>
      <c r="T808" s="11"/>
      <c r="U808" s="11"/>
      <c r="V808" s="11"/>
      <c r="W808" s="73"/>
      <c r="X808" s="11"/>
      <c r="Y808" s="11"/>
      <c r="Z808" s="11"/>
      <c r="AA808" s="11"/>
      <c r="AB808" s="11"/>
      <c r="AC808" s="11"/>
      <c r="AD808" s="11"/>
      <c r="AE808" s="11"/>
      <c r="AF808" s="11"/>
      <c r="AG808" s="11"/>
    </row>
    <row r="809" spans="1:33">
      <c r="A809" s="6"/>
      <c r="B809" s="6"/>
      <c r="C809" s="6"/>
      <c r="D809" s="6"/>
      <c r="E809" s="71"/>
      <c r="F809" s="11"/>
      <c r="G809" s="11"/>
      <c r="H809" s="11"/>
      <c r="I809" s="11"/>
      <c r="J809" s="11"/>
      <c r="K809" s="11"/>
      <c r="L809" s="11"/>
      <c r="M809" s="11"/>
      <c r="N809" s="11"/>
      <c r="O809" s="11"/>
      <c r="P809" s="11"/>
      <c r="Q809" s="11"/>
      <c r="R809" s="11"/>
      <c r="S809" s="11"/>
      <c r="T809" s="11"/>
      <c r="U809" s="11"/>
      <c r="V809" s="11"/>
      <c r="W809" s="73"/>
      <c r="X809" s="11"/>
      <c r="Y809" s="11"/>
      <c r="Z809" s="11"/>
      <c r="AA809" s="11"/>
      <c r="AB809" s="11"/>
      <c r="AC809" s="11"/>
      <c r="AD809" s="11"/>
      <c r="AE809" s="11"/>
      <c r="AF809" s="11"/>
      <c r="AG809" s="11"/>
    </row>
    <row r="810" spans="1:33">
      <c r="A810" s="6"/>
      <c r="B810" s="6"/>
      <c r="C810" s="6"/>
      <c r="D810" s="6"/>
      <c r="E810" s="71"/>
      <c r="F810" s="11"/>
      <c r="G810" s="11"/>
      <c r="H810" s="11"/>
      <c r="I810" s="11"/>
      <c r="J810" s="11"/>
      <c r="K810" s="11"/>
      <c r="L810" s="11"/>
      <c r="M810" s="11"/>
      <c r="N810" s="11"/>
      <c r="O810" s="11"/>
      <c r="P810" s="11"/>
      <c r="Q810" s="11"/>
      <c r="R810" s="11"/>
      <c r="S810" s="11"/>
      <c r="T810" s="11"/>
      <c r="U810" s="11"/>
      <c r="V810" s="11"/>
      <c r="W810" s="73"/>
      <c r="X810" s="11"/>
      <c r="Y810" s="11"/>
      <c r="Z810" s="11"/>
      <c r="AA810" s="11"/>
      <c r="AB810" s="11"/>
      <c r="AC810" s="11"/>
      <c r="AD810" s="11"/>
      <c r="AE810" s="11"/>
      <c r="AF810" s="11"/>
      <c r="AG810" s="11"/>
    </row>
    <row r="811" spans="1:33">
      <c r="A811" s="6"/>
      <c r="B811" s="6"/>
      <c r="C811" s="6"/>
      <c r="D811" s="6"/>
      <c r="E811" s="71"/>
      <c r="F811" s="11"/>
      <c r="G811" s="11"/>
      <c r="H811" s="11"/>
      <c r="I811" s="11"/>
      <c r="J811" s="11"/>
      <c r="K811" s="11"/>
      <c r="L811" s="11"/>
      <c r="M811" s="11"/>
      <c r="N811" s="11"/>
      <c r="O811" s="11"/>
      <c r="P811" s="11"/>
      <c r="Q811" s="11"/>
      <c r="R811" s="11"/>
      <c r="S811" s="11"/>
      <c r="T811" s="11"/>
      <c r="U811" s="11"/>
      <c r="V811" s="11"/>
      <c r="W811" s="73"/>
      <c r="X811" s="11"/>
      <c r="Y811" s="11"/>
      <c r="Z811" s="11"/>
      <c r="AA811" s="11"/>
      <c r="AB811" s="11"/>
      <c r="AC811" s="11"/>
      <c r="AD811" s="11"/>
      <c r="AE811" s="11"/>
      <c r="AF811" s="11"/>
      <c r="AG811" s="11"/>
    </row>
    <row r="812" spans="1:33">
      <c r="A812" s="6"/>
      <c r="B812" s="6"/>
      <c r="C812" s="6"/>
      <c r="D812" s="6"/>
      <c r="E812" s="71"/>
      <c r="F812" s="11"/>
      <c r="G812" s="11"/>
      <c r="H812" s="11"/>
      <c r="I812" s="11"/>
      <c r="J812" s="11"/>
      <c r="K812" s="11"/>
      <c r="L812" s="11"/>
      <c r="M812" s="11"/>
      <c r="N812" s="11"/>
      <c r="O812" s="11"/>
      <c r="P812" s="11"/>
      <c r="Q812" s="11"/>
      <c r="R812" s="11"/>
      <c r="S812" s="11"/>
      <c r="T812" s="11"/>
      <c r="U812" s="11"/>
      <c r="V812" s="11"/>
      <c r="W812" s="73"/>
      <c r="X812" s="11"/>
      <c r="Y812" s="11"/>
      <c r="Z812" s="11"/>
      <c r="AA812" s="11"/>
      <c r="AB812" s="11"/>
      <c r="AC812" s="11"/>
      <c r="AD812" s="11"/>
      <c r="AE812" s="11"/>
      <c r="AF812" s="11"/>
      <c r="AG812" s="11"/>
    </row>
    <row r="813" spans="1:33">
      <c r="A813" s="6"/>
      <c r="B813" s="6"/>
      <c r="C813" s="6"/>
      <c r="D813" s="6"/>
      <c r="E813" s="71"/>
      <c r="F813" s="11"/>
      <c r="G813" s="11"/>
      <c r="H813" s="11"/>
      <c r="I813" s="11"/>
      <c r="J813" s="11"/>
      <c r="K813" s="11"/>
      <c r="L813" s="11"/>
      <c r="M813" s="11"/>
      <c r="N813" s="11"/>
      <c r="O813" s="11"/>
      <c r="P813" s="11"/>
      <c r="Q813" s="11"/>
      <c r="R813" s="11"/>
      <c r="S813" s="11"/>
      <c r="T813" s="11"/>
      <c r="U813" s="11"/>
      <c r="V813" s="11"/>
      <c r="W813" s="73"/>
      <c r="X813" s="11"/>
      <c r="Y813" s="11"/>
      <c r="Z813" s="11"/>
      <c r="AA813" s="11"/>
      <c r="AB813" s="11"/>
      <c r="AC813" s="11"/>
      <c r="AD813" s="11"/>
      <c r="AE813" s="11"/>
      <c r="AF813" s="11"/>
      <c r="AG813" s="11"/>
    </row>
    <row r="814" spans="1:33">
      <c r="A814" s="6"/>
      <c r="B814" s="6"/>
      <c r="C814" s="6"/>
      <c r="D814" s="6"/>
      <c r="E814" s="71"/>
      <c r="F814" s="11"/>
      <c r="G814" s="11"/>
      <c r="H814" s="11"/>
      <c r="I814" s="11"/>
      <c r="J814" s="11"/>
      <c r="K814" s="11"/>
      <c r="L814" s="11"/>
      <c r="M814" s="11"/>
      <c r="N814" s="11"/>
      <c r="O814" s="11"/>
      <c r="P814" s="11"/>
      <c r="Q814" s="11"/>
      <c r="R814" s="11"/>
      <c r="S814" s="11"/>
      <c r="T814" s="11"/>
      <c r="U814" s="11"/>
      <c r="V814" s="11"/>
      <c r="W814" s="73"/>
      <c r="X814" s="11"/>
      <c r="Y814" s="11"/>
      <c r="Z814" s="11"/>
      <c r="AA814" s="11"/>
      <c r="AB814" s="11"/>
      <c r="AC814" s="11"/>
      <c r="AD814" s="11"/>
      <c r="AE814" s="11"/>
      <c r="AF814" s="11"/>
      <c r="AG814" s="11"/>
    </row>
    <row r="815" spans="1:33">
      <c r="A815" s="6"/>
      <c r="B815" s="6"/>
      <c r="C815" s="6"/>
      <c r="D815" s="6"/>
      <c r="E815" s="71"/>
      <c r="F815" s="11"/>
      <c r="G815" s="11"/>
      <c r="H815" s="11"/>
      <c r="I815" s="11"/>
      <c r="J815" s="11"/>
      <c r="K815" s="11"/>
      <c r="L815" s="11"/>
      <c r="M815" s="11"/>
      <c r="N815" s="11"/>
      <c r="O815" s="11"/>
      <c r="P815" s="11"/>
      <c r="Q815" s="11"/>
      <c r="R815" s="11"/>
      <c r="S815" s="11"/>
      <c r="T815" s="11"/>
      <c r="U815" s="11"/>
      <c r="V815" s="11"/>
      <c r="W815" s="73"/>
      <c r="X815" s="11"/>
      <c r="Y815" s="11"/>
      <c r="Z815" s="11"/>
      <c r="AA815" s="11"/>
      <c r="AB815" s="11"/>
      <c r="AC815" s="11"/>
      <c r="AD815" s="11"/>
      <c r="AE815" s="11"/>
      <c r="AF815" s="11"/>
      <c r="AG815" s="11"/>
    </row>
    <row r="816" spans="1:33">
      <c r="A816" s="6"/>
      <c r="B816" s="6"/>
      <c r="C816" s="6"/>
      <c r="D816" s="6"/>
      <c r="E816" s="71"/>
      <c r="F816" s="11"/>
      <c r="G816" s="11"/>
      <c r="H816" s="11"/>
      <c r="I816" s="11"/>
      <c r="J816" s="11"/>
      <c r="K816" s="11"/>
      <c r="L816" s="11"/>
      <c r="M816" s="11"/>
      <c r="N816" s="11"/>
      <c r="O816" s="11"/>
      <c r="P816" s="11"/>
      <c r="Q816" s="11"/>
      <c r="R816" s="11"/>
      <c r="S816" s="11"/>
      <c r="T816" s="11"/>
      <c r="U816" s="11"/>
      <c r="V816" s="11"/>
      <c r="W816" s="73"/>
      <c r="X816" s="11"/>
      <c r="Y816" s="11"/>
      <c r="Z816" s="11"/>
      <c r="AA816" s="11"/>
      <c r="AB816" s="11"/>
      <c r="AC816" s="11"/>
      <c r="AD816" s="11"/>
      <c r="AE816" s="11"/>
      <c r="AF816" s="11"/>
      <c r="AG816" s="11"/>
    </row>
    <row r="817" spans="1:33">
      <c r="A817" s="6"/>
      <c r="B817" s="6"/>
      <c r="C817" s="6"/>
      <c r="D817" s="6"/>
      <c r="E817" s="71"/>
      <c r="F817" s="11"/>
      <c r="G817" s="11"/>
      <c r="H817" s="11"/>
      <c r="I817" s="11"/>
      <c r="J817" s="11"/>
      <c r="K817" s="11"/>
      <c r="L817" s="11"/>
      <c r="M817" s="11"/>
      <c r="N817" s="11"/>
      <c r="O817" s="11"/>
      <c r="P817" s="11"/>
      <c r="Q817" s="11"/>
      <c r="R817" s="11"/>
      <c r="S817" s="11"/>
      <c r="T817" s="11"/>
      <c r="U817" s="11"/>
      <c r="V817" s="11"/>
      <c r="W817" s="73"/>
      <c r="X817" s="11"/>
      <c r="Y817" s="11"/>
      <c r="Z817" s="11"/>
      <c r="AA817" s="11"/>
      <c r="AB817" s="11"/>
      <c r="AC817" s="11"/>
      <c r="AD817" s="11"/>
      <c r="AE817" s="11"/>
      <c r="AF817" s="11"/>
      <c r="AG817" s="11"/>
    </row>
    <row r="818" spans="1:33">
      <c r="A818" s="6"/>
      <c r="B818" s="6"/>
      <c r="C818" s="6"/>
      <c r="D818" s="6"/>
      <c r="E818" s="71"/>
      <c r="F818" s="11"/>
      <c r="G818" s="11"/>
      <c r="H818" s="11"/>
      <c r="I818" s="11"/>
      <c r="J818" s="11"/>
      <c r="K818" s="11"/>
      <c r="L818" s="11"/>
      <c r="M818" s="11"/>
      <c r="N818" s="11"/>
      <c r="O818" s="11"/>
      <c r="P818" s="11"/>
      <c r="Q818" s="11"/>
      <c r="R818" s="11"/>
      <c r="S818" s="11"/>
      <c r="T818" s="11"/>
      <c r="U818" s="11"/>
      <c r="V818" s="11"/>
      <c r="W818" s="73"/>
      <c r="X818" s="11"/>
      <c r="Y818" s="11"/>
      <c r="Z818" s="11"/>
      <c r="AA818" s="11"/>
      <c r="AB818" s="11"/>
      <c r="AC818" s="11"/>
      <c r="AD818" s="11"/>
      <c r="AE818" s="11"/>
      <c r="AF818" s="11"/>
      <c r="AG818" s="11"/>
    </row>
    <row r="819" spans="1:33">
      <c r="A819" s="6"/>
      <c r="B819" s="6"/>
      <c r="C819" s="6"/>
      <c r="D819" s="6"/>
      <c r="E819" s="71"/>
      <c r="F819" s="11"/>
      <c r="G819" s="11"/>
      <c r="H819" s="11"/>
      <c r="I819" s="11"/>
      <c r="J819" s="11"/>
      <c r="K819" s="11"/>
      <c r="L819" s="11"/>
      <c r="M819" s="11"/>
      <c r="N819" s="11"/>
      <c r="O819" s="11"/>
      <c r="P819" s="11"/>
      <c r="Q819" s="11"/>
      <c r="R819" s="11"/>
      <c r="S819" s="11"/>
      <c r="T819" s="11"/>
      <c r="U819" s="11"/>
      <c r="V819" s="11"/>
      <c r="W819" s="73"/>
      <c r="X819" s="11"/>
      <c r="Y819" s="11"/>
      <c r="Z819" s="11"/>
      <c r="AA819" s="11"/>
      <c r="AB819" s="11"/>
      <c r="AC819" s="11"/>
      <c r="AD819" s="11"/>
      <c r="AE819" s="11"/>
      <c r="AF819" s="11"/>
      <c r="AG819" s="11"/>
    </row>
    <row r="820" spans="1:33">
      <c r="A820" s="6"/>
      <c r="B820" s="6"/>
      <c r="C820" s="6"/>
      <c r="D820" s="6"/>
      <c r="E820" s="71"/>
      <c r="F820" s="11"/>
      <c r="G820" s="11"/>
      <c r="H820" s="11"/>
      <c r="I820" s="11"/>
      <c r="J820" s="11"/>
      <c r="K820" s="11"/>
      <c r="L820" s="11"/>
      <c r="M820" s="11"/>
      <c r="N820" s="11"/>
      <c r="O820" s="11"/>
      <c r="P820" s="11"/>
      <c r="Q820" s="11"/>
      <c r="R820" s="11"/>
      <c r="S820" s="11"/>
      <c r="T820" s="11"/>
      <c r="U820" s="11"/>
      <c r="V820" s="11"/>
      <c r="W820" s="73"/>
      <c r="X820" s="11"/>
      <c r="Y820" s="11"/>
      <c r="Z820" s="11"/>
      <c r="AA820" s="11"/>
      <c r="AB820" s="11"/>
      <c r="AC820" s="11"/>
      <c r="AD820" s="11"/>
      <c r="AE820" s="11"/>
      <c r="AF820" s="11"/>
      <c r="AG820" s="11"/>
    </row>
    <row r="821" spans="1:33">
      <c r="A821" s="6"/>
      <c r="B821" s="6"/>
      <c r="C821" s="6"/>
      <c r="D821" s="6"/>
      <c r="E821" s="71"/>
      <c r="F821" s="11"/>
      <c r="G821" s="11"/>
      <c r="H821" s="11"/>
      <c r="I821" s="11"/>
      <c r="J821" s="11"/>
      <c r="K821" s="11"/>
      <c r="L821" s="11"/>
      <c r="M821" s="11"/>
      <c r="N821" s="11"/>
      <c r="O821" s="11"/>
      <c r="P821" s="11"/>
      <c r="Q821" s="11"/>
      <c r="R821" s="11"/>
      <c r="S821" s="11"/>
      <c r="T821" s="11"/>
      <c r="U821" s="11"/>
      <c r="V821" s="11"/>
      <c r="W821" s="73"/>
      <c r="X821" s="11"/>
      <c r="Y821" s="11"/>
      <c r="Z821" s="11"/>
      <c r="AA821" s="11"/>
      <c r="AB821" s="11"/>
      <c r="AC821" s="11"/>
      <c r="AD821" s="11"/>
      <c r="AE821" s="11"/>
      <c r="AF821" s="11"/>
      <c r="AG821" s="11"/>
    </row>
    <row r="822" spans="1:33">
      <c r="A822" s="6"/>
      <c r="B822" s="6"/>
      <c r="C822" s="6"/>
      <c r="D822" s="6"/>
      <c r="E822" s="71"/>
      <c r="F822" s="11"/>
      <c r="G822" s="11"/>
      <c r="H822" s="11"/>
      <c r="I822" s="11"/>
      <c r="J822" s="11"/>
      <c r="K822" s="11"/>
      <c r="L822" s="11"/>
      <c r="M822" s="11"/>
      <c r="N822" s="11"/>
      <c r="O822" s="11"/>
      <c r="P822" s="11"/>
      <c r="Q822" s="11"/>
      <c r="R822" s="11"/>
      <c r="S822" s="11"/>
      <c r="T822" s="11"/>
      <c r="U822" s="11"/>
      <c r="V822" s="11"/>
      <c r="W822" s="73"/>
      <c r="X822" s="11"/>
      <c r="Y822" s="11"/>
      <c r="Z822" s="11"/>
      <c r="AA822" s="11"/>
      <c r="AB822" s="11"/>
      <c r="AC822" s="11"/>
      <c r="AD822" s="11"/>
      <c r="AE822" s="11"/>
      <c r="AF822" s="11"/>
      <c r="AG822" s="11"/>
    </row>
    <row r="823" spans="1:33">
      <c r="A823" s="6"/>
      <c r="B823" s="6"/>
      <c r="C823" s="6"/>
      <c r="D823" s="6"/>
      <c r="E823" s="71"/>
      <c r="F823" s="11"/>
      <c r="G823" s="11"/>
      <c r="H823" s="11"/>
      <c r="I823" s="11"/>
      <c r="J823" s="11"/>
      <c r="K823" s="11"/>
      <c r="L823" s="11"/>
      <c r="M823" s="11"/>
      <c r="N823" s="11"/>
      <c r="O823" s="11"/>
      <c r="P823" s="11"/>
      <c r="Q823" s="11"/>
      <c r="R823" s="11"/>
      <c r="S823" s="11"/>
      <c r="T823" s="11"/>
      <c r="U823" s="11"/>
      <c r="V823" s="11"/>
      <c r="W823" s="73"/>
      <c r="X823" s="11"/>
      <c r="Y823" s="11"/>
      <c r="Z823" s="11"/>
      <c r="AA823" s="11"/>
      <c r="AB823" s="11"/>
      <c r="AC823" s="11"/>
      <c r="AD823" s="11"/>
      <c r="AE823" s="11"/>
      <c r="AF823" s="11"/>
      <c r="AG823" s="11"/>
    </row>
    <row r="824" spans="1:33">
      <c r="A824" s="6"/>
      <c r="B824" s="6"/>
      <c r="C824" s="6"/>
      <c r="D824" s="6"/>
      <c r="E824" s="71"/>
      <c r="F824" s="11"/>
      <c r="G824" s="11"/>
      <c r="H824" s="11"/>
      <c r="I824" s="11"/>
      <c r="J824" s="11"/>
      <c r="K824" s="11"/>
      <c r="L824" s="11"/>
      <c r="M824" s="11"/>
      <c r="N824" s="11"/>
      <c r="O824" s="11"/>
      <c r="P824" s="11"/>
      <c r="Q824" s="11"/>
      <c r="R824" s="11"/>
      <c r="S824" s="11"/>
      <c r="T824" s="11"/>
      <c r="U824" s="11"/>
      <c r="V824" s="11"/>
      <c r="W824" s="73"/>
      <c r="X824" s="11"/>
      <c r="Y824" s="11"/>
      <c r="Z824" s="11"/>
      <c r="AA824" s="11"/>
      <c r="AB824" s="11"/>
      <c r="AC824" s="11"/>
      <c r="AD824" s="11"/>
      <c r="AE824" s="11"/>
      <c r="AF824" s="11"/>
      <c r="AG824" s="11"/>
    </row>
    <row r="825" spans="1:33">
      <c r="A825" s="6"/>
      <c r="B825" s="6"/>
      <c r="C825" s="6"/>
      <c r="D825" s="6"/>
      <c r="E825" s="71"/>
      <c r="F825" s="11"/>
      <c r="G825" s="11"/>
      <c r="H825" s="11"/>
      <c r="I825" s="11"/>
      <c r="J825" s="11"/>
      <c r="K825" s="11"/>
      <c r="L825" s="11"/>
      <c r="M825" s="11"/>
      <c r="N825" s="11"/>
      <c r="O825" s="11"/>
      <c r="P825" s="11"/>
      <c r="Q825" s="11"/>
      <c r="R825" s="11"/>
      <c r="S825" s="11"/>
      <c r="T825" s="11"/>
      <c r="U825" s="11"/>
      <c r="V825" s="11"/>
      <c r="W825" s="73"/>
      <c r="X825" s="11"/>
      <c r="Y825" s="11"/>
      <c r="Z825" s="11"/>
      <c r="AA825" s="11"/>
      <c r="AB825" s="11"/>
      <c r="AC825" s="11"/>
      <c r="AD825" s="11"/>
      <c r="AE825" s="11"/>
      <c r="AF825" s="11"/>
      <c r="AG825" s="11"/>
    </row>
    <row r="826" spans="1:33">
      <c r="A826" s="6"/>
      <c r="B826" s="6"/>
      <c r="C826" s="6"/>
      <c r="D826" s="6"/>
      <c r="E826" s="71"/>
      <c r="F826" s="11"/>
      <c r="G826" s="11"/>
      <c r="H826" s="11"/>
      <c r="I826" s="11"/>
      <c r="J826" s="11"/>
      <c r="K826" s="11"/>
      <c r="L826" s="11"/>
      <c r="M826" s="11"/>
      <c r="N826" s="11"/>
      <c r="O826" s="11"/>
      <c r="P826" s="11"/>
      <c r="Q826" s="11"/>
      <c r="R826" s="11"/>
      <c r="S826" s="11"/>
      <c r="T826" s="11"/>
      <c r="U826" s="11"/>
      <c r="V826" s="11"/>
      <c r="W826" s="73"/>
      <c r="X826" s="11"/>
      <c r="Y826" s="11"/>
      <c r="Z826" s="11"/>
      <c r="AA826" s="11"/>
      <c r="AB826" s="11"/>
      <c r="AC826" s="11"/>
      <c r="AD826" s="11"/>
      <c r="AE826" s="11"/>
      <c r="AF826" s="11"/>
      <c r="AG826" s="11"/>
    </row>
    <row r="827" spans="1:33">
      <c r="A827" s="6"/>
      <c r="B827" s="6"/>
      <c r="C827" s="6"/>
      <c r="D827" s="6"/>
      <c r="E827" s="71"/>
      <c r="F827" s="11"/>
      <c r="G827" s="11"/>
      <c r="H827" s="11"/>
      <c r="I827" s="11"/>
      <c r="J827" s="11"/>
      <c r="K827" s="11"/>
      <c r="L827" s="11"/>
      <c r="M827" s="11"/>
      <c r="N827" s="11"/>
      <c r="O827" s="11"/>
      <c r="P827" s="11"/>
      <c r="Q827" s="11"/>
      <c r="R827" s="11"/>
      <c r="S827" s="11"/>
      <c r="T827" s="11"/>
      <c r="U827" s="11"/>
      <c r="V827" s="11"/>
      <c r="W827" s="73"/>
      <c r="X827" s="11"/>
      <c r="Y827" s="11"/>
      <c r="Z827" s="11"/>
      <c r="AA827" s="11"/>
      <c r="AB827" s="11"/>
      <c r="AC827" s="11"/>
      <c r="AD827" s="11"/>
      <c r="AE827" s="11"/>
      <c r="AF827" s="11"/>
      <c r="AG827" s="11"/>
    </row>
    <row r="828" spans="1:33">
      <c r="A828" s="6"/>
      <c r="B828" s="6"/>
      <c r="C828" s="6"/>
      <c r="D828" s="6"/>
      <c r="E828" s="71"/>
      <c r="F828" s="11"/>
      <c r="G828" s="11"/>
      <c r="H828" s="11"/>
      <c r="I828" s="11"/>
      <c r="J828" s="11"/>
      <c r="K828" s="11"/>
      <c r="L828" s="11"/>
      <c r="M828" s="11"/>
      <c r="N828" s="11"/>
      <c r="O828" s="11"/>
      <c r="P828" s="11"/>
      <c r="Q828" s="11"/>
      <c r="R828" s="11"/>
      <c r="S828" s="11"/>
      <c r="T828" s="11"/>
      <c r="U828" s="11"/>
      <c r="V828" s="11"/>
      <c r="W828" s="73"/>
      <c r="X828" s="11"/>
      <c r="Y828" s="11"/>
      <c r="Z828" s="11"/>
      <c r="AA828" s="11"/>
      <c r="AB828" s="11"/>
      <c r="AC828" s="11"/>
      <c r="AD828" s="11"/>
      <c r="AE828" s="11"/>
      <c r="AF828" s="11"/>
      <c r="AG828" s="11"/>
    </row>
    <row r="829" spans="1:33">
      <c r="A829" s="6"/>
      <c r="B829" s="6"/>
      <c r="C829" s="6"/>
      <c r="D829" s="6"/>
      <c r="E829" s="71"/>
      <c r="F829" s="11"/>
      <c r="G829" s="11"/>
      <c r="H829" s="11"/>
      <c r="I829" s="11"/>
      <c r="J829" s="11"/>
      <c r="K829" s="11"/>
      <c r="L829" s="11"/>
      <c r="M829" s="11"/>
      <c r="N829" s="11"/>
      <c r="O829" s="11"/>
      <c r="P829" s="11"/>
      <c r="Q829" s="11"/>
      <c r="R829" s="11"/>
      <c r="S829" s="11"/>
      <c r="T829" s="11"/>
      <c r="U829" s="11"/>
      <c r="V829" s="11"/>
      <c r="W829" s="73"/>
      <c r="X829" s="11"/>
      <c r="Y829" s="11"/>
      <c r="Z829" s="11"/>
      <c r="AA829" s="11"/>
      <c r="AB829" s="11"/>
      <c r="AC829" s="11"/>
      <c r="AD829" s="11"/>
      <c r="AE829" s="11"/>
      <c r="AF829" s="11"/>
      <c r="AG829" s="11"/>
    </row>
    <row r="830" spans="1:33">
      <c r="A830" s="6"/>
      <c r="B830" s="6"/>
      <c r="C830" s="6"/>
      <c r="D830" s="6"/>
      <c r="E830" s="71"/>
      <c r="F830" s="11"/>
      <c r="G830" s="11"/>
      <c r="H830" s="11"/>
      <c r="I830" s="11"/>
      <c r="J830" s="11"/>
      <c r="K830" s="11"/>
      <c r="L830" s="11"/>
      <c r="M830" s="11"/>
      <c r="N830" s="11"/>
      <c r="O830" s="11"/>
      <c r="P830" s="11"/>
      <c r="Q830" s="11"/>
      <c r="R830" s="11"/>
      <c r="S830" s="11"/>
      <c r="T830" s="11"/>
      <c r="U830" s="11"/>
      <c r="V830" s="11"/>
      <c r="W830" s="73"/>
      <c r="X830" s="11"/>
      <c r="Y830" s="11"/>
      <c r="Z830" s="11"/>
      <c r="AA830" s="11"/>
      <c r="AB830" s="11"/>
      <c r="AC830" s="11"/>
      <c r="AD830" s="11"/>
      <c r="AE830" s="11"/>
      <c r="AF830" s="11"/>
      <c r="AG830" s="11"/>
    </row>
    <row r="831" spans="1:33">
      <c r="A831" s="6"/>
      <c r="B831" s="6"/>
      <c r="C831" s="6"/>
      <c r="D831" s="6"/>
      <c r="E831" s="71"/>
      <c r="F831" s="11"/>
      <c r="G831" s="11"/>
      <c r="H831" s="11"/>
      <c r="I831" s="11"/>
      <c r="J831" s="11"/>
      <c r="K831" s="11"/>
      <c r="L831" s="11"/>
      <c r="M831" s="11"/>
      <c r="N831" s="11"/>
      <c r="O831" s="11"/>
      <c r="P831" s="11"/>
      <c r="Q831" s="11"/>
      <c r="R831" s="11"/>
      <c r="S831" s="11"/>
      <c r="T831" s="11"/>
      <c r="U831" s="11"/>
      <c r="V831" s="11"/>
      <c r="W831" s="73"/>
      <c r="X831" s="11"/>
      <c r="Y831" s="11"/>
      <c r="Z831" s="11"/>
      <c r="AA831" s="11"/>
      <c r="AB831" s="11"/>
      <c r="AC831" s="11"/>
      <c r="AD831" s="11"/>
      <c r="AE831" s="11"/>
      <c r="AF831" s="11"/>
      <c r="AG831" s="11"/>
    </row>
    <row r="832" spans="1:33">
      <c r="A832" s="6"/>
      <c r="B832" s="6"/>
      <c r="C832" s="6"/>
      <c r="D832" s="6"/>
      <c r="E832" s="71"/>
      <c r="F832" s="11"/>
      <c r="G832" s="11"/>
      <c r="H832" s="11"/>
      <c r="I832" s="11"/>
      <c r="J832" s="11"/>
      <c r="K832" s="11"/>
      <c r="L832" s="11"/>
      <c r="M832" s="11"/>
      <c r="N832" s="11"/>
      <c r="O832" s="11"/>
      <c r="P832" s="11"/>
      <c r="Q832" s="11"/>
      <c r="R832" s="11"/>
      <c r="S832" s="11"/>
      <c r="T832" s="11"/>
      <c r="U832" s="11"/>
      <c r="V832" s="11"/>
      <c r="W832" s="73"/>
      <c r="X832" s="11"/>
      <c r="Y832" s="11"/>
      <c r="Z832" s="11"/>
      <c r="AA832" s="11"/>
      <c r="AB832" s="11"/>
      <c r="AC832" s="11"/>
      <c r="AD832" s="11"/>
      <c r="AE832" s="11"/>
      <c r="AF832" s="11"/>
      <c r="AG832" s="11"/>
    </row>
    <row r="833" spans="1:33">
      <c r="A833" s="6"/>
      <c r="B833" s="6"/>
      <c r="C833" s="6"/>
      <c r="D833" s="6"/>
      <c r="E833" s="71"/>
      <c r="F833" s="11"/>
      <c r="G833" s="11"/>
      <c r="H833" s="11"/>
      <c r="I833" s="11"/>
      <c r="J833" s="11"/>
      <c r="K833" s="11"/>
      <c r="L833" s="11"/>
      <c r="M833" s="11"/>
      <c r="N833" s="11"/>
      <c r="O833" s="11"/>
      <c r="P833" s="11"/>
      <c r="Q833" s="11"/>
      <c r="R833" s="11"/>
      <c r="S833" s="11"/>
      <c r="T833" s="11"/>
      <c r="U833" s="11"/>
      <c r="V833" s="11"/>
      <c r="W833" s="73"/>
      <c r="X833" s="11"/>
      <c r="Y833" s="11"/>
      <c r="Z833" s="11"/>
      <c r="AA833" s="11"/>
      <c r="AB833" s="11"/>
      <c r="AC833" s="11"/>
      <c r="AD833" s="11"/>
      <c r="AE833" s="11"/>
      <c r="AF833" s="11"/>
      <c r="AG833" s="11"/>
    </row>
    <row r="834" spans="1:33">
      <c r="A834" s="6"/>
      <c r="B834" s="6"/>
      <c r="C834" s="6"/>
      <c r="D834" s="6"/>
      <c r="E834" s="71"/>
      <c r="F834" s="11"/>
      <c r="G834" s="11"/>
      <c r="H834" s="11"/>
      <c r="I834" s="11"/>
      <c r="J834" s="11"/>
      <c r="K834" s="11"/>
      <c r="L834" s="11"/>
      <c r="M834" s="11"/>
      <c r="N834" s="11"/>
      <c r="O834" s="11"/>
      <c r="P834" s="11"/>
      <c r="Q834" s="11"/>
      <c r="R834" s="11"/>
      <c r="S834" s="11"/>
      <c r="T834" s="11"/>
      <c r="U834" s="11"/>
      <c r="V834" s="11"/>
      <c r="W834" s="73"/>
      <c r="X834" s="11"/>
      <c r="Y834" s="11"/>
      <c r="Z834" s="11"/>
      <c r="AA834" s="11"/>
      <c r="AB834" s="11"/>
      <c r="AC834" s="11"/>
      <c r="AD834" s="11"/>
      <c r="AE834" s="11"/>
      <c r="AF834" s="11"/>
      <c r="AG834" s="11"/>
    </row>
    <row r="835" spans="1:33">
      <c r="A835" s="6"/>
      <c r="B835" s="6"/>
      <c r="C835" s="6"/>
      <c r="D835" s="6"/>
      <c r="E835" s="71"/>
      <c r="F835" s="11"/>
      <c r="G835" s="11"/>
      <c r="H835" s="11"/>
      <c r="I835" s="11"/>
      <c r="J835" s="11"/>
      <c r="K835" s="11"/>
      <c r="L835" s="11"/>
      <c r="M835" s="11"/>
      <c r="N835" s="11"/>
      <c r="O835" s="11"/>
      <c r="P835" s="11"/>
      <c r="Q835" s="11"/>
      <c r="R835" s="11"/>
      <c r="S835" s="11"/>
      <c r="T835" s="11"/>
      <c r="U835" s="11"/>
      <c r="V835" s="11"/>
      <c r="W835" s="73"/>
      <c r="X835" s="11"/>
      <c r="Y835" s="11"/>
      <c r="Z835" s="11"/>
      <c r="AA835" s="11"/>
      <c r="AB835" s="11"/>
      <c r="AC835" s="11"/>
      <c r="AD835" s="11"/>
      <c r="AE835" s="11"/>
      <c r="AF835" s="11"/>
      <c r="AG835" s="11"/>
    </row>
    <row r="836" spans="1:33">
      <c r="A836" s="6"/>
      <c r="B836" s="6"/>
      <c r="C836" s="6"/>
      <c r="D836" s="6"/>
      <c r="E836" s="71"/>
      <c r="F836" s="11"/>
      <c r="G836" s="11"/>
      <c r="H836" s="11"/>
      <c r="I836" s="11"/>
      <c r="J836" s="11"/>
      <c r="K836" s="11"/>
      <c r="L836" s="11"/>
      <c r="M836" s="11"/>
      <c r="N836" s="11"/>
      <c r="O836" s="11"/>
      <c r="P836" s="11"/>
      <c r="Q836" s="11"/>
      <c r="R836" s="11"/>
      <c r="S836" s="11"/>
      <c r="T836" s="11"/>
      <c r="U836" s="11"/>
      <c r="V836" s="11"/>
      <c r="W836" s="73"/>
      <c r="X836" s="11"/>
      <c r="Y836" s="11"/>
      <c r="Z836" s="11"/>
      <c r="AA836" s="11"/>
      <c r="AB836" s="11"/>
      <c r="AC836" s="11"/>
      <c r="AD836" s="11"/>
      <c r="AE836" s="11"/>
      <c r="AF836" s="11"/>
      <c r="AG836" s="11"/>
    </row>
    <row r="837" spans="1:33">
      <c r="A837" s="6"/>
      <c r="B837" s="6"/>
      <c r="C837" s="6"/>
      <c r="D837" s="6"/>
      <c r="E837" s="71"/>
      <c r="F837" s="11"/>
      <c r="G837" s="11"/>
      <c r="H837" s="11"/>
      <c r="I837" s="11"/>
      <c r="J837" s="11"/>
      <c r="K837" s="11"/>
      <c r="L837" s="11"/>
      <c r="M837" s="11"/>
      <c r="N837" s="11"/>
      <c r="O837" s="11"/>
      <c r="P837" s="11"/>
      <c r="Q837" s="11"/>
      <c r="R837" s="11"/>
      <c r="S837" s="11"/>
      <c r="T837" s="11"/>
      <c r="U837" s="11"/>
      <c r="V837" s="11"/>
      <c r="W837" s="73"/>
      <c r="X837" s="11"/>
      <c r="Y837" s="11"/>
      <c r="Z837" s="11"/>
      <c r="AA837" s="11"/>
      <c r="AB837" s="11"/>
      <c r="AC837" s="11"/>
      <c r="AD837" s="11"/>
      <c r="AE837" s="11"/>
      <c r="AF837" s="11"/>
      <c r="AG837" s="11"/>
    </row>
    <row r="838" spans="1:33">
      <c r="A838" s="6"/>
      <c r="B838" s="6"/>
      <c r="C838" s="6"/>
      <c r="D838" s="6"/>
      <c r="E838" s="71"/>
      <c r="F838" s="11"/>
      <c r="G838" s="11"/>
      <c r="H838" s="11"/>
      <c r="I838" s="11"/>
      <c r="J838" s="11"/>
      <c r="K838" s="11"/>
      <c r="L838" s="11"/>
      <c r="M838" s="11"/>
      <c r="N838" s="11"/>
      <c r="O838" s="11"/>
      <c r="P838" s="11"/>
      <c r="Q838" s="11"/>
      <c r="R838" s="11"/>
      <c r="S838" s="11"/>
      <c r="T838" s="11"/>
      <c r="U838" s="11"/>
      <c r="V838" s="11"/>
      <c r="W838" s="73"/>
      <c r="X838" s="11"/>
      <c r="Y838" s="11"/>
      <c r="Z838" s="11"/>
      <c r="AA838" s="11"/>
      <c r="AB838" s="11"/>
      <c r="AC838" s="11"/>
      <c r="AD838" s="11"/>
      <c r="AE838" s="11"/>
      <c r="AF838" s="11"/>
      <c r="AG838" s="11"/>
    </row>
    <row r="839" spans="1:33">
      <c r="A839" s="6"/>
      <c r="B839" s="6"/>
      <c r="C839" s="6"/>
      <c r="D839" s="6"/>
      <c r="E839" s="71"/>
      <c r="F839" s="11"/>
      <c r="G839" s="11"/>
      <c r="H839" s="11"/>
      <c r="I839" s="11"/>
      <c r="J839" s="11"/>
      <c r="K839" s="11"/>
      <c r="L839" s="11"/>
      <c r="M839" s="11"/>
      <c r="N839" s="11"/>
      <c r="O839" s="11"/>
      <c r="P839" s="11"/>
      <c r="Q839" s="11"/>
      <c r="R839" s="11"/>
      <c r="S839" s="11"/>
      <c r="T839" s="11"/>
      <c r="U839" s="11"/>
      <c r="V839" s="11"/>
      <c r="W839" s="73"/>
      <c r="X839" s="11"/>
      <c r="Y839" s="11"/>
      <c r="Z839" s="11"/>
      <c r="AA839" s="11"/>
      <c r="AB839" s="11"/>
      <c r="AC839" s="11"/>
      <c r="AD839" s="11"/>
      <c r="AE839" s="11"/>
      <c r="AF839" s="11"/>
      <c r="AG839" s="11"/>
    </row>
    <row r="840" spans="1:33">
      <c r="A840" s="6"/>
      <c r="B840" s="6"/>
      <c r="C840" s="6"/>
      <c r="D840" s="6"/>
      <c r="E840" s="71"/>
      <c r="F840" s="11"/>
      <c r="G840" s="11"/>
      <c r="H840" s="11"/>
      <c r="I840" s="11"/>
      <c r="J840" s="11"/>
      <c r="K840" s="11"/>
      <c r="L840" s="11"/>
      <c r="M840" s="11"/>
      <c r="N840" s="11"/>
      <c r="O840" s="11"/>
      <c r="P840" s="11"/>
      <c r="Q840" s="11"/>
      <c r="R840" s="11"/>
      <c r="S840" s="11"/>
      <c r="T840" s="11"/>
      <c r="U840" s="11"/>
      <c r="V840" s="11"/>
      <c r="W840" s="73"/>
      <c r="X840" s="11"/>
      <c r="Y840" s="11"/>
      <c r="Z840" s="11"/>
      <c r="AA840" s="11"/>
      <c r="AB840" s="11"/>
      <c r="AC840" s="11"/>
      <c r="AD840" s="11"/>
      <c r="AE840" s="11"/>
      <c r="AF840" s="11"/>
      <c r="AG840" s="11"/>
    </row>
    <row r="841" spans="1:33">
      <c r="A841" s="6"/>
      <c r="B841" s="6"/>
      <c r="C841" s="6"/>
      <c r="D841" s="6"/>
      <c r="E841" s="71"/>
      <c r="F841" s="11"/>
      <c r="G841" s="11"/>
      <c r="H841" s="11"/>
      <c r="I841" s="11"/>
      <c r="J841" s="11"/>
      <c r="K841" s="11"/>
      <c r="L841" s="11"/>
      <c r="M841" s="11"/>
      <c r="N841" s="11"/>
      <c r="O841" s="11"/>
      <c r="P841" s="11"/>
      <c r="Q841" s="11"/>
      <c r="R841" s="11"/>
      <c r="S841" s="11"/>
      <c r="T841" s="11"/>
      <c r="U841" s="11"/>
      <c r="V841" s="11"/>
      <c r="W841" s="73"/>
      <c r="X841" s="11"/>
      <c r="Y841" s="11"/>
      <c r="Z841" s="11"/>
      <c r="AA841" s="11"/>
      <c r="AB841" s="11"/>
      <c r="AC841" s="11"/>
      <c r="AD841" s="11"/>
      <c r="AE841" s="11"/>
      <c r="AF841" s="11"/>
      <c r="AG841" s="11"/>
    </row>
    <row r="842" spans="1:33">
      <c r="A842" s="6"/>
      <c r="B842" s="6"/>
      <c r="C842" s="6"/>
      <c r="D842" s="6"/>
      <c r="E842" s="71"/>
      <c r="F842" s="11"/>
      <c r="G842" s="11"/>
      <c r="H842" s="11"/>
      <c r="I842" s="11"/>
      <c r="J842" s="11"/>
      <c r="K842" s="11"/>
      <c r="L842" s="11"/>
      <c r="M842" s="11"/>
      <c r="N842" s="11"/>
      <c r="O842" s="11"/>
      <c r="P842" s="11"/>
      <c r="Q842" s="11"/>
      <c r="R842" s="11"/>
      <c r="S842" s="11"/>
      <c r="T842" s="11"/>
      <c r="U842" s="11"/>
      <c r="V842" s="11"/>
      <c r="W842" s="73"/>
      <c r="X842" s="11"/>
      <c r="Y842" s="11"/>
      <c r="Z842" s="11"/>
      <c r="AA842" s="11"/>
      <c r="AB842" s="11"/>
      <c r="AC842" s="11"/>
      <c r="AD842" s="11"/>
      <c r="AE842" s="11"/>
      <c r="AF842" s="11"/>
      <c r="AG842" s="11"/>
    </row>
    <row r="843" spans="1:33">
      <c r="A843" s="6"/>
      <c r="B843" s="6"/>
      <c r="C843" s="6"/>
      <c r="D843" s="6"/>
      <c r="E843" s="71"/>
      <c r="F843" s="11"/>
      <c r="G843" s="11"/>
      <c r="H843" s="11"/>
      <c r="I843" s="11"/>
      <c r="J843" s="11"/>
      <c r="K843" s="11"/>
      <c r="L843" s="11"/>
      <c r="M843" s="11"/>
      <c r="N843" s="11"/>
      <c r="O843" s="11"/>
      <c r="P843" s="11"/>
      <c r="Q843" s="11"/>
      <c r="R843" s="11"/>
      <c r="S843" s="11"/>
      <c r="T843" s="11"/>
      <c r="U843" s="11"/>
      <c r="V843" s="11"/>
      <c r="W843" s="73"/>
      <c r="X843" s="11"/>
      <c r="Y843" s="11"/>
      <c r="Z843" s="11"/>
      <c r="AA843" s="11"/>
      <c r="AB843" s="11"/>
      <c r="AC843" s="11"/>
      <c r="AD843" s="11"/>
      <c r="AE843" s="11"/>
      <c r="AF843" s="11"/>
      <c r="AG843" s="11"/>
    </row>
    <row r="844" spans="1:33">
      <c r="A844" s="6"/>
      <c r="B844" s="6"/>
      <c r="C844" s="6"/>
      <c r="D844" s="6"/>
      <c r="E844" s="71"/>
      <c r="F844" s="11"/>
      <c r="G844" s="11"/>
      <c r="H844" s="11"/>
      <c r="I844" s="11"/>
      <c r="J844" s="11"/>
      <c r="K844" s="11"/>
      <c r="L844" s="11"/>
      <c r="M844" s="11"/>
      <c r="N844" s="11"/>
      <c r="O844" s="11"/>
      <c r="P844" s="11"/>
      <c r="Q844" s="11"/>
      <c r="R844" s="11"/>
      <c r="S844" s="11"/>
      <c r="T844" s="11"/>
      <c r="U844" s="11"/>
      <c r="V844" s="11"/>
      <c r="W844" s="73"/>
      <c r="X844" s="11"/>
      <c r="Y844" s="11"/>
      <c r="Z844" s="11"/>
      <c r="AA844" s="11"/>
      <c r="AB844" s="11"/>
      <c r="AC844" s="11"/>
      <c r="AD844" s="11"/>
      <c r="AE844" s="11"/>
      <c r="AF844" s="11"/>
      <c r="AG844" s="11"/>
    </row>
    <row r="845" spans="1:33">
      <c r="A845" s="6"/>
      <c r="B845" s="6"/>
      <c r="C845" s="6"/>
      <c r="D845" s="6"/>
      <c r="E845" s="71"/>
      <c r="F845" s="11"/>
      <c r="G845" s="11"/>
      <c r="H845" s="11"/>
      <c r="I845" s="11"/>
      <c r="J845" s="11"/>
      <c r="K845" s="11"/>
      <c r="L845" s="11"/>
      <c r="M845" s="11"/>
      <c r="N845" s="11"/>
      <c r="O845" s="11"/>
      <c r="P845" s="11"/>
      <c r="Q845" s="11"/>
      <c r="R845" s="11"/>
      <c r="S845" s="11"/>
      <c r="T845" s="11"/>
      <c r="U845" s="11"/>
      <c r="V845" s="11"/>
      <c r="W845" s="73"/>
      <c r="X845" s="11"/>
      <c r="Y845" s="11"/>
      <c r="Z845" s="11"/>
      <c r="AA845" s="11"/>
      <c r="AB845" s="11"/>
      <c r="AC845" s="11"/>
      <c r="AD845" s="11"/>
      <c r="AE845" s="11"/>
      <c r="AF845" s="11"/>
      <c r="AG845" s="11"/>
    </row>
    <row r="846" spans="1:33">
      <c r="A846" s="6"/>
      <c r="B846" s="6"/>
      <c r="C846" s="6"/>
      <c r="D846" s="6"/>
      <c r="E846" s="71"/>
      <c r="F846" s="11"/>
      <c r="G846" s="11"/>
      <c r="H846" s="11"/>
      <c r="I846" s="11"/>
      <c r="J846" s="11"/>
      <c r="K846" s="11"/>
      <c r="L846" s="11"/>
      <c r="M846" s="11"/>
      <c r="N846" s="11"/>
      <c r="O846" s="11"/>
      <c r="P846" s="11"/>
      <c r="Q846" s="11"/>
      <c r="R846" s="11"/>
      <c r="S846" s="11"/>
      <c r="T846" s="11"/>
      <c r="U846" s="11"/>
      <c r="V846" s="11"/>
      <c r="W846" s="73"/>
      <c r="X846" s="11"/>
      <c r="Y846" s="11"/>
      <c r="Z846" s="11"/>
      <c r="AA846" s="11"/>
      <c r="AB846" s="11"/>
      <c r="AC846" s="11"/>
      <c r="AD846" s="11"/>
      <c r="AE846" s="11"/>
      <c r="AF846" s="11"/>
      <c r="AG846" s="11"/>
    </row>
    <row r="847" spans="1:33">
      <c r="A847" s="6"/>
      <c r="B847" s="6"/>
      <c r="C847" s="6"/>
      <c r="D847" s="6"/>
      <c r="E847" s="71"/>
      <c r="F847" s="11"/>
      <c r="G847" s="11"/>
      <c r="H847" s="11"/>
      <c r="I847" s="11"/>
      <c r="J847" s="11"/>
      <c r="K847" s="11"/>
      <c r="L847" s="11"/>
      <c r="M847" s="11"/>
      <c r="N847" s="11"/>
      <c r="O847" s="11"/>
      <c r="P847" s="11"/>
      <c r="Q847" s="11"/>
      <c r="R847" s="11"/>
      <c r="S847" s="11"/>
      <c r="T847" s="11"/>
      <c r="U847" s="11"/>
      <c r="V847" s="11"/>
      <c r="W847" s="73"/>
      <c r="X847" s="11"/>
      <c r="Y847" s="11"/>
      <c r="Z847" s="11"/>
      <c r="AA847" s="11"/>
      <c r="AB847" s="11"/>
      <c r="AC847" s="11"/>
      <c r="AD847" s="11"/>
      <c r="AE847" s="11"/>
      <c r="AF847" s="11"/>
      <c r="AG847" s="11"/>
    </row>
    <row r="848" spans="1:33">
      <c r="A848" s="6"/>
      <c r="B848" s="6"/>
      <c r="C848" s="6"/>
      <c r="D848" s="6"/>
      <c r="E848" s="71"/>
      <c r="F848" s="11"/>
      <c r="G848" s="11"/>
      <c r="H848" s="11"/>
      <c r="I848" s="11"/>
      <c r="J848" s="11"/>
      <c r="K848" s="11"/>
      <c r="L848" s="11"/>
      <c r="M848" s="11"/>
      <c r="N848" s="11"/>
      <c r="O848" s="11"/>
      <c r="P848" s="11"/>
      <c r="Q848" s="11"/>
      <c r="R848" s="11"/>
      <c r="S848" s="11"/>
      <c r="T848" s="11"/>
      <c r="U848" s="11"/>
      <c r="V848" s="11"/>
      <c r="W848" s="73"/>
      <c r="X848" s="11"/>
      <c r="Y848" s="11"/>
      <c r="Z848" s="11"/>
      <c r="AA848" s="11"/>
      <c r="AB848" s="11"/>
      <c r="AC848" s="11"/>
      <c r="AD848" s="11"/>
      <c r="AE848" s="11"/>
      <c r="AF848" s="11"/>
      <c r="AG848" s="11"/>
    </row>
    <row r="849" spans="1:33">
      <c r="A849" s="6"/>
      <c r="B849" s="6"/>
      <c r="C849" s="6"/>
      <c r="D849" s="6"/>
      <c r="E849" s="71"/>
      <c r="F849" s="11"/>
      <c r="G849" s="11"/>
      <c r="H849" s="11"/>
      <c r="I849" s="11"/>
      <c r="J849" s="11"/>
      <c r="K849" s="11"/>
      <c r="L849" s="11"/>
      <c r="M849" s="11"/>
      <c r="N849" s="11"/>
      <c r="O849" s="11"/>
      <c r="P849" s="11"/>
      <c r="Q849" s="11"/>
      <c r="R849" s="11"/>
      <c r="S849" s="11"/>
      <c r="T849" s="11"/>
      <c r="U849" s="11"/>
      <c r="V849" s="11"/>
      <c r="W849" s="73"/>
      <c r="X849" s="11"/>
      <c r="Y849" s="11"/>
      <c r="Z849" s="11"/>
      <c r="AA849" s="11"/>
      <c r="AB849" s="11"/>
      <c r="AC849" s="11"/>
      <c r="AD849" s="11"/>
      <c r="AE849" s="11"/>
      <c r="AF849" s="11"/>
      <c r="AG849" s="11"/>
    </row>
    <row r="850" spans="1:33">
      <c r="A850" s="6"/>
      <c r="B850" s="6"/>
      <c r="C850" s="6"/>
      <c r="D850" s="6"/>
      <c r="E850" s="71"/>
      <c r="F850" s="11"/>
      <c r="G850" s="11"/>
      <c r="H850" s="11"/>
      <c r="I850" s="11"/>
      <c r="J850" s="11"/>
      <c r="K850" s="11"/>
      <c r="L850" s="11"/>
      <c r="M850" s="11"/>
      <c r="N850" s="11"/>
      <c r="O850" s="11"/>
      <c r="P850" s="11"/>
      <c r="Q850" s="11"/>
      <c r="R850" s="11"/>
      <c r="S850" s="11"/>
      <c r="T850" s="11"/>
      <c r="U850" s="11"/>
      <c r="V850" s="11"/>
      <c r="W850" s="73"/>
      <c r="X850" s="11"/>
      <c r="Y850" s="11"/>
      <c r="Z850" s="11"/>
      <c r="AA850" s="11"/>
      <c r="AB850" s="11"/>
      <c r="AC850" s="11"/>
      <c r="AD850" s="11"/>
      <c r="AE850" s="11"/>
      <c r="AF850" s="11"/>
      <c r="AG850" s="11"/>
    </row>
    <row r="851" spans="1:33">
      <c r="A851" s="6"/>
      <c r="B851" s="6"/>
      <c r="C851" s="6"/>
      <c r="D851" s="6"/>
      <c r="E851" s="71"/>
      <c r="F851" s="11"/>
      <c r="G851" s="11"/>
      <c r="H851" s="11"/>
      <c r="I851" s="11"/>
      <c r="J851" s="11"/>
      <c r="K851" s="11"/>
      <c r="L851" s="11"/>
      <c r="M851" s="11"/>
      <c r="N851" s="11"/>
      <c r="O851" s="11"/>
      <c r="P851" s="11"/>
      <c r="Q851" s="11"/>
      <c r="R851" s="11"/>
      <c r="S851" s="11"/>
      <c r="T851" s="11"/>
      <c r="U851" s="11"/>
      <c r="V851" s="11"/>
      <c r="W851" s="73"/>
      <c r="X851" s="11"/>
      <c r="Y851" s="11"/>
      <c r="Z851" s="11"/>
      <c r="AA851" s="11"/>
      <c r="AB851" s="11"/>
      <c r="AC851" s="11"/>
      <c r="AD851" s="11"/>
      <c r="AE851" s="11"/>
      <c r="AF851" s="11"/>
      <c r="AG851" s="11"/>
    </row>
    <row r="852" spans="1:33">
      <c r="A852" s="6"/>
      <c r="B852" s="6"/>
      <c r="C852" s="6"/>
      <c r="D852" s="6"/>
      <c r="E852" s="71"/>
      <c r="F852" s="11"/>
      <c r="G852" s="11"/>
      <c r="H852" s="11"/>
      <c r="I852" s="11"/>
      <c r="J852" s="11"/>
      <c r="K852" s="11"/>
      <c r="L852" s="11"/>
      <c r="M852" s="11"/>
      <c r="N852" s="11"/>
      <c r="O852" s="11"/>
      <c r="P852" s="11"/>
      <c r="Q852" s="11"/>
      <c r="R852" s="11"/>
      <c r="S852" s="11"/>
      <c r="T852" s="11"/>
      <c r="U852" s="11"/>
      <c r="V852" s="11"/>
      <c r="W852" s="73"/>
      <c r="X852" s="11"/>
      <c r="Y852" s="11"/>
      <c r="Z852" s="11"/>
      <c r="AA852" s="11"/>
      <c r="AB852" s="11"/>
      <c r="AC852" s="11"/>
      <c r="AD852" s="11"/>
      <c r="AE852" s="11"/>
      <c r="AF852" s="11"/>
      <c r="AG852" s="11"/>
    </row>
    <row r="853" spans="1:33">
      <c r="A853" s="6"/>
      <c r="B853" s="6"/>
      <c r="C853" s="6"/>
      <c r="D853" s="6"/>
      <c r="E853" s="71"/>
      <c r="F853" s="11"/>
      <c r="G853" s="11"/>
      <c r="H853" s="11"/>
      <c r="I853" s="11"/>
      <c r="J853" s="11"/>
      <c r="K853" s="11"/>
      <c r="L853" s="11"/>
      <c r="M853" s="11"/>
      <c r="N853" s="11"/>
      <c r="O853" s="11"/>
      <c r="P853" s="11"/>
      <c r="Q853" s="11"/>
      <c r="R853" s="11"/>
      <c r="S853" s="11"/>
      <c r="T853" s="11"/>
      <c r="U853" s="11"/>
      <c r="V853" s="11"/>
      <c r="W853" s="73"/>
      <c r="X853" s="11"/>
      <c r="Y853" s="11"/>
      <c r="Z853" s="11"/>
      <c r="AA853" s="11"/>
      <c r="AB853" s="11"/>
      <c r="AC853" s="11"/>
      <c r="AD853" s="11"/>
      <c r="AE853" s="11"/>
      <c r="AF853" s="11"/>
      <c r="AG853" s="11"/>
    </row>
    <row r="854" spans="1:33">
      <c r="A854" s="6"/>
      <c r="B854" s="6"/>
      <c r="C854" s="6"/>
      <c r="D854" s="6"/>
      <c r="E854" s="71"/>
      <c r="F854" s="11"/>
      <c r="G854" s="11"/>
      <c r="H854" s="11"/>
      <c r="I854" s="11"/>
      <c r="J854" s="11"/>
      <c r="K854" s="11"/>
      <c r="L854" s="11"/>
      <c r="M854" s="11"/>
      <c r="N854" s="11"/>
      <c r="O854" s="11"/>
      <c r="P854" s="11"/>
      <c r="Q854" s="11"/>
      <c r="R854" s="11"/>
      <c r="S854" s="11"/>
      <c r="T854" s="11"/>
      <c r="U854" s="11"/>
      <c r="V854" s="11"/>
      <c r="W854" s="73"/>
      <c r="X854" s="11"/>
      <c r="Y854" s="11"/>
      <c r="Z854" s="11"/>
      <c r="AA854" s="11"/>
      <c r="AB854" s="11"/>
      <c r="AC854" s="11"/>
      <c r="AD854" s="11"/>
      <c r="AE854" s="11"/>
      <c r="AF854" s="11"/>
      <c r="AG854" s="11"/>
    </row>
    <row r="855" spans="1:33">
      <c r="A855" s="6"/>
      <c r="B855" s="6"/>
      <c r="C855" s="6"/>
      <c r="D855" s="6"/>
      <c r="E855" s="71"/>
      <c r="F855" s="11"/>
      <c r="G855" s="11"/>
      <c r="H855" s="11"/>
      <c r="I855" s="11"/>
      <c r="J855" s="11"/>
      <c r="K855" s="11"/>
      <c r="L855" s="11"/>
      <c r="M855" s="11"/>
      <c r="N855" s="11"/>
      <c r="O855" s="11"/>
      <c r="P855" s="11"/>
      <c r="Q855" s="11"/>
      <c r="R855" s="11"/>
      <c r="S855" s="11"/>
      <c r="T855" s="11"/>
      <c r="U855" s="11"/>
      <c r="V855" s="11"/>
      <c r="W855" s="73"/>
      <c r="X855" s="11"/>
      <c r="Y855" s="11"/>
      <c r="Z855" s="11"/>
      <c r="AA855" s="11"/>
      <c r="AB855" s="11"/>
      <c r="AC855" s="11"/>
      <c r="AD855" s="11"/>
      <c r="AE855" s="11"/>
      <c r="AF855" s="11"/>
      <c r="AG855" s="11"/>
    </row>
    <row r="856" spans="1:33">
      <c r="A856" s="6"/>
      <c r="B856" s="6"/>
      <c r="C856" s="6"/>
      <c r="D856" s="6"/>
      <c r="E856" s="71"/>
      <c r="F856" s="11"/>
      <c r="G856" s="11"/>
      <c r="H856" s="11"/>
      <c r="I856" s="11"/>
      <c r="J856" s="11"/>
      <c r="K856" s="11"/>
      <c r="L856" s="11"/>
      <c r="M856" s="11"/>
      <c r="N856" s="11"/>
      <c r="O856" s="11"/>
      <c r="P856" s="11"/>
      <c r="Q856" s="11"/>
      <c r="R856" s="11"/>
      <c r="S856" s="11"/>
      <c r="T856" s="11"/>
      <c r="U856" s="11"/>
      <c r="V856" s="11"/>
      <c r="W856" s="73"/>
      <c r="X856" s="11"/>
      <c r="Y856" s="11"/>
      <c r="Z856" s="11"/>
      <c r="AA856" s="11"/>
      <c r="AB856" s="11"/>
      <c r="AC856" s="11"/>
      <c r="AD856" s="11"/>
      <c r="AE856" s="11"/>
      <c r="AF856" s="11"/>
      <c r="AG856" s="11"/>
    </row>
    <row r="857" spans="1:33">
      <c r="A857" s="6"/>
      <c r="B857" s="6"/>
      <c r="C857" s="6"/>
      <c r="D857" s="6"/>
      <c r="E857" s="71"/>
      <c r="F857" s="11"/>
      <c r="G857" s="11"/>
      <c r="H857" s="11"/>
      <c r="I857" s="11"/>
      <c r="J857" s="11"/>
      <c r="K857" s="11"/>
      <c r="L857" s="11"/>
      <c r="M857" s="11"/>
      <c r="N857" s="11"/>
      <c r="O857" s="11"/>
      <c r="P857" s="11"/>
      <c r="Q857" s="11"/>
      <c r="R857" s="11"/>
      <c r="S857" s="11"/>
      <c r="T857" s="11"/>
      <c r="U857" s="11"/>
      <c r="V857" s="11"/>
      <c r="W857" s="73"/>
      <c r="X857" s="11"/>
      <c r="Y857" s="11"/>
      <c r="Z857" s="11"/>
      <c r="AA857" s="11"/>
      <c r="AB857" s="11"/>
      <c r="AC857" s="11"/>
      <c r="AD857" s="11"/>
      <c r="AE857" s="11"/>
      <c r="AF857" s="11"/>
      <c r="AG857" s="11"/>
    </row>
    <row r="858" spans="1:33">
      <c r="A858" s="6"/>
      <c r="B858" s="6"/>
      <c r="C858" s="6"/>
      <c r="D858" s="6"/>
      <c r="E858" s="71"/>
      <c r="F858" s="11"/>
      <c r="G858" s="11"/>
      <c r="H858" s="11"/>
      <c r="I858" s="11"/>
      <c r="J858" s="11"/>
      <c r="K858" s="11"/>
      <c r="L858" s="11"/>
      <c r="M858" s="11"/>
      <c r="N858" s="11"/>
      <c r="O858" s="11"/>
      <c r="P858" s="11"/>
      <c r="Q858" s="11"/>
      <c r="R858" s="11"/>
      <c r="S858" s="11"/>
      <c r="T858" s="11"/>
      <c r="U858" s="11"/>
      <c r="V858" s="11"/>
      <c r="W858" s="73"/>
      <c r="X858" s="11"/>
      <c r="Y858" s="11"/>
      <c r="Z858" s="11"/>
      <c r="AA858" s="11"/>
      <c r="AB858" s="11"/>
      <c r="AC858" s="11"/>
      <c r="AD858" s="11"/>
      <c r="AE858" s="11"/>
      <c r="AF858" s="11"/>
      <c r="AG858" s="11"/>
    </row>
    <row r="859" spans="1:33">
      <c r="A859" s="6"/>
      <c r="B859" s="6"/>
      <c r="C859" s="6"/>
      <c r="D859" s="6"/>
      <c r="E859" s="71"/>
      <c r="F859" s="11"/>
      <c r="G859" s="11"/>
      <c r="H859" s="11"/>
      <c r="I859" s="11"/>
      <c r="J859" s="11"/>
      <c r="K859" s="11"/>
      <c r="L859" s="11"/>
      <c r="M859" s="11"/>
      <c r="N859" s="11"/>
      <c r="O859" s="11"/>
      <c r="P859" s="11"/>
      <c r="Q859" s="11"/>
      <c r="R859" s="11"/>
      <c r="S859" s="11"/>
      <c r="T859" s="11"/>
      <c r="U859" s="11"/>
      <c r="V859" s="11"/>
      <c r="W859" s="73"/>
      <c r="X859" s="11"/>
      <c r="Y859" s="11"/>
      <c r="Z859" s="11"/>
      <c r="AA859" s="11"/>
      <c r="AB859" s="11"/>
      <c r="AC859" s="11"/>
      <c r="AD859" s="11"/>
      <c r="AE859" s="11"/>
      <c r="AF859" s="11"/>
      <c r="AG859" s="11"/>
    </row>
    <row r="860" spans="1:33">
      <c r="A860" s="6"/>
      <c r="B860" s="6"/>
      <c r="C860" s="6"/>
      <c r="D860" s="6"/>
      <c r="E860" s="71"/>
      <c r="F860" s="11"/>
      <c r="G860" s="11"/>
      <c r="H860" s="11"/>
      <c r="I860" s="11"/>
      <c r="J860" s="11"/>
      <c r="K860" s="11"/>
      <c r="L860" s="11"/>
      <c r="M860" s="11"/>
      <c r="N860" s="11"/>
      <c r="O860" s="11"/>
      <c r="P860" s="11"/>
      <c r="Q860" s="11"/>
      <c r="R860" s="11"/>
      <c r="S860" s="11"/>
      <c r="T860" s="11"/>
      <c r="U860" s="11"/>
      <c r="V860" s="11"/>
      <c r="W860" s="73"/>
      <c r="X860" s="11"/>
      <c r="Y860" s="11"/>
      <c r="Z860" s="11"/>
      <c r="AA860" s="11"/>
      <c r="AB860" s="11"/>
      <c r="AC860" s="11"/>
      <c r="AD860" s="11"/>
      <c r="AE860" s="11"/>
      <c r="AF860" s="11"/>
      <c r="AG860" s="11"/>
    </row>
    <row r="861" spans="1:33">
      <c r="A861" s="6"/>
      <c r="B861" s="6"/>
      <c r="C861" s="6"/>
      <c r="D861" s="6"/>
      <c r="E861" s="71"/>
      <c r="F861" s="11"/>
      <c r="G861" s="11"/>
      <c r="H861" s="11"/>
      <c r="I861" s="11"/>
      <c r="J861" s="11"/>
      <c r="K861" s="11"/>
      <c r="L861" s="11"/>
      <c r="M861" s="11"/>
      <c r="N861" s="11"/>
      <c r="O861" s="11"/>
      <c r="P861" s="11"/>
      <c r="Q861" s="11"/>
      <c r="R861" s="11"/>
      <c r="S861" s="11"/>
      <c r="T861" s="11"/>
      <c r="U861" s="11"/>
      <c r="V861" s="11"/>
      <c r="W861" s="73"/>
      <c r="X861" s="11"/>
      <c r="Y861" s="11"/>
      <c r="Z861" s="11"/>
      <c r="AA861" s="11"/>
      <c r="AB861" s="11"/>
      <c r="AC861" s="11"/>
      <c r="AD861" s="11"/>
      <c r="AE861" s="11"/>
      <c r="AF861" s="11"/>
      <c r="AG861" s="11"/>
    </row>
    <row r="862" spans="1:33">
      <c r="A862" s="6"/>
      <c r="B862" s="6"/>
      <c r="C862" s="6"/>
      <c r="D862" s="6"/>
      <c r="E862" s="71"/>
      <c r="F862" s="11"/>
      <c r="G862" s="11"/>
      <c r="H862" s="11"/>
      <c r="I862" s="11"/>
      <c r="J862" s="11"/>
      <c r="K862" s="11"/>
      <c r="L862" s="11"/>
      <c r="M862" s="11"/>
      <c r="N862" s="11"/>
      <c r="O862" s="11"/>
      <c r="P862" s="11"/>
      <c r="Q862" s="11"/>
      <c r="R862" s="11"/>
      <c r="S862" s="11"/>
      <c r="T862" s="11"/>
      <c r="U862" s="11"/>
      <c r="V862" s="11"/>
      <c r="W862" s="73"/>
      <c r="X862" s="11"/>
      <c r="Y862" s="11"/>
      <c r="Z862" s="11"/>
      <c r="AA862" s="11"/>
      <c r="AB862" s="11"/>
      <c r="AC862" s="11"/>
      <c r="AD862" s="11"/>
      <c r="AE862" s="11"/>
      <c r="AF862" s="11"/>
      <c r="AG862" s="11"/>
    </row>
    <row r="863" spans="1:33">
      <c r="A863" s="6"/>
      <c r="B863" s="6"/>
      <c r="C863" s="6"/>
      <c r="D863" s="6"/>
      <c r="E863" s="71"/>
      <c r="F863" s="11"/>
      <c r="G863" s="11"/>
      <c r="H863" s="11"/>
      <c r="I863" s="11"/>
      <c r="J863" s="11"/>
      <c r="K863" s="11"/>
      <c r="L863" s="11"/>
      <c r="M863" s="11"/>
      <c r="N863" s="11"/>
      <c r="O863" s="11"/>
      <c r="P863" s="11"/>
      <c r="Q863" s="11"/>
      <c r="R863" s="11"/>
      <c r="S863" s="11"/>
      <c r="T863" s="11"/>
      <c r="U863" s="11"/>
      <c r="V863" s="11"/>
      <c r="W863" s="73"/>
      <c r="X863" s="11"/>
      <c r="Y863" s="11"/>
      <c r="Z863" s="11"/>
      <c r="AA863" s="11"/>
      <c r="AB863" s="11"/>
      <c r="AC863" s="11"/>
      <c r="AD863" s="11"/>
      <c r="AE863" s="11"/>
      <c r="AF863" s="11"/>
      <c r="AG863" s="11"/>
    </row>
    <row r="864" spans="1:33">
      <c r="A864" s="6"/>
      <c r="B864" s="6"/>
      <c r="C864" s="6"/>
      <c r="D864" s="6"/>
      <c r="E864" s="71"/>
      <c r="F864" s="11"/>
      <c r="G864" s="11"/>
      <c r="H864" s="11"/>
      <c r="I864" s="11"/>
      <c r="J864" s="11"/>
      <c r="K864" s="11"/>
      <c r="L864" s="11"/>
      <c r="M864" s="11"/>
      <c r="N864" s="11"/>
      <c r="O864" s="11"/>
      <c r="P864" s="11"/>
      <c r="Q864" s="11"/>
      <c r="R864" s="11"/>
      <c r="S864" s="11"/>
      <c r="T864" s="11"/>
      <c r="U864" s="11"/>
      <c r="V864" s="11"/>
      <c r="W864" s="73"/>
      <c r="X864" s="11"/>
      <c r="Y864" s="11"/>
      <c r="Z864" s="11"/>
      <c r="AA864" s="11"/>
      <c r="AB864" s="11"/>
      <c r="AC864" s="11"/>
      <c r="AD864" s="11"/>
      <c r="AE864" s="11"/>
      <c r="AF864" s="11"/>
      <c r="AG864" s="11"/>
    </row>
    <row r="865" spans="1:33">
      <c r="A865" s="6"/>
      <c r="B865" s="6"/>
      <c r="C865" s="6"/>
      <c r="D865" s="6"/>
      <c r="E865" s="71"/>
      <c r="F865" s="11"/>
      <c r="G865" s="11"/>
      <c r="H865" s="11"/>
      <c r="I865" s="11"/>
      <c r="J865" s="11"/>
      <c r="K865" s="11"/>
      <c r="L865" s="11"/>
      <c r="M865" s="11"/>
      <c r="N865" s="11"/>
      <c r="O865" s="11"/>
      <c r="P865" s="11"/>
      <c r="Q865" s="11"/>
      <c r="R865" s="11"/>
      <c r="S865" s="11"/>
      <c r="T865" s="11"/>
      <c r="U865" s="11"/>
      <c r="V865" s="11"/>
      <c r="W865" s="73"/>
      <c r="X865" s="11"/>
      <c r="Y865" s="11"/>
      <c r="Z865" s="11"/>
      <c r="AA865" s="11"/>
      <c r="AB865" s="11"/>
      <c r="AC865" s="11"/>
      <c r="AD865" s="11"/>
      <c r="AE865" s="11"/>
      <c r="AF865" s="11"/>
      <c r="AG865" s="11"/>
    </row>
    <row r="866" spans="1:33">
      <c r="A866" s="6"/>
      <c r="B866" s="6"/>
      <c r="C866" s="6"/>
      <c r="D866" s="6"/>
      <c r="E866" s="71"/>
      <c r="F866" s="11"/>
      <c r="G866" s="11"/>
      <c r="H866" s="11"/>
      <c r="I866" s="11"/>
      <c r="J866" s="11"/>
      <c r="K866" s="11"/>
      <c r="L866" s="11"/>
      <c r="M866" s="11"/>
      <c r="N866" s="11"/>
      <c r="O866" s="11"/>
      <c r="P866" s="11"/>
      <c r="Q866" s="11"/>
      <c r="R866" s="11"/>
      <c r="S866" s="11"/>
      <c r="T866" s="11"/>
      <c r="U866" s="11"/>
      <c r="V866" s="11"/>
      <c r="W866" s="73"/>
      <c r="X866" s="11"/>
      <c r="Y866" s="11"/>
      <c r="Z866" s="11"/>
      <c r="AA866" s="11"/>
      <c r="AB866" s="11"/>
      <c r="AC866" s="11"/>
      <c r="AD866" s="11"/>
      <c r="AE866" s="11"/>
      <c r="AF866" s="11"/>
      <c r="AG866" s="11"/>
    </row>
    <row r="867" spans="1:33">
      <c r="A867" s="6"/>
      <c r="B867" s="6"/>
      <c r="C867" s="6"/>
      <c r="D867" s="6"/>
      <c r="E867" s="71"/>
      <c r="F867" s="11"/>
      <c r="G867" s="11"/>
      <c r="H867" s="11"/>
      <c r="I867" s="11"/>
      <c r="J867" s="11"/>
      <c r="K867" s="11"/>
      <c r="L867" s="11"/>
      <c r="M867" s="11"/>
      <c r="N867" s="11"/>
      <c r="O867" s="11"/>
      <c r="P867" s="11"/>
      <c r="Q867" s="11"/>
      <c r="R867" s="11"/>
      <c r="S867" s="11"/>
      <c r="T867" s="11"/>
      <c r="U867" s="11"/>
      <c r="V867" s="11"/>
      <c r="W867" s="73"/>
      <c r="X867" s="11"/>
      <c r="Y867" s="11"/>
      <c r="Z867" s="11"/>
      <c r="AA867" s="11"/>
      <c r="AB867" s="11"/>
      <c r="AC867" s="11"/>
      <c r="AD867" s="11"/>
      <c r="AE867" s="11"/>
      <c r="AF867" s="11"/>
      <c r="AG867" s="11"/>
    </row>
    <row r="868" spans="1:33">
      <c r="A868" s="6"/>
      <c r="B868" s="6"/>
      <c r="C868" s="6"/>
      <c r="D868" s="6"/>
      <c r="E868" s="71"/>
      <c r="F868" s="11"/>
      <c r="G868" s="11"/>
      <c r="H868" s="11"/>
      <c r="I868" s="11"/>
      <c r="J868" s="11"/>
      <c r="K868" s="11"/>
      <c r="L868" s="11"/>
      <c r="M868" s="11"/>
      <c r="N868" s="11"/>
      <c r="O868" s="11"/>
      <c r="P868" s="11"/>
      <c r="Q868" s="11"/>
      <c r="R868" s="11"/>
      <c r="S868" s="11"/>
      <c r="T868" s="11"/>
      <c r="U868" s="11"/>
      <c r="V868" s="11"/>
      <c r="W868" s="73"/>
      <c r="X868" s="11"/>
      <c r="Y868" s="11"/>
      <c r="Z868" s="11"/>
      <c r="AA868" s="11"/>
      <c r="AB868" s="11"/>
      <c r="AC868" s="11"/>
      <c r="AD868" s="11"/>
      <c r="AE868" s="11"/>
      <c r="AF868" s="11"/>
      <c r="AG868" s="11"/>
    </row>
    <row r="869" spans="1:33">
      <c r="A869" s="6"/>
      <c r="B869" s="6"/>
      <c r="C869" s="6"/>
      <c r="D869" s="6"/>
      <c r="E869" s="71"/>
      <c r="F869" s="11"/>
      <c r="G869" s="11"/>
      <c r="H869" s="11"/>
      <c r="I869" s="11"/>
      <c r="J869" s="11"/>
      <c r="K869" s="11"/>
      <c r="L869" s="11"/>
      <c r="M869" s="11"/>
      <c r="N869" s="11"/>
      <c r="O869" s="11"/>
      <c r="P869" s="11"/>
      <c r="Q869" s="11"/>
      <c r="R869" s="11"/>
      <c r="S869" s="11"/>
      <c r="T869" s="11"/>
      <c r="U869" s="11"/>
      <c r="V869" s="11"/>
      <c r="W869" s="73"/>
      <c r="X869" s="11"/>
      <c r="Y869" s="11"/>
      <c r="Z869" s="11"/>
      <c r="AA869" s="11"/>
      <c r="AB869" s="11"/>
      <c r="AC869" s="11"/>
      <c r="AD869" s="11"/>
      <c r="AE869" s="11"/>
      <c r="AF869" s="11"/>
      <c r="AG869" s="11"/>
    </row>
    <row r="870" spans="1:33">
      <c r="A870" s="6"/>
      <c r="B870" s="6"/>
      <c r="C870" s="6"/>
      <c r="D870" s="6"/>
      <c r="E870" s="71"/>
      <c r="F870" s="11"/>
      <c r="G870" s="11"/>
      <c r="H870" s="11"/>
      <c r="I870" s="11"/>
      <c r="J870" s="11"/>
      <c r="K870" s="11"/>
      <c r="L870" s="11"/>
      <c r="M870" s="11"/>
      <c r="N870" s="11"/>
      <c r="O870" s="11"/>
      <c r="P870" s="11"/>
      <c r="Q870" s="11"/>
      <c r="R870" s="11"/>
      <c r="S870" s="11"/>
      <c r="T870" s="11"/>
      <c r="U870" s="11"/>
      <c r="V870" s="11"/>
      <c r="W870" s="73"/>
      <c r="X870" s="11"/>
      <c r="Y870" s="11"/>
      <c r="Z870" s="11"/>
      <c r="AA870" s="11"/>
      <c r="AB870" s="11"/>
      <c r="AC870" s="11"/>
      <c r="AD870" s="11"/>
      <c r="AE870" s="11"/>
      <c r="AF870" s="11"/>
      <c r="AG870" s="11"/>
    </row>
    <row r="871" spans="1:33">
      <c r="A871" s="6"/>
      <c r="B871" s="6"/>
      <c r="C871" s="6"/>
      <c r="D871" s="6"/>
      <c r="E871" s="71"/>
      <c r="F871" s="11"/>
      <c r="G871" s="11"/>
      <c r="H871" s="11"/>
      <c r="I871" s="11"/>
      <c r="J871" s="11"/>
      <c r="K871" s="11"/>
      <c r="L871" s="11"/>
      <c r="M871" s="11"/>
      <c r="N871" s="11"/>
      <c r="O871" s="11"/>
      <c r="P871" s="11"/>
      <c r="Q871" s="11"/>
      <c r="R871" s="11"/>
      <c r="S871" s="11"/>
      <c r="T871" s="11"/>
      <c r="U871" s="11"/>
      <c r="V871" s="11"/>
      <c r="W871" s="73"/>
      <c r="X871" s="11"/>
      <c r="Y871" s="11"/>
      <c r="Z871" s="11"/>
      <c r="AA871" s="11"/>
      <c r="AB871" s="11"/>
      <c r="AC871" s="11"/>
      <c r="AD871" s="11"/>
      <c r="AE871" s="11"/>
      <c r="AF871" s="11"/>
      <c r="AG871" s="11"/>
    </row>
    <row r="872" spans="1:33">
      <c r="A872" s="6"/>
      <c r="B872" s="6"/>
      <c r="C872" s="6"/>
      <c r="D872" s="6"/>
      <c r="E872" s="71"/>
      <c r="F872" s="11"/>
      <c r="G872" s="11"/>
      <c r="H872" s="11"/>
      <c r="I872" s="11"/>
      <c r="J872" s="11"/>
      <c r="K872" s="11"/>
      <c r="L872" s="11"/>
      <c r="M872" s="11"/>
      <c r="N872" s="11"/>
      <c r="O872" s="11"/>
      <c r="P872" s="11"/>
      <c r="Q872" s="11"/>
      <c r="R872" s="11"/>
      <c r="S872" s="11"/>
      <c r="T872" s="11"/>
      <c r="U872" s="11"/>
      <c r="V872" s="11"/>
      <c r="W872" s="73"/>
      <c r="X872" s="11"/>
      <c r="Y872" s="11"/>
      <c r="Z872" s="11"/>
      <c r="AA872" s="11"/>
      <c r="AB872" s="11"/>
      <c r="AC872" s="11"/>
      <c r="AD872" s="11"/>
      <c r="AE872" s="11"/>
      <c r="AF872" s="11"/>
      <c r="AG872" s="11"/>
    </row>
    <row r="873" spans="1:33">
      <c r="A873" s="6"/>
      <c r="B873" s="6"/>
      <c r="C873" s="6"/>
      <c r="D873" s="6"/>
      <c r="E873" s="71"/>
      <c r="F873" s="11"/>
      <c r="G873" s="11"/>
      <c r="H873" s="11"/>
      <c r="I873" s="11"/>
      <c r="J873" s="11"/>
      <c r="K873" s="11"/>
      <c r="L873" s="11"/>
      <c r="M873" s="11"/>
      <c r="N873" s="11"/>
      <c r="O873" s="11"/>
      <c r="P873" s="11"/>
      <c r="Q873" s="11"/>
      <c r="R873" s="11"/>
      <c r="S873" s="11"/>
      <c r="T873" s="11"/>
      <c r="U873" s="11"/>
      <c r="V873" s="11"/>
      <c r="W873" s="73"/>
      <c r="X873" s="11"/>
      <c r="Y873" s="11"/>
      <c r="Z873" s="11"/>
      <c r="AA873" s="11"/>
      <c r="AB873" s="11"/>
      <c r="AC873" s="11"/>
      <c r="AD873" s="11"/>
      <c r="AE873" s="11"/>
      <c r="AF873" s="11"/>
      <c r="AG873" s="11"/>
    </row>
    <row r="874" spans="1:33">
      <c r="A874" s="6"/>
      <c r="B874" s="6"/>
      <c r="C874" s="6"/>
      <c r="D874" s="6"/>
      <c r="E874" s="71"/>
      <c r="F874" s="11"/>
      <c r="G874" s="11"/>
      <c r="H874" s="11"/>
      <c r="I874" s="11"/>
      <c r="J874" s="11"/>
      <c r="K874" s="11"/>
      <c r="L874" s="11"/>
      <c r="M874" s="11"/>
      <c r="N874" s="11"/>
      <c r="O874" s="11"/>
      <c r="P874" s="11"/>
      <c r="Q874" s="11"/>
      <c r="R874" s="11"/>
      <c r="S874" s="11"/>
      <c r="T874" s="11"/>
      <c r="U874" s="11"/>
      <c r="V874" s="11"/>
      <c r="W874" s="73"/>
      <c r="X874" s="11"/>
      <c r="Y874" s="11"/>
      <c r="Z874" s="11"/>
      <c r="AA874" s="11"/>
      <c r="AB874" s="11"/>
      <c r="AC874" s="11"/>
      <c r="AD874" s="11"/>
      <c r="AE874" s="11"/>
      <c r="AF874" s="11"/>
      <c r="AG874" s="11"/>
    </row>
    <row r="875" spans="1:33">
      <c r="A875" s="6"/>
      <c r="B875" s="6"/>
      <c r="C875" s="6"/>
      <c r="D875" s="6"/>
      <c r="E875" s="71"/>
      <c r="F875" s="11"/>
      <c r="G875" s="11"/>
      <c r="H875" s="11"/>
      <c r="I875" s="11"/>
      <c r="J875" s="11"/>
      <c r="K875" s="11"/>
      <c r="L875" s="11"/>
      <c r="M875" s="11"/>
      <c r="N875" s="11"/>
      <c r="O875" s="11"/>
      <c r="P875" s="11"/>
      <c r="Q875" s="11"/>
      <c r="R875" s="11"/>
      <c r="S875" s="11"/>
      <c r="T875" s="11"/>
      <c r="U875" s="11"/>
      <c r="V875" s="11"/>
      <c r="W875" s="73"/>
      <c r="X875" s="11"/>
      <c r="Y875" s="11"/>
      <c r="Z875" s="11"/>
      <c r="AA875" s="11"/>
      <c r="AB875" s="11"/>
      <c r="AC875" s="11"/>
      <c r="AD875" s="11"/>
      <c r="AE875" s="11"/>
      <c r="AF875" s="11"/>
      <c r="AG875" s="11"/>
    </row>
    <row r="876" spans="1:33">
      <c r="A876" s="6"/>
      <c r="B876" s="6"/>
      <c r="C876" s="6"/>
      <c r="D876" s="6"/>
      <c r="E876" s="71"/>
      <c r="F876" s="11"/>
      <c r="G876" s="11"/>
      <c r="H876" s="11"/>
      <c r="I876" s="11"/>
      <c r="J876" s="11"/>
      <c r="K876" s="11"/>
      <c r="L876" s="11"/>
      <c r="M876" s="11"/>
      <c r="N876" s="11"/>
      <c r="O876" s="11"/>
      <c r="P876" s="11"/>
      <c r="Q876" s="11"/>
      <c r="R876" s="11"/>
      <c r="S876" s="11"/>
      <c r="T876" s="11"/>
      <c r="U876" s="11"/>
      <c r="V876" s="11"/>
      <c r="W876" s="73"/>
      <c r="X876" s="11"/>
      <c r="Y876" s="11"/>
      <c r="Z876" s="11"/>
      <c r="AA876" s="11"/>
      <c r="AB876" s="11"/>
      <c r="AC876" s="11"/>
      <c r="AD876" s="11"/>
      <c r="AE876" s="11"/>
      <c r="AF876" s="11"/>
      <c r="AG876" s="11"/>
    </row>
    <row r="877" spans="1:33">
      <c r="A877" s="6"/>
      <c r="B877" s="6"/>
      <c r="C877" s="6"/>
      <c r="D877" s="6"/>
      <c r="E877" s="71"/>
      <c r="F877" s="11"/>
      <c r="G877" s="11"/>
      <c r="H877" s="11"/>
      <c r="I877" s="11"/>
      <c r="J877" s="11"/>
      <c r="K877" s="11"/>
      <c r="L877" s="11"/>
      <c r="M877" s="11"/>
      <c r="N877" s="11"/>
      <c r="O877" s="11"/>
      <c r="P877" s="11"/>
      <c r="Q877" s="11"/>
      <c r="R877" s="11"/>
      <c r="S877" s="11"/>
      <c r="T877" s="11"/>
      <c r="U877" s="11"/>
      <c r="V877" s="11"/>
      <c r="W877" s="73"/>
      <c r="X877" s="11"/>
      <c r="Y877" s="11"/>
      <c r="Z877" s="11"/>
      <c r="AA877" s="11"/>
      <c r="AB877" s="11"/>
      <c r="AC877" s="11"/>
      <c r="AD877" s="11"/>
      <c r="AE877" s="11"/>
      <c r="AF877" s="11"/>
      <c r="AG877" s="11"/>
    </row>
    <row r="878" spans="1:33">
      <c r="A878" s="6"/>
      <c r="B878" s="6"/>
      <c r="C878" s="6"/>
      <c r="D878" s="6"/>
      <c r="E878" s="71"/>
      <c r="F878" s="11"/>
      <c r="G878" s="11"/>
      <c r="H878" s="11"/>
      <c r="I878" s="11"/>
      <c r="J878" s="11"/>
      <c r="K878" s="11"/>
      <c r="L878" s="11"/>
      <c r="M878" s="11"/>
      <c r="N878" s="11"/>
      <c r="O878" s="11"/>
      <c r="P878" s="11"/>
      <c r="Q878" s="11"/>
      <c r="R878" s="11"/>
      <c r="S878" s="11"/>
      <c r="T878" s="11"/>
      <c r="U878" s="11"/>
      <c r="V878" s="11"/>
      <c r="W878" s="73"/>
      <c r="X878" s="11"/>
      <c r="Y878" s="11"/>
      <c r="Z878" s="11"/>
      <c r="AA878" s="11"/>
      <c r="AB878" s="11"/>
      <c r="AC878" s="11"/>
      <c r="AD878" s="11"/>
      <c r="AE878" s="11"/>
      <c r="AF878" s="11"/>
      <c r="AG878" s="11"/>
    </row>
    <row r="879" spans="1:33">
      <c r="A879" s="6"/>
      <c r="B879" s="6"/>
      <c r="C879" s="6"/>
      <c r="D879" s="6"/>
      <c r="E879" s="71"/>
      <c r="F879" s="11"/>
      <c r="G879" s="11"/>
      <c r="H879" s="11"/>
      <c r="I879" s="11"/>
      <c r="J879" s="11"/>
      <c r="K879" s="11"/>
      <c r="L879" s="11"/>
      <c r="M879" s="11"/>
      <c r="N879" s="11"/>
      <c r="O879" s="11"/>
      <c r="P879" s="11"/>
      <c r="Q879" s="11"/>
      <c r="R879" s="11"/>
      <c r="S879" s="11"/>
      <c r="T879" s="11"/>
      <c r="U879" s="11"/>
      <c r="V879" s="11"/>
      <c r="W879" s="73"/>
      <c r="X879" s="11"/>
      <c r="Y879" s="11"/>
      <c r="Z879" s="11"/>
      <c r="AA879" s="11"/>
      <c r="AB879" s="11"/>
      <c r="AC879" s="11"/>
      <c r="AD879" s="11"/>
      <c r="AE879" s="11"/>
      <c r="AF879" s="11"/>
      <c r="AG879" s="11"/>
    </row>
    <row r="880" spans="1:33">
      <c r="A880" s="6"/>
      <c r="B880" s="6"/>
      <c r="C880" s="6"/>
      <c r="D880" s="6"/>
      <c r="E880" s="71"/>
      <c r="F880" s="11"/>
      <c r="G880" s="11"/>
      <c r="H880" s="11"/>
      <c r="I880" s="11"/>
      <c r="J880" s="11"/>
      <c r="K880" s="11"/>
      <c r="L880" s="11"/>
      <c r="M880" s="11"/>
      <c r="N880" s="11"/>
      <c r="O880" s="11"/>
      <c r="P880" s="11"/>
      <c r="Q880" s="11"/>
      <c r="R880" s="11"/>
      <c r="S880" s="11"/>
      <c r="T880" s="11"/>
      <c r="U880" s="11"/>
      <c r="V880" s="11"/>
      <c r="W880" s="73"/>
      <c r="X880" s="11"/>
      <c r="Y880" s="11"/>
      <c r="Z880" s="11"/>
      <c r="AA880" s="11"/>
      <c r="AB880" s="11"/>
      <c r="AC880" s="11"/>
      <c r="AD880" s="11"/>
      <c r="AE880" s="11"/>
      <c r="AF880" s="11"/>
      <c r="AG880" s="11"/>
    </row>
    <row r="881" spans="1:33">
      <c r="A881" s="6"/>
      <c r="B881" s="6"/>
      <c r="C881" s="6"/>
      <c r="D881" s="6"/>
      <c r="E881" s="71"/>
      <c r="F881" s="11"/>
      <c r="G881" s="11"/>
      <c r="H881" s="11"/>
      <c r="I881" s="11"/>
      <c r="J881" s="11"/>
      <c r="K881" s="11"/>
      <c r="L881" s="11"/>
      <c r="M881" s="11"/>
      <c r="N881" s="11"/>
      <c r="O881" s="11"/>
      <c r="P881" s="11"/>
      <c r="Q881" s="11"/>
      <c r="R881" s="11"/>
      <c r="S881" s="11"/>
      <c r="T881" s="11"/>
      <c r="U881" s="11"/>
      <c r="V881" s="11"/>
      <c r="W881" s="73"/>
      <c r="X881" s="11"/>
      <c r="Y881" s="11"/>
      <c r="Z881" s="11"/>
      <c r="AA881" s="11"/>
      <c r="AB881" s="11"/>
      <c r="AC881" s="11"/>
      <c r="AD881" s="11"/>
      <c r="AE881" s="11"/>
      <c r="AF881" s="11"/>
      <c r="AG881" s="11"/>
    </row>
    <row r="882" spans="1:33">
      <c r="A882" s="6"/>
      <c r="B882" s="6"/>
      <c r="C882" s="6"/>
      <c r="D882" s="6"/>
      <c r="E882" s="71"/>
      <c r="F882" s="11"/>
      <c r="G882" s="11"/>
      <c r="H882" s="11"/>
      <c r="I882" s="11"/>
      <c r="J882" s="11"/>
      <c r="K882" s="11"/>
      <c r="L882" s="11"/>
      <c r="M882" s="11"/>
      <c r="N882" s="11"/>
      <c r="O882" s="11"/>
      <c r="P882" s="11"/>
      <c r="Q882" s="11"/>
      <c r="R882" s="11"/>
      <c r="S882" s="11"/>
      <c r="T882" s="11"/>
      <c r="U882" s="11"/>
      <c r="V882" s="11"/>
      <c r="W882" s="73"/>
      <c r="X882" s="11"/>
      <c r="Y882" s="11"/>
      <c r="Z882" s="11"/>
      <c r="AA882" s="11"/>
      <c r="AB882" s="11"/>
      <c r="AC882" s="11"/>
      <c r="AD882" s="11"/>
      <c r="AE882" s="11"/>
      <c r="AF882" s="11"/>
      <c r="AG882" s="11"/>
    </row>
    <row r="883" spans="1:33">
      <c r="A883" s="6"/>
      <c r="B883" s="6"/>
      <c r="C883" s="6"/>
      <c r="D883" s="6"/>
      <c r="E883" s="71"/>
      <c r="F883" s="11"/>
      <c r="G883" s="11"/>
      <c r="H883" s="11"/>
      <c r="I883" s="11"/>
      <c r="J883" s="11"/>
      <c r="K883" s="11"/>
      <c r="L883" s="11"/>
      <c r="M883" s="11"/>
      <c r="N883" s="11"/>
      <c r="O883" s="11"/>
      <c r="P883" s="11"/>
      <c r="Q883" s="11"/>
      <c r="R883" s="11"/>
      <c r="S883" s="11"/>
      <c r="T883" s="11"/>
      <c r="U883" s="11"/>
      <c r="V883" s="11"/>
      <c r="W883" s="73"/>
      <c r="X883" s="11"/>
      <c r="Y883" s="11"/>
      <c r="Z883" s="11"/>
      <c r="AA883" s="11"/>
      <c r="AB883" s="11"/>
      <c r="AC883" s="11"/>
      <c r="AD883" s="11"/>
      <c r="AE883" s="11"/>
      <c r="AF883" s="11"/>
      <c r="AG883" s="11"/>
    </row>
    <row r="884" spans="1:33">
      <c r="A884" s="6"/>
      <c r="B884" s="6"/>
      <c r="C884" s="6"/>
      <c r="D884" s="6"/>
      <c r="E884" s="71"/>
      <c r="F884" s="11"/>
      <c r="G884" s="11"/>
      <c r="H884" s="11"/>
      <c r="I884" s="11"/>
      <c r="J884" s="11"/>
      <c r="K884" s="11"/>
      <c r="L884" s="11"/>
      <c r="M884" s="11"/>
      <c r="N884" s="11"/>
      <c r="O884" s="11"/>
      <c r="P884" s="11"/>
      <c r="Q884" s="11"/>
      <c r="R884" s="11"/>
      <c r="S884" s="11"/>
      <c r="T884" s="11"/>
      <c r="U884" s="11"/>
      <c r="V884" s="11"/>
      <c r="W884" s="73"/>
      <c r="X884" s="11"/>
      <c r="Y884" s="11"/>
      <c r="Z884" s="11"/>
      <c r="AA884" s="11"/>
      <c r="AB884" s="11"/>
      <c r="AC884" s="11"/>
      <c r="AD884" s="11"/>
      <c r="AE884" s="11"/>
      <c r="AF884" s="11"/>
      <c r="AG884" s="11"/>
    </row>
    <row r="885" spans="1:33">
      <c r="A885" s="6"/>
      <c r="B885" s="6"/>
      <c r="C885" s="6"/>
      <c r="D885" s="6"/>
      <c r="E885" s="71"/>
      <c r="F885" s="11"/>
      <c r="G885" s="11"/>
      <c r="H885" s="11"/>
      <c r="I885" s="11"/>
      <c r="J885" s="11"/>
      <c r="K885" s="11"/>
      <c r="L885" s="11"/>
      <c r="M885" s="11"/>
      <c r="N885" s="11"/>
      <c r="O885" s="11"/>
      <c r="P885" s="11"/>
      <c r="Q885" s="11"/>
      <c r="R885" s="11"/>
      <c r="S885" s="11"/>
      <c r="T885" s="11"/>
      <c r="U885" s="11"/>
      <c r="V885" s="11"/>
      <c r="W885" s="73"/>
      <c r="X885" s="11"/>
      <c r="Y885" s="11"/>
      <c r="Z885" s="11"/>
      <c r="AA885" s="11"/>
      <c r="AB885" s="11"/>
      <c r="AC885" s="11"/>
      <c r="AD885" s="11"/>
      <c r="AE885" s="11"/>
      <c r="AF885" s="11"/>
      <c r="AG885" s="11"/>
    </row>
    <row r="886" spans="1:33">
      <c r="A886" s="6"/>
      <c r="B886" s="6"/>
      <c r="C886" s="6"/>
      <c r="D886" s="6"/>
      <c r="E886" s="71"/>
      <c r="F886" s="11"/>
      <c r="G886" s="11"/>
      <c r="H886" s="11"/>
      <c r="I886" s="11"/>
      <c r="J886" s="11"/>
      <c r="K886" s="11"/>
      <c r="L886" s="11"/>
      <c r="M886" s="11"/>
      <c r="N886" s="11"/>
      <c r="O886" s="11"/>
      <c r="P886" s="11"/>
      <c r="Q886" s="11"/>
      <c r="R886" s="11"/>
      <c r="S886" s="11"/>
      <c r="T886" s="11"/>
      <c r="U886" s="11"/>
      <c r="V886" s="11"/>
      <c r="W886" s="73"/>
      <c r="X886" s="11"/>
      <c r="Y886" s="11"/>
      <c r="Z886" s="11"/>
      <c r="AA886" s="11"/>
      <c r="AB886" s="11"/>
      <c r="AC886" s="11"/>
      <c r="AD886" s="11"/>
      <c r="AE886" s="11"/>
      <c r="AF886" s="11"/>
      <c r="AG886" s="11"/>
    </row>
    <row r="887" spans="1:33">
      <c r="A887" s="6"/>
      <c r="B887" s="6"/>
      <c r="C887" s="6"/>
      <c r="D887" s="6"/>
      <c r="E887" s="71"/>
      <c r="F887" s="11"/>
      <c r="G887" s="11"/>
      <c r="H887" s="11"/>
      <c r="I887" s="11"/>
      <c r="J887" s="11"/>
      <c r="K887" s="11"/>
      <c r="L887" s="11"/>
      <c r="M887" s="11"/>
      <c r="N887" s="11"/>
      <c r="O887" s="11"/>
      <c r="P887" s="11"/>
      <c r="Q887" s="11"/>
      <c r="R887" s="11"/>
      <c r="S887" s="11"/>
      <c r="T887" s="11"/>
      <c r="U887" s="11"/>
      <c r="V887" s="11"/>
      <c r="W887" s="73"/>
      <c r="X887" s="11"/>
      <c r="Y887" s="11"/>
      <c r="Z887" s="11"/>
      <c r="AA887" s="11"/>
      <c r="AB887" s="11"/>
      <c r="AC887" s="11"/>
      <c r="AD887" s="11"/>
      <c r="AE887" s="11"/>
      <c r="AF887" s="11"/>
      <c r="AG887" s="11"/>
    </row>
    <row r="888" spans="1:33">
      <c r="A888" s="6"/>
      <c r="B888" s="6"/>
      <c r="C888" s="6"/>
      <c r="D888" s="6"/>
      <c r="E888" s="71"/>
      <c r="F888" s="11"/>
      <c r="G888" s="11"/>
      <c r="H888" s="11"/>
      <c r="I888" s="11"/>
      <c r="J888" s="11"/>
      <c r="K888" s="11"/>
      <c r="L888" s="11"/>
      <c r="M888" s="11"/>
      <c r="N888" s="11"/>
      <c r="O888" s="11"/>
      <c r="P888" s="11"/>
      <c r="Q888" s="11"/>
      <c r="R888" s="11"/>
      <c r="S888" s="11"/>
      <c r="T888" s="11"/>
      <c r="U888" s="11"/>
      <c r="V888" s="11"/>
      <c r="W888" s="73"/>
      <c r="X888" s="11"/>
      <c r="Y888" s="11"/>
      <c r="Z888" s="11"/>
      <c r="AA888" s="11"/>
      <c r="AB888" s="11"/>
      <c r="AC888" s="11"/>
      <c r="AD888" s="11"/>
      <c r="AE888" s="11"/>
      <c r="AF888" s="11"/>
      <c r="AG888" s="11"/>
    </row>
    <row r="889" spans="1:33">
      <c r="A889" s="6"/>
      <c r="B889" s="6"/>
      <c r="C889" s="6"/>
      <c r="D889" s="6"/>
      <c r="E889" s="71"/>
      <c r="F889" s="11"/>
      <c r="G889" s="11"/>
      <c r="H889" s="11"/>
      <c r="I889" s="11"/>
      <c r="J889" s="11"/>
      <c r="K889" s="11"/>
      <c r="L889" s="11"/>
      <c r="M889" s="11"/>
      <c r="N889" s="11"/>
      <c r="O889" s="11"/>
      <c r="P889" s="11"/>
      <c r="Q889" s="11"/>
      <c r="R889" s="11"/>
      <c r="S889" s="11"/>
      <c r="T889" s="11"/>
      <c r="U889" s="11"/>
      <c r="V889" s="11"/>
      <c r="W889" s="73"/>
      <c r="X889" s="11"/>
      <c r="Y889" s="11"/>
      <c r="Z889" s="11"/>
      <c r="AA889" s="11"/>
      <c r="AB889" s="11"/>
      <c r="AC889" s="11"/>
      <c r="AD889" s="11"/>
      <c r="AE889" s="11"/>
      <c r="AF889" s="11"/>
      <c r="AG889" s="11"/>
    </row>
    <row r="890" spans="1:33">
      <c r="A890" s="6"/>
      <c r="B890" s="6"/>
      <c r="C890" s="6"/>
      <c r="D890" s="6"/>
      <c r="E890" s="71"/>
      <c r="F890" s="11"/>
      <c r="G890" s="11"/>
      <c r="H890" s="11"/>
      <c r="I890" s="11"/>
      <c r="J890" s="11"/>
      <c r="K890" s="11"/>
      <c r="L890" s="11"/>
      <c r="M890" s="11"/>
      <c r="N890" s="11"/>
      <c r="O890" s="11"/>
      <c r="P890" s="11"/>
      <c r="Q890" s="11"/>
      <c r="R890" s="11"/>
      <c r="S890" s="11"/>
      <c r="T890" s="11"/>
      <c r="U890" s="11"/>
      <c r="V890" s="11"/>
      <c r="W890" s="73"/>
      <c r="X890" s="11"/>
      <c r="Y890" s="11"/>
      <c r="Z890" s="11"/>
      <c r="AA890" s="11"/>
      <c r="AB890" s="11"/>
      <c r="AC890" s="11"/>
      <c r="AD890" s="11"/>
      <c r="AE890" s="11"/>
      <c r="AF890" s="11"/>
      <c r="AG890" s="11"/>
    </row>
    <row r="891" spans="1:33">
      <c r="A891" s="6"/>
      <c r="B891" s="6"/>
      <c r="C891" s="6"/>
      <c r="D891" s="6"/>
      <c r="E891" s="71"/>
      <c r="F891" s="11"/>
      <c r="G891" s="11"/>
      <c r="H891" s="11"/>
      <c r="I891" s="11"/>
      <c r="J891" s="11"/>
      <c r="K891" s="11"/>
      <c r="L891" s="11"/>
      <c r="M891" s="11"/>
      <c r="N891" s="11"/>
      <c r="O891" s="11"/>
      <c r="P891" s="11"/>
      <c r="Q891" s="11"/>
      <c r="R891" s="11"/>
      <c r="S891" s="11"/>
      <c r="T891" s="11"/>
      <c r="U891" s="11"/>
      <c r="V891" s="11"/>
      <c r="W891" s="73"/>
      <c r="X891" s="11"/>
      <c r="Y891" s="11"/>
      <c r="Z891" s="11"/>
      <c r="AA891" s="11"/>
      <c r="AB891" s="11"/>
      <c r="AC891" s="11"/>
      <c r="AD891" s="11"/>
      <c r="AE891" s="11"/>
      <c r="AF891" s="11"/>
      <c r="AG891" s="11"/>
    </row>
    <row r="892" spans="1:33">
      <c r="A892" s="6"/>
      <c r="B892" s="6"/>
      <c r="C892" s="6"/>
      <c r="D892" s="6"/>
      <c r="E892" s="71"/>
      <c r="F892" s="11"/>
      <c r="G892" s="11"/>
      <c r="H892" s="11"/>
      <c r="I892" s="11"/>
      <c r="J892" s="11"/>
      <c r="K892" s="11"/>
      <c r="L892" s="11"/>
      <c r="M892" s="11"/>
      <c r="N892" s="11"/>
      <c r="O892" s="11"/>
      <c r="P892" s="11"/>
      <c r="Q892" s="11"/>
      <c r="R892" s="11"/>
      <c r="S892" s="11"/>
      <c r="T892" s="11"/>
      <c r="U892" s="11"/>
      <c r="V892" s="11"/>
      <c r="W892" s="73"/>
      <c r="X892" s="11"/>
      <c r="Y892" s="11"/>
      <c r="Z892" s="11"/>
      <c r="AA892" s="11"/>
      <c r="AB892" s="11"/>
      <c r="AC892" s="11"/>
      <c r="AD892" s="11"/>
      <c r="AE892" s="11"/>
      <c r="AF892" s="11"/>
      <c r="AG892" s="11"/>
    </row>
    <row r="893" spans="1:33">
      <c r="A893" s="6"/>
      <c r="B893" s="6"/>
      <c r="C893" s="6"/>
      <c r="D893" s="6"/>
      <c r="E893" s="71"/>
      <c r="F893" s="11"/>
      <c r="G893" s="11"/>
      <c r="H893" s="11"/>
      <c r="I893" s="11"/>
      <c r="J893" s="11"/>
      <c r="K893" s="11"/>
      <c r="L893" s="11"/>
      <c r="M893" s="11"/>
      <c r="N893" s="11"/>
      <c r="O893" s="11"/>
      <c r="P893" s="11"/>
      <c r="Q893" s="11"/>
      <c r="R893" s="11"/>
      <c r="S893" s="11"/>
      <c r="T893" s="11"/>
      <c r="U893" s="11"/>
      <c r="V893" s="11"/>
      <c r="W893" s="73"/>
      <c r="X893" s="11"/>
      <c r="Y893" s="11"/>
      <c r="Z893" s="11"/>
      <c r="AA893" s="11"/>
      <c r="AB893" s="11"/>
      <c r="AC893" s="11"/>
      <c r="AD893" s="11"/>
      <c r="AE893" s="11"/>
      <c r="AF893" s="11"/>
      <c r="AG893" s="11"/>
    </row>
    <row r="894" spans="1:33">
      <c r="A894" s="6"/>
      <c r="B894" s="6"/>
      <c r="C894" s="6"/>
      <c r="D894" s="6"/>
      <c r="E894" s="71"/>
      <c r="F894" s="11"/>
      <c r="G894" s="11"/>
      <c r="H894" s="11"/>
      <c r="I894" s="11"/>
      <c r="J894" s="11"/>
      <c r="K894" s="11"/>
      <c r="L894" s="11"/>
      <c r="M894" s="11"/>
      <c r="N894" s="11"/>
      <c r="O894" s="11"/>
      <c r="P894" s="11"/>
      <c r="Q894" s="11"/>
      <c r="R894" s="11"/>
      <c r="S894" s="11"/>
      <c r="T894" s="11"/>
      <c r="U894" s="11"/>
      <c r="V894" s="11"/>
      <c r="W894" s="73"/>
      <c r="X894" s="11"/>
      <c r="Y894" s="11"/>
      <c r="Z894" s="11"/>
      <c r="AA894" s="11"/>
      <c r="AB894" s="11"/>
      <c r="AC894" s="11"/>
      <c r="AD894" s="11"/>
      <c r="AE894" s="11"/>
      <c r="AF894" s="11"/>
      <c r="AG894" s="11"/>
    </row>
    <row r="895" spans="1:33">
      <c r="A895" s="6"/>
      <c r="B895" s="6"/>
      <c r="C895" s="6"/>
      <c r="D895" s="6"/>
      <c r="E895" s="71"/>
      <c r="F895" s="11"/>
      <c r="G895" s="11"/>
      <c r="H895" s="11"/>
      <c r="I895" s="11"/>
      <c r="J895" s="11"/>
      <c r="K895" s="11"/>
      <c r="L895" s="11"/>
      <c r="M895" s="11"/>
      <c r="N895" s="11"/>
      <c r="O895" s="11"/>
      <c r="P895" s="11"/>
      <c r="Q895" s="11"/>
      <c r="R895" s="11"/>
      <c r="S895" s="11"/>
      <c r="T895" s="11"/>
      <c r="U895" s="11"/>
      <c r="V895" s="11"/>
      <c r="W895" s="73"/>
      <c r="X895" s="11"/>
      <c r="Y895" s="11"/>
      <c r="Z895" s="11"/>
      <c r="AA895" s="11"/>
      <c r="AB895" s="11"/>
      <c r="AC895" s="11"/>
      <c r="AD895" s="11"/>
      <c r="AE895" s="11"/>
      <c r="AF895" s="11"/>
      <c r="AG895" s="11"/>
    </row>
    <row r="896" spans="1:33">
      <c r="A896" s="6"/>
      <c r="B896" s="6"/>
      <c r="C896" s="6"/>
      <c r="D896" s="6"/>
      <c r="E896" s="71"/>
      <c r="F896" s="11"/>
      <c r="G896" s="11"/>
      <c r="H896" s="11"/>
      <c r="I896" s="11"/>
      <c r="J896" s="11"/>
      <c r="K896" s="11"/>
      <c r="L896" s="11"/>
      <c r="M896" s="11"/>
      <c r="N896" s="11"/>
      <c r="O896" s="11"/>
      <c r="P896" s="11"/>
      <c r="Q896" s="11"/>
      <c r="R896" s="11"/>
      <c r="S896" s="11"/>
      <c r="T896" s="11"/>
      <c r="U896" s="11"/>
      <c r="V896" s="11"/>
      <c r="W896" s="73"/>
      <c r="X896" s="11"/>
      <c r="Y896" s="11"/>
      <c r="Z896" s="11"/>
      <c r="AA896" s="11"/>
      <c r="AB896" s="11"/>
      <c r="AC896" s="11"/>
      <c r="AD896" s="11"/>
      <c r="AE896" s="11"/>
      <c r="AF896" s="11"/>
      <c r="AG896" s="11"/>
    </row>
    <row r="897" spans="1:33">
      <c r="A897" s="6"/>
      <c r="B897" s="6"/>
      <c r="C897" s="6"/>
      <c r="D897" s="6"/>
      <c r="E897" s="71"/>
      <c r="F897" s="11"/>
      <c r="G897" s="11"/>
      <c r="H897" s="11"/>
      <c r="I897" s="11"/>
      <c r="J897" s="11"/>
      <c r="K897" s="11"/>
      <c r="L897" s="11"/>
      <c r="M897" s="11"/>
      <c r="N897" s="11"/>
      <c r="O897" s="11"/>
      <c r="P897" s="11"/>
      <c r="Q897" s="11"/>
      <c r="R897" s="11"/>
      <c r="S897" s="11"/>
      <c r="T897" s="11"/>
      <c r="U897" s="11"/>
      <c r="V897" s="11"/>
      <c r="W897" s="73"/>
      <c r="X897" s="11"/>
      <c r="Y897" s="11"/>
      <c r="Z897" s="11"/>
      <c r="AA897" s="11"/>
      <c r="AB897" s="11"/>
      <c r="AC897" s="11"/>
      <c r="AD897" s="11"/>
      <c r="AE897" s="11"/>
      <c r="AF897" s="11"/>
      <c r="AG897" s="11"/>
    </row>
    <row r="898" spans="1:33">
      <c r="A898" s="6"/>
      <c r="B898" s="6"/>
      <c r="C898" s="6"/>
      <c r="D898" s="6"/>
      <c r="E898" s="71"/>
      <c r="F898" s="11"/>
      <c r="G898" s="11"/>
      <c r="H898" s="11"/>
      <c r="I898" s="11"/>
      <c r="J898" s="11"/>
      <c r="K898" s="11"/>
      <c r="L898" s="11"/>
      <c r="M898" s="11"/>
      <c r="N898" s="11"/>
      <c r="O898" s="11"/>
      <c r="P898" s="11"/>
      <c r="Q898" s="11"/>
      <c r="R898" s="11"/>
      <c r="S898" s="11"/>
      <c r="T898" s="11"/>
      <c r="U898" s="11"/>
      <c r="V898" s="11"/>
      <c r="W898" s="73"/>
      <c r="X898" s="11"/>
      <c r="Y898" s="11"/>
      <c r="Z898" s="11"/>
      <c r="AA898" s="11"/>
      <c r="AB898" s="11"/>
      <c r="AC898" s="11"/>
      <c r="AD898" s="11"/>
      <c r="AE898" s="11"/>
      <c r="AF898" s="11"/>
      <c r="AG898" s="11"/>
    </row>
    <row r="899" spans="1:33">
      <c r="A899" s="6"/>
      <c r="B899" s="6"/>
      <c r="C899" s="6"/>
      <c r="D899" s="6"/>
      <c r="E899" s="71"/>
      <c r="F899" s="11"/>
      <c r="G899" s="11"/>
      <c r="H899" s="11"/>
      <c r="I899" s="11"/>
      <c r="J899" s="11"/>
      <c r="K899" s="11"/>
      <c r="L899" s="11"/>
      <c r="M899" s="11"/>
      <c r="N899" s="11"/>
      <c r="O899" s="11"/>
      <c r="P899" s="11"/>
      <c r="Q899" s="11"/>
      <c r="R899" s="11"/>
      <c r="S899" s="11"/>
      <c r="T899" s="11"/>
      <c r="U899" s="11"/>
      <c r="V899" s="11"/>
      <c r="W899" s="73"/>
      <c r="X899" s="11"/>
      <c r="Y899" s="11"/>
      <c r="Z899" s="11"/>
      <c r="AA899" s="11"/>
      <c r="AB899" s="11"/>
      <c r="AC899" s="11"/>
      <c r="AD899" s="11"/>
      <c r="AE899" s="11"/>
      <c r="AF899" s="11"/>
      <c r="AG899" s="11"/>
    </row>
    <row r="900" spans="1:33">
      <c r="A900" s="6"/>
      <c r="B900" s="6"/>
      <c r="C900" s="6"/>
      <c r="D900" s="6"/>
      <c r="E900" s="71"/>
      <c r="F900" s="11"/>
      <c r="G900" s="11"/>
      <c r="H900" s="11"/>
      <c r="I900" s="11"/>
      <c r="J900" s="11"/>
      <c r="K900" s="11"/>
      <c r="L900" s="11"/>
      <c r="M900" s="11"/>
      <c r="N900" s="11"/>
      <c r="O900" s="11"/>
      <c r="P900" s="11"/>
      <c r="Q900" s="11"/>
      <c r="R900" s="11"/>
      <c r="S900" s="11"/>
      <c r="T900" s="11"/>
      <c r="U900" s="11"/>
      <c r="V900" s="11"/>
      <c r="W900" s="73"/>
      <c r="X900" s="11"/>
      <c r="Y900" s="11"/>
      <c r="Z900" s="11"/>
      <c r="AA900" s="11"/>
      <c r="AB900" s="11"/>
      <c r="AC900" s="11"/>
      <c r="AD900" s="11"/>
      <c r="AE900" s="11"/>
      <c r="AF900" s="11"/>
      <c r="AG900" s="11"/>
    </row>
    <row r="901" spans="1:33">
      <c r="A901" s="6"/>
      <c r="B901" s="6"/>
      <c r="C901" s="6"/>
      <c r="D901" s="6"/>
      <c r="E901" s="71"/>
      <c r="F901" s="11"/>
      <c r="G901" s="11"/>
      <c r="H901" s="11"/>
      <c r="I901" s="11"/>
      <c r="J901" s="11"/>
      <c r="K901" s="11"/>
      <c r="L901" s="11"/>
      <c r="M901" s="11"/>
      <c r="N901" s="11"/>
      <c r="O901" s="11"/>
      <c r="P901" s="11"/>
      <c r="Q901" s="11"/>
      <c r="R901" s="11"/>
      <c r="S901" s="11"/>
      <c r="T901" s="11"/>
      <c r="U901" s="11"/>
      <c r="V901" s="11"/>
      <c r="W901" s="73"/>
      <c r="X901" s="11"/>
      <c r="Y901" s="11"/>
      <c r="Z901" s="11"/>
      <c r="AA901" s="11"/>
      <c r="AB901" s="11"/>
      <c r="AC901" s="11"/>
      <c r="AD901" s="11"/>
      <c r="AE901" s="11"/>
      <c r="AF901" s="11"/>
      <c r="AG901" s="11"/>
    </row>
    <row r="902" spans="1:33">
      <c r="A902" s="6"/>
      <c r="B902" s="6"/>
      <c r="C902" s="6"/>
      <c r="D902" s="6"/>
      <c r="E902" s="71"/>
      <c r="F902" s="11"/>
      <c r="G902" s="11"/>
      <c r="H902" s="11"/>
      <c r="I902" s="11"/>
      <c r="J902" s="11"/>
      <c r="K902" s="11"/>
      <c r="L902" s="11"/>
      <c r="M902" s="11"/>
      <c r="N902" s="11"/>
      <c r="O902" s="11"/>
      <c r="P902" s="11"/>
      <c r="Q902" s="11"/>
      <c r="R902" s="11"/>
      <c r="S902" s="11"/>
      <c r="T902" s="11"/>
      <c r="U902" s="11"/>
      <c r="V902" s="11"/>
      <c r="W902" s="73"/>
      <c r="X902" s="11"/>
      <c r="Y902" s="11"/>
      <c r="Z902" s="11"/>
      <c r="AA902" s="11"/>
      <c r="AB902" s="11"/>
      <c r="AC902" s="11"/>
      <c r="AD902" s="11"/>
      <c r="AE902" s="11"/>
      <c r="AF902" s="11"/>
      <c r="AG902" s="11"/>
    </row>
    <row r="903" spans="1:33">
      <c r="A903" s="6"/>
      <c r="B903" s="6"/>
      <c r="C903" s="6"/>
      <c r="D903" s="6"/>
      <c r="E903" s="71"/>
      <c r="F903" s="11"/>
      <c r="G903" s="11"/>
      <c r="H903" s="11"/>
      <c r="I903" s="11"/>
      <c r="J903" s="11"/>
      <c r="K903" s="11"/>
      <c r="L903" s="11"/>
      <c r="M903" s="11"/>
      <c r="N903" s="11"/>
      <c r="O903" s="11"/>
      <c r="P903" s="11"/>
      <c r="Q903" s="11"/>
      <c r="R903" s="11"/>
      <c r="S903" s="11"/>
      <c r="T903" s="11"/>
      <c r="U903" s="11"/>
      <c r="V903" s="11"/>
      <c r="W903" s="73"/>
      <c r="X903" s="11"/>
      <c r="Y903" s="11"/>
      <c r="Z903" s="11"/>
      <c r="AA903" s="11"/>
      <c r="AB903" s="11"/>
      <c r="AC903" s="11"/>
      <c r="AD903" s="11"/>
      <c r="AE903" s="11"/>
      <c r="AF903" s="11"/>
      <c r="AG903" s="11"/>
    </row>
    <row r="904" spans="1:33">
      <c r="A904" s="6"/>
      <c r="B904" s="6"/>
      <c r="C904" s="6"/>
      <c r="D904" s="6"/>
      <c r="E904" s="71"/>
      <c r="F904" s="11"/>
      <c r="G904" s="11"/>
      <c r="H904" s="11"/>
      <c r="I904" s="11"/>
      <c r="J904" s="11"/>
      <c r="K904" s="11"/>
      <c r="L904" s="11"/>
      <c r="M904" s="11"/>
      <c r="N904" s="11"/>
      <c r="O904" s="11"/>
      <c r="P904" s="11"/>
      <c r="Q904" s="11"/>
      <c r="R904" s="11"/>
      <c r="S904" s="11"/>
      <c r="T904" s="11"/>
      <c r="U904" s="11"/>
      <c r="V904" s="11"/>
      <c r="W904" s="73"/>
      <c r="X904" s="11"/>
      <c r="Y904" s="11"/>
      <c r="Z904" s="11"/>
      <c r="AA904" s="11"/>
      <c r="AB904" s="11"/>
      <c r="AC904" s="11"/>
      <c r="AD904" s="11"/>
      <c r="AE904" s="11"/>
      <c r="AF904" s="11"/>
      <c r="AG904" s="11"/>
    </row>
    <row r="905" spans="1:33">
      <c r="A905" s="6"/>
      <c r="B905" s="6"/>
      <c r="C905" s="6"/>
      <c r="D905" s="6"/>
      <c r="E905" s="71"/>
      <c r="F905" s="11"/>
      <c r="G905" s="11"/>
      <c r="H905" s="11"/>
      <c r="I905" s="11"/>
      <c r="J905" s="11"/>
      <c r="K905" s="11"/>
      <c r="L905" s="11"/>
      <c r="M905" s="11"/>
      <c r="N905" s="11"/>
      <c r="O905" s="11"/>
      <c r="P905" s="11"/>
      <c r="Q905" s="11"/>
      <c r="R905" s="11"/>
      <c r="S905" s="11"/>
      <c r="T905" s="11"/>
      <c r="U905" s="11"/>
      <c r="V905" s="11"/>
      <c r="W905" s="73"/>
      <c r="X905" s="11"/>
      <c r="Y905" s="11"/>
      <c r="Z905" s="11"/>
      <c r="AA905" s="11"/>
      <c r="AB905" s="11"/>
      <c r="AC905" s="11"/>
      <c r="AD905" s="11"/>
      <c r="AE905" s="11"/>
      <c r="AF905" s="11"/>
      <c r="AG905" s="11"/>
    </row>
    <row r="906" spans="1:33">
      <c r="A906" s="6"/>
      <c r="B906" s="6"/>
      <c r="C906" s="6"/>
      <c r="D906" s="6"/>
      <c r="E906" s="71"/>
      <c r="F906" s="11"/>
      <c r="G906" s="11"/>
      <c r="H906" s="11"/>
      <c r="I906" s="11"/>
      <c r="J906" s="11"/>
      <c r="K906" s="11"/>
      <c r="L906" s="11"/>
      <c r="M906" s="11"/>
      <c r="N906" s="11"/>
      <c r="O906" s="11"/>
      <c r="P906" s="11"/>
      <c r="Q906" s="11"/>
      <c r="R906" s="11"/>
      <c r="S906" s="11"/>
      <c r="T906" s="11"/>
      <c r="U906" s="11"/>
      <c r="V906" s="11"/>
      <c r="W906" s="73"/>
      <c r="X906" s="11"/>
      <c r="Y906" s="11"/>
      <c r="Z906" s="11"/>
      <c r="AA906" s="11"/>
      <c r="AB906" s="11"/>
      <c r="AC906" s="11"/>
      <c r="AD906" s="11"/>
      <c r="AE906" s="11"/>
      <c r="AF906" s="11"/>
      <c r="AG906" s="11"/>
    </row>
    <row r="907" spans="1:33">
      <c r="A907" s="6"/>
      <c r="B907" s="6"/>
      <c r="C907" s="6"/>
      <c r="D907" s="6"/>
      <c r="E907" s="71"/>
      <c r="F907" s="11"/>
      <c r="G907" s="11"/>
      <c r="H907" s="11"/>
      <c r="I907" s="11"/>
      <c r="J907" s="11"/>
      <c r="K907" s="11"/>
      <c r="L907" s="11"/>
      <c r="M907" s="11"/>
      <c r="N907" s="11"/>
      <c r="O907" s="11"/>
      <c r="P907" s="11"/>
      <c r="Q907" s="11"/>
      <c r="R907" s="11"/>
      <c r="S907" s="11"/>
      <c r="T907" s="11"/>
      <c r="U907" s="11"/>
      <c r="V907" s="11"/>
      <c r="W907" s="73"/>
      <c r="X907" s="11"/>
      <c r="Y907" s="11"/>
      <c r="Z907" s="11"/>
      <c r="AA907" s="11"/>
      <c r="AB907" s="11"/>
      <c r="AC907" s="11"/>
      <c r="AD907" s="11"/>
      <c r="AE907" s="11"/>
      <c r="AF907" s="11"/>
      <c r="AG907" s="11"/>
    </row>
    <row r="908" spans="1:33">
      <c r="A908" s="6"/>
      <c r="B908" s="6"/>
      <c r="C908" s="6"/>
      <c r="D908" s="6"/>
      <c r="E908" s="71"/>
      <c r="F908" s="11"/>
      <c r="G908" s="11"/>
      <c r="H908" s="11"/>
      <c r="I908" s="11"/>
      <c r="J908" s="11"/>
      <c r="K908" s="11"/>
      <c r="L908" s="11"/>
      <c r="M908" s="11"/>
      <c r="N908" s="11"/>
      <c r="O908" s="11"/>
      <c r="P908" s="11"/>
      <c r="Q908" s="11"/>
      <c r="R908" s="11"/>
      <c r="S908" s="11"/>
      <c r="T908" s="11"/>
      <c r="U908" s="11"/>
      <c r="V908" s="11"/>
      <c r="W908" s="73"/>
      <c r="X908" s="11"/>
      <c r="Y908" s="11"/>
      <c r="Z908" s="11"/>
      <c r="AA908" s="11"/>
      <c r="AB908" s="11"/>
      <c r="AC908" s="11"/>
      <c r="AD908" s="11"/>
      <c r="AE908" s="11"/>
      <c r="AF908" s="11"/>
      <c r="AG908" s="11"/>
    </row>
    <row r="909" spans="1:33">
      <c r="A909" s="6"/>
      <c r="B909" s="6"/>
      <c r="C909" s="6"/>
      <c r="D909" s="6"/>
      <c r="E909" s="71"/>
      <c r="F909" s="11"/>
      <c r="G909" s="11"/>
      <c r="H909" s="11"/>
      <c r="I909" s="11"/>
      <c r="J909" s="11"/>
      <c r="K909" s="11"/>
      <c r="L909" s="11"/>
      <c r="M909" s="11"/>
      <c r="N909" s="11"/>
      <c r="O909" s="11"/>
      <c r="P909" s="11"/>
      <c r="Q909" s="11"/>
      <c r="R909" s="11"/>
      <c r="S909" s="11"/>
      <c r="T909" s="11"/>
      <c r="U909" s="11"/>
      <c r="V909" s="11"/>
      <c r="W909" s="73"/>
      <c r="X909" s="11"/>
      <c r="Y909" s="11"/>
      <c r="Z909" s="11"/>
      <c r="AA909" s="11"/>
      <c r="AB909" s="11"/>
      <c r="AC909" s="11"/>
      <c r="AD909" s="11"/>
      <c r="AE909" s="11"/>
      <c r="AF909" s="11"/>
      <c r="AG909" s="11"/>
    </row>
    <row r="910" spans="1:33">
      <c r="A910" s="6"/>
      <c r="B910" s="6"/>
      <c r="C910" s="6"/>
      <c r="D910" s="6"/>
      <c r="E910" s="71"/>
      <c r="F910" s="11"/>
      <c r="G910" s="11"/>
      <c r="H910" s="11"/>
      <c r="I910" s="11"/>
      <c r="J910" s="11"/>
      <c r="K910" s="11"/>
      <c r="L910" s="11"/>
      <c r="M910" s="11"/>
      <c r="N910" s="11"/>
      <c r="O910" s="11"/>
      <c r="P910" s="11"/>
      <c r="Q910" s="11"/>
      <c r="R910" s="11"/>
      <c r="S910" s="11"/>
      <c r="T910" s="11"/>
      <c r="U910" s="11"/>
      <c r="V910" s="11"/>
      <c r="W910" s="73"/>
      <c r="X910" s="11"/>
      <c r="Y910" s="11"/>
      <c r="Z910" s="11"/>
      <c r="AA910" s="11"/>
      <c r="AB910" s="11"/>
      <c r="AC910" s="11"/>
      <c r="AD910" s="11"/>
      <c r="AE910" s="11"/>
      <c r="AF910" s="11"/>
      <c r="AG910" s="11"/>
    </row>
    <row r="911" spans="1:33">
      <c r="A911" s="6"/>
      <c r="B911" s="6"/>
      <c r="C911" s="6"/>
      <c r="D911" s="6"/>
      <c r="E911" s="71"/>
      <c r="F911" s="11"/>
      <c r="G911" s="11"/>
      <c r="H911" s="11"/>
      <c r="I911" s="11"/>
      <c r="J911" s="11"/>
      <c r="K911" s="11"/>
      <c r="L911" s="11"/>
      <c r="M911" s="11"/>
      <c r="N911" s="11"/>
      <c r="O911" s="11"/>
      <c r="P911" s="11"/>
      <c r="Q911" s="11"/>
      <c r="R911" s="11"/>
      <c r="S911" s="11"/>
      <c r="T911" s="11"/>
      <c r="U911" s="11"/>
      <c r="V911" s="11"/>
      <c r="W911" s="73"/>
      <c r="X911" s="11"/>
      <c r="Y911" s="11"/>
      <c r="Z911" s="11"/>
      <c r="AA911" s="11"/>
      <c r="AB911" s="11"/>
      <c r="AC911" s="11"/>
      <c r="AD911" s="11"/>
      <c r="AE911" s="11"/>
      <c r="AF911" s="11"/>
      <c r="AG911" s="11"/>
    </row>
    <row r="912" spans="1:33">
      <c r="A912" s="6"/>
      <c r="B912" s="6"/>
      <c r="C912" s="6"/>
      <c r="D912" s="6"/>
      <c r="E912" s="71"/>
      <c r="F912" s="11"/>
      <c r="G912" s="11"/>
      <c r="H912" s="11"/>
      <c r="I912" s="11"/>
      <c r="J912" s="11"/>
      <c r="K912" s="11"/>
      <c r="L912" s="11"/>
      <c r="M912" s="11"/>
      <c r="N912" s="11"/>
      <c r="O912" s="11"/>
      <c r="P912" s="11"/>
      <c r="Q912" s="11"/>
      <c r="R912" s="11"/>
      <c r="S912" s="11"/>
      <c r="T912" s="11"/>
      <c r="U912" s="11"/>
      <c r="V912" s="11"/>
      <c r="W912" s="73"/>
      <c r="X912" s="11"/>
      <c r="Y912" s="11"/>
      <c r="Z912" s="11"/>
      <c r="AA912" s="11"/>
      <c r="AB912" s="11"/>
      <c r="AC912" s="11"/>
      <c r="AD912" s="11"/>
      <c r="AE912" s="11"/>
      <c r="AF912" s="11"/>
      <c r="AG912" s="11"/>
    </row>
    <row r="913" spans="1:33">
      <c r="A913" s="6"/>
      <c r="B913" s="6"/>
      <c r="C913" s="6"/>
      <c r="D913" s="6"/>
      <c r="E913" s="71"/>
      <c r="F913" s="11"/>
      <c r="G913" s="11"/>
      <c r="H913" s="11"/>
      <c r="I913" s="11"/>
      <c r="J913" s="11"/>
      <c r="K913" s="11"/>
      <c r="L913" s="11"/>
      <c r="M913" s="11"/>
      <c r="N913" s="11"/>
      <c r="O913" s="11"/>
      <c r="P913" s="11"/>
      <c r="Q913" s="11"/>
      <c r="R913" s="11"/>
      <c r="S913" s="11"/>
      <c r="T913" s="11"/>
      <c r="U913" s="11"/>
      <c r="V913" s="11"/>
      <c r="W913" s="73"/>
      <c r="X913" s="11"/>
      <c r="Y913" s="11"/>
      <c r="Z913" s="11"/>
      <c r="AA913" s="11"/>
      <c r="AB913" s="11"/>
      <c r="AC913" s="11"/>
      <c r="AD913" s="11"/>
      <c r="AE913" s="11"/>
      <c r="AF913" s="11"/>
      <c r="AG913" s="11"/>
    </row>
    <row r="914" spans="1:33">
      <c r="A914" s="6"/>
      <c r="B914" s="6"/>
      <c r="C914" s="6"/>
      <c r="D914" s="6"/>
      <c r="E914" s="71"/>
      <c r="F914" s="11"/>
      <c r="G914" s="11"/>
      <c r="H914" s="11"/>
      <c r="I914" s="11"/>
      <c r="J914" s="11"/>
      <c r="K914" s="11"/>
      <c r="L914" s="11"/>
      <c r="M914" s="11"/>
      <c r="N914" s="11"/>
      <c r="O914" s="11"/>
      <c r="P914" s="11"/>
      <c r="Q914" s="11"/>
      <c r="R914" s="11"/>
      <c r="S914" s="11"/>
      <c r="T914" s="11"/>
      <c r="U914" s="11"/>
      <c r="V914" s="11"/>
      <c r="W914" s="73"/>
      <c r="X914" s="11"/>
      <c r="Y914" s="11"/>
      <c r="Z914" s="11"/>
      <c r="AA914" s="11"/>
      <c r="AB914" s="11"/>
      <c r="AC914" s="11"/>
      <c r="AD914" s="11"/>
      <c r="AE914" s="11"/>
      <c r="AF914" s="11"/>
      <c r="AG914" s="11"/>
    </row>
    <row r="915" spans="1:33">
      <c r="A915" s="6"/>
      <c r="B915" s="6"/>
      <c r="C915" s="6"/>
      <c r="D915" s="6"/>
      <c r="E915" s="71"/>
      <c r="F915" s="11"/>
      <c r="G915" s="11"/>
      <c r="H915" s="11"/>
      <c r="I915" s="11"/>
      <c r="J915" s="11"/>
      <c r="K915" s="11"/>
      <c r="L915" s="11"/>
      <c r="M915" s="11"/>
      <c r="N915" s="11"/>
      <c r="O915" s="11"/>
      <c r="P915" s="11"/>
      <c r="Q915" s="11"/>
      <c r="R915" s="11"/>
      <c r="S915" s="11"/>
      <c r="T915" s="11"/>
      <c r="U915" s="11"/>
      <c r="V915" s="11"/>
      <c r="W915" s="73"/>
      <c r="X915" s="11"/>
      <c r="Y915" s="11"/>
      <c r="Z915" s="11"/>
      <c r="AA915" s="11"/>
      <c r="AB915" s="11"/>
      <c r="AC915" s="11"/>
      <c r="AD915" s="11"/>
      <c r="AE915" s="11"/>
      <c r="AF915" s="11"/>
      <c r="AG915" s="11"/>
    </row>
    <row r="916" spans="1:33">
      <c r="A916" s="6"/>
      <c r="B916" s="6"/>
      <c r="C916" s="6"/>
      <c r="D916" s="6"/>
      <c r="E916" s="71"/>
      <c r="F916" s="11"/>
      <c r="G916" s="11"/>
      <c r="H916" s="11"/>
      <c r="I916" s="11"/>
      <c r="J916" s="11"/>
      <c r="K916" s="11"/>
      <c r="L916" s="11"/>
      <c r="M916" s="11"/>
      <c r="N916" s="11"/>
      <c r="O916" s="11"/>
      <c r="P916" s="11"/>
      <c r="Q916" s="11"/>
      <c r="R916" s="11"/>
      <c r="S916" s="11"/>
      <c r="T916" s="11"/>
      <c r="U916" s="11"/>
      <c r="V916" s="11"/>
      <c r="W916" s="73"/>
      <c r="X916" s="11"/>
      <c r="Y916" s="11"/>
      <c r="Z916" s="11"/>
      <c r="AA916" s="11"/>
      <c r="AB916" s="11"/>
      <c r="AC916" s="11"/>
      <c r="AD916" s="11"/>
      <c r="AE916" s="11"/>
      <c r="AF916" s="11"/>
      <c r="AG916" s="11"/>
    </row>
    <row r="917" spans="1:33">
      <c r="A917" s="6"/>
      <c r="B917" s="6"/>
      <c r="C917" s="6"/>
      <c r="D917" s="6"/>
      <c r="E917" s="71"/>
      <c r="F917" s="11"/>
      <c r="G917" s="11"/>
      <c r="H917" s="11"/>
      <c r="I917" s="11"/>
      <c r="J917" s="11"/>
      <c r="K917" s="11"/>
      <c r="L917" s="11"/>
      <c r="M917" s="11"/>
      <c r="N917" s="11"/>
      <c r="O917" s="11"/>
      <c r="P917" s="11"/>
      <c r="Q917" s="11"/>
      <c r="R917" s="11"/>
      <c r="S917" s="11"/>
      <c r="T917" s="11"/>
      <c r="U917" s="11"/>
      <c r="V917" s="11"/>
      <c r="W917" s="73"/>
      <c r="X917" s="11"/>
      <c r="Y917" s="11"/>
      <c r="Z917" s="11"/>
      <c r="AA917" s="11"/>
      <c r="AB917" s="11"/>
      <c r="AC917" s="11"/>
      <c r="AD917" s="11"/>
      <c r="AE917" s="11"/>
      <c r="AF917" s="11"/>
      <c r="AG917" s="11"/>
    </row>
    <row r="918" spans="1:33">
      <c r="A918" s="6"/>
      <c r="B918" s="6"/>
      <c r="C918" s="6"/>
      <c r="D918" s="6"/>
      <c r="E918" s="71"/>
      <c r="F918" s="11"/>
      <c r="G918" s="11"/>
      <c r="H918" s="11"/>
      <c r="I918" s="11"/>
      <c r="J918" s="11"/>
      <c r="K918" s="11"/>
      <c r="L918" s="11"/>
      <c r="M918" s="11"/>
      <c r="N918" s="11"/>
      <c r="O918" s="11"/>
      <c r="P918" s="11"/>
      <c r="Q918" s="11"/>
      <c r="R918" s="11"/>
      <c r="S918" s="11"/>
      <c r="T918" s="11"/>
      <c r="U918" s="11"/>
      <c r="V918" s="11"/>
      <c r="W918" s="73"/>
      <c r="X918" s="11"/>
      <c r="Y918" s="11"/>
      <c r="Z918" s="11"/>
      <c r="AA918" s="11"/>
      <c r="AB918" s="11"/>
      <c r="AC918" s="11"/>
      <c r="AD918" s="11"/>
      <c r="AE918" s="11"/>
      <c r="AF918" s="11"/>
      <c r="AG918" s="11"/>
    </row>
    <row r="919" spans="1:33">
      <c r="A919" s="6"/>
      <c r="B919" s="6"/>
      <c r="C919" s="6"/>
      <c r="D919" s="6"/>
      <c r="E919" s="71"/>
      <c r="F919" s="11"/>
      <c r="G919" s="11"/>
      <c r="H919" s="11"/>
      <c r="I919" s="11"/>
      <c r="J919" s="11"/>
      <c r="K919" s="11"/>
      <c r="L919" s="11"/>
      <c r="M919" s="11"/>
      <c r="N919" s="11"/>
      <c r="O919" s="11"/>
      <c r="P919" s="11"/>
      <c r="Q919" s="11"/>
      <c r="R919" s="11"/>
      <c r="S919" s="11"/>
      <c r="T919" s="11"/>
      <c r="U919" s="11"/>
      <c r="V919" s="11"/>
      <c r="W919" s="73"/>
      <c r="X919" s="11"/>
      <c r="Y919" s="11"/>
      <c r="Z919" s="11"/>
      <c r="AA919" s="11"/>
      <c r="AB919" s="11"/>
      <c r="AC919" s="11"/>
      <c r="AD919" s="11"/>
      <c r="AE919" s="11"/>
      <c r="AF919" s="11"/>
      <c r="AG919" s="11"/>
    </row>
    <row r="920" spans="1:33">
      <c r="A920" s="6"/>
      <c r="B920" s="6"/>
      <c r="C920" s="6"/>
      <c r="D920" s="6"/>
      <c r="E920" s="71"/>
      <c r="F920" s="11"/>
      <c r="G920" s="11"/>
      <c r="H920" s="11"/>
      <c r="I920" s="11"/>
      <c r="J920" s="11"/>
      <c r="K920" s="11"/>
      <c r="L920" s="11"/>
      <c r="M920" s="11"/>
      <c r="N920" s="11"/>
      <c r="O920" s="11"/>
      <c r="P920" s="11"/>
      <c r="Q920" s="11"/>
      <c r="R920" s="11"/>
      <c r="S920" s="11"/>
      <c r="T920" s="11"/>
      <c r="U920" s="11"/>
      <c r="V920" s="11"/>
      <c r="W920" s="73"/>
      <c r="X920" s="11"/>
      <c r="Y920" s="11"/>
      <c r="Z920" s="11"/>
      <c r="AA920" s="11"/>
      <c r="AB920" s="11"/>
      <c r="AC920" s="11"/>
      <c r="AD920" s="11"/>
      <c r="AE920" s="11"/>
      <c r="AF920" s="11"/>
      <c r="AG920" s="11"/>
    </row>
    <row r="921" spans="1:33">
      <c r="A921" s="6"/>
      <c r="B921" s="6"/>
      <c r="C921" s="6"/>
      <c r="D921" s="6"/>
      <c r="E921" s="71"/>
      <c r="F921" s="11"/>
      <c r="G921" s="11"/>
      <c r="H921" s="11"/>
      <c r="I921" s="11"/>
      <c r="J921" s="11"/>
      <c r="K921" s="11"/>
      <c r="L921" s="11"/>
      <c r="M921" s="11"/>
      <c r="N921" s="11"/>
      <c r="O921" s="11"/>
      <c r="P921" s="11"/>
      <c r="Q921" s="11"/>
      <c r="R921" s="11"/>
      <c r="S921" s="11"/>
      <c r="T921" s="11"/>
      <c r="U921" s="11"/>
      <c r="V921" s="11"/>
      <c r="W921" s="73"/>
      <c r="X921" s="11"/>
      <c r="Y921" s="11"/>
      <c r="Z921" s="11"/>
      <c r="AA921" s="11"/>
      <c r="AB921" s="11"/>
      <c r="AC921" s="11"/>
      <c r="AD921" s="11"/>
      <c r="AE921" s="11"/>
      <c r="AF921" s="11"/>
      <c r="AG921" s="11"/>
    </row>
    <row r="922" spans="1:33">
      <c r="A922" s="6"/>
      <c r="B922" s="6"/>
      <c r="C922" s="6"/>
      <c r="D922" s="6"/>
      <c r="E922" s="71"/>
      <c r="F922" s="11"/>
      <c r="G922" s="11"/>
      <c r="H922" s="11"/>
      <c r="I922" s="11"/>
      <c r="J922" s="11"/>
      <c r="K922" s="11"/>
      <c r="L922" s="11"/>
      <c r="M922" s="11"/>
      <c r="N922" s="11"/>
      <c r="O922" s="11"/>
      <c r="P922" s="11"/>
      <c r="Q922" s="11"/>
      <c r="R922" s="11"/>
      <c r="S922" s="11"/>
      <c r="T922" s="11"/>
      <c r="U922" s="11"/>
      <c r="V922" s="11"/>
      <c r="W922" s="73"/>
      <c r="X922" s="11"/>
      <c r="Y922" s="11"/>
      <c r="Z922" s="11"/>
      <c r="AA922" s="11"/>
      <c r="AB922" s="11"/>
      <c r="AC922" s="11"/>
      <c r="AD922" s="11"/>
      <c r="AE922" s="11"/>
      <c r="AF922" s="11"/>
      <c r="AG922" s="11"/>
    </row>
    <row r="923" spans="1:33">
      <c r="A923" s="6"/>
      <c r="B923" s="6"/>
      <c r="C923" s="6"/>
      <c r="D923" s="6"/>
      <c r="E923" s="71"/>
      <c r="F923" s="11"/>
      <c r="G923" s="11"/>
      <c r="H923" s="11"/>
      <c r="I923" s="11"/>
      <c r="J923" s="11"/>
      <c r="K923" s="11"/>
      <c r="L923" s="11"/>
      <c r="M923" s="11"/>
      <c r="N923" s="11"/>
      <c r="O923" s="11"/>
      <c r="P923" s="11"/>
      <c r="Q923" s="11"/>
      <c r="R923" s="11"/>
      <c r="S923" s="11"/>
      <c r="T923" s="11"/>
      <c r="U923" s="11"/>
      <c r="V923" s="11"/>
      <c r="W923" s="73"/>
      <c r="X923" s="11"/>
      <c r="Y923" s="11"/>
      <c r="Z923" s="11"/>
      <c r="AA923" s="11"/>
      <c r="AB923" s="11"/>
      <c r="AC923" s="11"/>
      <c r="AD923" s="11"/>
      <c r="AE923" s="11"/>
      <c r="AF923" s="11"/>
      <c r="AG923" s="11"/>
    </row>
    <row r="924" spans="1:33">
      <c r="A924" s="6"/>
      <c r="B924" s="6"/>
      <c r="C924" s="6"/>
      <c r="D924" s="6"/>
      <c r="E924" s="71"/>
      <c r="F924" s="11"/>
      <c r="G924" s="11"/>
      <c r="H924" s="11"/>
      <c r="I924" s="11"/>
      <c r="J924" s="11"/>
      <c r="K924" s="11"/>
      <c r="L924" s="11"/>
      <c r="M924" s="11"/>
      <c r="N924" s="11"/>
      <c r="O924" s="11"/>
      <c r="P924" s="11"/>
      <c r="Q924" s="11"/>
      <c r="R924" s="11"/>
      <c r="S924" s="11"/>
      <c r="T924" s="11"/>
      <c r="U924" s="11"/>
      <c r="V924" s="11"/>
      <c r="W924" s="73"/>
      <c r="X924" s="11"/>
      <c r="Y924" s="11"/>
      <c r="Z924" s="11"/>
      <c r="AA924" s="11"/>
      <c r="AB924" s="11"/>
      <c r="AC924" s="11"/>
      <c r="AD924" s="11"/>
      <c r="AE924" s="11"/>
      <c r="AF924" s="11"/>
      <c r="AG924" s="11"/>
    </row>
    <row r="925" spans="1:33">
      <c r="A925" s="6"/>
      <c r="B925" s="6"/>
      <c r="C925" s="6"/>
      <c r="D925" s="6"/>
      <c r="E925" s="71"/>
      <c r="F925" s="11"/>
      <c r="G925" s="11"/>
      <c r="H925" s="11"/>
      <c r="I925" s="11"/>
      <c r="J925" s="11"/>
      <c r="K925" s="11"/>
      <c r="L925" s="11"/>
      <c r="M925" s="11"/>
      <c r="N925" s="11"/>
      <c r="O925" s="11"/>
      <c r="P925" s="11"/>
      <c r="Q925" s="11"/>
      <c r="R925" s="11"/>
      <c r="S925" s="11"/>
      <c r="T925" s="11"/>
      <c r="U925" s="11"/>
      <c r="V925" s="11"/>
      <c r="W925" s="73"/>
      <c r="X925" s="11"/>
      <c r="Y925" s="11"/>
      <c r="Z925" s="11"/>
      <c r="AA925" s="11"/>
      <c r="AB925" s="11"/>
      <c r="AC925" s="11"/>
      <c r="AD925" s="11"/>
      <c r="AE925" s="11"/>
      <c r="AF925" s="11"/>
      <c r="AG925" s="11"/>
    </row>
    <row r="926" spans="1:33">
      <c r="A926" s="6"/>
      <c r="B926" s="6"/>
      <c r="C926" s="6"/>
      <c r="D926" s="6"/>
      <c r="E926" s="71"/>
      <c r="F926" s="11"/>
      <c r="G926" s="11"/>
      <c r="H926" s="11"/>
      <c r="I926" s="11"/>
      <c r="J926" s="11"/>
      <c r="K926" s="11"/>
      <c r="L926" s="11"/>
      <c r="M926" s="11"/>
      <c r="N926" s="11"/>
      <c r="O926" s="11"/>
      <c r="P926" s="11"/>
      <c r="Q926" s="11"/>
      <c r="R926" s="11"/>
      <c r="S926" s="11"/>
      <c r="T926" s="11"/>
      <c r="U926" s="11"/>
      <c r="V926" s="11"/>
      <c r="W926" s="73"/>
      <c r="X926" s="11"/>
      <c r="Y926" s="11"/>
      <c r="Z926" s="11"/>
      <c r="AA926" s="11"/>
      <c r="AB926" s="11"/>
      <c r="AC926" s="11"/>
      <c r="AD926" s="11"/>
      <c r="AE926" s="11"/>
      <c r="AF926" s="11"/>
      <c r="AG926" s="11"/>
    </row>
    <row r="927" spans="1:33">
      <c r="A927" s="6"/>
      <c r="B927" s="6"/>
      <c r="C927" s="6"/>
      <c r="D927" s="6"/>
      <c r="E927" s="71"/>
      <c r="F927" s="11"/>
      <c r="G927" s="11"/>
      <c r="H927" s="11"/>
      <c r="I927" s="11"/>
      <c r="J927" s="11"/>
      <c r="K927" s="11"/>
      <c r="L927" s="11"/>
      <c r="M927" s="11"/>
      <c r="N927" s="11"/>
      <c r="O927" s="11"/>
      <c r="P927" s="11"/>
      <c r="Q927" s="11"/>
      <c r="R927" s="11"/>
      <c r="S927" s="11"/>
      <c r="T927" s="11"/>
      <c r="U927" s="11"/>
      <c r="V927" s="11"/>
      <c r="W927" s="73"/>
      <c r="X927" s="11"/>
      <c r="Y927" s="11"/>
      <c r="Z927" s="11"/>
      <c r="AA927" s="11"/>
      <c r="AB927" s="11"/>
      <c r="AC927" s="11"/>
      <c r="AD927" s="11"/>
      <c r="AE927" s="11"/>
      <c r="AF927" s="11"/>
      <c r="AG927" s="11"/>
    </row>
    <row r="928" spans="1:33">
      <c r="A928" s="6"/>
      <c r="B928" s="6"/>
      <c r="C928" s="6"/>
      <c r="D928" s="6"/>
      <c r="E928" s="71"/>
      <c r="F928" s="11"/>
      <c r="G928" s="11"/>
      <c r="H928" s="11"/>
      <c r="I928" s="11"/>
      <c r="J928" s="11"/>
      <c r="K928" s="11"/>
      <c r="L928" s="11"/>
      <c r="M928" s="11"/>
      <c r="N928" s="11"/>
      <c r="O928" s="11"/>
      <c r="P928" s="11"/>
      <c r="Q928" s="11"/>
      <c r="R928" s="11"/>
      <c r="S928" s="11"/>
      <c r="T928" s="11"/>
      <c r="U928" s="11"/>
      <c r="V928" s="11"/>
      <c r="W928" s="73"/>
      <c r="X928" s="11"/>
      <c r="Y928" s="11"/>
      <c r="Z928" s="11"/>
      <c r="AA928" s="11"/>
      <c r="AB928" s="11"/>
      <c r="AC928" s="11"/>
      <c r="AD928" s="11"/>
      <c r="AE928" s="11"/>
      <c r="AF928" s="11"/>
      <c r="AG928" s="11"/>
    </row>
    <row r="929" spans="1:33">
      <c r="A929" s="6"/>
      <c r="B929" s="6"/>
      <c r="C929" s="6"/>
      <c r="D929" s="6"/>
      <c r="E929" s="71"/>
      <c r="F929" s="11"/>
      <c r="G929" s="11"/>
      <c r="H929" s="11"/>
      <c r="I929" s="11"/>
      <c r="J929" s="11"/>
      <c r="K929" s="11"/>
      <c r="L929" s="11"/>
      <c r="M929" s="11"/>
      <c r="N929" s="11"/>
      <c r="O929" s="11"/>
      <c r="P929" s="11"/>
      <c r="Q929" s="11"/>
      <c r="R929" s="11"/>
      <c r="S929" s="11"/>
      <c r="T929" s="11"/>
      <c r="U929" s="11"/>
      <c r="V929" s="11"/>
      <c r="W929" s="73"/>
      <c r="X929" s="11"/>
      <c r="Y929" s="11"/>
      <c r="Z929" s="11"/>
      <c r="AA929" s="11"/>
      <c r="AB929" s="11"/>
      <c r="AC929" s="11"/>
      <c r="AD929" s="11"/>
      <c r="AE929" s="11"/>
      <c r="AF929" s="11"/>
      <c r="AG929" s="11"/>
    </row>
    <row r="930" spans="1:33">
      <c r="A930" s="6"/>
      <c r="B930" s="6"/>
      <c r="C930" s="6"/>
      <c r="D930" s="6"/>
      <c r="E930" s="71"/>
      <c r="F930" s="11"/>
      <c r="G930" s="11"/>
      <c r="H930" s="11"/>
      <c r="I930" s="11"/>
      <c r="J930" s="11"/>
      <c r="K930" s="11"/>
      <c r="L930" s="11"/>
      <c r="M930" s="11"/>
      <c r="N930" s="11"/>
      <c r="O930" s="11"/>
      <c r="P930" s="11"/>
      <c r="Q930" s="11"/>
      <c r="R930" s="11"/>
      <c r="S930" s="11"/>
      <c r="T930" s="11"/>
      <c r="U930" s="11"/>
      <c r="V930" s="11"/>
      <c r="W930" s="73"/>
      <c r="X930" s="11"/>
      <c r="Y930" s="11"/>
      <c r="Z930" s="11"/>
      <c r="AA930" s="11"/>
      <c r="AB930" s="11"/>
      <c r="AC930" s="11"/>
      <c r="AD930" s="11"/>
      <c r="AE930" s="11"/>
      <c r="AF930" s="11"/>
      <c r="AG930" s="11"/>
    </row>
    <row r="931" spans="1:33">
      <c r="A931" s="6"/>
      <c r="B931" s="6"/>
      <c r="C931" s="6"/>
      <c r="D931" s="6"/>
      <c r="E931" s="71"/>
      <c r="F931" s="11"/>
      <c r="G931" s="11"/>
      <c r="H931" s="11"/>
      <c r="I931" s="11"/>
      <c r="J931" s="11"/>
      <c r="K931" s="11"/>
      <c r="L931" s="11"/>
      <c r="M931" s="11"/>
      <c r="N931" s="11"/>
      <c r="O931" s="11"/>
      <c r="P931" s="11"/>
      <c r="Q931" s="11"/>
      <c r="R931" s="11"/>
      <c r="S931" s="11"/>
      <c r="T931" s="11"/>
      <c r="U931" s="11"/>
      <c r="V931" s="11"/>
      <c r="W931" s="73"/>
      <c r="X931" s="11"/>
      <c r="Y931" s="11"/>
      <c r="Z931" s="11"/>
      <c r="AA931" s="11"/>
      <c r="AB931" s="11"/>
      <c r="AC931" s="11"/>
      <c r="AD931" s="11"/>
      <c r="AE931" s="11"/>
      <c r="AF931" s="11"/>
      <c r="AG931" s="11"/>
    </row>
    <row r="932" spans="1:33">
      <c r="A932" s="6"/>
      <c r="B932" s="6"/>
      <c r="C932" s="6"/>
      <c r="D932" s="6"/>
      <c r="E932" s="71"/>
      <c r="F932" s="11"/>
      <c r="G932" s="11"/>
      <c r="H932" s="11"/>
      <c r="I932" s="11"/>
      <c r="J932" s="11"/>
      <c r="K932" s="11"/>
      <c r="L932" s="11"/>
      <c r="M932" s="11"/>
      <c r="N932" s="11"/>
      <c r="O932" s="11"/>
      <c r="P932" s="11"/>
      <c r="Q932" s="11"/>
      <c r="R932" s="11"/>
      <c r="S932" s="11"/>
      <c r="T932" s="11"/>
      <c r="U932" s="11"/>
      <c r="V932" s="11"/>
      <c r="W932" s="73"/>
      <c r="X932" s="11"/>
      <c r="Y932" s="11"/>
      <c r="Z932" s="11"/>
      <c r="AA932" s="11"/>
      <c r="AB932" s="11"/>
      <c r="AC932" s="11"/>
      <c r="AD932" s="11"/>
      <c r="AE932" s="11"/>
      <c r="AF932" s="11"/>
      <c r="AG932" s="11"/>
    </row>
    <row r="933" spans="1:33">
      <c r="A933" s="6"/>
      <c r="B933" s="6"/>
      <c r="C933" s="6"/>
      <c r="D933" s="6"/>
      <c r="E933" s="71"/>
      <c r="F933" s="11"/>
      <c r="G933" s="11"/>
      <c r="H933" s="11"/>
      <c r="I933" s="11"/>
      <c r="J933" s="11"/>
      <c r="K933" s="11"/>
      <c r="L933" s="11"/>
      <c r="M933" s="11"/>
      <c r="N933" s="11"/>
      <c r="O933" s="11"/>
      <c r="P933" s="11"/>
      <c r="Q933" s="11"/>
      <c r="R933" s="11"/>
      <c r="S933" s="11"/>
      <c r="T933" s="11"/>
      <c r="U933" s="11"/>
      <c r="V933" s="11"/>
      <c r="W933" s="73"/>
      <c r="X933" s="11"/>
      <c r="Y933" s="11"/>
      <c r="Z933" s="11"/>
      <c r="AA933" s="11"/>
      <c r="AB933" s="11"/>
      <c r="AC933" s="11"/>
      <c r="AD933" s="11"/>
      <c r="AE933" s="11"/>
      <c r="AF933" s="11"/>
      <c r="AG933" s="11"/>
    </row>
    <row r="934" spans="1:33">
      <c r="A934" s="6"/>
      <c r="B934" s="6"/>
      <c r="C934" s="6"/>
      <c r="D934" s="6"/>
      <c r="E934" s="71"/>
      <c r="F934" s="11"/>
      <c r="G934" s="11"/>
      <c r="H934" s="11"/>
      <c r="I934" s="11"/>
      <c r="J934" s="11"/>
      <c r="K934" s="11"/>
      <c r="L934" s="11"/>
      <c r="M934" s="11"/>
      <c r="N934" s="11"/>
      <c r="O934" s="11"/>
      <c r="P934" s="11"/>
      <c r="Q934" s="11"/>
      <c r="R934" s="11"/>
      <c r="S934" s="11"/>
      <c r="T934" s="11"/>
      <c r="U934" s="11"/>
      <c r="V934" s="11"/>
      <c r="W934" s="73"/>
      <c r="X934" s="11"/>
      <c r="Y934" s="11"/>
      <c r="Z934" s="11"/>
      <c r="AA934" s="11"/>
      <c r="AB934" s="11"/>
      <c r="AC934" s="11"/>
      <c r="AD934" s="11"/>
      <c r="AE934" s="11"/>
      <c r="AF934" s="11"/>
      <c r="AG934" s="11"/>
    </row>
    <row r="935" spans="1:33">
      <c r="A935" s="6"/>
      <c r="B935" s="6"/>
      <c r="C935" s="6"/>
      <c r="D935" s="6"/>
      <c r="E935" s="71"/>
      <c r="F935" s="11"/>
      <c r="G935" s="11"/>
      <c r="H935" s="11"/>
      <c r="I935" s="11"/>
      <c r="J935" s="11"/>
      <c r="K935" s="11"/>
      <c r="L935" s="11"/>
      <c r="M935" s="11"/>
      <c r="N935" s="11"/>
      <c r="O935" s="11"/>
      <c r="P935" s="11"/>
      <c r="Q935" s="11"/>
      <c r="R935" s="11"/>
      <c r="S935" s="11"/>
      <c r="T935" s="11"/>
      <c r="U935" s="11"/>
      <c r="V935" s="11"/>
      <c r="W935" s="73"/>
      <c r="X935" s="11"/>
      <c r="Y935" s="11"/>
      <c r="Z935" s="11"/>
      <c r="AA935" s="11"/>
      <c r="AB935" s="11"/>
      <c r="AC935" s="11"/>
      <c r="AD935" s="11"/>
      <c r="AE935" s="11"/>
      <c r="AF935" s="11"/>
      <c r="AG935" s="11"/>
    </row>
    <row r="936" spans="1:33">
      <c r="A936" s="6"/>
      <c r="B936" s="6"/>
      <c r="C936" s="6"/>
      <c r="D936" s="6"/>
      <c r="E936" s="71"/>
      <c r="F936" s="11"/>
      <c r="G936" s="11"/>
      <c r="H936" s="11"/>
      <c r="I936" s="11"/>
      <c r="J936" s="11"/>
      <c r="K936" s="11"/>
      <c r="L936" s="11"/>
      <c r="M936" s="11"/>
      <c r="N936" s="11"/>
      <c r="O936" s="11"/>
      <c r="P936" s="11"/>
      <c r="Q936" s="11"/>
      <c r="R936" s="11"/>
      <c r="S936" s="11"/>
      <c r="T936" s="11"/>
      <c r="U936" s="11"/>
      <c r="V936" s="11"/>
      <c r="W936" s="73"/>
      <c r="X936" s="11"/>
      <c r="Y936" s="11"/>
      <c r="Z936" s="11"/>
      <c r="AA936" s="11"/>
      <c r="AB936" s="11"/>
      <c r="AC936" s="11"/>
      <c r="AD936" s="11"/>
      <c r="AE936" s="11"/>
      <c r="AF936" s="11"/>
      <c r="AG936" s="11"/>
    </row>
    <row r="937" spans="1:33">
      <c r="A937" s="6"/>
      <c r="B937" s="6"/>
      <c r="C937" s="6"/>
      <c r="D937" s="6"/>
      <c r="E937" s="71"/>
      <c r="F937" s="11"/>
      <c r="G937" s="11"/>
      <c r="H937" s="11"/>
      <c r="I937" s="11"/>
      <c r="J937" s="11"/>
      <c r="K937" s="11"/>
      <c r="L937" s="11"/>
      <c r="M937" s="11"/>
      <c r="N937" s="11"/>
      <c r="O937" s="11"/>
      <c r="P937" s="11"/>
      <c r="Q937" s="11"/>
      <c r="R937" s="11"/>
      <c r="S937" s="11"/>
      <c r="T937" s="11"/>
      <c r="U937" s="11"/>
      <c r="V937" s="11"/>
      <c r="W937" s="73"/>
      <c r="X937" s="11"/>
      <c r="Y937" s="11"/>
      <c r="Z937" s="11"/>
      <c r="AA937" s="11"/>
      <c r="AB937" s="11"/>
      <c r="AC937" s="11"/>
      <c r="AD937" s="11"/>
      <c r="AE937" s="11"/>
      <c r="AF937" s="11"/>
      <c r="AG937" s="11"/>
    </row>
    <row r="938" spans="1:33">
      <c r="A938" s="6"/>
      <c r="B938" s="6"/>
      <c r="C938" s="6"/>
      <c r="D938" s="6"/>
      <c r="E938" s="71"/>
      <c r="F938" s="11"/>
      <c r="G938" s="11"/>
      <c r="H938" s="11"/>
      <c r="I938" s="11"/>
      <c r="J938" s="11"/>
      <c r="K938" s="11"/>
      <c r="L938" s="11"/>
      <c r="M938" s="11"/>
      <c r="N938" s="11"/>
      <c r="O938" s="11"/>
      <c r="P938" s="11"/>
      <c r="Q938" s="11"/>
      <c r="R938" s="11"/>
      <c r="S938" s="11"/>
      <c r="T938" s="11"/>
      <c r="U938" s="11"/>
      <c r="V938" s="11"/>
      <c r="W938" s="73"/>
      <c r="X938" s="11"/>
      <c r="Y938" s="11"/>
      <c r="Z938" s="11"/>
      <c r="AA938" s="11"/>
      <c r="AB938" s="11"/>
      <c r="AC938" s="11"/>
      <c r="AD938" s="11"/>
      <c r="AE938" s="11"/>
      <c r="AF938" s="11"/>
      <c r="AG938" s="11"/>
    </row>
    <row r="939" spans="1:33">
      <c r="A939" s="6"/>
      <c r="B939" s="6"/>
      <c r="C939" s="6"/>
      <c r="D939" s="6"/>
      <c r="E939" s="71"/>
      <c r="F939" s="11"/>
      <c r="G939" s="11"/>
      <c r="H939" s="11"/>
      <c r="I939" s="11"/>
      <c r="J939" s="11"/>
      <c r="K939" s="11"/>
      <c r="L939" s="11"/>
      <c r="M939" s="11"/>
      <c r="N939" s="11"/>
      <c r="O939" s="11"/>
      <c r="P939" s="11"/>
      <c r="Q939" s="11"/>
      <c r="R939" s="11"/>
      <c r="S939" s="11"/>
      <c r="T939" s="11"/>
      <c r="U939" s="11"/>
      <c r="V939" s="11"/>
      <c r="W939" s="73"/>
      <c r="X939" s="11"/>
      <c r="Y939" s="11"/>
      <c r="Z939" s="11"/>
      <c r="AA939" s="11"/>
      <c r="AB939" s="11"/>
      <c r="AC939" s="11"/>
      <c r="AD939" s="11"/>
      <c r="AE939" s="11"/>
      <c r="AF939" s="11"/>
      <c r="AG939" s="11"/>
    </row>
    <row r="940" spans="1:33">
      <c r="A940" s="6"/>
      <c r="B940" s="6"/>
      <c r="C940" s="6"/>
      <c r="D940" s="6"/>
      <c r="E940" s="71"/>
      <c r="F940" s="11"/>
      <c r="G940" s="11"/>
      <c r="H940" s="11"/>
      <c r="I940" s="11"/>
      <c r="J940" s="11"/>
      <c r="K940" s="11"/>
      <c r="L940" s="11"/>
      <c r="M940" s="11"/>
      <c r="N940" s="11"/>
      <c r="O940" s="11"/>
      <c r="P940" s="11"/>
      <c r="Q940" s="11"/>
      <c r="R940" s="11"/>
      <c r="S940" s="11"/>
      <c r="T940" s="11"/>
      <c r="U940" s="11"/>
      <c r="V940" s="11"/>
      <c r="W940" s="73"/>
      <c r="X940" s="11"/>
      <c r="Y940" s="11"/>
      <c r="Z940" s="11"/>
      <c r="AA940" s="11"/>
      <c r="AB940" s="11"/>
      <c r="AC940" s="11"/>
      <c r="AD940" s="11"/>
      <c r="AE940" s="11"/>
      <c r="AF940" s="11"/>
      <c r="AG940" s="11"/>
    </row>
    <row r="941" spans="1:33">
      <c r="A941" s="6"/>
      <c r="B941" s="6"/>
      <c r="C941" s="6"/>
      <c r="D941" s="6"/>
      <c r="E941" s="71"/>
      <c r="F941" s="11"/>
      <c r="G941" s="11"/>
      <c r="H941" s="11"/>
      <c r="I941" s="11"/>
      <c r="J941" s="11"/>
      <c r="K941" s="11"/>
      <c r="L941" s="11"/>
      <c r="M941" s="11"/>
      <c r="N941" s="11"/>
      <c r="O941" s="11"/>
      <c r="P941" s="11"/>
      <c r="Q941" s="11"/>
      <c r="R941" s="11"/>
      <c r="S941" s="11"/>
      <c r="T941" s="11"/>
      <c r="U941" s="11"/>
      <c r="V941" s="11"/>
      <c r="W941" s="73"/>
      <c r="X941" s="11"/>
      <c r="Y941" s="11"/>
      <c r="Z941" s="11"/>
      <c r="AA941" s="11"/>
      <c r="AB941" s="11"/>
      <c r="AC941" s="11"/>
      <c r="AD941" s="11"/>
      <c r="AE941" s="11"/>
      <c r="AF941" s="11"/>
      <c r="AG941" s="11"/>
    </row>
    <row r="942" spans="1:33">
      <c r="A942" s="6"/>
      <c r="B942" s="6"/>
      <c r="C942" s="6"/>
      <c r="D942" s="6"/>
      <c r="E942" s="71"/>
      <c r="F942" s="11"/>
      <c r="G942" s="11"/>
      <c r="H942" s="11"/>
      <c r="I942" s="11"/>
      <c r="J942" s="11"/>
      <c r="K942" s="11"/>
      <c r="L942" s="11"/>
      <c r="M942" s="11"/>
      <c r="N942" s="11"/>
      <c r="O942" s="11"/>
      <c r="P942" s="11"/>
      <c r="Q942" s="11"/>
      <c r="R942" s="11"/>
      <c r="S942" s="11"/>
      <c r="T942" s="11"/>
      <c r="U942" s="11"/>
      <c r="V942" s="11"/>
      <c r="W942" s="73"/>
      <c r="X942" s="11"/>
      <c r="Y942" s="11"/>
      <c r="Z942" s="11"/>
      <c r="AA942" s="11"/>
      <c r="AB942" s="11"/>
      <c r="AC942" s="11"/>
      <c r="AD942" s="11"/>
      <c r="AE942" s="11"/>
      <c r="AF942" s="11"/>
      <c r="AG942" s="11"/>
    </row>
    <row r="943" spans="1:33">
      <c r="A943" s="6"/>
      <c r="B943" s="6"/>
      <c r="C943" s="6"/>
      <c r="D943" s="6"/>
      <c r="E943" s="71"/>
      <c r="F943" s="11"/>
      <c r="G943" s="11"/>
      <c r="H943" s="11"/>
      <c r="I943" s="11"/>
      <c r="J943" s="11"/>
      <c r="K943" s="11"/>
      <c r="L943" s="11"/>
      <c r="M943" s="11"/>
      <c r="N943" s="11"/>
      <c r="O943" s="11"/>
      <c r="P943" s="11"/>
      <c r="Q943" s="11"/>
      <c r="R943" s="11"/>
      <c r="S943" s="11"/>
      <c r="T943" s="11"/>
      <c r="U943" s="11"/>
      <c r="V943" s="11"/>
      <c r="W943" s="73"/>
      <c r="X943" s="11"/>
      <c r="Y943" s="11"/>
      <c r="Z943" s="11"/>
      <c r="AA943" s="11"/>
      <c r="AB943" s="11"/>
      <c r="AC943" s="11"/>
      <c r="AD943" s="11"/>
      <c r="AE943" s="11"/>
      <c r="AF943" s="11"/>
      <c r="AG943" s="11"/>
    </row>
    <row r="944" spans="1:33">
      <c r="A944" s="6"/>
      <c r="B944" s="6"/>
      <c r="C944" s="6"/>
      <c r="D944" s="6"/>
      <c r="E944" s="71"/>
      <c r="F944" s="11"/>
      <c r="G944" s="11"/>
      <c r="H944" s="11"/>
      <c r="I944" s="11"/>
      <c r="J944" s="11"/>
      <c r="K944" s="11"/>
      <c r="L944" s="11"/>
      <c r="M944" s="11"/>
      <c r="N944" s="11"/>
      <c r="O944" s="11"/>
      <c r="P944" s="11"/>
      <c r="Q944" s="11"/>
      <c r="R944" s="11"/>
      <c r="S944" s="11"/>
      <c r="T944" s="11"/>
      <c r="U944" s="11"/>
      <c r="V944" s="11"/>
      <c r="W944" s="73"/>
      <c r="X944" s="11"/>
      <c r="Y944" s="11"/>
      <c r="Z944" s="11"/>
      <c r="AA944" s="11"/>
      <c r="AB944" s="11"/>
      <c r="AC944" s="11"/>
      <c r="AD944" s="11"/>
      <c r="AE944" s="11"/>
      <c r="AF944" s="11"/>
      <c r="AG944" s="11"/>
    </row>
    <row r="945" spans="1:33">
      <c r="A945" s="6"/>
      <c r="B945" s="6"/>
      <c r="C945" s="6"/>
      <c r="D945" s="6"/>
      <c r="E945" s="71"/>
      <c r="F945" s="11"/>
      <c r="G945" s="11"/>
      <c r="H945" s="11"/>
      <c r="I945" s="11"/>
      <c r="J945" s="11"/>
      <c r="K945" s="11"/>
      <c r="L945" s="11"/>
      <c r="M945" s="11"/>
      <c r="N945" s="11"/>
      <c r="O945" s="11"/>
      <c r="P945" s="11"/>
      <c r="Q945" s="11"/>
      <c r="R945" s="11"/>
      <c r="S945" s="11"/>
      <c r="T945" s="11"/>
      <c r="U945" s="11"/>
      <c r="V945" s="11"/>
      <c r="W945" s="73"/>
      <c r="X945" s="11"/>
      <c r="Y945" s="11"/>
      <c r="Z945" s="11"/>
      <c r="AA945" s="11"/>
      <c r="AB945" s="11"/>
      <c r="AC945" s="11"/>
      <c r="AD945" s="11"/>
      <c r="AE945" s="11"/>
      <c r="AF945" s="11"/>
      <c r="AG945" s="11"/>
    </row>
    <row r="946" spans="1:33">
      <c r="A946" s="6"/>
      <c r="B946" s="6"/>
      <c r="C946" s="6"/>
      <c r="D946" s="6"/>
      <c r="E946" s="71"/>
      <c r="F946" s="11"/>
      <c r="G946" s="11"/>
      <c r="H946" s="11"/>
      <c r="I946" s="11"/>
      <c r="J946" s="11"/>
      <c r="K946" s="11"/>
      <c r="L946" s="11"/>
      <c r="M946" s="11"/>
      <c r="N946" s="11"/>
      <c r="O946" s="11"/>
      <c r="P946" s="11"/>
      <c r="Q946" s="11"/>
      <c r="R946" s="11"/>
      <c r="S946" s="11"/>
      <c r="T946" s="11"/>
      <c r="U946" s="11"/>
      <c r="V946" s="11"/>
      <c r="W946" s="73"/>
      <c r="X946" s="11"/>
      <c r="Y946" s="11"/>
      <c r="Z946" s="11"/>
      <c r="AA946" s="11"/>
      <c r="AB946" s="11"/>
      <c r="AC946" s="11"/>
      <c r="AD946" s="11"/>
      <c r="AE946" s="11"/>
      <c r="AF946" s="11"/>
      <c r="AG946" s="11"/>
    </row>
    <row r="947" spans="1:33">
      <c r="A947" s="6"/>
      <c r="B947" s="6"/>
      <c r="C947" s="6"/>
      <c r="D947" s="6"/>
      <c r="E947" s="71"/>
      <c r="F947" s="11"/>
      <c r="G947" s="11"/>
      <c r="H947" s="11"/>
      <c r="I947" s="11"/>
      <c r="J947" s="11"/>
      <c r="K947" s="11"/>
      <c r="L947" s="11"/>
      <c r="M947" s="11"/>
      <c r="N947" s="11"/>
      <c r="O947" s="11"/>
      <c r="P947" s="11"/>
      <c r="Q947" s="11"/>
      <c r="R947" s="11"/>
      <c r="S947" s="11"/>
      <c r="T947" s="11"/>
      <c r="U947" s="11"/>
      <c r="V947" s="11"/>
      <c r="W947" s="73"/>
      <c r="X947" s="11"/>
      <c r="Y947" s="11"/>
      <c r="Z947" s="11"/>
      <c r="AA947" s="11"/>
      <c r="AB947" s="11"/>
      <c r="AC947" s="11"/>
      <c r="AD947" s="11"/>
      <c r="AE947" s="11"/>
      <c r="AF947" s="11"/>
      <c r="AG947" s="11"/>
    </row>
    <row r="948" spans="1:33">
      <c r="A948" s="6"/>
      <c r="B948" s="6"/>
      <c r="C948" s="6"/>
      <c r="D948" s="6"/>
      <c r="E948" s="71"/>
      <c r="F948" s="11"/>
      <c r="G948" s="11"/>
      <c r="H948" s="11"/>
      <c r="I948" s="11"/>
      <c r="J948" s="11"/>
      <c r="K948" s="11"/>
      <c r="L948" s="11"/>
      <c r="M948" s="11"/>
      <c r="N948" s="11"/>
      <c r="O948" s="11"/>
      <c r="P948" s="11"/>
      <c r="Q948" s="11"/>
      <c r="R948" s="11"/>
      <c r="S948" s="11"/>
      <c r="T948" s="11"/>
      <c r="U948" s="11"/>
      <c r="V948" s="11"/>
      <c r="W948" s="73"/>
      <c r="X948" s="11"/>
      <c r="Y948" s="11"/>
      <c r="Z948" s="11"/>
      <c r="AA948" s="11"/>
      <c r="AB948" s="11"/>
      <c r="AC948" s="11"/>
      <c r="AD948" s="11"/>
      <c r="AE948" s="11"/>
      <c r="AF948" s="11"/>
      <c r="AG948" s="11"/>
    </row>
    <row r="949" spans="1:33">
      <c r="A949" s="6"/>
      <c r="B949" s="6"/>
      <c r="C949" s="6"/>
      <c r="D949" s="6"/>
      <c r="E949" s="71"/>
      <c r="F949" s="11"/>
      <c r="G949" s="11"/>
      <c r="H949" s="11"/>
      <c r="I949" s="11"/>
      <c r="J949" s="11"/>
      <c r="K949" s="11"/>
      <c r="L949" s="11"/>
      <c r="M949" s="11"/>
      <c r="N949" s="11"/>
      <c r="O949" s="11"/>
      <c r="P949" s="11"/>
      <c r="Q949" s="11"/>
      <c r="R949" s="11"/>
      <c r="S949" s="11"/>
      <c r="T949" s="11"/>
      <c r="U949" s="11"/>
      <c r="V949" s="11"/>
      <c r="W949" s="73"/>
      <c r="X949" s="11"/>
      <c r="Y949" s="11"/>
      <c r="Z949" s="11"/>
      <c r="AA949" s="11"/>
      <c r="AB949" s="11"/>
      <c r="AC949" s="11"/>
      <c r="AD949" s="11"/>
      <c r="AE949" s="11"/>
      <c r="AF949" s="11"/>
      <c r="AG949" s="11"/>
    </row>
    <row r="950" spans="1:33">
      <c r="A950" s="6"/>
      <c r="B950" s="6"/>
      <c r="C950" s="6"/>
      <c r="D950" s="6"/>
      <c r="E950" s="71"/>
      <c r="F950" s="11"/>
      <c r="G950" s="11"/>
      <c r="H950" s="11"/>
      <c r="I950" s="11"/>
      <c r="J950" s="11"/>
      <c r="K950" s="11"/>
      <c r="L950" s="11"/>
      <c r="M950" s="11"/>
      <c r="N950" s="11"/>
      <c r="O950" s="11"/>
      <c r="P950" s="11"/>
      <c r="Q950" s="11"/>
      <c r="R950" s="11"/>
      <c r="S950" s="11"/>
      <c r="T950" s="11"/>
      <c r="U950" s="11"/>
      <c r="V950" s="11"/>
      <c r="W950" s="73"/>
      <c r="X950" s="11"/>
      <c r="Y950" s="11"/>
      <c r="Z950" s="11"/>
      <c r="AA950" s="11"/>
      <c r="AB950" s="11"/>
      <c r="AC950" s="11"/>
      <c r="AD950" s="11"/>
      <c r="AE950" s="11"/>
      <c r="AF950" s="11"/>
      <c r="AG950" s="11"/>
    </row>
    <row r="951" spans="1:33">
      <c r="A951" s="6"/>
      <c r="B951" s="6"/>
      <c r="C951" s="6"/>
      <c r="D951" s="6"/>
      <c r="E951" s="71"/>
      <c r="F951" s="11"/>
      <c r="G951" s="11"/>
      <c r="H951" s="11"/>
      <c r="I951" s="11"/>
      <c r="J951" s="11"/>
      <c r="K951" s="11"/>
      <c r="L951" s="11"/>
      <c r="M951" s="11"/>
      <c r="N951" s="11"/>
      <c r="O951" s="11"/>
      <c r="P951" s="11"/>
      <c r="Q951" s="11"/>
      <c r="R951" s="11"/>
      <c r="S951" s="11"/>
      <c r="T951" s="11"/>
      <c r="U951" s="11"/>
      <c r="V951" s="11"/>
      <c r="W951" s="73"/>
      <c r="X951" s="11"/>
      <c r="Y951" s="11"/>
      <c r="Z951" s="11"/>
      <c r="AA951" s="11"/>
      <c r="AB951" s="11"/>
      <c r="AC951" s="11"/>
      <c r="AD951" s="11"/>
      <c r="AE951" s="11"/>
      <c r="AF951" s="11"/>
      <c r="AG951" s="11"/>
    </row>
    <row r="952" spans="1:33">
      <c r="A952" s="6"/>
      <c r="B952" s="6"/>
      <c r="C952" s="6"/>
      <c r="D952" s="6"/>
      <c r="E952" s="71"/>
      <c r="F952" s="11"/>
      <c r="G952" s="11"/>
      <c r="H952" s="11"/>
      <c r="I952" s="11"/>
      <c r="J952" s="11"/>
      <c r="K952" s="11"/>
      <c r="L952" s="11"/>
      <c r="M952" s="11"/>
      <c r="N952" s="11"/>
      <c r="O952" s="11"/>
      <c r="P952" s="11"/>
      <c r="Q952" s="11"/>
      <c r="R952" s="11"/>
      <c r="S952" s="11"/>
      <c r="T952" s="11"/>
      <c r="U952" s="11"/>
      <c r="V952" s="11"/>
      <c r="W952" s="73"/>
      <c r="X952" s="11"/>
      <c r="Y952" s="11"/>
      <c r="Z952" s="11"/>
      <c r="AA952" s="11"/>
      <c r="AB952" s="11"/>
      <c r="AC952" s="11"/>
      <c r="AD952" s="11"/>
      <c r="AE952" s="11"/>
      <c r="AF952" s="11"/>
      <c r="AG952" s="11"/>
    </row>
    <row r="953" spans="1:33">
      <c r="A953" s="6"/>
      <c r="B953" s="6"/>
      <c r="C953" s="6"/>
      <c r="D953" s="6"/>
      <c r="E953" s="71"/>
      <c r="F953" s="11"/>
      <c r="G953" s="11"/>
      <c r="H953" s="11"/>
      <c r="I953" s="11"/>
      <c r="J953" s="11"/>
      <c r="K953" s="11"/>
      <c r="L953" s="11"/>
      <c r="M953" s="11"/>
      <c r="N953" s="11"/>
      <c r="O953" s="11"/>
      <c r="P953" s="11"/>
      <c r="Q953" s="11"/>
      <c r="R953" s="11"/>
      <c r="S953" s="11"/>
      <c r="T953" s="11"/>
      <c r="U953" s="11"/>
      <c r="V953" s="11"/>
      <c r="W953" s="73"/>
      <c r="X953" s="11"/>
      <c r="Y953" s="11"/>
      <c r="Z953" s="11"/>
      <c r="AA953" s="11"/>
      <c r="AB953" s="11"/>
      <c r="AC953" s="11"/>
      <c r="AD953" s="11"/>
      <c r="AE953" s="11"/>
      <c r="AF953" s="11"/>
      <c r="AG953" s="11"/>
    </row>
    <row r="954" spans="1:33">
      <c r="A954" s="6"/>
      <c r="B954" s="6"/>
      <c r="C954" s="6"/>
      <c r="D954" s="6"/>
      <c r="E954" s="71"/>
      <c r="F954" s="11"/>
      <c r="G954" s="11"/>
      <c r="H954" s="11"/>
      <c r="I954" s="11"/>
      <c r="J954" s="11"/>
      <c r="K954" s="11"/>
      <c r="L954" s="11"/>
      <c r="M954" s="11"/>
      <c r="N954" s="11"/>
      <c r="O954" s="11"/>
      <c r="P954" s="11"/>
      <c r="Q954" s="11"/>
      <c r="R954" s="11"/>
      <c r="S954" s="11"/>
      <c r="T954" s="11"/>
      <c r="U954" s="11"/>
      <c r="V954" s="11"/>
      <c r="W954" s="73"/>
      <c r="X954" s="11"/>
      <c r="Y954" s="11"/>
      <c r="Z954" s="11"/>
      <c r="AA954" s="11"/>
      <c r="AB954" s="11"/>
      <c r="AC954" s="11"/>
      <c r="AD954" s="11"/>
      <c r="AE954" s="11"/>
      <c r="AF954" s="11"/>
      <c r="AG954" s="11"/>
    </row>
    <row r="955" spans="1:33">
      <c r="A955" s="6"/>
      <c r="B955" s="6"/>
      <c r="C955" s="6"/>
      <c r="D955" s="6"/>
      <c r="E955" s="71"/>
      <c r="F955" s="11"/>
      <c r="G955" s="11"/>
      <c r="H955" s="11"/>
      <c r="I955" s="11"/>
      <c r="J955" s="11"/>
      <c r="K955" s="11"/>
      <c r="L955" s="11"/>
      <c r="M955" s="11"/>
      <c r="N955" s="11"/>
      <c r="O955" s="11"/>
      <c r="P955" s="11"/>
      <c r="Q955" s="11"/>
      <c r="R955" s="11"/>
      <c r="S955" s="11"/>
      <c r="T955" s="11"/>
      <c r="U955" s="11"/>
      <c r="V955" s="11"/>
      <c r="W955" s="73"/>
      <c r="X955" s="11"/>
      <c r="Y955" s="11"/>
      <c r="Z955" s="11"/>
      <c r="AA955" s="11"/>
      <c r="AB955" s="11"/>
      <c r="AC955" s="11"/>
      <c r="AD955" s="11"/>
      <c r="AE955" s="11"/>
      <c r="AF955" s="11"/>
      <c r="AG955" s="11"/>
    </row>
    <row r="956" spans="1:33">
      <c r="A956" s="6"/>
      <c r="B956" s="6"/>
      <c r="C956" s="6"/>
      <c r="D956" s="6"/>
      <c r="E956" s="71"/>
      <c r="F956" s="11"/>
      <c r="G956" s="11"/>
      <c r="H956" s="11"/>
      <c r="I956" s="11"/>
      <c r="J956" s="11"/>
      <c r="K956" s="11"/>
      <c r="L956" s="11"/>
      <c r="M956" s="11"/>
      <c r="N956" s="11"/>
      <c r="O956" s="11"/>
      <c r="P956" s="11"/>
      <c r="Q956" s="11"/>
      <c r="R956" s="11"/>
      <c r="S956" s="11"/>
      <c r="T956" s="11"/>
      <c r="U956" s="11"/>
      <c r="V956" s="11"/>
      <c r="W956" s="73"/>
      <c r="X956" s="11"/>
      <c r="Y956" s="11"/>
      <c r="Z956" s="11"/>
      <c r="AA956" s="11"/>
      <c r="AB956" s="11"/>
      <c r="AC956" s="11"/>
      <c r="AD956" s="11"/>
      <c r="AE956" s="11"/>
      <c r="AF956" s="11"/>
      <c r="AG956" s="11"/>
    </row>
    <row r="957" spans="1:33">
      <c r="A957" s="6"/>
      <c r="B957" s="6"/>
      <c r="C957" s="6"/>
      <c r="D957" s="6"/>
      <c r="E957" s="71"/>
      <c r="F957" s="11"/>
      <c r="G957" s="11"/>
      <c r="H957" s="11"/>
      <c r="I957" s="11"/>
      <c r="J957" s="11"/>
      <c r="K957" s="11"/>
      <c r="L957" s="11"/>
      <c r="M957" s="11"/>
      <c r="N957" s="11"/>
      <c r="O957" s="11"/>
      <c r="P957" s="11"/>
      <c r="Q957" s="11"/>
      <c r="R957" s="11"/>
      <c r="S957" s="11"/>
      <c r="T957" s="11"/>
      <c r="U957" s="11"/>
      <c r="V957" s="11"/>
      <c r="W957" s="73"/>
      <c r="X957" s="11"/>
      <c r="Y957" s="11"/>
      <c r="Z957" s="11"/>
      <c r="AA957" s="11"/>
      <c r="AB957" s="11"/>
      <c r="AC957" s="11"/>
      <c r="AD957" s="11"/>
      <c r="AE957" s="11"/>
      <c r="AF957" s="11"/>
      <c r="AG957" s="11"/>
    </row>
    <row r="958" spans="1:33">
      <c r="A958" s="6"/>
      <c r="B958" s="6"/>
      <c r="C958" s="6"/>
      <c r="D958" s="6"/>
      <c r="E958" s="71"/>
      <c r="F958" s="11"/>
      <c r="G958" s="11"/>
      <c r="H958" s="11"/>
      <c r="I958" s="11"/>
      <c r="J958" s="11"/>
      <c r="K958" s="11"/>
      <c r="L958" s="11"/>
      <c r="M958" s="11"/>
      <c r="N958" s="11"/>
      <c r="O958" s="11"/>
      <c r="P958" s="11"/>
      <c r="Q958" s="11"/>
      <c r="R958" s="11"/>
      <c r="S958" s="11"/>
      <c r="T958" s="11"/>
      <c r="U958" s="11"/>
      <c r="V958" s="11"/>
      <c r="W958" s="73"/>
      <c r="X958" s="11"/>
      <c r="Y958" s="11"/>
      <c r="Z958" s="11"/>
      <c r="AA958" s="11"/>
      <c r="AB958" s="11"/>
      <c r="AC958" s="11"/>
      <c r="AD958" s="11"/>
      <c r="AE958" s="11"/>
      <c r="AF958" s="11"/>
      <c r="AG958" s="11"/>
    </row>
    <row r="959" spans="1:33">
      <c r="A959" s="6"/>
      <c r="B959" s="6"/>
      <c r="C959" s="6"/>
      <c r="D959" s="6"/>
      <c r="E959" s="71"/>
      <c r="F959" s="11"/>
      <c r="G959" s="11"/>
      <c r="H959" s="11"/>
      <c r="I959" s="11"/>
      <c r="J959" s="11"/>
      <c r="K959" s="11"/>
      <c r="L959" s="11"/>
      <c r="M959" s="11"/>
      <c r="N959" s="11"/>
      <c r="O959" s="11"/>
      <c r="P959" s="11"/>
      <c r="Q959" s="11"/>
      <c r="R959" s="11"/>
      <c r="S959" s="11"/>
      <c r="T959" s="11"/>
      <c r="U959" s="11"/>
      <c r="V959" s="11"/>
      <c r="W959" s="73"/>
      <c r="X959" s="11"/>
      <c r="Y959" s="11"/>
      <c r="Z959" s="11"/>
      <c r="AA959" s="11"/>
      <c r="AB959" s="11"/>
      <c r="AC959" s="11"/>
      <c r="AD959" s="11"/>
      <c r="AE959" s="11"/>
      <c r="AF959" s="11"/>
      <c r="AG959" s="11"/>
    </row>
    <row r="960" spans="1:33">
      <c r="A960" s="6"/>
      <c r="B960" s="6"/>
      <c r="C960" s="6"/>
      <c r="D960" s="6"/>
      <c r="E960" s="71"/>
      <c r="F960" s="11"/>
      <c r="G960" s="11"/>
      <c r="H960" s="11"/>
      <c r="I960" s="11"/>
      <c r="J960" s="11"/>
      <c r="K960" s="11"/>
      <c r="L960" s="11"/>
      <c r="M960" s="11"/>
      <c r="N960" s="11"/>
      <c r="O960" s="11"/>
      <c r="P960" s="11"/>
      <c r="Q960" s="11"/>
      <c r="R960" s="11"/>
      <c r="S960" s="11"/>
      <c r="T960" s="11"/>
      <c r="U960" s="11"/>
      <c r="V960" s="11"/>
      <c r="W960" s="73"/>
      <c r="X960" s="11"/>
      <c r="Y960" s="11"/>
      <c r="Z960" s="11"/>
      <c r="AA960" s="11"/>
      <c r="AB960" s="11"/>
      <c r="AC960" s="11"/>
      <c r="AD960" s="11"/>
      <c r="AE960" s="11"/>
      <c r="AF960" s="11"/>
      <c r="AG960" s="11"/>
    </row>
    <row r="961" spans="1:33">
      <c r="A961" s="6"/>
      <c r="B961" s="6"/>
      <c r="C961" s="6"/>
      <c r="D961" s="6"/>
      <c r="E961" s="71"/>
      <c r="F961" s="11"/>
      <c r="G961" s="11"/>
      <c r="H961" s="11"/>
      <c r="I961" s="11"/>
      <c r="J961" s="11"/>
      <c r="K961" s="11"/>
      <c r="L961" s="11"/>
      <c r="M961" s="11"/>
      <c r="N961" s="11"/>
      <c r="O961" s="11"/>
      <c r="P961" s="11"/>
      <c r="Q961" s="11"/>
      <c r="R961" s="11"/>
      <c r="S961" s="11"/>
      <c r="T961" s="11"/>
      <c r="U961" s="11"/>
      <c r="V961" s="11"/>
      <c r="W961" s="73"/>
      <c r="X961" s="11"/>
      <c r="Y961" s="11"/>
      <c r="Z961" s="11"/>
      <c r="AA961" s="11"/>
      <c r="AB961" s="11"/>
      <c r="AC961" s="11"/>
      <c r="AD961" s="11"/>
      <c r="AE961" s="11"/>
      <c r="AF961" s="11"/>
      <c r="AG961" s="11"/>
    </row>
    <row r="962" spans="1:33">
      <c r="A962" s="6"/>
      <c r="B962" s="6"/>
      <c r="C962" s="6"/>
      <c r="D962" s="6"/>
      <c r="E962" s="71"/>
      <c r="F962" s="11"/>
      <c r="G962" s="11"/>
      <c r="H962" s="11"/>
      <c r="I962" s="11"/>
      <c r="J962" s="11"/>
      <c r="K962" s="11"/>
      <c r="L962" s="11"/>
      <c r="M962" s="11"/>
      <c r="N962" s="11"/>
      <c r="O962" s="11"/>
      <c r="P962" s="11"/>
      <c r="Q962" s="11"/>
      <c r="R962" s="11"/>
      <c r="S962" s="11"/>
      <c r="T962" s="11"/>
      <c r="U962" s="11"/>
      <c r="V962" s="11"/>
      <c r="W962" s="73"/>
      <c r="X962" s="11"/>
      <c r="Y962" s="11"/>
      <c r="Z962" s="11"/>
      <c r="AA962" s="11"/>
      <c r="AB962" s="11"/>
      <c r="AC962" s="11"/>
      <c r="AD962" s="11"/>
      <c r="AE962" s="11"/>
      <c r="AF962" s="11"/>
      <c r="AG962" s="11"/>
    </row>
    <row r="963" spans="1:33">
      <c r="A963" s="6"/>
      <c r="B963" s="6"/>
      <c r="C963" s="6"/>
      <c r="D963" s="6"/>
      <c r="E963" s="71"/>
      <c r="F963" s="11"/>
      <c r="G963" s="11"/>
      <c r="H963" s="11"/>
      <c r="I963" s="11"/>
      <c r="J963" s="11"/>
      <c r="K963" s="11"/>
      <c r="L963" s="11"/>
      <c r="M963" s="11"/>
      <c r="N963" s="11"/>
      <c r="O963" s="11"/>
      <c r="P963" s="11"/>
      <c r="Q963" s="11"/>
      <c r="R963" s="11"/>
      <c r="S963" s="11"/>
      <c r="T963" s="11"/>
      <c r="U963" s="11"/>
      <c r="V963" s="11"/>
      <c r="W963" s="73"/>
      <c r="X963" s="11"/>
      <c r="Y963" s="11"/>
      <c r="Z963" s="11"/>
      <c r="AA963" s="11"/>
      <c r="AB963" s="11"/>
      <c r="AC963" s="11"/>
      <c r="AD963" s="11"/>
      <c r="AE963" s="11"/>
      <c r="AF963" s="11"/>
      <c r="AG963" s="11"/>
    </row>
    <row r="964" spans="1:33">
      <c r="A964" s="6"/>
      <c r="B964" s="6"/>
      <c r="C964" s="6"/>
      <c r="D964" s="6"/>
      <c r="E964" s="71"/>
      <c r="F964" s="11"/>
      <c r="G964" s="11"/>
      <c r="H964" s="11"/>
      <c r="I964" s="11"/>
      <c r="J964" s="11"/>
      <c r="K964" s="11"/>
      <c r="L964" s="11"/>
      <c r="M964" s="11"/>
      <c r="N964" s="11"/>
      <c r="O964" s="11"/>
      <c r="P964" s="11"/>
      <c r="Q964" s="11"/>
      <c r="R964" s="11"/>
      <c r="S964" s="11"/>
      <c r="T964" s="11"/>
      <c r="U964" s="11"/>
      <c r="V964" s="11"/>
      <c r="W964" s="73"/>
      <c r="X964" s="11"/>
      <c r="Y964" s="11"/>
      <c r="Z964" s="11"/>
      <c r="AA964" s="11"/>
      <c r="AB964" s="11"/>
      <c r="AC964" s="11"/>
      <c r="AD964" s="11"/>
      <c r="AE964" s="11"/>
      <c r="AF964" s="11"/>
      <c r="AG964" s="11"/>
    </row>
    <row r="965" spans="1:33">
      <c r="A965" s="6"/>
      <c r="B965" s="6"/>
      <c r="C965" s="6"/>
      <c r="D965" s="6"/>
      <c r="E965" s="71"/>
      <c r="F965" s="11"/>
      <c r="G965" s="11"/>
      <c r="H965" s="11"/>
      <c r="I965" s="11"/>
      <c r="J965" s="11"/>
      <c r="K965" s="11"/>
      <c r="L965" s="11"/>
      <c r="M965" s="11"/>
      <c r="N965" s="11"/>
      <c r="O965" s="11"/>
      <c r="P965" s="11"/>
      <c r="Q965" s="11"/>
      <c r="R965" s="11"/>
      <c r="S965" s="11"/>
      <c r="T965" s="11"/>
      <c r="U965" s="11"/>
      <c r="V965" s="11"/>
      <c r="W965" s="73"/>
      <c r="X965" s="11"/>
      <c r="Y965" s="11"/>
      <c r="Z965" s="11"/>
      <c r="AA965" s="11"/>
      <c r="AB965" s="11"/>
      <c r="AC965" s="11"/>
      <c r="AD965" s="11"/>
      <c r="AE965" s="11"/>
      <c r="AF965" s="11"/>
      <c r="AG965" s="11"/>
    </row>
    <row r="966" spans="1:33">
      <c r="A966" s="6"/>
      <c r="B966" s="6"/>
      <c r="C966" s="6"/>
      <c r="D966" s="6"/>
      <c r="E966" s="71"/>
      <c r="F966" s="11"/>
      <c r="G966" s="11"/>
      <c r="H966" s="11"/>
      <c r="I966" s="11"/>
      <c r="J966" s="11"/>
      <c r="K966" s="11"/>
      <c r="L966" s="11"/>
      <c r="M966" s="11"/>
      <c r="N966" s="11"/>
      <c r="O966" s="11"/>
      <c r="P966" s="11"/>
      <c r="Q966" s="11"/>
      <c r="R966" s="11"/>
      <c r="S966" s="11"/>
      <c r="T966" s="11"/>
      <c r="U966" s="11"/>
      <c r="V966" s="11"/>
      <c r="W966" s="73"/>
      <c r="X966" s="11"/>
      <c r="Y966" s="11"/>
      <c r="Z966" s="11"/>
      <c r="AA966" s="11"/>
      <c r="AB966" s="11"/>
      <c r="AC966" s="11"/>
      <c r="AD966" s="11"/>
      <c r="AE966" s="11"/>
      <c r="AF966" s="11"/>
      <c r="AG966" s="11"/>
    </row>
    <row r="967" spans="1:33">
      <c r="A967" s="6"/>
      <c r="B967" s="6"/>
      <c r="C967" s="6"/>
      <c r="D967" s="6"/>
      <c r="E967" s="71"/>
      <c r="F967" s="11"/>
      <c r="G967" s="11"/>
      <c r="H967" s="11"/>
      <c r="I967" s="11"/>
      <c r="J967" s="11"/>
      <c r="K967" s="11"/>
      <c r="L967" s="11"/>
      <c r="M967" s="11"/>
      <c r="N967" s="11"/>
      <c r="O967" s="11"/>
      <c r="P967" s="11"/>
      <c r="Q967" s="11"/>
      <c r="R967" s="11"/>
      <c r="S967" s="11"/>
      <c r="T967" s="11"/>
      <c r="U967" s="11"/>
      <c r="V967" s="11"/>
      <c r="W967" s="73"/>
      <c r="X967" s="11"/>
      <c r="Y967" s="11"/>
      <c r="Z967" s="11"/>
      <c r="AA967" s="11"/>
      <c r="AB967" s="11"/>
      <c r="AC967" s="11"/>
      <c r="AD967" s="11"/>
      <c r="AE967" s="11"/>
      <c r="AF967" s="11"/>
      <c r="AG967" s="11"/>
    </row>
    <row r="968" spans="1:33">
      <c r="A968" s="6"/>
      <c r="B968" s="6"/>
      <c r="C968" s="6"/>
      <c r="D968" s="6"/>
      <c r="E968" s="71"/>
      <c r="F968" s="11"/>
      <c r="G968" s="11"/>
      <c r="H968" s="11"/>
      <c r="I968" s="11"/>
      <c r="J968" s="11"/>
      <c r="K968" s="11"/>
      <c r="L968" s="11"/>
      <c r="M968" s="11"/>
      <c r="N968" s="11"/>
      <c r="O968" s="11"/>
      <c r="P968" s="11"/>
      <c r="Q968" s="11"/>
      <c r="R968" s="11"/>
      <c r="S968" s="11"/>
      <c r="T968" s="11"/>
      <c r="U968" s="11"/>
      <c r="V968" s="11"/>
      <c r="W968" s="73"/>
      <c r="X968" s="11"/>
      <c r="Y968" s="11"/>
      <c r="Z968" s="11"/>
      <c r="AA968" s="11"/>
      <c r="AB968" s="11"/>
      <c r="AC968" s="11"/>
      <c r="AD968" s="11"/>
      <c r="AE968" s="11"/>
      <c r="AF968" s="11"/>
      <c r="AG968" s="11"/>
    </row>
    <row r="969" spans="1:33">
      <c r="A969" s="6"/>
      <c r="B969" s="6"/>
      <c r="C969" s="6"/>
      <c r="D969" s="6"/>
      <c r="E969" s="71"/>
      <c r="F969" s="11"/>
      <c r="G969" s="11"/>
      <c r="H969" s="11"/>
      <c r="I969" s="11"/>
      <c r="J969" s="11"/>
      <c r="K969" s="11"/>
      <c r="L969" s="11"/>
      <c r="M969" s="11"/>
      <c r="N969" s="11"/>
      <c r="O969" s="11"/>
      <c r="P969" s="11"/>
      <c r="Q969" s="11"/>
      <c r="R969" s="11"/>
      <c r="S969" s="11"/>
      <c r="T969" s="11"/>
      <c r="U969" s="11"/>
      <c r="V969" s="11"/>
      <c r="W969" s="73"/>
      <c r="X969" s="11"/>
      <c r="Y969" s="11"/>
      <c r="Z969" s="11"/>
      <c r="AA969" s="11"/>
      <c r="AB969" s="11"/>
      <c r="AC969" s="11"/>
      <c r="AD969" s="11"/>
      <c r="AE969" s="11"/>
      <c r="AF969" s="11"/>
      <c r="AG969" s="11"/>
    </row>
    <row r="970" spans="1:33">
      <c r="A970" s="6"/>
      <c r="B970" s="6"/>
      <c r="C970" s="6"/>
      <c r="D970" s="6"/>
      <c r="E970" s="71"/>
      <c r="F970" s="11"/>
      <c r="G970" s="11"/>
      <c r="H970" s="11"/>
      <c r="I970" s="11"/>
      <c r="J970" s="11"/>
      <c r="K970" s="11"/>
      <c r="L970" s="11"/>
      <c r="M970" s="11"/>
      <c r="N970" s="11"/>
      <c r="O970" s="11"/>
      <c r="P970" s="11"/>
      <c r="Q970" s="11"/>
      <c r="R970" s="11"/>
      <c r="S970" s="11"/>
      <c r="T970" s="11"/>
      <c r="U970" s="11"/>
      <c r="V970" s="11"/>
      <c r="W970" s="73"/>
      <c r="X970" s="11"/>
      <c r="Y970" s="11"/>
      <c r="Z970" s="11"/>
      <c r="AA970" s="11"/>
      <c r="AB970" s="11"/>
      <c r="AC970" s="11"/>
      <c r="AD970" s="11"/>
      <c r="AE970" s="11"/>
      <c r="AF970" s="11"/>
      <c r="AG970" s="11"/>
    </row>
    <row r="971" spans="1:33">
      <c r="A971" s="6"/>
      <c r="B971" s="6"/>
      <c r="C971" s="6"/>
      <c r="D971" s="6"/>
      <c r="E971" s="71"/>
      <c r="F971" s="11"/>
      <c r="G971" s="11"/>
      <c r="H971" s="11"/>
      <c r="I971" s="11"/>
      <c r="J971" s="11"/>
      <c r="K971" s="11"/>
      <c r="L971" s="11"/>
      <c r="M971" s="11"/>
      <c r="N971" s="11"/>
      <c r="O971" s="11"/>
      <c r="P971" s="11"/>
      <c r="Q971" s="11"/>
      <c r="R971" s="11"/>
      <c r="S971" s="11"/>
      <c r="T971" s="11"/>
      <c r="U971" s="11"/>
      <c r="V971" s="11"/>
      <c r="W971" s="73"/>
      <c r="X971" s="11"/>
      <c r="Y971" s="11"/>
      <c r="Z971" s="11"/>
      <c r="AA971" s="11"/>
      <c r="AB971" s="11"/>
      <c r="AC971" s="11"/>
      <c r="AD971" s="11"/>
      <c r="AE971" s="11"/>
      <c r="AF971" s="11"/>
      <c r="AG971" s="11"/>
    </row>
    <row r="972" spans="1:33">
      <c r="A972" s="6"/>
      <c r="B972" s="6"/>
      <c r="C972" s="6"/>
      <c r="D972" s="6"/>
      <c r="E972" s="71"/>
      <c r="F972" s="11"/>
      <c r="G972" s="11"/>
      <c r="H972" s="11"/>
      <c r="I972" s="11"/>
      <c r="J972" s="11"/>
      <c r="K972" s="11"/>
      <c r="L972" s="11"/>
      <c r="M972" s="11"/>
      <c r="N972" s="11"/>
      <c r="O972" s="11"/>
      <c r="P972" s="11"/>
      <c r="Q972" s="11"/>
      <c r="R972" s="11"/>
      <c r="S972" s="11"/>
      <c r="T972" s="11"/>
      <c r="U972" s="11"/>
      <c r="V972" s="11"/>
      <c r="W972" s="73"/>
      <c r="X972" s="11"/>
      <c r="Y972" s="11"/>
      <c r="Z972" s="11"/>
      <c r="AA972" s="11"/>
      <c r="AB972" s="11"/>
      <c r="AC972" s="11"/>
      <c r="AD972" s="11"/>
      <c r="AE972" s="11"/>
      <c r="AF972" s="11"/>
      <c r="AG972" s="11"/>
    </row>
    <row r="973" spans="1:33">
      <c r="A973" s="6"/>
      <c r="B973" s="6"/>
      <c r="C973" s="6"/>
      <c r="D973" s="6"/>
      <c r="E973" s="71"/>
      <c r="F973" s="11"/>
      <c r="G973" s="11"/>
      <c r="H973" s="11"/>
      <c r="I973" s="11"/>
      <c r="J973" s="11"/>
      <c r="K973" s="11"/>
      <c r="L973" s="11"/>
      <c r="M973" s="11"/>
      <c r="N973" s="11"/>
      <c r="O973" s="11"/>
      <c r="P973" s="11"/>
      <c r="Q973" s="11"/>
      <c r="R973" s="11"/>
      <c r="S973" s="11"/>
      <c r="T973" s="11"/>
      <c r="U973" s="11"/>
      <c r="V973" s="11"/>
      <c r="W973" s="73"/>
      <c r="X973" s="11"/>
      <c r="Y973" s="11"/>
      <c r="Z973" s="11"/>
      <c r="AA973" s="11"/>
      <c r="AB973" s="11"/>
      <c r="AC973" s="11"/>
      <c r="AD973" s="11"/>
      <c r="AE973" s="11"/>
      <c r="AF973" s="11"/>
      <c r="AG973" s="11"/>
    </row>
    <row r="974" spans="1:33">
      <c r="A974" s="6"/>
      <c r="B974" s="6"/>
      <c r="C974" s="6"/>
      <c r="D974" s="6"/>
      <c r="E974" s="71"/>
      <c r="F974" s="11"/>
      <c r="G974" s="11"/>
      <c r="H974" s="11"/>
      <c r="I974" s="11"/>
      <c r="J974" s="11"/>
      <c r="K974" s="11"/>
      <c r="L974" s="11"/>
      <c r="M974" s="11"/>
      <c r="N974" s="11"/>
      <c r="O974" s="11"/>
      <c r="P974" s="11"/>
      <c r="Q974" s="11"/>
      <c r="R974" s="11"/>
      <c r="S974" s="11"/>
      <c r="T974" s="11"/>
      <c r="U974" s="11"/>
      <c r="V974" s="11"/>
      <c r="W974" s="73"/>
      <c r="X974" s="11"/>
      <c r="Y974" s="11"/>
      <c r="Z974" s="11"/>
      <c r="AA974" s="11"/>
      <c r="AB974" s="11"/>
      <c r="AC974" s="11"/>
      <c r="AD974" s="11"/>
      <c r="AE974" s="11"/>
      <c r="AF974" s="11"/>
      <c r="AG974" s="11"/>
    </row>
    <row r="975" spans="1:33">
      <c r="A975" s="6"/>
      <c r="B975" s="6"/>
      <c r="C975" s="6"/>
      <c r="D975" s="6"/>
      <c r="E975" s="71"/>
      <c r="F975" s="11"/>
      <c r="G975" s="11"/>
      <c r="H975" s="11"/>
      <c r="I975" s="11"/>
      <c r="J975" s="11"/>
      <c r="K975" s="11"/>
      <c r="L975" s="11"/>
      <c r="M975" s="11"/>
      <c r="N975" s="11"/>
      <c r="O975" s="11"/>
      <c r="P975" s="11"/>
      <c r="Q975" s="11"/>
      <c r="R975" s="11"/>
      <c r="S975" s="11"/>
      <c r="T975" s="11"/>
      <c r="U975" s="11"/>
      <c r="V975" s="11"/>
      <c r="W975" s="73"/>
      <c r="X975" s="11"/>
      <c r="Y975" s="11"/>
      <c r="Z975" s="11"/>
      <c r="AA975" s="11"/>
      <c r="AB975" s="11"/>
      <c r="AC975" s="11"/>
      <c r="AD975" s="11"/>
      <c r="AE975" s="11"/>
      <c r="AF975" s="11"/>
      <c r="AG975" s="11"/>
    </row>
    <row r="976" spans="1:33">
      <c r="A976" s="6"/>
      <c r="B976" s="6"/>
      <c r="C976" s="6"/>
      <c r="D976" s="6"/>
      <c r="E976" s="71"/>
      <c r="F976" s="11"/>
      <c r="G976" s="11"/>
      <c r="H976" s="11"/>
      <c r="I976" s="11"/>
      <c r="J976" s="11"/>
      <c r="K976" s="11"/>
      <c r="L976" s="11"/>
      <c r="M976" s="11"/>
      <c r="N976" s="11"/>
      <c r="O976" s="11"/>
      <c r="P976" s="11"/>
      <c r="Q976" s="11"/>
      <c r="R976" s="11"/>
      <c r="S976" s="11"/>
      <c r="T976" s="11"/>
      <c r="U976" s="11"/>
      <c r="V976" s="11"/>
      <c r="W976" s="73"/>
      <c r="X976" s="11"/>
      <c r="Y976" s="11"/>
      <c r="Z976" s="11"/>
      <c r="AA976" s="11"/>
      <c r="AB976" s="11"/>
      <c r="AC976" s="11"/>
      <c r="AD976" s="11"/>
      <c r="AE976" s="11"/>
      <c r="AF976" s="11"/>
      <c r="AG976" s="11"/>
    </row>
    <row r="977" spans="1:33">
      <c r="A977" s="6"/>
      <c r="B977" s="6"/>
      <c r="C977" s="6"/>
      <c r="D977" s="6"/>
      <c r="E977" s="71"/>
      <c r="F977" s="11"/>
      <c r="G977" s="11"/>
      <c r="H977" s="11"/>
      <c r="I977" s="11"/>
      <c r="J977" s="11"/>
      <c r="K977" s="11"/>
      <c r="L977" s="11"/>
      <c r="M977" s="11"/>
      <c r="N977" s="11"/>
      <c r="O977" s="11"/>
      <c r="P977" s="11"/>
      <c r="Q977" s="11"/>
      <c r="R977" s="11"/>
      <c r="S977" s="11"/>
      <c r="T977" s="11"/>
      <c r="U977" s="11"/>
      <c r="V977" s="11"/>
      <c r="W977" s="73"/>
      <c r="X977" s="11"/>
      <c r="Y977" s="11"/>
      <c r="Z977" s="11"/>
      <c r="AA977" s="11"/>
      <c r="AB977" s="11"/>
      <c r="AC977" s="11"/>
      <c r="AD977" s="11"/>
      <c r="AE977" s="11"/>
      <c r="AF977" s="11"/>
      <c r="AG977" s="11"/>
    </row>
    <row r="978" spans="1:33">
      <c r="A978" s="6"/>
      <c r="B978" s="6"/>
      <c r="C978" s="6"/>
      <c r="D978" s="6"/>
      <c r="E978" s="71"/>
      <c r="F978" s="11"/>
      <c r="G978" s="11"/>
      <c r="H978" s="11"/>
      <c r="I978" s="11"/>
      <c r="J978" s="11"/>
      <c r="K978" s="11"/>
      <c r="L978" s="11"/>
      <c r="M978" s="11"/>
      <c r="N978" s="11"/>
      <c r="O978" s="11"/>
      <c r="P978" s="11"/>
      <c r="Q978" s="11"/>
      <c r="R978" s="11"/>
      <c r="S978" s="11"/>
      <c r="T978" s="11"/>
      <c r="U978" s="11"/>
      <c r="V978" s="11"/>
      <c r="W978" s="73"/>
      <c r="X978" s="11"/>
      <c r="Y978" s="11"/>
      <c r="Z978" s="11"/>
      <c r="AA978" s="11"/>
      <c r="AB978" s="11"/>
      <c r="AC978" s="11"/>
      <c r="AD978" s="11"/>
      <c r="AE978" s="11"/>
      <c r="AF978" s="11"/>
      <c r="AG978" s="11"/>
    </row>
    <row r="979" spans="1:33">
      <c r="A979" s="6"/>
      <c r="B979" s="6"/>
      <c r="C979" s="6"/>
      <c r="D979" s="6"/>
      <c r="E979" s="71"/>
      <c r="F979" s="11"/>
      <c r="G979" s="11"/>
      <c r="H979" s="11"/>
      <c r="I979" s="11"/>
      <c r="J979" s="11"/>
      <c r="K979" s="11"/>
      <c r="L979" s="11"/>
      <c r="M979" s="11"/>
      <c r="N979" s="11"/>
      <c r="O979" s="11"/>
      <c r="P979" s="11"/>
      <c r="Q979" s="11"/>
      <c r="R979" s="11"/>
      <c r="S979" s="11"/>
      <c r="T979" s="11"/>
      <c r="U979" s="11"/>
      <c r="V979" s="11"/>
      <c r="W979" s="73"/>
      <c r="X979" s="11"/>
      <c r="Y979" s="11"/>
      <c r="Z979" s="11"/>
      <c r="AA979" s="11"/>
      <c r="AB979" s="11"/>
      <c r="AC979" s="11"/>
      <c r="AD979" s="11"/>
      <c r="AE979" s="11"/>
      <c r="AF979" s="11"/>
      <c r="AG979" s="11"/>
    </row>
    <row r="980" spans="1:33">
      <c r="A980" s="6"/>
      <c r="B980" s="6"/>
      <c r="C980" s="6"/>
      <c r="D980" s="6"/>
      <c r="E980" s="71"/>
      <c r="F980" s="11"/>
      <c r="G980" s="11"/>
      <c r="H980" s="11"/>
      <c r="I980" s="11"/>
      <c r="J980" s="11"/>
      <c r="K980" s="11"/>
      <c r="L980" s="11"/>
      <c r="M980" s="11"/>
      <c r="N980" s="11"/>
      <c r="O980" s="11"/>
      <c r="P980" s="11"/>
      <c r="Q980" s="11"/>
      <c r="R980" s="11"/>
      <c r="S980" s="11"/>
      <c r="T980" s="11"/>
      <c r="U980" s="11"/>
      <c r="V980" s="11"/>
      <c r="W980" s="73"/>
      <c r="X980" s="11"/>
      <c r="Y980" s="11"/>
      <c r="Z980" s="11"/>
      <c r="AA980" s="11"/>
      <c r="AB980" s="11"/>
      <c r="AC980" s="11"/>
      <c r="AD980" s="11"/>
      <c r="AE980" s="11"/>
      <c r="AF980" s="11"/>
      <c r="AG980" s="11"/>
    </row>
    <row r="981" spans="1:33">
      <c r="A981" s="6"/>
      <c r="B981" s="6"/>
      <c r="C981" s="6"/>
      <c r="D981" s="6"/>
      <c r="E981" s="71"/>
      <c r="F981" s="11"/>
      <c r="G981" s="11"/>
      <c r="H981" s="11"/>
      <c r="I981" s="11"/>
      <c r="J981" s="11"/>
      <c r="K981" s="11"/>
      <c r="L981" s="11"/>
      <c r="M981" s="11"/>
      <c r="N981" s="11"/>
      <c r="O981" s="11"/>
      <c r="P981" s="11"/>
      <c r="Q981" s="11"/>
      <c r="R981" s="11"/>
      <c r="S981" s="11"/>
      <c r="T981" s="11"/>
      <c r="U981" s="11"/>
      <c r="V981" s="11"/>
      <c r="W981" s="73"/>
      <c r="X981" s="11"/>
      <c r="Y981" s="11"/>
      <c r="Z981" s="11"/>
      <c r="AA981" s="11"/>
      <c r="AB981" s="11"/>
      <c r="AC981" s="11"/>
      <c r="AD981" s="11"/>
      <c r="AE981" s="11"/>
      <c r="AF981" s="11"/>
      <c r="AG981" s="11"/>
    </row>
    <row r="982" spans="1:33">
      <c r="A982" s="6"/>
      <c r="B982" s="6"/>
      <c r="C982" s="6"/>
      <c r="D982" s="6"/>
      <c r="E982" s="71"/>
      <c r="F982" s="11"/>
      <c r="G982" s="11"/>
      <c r="H982" s="11"/>
      <c r="I982" s="11"/>
      <c r="J982" s="11"/>
      <c r="K982" s="11"/>
      <c r="L982" s="11"/>
      <c r="M982" s="11"/>
      <c r="N982" s="11"/>
      <c r="O982" s="11"/>
      <c r="P982" s="11"/>
      <c r="Q982" s="11"/>
      <c r="R982" s="11"/>
      <c r="S982" s="11"/>
      <c r="T982" s="11"/>
      <c r="U982" s="11"/>
      <c r="V982" s="11"/>
      <c r="W982" s="73"/>
      <c r="X982" s="11"/>
      <c r="Y982" s="11"/>
      <c r="Z982" s="11"/>
      <c r="AA982" s="11"/>
      <c r="AB982" s="11"/>
      <c r="AC982" s="11"/>
      <c r="AD982" s="11"/>
      <c r="AE982" s="11"/>
      <c r="AF982" s="11"/>
      <c r="AG982" s="11"/>
    </row>
    <row r="983" spans="1:33">
      <c r="A983" s="6"/>
      <c r="B983" s="6"/>
      <c r="C983" s="6"/>
      <c r="D983" s="6"/>
      <c r="E983" s="71"/>
      <c r="F983" s="11"/>
      <c r="G983" s="11"/>
      <c r="H983" s="11"/>
      <c r="I983" s="11"/>
      <c r="J983" s="11"/>
      <c r="K983" s="11"/>
      <c r="L983" s="11"/>
      <c r="M983" s="11"/>
      <c r="N983" s="11"/>
      <c r="O983" s="11"/>
      <c r="P983" s="11"/>
      <c r="Q983" s="11"/>
      <c r="R983" s="11"/>
      <c r="S983" s="11"/>
      <c r="T983" s="11"/>
      <c r="U983" s="11"/>
      <c r="V983" s="11"/>
      <c r="W983" s="73"/>
      <c r="X983" s="11"/>
      <c r="Y983" s="11"/>
      <c r="Z983" s="11"/>
      <c r="AA983" s="11"/>
      <c r="AB983" s="11"/>
      <c r="AC983" s="11"/>
      <c r="AD983" s="11"/>
      <c r="AE983" s="11"/>
      <c r="AF983" s="11"/>
      <c r="AG983" s="11"/>
    </row>
    <row r="984" spans="1:33">
      <c r="A984" s="6"/>
      <c r="B984" s="6"/>
      <c r="C984" s="6"/>
      <c r="D984" s="6"/>
      <c r="E984" s="71"/>
      <c r="F984" s="11"/>
      <c r="G984" s="11"/>
      <c r="H984" s="11"/>
      <c r="I984" s="11"/>
      <c r="J984" s="11"/>
      <c r="K984" s="11"/>
      <c r="L984" s="11"/>
      <c r="M984" s="11"/>
      <c r="N984" s="11"/>
      <c r="O984" s="11"/>
      <c r="P984" s="11"/>
      <c r="Q984" s="11"/>
      <c r="R984" s="11"/>
      <c r="S984" s="11"/>
      <c r="T984" s="11"/>
      <c r="U984" s="11"/>
      <c r="V984" s="11"/>
      <c r="W984" s="73"/>
      <c r="X984" s="11"/>
      <c r="Y984" s="11"/>
      <c r="Z984" s="11"/>
      <c r="AA984" s="11"/>
      <c r="AB984" s="11"/>
      <c r="AC984" s="11"/>
      <c r="AD984" s="11"/>
      <c r="AE984" s="11"/>
      <c r="AF984" s="11"/>
      <c r="AG984" s="11"/>
    </row>
    <row r="985" spans="1:33">
      <c r="A985" s="6"/>
      <c r="B985" s="6"/>
      <c r="C985" s="6"/>
      <c r="D985" s="6"/>
      <c r="E985" s="71"/>
      <c r="F985" s="11"/>
      <c r="G985" s="11"/>
      <c r="H985" s="11"/>
      <c r="I985" s="11"/>
      <c r="J985" s="11"/>
      <c r="K985" s="11"/>
      <c r="L985" s="11"/>
      <c r="M985" s="11"/>
      <c r="N985" s="11"/>
      <c r="O985" s="11"/>
      <c r="P985" s="11"/>
      <c r="Q985" s="11"/>
      <c r="R985" s="11"/>
      <c r="S985" s="11"/>
      <c r="T985" s="11"/>
      <c r="U985" s="11"/>
      <c r="V985" s="11"/>
      <c r="W985" s="73"/>
      <c r="X985" s="11"/>
      <c r="Y985" s="11"/>
      <c r="Z985" s="11"/>
      <c r="AA985" s="11"/>
      <c r="AB985" s="11"/>
      <c r="AC985" s="11"/>
      <c r="AD985" s="11"/>
      <c r="AE985" s="11"/>
      <c r="AF985" s="11"/>
      <c r="AG985" s="11"/>
    </row>
    <row r="986" spans="1:33">
      <c r="A986" s="6"/>
      <c r="B986" s="6"/>
      <c r="C986" s="6"/>
      <c r="D986" s="6"/>
      <c r="E986" s="71"/>
      <c r="F986" s="11"/>
      <c r="G986" s="11"/>
      <c r="H986" s="11"/>
      <c r="I986" s="11"/>
      <c r="J986" s="11"/>
      <c r="K986" s="11"/>
      <c r="L986" s="11"/>
      <c r="M986" s="11"/>
      <c r="N986" s="11"/>
      <c r="O986" s="11"/>
      <c r="P986" s="11"/>
      <c r="Q986" s="11"/>
      <c r="R986" s="11"/>
      <c r="S986" s="11"/>
      <c r="T986" s="11"/>
      <c r="U986" s="11"/>
      <c r="V986" s="11"/>
      <c r="W986" s="73"/>
      <c r="X986" s="11"/>
      <c r="Y986" s="11"/>
      <c r="Z986" s="11"/>
      <c r="AA986" s="11"/>
      <c r="AB986" s="11"/>
      <c r="AC986" s="11"/>
      <c r="AD986" s="11"/>
      <c r="AE986" s="11"/>
      <c r="AF986" s="11"/>
      <c r="AG986" s="11"/>
    </row>
    <row r="987" spans="1:33">
      <c r="A987" s="6"/>
      <c r="B987" s="6"/>
      <c r="C987" s="6"/>
      <c r="D987" s="6"/>
      <c r="E987" s="71"/>
      <c r="F987" s="11"/>
      <c r="G987" s="11"/>
      <c r="H987" s="11"/>
      <c r="I987" s="11"/>
      <c r="J987" s="11"/>
      <c r="K987" s="11"/>
      <c r="L987" s="11"/>
      <c r="M987" s="11"/>
      <c r="N987" s="11"/>
      <c r="O987" s="11"/>
      <c r="P987" s="11"/>
      <c r="Q987" s="11"/>
      <c r="R987" s="11"/>
      <c r="S987" s="11"/>
      <c r="T987" s="11"/>
      <c r="U987" s="11"/>
      <c r="V987" s="11"/>
      <c r="W987" s="73"/>
      <c r="X987" s="11"/>
      <c r="Y987" s="11"/>
      <c r="Z987" s="11"/>
      <c r="AA987" s="11"/>
      <c r="AB987" s="11"/>
      <c r="AC987" s="11"/>
      <c r="AD987" s="11"/>
      <c r="AE987" s="11"/>
      <c r="AF987" s="11"/>
      <c r="AG987" s="11"/>
    </row>
    <row r="988" spans="1:33">
      <c r="A988" s="6"/>
      <c r="B988" s="6"/>
      <c r="C988" s="6"/>
      <c r="D988" s="6"/>
      <c r="E988" s="71"/>
      <c r="F988" s="11"/>
      <c r="G988" s="11"/>
      <c r="H988" s="11"/>
      <c r="I988" s="11"/>
      <c r="J988" s="11"/>
      <c r="K988" s="11"/>
      <c r="L988" s="11"/>
      <c r="M988" s="11"/>
      <c r="N988" s="11"/>
      <c r="O988" s="11"/>
      <c r="P988" s="11"/>
      <c r="Q988" s="11"/>
      <c r="R988" s="11"/>
      <c r="S988" s="11"/>
      <c r="T988" s="11"/>
      <c r="U988" s="11"/>
      <c r="V988" s="11"/>
      <c r="W988" s="73"/>
      <c r="X988" s="11"/>
      <c r="Y988" s="11"/>
      <c r="Z988" s="11"/>
      <c r="AA988" s="11"/>
      <c r="AB988" s="11"/>
      <c r="AC988" s="11"/>
      <c r="AD988" s="11"/>
      <c r="AE988" s="11"/>
      <c r="AF988" s="11"/>
      <c r="AG988" s="11"/>
    </row>
    <row r="989" spans="1:33">
      <c r="A989" s="6"/>
      <c r="B989" s="6"/>
      <c r="C989" s="6"/>
      <c r="D989" s="6"/>
      <c r="E989" s="71"/>
      <c r="F989" s="11"/>
      <c r="G989" s="11"/>
      <c r="H989" s="11"/>
      <c r="I989" s="11"/>
      <c r="J989" s="11"/>
      <c r="K989" s="11"/>
      <c r="L989" s="11"/>
      <c r="M989" s="11"/>
      <c r="N989" s="11"/>
      <c r="O989" s="11"/>
      <c r="P989" s="11"/>
      <c r="Q989" s="11"/>
      <c r="R989" s="11"/>
      <c r="S989" s="11"/>
      <c r="T989" s="11"/>
      <c r="U989" s="11"/>
      <c r="V989" s="11"/>
      <c r="W989" s="73"/>
      <c r="X989" s="11"/>
      <c r="Y989" s="11"/>
      <c r="Z989" s="11"/>
      <c r="AA989" s="11"/>
      <c r="AB989" s="11"/>
      <c r="AC989" s="11"/>
      <c r="AD989" s="11"/>
      <c r="AE989" s="11"/>
      <c r="AF989" s="11"/>
      <c r="AG989" s="11"/>
    </row>
    <row r="990" spans="1:33">
      <c r="A990" s="6"/>
      <c r="B990" s="6"/>
      <c r="C990" s="6"/>
      <c r="D990" s="6"/>
      <c r="E990" s="71"/>
      <c r="F990" s="11"/>
      <c r="G990" s="11"/>
      <c r="H990" s="11"/>
      <c r="I990" s="11"/>
      <c r="J990" s="11"/>
      <c r="K990" s="11"/>
      <c r="L990" s="11"/>
      <c r="M990" s="11"/>
      <c r="N990" s="11"/>
      <c r="O990" s="11"/>
      <c r="P990" s="11"/>
      <c r="Q990" s="11"/>
      <c r="R990" s="11"/>
      <c r="S990" s="11"/>
      <c r="T990" s="11"/>
      <c r="U990" s="11"/>
      <c r="V990" s="11"/>
      <c r="W990" s="73"/>
      <c r="X990" s="11"/>
      <c r="Y990" s="11"/>
      <c r="Z990" s="11"/>
      <c r="AA990" s="11"/>
      <c r="AB990" s="11"/>
      <c r="AC990" s="11"/>
      <c r="AD990" s="11"/>
      <c r="AE990" s="11"/>
      <c r="AF990" s="11"/>
      <c r="AG990" s="11"/>
    </row>
    <row r="991" spans="1:33">
      <c r="A991" s="6"/>
      <c r="B991" s="6"/>
      <c r="C991" s="6"/>
      <c r="D991" s="6"/>
      <c r="E991" s="71"/>
      <c r="F991" s="11"/>
      <c r="G991" s="11"/>
      <c r="H991" s="11"/>
      <c r="I991" s="11"/>
      <c r="J991" s="11"/>
      <c r="K991" s="11"/>
      <c r="L991" s="11"/>
      <c r="M991" s="11"/>
      <c r="N991" s="11"/>
      <c r="O991" s="11"/>
      <c r="P991" s="11"/>
      <c r="Q991" s="11"/>
      <c r="R991" s="11"/>
      <c r="S991" s="11"/>
      <c r="T991" s="11"/>
      <c r="U991" s="11"/>
      <c r="V991" s="11"/>
      <c r="W991" s="73"/>
      <c r="X991" s="11"/>
      <c r="Y991" s="11"/>
      <c r="Z991" s="11"/>
      <c r="AA991" s="11"/>
      <c r="AB991" s="11"/>
      <c r="AC991" s="11"/>
      <c r="AD991" s="11"/>
      <c r="AE991" s="11"/>
      <c r="AF991" s="11"/>
      <c r="AG991" s="11"/>
    </row>
    <row r="992" spans="1:33">
      <c r="A992" s="6"/>
      <c r="B992" s="6"/>
      <c r="C992" s="6"/>
      <c r="D992" s="6"/>
      <c r="E992" s="71"/>
      <c r="F992" s="11"/>
      <c r="G992" s="11"/>
      <c r="H992" s="11"/>
      <c r="I992" s="11"/>
      <c r="J992" s="11"/>
      <c r="K992" s="11"/>
      <c r="L992" s="11"/>
      <c r="M992" s="11"/>
      <c r="N992" s="11"/>
      <c r="O992" s="11"/>
      <c r="P992" s="11"/>
      <c r="Q992" s="11"/>
      <c r="R992" s="11"/>
      <c r="S992" s="11"/>
      <c r="T992" s="11"/>
      <c r="U992" s="11"/>
      <c r="V992" s="11"/>
      <c r="W992" s="73"/>
      <c r="X992" s="11"/>
      <c r="Y992" s="11"/>
      <c r="Z992" s="11"/>
      <c r="AA992" s="11"/>
      <c r="AB992" s="11"/>
      <c r="AC992" s="11"/>
      <c r="AD992" s="11"/>
      <c r="AE992" s="11"/>
      <c r="AF992" s="11"/>
      <c r="AG992" s="11"/>
    </row>
    <row r="993" spans="1:33">
      <c r="A993" s="6"/>
      <c r="B993" s="6"/>
      <c r="C993" s="6"/>
      <c r="D993" s="6"/>
      <c r="E993" s="71"/>
      <c r="F993" s="11"/>
      <c r="G993" s="11"/>
      <c r="H993" s="11"/>
      <c r="I993" s="11"/>
      <c r="J993" s="11"/>
      <c r="K993" s="11"/>
      <c r="L993" s="11"/>
      <c r="M993" s="11"/>
      <c r="N993" s="11"/>
      <c r="O993" s="11"/>
      <c r="P993" s="11"/>
      <c r="Q993" s="11"/>
      <c r="R993" s="11"/>
      <c r="S993" s="11"/>
      <c r="T993" s="11"/>
      <c r="U993" s="11"/>
      <c r="V993" s="11"/>
      <c r="W993" s="73"/>
      <c r="X993" s="11"/>
      <c r="Y993" s="11"/>
      <c r="Z993" s="11"/>
      <c r="AA993" s="11"/>
      <c r="AB993" s="11"/>
      <c r="AC993" s="11"/>
      <c r="AD993" s="11"/>
      <c r="AE993" s="11"/>
      <c r="AF993" s="11"/>
      <c r="AG993" s="11"/>
    </row>
    <row r="994" spans="1:33">
      <c r="A994" s="6"/>
      <c r="B994" s="6"/>
      <c r="C994" s="6"/>
      <c r="D994" s="6"/>
      <c r="E994" s="71"/>
      <c r="F994" s="11"/>
      <c r="G994" s="11"/>
      <c r="H994" s="11"/>
      <c r="I994" s="11"/>
      <c r="J994" s="11"/>
      <c r="K994" s="11"/>
      <c r="L994" s="11"/>
      <c r="M994" s="11"/>
      <c r="N994" s="11"/>
      <c r="O994" s="11"/>
      <c r="P994" s="11"/>
      <c r="Q994" s="11"/>
      <c r="R994" s="11"/>
      <c r="S994" s="11"/>
      <c r="T994" s="11"/>
      <c r="U994" s="11"/>
      <c r="V994" s="11"/>
      <c r="W994" s="73"/>
      <c r="X994" s="11"/>
      <c r="Y994" s="11"/>
      <c r="Z994" s="11"/>
      <c r="AA994" s="11"/>
      <c r="AB994" s="11"/>
      <c r="AC994" s="11"/>
      <c r="AD994" s="11"/>
      <c r="AE994" s="11"/>
      <c r="AF994" s="11"/>
      <c r="AG994" s="11"/>
    </row>
    <row r="995" spans="1:33">
      <c r="A995" s="6"/>
      <c r="B995" s="6"/>
      <c r="C995" s="6"/>
      <c r="D995" s="6"/>
      <c r="E995" s="71"/>
      <c r="F995" s="11"/>
      <c r="G995" s="11"/>
      <c r="H995" s="11"/>
      <c r="I995" s="11"/>
      <c r="J995" s="11"/>
      <c r="K995" s="11"/>
      <c r="L995" s="11"/>
      <c r="M995" s="11"/>
      <c r="N995" s="11"/>
      <c r="O995" s="11"/>
      <c r="P995" s="11"/>
      <c r="Q995" s="11"/>
      <c r="R995" s="11"/>
      <c r="S995" s="11"/>
      <c r="T995" s="11"/>
      <c r="U995" s="11"/>
      <c r="V995" s="11"/>
      <c r="W995" s="73"/>
      <c r="X995" s="11"/>
      <c r="Y995" s="11"/>
      <c r="Z995" s="11"/>
      <c r="AA995" s="11"/>
      <c r="AB995" s="11"/>
      <c r="AC995" s="11"/>
      <c r="AD995" s="11"/>
      <c r="AE995" s="11"/>
      <c r="AF995" s="11"/>
      <c r="AG995" s="11"/>
    </row>
    <row r="996" spans="1:33">
      <c r="A996" s="6"/>
      <c r="B996" s="6"/>
      <c r="C996" s="6"/>
      <c r="D996" s="6"/>
      <c r="E996" s="71"/>
      <c r="F996" s="11"/>
      <c r="G996" s="11"/>
      <c r="H996" s="11"/>
      <c r="I996" s="11"/>
      <c r="J996" s="11"/>
      <c r="K996" s="11"/>
      <c r="L996" s="11"/>
      <c r="M996" s="11"/>
      <c r="N996" s="11"/>
      <c r="O996" s="11"/>
      <c r="P996" s="11"/>
      <c r="Q996" s="11"/>
      <c r="R996" s="11"/>
      <c r="S996" s="11"/>
      <c r="T996" s="11"/>
      <c r="U996" s="11"/>
      <c r="V996" s="11"/>
      <c r="W996" s="73"/>
      <c r="X996" s="11"/>
      <c r="Y996" s="11"/>
      <c r="Z996" s="11"/>
      <c r="AA996" s="11"/>
      <c r="AB996" s="11"/>
      <c r="AC996" s="11"/>
      <c r="AD996" s="11"/>
      <c r="AE996" s="11"/>
      <c r="AF996" s="11"/>
      <c r="AG996" s="11"/>
    </row>
    <row r="997" spans="1:33">
      <c r="A997" s="6"/>
      <c r="B997" s="6"/>
      <c r="C997" s="6"/>
      <c r="D997" s="6"/>
      <c r="E997" s="71"/>
      <c r="F997" s="11"/>
      <c r="G997" s="11"/>
      <c r="H997" s="11"/>
      <c r="I997" s="11"/>
      <c r="J997" s="11"/>
      <c r="K997" s="11"/>
      <c r="L997" s="11"/>
      <c r="M997" s="11"/>
      <c r="N997" s="11"/>
      <c r="O997" s="11"/>
      <c r="P997" s="11"/>
      <c r="Q997" s="11"/>
      <c r="R997" s="11"/>
      <c r="S997" s="11"/>
      <c r="T997" s="11"/>
      <c r="U997" s="11"/>
      <c r="V997" s="11"/>
      <c r="W997" s="73"/>
      <c r="X997" s="11"/>
      <c r="Y997" s="11"/>
      <c r="Z997" s="11"/>
      <c r="AA997" s="11"/>
      <c r="AB997" s="11"/>
      <c r="AC997" s="11"/>
      <c r="AD997" s="11"/>
      <c r="AE997" s="11"/>
      <c r="AF997" s="11"/>
      <c r="AG997" s="11"/>
    </row>
    <row r="998" spans="1:33">
      <c r="A998" s="6"/>
      <c r="B998" s="6"/>
      <c r="C998" s="6"/>
      <c r="D998" s="6"/>
      <c r="E998" s="71"/>
      <c r="F998" s="11"/>
      <c r="G998" s="11"/>
      <c r="H998" s="11"/>
      <c r="I998" s="11"/>
      <c r="J998" s="11"/>
      <c r="K998" s="11"/>
      <c r="L998" s="11"/>
      <c r="M998" s="11"/>
      <c r="N998" s="11"/>
      <c r="O998" s="11"/>
      <c r="P998" s="11"/>
      <c r="Q998" s="11"/>
      <c r="R998" s="11"/>
      <c r="S998" s="11"/>
      <c r="T998" s="11"/>
      <c r="U998" s="11"/>
      <c r="V998" s="11"/>
      <c r="W998" s="73"/>
      <c r="X998" s="11"/>
      <c r="Y998" s="11"/>
      <c r="Z998" s="11"/>
      <c r="AA998" s="11"/>
      <c r="AB998" s="11"/>
      <c r="AC998" s="11"/>
      <c r="AD998" s="11"/>
      <c r="AE998" s="11"/>
      <c r="AF998" s="11"/>
      <c r="AG998" s="11"/>
    </row>
    <row r="999" spans="1:33">
      <c r="A999" s="6"/>
      <c r="B999" s="6"/>
      <c r="C999" s="6"/>
      <c r="D999" s="6"/>
      <c r="E999" s="71"/>
      <c r="F999" s="11"/>
      <c r="G999" s="11"/>
      <c r="H999" s="11"/>
      <c r="I999" s="11"/>
      <c r="J999" s="11"/>
      <c r="K999" s="11"/>
      <c r="L999" s="11"/>
      <c r="M999" s="11"/>
      <c r="N999" s="11"/>
      <c r="O999" s="11"/>
      <c r="P999" s="11"/>
      <c r="Q999" s="11"/>
      <c r="R999" s="11"/>
      <c r="S999" s="11"/>
      <c r="T999" s="11"/>
      <c r="U999" s="11"/>
      <c r="V999" s="11"/>
      <c r="W999" s="73"/>
      <c r="X999" s="11"/>
      <c r="Y999" s="11"/>
      <c r="Z999" s="11"/>
      <c r="AA999" s="11"/>
      <c r="AB999" s="11"/>
      <c r="AC999" s="11"/>
      <c r="AD999" s="11"/>
      <c r="AE999" s="11"/>
      <c r="AF999" s="11"/>
      <c r="AG999" s="11"/>
    </row>
    <row r="1000" spans="1:33">
      <c r="A1000" s="6"/>
      <c r="B1000" s="6"/>
      <c r="C1000" s="6"/>
      <c r="D1000" s="6"/>
      <c r="E1000" s="71"/>
      <c r="F1000" s="11"/>
      <c r="G1000" s="11"/>
      <c r="H1000" s="11"/>
      <c r="I1000" s="11"/>
      <c r="J1000" s="11"/>
      <c r="K1000" s="11"/>
      <c r="L1000" s="11"/>
      <c r="M1000" s="11"/>
      <c r="N1000" s="11"/>
      <c r="O1000" s="11"/>
      <c r="P1000" s="11"/>
      <c r="Q1000" s="11"/>
      <c r="R1000" s="11"/>
      <c r="S1000" s="11"/>
      <c r="T1000" s="11"/>
      <c r="U1000" s="11"/>
      <c r="V1000" s="11"/>
      <c r="W1000" s="73"/>
      <c r="X1000" s="11"/>
      <c r="Y1000" s="11"/>
      <c r="Z1000" s="11"/>
      <c r="AA1000" s="11"/>
      <c r="AB1000" s="11"/>
      <c r="AC1000" s="11"/>
      <c r="AD1000" s="11"/>
      <c r="AE1000" s="11"/>
      <c r="AF1000" s="11"/>
      <c r="AG1000" s="11"/>
    </row>
    <row r="1001" spans="1:33">
      <c r="A1001" s="6"/>
      <c r="B1001" s="6"/>
      <c r="C1001" s="6"/>
      <c r="D1001" s="6"/>
      <c r="E1001" s="71"/>
      <c r="F1001" s="11"/>
      <c r="G1001" s="11"/>
      <c r="H1001" s="11"/>
      <c r="I1001" s="11"/>
      <c r="J1001" s="11"/>
      <c r="K1001" s="11"/>
      <c r="L1001" s="11"/>
      <c r="M1001" s="11"/>
      <c r="N1001" s="11"/>
      <c r="O1001" s="11"/>
      <c r="P1001" s="11"/>
      <c r="Q1001" s="11"/>
      <c r="R1001" s="11"/>
      <c r="S1001" s="11"/>
      <c r="T1001" s="11"/>
      <c r="U1001" s="11"/>
      <c r="V1001" s="11"/>
      <c r="W1001" s="73"/>
      <c r="X1001" s="11"/>
      <c r="Y1001" s="11"/>
      <c r="Z1001" s="11"/>
      <c r="AA1001" s="11"/>
      <c r="AB1001" s="11"/>
      <c r="AC1001" s="11"/>
      <c r="AD1001" s="11"/>
      <c r="AE1001" s="11"/>
      <c r="AF1001" s="11"/>
      <c r="AG1001" s="11"/>
    </row>
    <row r="1002" spans="1:33">
      <c r="A1002" s="6"/>
      <c r="B1002" s="6"/>
      <c r="C1002" s="6"/>
      <c r="D1002" s="6"/>
      <c r="E1002" s="71"/>
      <c r="F1002" s="11"/>
      <c r="G1002" s="11"/>
      <c r="H1002" s="11"/>
      <c r="I1002" s="11"/>
      <c r="J1002" s="11"/>
      <c r="K1002" s="11"/>
      <c r="L1002" s="11"/>
      <c r="M1002" s="11"/>
      <c r="N1002" s="11"/>
      <c r="O1002" s="11"/>
      <c r="P1002" s="11"/>
      <c r="Q1002" s="11"/>
      <c r="R1002" s="11"/>
      <c r="S1002" s="11"/>
      <c r="T1002" s="11"/>
      <c r="U1002" s="11"/>
      <c r="V1002" s="11"/>
      <c r="W1002" s="73"/>
      <c r="X1002" s="11"/>
      <c r="Y1002" s="11"/>
      <c r="Z1002" s="11"/>
      <c r="AA1002" s="11"/>
      <c r="AB1002" s="11"/>
      <c r="AC1002" s="11"/>
      <c r="AD1002" s="11"/>
      <c r="AE1002" s="11"/>
      <c r="AF1002" s="11"/>
      <c r="AG1002" s="11"/>
    </row>
    <row r="1003" spans="1:33">
      <c r="A1003" s="6"/>
      <c r="B1003" s="6"/>
      <c r="C1003" s="6"/>
      <c r="D1003" s="6"/>
      <c r="E1003" s="71"/>
      <c r="F1003" s="11"/>
      <c r="G1003" s="11"/>
      <c r="H1003" s="11"/>
      <c r="I1003" s="11"/>
      <c r="J1003" s="11"/>
      <c r="K1003" s="11"/>
      <c r="L1003" s="11"/>
      <c r="M1003" s="11"/>
      <c r="N1003" s="11"/>
      <c r="O1003" s="11"/>
      <c r="P1003" s="11"/>
      <c r="Q1003" s="11"/>
      <c r="R1003" s="11"/>
      <c r="S1003" s="11"/>
      <c r="T1003" s="11"/>
      <c r="U1003" s="11"/>
      <c r="V1003" s="11"/>
      <c r="W1003" s="73"/>
      <c r="X1003" s="11"/>
      <c r="Y1003" s="11"/>
      <c r="Z1003" s="11"/>
      <c r="AA1003" s="11"/>
      <c r="AB1003" s="11"/>
      <c r="AC1003" s="11"/>
      <c r="AD1003" s="11"/>
      <c r="AE1003" s="11"/>
      <c r="AF1003" s="11"/>
      <c r="AG1003" s="11"/>
    </row>
  </sheetData>
  <mergeCells count="24">
    <mergeCell ref="C3:C98"/>
    <mergeCell ref="D3:D10"/>
    <mergeCell ref="C100:C139"/>
    <mergeCell ref="D100:D107"/>
    <mergeCell ref="D108:D115"/>
    <mergeCell ref="D116:D123"/>
    <mergeCell ref="D124:D131"/>
    <mergeCell ref="D132:D139"/>
    <mergeCell ref="D51:D58"/>
    <mergeCell ref="D59:D66"/>
    <mergeCell ref="D67:D74"/>
    <mergeCell ref="D75:D82"/>
    <mergeCell ref="D83:D90"/>
    <mergeCell ref="D11:D18"/>
    <mergeCell ref="D19:D26"/>
    <mergeCell ref="D27:D34"/>
    <mergeCell ref="Z3:AE3"/>
    <mergeCell ref="I4:J4"/>
    <mergeCell ref="D91:D98"/>
    <mergeCell ref="F1:T1"/>
    <mergeCell ref="V1:V2"/>
    <mergeCell ref="W1:W2"/>
    <mergeCell ref="D35:D42"/>
    <mergeCell ref="D43:D5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3300"/>
  </sheetPr>
  <dimension ref="A1:AK980"/>
  <sheetViews>
    <sheetView showGridLines="0" workbookViewId="0">
      <selection activeCell="K63" sqref="K63"/>
    </sheetView>
  </sheetViews>
  <sheetFormatPr baseColWidth="10" defaultColWidth="14.5" defaultRowHeight="15" customHeight="1"/>
  <cols>
    <col min="1" max="1" width="1.6640625" style="359" customWidth="1"/>
    <col min="2" max="4" width="1.6640625" customWidth="1"/>
    <col min="5" max="5" width="8.83203125" customWidth="1"/>
    <col min="6" max="6" width="18" customWidth="1"/>
    <col min="7" max="7" width="16.33203125" customWidth="1"/>
    <col min="8" max="8" width="16.6640625" customWidth="1"/>
    <col min="9" max="9" width="11.5" customWidth="1"/>
    <col min="10" max="10" width="13.6640625" customWidth="1"/>
    <col min="11" max="12" width="12.5" customWidth="1"/>
    <col min="13" max="14" width="11.83203125" customWidth="1"/>
    <col min="15" max="15" width="12.1640625" customWidth="1"/>
    <col min="16" max="16" width="13" customWidth="1"/>
    <col min="17" max="17" width="12.5" customWidth="1"/>
    <col min="18" max="18" width="13.1640625" customWidth="1"/>
    <col min="19" max="19" width="10.83203125" bestFit="1" customWidth="1"/>
    <col min="20" max="37" width="11.33203125" bestFit="1" customWidth="1"/>
  </cols>
  <sheetData>
    <row r="1" spans="1:37" ht="14.25" customHeight="1">
      <c r="A1" s="425"/>
      <c r="B1" s="1"/>
      <c r="C1" s="1"/>
      <c r="D1" s="1"/>
      <c r="E1" s="1"/>
      <c r="F1" s="1"/>
      <c r="G1" s="1"/>
      <c r="H1" s="1"/>
      <c r="I1" s="1"/>
      <c r="J1" s="1"/>
      <c r="K1" s="1"/>
      <c r="L1" s="1"/>
      <c r="M1" s="1"/>
      <c r="N1" s="1"/>
      <c r="O1" s="1"/>
      <c r="P1" s="229"/>
      <c r="Q1" s="1"/>
      <c r="R1" s="1"/>
      <c r="S1" s="1"/>
      <c r="T1" s="1"/>
      <c r="U1" s="1"/>
      <c r="V1" s="1"/>
      <c r="W1" s="1"/>
      <c r="X1" s="1"/>
      <c r="Y1" s="1"/>
      <c r="Z1" s="1"/>
      <c r="AA1" s="1"/>
      <c r="AB1" s="1"/>
      <c r="AC1" s="1"/>
      <c r="AD1" s="1"/>
      <c r="AE1" s="1"/>
      <c r="AF1" s="1"/>
      <c r="AG1" s="1"/>
      <c r="AH1" s="1"/>
      <c r="AI1" s="1"/>
      <c r="AJ1" s="1"/>
      <c r="AK1" s="1"/>
    </row>
    <row r="2" spans="1:37" ht="14.25" customHeight="1">
      <c r="A2" s="425"/>
      <c r="B2" s="1"/>
      <c r="C2" s="1"/>
      <c r="D2" s="1"/>
      <c r="E2" s="1"/>
      <c r="F2" s="1"/>
      <c r="G2" s="1"/>
      <c r="H2" s="1"/>
      <c r="I2" s="1"/>
      <c r="J2" s="1"/>
      <c r="K2" s="1"/>
      <c r="L2" s="1"/>
      <c r="M2" s="1"/>
      <c r="N2" s="1"/>
      <c r="O2" s="1"/>
      <c r="P2" s="229"/>
      <c r="Q2" s="1"/>
      <c r="R2" s="1"/>
      <c r="S2" s="1"/>
      <c r="T2" s="1"/>
      <c r="U2" s="1"/>
      <c r="V2" s="1"/>
      <c r="W2" s="1"/>
      <c r="X2" s="1"/>
      <c r="Y2" s="1"/>
      <c r="Z2" s="1"/>
      <c r="AA2" s="1"/>
      <c r="AB2" s="1"/>
      <c r="AC2" s="1"/>
      <c r="AD2" s="1"/>
      <c r="AE2" s="1"/>
      <c r="AF2" s="1"/>
      <c r="AG2" s="1"/>
      <c r="AH2" s="1"/>
      <c r="AI2" s="1"/>
      <c r="AJ2" s="1"/>
      <c r="AK2" s="1"/>
    </row>
    <row r="3" spans="1:37" ht="14.25" customHeight="1">
      <c r="A3" s="425"/>
      <c r="B3" s="1"/>
      <c r="C3" s="1"/>
      <c r="D3" s="1"/>
      <c r="E3" s="1"/>
      <c r="F3" s="1"/>
      <c r="G3" s="1"/>
      <c r="H3" s="1"/>
      <c r="I3" s="1"/>
      <c r="J3" s="1"/>
      <c r="K3" s="1"/>
      <c r="L3" s="1"/>
      <c r="M3" s="1"/>
      <c r="N3" s="1"/>
      <c r="O3" s="1"/>
      <c r="P3" s="229"/>
      <c r="Q3" s="1"/>
      <c r="R3" s="1"/>
      <c r="S3" s="1"/>
      <c r="T3" s="1"/>
      <c r="U3" s="1"/>
      <c r="V3" s="1"/>
      <c r="W3" s="1"/>
      <c r="X3" s="1"/>
      <c r="Y3" s="1"/>
      <c r="Z3" s="1"/>
      <c r="AA3" s="1"/>
      <c r="AB3" s="1"/>
      <c r="AC3" s="1"/>
      <c r="AD3" s="1"/>
      <c r="AE3" s="1"/>
      <c r="AF3" s="1"/>
      <c r="AG3" s="1"/>
      <c r="AH3" s="1"/>
      <c r="AI3" s="1"/>
      <c r="AJ3" s="1"/>
      <c r="AK3" s="1"/>
    </row>
    <row r="4" spans="1:37" ht="14.25" customHeight="1">
      <c r="A4" s="425"/>
      <c r="B4" s="1"/>
      <c r="C4" s="1"/>
      <c r="D4" s="1"/>
      <c r="E4" s="1"/>
      <c r="F4" s="1"/>
      <c r="G4" s="1"/>
      <c r="H4" s="1"/>
      <c r="I4" s="1"/>
      <c r="J4" s="1"/>
      <c r="K4" s="1"/>
      <c r="L4" s="1"/>
      <c r="M4" s="1"/>
      <c r="N4" s="1"/>
      <c r="O4" s="1"/>
      <c r="P4" s="229"/>
      <c r="Q4" s="1"/>
      <c r="R4" s="1"/>
      <c r="S4" s="1"/>
      <c r="T4" s="1"/>
      <c r="U4" s="1"/>
      <c r="V4" s="1"/>
      <c r="W4" s="1"/>
      <c r="X4" s="1"/>
      <c r="Y4" s="1"/>
      <c r="Z4" s="1"/>
      <c r="AA4" s="1"/>
      <c r="AB4" s="1"/>
      <c r="AC4" s="1"/>
      <c r="AD4" s="1"/>
      <c r="AE4" s="1"/>
      <c r="AF4" s="1"/>
      <c r="AG4" s="1"/>
      <c r="AH4" s="1"/>
      <c r="AI4" s="1"/>
      <c r="AJ4" s="1"/>
      <c r="AK4" s="1"/>
    </row>
    <row r="5" spans="1:37" ht="14.25" customHeight="1">
      <c r="A5" s="425"/>
      <c r="B5" s="1"/>
      <c r="C5" s="1"/>
      <c r="D5" s="1"/>
      <c r="E5" s="1"/>
      <c r="F5" s="1"/>
      <c r="G5" s="1"/>
      <c r="H5" s="1"/>
      <c r="I5" s="1"/>
      <c r="J5" s="1"/>
      <c r="K5" s="1"/>
      <c r="L5" s="1"/>
      <c r="M5" s="1"/>
      <c r="N5" s="1"/>
      <c r="O5" s="1"/>
      <c r="P5" s="229"/>
      <c r="Q5" s="1"/>
      <c r="R5" s="1"/>
      <c r="S5" s="1"/>
      <c r="T5" s="1"/>
      <c r="U5" s="1"/>
      <c r="V5" s="1"/>
      <c r="W5" s="1"/>
      <c r="X5" s="1"/>
      <c r="Y5" s="1"/>
      <c r="Z5" s="1"/>
      <c r="AA5" s="1"/>
      <c r="AB5" s="1"/>
      <c r="AC5" s="1"/>
      <c r="AD5" s="1"/>
      <c r="AE5" s="1"/>
      <c r="AF5" s="1"/>
      <c r="AG5" s="1"/>
      <c r="AH5" s="1"/>
      <c r="AI5" s="1"/>
      <c r="AJ5" s="1"/>
      <c r="AK5" s="1"/>
    </row>
    <row r="6" spans="1:37" ht="14.25" customHeight="1">
      <c r="A6" s="425"/>
      <c r="B6" s="1"/>
      <c r="C6" s="1"/>
      <c r="D6" s="1"/>
      <c r="E6" s="1"/>
      <c r="F6" s="1"/>
      <c r="G6" s="1"/>
      <c r="H6" s="1"/>
      <c r="I6" s="1"/>
      <c r="J6" s="1"/>
      <c r="K6" s="1"/>
      <c r="L6" s="1"/>
      <c r="M6" s="1"/>
      <c r="N6" s="1"/>
      <c r="O6" s="1"/>
      <c r="P6" s="229"/>
      <c r="Q6" s="1"/>
      <c r="R6" s="1"/>
      <c r="S6" s="1"/>
      <c r="T6" s="1"/>
      <c r="U6" s="1"/>
      <c r="V6" s="1"/>
      <c r="W6" s="1"/>
      <c r="X6" s="1"/>
      <c r="Y6" s="1"/>
      <c r="Z6" s="1"/>
      <c r="AA6" s="1"/>
      <c r="AB6" s="1"/>
      <c r="AC6" s="1"/>
      <c r="AD6" s="1"/>
      <c r="AE6" s="1"/>
      <c r="AF6" s="1"/>
      <c r="AG6" s="1"/>
      <c r="AH6" s="1"/>
      <c r="AI6" s="1"/>
      <c r="AJ6" s="1"/>
      <c r="AK6" s="1"/>
    </row>
    <row r="7" spans="1:37" ht="14.25" customHeight="1">
      <c r="A7" s="425"/>
      <c r="B7" s="1"/>
      <c r="C7" s="1"/>
      <c r="D7" s="1"/>
      <c r="E7" s="1"/>
      <c r="F7" s="1"/>
      <c r="G7" s="1"/>
      <c r="H7" s="1"/>
      <c r="I7" s="1"/>
      <c r="J7" s="1"/>
      <c r="K7" s="1"/>
      <c r="L7" s="1"/>
      <c r="M7" s="1"/>
      <c r="N7" s="1"/>
      <c r="O7" s="1"/>
      <c r="P7" s="229"/>
      <c r="Q7" s="1"/>
      <c r="R7" s="1"/>
      <c r="S7" s="1"/>
      <c r="T7" s="1"/>
      <c r="U7" s="1"/>
      <c r="V7" s="1"/>
      <c r="W7" s="1"/>
      <c r="X7" s="1"/>
      <c r="Y7" s="1"/>
      <c r="Z7" s="1"/>
      <c r="AA7" s="1"/>
      <c r="AB7" s="1"/>
      <c r="AC7" s="1"/>
      <c r="AD7" s="1"/>
      <c r="AE7" s="1"/>
      <c r="AF7" s="1"/>
      <c r="AG7" s="1"/>
      <c r="AH7" s="1"/>
      <c r="AI7" s="1"/>
      <c r="AJ7" s="1"/>
      <c r="AK7" s="1"/>
    </row>
    <row r="8" spans="1:37" ht="14.25" customHeight="1">
      <c r="A8" s="425"/>
      <c r="B8" s="89" t="s">
        <v>68</v>
      </c>
      <c r="C8" s="1"/>
      <c r="D8" s="1"/>
      <c r="E8" s="1"/>
      <c r="F8" s="1"/>
      <c r="G8" s="1"/>
      <c r="H8" s="1"/>
      <c r="I8" s="1"/>
      <c r="J8" s="1"/>
      <c r="K8" s="1"/>
      <c r="L8" s="1"/>
      <c r="M8" s="1"/>
      <c r="N8" s="1"/>
      <c r="O8" s="1"/>
      <c r="P8" s="229"/>
      <c r="Q8" s="1"/>
      <c r="R8" s="1"/>
      <c r="S8" s="1"/>
      <c r="T8" s="1"/>
      <c r="U8" s="1"/>
      <c r="V8" s="1"/>
      <c r="W8" s="1"/>
      <c r="X8" s="1"/>
      <c r="Y8" s="1"/>
      <c r="Z8" s="1"/>
      <c r="AA8" s="1"/>
      <c r="AB8" s="1"/>
      <c r="AC8" s="1"/>
      <c r="AD8" s="1"/>
      <c r="AE8" s="1"/>
      <c r="AF8" s="1"/>
      <c r="AG8" s="1"/>
      <c r="AH8" s="1"/>
      <c r="AI8" s="1"/>
      <c r="AJ8" s="1"/>
      <c r="AK8" s="1"/>
    </row>
    <row r="9" spans="1:37" ht="14.25" customHeight="1">
      <c r="A9" s="425"/>
      <c r="B9" s="354" t="s">
        <v>76</v>
      </c>
      <c r="C9" s="1"/>
      <c r="D9" s="1"/>
      <c r="E9" s="1"/>
      <c r="F9" s="1"/>
      <c r="G9" s="1"/>
      <c r="H9" s="1"/>
      <c r="I9" s="1"/>
      <c r="J9" s="1"/>
      <c r="K9" s="1"/>
      <c r="L9" s="1"/>
      <c r="M9" s="1"/>
      <c r="N9" s="1"/>
      <c r="O9" s="1"/>
      <c r="P9" s="229"/>
      <c r="Q9" s="1"/>
      <c r="R9" s="1"/>
      <c r="S9" s="1"/>
      <c r="T9" s="1"/>
      <c r="U9" s="1"/>
      <c r="V9" s="1"/>
      <c r="W9" s="1"/>
      <c r="X9" s="1"/>
      <c r="Y9" s="1"/>
      <c r="Z9" s="1"/>
      <c r="AA9" s="1"/>
      <c r="AB9" s="1"/>
      <c r="AC9" s="1"/>
      <c r="AD9" s="1"/>
      <c r="AE9" s="1"/>
      <c r="AF9" s="1"/>
      <c r="AG9" s="1"/>
      <c r="AH9" s="1"/>
      <c r="AI9" s="1"/>
      <c r="AJ9" s="1"/>
      <c r="AK9" s="1"/>
    </row>
    <row r="10" spans="1:37" ht="14.25" customHeight="1" thickBot="1">
      <c r="A10" s="425"/>
      <c r="B10" s="1"/>
      <c r="C10" s="1"/>
      <c r="D10" s="1"/>
      <c r="E10" s="1"/>
      <c r="F10" s="1"/>
      <c r="G10" s="1"/>
      <c r="H10" s="1"/>
      <c r="I10" s="1"/>
      <c r="J10" s="1"/>
      <c r="K10" s="1"/>
      <c r="L10" s="1"/>
      <c r="M10" s="1"/>
      <c r="N10" s="1"/>
      <c r="O10" s="1"/>
      <c r="P10" s="229"/>
      <c r="Q10" s="1"/>
      <c r="R10" s="1"/>
      <c r="S10" s="1"/>
      <c r="T10" s="1"/>
      <c r="U10" s="1"/>
      <c r="V10" s="1"/>
      <c r="W10" s="1"/>
      <c r="X10" s="1"/>
      <c r="Y10" s="1"/>
      <c r="Z10" s="1"/>
      <c r="AA10" s="1"/>
      <c r="AB10" s="1"/>
      <c r="AC10" s="1"/>
      <c r="AD10" s="1"/>
      <c r="AE10" s="1"/>
      <c r="AF10" s="1"/>
      <c r="AG10" s="1"/>
      <c r="AH10" s="1"/>
      <c r="AI10" s="1"/>
      <c r="AJ10" s="1"/>
      <c r="AK10" s="1"/>
    </row>
    <row r="11" spans="1:37" ht="14.25" customHeight="1">
      <c r="A11" s="425"/>
      <c r="B11" s="1148" t="s">
        <v>518</v>
      </c>
      <c r="C11" s="1149"/>
      <c r="D11" s="1149"/>
      <c r="E11" s="1149"/>
      <c r="F11" s="1149"/>
      <c r="G11" s="1149"/>
      <c r="H11" s="1150"/>
      <c r="I11" s="315"/>
      <c r="J11" s="1148" t="s">
        <v>652</v>
      </c>
      <c r="K11" s="1149"/>
      <c r="L11" s="1149"/>
      <c r="M11" s="1149"/>
      <c r="N11" s="1171" t="s">
        <v>653</v>
      </c>
      <c r="O11" s="1"/>
      <c r="P11" s="1148" t="s">
        <v>490</v>
      </c>
      <c r="Q11" s="1149"/>
      <c r="R11" s="1150"/>
      <c r="S11" s="1"/>
      <c r="T11" s="1"/>
      <c r="U11" s="1"/>
      <c r="V11" s="1"/>
      <c r="W11" s="1"/>
      <c r="X11" s="1"/>
      <c r="Y11" s="1"/>
      <c r="Z11" s="1"/>
      <c r="AA11" s="1"/>
      <c r="AB11" s="1"/>
      <c r="AC11" s="1"/>
      <c r="AD11" s="1"/>
      <c r="AE11" s="1"/>
      <c r="AF11" s="1"/>
      <c r="AG11" s="1"/>
      <c r="AH11" s="1"/>
      <c r="AI11" s="1"/>
      <c r="AJ11" s="1"/>
      <c r="AK11" s="1"/>
    </row>
    <row r="12" spans="1:37" ht="14.25" customHeight="1">
      <c r="A12" s="425"/>
      <c r="B12" s="1151" t="s">
        <v>528</v>
      </c>
      <c r="C12" s="1152"/>
      <c r="D12" s="1152"/>
      <c r="E12" s="1152"/>
      <c r="F12" s="1152"/>
      <c r="G12" s="1153">
        <f>' Building Summary'!P18</f>
        <v>766895</v>
      </c>
      <c r="H12" s="1356"/>
      <c r="I12" s="1"/>
      <c r="J12" s="1151" t="s">
        <v>552</v>
      </c>
      <c r="K12" s="1152"/>
      <c r="L12" s="1152"/>
      <c r="M12" s="1169">
        <f>G13*G18*365*G22</f>
        <v>7071579.1578947371</v>
      </c>
      <c r="N12" s="1172">
        <f>M12/G12</f>
        <v>9.2210526315789476</v>
      </c>
      <c r="O12" s="1"/>
      <c r="P12" s="1151" t="s">
        <v>71</v>
      </c>
      <c r="Q12" s="1152"/>
      <c r="R12" s="1184">
        <f ca="1">SUM('Area Matrix'!D38,'Area Matrix'!H38,'Area Matrix'!L38,'Area Matrix'!P38,'Area Matrix'!T38)</f>
        <v>67653846.476290196</v>
      </c>
      <c r="S12" s="1"/>
      <c r="T12" s="1"/>
      <c r="U12" s="1"/>
      <c r="V12" s="1"/>
      <c r="W12" s="1"/>
      <c r="X12" s="1"/>
      <c r="Y12" s="1"/>
      <c r="Z12" s="1"/>
      <c r="AA12" s="1"/>
      <c r="AB12" s="1"/>
      <c r="AC12" s="1"/>
      <c r="AD12" s="1"/>
      <c r="AE12" s="1"/>
      <c r="AF12" s="1"/>
      <c r="AG12" s="1"/>
      <c r="AH12" s="1"/>
      <c r="AI12" s="1"/>
      <c r="AJ12" s="1"/>
      <c r="AK12" s="1"/>
    </row>
    <row r="13" spans="1:37" ht="14.25" customHeight="1">
      <c r="A13" s="425"/>
      <c r="B13" s="1614" t="s">
        <v>782</v>
      </c>
      <c r="C13" s="1615"/>
      <c r="D13" s="1615"/>
      <c r="E13" s="1615"/>
      <c r="F13" s="1615"/>
      <c r="G13" s="1155">
        <f>G12/380</f>
        <v>2018.1447368421052</v>
      </c>
      <c r="H13" s="1154"/>
      <c r="I13" s="1"/>
      <c r="J13" s="1151" t="s">
        <v>602</v>
      </c>
      <c r="K13" s="1152"/>
      <c r="L13" s="1152"/>
      <c r="M13" s="1169">
        <f>-M12*G21</f>
        <v>-1060736.8736842105</v>
      </c>
      <c r="N13" s="1173"/>
      <c r="O13" s="1"/>
      <c r="P13" s="1185" t="s">
        <v>550</v>
      </c>
      <c r="Q13" s="1152"/>
      <c r="R13" s="1184">
        <f ca="1">R12*G28</f>
        <v>0</v>
      </c>
      <c r="S13" s="1"/>
      <c r="T13" s="1"/>
      <c r="U13" s="1"/>
      <c r="V13" s="1"/>
      <c r="W13" s="1"/>
      <c r="X13" s="1"/>
      <c r="Y13" s="1"/>
      <c r="Z13" s="1"/>
      <c r="AA13" s="1"/>
      <c r="AB13" s="1"/>
      <c r="AC13" s="1"/>
      <c r="AD13" s="1"/>
      <c r="AE13" s="1"/>
      <c r="AF13" s="1"/>
      <c r="AG13" s="1"/>
      <c r="AH13" s="1"/>
      <c r="AI13" s="1"/>
      <c r="AJ13" s="1"/>
      <c r="AK13" s="1"/>
    </row>
    <row r="14" spans="1:37" ht="14.25" customHeight="1" thickBot="1">
      <c r="A14" s="425"/>
      <c r="B14" s="1616"/>
      <c r="C14" s="1617"/>
      <c r="D14" s="1617"/>
      <c r="E14" s="1617"/>
      <c r="F14" s="1617"/>
      <c r="G14" s="1357"/>
      <c r="H14" s="1159"/>
      <c r="I14" s="1"/>
      <c r="J14" s="1174" t="s">
        <v>567</v>
      </c>
      <c r="K14" s="1175"/>
      <c r="L14" s="1175"/>
      <c r="M14" s="1176">
        <f>M12+M13</f>
        <v>6010842.2842105264</v>
      </c>
      <c r="N14" s="1177"/>
      <c r="O14" s="1"/>
      <c r="P14" s="1186" t="s">
        <v>191</v>
      </c>
      <c r="Q14" s="1187"/>
      <c r="R14" s="1188">
        <f ca="1">SUM(R12:R13)</f>
        <v>67653846.476290196</v>
      </c>
      <c r="S14" s="1"/>
      <c r="T14" s="1"/>
      <c r="U14" s="1"/>
      <c r="V14" s="1"/>
      <c r="W14" s="1"/>
      <c r="X14" s="1"/>
      <c r="Y14" s="1"/>
      <c r="Z14" s="1"/>
      <c r="AA14" s="1"/>
      <c r="AB14" s="1"/>
      <c r="AC14" s="1"/>
      <c r="AD14" s="1"/>
      <c r="AE14" s="1"/>
      <c r="AF14" s="1"/>
      <c r="AG14" s="1"/>
      <c r="AH14" s="1"/>
      <c r="AI14" s="1"/>
      <c r="AJ14" s="1"/>
      <c r="AK14" s="1"/>
    </row>
    <row r="15" spans="1:37" ht="14.25" customHeight="1" thickBot="1">
      <c r="A15" s="425"/>
      <c r="B15" s="1"/>
      <c r="C15" s="1"/>
      <c r="D15" s="1"/>
      <c r="E15" s="1"/>
      <c r="F15" s="1"/>
      <c r="G15" s="1"/>
      <c r="H15" s="1"/>
      <c r="I15" s="1"/>
      <c r="J15" s="1151"/>
      <c r="K15" s="1152"/>
      <c r="L15" s="1152"/>
      <c r="M15" s="1168"/>
      <c r="N15" s="1173"/>
      <c r="O15" s="1"/>
      <c r="P15" s="229"/>
      <c r="Q15" s="1"/>
      <c r="R15" s="1"/>
      <c r="S15" s="320"/>
      <c r="T15" s="1"/>
      <c r="U15" s="1"/>
      <c r="V15" s="1"/>
      <c r="W15" s="1"/>
      <c r="X15" s="1"/>
      <c r="Y15" s="1"/>
      <c r="Z15" s="1"/>
      <c r="AA15" s="1"/>
      <c r="AB15" s="1"/>
      <c r="AC15" s="1"/>
      <c r="AD15" s="1"/>
      <c r="AE15" s="1"/>
      <c r="AF15" s="1"/>
      <c r="AG15" s="1"/>
      <c r="AH15" s="1"/>
      <c r="AI15" s="1"/>
      <c r="AJ15" s="1"/>
      <c r="AK15" s="1"/>
    </row>
    <row r="16" spans="1:37" ht="14.25" customHeight="1">
      <c r="A16" s="425"/>
      <c r="B16" s="1148" t="s">
        <v>654</v>
      </c>
      <c r="C16" s="1149"/>
      <c r="D16" s="1149"/>
      <c r="E16" s="1149"/>
      <c r="F16" s="1149"/>
      <c r="G16" s="1149"/>
      <c r="H16" s="1150"/>
      <c r="I16" s="315"/>
      <c r="J16" s="1178" t="s">
        <v>657</v>
      </c>
      <c r="K16" s="1152"/>
      <c r="L16" s="1152"/>
      <c r="M16" s="1168"/>
      <c r="N16" s="1173"/>
      <c r="O16" s="1"/>
      <c r="P16" s="1148" t="s">
        <v>193</v>
      </c>
      <c r="Q16" s="1149"/>
      <c r="R16" s="1150"/>
      <c r="S16" s="324"/>
      <c r="T16" s="1"/>
      <c r="U16" s="1"/>
      <c r="V16" s="1"/>
      <c r="W16" s="1"/>
      <c r="X16" s="1"/>
      <c r="Y16" s="1"/>
      <c r="Z16" s="1"/>
      <c r="AA16" s="1"/>
      <c r="AB16" s="1"/>
      <c r="AC16" s="1"/>
      <c r="AD16" s="1"/>
      <c r="AE16" s="1"/>
      <c r="AF16" s="1"/>
      <c r="AG16" s="1"/>
      <c r="AH16" s="1"/>
      <c r="AI16" s="1"/>
      <c r="AJ16" s="1"/>
      <c r="AK16" s="1"/>
    </row>
    <row r="17" spans="1:37" ht="14.25" customHeight="1">
      <c r="A17" s="425"/>
      <c r="B17" s="1151"/>
      <c r="C17" s="1152"/>
      <c r="D17" s="1152"/>
      <c r="E17" s="1152"/>
      <c r="F17" s="1152"/>
      <c r="G17" s="1358"/>
      <c r="H17" s="1154"/>
      <c r="I17" s="1"/>
      <c r="J17" s="1151" t="s">
        <v>659</v>
      </c>
      <c r="K17" s="1152"/>
      <c r="L17" s="1152"/>
      <c r="M17" s="1169">
        <f t="shared" ref="M17:M19" si="0">N17*$G$12</f>
        <v>613516</v>
      </c>
      <c r="N17" s="1362">
        <v>0.8</v>
      </c>
      <c r="O17" s="1"/>
      <c r="P17" s="1185" t="s">
        <v>523</v>
      </c>
      <c r="Q17" s="1152"/>
      <c r="R17" s="1184">
        <f ca="1">G34</f>
        <v>47357692.533403136</v>
      </c>
      <c r="S17" s="1"/>
      <c r="T17" s="1"/>
      <c r="U17" s="1"/>
      <c r="V17" s="1"/>
      <c r="W17" s="1"/>
      <c r="X17" s="1"/>
      <c r="Y17" s="1"/>
      <c r="Z17" s="1"/>
      <c r="AA17" s="1"/>
      <c r="AB17" s="1"/>
      <c r="AC17" s="1"/>
      <c r="AD17" s="1"/>
      <c r="AE17" s="1"/>
      <c r="AF17" s="1"/>
      <c r="AG17" s="1"/>
      <c r="AH17" s="1"/>
      <c r="AI17" s="1"/>
      <c r="AJ17" s="1"/>
      <c r="AK17" s="1"/>
    </row>
    <row r="18" spans="1:37" ht="14.25" customHeight="1">
      <c r="A18" s="425"/>
      <c r="B18" s="1359" t="s">
        <v>679</v>
      </c>
      <c r="C18" s="1152"/>
      <c r="D18" s="1152"/>
      <c r="E18" s="1152"/>
      <c r="F18" s="1152"/>
      <c r="G18" s="1360">
        <v>12</v>
      </c>
      <c r="H18" s="1356" t="s">
        <v>680</v>
      </c>
      <c r="I18" s="1"/>
      <c r="J18" s="1151" t="s">
        <v>660</v>
      </c>
      <c r="K18" s="1152"/>
      <c r="L18" s="1152"/>
      <c r="M18" s="1169">
        <f t="shared" si="0"/>
        <v>690205.5</v>
      </c>
      <c r="N18" s="1362">
        <v>0.9</v>
      </c>
      <c r="O18" s="1"/>
      <c r="P18" s="1185" t="s">
        <v>197</v>
      </c>
      <c r="Q18" s="1152"/>
      <c r="R18" s="1184">
        <f ca="1">R19-R17</f>
        <v>20296153.94288706</v>
      </c>
      <c r="S18" s="1"/>
      <c r="T18" s="1"/>
      <c r="U18" s="1"/>
      <c r="V18" s="1"/>
      <c r="W18" s="1"/>
      <c r="X18" s="1"/>
      <c r="Y18" s="1"/>
      <c r="Z18" s="1"/>
      <c r="AA18" s="1"/>
      <c r="AB18" s="1"/>
      <c r="AC18" s="1"/>
      <c r="AD18" s="1"/>
      <c r="AE18" s="1"/>
      <c r="AF18" s="1"/>
      <c r="AG18" s="1"/>
      <c r="AH18" s="1"/>
      <c r="AI18" s="1"/>
      <c r="AJ18" s="1"/>
      <c r="AK18" s="1"/>
    </row>
    <row r="19" spans="1:37" ht="14.25" customHeight="1">
      <c r="A19" s="425"/>
      <c r="B19" s="1151" t="s">
        <v>658</v>
      </c>
      <c r="C19" s="1152"/>
      <c r="D19" s="1152"/>
      <c r="E19" s="1152"/>
      <c r="F19" s="1152"/>
      <c r="G19" s="1162">
        <v>0.03</v>
      </c>
      <c r="H19" s="1154" t="s">
        <v>614</v>
      </c>
      <c r="I19" s="1"/>
      <c r="J19" s="1151" t="s">
        <v>128</v>
      </c>
      <c r="K19" s="1152"/>
      <c r="L19" s="1152"/>
      <c r="M19" s="1169">
        <f t="shared" si="0"/>
        <v>383447.5</v>
      </c>
      <c r="N19" s="1362">
        <v>0.5</v>
      </c>
      <c r="O19" s="1"/>
      <c r="P19" s="1189" t="s">
        <v>129</v>
      </c>
      <c r="Q19" s="1175"/>
      <c r="R19" s="1190">
        <f ca="1">R14</f>
        <v>67653846.476290196</v>
      </c>
      <c r="S19" s="1"/>
      <c r="T19" s="1"/>
      <c r="U19" s="1"/>
      <c r="V19" s="1"/>
      <c r="W19" s="1"/>
      <c r="X19" s="1"/>
      <c r="Y19" s="1"/>
      <c r="Z19" s="1"/>
      <c r="AA19" s="1"/>
      <c r="AB19" s="1"/>
      <c r="AC19" s="1"/>
      <c r="AD19" s="1"/>
      <c r="AE19" s="1"/>
      <c r="AF19" s="1"/>
      <c r="AG19" s="1"/>
      <c r="AH19" s="1"/>
      <c r="AI19" s="1"/>
      <c r="AJ19" s="1"/>
      <c r="AK19" s="1"/>
    </row>
    <row r="20" spans="1:37" ht="14.25" customHeight="1">
      <c r="A20" s="425"/>
      <c r="B20" s="1151" t="s">
        <v>200</v>
      </c>
      <c r="C20" s="1152"/>
      <c r="D20" s="1152"/>
      <c r="E20" s="1152"/>
      <c r="F20" s="1152"/>
      <c r="G20" s="1162">
        <v>0.02</v>
      </c>
      <c r="H20" s="1154"/>
      <c r="I20" s="1"/>
      <c r="J20" s="1151" t="s">
        <v>541</v>
      </c>
      <c r="K20" s="1152"/>
      <c r="L20" s="1152"/>
      <c r="M20" s="1169">
        <f t="shared" ref="M20:M21" si="1">N20*$M$12</f>
        <v>212147.37473684212</v>
      </c>
      <c r="N20" s="1180">
        <v>0.03</v>
      </c>
      <c r="O20" s="1"/>
      <c r="P20" s="1191"/>
      <c r="Q20" s="1152"/>
      <c r="R20" s="1161"/>
      <c r="S20" s="1"/>
      <c r="T20" s="1"/>
      <c r="U20" s="1"/>
      <c r="V20" s="1"/>
      <c r="W20" s="1"/>
      <c r="X20" s="1"/>
      <c r="Y20" s="1"/>
      <c r="Z20" s="1"/>
      <c r="AA20" s="1"/>
      <c r="AB20" s="1"/>
      <c r="AC20" s="1"/>
      <c r="AD20" s="1"/>
      <c r="AE20" s="1"/>
      <c r="AF20" s="1"/>
      <c r="AG20" s="1"/>
      <c r="AH20" s="1"/>
      <c r="AI20" s="1"/>
      <c r="AJ20" s="1"/>
      <c r="AK20" s="1"/>
    </row>
    <row r="21" spans="1:37" ht="14.25" customHeight="1" thickBot="1">
      <c r="A21" s="425"/>
      <c r="B21" s="1151" t="s">
        <v>661</v>
      </c>
      <c r="C21" s="1152"/>
      <c r="D21" s="1152"/>
      <c r="E21" s="1152"/>
      <c r="F21" s="1152"/>
      <c r="G21" s="1162">
        <v>0.15</v>
      </c>
      <c r="H21" s="1154"/>
      <c r="I21" s="1"/>
      <c r="J21" s="1151" t="s">
        <v>666</v>
      </c>
      <c r="K21" s="1152"/>
      <c r="L21" s="1152"/>
      <c r="M21" s="1169">
        <f t="shared" si="1"/>
        <v>212147.37473684212</v>
      </c>
      <c r="N21" s="1181">
        <v>0.03</v>
      </c>
      <c r="O21" s="1"/>
      <c r="P21" s="1156" t="s">
        <v>620</v>
      </c>
      <c r="Q21" s="1157"/>
      <c r="R21" s="1192">
        <v>0.08</v>
      </c>
      <c r="S21" s="1"/>
      <c r="T21" s="1"/>
      <c r="U21" s="1"/>
      <c r="V21" s="1"/>
      <c r="W21" s="1"/>
      <c r="X21" s="1"/>
      <c r="Y21" s="1"/>
      <c r="Z21" s="1"/>
      <c r="AA21" s="1"/>
      <c r="AB21" s="1"/>
      <c r="AC21" s="1"/>
      <c r="AD21" s="1"/>
      <c r="AE21" s="1"/>
      <c r="AF21" s="1"/>
      <c r="AG21" s="1"/>
      <c r="AH21" s="1"/>
      <c r="AI21" s="1"/>
      <c r="AJ21" s="1"/>
      <c r="AK21" s="1"/>
    </row>
    <row r="22" spans="1:37" ht="14.25" customHeight="1">
      <c r="A22" s="425"/>
      <c r="B22" s="1151" t="s">
        <v>735</v>
      </c>
      <c r="C22" s="1152"/>
      <c r="D22" s="1152"/>
      <c r="E22" s="1152"/>
      <c r="F22" s="1152"/>
      <c r="G22" s="1162">
        <v>0.8</v>
      </c>
      <c r="H22" s="1154"/>
      <c r="I22" s="1"/>
      <c r="J22" s="1174" t="s">
        <v>647</v>
      </c>
      <c r="K22" s="1175"/>
      <c r="L22" s="1175"/>
      <c r="M22" s="1176">
        <f>SUM(M17:M21)</f>
        <v>2111463.7494736845</v>
      </c>
      <c r="N22" s="1182"/>
      <c r="O22" s="1"/>
      <c r="P22" s="1"/>
      <c r="Q22" s="1"/>
      <c r="R22" s="425"/>
      <c r="S22" s="1"/>
      <c r="T22" s="1"/>
      <c r="U22" s="1"/>
      <c r="V22" s="1"/>
      <c r="W22" s="1"/>
      <c r="X22" s="1"/>
      <c r="Y22" s="1"/>
      <c r="Z22" s="1"/>
      <c r="AA22" s="1"/>
      <c r="AB22" s="1"/>
      <c r="AC22" s="1"/>
      <c r="AD22" s="1"/>
      <c r="AE22" s="1"/>
      <c r="AF22" s="1"/>
      <c r="AG22" s="1"/>
      <c r="AH22" s="1"/>
      <c r="AI22" s="1"/>
      <c r="AJ22" s="1"/>
      <c r="AK22" s="1"/>
    </row>
    <row r="23" spans="1:37" ht="14.25" customHeight="1">
      <c r="A23" s="425"/>
      <c r="B23" s="1151" t="s">
        <v>665</v>
      </c>
      <c r="C23" s="1152"/>
      <c r="D23" s="1152"/>
      <c r="E23" s="1152"/>
      <c r="F23" s="1152"/>
      <c r="G23" s="1162">
        <v>0.06</v>
      </c>
      <c r="H23" s="1154"/>
      <c r="I23" s="1"/>
      <c r="J23" s="1151"/>
      <c r="K23" s="1152"/>
      <c r="L23" s="1152"/>
      <c r="M23" s="1168"/>
      <c r="N23" s="1173"/>
      <c r="O23" s="1"/>
      <c r="P23" s="1"/>
      <c r="Q23" s="1"/>
      <c r="R23" s="425"/>
      <c r="S23" s="1"/>
      <c r="T23" s="1"/>
      <c r="U23" s="1"/>
      <c r="V23" s="1"/>
      <c r="W23" s="1"/>
      <c r="X23" s="1"/>
      <c r="Y23" s="1"/>
      <c r="Z23" s="1"/>
      <c r="AA23" s="1"/>
      <c r="AB23" s="1"/>
      <c r="AC23" s="1"/>
      <c r="AD23" s="1"/>
      <c r="AE23" s="1"/>
      <c r="AF23" s="1"/>
      <c r="AG23" s="1"/>
      <c r="AH23" s="1"/>
      <c r="AI23" s="1"/>
      <c r="AJ23" s="1"/>
      <c r="AK23" s="1"/>
    </row>
    <row r="24" spans="1:37" ht="14.25" customHeight="1" thickBot="1">
      <c r="A24" s="425"/>
      <c r="B24" s="1151" t="s">
        <v>622</v>
      </c>
      <c r="C24" s="1152"/>
      <c r="D24" s="1152"/>
      <c r="E24" s="1152"/>
      <c r="F24" s="1152"/>
      <c r="G24" s="1163">
        <v>5.3999999999999999E-2</v>
      </c>
      <c r="H24" s="1154"/>
      <c r="I24" s="1"/>
      <c r="J24" s="1156" t="s">
        <v>669</v>
      </c>
      <c r="K24" s="1157"/>
      <c r="L24" s="1157"/>
      <c r="M24" s="1170">
        <f>M14-M22</f>
        <v>3899378.5347368419</v>
      </c>
      <c r="N24" s="1183"/>
      <c r="O24" s="1"/>
      <c r="P24" s="229"/>
      <c r="Q24" s="1"/>
      <c r="R24" s="425"/>
      <c r="S24" s="1"/>
      <c r="T24" s="1"/>
      <c r="U24" s="1"/>
      <c r="V24" s="1"/>
      <c r="W24" s="1"/>
      <c r="X24" s="1"/>
      <c r="Y24" s="1"/>
      <c r="Z24" s="1"/>
      <c r="AA24" s="1"/>
      <c r="AB24" s="1"/>
      <c r="AC24" s="1"/>
      <c r="AD24" s="1"/>
      <c r="AE24" s="1"/>
      <c r="AF24" s="1"/>
      <c r="AG24" s="1"/>
      <c r="AH24" s="1"/>
      <c r="AI24" s="1"/>
      <c r="AJ24" s="1"/>
      <c r="AK24" s="1"/>
    </row>
    <row r="25" spans="1:37" ht="14.25" customHeight="1">
      <c r="A25" s="425"/>
      <c r="B25" s="1151" t="s">
        <v>192</v>
      </c>
      <c r="C25" s="1152"/>
      <c r="D25" s="1152"/>
      <c r="E25" s="1152"/>
      <c r="F25" s="1152"/>
      <c r="G25" s="1163">
        <v>0.05</v>
      </c>
      <c r="H25" s="1154"/>
      <c r="I25" s="1"/>
      <c r="J25" s="1"/>
      <c r="K25" s="1"/>
      <c r="L25" s="1"/>
      <c r="M25" s="425"/>
      <c r="N25" s="425"/>
      <c r="O25" s="1"/>
      <c r="P25" s="229"/>
      <c r="Q25" s="1"/>
      <c r="R25" s="1"/>
      <c r="S25" s="1"/>
      <c r="T25" s="1"/>
      <c r="U25" s="1"/>
      <c r="V25" s="1"/>
      <c r="W25" s="1"/>
      <c r="X25" s="1"/>
      <c r="Y25" s="1"/>
      <c r="Z25" s="1"/>
      <c r="AA25" s="1"/>
      <c r="AB25" s="1"/>
      <c r="AC25" s="1"/>
      <c r="AD25" s="1"/>
      <c r="AE25" s="1"/>
      <c r="AF25" s="1"/>
      <c r="AG25" s="1"/>
      <c r="AH25" s="1"/>
      <c r="AI25" s="1"/>
      <c r="AJ25" s="1"/>
      <c r="AK25" s="1"/>
    </row>
    <row r="26" spans="1:37" ht="14.25" customHeight="1">
      <c r="A26" s="425"/>
      <c r="B26" s="1151"/>
      <c r="C26" s="1152"/>
      <c r="D26" s="1152"/>
      <c r="E26" s="1152"/>
      <c r="F26" s="1152"/>
      <c r="G26" s="1361"/>
      <c r="H26" s="1154"/>
      <c r="I26" s="1"/>
      <c r="J26" s="1"/>
      <c r="K26" s="1"/>
      <c r="L26" s="1"/>
      <c r="M26" s="425"/>
      <c r="N26" s="415"/>
      <c r="O26" s="1"/>
      <c r="P26" s="229"/>
      <c r="Q26" s="1"/>
      <c r="R26" s="1"/>
      <c r="S26" s="1"/>
      <c r="T26" s="1"/>
      <c r="U26" s="1"/>
      <c r="V26" s="1"/>
      <c r="W26" s="1"/>
      <c r="X26" s="1"/>
      <c r="Y26" s="1"/>
      <c r="Z26" s="1"/>
      <c r="AA26" s="1"/>
      <c r="AB26" s="1"/>
      <c r="AC26" s="1"/>
      <c r="AD26" s="1"/>
      <c r="AE26" s="1"/>
      <c r="AF26" s="1"/>
      <c r="AG26" s="1"/>
      <c r="AH26" s="1"/>
      <c r="AI26" s="1"/>
      <c r="AJ26" s="1"/>
      <c r="AK26" s="1"/>
    </row>
    <row r="27" spans="1:37" ht="14.25" customHeight="1">
      <c r="A27" s="425"/>
      <c r="B27" s="1151" t="s">
        <v>510</v>
      </c>
      <c r="C27" s="1152"/>
      <c r="D27" s="1152"/>
      <c r="E27" s="1152"/>
      <c r="F27" s="1152"/>
      <c r="G27" s="1165">
        <v>10</v>
      </c>
      <c r="H27" s="1154" t="s">
        <v>625</v>
      </c>
      <c r="I27" s="1"/>
      <c r="J27" s="1"/>
      <c r="K27" s="1"/>
      <c r="L27" s="1"/>
      <c r="M27" s="317"/>
      <c r="N27" s="229"/>
      <c r="O27" s="1"/>
      <c r="P27" s="229"/>
      <c r="Q27" s="1"/>
      <c r="R27" s="1"/>
      <c r="S27" s="1"/>
      <c r="T27" s="1"/>
      <c r="U27" s="1"/>
      <c r="V27" s="1"/>
      <c r="W27" s="1"/>
      <c r="X27" s="1"/>
      <c r="Y27" s="1"/>
      <c r="Z27" s="1"/>
      <c r="AA27" s="1"/>
      <c r="AB27" s="1"/>
      <c r="AC27" s="1"/>
      <c r="AD27" s="1"/>
      <c r="AE27" s="1"/>
      <c r="AF27" s="1"/>
      <c r="AG27" s="1"/>
      <c r="AH27" s="1"/>
      <c r="AI27" s="1"/>
      <c r="AJ27" s="1"/>
      <c r="AK27" s="1"/>
    </row>
    <row r="28" spans="1:37" ht="14.25" customHeight="1" thickBot="1">
      <c r="A28" s="425"/>
      <c r="B28" s="1156" t="s">
        <v>569</v>
      </c>
      <c r="C28" s="1157"/>
      <c r="D28" s="1157"/>
      <c r="E28" s="1157"/>
      <c r="F28" s="1157"/>
      <c r="G28" s="1166">
        <v>0</v>
      </c>
      <c r="H28" s="1159"/>
      <c r="I28" s="1"/>
      <c r="J28" s="329"/>
      <c r="K28" s="1"/>
      <c r="L28" s="1"/>
      <c r="M28" s="317"/>
      <c r="N28" s="229"/>
      <c r="O28" s="1"/>
      <c r="P28" s="229"/>
      <c r="Q28" s="1"/>
      <c r="R28" s="1"/>
      <c r="S28" s="1"/>
      <c r="T28" s="1"/>
      <c r="U28" s="1"/>
      <c r="V28" s="1"/>
      <c r="W28" s="1"/>
      <c r="X28" s="1"/>
      <c r="Y28" s="1"/>
      <c r="Z28" s="1"/>
      <c r="AA28" s="1"/>
      <c r="AB28" s="1"/>
      <c r="AC28" s="1"/>
      <c r="AD28" s="1"/>
      <c r="AE28" s="1"/>
      <c r="AF28" s="1"/>
      <c r="AG28" s="1"/>
      <c r="AH28" s="1"/>
      <c r="AI28" s="1"/>
      <c r="AJ28" s="1"/>
      <c r="AK28" s="1"/>
    </row>
    <row r="29" spans="1:37" ht="14.25" customHeight="1" thickBot="1">
      <c r="A29" s="425"/>
      <c r="B29" s="1"/>
      <c r="C29" s="1"/>
      <c r="D29" s="1"/>
      <c r="E29" s="1"/>
      <c r="F29" s="1"/>
      <c r="G29" s="1"/>
      <c r="H29" s="1"/>
      <c r="I29" s="1"/>
      <c r="J29" s="329"/>
      <c r="K29" s="1"/>
      <c r="L29" s="1"/>
      <c r="M29" s="1"/>
      <c r="N29" s="229"/>
      <c r="O29" s="1"/>
      <c r="P29" s="229"/>
      <c r="Q29" s="1"/>
      <c r="R29" s="1"/>
      <c r="S29" s="1"/>
      <c r="T29" s="1"/>
      <c r="U29" s="1"/>
      <c r="V29" s="1"/>
      <c r="W29" s="1"/>
      <c r="X29" s="1"/>
      <c r="Y29" s="1"/>
      <c r="Z29" s="1"/>
      <c r="AA29" s="1"/>
      <c r="AB29" s="1"/>
      <c r="AC29" s="1"/>
      <c r="AD29" s="1"/>
      <c r="AE29" s="1"/>
      <c r="AF29" s="1"/>
      <c r="AG29" s="1"/>
      <c r="AH29" s="1"/>
      <c r="AI29" s="1"/>
      <c r="AJ29" s="1"/>
      <c r="AK29" s="1"/>
    </row>
    <row r="30" spans="1:37" ht="14.25" customHeight="1">
      <c r="A30" s="425"/>
      <c r="B30" s="1148" t="s">
        <v>628</v>
      </c>
      <c r="C30" s="1149"/>
      <c r="D30" s="1149"/>
      <c r="E30" s="1149"/>
      <c r="F30" s="1149"/>
      <c r="G30" s="1149"/>
      <c r="H30" s="1150"/>
      <c r="I30" s="315"/>
      <c r="J30" s="1"/>
      <c r="K30" s="1"/>
      <c r="L30" s="1"/>
      <c r="M30" s="1"/>
      <c r="N30" s="229"/>
      <c r="O30" s="1"/>
      <c r="P30" s="229"/>
      <c r="Q30" s="1"/>
      <c r="R30" s="1"/>
      <c r="S30" s="1"/>
      <c r="T30" s="1"/>
      <c r="U30" s="1"/>
      <c r="V30" s="1"/>
      <c r="W30" s="1"/>
      <c r="X30" s="1"/>
      <c r="Y30" s="1"/>
      <c r="Z30" s="1"/>
      <c r="AA30" s="1"/>
      <c r="AB30" s="1"/>
      <c r="AC30" s="1"/>
      <c r="AD30" s="1"/>
      <c r="AE30" s="1"/>
      <c r="AF30" s="1"/>
      <c r="AG30" s="1"/>
      <c r="AH30" s="1"/>
      <c r="AI30" s="1"/>
      <c r="AJ30" s="1"/>
      <c r="AK30" s="1"/>
    </row>
    <row r="31" spans="1:37" ht="14.25" customHeight="1">
      <c r="A31" s="425"/>
      <c r="B31" s="1151" t="s">
        <v>629</v>
      </c>
      <c r="C31" s="1152"/>
      <c r="D31" s="1152"/>
      <c r="E31" s="1152"/>
      <c r="F31" s="1152"/>
      <c r="G31" s="1162">
        <v>0.7</v>
      </c>
      <c r="H31" s="1154" t="s">
        <v>630</v>
      </c>
      <c r="I31" s="1"/>
      <c r="J31" s="324"/>
      <c r="K31" s="1"/>
      <c r="L31" s="1"/>
      <c r="M31" s="1"/>
      <c r="N31" s="229"/>
      <c r="O31" s="1"/>
      <c r="P31" s="229"/>
      <c r="Q31" s="1"/>
      <c r="R31" s="1"/>
      <c r="S31" s="1"/>
      <c r="T31" s="1"/>
      <c r="U31" s="1"/>
      <c r="V31" s="1"/>
      <c r="W31" s="1"/>
      <c r="X31" s="1"/>
      <c r="Y31" s="1"/>
      <c r="Z31" s="1"/>
      <c r="AA31" s="1"/>
      <c r="AB31" s="1"/>
      <c r="AC31" s="1"/>
      <c r="AD31" s="1"/>
      <c r="AE31" s="1"/>
      <c r="AF31" s="1"/>
      <c r="AG31" s="1"/>
      <c r="AH31" s="1"/>
      <c r="AI31" s="1"/>
      <c r="AJ31" s="1"/>
      <c r="AK31" s="1"/>
    </row>
    <row r="32" spans="1:37" ht="14.25" customHeight="1">
      <c r="A32" s="425"/>
      <c r="B32" s="1151" t="s">
        <v>437</v>
      </c>
      <c r="C32" s="1152"/>
      <c r="D32" s="1152"/>
      <c r="E32" s="1152"/>
      <c r="F32" s="1152"/>
      <c r="G32" s="1162">
        <v>0.05</v>
      </c>
      <c r="H32" s="1154"/>
      <c r="I32" s="1"/>
      <c r="J32" s="324"/>
      <c r="K32" s="1"/>
      <c r="L32" s="1"/>
      <c r="M32" s="1"/>
      <c r="N32" s="1"/>
      <c r="O32" s="1"/>
      <c r="P32" s="229"/>
      <c r="Q32" s="1"/>
      <c r="R32" s="1"/>
      <c r="S32" s="1"/>
      <c r="T32" s="1"/>
      <c r="U32" s="1"/>
      <c r="V32" s="1"/>
      <c r="W32" s="1"/>
      <c r="X32" s="1"/>
      <c r="Y32" s="1"/>
      <c r="Z32" s="1"/>
      <c r="AA32" s="1"/>
      <c r="AB32" s="1"/>
      <c r="AC32" s="1"/>
      <c r="AD32" s="1"/>
      <c r="AE32" s="1"/>
      <c r="AF32" s="1"/>
      <c r="AG32" s="1"/>
      <c r="AH32" s="1"/>
      <c r="AI32" s="1"/>
      <c r="AJ32" s="1"/>
      <c r="AK32" s="1"/>
    </row>
    <row r="33" spans="1:37" ht="14.25" customHeight="1">
      <c r="A33" s="425"/>
      <c r="B33" s="1151" t="s">
        <v>435</v>
      </c>
      <c r="C33" s="1152"/>
      <c r="D33" s="1152"/>
      <c r="E33" s="1152"/>
      <c r="F33" s="1152"/>
      <c r="G33" s="1168">
        <v>30</v>
      </c>
      <c r="H33" s="1154" t="s">
        <v>631</v>
      </c>
      <c r="I33" s="1"/>
      <c r="J33" s="1"/>
      <c r="K33" s="1"/>
      <c r="L33" s="1"/>
      <c r="M33" s="1"/>
      <c r="N33" s="1"/>
      <c r="O33" s="1"/>
      <c r="P33" s="229"/>
      <c r="Q33" s="1"/>
      <c r="R33" s="1"/>
      <c r="S33" s="1"/>
      <c r="T33" s="1"/>
      <c r="U33" s="1"/>
      <c r="V33" s="1"/>
      <c r="W33" s="1"/>
      <c r="X33" s="1"/>
      <c r="Y33" s="1"/>
      <c r="Z33" s="1"/>
      <c r="AA33" s="1"/>
      <c r="AB33" s="1"/>
      <c r="AC33" s="1"/>
      <c r="AD33" s="1"/>
      <c r="AE33" s="1"/>
      <c r="AF33" s="1"/>
      <c r="AG33" s="1"/>
      <c r="AH33" s="1"/>
      <c r="AI33" s="1"/>
      <c r="AJ33" s="1"/>
      <c r="AK33" s="1"/>
    </row>
    <row r="34" spans="1:37" ht="14.25" customHeight="1">
      <c r="A34" s="425"/>
      <c r="B34" s="1151" t="s">
        <v>632</v>
      </c>
      <c r="C34" s="1152"/>
      <c r="D34" s="1152"/>
      <c r="E34" s="1152"/>
      <c r="F34" s="1152"/>
      <c r="G34" s="1169">
        <f ca="1">G31*R14</f>
        <v>47357692.533403136</v>
      </c>
      <c r="H34" s="1154"/>
      <c r="I34" s="1"/>
      <c r="J34" s="1"/>
      <c r="K34" s="1"/>
      <c r="L34" s="1"/>
      <c r="M34" s="1"/>
      <c r="N34" s="1"/>
      <c r="O34" s="1"/>
      <c r="P34" s="229"/>
      <c r="Q34" s="1"/>
      <c r="R34" s="1"/>
      <c r="S34" s="1"/>
      <c r="T34" s="1"/>
      <c r="U34" s="1"/>
      <c r="V34" s="1"/>
      <c r="W34" s="1"/>
      <c r="X34" s="1"/>
      <c r="Y34" s="1"/>
      <c r="Z34" s="1"/>
      <c r="AA34" s="1"/>
      <c r="AB34" s="1"/>
      <c r="AC34" s="1"/>
      <c r="AD34" s="1"/>
      <c r="AE34" s="1"/>
      <c r="AF34" s="1"/>
      <c r="AG34" s="1"/>
      <c r="AH34" s="1"/>
      <c r="AI34" s="1"/>
      <c r="AJ34" s="1"/>
      <c r="AK34" s="1"/>
    </row>
    <row r="35" spans="1:37" ht="14.25" customHeight="1" thickBot="1">
      <c r="A35" s="425"/>
      <c r="B35" s="1156" t="s">
        <v>633</v>
      </c>
      <c r="C35" s="1157"/>
      <c r="D35" s="1157"/>
      <c r="E35" s="1157"/>
      <c r="F35" s="1157"/>
      <c r="G35" s="1170">
        <f ca="1">PMT(G32/12,G33*12,G34)</f>
        <v>-254226.3336789133</v>
      </c>
      <c r="H35" s="1159"/>
      <c r="I35" s="1"/>
      <c r="J35" s="1"/>
      <c r="K35" s="1"/>
      <c r="L35" s="1"/>
      <c r="M35" s="1"/>
      <c r="N35" s="1"/>
      <c r="O35" s="1"/>
      <c r="P35" s="229"/>
      <c r="Q35" s="1"/>
      <c r="R35" s="1"/>
      <c r="S35" s="1"/>
      <c r="T35" s="1"/>
      <c r="U35" s="1"/>
      <c r="V35" s="1"/>
      <c r="W35" s="1"/>
      <c r="X35" s="1"/>
      <c r="Y35" s="1"/>
      <c r="Z35" s="1"/>
      <c r="AA35" s="1"/>
      <c r="AB35" s="1"/>
      <c r="AC35" s="1"/>
      <c r="AD35" s="1"/>
      <c r="AE35" s="1"/>
      <c r="AF35" s="1"/>
      <c r="AG35" s="1"/>
      <c r="AH35" s="1"/>
      <c r="AI35" s="1"/>
      <c r="AJ35" s="1"/>
      <c r="AK35" s="1"/>
    </row>
    <row r="36" spans="1:37" ht="14.25" customHeight="1" thickBot="1">
      <c r="A36" s="425"/>
      <c r="B36" s="1"/>
      <c r="C36" s="1"/>
      <c r="D36" s="1"/>
      <c r="E36" s="1"/>
      <c r="F36" s="1"/>
      <c r="G36" s="1"/>
      <c r="H36" s="1"/>
      <c r="I36" s="1"/>
      <c r="J36" s="1"/>
      <c r="K36" s="1"/>
      <c r="L36" s="1"/>
      <c r="M36" s="1"/>
      <c r="N36" s="1"/>
      <c r="O36" s="1"/>
      <c r="P36" s="229"/>
      <c r="Q36" s="1"/>
      <c r="R36" s="1"/>
      <c r="S36" s="1"/>
      <c r="T36" s="1"/>
      <c r="U36" s="1"/>
      <c r="V36" s="1"/>
      <c r="W36" s="1"/>
      <c r="X36" s="1"/>
      <c r="Y36" s="1"/>
      <c r="Z36" s="1"/>
      <c r="AA36" s="1"/>
      <c r="AB36" s="1"/>
      <c r="AC36" s="1"/>
      <c r="AD36" s="1"/>
      <c r="AE36" s="1"/>
      <c r="AF36" s="1"/>
      <c r="AG36" s="1"/>
      <c r="AH36" s="1"/>
      <c r="AI36" s="1"/>
      <c r="AJ36" s="1"/>
      <c r="AK36" s="1"/>
    </row>
    <row r="37" spans="1:37" ht="14.25" customHeight="1">
      <c r="A37" s="425"/>
      <c r="B37" s="1148" t="s">
        <v>556</v>
      </c>
      <c r="C37" s="1149"/>
      <c r="D37" s="1149"/>
      <c r="E37" s="1149"/>
      <c r="F37" s="1149"/>
      <c r="G37" s="1193">
        <v>0</v>
      </c>
      <c r="H37" s="1193">
        <f t="shared" ref="H37:AK37" si="2">G37+1</f>
        <v>1</v>
      </c>
      <c r="I37" s="1193">
        <f t="shared" si="2"/>
        <v>2</v>
      </c>
      <c r="J37" s="1193">
        <f t="shared" si="2"/>
        <v>3</v>
      </c>
      <c r="K37" s="1193">
        <f t="shared" si="2"/>
        <v>4</v>
      </c>
      <c r="L37" s="1193">
        <f t="shared" si="2"/>
        <v>5</v>
      </c>
      <c r="M37" s="1193">
        <f t="shared" si="2"/>
        <v>6</v>
      </c>
      <c r="N37" s="1193">
        <f t="shared" si="2"/>
        <v>7</v>
      </c>
      <c r="O37" s="1193">
        <f t="shared" si="2"/>
        <v>8</v>
      </c>
      <c r="P37" s="1193">
        <f t="shared" si="2"/>
        <v>9</v>
      </c>
      <c r="Q37" s="1193">
        <f t="shared" si="2"/>
        <v>10</v>
      </c>
      <c r="R37" s="1193">
        <f t="shared" si="2"/>
        <v>11</v>
      </c>
      <c r="S37" s="1193">
        <f t="shared" si="2"/>
        <v>12</v>
      </c>
      <c r="T37" s="1193">
        <f t="shared" si="2"/>
        <v>13</v>
      </c>
      <c r="U37" s="1193">
        <f t="shared" si="2"/>
        <v>14</v>
      </c>
      <c r="V37" s="1193">
        <f t="shared" si="2"/>
        <v>15</v>
      </c>
      <c r="W37" s="1193">
        <f t="shared" si="2"/>
        <v>16</v>
      </c>
      <c r="X37" s="1193">
        <f t="shared" si="2"/>
        <v>17</v>
      </c>
      <c r="Y37" s="1193">
        <f t="shared" si="2"/>
        <v>18</v>
      </c>
      <c r="Z37" s="1193">
        <f t="shared" si="2"/>
        <v>19</v>
      </c>
      <c r="AA37" s="1193">
        <f t="shared" si="2"/>
        <v>20</v>
      </c>
      <c r="AB37" s="1193">
        <f t="shared" si="2"/>
        <v>21</v>
      </c>
      <c r="AC37" s="1193">
        <f t="shared" si="2"/>
        <v>22</v>
      </c>
      <c r="AD37" s="1193">
        <f t="shared" si="2"/>
        <v>23</v>
      </c>
      <c r="AE37" s="1193">
        <f t="shared" si="2"/>
        <v>24</v>
      </c>
      <c r="AF37" s="1193">
        <f t="shared" si="2"/>
        <v>25</v>
      </c>
      <c r="AG37" s="1193">
        <f t="shared" si="2"/>
        <v>26</v>
      </c>
      <c r="AH37" s="1193">
        <f t="shared" si="2"/>
        <v>27</v>
      </c>
      <c r="AI37" s="1193">
        <f t="shared" si="2"/>
        <v>28</v>
      </c>
      <c r="AJ37" s="1193">
        <f t="shared" si="2"/>
        <v>29</v>
      </c>
      <c r="AK37" s="1194">
        <f t="shared" si="2"/>
        <v>30</v>
      </c>
    </row>
    <row r="38" spans="1:37" ht="14.25" customHeight="1">
      <c r="A38" s="425"/>
      <c r="B38" s="1151" t="s">
        <v>557</v>
      </c>
      <c r="C38" s="1152"/>
      <c r="D38" s="1152"/>
      <c r="E38" s="1152"/>
      <c r="F38" s="1152"/>
      <c r="G38" s="1152"/>
      <c r="H38" s="1195">
        <f t="shared" ref="H38:AK38" si="3">1-$G$21</f>
        <v>0.85</v>
      </c>
      <c r="I38" s="1195">
        <f t="shared" si="3"/>
        <v>0.85</v>
      </c>
      <c r="J38" s="1195">
        <f t="shared" si="3"/>
        <v>0.85</v>
      </c>
      <c r="K38" s="1195">
        <f t="shared" si="3"/>
        <v>0.85</v>
      </c>
      <c r="L38" s="1195">
        <f t="shared" si="3"/>
        <v>0.85</v>
      </c>
      <c r="M38" s="1195">
        <f t="shared" si="3"/>
        <v>0.85</v>
      </c>
      <c r="N38" s="1195">
        <f t="shared" si="3"/>
        <v>0.85</v>
      </c>
      <c r="O38" s="1195">
        <f t="shared" si="3"/>
        <v>0.85</v>
      </c>
      <c r="P38" s="1195">
        <f t="shared" si="3"/>
        <v>0.85</v>
      </c>
      <c r="Q38" s="1195">
        <f t="shared" si="3"/>
        <v>0.85</v>
      </c>
      <c r="R38" s="1195">
        <f t="shared" si="3"/>
        <v>0.85</v>
      </c>
      <c r="S38" s="1195">
        <f t="shared" si="3"/>
        <v>0.85</v>
      </c>
      <c r="T38" s="1195">
        <f t="shared" si="3"/>
        <v>0.85</v>
      </c>
      <c r="U38" s="1195">
        <f t="shared" si="3"/>
        <v>0.85</v>
      </c>
      <c r="V38" s="1195">
        <f t="shared" si="3"/>
        <v>0.85</v>
      </c>
      <c r="W38" s="1195">
        <f t="shared" si="3"/>
        <v>0.85</v>
      </c>
      <c r="X38" s="1195">
        <f t="shared" si="3"/>
        <v>0.85</v>
      </c>
      <c r="Y38" s="1195">
        <f t="shared" si="3"/>
        <v>0.85</v>
      </c>
      <c r="Z38" s="1195">
        <f t="shared" si="3"/>
        <v>0.85</v>
      </c>
      <c r="AA38" s="1195">
        <f t="shared" si="3"/>
        <v>0.85</v>
      </c>
      <c r="AB38" s="1195">
        <f t="shared" si="3"/>
        <v>0.85</v>
      </c>
      <c r="AC38" s="1195">
        <f t="shared" si="3"/>
        <v>0.85</v>
      </c>
      <c r="AD38" s="1195">
        <f t="shared" si="3"/>
        <v>0.85</v>
      </c>
      <c r="AE38" s="1195">
        <f t="shared" si="3"/>
        <v>0.85</v>
      </c>
      <c r="AF38" s="1195">
        <f t="shared" si="3"/>
        <v>0.85</v>
      </c>
      <c r="AG38" s="1195">
        <f t="shared" si="3"/>
        <v>0.85</v>
      </c>
      <c r="AH38" s="1195">
        <f t="shared" si="3"/>
        <v>0.85</v>
      </c>
      <c r="AI38" s="1195">
        <f t="shared" si="3"/>
        <v>0.85</v>
      </c>
      <c r="AJ38" s="1195">
        <f t="shared" si="3"/>
        <v>0.85</v>
      </c>
      <c r="AK38" s="1196">
        <f t="shared" si="3"/>
        <v>0.85</v>
      </c>
    </row>
    <row r="39" spans="1:37" ht="14.25" customHeight="1">
      <c r="A39" s="425"/>
      <c r="B39" s="1151"/>
      <c r="C39" s="1152"/>
      <c r="D39" s="1152"/>
      <c r="E39" s="1152"/>
      <c r="F39" s="1152"/>
      <c r="G39" s="1152"/>
      <c r="H39" s="1152"/>
      <c r="I39" s="1152"/>
      <c r="J39" s="1152"/>
      <c r="K39" s="1152"/>
      <c r="L39" s="1152"/>
      <c r="M39" s="1152"/>
      <c r="N39" s="1152"/>
      <c r="O39" s="1152"/>
      <c r="P39" s="1197"/>
      <c r="Q39" s="1152"/>
      <c r="R39" s="1152"/>
      <c r="S39" s="1152"/>
      <c r="T39" s="1152"/>
      <c r="U39" s="1152"/>
      <c r="V39" s="1152"/>
      <c r="W39" s="1152"/>
      <c r="X39" s="1152"/>
      <c r="Y39" s="1152"/>
      <c r="Z39" s="1152"/>
      <c r="AA39" s="1152"/>
      <c r="AB39" s="1152"/>
      <c r="AC39" s="1152"/>
      <c r="AD39" s="1152"/>
      <c r="AE39" s="1152"/>
      <c r="AF39" s="1152"/>
      <c r="AG39" s="1152"/>
      <c r="AH39" s="1152"/>
      <c r="AI39" s="1152"/>
      <c r="AJ39" s="1152"/>
      <c r="AK39" s="1154"/>
    </row>
    <row r="40" spans="1:37" ht="14.25" customHeight="1">
      <c r="A40" s="425"/>
      <c r="B40" s="1151" t="s">
        <v>634</v>
      </c>
      <c r="C40" s="1152"/>
      <c r="D40" s="1152"/>
      <c r="E40" s="1152"/>
      <c r="F40" s="1152"/>
      <c r="G40" s="1198">
        <f ca="1">-R14</f>
        <v>-67653846.476290196</v>
      </c>
      <c r="H40" s="1152"/>
      <c r="I40" s="1152"/>
      <c r="J40" s="1152"/>
      <c r="K40" s="1152"/>
      <c r="L40" s="1152"/>
      <c r="M40" s="1152"/>
      <c r="N40" s="1152"/>
      <c r="O40" s="1152"/>
      <c r="P40" s="1197"/>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4"/>
    </row>
    <row r="41" spans="1:37" ht="14.25" customHeight="1">
      <c r="A41" s="425"/>
      <c r="B41" s="1151"/>
      <c r="C41" s="1152"/>
      <c r="D41" s="1152"/>
      <c r="E41" s="1152"/>
      <c r="F41" s="1152"/>
      <c r="G41" s="1152"/>
      <c r="H41" s="1152"/>
      <c r="I41" s="1236"/>
      <c r="J41" s="1152"/>
      <c r="K41" s="1152"/>
      <c r="L41" s="1152"/>
      <c r="M41" s="1152"/>
      <c r="N41" s="1152"/>
      <c r="O41" s="1152"/>
      <c r="P41" s="1197"/>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4"/>
    </row>
    <row r="42" spans="1:37" s="359" customFormat="1" ht="14.25" customHeight="1">
      <c r="A42" s="425"/>
      <c r="B42" s="1199" t="s">
        <v>552</v>
      </c>
      <c r="C42" s="1168"/>
      <c r="D42" s="1168"/>
      <c r="E42" s="1168"/>
      <c r="F42" s="1168"/>
      <c r="G42" s="1168"/>
      <c r="H42" s="1169">
        <f t="shared" ref="H42:AK42" si="4">$M$12*(1+$G$19)^G37</f>
        <v>7071579.1578947371</v>
      </c>
      <c r="I42" s="1169">
        <f t="shared" si="4"/>
        <v>7283726.5326315798</v>
      </c>
      <c r="J42" s="1169">
        <f t="shared" si="4"/>
        <v>7502238.3286105264</v>
      </c>
      <c r="K42" s="1169">
        <f t="shared" si="4"/>
        <v>7727305.4784688428</v>
      </c>
      <c r="L42" s="1169">
        <f t="shared" si="4"/>
        <v>7959124.6428229073</v>
      </c>
      <c r="M42" s="1169">
        <f t="shared" si="4"/>
        <v>8197898.3821075941</v>
      </c>
      <c r="N42" s="1169">
        <f t="shared" si="4"/>
        <v>8443835.3335708212</v>
      </c>
      <c r="O42" s="1169">
        <f t="shared" si="4"/>
        <v>8697150.3935779482</v>
      </c>
      <c r="P42" s="1169">
        <f t="shared" si="4"/>
        <v>8958064.9053852838</v>
      </c>
      <c r="Q42" s="1169">
        <f t="shared" si="4"/>
        <v>9226806.8525468428</v>
      </c>
      <c r="R42" s="1169">
        <f t="shared" si="4"/>
        <v>9503611.0581232496</v>
      </c>
      <c r="S42" s="1169">
        <f t="shared" si="4"/>
        <v>9788719.3898669463</v>
      </c>
      <c r="T42" s="1169">
        <f t="shared" si="4"/>
        <v>10082380.971562954</v>
      </c>
      <c r="U42" s="1169">
        <f t="shared" si="4"/>
        <v>10384852.400709841</v>
      </c>
      <c r="V42" s="1169">
        <f t="shared" si="4"/>
        <v>10696397.972731138</v>
      </c>
      <c r="W42" s="1169">
        <f t="shared" si="4"/>
        <v>11017289.911913073</v>
      </c>
      <c r="X42" s="1169">
        <f t="shared" si="4"/>
        <v>11347808.609270463</v>
      </c>
      <c r="Y42" s="1169">
        <f t="shared" si="4"/>
        <v>11688242.867548577</v>
      </c>
      <c r="Z42" s="1169">
        <f t="shared" si="4"/>
        <v>12038890.153575035</v>
      </c>
      <c r="AA42" s="1169">
        <f t="shared" si="4"/>
        <v>12400056.858182285</v>
      </c>
      <c r="AB42" s="1169">
        <f t="shared" si="4"/>
        <v>12772058.563927753</v>
      </c>
      <c r="AC42" s="1169">
        <f t="shared" si="4"/>
        <v>13155220.320845583</v>
      </c>
      <c r="AD42" s="1169">
        <f t="shared" si="4"/>
        <v>13549876.930470953</v>
      </c>
      <c r="AE42" s="1169">
        <f t="shared" si="4"/>
        <v>13956373.238385083</v>
      </c>
      <c r="AF42" s="1169">
        <f t="shared" si="4"/>
        <v>14375064.435536632</v>
      </c>
      <c r="AG42" s="1169">
        <f t="shared" si="4"/>
        <v>14806316.368602732</v>
      </c>
      <c r="AH42" s="1169">
        <f t="shared" si="4"/>
        <v>15250505.859660815</v>
      </c>
      <c r="AI42" s="1169">
        <f t="shared" si="4"/>
        <v>15708021.035450639</v>
      </c>
      <c r="AJ42" s="1169">
        <f t="shared" si="4"/>
        <v>16179261.666514158</v>
      </c>
      <c r="AK42" s="1184">
        <f t="shared" si="4"/>
        <v>16664639.516509581</v>
      </c>
    </row>
    <row r="43" spans="1:37" s="359" customFormat="1" ht="14.25" customHeight="1">
      <c r="A43" s="425"/>
      <c r="B43" s="1199"/>
      <c r="C43" s="1168" t="s">
        <v>602</v>
      </c>
      <c r="D43" s="1168"/>
      <c r="E43" s="1168"/>
      <c r="F43" s="1168"/>
      <c r="G43" s="1168"/>
      <c r="H43" s="1169">
        <f t="shared" ref="H43:AK43" si="5">-(1-H38)*H42</f>
        <v>-1060736.8736842107</v>
      </c>
      <c r="I43" s="1169">
        <f t="shared" si="5"/>
        <v>-1092558.979894737</v>
      </c>
      <c r="J43" s="1169">
        <f t="shared" si="5"/>
        <v>-1125335.7492915792</v>
      </c>
      <c r="K43" s="1169">
        <f t="shared" si="5"/>
        <v>-1159095.8217703267</v>
      </c>
      <c r="L43" s="1169">
        <f t="shared" si="5"/>
        <v>-1193868.6964234363</v>
      </c>
      <c r="M43" s="1169">
        <f t="shared" si="5"/>
        <v>-1229684.7573161393</v>
      </c>
      <c r="N43" s="1169">
        <f t="shared" si="5"/>
        <v>-1266575.3000356234</v>
      </c>
      <c r="O43" s="1169">
        <f t="shared" si="5"/>
        <v>-1304572.5590366924</v>
      </c>
      <c r="P43" s="1169">
        <f t="shared" si="5"/>
        <v>-1343709.7358077927</v>
      </c>
      <c r="Q43" s="1169">
        <f t="shared" si="5"/>
        <v>-1384021.0278820265</v>
      </c>
      <c r="R43" s="1169">
        <f t="shared" si="5"/>
        <v>-1425541.6587184877</v>
      </c>
      <c r="S43" s="1169">
        <f t="shared" si="5"/>
        <v>-1468307.9084800421</v>
      </c>
      <c r="T43" s="1169">
        <f t="shared" si="5"/>
        <v>-1512357.1457344433</v>
      </c>
      <c r="U43" s="1169">
        <f t="shared" si="5"/>
        <v>-1557727.8601064763</v>
      </c>
      <c r="V43" s="1169">
        <f t="shared" si="5"/>
        <v>-1604459.6959096708</v>
      </c>
      <c r="W43" s="1169">
        <f t="shared" si="5"/>
        <v>-1652593.4867869611</v>
      </c>
      <c r="X43" s="1169">
        <f t="shared" si="5"/>
        <v>-1702171.2913905696</v>
      </c>
      <c r="Y43" s="1169">
        <f t="shared" si="5"/>
        <v>-1753236.4301322869</v>
      </c>
      <c r="Z43" s="1169">
        <f t="shared" si="5"/>
        <v>-1805833.5230362555</v>
      </c>
      <c r="AA43" s="1169">
        <f t="shared" si="5"/>
        <v>-1860008.5287273431</v>
      </c>
      <c r="AB43" s="1169">
        <f t="shared" si="5"/>
        <v>-1915808.7845891633</v>
      </c>
      <c r="AC43" s="1169">
        <f t="shared" si="5"/>
        <v>-1973283.0481268377</v>
      </c>
      <c r="AD43" s="1169">
        <f t="shared" si="5"/>
        <v>-2032481.5395706431</v>
      </c>
      <c r="AE43" s="1169">
        <f t="shared" si="5"/>
        <v>-2093455.9857577628</v>
      </c>
      <c r="AF43" s="1169">
        <f t="shared" si="5"/>
        <v>-2156259.6653304952</v>
      </c>
      <c r="AG43" s="1169">
        <f t="shared" si="5"/>
        <v>-2220947.4552904102</v>
      </c>
      <c r="AH43" s="1169">
        <f t="shared" si="5"/>
        <v>-2287575.8789491225</v>
      </c>
      <c r="AI43" s="1169">
        <f t="shared" si="5"/>
        <v>-2356203.1553175962</v>
      </c>
      <c r="AJ43" s="1169">
        <f t="shared" si="5"/>
        <v>-2426889.2499771239</v>
      </c>
      <c r="AK43" s="1184">
        <f t="shared" si="5"/>
        <v>-2499695.9274764378</v>
      </c>
    </row>
    <row r="44" spans="1:37" s="359" customFormat="1" ht="14.25" customHeight="1">
      <c r="A44" s="425"/>
      <c r="B44" s="1202" t="s">
        <v>567</v>
      </c>
      <c r="C44" s="1203"/>
      <c r="D44" s="1203"/>
      <c r="E44" s="1203"/>
      <c r="F44" s="1203"/>
      <c r="G44" s="1203"/>
      <c r="H44" s="1176">
        <f t="shared" ref="H44:AK44" si="6">SUM(H42:H43)</f>
        <v>6010842.2842105264</v>
      </c>
      <c r="I44" s="1176">
        <f t="shared" si="6"/>
        <v>6191167.552736843</v>
      </c>
      <c r="J44" s="1176">
        <f t="shared" si="6"/>
        <v>6376902.5793189472</v>
      </c>
      <c r="K44" s="1176">
        <f t="shared" si="6"/>
        <v>6568209.6566985156</v>
      </c>
      <c r="L44" s="1176">
        <f t="shared" si="6"/>
        <v>6765255.9463994708</v>
      </c>
      <c r="M44" s="1176">
        <f t="shared" si="6"/>
        <v>6968213.6247914545</v>
      </c>
      <c r="N44" s="1176">
        <f t="shared" si="6"/>
        <v>7177260.0335351974</v>
      </c>
      <c r="O44" s="1176">
        <f t="shared" si="6"/>
        <v>7392577.8345412556</v>
      </c>
      <c r="P44" s="1176">
        <f t="shared" si="6"/>
        <v>7614355.1695774905</v>
      </c>
      <c r="Q44" s="1176">
        <f t="shared" si="6"/>
        <v>7842785.8246648163</v>
      </c>
      <c r="R44" s="1176">
        <f t="shared" si="6"/>
        <v>8078069.3994047623</v>
      </c>
      <c r="S44" s="1176">
        <f t="shared" si="6"/>
        <v>8320411.4813869037</v>
      </c>
      <c r="T44" s="1176">
        <f t="shared" si="6"/>
        <v>8570023.8258285113</v>
      </c>
      <c r="U44" s="1176">
        <f t="shared" si="6"/>
        <v>8827124.5406033657</v>
      </c>
      <c r="V44" s="1176">
        <f t="shared" si="6"/>
        <v>9091938.2768214662</v>
      </c>
      <c r="W44" s="1176">
        <f t="shared" si="6"/>
        <v>9364696.4251261111</v>
      </c>
      <c r="X44" s="1176">
        <f t="shared" si="6"/>
        <v>9645637.3178798929</v>
      </c>
      <c r="Y44" s="1176">
        <f t="shared" si="6"/>
        <v>9935006.4374162909</v>
      </c>
      <c r="Z44" s="1176">
        <f t="shared" si="6"/>
        <v>10233056.63053878</v>
      </c>
      <c r="AA44" s="1176">
        <f t="shared" si="6"/>
        <v>10540048.329454942</v>
      </c>
      <c r="AB44" s="1176">
        <f t="shared" si="6"/>
        <v>10856249.779338589</v>
      </c>
      <c r="AC44" s="1176">
        <f t="shared" si="6"/>
        <v>11181937.272718746</v>
      </c>
      <c r="AD44" s="1176">
        <f t="shared" si="6"/>
        <v>11517395.39090031</v>
      </c>
      <c r="AE44" s="1176">
        <f t="shared" si="6"/>
        <v>11862917.252627321</v>
      </c>
      <c r="AF44" s="1176">
        <f t="shared" si="6"/>
        <v>12218804.770206137</v>
      </c>
      <c r="AG44" s="1176">
        <f t="shared" si="6"/>
        <v>12585368.913312322</v>
      </c>
      <c r="AH44" s="1176">
        <f t="shared" si="6"/>
        <v>12962929.980711693</v>
      </c>
      <c r="AI44" s="1176">
        <f t="shared" si="6"/>
        <v>13351817.880133044</v>
      </c>
      <c r="AJ44" s="1176">
        <f t="shared" si="6"/>
        <v>13752372.416537035</v>
      </c>
      <c r="AK44" s="1190">
        <f t="shared" si="6"/>
        <v>14164943.589033144</v>
      </c>
    </row>
    <row r="45" spans="1:37" s="359" customFormat="1" ht="14.25" customHeight="1">
      <c r="A45" s="425"/>
      <c r="B45" s="1199"/>
      <c r="C45" s="1168"/>
      <c r="D45" s="1168"/>
      <c r="E45" s="1168"/>
      <c r="F45" s="1168"/>
      <c r="G45" s="1168"/>
      <c r="H45" s="1168"/>
      <c r="I45" s="1168"/>
      <c r="J45" s="1168"/>
      <c r="K45" s="1168"/>
      <c r="L45" s="1168"/>
      <c r="M45" s="1168"/>
      <c r="N45" s="1168"/>
      <c r="O45" s="1168"/>
      <c r="P45" s="1201"/>
      <c r="Q45" s="1168"/>
      <c r="R45" s="1168"/>
      <c r="S45" s="1168"/>
      <c r="T45" s="1168"/>
      <c r="U45" s="1168"/>
      <c r="V45" s="1168"/>
      <c r="W45" s="1168"/>
      <c r="X45" s="1168"/>
      <c r="Y45" s="1168"/>
      <c r="Z45" s="1168"/>
      <c r="AA45" s="1168"/>
      <c r="AB45" s="1168"/>
      <c r="AC45" s="1168"/>
      <c r="AD45" s="1168"/>
      <c r="AE45" s="1168"/>
      <c r="AF45" s="1168"/>
      <c r="AG45" s="1168"/>
      <c r="AH45" s="1168"/>
      <c r="AI45" s="1168"/>
      <c r="AJ45" s="1168"/>
      <c r="AK45" s="1161"/>
    </row>
    <row r="46" spans="1:37" s="359" customFormat="1" ht="14.25" customHeight="1">
      <c r="A46" s="425"/>
      <c r="B46" s="1199" t="s">
        <v>464</v>
      </c>
      <c r="C46" s="1168"/>
      <c r="D46" s="1168"/>
      <c r="E46" s="1168"/>
      <c r="F46" s="1168"/>
      <c r="G46" s="1168"/>
      <c r="H46" s="1168"/>
      <c r="I46" s="1168"/>
      <c r="J46" s="1168"/>
      <c r="K46" s="1168"/>
      <c r="L46" s="1168"/>
      <c r="M46" s="1168"/>
      <c r="N46" s="1168"/>
      <c r="O46" s="1168"/>
      <c r="P46" s="1201"/>
      <c r="Q46" s="1168"/>
      <c r="R46" s="1168"/>
      <c r="S46" s="1168"/>
      <c r="T46" s="1168"/>
      <c r="U46" s="1168"/>
      <c r="V46" s="1168"/>
      <c r="W46" s="1168"/>
      <c r="X46" s="1168"/>
      <c r="Y46" s="1168"/>
      <c r="Z46" s="1168"/>
      <c r="AA46" s="1168"/>
      <c r="AB46" s="1168"/>
      <c r="AC46" s="1168"/>
      <c r="AD46" s="1168"/>
      <c r="AE46" s="1168"/>
      <c r="AF46" s="1168"/>
      <c r="AG46" s="1168"/>
      <c r="AH46" s="1168"/>
      <c r="AI46" s="1168"/>
      <c r="AJ46" s="1168"/>
      <c r="AK46" s="1161"/>
    </row>
    <row r="47" spans="1:37" s="359" customFormat="1" ht="14.25" customHeight="1">
      <c r="A47" s="425"/>
      <c r="B47" s="1199"/>
      <c r="C47" s="1168" t="str">
        <f t="shared" ref="C47:C51" si="7">J17</f>
        <v>Repairs and Maintenance</v>
      </c>
      <c r="D47" s="1168"/>
      <c r="E47" s="1168"/>
      <c r="F47" s="1168"/>
      <c r="G47" s="1168"/>
      <c r="H47" s="1169">
        <f t="shared" ref="H47:AK47" si="8">$M17*(1+$G$20)^G$37</f>
        <v>613516</v>
      </c>
      <c r="I47" s="1169">
        <f t="shared" si="8"/>
        <v>625786.32000000007</v>
      </c>
      <c r="J47" s="1169">
        <f t="shared" si="8"/>
        <v>638302.04639999999</v>
      </c>
      <c r="K47" s="1169">
        <f t="shared" si="8"/>
        <v>651068.08732799999</v>
      </c>
      <c r="L47" s="1169">
        <f t="shared" si="8"/>
        <v>664089.44907455996</v>
      </c>
      <c r="M47" s="1169">
        <f t="shared" si="8"/>
        <v>677371.2380560512</v>
      </c>
      <c r="N47" s="1169">
        <f t="shared" si="8"/>
        <v>690918.66281717224</v>
      </c>
      <c r="O47" s="1169">
        <f t="shared" si="8"/>
        <v>704737.03607351554</v>
      </c>
      <c r="P47" s="1169">
        <f t="shared" si="8"/>
        <v>718831.77679498598</v>
      </c>
      <c r="Q47" s="1169">
        <f t="shared" si="8"/>
        <v>733208.41233088565</v>
      </c>
      <c r="R47" s="1169">
        <f t="shared" si="8"/>
        <v>747872.58057750342</v>
      </c>
      <c r="S47" s="1169">
        <f t="shared" si="8"/>
        <v>762830.03218905337</v>
      </c>
      <c r="T47" s="1169">
        <f t="shared" si="8"/>
        <v>778086.6328328345</v>
      </c>
      <c r="U47" s="1169">
        <f t="shared" si="8"/>
        <v>793648.36548949115</v>
      </c>
      <c r="V47" s="1169">
        <f t="shared" si="8"/>
        <v>809521.33279928111</v>
      </c>
      <c r="W47" s="1169">
        <f t="shared" si="8"/>
        <v>825711.75945526641</v>
      </c>
      <c r="X47" s="1169">
        <f t="shared" si="8"/>
        <v>842225.99464437191</v>
      </c>
      <c r="Y47" s="1169">
        <f t="shared" si="8"/>
        <v>859070.51453725947</v>
      </c>
      <c r="Z47" s="1169">
        <f t="shared" si="8"/>
        <v>876251.92482800456</v>
      </c>
      <c r="AA47" s="1169">
        <f t="shared" si="8"/>
        <v>893776.96332456463</v>
      </c>
      <c r="AB47" s="1169">
        <f t="shared" si="8"/>
        <v>911652.50259105593</v>
      </c>
      <c r="AC47" s="1169">
        <f t="shared" si="8"/>
        <v>929885.55264287698</v>
      </c>
      <c r="AD47" s="1169">
        <f t="shared" si="8"/>
        <v>948483.26369573467</v>
      </c>
      <c r="AE47" s="1169">
        <f t="shared" si="8"/>
        <v>967452.92896964913</v>
      </c>
      <c r="AF47" s="1169">
        <f t="shared" si="8"/>
        <v>986801.98754904221</v>
      </c>
      <c r="AG47" s="1169">
        <f t="shared" si="8"/>
        <v>1006538.027300023</v>
      </c>
      <c r="AH47" s="1169">
        <f t="shared" si="8"/>
        <v>1026668.7878460236</v>
      </c>
      <c r="AI47" s="1169">
        <f t="shared" si="8"/>
        <v>1047202.1636029439</v>
      </c>
      <c r="AJ47" s="1169">
        <f t="shared" si="8"/>
        <v>1068146.2068750029</v>
      </c>
      <c r="AK47" s="1184">
        <f t="shared" si="8"/>
        <v>1089509.1310125028</v>
      </c>
    </row>
    <row r="48" spans="1:37" s="359" customFormat="1" ht="14.25" customHeight="1">
      <c r="A48" s="425"/>
      <c r="B48" s="1199"/>
      <c r="C48" s="1168" t="str">
        <f t="shared" si="7"/>
        <v>Administrative</v>
      </c>
      <c r="D48" s="1168"/>
      <c r="E48" s="1168"/>
      <c r="F48" s="1168"/>
      <c r="G48" s="1168"/>
      <c r="H48" s="1169">
        <f t="shared" ref="H48:AK48" si="9">$M18*(1+$G$20)^G$37</f>
        <v>690205.5</v>
      </c>
      <c r="I48" s="1169">
        <f t="shared" si="9"/>
        <v>704009.61</v>
      </c>
      <c r="J48" s="1169">
        <f t="shared" si="9"/>
        <v>718089.80220000003</v>
      </c>
      <c r="K48" s="1169">
        <f t="shared" si="9"/>
        <v>732451.59824399999</v>
      </c>
      <c r="L48" s="1169">
        <f t="shared" si="9"/>
        <v>747100.63020887994</v>
      </c>
      <c r="M48" s="1169">
        <f t="shared" si="9"/>
        <v>762042.64281305764</v>
      </c>
      <c r="N48" s="1169">
        <f t="shared" si="9"/>
        <v>777283.49566931883</v>
      </c>
      <c r="O48" s="1169">
        <f t="shared" si="9"/>
        <v>792829.16558270506</v>
      </c>
      <c r="P48" s="1169">
        <f t="shared" si="9"/>
        <v>808685.74889435922</v>
      </c>
      <c r="Q48" s="1169">
        <f t="shared" si="9"/>
        <v>824859.46387224633</v>
      </c>
      <c r="R48" s="1169">
        <f t="shared" si="9"/>
        <v>841356.65314969129</v>
      </c>
      <c r="S48" s="1169">
        <f t="shared" si="9"/>
        <v>858183.78621268494</v>
      </c>
      <c r="T48" s="1169">
        <f t="shared" si="9"/>
        <v>875347.46193693881</v>
      </c>
      <c r="U48" s="1169">
        <f t="shared" si="9"/>
        <v>892854.41117567755</v>
      </c>
      <c r="V48" s="1169">
        <f t="shared" si="9"/>
        <v>910711.49939919123</v>
      </c>
      <c r="W48" s="1169">
        <f t="shared" si="9"/>
        <v>928925.72938717483</v>
      </c>
      <c r="X48" s="1169">
        <f t="shared" si="9"/>
        <v>947504.24397491838</v>
      </c>
      <c r="Y48" s="1169">
        <f t="shared" si="9"/>
        <v>966454.32885441685</v>
      </c>
      <c r="Z48" s="1169">
        <f t="shared" si="9"/>
        <v>985783.41543150507</v>
      </c>
      <c r="AA48" s="1169">
        <f t="shared" si="9"/>
        <v>1005499.0837401352</v>
      </c>
      <c r="AB48" s="1169">
        <f t="shared" si="9"/>
        <v>1025609.065414938</v>
      </c>
      <c r="AC48" s="1169">
        <f t="shared" si="9"/>
        <v>1046121.2467232366</v>
      </c>
      <c r="AD48" s="1169">
        <f t="shared" si="9"/>
        <v>1067043.6716577015</v>
      </c>
      <c r="AE48" s="1169">
        <f t="shared" si="9"/>
        <v>1088384.5450908553</v>
      </c>
      <c r="AF48" s="1169">
        <f t="shared" si="9"/>
        <v>1110152.2359926724</v>
      </c>
      <c r="AG48" s="1169">
        <f t="shared" si="9"/>
        <v>1132355.2807125258</v>
      </c>
      <c r="AH48" s="1169">
        <f t="shared" si="9"/>
        <v>1155002.3863267766</v>
      </c>
      <c r="AI48" s="1169">
        <f t="shared" si="9"/>
        <v>1178102.4340533118</v>
      </c>
      <c r="AJ48" s="1169">
        <f t="shared" si="9"/>
        <v>1201664.4827343784</v>
      </c>
      <c r="AK48" s="1184">
        <f t="shared" si="9"/>
        <v>1225697.7723890657</v>
      </c>
    </row>
    <row r="49" spans="1:37" s="359" customFormat="1" ht="14.25" customHeight="1">
      <c r="A49" s="425"/>
      <c r="B49" s="1199"/>
      <c r="C49" s="1168" t="str">
        <f t="shared" si="7"/>
        <v>Utilities</v>
      </c>
      <c r="D49" s="1168"/>
      <c r="E49" s="1168"/>
      <c r="F49" s="1168"/>
      <c r="G49" s="1168"/>
      <c r="H49" s="1169">
        <f t="shared" ref="H49:AK49" si="10">$M19*(1+$G$20)^G$37</f>
        <v>383447.5</v>
      </c>
      <c r="I49" s="1169">
        <f t="shared" si="10"/>
        <v>391116.45</v>
      </c>
      <c r="J49" s="1169">
        <f t="shared" si="10"/>
        <v>398938.77899999998</v>
      </c>
      <c r="K49" s="1169">
        <f t="shared" si="10"/>
        <v>406917.55458</v>
      </c>
      <c r="L49" s="1169">
        <f t="shared" si="10"/>
        <v>415055.90567160002</v>
      </c>
      <c r="M49" s="1169">
        <f t="shared" si="10"/>
        <v>423357.02378503198</v>
      </c>
      <c r="N49" s="1169">
        <f t="shared" si="10"/>
        <v>431824.16426073265</v>
      </c>
      <c r="O49" s="1169">
        <f t="shared" si="10"/>
        <v>440460.64754594723</v>
      </c>
      <c r="P49" s="1169">
        <f t="shared" si="10"/>
        <v>449269.86049686623</v>
      </c>
      <c r="Q49" s="1169">
        <f t="shared" si="10"/>
        <v>458255.25770680356</v>
      </c>
      <c r="R49" s="1169">
        <f t="shared" si="10"/>
        <v>467420.36286093964</v>
      </c>
      <c r="S49" s="1169">
        <f t="shared" si="10"/>
        <v>476768.77011815831</v>
      </c>
      <c r="T49" s="1169">
        <f t="shared" si="10"/>
        <v>486304.14552052156</v>
      </c>
      <c r="U49" s="1169">
        <f t="shared" si="10"/>
        <v>496030.22843093198</v>
      </c>
      <c r="V49" s="1169">
        <f t="shared" si="10"/>
        <v>505950.83299955068</v>
      </c>
      <c r="W49" s="1169">
        <f t="shared" si="10"/>
        <v>516069.84965954156</v>
      </c>
      <c r="X49" s="1169">
        <f t="shared" si="10"/>
        <v>526391.24665273249</v>
      </c>
      <c r="Y49" s="1169">
        <f t="shared" si="10"/>
        <v>536919.07158578711</v>
      </c>
      <c r="Z49" s="1169">
        <f t="shared" si="10"/>
        <v>547657.45301750279</v>
      </c>
      <c r="AA49" s="1169">
        <f t="shared" si="10"/>
        <v>558610.60207785282</v>
      </c>
      <c r="AB49" s="1169">
        <f t="shared" si="10"/>
        <v>569782.81411941</v>
      </c>
      <c r="AC49" s="1169">
        <f t="shared" si="10"/>
        <v>581178.47040179814</v>
      </c>
      <c r="AD49" s="1169">
        <f t="shared" si="10"/>
        <v>592802.0398098341</v>
      </c>
      <c r="AE49" s="1169">
        <f t="shared" si="10"/>
        <v>604658.08060603077</v>
      </c>
      <c r="AF49" s="1169">
        <f t="shared" si="10"/>
        <v>616751.24221815134</v>
      </c>
      <c r="AG49" s="1169">
        <f t="shared" si="10"/>
        <v>629086.26706251444</v>
      </c>
      <c r="AH49" s="1169">
        <f t="shared" si="10"/>
        <v>641667.99240376474</v>
      </c>
      <c r="AI49" s="1169">
        <f t="shared" si="10"/>
        <v>654501.35225183994</v>
      </c>
      <c r="AJ49" s="1169">
        <f t="shared" si="10"/>
        <v>667591.37929687684</v>
      </c>
      <c r="AK49" s="1184">
        <f t="shared" si="10"/>
        <v>680943.20688281429</v>
      </c>
    </row>
    <row r="50" spans="1:37" s="359" customFormat="1" ht="14.25" customHeight="1">
      <c r="A50" s="425"/>
      <c r="B50" s="1199"/>
      <c r="C50" s="1168" t="str">
        <f t="shared" si="7"/>
        <v>Real Estate Taxes</v>
      </c>
      <c r="D50" s="1168"/>
      <c r="E50" s="1168"/>
      <c r="F50" s="1168"/>
      <c r="G50" s="1168"/>
      <c r="H50" s="1169">
        <f t="shared" ref="H50:AK50" si="11">$M20*(1+$G$20)^G$37</f>
        <v>212147.37473684212</v>
      </c>
      <c r="I50" s="1169">
        <f t="shared" si="11"/>
        <v>216390.32223157896</v>
      </c>
      <c r="J50" s="1169">
        <f t="shared" si="11"/>
        <v>220718.12867621053</v>
      </c>
      <c r="K50" s="1169">
        <f t="shared" si="11"/>
        <v>225132.49124973474</v>
      </c>
      <c r="L50" s="1169">
        <f t="shared" si="11"/>
        <v>229635.14107472944</v>
      </c>
      <c r="M50" s="1169">
        <f t="shared" si="11"/>
        <v>234227.84389622405</v>
      </c>
      <c r="N50" s="1169">
        <f t="shared" si="11"/>
        <v>238912.40077414853</v>
      </c>
      <c r="O50" s="1169">
        <f t="shared" si="11"/>
        <v>243690.64878963144</v>
      </c>
      <c r="P50" s="1169">
        <f t="shared" si="11"/>
        <v>248564.46176542409</v>
      </c>
      <c r="Q50" s="1169">
        <f t="shared" si="11"/>
        <v>253535.75100073259</v>
      </c>
      <c r="R50" s="1169">
        <f t="shared" si="11"/>
        <v>258606.46602074723</v>
      </c>
      <c r="S50" s="1169">
        <f t="shared" si="11"/>
        <v>263778.59534116212</v>
      </c>
      <c r="T50" s="1169">
        <f t="shared" si="11"/>
        <v>269054.16724798543</v>
      </c>
      <c r="U50" s="1169">
        <f t="shared" si="11"/>
        <v>274435.25059294514</v>
      </c>
      <c r="V50" s="1169">
        <f t="shared" si="11"/>
        <v>279923.95560480404</v>
      </c>
      <c r="W50" s="1169">
        <f t="shared" si="11"/>
        <v>285522.43471690005</v>
      </c>
      <c r="X50" s="1169">
        <f t="shared" si="11"/>
        <v>291232.88341123809</v>
      </c>
      <c r="Y50" s="1169">
        <f t="shared" si="11"/>
        <v>297057.54107946291</v>
      </c>
      <c r="Z50" s="1169">
        <f t="shared" si="11"/>
        <v>302998.69190105214</v>
      </c>
      <c r="AA50" s="1169">
        <f t="shared" si="11"/>
        <v>309058.66573907313</v>
      </c>
      <c r="AB50" s="1169">
        <f t="shared" si="11"/>
        <v>315239.83905385464</v>
      </c>
      <c r="AC50" s="1169">
        <f t="shared" si="11"/>
        <v>321544.63583493169</v>
      </c>
      <c r="AD50" s="1169">
        <f t="shared" si="11"/>
        <v>327975.52855163038</v>
      </c>
      <c r="AE50" s="1169">
        <f t="shared" si="11"/>
        <v>334535.03912266291</v>
      </c>
      <c r="AF50" s="1169">
        <f t="shared" si="11"/>
        <v>341225.73990511621</v>
      </c>
      <c r="AG50" s="1169">
        <f t="shared" si="11"/>
        <v>348050.25470321852</v>
      </c>
      <c r="AH50" s="1169">
        <f t="shared" si="11"/>
        <v>355011.25979728292</v>
      </c>
      <c r="AI50" s="1169">
        <f t="shared" si="11"/>
        <v>362111.48499322851</v>
      </c>
      <c r="AJ50" s="1169">
        <f t="shared" si="11"/>
        <v>369353.71469309315</v>
      </c>
      <c r="AK50" s="1184">
        <f t="shared" si="11"/>
        <v>376740.78898695495</v>
      </c>
    </row>
    <row r="51" spans="1:37" s="359" customFormat="1" ht="14.25" customHeight="1">
      <c r="A51" s="425"/>
      <c r="B51" s="1199"/>
      <c r="C51" s="1168" t="str">
        <f t="shared" si="7"/>
        <v>Property Management Fee (% gross revenue)</v>
      </c>
      <c r="D51" s="1168"/>
      <c r="E51" s="1168"/>
      <c r="F51" s="1168"/>
      <c r="G51" s="1168"/>
      <c r="H51" s="1169">
        <f t="shared" ref="H51:AK51" si="12">H42*$N$21</f>
        <v>212147.37473684212</v>
      </c>
      <c r="I51" s="1169">
        <f t="shared" si="12"/>
        <v>218511.7959789474</v>
      </c>
      <c r="J51" s="1169">
        <f t="shared" si="12"/>
        <v>225067.1498583158</v>
      </c>
      <c r="K51" s="1169">
        <f t="shared" si="12"/>
        <v>231819.16435406529</v>
      </c>
      <c r="L51" s="1169">
        <f t="shared" si="12"/>
        <v>238773.73928468721</v>
      </c>
      <c r="M51" s="1169">
        <f t="shared" si="12"/>
        <v>245936.9514632278</v>
      </c>
      <c r="N51" s="1169">
        <f t="shared" si="12"/>
        <v>253315.06000712462</v>
      </c>
      <c r="O51" s="1169">
        <f t="shared" si="12"/>
        <v>260914.51180733845</v>
      </c>
      <c r="P51" s="1169">
        <f t="shared" si="12"/>
        <v>268741.94716155849</v>
      </c>
      <c r="Q51" s="1169">
        <f t="shared" si="12"/>
        <v>276804.20557640528</v>
      </c>
      <c r="R51" s="1169">
        <f t="shared" si="12"/>
        <v>285108.33174369746</v>
      </c>
      <c r="S51" s="1169">
        <f t="shared" si="12"/>
        <v>293661.58169600839</v>
      </c>
      <c r="T51" s="1169">
        <f t="shared" si="12"/>
        <v>302471.42914688861</v>
      </c>
      <c r="U51" s="1169">
        <f t="shared" si="12"/>
        <v>311545.57202129526</v>
      </c>
      <c r="V51" s="1169">
        <f t="shared" si="12"/>
        <v>320891.93918193411</v>
      </c>
      <c r="W51" s="1169">
        <f t="shared" si="12"/>
        <v>330518.69735739217</v>
      </c>
      <c r="X51" s="1169">
        <f t="shared" si="12"/>
        <v>340434.25827811385</v>
      </c>
      <c r="Y51" s="1169">
        <f t="shared" si="12"/>
        <v>350647.28602645732</v>
      </c>
      <c r="Z51" s="1169">
        <f t="shared" si="12"/>
        <v>361166.70460725104</v>
      </c>
      <c r="AA51" s="1169">
        <f t="shared" si="12"/>
        <v>372001.70574546856</v>
      </c>
      <c r="AB51" s="1169">
        <f t="shared" si="12"/>
        <v>383161.75691783259</v>
      </c>
      <c r="AC51" s="1169">
        <f t="shared" si="12"/>
        <v>394656.60962536751</v>
      </c>
      <c r="AD51" s="1169">
        <f t="shared" si="12"/>
        <v>406496.30791412859</v>
      </c>
      <c r="AE51" s="1169">
        <f t="shared" si="12"/>
        <v>418691.19715155248</v>
      </c>
      <c r="AF51" s="1169">
        <f t="shared" si="12"/>
        <v>431251.93306609895</v>
      </c>
      <c r="AG51" s="1169">
        <f t="shared" si="12"/>
        <v>444189.49105808197</v>
      </c>
      <c r="AH51" s="1169">
        <f t="shared" si="12"/>
        <v>457515.17578982445</v>
      </c>
      <c r="AI51" s="1169">
        <f t="shared" si="12"/>
        <v>471240.63106351916</v>
      </c>
      <c r="AJ51" s="1169">
        <f t="shared" si="12"/>
        <v>485377.84999542474</v>
      </c>
      <c r="AK51" s="1184">
        <f t="shared" si="12"/>
        <v>499939.18549528741</v>
      </c>
    </row>
    <row r="52" spans="1:37" s="359" customFormat="1" ht="14.25" customHeight="1">
      <c r="A52" s="425"/>
      <c r="B52" s="1202" t="s">
        <v>647</v>
      </c>
      <c r="C52" s="1203"/>
      <c r="D52" s="1203"/>
      <c r="E52" s="1203"/>
      <c r="F52" s="1203"/>
      <c r="G52" s="1203"/>
      <c r="H52" s="1176">
        <f t="shared" ref="H52:AK52" si="13">SUM(H47:H51)</f>
        <v>2111463.7494736845</v>
      </c>
      <c r="I52" s="1176">
        <f t="shared" si="13"/>
        <v>2155814.4982105265</v>
      </c>
      <c r="J52" s="1176">
        <f t="shared" si="13"/>
        <v>2201115.9061345267</v>
      </c>
      <c r="K52" s="1176">
        <f t="shared" si="13"/>
        <v>2247388.8957558</v>
      </c>
      <c r="L52" s="1176">
        <f t="shared" si="13"/>
        <v>2294654.8653144566</v>
      </c>
      <c r="M52" s="1176">
        <f t="shared" si="13"/>
        <v>2342935.7000135924</v>
      </c>
      <c r="N52" s="1176">
        <f t="shared" si="13"/>
        <v>2392253.783528497</v>
      </c>
      <c r="O52" s="1176">
        <f t="shared" si="13"/>
        <v>2442632.0097991377</v>
      </c>
      <c r="P52" s="1176">
        <f t="shared" si="13"/>
        <v>2494093.7951131943</v>
      </c>
      <c r="Q52" s="1176">
        <f t="shared" si="13"/>
        <v>2546663.0904870732</v>
      </c>
      <c r="R52" s="1176">
        <f t="shared" si="13"/>
        <v>2600364.3943525795</v>
      </c>
      <c r="S52" s="1176">
        <f t="shared" si="13"/>
        <v>2655222.765557067</v>
      </c>
      <c r="T52" s="1176">
        <f t="shared" si="13"/>
        <v>2711263.836685169</v>
      </c>
      <c r="U52" s="1176">
        <f t="shared" si="13"/>
        <v>2768513.8277103412</v>
      </c>
      <c r="V52" s="1176">
        <f t="shared" si="13"/>
        <v>2826999.5599847613</v>
      </c>
      <c r="W52" s="1176">
        <f t="shared" si="13"/>
        <v>2886748.4705762751</v>
      </c>
      <c r="X52" s="1176">
        <f t="shared" si="13"/>
        <v>2947788.6269613747</v>
      </c>
      <c r="Y52" s="1176">
        <f t="shared" si="13"/>
        <v>3010148.7420833837</v>
      </c>
      <c r="Z52" s="1176">
        <f t="shared" si="13"/>
        <v>3073858.1897853157</v>
      </c>
      <c r="AA52" s="1176">
        <f t="shared" si="13"/>
        <v>3138947.020627094</v>
      </c>
      <c r="AB52" s="1176">
        <f t="shared" si="13"/>
        <v>3205445.978097091</v>
      </c>
      <c r="AC52" s="1176">
        <f t="shared" si="13"/>
        <v>3273386.5152282114</v>
      </c>
      <c r="AD52" s="1176">
        <f t="shared" si="13"/>
        <v>3342800.811629029</v>
      </c>
      <c r="AE52" s="1176">
        <f t="shared" si="13"/>
        <v>3413721.7909407504</v>
      </c>
      <c r="AF52" s="1176">
        <f t="shared" si="13"/>
        <v>3486183.138731081</v>
      </c>
      <c r="AG52" s="1176">
        <f t="shared" si="13"/>
        <v>3560219.3208363638</v>
      </c>
      <c r="AH52" s="1176">
        <f t="shared" si="13"/>
        <v>3635865.6021636724</v>
      </c>
      <c r="AI52" s="1176">
        <f t="shared" si="13"/>
        <v>3713158.0659648431</v>
      </c>
      <c r="AJ52" s="1176">
        <f t="shared" si="13"/>
        <v>3792133.6335947765</v>
      </c>
      <c r="AK52" s="1190">
        <f t="shared" si="13"/>
        <v>3872830.0847666254</v>
      </c>
    </row>
    <row r="53" spans="1:37" s="359" customFormat="1" ht="14.25" customHeight="1">
      <c r="A53" s="425"/>
      <c r="B53" s="1199"/>
      <c r="C53" s="1168"/>
      <c r="D53" s="1168"/>
      <c r="E53" s="1168"/>
      <c r="F53" s="1168"/>
      <c r="G53" s="1168"/>
      <c r="H53" s="1168"/>
      <c r="I53" s="1168"/>
      <c r="J53" s="1168"/>
      <c r="K53" s="1168"/>
      <c r="L53" s="1168"/>
      <c r="M53" s="1168"/>
      <c r="N53" s="1168"/>
      <c r="O53" s="1168"/>
      <c r="P53" s="1201"/>
      <c r="Q53" s="1168"/>
      <c r="R53" s="1168"/>
      <c r="S53" s="1168"/>
      <c r="T53" s="1168"/>
      <c r="U53" s="1168"/>
      <c r="V53" s="1168"/>
      <c r="W53" s="1168"/>
      <c r="X53" s="1168"/>
      <c r="Y53" s="1168"/>
      <c r="Z53" s="1168"/>
      <c r="AA53" s="1168"/>
      <c r="AB53" s="1168"/>
      <c r="AC53" s="1168"/>
      <c r="AD53" s="1168"/>
      <c r="AE53" s="1168"/>
      <c r="AF53" s="1168"/>
      <c r="AG53" s="1168"/>
      <c r="AH53" s="1168"/>
      <c r="AI53" s="1168"/>
      <c r="AJ53" s="1168"/>
      <c r="AK53" s="1161"/>
    </row>
    <row r="54" spans="1:37" s="359" customFormat="1" ht="14.25" customHeight="1">
      <c r="A54" s="425"/>
      <c r="B54" s="1199" t="s">
        <v>568</v>
      </c>
      <c r="C54" s="1168"/>
      <c r="D54" s="1168"/>
      <c r="E54" s="1168"/>
      <c r="F54" s="1168"/>
      <c r="G54" s="1168"/>
      <c r="H54" s="1169">
        <f t="shared" ref="H54:AK54" si="14">H44-H52</f>
        <v>3899378.5347368419</v>
      </c>
      <c r="I54" s="1169">
        <f t="shared" si="14"/>
        <v>4035353.0545263165</v>
      </c>
      <c r="J54" s="1169">
        <f t="shared" si="14"/>
        <v>4175786.6731844204</v>
      </c>
      <c r="K54" s="1169">
        <f t="shared" si="14"/>
        <v>4320820.7609427162</v>
      </c>
      <c r="L54" s="1169">
        <f t="shared" si="14"/>
        <v>4470601.0810850142</v>
      </c>
      <c r="M54" s="1169">
        <f t="shared" si="14"/>
        <v>4625277.9247778617</v>
      </c>
      <c r="N54" s="1169">
        <f t="shared" si="14"/>
        <v>4785006.2500066999</v>
      </c>
      <c r="O54" s="1169">
        <f t="shared" si="14"/>
        <v>4949945.8247421179</v>
      </c>
      <c r="P54" s="1169">
        <f t="shared" si="14"/>
        <v>5120261.3744642958</v>
      </c>
      <c r="Q54" s="1169">
        <f t="shared" si="14"/>
        <v>5296122.7341777431</v>
      </c>
      <c r="R54" s="1169">
        <f t="shared" si="14"/>
        <v>5477705.0050521828</v>
      </c>
      <c r="S54" s="1169">
        <f t="shared" si="14"/>
        <v>5665188.7158298362</v>
      </c>
      <c r="T54" s="1169">
        <f t="shared" si="14"/>
        <v>5858759.9891433418</v>
      </c>
      <c r="U54" s="1169">
        <f t="shared" si="14"/>
        <v>6058610.7128930241</v>
      </c>
      <c r="V54" s="1169">
        <f t="shared" si="14"/>
        <v>6264938.7168367049</v>
      </c>
      <c r="W54" s="1169">
        <f t="shared" si="14"/>
        <v>6477947.954549836</v>
      </c>
      <c r="X54" s="1169">
        <f t="shared" si="14"/>
        <v>6697848.6909185182</v>
      </c>
      <c r="Y54" s="1169">
        <f t="shared" si="14"/>
        <v>6924857.6953329071</v>
      </c>
      <c r="Z54" s="1169">
        <f t="shared" si="14"/>
        <v>7159198.4407534646</v>
      </c>
      <c r="AA54" s="1169">
        <f t="shared" si="14"/>
        <v>7401101.3088278472</v>
      </c>
      <c r="AB54" s="1169">
        <f t="shared" si="14"/>
        <v>7650803.8012414984</v>
      </c>
      <c r="AC54" s="1169">
        <f t="shared" si="14"/>
        <v>7908550.7574905343</v>
      </c>
      <c r="AD54" s="1169">
        <f t="shared" si="14"/>
        <v>8174594.5792712811</v>
      </c>
      <c r="AE54" s="1169">
        <f t="shared" si="14"/>
        <v>8449195.4616865702</v>
      </c>
      <c r="AF54" s="1169">
        <f t="shared" si="14"/>
        <v>8732621.6314750556</v>
      </c>
      <c r="AG54" s="1169">
        <f t="shared" si="14"/>
        <v>9025149.5924759582</v>
      </c>
      <c r="AH54" s="1169">
        <f t="shared" si="14"/>
        <v>9327064.3785480205</v>
      </c>
      <c r="AI54" s="1169">
        <f t="shared" si="14"/>
        <v>9638659.8141681999</v>
      </c>
      <c r="AJ54" s="1169">
        <f t="shared" si="14"/>
        <v>9960238.7829422578</v>
      </c>
      <c r="AK54" s="1184">
        <f t="shared" si="14"/>
        <v>10292113.504266519</v>
      </c>
    </row>
    <row r="55" spans="1:37" s="359" customFormat="1" ht="14.25" customHeight="1">
      <c r="A55" s="425"/>
      <c r="B55" s="1199"/>
      <c r="C55" s="1168"/>
      <c r="D55" s="1168"/>
      <c r="E55" s="1168"/>
      <c r="F55" s="1168"/>
      <c r="G55" s="1168"/>
      <c r="H55" s="1168"/>
      <c r="I55" s="1168"/>
      <c r="J55" s="1168"/>
      <c r="K55" s="1168"/>
      <c r="L55" s="1168"/>
      <c r="M55" s="1168"/>
      <c r="N55" s="1168"/>
      <c r="O55" s="1168"/>
      <c r="P55" s="1201"/>
      <c r="Q55" s="1168"/>
      <c r="R55" s="1168"/>
      <c r="S55" s="1168"/>
      <c r="T55" s="1168"/>
      <c r="U55" s="1168"/>
      <c r="V55" s="1168"/>
      <c r="W55" s="1168"/>
      <c r="X55" s="1168"/>
      <c r="Y55" s="1168"/>
      <c r="Z55" s="1168"/>
      <c r="AA55" s="1168"/>
      <c r="AB55" s="1168"/>
      <c r="AC55" s="1168"/>
      <c r="AD55" s="1168"/>
      <c r="AE55" s="1168"/>
      <c r="AF55" s="1168"/>
      <c r="AG55" s="1168"/>
      <c r="AH55" s="1168"/>
      <c r="AI55" s="1168"/>
      <c r="AJ55" s="1168"/>
      <c r="AK55" s="1161"/>
    </row>
    <row r="56" spans="1:37" s="359" customFormat="1" ht="14.25" customHeight="1">
      <c r="A56" s="425"/>
      <c r="B56" s="1199"/>
      <c r="C56" s="1168"/>
      <c r="D56" s="1168"/>
      <c r="E56" s="1168"/>
      <c r="F56" s="1168"/>
      <c r="G56" s="1168"/>
      <c r="H56" s="1168"/>
      <c r="I56" s="1168"/>
      <c r="J56" s="1168"/>
      <c r="K56" s="1168"/>
      <c r="L56" s="1168"/>
      <c r="M56" s="1168"/>
      <c r="N56" s="1168"/>
      <c r="O56" s="1168"/>
      <c r="P56" s="1201"/>
      <c r="Q56" s="1168"/>
      <c r="R56" s="1168"/>
      <c r="S56" s="1168"/>
      <c r="T56" s="1168"/>
      <c r="U56" s="1168"/>
      <c r="V56" s="1168"/>
      <c r="W56" s="1168"/>
      <c r="X56" s="1168"/>
      <c r="Y56" s="1168"/>
      <c r="Z56" s="1168"/>
      <c r="AA56" s="1168"/>
      <c r="AB56" s="1168"/>
      <c r="AC56" s="1168"/>
      <c r="AD56" s="1168"/>
      <c r="AE56" s="1168"/>
      <c r="AF56" s="1168"/>
      <c r="AG56" s="1168"/>
      <c r="AH56" s="1168"/>
      <c r="AI56" s="1168"/>
      <c r="AJ56" s="1168"/>
      <c r="AK56" s="1161"/>
    </row>
    <row r="57" spans="1:37" s="359" customFormat="1" ht="14.25" customHeight="1">
      <c r="A57" s="425"/>
      <c r="B57" s="1199" t="s">
        <v>92</v>
      </c>
      <c r="C57" s="1168"/>
      <c r="D57" s="1168"/>
      <c r="E57" s="1168"/>
      <c r="F57" s="1168"/>
      <c r="G57" s="1169">
        <f t="shared" ref="G57:AK57" ca="1" si="15">IF(G37&lt;=$G$27+1,G40+G54,0)</f>
        <v>-67653846.476290196</v>
      </c>
      <c r="H57" s="1169">
        <f t="shared" si="15"/>
        <v>3899378.5347368419</v>
      </c>
      <c r="I57" s="1169">
        <f t="shared" si="15"/>
        <v>4035353.0545263165</v>
      </c>
      <c r="J57" s="1169">
        <f t="shared" si="15"/>
        <v>4175786.6731844204</v>
      </c>
      <c r="K57" s="1169">
        <f t="shared" si="15"/>
        <v>4320820.7609427162</v>
      </c>
      <c r="L57" s="1169">
        <f t="shared" si="15"/>
        <v>4470601.0810850142</v>
      </c>
      <c r="M57" s="1169">
        <f t="shared" si="15"/>
        <v>4625277.9247778617</v>
      </c>
      <c r="N57" s="1169">
        <f t="shared" si="15"/>
        <v>4785006.2500066999</v>
      </c>
      <c r="O57" s="1169">
        <f t="shared" si="15"/>
        <v>4949945.8247421179</v>
      </c>
      <c r="P57" s="1169">
        <f t="shared" si="15"/>
        <v>5120261.3744642958</v>
      </c>
      <c r="Q57" s="1169">
        <f t="shared" si="15"/>
        <v>5296122.7341777431</v>
      </c>
      <c r="R57" s="1169">
        <f t="shared" si="15"/>
        <v>5477705.0050521828</v>
      </c>
      <c r="S57" s="1169">
        <f t="shared" si="15"/>
        <v>0</v>
      </c>
      <c r="T57" s="1169">
        <f t="shared" si="15"/>
        <v>0</v>
      </c>
      <c r="U57" s="1169">
        <f t="shared" si="15"/>
        <v>0</v>
      </c>
      <c r="V57" s="1169">
        <f t="shared" si="15"/>
        <v>0</v>
      </c>
      <c r="W57" s="1169">
        <f t="shared" si="15"/>
        <v>0</v>
      </c>
      <c r="X57" s="1169">
        <f t="shared" si="15"/>
        <v>0</v>
      </c>
      <c r="Y57" s="1169">
        <f t="shared" si="15"/>
        <v>0</v>
      </c>
      <c r="Z57" s="1169">
        <f t="shared" si="15"/>
        <v>0</v>
      </c>
      <c r="AA57" s="1169">
        <f t="shared" si="15"/>
        <v>0</v>
      </c>
      <c r="AB57" s="1169">
        <f t="shared" si="15"/>
        <v>0</v>
      </c>
      <c r="AC57" s="1169">
        <f t="shared" si="15"/>
        <v>0</v>
      </c>
      <c r="AD57" s="1169">
        <f t="shared" si="15"/>
        <v>0</v>
      </c>
      <c r="AE57" s="1169">
        <f t="shared" si="15"/>
        <v>0</v>
      </c>
      <c r="AF57" s="1169">
        <f t="shared" si="15"/>
        <v>0</v>
      </c>
      <c r="AG57" s="1169">
        <f t="shared" si="15"/>
        <v>0</v>
      </c>
      <c r="AH57" s="1169">
        <f t="shared" si="15"/>
        <v>0</v>
      </c>
      <c r="AI57" s="1169">
        <f t="shared" si="15"/>
        <v>0</v>
      </c>
      <c r="AJ57" s="1169">
        <f t="shared" si="15"/>
        <v>0</v>
      </c>
      <c r="AK57" s="1184">
        <f t="shared" si="15"/>
        <v>0</v>
      </c>
    </row>
    <row r="58" spans="1:37" s="359" customFormat="1" ht="14.25" customHeight="1">
      <c r="A58" s="425"/>
      <c r="B58" s="1199"/>
      <c r="C58" s="1168"/>
      <c r="D58" s="1168"/>
      <c r="E58" s="1168"/>
      <c r="F58" s="1168"/>
      <c r="G58" s="1168"/>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84"/>
    </row>
    <row r="59" spans="1:37" s="359" customFormat="1" ht="14.25" customHeight="1">
      <c r="A59" s="425"/>
      <c r="B59" s="1199" t="s">
        <v>74</v>
      </c>
      <c r="C59" s="1168"/>
      <c r="D59" s="1168"/>
      <c r="E59" s="1168"/>
      <c r="F59" s="1168"/>
      <c r="G59" s="1168"/>
      <c r="H59" s="1169">
        <f t="shared" ref="H59:AJ59" si="16">IF(H37=$G$27,I57/$G$25,0)</f>
        <v>0</v>
      </c>
      <c r="I59" s="1169">
        <f t="shared" si="16"/>
        <v>0</v>
      </c>
      <c r="J59" s="1169">
        <f t="shared" si="16"/>
        <v>0</v>
      </c>
      <c r="K59" s="1169">
        <f t="shared" si="16"/>
        <v>0</v>
      </c>
      <c r="L59" s="1169">
        <f t="shared" si="16"/>
        <v>0</v>
      </c>
      <c r="M59" s="1169">
        <f t="shared" si="16"/>
        <v>0</v>
      </c>
      <c r="N59" s="1169">
        <f t="shared" si="16"/>
        <v>0</v>
      </c>
      <c r="O59" s="1169">
        <f t="shared" si="16"/>
        <v>0</v>
      </c>
      <c r="P59" s="1169">
        <f t="shared" si="16"/>
        <v>0</v>
      </c>
      <c r="Q59" s="1169">
        <f t="shared" si="16"/>
        <v>109554100.10104366</v>
      </c>
      <c r="R59" s="1169">
        <f t="shared" si="16"/>
        <v>0</v>
      </c>
      <c r="S59" s="1169">
        <f t="shared" si="16"/>
        <v>0</v>
      </c>
      <c r="T59" s="1169">
        <f t="shared" si="16"/>
        <v>0</v>
      </c>
      <c r="U59" s="1169">
        <f t="shared" si="16"/>
        <v>0</v>
      </c>
      <c r="V59" s="1169">
        <f t="shared" si="16"/>
        <v>0</v>
      </c>
      <c r="W59" s="1169">
        <f t="shared" si="16"/>
        <v>0</v>
      </c>
      <c r="X59" s="1169">
        <f t="shared" si="16"/>
        <v>0</v>
      </c>
      <c r="Y59" s="1169">
        <f t="shared" si="16"/>
        <v>0</v>
      </c>
      <c r="Z59" s="1169">
        <f t="shared" si="16"/>
        <v>0</v>
      </c>
      <c r="AA59" s="1169">
        <f t="shared" si="16"/>
        <v>0</v>
      </c>
      <c r="AB59" s="1169">
        <f t="shared" si="16"/>
        <v>0</v>
      </c>
      <c r="AC59" s="1169">
        <f t="shared" si="16"/>
        <v>0</v>
      </c>
      <c r="AD59" s="1169">
        <f t="shared" si="16"/>
        <v>0</v>
      </c>
      <c r="AE59" s="1169">
        <f t="shared" si="16"/>
        <v>0</v>
      </c>
      <c r="AF59" s="1169">
        <f t="shared" si="16"/>
        <v>0</v>
      </c>
      <c r="AG59" s="1169">
        <f t="shared" si="16"/>
        <v>0</v>
      </c>
      <c r="AH59" s="1169">
        <f t="shared" si="16"/>
        <v>0</v>
      </c>
      <c r="AI59" s="1169">
        <f t="shared" si="16"/>
        <v>0</v>
      </c>
      <c r="AJ59" s="1169">
        <f t="shared" si="16"/>
        <v>0</v>
      </c>
      <c r="AK59" s="1184">
        <f>IF(AK37=$G$27,#REF!/$G$25,0)</f>
        <v>0</v>
      </c>
    </row>
    <row r="60" spans="1:37" s="359" customFormat="1" ht="14.25" customHeight="1">
      <c r="A60" s="425"/>
      <c r="B60" s="1199" t="s">
        <v>569</v>
      </c>
      <c r="C60" s="1168"/>
      <c r="D60" s="1168"/>
      <c r="E60" s="1168"/>
      <c r="F60" s="1168"/>
      <c r="G60" s="1168"/>
      <c r="H60" s="1169">
        <f t="shared" ref="H60:AK60" si="17">-H59*$G$28</f>
        <v>0</v>
      </c>
      <c r="I60" s="1169">
        <f t="shared" si="17"/>
        <v>0</v>
      </c>
      <c r="J60" s="1169">
        <f t="shared" si="17"/>
        <v>0</v>
      </c>
      <c r="K60" s="1169">
        <f t="shared" si="17"/>
        <v>0</v>
      </c>
      <c r="L60" s="1169">
        <f t="shared" si="17"/>
        <v>0</v>
      </c>
      <c r="M60" s="1169">
        <f t="shared" si="17"/>
        <v>0</v>
      </c>
      <c r="N60" s="1169">
        <f t="shared" si="17"/>
        <v>0</v>
      </c>
      <c r="O60" s="1169">
        <f t="shared" si="17"/>
        <v>0</v>
      </c>
      <c r="P60" s="1169">
        <f t="shared" si="17"/>
        <v>0</v>
      </c>
      <c r="Q60" s="1169">
        <f t="shared" si="17"/>
        <v>0</v>
      </c>
      <c r="R60" s="1169">
        <f t="shared" si="17"/>
        <v>0</v>
      </c>
      <c r="S60" s="1169">
        <f t="shared" si="17"/>
        <v>0</v>
      </c>
      <c r="T60" s="1169">
        <f t="shared" si="17"/>
        <v>0</v>
      </c>
      <c r="U60" s="1169">
        <f t="shared" si="17"/>
        <v>0</v>
      </c>
      <c r="V60" s="1169">
        <f t="shared" si="17"/>
        <v>0</v>
      </c>
      <c r="W60" s="1169">
        <f t="shared" si="17"/>
        <v>0</v>
      </c>
      <c r="X60" s="1169">
        <f t="shared" si="17"/>
        <v>0</v>
      </c>
      <c r="Y60" s="1169">
        <f t="shared" si="17"/>
        <v>0</v>
      </c>
      <c r="Z60" s="1169">
        <f t="shared" si="17"/>
        <v>0</v>
      </c>
      <c r="AA60" s="1169">
        <f t="shared" si="17"/>
        <v>0</v>
      </c>
      <c r="AB60" s="1169">
        <f t="shared" si="17"/>
        <v>0</v>
      </c>
      <c r="AC60" s="1169">
        <f t="shared" si="17"/>
        <v>0</v>
      </c>
      <c r="AD60" s="1169">
        <f t="shared" si="17"/>
        <v>0</v>
      </c>
      <c r="AE60" s="1169">
        <f t="shared" si="17"/>
        <v>0</v>
      </c>
      <c r="AF60" s="1169">
        <f t="shared" si="17"/>
        <v>0</v>
      </c>
      <c r="AG60" s="1169">
        <f t="shared" si="17"/>
        <v>0</v>
      </c>
      <c r="AH60" s="1169">
        <f t="shared" si="17"/>
        <v>0</v>
      </c>
      <c r="AI60" s="1169">
        <f t="shared" si="17"/>
        <v>0</v>
      </c>
      <c r="AJ60" s="1169">
        <f t="shared" si="17"/>
        <v>0</v>
      </c>
      <c r="AK60" s="1184">
        <f t="shared" si="17"/>
        <v>0</v>
      </c>
    </row>
    <row r="61" spans="1:37" s="359" customFormat="1" ht="14.25" customHeight="1" thickBot="1">
      <c r="A61" s="425"/>
      <c r="B61" s="1204" t="s">
        <v>570</v>
      </c>
      <c r="C61" s="1205"/>
      <c r="D61" s="1205"/>
      <c r="E61" s="1205"/>
      <c r="F61" s="1205"/>
      <c r="G61" s="1206">
        <f t="shared" ref="G61:AK61" ca="1" si="18">SUM(G57:G60)</f>
        <v>-67653846.476290196</v>
      </c>
      <c r="H61" s="1206">
        <f t="shared" si="18"/>
        <v>3899378.5347368419</v>
      </c>
      <c r="I61" s="1206">
        <f t="shared" si="18"/>
        <v>4035353.0545263165</v>
      </c>
      <c r="J61" s="1206">
        <f t="shared" si="18"/>
        <v>4175786.6731844204</v>
      </c>
      <c r="K61" s="1206">
        <f t="shared" si="18"/>
        <v>4320820.7609427162</v>
      </c>
      <c r="L61" s="1206">
        <f t="shared" si="18"/>
        <v>4470601.0810850142</v>
      </c>
      <c r="M61" s="1206">
        <f t="shared" si="18"/>
        <v>4625277.9247778617</v>
      </c>
      <c r="N61" s="1206">
        <f t="shared" si="18"/>
        <v>4785006.2500066999</v>
      </c>
      <c r="O61" s="1206">
        <f t="shared" si="18"/>
        <v>4949945.8247421179</v>
      </c>
      <c r="P61" s="1206">
        <f t="shared" si="18"/>
        <v>5120261.3744642958</v>
      </c>
      <c r="Q61" s="1206">
        <f t="shared" si="18"/>
        <v>114850222.83522139</v>
      </c>
      <c r="R61" s="1206">
        <f t="shared" si="18"/>
        <v>5477705.0050521828</v>
      </c>
      <c r="S61" s="1206">
        <f t="shared" si="18"/>
        <v>0</v>
      </c>
      <c r="T61" s="1206">
        <f t="shared" si="18"/>
        <v>0</v>
      </c>
      <c r="U61" s="1206">
        <f t="shared" si="18"/>
        <v>0</v>
      </c>
      <c r="V61" s="1206">
        <f t="shared" si="18"/>
        <v>0</v>
      </c>
      <c r="W61" s="1206">
        <f t="shared" si="18"/>
        <v>0</v>
      </c>
      <c r="X61" s="1206">
        <f t="shared" si="18"/>
        <v>0</v>
      </c>
      <c r="Y61" s="1206">
        <f t="shared" si="18"/>
        <v>0</v>
      </c>
      <c r="Z61" s="1206">
        <f t="shared" si="18"/>
        <v>0</v>
      </c>
      <c r="AA61" s="1206">
        <f t="shared" si="18"/>
        <v>0</v>
      </c>
      <c r="AB61" s="1206">
        <f t="shared" si="18"/>
        <v>0</v>
      </c>
      <c r="AC61" s="1206">
        <f t="shared" si="18"/>
        <v>0</v>
      </c>
      <c r="AD61" s="1206">
        <f t="shared" si="18"/>
        <v>0</v>
      </c>
      <c r="AE61" s="1206">
        <f t="shared" si="18"/>
        <v>0</v>
      </c>
      <c r="AF61" s="1206">
        <f t="shared" si="18"/>
        <v>0</v>
      </c>
      <c r="AG61" s="1206">
        <f t="shared" si="18"/>
        <v>0</v>
      </c>
      <c r="AH61" s="1206">
        <f t="shared" si="18"/>
        <v>0</v>
      </c>
      <c r="AI61" s="1206">
        <f t="shared" si="18"/>
        <v>0</v>
      </c>
      <c r="AJ61" s="1206">
        <f t="shared" si="18"/>
        <v>0</v>
      </c>
      <c r="AK61" s="1188">
        <f t="shared" si="18"/>
        <v>0</v>
      </c>
    </row>
    <row r="62" spans="1:37" s="359" customFormat="1" ht="14.25" customHeight="1" thickBot="1">
      <c r="A62" s="425"/>
      <c r="B62" s="425"/>
      <c r="C62" s="425"/>
      <c r="D62" s="425"/>
      <c r="E62" s="425"/>
      <c r="F62" s="425"/>
      <c r="G62" s="425"/>
      <c r="H62" s="425"/>
      <c r="I62" s="425"/>
      <c r="J62" s="425"/>
      <c r="K62" s="425"/>
      <c r="L62" s="425"/>
      <c r="M62" s="425"/>
      <c r="N62" s="425"/>
      <c r="O62" s="425"/>
      <c r="P62" s="415"/>
      <c r="Q62" s="425"/>
      <c r="R62" s="425"/>
      <c r="S62" s="425"/>
      <c r="T62" s="425"/>
      <c r="U62" s="425"/>
      <c r="V62" s="425"/>
      <c r="W62" s="425"/>
      <c r="X62" s="425"/>
      <c r="Y62" s="425"/>
      <c r="Z62" s="425"/>
      <c r="AA62" s="425"/>
      <c r="AB62" s="425"/>
      <c r="AC62" s="425"/>
      <c r="AD62" s="425"/>
      <c r="AE62" s="425"/>
      <c r="AF62" s="425"/>
      <c r="AG62" s="425"/>
      <c r="AH62" s="425"/>
      <c r="AI62" s="425"/>
      <c r="AJ62" s="425"/>
      <c r="AK62" s="425"/>
    </row>
    <row r="63" spans="1:37" s="359" customFormat="1" ht="14.25" customHeight="1">
      <c r="A63" s="425"/>
      <c r="B63" s="427" t="s">
        <v>571</v>
      </c>
      <c r="C63" s="428"/>
      <c r="D63" s="428"/>
      <c r="E63" s="428"/>
      <c r="F63" s="428"/>
      <c r="G63" s="429">
        <f ca="1">SUM(G61:R61)</f>
        <v>93056512.842449665</v>
      </c>
      <c r="H63" s="425"/>
      <c r="I63" s="425"/>
      <c r="J63" s="425"/>
      <c r="K63" s="425"/>
      <c r="L63" s="425"/>
      <c r="M63" s="425"/>
      <c r="N63" s="425"/>
      <c r="O63" s="425"/>
      <c r="P63" s="415"/>
      <c r="Q63" s="425"/>
      <c r="R63" s="425"/>
      <c r="S63" s="425"/>
      <c r="T63" s="425"/>
      <c r="U63" s="425"/>
      <c r="V63" s="425"/>
      <c r="W63" s="425"/>
      <c r="X63" s="425"/>
      <c r="Y63" s="425"/>
      <c r="Z63" s="425"/>
      <c r="AA63" s="425"/>
      <c r="AB63" s="425"/>
      <c r="AC63" s="425"/>
      <c r="AD63" s="425"/>
      <c r="AE63" s="425"/>
      <c r="AF63" s="425"/>
      <c r="AG63" s="425"/>
      <c r="AH63" s="425"/>
      <c r="AI63" s="425"/>
      <c r="AJ63" s="425"/>
      <c r="AK63" s="425"/>
    </row>
    <row r="64" spans="1:37" s="359" customFormat="1" ht="14.25" customHeight="1">
      <c r="A64" s="425"/>
      <c r="B64" s="430" t="s">
        <v>572</v>
      </c>
      <c r="C64" s="425"/>
      <c r="D64" s="425"/>
      <c r="E64" s="425"/>
      <c r="F64" s="425"/>
      <c r="G64" s="431">
        <f t="array" ref="G64">NPV($R$21,H61:R61)</f>
        <v>83093213.957537904</v>
      </c>
      <c r="H64" s="425"/>
      <c r="I64" s="425"/>
      <c r="J64" s="425"/>
      <c r="K64" s="425"/>
      <c r="L64" s="425"/>
      <c r="M64" s="425"/>
      <c r="N64" s="425"/>
      <c r="O64" s="425"/>
      <c r="P64" s="415"/>
      <c r="Q64" s="425"/>
      <c r="R64" s="425"/>
      <c r="S64" s="425"/>
      <c r="T64" s="425"/>
      <c r="U64" s="425"/>
      <c r="V64" s="425"/>
      <c r="W64" s="425"/>
      <c r="X64" s="425"/>
      <c r="Y64" s="425"/>
      <c r="Z64" s="425"/>
      <c r="AA64" s="425"/>
      <c r="AB64" s="425"/>
      <c r="AC64" s="425"/>
      <c r="AD64" s="425"/>
      <c r="AE64" s="425"/>
      <c r="AF64" s="425"/>
      <c r="AG64" s="425"/>
      <c r="AH64" s="425"/>
      <c r="AI64" s="425"/>
      <c r="AJ64" s="425"/>
      <c r="AK64" s="425"/>
    </row>
    <row r="65" spans="1:37" s="359" customFormat="1" ht="14.25" customHeight="1">
      <c r="A65" s="425"/>
      <c r="B65" s="430" t="s">
        <v>573</v>
      </c>
      <c r="C65" s="425"/>
      <c r="D65" s="425"/>
      <c r="E65" s="425"/>
      <c r="F65" s="425"/>
      <c r="G65" s="431">
        <f ca="1">G64+G61</f>
        <v>15439367.481247708</v>
      </c>
      <c r="H65" s="425"/>
      <c r="I65" s="425"/>
      <c r="J65" s="425"/>
      <c r="K65" s="425"/>
      <c r="L65" s="425"/>
      <c r="M65" s="425"/>
      <c r="N65" s="425"/>
      <c r="O65" s="425"/>
      <c r="P65" s="415"/>
      <c r="Q65" s="425"/>
      <c r="R65" s="425"/>
      <c r="S65" s="425"/>
      <c r="T65" s="425"/>
      <c r="U65" s="425"/>
      <c r="V65" s="425"/>
      <c r="W65" s="425"/>
      <c r="X65" s="425"/>
      <c r="Y65" s="425"/>
      <c r="Z65" s="425"/>
      <c r="AA65" s="425"/>
      <c r="AB65" s="425"/>
      <c r="AC65" s="425"/>
      <c r="AD65" s="425"/>
      <c r="AE65" s="425"/>
      <c r="AF65" s="425"/>
      <c r="AG65" s="425"/>
      <c r="AH65" s="425"/>
      <c r="AI65" s="425"/>
      <c r="AJ65" s="425"/>
      <c r="AK65" s="425"/>
    </row>
    <row r="66" spans="1:37" s="359" customFormat="1" ht="14.25" customHeight="1">
      <c r="A66" s="425"/>
      <c r="B66" s="430" t="s">
        <v>574</v>
      </c>
      <c r="C66" s="425"/>
      <c r="D66" s="425"/>
      <c r="E66" s="425"/>
      <c r="F66" s="425"/>
      <c r="G66" s="432">
        <f ca="1">IRR(G61:R61)</f>
        <v>0.10753327955080083</v>
      </c>
      <c r="H66" s="425"/>
      <c r="I66" s="425"/>
      <c r="J66" s="425"/>
      <c r="K66" s="425"/>
      <c r="L66" s="425"/>
      <c r="M66" s="425"/>
      <c r="N66" s="425"/>
      <c r="O66" s="425"/>
      <c r="P66" s="415"/>
      <c r="Q66" s="425"/>
      <c r="R66" s="425"/>
      <c r="S66" s="425"/>
      <c r="T66" s="425"/>
      <c r="U66" s="425"/>
      <c r="V66" s="425"/>
      <c r="W66" s="425"/>
      <c r="X66" s="425"/>
      <c r="Y66" s="425"/>
      <c r="Z66" s="425"/>
      <c r="AA66" s="425"/>
      <c r="AB66" s="425"/>
      <c r="AC66" s="425"/>
      <c r="AD66" s="425"/>
      <c r="AE66" s="425"/>
      <c r="AF66" s="425"/>
      <c r="AG66" s="425"/>
      <c r="AH66" s="425"/>
      <c r="AI66" s="425"/>
      <c r="AJ66" s="425"/>
      <c r="AK66" s="425"/>
    </row>
    <row r="67" spans="1:37" s="359" customFormat="1" ht="14.25" customHeight="1">
      <c r="A67" s="425"/>
      <c r="B67" s="433" t="s">
        <v>59</v>
      </c>
      <c r="C67" s="434"/>
      <c r="D67" s="434"/>
      <c r="E67" s="434"/>
      <c r="F67" s="434"/>
      <c r="G67" s="435">
        <f ca="1">(G63/-G61)+1</f>
        <v>2.3754800013486599</v>
      </c>
      <c r="H67" s="425"/>
      <c r="I67" s="425"/>
      <c r="J67" s="425"/>
      <c r="K67" s="425"/>
      <c r="L67" s="425"/>
      <c r="M67" s="425"/>
      <c r="N67" s="425"/>
      <c r="O67" s="425"/>
      <c r="P67" s="415"/>
      <c r="Q67" s="425"/>
      <c r="R67" s="425"/>
      <c r="S67" s="425"/>
      <c r="T67" s="425"/>
      <c r="U67" s="425"/>
      <c r="V67" s="425"/>
      <c r="W67" s="425"/>
      <c r="X67" s="425"/>
      <c r="Y67" s="425"/>
      <c r="Z67" s="425"/>
      <c r="AA67" s="425"/>
      <c r="AB67" s="425"/>
      <c r="AC67" s="425"/>
      <c r="AD67" s="425"/>
      <c r="AE67" s="425"/>
      <c r="AF67" s="425"/>
      <c r="AG67" s="425"/>
      <c r="AH67" s="425"/>
      <c r="AI67" s="425"/>
      <c r="AJ67" s="425"/>
      <c r="AK67" s="425"/>
    </row>
    <row r="68" spans="1:37" s="359" customFormat="1" ht="14.25" customHeight="1" thickBot="1">
      <c r="A68" s="425"/>
      <c r="B68" s="425"/>
      <c r="C68" s="425"/>
      <c r="D68" s="425"/>
      <c r="E68" s="425"/>
      <c r="F68" s="425"/>
      <c r="G68" s="425"/>
      <c r="H68" s="425"/>
      <c r="I68" s="425"/>
      <c r="J68" s="425"/>
      <c r="K68" s="425"/>
      <c r="L68" s="425"/>
      <c r="M68" s="425"/>
      <c r="N68" s="425"/>
      <c r="O68" s="425"/>
      <c r="P68" s="415"/>
      <c r="Q68" s="425"/>
      <c r="R68" s="425"/>
      <c r="S68" s="425"/>
      <c r="T68" s="425"/>
      <c r="U68" s="425"/>
      <c r="V68" s="425"/>
      <c r="W68" s="425"/>
      <c r="X68" s="425"/>
      <c r="Y68" s="425"/>
      <c r="Z68" s="425"/>
      <c r="AA68" s="425"/>
      <c r="AB68" s="425"/>
      <c r="AC68" s="425"/>
      <c r="AD68" s="425"/>
      <c r="AE68" s="425"/>
      <c r="AF68" s="425"/>
      <c r="AG68" s="425"/>
      <c r="AH68" s="425"/>
      <c r="AI68" s="425"/>
      <c r="AJ68" s="425"/>
      <c r="AK68" s="425"/>
    </row>
    <row r="69" spans="1:37" s="359" customFormat="1" ht="14.25" customHeight="1">
      <c r="A69" s="425"/>
      <c r="B69" s="1207" t="s">
        <v>575</v>
      </c>
      <c r="C69" s="1208"/>
      <c r="D69" s="1208"/>
      <c r="E69" s="1208"/>
      <c r="F69" s="1208"/>
      <c r="G69" s="1209">
        <f ca="1">G34</f>
        <v>47357692.533403136</v>
      </c>
      <c r="H69" s="1208"/>
      <c r="I69" s="1208"/>
      <c r="J69" s="1208"/>
      <c r="K69" s="1208"/>
      <c r="L69" s="1208"/>
      <c r="M69" s="1208"/>
      <c r="N69" s="1208"/>
      <c r="O69" s="1208"/>
      <c r="P69" s="1210"/>
      <c r="Q69" s="1208"/>
      <c r="R69" s="1208"/>
      <c r="S69" s="1208"/>
      <c r="T69" s="1208"/>
      <c r="U69" s="1208"/>
      <c r="V69" s="1208"/>
      <c r="W69" s="1208"/>
      <c r="X69" s="1208"/>
      <c r="Y69" s="1208"/>
      <c r="Z69" s="1208"/>
      <c r="AA69" s="1208"/>
      <c r="AB69" s="1208"/>
      <c r="AC69" s="1208"/>
      <c r="AD69" s="1208"/>
      <c r="AE69" s="1208"/>
      <c r="AF69" s="1208"/>
      <c r="AG69" s="1208"/>
      <c r="AH69" s="1208"/>
      <c r="AI69" s="1208"/>
      <c r="AJ69" s="1208"/>
      <c r="AK69" s="1211"/>
    </row>
    <row r="70" spans="1:37" s="359" customFormat="1" ht="14.25" customHeight="1">
      <c r="A70" s="425"/>
      <c r="B70" s="1199" t="s">
        <v>576</v>
      </c>
      <c r="C70" s="1168"/>
      <c r="D70" s="1168"/>
      <c r="E70" s="1168"/>
      <c r="F70" s="1168"/>
      <c r="G70" s="1168"/>
      <c r="H70" s="1169">
        <f t="shared" ref="H70:AK70" si="19">IF(H37=$G$27,FV($G$32/12,H37*12,$G$35,$G$34),0)</f>
        <v>0</v>
      </c>
      <c r="I70" s="1169">
        <f t="shared" si="19"/>
        <v>0</v>
      </c>
      <c r="J70" s="1169">
        <f t="shared" si="19"/>
        <v>0</v>
      </c>
      <c r="K70" s="1169">
        <f t="shared" si="19"/>
        <v>0</v>
      </c>
      <c r="L70" s="1169">
        <f t="shared" si="19"/>
        <v>0</v>
      </c>
      <c r="M70" s="1169">
        <f t="shared" si="19"/>
        <v>0</v>
      </c>
      <c r="N70" s="1169">
        <f t="shared" si="19"/>
        <v>0</v>
      </c>
      <c r="O70" s="1169">
        <f t="shared" si="19"/>
        <v>0</v>
      </c>
      <c r="P70" s="1169">
        <f t="shared" si="19"/>
        <v>0</v>
      </c>
      <c r="Q70" s="1169">
        <f t="shared" ca="1" si="19"/>
        <v>-38521724.802434482</v>
      </c>
      <c r="R70" s="1169">
        <f t="shared" si="19"/>
        <v>0</v>
      </c>
      <c r="S70" s="1169">
        <f t="shared" si="19"/>
        <v>0</v>
      </c>
      <c r="T70" s="1169">
        <f t="shared" si="19"/>
        <v>0</v>
      </c>
      <c r="U70" s="1169">
        <f t="shared" si="19"/>
        <v>0</v>
      </c>
      <c r="V70" s="1169">
        <f t="shared" si="19"/>
        <v>0</v>
      </c>
      <c r="W70" s="1169">
        <f t="shared" si="19"/>
        <v>0</v>
      </c>
      <c r="X70" s="1169">
        <f t="shared" si="19"/>
        <v>0</v>
      </c>
      <c r="Y70" s="1169">
        <f t="shared" si="19"/>
        <v>0</v>
      </c>
      <c r="Z70" s="1169">
        <f t="shared" si="19"/>
        <v>0</v>
      </c>
      <c r="AA70" s="1169">
        <f t="shared" si="19"/>
        <v>0</v>
      </c>
      <c r="AB70" s="1169">
        <f t="shared" si="19"/>
        <v>0</v>
      </c>
      <c r="AC70" s="1169">
        <f t="shared" si="19"/>
        <v>0</v>
      </c>
      <c r="AD70" s="1169">
        <f t="shared" si="19"/>
        <v>0</v>
      </c>
      <c r="AE70" s="1169">
        <f t="shared" si="19"/>
        <v>0</v>
      </c>
      <c r="AF70" s="1169">
        <f t="shared" si="19"/>
        <v>0</v>
      </c>
      <c r="AG70" s="1169">
        <f t="shared" si="19"/>
        <v>0</v>
      </c>
      <c r="AH70" s="1169">
        <f t="shared" si="19"/>
        <v>0</v>
      </c>
      <c r="AI70" s="1169">
        <f t="shared" si="19"/>
        <v>0</v>
      </c>
      <c r="AJ70" s="1169">
        <f t="shared" si="19"/>
        <v>0</v>
      </c>
      <c r="AK70" s="1184">
        <f t="shared" si="19"/>
        <v>0</v>
      </c>
    </row>
    <row r="71" spans="1:37" s="359" customFormat="1" ht="14.25" customHeight="1">
      <c r="A71" s="425"/>
      <c r="B71" s="1199" t="s">
        <v>577</v>
      </c>
      <c r="C71" s="1168"/>
      <c r="D71" s="1168"/>
      <c r="E71" s="1168"/>
      <c r="F71" s="1168"/>
      <c r="G71" s="1168"/>
      <c r="H71" s="1169">
        <f t="shared" ref="H71:AK71" ca="1" si="20">IF(H37&lt;=$G$27,$G$35*12,0)</f>
        <v>-3050716.0041469596</v>
      </c>
      <c r="I71" s="1169">
        <f t="shared" ca="1" si="20"/>
        <v>-3050716.0041469596</v>
      </c>
      <c r="J71" s="1169">
        <f t="shared" ca="1" si="20"/>
        <v>-3050716.0041469596</v>
      </c>
      <c r="K71" s="1169">
        <f t="shared" ca="1" si="20"/>
        <v>-3050716.0041469596</v>
      </c>
      <c r="L71" s="1169">
        <f t="shared" ca="1" si="20"/>
        <v>-3050716.0041469596</v>
      </c>
      <c r="M71" s="1169">
        <f t="shared" ca="1" si="20"/>
        <v>-3050716.0041469596</v>
      </c>
      <c r="N71" s="1169">
        <f t="shared" ca="1" si="20"/>
        <v>-3050716.0041469596</v>
      </c>
      <c r="O71" s="1169">
        <f t="shared" ca="1" si="20"/>
        <v>-3050716.0041469596</v>
      </c>
      <c r="P71" s="1169">
        <f t="shared" ca="1" si="20"/>
        <v>-3050716.0041469596</v>
      </c>
      <c r="Q71" s="1169">
        <f t="shared" ca="1" si="20"/>
        <v>-3050716.0041469596</v>
      </c>
      <c r="R71" s="1169">
        <f t="shared" si="20"/>
        <v>0</v>
      </c>
      <c r="S71" s="1169">
        <f t="shared" si="20"/>
        <v>0</v>
      </c>
      <c r="T71" s="1169">
        <f t="shared" si="20"/>
        <v>0</v>
      </c>
      <c r="U71" s="1169">
        <f t="shared" si="20"/>
        <v>0</v>
      </c>
      <c r="V71" s="1169">
        <f t="shared" si="20"/>
        <v>0</v>
      </c>
      <c r="W71" s="1169">
        <f t="shared" si="20"/>
        <v>0</v>
      </c>
      <c r="X71" s="1169">
        <f t="shared" si="20"/>
        <v>0</v>
      </c>
      <c r="Y71" s="1169">
        <f t="shared" si="20"/>
        <v>0</v>
      </c>
      <c r="Z71" s="1169">
        <f t="shared" si="20"/>
        <v>0</v>
      </c>
      <c r="AA71" s="1169">
        <f t="shared" si="20"/>
        <v>0</v>
      </c>
      <c r="AB71" s="1169">
        <f t="shared" si="20"/>
        <v>0</v>
      </c>
      <c r="AC71" s="1169">
        <f t="shared" si="20"/>
        <v>0</v>
      </c>
      <c r="AD71" s="1169">
        <f t="shared" si="20"/>
        <v>0</v>
      </c>
      <c r="AE71" s="1169">
        <f t="shared" si="20"/>
        <v>0</v>
      </c>
      <c r="AF71" s="1169">
        <f t="shared" si="20"/>
        <v>0</v>
      </c>
      <c r="AG71" s="1169">
        <f t="shared" si="20"/>
        <v>0</v>
      </c>
      <c r="AH71" s="1169">
        <f t="shared" si="20"/>
        <v>0</v>
      </c>
      <c r="AI71" s="1169">
        <f t="shared" si="20"/>
        <v>0</v>
      </c>
      <c r="AJ71" s="1169">
        <f t="shared" si="20"/>
        <v>0</v>
      </c>
      <c r="AK71" s="1184">
        <f t="shared" si="20"/>
        <v>0</v>
      </c>
    </row>
    <row r="72" spans="1:37" s="359" customFormat="1" ht="14.25" customHeight="1">
      <c r="A72" s="425"/>
      <c r="B72" s="1199"/>
      <c r="C72" s="1168"/>
      <c r="D72" s="1168"/>
      <c r="E72" s="1168"/>
      <c r="F72" s="1168"/>
      <c r="G72" s="1168"/>
      <c r="H72" s="1168"/>
      <c r="I72" s="1168"/>
      <c r="J72" s="1168"/>
      <c r="K72" s="1168"/>
      <c r="L72" s="1168"/>
      <c r="M72" s="1168"/>
      <c r="N72" s="1168"/>
      <c r="O72" s="1168"/>
      <c r="P72" s="1201"/>
      <c r="Q72" s="1168"/>
      <c r="R72" s="1168"/>
      <c r="S72" s="1168"/>
      <c r="T72" s="1168"/>
      <c r="U72" s="1168"/>
      <c r="V72" s="1168"/>
      <c r="W72" s="1168"/>
      <c r="X72" s="1168"/>
      <c r="Y72" s="1168"/>
      <c r="Z72" s="1168"/>
      <c r="AA72" s="1168"/>
      <c r="AB72" s="1168"/>
      <c r="AC72" s="1168"/>
      <c r="AD72" s="1168"/>
      <c r="AE72" s="1168"/>
      <c r="AF72" s="1168"/>
      <c r="AG72" s="1168"/>
      <c r="AH72" s="1168"/>
      <c r="AI72" s="1168"/>
      <c r="AJ72" s="1168"/>
      <c r="AK72" s="1161"/>
    </row>
    <row r="73" spans="1:37" s="359" customFormat="1" ht="14.25" customHeight="1" thickBot="1">
      <c r="A73" s="425"/>
      <c r="B73" s="1212" t="s">
        <v>578</v>
      </c>
      <c r="C73" s="1213"/>
      <c r="D73" s="1213"/>
      <c r="E73" s="1213"/>
      <c r="F73" s="1213"/>
      <c r="G73" s="1170">
        <f t="shared" ref="G73:AK73" ca="1" si="21">IF(G37&lt;=$G$27,SUM(G61,G69:G71),0)</f>
        <v>-20296153.94288706</v>
      </c>
      <c r="H73" s="1170">
        <f t="shared" ca="1" si="21"/>
        <v>848662.53058988228</v>
      </c>
      <c r="I73" s="1170">
        <f t="shared" ca="1" si="21"/>
        <v>984637.05037935684</v>
      </c>
      <c r="J73" s="1170">
        <f t="shared" ca="1" si="21"/>
        <v>1125070.6690374608</v>
      </c>
      <c r="K73" s="1170">
        <f t="shared" ca="1" si="21"/>
        <v>1270104.7567957565</v>
      </c>
      <c r="L73" s="1170">
        <f t="shared" ca="1" si="21"/>
        <v>1419885.0769380545</v>
      </c>
      <c r="M73" s="1170">
        <f t="shared" ca="1" si="21"/>
        <v>1574561.9206309021</v>
      </c>
      <c r="N73" s="1170">
        <f t="shared" ca="1" si="21"/>
        <v>1734290.2458597403</v>
      </c>
      <c r="O73" s="1170">
        <f t="shared" ca="1" si="21"/>
        <v>1899229.8205951583</v>
      </c>
      <c r="P73" s="1170">
        <f t="shared" ca="1" si="21"/>
        <v>2069545.3703173362</v>
      </c>
      <c r="Q73" s="1170">
        <f t="shared" ca="1" si="21"/>
        <v>73277782.028639942</v>
      </c>
      <c r="R73" s="1170">
        <f t="shared" si="21"/>
        <v>0</v>
      </c>
      <c r="S73" s="1170">
        <f t="shared" si="21"/>
        <v>0</v>
      </c>
      <c r="T73" s="1170">
        <f t="shared" si="21"/>
        <v>0</v>
      </c>
      <c r="U73" s="1170">
        <f t="shared" si="21"/>
        <v>0</v>
      </c>
      <c r="V73" s="1170">
        <f t="shared" si="21"/>
        <v>0</v>
      </c>
      <c r="W73" s="1170">
        <f t="shared" si="21"/>
        <v>0</v>
      </c>
      <c r="X73" s="1170">
        <f t="shared" si="21"/>
        <v>0</v>
      </c>
      <c r="Y73" s="1170">
        <f t="shared" si="21"/>
        <v>0</v>
      </c>
      <c r="Z73" s="1170">
        <f t="shared" si="21"/>
        <v>0</v>
      </c>
      <c r="AA73" s="1170">
        <f t="shared" si="21"/>
        <v>0</v>
      </c>
      <c r="AB73" s="1170">
        <f t="shared" si="21"/>
        <v>0</v>
      </c>
      <c r="AC73" s="1170">
        <f t="shared" si="21"/>
        <v>0</v>
      </c>
      <c r="AD73" s="1170">
        <f t="shared" si="21"/>
        <v>0</v>
      </c>
      <c r="AE73" s="1170">
        <f t="shared" si="21"/>
        <v>0</v>
      </c>
      <c r="AF73" s="1170">
        <f t="shared" si="21"/>
        <v>0</v>
      </c>
      <c r="AG73" s="1170">
        <f t="shared" si="21"/>
        <v>0</v>
      </c>
      <c r="AH73" s="1170">
        <f t="shared" si="21"/>
        <v>0</v>
      </c>
      <c r="AI73" s="1170">
        <f t="shared" si="21"/>
        <v>0</v>
      </c>
      <c r="AJ73" s="1170">
        <f t="shared" si="21"/>
        <v>0</v>
      </c>
      <c r="AK73" s="1214">
        <f t="shared" si="21"/>
        <v>0</v>
      </c>
    </row>
    <row r="74" spans="1:37" s="359" customFormat="1" ht="14.25" customHeight="1" thickBot="1">
      <c r="A74" s="425"/>
      <c r="B74" s="425"/>
      <c r="C74" s="425"/>
      <c r="D74" s="425"/>
      <c r="E74" s="425"/>
      <c r="F74" s="425"/>
      <c r="G74" s="425"/>
      <c r="H74" s="425"/>
      <c r="I74" s="425"/>
      <c r="J74" s="425"/>
      <c r="K74" s="425"/>
      <c r="L74" s="425"/>
      <c r="M74" s="425"/>
      <c r="N74" s="425"/>
      <c r="O74" s="425"/>
      <c r="P74" s="415"/>
      <c r="Q74" s="425"/>
      <c r="R74" s="425"/>
      <c r="S74" s="425"/>
      <c r="T74" s="425"/>
      <c r="U74" s="425"/>
      <c r="V74" s="425"/>
      <c r="W74" s="425"/>
      <c r="X74" s="425"/>
      <c r="Y74" s="425"/>
      <c r="Z74" s="425"/>
      <c r="AA74" s="425"/>
      <c r="AB74" s="425"/>
      <c r="AC74" s="425"/>
      <c r="AD74" s="425"/>
      <c r="AE74" s="425"/>
      <c r="AF74" s="425"/>
      <c r="AG74" s="425"/>
      <c r="AH74" s="425"/>
      <c r="AI74" s="425"/>
      <c r="AJ74" s="425"/>
      <c r="AK74" s="425"/>
    </row>
    <row r="75" spans="1:37" s="359" customFormat="1" ht="14.25" customHeight="1">
      <c r="A75" s="425"/>
      <c r="B75" s="427" t="s">
        <v>571</v>
      </c>
      <c r="C75" s="428"/>
      <c r="D75" s="428"/>
      <c r="E75" s="428"/>
      <c r="F75" s="428"/>
      <c r="G75" s="429">
        <f ca="1">SUM(G73:R73)</f>
        <v>65907615.526896536</v>
      </c>
      <c r="H75" s="425"/>
      <c r="I75" s="425"/>
      <c r="J75" s="425"/>
      <c r="K75" s="425"/>
      <c r="L75" s="425"/>
      <c r="M75" s="425"/>
      <c r="N75" s="425"/>
      <c r="O75" s="425"/>
      <c r="P75" s="415"/>
      <c r="Q75" s="425"/>
      <c r="R75" s="425"/>
      <c r="S75" s="425"/>
      <c r="T75" s="425"/>
      <c r="U75" s="425"/>
      <c r="V75" s="425"/>
      <c r="W75" s="425"/>
      <c r="X75" s="425"/>
      <c r="Y75" s="425"/>
      <c r="Z75" s="425"/>
      <c r="AA75" s="425"/>
      <c r="AB75" s="425"/>
      <c r="AC75" s="425"/>
      <c r="AD75" s="425"/>
      <c r="AE75" s="425"/>
      <c r="AF75" s="425"/>
      <c r="AG75" s="425"/>
      <c r="AH75" s="425"/>
      <c r="AI75" s="425"/>
      <c r="AJ75" s="425"/>
      <c r="AK75" s="425"/>
    </row>
    <row r="76" spans="1:37" s="359" customFormat="1" ht="14.25" customHeight="1">
      <c r="A76" s="425"/>
      <c r="B76" s="430" t="s">
        <v>572</v>
      </c>
      <c r="C76" s="425"/>
      <c r="D76" s="425"/>
      <c r="E76" s="425"/>
      <c r="F76" s="425"/>
      <c r="G76" s="431">
        <f t="array" ref="G76" ca="1">NPV($R$21,H73:R73)</f>
        <v>42430355.381205462</v>
      </c>
      <c r="H76" s="425"/>
      <c r="I76" s="425"/>
      <c r="J76" s="425"/>
      <c r="K76" s="425"/>
      <c r="L76" s="425"/>
      <c r="M76" s="425"/>
      <c r="N76" s="425"/>
      <c r="O76" s="425"/>
      <c r="P76" s="415"/>
      <c r="Q76" s="425"/>
      <c r="R76" s="425"/>
      <c r="S76" s="425"/>
      <c r="T76" s="425"/>
      <c r="U76" s="425"/>
      <c r="V76" s="425"/>
      <c r="W76" s="425"/>
      <c r="X76" s="425"/>
      <c r="Y76" s="425"/>
      <c r="Z76" s="425"/>
      <c r="AA76" s="425"/>
      <c r="AB76" s="425"/>
      <c r="AC76" s="425"/>
      <c r="AD76" s="425"/>
      <c r="AE76" s="425"/>
      <c r="AF76" s="425"/>
      <c r="AG76" s="425"/>
      <c r="AH76" s="425"/>
      <c r="AI76" s="425"/>
      <c r="AJ76" s="425"/>
      <c r="AK76" s="425"/>
    </row>
    <row r="77" spans="1:37" s="359" customFormat="1" ht="14.25" customHeight="1">
      <c r="A77" s="425"/>
      <c r="B77" s="430" t="s">
        <v>573</v>
      </c>
      <c r="C77" s="425"/>
      <c r="D77" s="425"/>
      <c r="E77" s="425"/>
      <c r="F77" s="425"/>
      <c r="G77" s="431">
        <f ca="1">G76+G73</f>
        <v>22134201.438318402</v>
      </c>
      <c r="H77" s="425"/>
      <c r="I77" s="425"/>
      <c r="J77" s="425"/>
      <c r="K77" s="425"/>
      <c r="L77" s="425"/>
      <c r="M77" s="425"/>
      <c r="N77" s="425"/>
      <c r="O77" s="425"/>
      <c r="P77" s="415"/>
      <c r="Q77" s="425"/>
      <c r="R77" s="425"/>
      <c r="S77" s="425"/>
      <c r="T77" s="425"/>
      <c r="U77" s="425"/>
      <c r="V77" s="425"/>
      <c r="W77" s="425"/>
      <c r="X77" s="425"/>
      <c r="Y77" s="425"/>
      <c r="Z77" s="425"/>
      <c r="AA77" s="425"/>
      <c r="AB77" s="425"/>
      <c r="AC77" s="425"/>
      <c r="AD77" s="425"/>
      <c r="AE77" s="425"/>
      <c r="AF77" s="425"/>
      <c r="AG77" s="425"/>
      <c r="AH77" s="425"/>
      <c r="AI77" s="425"/>
      <c r="AJ77" s="425"/>
      <c r="AK77" s="425"/>
    </row>
    <row r="78" spans="1:37" s="359" customFormat="1" ht="14.25" customHeight="1">
      <c r="A78" s="425"/>
      <c r="B78" s="430" t="s">
        <v>579</v>
      </c>
      <c r="C78" s="425"/>
      <c r="D78" s="425"/>
      <c r="E78" s="425"/>
      <c r="F78" s="425"/>
      <c r="G78" s="436">
        <f ca="1">IRR(G73:R73)</f>
        <v>0.17437325625856781</v>
      </c>
      <c r="H78" s="425"/>
      <c r="I78" s="425"/>
      <c r="J78" s="425"/>
      <c r="K78" s="425"/>
      <c r="L78" s="425"/>
      <c r="M78" s="425"/>
      <c r="N78" s="425"/>
      <c r="O78" s="425"/>
      <c r="P78" s="415"/>
      <c r="Q78" s="425"/>
      <c r="R78" s="425"/>
      <c r="S78" s="425"/>
      <c r="T78" s="425"/>
      <c r="U78" s="425"/>
      <c r="V78" s="425"/>
      <c r="W78" s="425"/>
      <c r="X78" s="425"/>
      <c r="Y78" s="425"/>
      <c r="Z78" s="425"/>
      <c r="AA78" s="425"/>
      <c r="AB78" s="425"/>
      <c r="AC78" s="425"/>
      <c r="AD78" s="425"/>
      <c r="AE78" s="425"/>
      <c r="AF78" s="425"/>
      <c r="AG78" s="425"/>
      <c r="AH78" s="425"/>
      <c r="AI78" s="425"/>
      <c r="AJ78" s="425"/>
      <c r="AK78" s="425"/>
    </row>
    <row r="79" spans="1:37" s="359" customFormat="1" ht="14.25" customHeight="1">
      <c r="A79" s="425"/>
      <c r="B79" s="433" t="s">
        <v>59</v>
      </c>
      <c r="C79" s="434"/>
      <c r="D79" s="434"/>
      <c r="E79" s="434"/>
      <c r="F79" s="434"/>
      <c r="G79" s="435">
        <f ca="1">(G75/-G73)+1</f>
        <v>4.2472958035477628</v>
      </c>
      <c r="H79" s="425"/>
      <c r="I79" s="425"/>
      <c r="J79" s="425"/>
      <c r="K79" s="425"/>
      <c r="L79" s="425"/>
      <c r="M79" s="425"/>
      <c r="N79" s="425"/>
      <c r="O79" s="425"/>
      <c r="P79" s="415"/>
      <c r="Q79" s="425"/>
      <c r="R79" s="425"/>
      <c r="S79" s="425"/>
      <c r="T79" s="425"/>
      <c r="U79" s="425"/>
      <c r="V79" s="425"/>
      <c r="W79" s="425"/>
      <c r="X79" s="425"/>
      <c r="Y79" s="425"/>
      <c r="Z79" s="425"/>
      <c r="AA79" s="425"/>
      <c r="AB79" s="425"/>
      <c r="AC79" s="425"/>
      <c r="AD79" s="425"/>
      <c r="AE79" s="425"/>
      <c r="AF79" s="425"/>
      <c r="AG79" s="425"/>
      <c r="AH79" s="425"/>
      <c r="AI79" s="425"/>
      <c r="AJ79" s="425"/>
      <c r="AK79" s="425"/>
    </row>
    <row r="80" spans="1:37" s="359" customFormat="1" ht="14.25" customHeight="1">
      <c r="A80" s="425"/>
      <c r="B80" s="425"/>
      <c r="C80" s="425"/>
      <c r="D80" s="425"/>
      <c r="E80" s="425"/>
      <c r="F80" s="425"/>
      <c r="G80" s="425"/>
      <c r="H80" s="425"/>
      <c r="I80" s="425"/>
      <c r="J80" s="425"/>
      <c r="K80" s="425"/>
      <c r="L80" s="425"/>
      <c r="M80" s="425"/>
      <c r="N80" s="425"/>
      <c r="O80" s="425"/>
      <c r="P80" s="415"/>
      <c r="Q80" s="425"/>
      <c r="R80" s="425"/>
      <c r="S80" s="425"/>
      <c r="T80" s="425"/>
      <c r="U80" s="425"/>
      <c r="V80" s="425"/>
      <c r="W80" s="425"/>
      <c r="X80" s="425"/>
      <c r="Y80" s="425"/>
      <c r="Z80" s="425"/>
      <c r="AA80" s="425"/>
      <c r="AB80" s="425"/>
      <c r="AC80" s="425"/>
      <c r="AD80" s="425"/>
      <c r="AE80" s="425"/>
      <c r="AF80" s="425"/>
      <c r="AG80" s="425"/>
      <c r="AH80" s="425"/>
      <c r="AI80" s="425"/>
      <c r="AJ80" s="425"/>
      <c r="AK80" s="425"/>
    </row>
    <row r="81" spans="1:37" s="359" customFormat="1" ht="14.25" customHeight="1">
      <c r="A81" s="425"/>
      <c r="B81" s="425"/>
      <c r="C81" s="425"/>
      <c r="D81" s="425"/>
      <c r="E81" s="425"/>
      <c r="F81" s="425"/>
      <c r="G81" s="425"/>
      <c r="H81" s="425"/>
      <c r="I81" s="425"/>
      <c r="J81" s="425"/>
      <c r="K81" s="425"/>
      <c r="L81" s="425"/>
      <c r="M81" s="425"/>
      <c r="N81" s="425"/>
      <c r="O81" s="425"/>
      <c r="P81" s="415"/>
      <c r="Q81" s="425"/>
      <c r="R81" s="425"/>
      <c r="S81" s="425"/>
      <c r="T81" s="425"/>
      <c r="U81" s="425"/>
      <c r="V81" s="425"/>
      <c r="W81" s="425"/>
      <c r="X81" s="425"/>
      <c r="Y81" s="425"/>
      <c r="Z81" s="425"/>
      <c r="AA81" s="425"/>
      <c r="AB81" s="425"/>
      <c r="AC81" s="425"/>
      <c r="AD81" s="425"/>
      <c r="AE81" s="425"/>
      <c r="AF81" s="425"/>
      <c r="AG81" s="425"/>
      <c r="AH81" s="425"/>
      <c r="AI81" s="425"/>
      <c r="AJ81" s="425"/>
      <c r="AK81" s="425"/>
    </row>
    <row r="82" spans="1:37" s="359" customFormat="1" ht="14.25" customHeight="1">
      <c r="A82" s="425"/>
      <c r="B82" s="425"/>
      <c r="C82" s="425"/>
      <c r="D82" s="425"/>
      <c r="E82" s="425"/>
      <c r="F82" s="425"/>
      <c r="G82" s="425"/>
      <c r="H82" s="425"/>
      <c r="I82" s="425"/>
      <c r="J82" s="425"/>
      <c r="K82" s="425"/>
      <c r="L82" s="425"/>
      <c r="M82" s="425"/>
      <c r="N82" s="425"/>
      <c r="O82" s="425"/>
      <c r="P82" s="415"/>
      <c r="Q82" s="425"/>
      <c r="R82" s="425"/>
      <c r="S82" s="425"/>
      <c r="T82" s="425"/>
      <c r="U82" s="425"/>
      <c r="V82" s="425"/>
      <c r="W82" s="425"/>
      <c r="X82" s="425"/>
      <c r="Y82" s="425"/>
      <c r="Z82" s="425"/>
      <c r="AA82" s="425"/>
      <c r="AB82" s="425"/>
      <c r="AC82" s="425"/>
      <c r="AD82" s="425"/>
      <c r="AE82" s="425"/>
      <c r="AF82" s="425"/>
      <c r="AG82" s="425"/>
      <c r="AH82" s="425"/>
      <c r="AI82" s="425"/>
      <c r="AJ82" s="425"/>
      <c r="AK82" s="425"/>
    </row>
    <row r="83" spans="1:37" s="359" customFormat="1" ht="14.25" customHeight="1">
      <c r="A83" s="425"/>
      <c r="B83" s="425"/>
      <c r="C83" s="425"/>
      <c r="D83" s="425"/>
      <c r="E83" s="425"/>
      <c r="F83" s="425"/>
      <c r="G83" s="425"/>
      <c r="H83" s="425"/>
      <c r="I83" s="425"/>
      <c r="J83" s="425"/>
      <c r="K83" s="425"/>
      <c r="L83" s="425"/>
      <c r="M83" s="425"/>
      <c r="N83" s="425"/>
      <c r="O83" s="425"/>
      <c r="P83" s="415"/>
      <c r="Q83" s="425"/>
      <c r="R83" s="425"/>
      <c r="S83" s="425"/>
      <c r="T83" s="425"/>
      <c r="U83" s="425"/>
      <c r="V83" s="425"/>
      <c r="W83" s="425"/>
      <c r="X83" s="425"/>
      <c r="Y83" s="425"/>
      <c r="Z83" s="425"/>
      <c r="AA83" s="425"/>
      <c r="AB83" s="425"/>
      <c r="AC83" s="425"/>
      <c r="AD83" s="425"/>
      <c r="AE83" s="425"/>
      <c r="AF83" s="425"/>
      <c r="AG83" s="425"/>
      <c r="AH83" s="425"/>
      <c r="AI83" s="425"/>
      <c r="AJ83" s="425"/>
      <c r="AK83" s="425"/>
    </row>
    <row r="84" spans="1:37" s="359" customFormat="1" ht="14.25" customHeight="1">
      <c r="A84" s="425"/>
      <c r="B84" s="425"/>
      <c r="C84" s="425"/>
      <c r="D84" s="425"/>
      <c r="E84" s="425"/>
      <c r="F84" s="425"/>
      <c r="G84" s="425"/>
      <c r="H84" s="425"/>
      <c r="I84" s="425"/>
      <c r="J84" s="425"/>
      <c r="K84" s="425"/>
      <c r="L84" s="425"/>
      <c r="M84" s="425"/>
      <c r="N84" s="425"/>
      <c r="O84" s="425"/>
      <c r="P84" s="415"/>
      <c r="Q84" s="425"/>
      <c r="R84" s="425"/>
      <c r="S84" s="425"/>
      <c r="T84" s="425"/>
      <c r="U84" s="425"/>
      <c r="V84" s="425"/>
      <c r="W84" s="425"/>
      <c r="X84" s="425"/>
      <c r="Y84" s="425"/>
      <c r="Z84" s="425"/>
      <c r="AA84" s="425"/>
      <c r="AB84" s="425"/>
      <c r="AC84" s="425"/>
      <c r="AD84" s="425"/>
      <c r="AE84" s="425"/>
      <c r="AF84" s="425"/>
      <c r="AG84" s="425"/>
      <c r="AH84" s="425"/>
      <c r="AI84" s="425"/>
      <c r="AJ84" s="425"/>
      <c r="AK84" s="425"/>
    </row>
    <row r="85" spans="1:37" ht="14.25" customHeight="1">
      <c r="A85" s="425"/>
      <c r="B85" s="1"/>
      <c r="C85" s="1"/>
      <c r="D85" s="1"/>
      <c r="E85" s="1"/>
      <c r="F85" s="1"/>
      <c r="G85" s="1"/>
      <c r="H85" s="1"/>
      <c r="I85" s="1"/>
      <c r="J85" s="1"/>
      <c r="K85" s="1"/>
      <c r="L85" s="1"/>
      <c r="M85" s="1"/>
      <c r="N85" s="1"/>
      <c r="O85" s="1"/>
      <c r="P85" s="229"/>
      <c r="Q85" s="1"/>
      <c r="R85" s="1"/>
      <c r="S85" s="1"/>
      <c r="T85" s="1"/>
      <c r="U85" s="1"/>
      <c r="V85" s="1"/>
      <c r="W85" s="1"/>
      <c r="X85" s="1"/>
      <c r="Y85" s="1"/>
      <c r="Z85" s="1"/>
      <c r="AA85" s="1"/>
      <c r="AB85" s="1"/>
      <c r="AC85" s="1"/>
      <c r="AD85" s="1"/>
      <c r="AE85" s="1"/>
      <c r="AF85" s="1"/>
      <c r="AG85" s="1"/>
      <c r="AH85" s="1"/>
      <c r="AI85" s="1"/>
      <c r="AJ85" s="1"/>
      <c r="AK85" s="1"/>
    </row>
    <row r="86" spans="1:37" ht="14.25" customHeight="1">
      <c r="A86" s="425"/>
      <c r="B86" s="1"/>
      <c r="C86" s="1"/>
      <c r="D86" s="1"/>
      <c r="E86" s="1"/>
      <c r="F86" s="1"/>
      <c r="G86" s="1"/>
      <c r="H86" s="1"/>
      <c r="I86" s="1"/>
      <c r="J86" s="1"/>
      <c r="K86" s="1"/>
      <c r="L86" s="1"/>
      <c r="M86" s="1"/>
      <c r="N86" s="1"/>
      <c r="O86" s="1"/>
      <c r="P86" s="229"/>
      <c r="Q86" s="1"/>
      <c r="R86" s="1"/>
      <c r="S86" s="1"/>
      <c r="T86" s="1"/>
      <c r="U86" s="1"/>
      <c r="V86" s="1"/>
      <c r="W86" s="1"/>
      <c r="X86" s="1"/>
      <c r="Y86" s="1"/>
      <c r="Z86" s="1"/>
      <c r="AA86" s="1"/>
      <c r="AB86" s="1"/>
      <c r="AC86" s="1"/>
      <c r="AD86" s="1"/>
      <c r="AE86" s="1"/>
      <c r="AF86" s="1"/>
      <c r="AG86" s="1"/>
      <c r="AH86" s="1"/>
      <c r="AI86" s="1"/>
      <c r="AJ86" s="1"/>
      <c r="AK86" s="1"/>
    </row>
    <row r="87" spans="1:37" ht="14.25" customHeight="1">
      <c r="A87" s="425"/>
      <c r="B87" s="1"/>
      <c r="C87" s="1"/>
      <c r="D87" s="1"/>
      <c r="E87" s="1"/>
      <c r="F87" s="1"/>
      <c r="G87" s="1"/>
      <c r="H87" s="1"/>
      <c r="I87" s="1"/>
      <c r="J87" s="1"/>
      <c r="K87" s="1"/>
      <c r="L87" s="1"/>
      <c r="M87" s="1"/>
      <c r="N87" s="1"/>
      <c r="O87" s="1"/>
      <c r="P87" s="229"/>
      <c r="Q87" s="1"/>
      <c r="R87" s="1"/>
      <c r="S87" s="1"/>
      <c r="T87" s="1"/>
      <c r="U87" s="1"/>
      <c r="V87" s="1"/>
      <c r="W87" s="1"/>
      <c r="X87" s="1"/>
      <c r="Y87" s="1"/>
      <c r="Z87" s="1"/>
      <c r="AA87" s="1"/>
      <c r="AB87" s="1"/>
      <c r="AC87" s="1"/>
      <c r="AD87" s="1"/>
      <c r="AE87" s="1"/>
      <c r="AF87" s="1"/>
      <c r="AG87" s="1"/>
      <c r="AH87" s="1"/>
      <c r="AI87" s="1"/>
      <c r="AJ87" s="1"/>
      <c r="AK87" s="1"/>
    </row>
    <row r="88" spans="1:37" ht="14.25" customHeight="1">
      <c r="A88" s="425"/>
      <c r="B88" s="1"/>
      <c r="C88" s="1"/>
      <c r="D88" s="1"/>
      <c r="E88" s="1"/>
      <c r="F88" s="1"/>
      <c r="G88" s="1"/>
      <c r="H88" s="1"/>
      <c r="I88" s="1"/>
      <c r="J88" s="1"/>
      <c r="K88" s="1"/>
      <c r="L88" s="1"/>
      <c r="M88" s="1"/>
      <c r="N88" s="1"/>
      <c r="O88" s="1"/>
      <c r="P88" s="229"/>
      <c r="Q88" s="1"/>
      <c r="R88" s="1"/>
      <c r="S88" s="1"/>
      <c r="T88" s="1"/>
      <c r="U88" s="1"/>
      <c r="V88" s="1"/>
      <c r="W88" s="1"/>
      <c r="X88" s="1"/>
      <c r="Y88" s="1"/>
      <c r="Z88" s="1"/>
      <c r="AA88" s="1"/>
      <c r="AB88" s="1"/>
      <c r="AC88" s="1"/>
      <c r="AD88" s="1"/>
      <c r="AE88" s="1"/>
      <c r="AF88" s="1"/>
      <c r="AG88" s="1"/>
      <c r="AH88" s="1"/>
      <c r="AI88" s="1"/>
      <c r="AJ88" s="1"/>
      <c r="AK88" s="1"/>
    </row>
    <row r="89" spans="1:37" ht="14.25" customHeight="1">
      <c r="A89" s="425"/>
      <c r="B89" s="1"/>
      <c r="C89" s="1"/>
      <c r="D89" s="1"/>
      <c r="E89" s="1"/>
      <c r="F89" s="1"/>
      <c r="G89" s="1"/>
      <c r="H89" s="1"/>
      <c r="I89" s="1"/>
      <c r="J89" s="1"/>
      <c r="K89" s="1"/>
      <c r="L89" s="1"/>
      <c r="M89" s="1"/>
      <c r="N89" s="1"/>
      <c r="O89" s="1"/>
      <c r="P89" s="229"/>
      <c r="Q89" s="1"/>
      <c r="R89" s="1"/>
      <c r="S89" s="1"/>
      <c r="T89" s="1"/>
      <c r="U89" s="1"/>
      <c r="V89" s="1"/>
      <c r="W89" s="1"/>
      <c r="X89" s="1"/>
      <c r="Y89" s="1"/>
      <c r="Z89" s="1"/>
      <c r="AA89" s="1"/>
      <c r="AB89" s="1"/>
      <c r="AC89" s="1"/>
      <c r="AD89" s="1"/>
      <c r="AE89" s="1"/>
      <c r="AF89" s="1"/>
      <c r="AG89" s="1"/>
      <c r="AH89" s="1"/>
      <c r="AI89" s="1"/>
      <c r="AJ89" s="1"/>
      <c r="AK89" s="1"/>
    </row>
    <row r="90" spans="1:37" ht="14.25" customHeight="1">
      <c r="A90" s="425"/>
      <c r="B90" s="1"/>
      <c r="C90" s="1"/>
      <c r="D90" s="1"/>
      <c r="E90" s="1"/>
      <c r="F90" s="1"/>
      <c r="G90" s="1"/>
      <c r="H90" s="1"/>
      <c r="I90" s="1"/>
      <c r="J90" s="1"/>
      <c r="K90" s="1"/>
      <c r="L90" s="1"/>
      <c r="M90" s="1"/>
      <c r="N90" s="1"/>
      <c r="O90" s="1"/>
      <c r="P90" s="229"/>
      <c r="Q90" s="1"/>
      <c r="R90" s="1"/>
      <c r="S90" s="1"/>
      <c r="T90" s="1"/>
      <c r="U90" s="1"/>
      <c r="V90" s="1"/>
      <c r="W90" s="1"/>
      <c r="X90" s="1"/>
      <c r="Y90" s="1"/>
      <c r="Z90" s="1"/>
      <c r="AA90" s="1"/>
      <c r="AB90" s="1"/>
      <c r="AC90" s="1"/>
      <c r="AD90" s="1"/>
      <c r="AE90" s="1"/>
      <c r="AF90" s="1"/>
      <c r="AG90" s="1"/>
      <c r="AH90" s="1"/>
      <c r="AI90" s="1"/>
      <c r="AJ90" s="1"/>
      <c r="AK90" s="1"/>
    </row>
    <row r="91" spans="1:37" ht="14.25" customHeight="1">
      <c r="A91" s="425"/>
      <c r="B91" s="1"/>
      <c r="C91" s="1"/>
      <c r="D91" s="1"/>
      <c r="E91" s="1"/>
      <c r="F91" s="1"/>
      <c r="G91" s="1"/>
      <c r="H91" s="1"/>
      <c r="I91" s="1"/>
      <c r="J91" s="1"/>
      <c r="K91" s="1"/>
      <c r="L91" s="1"/>
      <c r="M91" s="1"/>
      <c r="N91" s="1"/>
      <c r="O91" s="1"/>
      <c r="P91" s="229"/>
      <c r="Q91" s="1"/>
      <c r="R91" s="1"/>
      <c r="S91" s="1"/>
      <c r="T91" s="1"/>
      <c r="U91" s="1"/>
      <c r="V91" s="1"/>
      <c r="W91" s="1"/>
      <c r="X91" s="1"/>
      <c r="Y91" s="1"/>
      <c r="Z91" s="1"/>
      <c r="AA91" s="1"/>
      <c r="AB91" s="1"/>
      <c r="AC91" s="1"/>
      <c r="AD91" s="1"/>
      <c r="AE91" s="1"/>
      <c r="AF91" s="1"/>
      <c r="AG91" s="1"/>
      <c r="AH91" s="1"/>
      <c r="AI91" s="1"/>
      <c r="AJ91" s="1"/>
      <c r="AK91" s="1"/>
    </row>
    <row r="92" spans="1:37" ht="14.25" customHeight="1">
      <c r="A92" s="425"/>
      <c r="B92" s="1"/>
      <c r="C92" s="1"/>
      <c r="D92" s="1"/>
      <c r="E92" s="1"/>
      <c r="F92" s="1"/>
      <c r="G92" s="1"/>
      <c r="H92" s="1"/>
      <c r="I92" s="1"/>
      <c r="J92" s="1"/>
      <c r="K92" s="1"/>
      <c r="L92" s="1"/>
      <c r="M92" s="1"/>
      <c r="N92" s="1"/>
      <c r="O92" s="1"/>
      <c r="P92" s="229"/>
      <c r="Q92" s="1"/>
      <c r="R92" s="1"/>
      <c r="S92" s="1"/>
      <c r="T92" s="1"/>
      <c r="U92" s="1"/>
      <c r="V92" s="1"/>
      <c r="W92" s="1"/>
      <c r="X92" s="1"/>
      <c r="Y92" s="1"/>
      <c r="Z92" s="1"/>
      <c r="AA92" s="1"/>
      <c r="AB92" s="1"/>
      <c r="AC92" s="1"/>
      <c r="AD92" s="1"/>
      <c r="AE92" s="1"/>
      <c r="AF92" s="1"/>
      <c r="AG92" s="1"/>
      <c r="AH92" s="1"/>
      <c r="AI92" s="1"/>
      <c r="AJ92" s="1"/>
      <c r="AK92" s="1"/>
    </row>
    <row r="93" spans="1:37" ht="14.25" customHeight="1">
      <c r="A93" s="425"/>
      <c r="B93" s="1"/>
      <c r="C93" s="1"/>
      <c r="D93" s="1"/>
      <c r="E93" s="1"/>
      <c r="F93" s="1"/>
      <c r="G93" s="1"/>
      <c r="H93" s="1"/>
      <c r="I93" s="1"/>
      <c r="J93" s="1"/>
      <c r="K93" s="1"/>
      <c r="L93" s="1"/>
      <c r="M93" s="1"/>
      <c r="N93" s="1"/>
      <c r="O93" s="1"/>
      <c r="P93" s="229"/>
      <c r="Q93" s="1"/>
      <c r="R93" s="1"/>
      <c r="S93" s="1"/>
      <c r="T93" s="1"/>
      <c r="U93" s="1"/>
      <c r="V93" s="1"/>
      <c r="W93" s="1"/>
      <c r="X93" s="1"/>
      <c r="Y93" s="1"/>
      <c r="Z93" s="1"/>
      <c r="AA93" s="1"/>
      <c r="AB93" s="1"/>
      <c r="AC93" s="1"/>
      <c r="AD93" s="1"/>
      <c r="AE93" s="1"/>
      <c r="AF93" s="1"/>
      <c r="AG93" s="1"/>
      <c r="AH93" s="1"/>
      <c r="AI93" s="1"/>
      <c r="AJ93" s="1"/>
      <c r="AK93" s="1"/>
    </row>
    <row r="94" spans="1:37" ht="14.25" customHeight="1">
      <c r="A94" s="425"/>
      <c r="B94" s="1"/>
      <c r="C94" s="1"/>
      <c r="D94" s="1"/>
      <c r="E94" s="1"/>
      <c r="F94" s="1"/>
      <c r="G94" s="1"/>
      <c r="H94" s="1"/>
      <c r="I94" s="1"/>
      <c r="J94" s="1"/>
      <c r="K94" s="1"/>
      <c r="L94" s="1"/>
      <c r="M94" s="1"/>
      <c r="N94" s="1"/>
      <c r="O94" s="1"/>
      <c r="P94" s="229"/>
      <c r="Q94" s="1"/>
      <c r="R94" s="1"/>
      <c r="S94" s="1"/>
      <c r="T94" s="1"/>
      <c r="U94" s="1"/>
      <c r="V94" s="1"/>
      <c r="W94" s="1"/>
      <c r="X94" s="1"/>
      <c r="Y94" s="1"/>
      <c r="Z94" s="1"/>
      <c r="AA94" s="1"/>
      <c r="AB94" s="1"/>
      <c r="AC94" s="1"/>
      <c r="AD94" s="1"/>
      <c r="AE94" s="1"/>
      <c r="AF94" s="1"/>
      <c r="AG94" s="1"/>
      <c r="AH94" s="1"/>
      <c r="AI94" s="1"/>
      <c r="AJ94" s="1"/>
      <c r="AK94" s="1"/>
    </row>
    <row r="95" spans="1:37" ht="14.25" customHeight="1">
      <c r="A95" s="425"/>
      <c r="B95" s="1"/>
      <c r="C95" s="1"/>
      <c r="D95" s="1"/>
      <c r="E95" s="1"/>
      <c r="F95" s="1"/>
      <c r="G95" s="1"/>
      <c r="H95" s="1"/>
      <c r="I95" s="1"/>
      <c r="J95" s="1"/>
      <c r="K95" s="1"/>
      <c r="L95" s="1"/>
      <c r="M95" s="1"/>
      <c r="N95" s="1"/>
      <c r="O95" s="1"/>
      <c r="P95" s="229"/>
      <c r="Q95" s="1"/>
      <c r="R95" s="1"/>
      <c r="S95" s="1"/>
      <c r="T95" s="1"/>
      <c r="U95" s="1"/>
      <c r="V95" s="1"/>
      <c r="W95" s="1"/>
      <c r="X95" s="1"/>
      <c r="Y95" s="1"/>
      <c r="Z95" s="1"/>
      <c r="AA95" s="1"/>
      <c r="AB95" s="1"/>
      <c r="AC95" s="1"/>
      <c r="AD95" s="1"/>
      <c r="AE95" s="1"/>
      <c r="AF95" s="1"/>
      <c r="AG95" s="1"/>
      <c r="AH95" s="1"/>
      <c r="AI95" s="1"/>
      <c r="AJ95" s="1"/>
      <c r="AK95" s="1"/>
    </row>
    <row r="96" spans="1:37" ht="14.25" customHeight="1">
      <c r="A96" s="425"/>
      <c r="B96" s="1"/>
      <c r="C96" s="1"/>
      <c r="D96" s="1"/>
      <c r="E96" s="1"/>
      <c r="F96" s="1"/>
      <c r="G96" s="1"/>
      <c r="H96" s="1"/>
      <c r="I96" s="1"/>
      <c r="J96" s="1"/>
      <c r="K96" s="1"/>
      <c r="L96" s="1"/>
      <c r="M96" s="1"/>
      <c r="N96" s="1"/>
      <c r="O96" s="1"/>
      <c r="P96" s="229"/>
      <c r="Q96" s="1"/>
      <c r="R96" s="1"/>
      <c r="S96" s="1"/>
      <c r="T96" s="1"/>
      <c r="U96" s="1"/>
      <c r="V96" s="1"/>
      <c r="W96" s="1"/>
      <c r="X96" s="1"/>
      <c r="Y96" s="1"/>
      <c r="Z96" s="1"/>
      <c r="AA96" s="1"/>
      <c r="AB96" s="1"/>
      <c r="AC96" s="1"/>
      <c r="AD96" s="1"/>
      <c r="AE96" s="1"/>
      <c r="AF96" s="1"/>
      <c r="AG96" s="1"/>
      <c r="AH96" s="1"/>
      <c r="AI96" s="1"/>
      <c r="AJ96" s="1"/>
      <c r="AK96" s="1"/>
    </row>
    <row r="97" spans="1:37" ht="14.25" customHeight="1">
      <c r="A97" s="425"/>
      <c r="B97" s="1"/>
      <c r="C97" s="1"/>
      <c r="D97" s="1"/>
      <c r="E97" s="1"/>
      <c r="F97" s="1"/>
      <c r="G97" s="1"/>
      <c r="H97" s="1"/>
      <c r="I97" s="1"/>
      <c r="J97" s="1"/>
      <c r="K97" s="1"/>
      <c r="L97" s="1"/>
      <c r="M97" s="1"/>
      <c r="N97" s="1"/>
      <c r="O97" s="1"/>
      <c r="P97" s="229"/>
      <c r="Q97" s="1"/>
      <c r="R97" s="1"/>
      <c r="S97" s="1"/>
      <c r="T97" s="1"/>
      <c r="U97" s="1"/>
      <c r="V97" s="1"/>
      <c r="W97" s="1"/>
      <c r="X97" s="1"/>
      <c r="Y97" s="1"/>
      <c r="Z97" s="1"/>
      <c r="AA97" s="1"/>
      <c r="AB97" s="1"/>
      <c r="AC97" s="1"/>
      <c r="AD97" s="1"/>
      <c r="AE97" s="1"/>
      <c r="AF97" s="1"/>
      <c r="AG97" s="1"/>
      <c r="AH97" s="1"/>
      <c r="AI97" s="1"/>
      <c r="AJ97" s="1"/>
      <c r="AK97" s="1"/>
    </row>
    <row r="98" spans="1:37" ht="14.25" customHeight="1">
      <c r="A98" s="425"/>
      <c r="B98" s="1"/>
      <c r="C98" s="1"/>
      <c r="D98" s="1"/>
      <c r="E98" s="1"/>
      <c r="F98" s="1"/>
      <c r="G98" s="1"/>
      <c r="H98" s="1"/>
      <c r="I98" s="1"/>
      <c r="J98" s="1"/>
      <c r="K98" s="1"/>
      <c r="L98" s="1"/>
      <c r="M98" s="1"/>
      <c r="N98" s="1"/>
      <c r="O98" s="1"/>
      <c r="P98" s="229"/>
      <c r="Q98" s="1"/>
      <c r="R98" s="1"/>
      <c r="S98" s="1"/>
      <c r="T98" s="1"/>
      <c r="U98" s="1"/>
      <c r="V98" s="1"/>
      <c r="W98" s="1"/>
      <c r="X98" s="1"/>
      <c r="Y98" s="1"/>
      <c r="Z98" s="1"/>
      <c r="AA98" s="1"/>
      <c r="AB98" s="1"/>
      <c r="AC98" s="1"/>
      <c r="AD98" s="1"/>
      <c r="AE98" s="1"/>
      <c r="AF98" s="1"/>
      <c r="AG98" s="1"/>
      <c r="AH98" s="1"/>
      <c r="AI98" s="1"/>
      <c r="AJ98" s="1"/>
      <c r="AK98" s="1"/>
    </row>
    <row r="99" spans="1:37" ht="14.25" customHeight="1">
      <c r="A99" s="425"/>
      <c r="B99" s="1"/>
      <c r="C99" s="1"/>
      <c r="D99" s="1"/>
      <c r="E99" s="1"/>
      <c r="F99" s="1"/>
      <c r="G99" s="1"/>
      <c r="H99" s="1"/>
      <c r="I99" s="1"/>
      <c r="J99" s="1"/>
      <c r="K99" s="1"/>
      <c r="L99" s="1"/>
      <c r="M99" s="1"/>
      <c r="N99" s="1"/>
      <c r="O99" s="1"/>
      <c r="P99" s="229"/>
      <c r="Q99" s="1"/>
      <c r="R99" s="1"/>
      <c r="S99" s="1"/>
      <c r="T99" s="1"/>
      <c r="U99" s="1"/>
      <c r="V99" s="1"/>
      <c r="W99" s="1"/>
      <c r="X99" s="1"/>
      <c r="Y99" s="1"/>
      <c r="Z99" s="1"/>
      <c r="AA99" s="1"/>
      <c r="AB99" s="1"/>
      <c r="AC99" s="1"/>
      <c r="AD99" s="1"/>
      <c r="AE99" s="1"/>
      <c r="AF99" s="1"/>
      <c r="AG99" s="1"/>
      <c r="AH99" s="1"/>
      <c r="AI99" s="1"/>
      <c r="AJ99" s="1"/>
      <c r="AK99" s="1"/>
    </row>
    <row r="100" spans="1:37" ht="14.25" customHeight="1">
      <c r="A100" s="425"/>
      <c r="B100" s="1"/>
      <c r="C100" s="1"/>
      <c r="D100" s="1"/>
      <c r="E100" s="1"/>
      <c r="F100" s="1"/>
      <c r="G100" s="1"/>
      <c r="H100" s="1"/>
      <c r="I100" s="1"/>
      <c r="J100" s="1"/>
      <c r="K100" s="1"/>
      <c r="L100" s="1"/>
      <c r="M100" s="1"/>
      <c r="N100" s="1"/>
      <c r="O100" s="1"/>
      <c r="P100" s="229"/>
      <c r="Q100" s="1"/>
      <c r="R100" s="1"/>
      <c r="S100" s="1"/>
      <c r="T100" s="1"/>
      <c r="U100" s="1"/>
      <c r="V100" s="1"/>
      <c r="W100" s="1"/>
      <c r="X100" s="1"/>
      <c r="Y100" s="1"/>
      <c r="Z100" s="1"/>
      <c r="AA100" s="1"/>
      <c r="AB100" s="1"/>
      <c r="AC100" s="1"/>
      <c r="AD100" s="1"/>
      <c r="AE100" s="1"/>
      <c r="AF100" s="1"/>
      <c r="AG100" s="1"/>
      <c r="AH100" s="1"/>
      <c r="AI100" s="1"/>
      <c r="AJ100" s="1"/>
      <c r="AK100" s="1"/>
    </row>
    <row r="101" spans="1:37" ht="14.25" customHeight="1">
      <c r="A101" s="425"/>
      <c r="B101" s="1"/>
      <c r="C101" s="1"/>
      <c r="D101" s="1"/>
      <c r="E101" s="1"/>
      <c r="F101" s="1"/>
      <c r="G101" s="1"/>
      <c r="H101" s="1"/>
      <c r="I101" s="1"/>
      <c r="J101" s="1"/>
      <c r="K101" s="1"/>
      <c r="L101" s="1"/>
      <c r="M101" s="1"/>
      <c r="N101" s="1"/>
      <c r="O101" s="1"/>
      <c r="P101" s="229"/>
      <c r="Q101" s="1"/>
      <c r="R101" s="1"/>
      <c r="S101" s="1"/>
      <c r="T101" s="1"/>
      <c r="U101" s="1"/>
      <c r="V101" s="1"/>
      <c r="W101" s="1"/>
      <c r="X101" s="1"/>
      <c r="Y101" s="1"/>
      <c r="Z101" s="1"/>
      <c r="AA101" s="1"/>
      <c r="AB101" s="1"/>
      <c r="AC101" s="1"/>
      <c r="AD101" s="1"/>
      <c r="AE101" s="1"/>
      <c r="AF101" s="1"/>
      <c r="AG101" s="1"/>
      <c r="AH101" s="1"/>
      <c r="AI101" s="1"/>
      <c r="AJ101" s="1"/>
      <c r="AK101" s="1"/>
    </row>
    <row r="102" spans="1:37" ht="14.25" customHeight="1">
      <c r="A102" s="425"/>
      <c r="B102" s="1"/>
      <c r="C102" s="1"/>
      <c r="D102" s="1"/>
      <c r="E102" s="1"/>
      <c r="F102" s="1"/>
      <c r="G102" s="1"/>
      <c r="H102" s="1"/>
      <c r="I102" s="1"/>
      <c r="J102" s="1"/>
      <c r="K102" s="1"/>
      <c r="L102" s="1"/>
      <c r="M102" s="1"/>
      <c r="N102" s="1"/>
      <c r="O102" s="1"/>
      <c r="P102" s="229"/>
      <c r="Q102" s="1"/>
      <c r="R102" s="1"/>
      <c r="S102" s="1"/>
      <c r="T102" s="1"/>
      <c r="U102" s="1"/>
      <c r="V102" s="1"/>
      <c r="W102" s="1"/>
      <c r="X102" s="1"/>
      <c r="Y102" s="1"/>
      <c r="Z102" s="1"/>
      <c r="AA102" s="1"/>
      <c r="AB102" s="1"/>
      <c r="AC102" s="1"/>
      <c r="AD102" s="1"/>
      <c r="AE102" s="1"/>
      <c r="AF102" s="1"/>
      <c r="AG102" s="1"/>
      <c r="AH102" s="1"/>
      <c r="AI102" s="1"/>
      <c r="AJ102" s="1"/>
      <c r="AK102" s="1"/>
    </row>
    <row r="103" spans="1:37" ht="14.25" customHeight="1">
      <c r="A103" s="425"/>
      <c r="B103" s="1"/>
      <c r="C103" s="1"/>
      <c r="D103" s="1"/>
      <c r="E103" s="1"/>
      <c r="F103" s="1"/>
      <c r="G103" s="1"/>
      <c r="H103" s="1"/>
      <c r="I103" s="1"/>
      <c r="J103" s="1"/>
      <c r="K103" s="1"/>
      <c r="L103" s="1"/>
      <c r="M103" s="1"/>
      <c r="N103" s="1"/>
      <c r="O103" s="1"/>
      <c r="P103" s="229"/>
      <c r="Q103" s="1"/>
      <c r="R103" s="1"/>
      <c r="S103" s="1"/>
      <c r="T103" s="1"/>
      <c r="U103" s="1"/>
      <c r="V103" s="1"/>
      <c r="W103" s="1"/>
      <c r="X103" s="1"/>
      <c r="Y103" s="1"/>
      <c r="Z103" s="1"/>
      <c r="AA103" s="1"/>
      <c r="AB103" s="1"/>
      <c r="AC103" s="1"/>
      <c r="AD103" s="1"/>
      <c r="AE103" s="1"/>
      <c r="AF103" s="1"/>
      <c r="AG103" s="1"/>
      <c r="AH103" s="1"/>
      <c r="AI103" s="1"/>
      <c r="AJ103" s="1"/>
      <c r="AK103" s="1"/>
    </row>
    <row r="104" spans="1:37" ht="14.25" customHeight="1">
      <c r="A104" s="425"/>
      <c r="B104" s="1"/>
      <c r="C104" s="1"/>
      <c r="D104" s="1"/>
      <c r="E104" s="1"/>
      <c r="F104" s="1"/>
      <c r="G104" s="1"/>
      <c r="H104" s="1"/>
      <c r="I104" s="1"/>
      <c r="J104" s="1"/>
      <c r="K104" s="1"/>
      <c r="L104" s="1"/>
      <c r="M104" s="1"/>
      <c r="N104" s="1"/>
      <c r="O104" s="1"/>
      <c r="P104" s="229"/>
      <c r="Q104" s="1"/>
      <c r="R104" s="1"/>
      <c r="S104" s="1"/>
      <c r="T104" s="1"/>
      <c r="U104" s="1"/>
      <c r="V104" s="1"/>
      <c r="W104" s="1"/>
      <c r="X104" s="1"/>
      <c r="Y104" s="1"/>
      <c r="Z104" s="1"/>
      <c r="AA104" s="1"/>
      <c r="AB104" s="1"/>
      <c r="AC104" s="1"/>
      <c r="AD104" s="1"/>
      <c r="AE104" s="1"/>
      <c r="AF104" s="1"/>
      <c r="AG104" s="1"/>
      <c r="AH104" s="1"/>
      <c r="AI104" s="1"/>
      <c r="AJ104" s="1"/>
      <c r="AK104" s="1"/>
    </row>
    <row r="105" spans="1:37" ht="14.25" customHeight="1">
      <c r="A105" s="425"/>
      <c r="B105" s="1"/>
      <c r="C105" s="1"/>
      <c r="D105" s="1"/>
      <c r="E105" s="1"/>
      <c r="F105" s="1"/>
      <c r="G105" s="1"/>
      <c r="H105" s="1"/>
      <c r="I105" s="1"/>
      <c r="J105" s="1"/>
      <c r="K105" s="1"/>
      <c r="L105" s="1"/>
      <c r="M105" s="1"/>
      <c r="N105" s="1"/>
      <c r="O105" s="1"/>
      <c r="P105" s="229"/>
      <c r="Q105" s="1"/>
      <c r="R105" s="1"/>
      <c r="S105" s="1"/>
      <c r="T105" s="1"/>
      <c r="U105" s="1"/>
      <c r="V105" s="1"/>
      <c r="W105" s="1"/>
      <c r="X105" s="1"/>
      <c r="Y105" s="1"/>
      <c r="Z105" s="1"/>
      <c r="AA105" s="1"/>
      <c r="AB105" s="1"/>
      <c r="AC105" s="1"/>
      <c r="AD105" s="1"/>
      <c r="AE105" s="1"/>
      <c r="AF105" s="1"/>
      <c r="AG105" s="1"/>
      <c r="AH105" s="1"/>
      <c r="AI105" s="1"/>
      <c r="AJ105" s="1"/>
      <c r="AK105" s="1"/>
    </row>
    <row r="106" spans="1:37" ht="14.25" customHeight="1">
      <c r="A106" s="425"/>
      <c r="B106" s="1"/>
      <c r="C106" s="1"/>
      <c r="D106" s="1"/>
      <c r="E106" s="1"/>
      <c r="F106" s="1"/>
      <c r="G106" s="1"/>
      <c r="H106" s="1"/>
      <c r="I106" s="1"/>
      <c r="J106" s="1"/>
      <c r="K106" s="1"/>
      <c r="L106" s="1"/>
      <c r="M106" s="1"/>
      <c r="N106" s="1"/>
      <c r="O106" s="1"/>
      <c r="P106" s="229"/>
      <c r="Q106" s="1"/>
      <c r="R106" s="1"/>
      <c r="S106" s="1"/>
      <c r="T106" s="1"/>
      <c r="U106" s="1"/>
      <c r="V106" s="1"/>
      <c r="W106" s="1"/>
      <c r="X106" s="1"/>
      <c r="Y106" s="1"/>
      <c r="Z106" s="1"/>
      <c r="AA106" s="1"/>
      <c r="AB106" s="1"/>
      <c r="AC106" s="1"/>
      <c r="AD106" s="1"/>
      <c r="AE106" s="1"/>
      <c r="AF106" s="1"/>
      <c r="AG106" s="1"/>
      <c r="AH106" s="1"/>
      <c r="AI106" s="1"/>
      <c r="AJ106" s="1"/>
      <c r="AK106" s="1"/>
    </row>
    <row r="107" spans="1:37" ht="14.25" customHeight="1">
      <c r="A107" s="425"/>
      <c r="B107" s="1"/>
      <c r="C107" s="1"/>
      <c r="D107" s="1"/>
      <c r="E107" s="1"/>
      <c r="F107" s="1"/>
      <c r="G107" s="1"/>
      <c r="H107" s="1"/>
      <c r="I107" s="1"/>
      <c r="J107" s="1"/>
      <c r="K107" s="1"/>
      <c r="L107" s="1"/>
      <c r="M107" s="1"/>
      <c r="N107" s="1"/>
      <c r="O107" s="1"/>
      <c r="P107" s="229"/>
      <c r="Q107" s="1"/>
      <c r="R107" s="1"/>
      <c r="S107" s="1"/>
      <c r="T107" s="1"/>
      <c r="U107" s="1"/>
      <c r="V107" s="1"/>
      <c r="W107" s="1"/>
      <c r="X107" s="1"/>
      <c r="Y107" s="1"/>
      <c r="Z107" s="1"/>
      <c r="AA107" s="1"/>
      <c r="AB107" s="1"/>
      <c r="AC107" s="1"/>
      <c r="AD107" s="1"/>
      <c r="AE107" s="1"/>
      <c r="AF107" s="1"/>
      <c r="AG107" s="1"/>
      <c r="AH107" s="1"/>
      <c r="AI107" s="1"/>
      <c r="AJ107" s="1"/>
      <c r="AK107" s="1"/>
    </row>
    <row r="108" spans="1:37" ht="14.25" customHeight="1">
      <c r="A108" s="425"/>
      <c r="B108" s="1"/>
      <c r="C108" s="1"/>
      <c r="D108" s="1"/>
      <c r="E108" s="1"/>
      <c r="F108" s="1"/>
      <c r="G108" s="1"/>
      <c r="H108" s="1"/>
      <c r="I108" s="1"/>
      <c r="J108" s="1"/>
      <c r="K108" s="1"/>
      <c r="L108" s="1"/>
      <c r="M108" s="1"/>
      <c r="N108" s="1"/>
      <c r="O108" s="1"/>
      <c r="P108" s="229"/>
      <c r="Q108" s="1"/>
      <c r="R108" s="1"/>
      <c r="S108" s="1"/>
      <c r="T108" s="1"/>
      <c r="U108" s="1"/>
      <c r="V108" s="1"/>
      <c r="W108" s="1"/>
      <c r="X108" s="1"/>
      <c r="Y108" s="1"/>
      <c r="Z108" s="1"/>
      <c r="AA108" s="1"/>
      <c r="AB108" s="1"/>
      <c r="AC108" s="1"/>
      <c r="AD108" s="1"/>
      <c r="AE108" s="1"/>
      <c r="AF108" s="1"/>
      <c r="AG108" s="1"/>
      <c r="AH108" s="1"/>
      <c r="AI108" s="1"/>
      <c r="AJ108" s="1"/>
      <c r="AK108" s="1"/>
    </row>
    <row r="109" spans="1:37" ht="14.25" customHeight="1">
      <c r="A109" s="425"/>
      <c r="B109" s="1"/>
      <c r="C109" s="1"/>
      <c r="D109" s="1"/>
      <c r="E109" s="1"/>
      <c r="F109" s="1"/>
      <c r="G109" s="1"/>
      <c r="H109" s="1"/>
      <c r="I109" s="1"/>
      <c r="J109" s="1"/>
      <c r="K109" s="1"/>
      <c r="L109" s="1"/>
      <c r="M109" s="1"/>
      <c r="N109" s="1"/>
      <c r="O109" s="1"/>
      <c r="P109" s="229"/>
      <c r="Q109" s="1"/>
      <c r="R109" s="1"/>
      <c r="S109" s="1"/>
      <c r="T109" s="1"/>
      <c r="U109" s="1"/>
      <c r="V109" s="1"/>
      <c r="W109" s="1"/>
      <c r="X109" s="1"/>
      <c r="Y109" s="1"/>
      <c r="Z109" s="1"/>
      <c r="AA109" s="1"/>
      <c r="AB109" s="1"/>
      <c r="AC109" s="1"/>
      <c r="AD109" s="1"/>
      <c r="AE109" s="1"/>
      <c r="AF109" s="1"/>
      <c r="AG109" s="1"/>
      <c r="AH109" s="1"/>
      <c r="AI109" s="1"/>
      <c r="AJ109" s="1"/>
      <c r="AK109" s="1"/>
    </row>
    <row r="110" spans="1:37" ht="14.25" customHeight="1">
      <c r="A110" s="425"/>
      <c r="B110" s="1"/>
      <c r="C110" s="1"/>
      <c r="D110" s="1"/>
      <c r="E110" s="1"/>
      <c r="F110" s="1"/>
      <c r="G110" s="1"/>
      <c r="H110" s="1"/>
      <c r="I110" s="1"/>
      <c r="J110" s="1"/>
      <c r="K110" s="1"/>
      <c r="L110" s="1"/>
      <c r="M110" s="1"/>
      <c r="N110" s="1"/>
      <c r="O110" s="1"/>
      <c r="P110" s="229"/>
      <c r="Q110" s="1"/>
      <c r="R110" s="1"/>
      <c r="S110" s="1"/>
      <c r="T110" s="1"/>
      <c r="U110" s="1"/>
      <c r="V110" s="1"/>
      <c r="W110" s="1"/>
      <c r="X110" s="1"/>
      <c r="Y110" s="1"/>
      <c r="Z110" s="1"/>
      <c r="AA110" s="1"/>
      <c r="AB110" s="1"/>
      <c r="AC110" s="1"/>
      <c r="AD110" s="1"/>
      <c r="AE110" s="1"/>
      <c r="AF110" s="1"/>
      <c r="AG110" s="1"/>
      <c r="AH110" s="1"/>
      <c r="AI110" s="1"/>
      <c r="AJ110" s="1"/>
      <c r="AK110" s="1"/>
    </row>
    <row r="111" spans="1:37" ht="14.25" customHeight="1">
      <c r="A111" s="425"/>
      <c r="B111" s="1"/>
      <c r="C111" s="1"/>
      <c r="D111" s="1"/>
      <c r="E111" s="1"/>
      <c r="F111" s="1"/>
      <c r="G111" s="1"/>
      <c r="H111" s="1"/>
      <c r="I111" s="1"/>
      <c r="J111" s="1"/>
      <c r="K111" s="1"/>
      <c r="L111" s="1"/>
      <c r="M111" s="1"/>
      <c r="N111" s="1"/>
      <c r="O111" s="1"/>
      <c r="P111" s="229"/>
      <c r="Q111" s="1"/>
      <c r="R111" s="1"/>
      <c r="S111" s="1"/>
      <c r="T111" s="1"/>
      <c r="U111" s="1"/>
      <c r="V111" s="1"/>
      <c r="W111" s="1"/>
      <c r="X111" s="1"/>
      <c r="Y111" s="1"/>
      <c r="Z111" s="1"/>
      <c r="AA111" s="1"/>
      <c r="AB111" s="1"/>
      <c r="AC111" s="1"/>
      <c r="AD111" s="1"/>
      <c r="AE111" s="1"/>
      <c r="AF111" s="1"/>
      <c r="AG111" s="1"/>
      <c r="AH111" s="1"/>
      <c r="AI111" s="1"/>
      <c r="AJ111" s="1"/>
      <c r="AK111" s="1"/>
    </row>
    <row r="112" spans="1:37" ht="14.25" customHeight="1">
      <c r="A112" s="425"/>
      <c r="B112" s="1"/>
      <c r="C112" s="1"/>
      <c r="D112" s="1"/>
      <c r="E112" s="1"/>
      <c r="F112" s="1"/>
      <c r="G112" s="1"/>
      <c r="H112" s="1"/>
      <c r="I112" s="1"/>
      <c r="J112" s="1"/>
      <c r="K112" s="1"/>
      <c r="L112" s="1"/>
      <c r="M112" s="1"/>
      <c r="N112" s="1"/>
      <c r="O112" s="1"/>
      <c r="P112" s="229"/>
      <c r="Q112" s="1"/>
      <c r="R112" s="1"/>
      <c r="S112" s="1"/>
      <c r="T112" s="1"/>
      <c r="U112" s="1"/>
      <c r="V112" s="1"/>
      <c r="W112" s="1"/>
      <c r="X112" s="1"/>
      <c r="Y112" s="1"/>
      <c r="Z112" s="1"/>
      <c r="AA112" s="1"/>
      <c r="AB112" s="1"/>
      <c r="AC112" s="1"/>
      <c r="AD112" s="1"/>
      <c r="AE112" s="1"/>
      <c r="AF112" s="1"/>
      <c r="AG112" s="1"/>
      <c r="AH112" s="1"/>
      <c r="AI112" s="1"/>
      <c r="AJ112" s="1"/>
      <c r="AK112" s="1"/>
    </row>
    <row r="113" spans="1:37" ht="14.25" customHeight="1">
      <c r="A113" s="425"/>
      <c r="B113" s="1"/>
      <c r="C113" s="1"/>
      <c r="D113" s="1"/>
      <c r="E113" s="1"/>
      <c r="F113" s="1"/>
      <c r="G113" s="1"/>
      <c r="H113" s="1"/>
      <c r="I113" s="1"/>
      <c r="J113" s="1"/>
      <c r="K113" s="1"/>
      <c r="L113" s="1"/>
      <c r="M113" s="1"/>
      <c r="N113" s="1"/>
      <c r="O113" s="1"/>
      <c r="P113" s="229"/>
      <c r="Q113" s="1"/>
      <c r="R113" s="1"/>
      <c r="S113" s="1"/>
      <c r="T113" s="1"/>
      <c r="U113" s="1"/>
      <c r="V113" s="1"/>
      <c r="W113" s="1"/>
      <c r="X113" s="1"/>
      <c r="Y113" s="1"/>
      <c r="Z113" s="1"/>
      <c r="AA113" s="1"/>
      <c r="AB113" s="1"/>
      <c r="AC113" s="1"/>
      <c r="AD113" s="1"/>
      <c r="AE113" s="1"/>
      <c r="AF113" s="1"/>
      <c r="AG113" s="1"/>
      <c r="AH113" s="1"/>
      <c r="AI113" s="1"/>
      <c r="AJ113" s="1"/>
      <c r="AK113" s="1"/>
    </row>
    <row r="114" spans="1:37" ht="14.25" customHeight="1">
      <c r="A114" s="425"/>
      <c r="B114" s="1"/>
      <c r="C114" s="1"/>
      <c r="D114" s="1"/>
      <c r="E114" s="1"/>
      <c r="F114" s="1"/>
      <c r="G114" s="1"/>
      <c r="H114" s="1"/>
      <c r="I114" s="1"/>
      <c r="J114" s="1"/>
      <c r="K114" s="1"/>
      <c r="L114" s="1"/>
      <c r="M114" s="1"/>
      <c r="N114" s="1"/>
      <c r="O114" s="1"/>
      <c r="P114" s="229"/>
      <c r="Q114" s="1"/>
      <c r="R114" s="1"/>
      <c r="S114" s="1"/>
      <c r="T114" s="1"/>
      <c r="U114" s="1"/>
      <c r="V114" s="1"/>
      <c r="W114" s="1"/>
      <c r="X114" s="1"/>
      <c r="Y114" s="1"/>
      <c r="Z114" s="1"/>
      <c r="AA114" s="1"/>
      <c r="AB114" s="1"/>
      <c r="AC114" s="1"/>
      <c r="AD114" s="1"/>
      <c r="AE114" s="1"/>
      <c r="AF114" s="1"/>
      <c r="AG114" s="1"/>
      <c r="AH114" s="1"/>
      <c r="AI114" s="1"/>
      <c r="AJ114" s="1"/>
      <c r="AK114" s="1"/>
    </row>
    <row r="115" spans="1:37" ht="14.25" customHeight="1">
      <c r="A115" s="425"/>
      <c r="B115" s="1"/>
      <c r="C115" s="1"/>
      <c r="D115" s="1"/>
      <c r="E115" s="1"/>
      <c r="F115" s="1"/>
      <c r="G115" s="1"/>
      <c r="H115" s="1"/>
      <c r="I115" s="1"/>
      <c r="J115" s="1"/>
      <c r="K115" s="1"/>
      <c r="L115" s="1"/>
      <c r="M115" s="1"/>
      <c r="N115" s="1"/>
      <c r="O115" s="1"/>
      <c r="P115" s="229"/>
      <c r="Q115" s="1"/>
      <c r="R115" s="1"/>
      <c r="S115" s="1"/>
      <c r="T115" s="1"/>
      <c r="U115" s="1"/>
      <c r="V115" s="1"/>
      <c r="W115" s="1"/>
      <c r="X115" s="1"/>
      <c r="Y115" s="1"/>
      <c r="Z115" s="1"/>
      <c r="AA115" s="1"/>
      <c r="AB115" s="1"/>
      <c r="AC115" s="1"/>
      <c r="AD115" s="1"/>
      <c r="AE115" s="1"/>
      <c r="AF115" s="1"/>
      <c r="AG115" s="1"/>
      <c r="AH115" s="1"/>
      <c r="AI115" s="1"/>
      <c r="AJ115" s="1"/>
      <c r="AK115" s="1"/>
    </row>
    <row r="116" spans="1:37" ht="14.25" customHeight="1">
      <c r="A116" s="425"/>
      <c r="B116" s="1"/>
      <c r="C116" s="1"/>
      <c r="D116" s="1"/>
      <c r="E116" s="1"/>
      <c r="F116" s="1"/>
      <c r="G116" s="1"/>
      <c r="H116" s="1"/>
      <c r="I116" s="1"/>
      <c r="J116" s="1"/>
      <c r="K116" s="1"/>
      <c r="L116" s="1"/>
      <c r="M116" s="1"/>
      <c r="N116" s="1"/>
      <c r="O116" s="1"/>
      <c r="P116" s="229"/>
      <c r="Q116" s="1"/>
      <c r="R116" s="1"/>
      <c r="S116" s="1"/>
      <c r="T116" s="1"/>
      <c r="U116" s="1"/>
      <c r="V116" s="1"/>
      <c r="W116" s="1"/>
      <c r="X116" s="1"/>
      <c r="Y116" s="1"/>
      <c r="Z116" s="1"/>
      <c r="AA116" s="1"/>
      <c r="AB116" s="1"/>
      <c r="AC116" s="1"/>
      <c r="AD116" s="1"/>
      <c r="AE116" s="1"/>
      <c r="AF116" s="1"/>
      <c r="AG116" s="1"/>
      <c r="AH116" s="1"/>
      <c r="AI116" s="1"/>
      <c r="AJ116" s="1"/>
      <c r="AK116" s="1"/>
    </row>
    <row r="117" spans="1:37" ht="14.25" customHeight="1">
      <c r="A117" s="425"/>
      <c r="B117" s="1"/>
      <c r="C117" s="1"/>
      <c r="D117" s="1"/>
      <c r="E117" s="1"/>
      <c r="F117" s="1"/>
      <c r="G117" s="1"/>
      <c r="H117" s="1"/>
      <c r="I117" s="1"/>
      <c r="J117" s="1"/>
      <c r="K117" s="1"/>
      <c r="L117" s="1"/>
      <c r="M117" s="1"/>
      <c r="N117" s="1"/>
      <c r="O117" s="1"/>
      <c r="P117" s="229"/>
      <c r="Q117" s="1"/>
      <c r="R117" s="1"/>
      <c r="S117" s="1"/>
      <c r="T117" s="1"/>
      <c r="U117" s="1"/>
      <c r="V117" s="1"/>
      <c r="W117" s="1"/>
      <c r="X117" s="1"/>
      <c r="Y117" s="1"/>
      <c r="Z117" s="1"/>
      <c r="AA117" s="1"/>
      <c r="AB117" s="1"/>
      <c r="AC117" s="1"/>
      <c r="AD117" s="1"/>
      <c r="AE117" s="1"/>
      <c r="AF117" s="1"/>
      <c r="AG117" s="1"/>
      <c r="AH117" s="1"/>
      <c r="AI117" s="1"/>
      <c r="AJ117" s="1"/>
      <c r="AK117" s="1"/>
    </row>
    <row r="118" spans="1:37" ht="14.25" customHeight="1">
      <c r="A118" s="425"/>
      <c r="B118" s="1"/>
      <c r="C118" s="1"/>
      <c r="D118" s="1"/>
      <c r="E118" s="1"/>
      <c r="F118" s="1"/>
      <c r="G118" s="1"/>
      <c r="H118" s="1"/>
      <c r="I118" s="1"/>
      <c r="J118" s="1"/>
      <c r="K118" s="1"/>
      <c r="L118" s="1"/>
      <c r="M118" s="1"/>
      <c r="N118" s="1"/>
      <c r="O118" s="1"/>
      <c r="P118" s="229"/>
      <c r="Q118" s="1"/>
      <c r="R118" s="1"/>
      <c r="S118" s="1"/>
      <c r="T118" s="1"/>
      <c r="U118" s="1"/>
      <c r="V118" s="1"/>
      <c r="W118" s="1"/>
      <c r="X118" s="1"/>
      <c r="Y118" s="1"/>
      <c r="Z118" s="1"/>
      <c r="AA118" s="1"/>
      <c r="AB118" s="1"/>
      <c r="AC118" s="1"/>
      <c r="AD118" s="1"/>
      <c r="AE118" s="1"/>
      <c r="AF118" s="1"/>
      <c r="AG118" s="1"/>
      <c r="AH118" s="1"/>
      <c r="AI118" s="1"/>
      <c r="AJ118" s="1"/>
      <c r="AK118" s="1"/>
    </row>
    <row r="119" spans="1:37" ht="14.25" customHeight="1">
      <c r="A119" s="425"/>
      <c r="B119" s="1"/>
      <c r="C119" s="1"/>
      <c r="D119" s="1"/>
      <c r="E119" s="1"/>
      <c r="F119" s="1"/>
      <c r="G119" s="1"/>
      <c r="H119" s="1"/>
      <c r="I119" s="1"/>
      <c r="J119" s="1"/>
      <c r="K119" s="1"/>
      <c r="L119" s="1"/>
      <c r="M119" s="1"/>
      <c r="N119" s="1"/>
      <c r="O119" s="1"/>
      <c r="P119" s="229"/>
      <c r="Q119" s="1"/>
      <c r="R119" s="1"/>
      <c r="S119" s="1"/>
      <c r="T119" s="1"/>
      <c r="U119" s="1"/>
      <c r="V119" s="1"/>
      <c r="W119" s="1"/>
      <c r="X119" s="1"/>
      <c r="Y119" s="1"/>
      <c r="Z119" s="1"/>
      <c r="AA119" s="1"/>
      <c r="AB119" s="1"/>
      <c r="AC119" s="1"/>
      <c r="AD119" s="1"/>
      <c r="AE119" s="1"/>
      <c r="AF119" s="1"/>
      <c r="AG119" s="1"/>
      <c r="AH119" s="1"/>
      <c r="AI119" s="1"/>
      <c r="AJ119" s="1"/>
      <c r="AK119" s="1"/>
    </row>
    <row r="120" spans="1:37" ht="14.25" customHeight="1">
      <c r="A120" s="425"/>
      <c r="B120" s="1"/>
      <c r="C120" s="1"/>
      <c r="D120" s="1"/>
      <c r="E120" s="1"/>
      <c r="F120" s="1"/>
      <c r="G120" s="1"/>
      <c r="H120" s="1"/>
      <c r="I120" s="1"/>
      <c r="J120" s="1"/>
      <c r="K120" s="1"/>
      <c r="L120" s="1"/>
      <c r="M120" s="1"/>
      <c r="N120" s="1"/>
      <c r="O120" s="1"/>
      <c r="P120" s="229"/>
      <c r="Q120" s="1"/>
      <c r="R120" s="1"/>
      <c r="S120" s="1"/>
      <c r="T120" s="1"/>
      <c r="U120" s="1"/>
      <c r="V120" s="1"/>
      <c r="W120" s="1"/>
      <c r="X120" s="1"/>
      <c r="Y120" s="1"/>
      <c r="Z120" s="1"/>
      <c r="AA120" s="1"/>
      <c r="AB120" s="1"/>
      <c r="AC120" s="1"/>
      <c r="AD120" s="1"/>
      <c r="AE120" s="1"/>
      <c r="AF120" s="1"/>
      <c r="AG120" s="1"/>
      <c r="AH120" s="1"/>
      <c r="AI120" s="1"/>
      <c r="AJ120" s="1"/>
      <c r="AK120" s="1"/>
    </row>
    <row r="121" spans="1:37" ht="14.25" customHeight="1">
      <c r="A121" s="425"/>
      <c r="B121" s="1"/>
      <c r="C121" s="1"/>
      <c r="D121" s="1"/>
      <c r="E121" s="1"/>
      <c r="F121" s="1"/>
      <c r="G121" s="1"/>
      <c r="H121" s="1"/>
      <c r="I121" s="1"/>
      <c r="J121" s="1"/>
      <c r="K121" s="1"/>
      <c r="L121" s="1"/>
      <c r="M121" s="1"/>
      <c r="N121" s="1"/>
      <c r="O121" s="1"/>
      <c r="P121" s="229"/>
      <c r="Q121" s="1"/>
      <c r="R121" s="1"/>
      <c r="S121" s="1"/>
      <c r="T121" s="1"/>
      <c r="U121" s="1"/>
      <c r="V121" s="1"/>
      <c r="W121" s="1"/>
      <c r="X121" s="1"/>
      <c r="Y121" s="1"/>
      <c r="Z121" s="1"/>
      <c r="AA121" s="1"/>
      <c r="AB121" s="1"/>
      <c r="AC121" s="1"/>
      <c r="AD121" s="1"/>
      <c r="AE121" s="1"/>
      <c r="AF121" s="1"/>
      <c r="AG121" s="1"/>
      <c r="AH121" s="1"/>
      <c r="AI121" s="1"/>
      <c r="AJ121" s="1"/>
      <c r="AK121" s="1"/>
    </row>
    <row r="122" spans="1:37" ht="14.25" customHeight="1">
      <c r="A122" s="425"/>
      <c r="B122" s="1"/>
      <c r="C122" s="1"/>
      <c r="D122" s="1"/>
      <c r="E122" s="1"/>
      <c r="F122" s="1"/>
      <c r="G122" s="1"/>
      <c r="H122" s="1"/>
      <c r="I122" s="1"/>
      <c r="J122" s="1"/>
      <c r="K122" s="1"/>
      <c r="L122" s="1"/>
      <c r="M122" s="1"/>
      <c r="N122" s="1"/>
      <c r="O122" s="1"/>
      <c r="P122" s="229"/>
      <c r="Q122" s="1"/>
      <c r="R122" s="1"/>
      <c r="S122" s="1"/>
      <c r="T122" s="1"/>
      <c r="U122" s="1"/>
      <c r="V122" s="1"/>
      <c r="W122" s="1"/>
      <c r="X122" s="1"/>
      <c r="Y122" s="1"/>
      <c r="Z122" s="1"/>
      <c r="AA122" s="1"/>
      <c r="AB122" s="1"/>
      <c r="AC122" s="1"/>
      <c r="AD122" s="1"/>
      <c r="AE122" s="1"/>
      <c r="AF122" s="1"/>
      <c r="AG122" s="1"/>
      <c r="AH122" s="1"/>
      <c r="AI122" s="1"/>
      <c r="AJ122" s="1"/>
      <c r="AK122" s="1"/>
    </row>
    <row r="123" spans="1:37" ht="14.25" customHeight="1">
      <c r="A123" s="425"/>
      <c r="B123" s="1"/>
      <c r="C123" s="1"/>
      <c r="D123" s="1"/>
      <c r="E123" s="1"/>
      <c r="F123" s="1"/>
      <c r="G123" s="1"/>
      <c r="H123" s="1"/>
      <c r="I123" s="1"/>
      <c r="J123" s="1"/>
      <c r="K123" s="1"/>
      <c r="L123" s="1"/>
      <c r="M123" s="1"/>
      <c r="N123" s="1"/>
      <c r="O123" s="1"/>
      <c r="P123" s="229"/>
      <c r="Q123" s="1"/>
      <c r="R123" s="1"/>
      <c r="S123" s="1"/>
      <c r="T123" s="1"/>
      <c r="U123" s="1"/>
      <c r="V123" s="1"/>
      <c r="W123" s="1"/>
      <c r="X123" s="1"/>
      <c r="Y123" s="1"/>
      <c r="Z123" s="1"/>
      <c r="AA123" s="1"/>
      <c r="AB123" s="1"/>
      <c r="AC123" s="1"/>
      <c r="AD123" s="1"/>
      <c r="AE123" s="1"/>
      <c r="AF123" s="1"/>
      <c r="AG123" s="1"/>
      <c r="AH123" s="1"/>
      <c r="AI123" s="1"/>
      <c r="AJ123" s="1"/>
      <c r="AK123" s="1"/>
    </row>
    <row r="124" spans="1:37" ht="14.25" customHeight="1">
      <c r="A124" s="425"/>
      <c r="B124" s="1"/>
      <c r="C124" s="1"/>
      <c r="D124" s="1"/>
      <c r="E124" s="1"/>
      <c r="F124" s="1"/>
      <c r="G124" s="1"/>
      <c r="H124" s="1"/>
      <c r="I124" s="1"/>
      <c r="J124" s="1"/>
      <c r="K124" s="1"/>
      <c r="L124" s="1"/>
      <c r="M124" s="1"/>
      <c r="N124" s="1"/>
      <c r="O124" s="1"/>
      <c r="P124" s="229"/>
      <c r="Q124" s="1"/>
      <c r="R124" s="1"/>
      <c r="S124" s="1"/>
      <c r="T124" s="1"/>
      <c r="U124" s="1"/>
      <c r="V124" s="1"/>
      <c r="W124" s="1"/>
      <c r="X124" s="1"/>
      <c r="Y124" s="1"/>
      <c r="Z124" s="1"/>
      <c r="AA124" s="1"/>
      <c r="AB124" s="1"/>
      <c r="AC124" s="1"/>
      <c r="AD124" s="1"/>
      <c r="AE124" s="1"/>
      <c r="AF124" s="1"/>
      <c r="AG124" s="1"/>
      <c r="AH124" s="1"/>
      <c r="AI124" s="1"/>
      <c r="AJ124" s="1"/>
      <c r="AK124" s="1"/>
    </row>
    <row r="125" spans="1:37" ht="14.25" customHeight="1">
      <c r="A125" s="425"/>
      <c r="B125" s="1"/>
      <c r="C125" s="1"/>
      <c r="D125" s="1"/>
      <c r="E125" s="1"/>
      <c r="F125" s="1"/>
      <c r="G125" s="1"/>
      <c r="H125" s="1"/>
      <c r="I125" s="1"/>
      <c r="J125" s="1"/>
      <c r="K125" s="1"/>
      <c r="L125" s="1"/>
      <c r="M125" s="1"/>
      <c r="N125" s="1"/>
      <c r="O125" s="1"/>
      <c r="P125" s="229"/>
      <c r="Q125" s="1"/>
      <c r="R125" s="1"/>
      <c r="S125" s="1"/>
      <c r="T125" s="1"/>
      <c r="U125" s="1"/>
      <c r="V125" s="1"/>
      <c r="W125" s="1"/>
      <c r="X125" s="1"/>
      <c r="Y125" s="1"/>
      <c r="Z125" s="1"/>
      <c r="AA125" s="1"/>
      <c r="AB125" s="1"/>
      <c r="AC125" s="1"/>
      <c r="AD125" s="1"/>
      <c r="AE125" s="1"/>
      <c r="AF125" s="1"/>
      <c r="AG125" s="1"/>
      <c r="AH125" s="1"/>
      <c r="AI125" s="1"/>
      <c r="AJ125" s="1"/>
      <c r="AK125" s="1"/>
    </row>
    <row r="126" spans="1:37" ht="14.25" customHeight="1">
      <c r="A126" s="425"/>
      <c r="B126" s="1"/>
      <c r="C126" s="1"/>
      <c r="D126" s="1"/>
      <c r="E126" s="1"/>
      <c r="F126" s="1"/>
      <c r="G126" s="1"/>
      <c r="H126" s="1"/>
      <c r="I126" s="1"/>
      <c r="J126" s="1"/>
      <c r="K126" s="1"/>
      <c r="L126" s="1"/>
      <c r="M126" s="1"/>
      <c r="N126" s="1"/>
      <c r="O126" s="1"/>
      <c r="P126" s="229"/>
      <c r="Q126" s="1"/>
      <c r="R126" s="1"/>
      <c r="S126" s="1"/>
      <c r="T126" s="1"/>
      <c r="U126" s="1"/>
      <c r="V126" s="1"/>
      <c r="W126" s="1"/>
      <c r="X126" s="1"/>
      <c r="Y126" s="1"/>
      <c r="Z126" s="1"/>
      <c r="AA126" s="1"/>
      <c r="AB126" s="1"/>
      <c r="AC126" s="1"/>
      <c r="AD126" s="1"/>
      <c r="AE126" s="1"/>
      <c r="AF126" s="1"/>
      <c r="AG126" s="1"/>
      <c r="AH126" s="1"/>
      <c r="AI126" s="1"/>
      <c r="AJ126" s="1"/>
      <c r="AK126" s="1"/>
    </row>
    <row r="127" spans="1:37" ht="14.25" customHeight="1">
      <c r="A127" s="425"/>
      <c r="B127" s="1"/>
      <c r="C127" s="1"/>
      <c r="D127" s="1"/>
      <c r="E127" s="1"/>
      <c r="F127" s="1"/>
      <c r="G127" s="1"/>
      <c r="H127" s="1"/>
      <c r="I127" s="1"/>
      <c r="J127" s="1"/>
      <c r="K127" s="1"/>
      <c r="L127" s="1"/>
      <c r="M127" s="1"/>
      <c r="N127" s="1"/>
      <c r="O127" s="1"/>
      <c r="P127" s="229"/>
      <c r="Q127" s="1"/>
      <c r="R127" s="1"/>
      <c r="S127" s="1"/>
      <c r="T127" s="1"/>
      <c r="U127" s="1"/>
      <c r="V127" s="1"/>
      <c r="W127" s="1"/>
      <c r="X127" s="1"/>
      <c r="Y127" s="1"/>
      <c r="Z127" s="1"/>
      <c r="AA127" s="1"/>
      <c r="AB127" s="1"/>
      <c r="AC127" s="1"/>
      <c r="AD127" s="1"/>
      <c r="AE127" s="1"/>
      <c r="AF127" s="1"/>
      <c r="AG127" s="1"/>
      <c r="AH127" s="1"/>
      <c r="AI127" s="1"/>
      <c r="AJ127" s="1"/>
      <c r="AK127" s="1"/>
    </row>
    <row r="128" spans="1:37" ht="14.25" customHeight="1">
      <c r="A128" s="425"/>
      <c r="B128" s="1"/>
      <c r="C128" s="1"/>
      <c r="D128" s="1"/>
      <c r="E128" s="1"/>
      <c r="F128" s="1"/>
      <c r="G128" s="1"/>
      <c r="H128" s="1"/>
      <c r="I128" s="1"/>
      <c r="J128" s="1"/>
      <c r="K128" s="1"/>
      <c r="L128" s="1"/>
      <c r="M128" s="1"/>
      <c r="N128" s="1"/>
      <c r="O128" s="1"/>
      <c r="P128" s="229"/>
      <c r="Q128" s="1"/>
      <c r="R128" s="1"/>
      <c r="S128" s="1"/>
      <c r="T128" s="1"/>
      <c r="U128" s="1"/>
      <c r="V128" s="1"/>
      <c r="W128" s="1"/>
      <c r="X128" s="1"/>
      <c r="Y128" s="1"/>
      <c r="Z128" s="1"/>
      <c r="AA128" s="1"/>
      <c r="AB128" s="1"/>
      <c r="AC128" s="1"/>
      <c r="AD128" s="1"/>
      <c r="AE128" s="1"/>
      <c r="AF128" s="1"/>
      <c r="AG128" s="1"/>
      <c r="AH128" s="1"/>
      <c r="AI128" s="1"/>
      <c r="AJ128" s="1"/>
      <c r="AK128" s="1"/>
    </row>
    <row r="129" spans="1:37" ht="14.25" customHeight="1">
      <c r="A129" s="425"/>
      <c r="B129" s="1"/>
      <c r="C129" s="1"/>
      <c r="D129" s="1"/>
      <c r="E129" s="1"/>
      <c r="F129" s="1"/>
      <c r="G129" s="1"/>
      <c r="H129" s="1"/>
      <c r="I129" s="1"/>
      <c r="J129" s="1"/>
      <c r="K129" s="1"/>
      <c r="L129" s="1"/>
      <c r="M129" s="1"/>
      <c r="N129" s="1"/>
      <c r="O129" s="1"/>
      <c r="P129" s="229"/>
      <c r="Q129" s="1"/>
      <c r="R129" s="1"/>
      <c r="S129" s="1"/>
      <c r="T129" s="1"/>
      <c r="U129" s="1"/>
      <c r="V129" s="1"/>
      <c r="W129" s="1"/>
      <c r="X129" s="1"/>
      <c r="Y129" s="1"/>
      <c r="Z129" s="1"/>
      <c r="AA129" s="1"/>
      <c r="AB129" s="1"/>
      <c r="AC129" s="1"/>
      <c r="AD129" s="1"/>
      <c r="AE129" s="1"/>
      <c r="AF129" s="1"/>
      <c r="AG129" s="1"/>
      <c r="AH129" s="1"/>
      <c r="AI129" s="1"/>
      <c r="AJ129" s="1"/>
      <c r="AK129" s="1"/>
    </row>
    <row r="130" spans="1:37" ht="14.25" customHeight="1">
      <c r="A130" s="425"/>
      <c r="B130" s="1"/>
      <c r="C130" s="1"/>
      <c r="D130" s="1"/>
      <c r="E130" s="1"/>
      <c r="F130" s="1"/>
      <c r="G130" s="1"/>
      <c r="H130" s="1"/>
      <c r="I130" s="1"/>
      <c r="J130" s="1"/>
      <c r="K130" s="1"/>
      <c r="L130" s="1"/>
      <c r="M130" s="1"/>
      <c r="N130" s="1"/>
      <c r="O130" s="1"/>
      <c r="P130" s="229"/>
      <c r="Q130" s="1"/>
      <c r="R130" s="1"/>
      <c r="S130" s="1"/>
      <c r="T130" s="1"/>
      <c r="U130" s="1"/>
      <c r="V130" s="1"/>
      <c r="W130" s="1"/>
      <c r="X130" s="1"/>
      <c r="Y130" s="1"/>
      <c r="Z130" s="1"/>
      <c r="AA130" s="1"/>
      <c r="AB130" s="1"/>
      <c r="AC130" s="1"/>
      <c r="AD130" s="1"/>
      <c r="AE130" s="1"/>
      <c r="AF130" s="1"/>
      <c r="AG130" s="1"/>
      <c r="AH130" s="1"/>
      <c r="AI130" s="1"/>
      <c r="AJ130" s="1"/>
      <c r="AK130" s="1"/>
    </row>
    <row r="131" spans="1:37" ht="14.25" customHeight="1">
      <c r="A131" s="425"/>
      <c r="B131" s="1"/>
      <c r="C131" s="1"/>
      <c r="D131" s="1"/>
      <c r="E131" s="1"/>
      <c r="F131" s="1"/>
      <c r="G131" s="1"/>
      <c r="H131" s="1"/>
      <c r="I131" s="1"/>
      <c r="J131" s="1"/>
      <c r="K131" s="1"/>
      <c r="L131" s="1"/>
      <c r="M131" s="1"/>
      <c r="N131" s="1"/>
      <c r="O131" s="1"/>
      <c r="P131" s="229"/>
      <c r="Q131" s="1"/>
      <c r="R131" s="1"/>
      <c r="S131" s="1"/>
      <c r="T131" s="1"/>
      <c r="U131" s="1"/>
      <c r="V131" s="1"/>
      <c r="W131" s="1"/>
      <c r="X131" s="1"/>
      <c r="Y131" s="1"/>
      <c r="Z131" s="1"/>
      <c r="AA131" s="1"/>
      <c r="AB131" s="1"/>
      <c r="AC131" s="1"/>
      <c r="AD131" s="1"/>
      <c r="AE131" s="1"/>
      <c r="AF131" s="1"/>
      <c r="AG131" s="1"/>
      <c r="AH131" s="1"/>
      <c r="AI131" s="1"/>
      <c r="AJ131" s="1"/>
      <c r="AK131" s="1"/>
    </row>
    <row r="132" spans="1:37" ht="14.25" customHeight="1">
      <c r="A132" s="425"/>
      <c r="B132" s="1"/>
      <c r="C132" s="1"/>
      <c r="D132" s="1"/>
      <c r="E132" s="1"/>
      <c r="F132" s="1"/>
      <c r="G132" s="1"/>
      <c r="H132" s="1"/>
      <c r="I132" s="1"/>
      <c r="J132" s="1"/>
      <c r="K132" s="1"/>
      <c r="L132" s="1"/>
      <c r="M132" s="1"/>
      <c r="N132" s="1"/>
      <c r="O132" s="1"/>
      <c r="P132" s="229"/>
      <c r="Q132" s="1"/>
      <c r="R132" s="1"/>
      <c r="S132" s="1"/>
      <c r="T132" s="1"/>
      <c r="U132" s="1"/>
      <c r="V132" s="1"/>
      <c r="W132" s="1"/>
      <c r="X132" s="1"/>
      <c r="Y132" s="1"/>
      <c r="Z132" s="1"/>
      <c r="AA132" s="1"/>
      <c r="AB132" s="1"/>
      <c r="AC132" s="1"/>
      <c r="AD132" s="1"/>
      <c r="AE132" s="1"/>
      <c r="AF132" s="1"/>
      <c r="AG132" s="1"/>
      <c r="AH132" s="1"/>
      <c r="AI132" s="1"/>
      <c r="AJ132" s="1"/>
      <c r="AK132" s="1"/>
    </row>
    <row r="133" spans="1:37" ht="14.25" customHeight="1">
      <c r="A133" s="425"/>
      <c r="B133" s="1"/>
      <c r="C133" s="1"/>
      <c r="D133" s="1"/>
      <c r="E133" s="1"/>
      <c r="F133" s="1"/>
      <c r="G133" s="1"/>
      <c r="H133" s="1"/>
      <c r="I133" s="1"/>
      <c r="J133" s="1"/>
      <c r="K133" s="1"/>
      <c r="L133" s="1"/>
      <c r="M133" s="1"/>
      <c r="N133" s="1"/>
      <c r="O133" s="1"/>
      <c r="P133" s="229"/>
      <c r="Q133" s="1"/>
      <c r="R133" s="1"/>
      <c r="S133" s="1"/>
      <c r="T133" s="1"/>
      <c r="U133" s="1"/>
      <c r="V133" s="1"/>
      <c r="W133" s="1"/>
      <c r="X133" s="1"/>
      <c r="Y133" s="1"/>
      <c r="Z133" s="1"/>
      <c r="AA133" s="1"/>
      <c r="AB133" s="1"/>
      <c r="AC133" s="1"/>
      <c r="AD133" s="1"/>
      <c r="AE133" s="1"/>
      <c r="AF133" s="1"/>
      <c r="AG133" s="1"/>
      <c r="AH133" s="1"/>
      <c r="AI133" s="1"/>
      <c r="AJ133" s="1"/>
      <c r="AK133" s="1"/>
    </row>
    <row r="134" spans="1:37" ht="14.25" customHeight="1">
      <c r="A134" s="425"/>
      <c r="B134" s="1"/>
      <c r="C134" s="1"/>
      <c r="D134" s="1"/>
      <c r="E134" s="1"/>
      <c r="F134" s="1"/>
      <c r="G134" s="1"/>
      <c r="H134" s="1"/>
      <c r="I134" s="1"/>
      <c r="J134" s="1"/>
      <c r="K134" s="1"/>
      <c r="L134" s="1"/>
      <c r="M134" s="1"/>
      <c r="N134" s="1"/>
      <c r="O134" s="1"/>
      <c r="P134" s="229"/>
      <c r="Q134" s="1"/>
      <c r="R134" s="1"/>
      <c r="S134" s="1"/>
      <c r="T134" s="1"/>
      <c r="U134" s="1"/>
      <c r="V134" s="1"/>
      <c r="W134" s="1"/>
      <c r="X134" s="1"/>
      <c r="Y134" s="1"/>
      <c r="Z134" s="1"/>
      <c r="AA134" s="1"/>
      <c r="AB134" s="1"/>
      <c r="AC134" s="1"/>
      <c r="AD134" s="1"/>
      <c r="AE134" s="1"/>
      <c r="AF134" s="1"/>
      <c r="AG134" s="1"/>
      <c r="AH134" s="1"/>
      <c r="AI134" s="1"/>
      <c r="AJ134" s="1"/>
      <c r="AK134" s="1"/>
    </row>
    <row r="135" spans="1:37" ht="14.25" customHeight="1">
      <c r="A135" s="425"/>
      <c r="B135" s="1"/>
      <c r="C135" s="1"/>
      <c r="D135" s="1"/>
      <c r="E135" s="1"/>
      <c r="F135" s="1"/>
      <c r="G135" s="1"/>
      <c r="H135" s="1"/>
      <c r="I135" s="1"/>
      <c r="J135" s="1"/>
      <c r="K135" s="1"/>
      <c r="L135" s="1"/>
      <c r="M135" s="1"/>
      <c r="N135" s="1"/>
      <c r="O135" s="1"/>
      <c r="P135" s="229"/>
      <c r="Q135" s="1"/>
      <c r="R135" s="1"/>
      <c r="S135" s="1"/>
      <c r="T135" s="1"/>
      <c r="U135" s="1"/>
      <c r="V135" s="1"/>
      <c r="W135" s="1"/>
      <c r="X135" s="1"/>
      <c r="Y135" s="1"/>
      <c r="Z135" s="1"/>
      <c r="AA135" s="1"/>
      <c r="AB135" s="1"/>
      <c r="AC135" s="1"/>
      <c r="AD135" s="1"/>
      <c r="AE135" s="1"/>
      <c r="AF135" s="1"/>
      <c r="AG135" s="1"/>
      <c r="AH135" s="1"/>
      <c r="AI135" s="1"/>
      <c r="AJ135" s="1"/>
      <c r="AK135" s="1"/>
    </row>
    <row r="136" spans="1:37" ht="14.25" customHeight="1">
      <c r="A136" s="425"/>
      <c r="B136" s="1"/>
      <c r="C136" s="1"/>
      <c r="D136" s="1"/>
      <c r="E136" s="1"/>
      <c r="F136" s="1"/>
      <c r="G136" s="1"/>
      <c r="H136" s="1"/>
      <c r="I136" s="1"/>
      <c r="J136" s="1"/>
      <c r="K136" s="1"/>
      <c r="L136" s="1"/>
      <c r="M136" s="1"/>
      <c r="N136" s="1"/>
      <c r="O136" s="1"/>
      <c r="P136" s="229"/>
      <c r="Q136" s="1"/>
      <c r="R136" s="1"/>
      <c r="S136" s="1"/>
      <c r="T136" s="1"/>
      <c r="U136" s="1"/>
      <c r="V136" s="1"/>
      <c r="W136" s="1"/>
      <c r="X136" s="1"/>
      <c r="Y136" s="1"/>
      <c r="Z136" s="1"/>
      <c r="AA136" s="1"/>
      <c r="AB136" s="1"/>
      <c r="AC136" s="1"/>
      <c r="AD136" s="1"/>
      <c r="AE136" s="1"/>
      <c r="AF136" s="1"/>
      <c r="AG136" s="1"/>
      <c r="AH136" s="1"/>
      <c r="AI136" s="1"/>
      <c r="AJ136" s="1"/>
      <c r="AK136" s="1"/>
    </row>
    <row r="137" spans="1:37" ht="14.25" customHeight="1">
      <c r="A137" s="425"/>
      <c r="B137" s="1"/>
      <c r="C137" s="1"/>
      <c r="D137" s="1"/>
      <c r="E137" s="1"/>
      <c r="F137" s="1"/>
      <c r="G137" s="1"/>
      <c r="H137" s="1"/>
      <c r="I137" s="1"/>
      <c r="J137" s="1"/>
      <c r="K137" s="1"/>
      <c r="L137" s="1"/>
      <c r="M137" s="1"/>
      <c r="N137" s="1"/>
      <c r="O137" s="1"/>
      <c r="P137" s="229"/>
      <c r="Q137" s="1"/>
      <c r="R137" s="1"/>
      <c r="S137" s="1"/>
      <c r="T137" s="1"/>
      <c r="U137" s="1"/>
      <c r="V137" s="1"/>
      <c r="W137" s="1"/>
      <c r="X137" s="1"/>
      <c r="Y137" s="1"/>
      <c r="Z137" s="1"/>
      <c r="AA137" s="1"/>
      <c r="AB137" s="1"/>
      <c r="AC137" s="1"/>
      <c r="AD137" s="1"/>
      <c r="AE137" s="1"/>
      <c r="AF137" s="1"/>
      <c r="AG137" s="1"/>
      <c r="AH137" s="1"/>
      <c r="AI137" s="1"/>
      <c r="AJ137" s="1"/>
      <c r="AK137" s="1"/>
    </row>
    <row r="138" spans="1:37" ht="14.25" customHeight="1">
      <c r="A138" s="425"/>
      <c r="B138" s="1"/>
      <c r="C138" s="1"/>
      <c r="D138" s="1"/>
      <c r="E138" s="1"/>
      <c r="F138" s="1"/>
      <c r="G138" s="1"/>
      <c r="H138" s="1"/>
      <c r="I138" s="1"/>
      <c r="J138" s="1"/>
      <c r="K138" s="1"/>
      <c r="L138" s="1"/>
      <c r="M138" s="1"/>
      <c r="N138" s="1"/>
      <c r="O138" s="1"/>
      <c r="P138" s="229"/>
      <c r="Q138" s="1"/>
      <c r="R138" s="1"/>
      <c r="S138" s="1"/>
      <c r="T138" s="1"/>
      <c r="U138" s="1"/>
      <c r="V138" s="1"/>
      <c r="W138" s="1"/>
      <c r="X138" s="1"/>
      <c r="Y138" s="1"/>
      <c r="Z138" s="1"/>
      <c r="AA138" s="1"/>
      <c r="AB138" s="1"/>
      <c r="AC138" s="1"/>
      <c r="AD138" s="1"/>
      <c r="AE138" s="1"/>
      <c r="AF138" s="1"/>
      <c r="AG138" s="1"/>
      <c r="AH138" s="1"/>
      <c r="AI138" s="1"/>
      <c r="AJ138" s="1"/>
      <c r="AK138" s="1"/>
    </row>
    <row r="139" spans="1:37" ht="14.25" customHeight="1">
      <c r="A139" s="425"/>
      <c r="B139" s="1"/>
      <c r="C139" s="1"/>
      <c r="D139" s="1"/>
      <c r="E139" s="1"/>
      <c r="F139" s="1"/>
      <c r="G139" s="1"/>
      <c r="H139" s="1"/>
      <c r="I139" s="1"/>
      <c r="J139" s="1"/>
      <c r="K139" s="1"/>
      <c r="L139" s="1"/>
      <c r="M139" s="1"/>
      <c r="N139" s="1"/>
      <c r="O139" s="1"/>
      <c r="P139" s="229"/>
      <c r="Q139" s="1"/>
      <c r="R139" s="1"/>
      <c r="S139" s="1"/>
      <c r="T139" s="1"/>
      <c r="U139" s="1"/>
      <c r="V139" s="1"/>
      <c r="W139" s="1"/>
      <c r="X139" s="1"/>
      <c r="Y139" s="1"/>
      <c r="Z139" s="1"/>
      <c r="AA139" s="1"/>
      <c r="AB139" s="1"/>
      <c r="AC139" s="1"/>
      <c r="AD139" s="1"/>
      <c r="AE139" s="1"/>
      <c r="AF139" s="1"/>
      <c r="AG139" s="1"/>
      <c r="AH139" s="1"/>
      <c r="AI139" s="1"/>
      <c r="AJ139" s="1"/>
      <c r="AK139" s="1"/>
    </row>
    <row r="140" spans="1:37" ht="14.25" customHeight="1">
      <c r="A140" s="425"/>
      <c r="B140" s="1"/>
      <c r="C140" s="1"/>
      <c r="D140" s="1"/>
      <c r="E140" s="1"/>
      <c r="F140" s="1"/>
      <c r="G140" s="1"/>
      <c r="H140" s="1"/>
      <c r="I140" s="1"/>
      <c r="J140" s="1"/>
      <c r="K140" s="1"/>
      <c r="L140" s="1"/>
      <c r="M140" s="1"/>
      <c r="N140" s="1"/>
      <c r="O140" s="1"/>
      <c r="P140" s="229"/>
      <c r="Q140" s="1"/>
      <c r="R140" s="1"/>
      <c r="S140" s="1"/>
      <c r="T140" s="1"/>
      <c r="U140" s="1"/>
      <c r="V140" s="1"/>
      <c r="W140" s="1"/>
      <c r="X140" s="1"/>
      <c r="Y140" s="1"/>
      <c r="Z140" s="1"/>
      <c r="AA140" s="1"/>
      <c r="AB140" s="1"/>
      <c r="AC140" s="1"/>
      <c r="AD140" s="1"/>
      <c r="AE140" s="1"/>
      <c r="AF140" s="1"/>
      <c r="AG140" s="1"/>
      <c r="AH140" s="1"/>
      <c r="AI140" s="1"/>
      <c r="AJ140" s="1"/>
      <c r="AK140" s="1"/>
    </row>
    <row r="141" spans="1:37" ht="14.25" customHeight="1">
      <c r="A141" s="425"/>
      <c r="B141" s="1"/>
      <c r="C141" s="1"/>
      <c r="D141" s="1"/>
      <c r="E141" s="1"/>
      <c r="F141" s="1"/>
      <c r="G141" s="1"/>
      <c r="H141" s="1"/>
      <c r="I141" s="1"/>
      <c r="J141" s="1"/>
      <c r="K141" s="1"/>
      <c r="L141" s="1"/>
      <c r="M141" s="1"/>
      <c r="N141" s="1"/>
      <c r="O141" s="1"/>
      <c r="P141" s="229"/>
      <c r="Q141" s="1"/>
      <c r="R141" s="1"/>
      <c r="S141" s="1"/>
      <c r="T141" s="1"/>
      <c r="U141" s="1"/>
      <c r="V141" s="1"/>
      <c r="W141" s="1"/>
      <c r="X141" s="1"/>
      <c r="Y141" s="1"/>
      <c r="Z141" s="1"/>
      <c r="AA141" s="1"/>
      <c r="AB141" s="1"/>
      <c r="AC141" s="1"/>
      <c r="AD141" s="1"/>
      <c r="AE141" s="1"/>
      <c r="AF141" s="1"/>
      <c r="AG141" s="1"/>
      <c r="AH141" s="1"/>
      <c r="AI141" s="1"/>
      <c r="AJ141" s="1"/>
      <c r="AK141" s="1"/>
    </row>
    <row r="142" spans="1:37" ht="14.25" customHeight="1">
      <c r="A142" s="425"/>
      <c r="B142" s="1"/>
      <c r="C142" s="1"/>
      <c r="D142" s="1"/>
      <c r="E142" s="1"/>
      <c r="F142" s="1"/>
      <c r="G142" s="1"/>
      <c r="H142" s="1"/>
      <c r="I142" s="1"/>
      <c r="J142" s="1"/>
      <c r="K142" s="1"/>
      <c r="L142" s="1"/>
      <c r="M142" s="1"/>
      <c r="N142" s="1"/>
      <c r="O142" s="1"/>
      <c r="P142" s="229"/>
      <c r="Q142" s="1"/>
      <c r="R142" s="1"/>
      <c r="S142" s="1"/>
      <c r="T142" s="1"/>
      <c r="U142" s="1"/>
      <c r="V142" s="1"/>
      <c r="W142" s="1"/>
      <c r="X142" s="1"/>
      <c r="Y142" s="1"/>
      <c r="Z142" s="1"/>
      <c r="AA142" s="1"/>
      <c r="AB142" s="1"/>
      <c r="AC142" s="1"/>
      <c r="AD142" s="1"/>
      <c r="AE142" s="1"/>
      <c r="AF142" s="1"/>
      <c r="AG142" s="1"/>
      <c r="AH142" s="1"/>
      <c r="AI142" s="1"/>
      <c r="AJ142" s="1"/>
      <c r="AK142" s="1"/>
    </row>
    <row r="143" spans="1:37" ht="14.25" customHeight="1">
      <c r="A143" s="425"/>
      <c r="B143" s="1"/>
      <c r="C143" s="1"/>
      <c r="D143" s="1"/>
      <c r="E143" s="1"/>
      <c r="F143" s="1"/>
      <c r="G143" s="1"/>
      <c r="H143" s="1"/>
      <c r="I143" s="1"/>
      <c r="J143" s="1"/>
      <c r="K143" s="1"/>
      <c r="L143" s="1"/>
      <c r="M143" s="1"/>
      <c r="N143" s="1"/>
      <c r="O143" s="1"/>
      <c r="P143" s="229"/>
      <c r="Q143" s="1"/>
      <c r="R143" s="1"/>
      <c r="S143" s="1"/>
      <c r="T143" s="1"/>
      <c r="U143" s="1"/>
      <c r="V143" s="1"/>
      <c r="W143" s="1"/>
      <c r="X143" s="1"/>
      <c r="Y143" s="1"/>
      <c r="Z143" s="1"/>
      <c r="AA143" s="1"/>
      <c r="AB143" s="1"/>
      <c r="AC143" s="1"/>
      <c r="AD143" s="1"/>
      <c r="AE143" s="1"/>
      <c r="AF143" s="1"/>
      <c r="AG143" s="1"/>
      <c r="AH143" s="1"/>
      <c r="AI143" s="1"/>
      <c r="AJ143" s="1"/>
      <c r="AK143" s="1"/>
    </row>
    <row r="144" spans="1:37" ht="14.25" customHeight="1">
      <c r="A144" s="425"/>
      <c r="B144" s="1"/>
      <c r="C144" s="1"/>
      <c r="D144" s="1"/>
      <c r="E144" s="1"/>
      <c r="F144" s="1"/>
      <c r="G144" s="1"/>
      <c r="H144" s="1"/>
      <c r="I144" s="1"/>
      <c r="J144" s="1"/>
      <c r="K144" s="1"/>
      <c r="L144" s="1"/>
      <c r="M144" s="1"/>
      <c r="N144" s="1"/>
      <c r="O144" s="1"/>
      <c r="P144" s="229"/>
      <c r="Q144" s="1"/>
      <c r="R144" s="1"/>
      <c r="S144" s="1"/>
      <c r="T144" s="1"/>
      <c r="U144" s="1"/>
      <c r="V144" s="1"/>
      <c r="W144" s="1"/>
      <c r="X144" s="1"/>
      <c r="Y144" s="1"/>
      <c r="Z144" s="1"/>
      <c r="AA144" s="1"/>
      <c r="AB144" s="1"/>
      <c r="AC144" s="1"/>
      <c r="AD144" s="1"/>
      <c r="AE144" s="1"/>
      <c r="AF144" s="1"/>
      <c r="AG144" s="1"/>
      <c r="AH144" s="1"/>
      <c r="AI144" s="1"/>
      <c r="AJ144" s="1"/>
      <c r="AK144" s="1"/>
    </row>
    <row r="145" spans="1:37" ht="14.25" customHeight="1">
      <c r="A145" s="425"/>
      <c r="B145" s="1"/>
      <c r="C145" s="1"/>
      <c r="D145" s="1"/>
      <c r="E145" s="1"/>
      <c r="F145" s="1"/>
      <c r="G145" s="1"/>
      <c r="H145" s="1"/>
      <c r="I145" s="1"/>
      <c r="J145" s="1"/>
      <c r="K145" s="1"/>
      <c r="L145" s="1"/>
      <c r="M145" s="1"/>
      <c r="N145" s="1"/>
      <c r="O145" s="1"/>
      <c r="P145" s="229"/>
      <c r="Q145" s="1"/>
      <c r="R145" s="1"/>
      <c r="S145" s="1"/>
      <c r="T145" s="1"/>
      <c r="U145" s="1"/>
      <c r="V145" s="1"/>
      <c r="W145" s="1"/>
      <c r="X145" s="1"/>
      <c r="Y145" s="1"/>
      <c r="Z145" s="1"/>
      <c r="AA145" s="1"/>
      <c r="AB145" s="1"/>
      <c r="AC145" s="1"/>
      <c r="AD145" s="1"/>
      <c r="AE145" s="1"/>
      <c r="AF145" s="1"/>
      <c r="AG145" s="1"/>
      <c r="AH145" s="1"/>
      <c r="AI145" s="1"/>
      <c r="AJ145" s="1"/>
      <c r="AK145" s="1"/>
    </row>
    <row r="146" spans="1:37" ht="14.25" customHeight="1">
      <c r="A146" s="425"/>
      <c r="B146" s="1"/>
      <c r="C146" s="1"/>
      <c r="D146" s="1"/>
      <c r="E146" s="1"/>
      <c r="F146" s="1"/>
      <c r="G146" s="1"/>
      <c r="H146" s="1"/>
      <c r="I146" s="1"/>
      <c r="J146" s="1"/>
      <c r="K146" s="1"/>
      <c r="L146" s="1"/>
      <c r="M146" s="1"/>
      <c r="N146" s="1"/>
      <c r="O146" s="1"/>
      <c r="P146" s="229"/>
      <c r="Q146" s="1"/>
      <c r="R146" s="1"/>
      <c r="S146" s="1"/>
      <c r="T146" s="1"/>
      <c r="U146" s="1"/>
      <c r="V146" s="1"/>
      <c r="W146" s="1"/>
      <c r="X146" s="1"/>
      <c r="Y146" s="1"/>
      <c r="Z146" s="1"/>
      <c r="AA146" s="1"/>
      <c r="AB146" s="1"/>
      <c r="AC146" s="1"/>
      <c r="AD146" s="1"/>
      <c r="AE146" s="1"/>
      <c r="AF146" s="1"/>
      <c r="AG146" s="1"/>
      <c r="AH146" s="1"/>
      <c r="AI146" s="1"/>
      <c r="AJ146" s="1"/>
      <c r="AK146" s="1"/>
    </row>
    <row r="147" spans="1:37" ht="14.25" customHeight="1">
      <c r="A147" s="425"/>
      <c r="B147" s="1"/>
      <c r="C147" s="1"/>
      <c r="D147" s="1"/>
      <c r="E147" s="1"/>
      <c r="F147" s="1"/>
      <c r="G147" s="1"/>
      <c r="H147" s="1"/>
      <c r="I147" s="1"/>
      <c r="J147" s="1"/>
      <c r="K147" s="1"/>
      <c r="L147" s="1"/>
      <c r="M147" s="1"/>
      <c r="N147" s="1"/>
      <c r="O147" s="1"/>
      <c r="P147" s="229"/>
      <c r="Q147" s="1"/>
      <c r="R147" s="1"/>
      <c r="S147" s="1"/>
      <c r="T147" s="1"/>
      <c r="U147" s="1"/>
      <c r="V147" s="1"/>
      <c r="W147" s="1"/>
      <c r="X147" s="1"/>
      <c r="Y147" s="1"/>
      <c r="Z147" s="1"/>
      <c r="AA147" s="1"/>
      <c r="AB147" s="1"/>
      <c r="AC147" s="1"/>
      <c r="AD147" s="1"/>
      <c r="AE147" s="1"/>
      <c r="AF147" s="1"/>
      <c r="AG147" s="1"/>
      <c r="AH147" s="1"/>
      <c r="AI147" s="1"/>
      <c r="AJ147" s="1"/>
      <c r="AK147" s="1"/>
    </row>
    <row r="148" spans="1:37" ht="14.25" customHeight="1">
      <c r="A148" s="425"/>
      <c r="B148" s="1"/>
      <c r="C148" s="1"/>
      <c r="D148" s="1"/>
      <c r="E148" s="1"/>
      <c r="F148" s="1"/>
      <c r="G148" s="1"/>
      <c r="H148" s="1"/>
      <c r="I148" s="1"/>
      <c r="J148" s="1"/>
      <c r="K148" s="1"/>
      <c r="L148" s="1"/>
      <c r="M148" s="1"/>
      <c r="N148" s="1"/>
      <c r="O148" s="1"/>
      <c r="P148" s="229"/>
      <c r="Q148" s="1"/>
      <c r="R148" s="1"/>
      <c r="S148" s="1"/>
      <c r="T148" s="1"/>
      <c r="U148" s="1"/>
      <c r="V148" s="1"/>
      <c r="W148" s="1"/>
      <c r="X148" s="1"/>
      <c r="Y148" s="1"/>
      <c r="Z148" s="1"/>
      <c r="AA148" s="1"/>
      <c r="AB148" s="1"/>
      <c r="AC148" s="1"/>
      <c r="AD148" s="1"/>
      <c r="AE148" s="1"/>
      <c r="AF148" s="1"/>
      <c r="AG148" s="1"/>
      <c r="AH148" s="1"/>
      <c r="AI148" s="1"/>
      <c r="AJ148" s="1"/>
      <c r="AK148" s="1"/>
    </row>
    <row r="149" spans="1:37" ht="14.25" customHeight="1">
      <c r="A149" s="425"/>
      <c r="B149" s="1"/>
      <c r="C149" s="1"/>
      <c r="D149" s="1"/>
      <c r="E149" s="1"/>
      <c r="F149" s="1"/>
      <c r="G149" s="1"/>
      <c r="H149" s="1"/>
      <c r="I149" s="1"/>
      <c r="J149" s="1"/>
      <c r="K149" s="1"/>
      <c r="L149" s="1"/>
      <c r="M149" s="1"/>
      <c r="N149" s="1"/>
      <c r="O149" s="1"/>
      <c r="P149" s="229"/>
      <c r="Q149" s="1"/>
      <c r="R149" s="1"/>
      <c r="S149" s="1"/>
      <c r="T149" s="1"/>
      <c r="U149" s="1"/>
      <c r="V149" s="1"/>
      <c r="W149" s="1"/>
      <c r="X149" s="1"/>
      <c r="Y149" s="1"/>
      <c r="Z149" s="1"/>
      <c r="AA149" s="1"/>
      <c r="AB149" s="1"/>
      <c r="AC149" s="1"/>
      <c r="AD149" s="1"/>
      <c r="AE149" s="1"/>
      <c r="AF149" s="1"/>
      <c r="AG149" s="1"/>
      <c r="AH149" s="1"/>
      <c r="AI149" s="1"/>
      <c r="AJ149" s="1"/>
      <c r="AK149" s="1"/>
    </row>
    <row r="150" spans="1:37" ht="14.25" customHeight="1">
      <c r="A150" s="425"/>
      <c r="B150" s="1"/>
      <c r="C150" s="1"/>
      <c r="D150" s="1"/>
      <c r="E150" s="1"/>
      <c r="F150" s="1"/>
      <c r="G150" s="1"/>
      <c r="H150" s="1"/>
      <c r="I150" s="1"/>
      <c r="J150" s="1"/>
      <c r="K150" s="1"/>
      <c r="L150" s="1"/>
      <c r="M150" s="1"/>
      <c r="N150" s="1"/>
      <c r="O150" s="1"/>
      <c r="P150" s="229"/>
      <c r="Q150" s="1"/>
      <c r="R150" s="1"/>
      <c r="S150" s="1"/>
      <c r="T150" s="1"/>
      <c r="U150" s="1"/>
      <c r="V150" s="1"/>
      <c r="W150" s="1"/>
      <c r="X150" s="1"/>
      <c r="Y150" s="1"/>
      <c r="Z150" s="1"/>
      <c r="AA150" s="1"/>
      <c r="AB150" s="1"/>
      <c r="AC150" s="1"/>
      <c r="AD150" s="1"/>
      <c r="AE150" s="1"/>
      <c r="AF150" s="1"/>
      <c r="AG150" s="1"/>
      <c r="AH150" s="1"/>
      <c r="AI150" s="1"/>
      <c r="AJ150" s="1"/>
      <c r="AK150" s="1"/>
    </row>
    <row r="151" spans="1:37" ht="14.25" customHeight="1">
      <c r="A151" s="425"/>
      <c r="B151" s="1"/>
      <c r="C151" s="1"/>
      <c r="D151" s="1"/>
      <c r="E151" s="1"/>
      <c r="F151" s="1"/>
      <c r="G151" s="1"/>
      <c r="H151" s="1"/>
      <c r="I151" s="1"/>
      <c r="J151" s="1"/>
      <c r="K151" s="1"/>
      <c r="L151" s="1"/>
      <c r="M151" s="1"/>
      <c r="N151" s="1"/>
      <c r="O151" s="1"/>
      <c r="P151" s="229"/>
      <c r="Q151" s="1"/>
      <c r="R151" s="1"/>
      <c r="S151" s="1"/>
      <c r="T151" s="1"/>
      <c r="U151" s="1"/>
      <c r="V151" s="1"/>
      <c r="W151" s="1"/>
      <c r="X151" s="1"/>
      <c r="Y151" s="1"/>
      <c r="Z151" s="1"/>
      <c r="AA151" s="1"/>
      <c r="AB151" s="1"/>
      <c r="AC151" s="1"/>
      <c r="AD151" s="1"/>
      <c r="AE151" s="1"/>
      <c r="AF151" s="1"/>
      <c r="AG151" s="1"/>
      <c r="AH151" s="1"/>
      <c r="AI151" s="1"/>
      <c r="AJ151" s="1"/>
      <c r="AK151" s="1"/>
    </row>
    <row r="152" spans="1:37" ht="14.25" customHeight="1">
      <c r="A152" s="425"/>
      <c r="B152" s="1"/>
      <c r="C152" s="1"/>
      <c r="D152" s="1"/>
      <c r="E152" s="1"/>
      <c r="F152" s="1"/>
      <c r="G152" s="1"/>
      <c r="H152" s="1"/>
      <c r="I152" s="1"/>
      <c r="J152" s="1"/>
      <c r="K152" s="1"/>
      <c r="L152" s="1"/>
      <c r="M152" s="1"/>
      <c r="N152" s="1"/>
      <c r="O152" s="1"/>
      <c r="P152" s="229"/>
      <c r="Q152" s="1"/>
      <c r="R152" s="1"/>
      <c r="S152" s="1"/>
      <c r="T152" s="1"/>
      <c r="U152" s="1"/>
      <c r="V152" s="1"/>
      <c r="W152" s="1"/>
      <c r="X152" s="1"/>
      <c r="Y152" s="1"/>
      <c r="Z152" s="1"/>
      <c r="AA152" s="1"/>
      <c r="AB152" s="1"/>
      <c r="AC152" s="1"/>
      <c r="AD152" s="1"/>
      <c r="AE152" s="1"/>
      <c r="AF152" s="1"/>
      <c r="AG152" s="1"/>
      <c r="AH152" s="1"/>
      <c r="AI152" s="1"/>
      <c r="AJ152" s="1"/>
      <c r="AK152" s="1"/>
    </row>
    <row r="153" spans="1:37" ht="14.25" customHeight="1">
      <c r="A153" s="425"/>
      <c r="B153" s="1"/>
      <c r="C153" s="1"/>
      <c r="D153" s="1"/>
      <c r="E153" s="1"/>
      <c r="F153" s="1"/>
      <c r="G153" s="1"/>
      <c r="H153" s="1"/>
      <c r="I153" s="1"/>
      <c r="J153" s="1"/>
      <c r="K153" s="1"/>
      <c r="L153" s="1"/>
      <c r="M153" s="1"/>
      <c r="N153" s="1"/>
      <c r="O153" s="1"/>
      <c r="P153" s="229"/>
      <c r="Q153" s="1"/>
      <c r="R153" s="1"/>
      <c r="S153" s="1"/>
      <c r="T153" s="1"/>
      <c r="U153" s="1"/>
      <c r="V153" s="1"/>
      <c r="W153" s="1"/>
      <c r="X153" s="1"/>
      <c r="Y153" s="1"/>
      <c r="Z153" s="1"/>
      <c r="AA153" s="1"/>
      <c r="AB153" s="1"/>
      <c r="AC153" s="1"/>
      <c r="AD153" s="1"/>
      <c r="AE153" s="1"/>
      <c r="AF153" s="1"/>
      <c r="AG153" s="1"/>
      <c r="AH153" s="1"/>
      <c r="AI153" s="1"/>
      <c r="AJ153" s="1"/>
      <c r="AK153" s="1"/>
    </row>
    <row r="154" spans="1:37" ht="14.25" customHeight="1">
      <c r="A154" s="425"/>
      <c r="B154" s="1"/>
      <c r="C154" s="1"/>
      <c r="D154" s="1"/>
      <c r="E154" s="1"/>
      <c r="F154" s="1"/>
      <c r="G154" s="1"/>
      <c r="H154" s="1"/>
      <c r="I154" s="1"/>
      <c r="J154" s="1"/>
      <c r="K154" s="1"/>
      <c r="L154" s="1"/>
      <c r="M154" s="1"/>
      <c r="N154" s="1"/>
      <c r="O154" s="1"/>
      <c r="P154" s="229"/>
      <c r="Q154" s="1"/>
      <c r="R154" s="1"/>
      <c r="S154" s="1"/>
      <c r="T154" s="1"/>
      <c r="U154" s="1"/>
      <c r="V154" s="1"/>
      <c r="W154" s="1"/>
      <c r="X154" s="1"/>
      <c r="Y154" s="1"/>
      <c r="Z154" s="1"/>
      <c r="AA154" s="1"/>
      <c r="AB154" s="1"/>
      <c r="AC154" s="1"/>
      <c r="AD154" s="1"/>
      <c r="AE154" s="1"/>
      <c r="AF154" s="1"/>
      <c r="AG154" s="1"/>
      <c r="AH154" s="1"/>
      <c r="AI154" s="1"/>
      <c r="AJ154" s="1"/>
      <c r="AK154" s="1"/>
    </row>
    <row r="155" spans="1:37" ht="14.25" customHeight="1">
      <c r="A155" s="425"/>
      <c r="B155" s="1"/>
      <c r="C155" s="1"/>
      <c r="D155" s="1"/>
      <c r="E155" s="1"/>
      <c r="F155" s="1"/>
      <c r="G155" s="1"/>
      <c r="H155" s="1"/>
      <c r="I155" s="1"/>
      <c r="J155" s="1"/>
      <c r="K155" s="1"/>
      <c r="L155" s="1"/>
      <c r="M155" s="1"/>
      <c r="N155" s="1"/>
      <c r="O155" s="1"/>
      <c r="P155" s="229"/>
      <c r="Q155" s="1"/>
      <c r="R155" s="1"/>
      <c r="S155" s="1"/>
      <c r="T155" s="1"/>
      <c r="U155" s="1"/>
      <c r="V155" s="1"/>
      <c r="W155" s="1"/>
      <c r="X155" s="1"/>
      <c r="Y155" s="1"/>
      <c r="Z155" s="1"/>
      <c r="AA155" s="1"/>
      <c r="AB155" s="1"/>
      <c r="AC155" s="1"/>
      <c r="AD155" s="1"/>
      <c r="AE155" s="1"/>
      <c r="AF155" s="1"/>
      <c r="AG155" s="1"/>
      <c r="AH155" s="1"/>
      <c r="AI155" s="1"/>
      <c r="AJ155" s="1"/>
      <c r="AK155" s="1"/>
    </row>
    <row r="156" spans="1:37" ht="14.25" customHeight="1">
      <c r="A156" s="425"/>
      <c r="B156" s="1"/>
      <c r="C156" s="1"/>
      <c r="D156" s="1"/>
      <c r="E156" s="1"/>
      <c r="F156" s="1"/>
      <c r="G156" s="1"/>
      <c r="H156" s="1"/>
      <c r="I156" s="1"/>
      <c r="J156" s="1"/>
      <c r="K156" s="1"/>
      <c r="L156" s="1"/>
      <c r="M156" s="1"/>
      <c r="N156" s="1"/>
      <c r="O156" s="1"/>
      <c r="P156" s="229"/>
      <c r="Q156" s="1"/>
      <c r="R156" s="1"/>
      <c r="S156" s="1"/>
      <c r="T156" s="1"/>
      <c r="U156" s="1"/>
      <c r="V156" s="1"/>
      <c r="W156" s="1"/>
      <c r="X156" s="1"/>
      <c r="Y156" s="1"/>
      <c r="Z156" s="1"/>
      <c r="AA156" s="1"/>
      <c r="AB156" s="1"/>
      <c r="AC156" s="1"/>
      <c r="AD156" s="1"/>
      <c r="AE156" s="1"/>
      <c r="AF156" s="1"/>
      <c r="AG156" s="1"/>
      <c r="AH156" s="1"/>
      <c r="AI156" s="1"/>
      <c r="AJ156" s="1"/>
      <c r="AK156" s="1"/>
    </row>
    <row r="157" spans="1:37" ht="14.25" customHeight="1">
      <c r="A157" s="425"/>
      <c r="B157" s="1"/>
      <c r="C157" s="1"/>
      <c r="D157" s="1"/>
      <c r="E157" s="1"/>
      <c r="F157" s="1"/>
      <c r="G157" s="1"/>
      <c r="H157" s="1"/>
      <c r="I157" s="1"/>
      <c r="J157" s="1"/>
      <c r="K157" s="1"/>
      <c r="L157" s="1"/>
      <c r="M157" s="1"/>
      <c r="N157" s="1"/>
      <c r="O157" s="1"/>
      <c r="P157" s="229"/>
      <c r="Q157" s="1"/>
      <c r="R157" s="1"/>
      <c r="S157" s="1"/>
      <c r="T157" s="1"/>
      <c r="U157" s="1"/>
      <c r="V157" s="1"/>
      <c r="W157" s="1"/>
      <c r="X157" s="1"/>
      <c r="Y157" s="1"/>
      <c r="Z157" s="1"/>
      <c r="AA157" s="1"/>
      <c r="AB157" s="1"/>
      <c r="AC157" s="1"/>
      <c r="AD157" s="1"/>
      <c r="AE157" s="1"/>
      <c r="AF157" s="1"/>
      <c r="AG157" s="1"/>
      <c r="AH157" s="1"/>
      <c r="AI157" s="1"/>
      <c r="AJ157" s="1"/>
      <c r="AK157" s="1"/>
    </row>
    <row r="158" spans="1:37" ht="14.25" customHeight="1">
      <c r="A158" s="425"/>
      <c r="B158" s="1"/>
      <c r="C158" s="1"/>
      <c r="D158" s="1"/>
      <c r="E158" s="1"/>
      <c r="F158" s="1"/>
      <c r="G158" s="1"/>
      <c r="H158" s="1"/>
      <c r="I158" s="1"/>
      <c r="J158" s="1"/>
      <c r="K158" s="1"/>
      <c r="L158" s="1"/>
      <c r="M158" s="1"/>
      <c r="N158" s="1"/>
      <c r="O158" s="1"/>
      <c r="P158" s="229"/>
      <c r="Q158" s="1"/>
      <c r="R158" s="1"/>
      <c r="S158" s="1"/>
      <c r="T158" s="1"/>
      <c r="U158" s="1"/>
      <c r="V158" s="1"/>
      <c r="W158" s="1"/>
      <c r="X158" s="1"/>
      <c r="Y158" s="1"/>
      <c r="Z158" s="1"/>
      <c r="AA158" s="1"/>
      <c r="AB158" s="1"/>
      <c r="AC158" s="1"/>
      <c r="AD158" s="1"/>
      <c r="AE158" s="1"/>
      <c r="AF158" s="1"/>
      <c r="AG158" s="1"/>
      <c r="AH158" s="1"/>
      <c r="AI158" s="1"/>
      <c r="AJ158" s="1"/>
      <c r="AK158" s="1"/>
    </row>
    <row r="159" spans="1:37" ht="14.25" customHeight="1">
      <c r="A159" s="425"/>
      <c r="B159" s="1"/>
      <c r="C159" s="1"/>
      <c r="D159" s="1"/>
      <c r="E159" s="1"/>
      <c r="F159" s="1"/>
      <c r="G159" s="1"/>
      <c r="H159" s="1"/>
      <c r="I159" s="1"/>
      <c r="J159" s="1"/>
      <c r="K159" s="1"/>
      <c r="L159" s="1"/>
      <c r="M159" s="1"/>
      <c r="N159" s="1"/>
      <c r="O159" s="1"/>
      <c r="P159" s="229"/>
      <c r="Q159" s="1"/>
      <c r="R159" s="1"/>
      <c r="S159" s="1"/>
      <c r="T159" s="1"/>
      <c r="U159" s="1"/>
      <c r="V159" s="1"/>
      <c r="W159" s="1"/>
      <c r="X159" s="1"/>
      <c r="Y159" s="1"/>
      <c r="Z159" s="1"/>
      <c r="AA159" s="1"/>
      <c r="AB159" s="1"/>
      <c r="AC159" s="1"/>
      <c r="AD159" s="1"/>
      <c r="AE159" s="1"/>
      <c r="AF159" s="1"/>
      <c r="AG159" s="1"/>
      <c r="AH159" s="1"/>
      <c r="AI159" s="1"/>
      <c r="AJ159" s="1"/>
      <c r="AK159" s="1"/>
    </row>
    <row r="160" spans="1:37" ht="14.25" customHeight="1">
      <c r="A160" s="425"/>
      <c r="B160" s="1"/>
      <c r="C160" s="1"/>
      <c r="D160" s="1"/>
      <c r="E160" s="1"/>
      <c r="F160" s="1"/>
      <c r="G160" s="1"/>
      <c r="H160" s="1"/>
      <c r="I160" s="1"/>
      <c r="J160" s="1"/>
      <c r="K160" s="1"/>
      <c r="L160" s="1"/>
      <c r="M160" s="1"/>
      <c r="N160" s="1"/>
      <c r="O160" s="1"/>
      <c r="P160" s="229"/>
      <c r="Q160" s="1"/>
      <c r="R160" s="1"/>
      <c r="S160" s="1"/>
      <c r="T160" s="1"/>
      <c r="U160" s="1"/>
      <c r="V160" s="1"/>
      <c r="W160" s="1"/>
      <c r="X160" s="1"/>
      <c r="Y160" s="1"/>
      <c r="Z160" s="1"/>
      <c r="AA160" s="1"/>
      <c r="AB160" s="1"/>
      <c r="AC160" s="1"/>
      <c r="AD160" s="1"/>
      <c r="AE160" s="1"/>
      <c r="AF160" s="1"/>
      <c r="AG160" s="1"/>
      <c r="AH160" s="1"/>
      <c r="AI160" s="1"/>
      <c r="AJ160" s="1"/>
      <c r="AK160" s="1"/>
    </row>
    <row r="161" spans="1:37" ht="14.25" customHeight="1">
      <c r="A161" s="425"/>
      <c r="B161" s="1"/>
      <c r="C161" s="1"/>
      <c r="D161" s="1"/>
      <c r="E161" s="1"/>
      <c r="F161" s="1"/>
      <c r="G161" s="1"/>
      <c r="H161" s="1"/>
      <c r="I161" s="1"/>
      <c r="J161" s="1"/>
      <c r="K161" s="1"/>
      <c r="L161" s="1"/>
      <c r="M161" s="1"/>
      <c r="N161" s="1"/>
      <c r="O161" s="1"/>
      <c r="P161" s="229"/>
      <c r="Q161" s="1"/>
      <c r="R161" s="1"/>
      <c r="S161" s="1"/>
      <c r="T161" s="1"/>
      <c r="U161" s="1"/>
      <c r="V161" s="1"/>
      <c r="W161" s="1"/>
      <c r="X161" s="1"/>
      <c r="Y161" s="1"/>
      <c r="Z161" s="1"/>
      <c r="AA161" s="1"/>
      <c r="AB161" s="1"/>
      <c r="AC161" s="1"/>
      <c r="AD161" s="1"/>
      <c r="AE161" s="1"/>
      <c r="AF161" s="1"/>
      <c r="AG161" s="1"/>
      <c r="AH161" s="1"/>
      <c r="AI161" s="1"/>
      <c r="AJ161" s="1"/>
      <c r="AK161" s="1"/>
    </row>
    <row r="162" spans="1:37" ht="14.25" customHeight="1">
      <c r="A162" s="425"/>
      <c r="B162" s="1"/>
      <c r="C162" s="1"/>
      <c r="D162" s="1"/>
      <c r="E162" s="1"/>
      <c r="F162" s="1"/>
      <c r="G162" s="1"/>
      <c r="H162" s="1"/>
      <c r="I162" s="1"/>
      <c r="J162" s="1"/>
      <c r="K162" s="1"/>
      <c r="L162" s="1"/>
      <c r="M162" s="1"/>
      <c r="N162" s="1"/>
      <c r="O162" s="1"/>
      <c r="P162" s="229"/>
      <c r="Q162" s="1"/>
      <c r="R162" s="1"/>
      <c r="S162" s="1"/>
      <c r="T162" s="1"/>
      <c r="U162" s="1"/>
      <c r="V162" s="1"/>
      <c r="W162" s="1"/>
      <c r="X162" s="1"/>
      <c r="Y162" s="1"/>
      <c r="Z162" s="1"/>
      <c r="AA162" s="1"/>
      <c r="AB162" s="1"/>
      <c r="AC162" s="1"/>
      <c r="AD162" s="1"/>
      <c r="AE162" s="1"/>
      <c r="AF162" s="1"/>
      <c r="AG162" s="1"/>
      <c r="AH162" s="1"/>
      <c r="AI162" s="1"/>
      <c r="AJ162" s="1"/>
      <c r="AK162" s="1"/>
    </row>
    <row r="163" spans="1:37" ht="14.25" customHeight="1">
      <c r="A163" s="425"/>
      <c r="B163" s="1"/>
      <c r="C163" s="1"/>
      <c r="D163" s="1"/>
      <c r="E163" s="1"/>
      <c r="F163" s="1"/>
      <c r="G163" s="1"/>
      <c r="H163" s="1"/>
      <c r="I163" s="1"/>
      <c r="J163" s="1"/>
      <c r="K163" s="1"/>
      <c r="L163" s="1"/>
      <c r="M163" s="1"/>
      <c r="N163" s="1"/>
      <c r="O163" s="1"/>
      <c r="P163" s="229"/>
      <c r="Q163" s="1"/>
      <c r="R163" s="1"/>
      <c r="S163" s="1"/>
      <c r="T163" s="1"/>
      <c r="U163" s="1"/>
      <c r="V163" s="1"/>
      <c r="W163" s="1"/>
      <c r="X163" s="1"/>
      <c r="Y163" s="1"/>
      <c r="Z163" s="1"/>
      <c r="AA163" s="1"/>
      <c r="AB163" s="1"/>
      <c r="AC163" s="1"/>
      <c r="AD163" s="1"/>
      <c r="AE163" s="1"/>
      <c r="AF163" s="1"/>
      <c r="AG163" s="1"/>
      <c r="AH163" s="1"/>
      <c r="AI163" s="1"/>
      <c r="AJ163" s="1"/>
      <c r="AK163" s="1"/>
    </row>
    <row r="164" spans="1:37" ht="14.25" customHeight="1">
      <c r="A164" s="425"/>
      <c r="B164" s="1"/>
      <c r="C164" s="1"/>
      <c r="D164" s="1"/>
      <c r="E164" s="1"/>
      <c r="F164" s="1"/>
      <c r="G164" s="1"/>
      <c r="H164" s="1"/>
      <c r="I164" s="1"/>
      <c r="J164" s="1"/>
      <c r="K164" s="1"/>
      <c r="L164" s="1"/>
      <c r="M164" s="1"/>
      <c r="N164" s="1"/>
      <c r="O164" s="1"/>
      <c r="P164" s="229"/>
      <c r="Q164" s="1"/>
      <c r="R164" s="1"/>
      <c r="S164" s="1"/>
      <c r="T164" s="1"/>
      <c r="U164" s="1"/>
      <c r="V164" s="1"/>
      <c r="W164" s="1"/>
      <c r="X164" s="1"/>
      <c r="Y164" s="1"/>
      <c r="Z164" s="1"/>
      <c r="AA164" s="1"/>
      <c r="AB164" s="1"/>
      <c r="AC164" s="1"/>
      <c r="AD164" s="1"/>
      <c r="AE164" s="1"/>
      <c r="AF164" s="1"/>
      <c r="AG164" s="1"/>
      <c r="AH164" s="1"/>
      <c r="AI164" s="1"/>
      <c r="AJ164" s="1"/>
      <c r="AK164" s="1"/>
    </row>
    <row r="165" spans="1:37" ht="14.25" customHeight="1">
      <c r="A165" s="425"/>
      <c r="B165" s="1"/>
      <c r="C165" s="1"/>
      <c r="D165" s="1"/>
      <c r="E165" s="1"/>
      <c r="F165" s="1"/>
      <c r="G165" s="1"/>
      <c r="H165" s="1"/>
      <c r="I165" s="1"/>
      <c r="J165" s="1"/>
      <c r="K165" s="1"/>
      <c r="L165" s="1"/>
      <c r="M165" s="1"/>
      <c r="N165" s="1"/>
      <c r="O165" s="1"/>
      <c r="P165" s="229"/>
      <c r="Q165" s="1"/>
      <c r="R165" s="1"/>
      <c r="S165" s="1"/>
      <c r="T165" s="1"/>
      <c r="U165" s="1"/>
      <c r="V165" s="1"/>
      <c r="W165" s="1"/>
      <c r="X165" s="1"/>
      <c r="Y165" s="1"/>
      <c r="Z165" s="1"/>
      <c r="AA165" s="1"/>
      <c r="AB165" s="1"/>
      <c r="AC165" s="1"/>
      <c r="AD165" s="1"/>
      <c r="AE165" s="1"/>
      <c r="AF165" s="1"/>
      <c r="AG165" s="1"/>
      <c r="AH165" s="1"/>
      <c r="AI165" s="1"/>
      <c r="AJ165" s="1"/>
      <c r="AK165" s="1"/>
    </row>
    <row r="166" spans="1:37" ht="14.25" customHeight="1">
      <c r="A166" s="425"/>
      <c r="B166" s="1"/>
      <c r="C166" s="1"/>
      <c r="D166" s="1"/>
      <c r="E166" s="1"/>
      <c r="F166" s="1"/>
      <c r="G166" s="1"/>
      <c r="H166" s="1"/>
      <c r="I166" s="1"/>
      <c r="J166" s="1"/>
      <c r="K166" s="1"/>
      <c r="L166" s="1"/>
      <c r="M166" s="1"/>
      <c r="N166" s="1"/>
      <c r="O166" s="1"/>
      <c r="P166" s="229"/>
      <c r="Q166" s="1"/>
      <c r="R166" s="1"/>
      <c r="S166" s="1"/>
      <c r="T166" s="1"/>
      <c r="U166" s="1"/>
      <c r="V166" s="1"/>
      <c r="W166" s="1"/>
      <c r="X166" s="1"/>
      <c r="Y166" s="1"/>
      <c r="Z166" s="1"/>
      <c r="AA166" s="1"/>
      <c r="AB166" s="1"/>
      <c r="AC166" s="1"/>
      <c r="AD166" s="1"/>
      <c r="AE166" s="1"/>
      <c r="AF166" s="1"/>
      <c r="AG166" s="1"/>
      <c r="AH166" s="1"/>
      <c r="AI166" s="1"/>
      <c r="AJ166" s="1"/>
      <c r="AK166" s="1"/>
    </row>
    <row r="167" spans="1:37" ht="14.25" customHeight="1">
      <c r="A167" s="425"/>
      <c r="B167" s="1"/>
      <c r="C167" s="1"/>
      <c r="D167" s="1"/>
      <c r="E167" s="1"/>
      <c r="F167" s="1"/>
      <c r="G167" s="1"/>
      <c r="H167" s="1"/>
      <c r="I167" s="1"/>
      <c r="J167" s="1"/>
      <c r="K167" s="1"/>
      <c r="L167" s="1"/>
      <c r="M167" s="1"/>
      <c r="N167" s="1"/>
      <c r="O167" s="1"/>
      <c r="P167" s="229"/>
      <c r="Q167" s="1"/>
      <c r="R167" s="1"/>
      <c r="S167" s="1"/>
      <c r="T167" s="1"/>
      <c r="U167" s="1"/>
      <c r="V167" s="1"/>
      <c r="W167" s="1"/>
      <c r="X167" s="1"/>
      <c r="Y167" s="1"/>
      <c r="Z167" s="1"/>
      <c r="AA167" s="1"/>
      <c r="AB167" s="1"/>
      <c r="AC167" s="1"/>
      <c r="AD167" s="1"/>
      <c r="AE167" s="1"/>
      <c r="AF167" s="1"/>
      <c r="AG167" s="1"/>
      <c r="AH167" s="1"/>
      <c r="AI167" s="1"/>
      <c r="AJ167" s="1"/>
      <c r="AK167" s="1"/>
    </row>
    <row r="168" spans="1:37" ht="14.25" customHeight="1">
      <c r="A168" s="425"/>
      <c r="B168" s="1"/>
      <c r="C168" s="1"/>
      <c r="D168" s="1"/>
      <c r="E168" s="1"/>
      <c r="F168" s="1"/>
      <c r="G168" s="1"/>
      <c r="H168" s="1"/>
      <c r="I168" s="1"/>
      <c r="J168" s="1"/>
      <c r="K168" s="1"/>
      <c r="L168" s="1"/>
      <c r="M168" s="1"/>
      <c r="N168" s="1"/>
      <c r="O168" s="1"/>
      <c r="P168" s="229"/>
      <c r="Q168" s="1"/>
      <c r="R168" s="1"/>
      <c r="S168" s="1"/>
      <c r="T168" s="1"/>
      <c r="U168" s="1"/>
      <c r="V168" s="1"/>
      <c r="W168" s="1"/>
      <c r="X168" s="1"/>
      <c r="Y168" s="1"/>
      <c r="Z168" s="1"/>
      <c r="AA168" s="1"/>
      <c r="AB168" s="1"/>
      <c r="AC168" s="1"/>
      <c r="AD168" s="1"/>
      <c r="AE168" s="1"/>
      <c r="AF168" s="1"/>
      <c r="AG168" s="1"/>
      <c r="AH168" s="1"/>
      <c r="AI168" s="1"/>
      <c r="AJ168" s="1"/>
      <c r="AK168" s="1"/>
    </row>
    <row r="169" spans="1:37" ht="14.25" customHeight="1">
      <c r="A169" s="425"/>
      <c r="B169" s="1"/>
      <c r="C169" s="1"/>
      <c r="D169" s="1"/>
      <c r="E169" s="1"/>
      <c r="F169" s="1"/>
      <c r="G169" s="1"/>
      <c r="H169" s="1"/>
      <c r="I169" s="1"/>
      <c r="J169" s="1"/>
      <c r="K169" s="1"/>
      <c r="L169" s="1"/>
      <c r="M169" s="1"/>
      <c r="N169" s="1"/>
      <c r="O169" s="1"/>
      <c r="P169" s="229"/>
      <c r="Q169" s="1"/>
      <c r="R169" s="1"/>
      <c r="S169" s="1"/>
      <c r="T169" s="1"/>
      <c r="U169" s="1"/>
      <c r="V169" s="1"/>
      <c r="W169" s="1"/>
      <c r="X169" s="1"/>
      <c r="Y169" s="1"/>
      <c r="Z169" s="1"/>
      <c r="AA169" s="1"/>
      <c r="AB169" s="1"/>
      <c r="AC169" s="1"/>
      <c r="AD169" s="1"/>
      <c r="AE169" s="1"/>
      <c r="AF169" s="1"/>
      <c r="AG169" s="1"/>
      <c r="AH169" s="1"/>
      <c r="AI169" s="1"/>
      <c r="AJ169" s="1"/>
      <c r="AK169" s="1"/>
    </row>
    <row r="170" spans="1:37" ht="14.25" customHeight="1">
      <c r="A170" s="425"/>
      <c r="B170" s="1"/>
      <c r="C170" s="1"/>
      <c r="D170" s="1"/>
      <c r="E170" s="1"/>
      <c r="F170" s="1"/>
      <c r="G170" s="1"/>
      <c r="H170" s="1"/>
      <c r="I170" s="1"/>
      <c r="J170" s="1"/>
      <c r="K170" s="1"/>
      <c r="L170" s="1"/>
      <c r="M170" s="1"/>
      <c r="N170" s="1"/>
      <c r="O170" s="1"/>
      <c r="P170" s="229"/>
      <c r="Q170" s="1"/>
      <c r="R170" s="1"/>
      <c r="S170" s="1"/>
      <c r="T170" s="1"/>
      <c r="U170" s="1"/>
      <c r="V170" s="1"/>
      <c r="W170" s="1"/>
      <c r="X170" s="1"/>
      <c r="Y170" s="1"/>
      <c r="Z170" s="1"/>
      <c r="AA170" s="1"/>
      <c r="AB170" s="1"/>
      <c r="AC170" s="1"/>
      <c r="AD170" s="1"/>
      <c r="AE170" s="1"/>
      <c r="AF170" s="1"/>
      <c r="AG170" s="1"/>
      <c r="AH170" s="1"/>
      <c r="AI170" s="1"/>
      <c r="AJ170" s="1"/>
      <c r="AK170" s="1"/>
    </row>
    <row r="171" spans="1:37" ht="14.25" customHeight="1">
      <c r="A171" s="425"/>
      <c r="B171" s="1"/>
      <c r="C171" s="1"/>
      <c r="D171" s="1"/>
      <c r="E171" s="1"/>
      <c r="F171" s="1"/>
      <c r="G171" s="1"/>
      <c r="H171" s="1"/>
      <c r="I171" s="1"/>
      <c r="J171" s="1"/>
      <c r="K171" s="1"/>
      <c r="L171" s="1"/>
      <c r="M171" s="1"/>
      <c r="N171" s="1"/>
      <c r="O171" s="1"/>
      <c r="P171" s="229"/>
      <c r="Q171" s="1"/>
      <c r="R171" s="1"/>
      <c r="S171" s="1"/>
      <c r="T171" s="1"/>
      <c r="U171" s="1"/>
      <c r="V171" s="1"/>
      <c r="W171" s="1"/>
      <c r="X171" s="1"/>
      <c r="Y171" s="1"/>
      <c r="Z171" s="1"/>
      <c r="AA171" s="1"/>
      <c r="AB171" s="1"/>
      <c r="AC171" s="1"/>
      <c r="AD171" s="1"/>
      <c r="AE171" s="1"/>
      <c r="AF171" s="1"/>
      <c r="AG171" s="1"/>
      <c r="AH171" s="1"/>
      <c r="AI171" s="1"/>
      <c r="AJ171" s="1"/>
      <c r="AK171" s="1"/>
    </row>
    <row r="172" spans="1:37" ht="14.25" customHeight="1">
      <c r="A172" s="425"/>
      <c r="B172" s="1"/>
      <c r="C172" s="1"/>
      <c r="D172" s="1"/>
      <c r="E172" s="1"/>
      <c r="F172" s="1"/>
      <c r="G172" s="1"/>
      <c r="H172" s="1"/>
      <c r="I172" s="1"/>
      <c r="J172" s="1"/>
      <c r="K172" s="1"/>
      <c r="L172" s="1"/>
      <c r="M172" s="1"/>
      <c r="N172" s="1"/>
      <c r="O172" s="1"/>
      <c r="P172" s="229"/>
      <c r="Q172" s="1"/>
      <c r="R172" s="1"/>
      <c r="S172" s="1"/>
      <c r="T172" s="1"/>
      <c r="U172" s="1"/>
      <c r="V172" s="1"/>
      <c r="W172" s="1"/>
      <c r="X172" s="1"/>
      <c r="Y172" s="1"/>
      <c r="Z172" s="1"/>
      <c r="AA172" s="1"/>
      <c r="AB172" s="1"/>
      <c r="AC172" s="1"/>
      <c r="AD172" s="1"/>
      <c r="AE172" s="1"/>
      <c r="AF172" s="1"/>
      <c r="AG172" s="1"/>
      <c r="AH172" s="1"/>
      <c r="AI172" s="1"/>
      <c r="AJ172" s="1"/>
      <c r="AK172" s="1"/>
    </row>
    <row r="173" spans="1:37" ht="14.25" customHeight="1">
      <c r="A173" s="425"/>
      <c r="B173" s="1"/>
      <c r="C173" s="1"/>
      <c r="D173" s="1"/>
      <c r="E173" s="1"/>
      <c r="F173" s="1"/>
      <c r="G173" s="1"/>
      <c r="H173" s="1"/>
      <c r="I173" s="1"/>
      <c r="J173" s="1"/>
      <c r="K173" s="1"/>
      <c r="L173" s="1"/>
      <c r="M173" s="1"/>
      <c r="N173" s="1"/>
      <c r="O173" s="1"/>
      <c r="P173" s="229"/>
      <c r="Q173" s="1"/>
      <c r="R173" s="1"/>
      <c r="S173" s="1"/>
      <c r="T173" s="1"/>
      <c r="U173" s="1"/>
      <c r="V173" s="1"/>
      <c r="W173" s="1"/>
      <c r="X173" s="1"/>
      <c r="Y173" s="1"/>
      <c r="Z173" s="1"/>
      <c r="AA173" s="1"/>
      <c r="AB173" s="1"/>
      <c r="AC173" s="1"/>
      <c r="AD173" s="1"/>
      <c r="AE173" s="1"/>
      <c r="AF173" s="1"/>
      <c r="AG173" s="1"/>
      <c r="AH173" s="1"/>
      <c r="AI173" s="1"/>
      <c r="AJ173" s="1"/>
      <c r="AK173" s="1"/>
    </row>
    <row r="174" spans="1:37" ht="14.25" customHeight="1">
      <c r="A174" s="425"/>
      <c r="B174" s="1"/>
      <c r="C174" s="1"/>
      <c r="D174" s="1"/>
      <c r="E174" s="1"/>
      <c r="F174" s="1"/>
      <c r="G174" s="1"/>
      <c r="H174" s="1"/>
      <c r="I174" s="1"/>
      <c r="J174" s="1"/>
      <c r="K174" s="1"/>
      <c r="L174" s="1"/>
      <c r="M174" s="1"/>
      <c r="N174" s="1"/>
      <c r="O174" s="1"/>
      <c r="P174" s="229"/>
      <c r="Q174" s="1"/>
      <c r="R174" s="1"/>
      <c r="S174" s="1"/>
      <c r="T174" s="1"/>
      <c r="U174" s="1"/>
      <c r="V174" s="1"/>
      <c r="W174" s="1"/>
      <c r="X174" s="1"/>
      <c r="Y174" s="1"/>
      <c r="Z174" s="1"/>
      <c r="AA174" s="1"/>
      <c r="AB174" s="1"/>
      <c r="AC174" s="1"/>
      <c r="AD174" s="1"/>
      <c r="AE174" s="1"/>
      <c r="AF174" s="1"/>
      <c r="AG174" s="1"/>
      <c r="AH174" s="1"/>
      <c r="AI174" s="1"/>
      <c r="AJ174" s="1"/>
      <c r="AK174" s="1"/>
    </row>
    <row r="175" spans="1:37" ht="14.25" customHeight="1">
      <c r="A175" s="425"/>
      <c r="B175" s="1"/>
      <c r="C175" s="1"/>
      <c r="D175" s="1"/>
      <c r="E175" s="1"/>
      <c r="F175" s="1"/>
      <c r="G175" s="1"/>
      <c r="H175" s="1"/>
      <c r="I175" s="1"/>
      <c r="J175" s="1"/>
      <c r="K175" s="1"/>
      <c r="L175" s="1"/>
      <c r="M175" s="1"/>
      <c r="N175" s="1"/>
      <c r="O175" s="1"/>
      <c r="P175" s="229"/>
      <c r="Q175" s="1"/>
      <c r="R175" s="1"/>
      <c r="S175" s="1"/>
      <c r="T175" s="1"/>
      <c r="U175" s="1"/>
      <c r="V175" s="1"/>
      <c r="W175" s="1"/>
      <c r="X175" s="1"/>
      <c r="Y175" s="1"/>
      <c r="Z175" s="1"/>
      <c r="AA175" s="1"/>
      <c r="AB175" s="1"/>
      <c r="AC175" s="1"/>
      <c r="AD175" s="1"/>
      <c r="AE175" s="1"/>
      <c r="AF175" s="1"/>
      <c r="AG175" s="1"/>
      <c r="AH175" s="1"/>
      <c r="AI175" s="1"/>
      <c r="AJ175" s="1"/>
      <c r="AK175" s="1"/>
    </row>
    <row r="176" spans="1:37" ht="14.25" customHeight="1">
      <c r="A176" s="425"/>
      <c r="B176" s="1"/>
      <c r="C176" s="1"/>
      <c r="D176" s="1"/>
      <c r="E176" s="1"/>
      <c r="F176" s="1"/>
      <c r="G176" s="1"/>
      <c r="H176" s="1"/>
      <c r="I176" s="1"/>
      <c r="J176" s="1"/>
      <c r="K176" s="1"/>
      <c r="L176" s="1"/>
      <c r="M176" s="1"/>
      <c r="N176" s="1"/>
      <c r="O176" s="1"/>
      <c r="P176" s="229"/>
      <c r="Q176" s="1"/>
      <c r="R176" s="1"/>
      <c r="S176" s="1"/>
      <c r="T176" s="1"/>
      <c r="U176" s="1"/>
      <c r="V176" s="1"/>
      <c r="W176" s="1"/>
      <c r="X176" s="1"/>
      <c r="Y176" s="1"/>
      <c r="Z176" s="1"/>
      <c r="AA176" s="1"/>
      <c r="AB176" s="1"/>
      <c r="AC176" s="1"/>
      <c r="AD176" s="1"/>
      <c r="AE176" s="1"/>
      <c r="AF176" s="1"/>
      <c r="AG176" s="1"/>
      <c r="AH176" s="1"/>
      <c r="AI176" s="1"/>
      <c r="AJ176" s="1"/>
      <c r="AK176" s="1"/>
    </row>
    <row r="177" spans="1:37" ht="14.25" customHeight="1">
      <c r="A177" s="425"/>
      <c r="B177" s="1"/>
      <c r="C177" s="1"/>
      <c r="D177" s="1"/>
      <c r="E177" s="1"/>
      <c r="F177" s="1"/>
      <c r="G177" s="1"/>
      <c r="H177" s="1"/>
      <c r="I177" s="1"/>
      <c r="J177" s="1"/>
      <c r="K177" s="1"/>
      <c r="L177" s="1"/>
      <c r="M177" s="1"/>
      <c r="N177" s="1"/>
      <c r="O177" s="1"/>
      <c r="P177" s="229"/>
      <c r="Q177" s="1"/>
      <c r="R177" s="1"/>
      <c r="S177" s="1"/>
      <c r="T177" s="1"/>
      <c r="U177" s="1"/>
      <c r="V177" s="1"/>
      <c r="W177" s="1"/>
      <c r="X177" s="1"/>
      <c r="Y177" s="1"/>
      <c r="Z177" s="1"/>
      <c r="AA177" s="1"/>
      <c r="AB177" s="1"/>
      <c r="AC177" s="1"/>
      <c r="AD177" s="1"/>
      <c r="AE177" s="1"/>
      <c r="AF177" s="1"/>
      <c r="AG177" s="1"/>
      <c r="AH177" s="1"/>
      <c r="AI177" s="1"/>
      <c r="AJ177" s="1"/>
      <c r="AK177" s="1"/>
    </row>
    <row r="178" spans="1:37" ht="14.25" customHeight="1">
      <c r="A178" s="425"/>
      <c r="B178" s="1"/>
      <c r="C178" s="1"/>
      <c r="D178" s="1"/>
      <c r="E178" s="1"/>
      <c r="F178" s="1"/>
      <c r="G178" s="1"/>
      <c r="H178" s="1"/>
      <c r="I178" s="1"/>
      <c r="J178" s="1"/>
      <c r="K178" s="1"/>
      <c r="L178" s="1"/>
      <c r="M178" s="1"/>
      <c r="N178" s="1"/>
      <c r="O178" s="1"/>
      <c r="P178" s="229"/>
      <c r="Q178" s="1"/>
      <c r="R178" s="1"/>
      <c r="S178" s="1"/>
      <c r="T178" s="1"/>
      <c r="U178" s="1"/>
      <c r="V178" s="1"/>
      <c r="W178" s="1"/>
      <c r="X178" s="1"/>
      <c r="Y178" s="1"/>
      <c r="Z178" s="1"/>
      <c r="AA178" s="1"/>
      <c r="AB178" s="1"/>
      <c r="AC178" s="1"/>
      <c r="AD178" s="1"/>
      <c r="AE178" s="1"/>
      <c r="AF178" s="1"/>
      <c r="AG178" s="1"/>
      <c r="AH178" s="1"/>
      <c r="AI178" s="1"/>
      <c r="AJ178" s="1"/>
      <c r="AK178" s="1"/>
    </row>
    <row r="179" spans="1:37" ht="14.25" customHeight="1">
      <c r="A179" s="425"/>
      <c r="B179" s="1"/>
      <c r="C179" s="1"/>
      <c r="D179" s="1"/>
      <c r="E179" s="1"/>
      <c r="F179" s="1"/>
      <c r="G179" s="1"/>
      <c r="H179" s="1"/>
      <c r="I179" s="1"/>
      <c r="J179" s="1"/>
      <c r="K179" s="1"/>
      <c r="L179" s="1"/>
      <c r="M179" s="1"/>
      <c r="N179" s="1"/>
      <c r="O179" s="1"/>
      <c r="P179" s="229"/>
      <c r="Q179" s="1"/>
      <c r="R179" s="1"/>
      <c r="S179" s="1"/>
      <c r="T179" s="1"/>
      <c r="U179" s="1"/>
      <c r="V179" s="1"/>
      <c r="W179" s="1"/>
      <c r="X179" s="1"/>
      <c r="Y179" s="1"/>
      <c r="Z179" s="1"/>
      <c r="AA179" s="1"/>
      <c r="AB179" s="1"/>
      <c r="AC179" s="1"/>
      <c r="AD179" s="1"/>
      <c r="AE179" s="1"/>
      <c r="AF179" s="1"/>
      <c r="AG179" s="1"/>
      <c r="AH179" s="1"/>
      <c r="AI179" s="1"/>
      <c r="AJ179" s="1"/>
      <c r="AK179" s="1"/>
    </row>
    <row r="180" spans="1:37" ht="14.25" customHeight="1">
      <c r="A180" s="425"/>
      <c r="B180" s="1"/>
      <c r="C180" s="1"/>
      <c r="D180" s="1"/>
      <c r="E180" s="1"/>
      <c r="F180" s="1"/>
      <c r="G180" s="1"/>
      <c r="H180" s="1"/>
      <c r="I180" s="1"/>
      <c r="J180" s="1"/>
      <c r="K180" s="1"/>
      <c r="L180" s="1"/>
      <c r="M180" s="1"/>
      <c r="N180" s="1"/>
      <c r="O180" s="1"/>
      <c r="P180" s="229"/>
      <c r="Q180" s="1"/>
      <c r="R180" s="1"/>
      <c r="S180" s="1"/>
      <c r="T180" s="1"/>
      <c r="U180" s="1"/>
      <c r="V180" s="1"/>
      <c r="W180" s="1"/>
      <c r="X180" s="1"/>
      <c r="Y180" s="1"/>
      <c r="Z180" s="1"/>
      <c r="AA180" s="1"/>
      <c r="AB180" s="1"/>
      <c r="AC180" s="1"/>
      <c r="AD180" s="1"/>
      <c r="AE180" s="1"/>
      <c r="AF180" s="1"/>
      <c r="AG180" s="1"/>
      <c r="AH180" s="1"/>
      <c r="AI180" s="1"/>
      <c r="AJ180" s="1"/>
      <c r="AK180" s="1"/>
    </row>
    <row r="181" spans="1:37" ht="14.25" customHeight="1">
      <c r="A181" s="425"/>
      <c r="B181" s="1"/>
      <c r="C181" s="1"/>
      <c r="D181" s="1"/>
      <c r="E181" s="1"/>
      <c r="F181" s="1"/>
      <c r="G181" s="1"/>
      <c r="H181" s="1"/>
      <c r="I181" s="1"/>
      <c r="J181" s="1"/>
      <c r="K181" s="1"/>
      <c r="L181" s="1"/>
      <c r="M181" s="1"/>
      <c r="N181" s="1"/>
      <c r="O181" s="1"/>
      <c r="P181" s="229"/>
      <c r="Q181" s="1"/>
      <c r="R181" s="1"/>
      <c r="S181" s="1"/>
      <c r="T181" s="1"/>
      <c r="U181" s="1"/>
      <c r="V181" s="1"/>
      <c r="W181" s="1"/>
      <c r="X181" s="1"/>
      <c r="Y181" s="1"/>
      <c r="Z181" s="1"/>
      <c r="AA181" s="1"/>
      <c r="AB181" s="1"/>
      <c r="AC181" s="1"/>
      <c r="AD181" s="1"/>
      <c r="AE181" s="1"/>
      <c r="AF181" s="1"/>
      <c r="AG181" s="1"/>
      <c r="AH181" s="1"/>
      <c r="AI181" s="1"/>
      <c r="AJ181" s="1"/>
      <c r="AK181" s="1"/>
    </row>
    <row r="182" spans="1:37" ht="14.25" customHeight="1">
      <c r="A182" s="425"/>
      <c r="B182" s="1"/>
      <c r="C182" s="1"/>
      <c r="D182" s="1"/>
      <c r="E182" s="1"/>
      <c r="F182" s="1"/>
      <c r="G182" s="1"/>
      <c r="H182" s="1"/>
      <c r="I182" s="1"/>
      <c r="J182" s="1"/>
      <c r="K182" s="1"/>
      <c r="L182" s="1"/>
      <c r="M182" s="1"/>
      <c r="N182" s="1"/>
      <c r="O182" s="1"/>
      <c r="P182" s="229"/>
      <c r="Q182" s="1"/>
      <c r="R182" s="1"/>
      <c r="S182" s="1"/>
      <c r="T182" s="1"/>
      <c r="U182" s="1"/>
      <c r="V182" s="1"/>
      <c r="W182" s="1"/>
      <c r="X182" s="1"/>
      <c r="Y182" s="1"/>
      <c r="Z182" s="1"/>
      <c r="AA182" s="1"/>
      <c r="AB182" s="1"/>
      <c r="AC182" s="1"/>
      <c r="AD182" s="1"/>
      <c r="AE182" s="1"/>
      <c r="AF182" s="1"/>
      <c r="AG182" s="1"/>
      <c r="AH182" s="1"/>
      <c r="AI182" s="1"/>
      <c r="AJ182" s="1"/>
      <c r="AK182" s="1"/>
    </row>
    <row r="183" spans="1:37" ht="14.25" customHeight="1">
      <c r="A183" s="425"/>
      <c r="B183" s="1"/>
      <c r="C183" s="1"/>
      <c r="D183" s="1"/>
      <c r="E183" s="1"/>
      <c r="F183" s="1"/>
      <c r="G183" s="1"/>
      <c r="H183" s="1"/>
      <c r="I183" s="1"/>
      <c r="J183" s="1"/>
      <c r="K183" s="1"/>
      <c r="L183" s="1"/>
      <c r="M183" s="1"/>
      <c r="N183" s="1"/>
      <c r="O183" s="1"/>
      <c r="P183" s="229"/>
      <c r="Q183" s="1"/>
      <c r="R183" s="1"/>
      <c r="S183" s="1"/>
      <c r="T183" s="1"/>
      <c r="U183" s="1"/>
      <c r="V183" s="1"/>
      <c r="W183" s="1"/>
      <c r="X183" s="1"/>
      <c r="Y183" s="1"/>
      <c r="Z183" s="1"/>
      <c r="AA183" s="1"/>
      <c r="AB183" s="1"/>
      <c r="AC183" s="1"/>
      <c r="AD183" s="1"/>
      <c r="AE183" s="1"/>
      <c r="AF183" s="1"/>
      <c r="AG183" s="1"/>
      <c r="AH183" s="1"/>
      <c r="AI183" s="1"/>
      <c r="AJ183" s="1"/>
      <c r="AK183" s="1"/>
    </row>
    <row r="184" spans="1:37" ht="14.25" customHeight="1">
      <c r="A184" s="425"/>
      <c r="B184" s="1"/>
      <c r="C184" s="1"/>
      <c r="D184" s="1"/>
      <c r="E184" s="1"/>
      <c r="F184" s="1"/>
      <c r="G184" s="1"/>
      <c r="H184" s="1"/>
      <c r="I184" s="1"/>
      <c r="J184" s="1"/>
      <c r="K184" s="1"/>
      <c r="L184" s="1"/>
      <c r="M184" s="1"/>
      <c r="N184" s="1"/>
      <c r="O184" s="1"/>
      <c r="P184" s="229"/>
      <c r="Q184" s="1"/>
      <c r="R184" s="1"/>
      <c r="S184" s="1"/>
      <c r="T184" s="1"/>
      <c r="U184" s="1"/>
      <c r="V184" s="1"/>
      <c r="W184" s="1"/>
      <c r="X184" s="1"/>
      <c r="Y184" s="1"/>
      <c r="Z184" s="1"/>
      <c r="AA184" s="1"/>
      <c r="AB184" s="1"/>
      <c r="AC184" s="1"/>
      <c r="AD184" s="1"/>
      <c r="AE184" s="1"/>
      <c r="AF184" s="1"/>
      <c r="AG184" s="1"/>
      <c r="AH184" s="1"/>
      <c r="AI184" s="1"/>
      <c r="AJ184" s="1"/>
      <c r="AK184" s="1"/>
    </row>
    <row r="185" spans="1:37" ht="14.25" customHeight="1">
      <c r="A185" s="425"/>
      <c r="B185" s="1"/>
      <c r="C185" s="1"/>
      <c r="D185" s="1"/>
      <c r="E185" s="1"/>
      <c r="F185" s="1"/>
      <c r="G185" s="1"/>
      <c r="H185" s="1"/>
      <c r="I185" s="1"/>
      <c r="J185" s="1"/>
      <c r="K185" s="1"/>
      <c r="L185" s="1"/>
      <c r="M185" s="1"/>
      <c r="N185" s="1"/>
      <c r="O185" s="1"/>
      <c r="P185" s="229"/>
      <c r="Q185" s="1"/>
      <c r="R185" s="1"/>
      <c r="S185" s="1"/>
      <c r="T185" s="1"/>
      <c r="U185" s="1"/>
      <c r="V185" s="1"/>
      <c r="W185" s="1"/>
      <c r="X185" s="1"/>
      <c r="Y185" s="1"/>
      <c r="Z185" s="1"/>
      <c r="AA185" s="1"/>
      <c r="AB185" s="1"/>
      <c r="AC185" s="1"/>
      <c r="AD185" s="1"/>
      <c r="AE185" s="1"/>
      <c r="AF185" s="1"/>
      <c r="AG185" s="1"/>
      <c r="AH185" s="1"/>
      <c r="AI185" s="1"/>
      <c r="AJ185" s="1"/>
      <c r="AK185" s="1"/>
    </row>
    <row r="186" spans="1:37" ht="14.25" customHeight="1">
      <c r="A186" s="425"/>
      <c r="B186" s="1"/>
      <c r="C186" s="1"/>
      <c r="D186" s="1"/>
      <c r="E186" s="1"/>
      <c r="F186" s="1"/>
      <c r="G186" s="1"/>
      <c r="H186" s="1"/>
      <c r="I186" s="1"/>
      <c r="J186" s="1"/>
      <c r="K186" s="1"/>
      <c r="L186" s="1"/>
      <c r="M186" s="1"/>
      <c r="N186" s="1"/>
      <c r="O186" s="1"/>
      <c r="P186" s="229"/>
      <c r="Q186" s="1"/>
      <c r="R186" s="1"/>
      <c r="S186" s="1"/>
      <c r="T186" s="1"/>
      <c r="U186" s="1"/>
      <c r="V186" s="1"/>
      <c r="W186" s="1"/>
      <c r="X186" s="1"/>
      <c r="Y186" s="1"/>
      <c r="Z186" s="1"/>
      <c r="AA186" s="1"/>
      <c r="AB186" s="1"/>
      <c r="AC186" s="1"/>
      <c r="AD186" s="1"/>
      <c r="AE186" s="1"/>
      <c r="AF186" s="1"/>
      <c r="AG186" s="1"/>
      <c r="AH186" s="1"/>
      <c r="AI186" s="1"/>
      <c r="AJ186" s="1"/>
      <c r="AK186" s="1"/>
    </row>
    <row r="187" spans="1:37" ht="14.25" customHeight="1">
      <c r="A187" s="425"/>
      <c r="B187" s="1"/>
      <c r="C187" s="1"/>
      <c r="D187" s="1"/>
      <c r="E187" s="1"/>
      <c r="F187" s="1"/>
      <c r="G187" s="1"/>
      <c r="H187" s="1"/>
      <c r="I187" s="1"/>
      <c r="J187" s="1"/>
      <c r="K187" s="1"/>
      <c r="L187" s="1"/>
      <c r="M187" s="1"/>
      <c r="N187" s="1"/>
      <c r="O187" s="1"/>
      <c r="P187" s="229"/>
      <c r="Q187" s="1"/>
      <c r="R187" s="1"/>
      <c r="S187" s="1"/>
      <c r="T187" s="1"/>
      <c r="U187" s="1"/>
      <c r="V187" s="1"/>
      <c r="W187" s="1"/>
      <c r="X187" s="1"/>
      <c r="Y187" s="1"/>
      <c r="Z187" s="1"/>
      <c r="AA187" s="1"/>
      <c r="AB187" s="1"/>
      <c r="AC187" s="1"/>
      <c r="AD187" s="1"/>
      <c r="AE187" s="1"/>
      <c r="AF187" s="1"/>
      <c r="AG187" s="1"/>
      <c r="AH187" s="1"/>
      <c r="AI187" s="1"/>
      <c r="AJ187" s="1"/>
      <c r="AK187" s="1"/>
    </row>
    <row r="188" spans="1:37" ht="14.25" customHeight="1">
      <c r="A188" s="425"/>
      <c r="B188" s="1"/>
      <c r="C188" s="1"/>
      <c r="D188" s="1"/>
      <c r="E188" s="1"/>
      <c r="F188" s="1"/>
      <c r="G188" s="1"/>
      <c r="H188" s="1"/>
      <c r="I188" s="1"/>
      <c r="J188" s="1"/>
      <c r="K188" s="1"/>
      <c r="L188" s="1"/>
      <c r="M188" s="1"/>
      <c r="N188" s="1"/>
      <c r="O188" s="1"/>
      <c r="P188" s="229"/>
      <c r="Q188" s="1"/>
      <c r="R188" s="1"/>
      <c r="S188" s="1"/>
      <c r="T188" s="1"/>
      <c r="U188" s="1"/>
      <c r="V188" s="1"/>
      <c r="W188" s="1"/>
      <c r="X188" s="1"/>
      <c r="Y188" s="1"/>
      <c r="Z188" s="1"/>
      <c r="AA188" s="1"/>
      <c r="AB188" s="1"/>
      <c r="AC188" s="1"/>
      <c r="AD188" s="1"/>
      <c r="AE188" s="1"/>
      <c r="AF188" s="1"/>
      <c r="AG188" s="1"/>
      <c r="AH188" s="1"/>
      <c r="AI188" s="1"/>
      <c r="AJ188" s="1"/>
      <c r="AK188" s="1"/>
    </row>
    <row r="189" spans="1:37" ht="14.25" customHeight="1">
      <c r="A189" s="425"/>
      <c r="B189" s="1"/>
      <c r="C189" s="1"/>
      <c r="D189" s="1"/>
      <c r="E189" s="1"/>
      <c r="F189" s="1"/>
      <c r="G189" s="1"/>
      <c r="H189" s="1"/>
      <c r="I189" s="1"/>
      <c r="J189" s="1"/>
      <c r="K189" s="1"/>
      <c r="L189" s="1"/>
      <c r="M189" s="1"/>
      <c r="N189" s="1"/>
      <c r="O189" s="1"/>
      <c r="P189" s="229"/>
      <c r="Q189" s="1"/>
      <c r="R189" s="1"/>
      <c r="S189" s="1"/>
      <c r="T189" s="1"/>
      <c r="U189" s="1"/>
      <c r="V189" s="1"/>
      <c r="W189" s="1"/>
      <c r="X189" s="1"/>
      <c r="Y189" s="1"/>
      <c r="Z189" s="1"/>
      <c r="AA189" s="1"/>
      <c r="AB189" s="1"/>
      <c r="AC189" s="1"/>
      <c r="AD189" s="1"/>
      <c r="AE189" s="1"/>
      <c r="AF189" s="1"/>
      <c r="AG189" s="1"/>
      <c r="AH189" s="1"/>
      <c r="AI189" s="1"/>
      <c r="AJ189" s="1"/>
      <c r="AK189" s="1"/>
    </row>
    <row r="190" spans="1:37" ht="14.25" customHeight="1">
      <c r="A190" s="425"/>
      <c r="B190" s="1"/>
      <c r="C190" s="1"/>
      <c r="D190" s="1"/>
      <c r="E190" s="1"/>
      <c r="F190" s="1"/>
      <c r="G190" s="1"/>
      <c r="H190" s="1"/>
      <c r="I190" s="1"/>
      <c r="J190" s="1"/>
      <c r="K190" s="1"/>
      <c r="L190" s="1"/>
      <c r="M190" s="1"/>
      <c r="N190" s="1"/>
      <c r="O190" s="1"/>
      <c r="P190" s="229"/>
      <c r="Q190" s="1"/>
      <c r="R190" s="1"/>
      <c r="S190" s="1"/>
      <c r="T190" s="1"/>
      <c r="U190" s="1"/>
      <c r="V190" s="1"/>
      <c r="W190" s="1"/>
      <c r="X190" s="1"/>
      <c r="Y190" s="1"/>
      <c r="Z190" s="1"/>
      <c r="AA190" s="1"/>
      <c r="AB190" s="1"/>
      <c r="AC190" s="1"/>
      <c r="AD190" s="1"/>
      <c r="AE190" s="1"/>
      <c r="AF190" s="1"/>
      <c r="AG190" s="1"/>
      <c r="AH190" s="1"/>
      <c r="AI190" s="1"/>
      <c r="AJ190" s="1"/>
      <c r="AK190" s="1"/>
    </row>
    <row r="191" spans="1:37" ht="14.25" customHeight="1">
      <c r="A191" s="425"/>
      <c r="B191" s="1"/>
      <c r="C191" s="1"/>
      <c r="D191" s="1"/>
      <c r="E191" s="1"/>
      <c r="F191" s="1"/>
      <c r="G191" s="1"/>
      <c r="H191" s="1"/>
      <c r="I191" s="1"/>
      <c r="J191" s="1"/>
      <c r="K191" s="1"/>
      <c r="L191" s="1"/>
      <c r="M191" s="1"/>
      <c r="N191" s="1"/>
      <c r="O191" s="1"/>
      <c r="P191" s="229"/>
      <c r="Q191" s="1"/>
      <c r="R191" s="1"/>
      <c r="S191" s="1"/>
      <c r="T191" s="1"/>
      <c r="U191" s="1"/>
      <c r="V191" s="1"/>
      <c r="W191" s="1"/>
      <c r="X191" s="1"/>
      <c r="Y191" s="1"/>
      <c r="Z191" s="1"/>
      <c r="AA191" s="1"/>
      <c r="AB191" s="1"/>
      <c r="AC191" s="1"/>
      <c r="AD191" s="1"/>
      <c r="AE191" s="1"/>
      <c r="AF191" s="1"/>
      <c r="AG191" s="1"/>
      <c r="AH191" s="1"/>
      <c r="AI191" s="1"/>
      <c r="AJ191" s="1"/>
      <c r="AK191" s="1"/>
    </row>
    <row r="192" spans="1:37" ht="14.25" customHeight="1">
      <c r="A192" s="425"/>
      <c r="B192" s="1"/>
      <c r="C192" s="1"/>
      <c r="D192" s="1"/>
      <c r="E192" s="1"/>
      <c r="F192" s="1"/>
      <c r="G192" s="1"/>
      <c r="H192" s="1"/>
      <c r="I192" s="1"/>
      <c r="J192" s="1"/>
      <c r="K192" s="1"/>
      <c r="L192" s="1"/>
      <c r="M192" s="1"/>
      <c r="N192" s="1"/>
      <c r="O192" s="1"/>
      <c r="P192" s="229"/>
      <c r="Q192" s="1"/>
      <c r="R192" s="1"/>
      <c r="S192" s="1"/>
      <c r="T192" s="1"/>
      <c r="U192" s="1"/>
      <c r="V192" s="1"/>
      <c r="W192" s="1"/>
      <c r="X192" s="1"/>
      <c r="Y192" s="1"/>
      <c r="Z192" s="1"/>
      <c r="AA192" s="1"/>
      <c r="AB192" s="1"/>
      <c r="AC192" s="1"/>
      <c r="AD192" s="1"/>
      <c r="AE192" s="1"/>
      <c r="AF192" s="1"/>
      <c r="AG192" s="1"/>
      <c r="AH192" s="1"/>
      <c r="AI192" s="1"/>
      <c r="AJ192" s="1"/>
      <c r="AK192" s="1"/>
    </row>
    <row r="193" spans="1:37" ht="14.25" customHeight="1">
      <c r="A193" s="425"/>
      <c r="B193" s="1"/>
      <c r="C193" s="1"/>
      <c r="D193" s="1"/>
      <c r="E193" s="1"/>
      <c r="F193" s="1"/>
      <c r="G193" s="1"/>
      <c r="H193" s="1"/>
      <c r="I193" s="1"/>
      <c r="J193" s="1"/>
      <c r="K193" s="1"/>
      <c r="L193" s="1"/>
      <c r="M193" s="1"/>
      <c r="N193" s="1"/>
      <c r="O193" s="1"/>
      <c r="P193" s="229"/>
      <c r="Q193" s="1"/>
      <c r="R193" s="1"/>
      <c r="S193" s="1"/>
      <c r="T193" s="1"/>
      <c r="U193" s="1"/>
      <c r="V193" s="1"/>
      <c r="W193" s="1"/>
      <c r="X193" s="1"/>
      <c r="Y193" s="1"/>
      <c r="Z193" s="1"/>
      <c r="AA193" s="1"/>
      <c r="AB193" s="1"/>
      <c r="AC193" s="1"/>
      <c r="AD193" s="1"/>
      <c r="AE193" s="1"/>
      <c r="AF193" s="1"/>
      <c r="AG193" s="1"/>
      <c r="AH193" s="1"/>
      <c r="AI193" s="1"/>
      <c r="AJ193" s="1"/>
      <c r="AK193" s="1"/>
    </row>
    <row r="194" spans="1:37" ht="14.25" customHeight="1">
      <c r="A194" s="425"/>
      <c r="B194" s="1"/>
      <c r="C194" s="1"/>
      <c r="D194" s="1"/>
      <c r="E194" s="1"/>
      <c r="F194" s="1"/>
      <c r="G194" s="1"/>
      <c r="H194" s="1"/>
      <c r="I194" s="1"/>
      <c r="J194" s="1"/>
      <c r="K194" s="1"/>
      <c r="L194" s="1"/>
      <c r="M194" s="1"/>
      <c r="N194" s="1"/>
      <c r="O194" s="1"/>
      <c r="P194" s="229"/>
      <c r="Q194" s="1"/>
      <c r="R194" s="1"/>
      <c r="S194" s="1"/>
      <c r="T194" s="1"/>
      <c r="U194" s="1"/>
      <c r="V194" s="1"/>
      <c r="W194" s="1"/>
      <c r="X194" s="1"/>
      <c r="Y194" s="1"/>
      <c r="Z194" s="1"/>
      <c r="AA194" s="1"/>
      <c r="AB194" s="1"/>
      <c r="AC194" s="1"/>
      <c r="AD194" s="1"/>
      <c r="AE194" s="1"/>
      <c r="AF194" s="1"/>
      <c r="AG194" s="1"/>
      <c r="AH194" s="1"/>
      <c r="AI194" s="1"/>
      <c r="AJ194" s="1"/>
      <c r="AK194" s="1"/>
    </row>
    <row r="195" spans="1:37" ht="14.25" customHeight="1">
      <c r="A195" s="425"/>
      <c r="B195" s="1"/>
      <c r="C195" s="1"/>
      <c r="D195" s="1"/>
      <c r="E195" s="1"/>
      <c r="F195" s="1"/>
      <c r="G195" s="1"/>
      <c r="H195" s="1"/>
      <c r="I195" s="1"/>
      <c r="J195" s="1"/>
      <c r="K195" s="1"/>
      <c r="L195" s="1"/>
      <c r="M195" s="1"/>
      <c r="N195" s="1"/>
      <c r="O195" s="1"/>
      <c r="P195" s="229"/>
      <c r="Q195" s="1"/>
      <c r="R195" s="1"/>
      <c r="S195" s="1"/>
      <c r="T195" s="1"/>
      <c r="U195" s="1"/>
      <c r="V195" s="1"/>
      <c r="W195" s="1"/>
      <c r="X195" s="1"/>
      <c r="Y195" s="1"/>
      <c r="Z195" s="1"/>
      <c r="AA195" s="1"/>
      <c r="AB195" s="1"/>
      <c r="AC195" s="1"/>
      <c r="AD195" s="1"/>
      <c r="AE195" s="1"/>
      <c r="AF195" s="1"/>
      <c r="AG195" s="1"/>
      <c r="AH195" s="1"/>
      <c r="AI195" s="1"/>
      <c r="AJ195" s="1"/>
      <c r="AK195" s="1"/>
    </row>
    <row r="196" spans="1:37" ht="14.25" customHeight="1">
      <c r="A196" s="425"/>
      <c r="B196" s="1"/>
      <c r="C196" s="1"/>
      <c r="D196" s="1"/>
      <c r="E196" s="1"/>
      <c r="F196" s="1"/>
      <c r="G196" s="1"/>
      <c r="H196" s="1"/>
      <c r="I196" s="1"/>
      <c r="J196" s="1"/>
      <c r="K196" s="1"/>
      <c r="L196" s="1"/>
      <c r="M196" s="1"/>
      <c r="N196" s="1"/>
      <c r="O196" s="1"/>
      <c r="P196" s="229"/>
      <c r="Q196" s="1"/>
      <c r="R196" s="1"/>
      <c r="S196" s="1"/>
      <c r="T196" s="1"/>
      <c r="U196" s="1"/>
      <c r="V196" s="1"/>
      <c r="W196" s="1"/>
      <c r="X196" s="1"/>
      <c r="Y196" s="1"/>
      <c r="Z196" s="1"/>
      <c r="AA196" s="1"/>
      <c r="AB196" s="1"/>
      <c r="AC196" s="1"/>
      <c r="AD196" s="1"/>
      <c r="AE196" s="1"/>
      <c r="AF196" s="1"/>
      <c r="AG196" s="1"/>
      <c r="AH196" s="1"/>
      <c r="AI196" s="1"/>
      <c r="AJ196" s="1"/>
      <c r="AK196" s="1"/>
    </row>
    <row r="197" spans="1:37" ht="14.25" customHeight="1">
      <c r="A197" s="425"/>
      <c r="B197" s="1"/>
      <c r="C197" s="1"/>
      <c r="D197" s="1"/>
      <c r="E197" s="1"/>
      <c r="F197" s="1"/>
      <c r="G197" s="1"/>
      <c r="H197" s="1"/>
      <c r="I197" s="1"/>
      <c r="J197" s="1"/>
      <c r="K197" s="1"/>
      <c r="L197" s="1"/>
      <c r="M197" s="1"/>
      <c r="N197" s="1"/>
      <c r="O197" s="1"/>
      <c r="P197" s="229"/>
      <c r="Q197" s="1"/>
      <c r="R197" s="1"/>
      <c r="S197" s="1"/>
      <c r="T197" s="1"/>
      <c r="U197" s="1"/>
      <c r="V197" s="1"/>
      <c r="W197" s="1"/>
      <c r="X197" s="1"/>
      <c r="Y197" s="1"/>
      <c r="Z197" s="1"/>
      <c r="AA197" s="1"/>
      <c r="AB197" s="1"/>
      <c r="AC197" s="1"/>
      <c r="AD197" s="1"/>
      <c r="AE197" s="1"/>
      <c r="AF197" s="1"/>
      <c r="AG197" s="1"/>
      <c r="AH197" s="1"/>
      <c r="AI197" s="1"/>
      <c r="AJ197" s="1"/>
      <c r="AK197" s="1"/>
    </row>
    <row r="198" spans="1:37" ht="14.25" customHeight="1">
      <c r="A198" s="425"/>
      <c r="B198" s="1"/>
      <c r="C198" s="1"/>
      <c r="D198" s="1"/>
      <c r="E198" s="1"/>
      <c r="F198" s="1"/>
      <c r="G198" s="1"/>
      <c r="H198" s="1"/>
      <c r="I198" s="1"/>
      <c r="J198" s="1"/>
      <c r="K198" s="1"/>
      <c r="L198" s="1"/>
      <c r="M198" s="1"/>
      <c r="N198" s="1"/>
      <c r="O198" s="1"/>
      <c r="P198" s="229"/>
      <c r="Q198" s="1"/>
      <c r="R198" s="1"/>
      <c r="S198" s="1"/>
      <c r="T198" s="1"/>
      <c r="U198" s="1"/>
      <c r="V198" s="1"/>
      <c r="W198" s="1"/>
      <c r="X198" s="1"/>
      <c r="Y198" s="1"/>
      <c r="Z198" s="1"/>
      <c r="AA198" s="1"/>
      <c r="AB198" s="1"/>
      <c r="AC198" s="1"/>
      <c r="AD198" s="1"/>
      <c r="AE198" s="1"/>
      <c r="AF198" s="1"/>
      <c r="AG198" s="1"/>
      <c r="AH198" s="1"/>
      <c r="AI198" s="1"/>
      <c r="AJ198" s="1"/>
      <c r="AK198" s="1"/>
    </row>
    <row r="199" spans="1:37" ht="14.25" customHeight="1">
      <c r="A199" s="425"/>
      <c r="B199" s="1"/>
      <c r="C199" s="1"/>
      <c r="D199" s="1"/>
      <c r="E199" s="1"/>
      <c r="F199" s="1"/>
      <c r="G199" s="1"/>
      <c r="H199" s="1"/>
      <c r="I199" s="1"/>
      <c r="J199" s="1"/>
      <c r="K199" s="1"/>
      <c r="L199" s="1"/>
      <c r="M199" s="1"/>
      <c r="N199" s="1"/>
      <c r="O199" s="1"/>
      <c r="P199" s="229"/>
      <c r="Q199" s="1"/>
      <c r="R199" s="1"/>
      <c r="S199" s="1"/>
      <c r="T199" s="1"/>
      <c r="U199" s="1"/>
      <c r="V199" s="1"/>
      <c r="W199" s="1"/>
      <c r="X199" s="1"/>
      <c r="Y199" s="1"/>
      <c r="Z199" s="1"/>
      <c r="AA199" s="1"/>
      <c r="AB199" s="1"/>
      <c r="AC199" s="1"/>
      <c r="AD199" s="1"/>
      <c r="AE199" s="1"/>
      <c r="AF199" s="1"/>
      <c r="AG199" s="1"/>
      <c r="AH199" s="1"/>
      <c r="AI199" s="1"/>
      <c r="AJ199" s="1"/>
      <c r="AK199" s="1"/>
    </row>
    <row r="200" spans="1:37" ht="14.25" customHeight="1">
      <c r="A200" s="425"/>
      <c r="B200" s="1"/>
      <c r="C200" s="1"/>
      <c r="D200" s="1"/>
      <c r="E200" s="1"/>
      <c r="F200" s="1"/>
      <c r="G200" s="1"/>
      <c r="H200" s="1"/>
      <c r="I200" s="1"/>
      <c r="J200" s="1"/>
      <c r="K200" s="1"/>
      <c r="L200" s="1"/>
      <c r="M200" s="1"/>
      <c r="N200" s="1"/>
      <c r="O200" s="1"/>
      <c r="P200" s="229"/>
      <c r="Q200" s="1"/>
      <c r="R200" s="1"/>
      <c r="S200" s="1"/>
      <c r="T200" s="1"/>
      <c r="U200" s="1"/>
      <c r="V200" s="1"/>
      <c r="W200" s="1"/>
      <c r="X200" s="1"/>
      <c r="Y200" s="1"/>
      <c r="Z200" s="1"/>
      <c r="AA200" s="1"/>
      <c r="AB200" s="1"/>
      <c r="AC200" s="1"/>
      <c r="AD200" s="1"/>
      <c r="AE200" s="1"/>
      <c r="AF200" s="1"/>
      <c r="AG200" s="1"/>
      <c r="AH200" s="1"/>
      <c r="AI200" s="1"/>
      <c r="AJ200" s="1"/>
      <c r="AK200" s="1"/>
    </row>
    <row r="201" spans="1:37" ht="14.25" customHeight="1">
      <c r="A201" s="425"/>
      <c r="B201" s="1"/>
      <c r="C201" s="1"/>
      <c r="D201" s="1"/>
      <c r="E201" s="1"/>
      <c r="F201" s="1"/>
      <c r="G201" s="1"/>
      <c r="H201" s="1"/>
      <c r="I201" s="1"/>
      <c r="J201" s="1"/>
      <c r="K201" s="1"/>
      <c r="L201" s="1"/>
      <c r="M201" s="1"/>
      <c r="N201" s="1"/>
      <c r="O201" s="1"/>
      <c r="P201" s="229"/>
      <c r="Q201" s="1"/>
      <c r="R201" s="1"/>
      <c r="S201" s="1"/>
      <c r="T201" s="1"/>
      <c r="U201" s="1"/>
      <c r="V201" s="1"/>
      <c r="W201" s="1"/>
      <c r="X201" s="1"/>
      <c r="Y201" s="1"/>
      <c r="Z201" s="1"/>
      <c r="AA201" s="1"/>
      <c r="AB201" s="1"/>
      <c r="AC201" s="1"/>
      <c r="AD201" s="1"/>
      <c r="AE201" s="1"/>
      <c r="AF201" s="1"/>
      <c r="AG201" s="1"/>
      <c r="AH201" s="1"/>
      <c r="AI201" s="1"/>
      <c r="AJ201" s="1"/>
      <c r="AK201" s="1"/>
    </row>
    <row r="202" spans="1:37" ht="14.25" customHeight="1">
      <c r="A202" s="425"/>
      <c r="B202" s="1"/>
      <c r="C202" s="1"/>
      <c r="D202" s="1"/>
      <c r="E202" s="1"/>
      <c r="F202" s="1"/>
      <c r="G202" s="1"/>
      <c r="H202" s="1"/>
      <c r="I202" s="1"/>
      <c r="J202" s="1"/>
      <c r="K202" s="1"/>
      <c r="L202" s="1"/>
      <c r="M202" s="1"/>
      <c r="N202" s="1"/>
      <c r="O202" s="1"/>
      <c r="P202" s="229"/>
      <c r="Q202" s="1"/>
      <c r="R202" s="1"/>
      <c r="S202" s="1"/>
      <c r="T202" s="1"/>
      <c r="U202" s="1"/>
      <c r="V202" s="1"/>
      <c r="W202" s="1"/>
      <c r="X202" s="1"/>
      <c r="Y202" s="1"/>
      <c r="Z202" s="1"/>
      <c r="AA202" s="1"/>
      <c r="AB202" s="1"/>
      <c r="AC202" s="1"/>
      <c r="AD202" s="1"/>
      <c r="AE202" s="1"/>
      <c r="AF202" s="1"/>
      <c r="AG202" s="1"/>
      <c r="AH202" s="1"/>
      <c r="AI202" s="1"/>
      <c r="AJ202" s="1"/>
      <c r="AK202" s="1"/>
    </row>
    <row r="203" spans="1:37" ht="14.25" customHeight="1">
      <c r="A203" s="425"/>
      <c r="B203" s="1"/>
      <c r="C203" s="1"/>
      <c r="D203" s="1"/>
      <c r="E203" s="1"/>
      <c r="F203" s="1"/>
      <c r="G203" s="1"/>
      <c r="H203" s="1"/>
      <c r="I203" s="1"/>
      <c r="J203" s="1"/>
      <c r="K203" s="1"/>
      <c r="L203" s="1"/>
      <c r="M203" s="1"/>
      <c r="N203" s="1"/>
      <c r="O203" s="1"/>
      <c r="P203" s="229"/>
      <c r="Q203" s="1"/>
      <c r="R203" s="1"/>
      <c r="S203" s="1"/>
      <c r="T203" s="1"/>
      <c r="U203" s="1"/>
      <c r="V203" s="1"/>
      <c r="W203" s="1"/>
      <c r="X203" s="1"/>
      <c r="Y203" s="1"/>
      <c r="Z203" s="1"/>
      <c r="AA203" s="1"/>
      <c r="AB203" s="1"/>
      <c r="AC203" s="1"/>
      <c r="AD203" s="1"/>
      <c r="AE203" s="1"/>
      <c r="AF203" s="1"/>
      <c r="AG203" s="1"/>
      <c r="AH203" s="1"/>
      <c r="AI203" s="1"/>
      <c r="AJ203" s="1"/>
      <c r="AK203" s="1"/>
    </row>
    <row r="204" spans="1:37" ht="14.25" customHeight="1">
      <c r="A204" s="425"/>
      <c r="B204" s="1"/>
      <c r="C204" s="1"/>
      <c r="D204" s="1"/>
      <c r="E204" s="1"/>
      <c r="F204" s="1"/>
      <c r="G204" s="1"/>
      <c r="H204" s="1"/>
      <c r="I204" s="1"/>
      <c r="J204" s="1"/>
      <c r="K204" s="1"/>
      <c r="L204" s="1"/>
      <c r="M204" s="1"/>
      <c r="N204" s="1"/>
      <c r="O204" s="1"/>
      <c r="P204" s="229"/>
      <c r="Q204" s="1"/>
      <c r="R204" s="1"/>
      <c r="S204" s="1"/>
      <c r="T204" s="1"/>
      <c r="U204" s="1"/>
      <c r="V204" s="1"/>
      <c r="W204" s="1"/>
      <c r="X204" s="1"/>
      <c r="Y204" s="1"/>
      <c r="Z204" s="1"/>
      <c r="AA204" s="1"/>
      <c r="AB204" s="1"/>
      <c r="AC204" s="1"/>
      <c r="AD204" s="1"/>
      <c r="AE204" s="1"/>
      <c r="AF204" s="1"/>
      <c r="AG204" s="1"/>
      <c r="AH204" s="1"/>
      <c r="AI204" s="1"/>
      <c r="AJ204" s="1"/>
      <c r="AK204" s="1"/>
    </row>
    <row r="205" spans="1:37" ht="14.25" customHeight="1">
      <c r="A205" s="425"/>
      <c r="B205" s="1"/>
      <c r="C205" s="1"/>
      <c r="D205" s="1"/>
      <c r="E205" s="1"/>
      <c r="F205" s="1"/>
      <c r="G205" s="1"/>
      <c r="H205" s="1"/>
      <c r="I205" s="1"/>
      <c r="J205" s="1"/>
      <c r="K205" s="1"/>
      <c r="L205" s="1"/>
      <c r="M205" s="1"/>
      <c r="N205" s="1"/>
      <c r="O205" s="1"/>
      <c r="P205" s="229"/>
      <c r="Q205" s="1"/>
      <c r="R205" s="1"/>
      <c r="S205" s="1"/>
      <c r="T205" s="1"/>
      <c r="U205" s="1"/>
      <c r="V205" s="1"/>
      <c r="W205" s="1"/>
      <c r="X205" s="1"/>
      <c r="Y205" s="1"/>
      <c r="Z205" s="1"/>
      <c r="AA205" s="1"/>
      <c r="AB205" s="1"/>
      <c r="AC205" s="1"/>
      <c r="AD205" s="1"/>
      <c r="AE205" s="1"/>
      <c r="AF205" s="1"/>
      <c r="AG205" s="1"/>
      <c r="AH205" s="1"/>
      <c r="AI205" s="1"/>
      <c r="AJ205" s="1"/>
      <c r="AK205" s="1"/>
    </row>
    <row r="206" spans="1:37" ht="14.25" customHeight="1">
      <c r="A206" s="425"/>
      <c r="B206" s="1"/>
      <c r="C206" s="1"/>
      <c r="D206" s="1"/>
      <c r="E206" s="1"/>
      <c r="F206" s="1"/>
      <c r="G206" s="1"/>
      <c r="H206" s="1"/>
      <c r="I206" s="1"/>
      <c r="J206" s="1"/>
      <c r="K206" s="1"/>
      <c r="L206" s="1"/>
      <c r="M206" s="1"/>
      <c r="N206" s="1"/>
      <c r="O206" s="1"/>
      <c r="P206" s="229"/>
      <c r="Q206" s="1"/>
      <c r="R206" s="1"/>
      <c r="S206" s="1"/>
      <c r="T206" s="1"/>
      <c r="U206" s="1"/>
      <c r="V206" s="1"/>
      <c r="W206" s="1"/>
      <c r="X206" s="1"/>
      <c r="Y206" s="1"/>
      <c r="Z206" s="1"/>
      <c r="AA206" s="1"/>
      <c r="AB206" s="1"/>
      <c r="AC206" s="1"/>
      <c r="AD206" s="1"/>
      <c r="AE206" s="1"/>
      <c r="AF206" s="1"/>
      <c r="AG206" s="1"/>
      <c r="AH206" s="1"/>
      <c r="AI206" s="1"/>
      <c r="AJ206" s="1"/>
      <c r="AK206" s="1"/>
    </row>
    <row r="207" spans="1:37" ht="14.25" customHeight="1">
      <c r="A207" s="425"/>
      <c r="B207" s="1"/>
      <c r="C207" s="1"/>
      <c r="D207" s="1"/>
      <c r="E207" s="1"/>
      <c r="F207" s="1"/>
      <c r="G207" s="1"/>
      <c r="H207" s="1"/>
      <c r="I207" s="1"/>
      <c r="J207" s="1"/>
      <c r="K207" s="1"/>
      <c r="L207" s="1"/>
      <c r="M207" s="1"/>
      <c r="N207" s="1"/>
      <c r="O207" s="1"/>
      <c r="P207" s="229"/>
      <c r="Q207" s="1"/>
      <c r="R207" s="1"/>
      <c r="S207" s="1"/>
      <c r="T207" s="1"/>
      <c r="U207" s="1"/>
      <c r="V207" s="1"/>
      <c r="W207" s="1"/>
      <c r="X207" s="1"/>
      <c r="Y207" s="1"/>
      <c r="Z207" s="1"/>
      <c r="AA207" s="1"/>
      <c r="AB207" s="1"/>
      <c r="AC207" s="1"/>
      <c r="AD207" s="1"/>
      <c r="AE207" s="1"/>
      <c r="AF207" s="1"/>
      <c r="AG207" s="1"/>
      <c r="AH207" s="1"/>
      <c r="AI207" s="1"/>
      <c r="AJ207" s="1"/>
      <c r="AK207" s="1"/>
    </row>
    <row r="208" spans="1:37" ht="14.25" customHeight="1">
      <c r="A208" s="425"/>
      <c r="B208" s="1"/>
      <c r="C208" s="1"/>
      <c r="D208" s="1"/>
      <c r="E208" s="1"/>
      <c r="F208" s="1"/>
      <c r="G208" s="1"/>
      <c r="H208" s="1"/>
      <c r="I208" s="1"/>
      <c r="J208" s="1"/>
      <c r="K208" s="1"/>
      <c r="L208" s="1"/>
      <c r="M208" s="1"/>
      <c r="N208" s="1"/>
      <c r="O208" s="1"/>
      <c r="P208" s="229"/>
      <c r="Q208" s="1"/>
      <c r="R208" s="1"/>
      <c r="S208" s="1"/>
      <c r="T208" s="1"/>
      <c r="U208" s="1"/>
      <c r="V208" s="1"/>
      <c r="W208" s="1"/>
      <c r="X208" s="1"/>
      <c r="Y208" s="1"/>
      <c r="Z208" s="1"/>
      <c r="AA208" s="1"/>
      <c r="AB208" s="1"/>
      <c r="AC208" s="1"/>
      <c r="AD208" s="1"/>
      <c r="AE208" s="1"/>
      <c r="AF208" s="1"/>
      <c r="AG208" s="1"/>
      <c r="AH208" s="1"/>
      <c r="AI208" s="1"/>
      <c r="AJ208" s="1"/>
      <c r="AK208" s="1"/>
    </row>
    <row r="209" spans="1:37" ht="14.25" customHeight="1">
      <c r="A209" s="425"/>
      <c r="B209" s="1"/>
      <c r="C209" s="1"/>
      <c r="D209" s="1"/>
      <c r="E209" s="1"/>
      <c r="F209" s="1"/>
      <c r="G209" s="1"/>
      <c r="H209" s="1"/>
      <c r="I209" s="1"/>
      <c r="J209" s="1"/>
      <c r="K209" s="1"/>
      <c r="L209" s="1"/>
      <c r="M209" s="1"/>
      <c r="N209" s="1"/>
      <c r="O209" s="1"/>
      <c r="P209" s="229"/>
      <c r="Q209" s="1"/>
      <c r="R209" s="1"/>
      <c r="S209" s="1"/>
      <c r="T209" s="1"/>
      <c r="U209" s="1"/>
      <c r="V209" s="1"/>
      <c r="W209" s="1"/>
      <c r="X209" s="1"/>
      <c r="Y209" s="1"/>
      <c r="Z209" s="1"/>
      <c r="AA209" s="1"/>
      <c r="AB209" s="1"/>
      <c r="AC209" s="1"/>
      <c r="AD209" s="1"/>
      <c r="AE209" s="1"/>
      <c r="AF209" s="1"/>
      <c r="AG209" s="1"/>
      <c r="AH209" s="1"/>
      <c r="AI209" s="1"/>
      <c r="AJ209" s="1"/>
      <c r="AK209" s="1"/>
    </row>
    <row r="210" spans="1:37" ht="14.25" customHeight="1">
      <c r="A210" s="425"/>
      <c r="B210" s="1"/>
      <c r="C210" s="1"/>
      <c r="D210" s="1"/>
      <c r="E210" s="1"/>
      <c r="F210" s="1"/>
      <c r="G210" s="1"/>
      <c r="H210" s="1"/>
      <c r="I210" s="1"/>
      <c r="J210" s="1"/>
      <c r="K210" s="1"/>
      <c r="L210" s="1"/>
      <c r="M210" s="1"/>
      <c r="N210" s="1"/>
      <c r="O210" s="1"/>
      <c r="P210" s="229"/>
      <c r="Q210" s="1"/>
      <c r="R210" s="1"/>
      <c r="S210" s="1"/>
      <c r="T210" s="1"/>
      <c r="U210" s="1"/>
      <c r="V210" s="1"/>
      <c r="W210" s="1"/>
      <c r="X210" s="1"/>
      <c r="Y210" s="1"/>
      <c r="Z210" s="1"/>
      <c r="AA210" s="1"/>
      <c r="AB210" s="1"/>
      <c r="AC210" s="1"/>
      <c r="AD210" s="1"/>
      <c r="AE210" s="1"/>
      <c r="AF210" s="1"/>
      <c r="AG210" s="1"/>
      <c r="AH210" s="1"/>
      <c r="AI210" s="1"/>
      <c r="AJ210" s="1"/>
      <c r="AK210" s="1"/>
    </row>
    <row r="211" spans="1:37" ht="14.25" customHeight="1">
      <c r="A211" s="425"/>
      <c r="B211" s="1"/>
      <c r="C211" s="1"/>
      <c r="D211" s="1"/>
      <c r="E211" s="1"/>
      <c r="F211" s="1"/>
      <c r="G211" s="1"/>
      <c r="H211" s="1"/>
      <c r="I211" s="1"/>
      <c r="J211" s="1"/>
      <c r="K211" s="1"/>
      <c r="L211" s="1"/>
      <c r="M211" s="1"/>
      <c r="N211" s="1"/>
      <c r="O211" s="1"/>
      <c r="P211" s="229"/>
      <c r="Q211" s="1"/>
      <c r="R211" s="1"/>
      <c r="S211" s="1"/>
      <c r="T211" s="1"/>
      <c r="U211" s="1"/>
      <c r="V211" s="1"/>
      <c r="W211" s="1"/>
      <c r="X211" s="1"/>
      <c r="Y211" s="1"/>
      <c r="Z211" s="1"/>
      <c r="AA211" s="1"/>
      <c r="AB211" s="1"/>
      <c r="AC211" s="1"/>
      <c r="AD211" s="1"/>
      <c r="AE211" s="1"/>
      <c r="AF211" s="1"/>
      <c r="AG211" s="1"/>
      <c r="AH211" s="1"/>
      <c r="AI211" s="1"/>
      <c r="AJ211" s="1"/>
      <c r="AK211" s="1"/>
    </row>
    <row r="212" spans="1:37" ht="14.25" customHeight="1">
      <c r="A212" s="425"/>
      <c r="B212" s="1"/>
      <c r="C212" s="1"/>
      <c r="D212" s="1"/>
      <c r="E212" s="1"/>
      <c r="F212" s="1"/>
      <c r="G212" s="1"/>
      <c r="H212" s="1"/>
      <c r="I212" s="1"/>
      <c r="J212" s="1"/>
      <c r="K212" s="1"/>
      <c r="L212" s="1"/>
      <c r="M212" s="1"/>
      <c r="N212" s="1"/>
      <c r="O212" s="1"/>
      <c r="P212" s="229"/>
      <c r="Q212" s="1"/>
      <c r="R212" s="1"/>
      <c r="S212" s="1"/>
      <c r="T212" s="1"/>
      <c r="U212" s="1"/>
      <c r="V212" s="1"/>
      <c r="W212" s="1"/>
      <c r="X212" s="1"/>
      <c r="Y212" s="1"/>
      <c r="Z212" s="1"/>
      <c r="AA212" s="1"/>
      <c r="AB212" s="1"/>
      <c r="AC212" s="1"/>
      <c r="AD212" s="1"/>
      <c r="AE212" s="1"/>
      <c r="AF212" s="1"/>
      <c r="AG212" s="1"/>
      <c r="AH212" s="1"/>
      <c r="AI212" s="1"/>
      <c r="AJ212" s="1"/>
      <c r="AK212" s="1"/>
    </row>
    <row r="213" spans="1:37" ht="14.25" customHeight="1">
      <c r="A213" s="425"/>
      <c r="B213" s="1"/>
      <c r="C213" s="1"/>
      <c r="D213" s="1"/>
      <c r="E213" s="1"/>
      <c r="F213" s="1"/>
      <c r="G213" s="1"/>
      <c r="H213" s="1"/>
      <c r="I213" s="1"/>
      <c r="J213" s="1"/>
      <c r="K213" s="1"/>
      <c r="L213" s="1"/>
      <c r="M213" s="1"/>
      <c r="N213" s="1"/>
      <c r="O213" s="1"/>
      <c r="P213" s="229"/>
      <c r="Q213" s="1"/>
      <c r="R213" s="1"/>
      <c r="S213" s="1"/>
      <c r="T213" s="1"/>
      <c r="U213" s="1"/>
      <c r="V213" s="1"/>
      <c r="W213" s="1"/>
      <c r="X213" s="1"/>
      <c r="Y213" s="1"/>
      <c r="Z213" s="1"/>
      <c r="AA213" s="1"/>
      <c r="AB213" s="1"/>
      <c r="AC213" s="1"/>
      <c r="AD213" s="1"/>
      <c r="AE213" s="1"/>
      <c r="AF213" s="1"/>
      <c r="AG213" s="1"/>
      <c r="AH213" s="1"/>
      <c r="AI213" s="1"/>
      <c r="AJ213" s="1"/>
      <c r="AK213" s="1"/>
    </row>
    <row r="214" spans="1:37" ht="14.25" customHeight="1">
      <c r="A214" s="425"/>
      <c r="B214" s="1"/>
      <c r="C214" s="1"/>
      <c r="D214" s="1"/>
      <c r="E214" s="1"/>
      <c r="F214" s="1"/>
      <c r="G214" s="1"/>
      <c r="H214" s="1"/>
      <c r="I214" s="1"/>
      <c r="J214" s="1"/>
      <c r="K214" s="1"/>
      <c r="L214" s="1"/>
      <c r="M214" s="1"/>
      <c r="N214" s="1"/>
      <c r="O214" s="1"/>
      <c r="P214" s="229"/>
      <c r="Q214" s="1"/>
      <c r="R214" s="1"/>
      <c r="S214" s="1"/>
      <c r="T214" s="1"/>
      <c r="U214" s="1"/>
      <c r="V214" s="1"/>
      <c r="W214" s="1"/>
      <c r="X214" s="1"/>
      <c r="Y214" s="1"/>
      <c r="Z214" s="1"/>
      <c r="AA214" s="1"/>
      <c r="AB214" s="1"/>
      <c r="AC214" s="1"/>
      <c r="AD214" s="1"/>
      <c r="AE214" s="1"/>
      <c r="AF214" s="1"/>
      <c r="AG214" s="1"/>
      <c r="AH214" s="1"/>
      <c r="AI214" s="1"/>
      <c r="AJ214" s="1"/>
      <c r="AK214" s="1"/>
    </row>
    <row r="215" spans="1:37" ht="14.25" customHeight="1">
      <c r="A215" s="425"/>
      <c r="B215" s="1"/>
      <c r="C215" s="1"/>
      <c r="D215" s="1"/>
      <c r="E215" s="1"/>
      <c r="F215" s="1"/>
      <c r="G215" s="1"/>
      <c r="H215" s="1"/>
      <c r="I215" s="1"/>
      <c r="J215" s="1"/>
      <c r="K215" s="1"/>
      <c r="L215" s="1"/>
      <c r="M215" s="1"/>
      <c r="N215" s="1"/>
      <c r="O215" s="1"/>
      <c r="P215" s="229"/>
      <c r="Q215" s="1"/>
      <c r="R215" s="1"/>
      <c r="S215" s="1"/>
      <c r="T215" s="1"/>
      <c r="U215" s="1"/>
      <c r="V215" s="1"/>
      <c r="W215" s="1"/>
      <c r="X215" s="1"/>
      <c r="Y215" s="1"/>
      <c r="Z215" s="1"/>
      <c r="AA215" s="1"/>
      <c r="AB215" s="1"/>
      <c r="AC215" s="1"/>
      <c r="AD215" s="1"/>
      <c r="AE215" s="1"/>
      <c r="AF215" s="1"/>
      <c r="AG215" s="1"/>
      <c r="AH215" s="1"/>
      <c r="AI215" s="1"/>
      <c r="AJ215" s="1"/>
      <c r="AK215" s="1"/>
    </row>
    <row r="216" spans="1:37" ht="14.25" customHeight="1">
      <c r="A216" s="425"/>
      <c r="B216" s="1"/>
      <c r="C216" s="1"/>
      <c r="D216" s="1"/>
      <c r="E216" s="1"/>
      <c r="F216" s="1"/>
      <c r="G216" s="1"/>
      <c r="H216" s="1"/>
      <c r="I216" s="1"/>
      <c r="J216" s="1"/>
      <c r="K216" s="1"/>
      <c r="L216" s="1"/>
      <c r="M216" s="1"/>
      <c r="N216" s="1"/>
      <c r="O216" s="1"/>
      <c r="P216" s="229"/>
      <c r="Q216" s="1"/>
      <c r="R216" s="1"/>
      <c r="S216" s="1"/>
      <c r="T216" s="1"/>
      <c r="U216" s="1"/>
      <c r="V216" s="1"/>
      <c r="W216" s="1"/>
      <c r="X216" s="1"/>
      <c r="Y216" s="1"/>
      <c r="Z216" s="1"/>
      <c r="AA216" s="1"/>
      <c r="AB216" s="1"/>
      <c r="AC216" s="1"/>
      <c r="AD216" s="1"/>
      <c r="AE216" s="1"/>
      <c r="AF216" s="1"/>
      <c r="AG216" s="1"/>
      <c r="AH216" s="1"/>
      <c r="AI216" s="1"/>
      <c r="AJ216" s="1"/>
      <c r="AK216" s="1"/>
    </row>
    <row r="217" spans="1:37" ht="14.25" customHeight="1">
      <c r="A217" s="425"/>
      <c r="B217" s="1"/>
      <c r="C217" s="1"/>
      <c r="D217" s="1"/>
      <c r="E217" s="1"/>
      <c r="F217" s="1"/>
      <c r="G217" s="1"/>
      <c r="H217" s="1"/>
      <c r="I217" s="1"/>
      <c r="J217" s="1"/>
      <c r="K217" s="1"/>
      <c r="L217" s="1"/>
      <c r="M217" s="1"/>
      <c r="N217" s="1"/>
      <c r="O217" s="1"/>
      <c r="P217" s="229"/>
      <c r="Q217" s="1"/>
      <c r="R217" s="1"/>
      <c r="S217" s="1"/>
      <c r="T217" s="1"/>
      <c r="U217" s="1"/>
      <c r="V217" s="1"/>
      <c r="W217" s="1"/>
      <c r="X217" s="1"/>
      <c r="Y217" s="1"/>
      <c r="Z217" s="1"/>
      <c r="AA217" s="1"/>
      <c r="AB217" s="1"/>
      <c r="AC217" s="1"/>
      <c r="AD217" s="1"/>
      <c r="AE217" s="1"/>
      <c r="AF217" s="1"/>
      <c r="AG217" s="1"/>
      <c r="AH217" s="1"/>
      <c r="AI217" s="1"/>
      <c r="AJ217" s="1"/>
      <c r="AK217" s="1"/>
    </row>
    <row r="218" spans="1:37" ht="14.25" customHeight="1">
      <c r="A218" s="425"/>
      <c r="B218" s="1"/>
      <c r="C218" s="1"/>
      <c r="D218" s="1"/>
      <c r="E218" s="1"/>
      <c r="F218" s="1"/>
      <c r="G218" s="1"/>
      <c r="H218" s="1"/>
      <c r="I218" s="1"/>
      <c r="J218" s="1"/>
      <c r="K218" s="1"/>
      <c r="L218" s="1"/>
      <c r="M218" s="1"/>
      <c r="N218" s="1"/>
      <c r="O218" s="1"/>
      <c r="P218" s="229"/>
      <c r="Q218" s="1"/>
      <c r="R218" s="1"/>
      <c r="S218" s="1"/>
      <c r="T218" s="1"/>
      <c r="U218" s="1"/>
      <c r="V218" s="1"/>
      <c r="W218" s="1"/>
      <c r="X218" s="1"/>
      <c r="Y218" s="1"/>
      <c r="Z218" s="1"/>
      <c r="AA218" s="1"/>
      <c r="AB218" s="1"/>
      <c r="AC218" s="1"/>
      <c r="AD218" s="1"/>
      <c r="AE218" s="1"/>
      <c r="AF218" s="1"/>
      <c r="AG218" s="1"/>
      <c r="AH218" s="1"/>
      <c r="AI218" s="1"/>
      <c r="AJ218" s="1"/>
      <c r="AK218" s="1"/>
    </row>
    <row r="219" spans="1:37" ht="14.25" customHeight="1">
      <c r="A219" s="425"/>
      <c r="B219" s="1"/>
      <c r="C219" s="1"/>
      <c r="D219" s="1"/>
      <c r="E219" s="1"/>
      <c r="F219" s="1"/>
      <c r="G219" s="1"/>
      <c r="H219" s="1"/>
      <c r="I219" s="1"/>
      <c r="J219" s="1"/>
      <c r="K219" s="1"/>
      <c r="L219" s="1"/>
      <c r="M219" s="1"/>
      <c r="N219" s="1"/>
      <c r="O219" s="1"/>
      <c r="P219" s="229"/>
      <c r="Q219" s="1"/>
      <c r="R219" s="1"/>
      <c r="S219" s="1"/>
      <c r="T219" s="1"/>
      <c r="U219" s="1"/>
      <c r="V219" s="1"/>
      <c r="W219" s="1"/>
      <c r="X219" s="1"/>
      <c r="Y219" s="1"/>
      <c r="Z219" s="1"/>
      <c r="AA219" s="1"/>
      <c r="AB219" s="1"/>
      <c r="AC219" s="1"/>
      <c r="AD219" s="1"/>
      <c r="AE219" s="1"/>
      <c r="AF219" s="1"/>
      <c r="AG219" s="1"/>
      <c r="AH219" s="1"/>
      <c r="AI219" s="1"/>
      <c r="AJ219" s="1"/>
      <c r="AK219" s="1"/>
    </row>
    <row r="220" spans="1:37" ht="14.25" customHeight="1">
      <c r="A220" s="425"/>
      <c r="B220" s="1"/>
      <c r="C220" s="1"/>
      <c r="D220" s="1"/>
      <c r="E220" s="1"/>
      <c r="F220" s="1"/>
      <c r="G220" s="1"/>
      <c r="H220" s="1"/>
      <c r="I220" s="1"/>
      <c r="J220" s="1"/>
      <c r="K220" s="1"/>
      <c r="L220" s="1"/>
      <c r="M220" s="1"/>
      <c r="N220" s="1"/>
      <c r="O220" s="1"/>
      <c r="P220" s="229"/>
      <c r="Q220" s="1"/>
      <c r="R220" s="1"/>
      <c r="S220" s="1"/>
      <c r="T220" s="1"/>
      <c r="U220" s="1"/>
      <c r="V220" s="1"/>
      <c r="W220" s="1"/>
      <c r="X220" s="1"/>
      <c r="Y220" s="1"/>
      <c r="Z220" s="1"/>
      <c r="AA220" s="1"/>
      <c r="AB220" s="1"/>
      <c r="AC220" s="1"/>
      <c r="AD220" s="1"/>
      <c r="AE220" s="1"/>
      <c r="AF220" s="1"/>
      <c r="AG220" s="1"/>
      <c r="AH220" s="1"/>
      <c r="AI220" s="1"/>
      <c r="AJ220" s="1"/>
      <c r="AK220" s="1"/>
    </row>
    <row r="221" spans="1:37" ht="14.25" customHeight="1">
      <c r="A221" s="425"/>
      <c r="B221" s="1"/>
      <c r="C221" s="1"/>
      <c r="D221" s="1"/>
      <c r="E221" s="1"/>
      <c r="F221" s="1"/>
      <c r="G221" s="1"/>
      <c r="H221" s="1"/>
      <c r="I221" s="1"/>
      <c r="J221" s="1"/>
      <c r="K221" s="1"/>
      <c r="L221" s="1"/>
      <c r="M221" s="1"/>
      <c r="N221" s="1"/>
      <c r="O221" s="1"/>
      <c r="P221" s="229"/>
      <c r="Q221" s="1"/>
      <c r="R221" s="1"/>
      <c r="S221" s="1"/>
      <c r="T221" s="1"/>
      <c r="U221" s="1"/>
      <c r="V221" s="1"/>
      <c r="W221" s="1"/>
      <c r="X221" s="1"/>
      <c r="Y221" s="1"/>
      <c r="Z221" s="1"/>
      <c r="AA221" s="1"/>
      <c r="AB221" s="1"/>
      <c r="AC221" s="1"/>
      <c r="AD221" s="1"/>
      <c r="AE221" s="1"/>
      <c r="AF221" s="1"/>
      <c r="AG221" s="1"/>
      <c r="AH221" s="1"/>
      <c r="AI221" s="1"/>
      <c r="AJ221" s="1"/>
      <c r="AK221" s="1"/>
    </row>
    <row r="222" spans="1:37" ht="14.25" customHeight="1">
      <c r="A222" s="425"/>
      <c r="B222" s="1"/>
      <c r="C222" s="1"/>
      <c r="D222" s="1"/>
      <c r="E222" s="1"/>
      <c r="F222" s="1"/>
      <c r="G222" s="1"/>
      <c r="H222" s="1"/>
      <c r="I222" s="1"/>
      <c r="J222" s="1"/>
      <c r="K222" s="1"/>
      <c r="L222" s="1"/>
      <c r="M222" s="1"/>
      <c r="N222" s="1"/>
      <c r="O222" s="1"/>
      <c r="P222" s="229"/>
      <c r="Q222" s="1"/>
      <c r="R222" s="1"/>
      <c r="S222" s="1"/>
      <c r="T222" s="1"/>
      <c r="U222" s="1"/>
      <c r="V222" s="1"/>
      <c r="W222" s="1"/>
      <c r="X222" s="1"/>
      <c r="Y222" s="1"/>
      <c r="Z222" s="1"/>
      <c r="AA222" s="1"/>
      <c r="AB222" s="1"/>
      <c r="AC222" s="1"/>
      <c r="AD222" s="1"/>
      <c r="AE222" s="1"/>
      <c r="AF222" s="1"/>
      <c r="AG222" s="1"/>
      <c r="AH222" s="1"/>
      <c r="AI222" s="1"/>
      <c r="AJ222" s="1"/>
      <c r="AK222" s="1"/>
    </row>
    <row r="223" spans="1:37" ht="14.25" customHeight="1">
      <c r="A223" s="425"/>
      <c r="B223" s="1"/>
      <c r="C223" s="1"/>
      <c r="D223" s="1"/>
      <c r="E223" s="1"/>
      <c r="F223" s="1"/>
      <c r="G223" s="1"/>
      <c r="H223" s="1"/>
      <c r="I223" s="1"/>
      <c r="J223" s="1"/>
      <c r="K223" s="1"/>
      <c r="L223" s="1"/>
      <c r="M223" s="1"/>
      <c r="N223" s="1"/>
      <c r="O223" s="1"/>
      <c r="P223" s="229"/>
      <c r="Q223" s="1"/>
      <c r="R223" s="1"/>
      <c r="S223" s="1"/>
      <c r="T223" s="1"/>
      <c r="U223" s="1"/>
      <c r="V223" s="1"/>
      <c r="W223" s="1"/>
      <c r="X223" s="1"/>
      <c r="Y223" s="1"/>
      <c r="Z223" s="1"/>
      <c r="AA223" s="1"/>
      <c r="AB223" s="1"/>
      <c r="AC223" s="1"/>
      <c r="AD223" s="1"/>
      <c r="AE223" s="1"/>
      <c r="AF223" s="1"/>
      <c r="AG223" s="1"/>
      <c r="AH223" s="1"/>
      <c r="AI223" s="1"/>
      <c r="AJ223" s="1"/>
      <c r="AK223" s="1"/>
    </row>
    <row r="224" spans="1:37" ht="14.25" customHeight="1">
      <c r="A224" s="425"/>
      <c r="B224" s="1"/>
      <c r="C224" s="1"/>
      <c r="D224" s="1"/>
      <c r="E224" s="1"/>
      <c r="F224" s="1"/>
      <c r="G224" s="1"/>
      <c r="H224" s="1"/>
      <c r="I224" s="1"/>
      <c r="J224" s="1"/>
      <c r="K224" s="1"/>
      <c r="L224" s="1"/>
      <c r="M224" s="1"/>
      <c r="N224" s="1"/>
      <c r="O224" s="1"/>
      <c r="P224" s="229"/>
      <c r="Q224" s="1"/>
      <c r="R224" s="1"/>
      <c r="S224" s="1"/>
      <c r="T224" s="1"/>
      <c r="U224" s="1"/>
      <c r="V224" s="1"/>
      <c r="W224" s="1"/>
      <c r="X224" s="1"/>
      <c r="Y224" s="1"/>
      <c r="Z224" s="1"/>
      <c r="AA224" s="1"/>
      <c r="AB224" s="1"/>
      <c r="AC224" s="1"/>
      <c r="AD224" s="1"/>
      <c r="AE224" s="1"/>
      <c r="AF224" s="1"/>
      <c r="AG224" s="1"/>
      <c r="AH224" s="1"/>
      <c r="AI224" s="1"/>
      <c r="AJ224" s="1"/>
      <c r="AK224" s="1"/>
    </row>
    <row r="225" spans="1:37" ht="14.25" customHeight="1">
      <c r="A225" s="425"/>
      <c r="B225" s="1"/>
      <c r="C225" s="1"/>
      <c r="D225" s="1"/>
      <c r="E225" s="1"/>
      <c r="F225" s="1"/>
      <c r="G225" s="1"/>
      <c r="H225" s="1"/>
      <c r="I225" s="1"/>
      <c r="J225" s="1"/>
      <c r="K225" s="1"/>
      <c r="L225" s="1"/>
      <c r="M225" s="1"/>
      <c r="N225" s="1"/>
      <c r="O225" s="1"/>
      <c r="P225" s="229"/>
      <c r="Q225" s="1"/>
      <c r="R225" s="1"/>
      <c r="S225" s="1"/>
      <c r="T225" s="1"/>
      <c r="U225" s="1"/>
      <c r="V225" s="1"/>
      <c r="W225" s="1"/>
      <c r="X225" s="1"/>
      <c r="Y225" s="1"/>
      <c r="Z225" s="1"/>
      <c r="AA225" s="1"/>
      <c r="AB225" s="1"/>
      <c r="AC225" s="1"/>
      <c r="AD225" s="1"/>
      <c r="AE225" s="1"/>
      <c r="AF225" s="1"/>
      <c r="AG225" s="1"/>
      <c r="AH225" s="1"/>
      <c r="AI225" s="1"/>
      <c r="AJ225" s="1"/>
      <c r="AK225" s="1"/>
    </row>
    <row r="226" spans="1:37" ht="14.25" customHeight="1">
      <c r="A226" s="425"/>
      <c r="B226" s="1"/>
      <c r="C226" s="1"/>
      <c r="D226" s="1"/>
      <c r="E226" s="1"/>
      <c r="F226" s="1"/>
      <c r="G226" s="1"/>
      <c r="H226" s="1"/>
      <c r="I226" s="1"/>
      <c r="J226" s="1"/>
      <c r="K226" s="1"/>
      <c r="L226" s="1"/>
      <c r="M226" s="1"/>
      <c r="N226" s="1"/>
      <c r="O226" s="1"/>
      <c r="P226" s="229"/>
      <c r="Q226" s="1"/>
      <c r="R226" s="1"/>
      <c r="S226" s="1"/>
      <c r="T226" s="1"/>
      <c r="U226" s="1"/>
      <c r="V226" s="1"/>
      <c r="W226" s="1"/>
      <c r="X226" s="1"/>
      <c r="Y226" s="1"/>
      <c r="Z226" s="1"/>
      <c r="AA226" s="1"/>
      <c r="AB226" s="1"/>
      <c r="AC226" s="1"/>
      <c r="AD226" s="1"/>
      <c r="AE226" s="1"/>
      <c r="AF226" s="1"/>
      <c r="AG226" s="1"/>
      <c r="AH226" s="1"/>
      <c r="AI226" s="1"/>
      <c r="AJ226" s="1"/>
      <c r="AK226" s="1"/>
    </row>
    <row r="227" spans="1:37" ht="14.25" customHeight="1">
      <c r="A227" s="425"/>
      <c r="B227" s="1"/>
      <c r="C227" s="1"/>
      <c r="D227" s="1"/>
      <c r="E227" s="1"/>
      <c r="F227" s="1"/>
      <c r="G227" s="1"/>
      <c r="H227" s="1"/>
      <c r="I227" s="1"/>
      <c r="J227" s="1"/>
      <c r="K227" s="1"/>
      <c r="L227" s="1"/>
      <c r="M227" s="1"/>
      <c r="N227" s="1"/>
      <c r="O227" s="1"/>
      <c r="P227" s="229"/>
      <c r="Q227" s="1"/>
      <c r="R227" s="1"/>
      <c r="S227" s="1"/>
      <c r="T227" s="1"/>
      <c r="U227" s="1"/>
      <c r="V227" s="1"/>
      <c r="W227" s="1"/>
      <c r="X227" s="1"/>
      <c r="Y227" s="1"/>
      <c r="Z227" s="1"/>
      <c r="AA227" s="1"/>
      <c r="AB227" s="1"/>
      <c r="AC227" s="1"/>
      <c r="AD227" s="1"/>
      <c r="AE227" s="1"/>
      <c r="AF227" s="1"/>
      <c r="AG227" s="1"/>
      <c r="AH227" s="1"/>
      <c r="AI227" s="1"/>
      <c r="AJ227" s="1"/>
      <c r="AK227" s="1"/>
    </row>
    <row r="228" spans="1:37" ht="14.25" customHeight="1">
      <c r="A228" s="425"/>
      <c r="B228" s="1"/>
      <c r="C228" s="1"/>
      <c r="D228" s="1"/>
      <c r="E228" s="1"/>
      <c r="F228" s="1"/>
      <c r="G228" s="1"/>
      <c r="H228" s="1"/>
      <c r="I228" s="1"/>
      <c r="J228" s="1"/>
      <c r="K228" s="1"/>
      <c r="L228" s="1"/>
      <c r="M228" s="1"/>
      <c r="N228" s="1"/>
      <c r="O228" s="1"/>
      <c r="P228" s="229"/>
      <c r="Q228" s="1"/>
      <c r="R228" s="1"/>
      <c r="S228" s="1"/>
      <c r="T228" s="1"/>
      <c r="U228" s="1"/>
      <c r="V228" s="1"/>
      <c r="W228" s="1"/>
      <c r="X228" s="1"/>
      <c r="Y228" s="1"/>
      <c r="Z228" s="1"/>
      <c r="AA228" s="1"/>
      <c r="AB228" s="1"/>
      <c r="AC228" s="1"/>
      <c r="AD228" s="1"/>
      <c r="AE228" s="1"/>
      <c r="AF228" s="1"/>
      <c r="AG228" s="1"/>
      <c r="AH228" s="1"/>
      <c r="AI228" s="1"/>
      <c r="AJ228" s="1"/>
      <c r="AK228" s="1"/>
    </row>
    <row r="229" spans="1:37" ht="14.25" customHeight="1">
      <c r="A229" s="425"/>
      <c r="B229" s="1"/>
      <c r="C229" s="1"/>
      <c r="D229" s="1"/>
      <c r="E229" s="1"/>
      <c r="F229" s="1"/>
      <c r="G229" s="1"/>
      <c r="H229" s="1"/>
      <c r="I229" s="1"/>
      <c r="J229" s="1"/>
      <c r="K229" s="1"/>
      <c r="L229" s="1"/>
      <c r="M229" s="1"/>
      <c r="N229" s="1"/>
      <c r="O229" s="1"/>
      <c r="P229" s="229"/>
      <c r="Q229" s="1"/>
      <c r="R229" s="1"/>
      <c r="S229" s="1"/>
      <c r="T229" s="1"/>
      <c r="U229" s="1"/>
      <c r="V229" s="1"/>
      <c r="W229" s="1"/>
      <c r="X229" s="1"/>
      <c r="Y229" s="1"/>
      <c r="Z229" s="1"/>
      <c r="AA229" s="1"/>
      <c r="AB229" s="1"/>
      <c r="AC229" s="1"/>
      <c r="AD229" s="1"/>
      <c r="AE229" s="1"/>
      <c r="AF229" s="1"/>
      <c r="AG229" s="1"/>
      <c r="AH229" s="1"/>
      <c r="AI229" s="1"/>
      <c r="AJ229" s="1"/>
      <c r="AK229" s="1"/>
    </row>
    <row r="230" spans="1:37" ht="14.25" customHeight="1">
      <c r="A230" s="425"/>
      <c r="B230" s="1"/>
      <c r="C230" s="1"/>
      <c r="D230" s="1"/>
      <c r="E230" s="1"/>
      <c r="F230" s="1"/>
      <c r="G230" s="1"/>
      <c r="H230" s="1"/>
      <c r="I230" s="1"/>
      <c r="J230" s="1"/>
      <c r="K230" s="1"/>
      <c r="L230" s="1"/>
      <c r="M230" s="1"/>
      <c r="N230" s="1"/>
      <c r="O230" s="1"/>
      <c r="P230" s="229"/>
      <c r="Q230" s="1"/>
      <c r="R230" s="1"/>
      <c r="S230" s="1"/>
      <c r="T230" s="1"/>
      <c r="U230" s="1"/>
      <c r="V230" s="1"/>
      <c r="W230" s="1"/>
      <c r="X230" s="1"/>
      <c r="Y230" s="1"/>
      <c r="Z230" s="1"/>
      <c r="AA230" s="1"/>
      <c r="AB230" s="1"/>
      <c r="AC230" s="1"/>
      <c r="AD230" s="1"/>
      <c r="AE230" s="1"/>
      <c r="AF230" s="1"/>
      <c r="AG230" s="1"/>
      <c r="AH230" s="1"/>
      <c r="AI230" s="1"/>
      <c r="AJ230" s="1"/>
      <c r="AK230" s="1"/>
    </row>
    <row r="231" spans="1:37" ht="14.25" customHeight="1">
      <c r="A231" s="425"/>
      <c r="B231" s="1"/>
      <c r="C231" s="1"/>
      <c r="D231" s="1"/>
      <c r="E231" s="1"/>
      <c r="F231" s="1"/>
      <c r="G231" s="1"/>
      <c r="H231" s="1"/>
      <c r="I231" s="1"/>
      <c r="J231" s="1"/>
      <c r="K231" s="1"/>
      <c r="L231" s="1"/>
      <c r="M231" s="1"/>
      <c r="N231" s="1"/>
      <c r="O231" s="1"/>
      <c r="P231" s="229"/>
      <c r="Q231" s="1"/>
      <c r="R231" s="1"/>
      <c r="S231" s="1"/>
      <c r="T231" s="1"/>
      <c r="U231" s="1"/>
      <c r="V231" s="1"/>
      <c r="W231" s="1"/>
      <c r="X231" s="1"/>
      <c r="Y231" s="1"/>
      <c r="Z231" s="1"/>
      <c r="AA231" s="1"/>
      <c r="AB231" s="1"/>
      <c r="AC231" s="1"/>
      <c r="AD231" s="1"/>
      <c r="AE231" s="1"/>
      <c r="AF231" s="1"/>
      <c r="AG231" s="1"/>
      <c r="AH231" s="1"/>
      <c r="AI231" s="1"/>
      <c r="AJ231" s="1"/>
      <c r="AK231" s="1"/>
    </row>
    <row r="232" spans="1:37" ht="14.25" customHeight="1">
      <c r="A232" s="425"/>
      <c r="B232" s="1"/>
      <c r="C232" s="1"/>
      <c r="D232" s="1"/>
      <c r="E232" s="1"/>
      <c r="F232" s="1"/>
      <c r="G232" s="1"/>
      <c r="H232" s="1"/>
      <c r="I232" s="1"/>
      <c r="J232" s="1"/>
      <c r="K232" s="1"/>
      <c r="L232" s="1"/>
      <c r="M232" s="1"/>
      <c r="N232" s="1"/>
      <c r="O232" s="1"/>
      <c r="P232" s="229"/>
      <c r="Q232" s="1"/>
      <c r="R232" s="1"/>
      <c r="S232" s="1"/>
      <c r="T232" s="1"/>
      <c r="U232" s="1"/>
      <c r="V232" s="1"/>
      <c r="W232" s="1"/>
      <c r="X232" s="1"/>
      <c r="Y232" s="1"/>
      <c r="Z232" s="1"/>
      <c r="AA232" s="1"/>
      <c r="AB232" s="1"/>
      <c r="AC232" s="1"/>
      <c r="AD232" s="1"/>
      <c r="AE232" s="1"/>
      <c r="AF232" s="1"/>
      <c r="AG232" s="1"/>
      <c r="AH232" s="1"/>
      <c r="AI232" s="1"/>
      <c r="AJ232" s="1"/>
      <c r="AK232" s="1"/>
    </row>
    <row r="233" spans="1:37" ht="14.25" customHeight="1">
      <c r="A233" s="425"/>
      <c r="B233" s="1"/>
      <c r="C233" s="1"/>
      <c r="D233" s="1"/>
      <c r="E233" s="1"/>
      <c r="F233" s="1"/>
      <c r="G233" s="1"/>
      <c r="H233" s="1"/>
      <c r="I233" s="1"/>
      <c r="J233" s="1"/>
      <c r="K233" s="1"/>
      <c r="L233" s="1"/>
      <c r="M233" s="1"/>
      <c r="N233" s="1"/>
      <c r="O233" s="1"/>
      <c r="P233" s="229"/>
      <c r="Q233" s="1"/>
      <c r="R233" s="1"/>
      <c r="S233" s="1"/>
      <c r="T233" s="1"/>
      <c r="U233" s="1"/>
      <c r="V233" s="1"/>
      <c r="W233" s="1"/>
      <c r="X233" s="1"/>
      <c r="Y233" s="1"/>
      <c r="Z233" s="1"/>
      <c r="AA233" s="1"/>
      <c r="AB233" s="1"/>
      <c r="AC233" s="1"/>
      <c r="AD233" s="1"/>
      <c r="AE233" s="1"/>
      <c r="AF233" s="1"/>
      <c r="AG233" s="1"/>
      <c r="AH233" s="1"/>
      <c r="AI233" s="1"/>
      <c r="AJ233" s="1"/>
      <c r="AK233" s="1"/>
    </row>
    <row r="234" spans="1:37" ht="14.25" customHeight="1">
      <c r="A234" s="425"/>
      <c r="B234" s="1"/>
      <c r="C234" s="1"/>
      <c r="D234" s="1"/>
      <c r="E234" s="1"/>
      <c r="F234" s="1"/>
      <c r="G234" s="1"/>
      <c r="H234" s="1"/>
      <c r="I234" s="1"/>
      <c r="J234" s="1"/>
      <c r="K234" s="1"/>
      <c r="L234" s="1"/>
      <c r="M234" s="1"/>
      <c r="N234" s="1"/>
      <c r="O234" s="1"/>
      <c r="P234" s="229"/>
      <c r="Q234" s="1"/>
      <c r="R234" s="1"/>
      <c r="S234" s="1"/>
      <c r="T234" s="1"/>
      <c r="U234" s="1"/>
      <c r="V234" s="1"/>
      <c r="W234" s="1"/>
      <c r="X234" s="1"/>
      <c r="Y234" s="1"/>
      <c r="Z234" s="1"/>
      <c r="AA234" s="1"/>
      <c r="AB234" s="1"/>
      <c r="AC234" s="1"/>
      <c r="AD234" s="1"/>
      <c r="AE234" s="1"/>
      <c r="AF234" s="1"/>
      <c r="AG234" s="1"/>
      <c r="AH234" s="1"/>
      <c r="AI234" s="1"/>
      <c r="AJ234" s="1"/>
      <c r="AK234" s="1"/>
    </row>
    <row r="235" spans="1:37" ht="14.25" customHeight="1">
      <c r="A235" s="425"/>
      <c r="B235" s="1"/>
      <c r="C235" s="1"/>
      <c r="D235" s="1"/>
      <c r="E235" s="1"/>
      <c r="F235" s="1"/>
      <c r="G235" s="1"/>
      <c r="H235" s="1"/>
      <c r="I235" s="1"/>
      <c r="J235" s="1"/>
      <c r="K235" s="1"/>
      <c r="L235" s="1"/>
      <c r="M235" s="1"/>
      <c r="N235" s="1"/>
      <c r="O235" s="1"/>
      <c r="P235" s="229"/>
      <c r="Q235" s="1"/>
      <c r="R235" s="1"/>
      <c r="S235" s="1"/>
      <c r="T235" s="1"/>
      <c r="U235" s="1"/>
      <c r="V235" s="1"/>
      <c r="W235" s="1"/>
      <c r="X235" s="1"/>
      <c r="Y235" s="1"/>
      <c r="Z235" s="1"/>
      <c r="AA235" s="1"/>
      <c r="AB235" s="1"/>
      <c r="AC235" s="1"/>
      <c r="AD235" s="1"/>
      <c r="AE235" s="1"/>
      <c r="AF235" s="1"/>
      <c r="AG235" s="1"/>
      <c r="AH235" s="1"/>
      <c r="AI235" s="1"/>
      <c r="AJ235" s="1"/>
      <c r="AK235" s="1"/>
    </row>
    <row r="236" spans="1:37" ht="14.25" customHeight="1">
      <c r="A236" s="425"/>
      <c r="B236" s="1"/>
      <c r="C236" s="1"/>
      <c r="D236" s="1"/>
      <c r="E236" s="1"/>
      <c r="F236" s="1"/>
      <c r="G236" s="1"/>
      <c r="H236" s="1"/>
      <c r="I236" s="1"/>
      <c r="J236" s="1"/>
      <c r="K236" s="1"/>
      <c r="L236" s="1"/>
      <c r="M236" s="1"/>
      <c r="N236" s="1"/>
      <c r="O236" s="1"/>
      <c r="P236" s="229"/>
      <c r="Q236" s="1"/>
      <c r="R236" s="1"/>
      <c r="S236" s="1"/>
      <c r="T236" s="1"/>
      <c r="U236" s="1"/>
      <c r="V236" s="1"/>
      <c r="W236" s="1"/>
      <c r="X236" s="1"/>
      <c r="Y236" s="1"/>
      <c r="Z236" s="1"/>
      <c r="AA236" s="1"/>
      <c r="AB236" s="1"/>
      <c r="AC236" s="1"/>
      <c r="AD236" s="1"/>
      <c r="AE236" s="1"/>
      <c r="AF236" s="1"/>
      <c r="AG236" s="1"/>
      <c r="AH236" s="1"/>
      <c r="AI236" s="1"/>
      <c r="AJ236" s="1"/>
      <c r="AK236" s="1"/>
    </row>
    <row r="237" spans="1:37" ht="14.25" customHeight="1">
      <c r="A237" s="425"/>
      <c r="B237" s="1"/>
      <c r="C237" s="1"/>
      <c r="D237" s="1"/>
      <c r="E237" s="1"/>
      <c r="F237" s="1"/>
      <c r="G237" s="1"/>
      <c r="H237" s="1"/>
      <c r="I237" s="1"/>
      <c r="J237" s="1"/>
      <c r="K237" s="1"/>
      <c r="L237" s="1"/>
      <c r="M237" s="1"/>
      <c r="N237" s="1"/>
      <c r="O237" s="1"/>
      <c r="P237" s="229"/>
      <c r="Q237" s="1"/>
      <c r="R237" s="1"/>
      <c r="S237" s="1"/>
      <c r="T237" s="1"/>
      <c r="U237" s="1"/>
      <c r="V237" s="1"/>
      <c r="W237" s="1"/>
      <c r="X237" s="1"/>
      <c r="Y237" s="1"/>
      <c r="Z237" s="1"/>
      <c r="AA237" s="1"/>
      <c r="AB237" s="1"/>
      <c r="AC237" s="1"/>
      <c r="AD237" s="1"/>
      <c r="AE237" s="1"/>
      <c r="AF237" s="1"/>
      <c r="AG237" s="1"/>
      <c r="AH237" s="1"/>
      <c r="AI237" s="1"/>
      <c r="AJ237" s="1"/>
      <c r="AK237" s="1"/>
    </row>
    <row r="238" spans="1:37" ht="14.25" customHeight="1">
      <c r="A238" s="425"/>
      <c r="B238" s="1"/>
      <c r="C238" s="1"/>
      <c r="D238" s="1"/>
      <c r="E238" s="1"/>
      <c r="F238" s="1"/>
      <c r="G238" s="1"/>
      <c r="H238" s="1"/>
      <c r="I238" s="1"/>
      <c r="J238" s="1"/>
      <c r="K238" s="1"/>
      <c r="L238" s="1"/>
      <c r="M238" s="1"/>
      <c r="N238" s="1"/>
      <c r="O238" s="1"/>
      <c r="P238" s="229"/>
      <c r="Q238" s="1"/>
      <c r="R238" s="1"/>
      <c r="S238" s="1"/>
      <c r="T238" s="1"/>
      <c r="U238" s="1"/>
      <c r="V238" s="1"/>
      <c r="W238" s="1"/>
      <c r="X238" s="1"/>
      <c r="Y238" s="1"/>
      <c r="Z238" s="1"/>
      <c r="AA238" s="1"/>
      <c r="AB238" s="1"/>
      <c r="AC238" s="1"/>
      <c r="AD238" s="1"/>
      <c r="AE238" s="1"/>
      <c r="AF238" s="1"/>
      <c r="AG238" s="1"/>
      <c r="AH238" s="1"/>
      <c r="AI238" s="1"/>
      <c r="AJ238" s="1"/>
      <c r="AK238" s="1"/>
    </row>
    <row r="239" spans="1:37" ht="14.25" customHeight="1">
      <c r="A239" s="425"/>
      <c r="B239" s="1"/>
      <c r="C239" s="1"/>
      <c r="D239" s="1"/>
      <c r="E239" s="1"/>
      <c r="F239" s="1"/>
      <c r="G239" s="1"/>
      <c r="H239" s="1"/>
      <c r="I239" s="1"/>
      <c r="J239" s="1"/>
      <c r="K239" s="1"/>
      <c r="L239" s="1"/>
      <c r="M239" s="1"/>
      <c r="N239" s="1"/>
      <c r="O239" s="1"/>
      <c r="P239" s="229"/>
      <c r="Q239" s="1"/>
      <c r="R239" s="1"/>
      <c r="S239" s="1"/>
      <c r="T239" s="1"/>
      <c r="U239" s="1"/>
      <c r="V239" s="1"/>
      <c r="W239" s="1"/>
      <c r="X239" s="1"/>
      <c r="Y239" s="1"/>
      <c r="Z239" s="1"/>
      <c r="AA239" s="1"/>
      <c r="AB239" s="1"/>
      <c r="AC239" s="1"/>
      <c r="AD239" s="1"/>
      <c r="AE239" s="1"/>
      <c r="AF239" s="1"/>
      <c r="AG239" s="1"/>
      <c r="AH239" s="1"/>
      <c r="AI239" s="1"/>
      <c r="AJ239" s="1"/>
      <c r="AK239" s="1"/>
    </row>
    <row r="240" spans="1:37" ht="14.25" customHeight="1">
      <c r="A240" s="425"/>
      <c r="B240" s="1"/>
      <c r="C240" s="1"/>
      <c r="D240" s="1"/>
      <c r="E240" s="1"/>
      <c r="F240" s="1"/>
      <c r="G240" s="1"/>
      <c r="H240" s="1"/>
      <c r="I240" s="1"/>
      <c r="J240" s="1"/>
      <c r="K240" s="1"/>
      <c r="L240" s="1"/>
      <c r="M240" s="1"/>
      <c r="N240" s="1"/>
      <c r="O240" s="1"/>
      <c r="P240" s="229"/>
      <c r="Q240" s="1"/>
      <c r="R240" s="1"/>
      <c r="S240" s="1"/>
      <c r="T240" s="1"/>
      <c r="U240" s="1"/>
      <c r="V240" s="1"/>
      <c r="W240" s="1"/>
      <c r="X240" s="1"/>
      <c r="Y240" s="1"/>
      <c r="Z240" s="1"/>
      <c r="AA240" s="1"/>
      <c r="AB240" s="1"/>
      <c r="AC240" s="1"/>
      <c r="AD240" s="1"/>
      <c r="AE240" s="1"/>
      <c r="AF240" s="1"/>
      <c r="AG240" s="1"/>
      <c r="AH240" s="1"/>
      <c r="AI240" s="1"/>
      <c r="AJ240" s="1"/>
      <c r="AK240" s="1"/>
    </row>
    <row r="241" spans="1:37" ht="14.25" customHeight="1">
      <c r="A241" s="425"/>
      <c r="B241" s="1"/>
      <c r="C241" s="1"/>
      <c r="D241" s="1"/>
      <c r="E241" s="1"/>
      <c r="F241" s="1"/>
      <c r="G241" s="1"/>
      <c r="H241" s="1"/>
      <c r="I241" s="1"/>
      <c r="J241" s="1"/>
      <c r="K241" s="1"/>
      <c r="L241" s="1"/>
      <c r="M241" s="1"/>
      <c r="N241" s="1"/>
      <c r="O241" s="1"/>
      <c r="P241" s="229"/>
      <c r="Q241" s="1"/>
      <c r="R241" s="1"/>
      <c r="S241" s="1"/>
      <c r="T241" s="1"/>
      <c r="U241" s="1"/>
      <c r="V241" s="1"/>
      <c r="W241" s="1"/>
      <c r="X241" s="1"/>
      <c r="Y241" s="1"/>
      <c r="Z241" s="1"/>
      <c r="AA241" s="1"/>
      <c r="AB241" s="1"/>
      <c r="AC241" s="1"/>
      <c r="AD241" s="1"/>
      <c r="AE241" s="1"/>
      <c r="AF241" s="1"/>
      <c r="AG241" s="1"/>
      <c r="AH241" s="1"/>
      <c r="AI241" s="1"/>
      <c r="AJ241" s="1"/>
      <c r="AK241" s="1"/>
    </row>
    <row r="242" spans="1:37" ht="14.25" customHeight="1">
      <c r="A242" s="425"/>
      <c r="B242" s="1"/>
      <c r="C242" s="1"/>
      <c r="D242" s="1"/>
      <c r="E242" s="1"/>
      <c r="F242" s="1"/>
      <c r="G242" s="1"/>
      <c r="H242" s="1"/>
      <c r="I242" s="1"/>
      <c r="J242" s="1"/>
      <c r="K242" s="1"/>
      <c r="L242" s="1"/>
      <c r="M242" s="1"/>
      <c r="N242" s="1"/>
      <c r="O242" s="1"/>
      <c r="P242" s="229"/>
      <c r="Q242" s="1"/>
      <c r="R242" s="1"/>
      <c r="S242" s="1"/>
      <c r="T242" s="1"/>
      <c r="U242" s="1"/>
      <c r="V242" s="1"/>
      <c r="W242" s="1"/>
      <c r="X242" s="1"/>
      <c r="Y242" s="1"/>
      <c r="Z242" s="1"/>
      <c r="AA242" s="1"/>
      <c r="AB242" s="1"/>
      <c r="AC242" s="1"/>
      <c r="AD242" s="1"/>
      <c r="AE242" s="1"/>
      <c r="AF242" s="1"/>
      <c r="AG242" s="1"/>
      <c r="AH242" s="1"/>
      <c r="AI242" s="1"/>
      <c r="AJ242" s="1"/>
      <c r="AK242" s="1"/>
    </row>
    <row r="243" spans="1:37" ht="14.25" customHeight="1">
      <c r="A243" s="425"/>
      <c r="B243" s="1"/>
      <c r="C243" s="1"/>
      <c r="D243" s="1"/>
      <c r="E243" s="1"/>
      <c r="F243" s="1"/>
      <c r="G243" s="1"/>
      <c r="H243" s="1"/>
      <c r="I243" s="1"/>
      <c r="J243" s="1"/>
      <c r="K243" s="1"/>
      <c r="L243" s="1"/>
      <c r="M243" s="1"/>
      <c r="N243" s="1"/>
      <c r="O243" s="1"/>
      <c r="P243" s="229"/>
      <c r="Q243" s="1"/>
      <c r="R243" s="1"/>
      <c r="S243" s="1"/>
      <c r="T243" s="1"/>
      <c r="U243" s="1"/>
      <c r="V243" s="1"/>
      <c r="W243" s="1"/>
      <c r="X243" s="1"/>
      <c r="Y243" s="1"/>
      <c r="Z243" s="1"/>
      <c r="AA243" s="1"/>
      <c r="AB243" s="1"/>
      <c r="AC243" s="1"/>
      <c r="AD243" s="1"/>
      <c r="AE243" s="1"/>
      <c r="AF243" s="1"/>
      <c r="AG243" s="1"/>
      <c r="AH243" s="1"/>
      <c r="AI243" s="1"/>
      <c r="AJ243" s="1"/>
      <c r="AK243" s="1"/>
    </row>
    <row r="244" spans="1:37" ht="14.25" customHeight="1">
      <c r="A244" s="425"/>
      <c r="B244" s="1"/>
      <c r="C244" s="1"/>
      <c r="D244" s="1"/>
      <c r="E244" s="1"/>
      <c r="F244" s="1"/>
      <c r="G244" s="1"/>
      <c r="H244" s="1"/>
      <c r="I244" s="1"/>
      <c r="J244" s="1"/>
      <c r="K244" s="1"/>
      <c r="L244" s="1"/>
      <c r="M244" s="1"/>
      <c r="N244" s="1"/>
      <c r="O244" s="1"/>
      <c r="P244" s="229"/>
      <c r="Q244" s="1"/>
      <c r="R244" s="1"/>
      <c r="S244" s="1"/>
      <c r="T244" s="1"/>
      <c r="U244" s="1"/>
      <c r="V244" s="1"/>
      <c r="W244" s="1"/>
      <c r="X244" s="1"/>
      <c r="Y244" s="1"/>
      <c r="Z244" s="1"/>
      <c r="AA244" s="1"/>
      <c r="AB244" s="1"/>
      <c r="AC244" s="1"/>
      <c r="AD244" s="1"/>
      <c r="AE244" s="1"/>
      <c r="AF244" s="1"/>
      <c r="AG244" s="1"/>
      <c r="AH244" s="1"/>
      <c r="AI244" s="1"/>
      <c r="AJ244" s="1"/>
      <c r="AK244" s="1"/>
    </row>
    <row r="245" spans="1:37" ht="14.25" customHeight="1">
      <c r="A245" s="425"/>
      <c r="B245" s="1"/>
      <c r="C245" s="1"/>
      <c r="D245" s="1"/>
      <c r="E245" s="1"/>
      <c r="F245" s="1"/>
      <c r="G245" s="1"/>
      <c r="H245" s="1"/>
      <c r="I245" s="1"/>
      <c r="J245" s="1"/>
      <c r="K245" s="1"/>
      <c r="L245" s="1"/>
      <c r="M245" s="1"/>
      <c r="N245" s="1"/>
      <c r="O245" s="1"/>
      <c r="P245" s="229"/>
      <c r="Q245" s="1"/>
      <c r="R245" s="1"/>
      <c r="S245" s="1"/>
      <c r="T245" s="1"/>
      <c r="U245" s="1"/>
      <c r="V245" s="1"/>
      <c r="W245" s="1"/>
      <c r="X245" s="1"/>
      <c r="Y245" s="1"/>
      <c r="Z245" s="1"/>
      <c r="AA245" s="1"/>
      <c r="AB245" s="1"/>
      <c r="AC245" s="1"/>
      <c r="AD245" s="1"/>
      <c r="AE245" s="1"/>
      <c r="AF245" s="1"/>
      <c r="AG245" s="1"/>
      <c r="AH245" s="1"/>
      <c r="AI245" s="1"/>
      <c r="AJ245" s="1"/>
      <c r="AK245" s="1"/>
    </row>
    <row r="246" spans="1:37" ht="14.25" customHeight="1">
      <c r="A246" s="425"/>
      <c r="B246" s="1"/>
      <c r="C246" s="1"/>
      <c r="D246" s="1"/>
      <c r="E246" s="1"/>
      <c r="F246" s="1"/>
      <c r="G246" s="1"/>
      <c r="H246" s="1"/>
      <c r="I246" s="1"/>
      <c r="J246" s="1"/>
      <c r="K246" s="1"/>
      <c r="L246" s="1"/>
      <c r="M246" s="1"/>
      <c r="N246" s="1"/>
      <c r="O246" s="1"/>
      <c r="P246" s="229"/>
      <c r="Q246" s="1"/>
      <c r="R246" s="1"/>
      <c r="S246" s="1"/>
      <c r="T246" s="1"/>
      <c r="U246" s="1"/>
      <c r="V246" s="1"/>
      <c r="W246" s="1"/>
      <c r="X246" s="1"/>
      <c r="Y246" s="1"/>
      <c r="Z246" s="1"/>
      <c r="AA246" s="1"/>
      <c r="AB246" s="1"/>
      <c r="AC246" s="1"/>
      <c r="AD246" s="1"/>
      <c r="AE246" s="1"/>
      <c r="AF246" s="1"/>
      <c r="AG246" s="1"/>
      <c r="AH246" s="1"/>
      <c r="AI246" s="1"/>
      <c r="AJ246" s="1"/>
      <c r="AK246" s="1"/>
    </row>
    <row r="247" spans="1:37" ht="14.25" customHeight="1">
      <c r="A247" s="425"/>
      <c r="B247" s="1"/>
      <c r="C247" s="1"/>
      <c r="D247" s="1"/>
      <c r="E247" s="1"/>
      <c r="F247" s="1"/>
      <c r="G247" s="1"/>
      <c r="H247" s="1"/>
      <c r="I247" s="1"/>
      <c r="J247" s="1"/>
      <c r="K247" s="1"/>
      <c r="L247" s="1"/>
      <c r="M247" s="1"/>
      <c r="N247" s="1"/>
      <c r="O247" s="1"/>
      <c r="P247" s="229"/>
      <c r="Q247" s="1"/>
      <c r="R247" s="1"/>
      <c r="S247" s="1"/>
      <c r="T247" s="1"/>
      <c r="U247" s="1"/>
      <c r="V247" s="1"/>
      <c r="W247" s="1"/>
      <c r="X247" s="1"/>
      <c r="Y247" s="1"/>
      <c r="Z247" s="1"/>
      <c r="AA247" s="1"/>
      <c r="AB247" s="1"/>
      <c r="AC247" s="1"/>
      <c r="AD247" s="1"/>
      <c r="AE247" s="1"/>
      <c r="AF247" s="1"/>
      <c r="AG247" s="1"/>
      <c r="AH247" s="1"/>
      <c r="AI247" s="1"/>
      <c r="AJ247" s="1"/>
      <c r="AK247" s="1"/>
    </row>
    <row r="248" spans="1:37" ht="14.25" customHeight="1">
      <c r="A248" s="425"/>
      <c r="B248" s="1"/>
      <c r="C248" s="1"/>
      <c r="D248" s="1"/>
      <c r="E248" s="1"/>
      <c r="F248" s="1"/>
      <c r="G248" s="1"/>
      <c r="H248" s="1"/>
      <c r="I248" s="1"/>
      <c r="J248" s="1"/>
      <c r="K248" s="1"/>
      <c r="L248" s="1"/>
      <c r="M248" s="1"/>
      <c r="N248" s="1"/>
      <c r="O248" s="1"/>
      <c r="P248" s="229"/>
      <c r="Q248" s="1"/>
      <c r="R248" s="1"/>
      <c r="S248" s="1"/>
      <c r="T248" s="1"/>
      <c r="U248" s="1"/>
      <c r="V248" s="1"/>
      <c r="W248" s="1"/>
      <c r="X248" s="1"/>
      <c r="Y248" s="1"/>
      <c r="Z248" s="1"/>
      <c r="AA248" s="1"/>
      <c r="AB248" s="1"/>
      <c r="AC248" s="1"/>
      <c r="AD248" s="1"/>
      <c r="AE248" s="1"/>
      <c r="AF248" s="1"/>
      <c r="AG248" s="1"/>
      <c r="AH248" s="1"/>
      <c r="AI248" s="1"/>
      <c r="AJ248" s="1"/>
      <c r="AK248" s="1"/>
    </row>
    <row r="249" spans="1:37" ht="14.25" customHeight="1">
      <c r="A249" s="425"/>
      <c r="B249" s="1"/>
      <c r="C249" s="1"/>
      <c r="D249" s="1"/>
      <c r="E249" s="1"/>
      <c r="F249" s="1"/>
      <c r="G249" s="1"/>
      <c r="H249" s="1"/>
      <c r="I249" s="1"/>
      <c r="J249" s="1"/>
      <c r="K249" s="1"/>
      <c r="L249" s="1"/>
      <c r="M249" s="1"/>
      <c r="N249" s="1"/>
      <c r="O249" s="1"/>
      <c r="P249" s="229"/>
      <c r="Q249" s="1"/>
      <c r="R249" s="1"/>
      <c r="S249" s="1"/>
      <c r="T249" s="1"/>
      <c r="U249" s="1"/>
      <c r="V249" s="1"/>
      <c r="W249" s="1"/>
      <c r="X249" s="1"/>
      <c r="Y249" s="1"/>
      <c r="Z249" s="1"/>
      <c r="AA249" s="1"/>
      <c r="AB249" s="1"/>
      <c r="AC249" s="1"/>
      <c r="AD249" s="1"/>
      <c r="AE249" s="1"/>
      <c r="AF249" s="1"/>
      <c r="AG249" s="1"/>
      <c r="AH249" s="1"/>
      <c r="AI249" s="1"/>
      <c r="AJ249" s="1"/>
      <c r="AK249" s="1"/>
    </row>
    <row r="250" spans="1:37" ht="14.25" customHeight="1">
      <c r="A250" s="425"/>
      <c r="B250" s="1"/>
      <c r="C250" s="1"/>
      <c r="D250" s="1"/>
      <c r="E250" s="1"/>
      <c r="F250" s="1"/>
      <c r="G250" s="1"/>
      <c r="H250" s="1"/>
      <c r="I250" s="1"/>
      <c r="J250" s="1"/>
      <c r="K250" s="1"/>
      <c r="L250" s="1"/>
      <c r="M250" s="1"/>
      <c r="N250" s="1"/>
      <c r="O250" s="1"/>
      <c r="P250" s="229"/>
      <c r="Q250" s="1"/>
      <c r="R250" s="1"/>
      <c r="S250" s="1"/>
      <c r="T250" s="1"/>
      <c r="U250" s="1"/>
      <c r="V250" s="1"/>
      <c r="W250" s="1"/>
      <c r="X250" s="1"/>
      <c r="Y250" s="1"/>
      <c r="Z250" s="1"/>
      <c r="AA250" s="1"/>
      <c r="AB250" s="1"/>
      <c r="AC250" s="1"/>
      <c r="AD250" s="1"/>
      <c r="AE250" s="1"/>
      <c r="AF250" s="1"/>
      <c r="AG250" s="1"/>
      <c r="AH250" s="1"/>
      <c r="AI250" s="1"/>
      <c r="AJ250" s="1"/>
      <c r="AK250" s="1"/>
    </row>
    <row r="251" spans="1:37" ht="14.25" customHeight="1">
      <c r="A251" s="425"/>
      <c r="B251" s="1"/>
      <c r="C251" s="1"/>
      <c r="D251" s="1"/>
      <c r="E251" s="1"/>
      <c r="F251" s="1"/>
      <c r="G251" s="1"/>
      <c r="H251" s="1"/>
      <c r="I251" s="1"/>
      <c r="J251" s="1"/>
      <c r="K251" s="1"/>
      <c r="L251" s="1"/>
      <c r="M251" s="1"/>
      <c r="N251" s="1"/>
      <c r="O251" s="1"/>
      <c r="P251" s="229"/>
      <c r="Q251" s="1"/>
      <c r="R251" s="1"/>
      <c r="S251" s="1"/>
      <c r="T251" s="1"/>
      <c r="U251" s="1"/>
      <c r="V251" s="1"/>
      <c r="W251" s="1"/>
      <c r="X251" s="1"/>
      <c r="Y251" s="1"/>
      <c r="Z251" s="1"/>
      <c r="AA251" s="1"/>
      <c r="AB251" s="1"/>
      <c r="AC251" s="1"/>
      <c r="AD251" s="1"/>
      <c r="AE251" s="1"/>
      <c r="AF251" s="1"/>
      <c r="AG251" s="1"/>
      <c r="AH251" s="1"/>
      <c r="AI251" s="1"/>
      <c r="AJ251" s="1"/>
      <c r="AK251" s="1"/>
    </row>
    <row r="252" spans="1:37" ht="14.25" customHeight="1">
      <c r="A252" s="425"/>
      <c r="B252" s="1"/>
      <c r="C252" s="1"/>
      <c r="D252" s="1"/>
      <c r="E252" s="1"/>
      <c r="F252" s="1"/>
      <c r="G252" s="1"/>
      <c r="H252" s="1"/>
      <c r="I252" s="1"/>
      <c r="J252" s="1"/>
      <c r="K252" s="1"/>
      <c r="L252" s="1"/>
      <c r="M252" s="1"/>
      <c r="N252" s="1"/>
      <c r="O252" s="1"/>
      <c r="P252" s="229"/>
      <c r="Q252" s="1"/>
      <c r="R252" s="1"/>
      <c r="S252" s="1"/>
      <c r="T252" s="1"/>
      <c r="U252" s="1"/>
      <c r="V252" s="1"/>
      <c r="W252" s="1"/>
      <c r="X252" s="1"/>
      <c r="Y252" s="1"/>
      <c r="Z252" s="1"/>
      <c r="AA252" s="1"/>
      <c r="AB252" s="1"/>
      <c r="AC252" s="1"/>
      <c r="AD252" s="1"/>
      <c r="AE252" s="1"/>
      <c r="AF252" s="1"/>
      <c r="AG252" s="1"/>
      <c r="AH252" s="1"/>
      <c r="AI252" s="1"/>
      <c r="AJ252" s="1"/>
      <c r="AK252" s="1"/>
    </row>
    <row r="253" spans="1:37" ht="14.25" customHeight="1">
      <c r="A253" s="425"/>
      <c r="B253" s="1"/>
      <c r="C253" s="1"/>
      <c r="D253" s="1"/>
      <c r="E253" s="1"/>
      <c r="F253" s="1"/>
      <c r="G253" s="1"/>
      <c r="H253" s="1"/>
      <c r="I253" s="1"/>
      <c r="J253" s="1"/>
      <c r="K253" s="1"/>
      <c r="L253" s="1"/>
      <c r="M253" s="1"/>
      <c r="N253" s="1"/>
      <c r="O253" s="1"/>
      <c r="P253" s="229"/>
      <c r="Q253" s="1"/>
      <c r="R253" s="1"/>
      <c r="S253" s="1"/>
      <c r="T253" s="1"/>
      <c r="U253" s="1"/>
      <c r="V253" s="1"/>
      <c r="W253" s="1"/>
      <c r="X253" s="1"/>
      <c r="Y253" s="1"/>
      <c r="Z253" s="1"/>
      <c r="AA253" s="1"/>
      <c r="AB253" s="1"/>
      <c r="AC253" s="1"/>
      <c r="AD253" s="1"/>
      <c r="AE253" s="1"/>
      <c r="AF253" s="1"/>
      <c r="AG253" s="1"/>
      <c r="AH253" s="1"/>
      <c r="AI253" s="1"/>
      <c r="AJ253" s="1"/>
      <c r="AK253" s="1"/>
    </row>
    <row r="254" spans="1:37" ht="14.25" customHeight="1">
      <c r="A254" s="425"/>
      <c r="B254" s="1"/>
      <c r="C254" s="1"/>
      <c r="D254" s="1"/>
      <c r="E254" s="1"/>
      <c r="F254" s="1"/>
      <c r="G254" s="1"/>
      <c r="H254" s="1"/>
      <c r="I254" s="1"/>
      <c r="J254" s="1"/>
      <c r="K254" s="1"/>
      <c r="L254" s="1"/>
      <c r="M254" s="1"/>
      <c r="N254" s="1"/>
      <c r="O254" s="1"/>
      <c r="P254" s="229"/>
      <c r="Q254" s="1"/>
      <c r="R254" s="1"/>
      <c r="S254" s="1"/>
      <c r="T254" s="1"/>
      <c r="U254" s="1"/>
      <c r="V254" s="1"/>
      <c r="W254" s="1"/>
      <c r="X254" s="1"/>
      <c r="Y254" s="1"/>
      <c r="Z254" s="1"/>
      <c r="AA254" s="1"/>
      <c r="AB254" s="1"/>
      <c r="AC254" s="1"/>
      <c r="AD254" s="1"/>
      <c r="AE254" s="1"/>
      <c r="AF254" s="1"/>
      <c r="AG254" s="1"/>
      <c r="AH254" s="1"/>
      <c r="AI254" s="1"/>
      <c r="AJ254" s="1"/>
      <c r="AK254" s="1"/>
    </row>
    <row r="255" spans="1:37" ht="14.25" customHeight="1">
      <c r="A255" s="425"/>
      <c r="B255" s="1"/>
      <c r="C255" s="1"/>
      <c r="D255" s="1"/>
      <c r="E255" s="1"/>
      <c r="F255" s="1"/>
      <c r="G255" s="1"/>
      <c r="H255" s="1"/>
      <c r="I255" s="1"/>
      <c r="J255" s="1"/>
      <c r="K255" s="1"/>
      <c r="L255" s="1"/>
      <c r="M255" s="1"/>
      <c r="N255" s="1"/>
      <c r="O255" s="1"/>
      <c r="P255" s="229"/>
      <c r="Q255" s="1"/>
      <c r="R255" s="1"/>
      <c r="S255" s="1"/>
      <c r="T255" s="1"/>
      <c r="U255" s="1"/>
      <c r="V255" s="1"/>
      <c r="W255" s="1"/>
      <c r="X255" s="1"/>
      <c r="Y255" s="1"/>
      <c r="Z255" s="1"/>
      <c r="AA255" s="1"/>
      <c r="AB255" s="1"/>
      <c r="AC255" s="1"/>
      <c r="AD255" s="1"/>
      <c r="AE255" s="1"/>
      <c r="AF255" s="1"/>
      <c r="AG255" s="1"/>
      <c r="AH255" s="1"/>
      <c r="AI255" s="1"/>
      <c r="AJ255" s="1"/>
      <c r="AK255" s="1"/>
    </row>
    <row r="256" spans="1:37" ht="14.25" customHeight="1">
      <c r="A256" s="425"/>
      <c r="B256" s="1"/>
      <c r="C256" s="1"/>
      <c r="D256" s="1"/>
      <c r="E256" s="1"/>
      <c r="F256" s="1"/>
      <c r="G256" s="1"/>
      <c r="H256" s="1"/>
      <c r="I256" s="1"/>
      <c r="J256" s="1"/>
      <c r="K256" s="1"/>
      <c r="L256" s="1"/>
      <c r="M256" s="1"/>
      <c r="N256" s="1"/>
      <c r="O256" s="1"/>
      <c r="P256" s="229"/>
      <c r="Q256" s="1"/>
      <c r="R256" s="1"/>
      <c r="S256" s="1"/>
      <c r="T256" s="1"/>
      <c r="U256" s="1"/>
      <c r="V256" s="1"/>
      <c r="W256" s="1"/>
      <c r="X256" s="1"/>
      <c r="Y256" s="1"/>
      <c r="Z256" s="1"/>
      <c r="AA256" s="1"/>
      <c r="AB256" s="1"/>
      <c r="AC256" s="1"/>
      <c r="AD256" s="1"/>
      <c r="AE256" s="1"/>
      <c r="AF256" s="1"/>
      <c r="AG256" s="1"/>
      <c r="AH256" s="1"/>
      <c r="AI256" s="1"/>
      <c r="AJ256" s="1"/>
      <c r="AK256" s="1"/>
    </row>
    <row r="257" spans="1:37" ht="14.25" customHeight="1">
      <c r="A257" s="425"/>
      <c r="B257" s="1"/>
      <c r="C257" s="1"/>
      <c r="D257" s="1"/>
      <c r="E257" s="1"/>
      <c r="F257" s="1"/>
      <c r="G257" s="1"/>
      <c r="H257" s="1"/>
      <c r="I257" s="1"/>
      <c r="J257" s="1"/>
      <c r="K257" s="1"/>
      <c r="L257" s="1"/>
      <c r="M257" s="1"/>
      <c r="N257" s="1"/>
      <c r="O257" s="1"/>
      <c r="P257" s="229"/>
      <c r="Q257" s="1"/>
      <c r="R257" s="1"/>
      <c r="S257" s="1"/>
      <c r="T257" s="1"/>
      <c r="U257" s="1"/>
      <c r="V257" s="1"/>
      <c r="W257" s="1"/>
      <c r="X257" s="1"/>
      <c r="Y257" s="1"/>
      <c r="Z257" s="1"/>
      <c r="AA257" s="1"/>
      <c r="AB257" s="1"/>
      <c r="AC257" s="1"/>
      <c r="AD257" s="1"/>
      <c r="AE257" s="1"/>
      <c r="AF257" s="1"/>
      <c r="AG257" s="1"/>
      <c r="AH257" s="1"/>
      <c r="AI257" s="1"/>
      <c r="AJ257" s="1"/>
      <c r="AK257" s="1"/>
    </row>
    <row r="258" spans="1:37" ht="14.25" customHeight="1">
      <c r="A258" s="425"/>
      <c r="B258" s="1"/>
      <c r="C258" s="1"/>
      <c r="D258" s="1"/>
      <c r="E258" s="1"/>
      <c r="F258" s="1"/>
      <c r="G258" s="1"/>
      <c r="H258" s="1"/>
      <c r="I258" s="1"/>
      <c r="J258" s="1"/>
      <c r="K258" s="1"/>
      <c r="L258" s="1"/>
      <c r="M258" s="1"/>
      <c r="N258" s="1"/>
      <c r="O258" s="1"/>
      <c r="P258" s="229"/>
      <c r="Q258" s="1"/>
      <c r="R258" s="1"/>
      <c r="S258" s="1"/>
      <c r="T258" s="1"/>
      <c r="U258" s="1"/>
      <c r="V258" s="1"/>
      <c r="W258" s="1"/>
      <c r="X258" s="1"/>
      <c r="Y258" s="1"/>
      <c r="Z258" s="1"/>
      <c r="AA258" s="1"/>
      <c r="AB258" s="1"/>
      <c r="AC258" s="1"/>
      <c r="AD258" s="1"/>
      <c r="AE258" s="1"/>
      <c r="AF258" s="1"/>
      <c r="AG258" s="1"/>
      <c r="AH258" s="1"/>
      <c r="AI258" s="1"/>
      <c r="AJ258" s="1"/>
      <c r="AK258" s="1"/>
    </row>
    <row r="259" spans="1:37" ht="14.25" customHeight="1">
      <c r="A259" s="425"/>
      <c r="B259" s="1"/>
      <c r="C259" s="1"/>
      <c r="D259" s="1"/>
      <c r="E259" s="1"/>
      <c r="F259" s="1"/>
      <c r="G259" s="1"/>
      <c r="H259" s="1"/>
      <c r="I259" s="1"/>
      <c r="J259" s="1"/>
      <c r="K259" s="1"/>
      <c r="L259" s="1"/>
      <c r="M259" s="1"/>
      <c r="N259" s="1"/>
      <c r="O259" s="1"/>
      <c r="P259" s="229"/>
      <c r="Q259" s="1"/>
      <c r="R259" s="1"/>
      <c r="S259" s="1"/>
      <c r="T259" s="1"/>
      <c r="U259" s="1"/>
      <c r="V259" s="1"/>
      <c r="W259" s="1"/>
      <c r="X259" s="1"/>
      <c r="Y259" s="1"/>
      <c r="Z259" s="1"/>
      <c r="AA259" s="1"/>
      <c r="AB259" s="1"/>
      <c r="AC259" s="1"/>
      <c r="AD259" s="1"/>
      <c r="AE259" s="1"/>
      <c r="AF259" s="1"/>
      <c r="AG259" s="1"/>
      <c r="AH259" s="1"/>
      <c r="AI259" s="1"/>
      <c r="AJ259" s="1"/>
      <c r="AK259" s="1"/>
    </row>
    <row r="260" spans="1:37" ht="14.25" customHeight="1">
      <c r="A260" s="425"/>
      <c r="B260" s="1"/>
      <c r="C260" s="1"/>
      <c r="D260" s="1"/>
      <c r="E260" s="1"/>
      <c r="F260" s="1"/>
      <c r="G260" s="1"/>
      <c r="H260" s="1"/>
      <c r="I260" s="1"/>
      <c r="J260" s="1"/>
      <c r="K260" s="1"/>
      <c r="L260" s="1"/>
      <c r="M260" s="1"/>
      <c r="N260" s="1"/>
      <c r="O260" s="1"/>
      <c r="P260" s="229"/>
      <c r="Q260" s="1"/>
      <c r="R260" s="1"/>
      <c r="S260" s="1"/>
      <c r="T260" s="1"/>
      <c r="U260" s="1"/>
      <c r="V260" s="1"/>
      <c r="W260" s="1"/>
      <c r="X260" s="1"/>
      <c r="Y260" s="1"/>
      <c r="Z260" s="1"/>
      <c r="AA260" s="1"/>
      <c r="AB260" s="1"/>
      <c r="AC260" s="1"/>
      <c r="AD260" s="1"/>
      <c r="AE260" s="1"/>
      <c r="AF260" s="1"/>
      <c r="AG260" s="1"/>
      <c r="AH260" s="1"/>
      <c r="AI260" s="1"/>
      <c r="AJ260" s="1"/>
      <c r="AK260" s="1"/>
    </row>
    <row r="261" spans="1:37" ht="14.25" customHeight="1">
      <c r="A261" s="425"/>
      <c r="B261" s="1"/>
      <c r="C261" s="1"/>
      <c r="D261" s="1"/>
      <c r="E261" s="1"/>
      <c r="F261" s="1"/>
      <c r="G261" s="1"/>
      <c r="H261" s="1"/>
      <c r="I261" s="1"/>
      <c r="J261" s="1"/>
      <c r="K261" s="1"/>
      <c r="L261" s="1"/>
      <c r="M261" s="1"/>
      <c r="N261" s="1"/>
      <c r="O261" s="1"/>
      <c r="P261" s="229"/>
      <c r="Q261" s="1"/>
      <c r="R261" s="1"/>
      <c r="S261" s="1"/>
      <c r="T261" s="1"/>
      <c r="U261" s="1"/>
      <c r="V261" s="1"/>
      <c r="W261" s="1"/>
      <c r="X261" s="1"/>
      <c r="Y261" s="1"/>
      <c r="Z261" s="1"/>
      <c r="AA261" s="1"/>
      <c r="AB261" s="1"/>
      <c r="AC261" s="1"/>
      <c r="AD261" s="1"/>
      <c r="AE261" s="1"/>
      <c r="AF261" s="1"/>
      <c r="AG261" s="1"/>
      <c r="AH261" s="1"/>
      <c r="AI261" s="1"/>
      <c r="AJ261" s="1"/>
      <c r="AK261" s="1"/>
    </row>
    <row r="262" spans="1:37" ht="14.25" customHeight="1">
      <c r="A262" s="425"/>
      <c r="B262" s="1"/>
      <c r="C262" s="1"/>
      <c r="D262" s="1"/>
      <c r="E262" s="1"/>
      <c r="F262" s="1"/>
      <c r="G262" s="1"/>
      <c r="H262" s="1"/>
      <c r="I262" s="1"/>
      <c r="J262" s="1"/>
      <c r="K262" s="1"/>
      <c r="L262" s="1"/>
      <c r="M262" s="1"/>
      <c r="N262" s="1"/>
      <c r="O262" s="1"/>
      <c r="P262" s="229"/>
      <c r="Q262" s="1"/>
      <c r="R262" s="1"/>
      <c r="S262" s="1"/>
      <c r="T262" s="1"/>
      <c r="U262" s="1"/>
      <c r="V262" s="1"/>
      <c r="W262" s="1"/>
      <c r="X262" s="1"/>
      <c r="Y262" s="1"/>
      <c r="Z262" s="1"/>
      <c r="AA262" s="1"/>
      <c r="AB262" s="1"/>
      <c r="AC262" s="1"/>
      <c r="AD262" s="1"/>
      <c r="AE262" s="1"/>
      <c r="AF262" s="1"/>
      <c r="AG262" s="1"/>
      <c r="AH262" s="1"/>
      <c r="AI262" s="1"/>
      <c r="AJ262" s="1"/>
      <c r="AK262" s="1"/>
    </row>
    <row r="263" spans="1:37" ht="14.25" customHeight="1">
      <c r="A263" s="425"/>
      <c r="B263" s="1"/>
      <c r="C263" s="1"/>
      <c r="D263" s="1"/>
      <c r="E263" s="1"/>
      <c r="F263" s="1"/>
      <c r="G263" s="1"/>
      <c r="H263" s="1"/>
      <c r="I263" s="1"/>
      <c r="J263" s="1"/>
      <c r="K263" s="1"/>
      <c r="L263" s="1"/>
      <c r="M263" s="1"/>
      <c r="N263" s="1"/>
      <c r="O263" s="1"/>
      <c r="P263" s="229"/>
      <c r="Q263" s="1"/>
      <c r="R263" s="1"/>
      <c r="S263" s="1"/>
      <c r="T263" s="1"/>
      <c r="U263" s="1"/>
      <c r="V263" s="1"/>
      <c r="W263" s="1"/>
      <c r="X263" s="1"/>
      <c r="Y263" s="1"/>
      <c r="Z263" s="1"/>
      <c r="AA263" s="1"/>
      <c r="AB263" s="1"/>
      <c r="AC263" s="1"/>
      <c r="AD263" s="1"/>
      <c r="AE263" s="1"/>
      <c r="AF263" s="1"/>
      <c r="AG263" s="1"/>
      <c r="AH263" s="1"/>
      <c r="AI263" s="1"/>
      <c r="AJ263" s="1"/>
      <c r="AK263" s="1"/>
    </row>
    <row r="264" spans="1:37" ht="14.25" customHeight="1">
      <c r="A264" s="425"/>
      <c r="B264" s="1"/>
      <c r="C264" s="1"/>
      <c r="D264" s="1"/>
      <c r="E264" s="1"/>
      <c r="F264" s="1"/>
      <c r="G264" s="1"/>
      <c r="H264" s="1"/>
      <c r="I264" s="1"/>
      <c r="J264" s="1"/>
      <c r="K264" s="1"/>
      <c r="L264" s="1"/>
      <c r="M264" s="1"/>
      <c r="N264" s="1"/>
      <c r="O264" s="1"/>
      <c r="P264" s="229"/>
      <c r="Q264" s="1"/>
      <c r="R264" s="1"/>
      <c r="S264" s="1"/>
      <c r="T264" s="1"/>
      <c r="U264" s="1"/>
      <c r="V264" s="1"/>
      <c r="W264" s="1"/>
      <c r="X264" s="1"/>
      <c r="Y264" s="1"/>
      <c r="Z264" s="1"/>
      <c r="AA264" s="1"/>
      <c r="AB264" s="1"/>
      <c r="AC264" s="1"/>
      <c r="AD264" s="1"/>
      <c r="AE264" s="1"/>
      <c r="AF264" s="1"/>
      <c r="AG264" s="1"/>
      <c r="AH264" s="1"/>
      <c r="AI264" s="1"/>
      <c r="AJ264" s="1"/>
      <c r="AK264" s="1"/>
    </row>
    <row r="265" spans="1:37" ht="14.25" customHeight="1">
      <c r="A265" s="425"/>
      <c r="B265" s="1"/>
      <c r="C265" s="1"/>
      <c r="D265" s="1"/>
      <c r="E265" s="1"/>
      <c r="F265" s="1"/>
      <c r="G265" s="1"/>
      <c r="H265" s="1"/>
      <c r="I265" s="1"/>
      <c r="J265" s="1"/>
      <c r="K265" s="1"/>
      <c r="L265" s="1"/>
      <c r="M265" s="1"/>
      <c r="N265" s="1"/>
      <c r="O265" s="1"/>
      <c r="P265" s="229"/>
      <c r="Q265" s="1"/>
      <c r="R265" s="1"/>
      <c r="S265" s="1"/>
      <c r="T265" s="1"/>
      <c r="U265" s="1"/>
      <c r="V265" s="1"/>
      <c r="W265" s="1"/>
      <c r="X265" s="1"/>
      <c r="Y265" s="1"/>
      <c r="Z265" s="1"/>
      <c r="AA265" s="1"/>
      <c r="AB265" s="1"/>
      <c r="AC265" s="1"/>
      <c r="AD265" s="1"/>
      <c r="AE265" s="1"/>
      <c r="AF265" s="1"/>
      <c r="AG265" s="1"/>
      <c r="AH265" s="1"/>
      <c r="AI265" s="1"/>
      <c r="AJ265" s="1"/>
      <c r="AK265" s="1"/>
    </row>
    <row r="266" spans="1:37" ht="14.25" customHeight="1">
      <c r="A266" s="425"/>
      <c r="B266" s="1"/>
      <c r="C266" s="1"/>
      <c r="D266" s="1"/>
      <c r="E266" s="1"/>
      <c r="F266" s="1"/>
      <c r="G266" s="1"/>
      <c r="H266" s="1"/>
      <c r="I266" s="1"/>
      <c r="J266" s="1"/>
      <c r="K266" s="1"/>
      <c r="L266" s="1"/>
      <c r="M266" s="1"/>
      <c r="N266" s="1"/>
      <c r="O266" s="1"/>
      <c r="P266" s="229"/>
      <c r="Q266" s="1"/>
      <c r="R266" s="1"/>
      <c r="S266" s="1"/>
      <c r="T266" s="1"/>
      <c r="U266" s="1"/>
      <c r="V266" s="1"/>
      <c r="W266" s="1"/>
      <c r="X266" s="1"/>
      <c r="Y266" s="1"/>
      <c r="Z266" s="1"/>
      <c r="AA266" s="1"/>
      <c r="AB266" s="1"/>
      <c r="AC266" s="1"/>
      <c r="AD266" s="1"/>
      <c r="AE266" s="1"/>
      <c r="AF266" s="1"/>
      <c r="AG266" s="1"/>
      <c r="AH266" s="1"/>
      <c r="AI266" s="1"/>
      <c r="AJ266" s="1"/>
      <c r="AK266" s="1"/>
    </row>
    <row r="267" spans="1:37" ht="14.25" customHeight="1">
      <c r="A267" s="425"/>
      <c r="B267" s="1"/>
      <c r="C267" s="1"/>
      <c r="D267" s="1"/>
      <c r="E267" s="1"/>
      <c r="F267" s="1"/>
      <c r="G267" s="1"/>
      <c r="H267" s="1"/>
      <c r="I267" s="1"/>
      <c r="J267" s="1"/>
      <c r="K267" s="1"/>
      <c r="L267" s="1"/>
      <c r="M267" s="1"/>
      <c r="N267" s="1"/>
      <c r="O267" s="1"/>
      <c r="P267" s="229"/>
      <c r="Q267" s="1"/>
      <c r="R267" s="1"/>
      <c r="S267" s="1"/>
      <c r="T267" s="1"/>
      <c r="U267" s="1"/>
      <c r="V267" s="1"/>
      <c r="W267" s="1"/>
      <c r="X267" s="1"/>
      <c r="Y267" s="1"/>
      <c r="Z267" s="1"/>
      <c r="AA267" s="1"/>
      <c r="AB267" s="1"/>
      <c r="AC267" s="1"/>
      <c r="AD267" s="1"/>
      <c r="AE267" s="1"/>
      <c r="AF267" s="1"/>
      <c r="AG267" s="1"/>
      <c r="AH267" s="1"/>
      <c r="AI267" s="1"/>
      <c r="AJ267" s="1"/>
      <c r="AK267" s="1"/>
    </row>
    <row r="268" spans="1:37" ht="14.25" customHeight="1">
      <c r="A268" s="425"/>
      <c r="B268" s="1"/>
      <c r="C268" s="1"/>
      <c r="D268" s="1"/>
      <c r="E268" s="1"/>
      <c r="F268" s="1"/>
      <c r="G268" s="1"/>
      <c r="H268" s="1"/>
      <c r="I268" s="1"/>
      <c r="J268" s="1"/>
      <c r="K268" s="1"/>
      <c r="L268" s="1"/>
      <c r="M268" s="1"/>
      <c r="N268" s="1"/>
      <c r="O268" s="1"/>
      <c r="P268" s="229"/>
      <c r="Q268" s="1"/>
      <c r="R268" s="1"/>
      <c r="S268" s="1"/>
      <c r="T268" s="1"/>
      <c r="U268" s="1"/>
      <c r="V268" s="1"/>
      <c r="W268" s="1"/>
      <c r="X268" s="1"/>
      <c r="Y268" s="1"/>
      <c r="Z268" s="1"/>
      <c r="AA268" s="1"/>
      <c r="AB268" s="1"/>
      <c r="AC268" s="1"/>
      <c r="AD268" s="1"/>
      <c r="AE268" s="1"/>
      <c r="AF268" s="1"/>
      <c r="AG268" s="1"/>
      <c r="AH268" s="1"/>
      <c r="AI268" s="1"/>
      <c r="AJ268" s="1"/>
      <c r="AK268" s="1"/>
    </row>
    <row r="269" spans="1:37" ht="14.25" customHeight="1">
      <c r="A269" s="425"/>
      <c r="B269" s="1"/>
      <c r="C269" s="1"/>
      <c r="D269" s="1"/>
      <c r="E269" s="1"/>
      <c r="F269" s="1"/>
      <c r="G269" s="1"/>
      <c r="H269" s="1"/>
      <c r="I269" s="1"/>
      <c r="J269" s="1"/>
      <c r="K269" s="1"/>
      <c r="L269" s="1"/>
      <c r="M269" s="1"/>
      <c r="N269" s="1"/>
      <c r="O269" s="1"/>
      <c r="P269" s="229"/>
      <c r="Q269" s="1"/>
      <c r="R269" s="1"/>
      <c r="S269" s="1"/>
      <c r="T269" s="1"/>
      <c r="U269" s="1"/>
      <c r="V269" s="1"/>
      <c r="W269" s="1"/>
      <c r="X269" s="1"/>
      <c r="Y269" s="1"/>
      <c r="Z269" s="1"/>
      <c r="AA269" s="1"/>
      <c r="AB269" s="1"/>
      <c r="AC269" s="1"/>
      <c r="AD269" s="1"/>
      <c r="AE269" s="1"/>
      <c r="AF269" s="1"/>
      <c r="AG269" s="1"/>
      <c r="AH269" s="1"/>
      <c r="AI269" s="1"/>
      <c r="AJ269" s="1"/>
      <c r="AK269" s="1"/>
    </row>
    <row r="270" spans="1:37" ht="14.25" customHeight="1">
      <c r="A270" s="425"/>
      <c r="B270" s="1"/>
      <c r="C270" s="1"/>
      <c r="D270" s="1"/>
      <c r="E270" s="1"/>
      <c r="F270" s="1"/>
      <c r="G270" s="1"/>
      <c r="H270" s="1"/>
      <c r="I270" s="1"/>
      <c r="J270" s="1"/>
      <c r="K270" s="1"/>
      <c r="L270" s="1"/>
      <c r="M270" s="1"/>
      <c r="N270" s="1"/>
      <c r="O270" s="1"/>
      <c r="P270" s="229"/>
      <c r="Q270" s="1"/>
      <c r="R270" s="1"/>
      <c r="S270" s="1"/>
      <c r="T270" s="1"/>
      <c r="U270" s="1"/>
      <c r="V270" s="1"/>
      <c r="W270" s="1"/>
      <c r="X270" s="1"/>
      <c r="Y270" s="1"/>
      <c r="Z270" s="1"/>
      <c r="AA270" s="1"/>
      <c r="AB270" s="1"/>
      <c r="AC270" s="1"/>
      <c r="AD270" s="1"/>
      <c r="AE270" s="1"/>
      <c r="AF270" s="1"/>
      <c r="AG270" s="1"/>
      <c r="AH270" s="1"/>
      <c r="AI270" s="1"/>
      <c r="AJ270" s="1"/>
      <c r="AK270" s="1"/>
    </row>
    <row r="271" spans="1:37" ht="14.25" customHeight="1">
      <c r="A271" s="425"/>
      <c r="B271" s="1"/>
      <c r="C271" s="1"/>
      <c r="D271" s="1"/>
      <c r="E271" s="1"/>
      <c r="F271" s="1"/>
      <c r="G271" s="1"/>
      <c r="H271" s="1"/>
      <c r="I271" s="1"/>
      <c r="J271" s="1"/>
      <c r="K271" s="1"/>
      <c r="L271" s="1"/>
      <c r="M271" s="1"/>
      <c r="N271" s="1"/>
      <c r="O271" s="1"/>
      <c r="P271" s="229"/>
      <c r="Q271" s="1"/>
      <c r="R271" s="1"/>
      <c r="S271" s="1"/>
      <c r="T271" s="1"/>
      <c r="U271" s="1"/>
      <c r="V271" s="1"/>
      <c r="W271" s="1"/>
      <c r="X271" s="1"/>
      <c r="Y271" s="1"/>
      <c r="Z271" s="1"/>
      <c r="AA271" s="1"/>
      <c r="AB271" s="1"/>
      <c r="AC271" s="1"/>
      <c r="AD271" s="1"/>
      <c r="AE271" s="1"/>
      <c r="AF271" s="1"/>
      <c r="AG271" s="1"/>
      <c r="AH271" s="1"/>
      <c r="AI271" s="1"/>
      <c r="AJ271" s="1"/>
      <c r="AK271" s="1"/>
    </row>
    <row r="272" spans="1:37" ht="14.25" customHeight="1">
      <c r="A272" s="425"/>
      <c r="B272" s="1"/>
      <c r="C272" s="1"/>
      <c r="D272" s="1"/>
      <c r="E272" s="1"/>
      <c r="F272" s="1"/>
      <c r="G272" s="1"/>
      <c r="H272" s="1"/>
      <c r="I272" s="1"/>
      <c r="J272" s="1"/>
      <c r="K272" s="1"/>
      <c r="L272" s="1"/>
      <c r="M272" s="1"/>
      <c r="N272" s="1"/>
      <c r="O272" s="1"/>
      <c r="P272" s="229"/>
      <c r="Q272" s="1"/>
      <c r="R272" s="1"/>
      <c r="S272" s="1"/>
      <c r="T272" s="1"/>
      <c r="U272" s="1"/>
      <c r="V272" s="1"/>
      <c r="W272" s="1"/>
      <c r="X272" s="1"/>
      <c r="Y272" s="1"/>
      <c r="Z272" s="1"/>
      <c r="AA272" s="1"/>
      <c r="AB272" s="1"/>
      <c r="AC272" s="1"/>
      <c r="AD272" s="1"/>
      <c r="AE272" s="1"/>
      <c r="AF272" s="1"/>
      <c r="AG272" s="1"/>
      <c r="AH272" s="1"/>
      <c r="AI272" s="1"/>
      <c r="AJ272" s="1"/>
      <c r="AK272" s="1"/>
    </row>
    <row r="273" spans="1:37" ht="14.25" customHeight="1">
      <c r="A273" s="425"/>
      <c r="B273" s="1"/>
      <c r="C273" s="1"/>
      <c r="D273" s="1"/>
      <c r="E273" s="1"/>
      <c r="F273" s="1"/>
      <c r="G273" s="1"/>
      <c r="H273" s="1"/>
      <c r="I273" s="1"/>
      <c r="J273" s="1"/>
      <c r="K273" s="1"/>
      <c r="L273" s="1"/>
      <c r="M273" s="1"/>
      <c r="N273" s="1"/>
      <c r="O273" s="1"/>
      <c r="P273" s="229"/>
      <c r="Q273" s="1"/>
      <c r="R273" s="1"/>
      <c r="S273" s="1"/>
      <c r="T273" s="1"/>
      <c r="U273" s="1"/>
      <c r="V273" s="1"/>
      <c r="W273" s="1"/>
      <c r="X273" s="1"/>
      <c r="Y273" s="1"/>
      <c r="Z273" s="1"/>
      <c r="AA273" s="1"/>
      <c r="AB273" s="1"/>
      <c r="AC273" s="1"/>
      <c r="AD273" s="1"/>
      <c r="AE273" s="1"/>
      <c r="AF273" s="1"/>
      <c r="AG273" s="1"/>
      <c r="AH273" s="1"/>
      <c r="AI273" s="1"/>
      <c r="AJ273" s="1"/>
      <c r="AK273" s="1"/>
    </row>
    <row r="274" spans="1:37" ht="14.25" customHeight="1">
      <c r="A274" s="425"/>
      <c r="B274" s="1"/>
      <c r="C274" s="1"/>
      <c r="D274" s="1"/>
      <c r="E274" s="1"/>
      <c r="F274" s="1"/>
      <c r="G274" s="1"/>
      <c r="H274" s="1"/>
      <c r="I274" s="1"/>
      <c r="J274" s="1"/>
      <c r="K274" s="1"/>
      <c r="L274" s="1"/>
      <c r="M274" s="1"/>
      <c r="N274" s="1"/>
      <c r="O274" s="1"/>
      <c r="P274" s="229"/>
      <c r="Q274" s="1"/>
      <c r="R274" s="1"/>
      <c r="S274" s="1"/>
      <c r="T274" s="1"/>
      <c r="U274" s="1"/>
      <c r="V274" s="1"/>
      <c r="W274" s="1"/>
      <c r="X274" s="1"/>
      <c r="Y274" s="1"/>
      <c r="Z274" s="1"/>
      <c r="AA274" s="1"/>
      <c r="AB274" s="1"/>
      <c r="AC274" s="1"/>
      <c r="AD274" s="1"/>
      <c r="AE274" s="1"/>
      <c r="AF274" s="1"/>
      <c r="AG274" s="1"/>
      <c r="AH274" s="1"/>
      <c r="AI274" s="1"/>
      <c r="AJ274" s="1"/>
      <c r="AK274" s="1"/>
    </row>
    <row r="275" spans="1:37" ht="14.25" customHeight="1">
      <c r="A275" s="425"/>
      <c r="B275" s="1"/>
      <c r="C275" s="1"/>
      <c r="D275" s="1"/>
      <c r="E275" s="1"/>
      <c r="F275" s="1"/>
      <c r="G275" s="1"/>
      <c r="H275" s="1"/>
      <c r="I275" s="1"/>
      <c r="J275" s="1"/>
      <c r="K275" s="1"/>
      <c r="L275" s="1"/>
      <c r="M275" s="1"/>
      <c r="N275" s="1"/>
      <c r="O275" s="1"/>
      <c r="P275" s="229"/>
      <c r="Q275" s="1"/>
      <c r="R275" s="1"/>
      <c r="S275" s="1"/>
      <c r="T275" s="1"/>
      <c r="U275" s="1"/>
      <c r="V275" s="1"/>
      <c r="W275" s="1"/>
      <c r="X275" s="1"/>
      <c r="Y275" s="1"/>
      <c r="Z275" s="1"/>
      <c r="AA275" s="1"/>
      <c r="AB275" s="1"/>
      <c r="AC275" s="1"/>
      <c r="AD275" s="1"/>
      <c r="AE275" s="1"/>
      <c r="AF275" s="1"/>
      <c r="AG275" s="1"/>
      <c r="AH275" s="1"/>
      <c r="AI275" s="1"/>
      <c r="AJ275" s="1"/>
      <c r="AK275" s="1"/>
    </row>
    <row r="276" spans="1:37" ht="14.25" customHeight="1">
      <c r="A276" s="425"/>
      <c r="B276" s="1"/>
      <c r="C276" s="1"/>
      <c r="D276" s="1"/>
      <c r="E276" s="1"/>
      <c r="F276" s="1"/>
      <c r="G276" s="1"/>
      <c r="H276" s="1"/>
      <c r="I276" s="1"/>
      <c r="J276" s="1"/>
      <c r="K276" s="1"/>
      <c r="L276" s="1"/>
      <c r="M276" s="1"/>
      <c r="N276" s="1"/>
      <c r="O276" s="1"/>
      <c r="P276" s="229"/>
      <c r="Q276" s="1"/>
      <c r="R276" s="1"/>
      <c r="S276" s="1"/>
      <c r="T276" s="1"/>
      <c r="U276" s="1"/>
      <c r="V276" s="1"/>
      <c r="W276" s="1"/>
      <c r="X276" s="1"/>
      <c r="Y276" s="1"/>
      <c r="Z276" s="1"/>
      <c r="AA276" s="1"/>
      <c r="AB276" s="1"/>
      <c r="AC276" s="1"/>
      <c r="AD276" s="1"/>
      <c r="AE276" s="1"/>
      <c r="AF276" s="1"/>
      <c r="AG276" s="1"/>
      <c r="AH276" s="1"/>
      <c r="AI276" s="1"/>
      <c r="AJ276" s="1"/>
      <c r="AK276" s="1"/>
    </row>
    <row r="277" spans="1:37" ht="14.25" customHeight="1">
      <c r="A277" s="425"/>
      <c r="B277" s="1"/>
      <c r="C277" s="1"/>
      <c r="D277" s="1"/>
      <c r="E277" s="1"/>
      <c r="F277" s="1"/>
      <c r="G277" s="1"/>
      <c r="H277" s="1"/>
      <c r="I277" s="1"/>
      <c r="J277" s="1"/>
      <c r="K277" s="1"/>
      <c r="L277" s="1"/>
      <c r="M277" s="1"/>
      <c r="N277" s="1"/>
      <c r="O277" s="1"/>
      <c r="P277" s="229"/>
      <c r="Q277" s="1"/>
      <c r="R277" s="1"/>
      <c r="S277" s="1"/>
      <c r="T277" s="1"/>
      <c r="U277" s="1"/>
      <c r="V277" s="1"/>
      <c r="W277" s="1"/>
      <c r="X277" s="1"/>
      <c r="Y277" s="1"/>
      <c r="Z277" s="1"/>
      <c r="AA277" s="1"/>
      <c r="AB277" s="1"/>
      <c r="AC277" s="1"/>
      <c r="AD277" s="1"/>
      <c r="AE277" s="1"/>
      <c r="AF277" s="1"/>
      <c r="AG277" s="1"/>
      <c r="AH277" s="1"/>
      <c r="AI277" s="1"/>
      <c r="AJ277" s="1"/>
      <c r="AK277" s="1"/>
    </row>
    <row r="278" spans="1:37" ht="14.25" customHeight="1">
      <c r="A278" s="425"/>
      <c r="B278" s="1"/>
      <c r="C278" s="1"/>
      <c r="D278" s="1"/>
      <c r="E278" s="1"/>
      <c r="F278" s="1"/>
      <c r="G278" s="1"/>
      <c r="H278" s="1"/>
      <c r="I278" s="1"/>
      <c r="J278" s="1"/>
      <c r="K278" s="1"/>
      <c r="L278" s="1"/>
      <c r="M278" s="1"/>
      <c r="N278" s="1"/>
      <c r="O278" s="1"/>
      <c r="P278" s="229"/>
      <c r="Q278" s="1"/>
      <c r="R278" s="1"/>
      <c r="S278" s="1"/>
      <c r="T278" s="1"/>
      <c r="U278" s="1"/>
      <c r="V278" s="1"/>
      <c r="W278" s="1"/>
      <c r="X278" s="1"/>
      <c r="Y278" s="1"/>
      <c r="Z278" s="1"/>
      <c r="AA278" s="1"/>
      <c r="AB278" s="1"/>
      <c r="AC278" s="1"/>
      <c r="AD278" s="1"/>
      <c r="AE278" s="1"/>
      <c r="AF278" s="1"/>
      <c r="AG278" s="1"/>
      <c r="AH278" s="1"/>
      <c r="AI278" s="1"/>
      <c r="AJ278" s="1"/>
      <c r="AK278" s="1"/>
    </row>
    <row r="279" spans="1:37" ht="14.25" customHeight="1">
      <c r="A279" s="425"/>
      <c r="B279" s="1"/>
      <c r="C279" s="1"/>
      <c r="D279" s="1"/>
      <c r="E279" s="1"/>
      <c r="F279" s="1"/>
      <c r="G279" s="1"/>
      <c r="H279" s="1"/>
      <c r="I279" s="1"/>
      <c r="J279" s="1"/>
      <c r="K279" s="1"/>
      <c r="L279" s="1"/>
      <c r="M279" s="1"/>
      <c r="N279" s="1"/>
      <c r="O279" s="1"/>
      <c r="P279" s="229"/>
      <c r="Q279" s="1"/>
      <c r="R279" s="1"/>
      <c r="S279" s="1"/>
      <c r="T279" s="1"/>
      <c r="U279" s="1"/>
      <c r="V279" s="1"/>
      <c r="W279" s="1"/>
      <c r="X279" s="1"/>
      <c r="Y279" s="1"/>
      <c r="Z279" s="1"/>
      <c r="AA279" s="1"/>
      <c r="AB279" s="1"/>
      <c r="AC279" s="1"/>
      <c r="AD279" s="1"/>
      <c r="AE279" s="1"/>
      <c r="AF279" s="1"/>
      <c r="AG279" s="1"/>
      <c r="AH279" s="1"/>
      <c r="AI279" s="1"/>
      <c r="AJ279" s="1"/>
      <c r="AK279" s="1"/>
    </row>
    <row r="280" spans="1:37" ht="14.25" customHeight="1">
      <c r="A280" s="425"/>
      <c r="B280" s="1"/>
      <c r="C280" s="1"/>
      <c r="D280" s="1"/>
      <c r="E280" s="1"/>
      <c r="F280" s="1"/>
      <c r="G280" s="1"/>
      <c r="H280" s="1"/>
      <c r="I280" s="1"/>
      <c r="J280" s="1"/>
      <c r="K280" s="1"/>
      <c r="L280" s="1"/>
      <c r="M280" s="1"/>
      <c r="N280" s="1"/>
      <c r="O280" s="1"/>
      <c r="P280" s="229"/>
      <c r="Q280" s="1"/>
      <c r="R280" s="1"/>
      <c r="S280" s="1"/>
      <c r="T280" s="1"/>
      <c r="U280" s="1"/>
      <c r="V280" s="1"/>
      <c r="W280" s="1"/>
      <c r="X280" s="1"/>
      <c r="Y280" s="1"/>
      <c r="Z280" s="1"/>
      <c r="AA280" s="1"/>
      <c r="AB280" s="1"/>
      <c r="AC280" s="1"/>
      <c r="AD280" s="1"/>
      <c r="AE280" s="1"/>
      <c r="AF280" s="1"/>
      <c r="AG280" s="1"/>
      <c r="AH280" s="1"/>
      <c r="AI280" s="1"/>
      <c r="AJ280" s="1"/>
      <c r="AK280" s="1"/>
    </row>
    <row r="281" spans="1:37" ht="14.25" customHeight="1">
      <c r="A281" s="425"/>
      <c r="B281" s="1"/>
      <c r="C281" s="1"/>
      <c r="D281" s="1"/>
      <c r="E281" s="1"/>
      <c r="F281" s="1"/>
      <c r="G281" s="1"/>
      <c r="H281" s="1"/>
      <c r="I281" s="1"/>
      <c r="J281" s="1"/>
      <c r="K281" s="1"/>
      <c r="L281" s="1"/>
      <c r="M281" s="1"/>
      <c r="N281" s="1"/>
      <c r="O281" s="1"/>
      <c r="P281" s="229"/>
      <c r="Q281" s="1"/>
      <c r="R281" s="1"/>
      <c r="S281" s="1"/>
      <c r="T281" s="1"/>
      <c r="U281" s="1"/>
      <c r="V281" s="1"/>
      <c r="W281" s="1"/>
      <c r="X281" s="1"/>
      <c r="Y281" s="1"/>
      <c r="Z281" s="1"/>
      <c r="AA281" s="1"/>
      <c r="AB281" s="1"/>
      <c r="AC281" s="1"/>
      <c r="AD281" s="1"/>
      <c r="AE281" s="1"/>
      <c r="AF281" s="1"/>
      <c r="AG281" s="1"/>
      <c r="AH281" s="1"/>
      <c r="AI281" s="1"/>
      <c r="AJ281" s="1"/>
      <c r="AK281" s="1"/>
    </row>
    <row r="282" spans="1:37" ht="14.25" customHeight="1">
      <c r="A282" s="425"/>
      <c r="B282" s="1"/>
      <c r="C282" s="1"/>
      <c r="D282" s="1"/>
      <c r="E282" s="1"/>
      <c r="F282" s="1"/>
      <c r="G282" s="1"/>
      <c r="H282" s="1"/>
      <c r="I282" s="1"/>
      <c r="J282" s="1"/>
      <c r="K282" s="1"/>
      <c r="L282" s="1"/>
      <c r="M282" s="1"/>
      <c r="N282" s="1"/>
      <c r="O282" s="1"/>
      <c r="P282" s="229"/>
      <c r="Q282" s="1"/>
      <c r="R282" s="1"/>
      <c r="S282" s="1"/>
      <c r="T282" s="1"/>
      <c r="U282" s="1"/>
      <c r="V282" s="1"/>
      <c r="W282" s="1"/>
      <c r="X282" s="1"/>
      <c r="Y282" s="1"/>
      <c r="Z282" s="1"/>
      <c r="AA282" s="1"/>
      <c r="AB282" s="1"/>
      <c r="AC282" s="1"/>
      <c r="AD282" s="1"/>
      <c r="AE282" s="1"/>
      <c r="AF282" s="1"/>
      <c r="AG282" s="1"/>
      <c r="AH282" s="1"/>
      <c r="AI282" s="1"/>
      <c r="AJ282" s="1"/>
      <c r="AK282" s="1"/>
    </row>
    <row r="283" spans="1:37" ht="14.25" customHeight="1">
      <c r="A283" s="425"/>
      <c r="B283" s="1"/>
      <c r="C283" s="1"/>
      <c r="D283" s="1"/>
      <c r="E283" s="1"/>
      <c r="F283" s="1"/>
      <c r="G283" s="1"/>
      <c r="H283" s="1"/>
      <c r="I283" s="1"/>
      <c r="J283" s="1"/>
      <c r="K283" s="1"/>
      <c r="L283" s="1"/>
      <c r="M283" s="1"/>
      <c r="N283" s="1"/>
      <c r="O283" s="1"/>
      <c r="P283" s="229"/>
      <c r="Q283" s="1"/>
      <c r="R283" s="1"/>
      <c r="S283" s="1"/>
      <c r="T283" s="1"/>
      <c r="U283" s="1"/>
      <c r="V283" s="1"/>
      <c r="W283" s="1"/>
      <c r="X283" s="1"/>
      <c r="Y283" s="1"/>
      <c r="Z283" s="1"/>
      <c r="AA283" s="1"/>
      <c r="AB283" s="1"/>
      <c r="AC283" s="1"/>
      <c r="AD283" s="1"/>
      <c r="AE283" s="1"/>
      <c r="AF283" s="1"/>
      <c r="AG283" s="1"/>
      <c r="AH283" s="1"/>
      <c r="AI283" s="1"/>
      <c r="AJ283" s="1"/>
      <c r="AK283" s="1"/>
    </row>
    <row r="284" spans="1:37" ht="14.25" customHeight="1">
      <c r="A284" s="425"/>
      <c r="B284" s="1"/>
      <c r="C284" s="1"/>
      <c r="D284" s="1"/>
      <c r="E284" s="1"/>
      <c r="F284" s="1"/>
      <c r="G284" s="1"/>
      <c r="H284" s="1"/>
      <c r="I284" s="1"/>
      <c r="J284" s="1"/>
      <c r="K284" s="1"/>
      <c r="L284" s="1"/>
      <c r="M284" s="1"/>
      <c r="N284" s="1"/>
      <c r="O284" s="1"/>
      <c r="P284" s="229"/>
      <c r="Q284" s="1"/>
      <c r="R284" s="1"/>
      <c r="S284" s="1"/>
      <c r="T284" s="1"/>
      <c r="U284" s="1"/>
      <c r="V284" s="1"/>
      <c r="W284" s="1"/>
      <c r="X284" s="1"/>
      <c r="Y284" s="1"/>
      <c r="Z284" s="1"/>
      <c r="AA284" s="1"/>
      <c r="AB284" s="1"/>
      <c r="AC284" s="1"/>
      <c r="AD284" s="1"/>
      <c r="AE284" s="1"/>
      <c r="AF284" s="1"/>
      <c r="AG284" s="1"/>
      <c r="AH284" s="1"/>
      <c r="AI284" s="1"/>
      <c r="AJ284" s="1"/>
      <c r="AK284" s="1"/>
    </row>
    <row r="285" spans="1:37" ht="14.25" customHeight="1">
      <c r="A285" s="425"/>
      <c r="B285" s="1"/>
      <c r="C285" s="1"/>
      <c r="D285" s="1"/>
      <c r="E285" s="1"/>
      <c r="F285" s="1"/>
      <c r="G285" s="1"/>
      <c r="H285" s="1"/>
      <c r="I285" s="1"/>
      <c r="J285" s="1"/>
      <c r="K285" s="1"/>
      <c r="L285" s="1"/>
      <c r="M285" s="1"/>
      <c r="N285" s="1"/>
      <c r="O285" s="1"/>
      <c r="P285" s="229"/>
      <c r="Q285" s="1"/>
      <c r="R285" s="1"/>
      <c r="S285" s="1"/>
      <c r="T285" s="1"/>
      <c r="U285" s="1"/>
      <c r="V285" s="1"/>
      <c r="W285" s="1"/>
      <c r="X285" s="1"/>
      <c r="Y285" s="1"/>
      <c r="Z285" s="1"/>
      <c r="AA285" s="1"/>
      <c r="AB285" s="1"/>
      <c r="AC285" s="1"/>
      <c r="AD285" s="1"/>
      <c r="AE285" s="1"/>
      <c r="AF285" s="1"/>
      <c r="AG285" s="1"/>
      <c r="AH285" s="1"/>
      <c r="AI285" s="1"/>
      <c r="AJ285" s="1"/>
      <c r="AK285" s="1"/>
    </row>
    <row r="286" spans="1:37" ht="14.25" customHeight="1">
      <c r="A286" s="425"/>
      <c r="B286" s="1"/>
      <c r="C286" s="1"/>
      <c r="D286" s="1"/>
      <c r="E286" s="1"/>
      <c r="F286" s="1"/>
      <c r="G286" s="1"/>
      <c r="H286" s="1"/>
      <c r="I286" s="1"/>
      <c r="J286" s="1"/>
      <c r="K286" s="1"/>
      <c r="L286" s="1"/>
      <c r="M286" s="1"/>
      <c r="N286" s="1"/>
      <c r="O286" s="1"/>
      <c r="P286" s="229"/>
      <c r="Q286" s="1"/>
      <c r="R286" s="1"/>
      <c r="S286" s="1"/>
      <c r="T286" s="1"/>
      <c r="U286" s="1"/>
      <c r="V286" s="1"/>
      <c r="W286" s="1"/>
      <c r="X286" s="1"/>
      <c r="Y286" s="1"/>
      <c r="Z286" s="1"/>
      <c r="AA286" s="1"/>
      <c r="AB286" s="1"/>
      <c r="AC286" s="1"/>
      <c r="AD286" s="1"/>
      <c r="AE286" s="1"/>
      <c r="AF286" s="1"/>
      <c r="AG286" s="1"/>
      <c r="AH286" s="1"/>
      <c r="AI286" s="1"/>
      <c r="AJ286" s="1"/>
      <c r="AK286" s="1"/>
    </row>
    <row r="287" spans="1:37" ht="14.25" customHeight="1">
      <c r="A287" s="425"/>
      <c r="B287" s="1"/>
      <c r="C287" s="1"/>
      <c r="D287" s="1"/>
      <c r="E287" s="1"/>
      <c r="F287" s="1"/>
      <c r="G287" s="1"/>
      <c r="H287" s="1"/>
      <c r="I287" s="1"/>
      <c r="J287" s="1"/>
      <c r="K287" s="1"/>
      <c r="L287" s="1"/>
      <c r="M287" s="1"/>
      <c r="N287" s="1"/>
      <c r="O287" s="1"/>
      <c r="P287" s="229"/>
      <c r="Q287" s="1"/>
      <c r="R287" s="1"/>
      <c r="S287" s="1"/>
      <c r="T287" s="1"/>
      <c r="U287" s="1"/>
      <c r="V287" s="1"/>
      <c r="W287" s="1"/>
      <c r="X287" s="1"/>
      <c r="Y287" s="1"/>
      <c r="Z287" s="1"/>
      <c r="AA287" s="1"/>
      <c r="AB287" s="1"/>
      <c r="AC287" s="1"/>
      <c r="AD287" s="1"/>
      <c r="AE287" s="1"/>
      <c r="AF287" s="1"/>
      <c r="AG287" s="1"/>
      <c r="AH287" s="1"/>
      <c r="AI287" s="1"/>
      <c r="AJ287" s="1"/>
      <c r="AK287" s="1"/>
    </row>
    <row r="288" spans="1:37" ht="14.25" customHeight="1">
      <c r="A288" s="425"/>
      <c r="B288" s="1"/>
      <c r="C288" s="1"/>
      <c r="D288" s="1"/>
      <c r="E288" s="1"/>
      <c r="F288" s="1"/>
      <c r="G288" s="1"/>
      <c r="H288" s="1"/>
      <c r="I288" s="1"/>
      <c r="J288" s="1"/>
      <c r="K288" s="1"/>
      <c r="L288" s="1"/>
      <c r="M288" s="1"/>
      <c r="N288" s="1"/>
      <c r="O288" s="1"/>
      <c r="P288" s="229"/>
      <c r="Q288" s="1"/>
      <c r="R288" s="1"/>
      <c r="S288" s="1"/>
      <c r="T288" s="1"/>
      <c r="U288" s="1"/>
      <c r="V288" s="1"/>
      <c r="W288" s="1"/>
      <c r="X288" s="1"/>
      <c r="Y288" s="1"/>
      <c r="Z288" s="1"/>
      <c r="AA288" s="1"/>
      <c r="AB288" s="1"/>
      <c r="AC288" s="1"/>
      <c r="AD288" s="1"/>
      <c r="AE288" s="1"/>
      <c r="AF288" s="1"/>
      <c r="AG288" s="1"/>
      <c r="AH288" s="1"/>
      <c r="AI288" s="1"/>
      <c r="AJ288" s="1"/>
      <c r="AK288" s="1"/>
    </row>
    <row r="289" spans="1:37" ht="14.25" customHeight="1">
      <c r="A289" s="425"/>
      <c r="B289" s="1"/>
      <c r="C289" s="1"/>
      <c r="D289" s="1"/>
      <c r="E289" s="1"/>
      <c r="F289" s="1"/>
      <c r="G289" s="1"/>
      <c r="H289" s="1"/>
      <c r="I289" s="1"/>
      <c r="J289" s="1"/>
      <c r="K289" s="1"/>
      <c r="L289" s="1"/>
      <c r="M289" s="1"/>
      <c r="N289" s="1"/>
      <c r="O289" s="1"/>
      <c r="P289" s="229"/>
      <c r="Q289" s="1"/>
      <c r="R289" s="1"/>
      <c r="S289" s="1"/>
      <c r="T289" s="1"/>
      <c r="U289" s="1"/>
      <c r="V289" s="1"/>
      <c r="W289" s="1"/>
      <c r="X289" s="1"/>
      <c r="Y289" s="1"/>
      <c r="Z289" s="1"/>
      <c r="AA289" s="1"/>
      <c r="AB289" s="1"/>
      <c r="AC289" s="1"/>
      <c r="AD289" s="1"/>
      <c r="AE289" s="1"/>
      <c r="AF289" s="1"/>
      <c r="AG289" s="1"/>
      <c r="AH289" s="1"/>
      <c r="AI289" s="1"/>
      <c r="AJ289" s="1"/>
      <c r="AK289" s="1"/>
    </row>
    <row r="290" spans="1:37" ht="14.25" customHeight="1">
      <c r="A290" s="425"/>
      <c r="B290" s="1"/>
      <c r="C290" s="1"/>
      <c r="D290" s="1"/>
      <c r="E290" s="1"/>
      <c r="F290" s="1"/>
      <c r="G290" s="1"/>
      <c r="H290" s="1"/>
      <c r="I290" s="1"/>
      <c r="J290" s="1"/>
      <c r="K290" s="1"/>
      <c r="L290" s="1"/>
      <c r="M290" s="1"/>
      <c r="N290" s="1"/>
      <c r="O290" s="1"/>
      <c r="P290" s="229"/>
      <c r="Q290" s="1"/>
      <c r="R290" s="1"/>
      <c r="S290" s="1"/>
      <c r="T290" s="1"/>
      <c r="U290" s="1"/>
      <c r="V290" s="1"/>
      <c r="W290" s="1"/>
      <c r="X290" s="1"/>
      <c r="Y290" s="1"/>
      <c r="Z290" s="1"/>
      <c r="AA290" s="1"/>
      <c r="AB290" s="1"/>
      <c r="AC290" s="1"/>
      <c r="AD290" s="1"/>
      <c r="AE290" s="1"/>
      <c r="AF290" s="1"/>
      <c r="AG290" s="1"/>
      <c r="AH290" s="1"/>
      <c r="AI290" s="1"/>
      <c r="AJ290" s="1"/>
      <c r="AK290" s="1"/>
    </row>
    <row r="291" spans="1:37" ht="14.25" customHeight="1">
      <c r="A291" s="425"/>
      <c r="B291" s="1"/>
      <c r="C291" s="1"/>
      <c r="D291" s="1"/>
      <c r="E291" s="1"/>
      <c r="F291" s="1"/>
      <c r="G291" s="1"/>
      <c r="H291" s="1"/>
      <c r="I291" s="1"/>
      <c r="J291" s="1"/>
      <c r="K291" s="1"/>
      <c r="L291" s="1"/>
      <c r="M291" s="1"/>
      <c r="N291" s="1"/>
      <c r="O291" s="1"/>
      <c r="P291" s="229"/>
      <c r="Q291" s="1"/>
      <c r="R291" s="1"/>
      <c r="S291" s="1"/>
      <c r="T291" s="1"/>
      <c r="U291" s="1"/>
      <c r="V291" s="1"/>
      <c r="W291" s="1"/>
      <c r="X291" s="1"/>
      <c r="Y291" s="1"/>
      <c r="Z291" s="1"/>
      <c r="AA291" s="1"/>
      <c r="AB291" s="1"/>
      <c r="AC291" s="1"/>
      <c r="AD291" s="1"/>
      <c r="AE291" s="1"/>
      <c r="AF291" s="1"/>
      <c r="AG291" s="1"/>
      <c r="AH291" s="1"/>
      <c r="AI291" s="1"/>
      <c r="AJ291" s="1"/>
      <c r="AK291" s="1"/>
    </row>
    <row r="292" spans="1:37" ht="14.25" customHeight="1">
      <c r="A292" s="425"/>
      <c r="B292" s="1"/>
      <c r="C292" s="1"/>
      <c r="D292" s="1"/>
      <c r="E292" s="1"/>
      <c r="F292" s="1"/>
      <c r="G292" s="1"/>
      <c r="H292" s="1"/>
      <c r="I292" s="1"/>
      <c r="J292" s="1"/>
      <c r="K292" s="1"/>
      <c r="L292" s="1"/>
      <c r="M292" s="1"/>
      <c r="N292" s="1"/>
      <c r="O292" s="1"/>
      <c r="P292" s="229"/>
      <c r="Q292" s="1"/>
      <c r="R292" s="1"/>
      <c r="S292" s="1"/>
      <c r="T292" s="1"/>
      <c r="U292" s="1"/>
      <c r="V292" s="1"/>
      <c r="W292" s="1"/>
      <c r="X292" s="1"/>
      <c r="Y292" s="1"/>
      <c r="Z292" s="1"/>
      <c r="AA292" s="1"/>
      <c r="AB292" s="1"/>
      <c r="AC292" s="1"/>
      <c r="AD292" s="1"/>
      <c r="AE292" s="1"/>
      <c r="AF292" s="1"/>
      <c r="AG292" s="1"/>
      <c r="AH292" s="1"/>
      <c r="AI292" s="1"/>
      <c r="AJ292" s="1"/>
      <c r="AK292" s="1"/>
    </row>
    <row r="293" spans="1:37" ht="14.25" customHeight="1">
      <c r="A293" s="425"/>
      <c r="B293" s="1"/>
      <c r="C293" s="1"/>
      <c r="D293" s="1"/>
      <c r="E293" s="1"/>
      <c r="F293" s="1"/>
      <c r="G293" s="1"/>
      <c r="H293" s="1"/>
      <c r="I293" s="1"/>
      <c r="J293" s="1"/>
      <c r="K293" s="1"/>
      <c r="L293" s="1"/>
      <c r="M293" s="1"/>
      <c r="N293" s="1"/>
      <c r="O293" s="1"/>
      <c r="P293" s="229"/>
      <c r="Q293" s="1"/>
      <c r="R293" s="1"/>
      <c r="S293" s="1"/>
      <c r="T293" s="1"/>
      <c r="U293" s="1"/>
      <c r="V293" s="1"/>
      <c r="W293" s="1"/>
      <c r="X293" s="1"/>
      <c r="Y293" s="1"/>
      <c r="Z293" s="1"/>
      <c r="AA293" s="1"/>
      <c r="AB293" s="1"/>
      <c r="AC293" s="1"/>
      <c r="AD293" s="1"/>
      <c r="AE293" s="1"/>
      <c r="AF293" s="1"/>
      <c r="AG293" s="1"/>
      <c r="AH293" s="1"/>
      <c r="AI293" s="1"/>
      <c r="AJ293" s="1"/>
      <c r="AK293" s="1"/>
    </row>
    <row r="294" spans="1:37" ht="14.25" customHeight="1">
      <c r="A294" s="425"/>
      <c r="B294" s="1"/>
      <c r="C294" s="1"/>
      <c r="D294" s="1"/>
      <c r="E294" s="1"/>
      <c r="F294" s="1"/>
      <c r="G294" s="1"/>
      <c r="H294" s="1"/>
      <c r="I294" s="1"/>
      <c r="J294" s="1"/>
      <c r="K294" s="1"/>
      <c r="L294" s="1"/>
      <c r="M294" s="1"/>
      <c r="N294" s="1"/>
      <c r="O294" s="1"/>
      <c r="P294" s="229"/>
      <c r="Q294" s="1"/>
      <c r="R294" s="1"/>
      <c r="S294" s="1"/>
      <c r="T294" s="1"/>
      <c r="U294" s="1"/>
      <c r="V294" s="1"/>
      <c r="W294" s="1"/>
      <c r="X294" s="1"/>
      <c r="Y294" s="1"/>
      <c r="Z294" s="1"/>
      <c r="AA294" s="1"/>
      <c r="AB294" s="1"/>
      <c r="AC294" s="1"/>
      <c r="AD294" s="1"/>
      <c r="AE294" s="1"/>
      <c r="AF294" s="1"/>
      <c r="AG294" s="1"/>
      <c r="AH294" s="1"/>
      <c r="AI294" s="1"/>
      <c r="AJ294" s="1"/>
      <c r="AK294" s="1"/>
    </row>
    <row r="295" spans="1:37" ht="14.25" customHeight="1">
      <c r="A295" s="425"/>
      <c r="B295" s="1"/>
      <c r="C295" s="1"/>
      <c r="D295" s="1"/>
      <c r="E295" s="1"/>
      <c r="F295" s="1"/>
      <c r="G295" s="1"/>
      <c r="H295" s="1"/>
      <c r="I295" s="1"/>
      <c r="J295" s="1"/>
      <c r="K295" s="1"/>
      <c r="L295" s="1"/>
      <c r="M295" s="1"/>
      <c r="N295" s="1"/>
      <c r="O295" s="1"/>
      <c r="P295" s="229"/>
      <c r="Q295" s="1"/>
      <c r="R295" s="1"/>
      <c r="S295" s="1"/>
      <c r="T295" s="1"/>
      <c r="U295" s="1"/>
      <c r="V295" s="1"/>
      <c r="W295" s="1"/>
      <c r="X295" s="1"/>
      <c r="Y295" s="1"/>
      <c r="Z295" s="1"/>
      <c r="AA295" s="1"/>
      <c r="AB295" s="1"/>
      <c r="AC295" s="1"/>
      <c r="AD295" s="1"/>
      <c r="AE295" s="1"/>
      <c r="AF295" s="1"/>
      <c r="AG295" s="1"/>
      <c r="AH295" s="1"/>
      <c r="AI295" s="1"/>
      <c r="AJ295" s="1"/>
      <c r="AK295" s="1"/>
    </row>
    <row r="296" spans="1:37" ht="14.25" customHeight="1">
      <c r="A296" s="425"/>
      <c r="B296" s="1"/>
      <c r="C296" s="1"/>
      <c r="D296" s="1"/>
      <c r="E296" s="1"/>
      <c r="F296" s="1"/>
      <c r="G296" s="1"/>
      <c r="H296" s="1"/>
      <c r="I296" s="1"/>
      <c r="J296" s="1"/>
      <c r="K296" s="1"/>
      <c r="L296" s="1"/>
      <c r="M296" s="1"/>
      <c r="N296" s="1"/>
      <c r="O296" s="1"/>
      <c r="P296" s="229"/>
      <c r="Q296" s="1"/>
      <c r="R296" s="1"/>
      <c r="S296" s="1"/>
      <c r="T296" s="1"/>
      <c r="U296" s="1"/>
      <c r="V296" s="1"/>
      <c r="W296" s="1"/>
      <c r="X296" s="1"/>
      <c r="Y296" s="1"/>
      <c r="Z296" s="1"/>
      <c r="AA296" s="1"/>
      <c r="AB296" s="1"/>
      <c r="AC296" s="1"/>
      <c r="AD296" s="1"/>
      <c r="AE296" s="1"/>
      <c r="AF296" s="1"/>
      <c r="AG296" s="1"/>
      <c r="AH296" s="1"/>
      <c r="AI296" s="1"/>
      <c r="AJ296" s="1"/>
      <c r="AK296" s="1"/>
    </row>
    <row r="297" spans="1:37" ht="14.25" customHeight="1">
      <c r="A297" s="425"/>
      <c r="B297" s="1"/>
      <c r="C297" s="1"/>
      <c r="D297" s="1"/>
      <c r="E297" s="1"/>
      <c r="F297" s="1"/>
      <c r="G297" s="1"/>
      <c r="H297" s="1"/>
      <c r="I297" s="1"/>
      <c r="J297" s="1"/>
      <c r="K297" s="1"/>
      <c r="L297" s="1"/>
      <c r="M297" s="1"/>
      <c r="N297" s="1"/>
      <c r="O297" s="1"/>
      <c r="P297" s="229"/>
      <c r="Q297" s="1"/>
      <c r="R297" s="1"/>
      <c r="S297" s="1"/>
      <c r="T297" s="1"/>
      <c r="U297" s="1"/>
      <c r="V297" s="1"/>
      <c r="W297" s="1"/>
      <c r="X297" s="1"/>
      <c r="Y297" s="1"/>
      <c r="Z297" s="1"/>
      <c r="AA297" s="1"/>
      <c r="AB297" s="1"/>
      <c r="AC297" s="1"/>
      <c r="AD297" s="1"/>
      <c r="AE297" s="1"/>
      <c r="AF297" s="1"/>
      <c r="AG297" s="1"/>
      <c r="AH297" s="1"/>
      <c r="AI297" s="1"/>
      <c r="AJ297" s="1"/>
      <c r="AK297" s="1"/>
    </row>
    <row r="298" spans="1:37" ht="14.25" customHeight="1">
      <c r="A298" s="425"/>
      <c r="B298" s="1"/>
      <c r="C298" s="1"/>
      <c r="D298" s="1"/>
      <c r="E298" s="1"/>
      <c r="F298" s="1"/>
      <c r="G298" s="1"/>
      <c r="H298" s="1"/>
      <c r="I298" s="1"/>
      <c r="J298" s="1"/>
      <c r="K298" s="1"/>
      <c r="L298" s="1"/>
      <c r="M298" s="1"/>
      <c r="N298" s="1"/>
      <c r="O298" s="1"/>
      <c r="P298" s="229"/>
      <c r="Q298" s="1"/>
      <c r="R298" s="1"/>
      <c r="S298" s="1"/>
      <c r="T298" s="1"/>
      <c r="U298" s="1"/>
      <c r="V298" s="1"/>
      <c r="W298" s="1"/>
      <c r="X298" s="1"/>
      <c r="Y298" s="1"/>
      <c r="Z298" s="1"/>
      <c r="AA298" s="1"/>
      <c r="AB298" s="1"/>
      <c r="AC298" s="1"/>
      <c r="AD298" s="1"/>
      <c r="AE298" s="1"/>
      <c r="AF298" s="1"/>
      <c r="AG298" s="1"/>
      <c r="AH298" s="1"/>
      <c r="AI298" s="1"/>
      <c r="AJ298" s="1"/>
      <c r="AK298" s="1"/>
    </row>
    <row r="299" spans="1:37" ht="14.25" customHeight="1">
      <c r="A299" s="425"/>
      <c r="B299" s="1"/>
      <c r="C299" s="1"/>
      <c r="D299" s="1"/>
      <c r="E299" s="1"/>
      <c r="F299" s="1"/>
      <c r="G299" s="1"/>
      <c r="H299" s="1"/>
      <c r="I299" s="1"/>
      <c r="J299" s="1"/>
      <c r="K299" s="1"/>
      <c r="L299" s="1"/>
      <c r="M299" s="1"/>
      <c r="N299" s="1"/>
      <c r="O299" s="1"/>
      <c r="P299" s="229"/>
      <c r="Q299" s="1"/>
      <c r="R299" s="1"/>
      <c r="S299" s="1"/>
      <c r="T299" s="1"/>
      <c r="U299" s="1"/>
      <c r="V299" s="1"/>
      <c r="W299" s="1"/>
      <c r="X299" s="1"/>
      <c r="Y299" s="1"/>
      <c r="Z299" s="1"/>
      <c r="AA299" s="1"/>
      <c r="AB299" s="1"/>
      <c r="AC299" s="1"/>
      <c r="AD299" s="1"/>
      <c r="AE299" s="1"/>
      <c r="AF299" s="1"/>
      <c r="AG299" s="1"/>
      <c r="AH299" s="1"/>
      <c r="AI299" s="1"/>
      <c r="AJ299" s="1"/>
      <c r="AK299" s="1"/>
    </row>
    <row r="300" spans="1:37" ht="14.25" customHeight="1">
      <c r="A300" s="425"/>
      <c r="B300" s="1"/>
      <c r="C300" s="1"/>
      <c r="D300" s="1"/>
      <c r="E300" s="1"/>
      <c r="F300" s="1"/>
      <c r="G300" s="1"/>
      <c r="H300" s="1"/>
      <c r="I300" s="1"/>
      <c r="J300" s="1"/>
      <c r="K300" s="1"/>
      <c r="L300" s="1"/>
      <c r="M300" s="1"/>
      <c r="N300" s="1"/>
      <c r="O300" s="1"/>
      <c r="P300" s="229"/>
      <c r="Q300" s="1"/>
      <c r="R300" s="1"/>
      <c r="S300" s="1"/>
      <c r="T300" s="1"/>
      <c r="U300" s="1"/>
      <c r="V300" s="1"/>
      <c r="W300" s="1"/>
      <c r="X300" s="1"/>
      <c r="Y300" s="1"/>
      <c r="Z300" s="1"/>
      <c r="AA300" s="1"/>
      <c r="AB300" s="1"/>
      <c r="AC300" s="1"/>
      <c r="AD300" s="1"/>
      <c r="AE300" s="1"/>
      <c r="AF300" s="1"/>
      <c r="AG300" s="1"/>
      <c r="AH300" s="1"/>
      <c r="AI300" s="1"/>
      <c r="AJ300" s="1"/>
      <c r="AK300" s="1"/>
    </row>
    <row r="301" spans="1:37" ht="14.25" customHeight="1">
      <c r="A301" s="425"/>
      <c r="B301" s="1"/>
      <c r="C301" s="1"/>
      <c r="D301" s="1"/>
      <c r="E301" s="1"/>
      <c r="F301" s="1"/>
      <c r="G301" s="1"/>
      <c r="H301" s="1"/>
      <c r="I301" s="1"/>
      <c r="J301" s="1"/>
      <c r="K301" s="1"/>
      <c r="L301" s="1"/>
      <c r="M301" s="1"/>
      <c r="N301" s="1"/>
      <c r="O301" s="1"/>
      <c r="P301" s="229"/>
      <c r="Q301" s="1"/>
      <c r="R301" s="1"/>
      <c r="S301" s="1"/>
      <c r="T301" s="1"/>
      <c r="U301" s="1"/>
      <c r="V301" s="1"/>
      <c r="W301" s="1"/>
      <c r="X301" s="1"/>
      <c r="Y301" s="1"/>
      <c r="Z301" s="1"/>
      <c r="AA301" s="1"/>
      <c r="AB301" s="1"/>
      <c r="AC301" s="1"/>
      <c r="AD301" s="1"/>
      <c r="AE301" s="1"/>
      <c r="AF301" s="1"/>
      <c r="AG301" s="1"/>
      <c r="AH301" s="1"/>
      <c r="AI301" s="1"/>
      <c r="AJ301" s="1"/>
      <c r="AK301" s="1"/>
    </row>
    <row r="302" spans="1:37" ht="14.25" customHeight="1">
      <c r="A302" s="425"/>
      <c r="B302" s="1"/>
      <c r="C302" s="1"/>
      <c r="D302" s="1"/>
      <c r="E302" s="1"/>
      <c r="F302" s="1"/>
      <c r="G302" s="1"/>
      <c r="H302" s="1"/>
      <c r="I302" s="1"/>
      <c r="J302" s="1"/>
      <c r="K302" s="1"/>
      <c r="L302" s="1"/>
      <c r="M302" s="1"/>
      <c r="N302" s="1"/>
      <c r="O302" s="1"/>
      <c r="P302" s="229"/>
      <c r="Q302" s="1"/>
      <c r="R302" s="1"/>
      <c r="S302" s="1"/>
      <c r="T302" s="1"/>
      <c r="U302" s="1"/>
      <c r="V302" s="1"/>
      <c r="W302" s="1"/>
      <c r="X302" s="1"/>
      <c r="Y302" s="1"/>
      <c r="Z302" s="1"/>
      <c r="AA302" s="1"/>
      <c r="AB302" s="1"/>
      <c r="AC302" s="1"/>
      <c r="AD302" s="1"/>
      <c r="AE302" s="1"/>
      <c r="AF302" s="1"/>
      <c r="AG302" s="1"/>
      <c r="AH302" s="1"/>
      <c r="AI302" s="1"/>
      <c r="AJ302" s="1"/>
      <c r="AK302" s="1"/>
    </row>
    <row r="303" spans="1:37" ht="14.25" customHeight="1">
      <c r="A303" s="425"/>
      <c r="B303" s="1"/>
      <c r="C303" s="1"/>
      <c r="D303" s="1"/>
      <c r="E303" s="1"/>
      <c r="F303" s="1"/>
      <c r="G303" s="1"/>
      <c r="H303" s="1"/>
      <c r="I303" s="1"/>
      <c r="J303" s="1"/>
      <c r="K303" s="1"/>
      <c r="L303" s="1"/>
      <c r="M303" s="1"/>
      <c r="N303" s="1"/>
      <c r="O303" s="1"/>
      <c r="P303" s="229"/>
      <c r="Q303" s="1"/>
      <c r="R303" s="1"/>
      <c r="S303" s="1"/>
      <c r="T303" s="1"/>
      <c r="U303" s="1"/>
      <c r="V303" s="1"/>
      <c r="W303" s="1"/>
      <c r="X303" s="1"/>
      <c r="Y303" s="1"/>
      <c r="Z303" s="1"/>
      <c r="AA303" s="1"/>
      <c r="AB303" s="1"/>
      <c r="AC303" s="1"/>
      <c r="AD303" s="1"/>
      <c r="AE303" s="1"/>
      <c r="AF303" s="1"/>
      <c r="AG303" s="1"/>
      <c r="AH303" s="1"/>
      <c r="AI303" s="1"/>
      <c r="AJ303" s="1"/>
      <c r="AK303" s="1"/>
    </row>
    <row r="304" spans="1:37" ht="14.25" customHeight="1">
      <c r="A304" s="425"/>
      <c r="B304" s="1"/>
      <c r="C304" s="1"/>
      <c r="D304" s="1"/>
      <c r="E304" s="1"/>
      <c r="F304" s="1"/>
      <c r="G304" s="1"/>
      <c r="H304" s="1"/>
      <c r="I304" s="1"/>
      <c r="J304" s="1"/>
      <c r="K304" s="1"/>
      <c r="L304" s="1"/>
      <c r="M304" s="1"/>
      <c r="N304" s="1"/>
      <c r="O304" s="1"/>
      <c r="P304" s="229"/>
      <c r="Q304" s="1"/>
      <c r="R304" s="1"/>
      <c r="S304" s="1"/>
      <c r="T304" s="1"/>
      <c r="U304" s="1"/>
      <c r="V304" s="1"/>
      <c r="W304" s="1"/>
      <c r="X304" s="1"/>
      <c r="Y304" s="1"/>
      <c r="Z304" s="1"/>
      <c r="AA304" s="1"/>
      <c r="AB304" s="1"/>
      <c r="AC304" s="1"/>
      <c r="AD304" s="1"/>
      <c r="AE304" s="1"/>
      <c r="AF304" s="1"/>
      <c r="AG304" s="1"/>
      <c r="AH304" s="1"/>
      <c r="AI304" s="1"/>
      <c r="AJ304" s="1"/>
      <c r="AK304" s="1"/>
    </row>
    <row r="305" spans="1:37" ht="14.25" customHeight="1">
      <c r="A305" s="425"/>
      <c r="B305" s="1"/>
      <c r="C305" s="1"/>
      <c r="D305" s="1"/>
      <c r="E305" s="1"/>
      <c r="F305" s="1"/>
      <c r="G305" s="1"/>
      <c r="H305" s="1"/>
      <c r="I305" s="1"/>
      <c r="J305" s="1"/>
      <c r="K305" s="1"/>
      <c r="L305" s="1"/>
      <c r="M305" s="1"/>
      <c r="N305" s="1"/>
      <c r="O305" s="1"/>
      <c r="P305" s="229"/>
      <c r="Q305" s="1"/>
      <c r="R305" s="1"/>
      <c r="S305" s="1"/>
      <c r="T305" s="1"/>
      <c r="U305" s="1"/>
      <c r="V305" s="1"/>
      <c r="W305" s="1"/>
      <c r="X305" s="1"/>
      <c r="Y305" s="1"/>
      <c r="Z305" s="1"/>
      <c r="AA305" s="1"/>
      <c r="AB305" s="1"/>
      <c r="AC305" s="1"/>
      <c r="AD305" s="1"/>
      <c r="AE305" s="1"/>
      <c r="AF305" s="1"/>
      <c r="AG305" s="1"/>
      <c r="AH305" s="1"/>
      <c r="AI305" s="1"/>
      <c r="AJ305" s="1"/>
      <c r="AK305" s="1"/>
    </row>
    <row r="306" spans="1:37" ht="14.25" customHeight="1">
      <c r="A306" s="425"/>
      <c r="B306" s="1"/>
      <c r="C306" s="1"/>
      <c r="D306" s="1"/>
      <c r="E306" s="1"/>
      <c r="F306" s="1"/>
      <c r="G306" s="1"/>
      <c r="H306" s="1"/>
      <c r="I306" s="1"/>
      <c r="J306" s="1"/>
      <c r="K306" s="1"/>
      <c r="L306" s="1"/>
      <c r="M306" s="1"/>
      <c r="N306" s="1"/>
      <c r="O306" s="1"/>
      <c r="P306" s="229"/>
      <c r="Q306" s="1"/>
      <c r="R306" s="1"/>
      <c r="S306" s="1"/>
      <c r="T306" s="1"/>
      <c r="U306" s="1"/>
      <c r="V306" s="1"/>
      <c r="W306" s="1"/>
      <c r="X306" s="1"/>
      <c r="Y306" s="1"/>
      <c r="Z306" s="1"/>
      <c r="AA306" s="1"/>
      <c r="AB306" s="1"/>
      <c r="AC306" s="1"/>
      <c r="AD306" s="1"/>
      <c r="AE306" s="1"/>
      <c r="AF306" s="1"/>
      <c r="AG306" s="1"/>
      <c r="AH306" s="1"/>
      <c r="AI306" s="1"/>
      <c r="AJ306" s="1"/>
      <c r="AK306" s="1"/>
    </row>
    <row r="307" spans="1:37" ht="14.25" customHeight="1">
      <c r="A307" s="425"/>
      <c r="B307" s="1"/>
      <c r="C307" s="1"/>
      <c r="D307" s="1"/>
      <c r="E307" s="1"/>
      <c r="F307" s="1"/>
      <c r="G307" s="1"/>
      <c r="H307" s="1"/>
      <c r="I307" s="1"/>
      <c r="J307" s="1"/>
      <c r="K307" s="1"/>
      <c r="L307" s="1"/>
      <c r="M307" s="1"/>
      <c r="N307" s="1"/>
      <c r="O307" s="1"/>
      <c r="P307" s="229"/>
      <c r="Q307" s="1"/>
      <c r="R307" s="1"/>
      <c r="S307" s="1"/>
      <c r="T307" s="1"/>
      <c r="U307" s="1"/>
      <c r="V307" s="1"/>
      <c r="W307" s="1"/>
      <c r="X307" s="1"/>
      <c r="Y307" s="1"/>
      <c r="Z307" s="1"/>
      <c r="AA307" s="1"/>
      <c r="AB307" s="1"/>
      <c r="AC307" s="1"/>
      <c r="AD307" s="1"/>
      <c r="AE307" s="1"/>
      <c r="AF307" s="1"/>
      <c r="AG307" s="1"/>
      <c r="AH307" s="1"/>
      <c r="AI307" s="1"/>
      <c r="AJ307" s="1"/>
      <c r="AK307" s="1"/>
    </row>
    <row r="308" spans="1:37" ht="14.25" customHeight="1">
      <c r="A308" s="425"/>
      <c r="B308" s="1"/>
      <c r="C308" s="1"/>
      <c r="D308" s="1"/>
      <c r="E308" s="1"/>
      <c r="F308" s="1"/>
      <c r="G308" s="1"/>
      <c r="H308" s="1"/>
      <c r="I308" s="1"/>
      <c r="J308" s="1"/>
      <c r="K308" s="1"/>
      <c r="L308" s="1"/>
      <c r="M308" s="1"/>
      <c r="N308" s="1"/>
      <c r="O308" s="1"/>
      <c r="P308" s="229"/>
      <c r="Q308" s="1"/>
      <c r="R308" s="1"/>
      <c r="S308" s="1"/>
      <c r="T308" s="1"/>
      <c r="U308" s="1"/>
      <c r="V308" s="1"/>
      <c r="W308" s="1"/>
      <c r="X308" s="1"/>
      <c r="Y308" s="1"/>
      <c r="Z308" s="1"/>
      <c r="AA308" s="1"/>
      <c r="AB308" s="1"/>
      <c r="AC308" s="1"/>
      <c r="AD308" s="1"/>
      <c r="AE308" s="1"/>
      <c r="AF308" s="1"/>
      <c r="AG308" s="1"/>
      <c r="AH308" s="1"/>
      <c r="AI308" s="1"/>
      <c r="AJ308" s="1"/>
      <c r="AK308" s="1"/>
    </row>
    <row r="309" spans="1:37" ht="14.25" customHeight="1">
      <c r="A309" s="425"/>
      <c r="B309" s="1"/>
      <c r="C309" s="1"/>
      <c r="D309" s="1"/>
      <c r="E309" s="1"/>
      <c r="F309" s="1"/>
      <c r="G309" s="1"/>
      <c r="H309" s="1"/>
      <c r="I309" s="1"/>
      <c r="J309" s="1"/>
      <c r="K309" s="1"/>
      <c r="L309" s="1"/>
      <c r="M309" s="1"/>
      <c r="N309" s="1"/>
      <c r="O309" s="1"/>
      <c r="P309" s="229"/>
      <c r="Q309" s="1"/>
      <c r="R309" s="1"/>
      <c r="S309" s="1"/>
      <c r="T309" s="1"/>
      <c r="U309" s="1"/>
      <c r="V309" s="1"/>
      <c r="W309" s="1"/>
      <c r="X309" s="1"/>
      <c r="Y309" s="1"/>
      <c r="Z309" s="1"/>
      <c r="AA309" s="1"/>
      <c r="AB309" s="1"/>
      <c r="AC309" s="1"/>
      <c r="AD309" s="1"/>
      <c r="AE309" s="1"/>
      <c r="AF309" s="1"/>
      <c r="AG309" s="1"/>
      <c r="AH309" s="1"/>
      <c r="AI309" s="1"/>
      <c r="AJ309" s="1"/>
      <c r="AK309" s="1"/>
    </row>
    <row r="310" spans="1:37" ht="14.25" customHeight="1">
      <c r="A310" s="425"/>
      <c r="B310" s="1"/>
      <c r="C310" s="1"/>
      <c r="D310" s="1"/>
      <c r="E310" s="1"/>
      <c r="F310" s="1"/>
      <c r="G310" s="1"/>
      <c r="H310" s="1"/>
      <c r="I310" s="1"/>
      <c r="J310" s="1"/>
      <c r="K310" s="1"/>
      <c r="L310" s="1"/>
      <c r="M310" s="1"/>
      <c r="N310" s="1"/>
      <c r="O310" s="1"/>
      <c r="P310" s="229"/>
      <c r="Q310" s="1"/>
      <c r="R310" s="1"/>
      <c r="S310" s="1"/>
      <c r="T310" s="1"/>
      <c r="U310" s="1"/>
      <c r="V310" s="1"/>
      <c r="W310" s="1"/>
      <c r="X310" s="1"/>
      <c r="Y310" s="1"/>
      <c r="Z310" s="1"/>
      <c r="AA310" s="1"/>
      <c r="AB310" s="1"/>
      <c r="AC310" s="1"/>
      <c r="AD310" s="1"/>
      <c r="AE310" s="1"/>
      <c r="AF310" s="1"/>
      <c r="AG310" s="1"/>
      <c r="AH310" s="1"/>
      <c r="AI310" s="1"/>
      <c r="AJ310" s="1"/>
      <c r="AK310" s="1"/>
    </row>
    <row r="311" spans="1:37" ht="14.25" customHeight="1">
      <c r="A311" s="425"/>
      <c r="B311" s="1"/>
      <c r="C311" s="1"/>
      <c r="D311" s="1"/>
      <c r="E311" s="1"/>
      <c r="F311" s="1"/>
      <c r="G311" s="1"/>
      <c r="H311" s="1"/>
      <c r="I311" s="1"/>
      <c r="J311" s="1"/>
      <c r="K311" s="1"/>
      <c r="L311" s="1"/>
      <c r="M311" s="1"/>
      <c r="N311" s="1"/>
      <c r="O311" s="1"/>
      <c r="P311" s="229"/>
      <c r="Q311" s="1"/>
      <c r="R311" s="1"/>
      <c r="S311" s="1"/>
      <c r="T311" s="1"/>
      <c r="U311" s="1"/>
      <c r="V311" s="1"/>
      <c r="W311" s="1"/>
      <c r="X311" s="1"/>
      <c r="Y311" s="1"/>
      <c r="Z311" s="1"/>
      <c r="AA311" s="1"/>
      <c r="AB311" s="1"/>
      <c r="AC311" s="1"/>
      <c r="AD311" s="1"/>
      <c r="AE311" s="1"/>
      <c r="AF311" s="1"/>
      <c r="AG311" s="1"/>
      <c r="AH311" s="1"/>
      <c r="AI311" s="1"/>
      <c r="AJ311" s="1"/>
      <c r="AK311" s="1"/>
    </row>
    <row r="312" spans="1:37" ht="14.25" customHeight="1">
      <c r="A312" s="425"/>
      <c r="B312" s="1"/>
      <c r="C312" s="1"/>
      <c r="D312" s="1"/>
      <c r="E312" s="1"/>
      <c r="F312" s="1"/>
      <c r="G312" s="1"/>
      <c r="H312" s="1"/>
      <c r="I312" s="1"/>
      <c r="J312" s="1"/>
      <c r="K312" s="1"/>
      <c r="L312" s="1"/>
      <c r="M312" s="1"/>
      <c r="N312" s="1"/>
      <c r="O312" s="1"/>
      <c r="P312" s="229"/>
      <c r="Q312" s="1"/>
      <c r="R312" s="1"/>
      <c r="S312" s="1"/>
      <c r="T312" s="1"/>
      <c r="U312" s="1"/>
      <c r="V312" s="1"/>
      <c r="W312" s="1"/>
      <c r="X312" s="1"/>
      <c r="Y312" s="1"/>
      <c r="Z312" s="1"/>
      <c r="AA312" s="1"/>
      <c r="AB312" s="1"/>
      <c r="AC312" s="1"/>
      <c r="AD312" s="1"/>
      <c r="AE312" s="1"/>
      <c r="AF312" s="1"/>
      <c r="AG312" s="1"/>
      <c r="AH312" s="1"/>
      <c r="AI312" s="1"/>
      <c r="AJ312" s="1"/>
      <c r="AK312" s="1"/>
    </row>
    <row r="313" spans="1:37" ht="14.25" customHeight="1">
      <c r="A313" s="425"/>
      <c r="B313" s="1"/>
      <c r="C313" s="1"/>
      <c r="D313" s="1"/>
      <c r="E313" s="1"/>
      <c r="F313" s="1"/>
      <c r="G313" s="1"/>
      <c r="H313" s="1"/>
      <c r="I313" s="1"/>
      <c r="J313" s="1"/>
      <c r="K313" s="1"/>
      <c r="L313" s="1"/>
      <c r="M313" s="1"/>
      <c r="N313" s="1"/>
      <c r="O313" s="1"/>
      <c r="P313" s="229"/>
      <c r="Q313" s="1"/>
      <c r="R313" s="1"/>
      <c r="S313" s="1"/>
      <c r="T313" s="1"/>
      <c r="U313" s="1"/>
      <c r="V313" s="1"/>
      <c r="W313" s="1"/>
      <c r="X313" s="1"/>
      <c r="Y313" s="1"/>
      <c r="Z313" s="1"/>
      <c r="AA313" s="1"/>
      <c r="AB313" s="1"/>
      <c r="AC313" s="1"/>
      <c r="AD313" s="1"/>
      <c r="AE313" s="1"/>
      <c r="AF313" s="1"/>
      <c r="AG313" s="1"/>
      <c r="AH313" s="1"/>
      <c r="AI313" s="1"/>
      <c r="AJ313" s="1"/>
      <c r="AK313" s="1"/>
    </row>
    <row r="314" spans="1:37" ht="14.25" customHeight="1">
      <c r="A314" s="425"/>
      <c r="B314" s="1"/>
      <c r="C314" s="1"/>
      <c r="D314" s="1"/>
      <c r="E314" s="1"/>
      <c r="F314" s="1"/>
      <c r="G314" s="1"/>
      <c r="H314" s="1"/>
      <c r="I314" s="1"/>
      <c r="J314" s="1"/>
      <c r="K314" s="1"/>
      <c r="L314" s="1"/>
      <c r="M314" s="1"/>
      <c r="N314" s="1"/>
      <c r="O314" s="1"/>
      <c r="P314" s="229"/>
      <c r="Q314" s="1"/>
      <c r="R314" s="1"/>
      <c r="S314" s="1"/>
      <c r="T314" s="1"/>
      <c r="U314" s="1"/>
      <c r="V314" s="1"/>
      <c r="W314" s="1"/>
      <c r="X314" s="1"/>
      <c r="Y314" s="1"/>
      <c r="Z314" s="1"/>
      <c r="AA314" s="1"/>
      <c r="AB314" s="1"/>
      <c r="AC314" s="1"/>
      <c r="AD314" s="1"/>
      <c r="AE314" s="1"/>
      <c r="AF314" s="1"/>
      <c r="AG314" s="1"/>
      <c r="AH314" s="1"/>
      <c r="AI314" s="1"/>
      <c r="AJ314" s="1"/>
      <c r="AK314" s="1"/>
    </row>
    <row r="315" spans="1:37" ht="14.25" customHeight="1">
      <c r="A315" s="425"/>
      <c r="B315" s="1"/>
      <c r="C315" s="1"/>
      <c r="D315" s="1"/>
      <c r="E315" s="1"/>
      <c r="F315" s="1"/>
      <c r="G315" s="1"/>
      <c r="H315" s="1"/>
      <c r="I315" s="1"/>
      <c r="J315" s="1"/>
      <c r="K315" s="1"/>
      <c r="L315" s="1"/>
      <c r="M315" s="1"/>
      <c r="N315" s="1"/>
      <c r="O315" s="1"/>
      <c r="P315" s="229"/>
      <c r="Q315" s="1"/>
      <c r="R315" s="1"/>
      <c r="S315" s="1"/>
      <c r="T315" s="1"/>
      <c r="U315" s="1"/>
      <c r="V315" s="1"/>
      <c r="W315" s="1"/>
      <c r="X315" s="1"/>
      <c r="Y315" s="1"/>
      <c r="Z315" s="1"/>
      <c r="AA315" s="1"/>
      <c r="AB315" s="1"/>
      <c r="AC315" s="1"/>
      <c r="AD315" s="1"/>
      <c r="AE315" s="1"/>
      <c r="AF315" s="1"/>
      <c r="AG315" s="1"/>
      <c r="AH315" s="1"/>
      <c r="AI315" s="1"/>
      <c r="AJ315" s="1"/>
      <c r="AK315" s="1"/>
    </row>
    <row r="316" spans="1:37" ht="14.25" customHeight="1">
      <c r="A316" s="425"/>
      <c r="B316" s="1"/>
      <c r="C316" s="1"/>
      <c r="D316" s="1"/>
      <c r="E316" s="1"/>
      <c r="F316" s="1"/>
      <c r="G316" s="1"/>
      <c r="H316" s="1"/>
      <c r="I316" s="1"/>
      <c r="J316" s="1"/>
      <c r="K316" s="1"/>
      <c r="L316" s="1"/>
      <c r="M316" s="1"/>
      <c r="N316" s="1"/>
      <c r="O316" s="1"/>
      <c r="P316" s="229"/>
      <c r="Q316" s="1"/>
      <c r="R316" s="1"/>
      <c r="S316" s="1"/>
      <c r="T316" s="1"/>
      <c r="U316" s="1"/>
      <c r="V316" s="1"/>
      <c r="W316" s="1"/>
      <c r="X316" s="1"/>
      <c r="Y316" s="1"/>
      <c r="Z316" s="1"/>
      <c r="AA316" s="1"/>
      <c r="AB316" s="1"/>
      <c r="AC316" s="1"/>
      <c r="AD316" s="1"/>
      <c r="AE316" s="1"/>
      <c r="AF316" s="1"/>
      <c r="AG316" s="1"/>
      <c r="AH316" s="1"/>
      <c r="AI316" s="1"/>
      <c r="AJ316" s="1"/>
      <c r="AK316" s="1"/>
    </row>
    <row r="317" spans="1:37" ht="14.25" customHeight="1">
      <c r="A317" s="425"/>
      <c r="B317" s="1"/>
      <c r="C317" s="1"/>
      <c r="D317" s="1"/>
      <c r="E317" s="1"/>
      <c r="F317" s="1"/>
      <c r="G317" s="1"/>
      <c r="H317" s="1"/>
      <c r="I317" s="1"/>
      <c r="J317" s="1"/>
      <c r="K317" s="1"/>
      <c r="L317" s="1"/>
      <c r="M317" s="1"/>
      <c r="N317" s="1"/>
      <c r="O317" s="1"/>
      <c r="P317" s="229"/>
      <c r="Q317" s="1"/>
      <c r="R317" s="1"/>
      <c r="S317" s="1"/>
      <c r="T317" s="1"/>
      <c r="U317" s="1"/>
      <c r="V317" s="1"/>
      <c r="W317" s="1"/>
      <c r="X317" s="1"/>
      <c r="Y317" s="1"/>
      <c r="Z317" s="1"/>
      <c r="AA317" s="1"/>
      <c r="AB317" s="1"/>
      <c r="AC317" s="1"/>
      <c r="AD317" s="1"/>
      <c r="AE317" s="1"/>
      <c r="AF317" s="1"/>
      <c r="AG317" s="1"/>
      <c r="AH317" s="1"/>
      <c r="AI317" s="1"/>
      <c r="AJ317" s="1"/>
      <c r="AK317" s="1"/>
    </row>
    <row r="318" spans="1:37" ht="14.25" customHeight="1">
      <c r="A318" s="425"/>
      <c r="B318" s="1"/>
      <c r="C318" s="1"/>
      <c r="D318" s="1"/>
      <c r="E318" s="1"/>
      <c r="F318" s="1"/>
      <c r="G318" s="1"/>
      <c r="H318" s="1"/>
      <c r="I318" s="1"/>
      <c r="J318" s="1"/>
      <c r="K318" s="1"/>
      <c r="L318" s="1"/>
      <c r="M318" s="1"/>
      <c r="N318" s="1"/>
      <c r="O318" s="1"/>
      <c r="P318" s="229"/>
      <c r="Q318" s="1"/>
      <c r="R318" s="1"/>
      <c r="S318" s="1"/>
      <c r="T318" s="1"/>
      <c r="U318" s="1"/>
      <c r="V318" s="1"/>
      <c r="W318" s="1"/>
      <c r="X318" s="1"/>
      <c r="Y318" s="1"/>
      <c r="Z318" s="1"/>
      <c r="AA318" s="1"/>
      <c r="AB318" s="1"/>
      <c r="AC318" s="1"/>
      <c r="AD318" s="1"/>
      <c r="AE318" s="1"/>
      <c r="AF318" s="1"/>
      <c r="AG318" s="1"/>
      <c r="AH318" s="1"/>
      <c r="AI318" s="1"/>
      <c r="AJ318" s="1"/>
      <c r="AK318" s="1"/>
    </row>
    <row r="319" spans="1:37" ht="14.25" customHeight="1">
      <c r="A319" s="425"/>
      <c r="B319" s="1"/>
      <c r="C319" s="1"/>
      <c r="D319" s="1"/>
      <c r="E319" s="1"/>
      <c r="F319" s="1"/>
      <c r="G319" s="1"/>
      <c r="H319" s="1"/>
      <c r="I319" s="1"/>
      <c r="J319" s="1"/>
      <c r="K319" s="1"/>
      <c r="L319" s="1"/>
      <c r="M319" s="1"/>
      <c r="N319" s="1"/>
      <c r="O319" s="1"/>
      <c r="P319" s="229"/>
      <c r="Q319" s="1"/>
      <c r="R319" s="1"/>
      <c r="S319" s="1"/>
      <c r="T319" s="1"/>
      <c r="U319" s="1"/>
      <c r="V319" s="1"/>
      <c r="W319" s="1"/>
      <c r="X319" s="1"/>
      <c r="Y319" s="1"/>
      <c r="Z319" s="1"/>
      <c r="AA319" s="1"/>
      <c r="AB319" s="1"/>
      <c r="AC319" s="1"/>
      <c r="AD319" s="1"/>
      <c r="AE319" s="1"/>
      <c r="AF319" s="1"/>
      <c r="AG319" s="1"/>
      <c r="AH319" s="1"/>
      <c r="AI319" s="1"/>
      <c r="AJ319" s="1"/>
      <c r="AK319" s="1"/>
    </row>
    <row r="320" spans="1:37" ht="14.25" customHeight="1">
      <c r="A320" s="425"/>
      <c r="B320" s="1"/>
      <c r="C320" s="1"/>
      <c r="D320" s="1"/>
      <c r="E320" s="1"/>
      <c r="F320" s="1"/>
      <c r="G320" s="1"/>
      <c r="H320" s="1"/>
      <c r="I320" s="1"/>
      <c r="J320" s="1"/>
      <c r="K320" s="1"/>
      <c r="L320" s="1"/>
      <c r="M320" s="1"/>
      <c r="N320" s="1"/>
      <c r="O320" s="1"/>
      <c r="P320" s="229"/>
      <c r="Q320" s="1"/>
      <c r="R320" s="1"/>
      <c r="S320" s="1"/>
      <c r="T320" s="1"/>
      <c r="U320" s="1"/>
      <c r="V320" s="1"/>
      <c r="W320" s="1"/>
      <c r="X320" s="1"/>
      <c r="Y320" s="1"/>
      <c r="Z320" s="1"/>
      <c r="AA320" s="1"/>
      <c r="AB320" s="1"/>
      <c r="AC320" s="1"/>
      <c r="AD320" s="1"/>
      <c r="AE320" s="1"/>
      <c r="AF320" s="1"/>
      <c r="AG320" s="1"/>
      <c r="AH320" s="1"/>
      <c r="AI320" s="1"/>
      <c r="AJ320" s="1"/>
      <c r="AK320" s="1"/>
    </row>
    <row r="321" spans="1:37" ht="14.25" customHeight="1">
      <c r="A321" s="425"/>
      <c r="B321" s="1"/>
      <c r="C321" s="1"/>
      <c r="D321" s="1"/>
      <c r="E321" s="1"/>
      <c r="F321" s="1"/>
      <c r="G321" s="1"/>
      <c r="H321" s="1"/>
      <c r="I321" s="1"/>
      <c r="J321" s="1"/>
      <c r="K321" s="1"/>
      <c r="L321" s="1"/>
      <c r="M321" s="1"/>
      <c r="N321" s="1"/>
      <c r="O321" s="1"/>
      <c r="P321" s="229"/>
      <c r="Q321" s="1"/>
      <c r="R321" s="1"/>
      <c r="S321" s="1"/>
      <c r="T321" s="1"/>
      <c r="U321" s="1"/>
      <c r="V321" s="1"/>
      <c r="W321" s="1"/>
      <c r="X321" s="1"/>
      <c r="Y321" s="1"/>
      <c r="Z321" s="1"/>
      <c r="AA321" s="1"/>
      <c r="AB321" s="1"/>
      <c r="AC321" s="1"/>
      <c r="AD321" s="1"/>
      <c r="AE321" s="1"/>
      <c r="AF321" s="1"/>
      <c r="AG321" s="1"/>
      <c r="AH321" s="1"/>
      <c r="AI321" s="1"/>
      <c r="AJ321" s="1"/>
      <c r="AK321" s="1"/>
    </row>
    <row r="322" spans="1:37" ht="14.25" customHeight="1">
      <c r="A322" s="425"/>
      <c r="B322" s="1"/>
      <c r="C322" s="1"/>
      <c r="D322" s="1"/>
      <c r="E322" s="1"/>
      <c r="F322" s="1"/>
      <c r="G322" s="1"/>
      <c r="H322" s="1"/>
      <c r="I322" s="1"/>
      <c r="J322" s="1"/>
      <c r="K322" s="1"/>
      <c r="L322" s="1"/>
      <c r="M322" s="1"/>
      <c r="N322" s="1"/>
      <c r="O322" s="1"/>
      <c r="P322" s="229"/>
      <c r="Q322" s="1"/>
      <c r="R322" s="1"/>
      <c r="S322" s="1"/>
      <c r="T322" s="1"/>
      <c r="U322" s="1"/>
      <c r="V322" s="1"/>
      <c r="W322" s="1"/>
      <c r="X322" s="1"/>
      <c r="Y322" s="1"/>
      <c r="Z322" s="1"/>
      <c r="AA322" s="1"/>
      <c r="AB322" s="1"/>
      <c r="AC322" s="1"/>
      <c r="AD322" s="1"/>
      <c r="AE322" s="1"/>
      <c r="AF322" s="1"/>
      <c r="AG322" s="1"/>
      <c r="AH322" s="1"/>
      <c r="AI322" s="1"/>
      <c r="AJ322" s="1"/>
      <c r="AK322" s="1"/>
    </row>
    <row r="323" spans="1:37" ht="14.25" customHeight="1">
      <c r="A323" s="425"/>
      <c r="B323" s="1"/>
      <c r="C323" s="1"/>
      <c r="D323" s="1"/>
      <c r="E323" s="1"/>
      <c r="F323" s="1"/>
      <c r="G323" s="1"/>
      <c r="H323" s="1"/>
      <c r="I323" s="1"/>
      <c r="J323" s="1"/>
      <c r="K323" s="1"/>
      <c r="L323" s="1"/>
      <c r="M323" s="1"/>
      <c r="N323" s="1"/>
      <c r="O323" s="1"/>
      <c r="P323" s="229"/>
      <c r="Q323" s="1"/>
      <c r="R323" s="1"/>
      <c r="S323" s="1"/>
      <c r="T323" s="1"/>
      <c r="U323" s="1"/>
      <c r="V323" s="1"/>
      <c r="W323" s="1"/>
      <c r="X323" s="1"/>
      <c r="Y323" s="1"/>
      <c r="Z323" s="1"/>
      <c r="AA323" s="1"/>
      <c r="AB323" s="1"/>
      <c r="AC323" s="1"/>
      <c r="AD323" s="1"/>
      <c r="AE323" s="1"/>
      <c r="AF323" s="1"/>
      <c r="AG323" s="1"/>
      <c r="AH323" s="1"/>
      <c r="AI323" s="1"/>
      <c r="AJ323" s="1"/>
      <c r="AK323" s="1"/>
    </row>
    <row r="324" spans="1:37" ht="14.25" customHeight="1">
      <c r="A324" s="425"/>
      <c r="B324" s="1"/>
      <c r="C324" s="1"/>
      <c r="D324" s="1"/>
      <c r="E324" s="1"/>
      <c r="F324" s="1"/>
      <c r="G324" s="1"/>
      <c r="H324" s="1"/>
      <c r="I324" s="1"/>
      <c r="J324" s="1"/>
      <c r="K324" s="1"/>
      <c r="L324" s="1"/>
      <c r="M324" s="1"/>
      <c r="N324" s="1"/>
      <c r="O324" s="1"/>
      <c r="P324" s="229"/>
      <c r="Q324" s="1"/>
      <c r="R324" s="1"/>
      <c r="S324" s="1"/>
      <c r="T324" s="1"/>
      <c r="U324" s="1"/>
      <c r="V324" s="1"/>
      <c r="W324" s="1"/>
      <c r="X324" s="1"/>
      <c r="Y324" s="1"/>
      <c r="Z324" s="1"/>
      <c r="AA324" s="1"/>
      <c r="AB324" s="1"/>
      <c r="AC324" s="1"/>
      <c r="AD324" s="1"/>
      <c r="AE324" s="1"/>
      <c r="AF324" s="1"/>
      <c r="AG324" s="1"/>
      <c r="AH324" s="1"/>
      <c r="AI324" s="1"/>
      <c r="AJ324" s="1"/>
      <c r="AK324" s="1"/>
    </row>
    <row r="325" spans="1:37" ht="14.25" customHeight="1">
      <c r="A325" s="425"/>
      <c r="B325" s="1"/>
      <c r="C325" s="1"/>
      <c r="D325" s="1"/>
      <c r="E325" s="1"/>
      <c r="F325" s="1"/>
      <c r="G325" s="1"/>
      <c r="H325" s="1"/>
      <c r="I325" s="1"/>
      <c r="J325" s="1"/>
      <c r="K325" s="1"/>
      <c r="L325" s="1"/>
      <c r="M325" s="1"/>
      <c r="N325" s="1"/>
      <c r="O325" s="1"/>
      <c r="P325" s="229"/>
      <c r="Q325" s="1"/>
      <c r="R325" s="1"/>
      <c r="S325" s="1"/>
      <c r="T325" s="1"/>
      <c r="U325" s="1"/>
      <c r="V325" s="1"/>
      <c r="W325" s="1"/>
      <c r="X325" s="1"/>
      <c r="Y325" s="1"/>
      <c r="Z325" s="1"/>
      <c r="AA325" s="1"/>
      <c r="AB325" s="1"/>
      <c r="AC325" s="1"/>
      <c r="AD325" s="1"/>
      <c r="AE325" s="1"/>
      <c r="AF325" s="1"/>
      <c r="AG325" s="1"/>
      <c r="AH325" s="1"/>
      <c r="AI325" s="1"/>
      <c r="AJ325" s="1"/>
      <c r="AK325" s="1"/>
    </row>
    <row r="326" spans="1:37" ht="14.25" customHeight="1">
      <c r="A326" s="425"/>
      <c r="B326" s="1"/>
      <c r="C326" s="1"/>
      <c r="D326" s="1"/>
      <c r="E326" s="1"/>
      <c r="F326" s="1"/>
      <c r="G326" s="1"/>
      <c r="H326" s="1"/>
      <c r="I326" s="1"/>
      <c r="J326" s="1"/>
      <c r="K326" s="1"/>
      <c r="L326" s="1"/>
      <c r="M326" s="1"/>
      <c r="N326" s="1"/>
      <c r="O326" s="1"/>
      <c r="P326" s="229"/>
      <c r="Q326" s="1"/>
      <c r="R326" s="1"/>
      <c r="S326" s="1"/>
      <c r="T326" s="1"/>
      <c r="U326" s="1"/>
      <c r="V326" s="1"/>
      <c r="W326" s="1"/>
      <c r="X326" s="1"/>
      <c r="Y326" s="1"/>
      <c r="Z326" s="1"/>
      <c r="AA326" s="1"/>
      <c r="AB326" s="1"/>
      <c r="AC326" s="1"/>
      <c r="AD326" s="1"/>
      <c r="AE326" s="1"/>
      <c r="AF326" s="1"/>
      <c r="AG326" s="1"/>
      <c r="AH326" s="1"/>
      <c r="AI326" s="1"/>
      <c r="AJ326" s="1"/>
      <c r="AK326" s="1"/>
    </row>
    <row r="327" spans="1:37" ht="14.25" customHeight="1">
      <c r="A327" s="425"/>
      <c r="B327" s="1"/>
      <c r="C327" s="1"/>
      <c r="D327" s="1"/>
      <c r="E327" s="1"/>
      <c r="F327" s="1"/>
      <c r="G327" s="1"/>
      <c r="H327" s="1"/>
      <c r="I327" s="1"/>
      <c r="J327" s="1"/>
      <c r="K327" s="1"/>
      <c r="L327" s="1"/>
      <c r="M327" s="1"/>
      <c r="N327" s="1"/>
      <c r="O327" s="1"/>
      <c r="P327" s="229"/>
      <c r="Q327" s="1"/>
      <c r="R327" s="1"/>
      <c r="S327" s="1"/>
      <c r="T327" s="1"/>
      <c r="U327" s="1"/>
      <c r="V327" s="1"/>
      <c r="W327" s="1"/>
      <c r="X327" s="1"/>
      <c r="Y327" s="1"/>
      <c r="Z327" s="1"/>
      <c r="AA327" s="1"/>
      <c r="AB327" s="1"/>
      <c r="AC327" s="1"/>
      <c r="AD327" s="1"/>
      <c r="AE327" s="1"/>
      <c r="AF327" s="1"/>
      <c r="AG327" s="1"/>
      <c r="AH327" s="1"/>
      <c r="AI327" s="1"/>
      <c r="AJ327" s="1"/>
      <c r="AK327" s="1"/>
    </row>
    <row r="328" spans="1:37" ht="14.25" customHeight="1">
      <c r="A328" s="425"/>
      <c r="B328" s="1"/>
      <c r="C328" s="1"/>
      <c r="D328" s="1"/>
      <c r="E328" s="1"/>
      <c r="F328" s="1"/>
      <c r="G328" s="1"/>
      <c r="H328" s="1"/>
      <c r="I328" s="1"/>
      <c r="J328" s="1"/>
      <c r="K328" s="1"/>
      <c r="L328" s="1"/>
      <c r="M328" s="1"/>
      <c r="N328" s="1"/>
      <c r="O328" s="1"/>
      <c r="P328" s="229"/>
      <c r="Q328" s="1"/>
      <c r="R328" s="1"/>
      <c r="S328" s="1"/>
      <c r="T328" s="1"/>
      <c r="U328" s="1"/>
      <c r="V328" s="1"/>
      <c r="W328" s="1"/>
      <c r="X328" s="1"/>
      <c r="Y328" s="1"/>
      <c r="Z328" s="1"/>
      <c r="AA328" s="1"/>
      <c r="AB328" s="1"/>
      <c r="AC328" s="1"/>
      <c r="AD328" s="1"/>
      <c r="AE328" s="1"/>
      <c r="AF328" s="1"/>
      <c r="AG328" s="1"/>
      <c r="AH328" s="1"/>
      <c r="AI328" s="1"/>
      <c r="AJ328" s="1"/>
      <c r="AK328" s="1"/>
    </row>
    <row r="329" spans="1:37" ht="14.25" customHeight="1">
      <c r="A329" s="425"/>
      <c r="B329" s="1"/>
      <c r="C329" s="1"/>
      <c r="D329" s="1"/>
      <c r="E329" s="1"/>
      <c r="F329" s="1"/>
      <c r="G329" s="1"/>
      <c r="H329" s="1"/>
      <c r="I329" s="1"/>
      <c r="J329" s="1"/>
      <c r="K329" s="1"/>
      <c r="L329" s="1"/>
      <c r="M329" s="1"/>
      <c r="N329" s="1"/>
      <c r="O329" s="1"/>
      <c r="P329" s="229"/>
      <c r="Q329" s="1"/>
      <c r="R329" s="1"/>
      <c r="S329" s="1"/>
      <c r="T329" s="1"/>
      <c r="U329" s="1"/>
      <c r="V329" s="1"/>
      <c r="W329" s="1"/>
      <c r="X329" s="1"/>
      <c r="Y329" s="1"/>
      <c r="Z329" s="1"/>
      <c r="AA329" s="1"/>
      <c r="AB329" s="1"/>
      <c r="AC329" s="1"/>
      <c r="AD329" s="1"/>
      <c r="AE329" s="1"/>
      <c r="AF329" s="1"/>
      <c r="AG329" s="1"/>
      <c r="AH329" s="1"/>
      <c r="AI329" s="1"/>
      <c r="AJ329" s="1"/>
      <c r="AK329" s="1"/>
    </row>
    <row r="330" spans="1:37" ht="14.25" customHeight="1">
      <c r="A330" s="425"/>
      <c r="B330" s="1"/>
      <c r="C330" s="1"/>
      <c r="D330" s="1"/>
      <c r="E330" s="1"/>
      <c r="F330" s="1"/>
      <c r="G330" s="1"/>
      <c r="H330" s="1"/>
      <c r="I330" s="1"/>
      <c r="J330" s="1"/>
      <c r="K330" s="1"/>
      <c r="L330" s="1"/>
      <c r="M330" s="1"/>
      <c r="N330" s="1"/>
      <c r="O330" s="1"/>
      <c r="P330" s="229"/>
      <c r="Q330" s="1"/>
      <c r="R330" s="1"/>
      <c r="S330" s="1"/>
      <c r="T330" s="1"/>
      <c r="U330" s="1"/>
      <c r="V330" s="1"/>
      <c r="W330" s="1"/>
      <c r="X330" s="1"/>
      <c r="Y330" s="1"/>
      <c r="Z330" s="1"/>
      <c r="AA330" s="1"/>
      <c r="AB330" s="1"/>
      <c r="AC330" s="1"/>
      <c r="AD330" s="1"/>
      <c r="AE330" s="1"/>
      <c r="AF330" s="1"/>
      <c r="AG330" s="1"/>
      <c r="AH330" s="1"/>
      <c r="AI330" s="1"/>
      <c r="AJ330" s="1"/>
      <c r="AK330" s="1"/>
    </row>
    <row r="331" spans="1:37" ht="14.25" customHeight="1">
      <c r="A331" s="425"/>
      <c r="B331" s="1"/>
      <c r="C331" s="1"/>
      <c r="D331" s="1"/>
      <c r="E331" s="1"/>
      <c r="F331" s="1"/>
      <c r="G331" s="1"/>
      <c r="H331" s="1"/>
      <c r="I331" s="1"/>
      <c r="J331" s="1"/>
      <c r="K331" s="1"/>
      <c r="L331" s="1"/>
      <c r="M331" s="1"/>
      <c r="N331" s="1"/>
      <c r="O331" s="1"/>
      <c r="P331" s="229"/>
      <c r="Q331" s="1"/>
      <c r="R331" s="1"/>
      <c r="S331" s="1"/>
      <c r="T331" s="1"/>
      <c r="U331" s="1"/>
      <c r="V331" s="1"/>
      <c r="W331" s="1"/>
      <c r="X331" s="1"/>
      <c r="Y331" s="1"/>
      <c r="Z331" s="1"/>
      <c r="AA331" s="1"/>
      <c r="AB331" s="1"/>
      <c r="AC331" s="1"/>
      <c r="AD331" s="1"/>
      <c r="AE331" s="1"/>
      <c r="AF331" s="1"/>
      <c r="AG331" s="1"/>
      <c r="AH331" s="1"/>
      <c r="AI331" s="1"/>
      <c r="AJ331" s="1"/>
      <c r="AK331" s="1"/>
    </row>
    <row r="332" spans="1:37" ht="14.25" customHeight="1">
      <c r="A332" s="425"/>
      <c r="B332" s="1"/>
      <c r="C332" s="1"/>
      <c r="D332" s="1"/>
      <c r="E332" s="1"/>
      <c r="F332" s="1"/>
      <c r="G332" s="1"/>
      <c r="H332" s="1"/>
      <c r="I332" s="1"/>
      <c r="J332" s="1"/>
      <c r="K332" s="1"/>
      <c r="L332" s="1"/>
      <c r="M332" s="1"/>
      <c r="N332" s="1"/>
      <c r="O332" s="1"/>
      <c r="P332" s="229"/>
      <c r="Q332" s="1"/>
      <c r="R332" s="1"/>
      <c r="S332" s="1"/>
      <c r="T332" s="1"/>
      <c r="U332" s="1"/>
      <c r="V332" s="1"/>
      <c r="W332" s="1"/>
      <c r="X332" s="1"/>
      <c r="Y332" s="1"/>
      <c r="Z332" s="1"/>
      <c r="AA332" s="1"/>
      <c r="AB332" s="1"/>
      <c r="AC332" s="1"/>
      <c r="AD332" s="1"/>
      <c r="AE332" s="1"/>
      <c r="AF332" s="1"/>
      <c r="AG332" s="1"/>
      <c r="AH332" s="1"/>
      <c r="AI332" s="1"/>
      <c r="AJ332" s="1"/>
      <c r="AK332" s="1"/>
    </row>
    <row r="333" spans="1:37" ht="14.25" customHeight="1">
      <c r="A333" s="425"/>
      <c r="B333" s="1"/>
      <c r="C333" s="1"/>
      <c r="D333" s="1"/>
      <c r="E333" s="1"/>
      <c r="F333" s="1"/>
      <c r="G333" s="1"/>
      <c r="H333" s="1"/>
      <c r="I333" s="1"/>
      <c r="J333" s="1"/>
      <c r="K333" s="1"/>
      <c r="L333" s="1"/>
      <c r="M333" s="1"/>
      <c r="N333" s="1"/>
      <c r="O333" s="1"/>
      <c r="P333" s="229"/>
      <c r="Q333" s="1"/>
      <c r="R333" s="1"/>
      <c r="S333" s="1"/>
      <c r="T333" s="1"/>
      <c r="U333" s="1"/>
      <c r="V333" s="1"/>
      <c r="W333" s="1"/>
      <c r="X333" s="1"/>
      <c r="Y333" s="1"/>
      <c r="Z333" s="1"/>
      <c r="AA333" s="1"/>
      <c r="AB333" s="1"/>
      <c r="AC333" s="1"/>
      <c r="AD333" s="1"/>
      <c r="AE333" s="1"/>
      <c r="AF333" s="1"/>
      <c r="AG333" s="1"/>
      <c r="AH333" s="1"/>
      <c r="AI333" s="1"/>
      <c r="AJ333" s="1"/>
      <c r="AK333" s="1"/>
    </row>
    <row r="334" spans="1:37" ht="14.25" customHeight="1">
      <c r="A334" s="425"/>
      <c r="B334" s="1"/>
      <c r="C334" s="1"/>
      <c r="D334" s="1"/>
      <c r="E334" s="1"/>
      <c r="F334" s="1"/>
      <c r="G334" s="1"/>
      <c r="H334" s="1"/>
      <c r="I334" s="1"/>
      <c r="J334" s="1"/>
      <c r="K334" s="1"/>
      <c r="L334" s="1"/>
      <c r="M334" s="1"/>
      <c r="N334" s="1"/>
      <c r="O334" s="1"/>
      <c r="P334" s="229"/>
      <c r="Q334" s="1"/>
      <c r="R334" s="1"/>
      <c r="S334" s="1"/>
      <c r="T334" s="1"/>
      <c r="U334" s="1"/>
      <c r="V334" s="1"/>
      <c r="W334" s="1"/>
      <c r="X334" s="1"/>
      <c r="Y334" s="1"/>
      <c r="Z334" s="1"/>
      <c r="AA334" s="1"/>
      <c r="AB334" s="1"/>
      <c r="AC334" s="1"/>
      <c r="AD334" s="1"/>
      <c r="AE334" s="1"/>
      <c r="AF334" s="1"/>
      <c r="AG334" s="1"/>
      <c r="AH334" s="1"/>
      <c r="AI334" s="1"/>
      <c r="AJ334" s="1"/>
      <c r="AK334" s="1"/>
    </row>
    <row r="335" spans="1:37" ht="14.25" customHeight="1">
      <c r="A335" s="425"/>
      <c r="B335" s="1"/>
      <c r="C335" s="1"/>
      <c r="D335" s="1"/>
      <c r="E335" s="1"/>
      <c r="F335" s="1"/>
      <c r="G335" s="1"/>
      <c r="H335" s="1"/>
      <c r="I335" s="1"/>
      <c r="J335" s="1"/>
      <c r="K335" s="1"/>
      <c r="L335" s="1"/>
      <c r="M335" s="1"/>
      <c r="N335" s="1"/>
      <c r="O335" s="1"/>
      <c r="P335" s="229"/>
      <c r="Q335" s="1"/>
      <c r="R335" s="1"/>
      <c r="S335" s="1"/>
      <c r="T335" s="1"/>
      <c r="U335" s="1"/>
      <c r="V335" s="1"/>
      <c r="W335" s="1"/>
      <c r="X335" s="1"/>
      <c r="Y335" s="1"/>
      <c r="Z335" s="1"/>
      <c r="AA335" s="1"/>
      <c r="AB335" s="1"/>
      <c r="AC335" s="1"/>
      <c r="AD335" s="1"/>
      <c r="AE335" s="1"/>
      <c r="AF335" s="1"/>
      <c r="AG335" s="1"/>
      <c r="AH335" s="1"/>
      <c r="AI335" s="1"/>
      <c r="AJ335" s="1"/>
      <c r="AK335" s="1"/>
    </row>
    <row r="336" spans="1:37" ht="14.25" customHeight="1">
      <c r="A336" s="425"/>
      <c r="B336" s="1"/>
      <c r="C336" s="1"/>
      <c r="D336" s="1"/>
      <c r="E336" s="1"/>
      <c r="F336" s="1"/>
      <c r="G336" s="1"/>
      <c r="H336" s="1"/>
      <c r="I336" s="1"/>
      <c r="J336" s="1"/>
      <c r="K336" s="1"/>
      <c r="L336" s="1"/>
      <c r="M336" s="1"/>
      <c r="N336" s="1"/>
      <c r="O336" s="1"/>
      <c r="P336" s="229"/>
      <c r="Q336" s="1"/>
      <c r="R336" s="1"/>
      <c r="S336" s="1"/>
      <c r="T336" s="1"/>
      <c r="U336" s="1"/>
      <c r="V336" s="1"/>
      <c r="W336" s="1"/>
      <c r="X336" s="1"/>
      <c r="Y336" s="1"/>
      <c r="Z336" s="1"/>
      <c r="AA336" s="1"/>
      <c r="AB336" s="1"/>
      <c r="AC336" s="1"/>
      <c r="AD336" s="1"/>
      <c r="AE336" s="1"/>
      <c r="AF336" s="1"/>
      <c r="AG336" s="1"/>
      <c r="AH336" s="1"/>
      <c r="AI336" s="1"/>
      <c r="AJ336" s="1"/>
      <c r="AK336" s="1"/>
    </row>
    <row r="337" spans="1:37" ht="14.25" customHeight="1">
      <c r="A337" s="425"/>
      <c r="B337" s="1"/>
      <c r="C337" s="1"/>
      <c r="D337" s="1"/>
      <c r="E337" s="1"/>
      <c r="F337" s="1"/>
      <c r="G337" s="1"/>
      <c r="H337" s="1"/>
      <c r="I337" s="1"/>
      <c r="J337" s="1"/>
      <c r="K337" s="1"/>
      <c r="L337" s="1"/>
      <c r="M337" s="1"/>
      <c r="N337" s="1"/>
      <c r="O337" s="1"/>
      <c r="P337" s="229"/>
      <c r="Q337" s="1"/>
      <c r="R337" s="1"/>
      <c r="S337" s="1"/>
      <c r="T337" s="1"/>
      <c r="U337" s="1"/>
      <c r="V337" s="1"/>
      <c r="W337" s="1"/>
      <c r="X337" s="1"/>
      <c r="Y337" s="1"/>
      <c r="Z337" s="1"/>
      <c r="AA337" s="1"/>
      <c r="AB337" s="1"/>
      <c r="AC337" s="1"/>
      <c r="AD337" s="1"/>
      <c r="AE337" s="1"/>
      <c r="AF337" s="1"/>
      <c r="AG337" s="1"/>
      <c r="AH337" s="1"/>
      <c r="AI337" s="1"/>
      <c r="AJ337" s="1"/>
      <c r="AK337" s="1"/>
    </row>
    <row r="338" spans="1:37" ht="14.25" customHeight="1">
      <c r="A338" s="425"/>
      <c r="B338" s="1"/>
      <c r="C338" s="1"/>
      <c r="D338" s="1"/>
      <c r="E338" s="1"/>
      <c r="F338" s="1"/>
      <c r="G338" s="1"/>
      <c r="H338" s="1"/>
      <c r="I338" s="1"/>
      <c r="J338" s="1"/>
      <c r="K338" s="1"/>
      <c r="L338" s="1"/>
      <c r="M338" s="1"/>
      <c r="N338" s="1"/>
      <c r="O338" s="1"/>
      <c r="P338" s="229"/>
      <c r="Q338" s="1"/>
      <c r="R338" s="1"/>
      <c r="S338" s="1"/>
      <c r="T338" s="1"/>
      <c r="U338" s="1"/>
      <c r="V338" s="1"/>
      <c r="W338" s="1"/>
      <c r="X338" s="1"/>
      <c r="Y338" s="1"/>
      <c r="Z338" s="1"/>
      <c r="AA338" s="1"/>
      <c r="AB338" s="1"/>
      <c r="AC338" s="1"/>
      <c r="AD338" s="1"/>
      <c r="AE338" s="1"/>
      <c r="AF338" s="1"/>
      <c r="AG338" s="1"/>
      <c r="AH338" s="1"/>
      <c r="AI338" s="1"/>
      <c r="AJ338" s="1"/>
      <c r="AK338" s="1"/>
    </row>
    <row r="339" spans="1:37" ht="14.25" customHeight="1">
      <c r="A339" s="425"/>
      <c r="B339" s="1"/>
      <c r="C339" s="1"/>
      <c r="D339" s="1"/>
      <c r="E339" s="1"/>
      <c r="F339" s="1"/>
      <c r="G339" s="1"/>
      <c r="H339" s="1"/>
      <c r="I339" s="1"/>
      <c r="J339" s="1"/>
      <c r="K339" s="1"/>
      <c r="L339" s="1"/>
      <c r="M339" s="1"/>
      <c r="N339" s="1"/>
      <c r="O339" s="1"/>
      <c r="P339" s="229"/>
      <c r="Q339" s="1"/>
      <c r="R339" s="1"/>
      <c r="S339" s="1"/>
      <c r="T339" s="1"/>
      <c r="U339" s="1"/>
      <c r="V339" s="1"/>
      <c r="W339" s="1"/>
      <c r="X339" s="1"/>
      <c r="Y339" s="1"/>
      <c r="Z339" s="1"/>
      <c r="AA339" s="1"/>
      <c r="AB339" s="1"/>
      <c r="AC339" s="1"/>
      <c r="AD339" s="1"/>
      <c r="AE339" s="1"/>
      <c r="AF339" s="1"/>
      <c r="AG339" s="1"/>
      <c r="AH339" s="1"/>
      <c r="AI339" s="1"/>
      <c r="AJ339" s="1"/>
      <c r="AK339" s="1"/>
    </row>
    <row r="340" spans="1:37" ht="14.25" customHeight="1">
      <c r="A340" s="425"/>
      <c r="B340" s="1"/>
      <c r="C340" s="1"/>
      <c r="D340" s="1"/>
      <c r="E340" s="1"/>
      <c r="F340" s="1"/>
      <c r="G340" s="1"/>
      <c r="H340" s="1"/>
      <c r="I340" s="1"/>
      <c r="J340" s="1"/>
      <c r="K340" s="1"/>
      <c r="L340" s="1"/>
      <c r="M340" s="1"/>
      <c r="N340" s="1"/>
      <c r="O340" s="1"/>
      <c r="P340" s="229"/>
      <c r="Q340" s="1"/>
      <c r="R340" s="1"/>
      <c r="S340" s="1"/>
      <c r="T340" s="1"/>
      <c r="U340" s="1"/>
      <c r="V340" s="1"/>
      <c r="W340" s="1"/>
      <c r="X340" s="1"/>
      <c r="Y340" s="1"/>
      <c r="Z340" s="1"/>
      <c r="AA340" s="1"/>
      <c r="AB340" s="1"/>
      <c r="AC340" s="1"/>
      <c r="AD340" s="1"/>
      <c r="AE340" s="1"/>
      <c r="AF340" s="1"/>
      <c r="AG340" s="1"/>
      <c r="AH340" s="1"/>
      <c r="AI340" s="1"/>
      <c r="AJ340" s="1"/>
      <c r="AK340" s="1"/>
    </row>
    <row r="341" spans="1:37" ht="14.25" customHeight="1">
      <c r="A341" s="425"/>
      <c r="B341" s="1"/>
      <c r="C341" s="1"/>
      <c r="D341" s="1"/>
      <c r="E341" s="1"/>
      <c r="F341" s="1"/>
      <c r="G341" s="1"/>
      <c r="H341" s="1"/>
      <c r="I341" s="1"/>
      <c r="J341" s="1"/>
      <c r="K341" s="1"/>
      <c r="L341" s="1"/>
      <c r="M341" s="1"/>
      <c r="N341" s="1"/>
      <c r="O341" s="1"/>
      <c r="P341" s="229"/>
      <c r="Q341" s="1"/>
      <c r="R341" s="1"/>
      <c r="S341" s="1"/>
      <c r="T341" s="1"/>
      <c r="U341" s="1"/>
      <c r="V341" s="1"/>
      <c r="W341" s="1"/>
      <c r="X341" s="1"/>
      <c r="Y341" s="1"/>
      <c r="Z341" s="1"/>
      <c r="AA341" s="1"/>
      <c r="AB341" s="1"/>
      <c r="AC341" s="1"/>
      <c r="AD341" s="1"/>
      <c r="AE341" s="1"/>
      <c r="AF341" s="1"/>
      <c r="AG341" s="1"/>
      <c r="AH341" s="1"/>
      <c r="AI341" s="1"/>
      <c r="AJ341" s="1"/>
      <c r="AK341" s="1"/>
    </row>
    <row r="342" spans="1:37" ht="14.25" customHeight="1">
      <c r="A342" s="425"/>
      <c r="B342" s="1"/>
      <c r="C342" s="1"/>
      <c r="D342" s="1"/>
      <c r="E342" s="1"/>
      <c r="F342" s="1"/>
      <c r="G342" s="1"/>
      <c r="H342" s="1"/>
      <c r="I342" s="1"/>
      <c r="J342" s="1"/>
      <c r="K342" s="1"/>
      <c r="L342" s="1"/>
      <c r="M342" s="1"/>
      <c r="N342" s="1"/>
      <c r="O342" s="1"/>
      <c r="P342" s="229"/>
      <c r="Q342" s="1"/>
      <c r="R342" s="1"/>
      <c r="S342" s="1"/>
      <c r="T342" s="1"/>
      <c r="U342" s="1"/>
      <c r="V342" s="1"/>
      <c r="W342" s="1"/>
      <c r="X342" s="1"/>
      <c r="Y342" s="1"/>
      <c r="Z342" s="1"/>
      <c r="AA342" s="1"/>
      <c r="AB342" s="1"/>
      <c r="AC342" s="1"/>
      <c r="AD342" s="1"/>
      <c r="AE342" s="1"/>
      <c r="AF342" s="1"/>
      <c r="AG342" s="1"/>
      <c r="AH342" s="1"/>
      <c r="AI342" s="1"/>
      <c r="AJ342" s="1"/>
      <c r="AK342" s="1"/>
    </row>
    <row r="343" spans="1:37" ht="14.25" customHeight="1">
      <c r="A343" s="425"/>
      <c r="B343" s="1"/>
      <c r="C343" s="1"/>
      <c r="D343" s="1"/>
      <c r="E343" s="1"/>
      <c r="F343" s="1"/>
      <c r="G343" s="1"/>
      <c r="H343" s="1"/>
      <c r="I343" s="1"/>
      <c r="J343" s="1"/>
      <c r="K343" s="1"/>
      <c r="L343" s="1"/>
      <c r="M343" s="1"/>
      <c r="N343" s="1"/>
      <c r="O343" s="1"/>
      <c r="P343" s="229"/>
      <c r="Q343" s="1"/>
      <c r="R343" s="1"/>
      <c r="S343" s="1"/>
      <c r="T343" s="1"/>
      <c r="U343" s="1"/>
      <c r="V343" s="1"/>
      <c r="W343" s="1"/>
      <c r="X343" s="1"/>
      <c r="Y343" s="1"/>
      <c r="Z343" s="1"/>
      <c r="AA343" s="1"/>
      <c r="AB343" s="1"/>
      <c r="AC343" s="1"/>
      <c r="AD343" s="1"/>
      <c r="AE343" s="1"/>
      <c r="AF343" s="1"/>
      <c r="AG343" s="1"/>
      <c r="AH343" s="1"/>
      <c r="AI343" s="1"/>
      <c r="AJ343" s="1"/>
      <c r="AK343" s="1"/>
    </row>
    <row r="344" spans="1:37" ht="14.25" customHeight="1">
      <c r="A344" s="425"/>
      <c r="B344" s="1"/>
      <c r="C344" s="1"/>
      <c r="D344" s="1"/>
      <c r="E344" s="1"/>
      <c r="F344" s="1"/>
      <c r="G344" s="1"/>
      <c r="H344" s="1"/>
      <c r="I344" s="1"/>
      <c r="J344" s="1"/>
      <c r="K344" s="1"/>
      <c r="L344" s="1"/>
      <c r="M344" s="1"/>
      <c r="N344" s="1"/>
      <c r="O344" s="1"/>
      <c r="P344" s="229"/>
      <c r="Q344" s="1"/>
      <c r="R344" s="1"/>
      <c r="S344" s="1"/>
      <c r="T344" s="1"/>
      <c r="U344" s="1"/>
      <c r="V344" s="1"/>
      <c r="W344" s="1"/>
      <c r="X344" s="1"/>
      <c r="Y344" s="1"/>
      <c r="Z344" s="1"/>
      <c r="AA344" s="1"/>
      <c r="AB344" s="1"/>
      <c r="AC344" s="1"/>
      <c r="AD344" s="1"/>
      <c r="AE344" s="1"/>
      <c r="AF344" s="1"/>
      <c r="AG344" s="1"/>
      <c r="AH344" s="1"/>
      <c r="AI344" s="1"/>
      <c r="AJ344" s="1"/>
      <c r="AK344" s="1"/>
    </row>
    <row r="345" spans="1:37" ht="14.25" customHeight="1">
      <c r="A345" s="425"/>
      <c r="B345" s="1"/>
      <c r="C345" s="1"/>
      <c r="D345" s="1"/>
      <c r="E345" s="1"/>
      <c r="F345" s="1"/>
      <c r="G345" s="1"/>
      <c r="H345" s="1"/>
      <c r="I345" s="1"/>
      <c r="J345" s="1"/>
      <c r="K345" s="1"/>
      <c r="L345" s="1"/>
      <c r="M345" s="1"/>
      <c r="N345" s="1"/>
      <c r="O345" s="1"/>
      <c r="P345" s="229"/>
      <c r="Q345" s="1"/>
      <c r="R345" s="1"/>
      <c r="S345" s="1"/>
      <c r="T345" s="1"/>
      <c r="U345" s="1"/>
      <c r="V345" s="1"/>
      <c r="W345" s="1"/>
      <c r="X345" s="1"/>
      <c r="Y345" s="1"/>
      <c r="Z345" s="1"/>
      <c r="AA345" s="1"/>
      <c r="AB345" s="1"/>
      <c r="AC345" s="1"/>
      <c r="AD345" s="1"/>
      <c r="AE345" s="1"/>
      <c r="AF345" s="1"/>
      <c r="AG345" s="1"/>
      <c r="AH345" s="1"/>
      <c r="AI345" s="1"/>
      <c r="AJ345" s="1"/>
      <c r="AK345" s="1"/>
    </row>
    <row r="346" spans="1:37" ht="14.25" customHeight="1">
      <c r="A346" s="425"/>
      <c r="B346" s="1"/>
      <c r="C346" s="1"/>
      <c r="D346" s="1"/>
      <c r="E346" s="1"/>
      <c r="F346" s="1"/>
      <c r="G346" s="1"/>
      <c r="H346" s="1"/>
      <c r="I346" s="1"/>
      <c r="J346" s="1"/>
      <c r="K346" s="1"/>
      <c r="L346" s="1"/>
      <c r="M346" s="1"/>
      <c r="N346" s="1"/>
      <c r="O346" s="1"/>
      <c r="P346" s="229"/>
      <c r="Q346" s="1"/>
      <c r="R346" s="1"/>
      <c r="S346" s="1"/>
      <c r="T346" s="1"/>
      <c r="U346" s="1"/>
      <c r="V346" s="1"/>
      <c r="W346" s="1"/>
      <c r="X346" s="1"/>
      <c r="Y346" s="1"/>
      <c r="Z346" s="1"/>
      <c r="AA346" s="1"/>
      <c r="AB346" s="1"/>
      <c r="AC346" s="1"/>
      <c r="AD346" s="1"/>
      <c r="AE346" s="1"/>
      <c r="AF346" s="1"/>
      <c r="AG346" s="1"/>
      <c r="AH346" s="1"/>
      <c r="AI346" s="1"/>
      <c r="AJ346" s="1"/>
      <c r="AK346" s="1"/>
    </row>
    <row r="347" spans="1:37" ht="14.25" customHeight="1">
      <c r="A347" s="425"/>
      <c r="B347" s="1"/>
      <c r="C347" s="1"/>
      <c r="D347" s="1"/>
      <c r="E347" s="1"/>
      <c r="F347" s="1"/>
      <c r="G347" s="1"/>
      <c r="H347" s="1"/>
      <c r="I347" s="1"/>
      <c r="J347" s="1"/>
      <c r="K347" s="1"/>
      <c r="L347" s="1"/>
      <c r="M347" s="1"/>
      <c r="N347" s="1"/>
      <c r="O347" s="1"/>
      <c r="P347" s="229"/>
      <c r="Q347" s="1"/>
      <c r="R347" s="1"/>
      <c r="S347" s="1"/>
      <c r="T347" s="1"/>
      <c r="U347" s="1"/>
      <c r="V347" s="1"/>
      <c r="W347" s="1"/>
      <c r="X347" s="1"/>
      <c r="Y347" s="1"/>
      <c r="Z347" s="1"/>
      <c r="AA347" s="1"/>
      <c r="AB347" s="1"/>
      <c r="AC347" s="1"/>
      <c r="AD347" s="1"/>
      <c r="AE347" s="1"/>
      <c r="AF347" s="1"/>
      <c r="AG347" s="1"/>
      <c r="AH347" s="1"/>
      <c r="AI347" s="1"/>
      <c r="AJ347" s="1"/>
      <c r="AK347" s="1"/>
    </row>
    <row r="348" spans="1:37" ht="14.25" customHeight="1">
      <c r="A348" s="425"/>
      <c r="B348" s="1"/>
      <c r="C348" s="1"/>
      <c r="D348" s="1"/>
      <c r="E348" s="1"/>
      <c r="F348" s="1"/>
      <c r="G348" s="1"/>
      <c r="H348" s="1"/>
      <c r="I348" s="1"/>
      <c r="J348" s="1"/>
      <c r="K348" s="1"/>
      <c r="L348" s="1"/>
      <c r="M348" s="1"/>
      <c r="N348" s="1"/>
      <c r="O348" s="1"/>
      <c r="P348" s="229"/>
      <c r="Q348" s="1"/>
      <c r="R348" s="1"/>
      <c r="S348" s="1"/>
      <c r="T348" s="1"/>
      <c r="U348" s="1"/>
      <c r="V348" s="1"/>
      <c r="W348" s="1"/>
      <c r="X348" s="1"/>
      <c r="Y348" s="1"/>
      <c r="Z348" s="1"/>
      <c r="AA348" s="1"/>
      <c r="AB348" s="1"/>
      <c r="AC348" s="1"/>
      <c r="AD348" s="1"/>
      <c r="AE348" s="1"/>
      <c r="AF348" s="1"/>
      <c r="AG348" s="1"/>
      <c r="AH348" s="1"/>
      <c r="AI348" s="1"/>
      <c r="AJ348" s="1"/>
      <c r="AK348" s="1"/>
    </row>
    <row r="349" spans="1:37" ht="14.25" customHeight="1">
      <c r="A349" s="425"/>
      <c r="B349" s="1"/>
      <c r="C349" s="1"/>
      <c r="D349" s="1"/>
      <c r="E349" s="1"/>
      <c r="F349" s="1"/>
      <c r="G349" s="1"/>
      <c r="H349" s="1"/>
      <c r="I349" s="1"/>
      <c r="J349" s="1"/>
      <c r="K349" s="1"/>
      <c r="L349" s="1"/>
      <c r="M349" s="1"/>
      <c r="N349" s="1"/>
      <c r="O349" s="1"/>
      <c r="P349" s="229"/>
      <c r="Q349" s="1"/>
      <c r="R349" s="1"/>
      <c r="S349" s="1"/>
      <c r="T349" s="1"/>
      <c r="U349" s="1"/>
      <c r="V349" s="1"/>
      <c r="W349" s="1"/>
      <c r="X349" s="1"/>
      <c r="Y349" s="1"/>
      <c r="Z349" s="1"/>
      <c r="AA349" s="1"/>
      <c r="AB349" s="1"/>
      <c r="AC349" s="1"/>
      <c r="AD349" s="1"/>
      <c r="AE349" s="1"/>
      <c r="AF349" s="1"/>
      <c r="AG349" s="1"/>
      <c r="AH349" s="1"/>
      <c r="AI349" s="1"/>
      <c r="AJ349" s="1"/>
      <c r="AK349" s="1"/>
    </row>
    <row r="350" spans="1:37" ht="14.25" customHeight="1">
      <c r="A350" s="425"/>
      <c r="B350" s="1"/>
      <c r="C350" s="1"/>
      <c r="D350" s="1"/>
      <c r="E350" s="1"/>
      <c r="F350" s="1"/>
      <c r="G350" s="1"/>
      <c r="H350" s="1"/>
      <c r="I350" s="1"/>
      <c r="J350" s="1"/>
      <c r="K350" s="1"/>
      <c r="L350" s="1"/>
      <c r="M350" s="1"/>
      <c r="N350" s="1"/>
      <c r="O350" s="1"/>
      <c r="P350" s="229"/>
      <c r="Q350" s="1"/>
      <c r="R350" s="1"/>
      <c r="S350" s="1"/>
      <c r="T350" s="1"/>
      <c r="U350" s="1"/>
      <c r="V350" s="1"/>
      <c r="W350" s="1"/>
      <c r="X350" s="1"/>
      <c r="Y350" s="1"/>
      <c r="Z350" s="1"/>
      <c r="AA350" s="1"/>
      <c r="AB350" s="1"/>
      <c r="AC350" s="1"/>
      <c r="AD350" s="1"/>
      <c r="AE350" s="1"/>
      <c r="AF350" s="1"/>
      <c r="AG350" s="1"/>
      <c r="AH350" s="1"/>
      <c r="AI350" s="1"/>
      <c r="AJ350" s="1"/>
      <c r="AK350" s="1"/>
    </row>
    <row r="351" spans="1:37" ht="14.25" customHeight="1">
      <c r="A351" s="425"/>
      <c r="B351" s="1"/>
      <c r="C351" s="1"/>
      <c r="D351" s="1"/>
      <c r="E351" s="1"/>
      <c r="F351" s="1"/>
      <c r="G351" s="1"/>
      <c r="H351" s="1"/>
      <c r="I351" s="1"/>
      <c r="J351" s="1"/>
      <c r="K351" s="1"/>
      <c r="L351" s="1"/>
      <c r="M351" s="1"/>
      <c r="N351" s="1"/>
      <c r="O351" s="1"/>
      <c r="P351" s="229"/>
      <c r="Q351" s="1"/>
      <c r="R351" s="1"/>
      <c r="S351" s="1"/>
      <c r="T351" s="1"/>
      <c r="U351" s="1"/>
      <c r="V351" s="1"/>
      <c r="W351" s="1"/>
      <c r="X351" s="1"/>
      <c r="Y351" s="1"/>
      <c r="Z351" s="1"/>
      <c r="AA351" s="1"/>
      <c r="AB351" s="1"/>
      <c r="AC351" s="1"/>
      <c r="AD351" s="1"/>
      <c r="AE351" s="1"/>
      <c r="AF351" s="1"/>
      <c r="AG351" s="1"/>
      <c r="AH351" s="1"/>
      <c r="AI351" s="1"/>
      <c r="AJ351" s="1"/>
      <c r="AK351" s="1"/>
    </row>
    <row r="352" spans="1:37" ht="14.25" customHeight="1">
      <c r="A352" s="425"/>
      <c r="B352" s="1"/>
      <c r="C352" s="1"/>
      <c r="D352" s="1"/>
      <c r="E352" s="1"/>
      <c r="F352" s="1"/>
      <c r="G352" s="1"/>
      <c r="H352" s="1"/>
      <c r="I352" s="1"/>
      <c r="J352" s="1"/>
      <c r="K352" s="1"/>
      <c r="L352" s="1"/>
      <c r="M352" s="1"/>
      <c r="N352" s="1"/>
      <c r="O352" s="1"/>
      <c r="P352" s="229"/>
      <c r="Q352" s="1"/>
      <c r="R352" s="1"/>
      <c r="S352" s="1"/>
      <c r="T352" s="1"/>
      <c r="U352" s="1"/>
      <c r="V352" s="1"/>
      <c r="W352" s="1"/>
      <c r="X352" s="1"/>
      <c r="Y352" s="1"/>
      <c r="Z352" s="1"/>
      <c r="AA352" s="1"/>
      <c r="AB352" s="1"/>
      <c r="AC352" s="1"/>
      <c r="AD352" s="1"/>
      <c r="AE352" s="1"/>
      <c r="AF352" s="1"/>
      <c r="AG352" s="1"/>
      <c r="AH352" s="1"/>
      <c r="AI352" s="1"/>
      <c r="AJ352" s="1"/>
      <c r="AK352" s="1"/>
    </row>
    <row r="353" spans="1:37" ht="14.25" customHeight="1">
      <c r="A353" s="425"/>
      <c r="B353" s="1"/>
      <c r="C353" s="1"/>
      <c r="D353" s="1"/>
      <c r="E353" s="1"/>
      <c r="F353" s="1"/>
      <c r="G353" s="1"/>
      <c r="H353" s="1"/>
      <c r="I353" s="1"/>
      <c r="J353" s="1"/>
      <c r="K353" s="1"/>
      <c r="L353" s="1"/>
      <c r="M353" s="1"/>
      <c r="N353" s="1"/>
      <c r="O353" s="1"/>
      <c r="P353" s="229"/>
      <c r="Q353" s="1"/>
      <c r="R353" s="1"/>
      <c r="S353" s="1"/>
      <c r="T353" s="1"/>
      <c r="U353" s="1"/>
      <c r="V353" s="1"/>
      <c r="W353" s="1"/>
      <c r="X353" s="1"/>
      <c r="Y353" s="1"/>
      <c r="Z353" s="1"/>
      <c r="AA353" s="1"/>
      <c r="AB353" s="1"/>
      <c r="AC353" s="1"/>
      <c r="AD353" s="1"/>
      <c r="AE353" s="1"/>
      <c r="AF353" s="1"/>
      <c r="AG353" s="1"/>
      <c r="AH353" s="1"/>
      <c r="AI353" s="1"/>
      <c r="AJ353" s="1"/>
      <c r="AK353" s="1"/>
    </row>
    <row r="354" spans="1:37" ht="14.25" customHeight="1">
      <c r="A354" s="425"/>
      <c r="B354" s="1"/>
      <c r="C354" s="1"/>
      <c r="D354" s="1"/>
      <c r="E354" s="1"/>
      <c r="F354" s="1"/>
      <c r="G354" s="1"/>
      <c r="H354" s="1"/>
      <c r="I354" s="1"/>
      <c r="J354" s="1"/>
      <c r="K354" s="1"/>
      <c r="L354" s="1"/>
      <c r="M354" s="1"/>
      <c r="N354" s="1"/>
      <c r="O354" s="1"/>
      <c r="P354" s="229"/>
      <c r="Q354" s="1"/>
      <c r="R354" s="1"/>
      <c r="S354" s="1"/>
      <c r="T354" s="1"/>
      <c r="U354" s="1"/>
      <c r="V354" s="1"/>
      <c r="W354" s="1"/>
      <c r="X354" s="1"/>
      <c r="Y354" s="1"/>
      <c r="Z354" s="1"/>
      <c r="AA354" s="1"/>
      <c r="AB354" s="1"/>
      <c r="AC354" s="1"/>
      <c r="AD354" s="1"/>
      <c r="AE354" s="1"/>
      <c r="AF354" s="1"/>
      <c r="AG354" s="1"/>
      <c r="AH354" s="1"/>
      <c r="AI354" s="1"/>
      <c r="AJ354" s="1"/>
      <c r="AK354" s="1"/>
    </row>
    <row r="355" spans="1:37" ht="14.25" customHeight="1">
      <c r="A355" s="425"/>
      <c r="B355" s="1"/>
      <c r="C355" s="1"/>
      <c r="D355" s="1"/>
      <c r="E355" s="1"/>
      <c r="F355" s="1"/>
      <c r="G355" s="1"/>
      <c r="H355" s="1"/>
      <c r="I355" s="1"/>
      <c r="J355" s="1"/>
      <c r="K355" s="1"/>
      <c r="L355" s="1"/>
      <c r="M355" s="1"/>
      <c r="N355" s="1"/>
      <c r="O355" s="1"/>
      <c r="P355" s="229"/>
      <c r="Q355" s="1"/>
      <c r="R355" s="1"/>
      <c r="S355" s="1"/>
      <c r="T355" s="1"/>
      <c r="U355" s="1"/>
      <c r="V355" s="1"/>
      <c r="W355" s="1"/>
      <c r="X355" s="1"/>
      <c r="Y355" s="1"/>
      <c r="Z355" s="1"/>
      <c r="AA355" s="1"/>
      <c r="AB355" s="1"/>
      <c r="AC355" s="1"/>
      <c r="AD355" s="1"/>
      <c r="AE355" s="1"/>
      <c r="AF355" s="1"/>
      <c r="AG355" s="1"/>
      <c r="AH355" s="1"/>
      <c r="AI355" s="1"/>
      <c r="AJ355" s="1"/>
      <c r="AK355" s="1"/>
    </row>
    <row r="356" spans="1:37" ht="14.25" customHeight="1">
      <c r="A356" s="425"/>
      <c r="B356" s="1"/>
      <c r="C356" s="1"/>
      <c r="D356" s="1"/>
      <c r="E356" s="1"/>
      <c r="F356" s="1"/>
      <c r="G356" s="1"/>
      <c r="H356" s="1"/>
      <c r="I356" s="1"/>
      <c r="J356" s="1"/>
      <c r="K356" s="1"/>
      <c r="L356" s="1"/>
      <c r="M356" s="1"/>
      <c r="N356" s="1"/>
      <c r="O356" s="1"/>
      <c r="P356" s="229"/>
      <c r="Q356" s="1"/>
      <c r="R356" s="1"/>
      <c r="S356" s="1"/>
      <c r="T356" s="1"/>
      <c r="U356" s="1"/>
      <c r="V356" s="1"/>
      <c r="W356" s="1"/>
      <c r="X356" s="1"/>
      <c r="Y356" s="1"/>
      <c r="Z356" s="1"/>
      <c r="AA356" s="1"/>
      <c r="AB356" s="1"/>
      <c r="AC356" s="1"/>
      <c r="AD356" s="1"/>
      <c r="AE356" s="1"/>
      <c r="AF356" s="1"/>
      <c r="AG356" s="1"/>
      <c r="AH356" s="1"/>
      <c r="AI356" s="1"/>
      <c r="AJ356" s="1"/>
      <c r="AK356" s="1"/>
    </row>
    <row r="357" spans="1:37" ht="14.25" customHeight="1">
      <c r="A357" s="425"/>
      <c r="B357" s="1"/>
      <c r="C357" s="1"/>
      <c r="D357" s="1"/>
      <c r="E357" s="1"/>
      <c r="F357" s="1"/>
      <c r="G357" s="1"/>
      <c r="H357" s="1"/>
      <c r="I357" s="1"/>
      <c r="J357" s="1"/>
      <c r="K357" s="1"/>
      <c r="L357" s="1"/>
      <c r="M357" s="1"/>
      <c r="N357" s="1"/>
      <c r="O357" s="1"/>
      <c r="P357" s="229"/>
      <c r="Q357" s="1"/>
      <c r="R357" s="1"/>
      <c r="S357" s="1"/>
      <c r="T357" s="1"/>
      <c r="U357" s="1"/>
      <c r="V357" s="1"/>
      <c r="W357" s="1"/>
      <c r="X357" s="1"/>
      <c r="Y357" s="1"/>
      <c r="Z357" s="1"/>
      <c r="AA357" s="1"/>
      <c r="AB357" s="1"/>
      <c r="AC357" s="1"/>
      <c r="AD357" s="1"/>
      <c r="AE357" s="1"/>
      <c r="AF357" s="1"/>
      <c r="AG357" s="1"/>
      <c r="AH357" s="1"/>
      <c r="AI357" s="1"/>
      <c r="AJ357" s="1"/>
      <c r="AK357" s="1"/>
    </row>
    <row r="358" spans="1:37" ht="14.25" customHeight="1">
      <c r="A358" s="425"/>
      <c r="B358" s="1"/>
      <c r="C358" s="1"/>
      <c r="D358" s="1"/>
      <c r="E358" s="1"/>
      <c r="F358" s="1"/>
      <c r="G358" s="1"/>
      <c r="H358" s="1"/>
      <c r="I358" s="1"/>
      <c r="J358" s="1"/>
      <c r="K358" s="1"/>
      <c r="L358" s="1"/>
      <c r="M358" s="1"/>
      <c r="N358" s="1"/>
      <c r="O358" s="1"/>
      <c r="P358" s="229"/>
      <c r="Q358" s="1"/>
      <c r="R358" s="1"/>
      <c r="S358" s="1"/>
      <c r="T358" s="1"/>
      <c r="U358" s="1"/>
      <c r="V358" s="1"/>
      <c r="W358" s="1"/>
      <c r="X358" s="1"/>
      <c r="Y358" s="1"/>
      <c r="Z358" s="1"/>
      <c r="AA358" s="1"/>
      <c r="AB358" s="1"/>
      <c r="AC358" s="1"/>
      <c r="AD358" s="1"/>
      <c r="AE358" s="1"/>
      <c r="AF358" s="1"/>
      <c r="AG358" s="1"/>
      <c r="AH358" s="1"/>
      <c r="AI358" s="1"/>
      <c r="AJ358" s="1"/>
      <c r="AK358" s="1"/>
    </row>
    <row r="359" spans="1:37" ht="14.25" customHeight="1">
      <c r="A359" s="425"/>
      <c r="B359" s="1"/>
      <c r="C359" s="1"/>
      <c r="D359" s="1"/>
      <c r="E359" s="1"/>
      <c r="F359" s="1"/>
      <c r="G359" s="1"/>
      <c r="H359" s="1"/>
      <c r="I359" s="1"/>
      <c r="J359" s="1"/>
      <c r="K359" s="1"/>
      <c r="L359" s="1"/>
      <c r="M359" s="1"/>
      <c r="N359" s="1"/>
      <c r="O359" s="1"/>
      <c r="P359" s="229"/>
      <c r="Q359" s="1"/>
      <c r="R359" s="1"/>
      <c r="S359" s="1"/>
      <c r="T359" s="1"/>
      <c r="U359" s="1"/>
      <c r="V359" s="1"/>
      <c r="W359" s="1"/>
      <c r="X359" s="1"/>
      <c r="Y359" s="1"/>
      <c r="Z359" s="1"/>
      <c r="AA359" s="1"/>
      <c r="AB359" s="1"/>
      <c r="AC359" s="1"/>
      <c r="AD359" s="1"/>
      <c r="AE359" s="1"/>
      <c r="AF359" s="1"/>
      <c r="AG359" s="1"/>
      <c r="AH359" s="1"/>
      <c r="AI359" s="1"/>
      <c r="AJ359" s="1"/>
      <c r="AK359" s="1"/>
    </row>
    <row r="360" spans="1:37" ht="14.25" customHeight="1">
      <c r="A360" s="425"/>
      <c r="B360" s="1"/>
      <c r="C360" s="1"/>
      <c r="D360" s="1"/>
      <c r="E360" s="1"/>
      <c r="F360" s="1"/>
      <c r="G360" s="1"/>
      <c r="H360" s="1"/>
      <c r="I360" s="1"/>
      <c r="J360" s="1"/>
      <c r="K360" s="1"/>
      <c r="L360" s="1"/>
      <c r="M360" s="1"/>
      <c r="N360" s="1"/>
      <c r="O360" s="1"/>
      <c r="P360" s="229"/>
      <c r="Q360" s="1"/>
      <c r="R360" s="1"/>
      <c r="S360" s="1"/>
      <c r="T360" s="1"/>
      <c r="U360" s="1"/>
      <c r="V360" s="1"/>
      <c r="W360" s="1"/>
      <c r="X360" s="1"/>
      <c r="Y360" s="1"/>
      <c r="Z360" s="1"/>
      <c r="AA360" s="1"/>
      <c r="AB360" s="1"/>
      <c r="AC360" s="1"/>
      <c r="AD360" s="1"/>
      <c r="AE360" s="1"/>
      <c r="AF360" s="1"/>
      <c r="AG360" s="1"/>
      <c r="AH360" s="1"/>
      <c r="AI360" s="1"/>
      <c r="AJ360" s="1"/>
      <c r="AK360" s="1"/>
    </row>
    <row r="361" spans="1:37" ht="14.25" customHeight="1">
      <c r="A361" s="425"/>
      <c r="B361" s="1"/>
      <c r="C361" s="1"/>
      <c r="D361" s="1"/>
      <c r="E361" s="1"/>
      <c r="F361" s="1"/>
      <c r="G361" s="1"/>
      <c r="H361" s="1"/>
      <c r="I361" s="1"/>
      <c r="J361" s="1"/>
      <c r="K361" s="1"/>
      <c r="L361" s="1"/>
      <c r="M361" s="1"/>
      <c r="N361" s="1"/>
      <c r="O361" s="1"/>
      <c r="P361" s="229"/>
      <c r="Q361" s="1"/>
      <c r="R361" s="1"/>
      <c r="S361" s="1"/>
      <c r="T361" s="1"/>
      <c r="U361" s="1"/>
      <c r="V361" s="1"/>
      <c r="W361" s="1"/>
      <c r="X361" s="1"/>
      <c r="Y361" s="1"/>
      <c r="Z361" s="1"/>
      <c r="AA361" s="1"/>
      <c r="AB361" s="1"/>
      <c r="AC361" s="1"/>
      <c r="AD361" s="1"/>
      <c r="AE361" s="1"/>
      <c r="AF361" s="1"/>
      <c r="AG361" s="1"/>
      <c r="AH361" s="1"/>
      <c r="AI361" s="1"/>
      <c r="AJ361" s="1"/>
      <c r="AK361" s="1"/>
    </row>
    <row r="362" spans="1:37" ht="14.25" customHeight="1">
      <c r="A362" s="425"/>
      <c r="B362" s="1"/>
      <c r="C362" s="1"/>
      <c r="D362" s="1"/>
      <c r="E362" s="1"/>
      <c r="F362" s="1"/>
      <c r="G362" s="1"/>
      <c r="H362" s="1"/>
      <c r="I362" s="1"/>
      <c r="J362" s="1"/>
      <c r="K362" s="1"/>
      <c r="L362" s="1"/>
      <c r="M362" s="1"/>
      <c r="N362" s="1"/>
      <c r="O362" s="1"/>
      <c r="P362" s="229"/>
      <c r="Q362" s="1"/>
      <c r="R362" s="1"/>
      <c r="S362" s="1"/>
      <c r="T362" s="1"/>
      <c r="U362" s="1"/>
      <c r="V362" s="1"/>
      <c r="W362" s="1"/>
      <c r="X362" s="1"/>
      <c r="Y362" s="1"/>
      <c r="Z362" s="1"/>
      <c r="AA362" s="1"/>
      <c r="AB362" s="1"/>
      <c r="AC362" s="1"/>
      <c r="AD362" s="1"/>
      <c r="AE362" s="1"/>
      <c r="AF362" s="1"/>
      <c r="AG362" s="1"/>
      <c r="AH362" s="1"/>
      <c r="AI362" s="1"/>
      <c r="AJ362" s="1"/>
      <c r="AK362" s="1"/>
    </row>
    <row r="363" spans="1:37" ht="14.25" customHeight="1">
      <c r="A363" s="425"/>
      <c r="B363" s="1"/>
      <c r="C363" s="1"/>
      <c r="D363" s="1"/>
      <c r="E363" s="1"/>
      <c r="F363" s="1"/>
      <c r="G363" s="1"/>
      <c r="H363" s="1"/>
      <c r="I363" s="1"/>
      <c r="J363" s="1"/>
      <c r="K363" s="1"/>
      <c r="L363" s="1"/>
      <c r="M363" s="1"/>
      <c r="N363" s="1"/>
      <c r="O363" s="1"/>
      <c r="P363" s="229"/>
      <c r="Q363" s="1"/>
      <c r="R363" s="1"/>
      <c r="S363" s="1"/>
      <c r="T363" s="1"/>
      <c r="U363" s="1"/>
      <c r="V363" s="1"/>
      <c r="W363" s="1"/>
      <c r="X363" s="1"/>
      <c r="Y363" s="1"/>
      <c r="Z363" s="1"/>
      <c r="AA363" s="1"/>
      <c r="AB363" s="1"/>
      <c r="AC363" s="1"/>
      <c r="AD363" s="1"/>
      <c r="AE363" s="1"/>
      <c r="AF363" s="1"/>
      <c r="AG363" s="1"/>
      <c r="AH363" s="1"/>
      <c r="AI363" s="1"/>
      <c r="AJ363" s="1"/>
      <c r="AK363" s="1"/>
    </row>
    <row r="364" spans="1:37" ht="14.25" customHeight="1">
      <c r="A364" s="425"/>
      <c r="B364" s="1"/>
      <c r="C364" s="1"/>
      <c r="D364" s="1"/>
      <c r="E364" s="1"/>
      <c r="F364" s="1"/>
      <c r="G364" s="1"/>
      <c r="H364" s="1"/>
      <c r="I364" s="1"/>
      <c r="J364" s="1"/>
      <c r="K364" s="1"/>
      <c r="L364" s="1"/>
      <c r="M364" s="1"/>
      <c r="N364" s="1"/>
      <c r="O364" s="1"/>
      <c r="P364" s="229"/>
      <c r="Q364" s="1"/>
      <c r="R364" s="1"/>
      <c r="S364" s="1"/>
      <c r="T364" s="1"/>
      <c r="U364" s="1"/>
      <c r="V364" s="1"/>
      <c r="W364" s="1"/>
      <c r="X364" s="1"/>
      <c r="Y364" s="1"/>
      <c r="Z364" s="1"/>
      <c r="AA364" s="1"/>
      <c r="AB364" s="1"/>
      <c r="AC364" s="1"/>
      <c r="AD364" s="1"/>
      <c r="AE364" s="1"/>
      <c r="AF364" s="1"/>
      <c r="AG364" s="1"/>
      <c r="AH364" s="1"/>
      <c r="AI364" s="1"/>
      <c r="AJ364" s="1"/>
      <c r="AK364" s="1"/>
    </row>
    <row r="365" spans="1:37" ht="14.25" customHeight="1">
      <c r="A365" s="425"/>
      <c r="B365" s="1"/>
      <c r="C365" s="1"/>
      <c r="D365" s="1"/>
      <c r="E365" s="1"/>
      <c r="F365" s="1"/>
      <c r="G365" s="1"/>
      <c r="H365" s="1"/>
      <c r="I365" s="1"/>
      <c r="J365" s="1"/>
      <c r="K365" s="1"/>
      <c r="L365" s="1"/>
      <c r="M365" s="1"/>
      <c r="N365" s="1"/>
      <c r="O365" s="1"/>
      <c r="P365" s="229"/>
      <c r="Q365" s="1"/>
      <c r="R365" s="1"/>
      <c r="S365" s="1"/>
      <c r="T365" s="1"/>
      <c r="U365" s="1"/>
      <c r="V365" s="1"/>
      <c r="W365" s="1"/>
      <c r="X365" s="1"/>
      <c r="Y365" s="1"/>
      <c r="Z365" s="1"/>
      <c r="AA365" s="1"/>
      <c r="AB365" s="1"/>
      <c r="AC365" s="1"/>
      <c r="AD365" s="1"/>
      <c r="AE365" s="1"/>
      <c r="AF365" s="1"/>
      <c r="AG365" s="1"/>
      <c r="AH365" s="1"/>
      <c r="AI365" s="1"/>
      <c r="AJ365" s="1"/>
      <c r="AK365" s="1"/>
    </row>
    <row r="366" spans="1:37" ht="14.25" customHeight="1">
      <c r="A366" s="425"/>
      <c r="B366" s="1"/>
      <c r="C366" s="1"/>
      <c r="D366" s="1"/>
      <c r="E366" s="1"/>
      <c r="F366" s="1"/>
      <c r="G366" s="1"/>
      <c r="H366" s="1"/>
      <c r="I366" s="1"/>
      <c r="J366" s="1"/>
      <c r="K366" s="1"/>
      <c r="L366" s="1"/>
      <c r="M366" s="1"/>
      <c r="N366" s="1"/>
      <c r="O366" s="1"/>
      <c r="P366" s="229"/>
      <c r="Q366" s="1"/>
      <c r="R366" s="1"/>
      <c r="S366" s="1"/>
      <c r="T366" s="1"/>
      <c r="U366" s="1"/>
      <c r="V366" s="1"/>
      <c r="W366" s="1"/>
      <c r="X366" s="1"/>
      <c r="Y366" s="1"/>
      <c r="Z366" s="1"/>
      <c r="AA366" s="1"/>
      <c r="AB366" s="1"/>
      <c r="AC366" s="1"/>
      <c r="AD366" s="1"/>
      <c r="AE366" s="1"/>
      <c r="AF366" s="1"/>
      <c r="AG366" s="1"/>
      <c r="AH366" s="1"/>
      <c r="AI366" s="1"/>
      <c r="AJ366" s="1"/>
      <c r="AK366" s="1"/>
    </row>
    <row r="367" spans="1:37" ht="14.25" customHeight="1">
      <c r="A367" s="425"/>
      <c r="B367" s="1"/>
      <c r="C367" s="1"/>
      <c r="D367" s="1"/>
      <c r="E367" s="1"/>
      <c r="F367" s="1"/>
      <c r="G367" s="1"/>
      <c r="H367" s="1"/>
      <c r="I367" s="1"/>
      <c r="J367" s="1"/>
      <c r="K367" s="1"/>
      <c r="L367" s="1"/>
      <c r="M367" s="1"/>
      <c r="N367" s="1"/>
      <c r="O367" s="1"/>
      <c r="P367" s="229"/>
      <c r="Q367" s="1"/>
      <c r="R367" s="1"/>
      <c r="S367" s="1"/>
      <c r="T367" s="1"/>
      <c r="U367" s="1"/>
      <c r="V367" s="1"/>
      <c r="W367" s="1"/>
      <c r="X367" s="1"/>
      <c r="Y367" s="1"/>
      <c r="Z367" s="1"/>
      <c r="AA367" s="1"/>
      <c r="AB367" s="1"/>
      <c r="AC367" s="1"/>
      <c r="AD367" s="1"/>
      <c r="AE367" s="1"/>
      <c r="AF367" s="1"/>
      <c r="AG367" s="1"/>
      <c r="AH367" s="1"/>
      <c r="AI367" s="1"/>
      <c r="AJ367" s="1"/>
      <c r="AK367" s="1"/>
    </row>
    <row r="368" spans="1:37" ht="14.25" customHeight="1">
      <c r="A368" s="425"/>
      <c r="B368" s="1"/>
      <c r="C368" s="1"/>
      <c r="D368" s="1"/>
      <c r="E368" s="1"/>
      <c r="F368" s="1"/>
      <c r="G368" s="1"/>
      <c r="H368" s="1"/>
      <c r="I368" s="1"/>
      <c r="J368" s="1"/>
      <c r="K368" s="1"/>
      <c r="L368" s="1"/>
      <c r="M368" s="1"/>
      <c r="N368" s="1"/>
      <c r="O368" s="1"/>
      <c r="P368" s="229"/>
      <c r="Q368" s="1"/>
      <c r="R368" s="1"/>
      <c r="S368" s="1"/>
      <c r="T368" s="1"/>
      <c r="U368" s="1"/>
      <c r="V368" s="1"/>
      <c r="W368" s="1"/>
      <c r="X368" s="1"/>
      <c r="Y368" s="1"/>
      <c r="Z368" s="1"/>
      <c r="AA368" s="1"/>
      <c r="AB368" s="1"/>
      <c r="AC368" s="1"/>
      <c r="AD368" s="1"/>
      <c r="AE368" s="1"/>
      <c r="AF368" s="1"/>
      <c r="AG368" s="1"/>
      <c r="AH368" s="1"/>
      <c r="AI368" s="1"/>
      <c r="AJ368" s="1"/>
      <c r="AK368" s="1"/>
    </row>
    <row r="369" spans="1:37" ht="14.25" customHeight="1">
      <c r="A369" s="425"/>
      <c r="B369" s="1"/>
      <c r="C369" s="1"/>
      <c r="D369" s="1"/>
      <c r="E369" s="1"/>
      <c r="F369" s="1"/>
      <c r="G369" s="1"/>
      <c r="H369" s="1"/>
      <c r="I369" s="1"/>
      <c r="J369" s="1"/>
      <c r="K369" s="1"/>
      <c r="L369" s="1"/>
      <c r="M369" s="1"/>
      <c r="N369" s="1"/>
      <c r="O369" s="1"/>
      <c r="P369" s="229"/>
      <c r="Q369" s="1"/>
      <c r="R369" s="1"/>
      <c r="S369" s="1"/>
      <c r="T369" s="1"/>
      <c r="U369" s="1"/>
      <c r="V369" s="1"/>
      <c r="W369" s="1"/>
      <c r="X369" s="1"/>
      <c r="Y369" s="1"/>
      <c r="Z369" s="1"/>
      <c r="AA369" s="1"/>
      <c r="AB369" s="1"/>
      <c r="AC369" s="1"/>
      <c r="AD369" s="1"/>
      <c r="AE369" s="1"/>
      <c r="AF369" s="1"/>
      <c r="AG369" s="1"/>
      <c r="AH369" s="1"/>
      <c r="AI369" s="1"/>
      <c r="AJ369" s="1"/>
      <c r="AK369" s="1"/>
    </row>
    <row r="370" spans="1:37" ht="14.25" customHeight="1">
      <c r="A370" s="425"/>
      <c r="B370" s="1"/>
      <c r="C370" s="1"/>
      <c r="D370" s="1"/>
      <c r="E370" s="1"/>
      <c r="F370" s="1"/>
      <c r="G370" s="1"/>
      <c r="H370" s="1"/>
      <c r="I370" s="1"/>
      <c r="J370" s="1"/>
      <c r="K370" s="1"/>
      <c r="L370" s="1"/>
      <c r="M370" s="1"/>
      <c r="N370" s="1"/>
      <c r="O370" s="1"/>
      <c r="P370" s="229"/>
      <c r="Q370" s="1"/>
      <c r="R370" s="1"/>
      <c r="S370" s="1"/>
      <c r="T370" s="1"/>
      <c r="U370" s="1"/>
      <c r="V370" s="1"/>
      <c r="W370" s="1"/>
      <c r="X370" s="1"/>
      <c r="Y370" s="1"/>
      <c r="Z370" s="1"/>
      <c r="AA370" s="1"/>
      <c r="AB370" s="1"/>
      <c r="AC370" s="1"/>
      <c r="AD370" s="1"/>
      <c r="AE370" s="1"/>
      <c r="AF370" s="1"/>
      <c r="AG370" s="1"/>
      <c r="AH370" s="1"/>
      <c r="AI370" s="1"/>
      <c r="AJ370" s="1"/>
      <c r="AK370" s="1"/>
    </row>
    <row r="371" spans="1:37" ht="14.25" customHeight="1">
      <c r="A371" s="425"/>
      <c r="B371" s="1"/>
      <c r="C371" s="1"/>
      <c r="D371" s="1"/>
      <c r="E371" s="1"/>
      <c r="F371" s="1"/>
      <c r="G371" s="1"/>
      <c r="H371" s="1"/>
      <c r="I371" s="1"/>
      <c r="J371" s="1"/>
      <c r="K371" s="1"/>
      <c r="L371" s="1"/>
      <c r="M371" s="1"/>
      <c r="N371" s="1"/>
      <c r="O371" s="1"/>
      <c r="P371" s="229"/>
      <c r="Q371" s="1"/>
      <c r="R371" s="1"/>
      <c r="S371" s="1"/>
      <c r="T371" s="1"/>
      <c r="U371" s="1"/>
      <c r="V371" s="1"/>
      <c r="W371" s="1"/>
      <c r="X371" s="1"/>
      <c r="Y371" s="1"/>
      <c r="Z371" s="1"/>
      <c r="AA371" s="1"/>
      <c r="AB371" s="1"/>
      <c r="AC371" s="1"/>
      <c r="AD371" s="1"/>
      <c r="AE371" s="1"/>
      <c r="AF371" s="1"/>
      <c r="AG371" s="1"/>
      <c r="AH371" s="1"/>
      <c r="AI371" s="1"/>
      <c r="AJ371" s="1"/>
      <c r="AK371" s="1"/>
    </row>
    <row r="372" spans="1:37" ht="14.25" customHeight="1">
      <c r="A372" s="425"/>
      <c r="B372" s="1"/>
      <c r="C372" s="1"/>
      <c r="D372" s="1"/>
      <c r="E372" s="1"/>
      <c r="F372" s="1"/>
      <c r="G372" s="1"/>
      <c r="H372" s="1"/>
      <c r="I372" s="1"/>
      <c r="J372" s="1"/>
      <c r="K372" s="1"/>
      <c r="L372" s="1"/>
      <c r="M372" s="1"/>
      <c r="N372" s="1"/>
      <c r="O372" s="1"/>
      <c r="P372" s="229"/>
      <c r="Q372" s="1"/>
      <c r="R372" s="1"/>
      <c r="S372" s="1"/>
      <c r="T372" s="1"/>
      <c r="U372" s="1"/>
      <c r="V372" s="1"/>
      <c r="W372" s="1"/>
      <c r="X372" s="1"/>
      <c r="Y372" s="1"/>
      <c r="Z372" s="1"/>
      <c r="AA372" s="1"/>
      <c r="AB372" s="1"/>
      <c r="AC372" s="1"/>
      <c r="AD372" s="1"/>
      <c r="AE372" s="1"/>
      <c r="AF372" s="1"/>
      <c r="AG372" s="1"/>
      <c r="AH372" s="1"/>
      <c r="AI372" s="1"/>
      <c r="AJ372" s="1"/>
      <c r="AK372" s="1"/>
    </row>
    <row r="373" spans="1:37" ht="14.25" customHeight="1">
      <c r="A373" s="425"/>
      <c r="B373" s="1"/>
      <c r="C373" s="1"/>
      <c r="D373" s="1"/>
      <c r="E373" s="1"/>
      <c r="F373" s="1"/>
      <c r="G373" s="1"/>
      <c r="H373" s="1"/>
      <c r="I373" s="1"/>
      <c r="J373" s="1"/>
      <c r="K373" s="1"/>
      <c r="L373" s="1"/>
      <c r="M373" s="1"/>
      <c r="N373" s="1"/>
      <c r="O373" s="1"/>
      <c r="P373" s="229"/>
      <c r="Q373" s="1"/>
      <c r="R373" s="1"/>
      <c r="S373" s="1"/>
      <c r="T373" s="1"/>
      <c r="U373" s="1"/>
      <c r="V373" s="1"/>
      <c r="W373" s="1"/>
      <c r="X373" s="1"/>
      <c r="Y373" s="1"/>
      <c r="Z373" s="1"/>
      <c r="AA373" s="1"/>
      <c r="AB373" s="1"/>
      <c r="AC373" s="1"/>
      <c r="AD373" s="1"/>
      <c r="AE373" s="1"/>
      <c r="AF373" s="1"/>
      <c r="AG373" s="1"/>
      <c r="AH373" s="1"/>
      <c r="AI373" s="1"/>
      <c r="AJ373" s="1"/>
      <c r="AK373" s="1"/>
    </row>
    <row r="374" spans="1:37" ht="14.25" customHeight="1">
      <c r="A374" s="425"/>
      <c r="B374" s="1"/>
      <c r="C374" s="1"/>
      <c r="D374" s="1"/>
      <c r="E374" s="1"/>
      <c r="F374" s="1"/>
      <c r="G374" s="1"/>
      <c r="H374" s="1"/>
      <c r="I374" s="1"/>
      <c r="J374" s="1"/>
      <c r="K374" s="1"/>
      <c r="L374" s="1"/>
      <c r="M374" s="1"/>
      <c r="N374" s="1"/>
      <c r="O374" s="1"/>
      <c r="P374" s="229"/>
      <c r="Q374" s="1"/>
      <c r="R374" s="1"/>
      <c r="S374" s="1"/>
      <c r="T374" s="1"/>
      <c r="U374" s="1"/>
      <c r="V374" s="1"/>
      <c r="W374" s="1"/>
      <c r="X374" s="1"/>
      <c r="Y374" s="1"/>
      <c r="Z374" s="1"/>
      <c r="AA374" s="1"/>
      <c r="AB374" s="1"/>
      <c r="AC374" s="1"/>
      <c r="AD374" s="1"/>
      <c r="AE374" s="1"/>
      <c r="AF374" s="1"/>
      <c r="AG374" s="1"/>
      <c r="AH374" s="1"/>
      <c r="AI374" s="1"/>
      <c r="AJ374" s="1"/>
      <c r="AK374" s="1"/>
    </row>
    <row r="375" spans="1:37" ht="14.25" customHeight="1">
      <c r="A375" s="425"/>
      <c r="B375" s="1"/>
      <c r="C375" s="1"/>
      <c r="D375" s="1"/>
      <c r="E375" s="1"/>
      <c r="F375" s="1"/>
      <c r="G375" s="1"/>
      <c r="H375" s="1"/>
      <c r="I375" s="1"/>
      <c r="J375" s="1"/>
      <c r="K375" s="1"/>
      <c r="L375" s="1"/>
      <c r="M375" s="1"/>
      <c r="N375" s="1"/>
      <c r="O375" s="1"/>
      <c r="P375" s="229"/>
      <c r="Q375" s="1"/>
      <c r="R375" s="1"/>
      <c r="S375" s="1"/>
      <c r="T375" s="1"/>
      <c r="U375" s="1"/>
      <c r="V375" s="1"/>
      <c r="W375" s="1"/>
      <c r="X375" s="1"/>
      <c r="Y375" s="1"/>
      <c r="Z375" s="1"/>
      <c r="AA375" s="1"/>
      <c r="AB375" s="1"/>
      <c r="AC375" s="1"/>
      <c r="AD375" s="1"/>
      <c r="AE375" s="1"/>
      <c r="AF375" s="1"/>
      <c r="AG375" s="1"/>
      <c r="AH375" s="1"/>
      <c r="AI375" s="1"/>
      <c r="AJ375" s="1"/>
      <c r="AK375" s="1"/>
    </row>
    <row r="376" spans="1:37" ht="14.25" customHeight="1">
      <c r="A376" s="425"/>
      <c r="B376" s="1"/>
      <c r="C376" s="1"/>
      <c r="D376" s="1"/>
      <c r="E376" s="1"/>
      <c r="F376" s="1"/>
      <c r="G376" s="1"/>
      <c r="H376" s="1"/>
      <c r="I376" s="1"/>
      <c r="J376" s="1"/>
      <c r="K376" s="1"/>
      <c r="L376" s="1"/>
      <c r="M376" s="1"/>
      <c r="N376" s="1"/>
      <c r="O376" s="1"/>
      <c r="P376" s="229"/>
      <c r="Q376" s="1"/>
      <c r="R376" s="1"/>
      <c r="S376" s="1"/>
      <c r="T376" s="1"/>
      <c r="U376" s="1"/>
      <c r="V376" s="1"/>
      <c r="W376" s="1"/>
      <c r="X376" s="1"/>
      <c r="Y376" s="1"/>
      <c r="Z376" s="1"/>
      <c r="AA376" s="1"/>
      <c r="AB376" s="1"/>
      <c r="AC376" s="1"/>
      <c r="AD376" s="1"/>
      <c r="AE376" s="1"/>
      <c r="AF376" s="1"/>
      <c r="AG376" s="1"/>
      <c r="AH376" s="1"/>
      <c r="AI376" s="1"/>
      <c r="AJ376" s="1"/>
      <c r="AK376" s="1"/>
    </row>
    <row r="377" spans="1:37" ht="14.25" customHeight="1">
      <c r="A377" s="425"/>
      <c r="B377" s="1"/>
      <c r="C377" s="1"/>
      <c r="D377" s="1"/>
      <c r="E377" s="1"/>
      <c r="F377" s="1"/>
      <c r="G377" s="1"/>
      <c r="H377" s="1"/>
      <c r="I377" s="1"/>
      <c r="J377" s="1"/>
      <c r="K377" s="1"/>
      <c r="L377" s="1"/>
      <c r="M377" s="1"/>
      <c r="N377" s="1"/>
      <c r="O377" s="1"/>
      <c r="P377" s="229"/>
      <c r="Q377" s="1"/>
      <c r="R377" s="1"/>
      <c r="S377" s="1"/>
      <c r="T377" s="1"/>
      <c r="U377" s="1"/>
      <c r="V377" s="1"/>
      <c r="W377" s="1"/>
      <c r="X377" s="1"/>
      <c r="Y377" s="1"/>
      <c r="Z377" s="1"/>
      <c r="AA377" s="1"/>
      <c r="AB377" s="1"/>
      <c r="AC377" s="1"/>
      <c r="AD377" s="1"/>
      <c r="AE377" s="1"/>
      <c r="AF377" s="1"/>
      <c r="AG377" s="1"/>
      <c r="AH377" s="1"/>
      <c r="AI377" s="1"/>
      <c r="AJ377" s="1"/>
      <c r="AK377" s="1"/>
    </row>
    <row r="378" spans="1:37" ht="14.25" customHeight="1">
      <c r="A378" s="425"/>
      <c r="B378" s="1"/>
      <c r="C378" s="1"/>
      <c r="D378" s="1"/>
      <c r="E378" s="1"/>
      <c r="F378" s="1"/>
      <c r="G378" s="1"/>
      <c r="H378" s="1"/>
      <c r="I378" s="1"/>
      <c r="J378" s="1"/>
      <c r="K378" s="1"/>
      <c r="L378" s="1"/>
      <c r="M378" s="1"/>
      <c r="N378" s="1"/>
      <c r="O378" s="1"/>
      <c r="P378" s="229"/>
      <c r="Q378" s="1"/>
      <c r="R378" s="1"/>
      <c r="S378" s="1"/>
      <c r="T378" s="1"/>
      <c r="U378" s="1"/>
      <c r="V378" s="1"/>
      <c r="W378" s="1"/>
      <c r="X378" s="1"/>
      <c r="Y378" s="1"/>
      <c r="Z378" s="1"/>
      <c r="AA378" s="1"/>
      <c r="AB378" s="1"/>
      <c r="AC378" s="1"/>
      <c r="AD378" s="1"/>
      <c r="AE378" s="1"/>
      <c r="AF378" s="1"/>
      <c r="AG378" s="1"/>
      <c r="AH378" s="1"/>
      <c r="AI378" s="1"/>
      <c r="AJ378" s="1"/>
      <c r="AK378" s="1"/>
    </row>
    <row r="379" spans="1:37" ht="14.25" customHeight="1">
      <c r="A379" s="425"/>
      <c r="B379" s="1"/>
      <c r="C379" s="1"/>
      <c r="D379" s="1"/>
      <c r="E379" s="1"/>
      <c r="F379" s="1"/>
      <c r="G379" s="1"/>
      <c r="H379" s="1"/>
      <c r="I379" s="1"/>
      <c r="J379" s="1"/>
      <c r="K379" s="1"/>
      <c r="L379" s="1"/>
      <c r="M379" s="1"/>
      <c r="N379" s="1"/>
      <c r="O379" s="1"/>
      <c r="P379" s="229"/>
      <c r="Q379" s="1"/>
      <c r="R379" s="1"/>
      <c r="S379" s="1"/>
      <c r="T379" s="1"/>
      <c r="U379" s="1"/>
      <c r="V379" s="1"/>
      <c r="W379" s="1"/>
      <c r="X379" s="1"/>
      <c r="Y379" s="1"/>
      <c r="Z379" s="1"/>
      <c r="AA379" s="1"/>
      <c r="AB379" s="1"/>
      <c r="AC379" s="1"/>
      <c r="AD379" s="1"/>
      <c r="AE379" s="1"/>
      <c r="AF379" s="1"/>
      <c r="AG379" s="1"/>
      <c r="AH379" s="1"/>
      <c r="AI379" s="1"/>
      <c r="AJ379" s="1"/>
      <c r="AK379" s="1"/>
    </row>
    <row r="380" spans="1:37" ht="14.25" customHeight="1">
      <c r="A380" s="425"/>
      <c r="B380" s="1"/>
      <c r="C380" s="1"/>
      <c r="D380" s="1"/>
      <c r="E380" s="1"/>
      <c r="F380" s="1"/>
      <c r="G380" s="1"/>
      <c r="H380" s="1"/>
      <c r="I380" s="1"/>
      <c r="J380" s="1"/>
      <c r="K380" s="1"/>
      <c r="L380" s="1"/>
      <c r="M380" s="1"/>
      <c r="N380" s="1"/>
      <c r="O380" s="1"/>
      <c r="P380" s="229"/>
      <c r="Q380" s="1"/>
      <c r="R380" s="1"/>
      <c r="S380" s="1"/>
      <c r="T380" s="1"/>
      <c r="U380" s="1"/>
      <c r="V380" s="1"/>
      <c r="W380" s="1"/>
      <c r="X380" s="1"/>
      <c r="Y380" s="1"/>
      <c r="Z380" s="1"/>
      <c r="AA380" s="1"/>
      <c r="AB380" s="1"/>
      <c r="AC380" s="1"/>
      <c r="AD380" s="1"/>
      <c r="AE380" s="1"/>
      <c r="AF380" s="1"/>
      <c r="AG380" s="1"/>
      <c r="AH380" s="1"/>
      <c r="AI380" s="1"/>
      <c r="AJ380" s="1"/>
      <c r="AK380" s="1"/>
    </row>
    <row r="381" spans="1:37" ht="14.25" customHeight="1">
      <c r="A381" s="425"/>
      <c r="B381" s="1"/>
      <c r="C381" s="1"/>
      <c r="D381" s="1"/>
      <c r="E381" s="1"/>
      <c r="F381" s="1"/>
      <c r="G381" s="1"/>
      <c r="H381" s="1"/>
      <c r="I381" s="1"/>
      <c r="J381" s="1"/>
      <c r="K381" s="1"/>
      <c r="L381" s="1"/>
      <c r="M381" s="1"/>
      <c r="N381" s="1"/>
      <c r="O381" s="1"/>
      <c r="P381" s="229"/>
      <c r="Q381" s="1"/>
      <c r="R381" s="1"/>
      <c r="S381" s="1"/>
      <c r="T381" s="1"/>
      <c r="U381" s="1"/>
      <c r="V381" s="1"/>
      <c r="W381" s="1"/>
      <c r="X381" s="1"/>
      <c r="Y381" s="1"/>
      <c r="Z381" s="1"/>
      <c r="AA381" s="1"/>
      <c r="AB381" s="1"/>
      <c r="AC381" s="1"/>
      <c r="AD381" s="1"/>
      <c r="AE381" s="1"/>
      <c r="AF381" s="1"/>
      <c r="AG381" s="1"/>
      <c r="AH381" s="1"/>
      <c r="AI381" s="1"/>
      <c r="AJ381" s="1"/>
      <c r="AK381" s="1"/>
    </row>
    <row r="382" spans="1:37" ht="14.25" customHeight="1">
      <c r="A382" s="425"/>
      <c r="B382" s="1"/>
      <c r="C382" s="1"/>
      <c r="D382" s="1"/>
      <c r="E382" s="1"/>
      <c r="F382" s="1"/>
      <c r="G382" s="1"/>
      <c r="H382" s="1"/>
      <c r="I382" s="1"/>
      <c r="J382" s="1"/>
      <c r="K382" s="1"/>
      <c r="L382" s="1"/>
      <c r="M382" s="1"/>
      <c r="N382" s="1"/>
      <c r="O382" s="1"/>
      <c r="P382" s="229"/>
      <c r="Q382" s="1"/>
      <c r="R382" s="1"/>
      <c r="S382" s="1"/>
      <c r="T382" s="1"/>
      <c r="U382" s="1"/>
      <c r="V382" s="1"/>
      <c r="W382" s="1"/>
      <c r="X382" s="1"/>
      <c r="Y382" s="1"/>
      <c r="Z382" s="1"/>
      <c r="AA382" s="1"/>
      <c r="AB382" s="1"/>
      <c r="AC382" s="1"/>
      <c r="AD382" s="1"/>
      <c r="AE382" s="1"/>
      <c r="AF382" s="1"/>
      <c r="AG382" s="1"/>
      <c r="AH382" s="1"/>
      <c r="AI382" s="1"/>
      <c r="AJ382" s="1"/>
      <c r="AK382" s="1"/>
    </row>
    <row r="383" spans="1:37" ht="14.25" customHeight="1">
      <c r="A383" s="425"/>
      <c r="B383" s="1"/>
      <c r="C383" s="1"/>
      <c r="D383" s="1"/>
      <c r="E383" s="1"/>
      <c r="F383" s="1"/>
      <c r="G383" s="1"/>
      <c r="H383" s="1"/>
      <c r="I383" s="1"/>
      <c r="J383" s="1"/>
      <c r="K383" s="1"/>
      <c r="L383" s="1"/>
      <c r="M383" s="1"/>
      <c r="N383" s="1"/>
      <c r="O383" s="1"/>
      <c r="P383" s="229"/>
      <c r="Q383" s="1"/>
      <c r="R383" s="1"/>
      <c r="S383" s="1"/>
      <c r="T383" s="1"/>
      <c r="U383" s="1"/>
      <c r="V383" s="1"/>
      <c r="W383" s="1"/>
      <c r="X383" s="1"/>
      <c r="Y383" s="1"/>
      <c r="Z383" s="1"/>
      <c r="AA383" s="1"/>
      <c r="AB383" s="1"/>
      <c r="AC383" s="1"/>
      <c r="AD383" s="1"/>
      <c r="AE383" s="1"/>
      <c r="AF383" s="1"/>
      <c r="AG383" s="1"/>
      <c r="AH383" s="1"/>
      <c r="AI383" s="1"/>
      <c r="AJ383" s="1"/>
      <c r="AK383" s="1"/>
    </row>
    <row r="384" spans="1:37" ht="14.25" customHeight="1">
      <c r="A384" s="425"/>
      <c r="B384" s="1"/>
      <c r="C384" s="1"/>
      <c r="D384" s="1"/>
      <c r="E384" s="1"/>
      <c r="F384" s="1"/>
      <c r="G384" s="1"/>
      <c r="H384" s="1"/>
      <c r="I384" s="1"/>
      <c r="J384" s="1"/>
      <c r="K384" s="1"/>
      <c r="L384" s="1"/>
      <c r="M384" s="1"/>
      <c r="N384" s="1"/>
      <c r="O384" s="1"/>
      <c r="P384" s="229"/>
      <c r="Q384" s="1"/>
      <c r="R384" s="1"/>
      <c r="S384" s="1"/>
      <c r="T384" s="1"/>
      <c r="U384" s="1"/>
      <c r="V384" s="1"/>
      <c r="W384" s="1"/>
      <c r="X384" s="1"/>
      <c r="Y384" s="1"/>
      <c r="Z384" s="1"/>
      <c r="AA384" s="1"/>
      <c r="AB384" s="1"/>
      <c r="AC384" s="1"/>
      <c r="AD384" s="1"/>
      <c r="AE384" s="1"/>
      <c r="AF384" s="1"/>
      <c r="AG384" s="1"/>
      <c r="AH384" s="1"/>
      <c r="AI384" s="1"/>
      <c r="AJ384" s="1"/>
      <c r="AK384" s="1"/>
    </row>
    <row r="385" spans="1:37" ht="14.25" customHeight="1">
      <c r="A385" s="425"/>
      <c r="B385" s="1"/>
      <c r="C385" s="1"/>
      <c r="D385" s="1"/>
      <c r="E385" s="1"/>
      <c r="F385" s="1"/>
      <c r="G385" s="1"/>
      <c r="H385" s="1"/>
      <c r="I385" s="1"/>
      <c r="J385" s="1"/>
      <c r="K385" s="1"/>
      <c r="L385" s="1"/>
      <c r="M385" s="1"/>
      <c r="N385" s="1"/>
      <c r="O385" s="1"/>
      <c r="P385" s="229"/>
      <c r="Q385" s="1"/>
      <c r="R385" s="1"/>
      <c r="S385" s="1"/>
      <c r="T385" s="1"/>
      <c r="U385" s="1"/>
      <c r="V385" s="1"/>
      <c r="W385" s="1"/>
      <c r="X385" s="1"/>
      <c r="Y385" s="1"/>
      <c r="Z385" s="1"/>
      <c r="AA385" s="1"/>
      <c r="AB385" s="1"/>
      <c r="AC385" s="1"/>
      <c r="AD385" s="1"/>
      <c r="AE385" s="1"/>
      <c r="AF385" s="1"/>
      <c r="AG385" s="1"/>
      <c r="AH385" s="1"/>
      <c r="AI385" s="1"/>
      <c r="AJ385" s="1"/>
      <c r="AK385" s="1"/>
    </row>
    <row r="386" spans="1:37" ht="14.25" customHeight="1">
      <c r="A386" s="425"/>
      <c r="B386" s="1"/>
      <c r="C386" s="1"/>
      <c r="D386" s="1"/>
      <c r="E386" s="1"/>
      <c r="F386" s="1"/>
      <c r="G386" s="1"/>
      <c r="H386" s="1"/>
      <c r="I386" s="1"/>
      <c r="J386" s="1"/>
      <c r="K386" s="1"/>
      <c r="L386" s="1"/>
      <c r="M386" s="1"/>
      <c r="N386" s="1"/>
      <c r="O386" s="1"/>
      <c r="P386" s="229"/>
      <c r="Q386" s="1"/>
      <c r="R386" s="1"/>
      <c r="S386" s="1"/>
      <c r="T386" s="1"/>
      <c r="U386" s="1"/>
      <c r="V386" s="1"/>
      <c r="W386" s="1"/>
      <c r="X386" s="1"/>
      <c r="Y386" s="1"/>
      <c r="Z386" s="1"/>
      <c r="AA386" s="1"/>
      <c r="AB386" s="1"/>
      <c r="AC386" s="1"/>
      <c r="AD386" s="1"/>
      <c r="AE386" s="1"/>
      <c r="AF386" s="1"/>
      <c r="AG386" s="1"/>
      <c r="AH386" s="1"/>
      <c r="AI386" s="1"/>
      <c r="AJ386" s="1"/>
      <c r="AK386" s="1"/>
    </row>
    <row r="387" spans="1:37" ht="14.25" customHeight="1">
      <c r="A387" s="425"/>
      <c r="B387" s="1"/>
      <c r="C387" s="1"/>
      <c r="D387" s="1"/>
      <c r="E387" s="1"/>
      <c r="F387" s="1"/>
      <c r="G387" s="1"/>
      <c r="H387" s="1"/>
      <c r="I387" s="1"/>
      <c r="J387" s="1"/>
      <c r="K387" s="1"/>
      <c r="L387" s="1"/>
      <c r="M387" s="1"/>
      <c r="N387" s="1"/>
      <c r="O387" s="1"/>
      <c r="P387" s="229"/>
      <c r="Q387" s="1"/>
      <c r="R387" s="1"/>
      <c r="S387" s="1"/>
      <c r="T387" s="1"/>
      <c r="U387" s="1"/>
      <c r="V387" s="1"/>
      <c r="W387" s="1"/>
      <c r="X387" s="1"/>
      <c r="Y387" s="1"/>
      <c r="Z387" s="1"/>
      <c r="AA387" s="1"/>
      <c r="AB387" s="1"/>
      <c r="AC387" s="1"/>
      <c r="AD387" s="1"/>
      <c r="AE387" s="1"/>
      <c r="AF387" s="1"/>
      <c r="AG387" s="1"/>
      <c r="AH387" s="1"/>
      <c r="AI387" s="1"/>
      <c r="AJ387" s="1"/>
      <c r="AK387" s="1"/>
    </row>
    <row r="388" spans="1:37" ht="14.25" customHeight="1">
      <c r="A388" s="425"/>
      <c r="B388" s="1"/>
      <c r="C388" s="1"/>
      <c r="D388" s="1"/>
      <c r="E388" s="1"/>
      <c r="F388" s="1"/>
      <c r="G388" s="1"/>
      <c r="H388" s="1"/>
      <c r="I388" s="1"/>
      <c r="J388" s="1"/>
      <c r="K388" s="1"/>
      <c r="L388" s="1"/>
      <c r="M388" s="1"/>
      <c r="N388" s="1"/>
      <c r="O388" s="1"/>
      <c r="P388" s="229"/>
      <c r="Q388" s="1"/>
      <c r="R388" s="1"/>
      <c r="S388" s="1"/>
      <c r="T388" s="1"/>
      <c r="U388" s="1"/>
      <c r="V388" s="1"/>
      <c r="W388" s="1"/>
      <c r="X388" s="1"/>
      <c r="Y388" s="1"/>
      <c r="Z388" s="1"/>
      <c r="AA388" s="1"/>
      <c r="AB388" s="1"/>
      <c r="AC388" s="1"/>
      <c r="AD388" s="1"/>
      <c r="AE388" s="1"/>
      <c r="AF388" s="1"/>
      <c r="AG388" s="1"/>
      <c r="AH388" s="1"/>
      <c r="AI388" s="1"/>
      <c r="AJ388" s="1"/>
      <c r="AK388" s="1"/>
    </row>
    <row r="389" spans="1:37" ht="14.25" customHeight="1">
      <c r="A389" s="425"/>
      <c r="B389" s="1"/>
      <c r="C389" s="1"/>
      <c r="D389" s="1"/>
      <c r="E389" s="1"/>
      <c r="F389" s="1"/>
      <c r="G389" s="1"/>
      <c r="H389" s="1"/>
      <c r="I389" s="1"/>
      <c r="J389" s="1"/>
      <c r="K389" s="1"/>
      <c r="L389" s="1"/>
      <c r="M389" s="1"/>
      <c r="N389" s="1"/>
      <c r="O389" s="1"/>
      <c r="P389" s="229"/>
      <c r="Q389" s="1"/>
      <c r="R389" s="1"/>
      <c r="S389" s="1"/>
      <c r="T389" s="1"/>
      <c r="U389" s="1"/>
      <c r="V389" s="1"/>
      <c r="W389" s="1"/>
      <c r="X389" s="1"/>
      <c r="Y389" s="1"/>
      <c r="Z389" s="1"/>
      <c r="AA389" s="1"/>
      <c r="AB389" s="1"/>
      <c r="AC389" s="1"/>
      <c r="AD389" s="1"/>
      <c r="AE389" s="1"/>
      <c r="AF389" s="1"/>
      <c r="AG389" s="1"/>
      <c r="AH389" s="1"/>
      <c r="AI389" s="1"/>
      <c r="AJ389" s="1"/>
      <c r="AK389" s="1"/>
    </row>
    <row r="390" spans="1:37" ht="14.25" customHeight="1">
      <c r="A390" s="425"/>
      <c r="B390" s="1"/>
      <c r="C390" s="1"/>
      <c r="D390" s="1"/>
      <c r="E390" s="1"/>
      <c r="F390" s="1"/>
      <c r="G390" s="1"/>
      <c r="H390" s="1"/>
      <c r="I390" s="1"/>
      <c r="J390" s="1"/>
      <c r="K390" s="1"/>
      <c r="L390" s="1"/>
      <c r="M390" s="1"/>
      <c r="N390" s="1"/>
      <c r="O390" s="1"/>
      <c r="P390" s="229"/>
      <c r="Q390" s="1"/>
      <c r="R390" s="1"/>
      <c r="S390" s="1"/>
      <c r="T390" s="1"/>
      <c r="U390" s="1"/>
      <c r="V390" s="1"/>
      <c r="W390" s="1"/>
      <c r="X390" s="1"/>
      <c r="Y390" s="1"/>
      <c r="Z390" s="1"/>
      <c r="AA390" s="1"/>
      <c r="AB390" s="1"/>
      <c r="AC390" s="1"/>
      <c r="AD390" s="1"/>
      <c r="AE390" s="1"/>
      <c r="AF390" s="1"/>
      <c r="AG390" s="1"/>
      <c r="AH390" s="1"/>
      <c r="AI390" s="1"/>
      <c r="AJ390" s="1"/>
      <c r="AK390" s="1"/>
    </row>
    <row r="391" spans="1:37" ht="14.25" customHeight="1">
      <c r="A391" s="425"/>
      <c r="B391" s="1"/>
      <c r="C391" s="1"/>
      <c r="D391" s="1"/>
      <c r="E391" s="1"/>
      <c r="F391" s="1"/>
      <c r="G391" s="1"/>
      <c r="H391" s="1"/>
      <c r="I391" s="1"/>
      <c r="J391" s="1"/>
      <c r="K391" s="1"/>
      <c r="L391" s="1"/>
      <c r="M391" s="1"/>
      <c r="N391" s="1"/>
      <c r="O391" s="1"/>
      <c r="P391" s="229"/>
      <c r="Q391" s="1"/>
      <c r="R391" s="1"/>
      <c r="S391" s="1"/>
      <c r="T391" s="1"/>
      <c r="U391" s="1"/>
      <c r="V391" s="1"/>
      <c r="W391" s="1"/>
      <c r="X391" s="1"/>
      <c r="Y391" s="1"/>
      <c r="Z391" s="1"/>
      <c r="AA391" s="1"/>
      <c r="AB391" s="1"/>
      <c r="AC391" s="1"/>
      <c r="AD391" s="1"/>
      <c r="AE391" s="1"/>
      <c r="AF391" s="1"/>
      <c r="AG391" s="1"/>
      <c r="AH391" s="1"/>
      <c r="AI391" s="1"/>
      <c r="AJ391" s="1"/>
      <c r="AK391" s="1"/>
    </row>
    <row r="392" spans="1:37" ht="14.25" customHeight="1">
      <c r="A392" s="425"/>
      <c r="B392" s="1"/>
      <c r="C392" s="1"/>
      <c r="D392" s="1"/>
      <c r="E392" s="1"/>
      <c r="F392" s="1"/>
      <c r="G392" s="1"/>
      <c r="H392" s="1"/>
      <c r="I392" s="1"/>
      <c r="J392" s="1"/>
      <c r="K392" s="1"/>
      <c r="L392" s="1"/>
      <c r="M392" s="1"/>
      <c r="N392" s="1"/>
      <c r="O392" s="1"/>
      <c r="P392" s="229"/>
      <c r="Q392" s="1"/>
      <c r="R392" s="1"/>
      <c r="S392" s="1"/>
      <c r="T392" s="1"/>
      <c r="U392" s="1"/>
      <c r="V392" s="1"/>
      <c r="W392" s="1"/>
      <c r="X392" s="1"/>
      <c r="Y392" s="1"/>
      <c r="Z392" s="1"/>
      <c r="AA392" s="1"/>
      <c r="AB392" s="1"/>
      <c r="AC392" s="1"/>
      <c r="AD392" s="1"/>
      <c r="AE392" s="1"/>
      <c r="AF392" s="1"/>
      <c r="AG392" s="1"/>
      <c r="AH392" s="1"/>
      <c r="AI392" s="1"/>
      <c r="AJ392" s="1"/>
      <c r="AK392" s="1"/>
    </row>
    <row r="393" spans="1:37" ht="14.25" customHeight="1">
      <c r="A393" s="425"/>
      <c r="B393" s="1"/>
      <c r="C393" s="1"/>
      <c r="D393" s="1"/>
      <c r="E393" s="1"/>
      <c r="F393" s="1"/>
      <c r="G393" s="1"/>
      <c r="H393" s="1"/>
      <c r="I393" s="1"/>
      <c r="J393" s="1"/>
      <c r="K393" s="1"/>
      <c r="L393" s="1"/>
      <c r="M393" s="1"/>
      <c r="N393" s="1"/>
      <c r="O393" s="1"/>
      <c r="P393" s="229"/>
      <c r="Q393" s="1"/>
      <c r="R393" s="1"/>
      <c r="S393" s="1"/>
      <c r="T393" s="1"/>
      <c r="U393" s="1"/>
      <c r="V393" s="1"/>
      <c r="W393" s="1"/>
      <c r="X393" s="1"/>
      <c r="Y393" s="1"/>
      <c r="Z393" s="1"/>
      <c r="AA393" s="1"/>
      <c r="AB393" s="1"/>
      <c r="AC393" s="1"/>
      <c r="AD393" s="1"/>
      <c r="AE393" s="1"/>
      <c r="AF393" s="1"/>
      <c r="AG393" s="1"/>
      <c r="AH393" s="1"/>
      <c r="AI393" s="1"/>
      <c r="AJ393" s="1"/>
      <c r="AK393" s="1"/>
    </row>
    <row r="394" spans="1:37" ht="14.25" customHeight="1">
      <c r="A394" s="425"/>
      <c r="B394" s="1"/>
      <c r="C394" s="1"/>
      <c r="D394" s="1"/>
      <c r="E394" s="1"/>
      <c r="F394" s="1"/>
      <c r="G394" s="1"/>
      <c r="H394" s="1"/>
      <c r="I394" s="1"/>
      <c r="J394" s="1"/>
      <c r="K394" s="1"/>
      <c r="L394" s="1"/>
      <c r="M394" s="1"/>
      <c r="N394" s="1"/>
      <c r="O394" s="1"/>
      <c r="P394" s="229"/>
      <c r="Q394" s="1"/>
      <c r="R394" s="1"/>
      <c r="S394" s="1"/>
      <c r="T394" s="1"/>
      <c r="U394" s="1"/>
      <c r="V394" s="1"/>
      <c r="W394" s="1"/>
      <c r="X394" s="1"/>
      <c r="Y394" s="1"/>
      <c r="Z394" s="1"/>
      <c r="AA394" s="1"/>
      <c r="AB394" s="1"/>
      <c r="AC394" s="1"/>
      <c r="AD394" s="1"/>
      <c r="AE394" s="1"/>
      <c r="AF394" s="1"/>
      <c r="AG394" s="1"/>
      <c r="AH394" s="1"/>
      <c r="AI394" s="1"/>
      <c r="AJ394" s="1"/>
      <c r="AK394" s="1"/>
    </row>
    <row r="395" spans="1:37" ht="14.25" customHeight="1">
      <c r="A395" s="425"/>
      <c r="B395" s="1"/>
      <c r="C395" s="1"/>
      <c r="D395" s="1"/>
      <c r="E395" s="1"/>
      <c r="F395" s="1"/>
      <c r="G395" s="1"/>
      <c r="H395" s="1"/>
      <c r="I395" s="1"/>
      <c r="J395" s="1"/>
      <c r="K395" s="1"/>
      <c r="L395" s="1"/>
      <c r="M395" s="1"/>
      <c r="N395" s="1"/>
      <c r="O395" s="1"/>
      <c r="P395" s="229"/>
      <c r="Q395" s="1"/>
      <c r="R395" s="1"/>
      <c r="S395" s="1"/>
      <c r="T395" s="1"/>
      <c r="U395" s="1"/>
      <c r="V395" s="1"/>
      <c r="W395" s="1"/>
      <c r="X395" s="1"/>
      <c r="Y395" s="1"/>
      <c r="Z395" s="1"/>
      <c r="AA395" s="1"/>
      <c r="AB395" s="1"/>
      <c r="AC395" s="1"/>
      <c r="AD395" s="1"/>
      <c r="AE395" s="1"/>
      <c r="AF395" s="1"/>
      <c r="AG395" s="1"/>
      <c r="AH395" s="1"/>
      <c r="AI395" s="1"/>
      <c r="AJ395" s="1"/>
      <c r="AK395" s="1"/>
    </row>
    <row r="396" spans="1:37" ht="14.25" customHeight="1">
      <c r="A396" s="425"/>
      <c r="B396" s="1"/>
      <c r="C396" s="1"/>
      <c r="D396" s="1"/>
      <c r="E396" s="1"/>
      <c r="F396" s="1"/>
      <c r="G396" s="1"/>
      <c r="H396" s="1"/>
      <c r="I396" s="1"/>
      <c r="J396" s="1"/>
      <c r="K396" s="1"/>
      <c r="L396" s="1"/>
      <c r="M396" s="1"/>
      <c r="N396" s="1"/>
      <c r="O396" s="1"/>
      <c r="P396" s="229"/>
      <c r="Q396" s="1"/>
      <c r="R396" s="1"/>
      <c r="S396" s="1"/>
      <c r="T396" s="1"/>
      <c r="U396" s="1"/>
      <c r="V396" s="1"/>
      <c r="W396" s="1"/>
      <c r="X396" s="1"/>
      <c r="Y396" s="1"/>
      <c r="Z396" s="1"/>
      <c r="AA396" s="1"/>
      <c r="AB396" s="1"/>
      <c r="AC396" s="1"/>
      <c r="AD396" s="1"/>
      <c r="AE396" s="1"/>
      <c r="AF396" s="1"/>
      <c r="AG396" s="1"/>
      <c r="AH396" s="1"/>
      <c r="AI396" s="1"/>
      <c r="AJ396" s="1"/>
      <c r="AK396" s="1"/>
    </row>
    <row r="397" spans="1:37" ht="14.25" customHeight="1">
      <c r="A397" s="425"/>
      <c r="B397" s="1"/>
      <c r="C397" s="1"/>
      <c r="D397" s="1"/>
      <c r="E397" s="1"/>
      <c r="F397" s="1"/>
      <c r="G397" s="1"/>
      <c r="H397" s="1"/>
      <c r="I397" s="1"/>
      <c r="J397" s="1"/>
      <c r="K397" s="1"/>
      <c r="L397" s="1"/>
      <c r="M397" s="1"/>
      <c r="N397" s="1"/>
      <c r="O397" s="1"/>
      <c r="P397" s="229"/>
      <c r="Q397" s="1"/>
      <c r="R397" s="1"/>
      <c r="S397" s="1"/>
      <c r="T397" s="1"/>
      <c r="U397" s="1"/>
      <c r="V397" s="1"/>
      <c r="W397" s="1"/>
      <c r="X397" s="1"/>
      <c r="Y397" s="1"/>
      <c r="Z397" s="1"/>
      <c r="AA397" s="1"/>
      <c r="AB397" s="1"/>
      <c r="AC397" s="1"/>
      <c r="AD397" s="1"/>
      <c r="AE397" s="1"/>
      <c r="AF397" s="1"/>
      <c r="AG397" s="1"/>
      <c r="AH397" s="1"/>
      <c r="AI397" s="1"/>
      <c r="AJ397" s="1"/>
      <c r="AK397" s="1"/>
    </row>
    <row r="398" spans="1:37" ht="14.25" customHeight="1">
      <c r="A398" s="425"/>
      <c r="B398" s="1"/>
      <c r="C398" s="1"/>
      <c r="D398" s="1"/>
      <c r="E398" s="1"/>
      <c r="F398" s="1"/>
      <c r="G398" s="1"/>
      <c r="H398" s="1"/>
      <c r="I398" s="1"/>
      <c r="J398" s="1"/>
      <c r="K398" s="1"/>
      <c r="L398" s="1"/>
      <c r="M398" s="1"/>
      <c r="N398" s="1"/>
      <c r="O398" s="1"/>
      <c r="P398" s="229"/>
      <c r="Q398" s="1"/>
      <c r="R398" s="1"/>
      <c r="S398" s="1"/>
      <c r="T398" s="1"/>
      <c r="U398" s="1"/>
      <c r="V398" s="1"/>
      <c r="W398" s="1"/>
      <c r="X398" s="1"/>
      <c r="Y398" s="1"/>
      <c r="Z398" s="1"/>
      <c r="AA398" s="1"/>
      <c r="AB398" s="1"/>
      <c r="AC398" s="1"/>
      <c r="AD398" s="1"/>
      <c r="AE398" s="1"/>
      <c r="AF398" s="1"/>
      <c r="AG398" s="1"/>
      <c r="AH398" s="1"/>
      <c r="AI398" s="1"/>
      <c r="AJ398" s="1"/>
      <c r="AK398" s="1"/>
    </row>
    <row r="399" spans="1:37" ht="14.25" customHeight="1">
      <c r="A399" s="425"/>
      <c r="B399" s="1"/>
      <c r="C399" s="1"/>
      <c r="D399" s="1"/>
      <c r="E399" s="1"/>
      <c r="F399" s="1"/>
      <c r="G399" s="1"/>
      <c r="H399" s="1"/>
      <c r="I399" s="1"/>
      <c r="J399" s="1"/>
      <c r="K399" s="1"/>
      <c r="L399" s="1"/>
      <c r="M399" s="1"/>
      <c r="N399" s="1"/>
      <c r="O399" s="1"/>
      <c r="P399" s="229"/>
      <c r="Q399" s="1"/>
      <c r="R399" s="1"/>
      <c r="S399" s="1"/>
      <c r="T399" s="1"/>
      <c r="U399" s="1"/>
      <c r="V399" s="1"/>
      <c r="W399" s="1"/>
      <c r="X399" s="1"/>
      <c r="Y399" s="1"/>
      <c r="Z399" s="1"/>
      <c r="AA399" s="1"/>
      <c r="AB399" s="1"/>
      <c r="AC399" s="1"/>
      <c r="AD399" s="1"/>
      <c r="AE399" s="1"/>
      <c r="AF399" s="1"/>
      <c r="AG399" s="1"/>
      <c r="AH399" s="1"/>
      <c r="AI399" s="1"/>
      <c r="AJ399" s="1"/>
      <c r="AK399" s="1"/>
    </row>
    <row r="400" spans="1:37" ht="14.25" customHeight="1">
      <c r="A400" s="425"/>
      <c r="B400" s="1"/>
      <c r="C400" s="1"/>
      <c r="D400" s="1"/>
      <c r="E400" s="1"/>
      <c r="F400" s="1"/>
      <c r="G400" s="1"/>
      <c r="H400" s="1"/>
      <c r="I400" s="1"/>
      <c r="J400" s="1"/>
      <c r="K400" s="1"/>
      <c r="L400" s="1"/>
      <c r="M400" s="1"/>
      <c r="N400" s="1"/>
      <c r="O400" s="1"/>
      <c r="P400" s="229"/>
      <c r="Q400" s="1"/>
      <c r="R400" s="1"/>
      <c r="S400" s="1"/>
      <c r="T400" s="1"/>
      <c r="U400" s="1"/>
      <c r="V400" s="1"/>
      <c r="W400" s="1"/>
      <c r="X400" s="1"/>
      <c r="Y400" s="1"/>
      <c r="Z400" s="1"/>
      <c r="AA400" s="1"/>
      <c r="AB400" s="1"/>
      <c r="AC400" s="1"/>
      <c r="AD400" s="1"/>
      <c r="AE400" s="1"/>
      <c r="AF400" s="1"/>
      <c r="AG400" s="1"/>
      <c r="AH400" s="1"/>
      <c r="AI400" s="1"/>
      <c r="AJ400" s="1"/>
      <c r="AK400" s="1"/>
    </row>
    <row r="401" spans="1:37" ht="14.25" customHeight="1">
      <c r="A401" s="425"/>
      <c r="B401" s="1"/>
      <c r="C401" s="1"/>
      <c r="D401" s="1"/>
      <c r="E401" s="1"/>
      <c r="F401" s="1"/>
      <c r="G401" s="1"/>
      <c r="H401" s="1"/>
      <c r="I401" s="1"/>
      <c r="J401" s="1"/>
      <c r="K401" s="1"/>
      <c r="L401" s="1"/>
      <c r="M401" s="1"/>
      <c r="N401" s="1"/>
      <c r="O401" s="1"/>
      <c r="P401" s="229"/>
      <c r="Q401" s="1"/>
      <c r="R401" s="1"/>
      <c r="S401" s="1"/>
      <c r="T401" s="1"/>
      <c r="U401" s="1"/>
      <c r="V401" s="1"/>
      <c r="W401" s="1"/>
      <c r="X401" s="1"/>
      <c r="Y401" s="1"/>
      <c r="Z401" s="1"/>
      <c r="AA401" s="1"/>
      <c r="AB401" s="1"/>
      <c r="AC401" s="1"/>
      <c r="AD401" s="1"/>
      <c r="AE401" s="1"/>
      <c r="AF401" s="1"/>
      <c r="AG401" s="1"/>
      <c r="AH401" s="1"/>
      <c r="AI401" s="1"/>
      <c r="AJ401" s="1"/>
      <c r="AK401" s="1"/>
    </row>
    <row r="402" spans="1:37" ht="14.25" customHeight="1">
      <c r="A402" s="425"/>
      <c r="B402" s="1"/>
      <c r="C402" s="1"/>
      <c r="D402" s="1"/>
      <c r="E402" s="1"/>
      <c r="F402" s="1"/>
      <c r="G402" s="1"/>
      <c r="H402" s="1"/>
      <c r="I402" s="1"/>
      <c r="J402" s="1"/>
      <c r="K402" s="1"/>
      <c r="L402" s="1"/>
      <c r="M402" s="1"/>
      <c r="N402" s="1"/>
      <c r="O402" s="1"/>
      <c r="P402" s="229"/>
      <c r="Q402" s="1"/>
      <c r="R402" s="1"/>
      <c r="S402" s="1"/>
      <c r="T402" s="1"/>
      <c r="U402" s="1"/>
      <c r="V402" s="1"/>
      <c r="W402" s="1"/>
      <c r="X402" s="1"/>
      <c r="Y402" s="1"/>
      <c r="Z402" s="1"/>
      <c r="AA402" s="1"/>
      <c r="AB402" s="1"/>
      <c r="AC402" s="1"/>
      <c r="AD402" s="1"/>
      <c r="AE402" s="1"/>
      <c r="AF402" s="1"/>
      <c r="AG402" s="1"/>
      <c r="AH402" s="1"/>
      <c r="AI402" s="1"/>
      <c r="AJ402" s="1"/>
      <c r="AK402" s="1"/>
    </row>
    <row r="403" spans="1:37" ht="14.25" customHeight="1">
      <c r="A403" s="425"/>
      <c r="B403" s="1"/>
      <c r="C403" s="1"/>
      <c r="D403" s="1"/>
      <c r="E403" s="1"/>
      <c r="F403" s="1"/>
      <c r="G403" s="1"/>
      <c r="H403" s="1"/>
      <c r="I403" s="1"/>
      <c r="J403" s="1"/>
      <c r="K403" s="1"/>
      <c r="L403" s="1"/>
      <c r="M403" s="1"/>
      <c r="N403" s="1"/>
      <c r="O403" s="1"/>
      <c r="P403" s="229"/>
      <c r="Q403" s="1"/>
      <c r="R403" s="1"/>
      <c r="S403" s="1"/>
      <c r="T403" s="1"/>
      <c r="U403" s="1"/>
      <c r="V403" s="1"/>
      <c r="W403" s="1"/>
      <c r="X403" s="1"/>
      <c r="Y403" s="1"/>
      <c r="Z403" s="1"/>
      <c r="AA403" s="1"/>
      <c r="AB403" s="1"/>
      <c r="AC403" s="1"/>
      <c r="AD403" s="1"/>
      <c r="AE403" s="1"/>
      <c r="AF403" s="1"/>
      <c r="AG403" s="1"/>
      <c r="AH403" s="1"/>
      <c r="AI403" s="1"/>
      <c r="AJ403" s="1"/>
      <c r="AK403" s="1"/>
    </row>
    <row r="404" spans="1:37" ht="14.25" customHeight="1">
      <c r="A404" s="425"/>
      <c r="B404" s="1"/>
      <c r="C404" s="1"/>
      <c r="D404" s="1"/>
      <c r="E404" s="1"/>
      <c r="F404" s="1"/>
      <c r="G404" s="1"/>
      <c r="H404" s="1"/>
      <c r="I404" s="1"/>
      <c r="J404" s="1"/>
      <c r="K404" s="1"/>
      <c r="L404" s="1"/>
      <c r="M404" s="1"/>
      <c r="N404" s="1"/>
      <c r="O404" s="1"/>
      <c r="P404" s="229"/>
      <c r="Q404" s="1"/>
      <c r="R404" s="1"/>
      <c r="S404" s="1"/>
      <c r="T404" s="1"/>
      <c r="U404" s="1"/>
      <c r="V404" s="1"/>
      <c r="W404" s="1"/>
      <c r="X404" s="1"/>
      <c r="Y404" s="1"/>
      <c r="Z404" s="1"/>
      <c r="AA404" s="1"/>
      <c r="AB404" s="1"/>
      <c r="AC404" s="1"/>
      <c r="AD404" s="1"/>
      <c r="AE404" s="1"/>
      <c r="AF404" s="1"/>
      <c r="AG404" s="1"/>
      <c r="AH404" s="1"/>
      <c r="AI404" s="1"/>
      <c r="AJ404" s="1"/>
      <c r="AK404" s="1"/>
    </row>
    <row r="405" spans="1:37" ht="14.25" customHeight="1">
      <c r="A405" s="425"/>
      <c r="B405" s="1"/>
      <c r="C405" s="1"/>
      <c r="D405" s="1"/>
      <c r="E405" s="1"/>
      <c r="F405" s="1"/>
      <c r="G405" s="1"/>
      <c r="H405" s="1"/>
      <c r="I405" s="1"/>
      <c r="J405" s="1"/>
      <c r="K405" s="1"/>
      <c r="L405" s="1"/>
      <c r="M405" s="1"/>
      <c r="N405" s="1"/>
      <c r="O405" s="1"/>
      <c r="P405" s="229"/>
      <c r="Q405" s="1"/>
      <c r="R405" s="1"/>
      <c r="S405" s="1"/>
      <c r="T405" s="1"/>
      <c r="U405" s="1"/>
      <c r="V405" s="1"/>
      <c r="W405" s="1"/>
      <c r="X405" s="1"/>
      <c r="Y405" s="1"/>
      <c r="Z405" s="1"/>
      <c r="AA405" s="1"/>
      <c r="AB405" s="1"/>
      <c r="AC405" s="1"/>
      <c r="AD405" s="1"/>
      <c r="AE405" s="1"/>
      <c r="AF405" s="1"/>
      <c r="AG405" s="1"/>
      <c r="AH405" s="1"/>
      <c r="AI405" s="1"/>
      <c r="AJ405" s="1"/>
      <c r="AK405" s="1"/>
    </row>
    <row r="406" spans="1:37" ht="14.25" customHeight="1">
      <c r="A406" s="425"/>
      <c r="B406" s="1"/>
      <c r="C406" s="1"/>
      <c r="D406" s="1"/>
      <c r="E406" s="1"/>
      <c r="F406" s="1"/>
      <c r="G406" s="1"/>
      <c r="H406" s="1"/>
      <c r="I406" s="1"/>
      <c r="J406" s="1"/>
      <c r="K406" s="1"/>
      <c r="L406" s="1"/>
      <c r="M406" s="1"/>
      <c r="N406" s="1"/>
      <c r="O406" s="1"/>
      <c r="P406" s="229"/>
      <c r="Q406" s="1"/>
      <c r="R406" s="1"/>
      <c r="S406" s="1"/>
      <c r="T406" s="1"/>
      <c r="U406" s="1"/>
      <c r="V406" s="1"/>
      <c r="W406" s="1"/>
      <c r="X406" s="1"/>
      <c r="Y406" s="1"/>
      <c r="Z406" s="1"/>
      <c r="AA406" s="1"/>
      <c r="AB406" s="1"/>
      <c r="AC406" s="1"/>
      <c r="AD406" s="1"/>
      <c r="AE406" s="1"/>
      <c r="AF406" s="1"/>
      <c r="AG406" s="1"/>
      <c r="AH406" s="1"/>
      <c r="AI406" s="1"/>
      <c r="AJ406" s="1"/>
      <c r="AK406" s="1"/>
    </row>
    <row r="407" spans="1:37" ht="14.25" customHeight="1">
      <c r="A407" s="425"/>
      <c r="B407" s="1"/>
      <c r="C407" s="1"/>
      <c r="D407" s="1"/>
      <c r="E407" s="1"/>
      <c r="F407" s="1"/>
      <c r="G407" s="1"/>
      <c r="H407" s="1"/>
      <c r="I407" s="1"/>
      <c r="J407" s="1"/>
      <c r="K407" s="1"/>
      <c r="L407" s="1"/>
      <c r="M407" s="1"/>
      <c r="N407" s="1"/>
      <c r="O407" s="1"/>
      <c r="P407" s="229"/>
      <c r="Q407" s="1"/>
      <c r="R407" s="1"/>
      <c r="S407" s="1"/>
      <c r="T407" s="1"/>
      <c r="U407" s="1"/>
      <c r="V407" s="1"/>
      <c r="W407" s="1"/>
      <c r="X407" s="1"/>
      <c r="Y407" s="1"/>
      <c r="Z407" s="1"/>
      <c r="AA407" s="1"/>
      <c r="AB407" s="1"/>
      <c r="AC407" s="1"/>
      <c r="AD407" s="1"/>
      <c r="AE407" s="1"/>
      <c r="AF407" s="1"/>
      <c r="AG407" s="1"/>
      <c r="AH407" s="1"/>
      <c r="AI407" s="1"/>
      <c r="AJ407" s="1"/>
      <c r="AK407" s="1"/>
    </row>
    <row r="408" spans="1:37" ht="14.25" customHeight="1">
      <c r="A408" s="425"/>
      <c r="B408" s="1"/>
      <c r="C408" s="1"/>
      <c r="D408" s="1"/>
      <c r="E408" s="1"/>
      <c r="F408" s="1"/>
      <c r="G408" s="1"/>
      <c r="H408" s="1"/>
      <c r="I408" s="1"/>
      <c r="J408" s="1"/>
      <c r="K408" s="1"/>
      <c r="L408" s="1"/>
      <c r="M408" s="1"/>
      <c r="N408" s="1"/>
      <c r="O408" s="1"/>
      <c r="P408" s="229"/>
      <c r="Q408" s="1"/>
      <c r="R408" s="1"/>
      <c r="S408" s="1"/>
      <c r="T408" s="1"/>
      <c r="U408" s="1"/>
      <c r="V408" s="1"/>
      <c r="W408" s="1"/>
      <c r="X408" s="1"/>
      <c r="Y408" s="1"/>
      <c r="Z408" s="1"/>
      <c r="AA408" s="1"/>
      <c r="AB408" s="1"/>
      <c r="AC408" s="1"/>
      <c r="AD408" s="1"/>
      <c r="AE408" s="1"/>
      <c r="AF408" s="1"/>
      <c r="AG408" s="1"/>
      <c r="AH408" s="1"/>
      <c r="AI408" s="1"/>
      <c r="AJ408" s="1"/>
      <c r="AK408" s="1"/>
    </row>
    <row r="409" spans="1:37" ht="14.25" customHeight="1">
      <c r="A409" s="425"/>
      <c r="B409" s="1"/>
      <c r="C409" s="1"/>
      <c r="D409" s="1"/>
      <c r="E409" s="1"/>
      <c r="F409" s="1"/>
      <c r="G409" s="1"/>
      <c r="H409" s="1"/>
      <c r="I409" s="1"/>
      <c r="J409" s="1"/>
      <c r="K409" s="1"/>
      <c r="L409" s="1"/>
      <c r="M409" s="1"/>
      <c r="N409" s="1"/>
      <c r="O409" s="1"/>
      <c r="P409" s="229"/>
      <c r="Q409" s="1"/>
      <c r="R409" s="1"/>
      <c r="S409" s="1"/>
      <c r="T409" s="1"/>
      <c r="U409" s="1"/>
      <c r="V409" s="1"/>
      <c r="W409" s="1"/>
      <c r="X409" s="1"/>
      <c r="Y409" s="1"/>
      <c r="Z409" s="1"/>
      <c r="AA409" s="1"/>
      <c r="AB409" s="1"/>
      <c r="AC409" s="1"/>
      <c r="AD409" s="1"/>
      <c r="AE409" s="1"/>
      <c r="AF409" s="1"/>
      <c r="AG409" s="1"/>
      <c r="AH409" s="1"/>
      <c r="AI409" s="1"/>
      <c r="AJ409" s="1"/>
      <c r="AK409" s="1"/>
    </row>
    <row r="410" spans="1:37" ht="14.25" customHeight="1">
      <c r="A410" s="425"/>
      <c r="B410" s="1"/>
      <c r="C410" s="1"/>
      <c r="D410" s="1"/>
      <c r="E410" s="1"/>
      <c r="F410" s="1"/>
      <c r="G410" s="1"/>
      <c r="H410" s="1"/>
      <c r="I410" s="1"/>
      <c r="J410" s="1"/>
      <c r="K410" s="1"/>
      <c r="L410" s="1"/>
      <c r="M410" s="1"/>
      <c r="N410" s="1"/>
      <c r="O410" s="1"/>
      <c r="P410" s="229"/>
      <c r="Q410" s="1"/>
      <c r="R410" s="1"/>
      <c r="S410" s="1"/>
      <c r="T410" s="1"/>
      <c r="U410" s="1"/>
      <c r="V410" s="1"/>
      <c r="W410" s="1"/>
      <c r="X410" s="1"/>
      <c r="Y410" s="1"/>
      <c r="Z410" s="1"/>
      <c r="AA410" s="1"/>
      <c r="AB410" s="1"/>
      <c r="AC410" s="1"/>
      <c r="AD410" s="1"/>
      <c r="AE410" s="1"/>
      <c r="AF410" s="1"/>
      <c r="AG410" s="1"/>
      <c r="AH410" s="1"/>
      <c r="AI410" s="1"/>
      <c r="AJ410" s="1"/>
      <c r="AK410" s="1"/>
    </row>
    <row r="411" spans="1:37" ht="14.25" customHeight="1">
      <c r="A411" s="425"/>
      <c r="B411" s="1"/>
      <c r="C411" s="1"/>
      <c r="D411" s="1"/>
      <c r="E411" s="1"/>
      <c r="F411" s="1"/>
      <c r="G411" s="1"/>
      <c r="H411" s="1"/>
      <c r="I411" s="1"/>
      <c r="J411" s="1"/>
      <c r="K411" s="1"/>
      <c r="L411" s="1"/>
      <c r="M411" s="1"/>
      <c r="N411" s="1"/>
      <c r="O411" s="1"/>
      <c r="P411" s="229"/>
      <c r="Q411" s="1"/>
      <c r="R411" s="1"/>
      <c r="S411" s="1"/>
      <c r="T411" s="1"/>
      <c r="U411" s="1"/>
      <c r="V411" s="1"/>
      <c r="W411" s="1"/>
      <c r="X411" s="1"/>
      <c r="Y411" s="1"/>
      <c r="Z411" s="1"/>
      <c r="AA411" s="1"/>
      <c r="AB411" s="1"/>
      <c r="AC411" s="1"/>
      <c r="AD411" s="1"/>
      <c r="AE411" s="1"/>
      <c r="AF411" s="1"/>
      <c r="AG411" s="1"/>
      <c r="AH411" s="1"/>
      <c r="AI411" s="1"/>
      <c r="AJ411" s="1"/>
      <c r="AK411" s="1"/>
    </row>
    <row r="412" spans="1:37" ht="14.25" customHeight="1">
      <c r="A412" s="425"/>
      <c r="B412" s="1"/>
      <c r="C412" s="1"/>
      <c r="D412" s="1"/>
      <c r="E412" s="1"/>
      <c r="F412" s="1"/>
      <c r="G412" s="1"/>
      <c r="H412" s="1"/>
      <c r="I412" s="1"/>
      <c r="J412" s="1"/>
      <c r="K412" s="1"/>
      <c r="L412" s="1"/>
      <c r="M412" s="1"/>
      <c r="N412" s="1"/>
      <c r="O412" s="1"/>
      <c r="P412" s="229"/>
      <c r="Q412" s="1"/>
      <c r="R412" s="1"/>
      <c r="S412" s="1"/>
      <c r="T412" s="1"/>
      <c r="U412" s="1"/>
      <c r="V412" s="1"/>
      <c r="W412" s="1"/>
      <c r="X412" s="1"/>
      <c r="Y412" s="1"/>
      <c r="Z412" s="1"/>
      <c r="AA412" s="1"/>
      <c r="AB412" s="1"/>
      <c r="AC412" s="1"/>
      <c r="AD412" s="1"/>
      <c r="AE412" s="1"/>
      <c r="AF412" s="1"/>
      <c r="AG412" s="1"/>
      <c r="AH412" s="1"/>
      <c r="AI412" s="1"/>
      <c r="AJ412" s="1"/>
      <c r="AK412" s="1"/>
    </row>
    <row r="413" spans="1:37" ht="14.25" customHeight="1">
      <c r="A413" s="425"/>
      <c r="B413" s="1"/>
      <c r="C413" s="1"/>
      <c r="D413" s="1"/>
      <c r="E413" s="1"/>
      <c r="F413" s="1"/>
      <c r="G413" s="1"/>
      <c r="H413" s="1"/>
      <c r="I413" s="1"/>
      <c r="J413" s="1"/>
      <c r="K413" s="1"/>
      <c r="L413" s="1"/>
      <c r="M413" s="1"/>
      <c r="N413" s="1"/>
      <c r="O413" s="1"/>
      <c r="P413" s="229"/>
      <c r="Q413" s="1"/>
      <c r="R413" s="1"/>
      <c r="S413" s="1"/>
      <c r="T413" s="1"/>
      <c r="U413" s="1"/>
      <c r="V413" s="1"/>
      <c r="W413" s="1"/>
      <c r="X413" s="1"/>
      <c r="Y413" s="1"/>
      <c r="Z413" s="1"/>
      <c r="AA413" s="1"/>
      <c r="AB413" s="1"/>
      <c r="AC413" s="1"/>
      <c r="AD413" s="1"/>
      <c r="AE413" s="1"/>
      <c r="AF413" s="1"/>
      <c r="AG413" s="1"/>
      <c r="AH413" s="1"/>
      <c r="AI413" s="1"/>
      <c r="AJ413" s="1"/>
      <c r="AK413" s="1"/>
    </row>
    <row r="414" spans="1:37" ht="14.25" customHeight="1">
      <c r="A414" s="425"/>
      <c r="B414" s="1"/>
      <c r="C414" s="1"/>
      <c r="D414" s="1"/>
      <c r="E414" s="1"/>
      <c r="F414" s="1"/>
      <c r="G414" s="1"/>
      <c r="H414" s="1"/>
      <c r="I414" s="1"/>
      <c r="J414" s="1"/>
      <c r="K414" s="1"/>
      <c r="L414" s="1"/>
      <c r="M414" s="1"/>
      <c r="N414" s="1"/>
      <c r="O414" s="1"/>
      <c r="P414" s="229"/>
      <c r="Q414" s="1"/>
      <c r="R414" s="1"/>
      <c r="S414" s="1"/>
      <c r="T414" s="1"/>
      <c r="U414" s="1"/>
      <c r="V414" s="1"/>
      <c r="W414" s="1"/>
      <c r="X414" s="1"/>
      <c r="Y414" s="1"/>
      <c r="Z414" s="1"/>
      <c r="AA414" s="1"/>
      <c r="AB414" s="1"/>
      <c r="AC414" s="1"/>
      <c r="AD414" s="1"/>
      <c r="AE414" s="1"/>
      <c r="AF414" s="1"/>
      <c r="AG414" s="1"/>
      <c r="AH414" s="1"/>
      <c r="AI414" s="1"/>
      <c r="AJ414" s="1"/>
      <c r="AK414" s="1"/>
    </row>
    <row r="415" spans="1:37" ht="14.25" customHeight="1">
      <c r="A415" s="425"/>
      <c r="B415" s="1"/>
      <c r="C415" s="1"/>
      <c r="D415" s="1"/>
      <c r="E415" s="1"/>
      <c r="F415" s="1"/>
      <c r="G415" s="1"/>
      <c r="H415" s="1"/>
      <c r="I415" s="1"/>
      <c r="J415" s="1"/>
      <c r="K415" s="1"/>
      <c r="L415" s="1"/>
      <c r="M415" s="1"/>
      <c r="N415" s="1"/>
      <c r="O415" s="1"/>
      <c r="P415" s="229"/>
      <c r="Q415" s="1"/>
      <c r="R415" s="1"/>
      <c r="S415" s="1"/>
      <c r="T415" s="1"/>
      <c r="U415" s="1"/>
      <c r="V415" s="1"/>
      <c r="W415" s="1"/>
      <c r="X415" s="1"/>
      <c r="Y415" s="1"/>
      <c r="Z415" s="1"/>
      <c r="AA415" s="1"/>
      <c r="AB415" s="1"/>
      <c r="AC415" s="1"/>
      <c r="AD415" s="1"/>
      <c r="AE415" s="1"/>
      <c r="AF415" s="1"/>
      <c r="AG415" s="1"/>
      <c r="AH415" s="1"/>
      <c r="AI415" s="1"/>
      <c r="AJ415" s="1"/>
      <c r="AK415" s="1"/>
    </row>
    <row r="416" spans="1:37" ht="14.25" customHeight="1">
      <c r="A416" s="425"/>
      <c r="B416" s="1"/>
      <c r="C416" s="1"/>
      <c r="D416" s="1"/>
      <c r="E416" s="1"/>
      <c r="F416" s="1"/>
      <c r="G416" s="1"/>
      <c r="H416" s="1"/>
      <c r="I416" s="1"/>
      <c r="J416" s="1"/>
      <c r="K416" s="1"/>
      <c r="L416" s="1"/>
      <c r="M416" s="1"/>
      <c r="N416" s="1"/>
      <c r="O416" s="1"/>
      <c r="P416" s="229"/>
      <c r="Q416" s="1"/>
      <c r="R416" s="1"/>
      <c r="S416" s="1"/>
      <c r="T416" s="1"/>
      <c r="U416" s="1"/>
      <c r="V416" s="1"/>
      <c r="W416" s="1"/>
      <c r="X416" s="1"/>
      <c r="Y416" s="1"/>
      <c r="Z416" s="1"/>
      <c r="AA416" s="1"/>
      <c r="AB416" s="1"/>
      <c r="AC416" s="1"/>
      <c r="AD416" s="1"/>
      <c r="AE416" s="1"/>
      <c r="AF416" s="1"/>
      <c r="AG416" s="1"/>
      <c r="AH416" s="1"/>
      <c r="AI416" s="1"/>
      <c r="AJ416" s="1"/>
      <c r="AK416" s="1"/>
    </row>
    <row r="417" spans="1:37" ht="14.25" customHeight="1">
      <c r="A417" s="425"/>
      <c r="B417" s="1"/>
      <c r="C417" s="1"/>
      <c r="D417" s="1"/>
      <c r="E417" s="1"/>
      <c r="F417" s="1"/>
      <c r="G417" s="1"/>
      <c r="H417" s="1"/>
      <c r="I417" s="1"/>
      <c r="J417" s="1"/>
      <c r="K417" s="1"/>
      <c r="L417" s="1"/>
      <c r="M417" s="1"/>
      <c r="N417" s="1"/>
      <c r="O417" s="1"/>
      <c r="P417" s="229"/>
      <c r="Q417" s="1"/>
      <c r="R417" s="1"/>
      <c r="S417" s="1"/>
      <c r="T417" s="1"/>
      <c r="U417" s="1"/>
      <c r="V417" s="1"/>
      <c r="W417" s="1"/>
      <c r="X417" s="1"/>
      <c r="Y417" s="1"/>
      <c r="Z417" s="1"/>
      <c r="AA417" s="1"/>
      <c r="AB417" s="1"/>
      <c r="AC417" s="1"/>
      <c r="AD417" s="1"/>
      <c r="AE417" s="1"/>
      <c r="AF417" s="1"/>
      <c r="AG417" s="1"/>
      <c r="AH417" s="1"/>
      <c r="AI417" s="1"/>
      <c r="AJ417" s="1"/>
      <c r="AK417" s="1"/>
    </row>
    <row r="418" spans="1:37" ht="14.25" customHeight="1">
      <c r="A418" s="425"/>
      <c r="B418" s="1"/>
      <c r="C418" s="1"/>
      <c r="D418" s="1"/>
      <c r="E418" s="1"/>
      <c r="F418" s="1"/>
      <c r="G418" s="1"/>
      <c r="H418" s="1"/>
      <c r="I418" s="1"/>
      <c r="J418" s="1"/>
      <c r="K418" s="1"/>
      <c r="L418" s="1"/>
      <c r="M418" s="1"/>
      <c r="N418" s="1"/>
      <c r="O418" s="1"/>
      <c r="P418" s="229"/>
      <c r="Q418" s="1"/>
      <c r="R418" s="1"/>
      <c r="S418" s="1"/>
      <c r="T418" s="1"/>
      <c r="U418" s="1"/>
      <c r="V418" s="1"/>
      <c r="W418" s="1"/>
      <c r="X418" s="1"/>
      <c r="Y418" s="1"/>
      <c r="Z418" s="1"/>
      <c r="AA418" s="1"/>
      <c r="AB418" s="1"/>
      <c r="AC418" s="1"/>
      <c r="AD418" s="1"/>
      <c r="AE418" s="1"/>
      <c r="AF418" s="1"/>
      <c r="AG418" s="1"/>
      <c r="AH418" s="1"/>
      <c r="AI418" s="1"/>
      <c r="AJ418" s="1"/>
      <c r="AK418" s="1"/>
    </row>
    <row r="419" spans="1:37" ht="14.25" customHeight="1">
      <c r="A419" s="425"/>
      <c r="B419" s="1"/>
      <c r="C419" s="1"/>
      <c r="D419" s="1"/>
      <c r="E419" s="1"/>
      <c r="F419" s="1"/>
      <c r="G419" s="1"/>
      <c r="H419" s="1"/>
      <c r="I419" s="1"/>
      <c r="J419" s="1"/>
      <c r="K419" s="1"/>
      <c r="L419" s="1"/>
      <c r="M419" s="1"/>
      <c r="N419" s="1"/>
      <c r="O419" s="1"/>
      <c r="P419" s="229"/>
      <c r="Q419" s="1"/>
      <c r="R419" s="1"/>
      <c r="S419" s="1"/>
      <c r="T419" s="1"/>
      <c r="U419" s="1"/>
      <c r="V419" s="1"/>
      <c r="W419" s="1"/>
      <c r="X419" s="1"/>
      <c r="Y419" s="1"/>
      <c r="Z419" s="1"/>
      <c r="AA419" s="1"/>
      <c r="AB419" s="1"/>
      <c r="AC419" s="1"/>
      <c r="AD419" s="1"/>
      <c r="AE419" s="1"/>
      <c r="AF419" s="1"/>
      <c r="AG419" s="1"/>
      <c r="AH419" s="1"/>
      <c r="AI419" s="1"/>
      <c r="AJ419" s="1"/>
      <c r="AK419" s="1"/>
    </row>
    <row r="420" spans="1:37" ht="14.25" customHeight="1">
      <c r="A420" s="425"/>
      <c r="B420" s="1"/>
      <c r="C420" s="1"/>
      <c r="D420" s="1"/>
      <c r="E420" s="1"/>
      <c r="F420" s="1"/>
      <c r="G420" s="1"/>
      <c r="H420" s="1"/>
      <c r="I420" s="1"/>
      <c r="J420" s="1"/>
      <c r="K420" s="1"/>
      <c r="L420" s="1"/>
      <c r="M420" s="1"/>
      <c r="N420" s="1"/>
      <c r="O420" s="1"/>
      <c r="P420" s="229"/>
      <c r="Q420" s="1"/>
      <c r="R420" s="1"/>
      <c r="S420" s="1"/>
      <c r="T420" s="1"/>
      <c r="U420" s="1"/>
      <c r="V420" s="1"/>
      <c r="W420" s="1"/>
      <c r="X420" s="1"/>
      <c r="Y420" s="1"/>
      <c r="Z420" s="1"/>
      <c r="AA420" s="1"/>
      <c r="AB420" s="1"/>
      <c r="AC420" s="1"/>
      <c r="AD420" s="1"/>
      <c r="AE420" s="1"/>
      <c r="AF420" s="1"/>
      <c r="AG420" s="1"/>
      <c r="AH420" s="1"/>
      <c r="AI420" s="1"/>
      <c r="AJ420" s="1"/>
      <c r="AK420" s="1"/>
    </row>
    <row r="421" spans="1:37" ht="14.25" customHeight="1">
      <c r="A421" s="425"/>
      <c r="B421" s="1"/>
      <c r="C421" s="1"/>
      <c r="D421" s="1"/>
      <c r="E421" s="1"/>
      <c r="F421" s="1"/>
      <c r="G421" s="1"/>
      <c r="H421" s="1"/>
      <c r="I421" s="1"/>
      <c r="J421" s="1"/>
      <c r="K421" s="1"/>
      <c r="L421" s="1"/>
      <c r="M421" s="1"/>
      <c r="N421" s="1"/>
      <c r="O421" s="1"/>
      <c r="P421" s="229"/>
      <c r="Q421" s="1"/>
      <c r="R421" s="1"/>
      <c r="S421" s="1"/>
      <c r="T421" s="1"/>
      <c r="U421" s="1"/>
      <c r="V421" s="1"/>
      <c r="W421" s="1"/>
      <c r="X421" s="1"/>
      <c r="Y421" s="1"/>
      <c r="Z421" s="1"/>
      <c r="AA421" s="1"/>
      <c r="AB421" s="1"/>
      <c r="AC421" s="1"/>
      <c r="AD421" s="1"/>
      <c r="AE421" s="1"/>
      <c r="AF421" s="1"/>
      <c r="AG421" s="1"/>
      <c r="AH421" s="1"/>
      <c r="AI421" s="1"/>
      <c r="AJ421" s="1"/>
      <c r="AK421" s="1"/>
    </row>
    <row r="422" spans="1:37" ht="14.25" customHeight="1">
      <c r="A422" s="425"/>
      <c r="B422" s="1"/>
      <c r="C422" s="1"/>
      <c r="D422" s="1"/>
      <c r="E422" s="1"/>
      <c r="F422" s="1"/>
      <c r="G422" s="1"/>
      <c r="H422" s="1"/>
      <c r="I422" s="1"/>
      <c r="J422" s="1"/>
      <c r="K422" s="1"/>
      <c r="L422" s="1"/>
      <c r="M422" s="1"/>
      <c r="N422" s="1"/>
      <c r="O422" s="1"/>
      <c r="P422" s="229"/>
      <c r="Q422" s="1"/>
      <c r="R422" s="1"/>
      <c r="S422" s="1"/>
      <c r="T422" s="1"/>
      <c r="U422" s="1"/>
      <c r="V422" s="1"/>
      <c r="W422" s="1"/>
      <c r="X422" s="1"/>
      <c r="Y422" s="1"/>
      <c r="Z422" s="1"/>
      <c r="AA422" s="1"/>
      <c r="AB422" s="1"/>
      <c r="AC422" s="1"/>
      <c r="AD422" s="1"/>
      <c r="AE422" s="1"/>
      <c r="AF422" s="1"/>
      <c r="AG422" s="1"/>
      <c r="AH422" s="1"/>
      <c r="AI422" s="1"/>
      <c r="AJ422" s="1"/>
      <c r="AK422" s="1"/>
    </row>
    <row r="423" spans="1:37" ht="14.25" customHeight="1">
      <c r="A423" s="425"/>
      <c r="B423" s="1"/>
      <c r="C423" s="1"/>
      <c r="D423" s="1"/>
      <c r="E423" s="1"/>
      <c r="F423" s="1"/>
      <c r="G423" s="1"/>
      <c r="H423" s="1"/>
      <c r="I423" s="1"/>
      <c r="J423" s="1"/>
      <c r="K423" s="1"/>
      <c r="L423" s="1"/>
      <c r="M423" s="1"/>
      <c r="N423" s="1"/>
      <c r="O423" s="1"/>
      <c r="P423" s="229"/>
      <c r="Q423" s="1"/>
      <c r="R423" s="1"/>
      <c r="S423" s="1"/>
      <c r="T423" s="1"/>
      <c r="U423" s="1"/>
      <c r="V423" s="1"/>
      <c r="W423" s="1"/>
      <c r="X423" s="1"/>
      <c r="Y423" s="1"/>
      <c r="Z423" s="1"/>
      <c r="AA423" s="1"/>
      <c r="AB423" s="1"/>
      <c r="AC423" s="1"/>
      <c r="AD423" s="1"/>
      <c r="AE423" s="1"/>
      <c r="AF423" s="1"/>
      <c r="AG423" s="1"/>
      <c r="AH423" s="1"/>
      <c r="AI423" s="1"/>
      <c r="AJ423" s="1"/>
      <c r="AK423" s="1"/>
    </row>
    <row r="424" spans="1:37" ht="14.25" customHeight="1">
      <c r="A424" s="425"/>
      <c r="B424" s="1"/>
      <c r="C424" s="1"/>
      <c r="D424" s="1"/>
      <c r="E424" s="1"/>
      <c r="F424" s="1"/>
      <c r="G424" s="1"/>
      <c r="H424" s="1"/>
      <c r="I424" s="1"/>
      <c r="J424" s="1"/>
      <c r="K424" s="1"/>
      <c r="L424" s="1"/>
      <c r="M424" s="1"/>
      <c r="N424" s="1"/>
      <c r="O424" s="1"/>
      <c r="P424" s="229"/>
      <c r="Q424" s="1"/>
      <c r="R424" s="1"/>
      <c r="S424" s="1"/>
      <c r="T424" s="1"/>
      <c r="U424" s="1"/>
      <c r="V424" s="1"/>
      <c r="W424" s="1"/>
      <c r="X424" s="1"/>
      <c r="Y424" s="1"/>
      <c r="Z424" s="1"/>
      <c r="AA424" s="1"/>
      <c r="AB424" s="1"/>
      <c r="AC424" s="1"/>
      <c r="AD424" s="1"/>
      <c r="AE424" s="1"/>
      <c r="AF424" s="1"/>
      <c r="AG424" s="1"/>
      <c r="AH424" s="1"/>
      <c r="AI424" s="1"/>
      <c r="AJ424" s="1"/>
      <c r="AK424" s="1"/>
    </row>
    <row r="425" spans="1:37" ht="14.25" customHeight="1">
      <c r="A425" s="425"/>
      <c r="B425" s="1"/>
      <c r="C425" s="1"/>
      <c r="D425" s="1"/>
      <c r="E425" s="1"/>
      <c r="F425" s="1"/>
      <c r="G425" s="1"/>
      <c r="H425" s="1"/>
      <c r="I425" s="1"/>
      <c r="J425" s="1"/>
      <c r="K425" s="1"/>
      <c r="L425" s="1"/>
      <c r="M425" s="1"/>
      <c r="N425" s="1"/>
      <c r="O425" s="1"/>
      <c r="P425" s="229"/>
      <c r="Q425" s="1"/>
      <c r="R425" s="1"/>
      <c r="S425" s="1"/>
      <c r="T425" s="1"/>
      <c r="U425" s="1"/>
      <c r="V425" s="1"/>
      <c r="W425" s="1"/>
      <c r="X425" s="1"/>
      <c r="Y425" s="1"/>
      <c r="Z425" s="1"/>
      <c r="AA425" s="1"/>
      <c r="AB425" s="1"/>
      <c r="AC425" s="1"/>
      <c r="AD425" s="1"/>
      <c r="AE425" s="1"/>
      <c r="AF425" s="1"/>
      <c r="AG425" s="1"/>
      <c r="AH425" s="1"/>
      <c r="AI425" s="1"/>
      <c r="AJ425" s="1"/>
      <c r="AK425" s="1"/>
    </row>
    <row r="426" spans="1:37" ht="14.25" customHeight="1">
      <c r="A426" s="425"/>
      <c r="B426" s="1"/>
      <c r="C426" s="1"/>
      <c r="D426" s="1"/>
      <c r="E426" s="1"/>
      <c r="F426" s="1"/>
      <c r="G426" s="1"/>
      <c r="H426" s="1"/>
      <c r="I426" s="1"/>
      <c r="J426" s="1"/>
      <c r="K426" s="1"/>
      <c r="L426" s="1"/>
      <c r="M426" s="1"/>
      <c r="N426" s="1"/>
      <c r="O426" s="1"/>
      <c r="P426" s="229"/>
      <c r="Q426" s="1"/>
      <c r="R426" s="1"/>
      <c r="S426" s="1"/>
      <c r="T426" s="1"/>
      <c r="U426" s="1"/>
      <c r="V426" s="1"/>
      <c r="W426" s="1"/>
      <c r="X426" s="1"/>
      <c r="Y426" s="1"/>
      <c r="Z426" s="1"/>
      <c r="AA426" s="1"/>
      <c r="AB426" s="1"/>
      <c r="AC426" s="1"/>
      <c r="AD426" s="1"/>
      <c r="AE426" s="1"/>
      <c r="AF426" s="1"/>
      <c r="AG426" s="1"/>
      <c r="AH426" s="1"/>
      <c r="AI426" s="1"/>
      <c r="AJ426" s="1"/>
      <c r="AK426" s="1"/>
    </row>
    <row r="427" spans="1:37" ht="14.25" customHeight="1">
      <c r="A427" s="425"/>
      <c r="B427" s="1"/>
      <c r="C427" s="1"/>
      <c r="D427" s="1"/>
      <c r="E427" s="1"/>
      <c r="F427" s="1"/>
      <c r="G427" s="1"/>
      <c r="H427" s="1"/>
      <c r="I427" s="1"/>
      <c r="J427" s="1"/>
      <c r="K427" s="1"/>
      <c r="L427" s="1"/>
      <c r="M427" s="1"/>
      <c r="N427" s="1"/>
      <c r="O427" s="1"/>
      <c r="P427" s="229"/>
      <c r="Q427" s="1"/>
      <c r="R427" s="1"/>
      <c r="S427" s="1"/>
      <c r="T427" s="1"/>
      <c r="U427" s="1"/>
      <c r="V427" s="1"/>
      <c r="W427" s="1"/>
      <c r="X427" s="1"/>
      <c r="Y427" s="1"/>
      <c r="Z427" s="1"/>
      <c r="AA427" s="1"/>
      <c r="AB427" s="1"/>
      <c r="AC427" s="1"/>
      <c r="AD427" s="1"/>
      <c r="AE427" s="1"/>
      <c r="AF427" s="1"/>
      <c r="AG427" s="1"/>
      <c r="AH427" s="1"/>
      <c r="AI427" s="1"/>
      <c r="AJ427" s="1"/>
      <c r="AK427" s="1"/>
    </row>
    <row r="428" spans="1:37" ht="14.25" customHeight="1">
      <c r="A428" s="425"/>
      <c r="B428" s="1"/>
      <c r="C428" s="1"/>
      <c r="D428" s="1"/>
      <c r="E428" s="1"/>
      <c r="F428" s="1"/>
      <c r="G428" s="1"/>
      <c r="H428" s="1"/>
      <c r="I428" s="1"/>
      <c r="J428" s="1"/>
      <c r="K428" s="1"/>
      <c r="L428" s="1"/>
      <c r="M428" s="1"/>
      <c r="N428" s="1"/>
      <c r="O428" s="1"/>
      <c r="P428" s="229"/>
      <c r="Q428" s="1"/>
      <c r="R428" s="1"/>
      <c r="S428" s="1"/>
      <c r="T428" s="1"/>
      <c r="U428" s="1"/>
      <c r="V428" s="1"/>
      <c r="W428" s="1"/>
      <c r="X428" s="1"/>
      <c r="Y428" s="1"/>
      <c r="Z428" s="1"/>
      <c r="AA428" s="1"/>
      <c r="AB428" s="1"/>
      <c r="AC428" s="1"/>
      <c r="AD428" s="1"/>
      <c r="AE428" s="1"/>
      <c r="AF428" s="1"/>
      <c r="AG428" s="1"/>
      <c r="AH428" s="1"/>
      <c r="AI428" s="1"/>
      <c r="AJ428" s="1"/>
      <c r="AK428" s="1"/>
    </row>
    <row r="429" spans="1:37" ht="14.25" customHeight="1">
      <c r="A429" s="425"/>
      <c r="B429" s="1"/>
      <c r="C429" s="1"/>
      <c r="D429" s="1"/>
      <c r="E429" s="1"/>
      <c r="F429" s="1"/>
      <c r="G429" s="1"/>
      <c r="H429" s="1"/>
      <c r="I429" s="1"/>
      <c r="J429" s="1"/>
      <c r="K429" s="1"/>
      <c r="L429" s="1"/>
      <c r="M429" s="1"/>
      <c r="N429" s="1"/>
      <c r="O429" s="1"/>
      <c r="P429" s="229"/>
      <c r="Q429" s="1"/>
      <c r="R429" s="1"/>
      <c r="S429" s="1"/>
      <c r="T429" s="1"/>
      <c r="U429" s="1"/>
      <c r="V429" s="1"/>
      <c r="W429" s="1"/>
      <c r="X429" s="1"/>
      <c r="Y429" s="1"/>
      <c r="Z429" s="1"/>
      <c r="AA429" s="1"/>
      <c r="AB429" s="1"/>
      <c r="AC429" s="1"/>
      <c r="AD429" s="1"/>
      <c r="AE429" s="1"/>
      <c r="AF429" s="1"/>
      <c r="AG429" s="1"/>
      <c r="AH429" s="1"/>
      <c r="AI429" s="1"/>
      <c r="AJ429" s="1"/>
      <c r="AK429" s="1"/>
    </row>
    <row r="430" spans="1:37" ht="14.25" customHeight="1">
      <c r="A430" s="425"/>
      <c r="B430" s="1"/>
      <c r="C430" s="1"/>
      <c r="D430" s="1"/>
      <c r="E430" s="1"/>
      <c r="F430" s="1"/>
      <c r="G430" s="1"/>
      <c r="H430" s="1"/>
      <c r="I430" s="1"/>
      <c r="J430" s="1"/>
      <c r="K430" s="1"/>
      <c r="L430" s="1"/>
      <c r="M430" s="1"/>
      <c r="N430" s="1"/>
      <c r="O430" s="1"/>
      <c r="P430" s="229"/>
      <c r="Q430" s="1"/>
      <c r="R430" s="1"/>
      <c r="S430" s="1"/>
      <c r="T430" s="1"/>
      <c r="U430" s="1"/>
      <c r="V430" s="1"/>
      <c r="W430" s="1"/>
      <c r="X430" s="1"/>
      <c r="Y430" s="1"/>
      <c r="Z430" s="1"/>
      <c r="AA430" s="1"/>
      <c r="AB430" s="1"/>
      <c r="AC430" s="1"/>
      <c r="AD430" s="1"/>
      <c r="AE430" s="1"/>
      <c r="AF430" s="1"/>
      <c r="AG430" s="1"/>
      <c r="AH430" s="1"/>
      <c r="AI430" s="1"/>
      <c r="AJ430" s="1"/>
      <c r="AK430" s="1"/>
    </row>
    <row r="431" spans="1:37" ht="14.25" customHeight="1">
      <c r="A431" s="425"/>
      <c r="B431" s="1"/>
      <c r="C431" s="1"/>
      <c r="D431" s="1"/>
      <c r="E431" s="1"/>
      <c r="F431" s="1"/>
      <c r="G431" s="1"/>
      <c r="H431" s="1"/>
      <c r="I431" s="1"/>
      <c r="J431" s="1"/>
      <c r="K431" s="1"/>
      <c r="L431" s="1"/>
      <c r="M431" s="1"/>
      <c r="N431" s="1"/>
      <c r="O431" s="1"/>
      <c r="P431" s="229"/>
      <c r="Q431" s="1"/>
      <c r="R431" s="1"/>
      <c r="S431" s="1"/>
      <c r="T431" s="1"/>
      <c r="U431" s="1"/>
      <c r="V431" s="1"/>
      <c r="W431" s="1"/>
      <c r="X431" s="1"/>
      <c r="Y431" s="1"/>
      <c r="Z431" s="1"/>
      <c r="AA431" s="1"/>
      <c r="AB431" s="1"/>
      <c r="AC431" s="1"/>
      <c r="AD431" s="1"/>
      <c r="AE431" s="1"/>
      <c r="AF431" s="1"/>
      <c r="AG431" s="1"/>
      <c r="AH431" s="1"/>
      <c r="AI431" s="1"/>
      <c r="AJ431" s="1"/>
      <c r="AK431" s="1"/>
    </row>
    <row r="432" spans="1:37" ht="14.25" customHeight="1">
      <c r="A432" s="425"/>
      <c r="B432" s="1"/>
      <c r="C432" s="1"/>
      <c r="D432" s="1"/>
      <c r="E432" s="1"/>
      <c r="F432" s="1"/>
      <c r="G432" s="1"/>
      <c r="H432" s="1"/>
      <c r="I432" s="1"/>
      <c r="J432" s="1"/>
      <c r="K432" s="1"/>
      <c r="L432" s="1"/>
      <c r="M432" s="1"/>
      <c r="N432" s="1"/>
      <c r="O432" s="1"/>
      <c r="P432" s="229"/>
      <c r="Q432" s="1"/>
      <c r="R432" s="1"/>
      <c r="S432" s="1"/>
      <c r="T432" s="1"/>
      <c r="U432" s="1"/>
      <c r="V432" s="1"/>
      <c r="W432" s="1"/>
      <c r="X432" s="1"/>
      <c r="Y432" s="1"/>
      <c r="Z432" s="1"/>
      <c r="AA432" s="1"/>
      <c r="AB432" s="1"/>
      <c r="AC432" s="1"/>
      <c r="AD432" s="1"/>
      <c r="AE432" s="1"/>
      <c r="AF432" s="1"/>
      <c r="AG432" s="1"/>
      <c r="AH432" s="1"/>
      <c r="AI432" s="1"/>
      <c r="AJ432" s="1"/>
      <c r="AK432" s="1"/>
    </row>
    <row r="433" spans="1:37" ht="14.25" customHeight="1">
      <c r="A433" s="425"/>
      <c r="B433" s="1"/>
      <c r="C433" s="1"/>
      <c r="D433" s="1"/>
      <c r="E433" s="1"/>
      <c r="F433" s="1"/>
      <c r="G433" s="1"/>
      <c r="H433" s="1"/>
      <c r="I433" s="1"/>
      <c r="J433" s="1"/>
      <c r="K433" s="1"/>
      <c r="L433" s="1"/>
      <c r="M433" s="1"/>
      <c r="N433" s="1"/>
      <c r="O433" s="1"/>
      <c r="P433" s="229"/>
      <c r="Q433" s="1"/>
      <c r="R433" s="1"/>
      <c r="S433" s="1"/>
      <c r="T433" s="1"/>
      <c r="U433" s="1"/>
      <c r="V433" s="1"/>
      <c r="W433" s="1"/>
      <c r="X433" s="1"/>
      <c r="Y433" s="1"/>
      <c r="Z433" s="1"/>
      <c r="AA433" s="1"/>
      <c r="AB433" s="1"/>
      <c r="AC433" s="1"/>
      <c r="AD433" s="1"/>
      <c r="AE433" s="1"/>
      <c r="AF433" s="1"/>
      <c r="AG433" s="1"/>
      <c r="AH433" s="1"/>
      <c r="AI433" s="1"/>
      <c r="AJ433" s="1"/>
      <c r="AK433" s="1"/>
    </row>
    <row r="434" spans="1:37" ht="14.25" customHeight="1">
      <c r="A434" s="425"/>
      <c r="B434" s="1"/>
      <c r="C434" s="1"/>
      <c r="D434" s="1"/>
      <c r="E434" s="1"/>
      <c r="F434" s="1"/>
      <c r="G434" s="1"/>
      <c r="H434" s="1"/>
      <c r="I434" s="1"/>
      <c r="J434" s="1"/>
      <c r="K434" s="1"/>
      <c r="L434" s="1"/>
      <c r="M434" s="1"/>
      <c r="N434" s="1"/>
      <c r="O434" s="1"/>
      <c r="P434" s="229"/>
      <c r="Q434" s="1"/>
      <c r="R434" s="1"/>
      <c r="S434" s="1"/>
      <c r="T434" s="1"/>
      <c r="U434" s="1"/>
      <c r="V434" s="1"/>
      <c r="W434" s="1"/>
      <c r="X434" s="1"/>
      <c r="Y434" s="1"/>
      <c r="Z434" s="1"/>
      <c r="AA434" s="1"/>
      <c r="AB434" s="1"/>
      <c r="AC434" s="1"/>
      <c r="AD434" s="1"/>
      <c r="AE434" s="1"/>
      <c r="AF434" s="1"/>
      <c r="AG434" s="1"/>
      <c r="AH434" s="1"/>
      <c r="AI434" s="1"/>
      <c r="AJ434" s="1"/>
      <c r="AK434" s="1"/>
    </row>
    <row r="435" spans="1:37" ht="14.25" customHeight="1">
      <c r="A435" s="425"/>
      <c r="B435" s="1"/>
      <c r="C435" s="1"/>
      <c r="D435" s="1"/>
      <c r="E435" s="1"/>
      <c r="F435" s="1"/>
      <c r="G435" s="1"/>
      <c r="H435" s="1"/>
      <c r="I435" s="1"/>
      <c r="J435" s="1"/>
      <c r="K435" s="1"/>
      <c r="L435" s="1"/>
      <c r="M435" s="1"/>
      <c r="N435" s="1"/>
      <c r="O435" s="1"/>
      <c r="P435" s="229"/>
      <c r="Q435" s="1"/>
      <c r="R435" s="1"/>
      <c r="S435" s="1"/>
      <c r="T435" s="1"/>
      <c r="U435" s="1"/>
      <c r="V435" s="1"/>
      <c r="W435" s="1"/>
      <c r="X435" s="1"/>
      <c r="Y435" s="1"/>
      <c r="Z435" s="1"/>
      <c r="AA435" s="1"/>
      <c r="AB435" s="1"/>
      <c r="AC435" s="1"/>
      <c r="AD435" s="1"/>
      <c r="AE435" s="1"/>
      <c r="AF435" s="1"/>
      <c r="AG435" s="1"/>
      <c r="AH435" s="1"/>
      <c r="AI435" s="1"/>
      <c r="AJ435" s="1"/>
      <c r="AK435" s="1"/>
    </row>
    <row r="436" spans="1:37" ht="14.25" customHeight="1">
      <c r="A436" s="425"/>
      <c r="B436" s="1"/>
      <c r="C436" s="1"/>
      <c r="D436" s="1"/>
      <c r="E436" s="1"/>
      <c r="F436" s="1"/>
      <c r="G436" s="1"/>
      <c r="H436" s="1"/>
      <c r="I436" s="1"/>
      <c r="J436" s="1"/>
      <c r="K436" s="1"/>
      <c r="L436" s="1"/>
      <c r="M436" s="1"/>
      <c r="N436" s="1"/>
      <c r="O436" s="1"/>
      <c r="P436" s="229"/>
      <c r="Q436" s="1"/>
      <c r="R436" s="1"/>
      <c r="S436" s="1"/>
      <c r="T436" s="1"/>
      <c r="U436" s="1"/>
      <c r="V436" s="1"/>
      <c r="W436" s="1"/>
      <c r="X436" s="1"/>
      <c r="Y436" s="1"/>
      <c r="Z436" s="1"/>
      <c r="AA436" s="1"/>
      <c r="AB436" s="1"/>
      <c r="AC436" s="1"/>
      <c r="AD436" s="1"/>
      <c r="AE436" s="1"/>
      <c r="AF436" s="1"/>
      <c r="AG436" s="1"/>
      <c r="AH436" s="1"/>
      <c r="AI436" s="1"/>
      <c r="AJ436" s="1"/>
      <c r="AK436" s="1"/>
    </row>
    <row r="437" spans="1:37" ht="14.25" customHeight="1">
      <c r="A437" s="425"/>
      <c r="B437" s="1"/>
      <c r="C437" s="1"/>
      <c r="D437" s="1"/>
      <c r="E437" s="1"/>
      <c r="F437" s="1"/>
      <c r="G437" s="1"/>
      <c r="H437" s="1"/>
      <c r="I437" s="1"/>
      <c r="J437" s="1"/>
      <c r="K437" s="1"/>
      <c r="L437" s="1"/>
      <c r="M437" s="1"/>
      <c r="N437" s="1"/>
      <c r="O437" s="1"/>
      <c r="P437" s="229"/>
      <c r="Q437" s="1"/>
      <c r="R437" s="1"/>
      <c r="S437" s="1"/>
      <c r="T437" s="1"/>
      <c r="U437" s="1"/>
      <c r="V437" s="1"/>
      <c r="W437" s="1"/>
      <c r="X437" s="1"/>
      <c r="Y437" s="1"/>
      <c r="Z437" s="1"/>
      <c r="AA437" s="1"/>
      <c r="AB437" s="1"/>
      <c r="AC437" s="1"/>
      <c r="AD437" s="1"/>
      <c r="AE437" s="1"/>
      <c r="AF437" s="1"/>
      <c r="AG437" s="1"/>
      <c r="AH437" s="1"/>
      <c r="AI437" s="1"/>
      <c r="AJ437" s="1"/>
      <c r="AK437" s="1"/>
    </row>
    <row r="438" spans="1:37" ht="14.25" customHeight="1">
      <c r="A438" s="425"/>
      <c r="B438" s="1"/>
      <c r="C438" s="1"/>
      <c r="D438" s="1"/>
      <c r="E438" s="1"/>
      <c r="F438" s="1"/>
      <c r="G438" s="1"/>
      <c r="H438" s="1"/>
      <c r="I438" s="1"/>
      <c r="J438" s="1"/>
      <c r="K438" s="1"/>
      <c r="L438" s="1"/>
      <c r="M438" s="1"/>
      <c r="N438" s="1"/>
      <c r="O438" s="1"/>
      <c r="P438" s="229"/>
      <c r="Q438" s="1"/>
      <c r="R438" s="1"/>
      <c r="S438" s="1"/>
      <c r="T438" s="1"/>
      <c r="U438" s="1"/>
      <c r="V438" s="1"/>
      <c r="W438" s="1"/>
      <c r="X438" s="1"/>
      <c r="Y438" s="1"/>
      <c r="Z438" s="1"/>
      <c r="AA438" s="1"/>
      <c r="AB438" s="1"/>
      <c r="AC438" s="1"/>
      <c r="AD438" s="1"/>
      <c r="AE438" s="1"/>
      <c r="AF438" s="1"/>
      <c r="AG438" s="1"/>
      <c r="AH438" s="1"/>
      <c r="AI438" s="1"/>
      <c r="AJ438" s="1"/>
      <c r="AK438" s="1"/>
    </row>
    <row r="439" spans="1:37" ht="14.25" customHeight="1">
      <c r="A439" s="425"/>
      <c r="B439" s="1"/>
      <c r="C439" s="1"/>
      <c r="D439" s="1"/>
      <c r="E439" s="1"/>
      <c r="F439" s="1"/>
      <c r="G439" s="1"/>
      <c r="H439" s="1"/>
      <c r="I439" s="1"/>
      <c r="J439" s="1"/>
      <c r="K439" s="1"/>
      <c r="L439" s="1"/>
      <c r="M439" s="1"/>
      <c r="N439" s="1"/>
      <c r="O439" s="1"/>
      <c r="P439" s="229"/>
      <c r="Q439" s="1"/>
      <c r="R439" s="1"/>
      <c r="S439" s="1"/>
      <c r="T439" s="1"/>
      <c r="U439" s="1"/>
      <c r="V439" s="1"/>
      <c r="W439" s="1"/>
      <c r="X439" s="1"/>
      <c r="Y439" s="1"/>
      <c r="Z439" s="1"/>
      <c r="AA439" s="1"/>
      <c r="AB439" s="1"/>
      <c r="AC439" s="1"/>
      <c r="AD439" s="1"/>
      <c r="AE439" s="1"/>
      <c r="AF439" s="1"/>
      <c r="AG439" s="1"/>
      <c r="AH439" s="1"/>
      <c r="AI439" s="1"/>
      <c r="AJ439" s="1"/>
      <c r="AK439" s="1"/>
    </row>
    <row r="440" spans="1:37" ht="14.25" customHeight="1">
      <c r="A440" s="425"/>
      <c r="B440" s="1"/>
      <c r="C440" s="1"/>
      <c r="D440" s="1"/>
      <c r="E440" s="1"/>
      <c r="F440" s="1"/>
      <c r="G440" s="1"/>
      <c r="H440" s="1"/>
      <c r="I440" s="1"/>
      <c r="J440" s="1"/>
      <c r="K440" s="1"/>
      <c r="L440" s="1"/>
      <c r="M440" s="1"/>
      <c r="N440" s="1"/>
      <c r="O440" s="1"/>
      <c r="P440" s="229"/>
      <c r="Q440" s="1"/>
      <c r="R440" s="1"/>
      <c r="S440" s="1"/>
      <c r="T440" s="1"/>
      <c r="U440" s="1"/>
      <c r="V440" s="1"/>
      <c r="W440" s="1"/>
      <c r="X440" s="1"/>
      <c r="Y440" s="1"/>
      <c r="Z440" s="1"/>
      <c r="AA440" s="1"/>
      <c r="AB440" s="1"/>
      <c r="AC440" s="1"/>
      <c r="AD440" s="1"/>
      <c r="AE440" s="1"/>
      <c r="AF440" s="1"/>
      <c r="AG440" s="1"/>
      <c r="AH440" s="1"/>
      <c r="AI440" s="1"/>
      <c r="AJ440" s="1"/>
      <c r="AK440" s="1"/>
    </row>
    <row r="441" spans="1:37" ht="14.25" customHeight="1">
      <c r="A441" s="425"/>
      <c r="B441" s="1"/>
      <c r="C441" s="1"/>
      <c r="D441" s="1"/>
      <c r="E441" s="1"/>
      <c r="F441" s="1"/>
      <c r="G441" s="1"/>
      <c r="H441" s="1"/>
      <c r="I441" s="1"/>
      <c r="J441" s="1"/>
      <c r="K441" s="1"/>
      <c r="L441" s="1"/>
      <c r="M441" s="1"/>
      <c r="N441" s="1"/>
      <c r="O441" s="1"/>
      <c r="P441" s="229"/>
      <c r="Q441" s="1"/>
      <c r="R441" s="1"/>
      <c r="S441" s="1"/>
      <c r="T441" s="1"/>
      <c r="U441" s="1"/>
      <c r="V441" s="1"/>
      <c r="W441" s="1"/>
      <c r="X441" s="1"/>
      <c r="Y441" s="1"/>
      <c r="Z441" s="1"/>
      <c r="AA441" s="1"/>
      <c r="AB441" s="1"/>
      <c r="AC441" s="1"/>
      <c r="AD441" s="1"/>
      <c r="AE441" s="1"/>
      <c r="AF441" s="1"/>
      <c r="AG441" s="1"/>
      <c r="AH441" s="1"/>
      <c r="AI441" s="1"/>
      <c r="AJ441" s="1"/>
      <c r="AK441" s="1"/>
    </row>
    <row r="442" spans="1:37" ht="14.25" customHeight="1">
      <c r="A442" s="425"/>
      <c r="B442" s="1"/>
      <c r="C442" s="1"/>
      <c r="D442" s="1"/>
      <c r="E442" s="1"/>
      <c r="F442" s="1"/>
      <c r="G442" s="1"/>
      <c r="H442" s="1"/>
      <c r="I442" s="1"/>
      <c r="J442" s="1"/>
      <c r="K442" s="1"/>
      <c r="L442" s="1"/>
      <c r="M442" s="1"/>
      <c r="N442" s="1"/>
      <c r="O442" s="1"/>
      <c r="P442" s="229"/>
      <c r="Q442" s="1"/>
      <c r="R442" s="1"/>
      <c r="S442" s="1"/>
      <c r="T442" s="1"/>
      <c r="U442" s="1"/>
      <c r="V442" s="1"/>
      <c r="W442" s="1"/>
      <c r="X442" s="1"/>
      <c r="Y442" s="1"/>
      <c r="Z442" s="1"/>
      <c r="AA442" s="1"/>
      <c r="AB442" s="1"/>
      <c r="AC442" s="1"/>
      <c r="AD442" s="1"/>
      <c r="AE442" s="1"/>
      <c r="AF442" s="1"/>
      <c r="AG442" s="1"/>
      <c r="AH442" s="1"/>
      <c r="AI442" s="1"/>
      <c r="AJ442" s="1"/>
      <c r="AK442" s="1"/>
    </row>
    <row r="443" spans="1:37" ht="14.25" customHeight="1">
      <c r="A443" s="425"/>
      <c r="B443" s="1"/>
      <c r="C443" s="1"/>
      <c r="D443" s="1"/>
      <c r="E443" s="1"/>
      <c r="F443" s="1"/>
      <c r="G443" s="1"/>
      <c r="H443" s="1"/>
      <c r="I443" s="1"/>
      <c r="J443" s="1"/>
      <c r="K443" s="1"/>
      <c r="L443" s="1"/>
      <c r="M443" s="1"/>
      <c r="N443" s="1"/>
      <c r="O443" s="1"/>
      <c r="P443" s="229"/>
      <c r="Q443" s="1"/>
      <c r="R443" s="1"/>
      <c r="S443" s="1"/>
      <c r="T443" s="1"/>
      <c r="U443" s="1"/>
      <c r="V443" s="1"/>
      <c r="W443" s="1"/>
      <c r="X443" s="1"/>
      <c r="Y443" s="1"/>
      <c r="Z443" s="1"/>
      <c r="AA443" s="1"/>
      <c r="AB443" s="1"/>
      <c r="AC443" s="1"/>
      <c r="AD443" s="1"/>
      <c r="AE443" s="1"/>
      <c r="AF443" s="1"/>
      <c r="AG443" s="1"/>
      <c r="AH443" s="1"/>
      <c r="AI443" s="1"/>
      <c r="AJ443" s="1"/>
      <c r="AK443" s="1"/>
    </row>
    <row r="444" spans="1:37" ht="14.25" customHeight="1">
      <c r="A444" s="425"/>
      <c r="B444" s="1"/>
      <c r="C444" s="1"/>
      <c r="D444" s="1"/>
      <c r="E444" s="1"/>
      <c r="F444" s="1"/>
      <c r="G444" s="1"/>
      <c r="H444" s="1"/>
      <c r="I444" s="1"/>
      <c r="J444" s="1"/>
      <c r="K444" s="1"/>
      <c r="L444" s="1"/>
      <c r="M444" s="1"/>
      <c r="N444" s="1"/>
      <c r="O444" s="1"/>
      <c r="P444" s="229"/>
      <c r="Q444" s="1"/>
      <c r="R444" s="1"/>
      <c r="S444" s="1"/>
      <c r="T444" s="1"/>
      <c r="U444" s="1"/>
      <c r="V444" s="1"/>
      <c r="W444" s="1"/>
      <c r="X444" s="1"/>
      <c r="Y444" s="1"/>
      <c r="Z444" s="1"/>
      <c r="AA444" s="1"/>
      <c r="AB444" s="1"/>
      <c r="AC444" s="1"/>
      <c r="AD444" s="1"/>
      <c r="AE444" s="1"/>
      <c r="AF444" s="1"/>
      <c r="AG444" s="1"/>
      <c r="AH444" s="1"/>
      <c r="AI444" s="1"/>
      <c r="AJ444" s="1"/>
      <c r="AK444" s="1"/>
    </row>
    <row r="445" spans="1:37" ht="14.25" customHeight="1">
      <c r="A445" s="425"/>
      <c r="B445" s="1"/>
      <c r="C445" s="1"/>
      <c r="D445" s="1"/>
      <c r="E445" s="1"/>
      <c r="F445" s="1"/>
      <c r="G445" s="1"/>
      <c r="H445" s="1"/>
      <c r="I445" s="1"/>
      <c r="J445" s="1"/>
      <c r="K445" s="1"/>
      <c r="L445" s="1"/>
      <c r="M445" s="1"/>
      <c r="N445" s="1"/>
      <c r="O445" s="1"/>
      <c r="P445" s="229"/>
      <c r="Q445" s="1"/>
      <c r="R445" s="1"/>
      <c r="S445" s="1"/>
      <c r="T445" s="1"/>
      <c r="U445" s="1"/>
      <c r="V445" s="1"/>
      <c r="W445" s="1"/>
      <c r="X445" s="1"/>
      <c r="Y445" s="1"/>
      <c r="Z445" s="1"/>
      <c r="AA445" s="1"/>
      <c r="AB445" s="1"/>
      <c r="AC445" s="1"/>
      <c r="AD445" s="1"/>
      <c r="AE445" s="1"/>
      <c r="AF445" s="1"/>
      <c r="AG445" s="1"/>
      <c r="AH445" s="1"/>
      <c r="AI445" s="1"/>
      <c r="AJ445" s="1"/>
      <c r="AK445" s="1"/>
    </row>
    <row r="446" spans="1:37" ht="14.25" customHeight="1">
      <c r="A446" s="425"/>
      <c r="B446" s="1"/>
      <c r="C446" s="1"/>
      <c r="D446" s="1"/>
      <c r="E446" s="1"/>
      <c r="F446" s="1"/>
      <c r="G446" s="1"/>
      <c r="H446" s="1"/>
      <c r="I446" s="1"/>
      <c r="J446" s="1"/>
      <c r="K446" s="1"/>
      <c r="L446" s="1"/>
      <c r="M446" s="1"/>
      <c r="N446" s="1"/>
      <c r="O446" s="1"/>
      <c r="P446" s="229"/>
      <c r="Q446" s="1"/>
      <c r="R446" s="1"/>
      <c r="S446" s="1"/>
      <c r="T446" s="1"/>
      <c r="U446" s="1"/>
      <c r="V446" s="1"/>
      <c r="W446" s="1"/>
      <c r="X446" s="1"/>
      <c r="Y446" s="1"/>
      <c r="Z446" s="1"/>
      <c r="AA446" s="1"/>
      <c r="AB446" s="1"/>
      <c r="AC446" s="1"/>
      <c r="AD446" s="1"/>
      <c r="AE446" s="1"/>
      <c r="AF446" s="1"/>
      <c r="AG446" s="1"/>
      <c r="AH446" s="1"/>
      <c r="AI446" s="1"/>
      <c r="AJ446" s="1"/>
      <c r="AK446" s="1"/>
    </row>
    <row r="447" spans="1:37" ht="14.25" customHeight="1">
      <c r="A447" s="425"/>
      <c r="B447" s="1"/>
      <c r="C447" s="1"/>
      <c r="D447" s="1"/>
      <c r="E447" s="1"/>
      <c r="F447" s="1"/>
      <c r="G447" s="1"/>
      <c r="H447" s="1"/>
      <c r="I447" s="1"/>
      <c r="J447" s="1"/>
      <c r="K447" s="1"/>
      <c r="L447" s="1"/>
      <c r="M447" s="1"/>
      <c r="N447" s="1"/>
      <c r="O447" s="1"/>
      <c r="P447" s="229"/>
      <c r="Q447" s="1"/>
      <c r="R447" s="1"/>
      <c r="S447" s="1"/>
      <c r="T447" s="1"/>
      <c r="U447" s="1"/>
      <c r="V447" s="1"/>
      <c r="W447" s="1"/>
      <c r="X447" s="1"/>
      <c r="Y447" s="1"/>
      <c r="Z447" s="1"/>
      <c r="AA447" s="1"/>
      <c r="AB447" s="1"/>
      <c r="AC447" s="1"/>
      <c r="AD447" s="1"/>
      <c r="AE447" s="1"/>
      <c r="AF447" s="1"/>
      <c r="AG447" s="1"/>
      <c r="AH447" s="1"/>
      <c r="AI447" s="1"/>
      <c r="AJ447" s="1"/>
      <c r="AK447" s="1"/>
    </row>
    <row r="448" spans="1:37" ht="14.25" customHeight="1">
      <c r="A448" s="425"/>
      <c r="B448" s="1"/>
      <c r="C448" s="1"/>
      <c r="D448" s="1"/>
      <c r="E448" s="1"/>
      <c r="F448" s="1"/>
      <c r="G448" s="1"/>
      <c r="H448" s="1"/>
      <c r="I448" s="1"/>
      <c r="J448" s="1"/>
      <c r="K448" s="1"/>
      <c r="L448" s="1"/>
      <c r="M448" s="1"/>
      <c r="N448" s="1"/>
      <c r="O448" s="1"/>
      <c r="P448" s="229"/>
      <c r="Q448" s="1"/>
      <c r="R448" s="1"/>
      <c r="S448" s="1"/>
      <c r="T448" s="1"/>
      <c r="U448" s="1"/>
      <c r="V448" s="1"/>
      <c r="W448" s="1"/>
      <c r="X448" s="1"/>
      <c r="Y448" s="1"/>
      <c r="Z448" s="1"/>
      <c r="AA448" s="1"/>
      <c r="AB448" s="1"/>
      <c r="AC448" s="1"/>
      <c r="AD448" s="1"/>
      <c r="AE448" s="1"/>
      <c r="AF448" s="1"/>
      <c r="AG448" s="1"/>
      <c r="AH448" s="1"/>
      <c r="AI448" s="1"/>
      <c r="AJ448" s="1"/>
      <c r="AK448" s="1"/>
    </row>
    <row r="449" spans="1:37" ht="14.25" customHeight="1">
      <c r="A449" s="425"/>
      <c r="B449" s="1"/>
      <c r="C449" s="1"/>
      <c r="D449" s="1"/>
      <c r="E449" s="1"/>
      <c r="F449" s="1"/>
      <c r="G449" s="1"/>
      <c r="H449" s="1"/>
      <c r="I449" s="1"/>
      <c r="J449" s="1"/>
      <c r="K449" s="1"/>
      <c r="L449" s="1"/>
      <c r="M449" s="1"/>
      <c r="N449" s="1"/>
      <c r="O449" s="1"/>
      <c r="P449" s="229"/>
      <c r="Q449" s="1"/>
      <c r="R449" s="1"/>
      <c r="S449" s="1"/>
      <c r="T449" s="1"/>
      <c r="U449" s="1"/>
      <c r="V449" s="1"/>
      <c r="W449" s="1"/>
      <c r="X449" s="1"/>
      <c r="Y449" s="1"/>
      <c r="Z449" s="1"/>
      <c r="AA449" s="1"/>
      <c r="AB449" s="1"/>
      <c r="AC449" s="1"/>
      <c r="AD449" s="1"/>
      <c r="AE449" s="1"/>
      <c r="AF449" s="1"/>
      <c r="AG449" s="1"/>
      <c r="AH449" s="1"/>
      <c r="AI449" s="1"/>
      <c r="AJ449" s="1"/>
      <c r="AK449" s="1"/>
    </row>
    <row r="450" spans="1:37" ht="14.25" customHeight="1">
      <c r="A450" s="425"/>
      <c r="B450" s="1"/>
      <c r="C450" s="1"/>
      <c r="D450" s="1"/>
      <c r="E450" s="1"/>
      <c r="F450" s="1"/>
      <c r="G450" s="1"/>
      <c r="H450" s="1"/>
      <c r="I450" s="1"/>
      <c r="J450" s="1"/>
      <c r="K450" s="1"/>
      <c r="L450" s="1"/>
      <c r="M450" s="1"/>
      <c r="N450" s="1"/>
      <c r="O450" s="1"/>
      <c r="P450" s="229"/>
      <c r="Q450" s="1"/>
      <c r="R450" s="1"/>
      <c r="S450" s="1"/>
      <c r="T450" s="1"/>
      <c r="U450" s="1"/>
      <c r="V450" s="1"/>
      <c r="W450" s="1"/>
      <c r="X450" s="1"/>
      <c r="Y450" s="1"/>
      <c r="Z450" s="1"/>
      <c r="AA450" s="1"/>
      <c r="AB450" s="1"/>
      <c r="AC450" s="1"/>
      <c r="AD450" s="1"/>
      <c r="AE450" s="1"/>
      <c r="AF450" s="1"/>
      <c r="AG450" s="1"/>
      <c r="AH450" s="1"/>
      <c r="AI450" s="1"/>
      <c r="AJ450" s="1"/>
      <c r="AK450" s="1"/>
    </row>
    <row r="451" spans="1:37" ht="14.25" customHeight="1">
      <c r="A451" s="425"/>
      <c r="B451" s="1"/>
      <c r="C451" s="1"/>
      <c r="D451" s="1"/>
      <c r="E451" s="1"/>
      <c r="F451" s="1"/>
      <c r="G451" s="1"/>
      <c r="H451" s="1"/>
      <c r="I451" s="1"/>
      <c r="J451" s="1"/>
      <c r="K451" s="1"/>
      <c r="L451" s="1"/>
      <c r="M451" s="1"/>
      <c r="N451" s="1"/>
      <c r="O451" s="1"/>
      <c r="P451" s="229"/>
      <c r="Q451" s="1"/>
      <c r="R451" s="1"/>
      <c r="S451" s="1"/>
      <c r="T451" s="1"/>
      <c r="U451" s="1"/>
      <c r="V451" s="1"/>
      <c r="W451" s="1"/>
      <c r="X451" s="1"/>
      <c r="Y451" s="1"/>
      <c r="Z451" s="1"/>
      <c r="AA451" s="1"/>
      <c r="AB451" s="1"/>
      <c r="AC451" s="1"/>
      <c r="AD451" s="1"/>
      <c r="AE451" s="1"/>
      <c r="AF451" s="1"/>
      <c r="AG451" s="1"/>
      <c r="AH451" s="1"/>
      <c r="AI451" s="1"/>
      <c r="AJ451" s="1"/>
      <c r="AK451" s="1"/>
    </row>
    <row r="452" spans="1:37" ht="14.25" customHeight="1">
      <c r="A452" s="425"/>
      <c r="B452" s="1"/>
      <c r="C452" s="1"/>
      <c r="D452" s="1"/>
      <c r="E452" s="1"/>
      <c r="F452" s="1"/>
      <c r="G452" s="1"/>
      <c r="H452" s="1"/>
      <c r="I452" s="1"/>
      <c r="J452" s="1"/>
      <c r="K452" s="1"/>
      <c r="L452" s="1"/>
      <c r="M452" s="1"/>
      <c r="N452" s="1"/>
      <c r="O452" s="1"/>
      <c r="P452" s="229"/>
      <c r="Q452" s="1"/>
      <c r="R452" s="1"/>
      <c r="S452" s="1"/>
      <c r="T452" s="1"/>
      <c r="U452" s="1"/>
      <c r="V452" s="1"/>
      <c r="W452" s="1"/>
      <c r="X452" s="1"/>
      <c r="Y452" s="1"/>
      <c r="Z452" s="1"/>
      <c r="AA452" s="1"/>
      <c r="AB452" s="1"/>
      <c r="AC452" s="1"/>
      <c r="AD452" s="1"/>
      <c r="AE452" s="1"/>
      <c r="AF452" s="1"/>
      <c r="AG452" s="1"/>
      <c r="AH452" s="1"/>
      <c r="AI452" s="1"/>
      <c r="AJ452" s="1"/>
      <c r="AK452" s="1"/>
    </row>
    <row r="453" spans="1:37" ht="14.25" customHeight="1">
      <c r="A453" s="425"/>
      <c r="B453" s="1"/>
      <c r="C453" s="1"/>
      <c r="D453" s="1"/>
      <c r="E453" s="1"/>
      <c r="F453" s="1"/>
      <c r="G453" s="1"/>
      <c r="H453" s="1"/>
      <c r="I453" s="1"/>
      <c r="J453" s="1"/>
      <c r="K453" s="1"/>
      <c r="L453" s="1"/>
      <c r="M453" s="1"/>
      <c r="N453" s="1"/>
      <c r="O453" s="1"/>
      <c r="P453" s="229"/>
      <c r="Q453" s="1"/>
      <c r="R453" s="1"/>
      <c r="S453" s="1"/>
      <c r="T453" s="1"/>
      <c r="U453" s="1"/>
      <c r="V453" s="1"/>
      <c r="W453" s="1"/>
      <c r="X453" s="1"/>
      <c r="Y453" s="1"/>
      <c r="Z453" s="1"/>
      <c r="AA453" s="1"/>
      <c r="AB453" s="1"/>
      <c r="AC453" s="1"/>
      <c r="AD453" s="1"/>
      <c r="AE453" s="1"/>
      <c r="AF453" s="1"/>
      <c r="AG453" s="1"/>
      <c r="AH453" s="1"/>
      <c r="AI453" s="1"/>
      <c r="AJ453" s="1"/>
      <c r="AK453" s="1"/>
    </row>
    <row r="454" spans="1:37" ht="14.25" customHeight="1">
      <c r="A454" s="425"/>
      <c r="B454" s="1"/>
      <c r="C454" s="1"/>
      <c r="D454" s="1"/>
      <c r="E454" s="1"/>
      <c r="F454" s="1"/>
      <c r="G454" s="1"/>
      <c r="H454" s="1"/>
      <c r="I454" s="1"/>
      <c r="J454" s="1"/>
      <c r="K454" s="1"/>
      <c r="L454" s="1"/>
      <c r="M454" s="1"/>
      <c r="N454" s="1"/>
      <c r="O454" s="1"/>
      <c r="P454" s="229"/>
      <c r="Q454" s="1"/>
      <c r="R454" s="1"/>
      <c r="S454" s="1"/>
      <c r="T454" s="1"/>
      <c r="U454" s="1"/>
      <c r="V454" s="1"/>
      <c r="W454" s="1"/>
      <c r="X454" s="1"/>
      <c r="Y454" s="1"/>
      <c r="Z454" s="1"/>
      <c r="AA454" s="1"/>
      <c r="AB454" s="1"/>
      <c r="AC454" s="1"/>
      <c r="AD454" s="1"/>
      <c r="AE454" s="1"/>
      <c r="AF454" s="1"/>
      <c r="AG454" s="1"/>
      <c r="AH454" s="1"/>
      <c r="AI454" s="1"/>
      <c r="AJ454" s="1"/>
      <c r="AK454" s="1"/>
    </row>
    <row r="455" spans="1:37" ht="14.25" customHeight="1">
      <c r="A455" s="425"/>
      <c r="B455" s="1"/>
      <c r="C455" s="1"/>
      <c r="D455" s="1"/>
      <c r="E455" s="1"/>
      <c r="F455" s="1"/>
      <c r="G455" s="1"/>
      <c r="H455" s="1"/>
      <c r="I455" s="1"/>
      <c r="J455" s="1"/>
      <c r="K455" s="1"/>
      <c r="L455" s="1"/>
      <c r="M455" s="1"/>
      <c r="N455" s="1"/>
      <c r="O455" s="1"/>
      <c r="P455" s="229"/>
      <c r="Q455" s="1"/>
      <c r="R455" s="1"/>
      <c r="S455" s="1"/>
      <c r="T455" s="1"/>
      <c r="U455" s="1"/>
      <c r="V455" s="1"/>
      <c r="W455" s="1"/>
      <c r="X455" s="1"/>
      <c r="Y455" s="1"/>
      <c r="Z455" s="1"/>
      <c r="AA455" s="1"/>
      <c r="AB455" s="1"/>
      <c r="AC455" s="1"/>
      <c r="AD455" s="1"/>
      <c r="AE455" s="1"/>
      <c r="AF455" s="1"/>
      <c r="AG455" s="1"/>
      <c r="AH455" s="1"/>
      <c r="AI455" s="1"/>
      <c r="AJ455" s="1"/>
      <c r="AK455" s="1"/>
    </row>
    <row r="456" spans="1:37" ht="14.25" customHeight="1">
      <c r="A456" s="425"/>
      <c r="B456" s="1"/>
      <c r="C456" s="1"/>
      <c r="D456" s="1"/>
      <c r="E456" s="1"/>
      <c r="F456" s="1"/>
      <c r="G456" s="1"/>
      <c r="H456" s="1"/>
      <c r="I456" s="1"/>
      <c r="J456" s="1"/>
      <c r="K456" s="1"/>
      <c r="L456" s="1"/>
      <c r="M456" s="1"/>
      <c r="N456" s="1"/>
      <c r="O456" s="1"/>
      <c r="P456" s="229"/>
      <c r="Q456" s="1"/>
      <c r="R456" s="1"/>
      <c r="S456" s="1"/>
      <c r="T456" s="1"/>
      <c r="U456" s="1"/>
      <c r="V456" s="1"/>
      <c r="W456" s="1"/>
      <c r="X456" s="1"/>
      <c r="Y456" s="1"/>
      <c r="Z456" s="1"/>
      <c r="AA456" s="1"/>
      <c r="AB456" s="1"/>
      <c r="AC456" s="1"/>
      <c r="AD456" s="1"/>
      <c r="AE456" s="1"/>
      <c r="AF456" s="1"/>
      <c r="AG456" s="1"/>
      <c r="AH456" s="1"/>
      <c r="AI456" s="1"/>
      <c r="AJ456" s="1"/>
      <c r="AK456" s="1"/>
    </row>
    <row r="457" spans="1:37" ht="14.25" customHeight="1">
      <c r="A457" s="425"/>
      <c r="B457" s="1"/>
      <c r="C457" s="1"/>
      <c r="D457" s="1"/>
      <c r="E457" s="1"/>
      <c r="F457" s="1"/>
      <c r="G457" s="1"/>
      <c r="H457" s="1"/>
      <c r="I457" s="1"/>
      <c r="J457" s="1"/>
      <c r="K457" s="1"/>
      <c r="L457" s="1"/>
      <c r="M457" s="1"/>
      <c r="N457" s="1"/>
      <c r="O457" s="1"/>
      <c r="P457" s="229"/>
      <c r="Q457" s="1"/>
      <c r="R457" s="1"/>
      <c r="S457" s="1"/>
      <c r="T457" s="1"/>
      <c r="U457" s="1"/>
      <c r="V457" s="1"/>
      <c r="W457" s="1"/>
      <c r="X457" s="1"/>
      <c r="Y457" s="1"/>
      <c r="Z457" s="1"/>
      <c r="AA457" s="1"/>
      <c r="AB457" s="1"/>
      <c r="AC457" s="1"/>
      <c r="AD457" s="1"/>
      <c r="AE457" s="1"/>
      <c r="AF457" s="1"/>
      <c r="AG457" s="1"/>
      <c r="AH457" s="1"/>
      <c r="AI457" s="1"/>
      <c r="AJ457" s="1"/>
      <c r="AK457" s="1"/>
    </row>
    <row r="458" spans="1:37" ht="14.25" customHeight="1">
      <c r="A458" s="425"/>
      <c r="B458" s="1"/>
      <c r="C458" s="1"/>
      <c r="D458" s="1"/>
      <c r="E458" s="1"/>
      <c r="F458" s="1"/>
      <c r="G458" s="1"/>
      <c r="H458" s="1"/>
      <c r="I458" s="1"/>
      <c r="J458" s="1"/>
      <c r="K458" s="1"/>
      <c r="L458" s="1"/>
      <c r="M458" s="1"/>
      <c r="N458" s="1"/>
      <c r="O458" s="1"/>
      <c r="P458" s="229"/>
      <c r="Q458" s="1"/>
      <c r="R458" s="1"/>
      <c r="S458" s="1"/>
      <c r="T458" s="1"/>
      <c r="U458" s="1"/>
      <c r="V458" s="1"/>
      <c r="W458" s="1"/>
      <c r="X458" s="1"/>
      <c r="Y458" s="1"/>
      <c r="Z458" s="1"/>
      <c r="AA458" s="1"/>
      <c r="AB458" s="1"/>
      <c r="AC458" s="1"/>
      <c r="AD458" s="1"/>
      <c r="AE458" s="1"/>
      <c r="AF458" s="1"/>
      <c r="AG458" s="1"/>
      <c r="AH458" s="1"/>
      <c r="AI458" s="1"/>
      <c r="AJ458" s="1"/>
      <c r="AK458" s="1"/>
    </row>
    <row r="459" spans="1:37" ht="14.25" customHeight="1">
      <c r="A459" s="425"/>
      <c r="B459" s="1"/>
      <c r="C459" s="1"/>
      <c r="D459" s="1"/>
      <c r="E459" s="1"/>
      <c r="F459" s="1"/>
      <c r="G459" s="1"/>
      <c r="H459" s="1"/>
      <c r="I459" s="1"/>
      <c r="J459" s="1"/>
      <c r="K459" s="1"/>
      <c r="L459" s="1"/>
      <c r="M459" s="1"/>
      <c r="N459" s="1"/>
      <c r="O459" s="1"/>
      <c r="P459" s="229"/>
      <c r="Q459" s="1"/>
      <c r="R459" s="1"/>
      <c r="S459" s="1"/>
      <c r="T459" s="1"/>
      <c r="U459" s="1"/>
      <c r="V459" s="1"/>
      <c r="W459" s="1"/>
      <c r="X459" s="1"/>
      <c r="Y459" s="1"/>
      <c r="Z459" s="1"/>
      <c r="AA459" s="1"/>
      <c r="AB459" s="1"/>
      <c r="AC459" s="1"/>
      <c r="AD459" s="1"/>
      <c r="AE459" s="1"/>
      <c r="AF459" s="1"/>
      <c r="AG459" s="1"/>
      <c r="AH459" s="1"/>
      <c r="AI459" s="1"/>
      <c r="AJ459" s="1"/>
      <c r="AK459" s="1"/>
    </row>
    <row r="460" spans="1:37" ht="14.25" customHeight="1">
      <c r="A460" s="425"/>
      <c r="B460" s="1"/>
      <c r="C460" s="1"/>
      <c r="D460" s="1"/>
      <c r="E460" s="1"/>
      <c r="F460" s="1"/>
      <c r="G460" s="1"/>
      <c r="H460" s="1"/>
      <c r="I460" s="1"/>
      <c r="J460" s="1"/>
      <c r="K460" s="1"/>
      <c r="L460" s="1"/>
      <c r="M460" s="1"/>
      <c r="N460" s="1"/>
      <c r="O460" s="1"/>
      <c r="P460" s="229"/>
      <c r="Q460" s="1"/>
      <c r="R460" s="1"/>
      <c r="S460" s="1"/>
      <c r="T460" s="1"/>
      <c r="U460" s="1"/>
      <c r="V460" s="1"/>
      <c r="W460" s="1"/>
      <c r="X460" s="1"/>
      <c r="Y460" s="1"/>
      <c r="Z460" s="1"/>
      <c r="AA460" s="1"/>
      <c r="AB460" s="1"/>
      <c r="AC460" s="1"/>
      <c r="AD460" s="1"/>
      <c r="AE460" s="1"/>
      <c r="AF460" s="1"/>
      <c r="AG460" s="1"/>
      <c r="AH460" s="1"/>
      <c r="AI460" s="1"/>
      <c r="AJ460" s="1"/>
      <c r="AK460" s="1"/>
    </row>
    <row r="461" spans="1:37" ht="14.25" customHeight="1">
      <c r="A461" s="425"/>
      <c r="B461" s="1"/>
      <c r="C461" s="1"/>
      <c r="D461" s="1"/>
      <c r="E461" s="1"/>
      <c r="F461" s="1"/>
      <c r="G461" s="1"/>
      <c r="H461" s="1"/>
      <c r="I461" s="1"/>
      <c r="J461" s="1"/>
      <c r="K461" s="1"/>
      <c r="L461" s="1"/>
      <c r="M461" s="1"/>
      <c r="N461" s="1"/>
      <c r="O461" s="1"/>
      <c r="P461" s="229"/>
      <c r="Q461" s="1"/>
      <c r="R461" s="1"/>
      <c r="S461" s="1"/>
      <c r="T461" s="1"/>
      <c r="U461" s="1"/>
      <c r="V461" s="1"/>
      <c r="W461" s="1"/>
      <c r="X461" s="1"/>
      <c r="Y461" s="1"/>
      <c r="Z461" s="1"/>
      <c r="AA461" s="1"/>
      <c r="AB461" s="1"/>
      <c r="AC461" s="1"/>
      <c r="AD461" s="1"/>
      <c r="AE461" s="1"/>
      <c r="AF461" s="1"/>
      <c r="AG461" s="1"/>
      <c r="AH461" s="1"/>
      <c r="AI461" s="1"/>
      <c r="AJ461" s="1"/>
      <c r="AK461" s="1"/>
    </row>
    <row r="462" spans="1:37" ht="14.25" customHeight="1">
      <c r="A462" s="425"/>
      <c r="B462" s="1"/>
      <c r="C462" s="1"/>
      <c r="D462" s="1"/>
      <c r="E462" s="1"/>
      <c r="F462" s="1"/>
      <c r="G462" s="1"/>
      <c r="H462" s="1"/>
      <c r="I462" s="1"/>
      <c r="J462" s="1"/>
      <c r="K462" s="1"/>
      <c r="L462" s="1"/>
      <c r="M462" s="1"/>
      <c r="N462" s="1"/>
      <c r="O462" s="1"/>
      <c r="P462" s="229"/>
      <c r="Q462" s="1"/>
      <c r="R462" s="1"/>
      <c r="S462" s="1"/>
      <c r="T462" s="1"/>
      <c r="U462" s="1"/>
      <c r="V462" s="1"/>
      <c r="W462" s="1"/>
      <c r="X462" s="1"/>
      <c r="Y462" s="1"/>
      <c r="Z462" s="1"/>
      <c r="AA462" s="1"/>
      <c r="AB462" s="1"/>
      <c r="AC462" s="1"/>
      <c r="AD462" s="1"/>
      <c r="AE462" s="1"/>
      <c r="AF462" s="1"/>
      <c r="AG462" s="1"/>
      <c r="AH462" s="1"/>
      <c r="AI462" s="1"/>
      <c r="AJ462" s="1"/>
      <c r="AK462" s="1"/>
    </row>
    <row r="463" spans="1:37" ht="14.25" customHeight="1">
      <c r="A463" s="425"/>
      <c r="B463" s="1"/>
      <c r="C463" s="1"/>
      <c r="D463" s="1"/>
      <c r="E463" s="1"/>
      <c r="F463" s="1"/>
      <c r="G463" s="1"/>
      <c r="H463" s="1"/>
      <c r="I463" s="1"/>
      <c r="J463" s="1"/>
      <c r="K463" s="1"/>
      <c r="L463" s="1"/>
      <c r="M463" s="1"/>
      <c r="N463" s="1"/>
      <c r="O463" s="1"/>
      <c r="P463" s="229"/>
      <c r="Q463" s="1"/>
      <c r="R463" s="1"/>
      <c r="S463" s="1"/>
      <c r="T463" s="1"/>
      <c r="U463" s="1"/>
      <c r="V463" s="1"/>
      <c r="W463" s="1"/>
      <c r="X463" s="1"/>
      <c r="Y463" s="1"/>
      <c r="Z463" s="1"/>
      <c r="AA463" s="1"/>
      <c r="AB463" s="1"/>
      <c r="AC463" s="1"/>
      <c r="AD463" s="1"/>
      <c r="AE463" s="1"/>
      <c r="AF463" s="1"/>
      <c r="AG463" s="1"/>
      <c r="AH463" s="1"/>
      <c r="AI463" s="1"/>
      <c r="AJ463" s="1"/>
      <c r="AK463" s="1"/>
    </row>
    <row r="464" spans="1:37" ht="14.25" customHeight="1">
      <c r="A464" s="425"/>
      <c r="B464" s="1"/>
      <c r="C464" s="1"/>
      <c r="D464" s="1"/>
      <c r="E464" s="1"/>
      <c r="F464" s="1"/>
      <c r="G464" s="1"/>
      <c r="H464" s="1"/>
      <c r="I464" s="1"/>
      <c r="J464" s="1"/>
      <c r="K464" s="1"/>
      <c r="L464" s="1"/>
      <c r="M464" s="1"/>
      <c r="N464" s="1"/>
      <c r="O464" s="1"/>
      <c r="P464" s="229"/>
      <c r="Q464" s="1"/>
      <c r="R464" s="1"/>
      <c r="S464" s="1"/>
      <c r="T464" s="1"/>
      <c r="U464" s="1"/>
      <c r="V464" s="1"/>
      <c r="W464" s="1"/>
      <c r="X464" s="1"/>
      <c r="Y464" s="1"/>
      <c r="Z464" s="1"/>
      <c r="AA464" s="1"/>
      <c r="AB464" s="1"/>
      <c r="AC464" s="1"/>
      <c r="AD464" s="1"/>
      <c r="AE464" s="1"/>
      <c r="AF464" s="1"/>
      <c r="AG464" s="1"/>
      <c r="AH464" s="1"/>
      <c r="AI464" s="1"/>
      <c r="AJ464" s="1"/>
      <c r="AK464" s="1"/>
    </row>
    <row r="465" spans="1:37" ht="14.25" customHeight="1">
      <c r="A465" s="425"/>
      <c r="B465" s="1"/>
      <c r="C465" s="1"/>
      <c r="D465" s="1"/>
      <c r="E465" s="1"/>
      <c r="F465" s="1"/>
      <c r="G465" s="1"/>
      <c r="H465" s="1"/>
      <c r="I465" s="1"/>
      <c r="J465" s="1"/>
      <c r="K465" s="1"/>
      <c r="L465" s="1"/>
      <c r="M465" s="1"/>
      <c r="N465" s="1"/>
      <c r="O465" s="1"/>
      <c r="P465" s="229"/>
      <c r="Q465" s="1"/>
      <c r="R465" s="1"/>
      <c r="S465" s="1"/>
      <c r="T465" s="1"/>
      <c r="U465" s="1"/>
      <c r="V465" s="1"/>
      <c r="W465" s="1"/>
      <c r="X465" s="1"/>
      <c r="Y465" s="1"/>
      <c r="Z465" s="1"/>
      <c r="AA465" s="1"/>
      <c r="AB465" s="1"/>
      <c r="AC465" s="1"/>
      <c r="AD465" s="1"/>
      <c r="AE465" s="1"/>
      <c r="AF465" s="1"/>
      <c r="AG465" s="1"/>
      <c r="AH465" s="1"/>
      <c r="AI465" s="1"/>
      <c r="AJ465" s="1"/>
      <c r="AK465" s="1"/>
    </row>
    <row r="466" spans="1:37" ht="14.25" customHeight="1">
      <c r="A466" s="425"/>
      <c r="B466" s="1"/>
      <c r="C466" s="1"/>
      <c r="D466" s="1"/>
      <c r="E466" s="1"/>
      <c r="F466" s="1"/>
      <c r="G466" s="1"/>
      <c r="H466" s="1"/>
      <c r="I466" s="1"/>
      <c r="J466" s="1"/>
      <c r="K466" s="1"/>
      <c r="L466" s="1"/>
      <c r="M466" s="1"/>
      <c r="N466" s="1"/>
      <c r="O466" s="1"/>
      <c r="P466" s="229"/>
      <c r="Q466" s="1"/>
      <c r="R466" s="1"/>
      <c r="S466" s="1"/>
      <c r="T466" s="1"/>
      <c r="U466" s="1"/>
      <c r="V466" s="1"/>
      <c r="W466" s="1"/>
      <c r="X466" s="1"/>
      <c r="Y466" s="1"/>
      <c r="Z466" s="1"/>
      <c r="AA466" s="1"/>
      <c r="AB466" s="1"/>
      <c r="AC466" s="1"/>
      <c r="AD466" s="1"/>
      <c r="AE466" s="1"/>
      <c r="AF466" s="1"/>
      <c r="AG466" s="1"/>
      <c r="AH466" s="1"/>
      <c r="AI466" s="1"/>
      <c r="AJ466" s="1"/>
      <c r="AK466" s="1"/>
    </row>
    <row r="467" spans="1:37" ht="14.25" customHeight="1">
      <c r="A467" s="425"/>
      <c r="B467" s="1"/>
      <c r="C467" s="1"/>
      <c r="D467" s="1"/>
      <c r="E467" s="1"/>
      <c r="F467" s="1"/>
      <c r="G467" s="1"/>
      <c r="H467" s="1"/>
      <c r="I467" s="1"/>
      <c r="J467" s="1"/>
      <c r="K467" s="1"/>
      <c r="L467" s="1"/>
      <c r="M467" s="1"/>
      <c r="N467" s="1"/>
      <c r="O467" s="1"/>
      <c r="P467" s="229"/>
      <c r="Q467" s="1"/>
      <c r="R467" s="1"/>
      <c r="S467" s="1"/>
      <c r="T467" s="1"/>
      <c r="U467" s="1"/>
      <c r="V467" s="1"/>
      <c r="W467" s="1"/>
      <c r="X467" s="1"/>
      <c r="Y467" s="1"/>
      <c r="Z467" s="1"/>
      <c r="AA467" s="1"/>
      <c r="AB467" s="1"/>
      <c r="AC467" s="1"/>
      <c r="AD467" s="1"/>
      <c r="AE467" s="1"/>
      <c r="AF467" s="1"/>
      <c r="AG467" s="1"/>
      <c r="AH467" s="1"/>
      <c r="AI467" s="1"/>
      <c r="AJ467" s="1"/>
      <c r="AK467" s="1"/>
    </row>
    <row r="468" spans="1:37" ht="14.25" customHeight="1">
      <c r="A468" s="425"/>
      <c r="B468" s="1"/>
      <c r="C468" s="1"/>
      <c r="D468" s="1"/>
      <c r="E468" s="1"/>
      <c r="F468" s="1"/>
      <c r="G468" s="1"/>
      <c r="H468" s="1"/>
      <c r="I468" s="1"/>
      <c r="J468" s="1"/>
      <c r="K468" s="1"/>
      <c r="L468" s="1"/>
      <c r="M468" s="1"/>
      <c r="N468" s="1"/>
      <c r="O468" s="1"/>
      <c r="P468" s="229"/>
      <c r="Q468" s="1"/>
      <c r="R468" s="1"/>
      <c r="S468" s="1"/>
      <c r="T468" s="1"/>
      <c r="U468" s="1"/>
      <c r="V468" s="1"/>
      <c r="W468" s="1"/>
      <c r="X468" s="1"/>
      <c r="Y468" s="1"/>
      <c r="Z468" s="1"/>
      <c r="AA468" s="1"/>
      <c r="AB468" s="1"/>
      <c r="AC468" s="1"/>
      <c r="AD468" s="1"/>
      <c r="AE468" s="1"/>
      <c r="AF468" s="1"/>
      <c r="AG468" s="1"/>
      <c r="AH468" s="1"/>
      <c r="AI468" s="1"/>
      <c r="AJ468" s="1"/>
      <c r="AK468" s="1"/>
    </row>
    <row r="469" spans="1:37" ht="14.25" customHeight="1">
      <c r="A469" s="425"/>
      <c r="B469" s="1"/>
      <c r="C469" s="1"/>
      <c r="D469" s="1"/>
      <c r="E469" s="1"/>
      <c r="F469" s="1"/>
      <c r="G469" s="1"/>
      <c r="H469" s="1"/>
      <c r="I469" s="1"/>
      <c r="J469" s="1"/>
      <c r="K469" s="1"/>
      <c r="L469" s="1"/>
      <c r="M469" s="1"/>
      <c r="N469" s="1"/>
      <c r="O469" s="1"/>
      <c r="P469" s="229"/>
      <c r="Q469" s="1"/>
      <c r="R469" s="1"/>
      <c r="S469" s="1"/>
      <c r="T469" s="1"/>
      <c r="U469" s="1"/>
      <c r="V469" s="1"/>
      <c r="W469" s="1"/>
      <c r="X469" s="1"/>
      <c r="Y469" s="1"/>
      <c r="Z469" s="1"/>
      <c r="AA469" s="1"/>
      <c r="AB469" s="1"/>
      <c r="AC469" s="1"/>
      <c r="AD469" s="1"/>
      <c r="AE469" s="1"/>
      <c r="AF469" s="1"/>
      <c r="AG469" s="1"/>
      <c r="AH469" s="1"/>
      <c r="AI469" s="1"/>
      <c r="AJ469" s="1"/>
      <c r="AK469" s="1"/>
    </row>
    <row r="470" spans="1:37" ht="14.25" customHeight="1">
      <c r="A470" s="425"/>
      <c r="B470" s="1"/>
      <c r="C470" s="1"/>
      <c r="D470" s="1"/>
      <c r="E470" s="1"/>
      <c r="F470" s="1"/>
      <c r="G470" s="1"/>
      <c r="H470" s="1"/>
      <c r="I470" s="1"/>
      <c r="J470" s="1"/>
      <c r="K470" s="1"/>
      <c r="L470" s="1"/>
      <c r="M470" s="1"/>
      <c r="N470" s="1"/>
      <c r="O470" s="1"/>
      <c r="P470" s="229"/>
      <c r="Q470" s="1"/>
      <c r="R470" s="1"/>
      <c r="S470" s="1"/>
      <c r="T470" s="1"/>
      <c r="U470" s="1"/>
      <c r="V470" s="1"/>
      <c r="W470" s="1"/>
      <c r="X470" s="1"/>
      <c r="Y470" s="1"/>
      <c r="Z470" s="1"/>
      <c r="AA470" s="1"/>
      <c r="AB470" s="1"/>
      <c r="AC470" s="1"/>
      <c r="AD470" s="1"/>
      <c r="AE470" s="1"/>
      <c r="AF470" s="1"/>
      <c r="AG470" s="1"/>
      <c r="AH470" s="1"/>
      <c r="AI470" s="1"/>
      <c r="AJ470" s="1"/>
      <c r="AK470" s="1"/>
    </row>
    <row r="471" spans="1:37" ht="14.25" customHeight="1">
      <c r="A471" s="425"/>
      <c r="B471" s="1"/>
      <c r="C471" s="1"/>
      <c r="D471" s="1"/>
      <c r="E471" s="1"/>
      <c r="F471" s="1"/>
      <c r="G471" s="1"/>
      <c r="H471" s="1"/>
      <c r="I471" s="1"/>
      <c r="J471" s="1"/>
      <c r="K471" s="1"/>
      <c r="L471" s="1"/>
      <c r="M471" s="1"/>
      <c r="N471" s="1"/>
      <c r="O471" s="1"/>
      <c r="P471" s="229"/>
      <c r="Q471" s="1"/>
      <c r="R471" s="1"/>
      <c r="S471" s="1"/>
      <c r="T471" s="1"/>
      <c r="U471" s="1"/>
      <c r="V471" s="1"/>
      <c r="W471" s="1"/>
      <c r="X471" s="1"/>
      <c r="Y471" s="1"/>
      <c r="Z471" s="1"/>
      <c r="AA471" s="1"/>
      <c r="AB471" s="1"/>
      <c r="AC471" s="1"/>
      <c r="AD471" s="1"/>
      <c r="AE471" s="1"/>
      <c r="AF471" s="1"/>
      <c r="AG471" s="1"/>
      <c r="AH471" s="1"/>
      <c r="AI471" s="1"/>
      <c r="AJ471" s="1"/>
      <c r="AK471" s="1"/>
    </row>
    <row r="472" spans="1:37" ht="14.25" customHeight="1">
      <c r="A472" s="425"/>
      <c r="B472" s="1"/>
      <c r="C472" s="1"/>
      <c r="D472" s="1"/>
      <c r="E472" s="1"/>
      <c r="F472" s="1"/>
      <c r="G472" s="1"/>
      <c r="H472" s="1"/>
      <c r="I472" s="1"/>
      <c r="J472" s="1"/>
      <c r="K472" s="1"/>
      <c r="L472" s="1"/>
      <c r="M472" s="1"/>
      <c r="N472" s="1"/>
      <c r="O472" s="1"/>
      <c r="P472" s="229"/>
      <c r="Q472" s="1"/>
      <c r="R472" s="1"/>
      <c r="S472" s="1"/>
      <c r="T472" s="1"/>
      <c r="U472" s="1"/>
      <c r="V472" s="1"/>
      <c r="W472" s="1"/>
      <c r="X472" s="1"/>
      <c r="Y472" s="1"/>
      <c r="Z472" s="1"/>
      <c r="AA472" s="1"/>
      <c r="AB472" s="1"/>
      <c r="AC472" s="1"/>
      <c r="AD472" s="1"/>
      <c r="AE472" s="1"/>
      <c r="AF472" s="1"/>
      <c r="AG472" s="1"/>
      <c r="AH472" s="1"/>
      <c r="AI472" s="1"/>
      <c r="AJ472" s="1"/>
      <c r="AK472" s="1"/>
    </row>
    <row r="473" spans="1:37" ht="14.25" customHeight="1">
      <c r="A473" s="425"/>
      <c r="B473" s="1"/>
      <c r="C473" s="1"/>
      <c r="D473" s="1"/>
      <c r="E473" s="1"/>
      <c r="F473" s="1"/>
      <c r="G473" s="1"/>
      <c r="H473" s="1"/>
      <c r="I473" s="1"/>
      <c r="J473" s="1"/>
      <c r="K473" s="1"/>
      <c r="L473" s="1"/>
      <c r="M473" s="1"/>
      <c r="N473" s="1"/>
      <c r="O473" s="1"/>
      <c r="P473" s="229"/>
      <c r="Q473" s="1"/>
      <c r="R473" s="1"/>
      <c r="S473" s="1"/>
      <c r="T473" s="1"/>
      <c r="U473" s="1"/>
      <c r="V473" s="1"/>
      <c r="W473" s="1"/>
      <c r="X473" s="1"/>
      <c r="Y473" s="1"/>
      <c r="Z473" s="1"/>
      <c r="AA473" s="1"/>
      <c r="AB473" s="1"/>
      <c r="AC473" s="1"/>
      <c r="AD473" s="1"/>
      <c r="AE473" s="1"/>
      <c r="AF473" s="1"/>
      <c r="AG473" s="1"/>
      <c r="AH473" s="1"/>
      <c r="AI473" s="1"/>
      <c r="AJ473" s="1"/>
      <c r="AK473" s="1"/>
    </row>
    <row r="474" spans="1:37" ht="14.25" customHeight="1">
      <c r="A474" s="425"/>
      <c r="B474" s="1"/>
      <c r="C474" s="1"/>
      <c r="D474" s="1"/>
      <c r="E474" s="1"/>
      <c r="F474" s="1"/>
      <c r="G474" s="1"/>
      <c r="H474" s="1"/>
      <c r="I474" s="1"/>
      <c r="J474" s="1"/>
      <c r="K474" s="1"/>
      <c r="L474" s="1"/>
      <c r="M474" s="1"/>
      <c r="N474" s="1"/>
      <c r="O474" s="1"/>
      <c r="P474" s="229"/>
      <c r="Q474" s="1"/>
      <c r="R474" s="1"/>
      <c r="S474" s="1"/>
      <c r="T474" s="1"/>
      <c r="U474" s="1"/>
      <c r="V474" s="1"/>
      <c r="W474" s="1"/>
      <c r="X474" s="1"/>
      <c r="Y474" s="1"/>
      <c r="Z474" s="1"/>
      <c r="AA474" s="1"/>
      <c r="AB474" s="1"/>
      <c r="AC474" s="1"/>
      <c r="AD474" s="1"/>
      <c r="AE474" s="1"/>
      <c r="AF474" s="1"/>
      <c r="AG474" s="1"/>
      <c r="AH474" s="1"/>
      <c r="AI474" s="1"/>
      <c r="AJ474" s="1"/>
      <c r="AK474" s="1"/>
    </row>
    <row r="475" spans="1:37" ht="14.25" customHeight="1">
      <c r="A475" s="425"/>
      <c r="B475" s="1"/>
      <c r="C475" s="1"/>
      <c r="D475" s="1"/>
      <c r="E475" s="1"/>
      <c r="F475" s="1"/>
      <c r="G475" s="1"/>
      <c r="H475" s="1"/>
      <c r="I475" s="1"/>
      <c r="J475" s="1"/>
      <c r="K475" s="1"/>
      <c r="L475" s="1"/>
      <c r="M475" s="1"/>
      <c r="N475" s="1"/>
      <c r="O475" s="1"/>
      <c r="P475" s="229"/>
      <c r="Q475" s="1"/>
      <c r="R475" s="1"/>
      <c r="S475" s="1"/>
      <c r="T475" s="1"/>
      <c r="U475" s="1"/>
      <c r="V475" s="1"/>
      <c r="W475" s="1"/>
      <c r="X475" s="1"/>
      <c r="Y475" s="1"/>
      <c r="Z475" s="1"/>
      <c r="AA475" s="1"/>
      <c r="AB475" s="1"/>
      <c r="AC475" s="1"/>
      <c r="AD475" s="1"/>
      <c r="AE475" s="1"/>
      <c r="AF475" s="1"/>
      <c r="AG475" s="1"/>
      <c r="AH475" s="1"/>
      <c r="AI475" s="1"/>
      <c r="AJ475" s="1"/>
      <c r="AK475" s="1"/>
    </row>
    <row r="476" spans="1:37" ht="14.25" customHeight="1">
      <c r="A476" s="425"/>
      <c r="B476" s="1"/>
      <c r="C476" s="1"/>
      <c r="D476" s="1"/>
      <c r="E476" s="1"/>
      <c r="F476" s="1"/>
      <c r="G476" s="1"/>
      <c r="H476" s="1"/>
      <c r="I476" s="1"/>
      <c r="J476" s="1"/>
      <c r="K476" s="1"/>
      <c r="L476" s="1"/>
      <c r="M476" s="1"/>
      <c r="N476" s="1"/>
      <c r="O476" s="1"/>
      <c r="P476" s="229"/>
      <c r="Q476" s="1"/>
      <c r="R476" s="1"/>
      <c r="S476" s="1"/>
      <c r="T476" s="1"/>
      <c r="U476" s="1"/>
      <c r="V476" s="1"/>
      <c r="W476" s="1"/>
      <c r="X476" s="1"/>
      <c r="Y476" s="1"/>
      <c r="Z476" s="1"/>
      <c r="AA476" s="1"/>
      <c r="AB476" s="1"/>
      <c r="AC476" s="1"/>
      <c r="AD476" s="1"/>
      <c r="AE476" s="1"/>
      <c r="AF476" s="1"/>
      <c r="AG476" s="1"/>
      <c r="AH476" s="1"/>
      <c r="AI476" s="1"/>
      <c r="AJ476" s="1"/>
      <c r="AK476" s="1"/>
    </row>
    <row r="477" spans="1:37" ht="14.25" customHeight="1">
      <c r="A477" s="425"/>
      <c r="B477" s="1"/>
      <c r="C477" s="1"/>
      <c r="D477" s="1"/>
      <c r="E477" s="1"/>
      <c r="F477" s="1"/>
      <c r="G477" s="1"/>
      <c r="H477" s="1"/>
      <c r="I477" s="1"/>
      <c r="J477" s="1"/>
      <c r="K477" s="1"/>
      <c r="L477" s="1"/>
      <c r="M477" s="1"/>
      <c r="N477" s="1"/>
      <c r="O477" s="1"/>
      <c r="P477" s="229"/>
      <c r="Q477" s="1"/>
      <c r="R477" s="1"/>
      <c r="S477" s="1"/>
      <c r="T477" s="1"/>
      <c r="U477" s="1"/>
      <c r="V477" s="1"/>
      <c r="W477" s="1"/>
      <c r="X477" s="1"/>
      <c r="Y477" s="1"/>
      <c r="Z477" s="1"/>
      <c r="AA477" s="1"/>
      <c r="AB477" s="1"/>
      <c r="AC477" s="1"/>
      <c r="AD477" s="1"/>
      <c r="AE477" s="1"/>
      <c r="AF477" s="1"/>
      <c r="AG477" s="1"/>
      <c r="AH477" s="1"/>
      <c r="AI477" s="1"/>
      <c r="AJ477" s="1"/>
      <c r="AK477" s="1"/>
    </row>
    <row r="478" spans="1:37" ht="14.25" customHeight="1">
      <c r="A478" s="425"/>
      <c r="B478" s="1"/>
      <c r="C478" s="1"/>
      <c r="D478" s="1"/>
      <c r="E478" s="1"/>
      <c r="F478" s="1"/>
      <c r="G478" s="1"/>
      <c r="H478" s="1"/>
      <c r="I478" s="1"/>
      <c r="J478" s="1"/>
      <c r="K478" s="1"/>
      <c r="L478" s="1"/>
      <c r="M478" s="1"/>
      <c r="N478" s="1"/>
      <c r="O478" s="1"/>
      <c r="P478" s="229"/>
      <c r="Q478" s="1"/>
      <c r="R478" s="1"/>
      <c r="S478" s="1"/>
      <c r="T478" s="1"/>
      <c r="U478" s="1"/>
      <c r="V478" s="1"/>
      <c r="W478" s="1"/>
      <c r="X478" s="1"/>
      <c r="Y478" s="1"/>
      <c r="Z478" s="1"/>
      <c r="AA478" s="1"/>
      <c r="AB478" s="1"/>
      <c r="AC478" s="1"/>
      <c r="AD478" s="1"/>
      <c r="AE478" s="1"/>
      <c r="AF478" s="1"/>
      <c r="AG478" s="1"/>
      <c r="AH478" s="1"/>
      <c r="AI478" s="1"/>
      <c r="AJ478" s="1"/>
      <c r="AK478" s="1"/>
    </row>
    <row r="479" spans="1:37" ht="14.25" customHeight="1">
      <c r="A479" s="425"/>
      <c r="B479" s="1"/>
      <c r="C479" s="1"/>
      <c r="D479" s="1"/>
      <c r="E479" s="1"/>
      <c r="F479" s="1"/>
      <c r="G479" s="1"/>
      <c r="H479" s="1"/>
      <c r="I479" s="1"/>
      <c r="J479" s="1"/>
      <c r="K479" s="1"/>
      <c r="L479" s="1"/>
      <c r="M479" s="1"/>
      <c r="N479" s="1"/>
      <c r="O479" s="1"/>
      <c r="P479" s="229"/>
      <c r="Q479" s="1"/>
      <c r="R479" s="1"/>
      <c r="S479" s="1"/>
      <c r="T479" s="1"/>
      <c r="U479" s="1"/>
      <c r="V479" s="1"/>
      <c r="W479" s="1"/>
      <c r="X479" s="1"/>
      <c r="Y479" s="1"/>
      <c r="Z479" s="1"/>
      <c r="AA479" s="1"/>
      <c r="AB479" s="1"/>
      <c r="AC479" s="1"/>
      <c r="AD479" s="1"/>
      <c r="AE479" s="1"/>
      <c r="AF479" s="1"/>
      <c r="AG479" s="1"/>
      <c r="AH479" s="1"/>
      <c r="AI479" s="1"/>
      <c r="AJ479" s="1"/>
      <c r="AK479" s="1"/>
    </row>
    <row r="480" spans="1:37" ht="14.25" customHeight="1">
      <c r="A480" s="425"/>
      <c r="B480" s="1"/>
      <c r="C480" s="1"/>
      <c r="D480" s="1"/>
      <c r="E480" s="1"/>
      <c r="F480" s="1"/>
      <c r="G480" s="1"/>
      <c r="H480" s="1"/>
      <c r="I480" s="1"/>
      <c r="J480" s="1"/>
      <c r="K480" s="1"/>
      <c r="L480" s="1"/>
      <c r="M480" s="1"/>
      <c r="N480" s="1"/>
      <c r="O480" s="1"/>
      <c r="P480" s="229"/>
      <c r="Q480" s="1"/>
      <c r="R480" s="1"/>
      <c r="S480" s="1"/>
      <c r="T480" s="1"/>
      <c r="U480" s="1"/>
      <c r="V480" s="1"/>
      <c r="W480" s="1"/>
      <c r="X480" s="1"/>
      <c r="Y480" s="1"/>
      <c r="Z480" s="1"/>
      <c r="AA480" s="1"/>
      <c r="AB480" s="1"/>
      <c r="AC480" s="1"/>
      <c r="AD480" s="1"/>
      <c r="AE480" s="1"/>
      <c r="AF480" s="1"/>
      <c r="AG480" s="1"/>
      <c r="AH480" s="1"/>
      <c r="AI480" s="1"/>
      <c r="AJ480" s="1"/>
      <c r="AK480" s="1"/>
    </row>
    <row r="481" spans="1:37" ht="14.25" customHeight="1">
      <c r="A481" s="425"/>
      <c r="B481" s="1"/>
      <c r="C481" s="1"/>
      <c r="D481" s="1"/>
      <c r="E481" s="1"/>
      <c r="F481" s="1"/>
      <c r="G481" s="1"/>
      <c r="H481" s="1"/>
      <c r="I481" s="1"/>
      <c r="J481" s="1"/>
      <c r="K481" s="1"/>
      <c r="L481" s="1"/>
      <c r="M481" s="1"/>
      <c r="N481" s="1"/>
      <c r="O481" s="1"/>
      <c r="P481" s="229"/>
      <c r="Q481" s="1"/>
      <c r="R481" s="1"/>
      <c r="S481" s="1"/>
      <c r="T481" s="1"/>
      <c r="U481" s="1"/>
      <c r="V481" s="1"/>
      <c r="W481" s="1"/>
      <c r="X481" s="1"/>
      <c r="Y481" s="1"/>
      <c r="Z481" s="1"/>
      <c r="AA481" s="1"/>
      <c r="AB481" s="1"/>
      <c r="AC481" s="1"/>
      <c r="AD481" s="1"/>
      <c r="AE481" s="1"/>
      <c r="AF481" s="1"/>
      <c r="AG481" s="1"/>
      <c r="AH481" s="1"/>
      <c r="AI481" s="1"/>
      <c r="AJ481" s="1"/>
      <c r="AK481" s="1"/>
    </row>
    <row r="482" spans="1:37" ht="14.25" customHeight="1">
      <c r="A482" s="425"/>
      <c r="B482" s="1"/>
      <c r="C482" s="1"/>
      <c r="D482" s="1"/>
      <c r="E482" s="1"/>
      <c r="F482" s="1"/>
      <c r="G482" s="1"/>
      <c r="H482" s="1"/>
      <c r="I482" s="1"/>
      <c r="J482" s="1"/>
      <c r="K482" s="1"/>
      <c r="L482" s="1"/>
      <c r="M482" s="1"/>
      <c r="N482" s="1"/>
      <c r="O482" s="1"/>
      <c r="P482" s="229"/>
      <c r="Q482" s="1"/>
      <c r="R482" s="1"/>
      <c r="S482" s="1"/>
      <c r="T482" s="1"/>
      <c r="U482" s="1"/>
      <c r="V482" s="1"/>
      <c r="W482" s="1"/>
      <c r="X482" s="1"/>
      <c r="Y482" s="1"/>
      <c r="Z482" s="1"/>
      <c r="AA482" s="1"/>
      <c r="AB482" s="1"/>
      <c r="AC482" s="1"/>
      <c r="AD482" s="1"/>
      <c r="AE482" s="1"/>
      <c r="AF482" s="1"/>
      <c r="AG482" s="1"/>
      <c r="AH482" s="1"/>
      <c r="AI482" s="1"/>
      <c r="AJ482" s="1"/>
      <c r="AK482" s="1"/>
    </row>
    <row r="483" spans="1:37" ht="14.25" customHeight="1">
      <c r="A483" s="425"/>
      <c r="B483" s="1"/>
      <c r="C483" s="1"/>
      <c r="D483" s="1"/>
      <c r="E483" s="1"/>
      <c r="F483" s="1"/>
      <c r="G483" s="1"/>
      <c r="H483" s="1"/>
      <c r="I483" s="1"/>
      <c r="J483" s="1"/>
      <c r="K483" s="1"/>
      <c r="L483" s="1"/>
      <c r="M483" s="1"/>
      <c r="N483" s="1"/>
      <c r="O483" s="1"/>
      <c r="P483" s="229"/>
      <c r="Q483" s="1"/>
      <c r="R483" s="1"/>
      <c r="S483" s="1"/>
      <c r="T483" s="1"/>
      <c r="U483" s="1"/>
      <c r="V483" s="1"/>
      <c r="W483" s="1"/>
      <c r="X483" s="1"/>
      <c r="Y483" s="1"/>
      <c r="Z483" s="1"/>
      <c r="AA483" s="1"/>
      <c r="AB483" s="1"/>
      <c r="AC483" s="1"/>
      <c r="AD483" s="1"/>
      <c r="AE483" s="1"/>
      <c r="AF483" s="1"/>
      <c r="AG483" s="1"/>
      <c r="AH483" s="1"/>
      <c r="AI483" s="1"/>
      <c r="AJ483" s="1"/>
      <c r="AK483" s="1"/>
    </row>
    <row r="484" spans="1:37" ht="14.25" customHeight="1">
      <c r="A484" s="425"/>
      <c r="B484" s="1"/>
      <c r="C484" s="1"/>
      <c r="D484" s="1"/>
      <c r="E484" s="1"/>
      <c r="F484" s="1"/>
      <c r="G484" s="1"/>
      <c r="H484" s="1"/>
      <c r="I484" s="1"/>
      <c r="J484" s="1"/>
      <c r="K484" s="1"/>
      <c r="L484" s="1"/>
      <c r="M484" s="1"/>
      <c r="N484" s="1"/>
      <c r="O484" s="1"/>
      <c r="P484" s="229"/>
      <c r="Q484" s="1"/>
      <c r="R484" s="1"/>
      <c r="S484" s="1"/>
      <c r="T484" s="1"/>
      <c r="U484" s="1"/>
      <c r="V484" s="1"/>
      <c r="W484" s="1"/>
      <c r="X484" s="1"/>
      <c r="Y484" s="1"/>
      <c r="Z484" s="1"/>
      <c r="AA484" s="1"/>
      <c r="AB484" s="1"/>
      <c r="AC484" s="1"/>
      <c r="AD484" s="1"/>
      <c r="AE484" s="1"/>
      <c r="AF484" s="1"/>
      <c r="AG484" s="1"/>
      <c r="AH484" s="1"/>
      <c r="AI484" s="1"/>
      <c r="AJ484" s="1"/>
      <c r="AK484" s="1"/>
    </row>
    <row r="485" spans="1:37" ht="14.25" customHeight="1">
      <c r="A485" s="425"/>
      <c r="B485" s="1"/>
      <c r="C485" s="1"/>
      <c r="D485" s="1"/>
      <c r="E485" s="1"/>
      <c r="F485" s="1"/>
      <c r="G485" s="1"/>
      <c r="H485" s="1"/>
      <c r="I485" s="1"/>
      <c r="J485" s="1"/>
      <c r="K485" s="1"/>
      <c r="L485" s="1"/>
      <c r="M485" s="1"/>
      <c r="N485" s="1"/>
      <c r="O485" s="1"/>
      <c r="P485" s="229"/>
      <c r="Q485" s="1"/>
      <c r="R485" s="1"/>
      <c r="S485" s="1"/>
      <c r="T485" s="1"/>
      <c r="U485" s="1"/>
      <c r="V485" s="1"/>
      <c r="W485" s="1"/>
      <c r="X485" s="1"/>
      <c r="Y485" s="1"/>
      <c r="Z485" s="1"/>
      <c r="AA485" s="1"/>
      <c r="AB485" s="1"/>
      <c r="AC485" s="1"/>
      <c r="AD485" s="1"/>
      <c r="AE485" s="1"/>
      <c r="AF485" s="1"/>
      <c r="AG485" s="1"/>
      <c r="AH485" s="1"/>
      <c r="AI485" s="1"/>
      <c r="AJ485" s="1"/>
      <c r="AK485" s="1"/>
    </row>
    <row r="486" spans="1:37" ht="14.25" customHeight="1">
      <c r="A486" s="425"/>
      <c r="B486" s="1"/>
      <c r="C486" s="1"/>
      <c r="D486" s="1"/>
      <c r="E486" s="1"/>
      <c r="F486" s="1"/>
      <c r="G486" s="1"/>
      <c r="H486" s="1"/>
      <c r="I486" s="1"/>
      <c r="J486" s="1"/>
      <c r="K486" s="1"/>
      <c r="L486" s="1"/>
      <c r="M486" s="1"/>
      <c r="N486" s="1"/>
      <c r="O486" s="1"/>
      <c r="P486" s="229"/>
      <c r="Q486" s="1"/>
      <c r="R486" s="1"/>
      <c r="S486" s="1"/>
      <c r="T486" s="1"/>
      <c r="U486" s="1"/>
      <c r="V486" s="1"/>
      <c r="W486" s="1"/>
      <c r="X486" s="1"/>
      <c r="Y486" s="1"/>
      <c r="Z486" s="1"/>
      <c r="AA486" s="1"/>
      <c r="AB486" s="1"/>
      <c r="AC486" s="1"/>
      <c r="AD486" s="1"/>
      <c r="AE486" s="1"/>
      <c r="AF486" s="1"/>
      <c r="AG486" s="1"/>
      <c r="AH486" s="1"/>
      <c r="AI486" s="1"/>
      <c r="AJ486" s="1"/>
      <c r="AK486" s="1"/>
    </row>
    <row r="487" spans="1:37" ht="14.25" customHeight="1">
      <c r="A487" s="425"/>
      <c r="B487" s="1"/>
      <c r="C487" s="1"/>
      <c r="D487" s="1"/>
      <c r="E487" s="1"/>
      <c r="F487" s="1"/>
      <c r="G487" s="1"/>
      <c r="H487" s="1"/>
      <c r="I487" s="1"/>
      <c r="J487" s="1"/>
      <c r="K487" s="1"/>
      <c r="L487" s="1"/>
      <c r="M487" s="1"/>
      <c r="N487" s="1"/>
      <c r="O487" s="1"/>
      <c r="P487" s="229"/>
      <c r="Q487" s="1"/>
      <c r="R487" s="1"/>
      <c r="S487" s="1"/>
      <c r="T487" s="1"/>
      <c r="U487" s="1"/>
      <c r="V487" s="1"/>
      <c r="W487" s="1"/>
      <c r="X487" s="1"/>
      <c r="Y487" s="1"/>
      <c r="Z487" s="1"/>
      <c r="AA487" s="1"/>
      <c r="AB487" s="1"/>
      <c r="AC487" s="1"/>
      <c r="AD487" s="1"/>
      <c r="AE487" s="1"/>
      <c r="AF487" s="1"/>
      <c r="AG487" s="1"/>
      <c r="AH487" s="1"/>
      <c r="AI487" s="1"/>
      <c r="AJ487" s="1"/>
      <c r="AK487" s="1"/>
    </row>
    <row r="488" spans="1:37" ht="14.25" customHeight="1">
      <c r="A488" s="425"/>
      <c r="B488" s="1"/>
      <c r="C488" s="1"/>
      <c r="D488" s="1"/>
      <c r="E488" s="1"/>
      <c r="F488" s="1"/>
      <c r="G488" s="1"/>
      <c r="H488" s="1"/>
      <c r="I488" s="1"/>
      <c r="J488" s="1"/>
      <c r="K488" s="1"/>
      <c r="L488" s="1"/>
      <c r="M488" s="1"/>
      <c r="N488" s="1"/>
      <c r="O488" s="1"/>
      <c r="P488" s="229"/>
      <c r="Q488" s="1"/>
      <c r="R488" s="1"/>
      <c r="S488" s="1"/>
      <c r="T488" s="1"/>
      <c r="U488" s="1"/>
      <c r="V488" s="1"/>
      <c r="W488" s="1"/>
      <c r="X488" s="1"/>
      <c r="Y488" s="1"/>
      <c r="Z488" s="1"/>
      <c r="AA488" s="1"/>
      <c r="AB488" s="1"/>
      <c r="AC488" s="1"/>
      <c r="AD488" s="1"/>
      <c r="AE488" s="1"/>
      <c r="AF488" s="1"/>
      <c r="AG488" s="1"/>
      <c r="AH488" s="1"/>
      <c r="AI488" s="1"/>
      <c r="AJ488" s="1"/>
      <c r="AK488" s="1"/>
    </row>
    <row r="489" spans="1:37" ht="14.25" customHeight="1">
      <c r="A489" s="425"/>
      <c r="B489" s="1"/>
      <c r="C489" s="1"/>
      <c r="D489" s="1"/>
      <c r="E489" s="1"/>
      <c r="F489" s="1"/>
      <c r="G489" s="1"/>
      <c r="H489" s="1"/>
      <c r="I489" s="1"/>
      <c r="J489" s="1"/>
      <c r="K489" s="1"/>
      <c r="L489" s="1"/>
      <c r="M489" s="1"/>
      <c r="N489" s="1"/>
      <c r="O489" s="1"/>
      <c r="P489" s="229"/>
      <c r="Q489" s="1"/>
      <c r="R489" s="1"/>
      <c r="S489" s="1"/>
      <c r="T489" s="1"/>
      <c r="U489" s="1"/>
      <c r="V489" s="1"/>
      <c r="W489" s="1"/>
      <c r="X489" s="1"/>
      <c r="Y489" s="1"/>
      <c r="Z489" s="1"/>
      <c r="AA489" s="1"/>
      <c r="AB489" s="1"/>
      <c r="AC489" s="1"/>
      <c r="AD489" s="1"/>
      <c r="AE489" s="1"/>
      <c r="AF489" s="1"/>
      <c r="AG489" s="1"/>
      <c r="AH489" s="1"/>
      <c r="AI489" s="1"/>
      <c r="AJ489" s="1"/>
      <c r="AK489" s="1"/>
    </row>
    <row r="490" spans="1:37" ht="14.25" customHeight="1">
      <c r="A490" s="425"/>
      <c r="B490" s="1"/>
      <c r="C490" s="1"/>
      <c r="D490" s="1"/>
      <c r="E490" s="1"/>
      <c r="F490" s="1"/>
      <c r="G490" s="1"/>
      <c r="H490" s="1"/>
      <c r="I490" s="1"/>
      <c r="J490" s="1"/>
      <c r="K490" s="1"/>
      <c r="L490" s="1"/>
      <c r="M490" s="1"/>
      <c r="N490" s="1"/>
      <c r="O490" s="1"/>
      <c r="P490" s="229"/>
      <c r="Q490" s="1"/>
      <c r="R490" s="1"/>
      <c r="S490" s="1"/>
      <c r="T490" s="1"/>
      <c r="U490" s="1"/>
      <c r="V490" s="1"/>
      <c r="W490" s="1"/>
      <c r="X490" s="1"/>
      <c r="Y490" s="1"/>
      <c r="Z490" s="1"/>
      <c r="AA490" s="1"/>
      <c r="AB490" s="1"/>
      <c r="AC490" s="1"/>
      <c r="AD490" s="1"/>
      <c r="AE490" s="1"/>
      <c r="AF490" s="1"/>
      <c r="AG490" s="1"/>
      <c r="AH490" s="1"/>
      <c r="AI490" s="1"/>
      <c r="AJ490" s="1"/>
      <c r="AK490" s="1"/>
    </row>
    <row r="491" spans="1:37" ht="14.25" customHeight="1">
      <c r="A491" s="425"/>
      <c r="B491" s="1"/>
      <c r="C491" s="1"/>
      <c r="D491" s="1"/>
      <c r="E491" s="1"/>
      <c r="F491" s="1"/>
      <c r="G491" s="1"/>
      <c r="H491" s="1"/>
      <c r="I491" s="1"/>
      <c r="J491" s="1"/>
      <c r="K491" s="1"/>
      <c r="L491" s="1"/>
      <c r="M491" s="1"/>
      <c r="N491" s="1"/>
      <c r="O491" s="1"/>
      <c r="P491" s="229"/>
      <c r="Q491" s="1"/>
      <c r="R491" s="1"/>
      <c r="S491" s="1"/>
      <c r="T491" s="1"/>
      <c r="U491" s="1"/>
      <c r="V491" s="1"/>
      <c r="W491" s="1"/>
      <c r="X491" s="1"/>
      <c r="Y491" s="1"/>
      <c r="Z491" s="1"/>
      <c r="AA491" s="1"/>
      <c r="AB491" s="1"/>
      <c r="AC491" s="1"/>
      <c r="AD491" s="1"/>
      <c r="AE491" s="1"/>
      <c r="AF491" s="1"/>
      <c r="AG491" s="1"/>
      <c r="AH491" s="1"/>
      <c r="AI491" s="1"/>
      <c r="AJ491" s="1"/>
      <c r="AK491" s="1"/>
    </row>
    <row r="492" spans="1:37" ht="14.25" customHeight="1">
      <c r="A492" s="425"/>
      <c r="B492" s="1"/>
      <c r="C492" s="1"/>
      <c r="D492" s="1"/>
      <c r="E492" s="1"/>
      <c r="F492" s="1"/>
      <c r="G492" s="1"/>
      <c r="H492" s="1"/>
      <c r="I492" s="1"/>
      <c r="J492" s="1"/>
      <c r="K492" s="1"/>
      <c r="L492" s="1"/>
      <c r="M492" s="1"/>
      <c r="N492" s="1"/>
      <c r="O492" s="1"/>
      <c r="P492" s="229"/>
      <c r="Q492" s="1"/>
      <c r="R492" s="1"/>
      <c r="S492" s="1"/>
      <c r="T492" s="1"/>
      <c r="U492" s="1"/>
      <c r="V492" s="1"/>
      <c r="W492" s="1"/>
      <c r="X492" s="1"/>
      <c r="Y492" s="1"/>
      <c r="Z492" s="1"/>
      <c r="AA492" s="1"/>
      <c r="AB492" s="1"/>
      <c r="AC492" s="1"/>
      <c r="AD492" s="1"/>
      <c r="AE492" s="1"/>
      <c r="AF492" s="1"/>
      <c r="AG492" s="1"/>
      <c r="AH492" s="1"/>
      <c r="AI492" s="1"/>
      <c r="AJ492" s="1"/>
      <c r="AK492" s="1"/>
    </row>
    <row r="493" spans="1:37" ht="14.25" customHeight="1">
      <c r="A493" s="425"/>
      <c r="B493" s="1"/>
      <c r="C493" s="1"/>
      <c r="D493" s="1"/>
      <c r="E493" s="1"/>
      <c r="F493" s="1"/>
      <c r="G493" s="1"/>
      <c r="H493" s="1"/>
      <c r="I493" s="1"/>
      <c r="J493" s="1"/>
      <c r="K493" s="1"/>
      <c r="L493" s="1"/>
      <c r="M493" s="1"/>
      <c r="N493" s="1"/>
      <c r="O493" s="1"/>
      <c r="P493" s="229"/>
      <c r="Q493" s="1"/>
      <c r="R493" s="1"/>
      <c r="S493" s="1"/>
      <c r="T493" s="1"/>
      <c r="U493" s="1"/>
      <c r="V493" s="1"/>
      <c r="W493" s="1"/>
      <c r="X493" s="1"/>
      <c r="Y493" s="1"/>
      <c r="Z493" s="1"/>
      <c r="AA493" s="1"/>
      <c r="AB493" s="1"/>
      <c r="AC493" s="1"/>
      <c r="AD493" s="1"/>
      <c r="AE493" s="1"/>
      <c r="AF493" s="1"/>
      <c r="AG493" s="1"/>
      <c r="AH493" s="1"/>
      <c r="AI493" s="1"/>
      <c r="AJ493" s="1"/>
      <c r="AK493" s="1"/>
    </row>
    <row r="494" spans="1:37" ht="14.25" customHeight="1">
      <c r="A494" s="425"/>
      <c r="B494" s="1"/>
      <c r="C494" s="1"/>
      <c r="D494" s="1"/>
      <c r="E494" s="1"/>
      <c r="F494" s="1"/>
      <c r="G494" s="1"/>
      <c r="H494" s="1"/>
      <c r="I494" s="1"/>
      <c r="J494" s="1"/>
      <c r="K494" s="1"/>
      <c r="L494" s="1"/>
      <c r="M494" s="1"/>
      <c r="N494" s="1"/>
      <c r="O494" s="1"/>
      <c r="P494" s="229"/>
      <c r="Q494" s="1"/>
      <c r="R494" s="1"/>
      <c r="S494" s="1"/>
      <c r="T494" s="1"/>
      <c r="U494" s="1"/>
      <c r="V494" s="1"/>
      <c r="W494" s="1"/>
      <c r="X494" s="1"/>
      <c r="Y494" s="1"/>
      <c r="Z494" s="1"/>
      <c r="AA494" s="1"/>
      <c r="AB494" s="1"/>
      <c r="AC494" s="1"/>
      <c r="AD494" s="1"/>
      <c r="AE494" s="1"/>
      <c r="AF494" s="1"/>
      <c r="AG494" s="1"/>
      <c r="AH494" s="1"/>
      <c r="AI494" s="1"/>
      <c r="AJ494" s="1"/>
      <c r="AK494" s="1"/>
    </row>
    <row r="495" spans="1:37" ht="14.25" customHeight="1">
      <c r="A495" s="425"/>
      <c r="B495" s="1"/>
      <c r="C495" s="1"/>
      <c r="D495" s="1"/>
      <c r="E495" s="1"/>
      <c r="F495" s="1"/>
      <c r="G495" s="1"/>
      <c r="H495" s="1"/>
      <c r="I495" s="1"/>
      <c r="J495" s="1"/>
      <c r="K495" s="1"/>
      <c r="L495" s="1"/>
      <c r="M495" s="1"/>
      <c r="N495" s="1"/>
      <c r="O495" s="1"/>
      <c r="P495" s="229"/>
      <c r="Q495" s="1"/>
      <c r="R495" s="1"/>
      <c r="S495" s="1"/>
      <c r="T495" s="1"/>
      <c r="U495" s="1"/>
      <c r="V495" s="1"/>
      <c r="W495" s="1"/>
      <c r="X495" s="1"/>
      <c r="Y495" s="1"/>
      <c r="Z495" s="1"/>
      <c r="AA495" s="1"/>
      <c r="AB495" s="1"/>
      <c r="AC495" s="1"/>
      <c r="AD495" s="1"/>
      <c r="AE495" s="1"/>
      <c r="AF495" s="1"/>
      <c r="AG495" s="1"/>
      <c r="AH495" s="1"/>
      <c r="AI495" s="1"/>
      <c r="AJ495" s="1"/>
      <c r="AK495" s="1"/>
    </row>
    <row r="496" spans="1:37" ht="14.25" customHeight="1">
      <c r="A496" s="425"/>
      <c r="B496" s="1"/>
      <c r="C496" s="1"/>
      <c r="D496" s="1"/>
      <c r="E496" s="1"/>
      <c r="F496" s="1"/>
      <c r="G496" s="1"/>
      <c r="H496" s="1"/>
      <c r="I496" s="1"/>
      <c r="J496" s="1"/>
      <c r="K496" s="1"/>
      <c r="L496" s="1"/>
      <c r="M496" s="1"/>
      <c r="N496" s="1"/>
      <c r="O496" s="1"/>
      <c r="P496" s="229"/>
      <c r="Q496" s="1"/>
      <c r="R496" s="1"/>
      <c r="S496" s="1"/>
      <c r="T496" s="1"/>
      <c r="U496" s="1"/>
      <c r="V496" s="1"/>
      <c r="W496" s="1"/>
      <c r="X496" s="1"/>
      <c r="Y496" s="1"/>
      <c r="Z496" s="1"/>
      <c r="AA496" s="1"/>
      <c r="AB496" s="1"/>
      <c r="AC496" s="1"/>
      <c r="AD496" s="1"/>
      <c r="AE496" s="1"/>
      <c r="AF496" s="1"/>
      <c r="AG496" s="1"/>
      <c r="AH496" s="1"/>
      <c r="AI496" s="1"/>
      <c r="AJ496" s="1"/>
      <c r="AK496" s="1"/>
    </row>
    <row r="497" spans="1:37" ht="14.25" customHeight="1">
      <c r="A497" s="425"/>
      <c r="B497" s="1"/>
      <c r="C497" s="1"/>
      <c r="D497" s="1"/>
      <c r="E497" s="1"/>
      <c r="F497" s="1"/>
      <c r="G497" s="1"/>
      <c r="H497" s="1"/>
      <c r="I497" s="1"/>
      <c r="J497" s="1"/>
      <c r="K497" s="1"/>
      <c r="L497" s="1"/>
      <c r="M497" s="1"/>
      <c r="N497" s="1"/>
      <c r="O497" s="1"/>
      <c r="P497" s="229"/>
      <c r="Q497" s="1"/>
      <c r="R497" s="1"/>
      <c r="S497" s="1"/>
      <c r="T497" s="1"/>
      <c r="U497" s="1"/>
      <c r="V497" s="1"/>
      <c r="W497" s="1"/>
      <c r="X497" s="1"/>
      <c r="Y497" s="1"/>
      <c r="Z497" s="1"/>
      <c r="AA497" s="1"/>
      <c r="AB497" s="1"/>
      <c r="AC497" s="1"/>
      <c r="AD497" s="1"/>
      <c r="AE497" s="1"/>
      <c r="AF497" s="1"/>
      <c r="AG497" s="1"/>
      <c r="AH497" s="1"/>
      <c r="AI497" s="1"/>
      <c r="AJ497" s="1"/>
      <c r="AK497" s="1"/>
    </row>
    <row r="498" spans="1:37" ht="14.25" customHeight="1">
      <c r="A498" s="425"/>
      <c r="B498" s="1"/>
      <c r="C498" s="1"/>
      <c r="D498" s="1"/>
      <c r="E498" s="1"/>
      <c r="F498" s="1"/>
      <c r="G498" s="1"/>
      <c r="H498" s="1"/>
      <c r="I498" s="1"/>
      <c r="J498" s="1"/>
      <c r="K498" s="1"/>
      <c r="L498" s="1"/>
      <c r="M498" s="1"/>
      <c r="N498" s="1"/>
      <c r="O498" s="1"/>
      <c r="P498" s="229"/>
      <c r="Q498" s="1"/>
      <c r="R498" s="1"/>
      <c r="S498" s="1"/>
      <c r="T498" s="1"/>
      <c r="U498" s="1"/>
      <c r="V498" s="1"/>
      <c r="W498" s="1"/>
      <c r="X498" s="1"/>
      <c r="Y498" s="1"/>
      <c r="Z498" s="1"/>
      <c r="AA498" s="1"/>
      <c r="AB498" s="1"/>
      <c r="AC498" s="1"/>
      <c r="AD498" s="1"/>
      <c r="AE498" s="1"/>
      <c r="AF498" s="1"/>
      <c r="AG498" s="1"/>
      <c r="AH498" s="1"/>
      <c r="AI498" s="1"/>
      <c r="AJ498" s="1"/>
      <c r="AK498" s="1"/>
    </row>
    <row r="499" spans="1:37" ht="14.25" customHeight="1">
      <c r="A499" s="425"/>
      <c r="B499" s="1"/>
      <c r="C499" s="1"/>
      <c r="D499" s="1"/>
      <c r="E499" s="1"/>
      <c r="F499" s="1"/>
      <c r="G499" s="1"/>
      <c r="H499" s="1"/>
      <c r="I499" s="1"/>
      <c r="J499" s="1"/>
      <c r="K499" s="1"/>
      <c r="L499" s="1"/>
      <c r="M499" s="1"/>
      <c r="N499" s="1"/>
      <c r="O499" s="1"/>
      <c r="P499" s="229"/>
      <c r="Q499" s="1"/>
      <c r="R499" s="1"/>
      <c r="S499" s="1"/>
      <c r="T499" s="1"/>
      <c r="U499" s="1"/>
      <c r="V499" s="1"/>
      <c r="W499" s="1"/>
      <c r="X499" s="1"/>
      <c r="Y499" s="1"/>
      <c r="Z499" s="1"/>
      <c r="AA499" s="1"/>
      <c r="AB499" s="1"/>
      <c r="AC499" s="1"/>
      <c r="AD499" s="1"/>
      <c r="AE499" s="1"/>
      <c r="AF499" s="1"/>
      <c r="AG499" s="1"/>
      <c r="AH499" s="1"/>
      <c r="AI499" s="1"/>
      <c r="AJ499" s="1"/>
      <c r="AK499" s="1"/>
    </row>
    <row r="500" spans="1:37" ht="14.25" customHeight="1">
      <c r="A500" s="425"/>
      <c r="B500" s="1"/>
      <c r="C500" s="1"/>
      <c r="D500" s="1"/>
      <c r="E500" s="1"/>
      <c r="F500" s="1"/>
      <c r="G500" s="1"/>
      <c r="H500" s="1"/>
      <c r="I500" s="1"/>
      <c r="J500" s="1"/>
      <c r="K500" s="1"/>
      <c r="L500" s="1"/>
      <c r="M500" s="1"/>
      <c r="N500" s="1"/>
      <c r="O500" s="1"/>
      <c r="P500" s="229"/>
      <c r="Q500" s="1"/>
      <c r="R500" s="1"/>
      <c r="S500" s="1"/>
      <c r="T500" s="1"/>
      <c r="U500" s="1"/>
      <c r="V500" s="1"/>
      <c r="W500" s="1"/>
      <c r="X500" s="1"/>
      <c r="Y500" s="1"/>
      <c r="Z500" s="1"/>
      <c r="AA500" s="1"/>
      <c r="AB500" s="1"/>
      <c r="AC500" s="1"/>
      <c r="AD500" s="1"/>
      <c r="AE500" s="1"/>
      <c r="AF500" s="1"/>
      <c r="AG500" s="1"/>
      <c r="AH500" s="1"/>
      <c r="AI500" s="1"/>
      <c r="AJ500" s="1"/>
      <c r="AK500" s="1"/>
    </row>
    <row r="501" spans="1:37" ht="14.25" customHeight="1">
      <c r="A501" s="425"/>
      <c r="B501" s="1"/>
      <c r="C501" s="1"/>
      <c r="D501" s="1"/>
      <c r="E501" s="1"/>
      <c r="F501" s="1"/>
      <c r="G501" s="1"/>
      <c r="H501" s="1"/>
      <c r="I501" s="1"/>
      <c r="J501" s="1"/>
      <c r="K501" s="1"/>
      <c r="L501" s="1"/>
      <c r="M501" s="1"/>
      <c r="N501" s="1"/>
      <c r="O501" s="1"/>
      <c r="P501" s="229"/>
      <c r="Q501" s="1"/>
      <c r="R501" s="1"/>
      <c r="S501" s="1"/>
      <c r="T501" s="1"/>
      <c r="U501" s="1"/>
      <c r="V501" s="1"/>
      <c r="W501" s="1"/>
      <c r="X501" s="1"/>
      <c r="Y501" s="1"/>
      <c r="Z501" s="1"/>
      <c r="AA501" s="1"/>
      <c r="AB501" s="1"/>
      <c r="AC501" s="1"/>
      <c r="AD501" s="1"/>
      <c r="AE501" s="1"/>
      <c r="AF501" s="1"/>
      <c r="AG501" s="1"/>
      <c r="AH501" s="1"/>
      <c r="AI501" s="1"/>
      <c r="AJ501" s="1"/>
      <c r="AK501" s="1"/>
    </row>
    <row r="502" spans="1:37" ht="14.25" customHeight="1">
      <c r="A502" s="425"/>
      <c r="B502" s="1"/>
      <c r="C502" s="1"/>
      <c r="D502" s="1"/>
      <c r="E502" s="1"/>
      <c r="F502" s="1"/>
      <c r="G502" s="1"/>
      <c r="H502" s="1"/>
      <c r="I502" s="1"/>
      <c r="J502" s="1"/>
      <c r="K502" s="1"/>
      <c r="L502" s="1"/>
      <c r="M502" s="1"/>
      <c r="N502" s="1"/>
      <c r="O502" s="1"/>
      <c r="P502" s="229"/>
      <c r="Q502" s="1"/>
      <c r="R502" s="1"/>
      <c r="S502" s="1"/>
      <c r="T502" s="1"/>
      <c r="U502" s="1"/>
      <c r="V502" s="1"/>
      <c r="W502" s="1"/>
      <c r="X502" s="1"/>
      <c r="Y502" s="1"/>
      <c r="Z502" s="1"/>
      <c r="AA502" s="1"/>
      <c r="AB502" s="1"/>
      <c r="AC502" s="1"/>
      <c r="AD502" s="1"/>
      <c r="AE502" s="1"/>
      <c r="AF502" s="1"/>
      <c r="AG502" s="1"/>
      <c r="AH502" s="1"/>
      <c r="AI502" s="1"/>
      <c r="AJ502" s="1"/>
      <c r="AK502" s="1"/>
    </row>
    <row r="503" spans="1:37" ht="14.25" customHeight="1">
      <c r="A503" s="425"/>
      <c r="B503" s="1"/>
      <c r="C503" s="1"/>
      <c r="D503" s="1"/>
      <c r="E503" s="1"/>
      <c r="F503" s="1"/>
      <c r="G503" s="1"/>
      <c r="H503" s="1"/>
      <c r="I503" s="1"/>
      <c r="J503" s="1"/>
      <c r="K503" s="1"/>
      <c r="L503" s="1"/>
      <c r="M503" s="1"/>
      <c r="N503" s="1"/>
      <c r="O503" s="1"/>
      <c r="P503" s="229"/>
      <c r="Q503" s="1"/>
      <c r="R503" s="1"/>
      <c r="S503" s="1"/>
      <c r="T503" s="1"/>
      <c r="U503" s="1"/>
      <c r="V503" s="1"/>
      <c r="W503" s="1"/>
      <c r="X503" s="1"/>
      <c r="Y503" s="1"/>
      <c r="Z503" s="1"/>
      <c r="AA503" s="1"/>
      <c r="AB503" s="1"/>
      <c r="AC503" s="1"/>
      <c r="AD503" s="1"/>
      <c r="AE503" s="1"/>
      <c r="AF503" s="1"/>
      <c r="AG503" s="1"/>
      <c r="AH503" s="1"/>
      <c r="AI503" s="1"/>
      <c r="AJ503" s="1"/>
      <c r="AK503" s="1"/>
    </row>
    <row r="504" spans="1:37" ht="14.25" customHeight="1">
      <c r="A504" s="425"/>
      <c r="B504" s="1"/>
      <c r="C504" s="1"/>
      <c r="D504" s="1"/>
      <c r="E504" s="1"/>
      <c r="F504" s="1"/>
      <c r="G504" s="1"/>
      <c r="H504" s="1"/>
      <c r="I504" s="1"/>
      <c r="J504" s="1"/>
      <c r="K504" s="1"/>
      <c r="L504" s="1"/>
      <c r="M504" s="1"/>
      <c r="N504" s="1"/>
      <c r="O504" s="1"/>
      <c r="P504" s="229"/>
      <c r="Q504" s="1"/>
      <c r="R504" s="1"/>
      <c r="S504" s="1"/>
      <c r="T504" s="1"/>
      <c r="U504" s="1"/>
      <c r="V504" s="1"/>
      <c r="W504" s="1"/>
      <c r="X504" s="1"/>
      <c r="Y504" s="1"/>
      <c r="Z504" s="1"/>
      <c r="AA504" s="1"/>
      <c r="AB504" s="1"/>
      <c r="AC504" s="1"/>
      <c r="AD504" s="1"/>
      <c r="AE504" s="1"/>
      <c r="AF504" s="1"/>
      <c r="AG504" s="1"/>
      <c r="AH504" s="1"/>
      <c r="AI504" s="1"/>
      <c r="AJ504" s="1"/>
      <c r="AK504" s="1"/>
    </row>
    <row r="505" spans="1:37" ht="14.25" customHeight="1">
      <c r="A505" s="425"/>
      <c r="B505" s="1"/>
      <c r="C505" s="1"/>
      <c r="D505" s="1"/>
      <c r="E505" s="1"/>
      <c r="F505" s="1"/>
      <c r="G505" s="1"/>
      <c r="H505" s="1"/>
      <c r="I505" s="1"/>
      <c r="J505" s="1"/>
      <c r="K505" s="1"/>
      <c r="L505" s="1"/>
      <c r="M505" s="1"/>
      <c r="N505" s="1"/>
      <c r="O505" s="1"/>
      <c r="P505" s="229"/>
      <c r="Q505" s="1"/>
      <c r="R505" s="1"/>
      <c r="S505" s="1"/>
      <c r="T505" s="1"/>
      <c r="U505" s="1"/>
      <c r="V505" s="1"/>
      <c r="W505" s="1"/>
      <c r="X505" s="1"/>
      <c r="Y505" s="1"/>
      <c r="Z505" s="1"/>
      <c r="AA505" s="1"/>
      <c r="AB505" s="1"/>
      <c r="AC505" s="1"/>
      <c r="AD505" s="1"/>
      <c r="AE505" s="1"/>
      <c r="AF505" s="1"/>
      <c r="AG505" s="1"/>
      <c r="AH505" s="1"/>
      <c r="AI505" s="1"/>
      <c r="AJ505" s="1"/>
      <c r="AK505" s="1"/>
    </row>
    <row r="506" spans="1:37" ht="14.25" customHeight="1">
      <c r="A506" s="425"/>
      <c r="B506" s="1"/>
      <c r="C506" s="1"/>
      <c r="D506" s="1"/>
      <c r="E506" s="1"/>
      <c r="F506" s="1"/>
      <c r="G506" s="1"/>
      <c r="H506" s="1"/>
      <c r="I506" s="1"/>
      <c r="J506" s="1"/>
      <c r="K506" s="1"/>
      <c r="L506" s="1"/>
      <c r="M506" s="1"/>
      <c r="N506" s="1"/>
      <c r="O506" s="1"/>
      <c r="P506" s="229"/>
      <c r="Q506" s="1"/>
      <c r="R506" s="1"/>
      <c r="S506" s="1"/>
      <c r="T506" s="1"/>
      <c r="U506" s="1"/>
      <c r="V506" s="1"/>
      <c r="W506" s="1"/>
      <c r="X506" s="1"/>
      <c r="Y506" s="1"/>
      <c r="Z506" s="1"/>
      <c r="AA506" s="1"/>
      <c r="AB506" s="1"/>
      <c r="AC506" s="1"/>
      <c r="AD506" s="1"/>
      <c r="AE506" s="1"/>
      <c r="AF506" s="1"/>
      <c r="AG506" s="1"/>
      <c r="AH506" s="1"/>
      <c r="AI506" s="1"/>
      <c r="AJ506" s="1"/>
      <c r="AK506" s="1"/>
    </row>
    <row r="507" spans="1:37" ht="14.25" customHeight="1">
      <c r="A507" s="425"/>
      <c r="B507" s="1"/>
      <c r="C507" s="1"/>
      <c r="D507" s="1"/>
      <c r="E507" s="1"/>
      <c r="F507" s="1"/>
      <c r="G507" s="1"/>
      <c r="H507" s="1"/>
      <c r="I507" s="1"/>
      <c r="J507" s="1"/>
      <c r="K507" s="1"/>
      <c r="L507" s="1"/>
      <c r="M507" s="1"/>
      <c r="N507" s="1"/>
      <c r="O507" s="1"/>
      <c r="P507" s="229"/>
      <c r="Q507" s="1"/>
      <c r="R507" s="1"/>
      <c r="S507" s="1"/>
      <c r="T507" s="1"/>
      <c r="U507" s="1"/>
      <c r="V507" s="1"/>
      <c r="W507" s="1"/>
      <c r="X507" s="1"/>
      <c r="Y507" s="1"/>
      <c r="Z507" s="1"/>
      <c r="AA507" s="1"/>
      <c r="AB507" s="1"/>
      <c r="AC507" s="1"/>
      <c r="AD507" s="1"/>
      <c r="AE507" s="1"/>
      <c r="AF507" s="1"/>
      <c r="AG507" s="1"/>
      <c r="AH507" s="1"/>
      <c r="AI507" s="1"/>
      <c r="AJ507" s="1"/>
      <c r="AK507" s="1"/>
    </row>
    <row r="508" spans="1:37" ht="14.25" customHeight="1">
      <c r="A508" s="425"/>
      <c r="B508" s="1"/>
      <c r="C508" s="1"/>
      <c r="D508" s="1"/>
      <c r="E508" s="1"/>
      <c r="F508" s="1"/>
      <c r="G508" s="1"/>
      <c r="H508" s="1"/>
      <c r="I508" s="1"/>
      <c r="J508" s="1"/>
      <c r="K508" s="1"/>
      <c r="L508" s="1"/>
      <c r="M508" s="1"/>
      <c r="N508" s="1"/>
      <c r="O508" s="1"/>
      <c r="P508" s="229"/>
      <c r="Q508" s="1"/>
      <c r="R508" s="1"/>
      <c r="S508" s="1"/>
      <c r="T508" s="1"/>
      <c r="U508" s="1"/>
      <c r="V508" s="1"/>
      <c r="W508" s="1"/>
      <c r="X508" s="1"/>
      <c r="Y508" s="1"/>
      <c r="Z508" s="1"/>
      <c r="AA508" s="1"/>
      <c r="AB508" s="1"/>
      <c r="AC508" s="1"/>
      <c r="AD508" s="1"/>
      <c r="AE508" s="1"/>
      <c r="AF508" s="1"/>
      <c r="AG508" s="1"/>
      <c r="AH508" s="1"/>
      <c r="AI508" s="1"/>
      <c r="AJ508" s="1"/>
      <c r="AK508" s="1"/>
    </row>
    <row r="509" spans="1:37" ht="14.25" customHeight="1">
      <c r="A509" s="425"/>
      <c r="B509" s="1"/>
      <c r="C509" s="1"/>
      <c r="D509" s="1"/>
      <c r="E509" s="1"/>
      <c r="F509" s="1"/>
      <c r="G509" s="1"/>
      <c r="H509" s="1"/>
      <c r="I509" s="1"/>
      <c r="J509" s="1"/>
      <c r="K509" s="1"/>
      <c r="L509" s="1"/>
      <c r="M509" s="1"/>
      <c r="N509" s="1"/>
      <c r="O509" s="1"/>
      <c r="P509" s="229"/>
      <c r="Q509" s="1"/>
      <c r="R509" s="1"/>
      <c r="S509" s="1"/>
      <c r="T509" s="1"/>
      <c r="U509" s="1"/>
      <c r="V509" s="1"/>
      <c r="W509" s="1"/>
      <c r="X509" s="1"/>
      <c r="Y509" s="1"/>
      <c r="Z509" s="1"/>
      <c r="AA509" s="1"/>
      <c r="AB509" s="1"/>
      <c r="AC509" s="1"/>
      <c r="AD509" s="1"/>
      <c r="AE509" s="1"/>
      <c r="AF509" s="1"/>
      <c r="AG509" s="1"/>
      <c r="AH509" s="1"/>
      <c r="AI509" s="1"/>
      <c r="AJ509" s="1"/>
      <c r="AK509" s="1"/>
    </row>
    <row r="510" spans="1:37" ht="14.25" customHeight="1">
      <c r="A510" s="425"/>
      <c r="B510" s="1"/>
      <c r="C510" s="1"/>
      <c r="D510" s="1"/>
      <c r="E510" s="1"/>
      <c r="F510" s="1"/>
      <c r="G510" s="1"/>
      <c r="H510" s="1"/>
      <c r="I510" s="1"/>
      <c r="J510" s="1"/>
      <c r="K510" s="1"/>
      <c r="L510" s="1"/>
      <c r="M510" s="1"/>
      <c r="N510" s="1"/>
      <c r="O510" s="1"/>
      <c r="P510" s="229"/>
      <c r="Q510" s="1"/>
      <c r="R510" s="1"/>
      <c r="S510" s="1"/>
      <c r="T510" s="1"/>
      <c r="U510" s="1"/>
      <c r="V510" s="1"/>
      <c r="W510" s="1"/>
      <c r="X510" s="1"/>
      <c r="Y510" s="1"/>
      <c r="Z510" s="1"/>
      <c r="AA510" s="1"/>
      <c r="AB510" s="1"/>
      <c r="AC510" s="1"/>
      <c r="AD510" s="1"/>
      <c r="AE510" s="1"/>
      <c r="AF510" s="1"/>
      <c r="AG510" s="1"/>
      <c r="AH510" s="1"/>
      <c r="AI510" s="1"/>
      <c r="AJ510" s="1"/>
      <c r="AK510" s="1"/>
    </row>
    <row r="511" spans="1:37" ht="14.25" customHeight="1">
      <c r="A511" s="425"/>
      <c r="B511" s="1"/>
      <c r="C511" s="1"/>
      <c r="D511" s="1"/>
      <c r="E511" s="1"/>
      <c r="F511" s="1"/>
      <c r="G511" s="1"/>
      <c r="H511" s="1"/>
      <c r="I511" s="1"/>
      <c r="J511" s="1"/>
      <c r="K511" s="1"/>
      <c r="L511" s="1"/>
      <c r="M511" s="1"/>
      <c r="N511" s="1"/>
      <c r="O511" s="1"/>
      <c r="P511" s="229"/>
      <c r="Q511" s="1"/>
      <c r="R511" s="1"/>
      <c r="S511" s="1"/>
      <c r="T511" s="1"/>
      <c r="U511" s="1"/>
      <c r="V511" s="1"/>
      <c r="W511" s="1"/>
      <c r="X511" s="1"/>
      <c r="Y511" s="1"/>
      <c r="Z511" s="1"/>
      <c r="AA511" s="1"/>
      <c r="AB511" s="1"/>
      <c r="AC511" s="1"/>
      <c r="AD511" s="1"/>
      <c r="AE511" s="1"/>
      <c r="AF511" s="1"/>
      <c r="AG511" s="1"/>
      <c r="AH511" s="1"/>
      <c r="AI511" s="1"/>
      <c r="AJ511" s="1"/>
      <c r="AK511" s="1"/>
    </row>
    <row r="512" spans="1:37" ht="14.25" customHeight="1">
      <c r="A512" s="425"/>
      <c r="B512" s="1"/>
      <c r="C512" s="1"/>
      <c r="D512" s="1"/>
      <c r="E512" s="1"/>
      <c r="F512" s="1"/>
      <c r="G512" s="1"/>
      <c r="H512" s="1"/>
      <c r="I512" s="1"/>
      <c r="J512" s="1"/>
      <c r="K512" s="1"/>
      <c r="L512" s="1"/>
      <c r="M512" s="1"/>
      <c r="N512" s="1"/>
      <c r="O512" s="1"/>
      <c r="P512" s="229"/>
      <c r="Q512" s="1"/>
      <c r="R512" s="1"/>
      <c r="S512" s="1"/>
      <c r="T512" s="1"/>
      <c r="U512" s="1"/>
      <c r="V512" s="1"/>
      <c r="W512" s="1"/>
      <c r="X512" s="1"/>
      <c r="Y512" s="1"/>
      <c r="Z512" s="1"/>
      <c r="AA512" s="1"/>
      <c r="AB512" s="1"/>
      <c r="AC512" s="1"/>
      <c r="AD512" s="1"/>
      <c r="AE512" s="1"/>
      <c r="AF512" s="1"/>
      <c r="AG512" s="1"/>
      <c r="AH512" s="1"/>
      <c r="AI512" s="1"/>
      <c r="AJ512" s="1"/>
      <c r="AK512" s="1"/>
    </row>
    <row r="513" spans="1:37" ht="14.25" customHeight="1">
      <c r="A513" s="425"/>
      <c r="B513" s="1"/>
      <c r="C513" s="1"/>
      <c r="D513" s="1"/>
      <c r="E513" s="1"/>
      <c r="F513" s="1"/>
      <c r="G513" s="1"/>
      <c r="H513" s="1"/>
      <c r="I513" s="1"/>
      <c r="J513" s="1"/>
      <c r="K513" s="1"/>
      <c r="L513" s="1"/>
      <c r="M513" s="1"/>
      <c r="N513" s="1"/>
      <c r="O513" s="1"/>
      <c r="P513" s="229"/>
      <c r="Q513" s="1"/>
      <c r="R513" s="1"/>
      <c r="S513" s="1"/>
      <c r="T513" s="1"/>
      <c r="U513" s="1"/>
      <c r="V513" s="1"/>
      <c r="W513" s="1"/>
      <c r="X513" s="1"/>
      <c r="Y513" s="1"/>
      <c r="Z513" s="1"/>
      <c r="AA513" s="1"/>
      <c r="AB513" s="1"/>
      <c r="AC513" s="1"/>
      <c r="AD513" s="1"/>
      <c r="AE513" s="1"/>
      <c r="AF513" s="1"/>
      <c r="AG513" s="1"/>
      <c r="AH513" s="1"/>
      <c r="AI513" s="1"/>
      <c r="AJ513" s="1"/>
      <c r="AK513" s="1"/>
    </row>
    <row r="514" spans="1:37" ht="14.25" customHeight="1">
      <c r="A514" s="425"/>
      <c r="B514" s="1"/>
      <c r="C514" s="1"/>
      <c r="D514" s="1"/>
      <c r="E514" s="1"/>
      <c r="F514" s="1"/>
      <c r="G514" s="1"/>
      <c r="H514" s="1"/>
      <c r="I514" s="1"/>
      <c r="J514" s="1"/>
      <c r="K514" s="1"/>
      <c r="L514" s="1"/>
      <c r="M514" s="1"/>
      <c r="N514" s="1"/>
      <c r="O514" s="1"/>
      <c r="P514" s="229"/>
      <c r="Q514" s="1"/>
      <c r="R514" s="1"/>
      <c r="S514" s="1"/>
      <c r="T514" s="1"/>
      <c r="U514" s="1"/>
      <c r="V514" s="1"/>
      <c r="W514" s="1"/>
      <c r="X514" s="1"/>
      <c r="Y514" s="1"/>
      <c r="Z514" s="1"/>
      <c r="AA514" s="1"/>
      <c r="AB514" s="1"/>
      <c r="AC514" s="1"/>
      <c r="AD514" s="1"/>
      <c r="AE514" s="1"/>
      <c r="AF514" s="1"/>
      <c r="AG514" s="1"/>
      <c r="AH514" s="1"/>
      <c r="AI514" s="1"/>
      <c r="AJ514" s="1"/>
      <c r="AK514" s="1"/>
    </row>
    <row r="515" spans="1:37" ht="14.25" customHeight="1">
      <c r="A515" s="425"/>
      <c r="B515" s="1"/>
      <c r="C515" s="1"/>
      <c r="D515" s="1"/>
      <c r="E515" s="1"/>
      <c r="F515" s="1"/>
      <c r="G515" s="1"/>
      <c r="H515" s="1"/>
      <c r="I515" s="1"/>
      <c r="J515" s="1"/>
      <c r="K515" s="1"/>
      <c r="L515" s="1"/>
      <c r="M515" s="1"/>
      <c r="N515" s="1"/>
      <c r="O515" s="1"/>
      <c r="P515" s="229"/>
      <c r="Q515" s="1"/>
      <c r="R515" s="1"/>
      <c r="S515" s="1"/>
      <c r="T515" s="1"/>
      <c r="U515" s="1"/>
      <c r="V515" s="1"/>
      <c r="W515" s="1"/>
      <c r="X515" s="1"/>
      <c r="Y515" s="1"/>
      <c r="Z515" s="1"/>
      <c r="AA515" s="1"/>
      <c r="AB515" s="1"/>
      <c r="AC515" s="1"/>
      <c r="AD515" s="1"/>
      <c r="AE515" s="1"/>
      <c r="AF515" s="1"/>
      <c r="AG515" s="1"/>
      <c r="AH515" s="1"/>
      <c r="AI515" s="1"/>
      <c r="AJ515" s="1"/>
      <c r="AK515" s="1"/>
    </row>
    <row r="516" spans="1:37" ht="14.25" customHeight="1">
      <c r="A516" s="425"/>
      <c r="B516" s="1"/>
      <c r="C516" s="1"/>
      <c r="D516" s="1"/>
      <c r="E516" s="1"/>
      <c r="F516" s="1"/>
      <c r="G516" s="1"/>
      <c r="H516" s="1"/>
      <c r="I516" s="1"/>
      <c r="J516" s="1"/>
      <c r="K516" s="1"/>
      <c r="L516" s="1"/>
      <c r="M516" s="1"/>
      <c r="N516" s="1"/>
      <c r="O516" s="1"/>
      <c r="P516" s="229"/>
      <c r="Q516" s="1"/>
      <c r="R516" s="1"/>
      <c r="S516" s="1"/>
      <c r="T516" s="1"/>
      <c r="U516" s="1"/>
      <c r="V516" s="1"/>
      <c r="W516" s="1"/>
      <c r="X516" s="1"/>
      <c r="Y516" s="1"/>
      <c r="Z516" s="1"/>
      <c r="AA516" s="1"/>
      <c r="AB516" s="1"/>
      <c r="AC516" s="1"/>
      <c r="AD516" s="1"/>
      <c r="AE516" s="1"/>
      <c r="AF516" s="1"/>
      <c r="AG516" s="1"/>
      <c r="AH516" s="1"/>
      <c r="AI516" s="1"/>
      <c r="AJ516" s="1"/>
      <c r="AK516" s="1"/>
    </row>
    <row r="517" spans="1:37" ht="14.25" customHeight="1">
      <c r="A517" s="425"/>
      <c r="B517" s="1"/>
      <c r="C517" s="1"/>
      <c r="D517" s="1"/>
      <c r="E517" s="1"/>
      <c r="F517" s="1"/>
      <c r="G517" s="1"/>
      <c r="H517" s="1"/>
      <c r="I517" s="1"/>
      <c r="J517" s="1"/>
      <c r="K517" s="1"/>
      <c r="L517" s="1"/>
      <c r="M517" s="1"/>
      <c r="N517" s="1"/>
      <c r="O517" s="1"/>
      <c r="P517" s="229"/>
      <c r="Q517" s="1"/>
      <c r="R517" s="1"/>
      <c r="S517" s="1"/>
      <c r="T517" s="1"/>
      <c r="U517" s="1"/>
      <c r="V517" s="1"/>
      <c r="W517" s="1"/>
      <c r="X517" s="1"/>
      <c r="Y517" s="1"/>
      <c r="Z517" s="1"/>
      <c r="AA517" s="1"/>
      <c r="AB517" s="1"/>
      <c r="AC517" s="1"/>
      <c r="AD517" s="1"/>
      <c r="AE517" s="1"/>
      <c r="AF517" s="1"/>
      <c r="AG517" s="1"/>
      <c r="AH517" s="1"/>
      <c r="AI517" s="1"/>
      <c r="AJ517" s="1"/>
      <c r="AK517" s="1"/>
    </row>
    <row r="518" spans="1:37" ht="14.25" customHeight="1">
      <c r="A518" s="425"/>
      <c r="B518" s="1"/>
      <c r="C518" s="1"/>
      <c r="D518" s="1"/>
      <c r="E518" s="1"/>
      <c r="F518" s="1"/>
      <c r="G518" s="1"/>
      <c r="H518" s="1"/>
      <c r="I518" s="1"/>
      <c r="J518" s="1"/>
      <c r="K518" s="1"/>
      <c r="L518" s="1"/>
      <c r="M518" s="1"/>
      <c r="N518" s="1"/>
      <c r="O518" s="1"/>
      <c r="P518" s="229"/>
      <c r="Q518" s="1"/>
      <c r="R518" s="1"/>
      <c r="S518" s="1"/>
      <c r="T518" s="1"/>
      <c r="U518" s="1"/>
      <c r="V518" s="1"/>
      <c r="W518" s="1"/>
      <c r="X518" s="1"/>
      <c r="Y518" s="1"/>
      <c r="Z518" s="1"/>
      <c r="AA518" s="1"/>
      <c r="AB518" s="1"/>
      <c r="AC518" s="1"/>
      <c r="AD518" s="1"/>
      <c r="AE518" s="1"/>
      <c r="AF518" s="1"/>
      <c r="AG518" s="1"/>
      <c r="AH518" s="1"/>
      <c r="AI518" s="1"/>
      <c r="AJ518" s="1"/>
      <c r="AK518" s="1"/>
    </row>
    <row r="519" spans="1:37" ht="14.25" customHeight="1">
      <c r="A519" s="425"/>
      <c r="B519" s="1"/>
      <c r="C519" s="1"/>
      <c r="D519" s="1"/>
      <c r="E519" s="1"/>
      <c r="F519" s="1"/>
      <c r="G519" s="1"/>
      <c r="H519" s="1"/>
      <c r="I519" s="1"/>
      <c r="J519" s="1"/>
      <c r="K519" s="1"/>
      <c r="L519" s="1"/>
      <c r="M519" s="1"/>
      <c r="N519" s="1"/>
      <c r="O519" s="1"/>
      <c r="P519" s="229"/>
      <c r="Q519" s="1"/>
      <c r="R519" s="1"/>
      <c r="S519" s="1"/>
      <c r="T519" s="1"/>
      <c r="U519" s="1"/>
      <c r="V519" s="1"/>
      <c r="W519" s="1"/>
      <c r="X519" s="1"/>
      <c r="Y519" s="1"/>
      <c r="Z519" s="1"/>
      <c r="AA519" s="1"/>
      <c r="AB519" s="1"/>
      <c r="AC519" s="1"/>
      <c r="AD519" s="1"/>
      <c r="AE519" s="1"/>
      <c r="AF519" s="1"/>
      <c r="AG519" s="1"/>
      <c r="AH519" s="1"/>
      <c r="AI519" s="1"/>
      <c r="AJ519" s="1"/>
      <c r="AK519" s="1"/>
    </row>
    <row r="520" spans="1:37" ht="14.25" customHeight="1">
      <c r="A520" s="425"/>
      <c r="B520" s="1"/>
      <c r="C520" s="1"/>
      <c r="D520" s="1"/>
      <c r="E520" s="1"/>
      <c r="F520" s="1"/>
      <c r="G520" s="1"/>
      <c r="H520" s="1"/>
      <c r="I520" s="1"/>
      <c r="J520" s="1"/>
      <c r="K520" s="1"/>
      <c r="L520" s="1"/>
      <c r="M520" s="1"/>
      <c r="N520" s="1"/>
      <c r="O520" s="1"/>
      <c r="P520" s="229"/>
      <c r="Q520" s="1"/>
      <c r="R520" s="1"/>
      <c r="S520" s="1"/>
      <c r="T520" s="1"/>
      <c r="U520" s="1"/>
      <c r="V520" s="1"/>
      <c r="W520" s="1"/>
      <c r="X520" s="1"/>
      <c r="Y520" s="1"/>
      <c r="Z520" s="1"/>
      <c r="AA520" s="1"/>
      <c r="AB520" s="1"/>
      <c r="AC520" s="1"/>
      <c r="AD520" s="1"/>
      <c r="AE520" s="1"/>
      <c r="AF520" s="1"/>
      <c r="AG520" s="1"/>
      <c r="AH520" s="1"/>
      <c r="AI520" s="1"/>
      <c r="AJ520" s="1"/>
      <c r="AK520" s="1"/>
    </row>
    <row r="521" spans="1:37" ht="14.25" customHeight="1">
      <c r="A521" s="425"/>
      <c r="B521" s="1"/>
      <c r="C521" s="1"/>
      <c r="D521" s="1"/>
      <c r="E521" s="1"/>
      <c r="F521" s="1"/>
      <c r="G521" s="1"/>
      <c r="H521" s="1"/>
      <c r="I521" s="1"/>
      <c r="J521" s="1"/>
      <c r="K521" s="1"/>
      <c r="L521" s="1"/>
      <c r="M521" s="1"/>
      <c r="N521" s="1"/>
      <c r="O521" s="1"/>
      <c r="P521" s="229"/>
      <c r="Q521" s="1"/>
      <c r="R521" s="1"/>
      <c r="S521" s="1"/>
      <c r="T521" s="1"/>
      <c r="U521" s="1"/>
      <c r="V521" s="1"/>
      <c r="W521" s="1"/>
      <c r="X521" s="1"/>
      <c r="Y521" s="1"/>
      <c r="Z521" s="1"/>
      <c r="AA521" s="1"/>
      <c r="AB521" s="1"/>
      <c r="AC521" s="1"/>
      <c r="AD521" s="1"/>
      <c r="AE521" s="1"/>
      <c r="AF521" s="1"/>
      <c r="AG521" s="1"/>
      <c r="AH521" s="1"/>
      <c r="AI521" s="1"/>
      <c r="AJ521" s="1"/>
      <c r="AK521" s="1"/>
    </row>
    <row r="522" spans="1:37" ht="14.25" customHeight="1">
      <c r="A522" s="425"/>
      <c r="B522" s="1"/>
      <c r="C522" s="1"/>
      <c r="D522" s="1"/>
      <c r="E522" s="1"/>
      <c r="F522" s="1"/>
      <c r="G522" s="1"/>
      <c r="H522" s="1"/>
      <c r="I522" s="1"/>
      <c r="J522" s="1"/>
      <c r="K522" s="1"/>
      <c r="L522" s="1"/>
      <c r="M522" s="1"/>
      <c r="N522" s="1"/>
      <c r="O522" s="1"/>
      <c r="P522" s="229"/>
      <c r="Q522" s="1"/>
      <c r="R522" s="1"/>
      <c r="S522" s="1"/>
      <c r="T522" s="1"/>
      <c r="U522" s="1"/>
      <c r="V522" s="1"/>
      <c r="W522" s="1"/>
      <c r="X522" s="1"/>
      <c r="Y522" s="1"/>
      <c r="Z522" s="1"/>
      <c r="AA522" s="1"/>
      <c r="AB522" s="1"/>
      <c r="AC522" s="1"/>
      <c r="AD522" s="1"/>
      <c r="AE522" s="1"/>
      <c r="AF522" s="1"/>
      <c r="AG522" s="1"/>
      <c r="AH522" s="1"/>
      <c r="AI522" s="1"/>
      <c r="AJ522" s="1"/>
      <c r="AK522" s="1"/>
    </row>
    <row r="523" spans="1:37" ht="14.25" customHeight="1">
      <c r="A523" s="425"/>
      <c r="B523" s="1"/>
      <c r="C523" s="1"/>
      <c r="D523" s="1"/>
      <c r="E523" s="1"/>
      <c r="F523" s="1"/>
      <c r="G523" s="1"/>
      <c r="H523" s="1"/>
      <c r="I523" s="1"/>
      <c r="J523" s="1"/>
      <c r="K523" s="1"/>
      <c r="L523" s="1"/>
      <c r="M523" s="1"/>
      <c r="N523" s="1"/>
      <c r="O523" s="1"/>
      <c r="P523" s="229"/>
      <c r="Q523" s="1"/>
      <c r="R523" s="1"/>
      <c r="S523" s="1"/>
      <c r="T523" s="1"/>
      <c r="U523" s="1"/>
      <c r="V523" s="1"/>
      <c r="W523" s="1"/>
      <c r="X523" s="1"/>
      <c r="Y523" s="1"/>
      <c r="Z523" s="1"/>
      <c r="AA523" s="1"/>
      <c r="AB523" s="1"/>
      <c r="AC523" s="1"/>
      <c r="AD523" s="1"/>
      <c r="AE523" s="1"/>
      <c r="AF523" s="1"/>
      <c r="AG523" s="1"/>
      <c r="AH523" s="1"/>
      <c r="AI523" s="1"/>
      <c r="AJ523" s="1"/>
      <c r="AK523" s="1"/>
    </row>
    <row r="524" spans="1:37" ht="14.25" customHeight="1">
      <c r="A524" s="425"/>
      <c r="B524" s="1"/>
      <c r="C524" s="1"/>
      <c r="D524" s="1"/>
      <c r="E524" s="1"/>
      <c r="F524" s="1"/>
      <c r="G524" s="1"/>
      <c r="H524" s="1"/>
      <c r="I524" s="1"/>
      <c r="J524" s="1"/>
      <c r="K524" s="1"/>
      <c r="L524" s="1"/>
      <c r="M524" s="1"/>
      <c r="N524" s="1"/>
      <c r="O524" s="1"/>
      <c r="P524" s="229"/>
      <c r="Q524" s="1"/>
      <c r="R524" s="1"/>
      <c r="S524" s="1"/>
      <c r="T524" s="1"/>
      <c r="U524" s="1"/>
      <c r="V524" s="1"/>
      <c r="W524" s="1"/>
      <c r="X524" s="1"/>
      <c r="Y524" s="1"/>
      <c r="Z524" s="1"/>
      <c r="AA524" s="1"/>
      <c r="AB524" s="1"/>
      <c r="AC524" s="1"/>
      <c r="AD524" s="1"/>
      <c r="AE524" s="1"/>
      <c r="AF524" s="1"/>
      <c r="AG524" s="1"/>
      <c r="AH524" s="1"/>
      <c r="AI524" s="1"/>
      <c r="AJ524" s="1"/>
      <c r="AK524" s="1"/>
    </row>
    <row r="525" spans="1:37" ht="14.25" customHeight="1">
      <c r="A525" s="425"/>
      <c r="B525" s="1"/>
      <c r="C525" s="1"/>
      <c r="D525" s="1"/>
      <c r="E525" s="1"/>
      <c r="F525" s="1"/>
      <c r="G525" s="1"/>
      <c r="H525" s="1"/>
      <c r="I525" s="1"/>
      <c r="J525" s="1"/>
      <c r="K525" s="1"/>
      <c r="L525" s="1"/>
      <c r="M525" s="1"/>
      <c r="N525" s="1"/>
      <c r="O525" s="1"/>
      <c r="P525" s="229"/>
      <c r="Q525" s="1"/>
      <c r="R525" s="1"/>
      <c r="S525" s="1"/>
      <c r="T525" s="1"/>
      <c r="U525" s="1"/>
      <c r="V525" s="1"/>
      <c r="W525" s="1"/>
      <c r="X525" s="1"/>
      <c r="Y525" s="1"/>
      <c r="Z525" s="1"/>
      <c r="AA525" s="1"/>
      <c r="AB525" s="1"/>
      <c r="AC525" s="1"/>
      <c r="AD525" s="1"/>
      <c r="AE525" s="1"/>
      <c r="AF525" s="1"/>
      <c r="AG525" s="1"/>
      <c r="AH525" s="1"/>
      <c r="AI525" s="1"/>
      <c r="AJ525" s="1"/>
      <c r="AK525" s="1"/>
    </row>
    <row r="526" spans="1:37" ht="14.25" customHeight="1">
      <c r="A526" s="425"/>
      <c r="B526" s="1"/>
      <c r="C526" s="1"/>
      <c r="D526" s="1"/>
      <c r="E526" s="1"/>
      <c r="F526" s="1"/>
      <c r="G526" s="1"/>
      <c r="H526" s="1"/>
      <c r="I526" s="1"/>
      <c r="J526" s="1"/>
      <c r="K526" s="1"/>
      <c r="L526" s="1"/>
      <c r="M526" s="1"/>
      <c r="N526" s="1"/>
      <c r="O526" s="1"/>
      <c r="P526" s="229"/>
      <c r="Q526" s="1"/>
      <c r="R526" s="1"/>
      <c r="S526" s="1"/>
      <c r="T526" s="1"/>
      <c r="U526" s="1"/>
      <c r="V526" s="1"/>
      <c r="W526" s="1"/>
      <c r="X526" s="1"/>
      <c r="Y526" s="1"/>
      <c r="Z526" s="1"/>
      <c r="AA526" s="1"/>
      <c r="AB526" s="1"/>
      <c r="AC526" s="1"/>
      <c r="AD526" s="1"/>
      <c r="AE526" s="1"/>
      <c r="AF526" s="1"/>
      <c r="AG526" s="1"/>
      <c r="AH526" s="1"/>
      <c r="AI526" s="1"/>
      <c r="AJ526" s="1"/>
      <c r="AK526" s="1"/>
    </row>
    <row r="527" spans="1:37" ht="14.25" customHeight="1">
      <c r="A527" s="425"/>
      <c r="B527" s="1"/>
      <c r="C527" s="1"/>
      <c r="D527" s="1"/>
      <c r="E527" s="1"/>
      <c r="F527" s="1"/>
      <c r="G527" s="1"/>
      <c r="H527" s="1"/>
      <c r="I527" s="1"/>
      <c r="J527" s="1"/>
      <c r="K527" s="1"/>
      <c r="L527" s="1"/>
      <c r="M527" s="1"/>
      <c r="N527" s="1"/>
      <c r="O527" s="1"/>
      <c r="P527" s="229"/>
      <c r="Q527" s="1"/>
      <c r="R527" s="1"/>
      <c r="S527" s="1"/>
      <c r="T527" s="1"/>
      <c r="U527" s="1"/>
      <c r="V527" s="1"/>
      <c r="W527" s="1"/>
      <c r="X527" s="1"/>
      <c r="Y527" s="1"/>
      <c r="Z527" s="1"/>
      <c r="AA527" s="1"/>
      <c r="AB527" s="1"/>
      <c r="AC527" s="1"/>
      <c r="AD527" s="1"/>
      <c r="AE527" s="1"/>
      <c r="AF527" s="1"/>
      <c r="AG527" s="1"/>
      <c r="AH527" s="1"/>
      <c r="AI527" s="1"/>
      <c r="AJ527" s="1"/>
      <c r="AK527" s="1"/>
    </row>
    <row r="528" spans="1:37" ht="14.25" customHeight="1">
      <c r="A528" s="425"/>
      <c r="B528" s="1"/>
      <c r="C528" s="1"/>
      <c r="D528" s="1"/>
      <c r="E528" s="1"/>
      <c r="F528" s="1"/>
      <c r="G528" s="1"/>
      <c r="H528" s="1"/>
      <c r="I528" s="1"/>
      <c r="J528" s="1"/>
      <c r="K528" s="1"/>
      <c r="L528" s="1"/>
      <c r="M528" s="1"/>
      <c r="N528" s="1"/>
      <c r="O528" s="1"/>
      <c r="P528" s="229"/>
      <c r="Q528" s="1"/>
      <c r="R528" s="1"/>
      <c r="S528" s="1"/>
      <c r="T528" s="1"/>
      <c r="U528" s="1"/>
      <c r="V528" s="1"/>
      <c r="W528" s="1"/>
      <c r="X528" s="1"/>
      <c r="Y528" s="1"/>
      <c r="Z528" s="1"/>
      <c r="AA528" s="1"/>
      <c r="AB528" s="1"/>
      <c r="AC528" s="1"/>
      <c r="AD528" s="1"/>
      <c r="AE528" s="1"/>
      <c r="AF528" s="1"/>
      <c r="AG528" s="1"/>
      <c r="AH528" s="1"/>
      <c r="AI528" s="1"/>
      <c r="AJ528" s="1"/>
      <c r="AK528" s="1"/>
    </row>
    <row r="529" spans="1:37" ht="14.25" customHeight="1">
      <c r="A529" s="425"/>
      <c r="B529" s="1"/>
      <c r="C529" s="1"/>
      <c r="D529" s="1"/>
      <c r="E529" s="1"/>
      <c r="F529" s="1"/>
      <c r="G529" s="1"/>
      <c r="H529" s="1"/>
      <c r="I529" s="1"/>
      <c r="J529" s="1"/>
      <c r="K529" s="1"/>
      <c r="L529" s="1"/>
      <c r="M529" s="1"/>
      <c r="N529" s="1"/>
      <c r="O529" s="1"/>
      <c r="P529" s="229"/>
      <c r="Q529" s="1"/>
      <c r="R529" s="1"/>
      <c r="S529" s="1"/>
      <c r="T529" s="1"/>
      <c r="U529" s="1"/>
      <c r="V529" s="1"/>
      <c r="W529" s="1"/>
      <c r="X529" s="1"/>
      <c r="Y529" s="1"/>
      <c r="Z529" s="1"/>
      <c r="AA529" s="1"/>
      <c r="AB529" s="1"/>
      <c r="AC529" s="1"/>
      <c r="AD529" s="1"/>
      <c r="AE529" s="1"/>
      <c r="AF529" s="1"/>
      <c r="AG529" s="1"/>
      <c r="AH529" s="1"/>
      <c r="AI529" s="1"/>
      <c r="AJ529" s="1"/>
      <c r="AK529" s="1"/>
    </row>
    <row r="530" spans="1:37" ht="14.25" customHeight="1">
      <c r="A530" s="425"/>
      <c r="B530" s="1"/>
      <c r="C530" s="1"/>
      <c r="D530" s="1"/>
      <c r="E530" s="1"/>
      <c r="F530" s="1"/>
      <c r="G530" s="1"/>
      <c r="H530" s="1"/>
      <c r="I530" s="1"/>
      <c r="J530" s="1"/>
      <c r="K530" s="1"/>
      <c r="L530" s="1"/>
      <c r="M530" s="1"/>
      <c r="N530" s="1"/>
      <c r="O530" s="1"/>
      <c r="P530" s="229"/>
      <c r="Q530" s="1"/>
      <c r="R530" s="1"/>
      <c r="S530" s="1"/>
      <c r="T530" s="1"/>
      <c r="U530" s="1"/>
      <c r="V530" s="1"/>
      <c r="W530" s="1"/>
      <c r="X530" s="1"/>
      <c r="Y530" s="1"/>
      <c r="Z530" s="1"/>
      <c r="AA530" s="1"/>
      <c r="AB530" s="1"/>
      <c r="AC530" s="1"/>
      <c r="AD530" s="1"/>
      <c r="AE530" s="1"/>
      <c r="AF530" s="1"/>
      <c r="AG530" s="1"/>
      <c r="AH530" s="1"/>
      <c r="AI530" s="1"/>
      <c r="AJ530" s="1"/>
      <c r="AK530" s="1"/>
    </row>
    <row r="531" spans="1:37" ht="14.25" customHeight="1">
      <c r="A531" s="425"/>
      <c r="B531" s="1"/>
      <c r="C531" s="1"/>
      <c r="D531" s="1"/>
      <c r="E531" s="1"/>
      <c r="F531" s="1"/>
      <c r="G531" s="1"/>
      <c r="H531" s="1"/>
      <c r="I531" s="1"/>
      <c r="J531" s="1"/>
      <c r="K531" s="1"/>
      <c r="L531" s="1"/>
      <c r="M531" s="1"/>
      <c r="N531" s="1"/>
      <c r="O531" s="1"/>
      <c r="P531" s="229"/>
      <c r="Q531" s="1"/>
      <c r="R531" s="1"/>
      <c r="S531" s="1"/>
      <c r="T531" s="1"/>
      <c r="U531" s="1"/>
      <c r="V531" s="1"/>
      <c r="W531" s="1"/>
      <c r="X531" s="1"/>
      <c r="Y531" s="1"/>
      <c r="Z531" s="1"/>
      <c r="AA531" s="1"/>
      <c r="AB531" s="1"/>
      <c r="AC531" s="1"/>
      <c r="AD531" s="1"/>
      <c r="AE531" s="1"/>
      <c r="AF531" s="1"/>
      <c r="AG531" s="1"/>
      <c r="AH531" s="1"/>
      <c r="AI531" s="1"/>
      <c r="AJ531" s="1"/>
      <c r="AK531" s="1"/>
    </row>
    <row r="532" spans="1:37" ht="14.25" customHeight="1">
      <c r="A532" s="425"/>
      <c r="B532" s="1"/>
      <c r="C532" s="1"/>
      <c r="D532" s="1"/>
      <c r="E532" s="1"/>
      <c r="F532" s="1"/>
      <c r="G532" s="1"/>
      <c r="H532" s="1"/>
      <c r="I532" s="1"/>
      <c r="J532" s="1"/>
      <c r="K532" s="1"/>
      <c r="L532" s="1"/>
      <c r="M532" s="1"/>
      <c r="N532" s="1"/>
      <c r="O532" s="1"/>
      <c r="P532" s="229"/>
      <c r="Q532" s="1"/>
      <c r="R532" s="1"/>
      <c r="S532" s="1"/>
      <c r="T532" s="1"/>
      <c r="U532" s="1"/>
      <c r="V532" s="1"/>
      <c r="W532" s="1"/>
      <c r="X532" s="1"/>
      <c r="Y532" s="1"/>
      <c r="Z532" s="1"/>
      <c r="AA532" s="1"/>
      <c r="AB532" s="1"/>
      <c r="AC532" s="1"/>
      <c r="AD532" s="1"/>
      <c r="AE532" s="1"/>
      <c r="AF532" s="1"/>
      <c r="AG532" s="1"/>
      <c r="AH532" s="1"/>
      <c r="AI532" s="1"/>
      <c r="AJ532" s="1"/>
      <c r="AK532" s="1"/>
    </row>
    <row r="533" spans="1:37" ht="14.25" customHeight="1">
      <c r="A533" s="425"/>
      <c r="B533" s="1"/>
      <c r="C533" s="1"/>
      <c r="D533" s="1"/>
      <c r="E533" s="1"/>
      <c r="F533" s="1"/>
      <c r="G533" s="1"/>
      <c r="H533" s="1"/>
      <c r="I533" s="1"/>
      <c r="J533" s="1"/>
      <c r="K533" s="1"/>
      <c r="L533" s="1"/>
      <c r="M533" s="1"/>
      <c r="N533" s="1"/>
      <c r="O533" s="1"/>
      <c r="P533" s="229"/>
      <c r="Q533" s="1"/>
      <c r="R533" s="1"/>
      <c r="S533" s="1"/>
      <c r="T533" s="1"/>
      <c r="U533" s="1"/>
      <c r="V533" s="1"/>
      <c r="W533" s="1"/>
      <c r="X533" s="1"/>
      <c r="Y533" s="1"/>
      <c r="Z533" s="1"/>
      <c r="AA533" s="1"/>
      <c r="AB533" s="1"/>
      <c r="AC533" s="1"/>
      <c r="AD533" s="1"/>
      <c r="AE533" s="1"/>
      <c r="AF533" s="1"/>
      <c r="AG533" s="1"/>
      <c r="AH533" s="1"/>
      <c r="AI533" s="1"/>
      <c r="AJ533" s="1"/>
      <c r="AK533" s="1"/>
    </row>
    <row r="534" spans="1:37" ht="14.25" customHeight="1">
      <c r="A534" s="425"/>
      <c r="B534" s="1"/>
      <c r="C534" s="1"/>
      <c r="D534" s="1"/>
      <c r="E534" s="1"/>
      <c r="F534" s="1"/>
      <c r="G534" s="1"/>
      <c r="H534" s="1"/>
      <c r="I534" s="1"/>
      <c r="J534" s="1"/>
      <c r="K534" s="1"/>
      <c r="L534" s="1"/>
      <c r="M534" s="1"/>
      <c r="N534" s="1"/>
      <c r="O534" s="1"/>
      <c r="P534" s="229"/>
      <c r="Q534" s="1"/>
      <c r="R534" s="1"/>
      <c r="S534" s="1"/>
      <c r="T534" s="1"/>
      <c r="U534" s="1"/>
      <c r="V534" s="1"/>
      <c r="W534" s="1"/>
      <c r="X534" s="1"/>
      <c r="Y534" s="1"/>
      <c r="Z534" s="1"/>
      <c r="AA534" s="1"/>
      <c r="AB534" s="1"/>
      <c r="AC534" s="1"/>
      <c r="AD534" s="1"/>
      <c r="AE534" s="1"/>
      <c r="AF534" s="1"/>
      <c r="AG534" s="1"/>
      <c r="AH534" s="1"/>
      <c r="AI534" s="1"/>
      <c r="AJ534" s="1"/>
      <c r="AK534" s="1"/>
    </row>
    <row r="535" spans="1:37" ht="14.25" customHeight="1">
      <c r="A535" s="425"/>
      <c r="B535" s="1"/>
      <c r="C535" s="1"/>
      <c r="D535" s="1"/>
      <c r="E535" s="1"/>
      <c r="F535" s="1"/>
      <c r="G535" s="1"/>
      <c r="H535" s="1"/>
      <c r="I535" s="1"/>
      <c r="J535" s="1"/>
      <c r="K535" s="1"/>
      <c r="L535" s="1"/>
      <c r="M535" s="1"/>
      <c r="N535" s="1"/>
      <c r="O535" s="1"/>
      <c r="P535" s="229"/>
      <c r="Q535" s="1"/>
      <c r="R535" s="1"/>
      <c r="S535" s="1"/>
      <c r="T535" s="1"/>
      <c r="U535" s="1"/>
      <c r="V535" s="1"/>
      <c r="W535" s="1"/>
      <c r="X535" s="1"/>
      <c r="Y535" s="1"/>
      <c r="Z535" s="1"/>
      <c r="AA535" s="1"/>
      <c r="AB535" s="1"/>
      <c r="AC535" s="1"/>
      <c r="AD535" s="1"/>
      <c r="AE535" s="1"/>
      <c r="AF535" s="1"/>
      <c r="AG535" s="1"/>
      <c r="AH535" s="1"/>
      <c r="AI535" s="1"/>
      <c r="AJ535" s="1"/>
      <c r="AK535" s="1"/>
    </row>
    <row r="536" spans="1:37" ht="14.25" customHeight="1">
      <c r="A536" s="425"/>
      <c r="B536" s="1"/>
      <c r="C536" s="1"/>
      <c r="D536" s="1"/>
      <c r="E536" s="1"/>
      <c r="F536" s="1"/>
      <c r="G536" s="1"/>
      <c r="H536" s="1"/>
      <c r="I536" s="1"/>
      <c r="J536" s="1"/>
      <c r="K536" s="1"/>
      <c r="L536" s="1"/>
      <c r="M536" s="1"/>
      <c r="N536" s="1"/>
      <c r="O536" s="1"/>
      <c r="P536" s="229"/>
      <c r="Q536" s="1"/>
      <c r="R536" s="1"/>
      <c r="S536" s="1"/>
      <c r="T536" s="1"/>
      <c r="U536" s="1"/>
      <c r="V536" s="1"/>
      <c r="W536" s="1"/>
      <c r="X536" s="1"/>
      <c r="Y536" s="1"/>
      <c r="Z536" s="1"/>
      <c r="AA536" s="1"/>
      <c r="AB536" s="1"/>
      <c r="AC536" s="1"/>
      <c r="AD536" s="1"/>
      <c r="AE536" s="1"/>
      <c r="AF536" s="1"/>
      <c r="AG536" s="1"/>
      <c r="AH536" s="1"/>
      <c r="AI536" s="1"/>
      <c r="AJ536" s="1"/>
      <c r="AK536" s="1"/>
    </row>
    <row r="537" spans="1:37" ht="14.25" customHeight="1">
      <c r="A537" s="425"/>
      <c r="B537" s="1"/>
      <c r="C537" s="1"/>
      <c r="D537" s="1"/>
      <c r="E537" s="1"/>
      <c r="F537" s="1"/>
      <c r="G537" s="1"/>
      <c r="H537" s="1"/>
      <c r="I537" s="1"/>
      <c r="J537" s="1"/>
      <c r="K537" s="1"/>
      <c r="L537" s="1"/>
      <c r="M537" s="1"/>
      <c r="N537" s="1"/>
      <c r="O537" s="1"/>
      <c r="P537" s="229"/>
      <c r="Q537" s="1"/>
      <c r="R537" s="1"/>
      <c r="S537" s="1"/>
      <c r="T537" s="1"/>
      <c r="U537" s="1"/>
      <c r="V537" s="1"/>
      <c r="W537" s="1"/>
      <c r="X537" s="1"/>
      <c r="Y537" s="1"/>
      <c r="Z537" s="1"/>
      <c r="AA537" s="1"/>
      <c r="AB537" s="1"/>
      <c r="AC537" s="1"/>
      <c r="AD537" s="1"/>
      <c r="AE537" s="1"/>
      <c r="AF537" s="1"/>
      <c r="AG537" s="1"/>
      <c r="AH537" s="1"/>
      <c r="AI537" s="1"/>
      <c r="AJ537" s="1"/>
      <c r="AK537" s="1"/>
    </row>
    <row r="538" spans="1:37" ht="14.25" customHeight="1">
      <c r="A538" s="425"/>
      <c r="B538" s="1"/>
      <c r="C538" s="1"/>
      <c r="D538" s="1"/>
      <c r="E538" s="1"/>
      <c r="F538" s="1"/>
      <c r="G538" s="1"/>
      <c r="H538" s="1"/>
      <c r="I538" s="1"/>
      <c r="J538" s="1"/>
      <c r="K538" s="1"/>
      <c r="L538" s="1"/>
      <c r="M538" s="1"/>
      <c r="N538" s="1"/>
      <c r="O538" s="1"/>
      <c r="P538" s="229"/>
      <c r="Q538" s="1"/>
      <c r="R538" s="1"/>
      <c r="S538" s="1"/>
      <c r="T538" s="1"/>
      <c r="U538" s="1"/>
      <c r="V538" s="1"/>
      <c r="W538" s="1"/>
      <c r="X538" s="1"/>
      <c r="Y538" s="1"/>
      <c r="Z538" s="1"/>
      <c r="AA538" s="1"/>
      <c r="AB538" s="1"/>
      <c r="AC538" s="1"/>
      <c r="AD538" s="1"/>
      <c r="AE538" s="1"/>
      <c r="AF538" s="1"/>
      <c r="AG538" s="1"/>
      <c r="AH538" s="1"/>
      <c r="AI538" s="1"/>
      <c r="AJ538" s="1"/>
      <c r="AK538" s="1"/>
    </row>
    <row r="539" spans="1:37" ht="14.25" customHeight="1">
      <c r="A539" s="425"/>
      <c r="B539" s="1"/>
      <c r="C539" s="1"/>
      <c r="D539" s="1"/>
      <c r="E539" s="1"/>
      <c r="F539" s="1"/>
      <c r="G539" s="1"/>
      <c r="H539" s="1"/>
      <c r="I539" s="1"/>
      <c r="J539" s="1"/>
      <c r="K539" s="1"/>
      <c r="L539" s="1"/>
      <c r="M539" s="1"/>
      <c r="N539" s="1"/>
      <c r="O539" s="1"/>
      <c r="P539" s="229"/>
      <c r="Q539" s="1"/>
      <c r="R539" s="1"/>
      <c r="S539" s="1"/>
      <c r="T539" s="1"/>
      <c r="U539" s="1"/>
      <c r="V539" s="1"/>
      <c r="W539" s="1"/>
      <c r="X539" s="1"/>
      <c r="Y539" s="1"/>
      <c r="Z539" s="1"/>
      <c r="AA539" s="1"/>
      <c r="AB539" s="1"/>
      <c r="AC539" s="1"/>
      <c r="AD539" s="1"/>
      <c r="AE539" s="1"/>
      <c r="AF539" s="1"/>
      <c r="AG539" s="1"/>
      <c r="AH539" s="1"/>
      <c r="AI539" s="1"/>
      <c r="AJ539" s="1"/>
      <c r="AK539" s="1"/>
    </row>
    <row r="540" spans="1:37" ht="14.25" customHeight="1">
      <c r="A540" s="425"/>
      <c r="B540" s="1"/>
      <c r="C540" s="1"/>
      <c r="D540" s="1"/>
      <c r="E540" s="1"/>
      <c r="F540" s="1"/>
      <c r="G540" s="1"/>
      <c r="H540" s="1"/>
      <c r="I540" s="1"/>
      <c r="J540" s="1"/>
      <c r="K540" s="1"/>
      <c r="L540" s="1"/>
      <c r="M540" s="1"/>
      <c r="N540" s="1"/>
      <c r="O540" s="1"/>
      <c r="P540" s="229"/>
      <c r="Q540" s="1"/>
      <c r="R540" s="1"/>
      <c r="S540" s="1"/>
      <c r="T540" s="1"/>
      <c r="U540" s="1"/>
      <c r="V540" s="1"/>
      <c r="W540" s="1"/>
      <c r="X540" s="1"/>
      <c r="Y540" s="1"/>
      <c r="Z540" s="1"/>
      <c r="AA540" s="1"/>
      <c r="AB540" s="1"/>
      <c r="AC540" s="1"/>
      <c r="AD540" s="1"/>
      <c r="AE540" s="1"/>
      <c r="AF540" s="1"/>
      <c r="AG540" s="1"/>
      <c r="AH540" s="1"/>
      <c r="AI540" s="1"/>
      <c r="AJ540" s="1"/>
      <c r="AK540" s="1"/>
    </row>
    <row r="541" spans="1:37" ht="14.25" customHeight="1">
      <c r="A541" s="425"/>
      <c r="B541" s="1"/>
      <c r="C541" s="1"/>
      <c r="D541" s="1"/>
      <c r="E541" s="1"/>
      <c r="F541" s="1"/>
      <c r="G541" s="1"/>
      <c r="H541" s="1"/>
      <c r="I541" s="1"/>
      <c r="J541" s="1"/>
      <c r="K541" s="1"/>
      <c r="L541" s="1"/>
      <c r="M541" s="1"/>
      <c r="N541" s="1"/>
      <c r="O541" s="1"/>
      <c r="P541" s="229"/>
      <c r="Q541" s="1"/>
      <c r="R541" s="1"/>
      <c r="S541" s="1"/>
      <c r="T541" s="1"/>
      <c r="U541" s="1"/>
      <c r="V541" s="1"/>
      <c r="W541" s="1"/>
      <c r="X541" s="1"/>
      <c r="Y541" s="1"/>
      <c r="Z541" s="1"/>
      <c r="AA541" s="1"/>
      <c r="AB541" s="1"/>
      <c r="AC541" s="1"/>
      <c r="AD541" s="1"/>
      <c r="AE541" s="1"/>
      <c r="AF541" s="1"/>
      <c r="AG541" s="1"/>
      <c r="AH541" s="1"/>
      <c r="AI541" s="1"/>
      <c r="AJ541" s="1"/>
      <c r="AK541" s="1"/>
    </row>
    <row r="542" spans="1:37" ht="14.25" customHeight="1">
      <c r="A542" s="425"/>
      <c r="B542" s="1"/>
      <c r="C542" s="1"/>
      <c r="D542" s="1"/>
      <c r="E542" s="1"/>
      <c r="F542" s="1"/>
      <c r="G542" s="1"/>
      <c r="H542" s="1"/>
      <c r="I542" s="1"/>
      <c r="J542" s="1"/>
      <c r="K542" s="1"/>
      <c r="L542" s="1"/>
      <c r="M542" s="1"/>
      <c r="N542" s="1"/>
      <c r="O542" s="1"/>
      <c r="P542" s="229"/>
      <c r="Q542" s="1"/>
      <c r="R542" s="1"/>
      <c r="S542" s="1"/>
      <c r="T542" s="1"/>
      <c r="U542" s="1"/>
      <c r="V542" s="1"/>
      <c r="W542" s="1"/>
      <c r="X542" s="1"/>
      <c r="Y542" s="1"/>
      <c r="Z542" s="1"/>
      <c r="AA542" s="1"/>
      <c r="AB542" s="1"/>
      <c r="AC542" s="1"/>
      <c r="AD542" s="1"/>
      <c r="AE542" s="1"/>
      <c r="AF542" s="1"/>
      <c r="AG542" s="1"/>
      <c r="AH542" s="1"/>
      <c r="AI542" s="1"/>
      <c r="AJ542" s="1"/>
      <c r="AK542" s="1"/>
    </row>
    <row r="543" spans="1:37" ht="14.25" customHeight="1">
      <c r="A543" s="425"/>
      <c r="B543" s="1"/>
      <c r="C543" s="1"/>
      <c r="D543" s="1"/>
      <c r="E543" s="1"/>
      <c r="F543" s="1"/>
      <c r="G543" s="1"/>
      <c r="H543" s="1"/>
      <c r="I543" s="1"/>
      <c r="J543" s="1"/>
      <c r="K543" s="1"/>
      <c r="L543" s="1"/>
      <c r="M543" s="1"/>
      <c r="N543" s="1"/>
      <c r="O543" s="1"/>
      <c r="P543" s="229"/>
      <c r="Q543" s="1"/>
      <c r="R543" s="1"/>
      <c r="S543" s="1"/>
      <c r="T543" s="1"/>
      <c r="U543" s="1"/>
      <c r="V543" s="1"/>
      <c r="W543" s="1"/>
      <c r="X543" s="1"/>
      <c r="Y543" s="1"/>
      <c r="Z543" s="1"/>
      <c r="AA543" s="1"/>
      <c r="AB543" s="1"/>
      <c r="AC543" s="1"/>
      <c r="AD543" s="1"/>
      <c r="AE543" s="1"/>
      <c r="AF543" s="1"/>
      <c r="AG543" s="1"/>
      <c r="AH543" s="1"/>
      <c r="AI543" s="1"/>
      <c r="AJ543" s="1"/>
      <c r="AK543" s="1"/>
    </row>
    <row r="544" spans="1:37" ht="14.25" customHeight="1">
      <c r="A544" s="425"/>
      <c r="B544" s="1"/>
      <c r="C544" s="1"/>
      <c r="D544" s="1"/>
      <c r="E544" s="1"/>
      <c r="F544" s="1"/>
      <c r="G544" s="1"/>
      <c r="H544" s="1"/>
      <c r="I544" s="1"/>
      <c r="J544" s="1"/>
      <c r="K544" s="1"/>
      <c r="L544" s="1"/>
      <c r="M544" s="1"/>
      <c r="N544" s="1"/>
      <c r="O544" s="1"/>
      <c r="P544" s="229"/>
      <c r="Q544" s="1"/>
      <c r="R544" s="1"/>
      <c r="S544" s="1"/>
      <c r="T544" s="1"/>
      <c r="U544" s="1"/>
      <c r="V544" s="1"/>
      <c r="W544" s="1"/>
      <c r="X544" s="1"/>
      <c r="Y544" s="1"/>
      <c r="Z544" s="1"/>
      <c r="AA544" s="1"/>
      <c r="AB544" s="1"/>
      <c r="AC544" s="1"/>
      <c r="AD544" s="1"/>
      <c r="AE544" s="1"/>
      <c r="AF544" s="1"/>
      <c r="AG544" s="1"/>
      <c r="AH544" s="1"/>
      <c r="AI544" s="1"/>
      <c r="AJ544" s="1"/>
      <c r="AK544" s="1"/>
    </row>
    <row r="545" spans="1:37" ht="14.25" customHeight="1">
      <c r="A545" s="425"/>
      <c r="B545" s="1"/>
      <c r="C545" s="1"/>
      <c r="D545" s="1"/>
      <c r="E545" s="1"/>
      <c r="F545" s="1"/>
      <c r="G545" s="1"/>
      <c r="H545" s="1"/>
      <c r="I545" s="1"/>
      <c r="J545" s="1"/>
      <c r="K545" s="1"/>
      <c r="L545" s="1"/>
      <c r="M545" s="1"/>
      <c r="N545" s="1"/>
      <c r="O545" s="1"/>
      <c r="P545" s="229"/>
      <c r="Q545" s="1"/>
      <c r="R545" s="1"/>
      <c r="S545" s="1"/>
      <c r="T545" s="1"/>
      <c r="U545" s="1"/>
      <c r="V545" s="1"/>
      <c r="W545" s="1"/>
      <c r="X545" s="1"/>
      <c r="Y545" s="1"/>
      <c r="Z545" s="1"/>
      <c r="AA545" s="1"/>
      <c r="AB545" s="1"/>
      <c r="AC545" s="1"/>
      <c r="AD545" s="1"/>
      <c r="AE545" s="1"/>
      <c r="AF545" s="1"/>
      <c r="AG545" s="1"/>
      <c r="AH545" s="1"/>
      <c r="AI545" s="1"/>
      <c r="AJ545" s="1"/>
      <c r="AK545" s="1"/>
    </row>
    <row r="546" spans="1:37" ht="14.25" customHeight="1">
      <c r="A546" s="425"/>
      <c r="B546" s="1"/>
      <c r="C546" s="1"/>
      <c r="D546" s="1"/>
      <c r="E546" s="1"/>
      <c r="F546" s="1"/>
      <c r="G546" s="1"/>
      <c r="H546" s="1"/>
      <c r="I546" s="1"/>
      <c r="J546" s="1"/>
      <c r="K546" s="1"/>
      <c r="L546" s="1"/>
      <c r="M546" s="1"/>
      <c r="N546" s="1"/>
      <c r="O546" s="1"/>
      <c r="P546" s="229"/>
      <c r="Q546" s="1"/>
      <c r="R546" s="1"/>
      <c r="S546" s="1"/>
      <c r="T546" s="1"/>
      <c r="U546" s="1"/>
      <c r="V546" s="1"/>
      <c r="W546" s="1"/>
      <c r="X546" s="1"/>
      <c r="Y546" s="1"/>
      <c r="Z546" s="1"/>
      <c r="AA546" s="1"/>
      <c r="AB546" s="1"/>
      <c r="AC546" s="1"/>
      <c r="AD546" s="1"/>
      <c r="AE546" s="1"/>
      <c r="AF546" s="1"/>
      <c r="AG546" s="1"/>
      <c r="AH546" s="1"/>
      <c r="AI546" s="1"/>
      <c r="AJ546" s="1"/>
      <c r="AK546" s="1"/>
    </row>
    <row r="547" spans="1:37" ht="14.25" customHeight="1">
      <c r="A547" s="425"/>
      <c r="B547" s="1"/>
      <c r="C547" s="1"/>
      <c r="D547" s="1"/>
      <c r="E547" s="1"/>
      <c r="F547" s="1"/>
      <c r="G547" s="1"/>
      <c r="H547" s="1"/>
      <c r="I547" s="1"/>
      <c r="J547" s="1"/>
      <c r="K547" s="1"/>
      <c r="L547" s="1"/>
      <c r="M547" s="1"/>
      <c r="N547" s="1"/>
      <c r="O547" s="1"/>
      <c r="P547" s="229"/>
      <c r="Q547" s="1"/>
      <c r="R547" s="1"/>
      <c r="S547" s="1"/>
      <c r="T547" s="1"/>
      <c r="U547" s="1"/>
      <c r="V547" s="1"/>
      <c r="W547" s="1"/>
      <c r="X547" s="1"/>
      <c r="Y547" s="1"/>
      <c r="Z547" s="1"/>
      <c r="AA547" s="1"/>
      <c r="AB547" s="1"/>
      <c r="AC547" s="1"/>
      <c r="AD547" s="1"/>
      <c r="AE547" s="1"/>
      <c r="AF547" s="1"/>
      <c r="AG547" s="1"/>
      <c r="AH547" s="1"/>
      <c r="AI547" s="1"/>
      <c r="AJ547" s="1"/>
      <c r="AK547" s="1"/>
    </row>
    <row r="548" spans="1:37" ht="14.25" customHeight="1">
      <c r="A548" s="425"/>
      <c r="B548" s="1"/>
      <c r="C548" s="1"/>
      <c r="D548" s="1"/>
      <c r="E548" s="1"/>
      <c r="F548" s="1"/>
      <c r="G548" s="1"/>
      <c r="H548" s="1"/>
      <c r="I548" s="1"/>
      <c r="J548" s="1"/>
      <c r="K548" s="1"/>
      <c r="L548" s="1"/>
      <c r="M548" s="1"/>
      <c r="N548" s="1"/>
      <c r="O548" s="1"/>
      <c r="P548" s="229"/>
      <c r="Q548" s="1"/>
      <c r="R548" s="1"/>
      <c r="S548" s="1"/>
      <c r="T548" s="1"/>
      <c r="U548" s="1"/>
      <c r="V548" s="1"/>
      <c r="W548" s="1"/>
      <c r="X548" s="1"/>
      <c r="Y548" s="1"/>
      <c r="Z548" s="1"/>
      <c r="AA548" s="1"/>
      <c r="AB548" s="1"/>
      <c r="AC548" s="1"/>
      <c r="AD548" s="1"/>
      <c r="AE548" s="1"/>
      <c r="AF548" s="1"/>
      <c r="AG548" s="1"/>
      <c r="AH548" s="1"/>
      <c r="AI548" s="1"/>
      <c r="AJ548" s="1"/>
      <c r="AK548" s="1"/>
    </row>
    <row r="549" spans="1:37" ht="14.25" customHeight="1">
      <c r="A549" s="425"/>
      <c r="B549" s="1"/>
      <c r="C549" s="1"/>
      <c r="D549" s="1"/>
      <c r="E549" s="1"/>
      <c r="F549" s="1"/>
      <c r="G549" s="1"/>
      <c r="H549" s="1"/>
      <c r="I549" s="1"/>
      <c r="J549" s="1"/>
      <c r="K549" s="1"/>
      <c r="L549" s="1"/>
      <c r="M549" s="1"/>
      <c r="N549" s="1"/>
      <c r="O549" s="1"/>
      <c r="P549" s="229"/>
      <c r="Q549" s="1"/>
      <c r="R549" s="1"/>
      <c r="S549" s="1"/>
      <c r="T549" s="1"/>
      <c r="U549" s="1"/>
      <c r="V549" s="1"/>
      <c r="W549" s="1"/>
      <c r="X549" s="1"/>
      <c r="Y549" s="1"/>
      <c r="Z549" s="1"/>
      <c r="AA549" s="1"/>
      <c r="AB549" s="1"/>
      <c r="AC549" s="1"/>
      <c r="AD549" s="1"/>
      <c r="AE549" s="1"/>
      <c r="AF549" s="1"/>
      <c r="AG549" s="1"/>
      <c r="AH549" s="1"/>
      <c r="AI549" s="1"/>
      <c r="AJ549" s="1"/>
      <c r="AK549" s="1"/>
    </row>
    <row r="550" spans="1:37" ht="14.25" customHeight="1">
      <c r="A550" s="425"/>
      <c r="B550" s="1"/>
      <c r="C550" s="1"/>
      <c r="D550" s="1"/>
      <c r="E550" s="1"/>
      <c r="F550" s="1"/>
      <c r="G550" s="1"/>
      <c r="H550" s="1"/>
      <c r="I550" s="1"/>
      <c r="J550" s="1"/>
      <c r="K550" s="1"/>
      <c r="L550" s="1"/>
      <c r="M550" s="1"/>
      <c r="N550" s="1"/>
      <c r="O550" s="1"/>
      <c r="P550" s="229"/>
      <c r="Q550" s="1"/>
      <c r="R550" s="1"/>
      <c r="S550" s="1"/>
      <c r="T550" s="1"/>
      <c r="U550" s="1"/>
      <c r="V550" s="1"/>
      <c r="W550" s="1"/>
      <c r="X550" s="1"/>
      <c r="Y550" s="1"/>
      <c r="Z550" s="1"/>
      <c r="AA550" s="1"/>
      <c r="AB550" s="1"/>
      <c r="AC550" s="1"/>
      <c r="AD550" s="1"/>
      <c r="AE550" s="1"/>
      <c r="AF550" s="1"/>
      <c r="AG550" s="1"/>
      <c r="AH550" s="1"/>
      <c r="AI550" s="1"/>
      <c r="AJ550" s="1"/>
      <c r="AK550" s="1"/>
    </row>
    <row r="551" spans="1:37" ht="14.25" customHeight="1">
      <c r="A551" s="425"/>
      <c r="B551" s="1"/>
      <c r="C551" s="1"/>
      <c r="D551" s="1"/>
      <c r="E551" s="1"/>
      <c r="F551" s="1"/>
      <c r="G551" s="1"/>
      <c r="H551" s="1"/>
      <c r="I551" s="1"/>
      <c r="J551" s="1"/>
      <c r="K551" s="1"/>
      <c r="L551" s="1"/>
      <c r="M551" s="1"/>
      <c r="N551" s="1"/>
      <c r="O551" s="1"/>
      <c r="P551" s="229"/>
      <c r="Q551" s="1"/>
      <c r="R551" s="1"/>
      <c r="S551" s="1"/>
      <c r="T551" s="1"/>
      <c r="U551" s="1"/>
      <c r="V551" s="1"/>
      <c r="W551" s="1"/>
      <c r="X551" s="1"/>
      <c r="Y551" s="1"/>
      <c r="Z551" s="1"/>
      <c r="AA551" s="1"/>
      <c r="AB551" s="1"/>
      <c r="AC551" s="1"/>
      <c r="AD551" s="1"/>
      <c r="AE551" s="1"/>
      <c r="AF551" s="1"/>
      <c r="AG551" s="1"/>
      <c r="AH551" s="1"/>
      <c r="AI551" s="1"/>
      <c r="AJ551" s="1"/>
      <c r="AK551" s="1"/>
    </row>
    <row r="552" spans="1:37" ht="14.25" customHeight="1">
      <c r="A552" s="425"/>
      <c r="B552" s="1"/>
      <c r="C552" s="1"/>
      <c r="D552" s="1"/>
      <c r="E552" s="1"/>
      <c r="F552" s="1"/>
      <c r="G552" s="1"/>
      <c r="H552" s="1"/>
      <c r="I552" s="1"/>
      <c r="J552" s="1"/>
      <c r="K552" s="1"/>
      <c r="L552" s="1"/>
      <c r="M552" s="1"/>
      <c r="N552" s="1"/>
      <c r="O552" s="1"/>
      <c r="P552" s="229"/>
      <c r="Q552" s="1"/>
      <c r="R552" s="1"/>
      <c r="S552" s="1"/>
      <c r="T552" s="1"/>
      <c r="U552" s="1"/>
      <c r="V552" s="1"/>
      <c r="W552" s="1"/>
      <c r="X552" s="1"/>
      <c r="Y552" s="1"/>
      <c r="Z552" s="1"/>
      <c r="AA552" s="1"/>
      <c r="AB552" s="1"/>
      <c r="AC552" s="1"/>
      <c r="AD552" s="1"/>
      <c r="AE552" s="1"/>
      <c r="AF552" s="1"/>
      <c r="AG552" s="1"/>
      <c r="AH552" s="1"/>
      <c r="AI552" s="1"/>
      <c r="AJ552" s="1"/>
      <c r="AK552" s="1"/>
    </row>
    <row r="553" spans="1:37" ht="14.25" customHeight="1">
      <c r="A553" s="425"/>
      <c r="B553" s="1"/>
      <c r="C553" s="1"/>
      <c r="D553" s="1"/>
      <c r="E553" s="1"/>
      <c r="F553" s="1"/>
      <c r="G553" s="1"/>
      <c r="H553" s="1"/>
      <c r="I553" s="1"/>
      <c r="J553" s="1"/>
      <c r="K553" s="1"/>
      <c r="L553" s="1"/>
      <c r="M553" s="1"/>
      <c r="N553" s="1"/>
      <c r="O553" s="1"/>
      <c r="P553" s="229"/>
      <c r="Q553" s="1"/>
      <c r="R553" s="1"/>
      <c r="S553" s="1"/>
      <c r="T553" s="1"/>
      <c r="U553" s="1"/>
      <c r="V553" s="1"/>
      <c r="W553" s="1"/>
      <c r="X553" s="1"/>
      <c r="Y553" s="1"/>
      <c r="Z553" s="1"/>
      <c r="AA553" s="1"/>
      <c r="AB553" s="1"/>
      <c r="AC553" s="1"/>
      <c r="AD553" s="1"/>
      <c r="AE553" s="1"/>
      <c r="AF553" s="1"/>
      <c r="AG553" s="1"/>
      <c r="AH553" s="1"/>
      <c r="AI553" s="1"/>
      <c r="AJ553" s="1"/>
      <c r="AK553" s="1"/>
    </row>
    <row r="554" spans="1:37" ht="14.25" customHeight="1">
      <c r="A554" s="425"/>
      <c r="B554" s="1"/>
      <c r="C554" s="1"/>
      <c r="D554" s="1"/>
      <c r="E554" s="1"/>
      <c r="F554" s="1"/>
      <c r="G554" s="1"/>
      <c r="H554" s="1"/>
      <c r="I554" s="1"/>
      <c r="J554" s="1"/>
      <c r="K554" s="1"/>
      <c r="L554" s="1"/>
      <c r="M554" s="1"/>
      <c r="N554" s="1"/>
      <c r="O554" s="1"/>
      <c r="P554" s="229"/>
      <c r="Q554" s="1"/>
      <c r="R554" s="1"/>
      <c r="S554" s="1"/>
      <c r="T554" s="1"/>
      <c r="U554" s="1"/>
      <c r="V554" s="1"/>
      <c r="W554" s="1"/>
      <c r="X554" s="1"/>
      <c r="Y554" s="1"/>
      <c r="Z554" s="1"/>
      <c r="AA554" s="1"/>
      <c r="AB554" s="1"/>
      <c r="AC554" s="1"/>
      <c r="AD554" s="1"/>
      <c r="AE554" s="1"/>
      <c r="AF554" s="1"/>
      <c r="AG554" s="1"/>
      <c r="AH554" s="1"/>
      <c r="AI554" s="1"/>
      <c r="AJ554" s="1"/>
      <c r="AK554" s="1"/>
    </row>
    <row r="555" spans="1:37" ht="14.25" customHeight="1">
      <c r="A555" s="425"/>
      <c r="B555" s="1"/>
      <c r="C555" s="1"/>
      <c r="D555" s="1"/>
      <c r="E555" s="1"/>
      <c r="F555" s="1"/>
      <c r="G555" s="1"/>
      <c r="H555" s="1"/>
      <c r="I555" s="1"/>
      <c r="J555" s="1"/>
      <c r="K555" s="1"/>
      <c r="L555" s="1"/>
      <c r="M555" s="1"/>
      <c r="N555" s="1"/>
      <c r="O555" s="1"/>
      <c r="P555" s="229"/>
      <c r="Q555" s="1"/>
      <c r="R555" s="1"/>
      <c r="S555" s="1"/>
      <c r="T555" s="1"/>
      <c r="U555" s="1"/>
      <c r="V555" s="1"/>
      <c r="W555" s="1"/>
      <c r="X555" s="1"/>
      <c r="Y555" s="1"/>
      <c r="Z555" s="1"/>
      <c r="AA555" s="1"/>
      <c r="AB555" s="1"/>
      <c r="AC555" s="1"/>
      <c r="AD555" s="1"/>
      <c r="AE555" s="1"/>
      <c r="AF555" s="1"/>
      <c r="AG555" s="1"/>
      <c r="AH555" s="1"/>
      <c r="AI555" s="1"/>
      <c r="AJ555" s="1"/>
      <c r="AK555" s="1"/>
    </row>
    <row r="556" spans="1:37" ht="14.25" customHeight="1">
      <c r="A556" s="425"/>
      <c r="B556" s="1"/>
      <c r="C556" s="1"/>
      <c r="D556" s="1"/>
      <c r="E556" s="1"/>
      <c r="F556" s="1"/>
      <c r="G556" s="1"/>
      <c r="H556" s="1"/>
      <c r="I556" s="1"/>
      <c r="J556" s="1"/>
      <c r="K556" s="1"/>
      <c r="L556" s="1"/>
      <c r="M556" s="1"/>
      <c r="N556" s="1"/>
      <c r="O556" s="1"/>
      <c r="P556" s="229"/>
      <c r="Q556" s="1"/>
      <c r="R556" s="1"/>
      <c r="S556" s="1"/>
      <c r="T556" s="1"/>
      <c r="U556" s="1"/>
      <c r="V556" s="1"/>
      <c r="W556" s="1"/>
      <c r="X556" s="1"/>
      <c r="Y556" s="1"/>
      <c r="Z556" s="1"/>
      <c r="AA556" s="1"/>
      <c r="AB556" s="1"/>
      <c r="AC556" s="1"/>
      <c r="AD556" s="1"/>
      <c r="AE556" s="1"/>
      <c r="AF556" s="1"/>
      <c r="AG556" s="1"/>
      <c r="AH556" s="1"/>
      <c r="AI556" s="1"/>
      <c r="AJ556" s="1"/>
      <c r="AK556" s="1"/>
    </row>
    <row r="557" spans="1:37" ht="14.25" customHeight="1">
      <c r="A557" s="425"/>
      <c r="B557" s="1"/>
      <c r="C557" s="1"/>
      <c r="D557" s="1"/>
      <c r="E557" s="1"/>
      <c r="F557" s="1"/>
      <c r="G557" s="1"/>
      <c r="H557" s="1"/>
      <c r="I557" s="1"/>
      <c r="J557" s="1"/>
      <c r="K557" s="1"/>
      <c r="L557" s="1"/>
      <c r="M557" s="1"/>
      <c r="N557" s="1"/>
      <c r="O557" s="1"/>
      <c r="P557" s="229"/>
      <c r="Q557" s="1"/>
      <c r="R557" s="1"/>
      <c r="S557" s="1"/>
      <c r="T557" s="1"/>
      <c r="U557" s="1"/>
      <c r="V557" s="1"/>
      <c r="W557" s="1"/>
      <c r="X557" s="1"/>
      <c r="Y557" s="1"/>
      <c r="Z557" s="1"/>
      <c r="AA557" s="1"/>
      <c r="AB557" s="1"/>
      <c r="AC557" s="1"/>
      <c r="AD557" s="1"/>
      <c r="AE557" s="1"/>
      <c r="AF557" s="1"/>
      <c r="AG557" s="1"/>
      <c r="AH557" s="1"/>
      <c r="AI557" s="1"/>
      <c r="AJ557" s="1"/>
      <c r="AK557" s="1"/>
    </row>
    <row r="558" spans="1:37" ht="14.25" customHeight="1">
      <c r="A558" s="425"/>
      <c r="B558" s="1"/>
      <c r="C558" s="1"/>
      <c r="D558" s="1"/>
      <c r="E558" s="1"/>
      <c r="F558" s="1"/>
      <c r="G558" s="1"/>
      <c r="H558" s="1"/>
      <c r="I558" s="1"/>
      <c r="J558" s="1"/>
      <c r="K558" s="1"/>
      <c r="L558" s="1"/>
      <c r="M558" s="1"/>
      <c r="N558" s="1"/>
      <c r="O558" s="1"/>
      <c r="P558" s="229"/>
      <c r="Q558" s="1"/>
      <c r="R558" s="1"/>
      <c r="S558" s="1"/>
      <c r="T558" s="1"/>
      <c r="U558" s="1"/>
      <c r="V558" s="1"/>
      <c r="W558" s="1"/>
      <c r="X558" s="1"/>
      <c r="Y558" s="1"/>
      <c r="Z558" s="1"/>
      <c r="AA558" s="1"/>
      <c r="AB558" s="1"/>
      <c r="AC558" s="1"/>
      <c r="AD558" s="1"/>
      <c r="AE558" s="1"/>
      <c r="AF558" s="1"/>
      <c r="AG558" s="1"/>
      <c r="AH558" s="1"/>
      <c r="AI558" s="1"/>
      <c r="AJ558" s="1"/>
      <c r="AK558" s="1"/>
    </row>
    <row r="559" spans="1:37" ht="14.25" customHeight="1">
      <c r="A559" s="425"/>
      <c r="B559" s="1"/>
      <c r="C559" s="1"/>
      <c r="D559" s="1"/>
      <c r="E559" s="1"/>
      <c r="F559" s="1"/>
      <c r="G559" s="1"/>
      <c r="H559" s="1"/>
      <c r="I559" s="1"/>
      <c r="J559" s="1"/>
      <c r="K559" s="1"/>
      <c r="L559" s="1"/>
      <c r="M559" s="1"/>
      <c r="N559" s="1"/>
      <c r="O559" s="1"/>
      <c r="P559" s="229"/>
      <c r="Q559" s="1"/>
      <c r="R559" s="1"/>
      <c r="S559" s="1"/>
      <c r="T559" s="1"/>
      <c r="U559" s="1"/>
      <c r="V559" s="1"/>
      <c r="W559" s="1"/>
      <c r="X559" s="1"/>
      <c r="Y559" s="1"/>
      <c r="Z559" s="1"/>
      <c r="AA559" s="1"/>
      <c r="AB559" s="1"/>
      <c r="AC559" s="1"/>
      <c r="AD559" s="1"/>
      <c r="AE559" s="1"/>
      <c r="AF559" s="1"/>
      <c r="AG559" s="1"/>
      <c r="AH559" s="1"/>
      <c r="AI559" s="1"/>
      <c r="AJ559" s="1"/>
      <c r="AK559" s="1"/>
    </row>
    <row r="560" spans="1:37" ht="14.25" customHeight="1">
      <c r="A560" s="425"/>
      <c r="B560" s="1"/>
      <c r="C560" s="1"/>
      <c r="D560" s="1"/>
      <c r="E560" s="1"/>
      <c r="F560" s="1"/>
      <c r="G560" s="1"/>
      <c r="H560" s="1"/>
      <c r="I560" s="1"/>
      <c r="J560" s="1"/>
      <c r="K560" s="1"/>
      <c r="L560" s="1"/>
      <c r="M560" s="1"/>
      <c r="N560" s="1"/>
      <c r="O560" s="1"/>
      <c r="P560" s="229"/>
      <c r="Q560" s="1"/>
      <c r="R560" s="1"/>
      <c r="S560" s="1"/>
      <c r="T560" s="1"/>
      <c r="U560" s="1"/>
      <c r="V560" s="1"/>
      <c r="W560" s="1"/>
      <c r="X560" s="1"/>
      <c r="Y560" s="1"/>
      <c r="Z560" s="1"/>
      <c r="AA560" s="1"/>
      <c r="AB560" s="1"/>
      <c r="AC560" s="1"/>
      <c r="AD560" s="1"/>
      <c r="AE560" s="1"/>
      <c r="AF560" s="1"/>
      <c r="AG560" s="1"/>
      <c r="AH560" s="1"/>
      <c r="AI560" s="1"/>
      <c r="AJ560" s="1"/>
      <c r="AK560" s="1"/>
    </row>
    <row r="561" spans="1:37" ht="14.25" customHeight="1">
      <c r="A561" s="425"/>
      <c r="B561" s="1"/>
      <c r="C561" s="1"/>
      <c r="D561" s="1"/>
      <c r="E561" s="1"/>
      <c r="F561" s="1"/>
      <c r="G561" s="1"/>
      <c r="H561" s="1"/>
      <c r="I561" s="1"/>
      <c r="J561" s="1"/>
      <c r="K561" s="1"/>
      <c r="L561" s="1"/>
      <c r="M561" s="1"/>
      <c r="N561" s="1"/>
      <c r="O561" s="1"/>
      <c r="P561" s="229"/>
      <c r="Q561" s="1"/>
      <c r="R561" s="1"/>
      <c r="S561" s="1"/>
      <c r="T561" s="1"/>
      <c r="U561" s="1"/>
      <c r="V561" s="1"/>
      <c r="W561" s="1"/>
      <c r="X561" s="1"/>
      <c r="Y561" s="1"/>
      <c r="Z561" s="1"/>
      <c r="AA561" s="1"/>
      <c r="AB561" s="1"/>
      <c r="AC561" s="1"/>
      <c r="AD561" s="1"/>
      <c r="AE561" s="1"/>
      <c r="AF561" s="1"/>
      <c r="AG561" s="1"/>
      <c r="AH561" s="1"/>
      <c r="AI561" s="1"/>
      <c r="AJ561" s="1"/>
      <c r="AK561" s="1"/>
    </row>
    <row r="562" spans="1:37" ht="14.25" customHeight="1">
      <c r="A562" s="425"/>
      <c r="B562" s="1"/>
      <c r="C562" s="1"/>
      <c r="D562" s="1"/>
      <c r="E562" s="1"/>
      <c r="F562" s="1"/>
      <c r="G562" s="1"/>
      <c r="H562" s="1"/>
      <c r="I562" s="1"/>
      <c r="J562" s="1"/>
      <c r="K562" s="1"/>
      <c r="L562" s="1"/>
      <c r="M562" s="1"/>
      <c r="N562" s="1"/>
      <c r="O562" s="1"/>
      <c r="P562" s="229"/>
      <c r="Q562" s="1"/>
      <c r="R562" s="1"/>
      <c r="S562" s="1"/>
      <c r="T562" s="1"/>
      <c r="U562" s="1"/>
      <c r="V562" s="1"/>
      <c r="W562" s="1"/>
      <c r="X562" s="1"/>
      <c r="Y562" s="1"/>
      <c r="Z562" s="1"/>
      <c r="AA562" s="1"/>
      <c r="AB562" s="1"/>
      <c r="AC562" s="1"/>
      <c r="AD562" s="1"/>
      <c r="AE562" s="1"/>
      <c r="AF562" s="1"/>
      <c r="AG562" s="1"/>
      <c r="AH562" s="1"/>
      <c r="AI562" s="1"/>
      <c r="AJ562" s="1"/>
      <c r="AK562" s="1"/>
    </row>
    <row r="563" spans="1:37" ht="14.25" customHeight="1">
      <c r="A563" s="425"/>
      <c r="B563" s="1"/>
      <c r="C563" s="1"/>
      <c r="D563" s="1"/>
      <c r="E563" s="1"/>
      <c r="F563" s="1"/>
      <c r="G563" s="1"/>
      <c r="H563" s="1"/>
      <c r="I563" s="1"/>
      <c r="J563" s="1"/>
      <c r="K563" s="1"/>
      <c r="L563" s="1"/>
      <c r="M563" s="1"/>
      <c r="N563" s="1"/>
      <c r="O563" s="1"/>
      <c r="P563" s="229"/>
      <c r="Q563" s="1"/>
      <c r="R563" s="1"/>
      <c r="S563" s="1"/>
      <c r="T563" s="1"/>
      <c r="U563" s="1"/>
      <c r="V563" s="1"/>
      <c r="W563" s="1"/>
      <c r="X563" s="1"/>
      <c r="Y563" s="1"/>
      <c r="Z563" s="1"/>
      <c r="AA563" s="1"/>
      <c r="AB563" s="1"/>
      <c r="AC563" s="1"/>
      <c r="AD563" s="1"/>
      <c r="AE563" s="1"/>
      <c r="AF563" s="1"/>
      <c r="AG563" s="1"/>
      <c r="AH563" s="1"/>
      <c r="AI563" s="1"/>
      <c r="AJ563" s="1"/>
      <c r="AK563" s="1"/>
    </row>
    <row r="564" spans="1:37" ht="14.25" customHeight="1">
      <c r="A564" s="425"/>
      <c r="B564" s="1"/>
      <c r="C564" s="1"/>
      <c r="D564" s="1"/>
      <c r="E564" s="1"/>
      <c r="F564" s="1"/>
      <c r="G564" s="1"/>
      <c r="H564" s="1"/>
      <c r="I564" s="1"/>
      <c r="J564" s="1"/>
      <c r="K564" s="1"/>
      <c r="L564" s="1"/>
      <c r="M564" s="1"/>
      <c r="N564" s="1"/>
      <c r="O564" s="1"/>
      <c r="P564" s="229"/>
      <c r="Q564" s="1"/>
      <c r="R564" s="1"/>
      <c r="S564" s="1"/>
      <c r="T564" s="1"/>
      <c r="U564" s="1"/>
      <c r="V564" s="1"/>
      <c r="W564" s="1"/>
      <c r="X564" s="1"/>
      <c r="Y564" s="1"/>
      <c r="Z564" s="1"/>
      <c r="AA564" s="1"/>
      <c r="AB564" s="1"/>
      <c r="AC564" s="1"/>
      <c r="AD564" s="1"/>
      <c r="AE564" s="1"/>
      <c r="AF564" s="1"/>
      <c r="AG564" s="1"/>
      <c r="AH564" s="1"/>
      <c r="AI564" s="1"/>
      <c r="AJ564" s="1"/>
      <c r="AK564" s="1"/>
    </row>
    <row r="565" spans="1:37" ht="14.25" customHeight="1">
      <c r="A565" s="425"/>
      <c r="B565" s="1"/>
      <c r="C565" s="1"/>
      <c r="D565" s="1"/>
      <c r="E565" s="1"/>
      <c r="F565" s="1"/>
      <c r="G565" s="1"/>
      <c r="H565" s="1"/>
      <c r="I565" s="1"/>
      <c r="J565" s="1"/>
      <c r="K565" s="1"/>
      <c r="L565" s="1"/>
      <c r="M565" s="1"/>
      <c r="N565" s="1"/>
      <c r="O565" s="1"/>
      <c r="P565" s="229"/>
      <c r="Q565" s="1"/>
      <c r="R565" s="1"/>
      <c r="S565" s="1"/>
      <c r="T565" s="1"/>
      <c r="U565" s="1"/>
      <c r="V565" s="1"/>
      <c r="W565" s="1"/>
      <c r="X565" s="1"/>
      <c r="Y565" s="1"/>
      <c r="Z565" s="1"/>
      <c r="AA565" s="1"/>
      <c r="AB565" s="1"/>
      <c r="AC565" s="1"/>
      <c r="AD565" s="1"/>
      <c r="AE565" s="1"/>
      <c r="AF565" s="1"/>
      <c r="AG565" s="1"/>
      <c r="AH565" s="1"/>
      <c r="AI565" s="1"/>
      <c r="AJ565" s="1"/>
      <c r="AK565" s="1"/>
    </row>
    <row r="566" spans="1:37" ht="14.25" customHeight="1">
      <c r="A566" s="425"/>
      <c r="B566" s="1"/>
      <c r="C566" s="1"/>
      <c r="D566" s="1"/>
      <c r="E566" s="1"/>
      <c r="F566" s="1"/>
      <c r="G566" s="1"/>
      <c r="H566" s="1"/>
      <c r="I566" s="1"/>
      <c r="J566" s="1"/>
      <c r="K566" s="1"/>
      <c r="L566" s="1"/>
      <c r="M566" s="1"/>
      <c r="N566" s="1"/>
      <c r="O566" s="1"/>
      <c r="P566" s="229"/>
      <c r="Q566" s="1"/>
      <c r="R566" s="1"/>
      <c r="S566" s="1"/>
      <c r="T566" s="1"/>
      <c r="U566" s="1"/>
      <c r="V566" s="1"/>
      <c r="W566" s="1"/>
      <c r="X566" s="1"/>
      <c r="Y566" s="1"/>
      <c r="Z566" s="1"/>
      <c r="AA566" s="1"/>
      <c r="AB566" s="1"/>
      <c r="AC566" s="1"/>
      <c r="AD566" s="1"/>
      <c r="AE566" s="1"/>
      <c r="AF566" s="1"/>
      <c r="AG566" s="1"/>
      <c r="AH566" s="1"/>
      <c r="AI566" s="1"/>
      <c r="AJ566" s="1"/>
      <c r="AK566" s="1"/>
    </row>
    <row r="567" spans="1:37" ht="14.25" customHeight="1">
      <c r="A567" s="425"/>
      <c r="B567" s="1"/>
      <c r="C567" s="1"/>
      <c r="D567" s="1"/>
      <c r="E567" s="1"/>
      <c r="F567" s="1"/>
      <c r="G567" s="1"/>
      <c r="H567" s="1"/>
      <c r="I567" s="1"/>
      <c r="J567" s="1"/>
      <c r="K567" s="1"/>
      <c r="L567" s="1"/>
      <c r="M567" s="1"/>
      <c r="N567" s="1"/>
      <c r="O567" s="1"/>
      <c r="P567" s="229"/>
      <c r="Q567" s="1"/>
      <c r="R567" s="1"/>
      <c r="S567" s="1"/>
      <c r="T567" s="1"/>
      <c r="U567" s="1"/>
      <c r="V567" s="1"/>
      <c r="W567" s="1"/>
      <c r="X567" s="1"/>
      <c r="Y567" s="1"/>
      <c r="Z567" s="1"/>
      <c r="AA567" s="1"/>
      <c r="AB567" s="1"/>
      <c r="AC567" s="1"/>
      <c r="AD567" s="1"/>
      <c r="AE567" s="1"/>
      <c r="AF567" s="1"/>
      <c r="AG567" s="1"/>
      <c r="AH567" s="1"/>
      <c r="AI567" s="1"/>
      <c r="AJ567" s="1"/>
      <c r="AK567" s="1"/>
    </row>
    <row r="568" spans="1:37" ht="14.25" customHeight="1">
      <c r="A568" s="425"/>
      <c r="B568" s="1"/>
      <c r="C568" s="1"/>
      <c r="D568" s="1"/>
      <c r="E568" s="1"/>
      <c r="F568" s="1"/>
      <c r="G568" s="1"/>
      <c r="H568" s="1"/>
      <c r="I568" s="1"/>
      <c r="J568" s="1"/>
      <c r="K568" s="1"/>
      <c r="L568" s="1"/>
      <c r="M568" s="1"/>
      <c r="N568" s="1"/>
      <c r="O568" s="1"/>
      <c r="P568" s="229"/>
      <c r="Q568" s="1"/>
      <c r="R568" s="1"/>
      <c r="S568" s="1"/>
      <c r="T568" s="1"/>
      <c r="U568" s="1"/>
      <c r="V568" s="1"/>
      <c r="W568" s="1"/>
      <c r="X568" s="1"/>
      <c r="Y568" s="1"/>
      <c r="Z568" s="1"/>
      <c r="AA568" s="1"/>
      <c r="AB568" s="1"/>
      <c r="AC568" s="1"/>
      <c r="AD568" s="1"/>
      <c r="AE568" s="1"/>
      <c r="AF568" s="1"/>
      <c r="AG568" s="1"/>
      <c r="AH568" s="1"/>
      <c r="AI568" s="1"/>
      <c r="AJ568" s="1"/>
      <c r="AK568" s="1"/>
    </row>
    <row r="569" spans="1:37" ht="14.25" customHeight="1">
      <c r="A569" s="425"/>
      <c r="B569" s="1"/>
      <c r="C569" s="1"/>
      <c r="D569" s="1"/>
      <c r="E569" s="1"/>
      <c r="F569" s="1"/>
      <c r="G569" s="1"/>
      <c r="H569" s="1"/>
      <c r="I569" s="1"/>
      <c r="J569" s="1"/>
      <c r="K569" s="1"/>
      <c r="L569" s="1"/>
      <c r="M569" s="1"/>
      <c r="N569" s="1"/>
      <c r="O569" s="1"/>
      <c r="P569" s="229"/>
      <c r="Q569" s="1"/>
      <c r="R569" s="1"/>
      <c r="S569" s="1"/>
      <c r="T569" s="1"/>
      <c r="U569" s="1"/>
      <c r="V569" s="1"/>
      <c r="W569" s="1"/>
      <c r="X569" s="1"/>
      <c r="Y569" s="1"/>
      <c r="Z569" s="1"/>
      <c r="AA569" s="1"/>
      <c r="AB569" s="1"/>
      <c r="AC569" s="1"/>
      <c r="AD569" s="1"/>
      <c r="AE569" s="1"/>
      <c r="AF569" s="1"/>
      <c r="AG569" s="1"/>
      <c r="AH569" s="1"/>
      <c r="AI569" s="1"/>
      <c r="AJ569" s="1"/>
      <c r="AK569" s="1"/>
    </row>
    <row r="570" spans="1:37" ht="14.25" customHeight="1">
      <c r="A570" s="425"/>
      <c r="B570" s="1"/>
      <c r="C570" s="1"/>
      <c r="D570" s="1"/>
      <c r="E570" s="1"/>
      <c r="F570" s="1"/>
      <c r="G570" s="1"/>
      <c r="H570" s="1"/>
      <c r="I570" s="1"/>
      <c r="J570" s="1"/>
      <c r="K570" s="1"/>
      <c r="L570" s="1"/>
      <c r="M570" s="1"/>
      <c r="N570" s="1"/>
      <c r="O570" s="1"/>
      <c r="P570" s="229"/>
      <c r="Q570" s="1"/>
      <c r="R570" s="1"/>
      <c r="S570" s="1"/>
      <c r="T570" s="1"/>
      <c r="U570" s="1"/>
      <c r="V570" s="1"/>
      <c r="W570" s="1"/>
      <c r="X570" s="1"/>
      <c r="Y570" s="1"/>
      <c r="Z570" s="1"/>
      <c r="AA570" s="1"/>
      <c r="AB570" s="1"/>
      <c r="AC570" s="1"/>
      <c r="AD570" s="1"/>
      <c r="AE570" s="1"/>
      <c r="AF570" s="1"/>
      <c r="AG570" s="1"/>
      <c r="AH570" s="1"/>
      <c r="AI570" s="1"/>
      <c r="AJ570" s="1"/>
      <c r="AK570" s="1"/>
    </row>
    <row r="571" spans="1:37" ht="14.25" customHeight="1">
      <c r="A571" s="425"/>
      <c r="B571" s="1"/>
      <c r="C571" s="1"/>
      <c r="D571" s="1"/>
      <c r="E571" s="1"/>
      <c r="F571" s="1"/>
      <c r="G571" s="1"/>
      <c r="H571" s="1"/>
      <c r="I571" s="1"/>
      <c r="J571" s="1"/>
      <c r="K571" s="1"/>
      <c r="L571" s="1"/>
      <c r="M571" s="1"/>
      <c r="N571" s="1"/>
      <c r="O571" s="1"/>
      <c r="P571" s="229"/>
      <c r="Q571" s="1"/>
      <c r="R571" s="1"/>
      <c r="S571" s="1"/>
      <c r="T571" s="1"/>
      <c r="U571" s="1"/>
      <c r="V571" s="1"/>
      <c r="W571" s="1"/>
      <c r="X571" s="1"/>
      <c r="Y571" s="1"/>
      <c r="Z571" s="1"/>
      <c r="AA571" s="1"/>
      <c r="AB571" s="1"/>
      <c r="AC571" s="1"/>
      <c r="AD571" s="1"/>
      <c r="AE571" s="1"/>
      <c r="AF571" s="1"/>
      <c r="AG571" s="1"/>
      <c r="AH571" s="1"/>
      <c r="AI571" s="1"/>
      <c r="AJ571" s="1"/>
      <c r="AK571" s="1"/>
    </row>
    <row r="572" spans="1:37" ht="14.25" customHeight="1">
      <c r="A572" s="425"/>
      <c r="B572" s="1"/>
      <c r="C572" s="1"/>
      <c r="D572" s="1"/>
      <c r="E572" s="1"/>
      <c r="F572" s="1"/>
      <c r="G572" s="1"/>
      <c r="H572" s="1"/>
      <c r="I572" s="1"/>
      <c r="J572" s="1"/>
      <c r="K572" s="1"/>
      <c r="L572" s="1"/>
      <c r="M572" s="1"/>
      <c r="N572" s="1"/>
      <c r="O572" s="1"/>
      <c r="P572" s="229"/>
      <c r="Q572" s="1"/>
      <c r="R572" s="1"/>
      <c r="S572" s="1"/>
      <c r="T572" s="1"/>
      <c r="U572" s="1"/>
      <c r="V572" s="1"/>
      <c r="W572" s="1"/>
      <c r="X572" s="1"/>
      <c r="Y572" s="1"/>
      <c r="Z572" s="1"/>
      <c r="AA572" s="1"/>
      <c r="AB572" s="1"/>
      <c r="AC572" s="1"/>
      <c r="AD572" s="1"/>
      <c r="AE572" s="1"/>
      <c r="AF572" s="1"/>
      <c r="AG572" s="1"/>
      <c r="AH572" s="1"/>
      <c r="AI572" s="1"/>
      <c r="AJ572" s="1"/>
      <c r="AK572" s="1"/>
    </row>
    <row r="573" spans="1:37" ht="14.25" customHeight="1">
      <c r="A573" s="425"/>
      <c r="B573" s="1"/>
      <c r="C573" s="1"/>
      <c r="D573" s="1"/>
      <c r="E573" s="1"/>
      <c r="F573" s="1"/>
      <c r="G573" s="1"/>
      <c r="H573" s="1"/>
      <c r="I573" s="1"/>
      <c r="J573" s="1"/>
      <c r="K573" s="1"/>
      <c r="L573" s="1"/>
      <c r="M573" s="1"/>
      <c r="N573" s="1"/>
      <c r="O573" s="1"/>
      <c r="P573" s="229"/>
      <c r="Q573" s="1"/>
      <c r="R573" s="1"/>
      <c r="S573" s="1"/>
      <c r="T573" s="1"/>
      <c r="U573" s="1"/>
      <c r="V573" s="1"/>
      <c r="W573" s="1"/>
      <c r="X573" s="1"/>
      <c r="Y573" s="1"/>
      <c r="Z573" s="1"/>
      <c r="AA573" s="1"/>
      <c r="AB573" s="1"/>
      <c r="AC573" s="1"/>
      <c r="AD573" s="1"/>
      <c r="AE573" s="1"/>
      <c r="AF573" s="1"/>
      <c r="AG573" s="1"/>
      <c r="AH573" s="1"/>
      <c r="AI573" s="1"/>
      <c r="AJ573" s="1"/>
      <c r="AK573" s="1"/>
    </row>
    <row r="574" spans="1:37" ht="14.25" customHeight="1">
      <c r="A574" s="425"/>
      <c r="B574" s="1"/>
      <c r="C574" s="1"/>
      <c r="D574" s="1"/>
      <c r="E574" s="1"/>
      <c r="F574" s="1"/>
      <c r="G574" s="1"/>
      <c r="H574" s="1"/>
      <c r="I574" s="1"/>
      <c r="J574" s="1"/>
      <c r="K574" s="1"/>
      <c r="L574" s="1"/>
      <c r="M574" s="1"/>
      <c r="N574" s="1"/>
      <c r="O574" s="1"/>
      <c r="P574" s="229"/>
      <c r="Q574" s="1"/>
      <c r="R574" s="1"/>
      <c r="S574" s="1"/>
      <c r="T574" s="1"/>
      <c r="U574" s="1"/>
      <c r="V574" s="1"/>
      <c r="W574" s="1"/>
      <c r="X574" s="1"/>
      <c r="Y574" s="1"/>
      <c r="Z574" s="1"/>
      <c r="AA574" s="1"/>
      <c r="AB574" s="1"/>
      <c r="AC574" s="1"/>
      <c r="AD574" s="1"/>
      <c r="AE574" s="1"/>
      <c r="AF574" s="1"/>
      <c r="AG574" s="1"/>
      <c r="AH574" s="1"/>
      <c r="AI574" s="1"/>
      <c r="AJ574" s="1"/>
      <c r="AK574" s="1"/>
    </row>
    <row r="575" spans="1:37" ht="14.25" customHeight="1">
      <c r="A575" s="425"/>
      <c r="B575" s="1"/>
      <c r="C575" s="1"/>
      <c r="D575" s="1"/>
      <c r="E575" s="1"/>
      <c r="F575" s="1"/>
      <c r="G575" s="1"/>
      <c r="H575" s="1"/>
      <c r="I575" s="1"/>
      <c r="J575" s="1"/>
      <c r="K575" s="1"/>
      <c r="L575" s="1"/>
      <c r="M575" s="1"/>
      <c r="N575" s="1"/>
      <c r="O575" s="1"/>
      <c r="P575" s="229"/>
      <c r="Q575" s="1"/>
      <c r="R575" s="1"/>
      <c r="S575" s="1"/>
      <c r="T575" s="1"/>
      <c r="U575" s="1"/>
      <c r="V575" s="1"/>
      <c r="W575" s="1"/>
      <c r="X575" s="1"/>
      <c r="Y575" s="1"/>
      <c r="Z575" s="1"/>
      <c r="AA575" s="1"/>
      <c r="AB575" s="1"/>
      <c r="AC575" s="1"/>
      <c r="AD575" s="1"/>
      <c r="AE575" s="1"/>
      <c r="AF575" s="1"/>
      <c r="AG575" s="1"/>
      <c r="AH575" s="1"/>
      <c r="AI575" s="1"/>
      <c r="AJ575" s="1"/>
      <c r="AK575" s="1"/>
    </row>
    <row r="576" spans="1:37" ht="14.25" customHeight="1">
      <c r="A576" s="425"/>
      <c r="B576" s="1"/>
      <c r="C576" s="1"/>
      <c r="D576" s="1"/>
      <c r="E576" s="1"/>
      <c r="F576" s="1"/>
      <c r="G576" s="1"/>
      <c r="H576" s="1"/>
      <c r="I576" s="1"/>
      <c r="J576" s="1"/>
      <c r="K576" s="1"/>
      <c r="L576" s="1"/>
      <c r="M576" s="1"/>
      <c r="N576" s="1"/>
      <c r="O576" s="1"/>
      <c r="P576" s="229"/>
      <c r="Q576" s="1"/>
      <c r="R576" s="1"/>
      <c r="S576" s="1"/>
      <c r="T576" s="1"/>
      <c r="U576" s="1"/>
      <c r="V576" s="1"/>
      <c r="W576" s="1"/>
      <c r="X576" s="1"/>
      <c r="Y576" s="1"/>
      <c r="Z576" s="1"/>
      <c r="AA576" s="1"/>
      <c r="AB576" s="1"/>
      <c r="AC576" s="1"/>
      <c r="AD576" s="1"/>
      <c r="AE576" s="1"/>
      <c r="AF576" s="1"/>
      <c r="AG576" s="1"/>
      <c r="AH576" s="1"/>
      <c r="AI576" s="1"/>
      <c r="AJ576" s="1"/>
      <c r="AK576" s="1"/>
    </row>
    <row r="577" spans="1:37" ht="14.25" customHeight="1">
      <c r="A577" s="425"/>
      <c r="B577" s="1"/>
      <c r="C577" s="1"/>
      <c r="D577" s="1"/>
      <c r="E577" s="1"/>
      <c r="F577" s="1"/>
      <c r="G577" s="1"/>
      <c r="H577" s="1"/>
      <c r="I577" s="1"/>
      <c r="J577" s="1"/>
      <c r="K577" s="1"/>
      <c r="L577" s="1"/>
      <c r="M577" s="1"/>
      <c r="N577" s="1"/>
      <c r="O577" s="1"/>
      <c r="P577" s="229"/>
      <c r="Q577" s="1"/>
      <c r="R577" s="1"/>
      <c r="S577" s="1"/>
      <c r="T577" s="1"/>
      <c r="U577" s="1"/>
      <c r="V577" s="1"/>
      <c r="W577" s="1"/>
      <c r="X577" s="1"/>
      <c r="Y577" s="1"/>
      <c r="Z577" s="1"/>
      <c r="AA577" s="1"/>
      <c r="AB577" s="1"/>
      <c r="AC577" s="1"/>
      <c r="AD577" s="1"/>
      <c r="AE577" s="1"/>
      <c r="AF577" s="1"/>
      <c r="AG577" s="1"/>
      <c r="AH577" s="1"/>
      <c r="AI577" s="1"/>
      <c r="AJ577" s="1"/>
      <c r="AK577" s="1"/>
    </row>
    <row r="578" spans="1:37" ht="14.25" customHeight="1">
      <c r="A578" s="425"/>
      <c r="B578" s="1"/>
      <c r="C578" s="1"/>
      <c r="D578" s="1"/>
      <c r="E578" s="1"/>
      <c r="F578" s="1"/>
      <c r="G578" s="1"/>
      <c r="H578" s="1"/>
      <c r="I578" s="1"/>
      <c r="J578" s="1"/>
      <c r="K578" s="1"/>
      <c r="L578" s="1"/>
      <c r="M578" s="1"/>
      <c r="N578" s="1"/>
      <c r="O578" s="1"/>
      <c r="P578" s="229"/>
      <c r="Q578" s="1"/>
      <c r="R578" s="1"/>
      <c r="S578" s="1"/>
      <c r="T578" s="1"/>
      <c r="U578" s="1"/>
      <c r="V578" s="1"/>
      <c r="W578" s="1"/>
      <c r="X578" s="1"/>
      <c r="Y578" s="1"/>
      <c r="Z578" s="1"/>
      <c r="AA578" s="1"/>
      <c r="AB578" s="1"/>
      <c r="AC578" s="1"/>
      <c r="AD578" s="1"/>
      <c r="AE578" s="1"/>
      <c r="AF578" s="1"/>
      <c r="AG578" s="1"/>
      <c r="AH578" s="1"/>
      <c r="AI578" s="1"/>
      <c r="AJ578" s="1"/>
      <c r="AK578" s="1"/>
    </row>
    <row r="579" spans="1:37" ht="14.25" customHeight="1">
      <c r="A579" s="425"/>
      <c r="B579" s="1"/>
      <c r="C579" s="1"/>
      <c r="D579" s="1"/>
      <c r="E579" s="1"/>
      <c r="F579" s="1"/>
      <c r="G579" s="1"/>
      <c r="H579" s="1"/>
      <c r="I579" s="1"/>
      <c r="J579" s="1"/>
      <c r="K579" s="1"/>
      <c r="L579" s="1"/>
      <c r="M579" s="1"/>
      <c r="N579" s="1"/>
      <c r="O579" s="1"/>
      <c r="P579" s="229"/>
      <c r="Q579" s="1"/>
      <c r="R579" s="1"/>
      <c r="S579" s="1"/>
      <c r="T579" s="1"/>
      <c r="U579" s="1"/>
      <c r="V579" s="1"/>
      <c r="W579" s="1"/>
      <c r="X579" s="1"/>
      <c r="Y579" s="1"/>
      <c r="Z579" s="1"/>
      <c r="AA579" s="1"/>
      <c r="AB579" s="1"/>
      <c r="AC579" s="1"/>
      <c r="AD579" s="1"/>
      <c r="AE579" s="1"/>
      <c r="AF579" s="1"/>
      <c r="AG579" s="1"/>
      <c r="AH579" s="1"/>
      <c r="AI579" s="1"/>
      <c r="AJ579" s="1"/>
      <c r="AK579" s="1"/>
    </row>
    <row r="580" spans="1:37" ht="14.25" customHeight="1">
      <c r="A580" s="425"/>
      <c r="B580" s="1"/>
      <c r="C580" s="1"/>
      <c r="D580" s="1"/>
      <c r="E580" s="1"/>
      <c r="F580" s="1"/>
      <c r="G580" s="1"/>
      <c r="H580" s="1"/>
      <c r="I580" s="1"/>
      <c r="J580" s="1"/>
      <c r="K580" s="1"/>
      <c r="L580" s="1"/>
      <c r="M580" s="1"/>
      <c r="N580" s="1"/>
      <c r="O580" s="1"/>
      <c r="P580" s="229"/>
      <c r="Q580" s="1"/>
      <c r="R580" s="1"/>
      <c r="S580" s="1"/>
      <c r="T580" s="1"/>
      <c r="U580" s="1"/>
      <c r="V580" s="1"/>
      <c r="W580" s="1"/>
      <c r="X580" s="1"/>
      <c r="Y580" s="1"/>
      <c r="Z580" s="1"/>
      <c r="AA580" s="1"/>
      <c r="AB580" s="1"/>
      <c r="AC580" s="1"/>
      <c r="AD580" s="1"/>
      <c r="AE580" s="1"/>
      <c r="AF580" s="1"/>
      <c r="AG580" s="1"/>
      <c r="AH580" s="1"/>
      <c r="AI580" s="1"/>
      <c r="AJ580" s="1"/>
      <c r="AK580" s="1"/>
    </row>
    <row r="581" spans="1:37" ht="14.25" customHeight="1">
      <c r="A581" s="425"/>
      <c r="B581" s="1"/>
      <c r="C581" s="1"/>
      <c r="D581" s="1"/>
      <c r="E581" s="1"/>
      <c r="F581" s="1"/>
      <c r="G581" s="1"/>
      <c r="H581" s="1"/>
      <c r="I581" s="1"/>
      <c r="J581" s="1"/>
      <c r="K581" s="1"/>
      <c r="L581" s="1"/>
      <c r="M581" s="1"/>
      <c r="N581" s="1"/>
      <c r="O581" s="1"/>
      <c r="P581" s="229"/>
      <c r="Q581" s="1"/>
      <c r="R581" s="1"/>
      <c r="S581" s="1"/>
      <c r="T581" s="1"/>
      <c r="U581" s="1"/>
      <c r="V581" s="1"/>
      <c r="W581" s="1"/>
      <c r="X581" s="1"/>
      <c r="Y581" s="1"/>
      <c r="Z581" s="1"/>
      <c r="AA581" s="1"/>
      <c r="AB581" s="1"/>
      <c r="AC581" s="1"/>
      <c r="AD581" s="1"/>
      <c r="AE581" s="1"/>
      <c r="AF581" s="1"/>
      <c r="AG581" s="1"/>
      <c r="AH581" s="1"/>
      <c r="AI581" s="1"/>
      <c r="AJ581" s="1"/>
      <c r="AK581" s="1"/>
    </row>
    <row r="582" spans="1:37" ht="14.25" customHeight="1">
      <c r="A582" s="425"/>
      <c r="B582" s="1"/>
      <c r="C582" s="1"/>
      <c r="D582" s="1"/>
      <c r="E582" s="1"/>
      <c r="F582" s="1"/>
      <c r="G582" s="1"/>
      <c r="H582" s="1"/>
      <c r="I582" s="1"/>
      <c r="J582" s="1"/>
      <c r="K582" s="1"/>
      <c r="L582" s="1"/>
      <c r="M582" s="1"/>
      <c r="N582" s="1"/>
      <c r="O582" s="1"/>
      <c r="P582" s="229"/>
      <c r="Q582" s="1"/>
      <c r="R582" s="1"/>
      <c r="S582" s="1"/>
      <c r="T582" s="1"/>
      <c r="U582" s="1"/>
      <c r="V582" s="1"/>
      <c r="W582" s="1"/>
      <c r="X582" s="1"/>
      <c r="Y582" s="1"/>
      <c r="Z582" s="1"/>
      <c r="AA582" s="1"/>
      <c r="AB582" s="1"/>
      <c r="AC582" s="1"/>
      <c r="AD582" s="1"/>
      <c r="AE582" s="1"/>
      <c r="AF582" s="1"/>
      <c r="AG582" s="1"/>
      <c r="AH582" s="1"/>
      <c r="AI582" s="1"/>
      <c r="AJ582" s="1"/>
      <c r="AK582" s="1"/>
    </row>
    <row r="583" spans="1:37" ht="14.25" customHeight="1">
      <c r="A583" s="425"/>
      <c r="B583" s="1"/>
      <c r="C583" s="1"/>
      <c r="D583" s="1"/>
      <c r="E583" s="1"/>
      <c r="F583" s="1"/>
      <c r="G583" s="1"/>
      <c r="H583" s="1"/>
      <c r="I583" s="1"/>
      <c r="J583" s="1"/>
      <c r="K583" s="1"/>
      <c r="L583" s="1"/>
      <c r="M583" s="1"/>
      <c r="N583" s="1"/>
      <c r="O583" s="1"/>
      <c r="P583" s="229"/>
      <c r="Q583" s="1"/>
      <c r="R583" s="1"/>
      <c r="S583" s="1"/>
      <c r="T583" s="1"/>
      <c r="U583" s="1"/>
      <c r="V583" s="1"/>
      <c r="W583" s="1"/>
      <c r="X583" s="1"/>
      <c r="Y583" s="1"/>
      <c r="Z583" s="1"/>
      <c r="AA583" s="1"/>
      <c r="AB583" s="1"/>
      <c r="AC583" s="1"/>
      <c r="AD583" s="1"/>
      <c r="AE583" s="1"/>
      <c r="AF583" s="1"/>
      <c r="AG583" s="1"/>
      <c r="AH583" s="1"/>
      <c r="AI583" s="1"/>
      <c r="AJ583" s="1"/>
      <c r="AK583" s="1"/>
    </row>
    <row r="584" spans="1:37" ht="14.25" customHeight="1">
      <c r="A584" s="425"/>
      <c r="B584" s="1"/>
      <c r="C584" s="1"/>
      <c r="D584" s="1"/>
      <c r="E584" s="1"/>
      <c r="F584" s="1"/>
      <c r="G584" s="1"/>
      <c r="H584" s="1"/>
      <c r="I584" s="1"/>
      <c r="J584" s="1"/>
      <c r="K584" s="1"/>
      <c r="L584" s="1"/>
      <c r="M584" s="1"/>
      <c r="N584" s="1"/>
      <c r="O584" s="1"/>
      <c r="P584" s="229"/>
      <c r="Q584" s="1"/>
      <c r="R584" s="1"/>
      <c r="S584" s="1"/>
      <c r="T584" s="1"/>
      <c r="U584" s="1"/>
      <c r="V584" s="1"/>
      <c r="W584" s="1"/>
      <c r="X584" s="1"/>
      <c r="Y584" s="1"/>
      <c r="Z584" s="1"/>
      <c r="AA584" s="1"/>
      <c r="AB584" s="1"/>
      <c r="AC584" s="1"/>
      <c r="AD584" s="1"/>
      <c r="AE584" s="1"/>
      <c r="AF584" s="1"/>
      <c r="AG584" s="1"/>
      <c r="AH584" s="1"/>
      <c r="AI584" s="1"/>
      <c r="AJ584" s="1"/>
      <c r="AK584" s="1"/>
    </row>
    <row r="585" spans="1:37" ht="14.25" customHeight="1">
      <c r="A585" s="425"/>
      <c r="B585" s="1"/>
      <c r="C585" s="1"/>
      <c r="D585" s="1"/>
      <c r="E585" s="1"/>
      <c r="F585" s="1"/>
      <c r="G585" s="1"/>
      <c r="H585" s="1"/>
      <c r="I585" s="1"/>
      <c r="J585" s="1"/>
      <c r="K585" s="1"/>
      <c r="L585" s="1"/>
      <c r="M585" s="1"/>
      <c r="N585" s="1"/>
      <c r="O585" s="1"/>
      <c r="P585" s="229"/>
      <c r="Q585" s="1"/>
      <c r="R585" s="1"/>
      <c r="S585" s="1"/>
      <c r="T585" s="1"/>
      <c r="U585" s="1"/>
      <c r="V585" s="1"/>
      <c r="W585" s="1"/>
      <c r="X585" s="1"/>
      <c r="Y585" s="1"/>
      <c r="Z585" s="1"/>
      <c r="AA585" s="1"/>
      <c r="AB585" s="1"/>
      <c r="AC585" s="1"/>
      <c r="AD585" s="1"/>
      <c r="AE585" s="1"/>
      <c r="AF585" s="1"/>
      <c r="AG585" s="1"/>
      <c r="AH585" s="1"/>
      <c r="AI585" s="1"/>
      <c r="AJ585" s="1"/>
      <c r="AK585" s="1"/>
    </row>
    <row r="586" spans="1:37" ht="14.25" customHeight="1">
      <c r="A586" s="425"/>
      <c r="B586" s="1"/>
      <c r="C586" s="1"/>
      <c r="D586" s="1"/>
      <c r="E586" s="1"/>
      <c r="F586" s="1"/>
      <c r="G586" s="1"/>
      <c r="H586" s="1"/>
      <c r="I586" s="1"/>
      <c r="J586" s="1"/>
      <c r="K586" s="1"/>
      <c r="L586" s="1"/>
      <c r="M586" s="1"/>
      <c r="N586" s="1"/>
      <c r="O586" s="1"/>
      <c r="P586" s="229"/>
      <c r="Q586" s="1"/>
      <c r="R586" s="1"/>
      <c r="S586" s="1"/>
      <c r="T586" s="1"/>
      <c r="U586" s="1"/>
      <c r="V586" s="1"/>
      <c r="W586" s="1"/>
      <c r="X586" s="1"/>
      <c r="Y586" s="1"/>
      <c r="Z586" s="1"/>
      <c r="AA586" s="1"/>
      <c r="AB586" s="1"/>
      <c r="AC586" s="1"/>
      <c r="AD586" s="1"/>
      <c r="AE586" s="1"/>
      <c r="AF586" s="1"/>
      <c r="AG586" s="1"/>
      <c r="AH586" s="1"/>
      <c r="AI586" s="1"/>
      <c r="AJ586" s="1"/>
      <c r="AK586" s="1"/>
    </row>
    <row r="587" spans="1:37" ht="14.25" customHeight="1">
      <c r="A587" s="425"/>
      <c r="B587" s="1"/>
      <c r="C587" s="1"/>
      <c r="D587" s="1"/>
      <c r="E587" s="1"/>
      <c r="F587" s="1"/>
      <c r="G587" s="1"/>
      <c r="H587" s="1"/>
      <c r="I587" s="1"/>
      <c r="J587" s="1"/>
      <c r="K587" s="1"/>
      <c r="L587" s="1"/>
      <c r="M587" s="1"/>
      <c r="N587" s="1"/>
      <c r="O587" s="1"/>
      <c r="P587" s="229"/>
      <c r="Q587" s="1"/>
      <c r="R587" s="1"/>
      <c r="S587" s="1"/>
      <c r="T587" s="1"/>
      <c r="U587" s="1"/>
      <c r="V587" s="1"/>
      <c r="W587" s="1"/>
      <c r="X587" s="1"/>
      <c r="Y587" s="1"/>
      <c r="Z587" s="1"/>
      <c r="AA587" s="1"/>
      <c r="AB587" s="1"/>
      <c r="AC587" s="1"/>
      <c r="AD587" s="1"/>
      <c r="AE587" s="1"/>
      <c r="AF587" s="1"/>
      <c r="AG587" s="1"/>
      <c r="AH587" s="1"/>
      <c r="AI587" s="1"/>
      <c r="AJ587" s="1"/>
      <c r="AK587" s="1"/>
    </row>
    <row r="588" spans="1:37" ht="14.25" customHeight="1">
      <c r="A588" s="425"/>
      <c r="B588" s="1"/>
      <c r="C588" s="1"/>
      <c r="D588" s="1"/>
      <c r="E588" s="1"/>
      <c r="F588" s="1"/>
      <c r="G588" s="1"/>
      <c r="H588" s="1"/>
      <c r="I588" s="1"/>
      <c r="J588" s="1"/>
      <c r="K588" s="1"/>
      <c r="L588" s="1"/>
      <c r="M588" s="1"/>
      <c r="N588" s="1"/>
      <c r="O588" s="1"/>
      <c r="P588" s="229"/>
      <c r="Q588" s="1"/>
      <c r="R588" s="1"/>
      <c r="S588" s="1"/>
      <c r="T588" s="1"/>
      <c r="U588" s="1"/>
      <c r="V588" s="1"/>
      <c r="W588" s="1"/>
      <c r="X588" s="1"/>
      <c r="Y588" s="1"/>
      <c r="Z588" s="1"/>
      <c r="AA588" s="1"/>
      <c r="AB588" s="1"/>
      <c r="AC588" s="1"/>
      <c r="AD588" s="1"/>
      <c r="AE588" s="1"/>
      <c r="AF588" s="1"/>
      <c r="AG588" s="1"/>
      <c r="AH588" s="1"/>
      <c r="AI588" s="1"/>
      <c r="AJ588" s="1"/>
      <c r="AK588" s="1"/>
    </row>
    <row r="589" spans="1:37" ht="14.25" customHeight="1">
      <c r="A589" s="425"/>
      <c r="B589" s="1"/>
      <c r="C589" s="1"/>
      <c r="D589" s="1"/>
      <c r="E589" s="1"/>
      <c r="F589" s="1"/>
      <c r="G589" s="1"/>
      <c r="H589" s="1"/>
      <c r="I589" s="1"/>
      <c r="J589" s="1"/>
      <c r="K589" s="1"/>
      <c r="L589" s="1"/>
      <c r="M589" s="1"/>
      <c r="N589" s="1"/>
      <c r="O589" s="1"/>
      <c r="P589" s="229"/>
      <c r="Q589" s="1"/>
      <c r="R589" s="1"/>
      <c r="S589" s="1"/>
      <c r="T589" s="1"/>
      <c r="U589" s="1"/>
      <c r="V589" s="1"/>
      <c r="W589" s="1"/>
      <c r="X589" s="1"/>
      <c r="Y589" s="1"/>
      <c r="Z589" s="1"/>
      <c r="AA589" s="1"/>
      <c r="AB589" s="1"/>
      <c r="AC589" s="1"/>
      <c r="AD589" s="1"/>
      <c r="AE589" s="1"/>
      <c r="AF589" s="1"/>
      <c r="AG589" s="1"/>
      <c r="AH589" s="1"/>
      <c r="AI589" s="1"/>
      <c r="AJ589" s="1"/>
      <c r="AK589" s="1"/>
    </row>
    <row r="590" spans="1:37" ht="14.25" customHeight="1">
      <c r="A590" s="425"/>
      <c r="B590" s="1"/>
      <c r="C590" s="1"/>
      <c r="D590" s="1"/>
      <c r="E590" s="1"/>
      <c r="F590" s="1"/>
      <c r="G590" s="1"/>
      <c r="H590" s="1"/>
      <c r="I590" s="1"/>
      <c r="J590" s="1"/>
      <c r="K590" s="1"/>
      <c r="L590" s="1"/>
      <c r="M590" s="1"/>
      <c r="N590" s="1"/>
      <c r="O590" s="1"/>
      <c r="P590" s="229"/>
      <c r="Q590" s="1"/>
      <c r="R590" s="1"/>
      <c r="S590" s="1"/>
      <c r="T590" s="1"/>
      <c r="U590" s="1"/>
      <c r="V590" s="1"/>
      <c r="W590" s="1"/>
      <c r="X590" s="1"/>
      <c r="Y590" s="1"/>
      <c r="Z590" s="1"/>
      <c r="AA590" s="1"/>
      <c r="AB590" s="1"/>
      <c r="AC590" s="1"/>
      <c r="AD590" s="1"/>
      <c r="AE590" s="1"/>
      <c r="AF590" s="1"/>
      <c r="AG590" s="1"/>
      <c r="AH590" s="1"/>
      <c r="AI590" s="1"/>
      <c r="AJ590" s="1"/>
      <c r="AK590" s="1"/>
    </row>
    <row r="591" spans="1:37" ht="14.25" customHeight="1">
      <c r="A591" s="425"/>
      <c r="B591" s="1"/>
      <c r="C591" s="1"/>
      <c r="D591" s="1"/>
      <c r="E591" s="1"/>
      <c r="F591" s="1"/>
      <c r="G591" s="1"/>
      <c r="H591" s="1"/>
      <c r="I591" s="1"/>
      <c r="J591" s="1"/>
      <c r="K591" s="1"/>
      <c r="L591" s="1"/>
      <c r="M591" s="1"/>
      <c r="N591" s="1"/>
      <c r="O591" s="1"/>
      <c r="P591" s="229"/>
      <c r="Q591" s="1"/>
      <c r="R591" s="1"/>
      <c r="S591" s="1"/>
      <c r="T591" s="1"/>
      <c r="U591" s="1"/>
      <c r="V591" s="1"/>
      <c r="W591" s="1"/>
      <c r="X591" s="1"/>
      <c r="Y591" s="1"/>
      <c r="Z591" s="1"/>
      <c r="AA591" s="1"/>
      <c r="AB591" s="1"/>
      <c r="AC591" s="1"/>
      <c r="AD591" s="1"/>
      <c r="AE591" s="1"/>
      <c r="AF591" s="1"/>
      <c r="AG591" s="1"/>
      <c r="AH591" s="1"/>
      <c r="AI591" s="1"/>
      <c r="AJ591" s="1"/>
      <c r="AK591" s="1"/>
    </row>
    <row r="592" spans="1:37" ht="14.25" customHeight="1">
      <c r="A592" s="425"/>
      <c r="B592" s="1"/>
      <c r="C592" s="1"/>
      <c r="D592" s="1"/>
      <c r="E592" s="1"/>
      <c r="F592" s="1"/>
      <c r="G592" s="1"/>
      <c r="H592" s="1"/>
      <c r="I592" s="1"/>
      <c r="J592" s="1"/>
      <c r="K592" s="1"/>
      <c r="L592" s="1"/>
      <c r="M592" s="1"/>
      <c r="N592" s="1"/>
      <c r="O592" s="1"/>
      <c r="P592" s="229"/>
      <c r="Q592" s="1"/>
      <c r="R592" s="1"/>
      <c r="S592" s="1"/>
      <c r="T592" s="1"/>
      <c r="U592" s="1"/>
      <c r="V592" s="1"/>
      <c r="W592" s="1"/>
      <c r="X592" s="1"/>
      <c r="Y592" s="1"/>
      <c r="Z592" s="1"/>
      <c r="AA592" s="1"/>
      <c r="AB592" s="1"/>
      <c r="AC592" s="1"/>
      <c r="AD592" s="1"/>
      <c r="AE592" s="1"/>
      <c r="AF592" s="1"/>
      <c r="AG592" s="1"/>
      <c r="AH592" s="1"/>
      <c r="AI592" s="1"/>
      <c r="AJ592" s="1"/>
      <c r="AK592" s="1"/>
    </row>
    <row r="593" spans="1:37" ht="14.25" customHeight="1">
      <c r="A593" s="425"/>
      <c r="B593" s="1"/>
      <c r="C593" s="1"/>
      <c r="D593" s="1"/>
      <c r="E593" s="1"/>
      <c r="F593" s="1"/>
      <c r="G593" s="1"/>
      <c r="H593" s="1"/>
      <c r="I593" s="1"/>
      <c r="J593" s="1"/>
      <c r="K593" s="1"/>
      <c r="L593" s="1"/>
      <c r="M593" s="1"/>
      <c r="N593" s="1"/>
      <c r="O593" s="1"/>
      <c r="P593" s="229"/>
      <c r="Q593" s="1"/>
      <c r="R593" s="1"/>
      <c r="S593" s="1"/>
      <c r="T593" s="1"/>
      <c r="U593" s="1"/>
      <c r="V593" s="1"/>
      <c r="W593" s="1"/>
      <c r="X593" s="1"/>
      <c r="Y593" s="1"/>
      <c r="Z593" s="1"/>
      <c r="AA593" s="1"/>
      <c r="AB593" s="1"/>
      <c r="AC593" s="1"/>
      <c r="AD593" s="1"/>
      <c r="AE593" s="1"/>
      <c r="AF593" s="1"/>
      <c r="AG593" s="1"/>
      <c r="AH593" s="1"/>
      <c r="AI593" s="1"/>
      <c r="AJ593" s="1"/>
      <c r="AK593" s="1"/>
    </row>
    <row r="594" spans="1:37" ht="14.25" customHeight="1">
      <c r="A594" s="425"/>
      <c r="B594" s="1"/>
      <c r="C594" s="1"/>
      <c r="D594" s="1"/>
      <c r="E594" s="1"/>
      <c r="F594" s="1"/>
      <c r="G594" s="1"/>
      <c r="H594" s="1"/>
      <c r="I594" s="1"/>
      <c r="J594" s="1"/>
      <c r="K594" s="1"/>
      <c r="L594" s="1"/>
      <c r="M594" s="1"/>
      <c r="N594" s="1"/>
      <c r="O594" s="1"/>
      <c r="P594" s="229"/>
      <c r="Q594" s="1"/>
      <c r="R594" s="1"/>
      <c r="S594" s="1"/>
      <c r="T594" s="1"/>
      <c r="U594" s="1"/>
      <c r="V594" s="1"/>
      <c r="W594" s="1"/>
      <c r="X594" s="1"/>
      <c r="Y594" s="1"/>
      <c r="Z594" s="1"/>
      <c r="AA594" s="1"/>
      <c r="AB594" s="1"/>
      <c r="AC594" s="1"/>
      <c r="AD594" s="1"/>
      <c r="AE594" s="1"/>
      <c r="AF594" s="1"/>
      <c r="AG594" s="1"/>
      <c r="AH594" s="1"/>
      <c r="AI594" s="1"/>
      <c r="AJ594" s="1"/>
      <c r="AK594" s="1"/>
    </row>
    <row r="595" spans="1:37" ht="14.25" customHeight="1">
      <c r="A595" s="425"/>
      <c r="B595" s="1"/>
      <c r="C595" s="1"/>
      <c r="D595" s="1"/>
      <c r="E595" s="1"/>
      <c r="F595" s="1"/>
      <c r="G595" s="1"/>
      <c r="H595" s="1"/>
      <c r="I595" s="1"/>
      <c r="J595" s="1"/>
      <c r="K595" s="1"/>
      <c r="L595" s="1"/>
      <c r="M595" s="1"/>
      <c r="N595" s="1"/>
      <c r="O595" s="1"/>
      <c r="P595" s="229"/>
      <c r="Q595" s="1"/>
      <c r="R595" s="1"/>
      <c r="S595" s="1"/>
      <c r="T595" s="1"/>
      <c r="U595" s="1"/>
      <c r="V595" s="1"/>
      <c r="W595" s="1"/>
      <c r="X595" s="1"/>
      <c r="Y595" s="1"/>
      <c r="Z595" s="1"/>
      <c r="AA595" s="1"/>
      <c r="AB595" s="1"/>
      <c r="AC595" s="1"/>
      <c r="AD595" s="1"/>
      <c r="AE595" s="1"/>
      <c r="AF595" s="1"/>
      <c r="AG595" s="1"/>
      <c r="AH595" s="1"/>
      <c r="AI595" s="1"/>
      <c r="AJ595" s="1"/>
      <c r="AK595" s="1"/>
    </row>
    <row r="596" spans="1:37" ht="14.25" customHeight="1">
      <c r="A596" s="425"/>
      <c r="B596" s="1"/>
      <c r="C596" s="1"/>
      <c r="D596" s="1"/>
      <c r="E596" s="1"/>
      <c r="F596" s="1"/>
      <c r="G596" s="1"/>
      <c r="H596" s="1"/>
      <c r="I596" s="1"/>
      <c r="J596" s="1"/>
      <c r="K596" s="1"/>
      <c r="L596" s="1"/>
      <c r="M596" s="1"/>
      <c r="N596" s="1"/>
      <c r="O596" s="1"/>
      <c r="P596" s="229"/>
      <c r="Q596" s="1"/>
      <c r="R596" s="1"/>
      <c r="S596" s="1"/>
      <c r="T596" s="1"/>
      <c r="U596" s="1"/>
      <c r="V596" s="1"/>
      <c r="W596" s="1"/>
      <c r="X596" s="1"/>
      <c r="Y596" s="1"/>
      <c r="Z596" s="1"/>
      <c r="AA596" s="1"/>
      <c r="AB596" s="1"/>
      <c r="AC596" s="1"/>
      <c r="AD596" s="1"/>
      <c r="AE596" s="1"/>
      <c r="AF596" s="1"/>
      <c r="AG596" s="1"/>
      <c r="AH596" s="1"/>
      <c r="AI596" s="1"/>
      <c r="AJ596" s="1"/>
      <c r="AK596" s="1"/>
    </row>
    <row r="597" spans="1:37" ht="14.25" customHeight="1">
      <c r="A597" s="425"/>
      <c r="B597" s="1"/>
      <c r="C597" s="1"/>
      <c r="D597" s="1"/>
      <c r="E597" s="1"/>
      <c r="F597" s="1"/>
      <c r="G597" s="1"/>
      <c r="H597" s="1"/>
      <c r="I597" s="1"/>
      <c r="J597" s="1"/>
      <c r="K597" s="1"/>
      <c r="L597" s="1"/>
      <c r="M597" s="1"/>
      <c r="N597" s="1"/>
      <c r="O597" s="1"/>
      <c r="P597" s="229"/>
      <c r="Q597" s="1"/>
      <c r="R597" s="1"/>
      <c r="S597" s="1"/>
      <c r="T597" s="1"/>
      <c r="U597" s="1"/>
      <c r="V597" s="1"/>
      <c r="W597" s="1"/>
      <c r="X597" s="1"/>
      <c r="Y597" s="1"/>
      <c r="Z597" s="1"/>
      <c r="AA597" s="1"/>
      <c r="AB597" s="1"/>
      <c r="AC597" s="1"/>
      <c r="AD597" s="1"/>
      <c r="AE597" s="1"/>
      <c r="AF597" s="1"/>
      <c r="AG597" s="1"/>
      <c r="AH597" s="1"/>
      <c r="AI597" s="1"/>
      <c r="AJ597" s="1"/>
      <c r="AK597" s="1"/>
    </row>
    <row r="598" spans="1:37" ht="14.25" customHeight="1">
      <c r="A598" s="425"/>
      <c r="B598" s="1"/>
      <c r="C598" s="1"/>
      <c r="D598" s="1"/>
      <c r="E598" s="1"/>
      <c r="F598" s="1"/>
      <c r="G598" s="1"/>
      <c r="H598" s="1"/>
      <c r="I598" s="1"/>
      <c r="J598" s="1"/>
      <c r="K598" s="1"/>
      <c r="L598" s="1"/>
      <c r="M598" s="1"/>
      <c r="N598" s="1"/>
      <c r="O598" s="1"/>
      <c r="P598" s="229"/>
      <c r="Q598" s="1"/>
      <c r="R598" s="1"/>
      <c r="S598" s="1"/>
      <c r="T598" s="1"/>
      <c r="U598" s="1"/>
      <c r="V598" s="1"/>
      <c r="W598" s="1"/>
      <c r="X598" s="1"/>
      <c r="Y598" s="1"/>
      <c r="Z598" s="1"/>
      <c r="AA598" s="1"/>
      <c r="AB598" s="1"/>
      <c r="AC598" s="1"/>
      <c r="AD598" s="1"/>
      <c r="AE598" s="1"/>
      <c r="AF598" s="1"/>
      <c r="AG598" s="1"/>
      <c r="AH598" s="1"/>
      <c r="AI598" s="1"/>
      <c r="AJ598" s="1"/>
      <c r="AK598" s="1"/>
    </row>
    <row r="599" spans="1:37" ht="14.25" customHeight="1">
      <c r="A599" s="425"/>
      <c r="B599" s="1"/>
      <c r="C599" s="1"/>
      <c r="D599" s="1"/>
      <c r="E599" s="1"/>
      <c r="F599" s="1"/>
      <c r="G599" s="1"/>
      <c r="H599" s="1"/>
      <c r="I599" s="1"/>
      <c r="J599" s="1"/>
      <c r="K599" s="1"/>
      <c r="L599" s="1"/>
      <c r="M599" s="1"/>
      <c r="N599" s="1"/>
      <c r="O599" s="1"/>
      <c r="P599" s="229"/>
      <c r="Q599" s="1"/>
      <c r="R599" s="1"/>
      <c r="S599" s="1"/>
      <c r="T599" s="1"/>
      <c r="U599" s="1"/>
      <c r="V599" s="1"/>
      <c r="W599" s="1"/>
      <c r="X599" s="1"/>
      <c r="Y599" s="1"/>
      <c r="Z599" s="1"/>
      <c r="AA599" s="1"/>
      <c r="AB599" s="1"/>
      <c r="AC599" s="1"/>
      <c r="AD599" s="1"/>
      <c r="AE599" s="1"/>
      <c r="AF599" s="1"/>
      <c r="AG599" s="1"/>
      <c r="AH599" s="1"/>
      <c r="AI599" s="1"/>
      <c r="AJ599" s="1"/>
      <c r="AK599" s="1"/>
    </row>
    <row r="600" spans="1:37" ht="14.25" customHeight="1">
      <c r="A600" s="425"/>
      <c r="B600" s="1"/>
      <c r="C600" s="1"/>
      <c r="D600" s="1"/>
      <c r="E600" s="1"/>
      <c r="F600" s="1"/>
      <c r="G600" s="1"/>
      <c r="H600" s="1"/>
      <c r="I600" s="1"/>
      <c r="J600" s="1"/>
      <c r="K600" s="1"/>
      <c r="L600" s="1"/>
      <c r="M600" s="1"/>
      <c r="N600" s="1"/>
      <c r="O600" s="1"/>
      <c r="P600" s="229"/>
      <c r="Q600" s="1"/>
      <c r="R600" s="1"/>
      <c r="S600" s="1"/>
      <c r="T600" s="1"/>
      <c r="U600" s="1"/>
      <c r="V600" s="1"/>
      <c r="W600" s="1"/>
      <c r="X600" s="1"/>
      <c r="Y600" s="1"/>
      <c r="Z600" s="1"/>
      <c r="AA600" s="1"/>
      <c r="AB600" s="1"/>
      <c r="AC600" s="1"/>
      <c r="AD600" s="1"/>
      <c r="AE600" s="1"/>
      <c r="AF600" s="1"/>
      <c r="AG600" s="1"/>
      <c r="AH600" s="1"/>
      <c r="AI600" s="1"/>
      <c r="AJ600" s="1"/>
      <c r="AK600" s="1"/>
    </row>
    <row r="601" spans="1:37" ht="14.25" customHeight="1">
      <c r="A601" s="425"/>
      <c r="B601" s="1"/>
      <c r="C601" s="1"/>
      <c r="D601" s="1"/>
      <c r="E601" s="1"/>
      <c r="F601" s="1"/>
      <c r="G601" s="1"/>
      <c r="H601" s="1"/>
      <c r="I601" s="1"/>
      <c r="J601" s="1"/>
      <c r="K601" s="1"/>
      <c r="L601" s="1"/>
      <c r="M601" s="1"/>
      <c r="N601" s="1"/>
      <c r="O601" s="1"/>
      <c r="P601" s="229"/>
      <c r="Q601" s="1"/>
      <c r="R601" s="1"/>
      <c r="S601" s="1"/>
      <c r="T601" s="1"/>
      <c r="U601" s="1"/>
      <c r="V601" s="1"/>
      <c r="W601" s="1"/>
      <c r="X601" s="1"/>
      <c r="Y601" s="1"/>
      <c r="Z601" s="1"/>
      <c r="AA601" s="1"/>
      <c r="AB601" s="1"/>
      <c r="AC601" s="1"/>
      <c r="AD601" s="1"/>
      <c r="AE601" s="1"/>
      <c r="AF601" s="1"/>
      <c r="AG601" s="1"/>
      <c r="AH601" s="1"/>
      <c r="AI601" s="1"/>
      <c r="AJ601" s="1"/>
      <c r="AK601" s="1"/>
    </row>
    <row r="602" spans="1:37" ht="14.25" customHeight="1">
      <c r="A602" s="425"/>
      <c r="B602" s="1"/>
      <c r="C602" s="1"/>
      <c r="D602" s="1"/>
      <c r="E602" s="1"/>
      <c r="F602" s="1"/>
      <c r="G602" s="1"/>
      <c r="H602" s="1"/>
      <c r="I602" s="1"/>
      <c r="J602" s="1"/>
      <c r="K602" s="1"/>
      <c r="L602" s="1"/>
      <c r="M602" s="1"/>
      <c r="N602" s="1"/>
      <c r="O602" s="1"/>
      <c r="P602" s="229"/>
      <c r="Q602" s="1"/>
      <c r="R602" s="1"/>
      <c r="S602" s="1"/>
      <c r="T602" s="1"/>
      <c r="U602" s="1"/>
      <c r="V602" s="1"/>
      <c r="W602" s="1"/>
      <c r="X602" s="1"/>
      <c r="Y602" s="1"/>
      <c r="Z602" s="1"/>
      <c r="AA602" s="1"/>
      <c r="AB602" s="1"/>
      <c r="AC602" s="1"/>
      <c r="AD602" s="1"/>
      <c r="AE602" s="1"/>
      <c r="AF602" s="1"/>
      <c r="AG602" s="1"/>
      <c r="AH602" s="1"/>
      <c r="AI602" s="1"/>
      <c r="AJ602" s="1"/>
      <c r="AK602" s="1"/>
    </row>
    <row r="603" spans="1:37" ht="14.25" customHeight="1">
      <c r="A603" s="425"/>
      <c r="B603" s="1"/>
      <c r="C603" s="1"/>
      <c r="D603" s="1"/>
      <c r="E603" s="1"/>
      <c r="F603" s="1"/>
      <c r="G603" s="1"/>
      <c r="H603" s="1"/>
      <c r="I603" s="1"/>
      <c r="J603" s="1"/>
      <c r="K603" s="1"/>
      <c r="L603" s="1"/>
      <c r="M603" s="1"/>
      <c r="N603" s="1"/>
      <c r="O603" s="1"/>
      <c r="P603" s="229"/>
      <c r="Q603" s="1"/>
      <c r="R603" s="1"/>
      <c r="S603" s="1"/>
      <c r="T603" s="1"/>
      <c r="U603" s="1"/>
      <c r="V603" s="1"/>
      <c r="W603" s="1"/>
      <c r="X603" s="1"/>
      <c r="Y603" s="1"/>
      <c r="Z603" s="1"/>
      <c r="AA603" s="1"/>
      <c r="AB603" s="1"/>
      <c r="AC603" s="1"/>
      <c r="AD603" s="1"/>
      <c r="AE603" s="1"/>
      <c r="AF603" s="1"/>
      <c r="AG603" s="1"/>
      <c r="AH603" s="1"/>
      <c r="AI603" s="1"/>
      <c r="AJ603" s="1"/>
      <c r="AK603" s="1"/>
    </row>
    <row r="604" spans="1:37" ht="14.25" customHeight="1">
      <c r="A604" s="425"/>
      <c r="B604" s="1"/>
      <c r="C604" s="1"/>
      <c r="D604" s="1"/>
      <c r="E604" s="1"/>
      <c r="F604" s="1"/>
      <c r="G604" s="1"/>
      <c r="H604" s="1"/>
      <c r="I604" s="1"/>
      <c r="J604" s="1"/>
      <c r="K604" s="1"/>
      <c r="L604" s="1"/>
      <c r="M604" s="1"/>
      <c r="N604" s="1"/>
      <c r="O604" s="1"/>
      <c r="P604" s="229"/>
      <c r="Q604" s="1"/>
      <c r="R604" s="1"/>
      <c r="S604" s="1"/>
      <c r="T604" s="1"/>
      <c r="U604" s="1"/>
      <c r="V604" s="1"/>
      <c r="W604" s="1"/>
      <c r="X604" s="1"/>
      <c r="Y604" s="1"/>
      <c r="Z604" s="1"/>
      <c r="AA604" s="1"/>
      <c r="AB604" s="1"/>
      <c r="AC604" s="1"/>
      <c r="AD604" s="1"/>
      <c r="AE604" s="1"/>
      <c r="AF604" s="1"/>
      <c r="AG604" s="1"/>
      <c r="AH604" s="1"/>
      <c r="AI604" s="1"/>
      <c r="AJ604" s="1"/>
      <c r="AK604" s="1"/>
    </row>
    <row r="605" spans="1:37" ht="14.25" customHeight="1">
      <c r="A605" s="425"/>
      <c r="B605" s="1"/>
      <c r="C605" s="1"/>
      <c r="D605" s="1"/>
      <c r="E605" s="1"/>
      <c r="F605" s="1"/>
      <c r="G605" s="1"/>
      <c r="H605" s="1"/>
      <c r="I605" s="1"/>
      <c r="J605" s="1"/>
      <c r="K605" s="1"/>
      <c r="L605" s="1"/>
      <c r="M605" s="1"/>
      <c r="N605" s="1"/>
      <c r="O605" s="1"/>
      <c r="P605" s="229"/>
      <c r="Q605" s="1"/>
      <c r="R605" s="1"/>
      <c r="S605" s="1"/>
      <c r="T605" s="1"/>
      <c r="U605" s="1"/>
      <c r="V605" s="1"/>
      <c r="W605" s="1"/>
      <c r="X605" s="1"/>
      <c r="Y605" s="1"/>
      <c r="Z605" s="1"/>
      <c r="AA605" s="1"/>
      <c r="AB605" s="1"/>
      <c r="AC605" s="1"/>
      <c r="AD605" s="1"/>
      <c r="AE605" s="1"/>
      <c r="AF605" s="1"/>
      <c r="AG605" s="1"/>
      <c r="AH605" s="1"/>
      <c r="AI605" s="1"/>
      <c r="AJ605" s="1"/>
      <c r="AK605" s="1"/>
    </row>
    <row r="606" spans="1:37" ht="14.25" customHeight="1">
      <c r="A606" s="425"/>
      <c r="B606" s="1"/>
      <c r="C606" s="1"/>
      <c r="D606" s="1"/>
      <c r="E606" s="1"/>
      <c r="F606" s="1"/>
      <c r="G606" s="1"/>
      <c r="H606" s="1"/>
      <c r="I606" s="1"/>
      <c r="J606" s="1"/>
      <c r="K606" s="1"/>
      <c r="L606" s="1"/>
      <c r="M606" s="1"/>
      <c r="N606" s="1"/>
      <c r="O606" s="1"/>
      <c r="P606" s="229"/>
      <c r="Q606" s="1"/>
      <c r="R606" s="1"/>
      <c r="S606" s="1"/>
      <c r="T606" s="1"/>
      <c r="U606" s="1"/>
      <c r="V606" s="1"/>
      <c r="W606" s="1"/>
      <c r="X606" s="1"/>
      <c r="Y606" s="1"/>
      <c r="Z606" s="1"/>
      <c r="AA606" s="1"/>
      <c r="AB606" s="1"/>
      <c r="AC606" s="1"/>
      <c r="AD606" s="1"/>
      <c r="AE606" s="1"/>
      <c r="AF606" s="1"/>
      <c r="AG606" s="1"/>
      <c r="AH606" s="1"/>
      <c r="AI606" s="1"/>
      <c r="AJ606" s="1"/>
      <c r="AK606" s="1"/>
    </row>
    <row r="607" spans="1:37" ht="14.25" customHeight="1">
      <c r="A607" s="425"/>
      <c r="B607" s="1"/>
      <c r="C607" s="1"/>
      <c r="D607" s="1"/>
      <c r="E607" s="1"/>
      <c r="F607" s="1"/>
      <c r="G607" s="1"/>
      <c r="H607" s="1"/>
      <c r="I607" s="1"/>
      <c r="J607" s="1"/>
      <c r="K607" s="1"/>
      <c r="L607" s="1"/>
      <c r="M607" s="1"/>
      <c r="N607" s="1"/>
      <c r="O607" s="1"/>
      <c r="P607" s="229"/>
      <c r="Q607" s="1"/>
      <c r="R607" s="1"/>
      <c r="S607" s="1"/>
      <c r="T607" s="1"/>
      <c r="U607" s="1"/>
      <c r="V607" s="1"/>
      <c r="W607" s="1"/>
      <c r="X607" s="1"/>
      <c r="Y607" s="1"/>
      <c r="Z607" s="1"/>
      <c r="AA607" s="1"/>
      <c r="AB607" s="1"/>
      <c r="AC607" s="1"/>
      <c r="AD607" s="1"/>
      <c r="AE607" s="1"/>
      <c r="AF607" s="1"/>
      <c r="AG607" s="1"/>
      <c r="AH607" s="1"/>
      <c r="AI607" s="1"/>
      <c r="AJ607" s="1"/>
      <c r="AK607" s="1"/>
    </row>
    <row r="608" spans="1:37" ht="14.25" customHeight="1">
      <c r="A608" s="425"/>
      <c r="B608" s="1"/>
      <c r="C608" s="1"/>
      <c r="D608" s="1"/>
      <c r="E608" s="1"/>
      <c r="F608" s="1"/>
      <c r="G608" s="1"/>
      <c r="H608" s="1"/>
      <c r="I608" s="1"/>
      <c r="J608" s="1"/>
      <c r="K608" s="1"/>
      <c r="L608" s="1"/>
      <c r="M608" s="1"/>
      <c r="N608" s="1"/>
      <c r="O608" s="1"/>
      <c r="P608" s="229"/>
      <c r="Q608" s="1"/>
      <c r="R608" s="1"/>
      <c r="S608" s="1"/>
      <c r="T608" s="1"/>
      <c r="U608" s="1"/>
      <c r="V608" s="1"/>
      <c r="W608" s="1"/>
      <c r="X608" s="1"/>
      <c r="Y608" s="1"/>
      <c r="Z608" s="1"/>
      <c r="AA608" s="1"/>
      <c r="AB608" s="1"/>
      <c r="AC608" s="1"/>
      <c r="AD608" s="1"/>
      <c r="AE608" s="1"/>
      <c r="AF608" s="1"/>
      <c r="AG608" s="1"/>
      <c r="AH608" s="1"/>
      <c r="AI608" s="1"/>
      <c r="AJ608" s="1"/>
      <c r="AK608" s="1"/>
    </row>
    <row r="609" spans="1:37" ht="14.25" customHeight="1">
      <c r="A609" s="425"/>
      <c r="B609" s="1"/>
      <c r="C609" s="1"/>
      <c r="D609" s="1"/>
      <c r="E609" s="1"/>
      <c r="F609" s="1"/>
      <c r="G609" s="1"/>
      <c r="H609" s="1"/>
      <c r="I609" s="1"/>
      <c r="J609" s="1"/>
      <c r="K609" s="1"/>
      <c r="L609" s="1"/>
      <c r="M609" s="1"/>
      <c r="N609" s="1"/>
      <c r="O609" s="1"/>
      <c r="P609" s="229"/>
      <c r="Q609" s="1"/>
      <c r="R609" s="1"/>
      <c r="S609" s="1"/>
      <c r="T609" s="1"/>
      <c r="U609" s="1"/>
      <c r="V609" s="1"/>
      <c r="W609" s="1"/>
      <c r="X609" s="1"/>
      <c r="Y609" s="1"/>
      <c r="Z609" s="1"/>
      <c r="AA609" s="1"/>
      <c r="AB609" s="1"/>
      <c r="AC609" s="1"/>
      <c r="AD609" s="1"/>
      <c r="AE609" s="1"/>
      <c r="AF609" s="1"/>
      <c r="AG609" s="1"/>
      <c r="AH609" s="1"/>
      <c r="AI609" s="1"/>
      <c r="AJ609" s="1"/>
      <c r="AK609" s="1"/>
    </row>
    <row r="610" spans="1:37" ht="14.25" customHeight="1">
      <c r="A610" s="425"/>
      <c r="B610" s="1"/>
      <c r="C610" s="1"/>
      <c r="D610" s="1"/>
      <c r="E610" s="1"/>
      <c r="F610" s="1"/>
      <c r="G610" s="1"/>
      <c r="H610" s="1"/>
      <c r="I610" s="1"/>
      <c r="J610" s="1"/>
      <c r="K610" s="1"/>
      <c r="L610" s="1"/>
      <c r="M610" s="1"/>
      <c r="N610" s="1"/>
      <c r="O610" s="1"/>
      <c r="P610" s="229"/>
      <c r="Q610" s="1"/>
      <c r="R610" s="1"/>
      <c r="S610" s="1"/>
      <c r="T610" s="1"/>
      <c r="U610" s="1"/>
      <c r="V610" s="1"/>
      <c r="W610" s="1"/>
      <c r="X610" s="1"/>
      <c r="Y610" s="1"/>
      <c r="Z610" s="1"/>
      <c r="AA610" s="1"/>
      <c r="AB610" s="1"/>
      <c r="AC610" s="1"/>
      <c r="AD610" s="1"/>
      <c r="AE610" s="1"/>
      <c r="AF610" s="1"/>
      <c r="AG610" s="1"/>
      <c r="AH610" s="1"/>
      <c r="AI610" s="1"/>
      <c r="AJ610" s="1"/>
      <c r="AK610" s="1"/>
    </row>
    <row r="611" spans="1:37" ht="14.25" customHeight="1">
      <c r="A611" s="425"/>
      <c r="B611" s="1"/>
      <c r="C611" s="1"/>
      <c r="D611" s="1"/>
      <c r="E611" s="1"/>
      <c r="F611" s="1"/>
      <c r="G611" s="1"/>
      <c r="H611" s="1"/>
      <c r="I611" s="1"/>
      <c r="J611" s="1"/>
      <c r="K611" s="1"/>
      <c r="L611" s="1"/>
      <c r="M611" s="1"/>
      <c r="N611" s="1"/>
      <c r="O611" s="1"/>
      <c r="P611" s="229"/>
      <c r="Q611" s="1"/>
      <c r="R611" s="1"/>
      <c r="S611" s="1"/>
      <c r="T611" s="1"/>
      <c r="U611" s="1"/>
      <c r="V611" s="1"/>
      <c r="W611" s="1"/>
      <c r="X611" s="1"/>
      <c r="Y611" s="1"/>
      <c r="Z611" s="1"/>
      <c r="AA611" s="1"/>
      <c r="AB611" s="1"/>
      <c r="AC611" s="1"/>
      <c r="AD611" s="1"/>
      <c r="AE611" s="1"/>
      <c r="AF611" s="1"/>
      <c r="AG611" s="1"/>
      <c r="AH611" s="1"/>
      <c r="AI611" s="1"/>
      <c r="AJ611" s="1"/>
      <c r="AK611" s="1"/>
    </row>
    <row r="612" spans="1:37" ht="14.25" customHeight="1">
      <c r="A612" s="425"/>
      <c r="B612" s="1"/>
      <c r="C612" s="1"/>
      <c r="D612" s="1"/>
      <c r="E612" s="1"/>
      <c r="F612" s="1"/>
      <c r="G612" s="1"/>
      <c r="H612" s="1"/>
      <c r="I612" s="1"/>
      <c r="J612" s="1"/>
      <c r="K612" s="1"/>
      <c r="L612" s="1"/>
      <c r="M612" s="1"/>
      <c r="N612" s="1"/>
      <c r="O612" s="1"/>
      <c r="P612" s="229"/>
      <c r="Q612" s="1"/>
      <c r="R612" s="1"/>
      <c r="S612" s="1"/>
      <c r="T612" s="1"/>
      <c r="U612" s="1"/>
      <c r="V612" s="1"/>
      <c r="W612" s="1"/>
      <c r="X612" s="1"/>
      <c r="Y612" s="1"/>
      <c r="Z612" s="1"/>
      <c r="AA612" s="1"/>
      <c r="AB612" s="1"/>
      <c r="AC612" s="1"/>
      <c r="AD612" s="1"/>
      <c r="AE612" s="1"/>
      <c r="AF612" s="1"/>
      <c r="AG612" s="1"/>
      <c r="AH612" s="1"/>
      <c r="AI612" s="1"/>
      <c r="AJ612" s="1"/>
      <c r="AK612" s="1"/>
    </row>
    <row r="613" spans="1:37" ht="14.25" customHeight="1">
      <c r="A613" s="425"/>
      <c r="B613" s="1"/>
      <c r="C613" s="1"/>
      <c r="D613" s="1"/>
      <c r="E613" s="1"/>
      <c r="F613" s="1"/>
      <c r="G613" s="1"/>
      <c r="H613" s="1"/>
      <c r="I613" s="1"/>
      <c r="J613" s="1"/>
      <c r="K613" s="1"/>
      <c r="L613" s="1"/>
      <c r="M613" s="1"/>
      <c r="N613" s="1"/>
      <c r="O613" s="1"/>
      <c r="P613" s="229"/>
      <c r="Q613" s="1"/>
      <c r="R613" s="1"/>
      <c r="S613" s="1"/>
      <c r="T613" s="1"/>
      <c r="U613" s="1"/>
      <c r="V613" s="1"/>
      <c r="W613" s="1"/>
      <c r="X613" s="1"/>
      <c r="Y613" s="1"/>
      <c r="Z613" s="1"/>
      <c r="AA613" s="1"/>
      <c r="AB613" s="1"/>
      <c r="AC613" s="1"/>
      <c r="AD613" s="1"/>
      <c r="AE613" s="1"/>
      <c r="AF613" s="1"/>
      <c r="AG613" s="1"/>
      <c r="AH613" s="1"/>
      <c r="AI613" s="1"/>
      <c r="AJ613" s="1"/>
      <c r="AK613" s="1"/>
    </row>
    <row r="614" spans="1:37" ht="14.25" customHeight="1">
      <c r="A614" s="425"/>
      <c r="B614" s="1"/>
      <c r="C614" s="1"/>
      <c r="D614" s="1"/>
      <c r="E614" s="1"/>
      <c r="F614" s="1"/>
      <c r="G614" s="1"/>
      <c r="H614" s="1"/>
      <c r="I614" s="1"/>
      <c r="J614" s="1"/>
      <c r="K614" s="1"/>
      <c r="L614" s="1"/>
      <c r="M614" s="1"/>
      <c r="N614" s="1"/>
      <c r="O614" s="1"/>
      <c r="P614" s="229"/>
      <c r="Q614" s="1"/>
      <c r="R614" s="1"/>
      <c r="S614" s="1"/>
      <c r="T614" s="1"/>
      <c r="U614" s="1"/>
      <c r="V614" s="1"/>
      <c r="W614" s="1"/>
      <c r="X614" s="1"/>
      <c r="Y614" s="1"/>
      <c r="Z614" s="1"/>
      <c r="AA614" s="1"/>
      <c r="AB614" s="1"/>
      <c r="AC614" s="1"/>
      <c r="AD614" s="1"/>
      <c r="AE614" s="1"/>
      <c r="AF614" s="1"/>
      <c r="AG614" s="1"/>
      <c r="AH614" s="1"/>
      <c r="AI614" s="1"/>
      <c r="AJ614" s="1"/>
      <c r="AK614" s="1"/>
    </row>
    <row r="615" spans="1:37" ht="14.25" customHeight="1">
      <c r="A615" s="425"/>
      <c r="B615" s="1"/>
      <c r="C615" s="1"/>
      <c r="D615" s="1"/>
      <c r="E615" s="1"/>
      <c r="F615" s="1"/>
      <c r="G615" s="1"/>
      <c r="H615" s="1"/>
      <c r="I615" s="1"/>
      <c r="J615" s="1"/>
      <c r="K615" s="1"/>
      <c r="L615" s="1"/>
      <c r="M615" s="1"/>
      <c r="N615" s="1"/>
      <c r="O615" s="1"/>
      <c r="P615" s="229"/>
      <c r="Q615" s="1"/>
      <c r="R615" s="1"/>
      <c r="S615" s="1"/>
      <c r="T615" s="1"/>
      <c r="U615" s="1"/>
      <c r="V615" s="1"/>
      <c r="W615" s="1"/>
      <c r="X615" s="1"/>
      <c r="Y615" s="1"/>
      <c r="Z615" s="1"/>
      <c r="AA615" s="1"/>
      <c r="AB615" s="1"/>
      <c r="AC615" s="1"/>
      <c r="AD615" s="1"/>
      <c r="AE615" s="1"/>
      <c r="AF615" s="1"/>
      <c r="AG615" s="1"/>
      <c r="AH615" s="1"/>
      <c r="AI615" s="1"/>
      <c r="AJ615" s="1"/>
      <c r="AK615" s="1"/>
    </row>
    <row r="616" spans="1:37" ht="14.25" customHeight="1">
      <c r="A616" s="425"/>
      <c r="B616" s="1"/>
      <c r="C616" s="1"/>
      <c r="D616" s="1"/>
      <c r="E616" s="1"/>
      <c r="F616" s="1"/>
      <c r="G616" s="1"/>
      <c r="H616" s="1"/>
      <c r="I616" s="1"/>
      <c r="J616" s="1"/>
      <c r="K616" s="1"/>
      <c r="L616" s="1"/>
      <c r="M616" s="1"/>
      <c r="N616" s="1"/>
      <c r="O616" s="1"/>
      <c r="P616" s="229"/>
      <c r="Q616" s="1"/>
      <c r="R616" s="1"/>
      <c r="S616" s="1"/>
      <c r="T616" s="1"/>
      <c r="U616" s="1"/>
      <c r="V616" s="1"/>
      <c r="W616" s="1"/>
      <c r="X616" s="1"/>
      <c r="Y616" s="1"/>
      <c r="Z616" s="1"/>
      <c r="AA616" s="1"/>
      <c r="AB616" s="1"/>
      <c r="AC616" s="1"/>
      <c r="AD616" s="1"/>
      <c r="AE616" s="1"/>
      <c r="AF616" s="1"/>
      <c r="AG616" s="1"/>
      <c r="AH616" s="1"/>
      <c r="AI616" s="1"/>
      <c r="AJ616" s="1"/>
      <c r="AK616" s="1"/>
    </row>
    <row r="617" spans="1:37" ht="14.25" customHeight="1">
      <c r="A617" s="425"/>
      <c r="B617" s="1"/>
      <c r="C617" s="1"/>
      <c r="D617" s="1"/>
      <c r="E617" s="1"/>
      <c r="F617" s="1"/>
      <c r="G617" s="1"/>
      <c r="H617" s="1"/>
      <c r="I617" s="1"/>
      <c r="J617" s="1"/>
      <c r="K617" s="1"/>
      <c r="L617" s="1"/>
      <c r="M617" s="1"/>
      <c r="N617" s="1"/>
      <c r="O617" s="1"/>
      <c r="P617" s="229"/>
      <c r="Q617" s="1"/>
      <c r="R617" s="1"/>
      <c r="S617" s="1"/>
      <c r="T617" s="1"/>
      <c r="U617" s="1"/>
      <c r="V617" s="1"/>
      <c r="W617" s="1"/>
      <c r="X617" s="1"/>
      <c r="Y617" s="1"/>
      <c r="Z617" s="1"/>
      <c r="AA617" s="1"/>
      <c r="AB617" s="1"/>
      <c r="AC617" s="1"/>
      <c r="AD617" s="1"/>
      <c r="AE617" s="1"/>
      <c r="AF617" s="1"/>
      <c r="AG617" s="1"/>
      <c r="AH617" s="1"/>
      <c r="AI617" s="1"/>
      <c r="AJ617" s="1"/>
      <c r="AK617" s="1"/>
    </row>
    <row r="618" spans="1:37" ht="14.25" customHeight="1">
      <c r="A618" s="425"/>
      <c r="B618" s="1"/>
      <c r="C618" s="1"/>
      <c r="D618" s="1"/>
      <c r="E618" s="1"/>
      <c r="F618" s="1"/>
      <c r="G618" s="1"/>
      <c r="H618" s="1"/>
      <c r="I618" s="1"/>
      <c r="J618" s="1"/>
      <c r="K618" s="1"/>
      <c r="L618" s="1"/>
      <c r="M618" s="1"/>
      <c r="N618" s="1"/>
      <c r="O618" s="1"/>
      <c r="P618" s="229"/>
      <c r="Q618" s="1"/>
      <c r="R618" s="1"/>
      <c r="S618" s="1"/>
      <c r="T618" s="1"/>
      <c r="U618" s="1"/>
      <c r="V618" s="1"/>
      <c r="W618" s="1"/>
      <c r="X618" s="1"/>
      <c r="Y618" s="1"/>
      <c r="Z618" s="1"/>
      <c r="AA618" s="1"/>
      <c r="AB618" s="1"/>
      <c r="AC618" s="1"/>
      <c r="AD618" s="1"/>
      <c r="AE618" s="1"/>
      <c r="AF618" s="1"/>
      <c r="AG618" s="1"/>
      <c r="AH618" s="1"/>
      <c r="AI618" s="1"/>
      <c r="AJ618" s="1"/>
      <c r="AK618" s="1"/>
    </row>
    <row r="619" spans="1:37" ht="14.25" customHeight="1">
      <c r="A619" s="425"/>
      <c r="B619" s="1"/>
      <c r="C619" s="1"/>
      <c r="D619" s="1"/>
      <c r="E619" s="1"/>
      <c r="F619" s="1"/>
      <c r="G619" s="1"/>
      <c r="H619" s="1"/>
      <c r="I619" s="1"/>
      <c r="J619" s="1"/>
      <c r="K619" s="1"/>
      <c r="L619" s="1"/>
      <c r="M619" s="1"/>
      <c r="N619" s="1"/>
      <c r="O619" s="1"/>
      <c r="P619" s="229"/>
      <c r="Q619" s="1"/>
      <c r="R619" s="1"/>
      <c r="S619" s="1"/>
      <c r="T619" s="1"/>
      <c r="U619" s="1"/>
      <c r="V619" s="1"/>
      <c r="W619" s="1"/>
      <c r="X619" s="1"/>
      <c r="Y619" s="1"/>
      <c r="Z619" s="1"/>
      <c r="AA619" s="1"/>
      <c r="AB619" s="1"/>
      <c r="AC619" s="1"/>
      <c r="AD619" s="1"/>
      <c r="AE619" s="1"/>
      <c r="AF619" s="1"/>
      <c r="AG619" s="1"/>
      <c r="AH619" s="1"/>
      <c r="AI619" s="1"/>
      <c r="AJ619" s="1"/>
      <c r="AK619" s="1"/>
    </row>
    <row r="620" spans="1:37" ht="14.25" customHeight="1">
      <c r="A620" s="425"/>
      <c r="B620" s="1"/>
      <c r="C620" s="1"/>
      <c r="D620" s="1"/>
      <c r="E620" s="1"/>
      <c r="F620" s="1"/>
      <c r="G620" s="1"/>
      <c r="H620" s="1"/>
      <c r="I620" s="1"/>
      <c r="J620" s="1"/>
      <c r="K620" s="1"/>
      <c r="L620" s="1"/>
      <c r="M620" s="1"/>
      <c r="N620" s="1"/>
      <c r="O620" s="1"/>
      <c r="P620" s="229"/>
      <c r="Q620" s="1"/>
      <c r="R620" s="1"/>
      <c r="S620" s="1"/>
      <c r="T620" s="1"/>
      <c r="U620" s="1"/>
      <c r="V620" s="1"/>
      <c r="W620" s="1"/>
      <c r="X620" s="1"/>
      <c r="Y620" s="1"/>
      <c r="Z620" s="1"/>
      <c r="AA620" s="1"/>
      <c r="AB620" s="1"/>
      <c r="AC620" s="1"/>
      <c r="AD620" s="1"/>
      <c r="AE620" s="1"/>
      <c r="AF620" s="1"/>
      <c r="AG620" s="1"/>
      <c r="AH620" s="1"/>
      <c r="AI620" s="1"/>
      <c r="AJ620" s="1"/>
      <c r="AK620" s="1"/>
    </row>
    <row r="621" spans="1:37" ht="14.25" customHeight="1">
      <c r="A621" s="425"/>
      <c r="B621" s="1"/>
      <c r="C621" s="1"/>
      <c r="D621" s="1"/>
      <c r="E621" s="1"/>
      <c r="F621" s="1"/>
      <c r="G621" s="1"/>
      <c r="H621" s="1"/>
      <c r="I621" s="1"/>
      <c r="J621" s="1"/>
      <c r="K621" s="1"/>
      <c r="L621" s="1"/>
      <c r="M621" s="1"/>
      <c r="N621" s="1"/>
      <c r="O621" s="1"/>
      <c r="P621" s="229"/>
      <c r="Q621" s="1"/>
      <c r="R621" s="1"/>
      <c r="S621" s="1"/>
      <c r="T621" s="1"/>
      <c r="U621" s="1"/>
      <c r="V621" s="1"/>
      <c r="W621" s="1"/>
      <c r="X621" s="1"/>
      <c r="Y621" s="1"/>
      <c r="Z621" s="1"/>
      <c r="AA621" s="1"/>
      <c r="AB621" s="1"/>
      <c r="AC621" s="1"/>
      <c r="AD621" s="1"/>
      <c r="AE621" s="1"/>
      <c r="AF621" s="1"/>
      <c r="AG621" s="1"/>
      <c r="AH621" s="1"/>
      <c r="AI621" s="1"/>
      <c r="AJ621" s="1"/>
      <c r="AK621" s="1"/>
    </row>
    <row r="622" spans="1:37" ht="14.25" customHeight="1">
      <c r="A622" s="425"/>
      <c r="B622" s="1"/>
      <c r="C622" s="1"/>
      <c r="D622" s="1"/>
      <c r="E622" s="1"/>
      <c r="F622" s="1"/>
      <c r="G622" s="1"/>
      <c r="H622" s="1"/>
      <c r="I622" s="1"/>
      <c r="J622" s="1"/>
      <c r="K622" s="1"/>
      <c r="L622" s="1"/>
      <c r="M622" s="1"/>
      <c r="N622" s="1"/>
      <c r="O622" s="1"/>
      <c r="P622" s="229"/>
      <c r="Q622" s="1"/>
      <c r="R622" s="1"/>
      <c r="S622" s="1"/>
      <c r="T622" s="1"/>
      <c r="U622" s="1"/>
      <c r="V622" s="1"/>
      <c r="W622" s="1"/>
      <c r="X622" s="1"/>
      <c r="Y622" s="1"/>
      <c r="Z622" s="1"/>
      <c r="AA622" s="1"/>
      <c r="AB622" s="1"/>
      <c r="AC622" s="1"/>
      <c r="AD622" s="1"/>
      <c r="AE622" s="1"/>
      <c r="AF622" s="1"/>
      <c r="AG622" s="1"/>
      <c r="AH622" s="1"/>
      <c r="AI622" s="1"/>
      <c r="AJ622" s="1"/>
      <c r="AK622" s="1"/>
    </row>
    <row r="623" spans="1:37" ht="14.25" customHeight="1">
      <c r="A623" s="425"/>
      <c r="B623" s="1"/>
      <c r="C623" s="1"/>
      <c r="D623" s="1"/>
      <c r="E623" s="1"/>
      <c r="F623" s="1"/>
      <c r="G623" s="1"/>
      <c r="H623" s="1"/>
      <c r="I623" s="1"/>
      <c r="J623" s="1"/>
      <c r="K623" s="1"/>
      <c r="L623" s="1"/>
      <c r="M623" s="1"/>
      <c r="N623" s="1"/>
      <c r="O623" s="1"/>
      <c r="P623" s="229"/>
      <c r="Q623" s="1"/>
      <c r="R623" s="1"/>
      <c r="S623" s="1"/>
      <c r="T623" s="1"/>
      <c r="U623" s="1"/>
      <c r="V623" s="1"/>
      <c r="W623" s="1"/>
      <c r="X623" s="1"/>
      <c r="Y623" s="1"/>
      <c r="Z623" s="1"/>
      <c r="AA623" s="1"/>
      <c r="AB623" s="1"/>
      <c r="AC623" s="1"/>
      <c r="AD623" s="1"/>
      <c r="AE623" s="1"/>
      <c r="AF623" s="1"/>
      <c r="AG623" s="1"/>
      <c r="AH623" s="1"/>
      <c r="AI623" s="1"/>
      <c r="AJ623" s="1"/>
      <c r="AK623" s="1"/>
    </row>
    <row r="624" spans="1:37" ht="14.25" customHeight="1">
      <c r="A624" s="425"/>
      <c r="B624" s="1"/>
      <c r="C624" s="1"/>
      <c r="D624" s="1"/>
      <c r="E624" s="1"/>
      <c r="F624" s="1"/>
      <c r="G624" s="1"/>
      <c r="H624" s="1"/>
      <c r="I624" s="1"/>
      <c r="J624" s="1"/>
      <c r="K624" s="1"/>
      <c r="L624" s="1"/>
      <c r="M624" s="1"/>
      <c r="N624" s="1"/>
      <c r="O624" s="1"/>
      <c r="P624" s="229"/>
      <c r="Q624" s="1"/>
      <c r="R624" s="1"/>
      <c r="S624" s="1"/>
      <c r="T624" s="1"/>
      <c r="U624" s="1"/>
      <c r="V624" s="1"/>
      <c r="W624" s="1"/>
      <c r="X624" s="1"/>
      <c r="Y624" s="1"/>
      <c r="Z624" s="1"/>
      <c r="AA624" s="1"/>
      <c r="AB624" s="1"/>
      <c r="AC624" s="1"/>
      <c r="AD624" s="1"/>
      <c r="AE624" s="1"/>
      <c r="AF624" s="1"/>
      <c r="AG624" s="1"/>
      <c r="AH624" s="1"/>
      <c r="AI624" s="1"/>
      <c r="AJ624" s="1"/>
      <c r="AK624" s="1"/>
    </row>
    <row r="625" spans="1:37" ht="14.25" customHeight="1">
      <c r="A625" s="425"/>
      <c r="B625" s="1"/>
      <c r="C625" s="1"/>
      <c r="D625" s="1"/>
      <c r="E625" s="1"/>
      <c r="F625" s="1"/>
      <c r="G625" s="1"/>
      <c r="H625" s="1"/>
      <c r="I625" s="1"/>
      <c r="J625" s="1"/>
      <c r="K625" s="1"/>
      <c r="L625" s="1"/>
      <c r="M625" s="1"/>
      <c r="N625" s="1"/>
      <c r="O625" s="1"/>
      <c r="P625" s="229"/>
      <c r="Q625" s="1"/>
      <c r="R625" s="1"/>
      <c r="S625" s="1"/>
      <c r="T625" s="1"/>
      <c r="U625" s="1"/>
      <c r="V625" s="1"/>
      <c r="W625" s="1"/>
      <c r="X625" s="1"/>
      <c r="Y625" s="1"/>
      <c r="Z625" s="1"/>
      <c r="AA625" s="1"/>
      <c r="AB625" s="1"/>
      <c r="AC625" s="1"/>
      <c r="AD625" s="1"/>
      <c r="AE625" s="1"/>
      <c r="AF625" s="1"/>
      <c r="AG625" s="1"/>
      <c r="AH625" s="1"/>
      <c r="AI625" s="1"/>
      <c r="AJ625" s="1"/>
      <c r="AK625" s="1"/>
    </row>
    <row r="626" spans="1:37" ht="14.25" customHeight="1">
      <c r="A626" s="425"/>
      <c r="B626" s="1"/>
      <c r="C626" s="1"/>
      <c r="D626" s="1"/>
      <c r="E626" s="1"/>
      <c r="F626" s="1"/>
      <c r="G626" s="1"/>
      <c r="H626" s="1"/>
      <c r="I626" s="1"/>
      <c r="J626" s="1"/>
      <c r="K626" s="1"/>
      <c r="L626" s="1"/>
      <c r="M626" s="1"/>
      <c r="N626" s="1"/>
      <c r="O626" s="1"/>
      <c r="P626" s="229"/>
      <c r="Q626" s="1"/>
      <c r="R626" s="1"/>
      <c r="S626" s="1"/>
      <c r="T626" s="1"/>
      <c r="U626" s="1"/>
      <c r="V626" s="1"/>
      <c r="W626" s="1"/>
      <c r="X626" s="1"/>
      <c r="Y626" s="1"/>
      <c r="Z626" s="1"/>
      <c r="AA626" s="1"/>
      <c r="AB626" s="1"/>
      <c r="AC626" s="1"/>
      <c r="AD626" s="1"/>
      <c r="AE626" s="1"/>
      <c r="AF626" s="1"/>
      <c r="AG626" s="1"/>
      <c r="AH626" s="1"/>
      <c r="AI626" s="1"/>
      <c r="AJ626" s="1"/>
      <c r="AK626" s="1"/>
    </row>
    <row r="627" spans="1:37" ht="14.25" customHeight="1">
      <c r="A627" s="425"/>
      <c r="B627" s="1"/>
      <c r="C627" s="1"/>
      <c r="D627" s="1"/>
      <c r="E627" s="1"/>
      <c r="F627" s="1"/>
      <c r="G627" s="1"/>
      <c r="H627" s="1"/>
      <c r="I627" s="1"/>
      <c r="J627" s="1"/>
      <c r="K627" s="1"/>
      <c r="L627" s="1"/>
      <c r="M627" s="1"/>
      <c r="N627" s="1"/>
      <c r="O627" s="1"/>
      <c r="P627" s="229"/>
      <c r="Q627" s="1"/>
      <c r="R627" s="1"/>
      <c r="S627" s="1"/>
      <c r="T627" s="1"/>
      <c r="U627" s="1"/>
      <c r="V627" s="1"/>
      <c r="W627" s="1"/>
      <c r="X627" s="1"/>
      <c r="Y627" s="1"/>
      <c r="Z627" s="1"/>
      <c r="AA627" s="1"/>
      <c r="AB627" s="1"/>
      <c r="AC627" s="1"/>
      <c r="AD627" s="1"/>
      <c r="AE627" s="1"/>
      <c r="AF627" s="1"/>
      <c r="AG627" s="1"/>
      <c r="AH627" s="1"/>
      <c r="AI627" s="1"/>
      <c r="AJ627" s="1"/>
      <c r="AK627" s="1"/>
    </row>
    <row r="628" spans="1:37" ht="14.25" customHeight="1">
      <c r="A628" s="425"/>
      <c r="B628" s="1"/>
      <c r="C628" s="1"/>
      <c r="D628" s="1"/>
      <c r="E628" s="1"/>
      <c r="F628" s="1"/>
      <c r="G628" s="1"/>
      <c r="H628" s="1"/>
      <c r="I628" s="1"/>
      <c r="J628" s="1"/>
      <c r="K628" s="1"/>
      <c r="L628" s="1"/>
      <c r="M628" s="1"/>
      <c r="N628" s="1"/>
      <c r="O628" s="1"/>
      <c r="P628" s="229"/>
      <c r="Q628" s="1"/>
      <c r="R628" s="1"/>
      <c r="S628" s="1"/>
      <c r="T628" s="1"/>
      <c r="U628" s="1"/>
      <c r="V628" s="1"/>
      <c r="W628" s="1"/>
      <c r="X628" s="1"/>
      <c r="Y628" s="1"/>
      <c r="Z628" s="1"/>
      <c r="AA628" s="1"/>
      <c r="AB628" s="1"/>
      <c r="AC628" s="1"/>
      <c r="AD628" s="1"/>
      <c r="AE628" s="1"/>
      <c r="AF628" s="1"/>
      <c r="AG628" s="1"/>
      <c r="AH628" s="1"/>
      <c r="AI628" s="1"/>
      <c r="AJ628" s="1"/>
      <c r="AK628" s="1"/>
    </row>
    <row r="629" spans="1:37" ht="14.25" customHeight="1">
      <c r="A629" s="425"/>
      <c r="B629" s="1"/>
      <c r="C629" s="1"/>
      <c r="D629" s="1"/>
      <c r="E629" s="1"/>
      <c r="F629" s="1"/>
      <c r="G629" s="1"/>
      <c r="H629" s="1"/>
      <c r="I629" s="1"/>
      <c r="J629" s="1"/>
      <c r="K629" s="1"/>
      <c r="L629" s="1"/>
      <c r="M629" s="1"/>
      <c r="N629" s="1"/>
      <c r="O629" s="1"/>
      <c r="P629" s="229"/>
      <c r="Q629" s="1"/>
      <c r="R629" s="1"/>
      <c r="S629" s="1"/>
      <c r="T629" s="1"/>
      <c r="U629" s="1"/>
      <c r="V629" s="1"/>
      <c r="W629" s="1"/>
      <c r="X629" s="1"/>
      <c r="Y629" s="1"/>
      <c r="Z629" s="1"/>
      <c r="AA629" s="1"/>
      <c r="AB629" s="1"/>
      <c r="AC629" s="1"/>
      <c r="AD629" s="1"/>
      <c r="AE629" s="1"/>
      <c r="AF629" s="1"/>
      <c r="AG629" s="1"/>
      <c r="AH629" s="1"/>
      <c r="AI629" s="1"/>
      <c r="AJ629" s="1"/>
      <c r="AK629" s="1"/>
    </row>
    <row r="630" spans="1:37" ht="14.25" customHeight="1">
      <c r="A630" s="425"/>
      <c r="B630" s="1"/>
      <c r="C630" s="1"/>
      <c r="D630" s="1"/>
      <c r="E630" s="1"/>
      <c r="F630" s="1"/>
      <c r="G630" s="1"/>
      <c r="H630" s="1"/>
      <c r="I630" s="1"/>
      <c r="J630" s="1"/>
      <c r="K630" s="1"/>
      <c r="L630" s="1"/>
      <c r="M630" s="1"/>
      <c r="N630" s="1"/>
      <c r="O630" s="1"/>
      <c r="P630" s="229"/>
      <c r="Q630" s="1"/>
      <c r="R630" s="1"/>
      <c r="S630" s="1"/>
      <c r="T630" s="1"/>
      <c r="U630" s="1"/>
      <c r="V630" s="1"/>
      <c r="W630" s="1"/>
      <c r="X630" s="1"/>
      <c r="Y630" s="1"/>
      <c r="Z630" s="1"/>
      <c r="AA630" s="1"/>
      <c r="AB630" s="1"/>
      <c r="AC630" s="1"/>
      <c r="AD630" s="1"/>
      <c r="AE630" s="1"/>
      <c r="AF630" s="1"/>
      <c r="AG630" s="1"/>
      <c r="AH630" s="1"/>
      <c r="AI630" s="1"/>
      <c r="AJ630" s="1"/>
      <c r="AK630" s="1"/>
    </row>
    <row r="631" spans="1:37" ht="14.25" customHeight="1">
      <c r="A631" s="425"/>
      <c r="B631" s="1"/>
      <c r="C631" s="1"/>
      <c r="D631" s="1"/>
      <c r="E631" s="1"/>
      <c r="F631" s="1"/>
      <c r="G631" s="1"/>
      <c r="H631" s="1"/>
      <c r="I631" s="1"/>
      <c r="J631" s="1"/>
      <c r="K631" s="1"/>
      <c r="L631" s="1"/>
      <c r="M631" s="1"/>
      <c r="N631" s="1"/>
      <c r="O631" s="1"/>
      <c r="P631" s="229"/>
      <c r="Q631" s="1"/>
      <c r="R631" s="1"/>
      <c r="S631" s="1"/>
      <c r="T631" s="1"/>
      <c r="U631" s="1"/>
      <c r="V631" s="1"/>
      <c r="W631" s="1"/>
      <c r="X631" s="1"/>
      <c r="Y631" s="1"/>
      <c r="Z631" s="1"/>
      <c r="AA631" s="1"/>
      <c r="AB631" s="1"/>
      <c r="AC631" s="1"/>
      <c r="AD631" s="1"/>
      <c r="AE631" s="1"/>
      <c r="AF631" s="1"/>
      <c r="AG631" s="1"/>
      <c r="AH631" s="1"/>
      <c r="AI631" s="1"/>
      <c r="AJ631" s="1"/>
      <c r="AK631" s="1"/>
    </row>
    <row r="632" spans="1:37" ht="14.25" customHeight="1">
      <c r="A632" s="425"/>
      <c r="B632" s="1"/>
      <c r="C632" s="1"/>
      <c r="D632" s="1"/>
      <c r="E632" s="1"/>
      <c r="F632" s="1"/>
      <c r="G632" s="1"/>
      <c r="H632" s="1"/>
      <c r="I632" s="1"/>
      <c r="J632" s="1"/>
      <c r="K632" s="1"/>
      <c r="L632" s="1"/>
      <c r="M632" s="1"/>
      <c r="N632" s="1"/>
      <c r="O632" s="1"/>
      <c r="P632" s="229"/>
      <c r="Q632" s="1"/>
      <c r="R632" s="1"/>
      <c r="S632" s="1"/>
      <c r="T632" s="1"/>
      <c r="U632" s="1"/>
      <c r="V632" s="1"/>
      <c r="W632" s="1"/>
      <c r="X632" s="1"/>
      <c r="Y632" s="1"/>
      <c r="Z632" s="1"/>
      <c r="AA632" s="1"/>
      <c r="AB632" s="1"/>
      <c r="AC632" s="1"/>
      <c r="AD632" s="1"/>
      <c r="AE632" s="1"/>
      <c r="AF632" s="1"/>
      <c r="AG632" s="1"/>
      <c r="AH632" s="1"/>
      <c r="AI632" s="1"/>
      <c r="AJ632" s="1"/>
      <c r="AK632" s="1"/>
    </row>
    <row r="633" spans="1:37" ht="14.25" customHeight="1">
      <c r="A633" s="425"/>
      <c r="B633" s="1"/>
      <c r="C633" s="1"/>
      <c r="D633" s="1"/>
      <c r="E633" s="1"/>
      <c r="F633" s="1"/>
      <c r="G633" s="1"/>
      <c r="H633" s="1"/>
      <c r="I633" s="1"/>
      <c r="J633" s="1"/>
      <c r="K633" s="1"/>
      <c r="L633" s="1"/>
      <c r="M633" s="1"/>
      <c r="N633" s="1"/>
      <c r="O633" s="1"/>
      <c r="P633" s="229"/>
      <c r="Q633" s="1"/>
      <c r="R633" s="1"/>
      <c r="S633" s="1"/>
      <c r="T633" s="1"/>
      <c r="U633" s="1"/>
      <c r="V633" s="1"/>
      <c r="W633" s="1"/>
      <c r="X633" s="1"/>
      <c r="Y633" s="1"/>
      <c r="Z633" s="1"/>
      <c r="AA633" s="1"/>
      <c r="AB633" s="1"/>
      <c r="AC633" s="1"/>
      <c r="AD633" s="1"/>
      <c r="AE633" s="1"/>
      <c r="AF633" s="1"/>
      <c r="AG633" s="1"/>
      <c r="AH633" s="1"/>
      <c r="AI633" s="1"/>
      <c r="AJ633" s="1"/>
      <c r="AK633" s="1"/>
    </row>
    <row r="634" spans="1:37" ht="14.25" customHeight="1">
      <c r="A634" s="425"/>
      <c r="B634" s="1"/>
      <c r="C634" s="1"/>
      <c r="D634" s="1"/>
      <c r="E634" s="1"/>
      <c r="F634" s="1"/>
      <c r="G634" s="1"/>
      <c r="H634" s="1"/>
      <c r="I634" s="1"/>
      <c r="J634" s="1"/>
      <c r="K634" s="1"/>
      <c r="L634" s="1"/>
      <c r="M634" s="1"/>
      <c r="N634" s="1"/>
      <c r="O634" s="1"/>
      <c r="P634" s="229"/>
      <c r="Q634" s="1"/>
      <c r="R634" s="1"/>
      <c r="S634" s="1"/>
      <c r="T634" s="1"/>
      <c r="U634" s="1"/>
      <c r="V634" s="1"/>
      <c r="W634" s="1"/>
      <c r="X634" s="1"/>
      <c r="Y634" s="1"/>
      <c r="Z634" s="1"/>
      <c r="AA634" s="1"/>
      <c r="AB634" s="1"/>
      <c r="AC634" s="1"/>
      <c r="AD634" s="1"/>
      <c r="AE634" s="1"/>
      <c r="AF634" s="1"/>
      <c r="AG634" s="1"/>
      <c r="AH634" s="1"/>
      <c r="AI634" s="1"/>
      <c r="AJ634" s="1"/>
      <c r="AK634" s="1"/>
    </row>
    <row r="635" spans="1:37" ht="14.25" customHeight="1">
      <c r="A635" s="425"/>
      <c r="B635" s="1"/>
      <c r="C635" s="1"/>
      <c r="D635" s="1"/>
      <c r="E635" s="1"/>
      <c r="F635" s="1"/>
      <c r="G635" s="1"/>
      <c r="H635" s="1"/>
      <c r="I635" s="1"/>
      <c r="J635" s="1"/>
      <c r="K635" s="1"/>
      <c r="L635" s="1"/>
      <c r="M635" s="1"/>
      <c r="N635" s="1"/>
      <c r="O635" s="1"/>
      <c r="P635" s="229"/>
      <c r="Q635" s="1"/>
      <c r="R635" s="1"/>
      <c r="S635" s="1"/>
      <c r="T635" s="1"/>
      <c r="U635" s="1"/>
      <c r="V635" s="1"/>
      <c r="W635" s="1"/>
      <c r="X635" s="1"/>
      <c r="Y635" s="1"/>
      <c r="Z635" s="1"/>
      <c r="AA635" s="1"/>
      <c r="AB635" s="1"/>
      <c r="AC635" s="1"/>
      <c r="AD635" s="1"/>
      <c r="AE635" s="1"/>
      <c r="AF635" s="1"/>
      <c r="AG635" s="1"/>
      <c r="AH635" s="1"/>
      <c r="AI635" s="1"/>
      <c r="AJ635" s="1"/>
      <c r="AK635" s="1"/>
    </row>
    <row r="636" spans="1:37" ht="14.25" customHeight="1">
      <c r="A636" s="425"/>
      <c r="B636" s="1"/>
      <c r="C636" s="1"/>
      <c r="D636" s="1"/>
      <c r="E636" s="1"/>
      <c r="F636" s="1"/>
      <c r="G636" s="1"/>
      <c r="H636" s="1"/>
      <c r="I636" s="1"/>
      <c r="J636" s="1"/>
      <c r="K636" s="1"/>
      <c r="L636" s="1"/>
      <c r="M636" s="1"/>
      <c r="N636" s="1"/>
      <c r="O636" s="1"/>
      <c r="P636" s="229"/>
      <c r="Q636" s="1"/>
      <c r="R636" s="1"/>
      <c r="S636" s="1"/>
      <c r="T636" s="1"/>
      <c r="U636" s="1"/>
      <c r="V636" s="1"/>
      <c r="W636" s="1"/>
      <c r="X636" s="1"/>
      <c r="Y636" s="1"/>
      <c r="Z636" s="1"/>
      <c r="AA636" s="1"/>
      <c r="AB636" s="1"/>
      <c r="AC636" s="1"/>
      <c r="AD636" s="1"/>
      <c r="AE636" s="1"/>
      <c r="AF636" s="1"/>
      <c r="AG636" s="1"/>
      <c r="AH636" s="1"/>
      <c r="AI636" s="1"/>
      <c r="AJ636" s="1"/>
      <c r="AK636" s="1"/>
    </row>
    <row r="637" spans="1:37" ht="14.25" customHeight="1">
      <c r="A637" s="425"/>
      <c r="B637" s="1"/>
      <c r="C637" s="1"/>
      <c r="D637" s="1"/>
      <c r="E637" s="1"/>
      <c r="F637" s="1"/>
      <c r="G637" s="1"/>
      <c r="H637" s="1"/>
      <c r="I637" s="1"/>
      <c r="J637" s="1"/>
      <c r="K637" s="1"/>
      <c r="L637" s="1"/>
      <c r="M637" s="1"/>
      <c r="N637" s="1"/>
      <c r="O637" s="1"/>
      <c r="P637" s="229"/>
      <c r="Q637" s="1"/>
      <c r="R637" s="1"/>
      <c r="S637" s="1"/>
      <c r="T637" s="1"/>
      <c r="U637" s="1"/>
      <c r="V637" s="1"/>
      <c r="W637" s="1"/>
      <c r="X637" s="1"/>
      <c r="Y637" s="1"/>
      <c r="Z637" s="1"/>
      <c r="AA637" s="1"/>
      <c r="AB637" s="1"/>
      <c r="AC637" s="1"/>
      <c r="AD637" s="1"/>
      <c r="AE637" s="1"/>
      <c r="AF637" s="1"/>
      <c r="AG637" s="1"/>
      <c r="AH637" s="1"/>
      <c r="AI637" s="1"/>
      <c r="AJ637" s="1"/>
      <c r="AK637" s="1"/>
    </row>
    <row r="638" spans="1:37" ht="14.25" customHeight="1">
      <c r="A638" s="425"/>
      <c r="B638" s="1"/>
      <c r="C638" s="1"/>
      <c r="D638" s="1"/>
      <c r="E638" s="1"/>
      <c r="F638" s="1"/>
      <c r="G638" s="1"/>
      <c r="H638" s="1"/>
      <c r="I638" s="1"/>
      <c r="J638" s="1"/>
      <c r="K638" s="1"/>
      <c r="L638" s="1"/>
      <c r="M638" s="1"/>
      <c r="N638" s="1"/>
      <c r="O638" s="1"/>
      <c r="P638" s="229"/>
      <c r="Q638" s="1"/>
      <c r="R638" s="1"/>
      <c r="S638" s="1"/>
      <c r="T638" s="1"/>
      <c r="U638" s="1"/>
      <c r="V638" s="1"/>
      <c r="W638" s="1"/>
      <c r="X638" s="1"/>
      <c r="Y638" s="1"/>
      <c r="Z638" s="1"/>
      <c r="AA638" s="1"/>
      <c r="AB638" s="1"/>
      <c r="AC638" s="1"/>
      <c r="AD638" s="1"/>
      <c r="AE638" s="1"/>
      <c r="AF638" s="1"/>
      <c r="AG638" s="1"/>
      <c r="AH638" s="1"/>
      <c r="AI638" s="1"/>
      <c r="AJ638" s="1"/>
      <c r="AK638" s="1"/>
    </row>
    <row r="639" spans="1:37" ht="14.25" customHeight="1">
      <c r="A639" s="425"/>
      <c r="B639" s="1"/>
      <c r="C639" s="1"/>
      <c r="D639" s="1"/>
      <c r="E639" s="1"/>
      <c r="F639" s="1"/>
      <c r="G639" s="1"/>
      <c r="H639" s="1"/>
      <c r="I639" s="1"/>
      <c r="J639" s="1"/>
      <c r="K639" s="1"/>
      <c r="L639" s="1"/>
      <c r="M639" s="1"/>
      <c r="N639" s="1"/>
      <c r="O639" s="1"/>
      <c r="P639" s="229"/>
      <c r="Q639" s="1"/>
      <c r="R639" s="1"/>
      <c r="S639" s="1"/>
      <c r="T639" s="1"/>
      <c r="U639" s="1"/>
      <c r="V639" s="1"/>
      <c r="W639" s="1"/>
      <c r="X639" s="1"/>
      <c r="Y639" s="1"/>
      <c r="Z639" s="1"/>
      <c r="AA639" s="1"/>
      <c r="AB639" s="1"/>
      <c r="AC639" s="1"/>
      <c r="AD639" s="1"/>
      <c r="AE639" s="1"/>
      <c r="AF639" s="1"/>
      <c r="AG639" s="1"/>
      <c r="AH639" s="1"/>
      <c r="AI639" s="1"/>
      <c r="AJ639" s="1"/>
      <c r="AK639" s="1"/>
    </row>
    <row r="640" spans="1:37" ht="14.25" customHeight="1">
      <c r="A640" s="425"/>
      <c r="B640" s="1"/>
      <c r="C640" s="1"/>
      <c r="D640" s="1"/>
      <c r="E640" s="1"/>
      <c r="F640" s="1"/>
      <c r="G640" s="1"/>
      <c r="H640" s="1"/>
      <c r="I640" s="1"/>
      <c r="J640" s="1"/>
      <c r="K640" s="1"/>
      <c r="L640" s="1"/>
      <c r="M640" s="1"/>
      <c r="N640" s="1"/>
      <c r="O640" s="1"/>
      <c r="P640" s="229"/>
      <c r="Q640" s="1"/>
      <c r="R640" s="1"/>
      <c r="S640" s="1"/>
      <c r="T640" s="1"/>
      <c r="U640" s="1"/>
      <c r="V640" s="1"/>
      <c r="W640" s="1"/>
      <c r="X640" s="1"/>
      <c r="Y640" s="1"/>
      <c r="Z640" s="1"/>
      <c r="AA640" s="1"/>
      <c r="AB640" s="1"/>
      <c r="AC640" s="1"/>
      <c r="AD640" s="1"/>
      <c r="AE640" s="1"/>
      <c r="AF640" s="1"/>
      <c r="AG640" s="1"/>
      <c r="AH640" s="1"/>
      <c r="AI640" s="1"/>
      <c r="AJ640" s="1"/>
      <c r="AK640" s="1"/>
    </row>
    <row r="641" spans="1:37" ht="14.25" customHeight="1">
      <c r="A641" s="425"/>
      <c r="B641" s="1"/>
      <c r="C641" s="1"/>
      <c r="D641" s="1"/>
      <c r="E641" s="1"/>
      <c r="F641" s="1"/>
      <c r="G641" s="1"/>
      <c r="H641" s="1"/>
      <c r="I641" s="1"/>
      <c r="J641" s="1"/>
      <c r="K641" s="1"/>
      <c r="L641" s="1"/>
      <c r="M641" s="1"/>
      <c r="N641" s="1"/>
      <c r="O641" s="1"/>
      <c r="P641" s="229"/>
      <c r="Q641" s="1"/>
      <c r="R641" s="1"/>
      <c r="S641" s="1"/>
      <c r="T641" s="1"/>
      <c r="U641" s="1"/>
      <c r="V641" s="1"/>
      <c r="W641" s="1"/>
      <c r="X641" s="1"/>
      <c r="Y641" s="1"/>
      <c r="Z641" s="1"/>
      <c r="AA641" s="1"/>
      <c r="AB641" s="1"/>
      <c r="AC641" s="1"/>
      <c r="AD641" s="1"/>
      <c r="AE641" s="1"/>
      <c r="AF641" s="1"/>
      <c r="AG641" s="1"/>
      <c r="AH641" s="1"/>
      <c r="AI641" s="1"/>
      <c r="AJ641" s="1"/>
      <c r="AK641" s="1"/>
    </row>
    <row r="642" spans="1:37" ht="14.25" customHeight="1">
      <c r="A642" s="425"/>
      <c r="B642" s="1"/>
      <c r="C642" s="1"/>
      <c r="D642" s="1"/>
      <c r="E642" s="1"/>
      <c r="F642" s="1"/>
      <c r="G642" s="1"/>
      <c r="H642" s="1"/>
      <c r="I642" s="1"/>
      <c r="J642" s="1"/>
      <c r="K642" s="1"/>
      <c r="L642" s="1"/>
      <c r="M642" s="1"/>
      <c r="N642" s="1"/>
      <c r="O642" s="1"/>
      <c r="P642" s="229"/>
      <c r="Q642" s="1"/>
      <c r="R642" s="1"/>
      <c r="S642" s="1"/>
      <c r="T642" s="1"/>
      <c r="U642" s="1"/>
      <c r="V642" s="1"/>
      <c r="W642" s="1"/>
      <c r="X642" s="1"/>
      <c r="Y642" s="1"/>
      <c r="Z642" s="1"/>
      <c r="AA642" s="1"/>
      <c r="AB642" s="1"/>
      <c r="AC642" s="1"/>
      <c r="AD642" s="1"/>
      <c r="AE642" s="1"/>
      <c r="AF642" s="1"/>
      <c r="AG642" s="1"/>
      <c r="AH642" s="1"/>
      <c r="AI642" s="1"/>
      <c r="AJ642" s="1"/>
      <c r="AK642" s="1"/>
    </row>
    <row r="643" spans="1:37" ht="14.25" customHeight="1">
      <c r="A643" s="425"/>
      <c r="B643" s="1"/>
      <c r="C643" s="1"/>
      <c r="D643" s="1"/>
      <c r="E643" s="1"/>
      <c r="F643" s="1"/>
      <c r="G643" s="1"/>
      <c r="H643" s="1"/>
      <c r="I643" s="1"/>
      <c r="J643" s="1"/>
      <c r="K643" s="1"/>
      <c r="L643" s="1"/>
      <c r="M643" s="1"/>
      <c r="N643" s="1"/>
      <c r="O643" s="1"/>
      <c r="P643" s="229"/>
      <c r="Q643" s="1"/>
      <c r="R643" s="1"/>
      <c r="S643" s="1"/>
      <c r="T643" s="1"/>
      <c r="U643" s="1"/>
      <c r="V643" s="1"/>
      <c r="W643" s="1"/>
      <c r="X643" s="1"/>
      <c r="Y643" s="1"/>
      <c r="Z643" s="1"/>
      <c r="AA643" s="1"/>
      <c r="AB643" s="1"/>
      <c r="AC643" s="1"/>
      <c r="AD643" s="1"/>
      <c r="AE643" s="1"/>
      <c r="AF643" s="1"/>
      <c r="AG643" s="1"/>
      <c r="AH643" s="1"/>
      <c r="AI643" s="1"/>
      <c r="AJ643" s="1"/>
      <c r="AK643" s="1"/>
    </row>
    <row r="644" spans="1:37" ht="14.25" customHeight="1">
      <c r="A644" s="425"/>
      <c r="B644" s="1"/>
      <c r="C644" s="1"/>
      <c r="D644" s="1"/>
      <c r="E644" s="1"/>
      <c r="F644" s="1"/>
      <c r="G644" s="1"/>
      <c r="H644" s="1"/>
      <c r="I644" s="1"/>
      <c r="J644" s="1"/>
      <c r="K644" s="1"/>
      <c r="L644" s="1"/>
      <c r="M644" s="1"/>
      <c r="N644" s="1"/>
      <c r="O644" s="1"/>
      <c r="P644" s="229"/>
      <c r="Q644" s="1"/>
      <c r="R644" s="1"/>
      <c r="S644" s="1"/>
      <c r="T644" s="1"/>
      <c r="U644" s="1"/>
      <c r="V644" s="1"/>
      <c r="W644" s="1"/>
      <c r="X644" s="1"/>
      <c r="Y644" s="1"/>
      <c r="Z644" s="1"/>
      <c r="AA644" s="1"/>
      <c r="AB644" s="1"/>
      <c r="AC644" s="1"/>
      <c r="AD644" s="1"/>
      <c r="AE644" s="1"/>
      <c r="AF644" s="1"/>
      <c r="AG644" s="1"/>
      <c r="AH644" s="1"/>
      <c r="AI644" s="1"/>
      <c r="AJ644" s="1"/>
      <c r="AK644" s="1"/>
    </row>
    <row r="645" spans="1:37" ht="14.25" customHeight="1">
      <c r="A645" s="425"/>
      <c r="B645" s="1"/>
      <c r="C645" s="1"/>
      <c r="D645" s="1"/>
      <c r="E645" s="1"/>
      <c r="F645" s="1"/>
      <c r="G645" s="1"/>
      <c r="H645" s="1"/>
      <c r="I645" s="1"/>
      <c r="J645" s="1"/>
      <c r="K645" s="1"/>
      <c r="L645" s="1"/>
      <c r="M645" s="1"/>
      <c r="N645" s="1"/>
      <c r="O645" s="1"/>
      <c r="P645" s="229"/>
      <c r="Q645" s="1"/>
      <c r="R645" s="1"/>
      <c r="S645" s="1"/>
      <c r="T645" s="1"/>
      <c r="U645" s="1"/>
      <c r="V645" s="1"/>
      <c r="W645" s="1"/>
      <c r="X645" s="1"/>
      <c r="Y645" s="1"/>
      <c r="Z645" s="1"/>
      <c r="AA645" s="1"/>
      <c r="AB645" s="1"/>
      <c r="AC645" s="1"/>
      <c r="AD645" s="1"/>
      <c r="AE645" s="1"/>
      <c r="AF645" s="1"/>
      <c r="AG645" s="1"/>
      <c r="AH645" s="1"/>
      <c r="AI645" s="1"/>
      <c r="AJ645" s="1"/>
      <c r="AK645" s="1"/>
    </row>
    <row r="646" spans="1:37" ht="14.25" customHeight="1">
      <c r="A646" s="425"/>
      <c r="B646" s="1"/>
      <c r="C646" s="1"/>
      <c r="D646" s="1"/>
      <c r="E646" s="1"/>
      <c r="F646" s="1"/>
      <c r="G646" s="1"/>
      <c r="H646" s="1"/>
      <c r="I646" s="1"/>
      <c r="J646" s="1"/>
      <c r="K646" s="1"/>
      <c r="L646" s="1"/>
      <c r="M646" s="1"/>
      <c r="N646" s="1"/>
      <c r="O646" s="1"/>
      <c r="P646" s="229"/>
      <c r="Q646" s="1"/>
      <c r="R646" s="1"/>
      <c r="S646" s="1"/>
      <c r="T646" s="1"/>
      <c r="U646" s="1"/>
      <c r="V646" s="1"/>
      <c r="W646" s="1"/>
      <c r="X646" s="1"/>
      <c r="Y646" s="1"/>
      <c r="Z646" s="1"/>
      <c r="AA646" s="1"/>
      <c r="AB646" s="1"/>
      <c r="AC646" s="1"/>
      <c r="AD646" s="1"/>
      <c r="AE646" s="1"/>
      <c r="AF646" s="1"/>
      <c r="AG646" s="1"/>
      <c r="AH646" s="1"/>
      <c r="AI646" s="1"/>
      <c r="AJ646" s="1"/>
      <c r="AK646" s="1"/>
    </row>
    <row r="647" spans="1:37" ht="14.25" customHeight="1">
      <c r="A647" s="425"/>
      <c r="B647" s="1"/>
      <c r="C647" s="1"/>
      <c r="D647" s="1"/>
      <c r="E647" s="1"/>
      <c r="F647" s="1"/>
      <c r="G647" s="1"/>
      <c r="H647" s="1"/>
      <c r="I647" s="1"/>
      <c r="J647" s="1"/>
      <c r="K647" s="1"/>
      <c r="L647" s="1"/>
      <c r="M647" s="1"/>
      <c r="N647" s="1"/>
      <c r="O647" s="1"/>
      <c r="P647" s="229"/>
      <c r="Q647" s="1"/>
      <c r="R647" s="1"/>
      <c r="S647" s="1"/>
      <c r="T647" s="1"/>
      <c r="U647" s="1"/>
      <c r="V647" s="1"/>
      <c r="W647" s="1"/>
      <c r="X647" s="1"/>
      <c r="Y647" s="1"/>
      <c r="Z647" s="1"/>
      <c r="AA647" s="1"/>
      <c r="AB647" s="1"/>
      <c r="AC647" s="1"/>
      <c r="AD647" s="1"/>
      <c r="AE647" s="1"/>
      <c r="AF647" s="1"/>
      <c r="AG647" s="1"/>
      <c r="AH647" s="1"/>
      <c r="AI647" s="1"/>
      <c r="AJ647" s="1"/>
      <c r="AK647" s="1"/>
    </row>
    <row r="648" spans="1:37" ht="14.25" customHeight="1">
      <c r="A648" s="425"/>
      <c r="B648" s="1"/>
      <c r="C648" s="1"/>
      <c r="D648" s="1"/>
      <c r="E648" s="1"/>
      <c r="F648" s="1"/>
      <c r="G648" s="1"/>
      <c r="H648" s="1"/>
      <c r="I648" s="1"/>
      <c r="J648" s="1"/>
      <c r="K648" s="1"/>
      <c r="L648" s="1"/>
      <c r="M648" s="1"/>
      <c r="N648" s="1"/>
      <c r="O648" s="1"/>
      <c r="P648" s="229"/>
      <c r="Q648" s="1"/>
      <c r="R648" s="1"/>
      <c r="S648" s="1"/>
      <c r="T648" s="1"/>
      <c r="U648" s="1"/>
      <c r="V648" s="1"/>
      <c r="W648" s="1"/>
      <c r="X648" s="1"/>
      <c r="Y648" s="1"/>
      <c r="Z648" s="1"/>
      <c r="AA648" s="1"/>
      <c r="AB648" s="1"/>
      <c r="AC648" s="1"/>
      <c r="AD648" s="1"/>
      <c r="AE648" s="1"/>
      <c r="AF648" s="1"/>
      <c r="AG648" s="1"/>
      <c r="AH648" s="1"/>
      <c r="AI648" s="1"/>
      <c r="AJ648" s="1"/>
      <c r="AK648" s="1"/>
    </row>
    <row r="649" spans="1:37" ht="14.25" customHeight="1">
      <c r="A649" s="425"/>
      <c r="B649" s="1"/>
      <c r="C649" s="1"/>
      <c r="D649" s="1"/>
      <c r="E649" s="1"/>
      <c r="F649" s="1"/>
      <c r="G649" s="1"/>
      <c r="H649" s="1"/>
      <c r="I649" s="1"/>
      <c r="J649" s="1"/>
      <c r="K649" s="1"/>
      <c r="L649" s="1"/>
      <c r="M649" s="1"/>
      <c r="N649" s="1"/>
      <c r="O649" s="1"/>
      <c r="P649" s="229"/>
      <c r="Q649" s="1"/>
      <c r="R649" s="1"/>
      <c r="S649" s="1"/>
      <c r="T649" s="1"/>
      <c r="U649" s="1"/>
      <c r="V649" s="1"/>
      <c r="W649" s="1"/>
      <c r="X649" s="1"/>
      <c r="Y649" s="1"/>
      <c r="Z649" s="1"/>
      <c r="AA649" s="1"/>
      <c r="AB649" s="1"/>
      <c r="AC649" s="1"/>
      <c r="AD649" s="1"/>
      <c r="AE649" s="1"/>
      <c r="AF649" s="1"/>
      <c r="AG649" s="1"/>
      <c r="AH649" s="1"/>
      <c r="AI649" s="1"/>
      <c r="AJ649" s="1"/>
      <c r="AK649" s="1"/>
    </row>
    <row r="650" spans="1:37" ht="14.25" customHeight="1">
      <c r="A650" s="425"/>
      <c r="B650" s="1"/>
      <c r="C650" s="1"/>
      <c r="D650" s="1"/>
      <c r="E650" s="1"/>
      <c r="F650" s="1"/>
      <c r="G650" s="1"/>
      <c r="H650" s="1"/>
      <c r="I650" s="1"/>
      <c r="J650" s="1"/>
      <c r="K650" s="1"/>
      <c r="L650" s="1"/>
      <c r="M650" s="1"/>
      <c r="N650" s="1"/>
      <c r="O650" s="1"/>
      <c r="P650" s="229"/>
      <c r="Q650" s="1"/>
      <c r="R650" s="1"/>
      <c r="S650" s="1"/>
      <c r="T650" s="1"/>
      <c r="U650" s="1"/>
      <c r="V650" s="1"/>
      <c r="W650" s="1"/>
      <c r="X650" s="1"/>
      <c r="Y650" s="1"/>
      <c r="Z650" s="1"/>
      <c r="AA650" s="1"/>
      <c r="AB650" s="1"/>
      <c r="AC650" s="1"/>
      <c r="AD650" s="1"/>
      <c r="AE650" s="1"/>
      <c r="AF650" s="1"/>
      <c r="AG650" s="1"/>
      <c r="AH650" s="1"/>
      <c r="AI650" s="1"/>
      <c r="AJ650" s="1"/>
      <c r="AK650" s="1"/>
    </row>
    <row r="651" spans="1:37" ht="14.25" customHeight="1">
      <c r="A651" s="425"/>
      <c r="B651" s="1"/>
      <c r="C651" s="1"/>
      <c r="D651" s="1"/>
      <c r="E651" s="1"/>
      <c r="F651" s="1"/>
      <c r="G651" s="1"/>
      <c r="H651" s="1"/>
      <c r="I651" s="1"/>
      <c r="J651" s="1"/>
      <c r="K651" s="1"/>
      <c r="L651" s="1"/>
      <c r="M651" s="1"/>
      <c r="N651" s="1"/>
      <c r="O651" s="1"/>
      <c r="P651" s="229"/>
      <c r="Q651" s="1"/>
      <c r="R651" s="1"/>
      <c r="S651" s="1"/>
      <c r="T651" s="1"/>
      <c r="U651" s="1"/>
      <c r="V651" s="1"/>
      <c r="W651" s="1"/>
      <c r="X651" s="1"/>
      <c r="Y651" s="1"/>
      <c r="Z651" s="1"/>
      <c r="AA651" s="1"/>
      <c r="AB651" s="1"/>
      <c r="AC651" s="1"/>
      <c r="AD651" s="1"/>
      <c r="AE651" s="1"/>
      <c r="AF651" s="1"/>
      <c r="AG651" s="1"/>
      <c r="AH651" s="1"/>
      <c r="AI651" s="1"/>
      <c r="AJ651" s="1"/>
      <c r="AK651" s="1"/>
    </row>
    <row r="652" spans="1:37" ht="14.25" customHeight="1">
      <c r="A652" s="425"/>
      <c r="B652" s="1"/>
      <c r="C652" s="1"/>
      <c r="D652" s="1"/>
      <c r="E652" s="1"/>
      <c r="F652" s="1"/>
      <c r="G652" s="1"/>
      <c r="H652" s="1"/>
      <c r="I652" s="1"/>
      <c r="J652" s="1"/>
      <c r="K652" s="1"/>
      <c r="L652" s="1"/>
      <c r="M652" s="1"/>
      <c r="N652" s="1"/>
      <c r="O652" s="1"/>
      <c r="P652" s="229"/>
      <c r="Q652" s="1"/>
      <c r="R652" s="1"/>
      <c r="S652" s="1"/>
      <c r="T652" s="1"/>
      <c r="U652" s="1"/>
      <c r="V652" s="1"/>
      <c r="W652" s="1"/>
      <c r="X652" s="1"/>
      <c r="Y652" s="1"/>
      <c r="Z652" s="1"/>
      <c r="AA652" s="1"/>
      <c r="AB652" s="1"/>
      <c r="AC652" s="1"/>
      <c r="AD652" s="1"/>
      <c r="AE652" s="1"/>
      <c r="AF652" s="1"/>
      <c r="AG652" s="1"/>
      <c r="AH652" s="1"/>
      <c r="AI652" s="1"/>
      <c r="AJ652" s="1"/>
      <c r="AK652" s="1"/>
    </row>
    <row r="653" spans="1:37" ht="14.25" customHeight="1">
      <c r="A653" s="425"/>
      <c r="B653" s="1"/>
      <c r="C653" s="1"/>
      <c r="D653" s="1"/>
      <c r="E653" s="1"/>
      <c r="F653" s="1"/>
      <c r="G653" s="1"/>
      <c r="H653" s="1"/>
      <c r="I653" s="1"/>
      <c r="J653" s="1"/>
      <c r="K653" s="1"/>
      <c r="L653" s="1"/>
      <c r="M653" s="1"/>
      <c r="N653" s="1"/>
      <c r="O653" s="1"/>
      <c r="P653" s="229"/>
      <c r="Q653" s="1"/>
      <c r="R653" s="1"/>
      <c r="S653" s="1"/>
      <c r="T653" s="1"/>
      <c r="U653" s="1"/>
      <c r="V653" s="1"/>
      <c r="W653" s="1"/>
      <c r="X653" s="1"/>
      <c r="Y653" s="1"/>
      <c r="Z653" s="1"/>
      <c r="AA653" s="1"/>
      <c r="AB653" s="1"/>
      <c r="AC653" s="1"/>
      <c r="AD653" s="1"/>
      <c r="AE653" s="1"/>
      <c r="AF653" s="1"/>
      <c r="AG653" s="1"/>
      <c r="AH653" s="1"/>
      <c r="AI653" s="1"/>
      <c r="AJ653" s="1"/>
      <c r="AK653" s="1"/>
    </row>
    <row r="654" spans="1:37" ht="14.25" customHeight="1">
      <c r="A654" s="425"/>
      <c r="B654" s="1"/>
      <c r="C654" s="1"/>
      <c r="D654" s="1"/>
      <c r="E654" s="1"/>
      <c r="F654" s="1"/>
      <c r="G654" s="1"/>
      <c r="H654" s="1"/>
      <c r="I654" s="1"/>
      <c r="J654" s="1"/>
      <c r="K654" s="1"/>
      <c r="L654" s="1"/>
      <c r="M654" s="1"/>
      <c r="N654" s="1"/>
      <c r="O654" s="1"/>
      <c r="P654" s="229"/>
      <c r="Q654" s="1"/>
      <c r="R654" s="1"/>
      <c r="S654" s="1"/>
      <c r="T654" s="1"/>
      <c r="U654" s="1"/>
      <c r="V654" s="1"/>
      <c r="W654" s="1"/>
      <c r="X654" s="1"/>
      <c r="Y654" s="1"/>
      <c r="Z654" s="1"/>
      <c r="AA654" s="1"/>
      <c r="AB654" s="1"/>
      <c r="AC654" s="1"/>
      <c r="AD654" s="1"/>
      <c r="AE654" s="1"/>
      <c r="AF654" s="1"/>
      <c r="AG654" s="1"/>
      <c r="AH654" s="1"/>
      <c r="AI654" s="1"/>
      <c r="AJ654" s="1"/>
      <c r="AK654" s="1"/>
    </row>
    <row r="655" spans="1:37" ht="14.25" customHeight="1">
      <c r="A655" s="425"/>
      <c r="B655" s="1"/>
      <c r="C655" s="1"/>
      <c r="D655" s="1"/>
      <c r="E655" s="1"/>
      <c r="F655" s="1"/>
      <c r="G655" s="1"/>
      <c r="H655" s="1"/>
      <c r="I655" s="1"/>
      <c r="J655" s="1"/>
      <c r="K655" s="1"/>
      <c r="L655" s="1"/>
      <c r="M655" s="1"/>
      <c r="N655" s="1"/>
      <c r="O655" s="1"/>
      <c r="P655" s="229"/>
      <c r="Q655" s="1"/>
      <c r="R655" s="1"/>
      <c r="S655" s="1"/>
      <c r="T655" s="1"/>
      <c r="U655" s="1"/>
      <c r="V655" s="1"/>
      <c r="W655" s="1"/>
      <c r="X655" s="1"/>
      <c r="Y655" s="1"/>
      <c r="Z655" s="1"/>
      <c r="AA655" s="1"/>
      <c r="AB655" s="1"/>
      <c r="AC655" s="1"/>
      <c r="AD655" s="1"/>
      <c r="AE655" s="1"/>
      <c r="AF655" s="1"/>
      <c r="AG655" s="1"/>
      <c r="AH655" s="1"/>
      <c r="AI655" s="1"/>
      <c r="AJ655" s="1"/>
      <c r="AK655" s="1"/>
    </row>
    <row r="656" spans="1:37" ht="14.25" customHeight="1">
      <c r="A656" s="425"/>
      <c r="B656" s="1"/>
      <c r="C656" s="1"/>
      <c r="D656" s="1"/>
      <c r="E656" s="1"/>
      <c r="F656" s="1"/>
      <c r="G656" s="1"/>
      <c r="H656" s="1"/>
      <c r="I656" s="1"/>
      <c r="J656" s="1"/>
      <c r="K656" s="1"/>
      <c r="L656" s="1"/>
      <c r="M656" s="1"/>
      <c r="N656" s="1"/>
      <c r="O656" s="1"/>
      <c r="P656" s="229"/>
      <c r="Q656" s="1"/>
      <c r="R656" s="1"/>
      <c r="S656" s="1"/>
      <c r="T656" s="1"/>
      <c r="U656" s="1"/>
      <c r="V656" s="1"/>
      <c r="W656" s="1"/>
      <c r="X656" s="1"/>
      <c r="Y656" s="1"/>
      <c r="Z656" s="1"/>
      <c r="AA656" s="1"/>
      <c r="AB656" s="1"/>
      <c r="AC656" s="1"/>
      <c r="AD656" s="1"/>
      <c r="AE656" s="1"/>
      <c r="AF656" s="1"/>
      <c r="AG656" s="1"/>
      <c r="AH656" s="1"/>
      <c r="AI656" s="1"/>
      <c r="AJ656" s="1"/>
      <c r="AK656" s="1"/>
    </row>
    <row r="657" spans="1:37" ht="14.25" customHeight="1">
      <c r="A657" s="425"/>
      <c r="B657" s="1"/>
      <c r="C657" s="1"/>
      <c r="D657" s="1"/>
      <c r="E657" s="1"/>
      <c r="F657" s="1"/>
      <c r="G657" s="1"/>
      <c r="H657" s="1"/>
      <c r="I657" s="1"/>
      <c r="J657" s="1"/>
      <c r="K657" s="1"/>
      <c r="L657" s="1"/>
      <c r="M657" s="1"/>
      <c r="N657" s="1"/>
      <c r="O657" s="1"/>
      <c r="P657" s="229"/>
      <c r="Q657" s="1"/>
      <c r="R657" s="1"/>
      <c r="S657" s="1"/>
      <c r="T657" s="1"/>
      <c r="U657" s="1"/>
      <c r="V657" s="1"/>
      <c r="W657" s="1"/>
      <c r="X657" s="1"/>
      <c r="Y657" s="1"/>
      <c r="Z657" s="1"/>
      <c r="AA657" s="1"/>
      <c r="AB657" s="1"/>
      <c r="AC657" s="1"/>
      <c r="AD657" s="1"/>
      <c r="AE657" s="1"/>
      <c r="AF657" s="1"/>
      <c r="AG657" s="1"/>
      <c r="AH657" s="1"/>
      <c r="AI657" s="1"/>
      <c r="AJ657" s="1"/>
      <c r="AK657" s="1"/>
    </row>
    <row r="658" spans="1:37" ht="14.25" customHeight="1">
      <c r="A658" s="425"/>
      <c r="B658" s="1"/>
      <c r="C658" s="1"/>
      <c r="D658" s="1"/>
      <c r="E658" s="1"/>
      <c r="F658" s="1"/>
      <c r="G658" s="1"/>
      <c r="H658" s="1"/>
      <c r="I658" s="1"/>
      <c r="J658" s="1"/>
      <c r="K658" s="1"/>
      <c r="L658" s="1"/>
      <c r="M658" s="1"/>
      <c r="N658" s="1"/>
      <c r="O658" s="1"/>
      <c r="P658" s="229"/>
      <c r="Q658" s="1"/>
      <c r="R658" s="1"/>
      <c r="S658" s="1"/>
      <c r="T658" s="1"/>
      <c r="U658" s="1"/>
      <c r="V658" s="1"/>
      <c r="W658" s="1"/>
      <c r="X658" s="1"/>
      <c r="Y658" s="1"/>
      <c r="Z658" s="1"/>
      <c r="AA658" s="1"/>
      <c r="AB658" s="1"/>
      <c r="AC658" s="1"/>
      <c r="AD658" s="1"/>
      <c r="AE658" s="1"/>
      <c r="AF658" s="1"/>
      <c r="AG658" s="1"/>
      <c r="AH658" s="1"/>
      <c r="AI658" s="1"/>
      <c r="AJ658" s="1"/>
      <c r="AK658" s="1"/>
    </row>
    <row r="659" spans="1:37" ht="14.25" customHeight="1">
      <c r="A659" s="425"/>
      <c r="B659" s="1"/>
      <c r="C659" s="1"/>
      <c r="D659" s="1"/>
      <c r="E659" s="1"/>
      <c r="F659" s="1"/>
      <c r="G659" s="1"/>
      <c r="H659" s="1"/>
      <c r="I659" s="1"/>
      <c r="J659" s="1"/>
      <c r="K659" s="1"/>
      <c r="L659" s="1"/>
      <c r="M659" s="1"/>
      <c r="N659" s="1"/>
      <c r="O659" s="1"/>
      <c r="P659" s="229"/>
      <c r="Q659" s="1"/>
      <c r="R659" s="1"/>
      <c r="S659" s="1"/>
      <c r="T659" s="1"/>
      <c r="U659" s="1"/>
      <c r="V659" s="1"/>
      <c r="W659" s="1"/>
      <c r="X659" s="1"/>
      <c r="Y659" s="1"/>
      <c r="Z659" s="1"/>
      <c r="AA659" s="1"/>
      <c r="AB659" s="1"/>
      <c r="AC659" s="1"/>
      <c r="AD659" s="1"/>
      <c r="AE659" s="1"/>
      <c r="AF659" s="1"/>
      <c r="AG659" s="1"/>
      <c r="AH659" s="1"/>
      <c r="AI659" s="1"/>
      <c r="AJ659" s="1"/>
      <c r="AK659" s="1"/>
    </row>
    <row r="660" spans="1:37" ht="14.25" customHeight="1">
      <c r="A660" s="425"/>
      <c r="B660" s="1"/>
      <c r="C660" s="1"/>
      <c r="D660" s="1"/>
      <c r="E660" s="1"/>
      <c r="F660" s="1"/>
      <c r="G660" s="1"/>
      <c r="H660" s="1"/>
      <c r="I660" s="1"/>
      <c r="J660" s="1"/>
      <c r="K660" s="1"/>
      <c r="L660" s="1"/>
      <c r="M660" s="1"/>
      <c r="N660" s="1"/>
      <c r="O660" s="1"/>
      <c r="P660" s="229"/>
      <c r="Q660" s="1"/>
      <c r="R660" s="1"/>
      <c r="S660" s="1"/>
      <c r="T660" s="1"/>
      <c r="U660" s="1"/>
      <c r="V660" s="1"/>
      <c r="W660" s="1"/>
      <c r="X660" s="1"/>
      <c r="Y660" s="1"/>
      <c r="Z660" s="1"/>
      <c r="AA660" s="1"/>
      <c r="AB660" s="1"/>
      <c r="AC660" s="1"/>
      <c r="AD660" s="1"/>
      <c r="AE660" s="1"/>
      <c r="AF660" s="1"/>
      <c r="AG660" s="1"/>
      <c r="AH660" s="1"/>
      <c r="AI660" s="1"/>
      <c r="AJ660" s="1"/>
      <c r="AK660" s="1"/>
    </row>
    <row r="661" spans="1:37" ht="14.25" customHeight="1">
      <c r="A661" s="425"/>
      <c r="B661" s="1"/>
      <c r="C661" s="1"/>
      <c r="D661" s="1"/>
      <c r="E661" s="1"/>
      <c r="F661" s="1"/>
      <c r="G661" s="1"/>
      <c r="H661" s="1"/>
      <c r="I661" s="1"/>
      <c r="J661" s="1"/>
      <c r="K661" s="1"/>
      <c r="L661" s="1"/>
      <c r="M661" s="1"/>
      <c r="N661" s="1"/>
      <c r="O661" s="1"/>
      <c r="P661" s="229"/>
      <c r="Q661" s="1"/>
      <c r="R661" s="1"/>
      <c r="S661" s="1"/>
      <c r="T661" s="1"/>
      <c r="U661" s="1"/>
      <c r="V661" s="1"/>
      <c r="W661" s="1"/>
      <c r="X661" s="1"/>
      <c r="Y661" s="1"/>
      <c r="Z661" s="1"/>
      <c r="AA661" s="1"/>
      <c r="AB661" s="1"/>
      <c r="AC661" s="1"/>
      <c r="AD661" s="1"/>
      <c r="AE661" s="1"/>
      <c r="AF661" s="1"/>
      <c r="AG661" s="1"/>
      <c r="AH661" s="1"/>
      <c r="AI661" s="1"/>
      <c r="AJ661" s="1"/>
      <c r="AK661" s="1"/>
    </row>
    <row r="662" spans="1:37" ht="14.25" customHeight="1">
      <c r="A662" s="425"/>
      <c r="B662" s="1"/>
      <c r="C662" s="1"/>
      <c r="D662" s="1"/>
      <c r="E662" s="1"/>
      <c r="F662" s="1"/>
      <c r="G662" s="1"/>
      <c r="H662" s="1"/>
      <c r="I662" s="1"/>
      <c r="J662" s="1"/>
      <c r="K662" s="1"/>
      <c r="L662" s="1"/>
      <c r="M662" s="1"/>
      <c r="N662" s="1"/>
      <c r="O662" s="1"/>
      <c r="P662" s="229"/>
      <c r="Q662" s="1"/>
      <c r="R662" s="1"/>
      <c r="S662" s="1"/>
      <c r="T662" s="1"/>
      <c r="U662" s="1"/>
      <c r="V662" s="1"/>
      <c r="W662" s="1"/>
      <c r="X662" s="1"/>
      <c r="Y662" s="1"/>
      <c r="Z662" s="1"/>
      <c r="AA662" s="1"/>
      <c r="AB662" s="1"/>
      <c r="AC662" s="1"/>
      <c r="AD662" s="1"/>
      <c r="AE662" s="1"/>
      <c r="AF662" s="1"/>
      <c r="AG662" s="1"/>
      <c r="AH662" s="1"/>
      <c r="AI662" s="1"/>
      <c r="AJ662" s="1"/>
      <c r="AK662" s="1"/>
    </row>
    <row r="663" spans="1:37" ht="14.25" customHeight="1">
      <c r="A663" s="425"/>
      <c r="B663" s="1"/>
      <c r="C663" s="1"/>
      <c r="D663" s="1"/>
      <c r="E663" s="1"/>
      <c r="F663" s="1"/>
      <c r="G663" s="1"/>
      <c r="H663" s="1"/>
      <c r="I663" s="1"/>
      <c r="J663" s="1"/>
      <c r="K663" s="1"/>
      <c r="L663" s="1"/>
      <c r="M663" s="1"/>
      <c r="N663" s="1"/>
      <c r="O663" s="1"/>
      <c r="P663" s="229"/>
      <c r="Q663" s="1"/>
      <c r="R663" s="1"/>
      <c r="S663" s="1"/>
      <c r="T663" s="1"/>
      <c r="U663" s="1"/>
      <c r="V663" s="1"/>
      <c r="W663" s="1"/>
      <c r="X663" s="1"/>
      <c r="Y663" s="1"/>
      <c r="Z663" s="1"/>
      <c r="AA663" s="1"/>
      <c r="AB663" s="1"/>
      <c r="AC663" s="1"/>
      <c r="AD663" s="1"/>
      <c r="AE663" s="1"/>
      <c r="AF663" s="1"/>
      <c r="AG663" s="1"/>
      <c r="AH663" s="1"/>
      <c r="AI663" s="1"/>
      <c r="AJ663" s="1"/>
      <c r="AK663" s="1"/>
    </row>
    <row r="664" spans="1:37" ht="14.25" customHeight="1">
      <c r="A664" s="425"/>
      <c r="B664" s="1"/>
      <c r="C664" s="1"/>
      <c r="D664" s="1"/>
      <c r="E664" s="1"/>
      <c r="F664" s="1"/>
      <c r="G664" s="1"/>
      <c r="H664" s="1"/>
      <c r="I664" s="1"/>
      <c r="J664" s="1"/>
      <c r="K664" s="1"/>
      <c r="L664" s="1"/>
      <c r="M664" s="1"/>
      <c r="N664" s="1"/>
      <c r="O664" s="1"/>
      <c r="P664" s="229"/>
      <c r="Q664" s="1"/>
      <c r="R664" s="1"/>
      <c r="S664" s="1"/>
      <c r="T664" s="1"/>
      <c r="U664" s="1"/>
      <c r="V664" s="1"/>
      <c r="W664" s="1"/>
      <c r="X664" s="1"/>
      <c r="Y664" s="1"/>
      <c r="Z664" s="1"/>
      <c r="AA664" s="1"/>
      <c r="AB664" s="1"/>
      <c r="AC664" s="1"/>
      <c r="AD664" s="1"/>
      <c r="AE664" s="1"/>
      <c r="AF664" s="1"/>
      <c r="AG664" s="1"/>
      <c r="AH664" s="1"/>
      <c r="AI664" s="1"/>
      <c r="AJ664" s="1"/>
      <c r="AK664" s="1"/>
    </row>
    <row r="665" spans="1:37" ht="14.25" customHeight="1">
      <c r="A665" s="425"/>
      <c r="B665" s="1"/>
      <c r="C665" s="1"/>
      <c r="D665" s="1"/>
      <c r="E665" s="1"/>
      <c r="F665" s="1"/>
      <c r="G665" s="1"/>
      <c r="H665" s="1"/>
      <c r="I665" s="1"/>
      <c r="J665" s="1"/>
      <c r="K665" s="1"/>
      <c r="L665" s="1"/>
      <c r="M665" s="1"/>
      <c r="N665" s="1"/>
      <c r="O665" s="1"/>
      <c r="P665" s="229"/>
      <c r="Q665" s="1"/>
      <c r="R665" s="1"/>
      <c r="S665" s="1"/>
      <c r="T665" s="1"/>
      <c r="U665" s="1"/>
      <c r="V665" s="1"/>
      <c r="W665" s="1"/>
      <c r="X665" s="1"/>
      <c r="Y665" s="1"/>
      <c r="Z665" s="1"/>
      <c r="AA665" s="1"/>
      <c r="AB665" s="1"/>
      <c r="AC665" s="1"/>
      <c r="AD665" s="1"/>
      <c r="AE665" s="1"/>
      <c r="AF665" s="1"/>
      <c r="AG665" s="1"/>
      <c r="AH665" s="1"/>
      <c r="AI665" s="1"/>
      <c r="AJ665" s="1"/>
      <c r="AK665" s="1"/>
    </row>
    <row r="666" spans="1:37" ht="14.25" customHeight="1">
      <c r="A666" s="425"/>
      <c r="B666" s="1"/>
      <c r="C666" s="1"/>
      <c r="D666" s="1"/>
      <c r="E666" s="1"/>
      <c r="F666" s="1"/>
      <c r="G666" s="1"/>
      <c r="H666" s="1"/>
      <c r="I666" s="1"/>
      <c r="J666" s="1"/>
      <c r="K666" s="1"/>
      <c r="L666" s="1"/>
      <c r="M666" s="1"/>
      <c r="N666" s="1"/>
      <c r="O666" s="1"/>
      <c r="P666" s="229"/>
      <c r="Q666" s="1"/>
      <c r="R666" s="1"/>
      <c r="S666" s="1"/>
      <c r="T666" s="1"/>
      <c r="U666" s="1"/>
      <c r="V666" s="1"/>
      <c r="W666" s="1"/>
      <c r="X666" s="1"/>
      <c r="Y666" s="1"/>
      <c r="Z666" s="1"/>
      <c r="AA666" s="1"/>
      <c r="AB666" s="1"/>
      <c r="AC666" s="1"/>
      <c r="AD666" s="1"/>
      <c r="AE666" s="1"/>
      <c r="AF666" s="1"/>
      <c r="AG666" s="1"/>
      <c r="AH666" s="1"/>
      <c r="AI666" s="1"/>
      <c r="AJ666" s="1"/>
      <c r="AK666" s="1"/>
    </row>
    <row r="667" spans="1:37" ht="14.25" customHeight="1">
      <c r="A667" s="425"/>
      <c r="B667" s="1"/>
      <c r="C667" s="1"/>
      <c r="D667" s="1"/>
      <c r="E667" s="1"/>
      <c r="F667" s="1"/>
      <c r="G667" s="1"/>
      <c r="H667" s="1"/>
      <c r="I667" s="1"/>
      <c r="J667" s="1"/>
      <c r="K667" s="1"/>
      <c r="L667" s="1"/>
      <c r="M667" s="1"/>
      <c r="N667" s="1"/>
      <c r="O667" s="1"/>
      <c r="P667" s="229"/>
      <c r="Q667" s="1"/>
      <c r="R667" s="1"/>
      <c r="S667" s="1"/>
      <c r="T667" s="1"/>
      <c r="U667" s="1"/>
      <c r="V667" s="1"/>
      <c r="W667" s="1"/>
      <c r="X667" s="1"/>
      <c r="Y667" s="1"/>
      <c r="Z667" s="1"/>
      <c r="AA667" s="1"/>
      <c r="AB667" s="1"/>
      <c r="AC667" s="1"/>
      <c r="AD667" s="1"/>
      <c r="AE667" s="1"/>
      <c r="AF667" s="1"/>
      <c r="AG667" s="1"/>
      <c r="AH667" s="1"/>
      <c r="AI667" s="1"/>
      <c r="AJ667" s="1"/>
      <c r="AK667" s="1"/>
    </row>
    <row r="668" spans="1:37" ht="14.25" customHeight="1">
      <c r="A668" s="425"/>
      <c r="B668" s="1"/>
      <c r="C668" s="1"/>
      <c r="D668" s="1"/>
      <c r="E668" s="1"/>
      <c r="F668" s="1"/>
      <c r="G668" s="1"/>
      <c r="H668" s="1"/>
      <c r="I668" s="1"/>
      <c r="J668" s="1"/>
      <c r="K668" s="1"/>
      <c r="L668" s="1"/>
      <c r="M668" s="1"/>
      <c r="N668" s="1"/>
      <c r="O668" s="1"/>
      <c r="P668" s="229"/>
      <c r="Q668" s="1"/>
      <c r="R668" s="1"/>
      <c r="S668" s="1"/>
      <c r="T668" s="1"/>
      <c r="U668" s="1"/>
      <c r="V668" s="1"/>
      <c r="W668" s="1"/>
      <c r="X668" s="1"/>
      <c r="Y668" s="1"/>
      <c r="Z668" s="1"/>
      <c r="AA668" s="1"/>
      <c r="AB668" s="1"/>
      <c r="AC668" s="1"/>
      <c r="AD668" s="1"/>
      <c r="AE668" s="1"/>
      <c r="AF668" s="1"/>
      <c r="AG668" s="1"/>
      <c r="AH668" s="1"/>
      <c r="AI668" s="1"/>
      <c r="AJ668" s="1"/>
      <c r="AK668" s="1"/>
    </row>
    <row r="669" spans="1:37" ht="14.25" customHeight="1">
      <c r="A669" s="425"/>
      <c r="B669" s="1"/>
      <c r="C669" s="1"/>
      <c r="D669" s="1"/>
      <c r="E669" s="1"/>
      <c r="F669" s="1"/>
      <c r="G669" s="1"/>
      <c r="H669" s="1"/>
      <c r="I669" s="1"/>
      <c r="J669" s="1"/>
      <c r="K669" s="1"/>
      <c r="L669" s="1"/>
      <c r="M669" s="1"/>
      <c r="N669" s="1"/>
      <c r="O669" s="1"/>
      <c r="P669" s="229"/>
      <c r="Q669" s="1"/>
      <c r="R669" s="1"/>
      <c r="S669" s="1"/>
      <c r="T669" s="1"/>
      <c r="U669" s="1"/>
      <c r="V669" s="1"/>
      <c r="W669" s="1"/>
      <c r="X669" s="1"/>
      <c r="Y669" s="1"/>
      <c r="Z669" s="1"/>
      <c r="AA669" s="1"/>
      <c r="AB669" s="1"/>
      <c r="AC669" s="1"/>
      <c r="AD669" s="1"/>
      <c r="AE669" s="1"/>
      <c r="AF669" s="1"/>
      <c r="AG669" s="1"/>
      <c r="AH669" s="1"/>
      <c r="AI669" s="1"/>
      <c r="AJ669" s="1"/>
      <c r="AK669" s="1"/>
    </row>
    <row r="670" spans="1:37" ht="14.25" customHeight="1">
      <c r="A670" s="425"/>
      <c r="B670" s="1"/>
      <c r="C670" s="1"/>
      <c r="D670" s="1"/>
      <c r="E670" s="1"/>
      <c r="F670" s="1"/>
      <c r="G670" s="1"/>
      <c r="H670" s="1"/>
      <c r="I670" s="1"/>
      <c r="J670" s="1"/>
      <c r="K670" s="1"/>
      <c r="L670" s="1"/>
      <c r="M670" s="1"/>
      <c r="N670" s="1"/>
      <c r="O670" s="1"/>
      <c r="P670" s="229"/>
      <c r="Q670" s="1"/>
      <c r="R670" s="1"/>
      <c r="S670" s="1"/>
      <c r="T670" s="1"/>
      <c r="U670" s="1"/>
      <c r="V670" s="1"/>
      <c r="W670" s="1"/>
      <c r="X670" s="1"/>
      <c r="Y670" s="1"/>
      <c r="Z670" s="1"/>
      <c r="AA670" s="1"/>
      <c r="AB670" s="1"/>
      <c r="AC670" s="1"/>
      <c r="AD670" s="1"/>
      <c r="AE670" s="1"/>
      <c r="AF670" s="1"/>
      <c r="AG670" s="1"/>
      <c r="AH670" s="1"/>
      <c r="AI670" s="1"/>
      <c r="AJ670" s="1"/>
      <c r="AK670" s="1"/>
    </row>
    <row r="671" spans="1:37" ht="14.25" customHeight="1">
      <c r="A671" s="425"/>
      <c r="B671" s="1"/>
      <c r="C671" s="1"/>
      <c r="D671" s="1"/>
      <c r="E671" s="1"/>
      <c r="F671" s="1"/>
      <c r="G671" s="1"/>
      <c r="H671" s="1"/>
      <c r="I671" s="1"/>
      <c r="J671" s="1"/>
      <c r="K671" s="1"/>
      <c r="L671" s="1"/>
      <c r="M671" s="1"/>
      <c r="N671" s="1"/>
      <c r="O671" s="1"/>
      <c r="P671" s="229"/>
      <c r="Q671" s="1"/>
      <c r="R671" s="1"/>
      <c r="S671" s="1"/>
      <c r="T671" s="1"/>
      <c r="U671" s="1"/>
      <c r="V671" s="1"/>
      <c r="W671" s="1"/>
      <c r="X671" s="1"/>
      <c r="Y671" s="1"/>
      <c r="Z671" s="1"/>
      <c r="AA671" s="1"/>
      <c r="AB671" s="1"/>
      <c r="AC671" s="1"/>
      <c r="AD671" s="1"/>
      <c r="AE671" s="1"/>
      <c r="AF671" s="1"/>
      <c r="AG671" s="1"/>
      <c r="AH671" s="1"/>
      <c r="AI671" s="1"/>
      <c r="AJ671" s="1"/>
      <c r="AK671" s="1"/>
    </row>
    <row r="672" spans="1:37" ht="14.25" customHeight="1">
      <c r="A672" s="425"/>
      <c r="B672" s="1"/>
      <c r="C672" s="1"/>
      <c r="D672" s="1"/>
      <c r="E672" s="1"/>
      <c r="F672" s="1"/>
      <c r="G672" s="1"/>
      <c r="H672" s="1"/>
      <c r="I672" s="1"/>
      <c r="J672" s="1"/>
      <c r="K672" s="1"/>
      <c r="L672" s="1"/>
      <c r="M672" s="1"/>
      <c r="N672" s="1"/>
      <c r="O672" s="1"/>
      <c r="P672" s="229"/>
      <c r="Q672" s="1"/>
      <c r="R672" s="1"/>
      <c r="S672" s="1"/>
      <c r="T672" s="1"/>
      <c r="U672" s="1"/>
      <c r="V672" s="1"/>
      <c r="W672" s="1"/>
      <c r="X672" s="1"/>
      <c r="Y672" s="1"/>
      <c r="Z672" s="1"/>
      <c r="AA672" s="1"/>
      <c r="AB672" s="1"/>
      <c r="AC672" s="1"/>
      <c r="AD672" s="1"/>
      <c r="AE672" s="1"/>
      <c r="AF672" s="1"/>
      <c r="AG672" s="1"/>
      <c r="AH672" s="1"/>
      <c r="AI672" s="1"/>
      <c r="AJ672" s="1"/>
      <c r="AK672" s="1"/>
    </row>
    <row r="673" spans="1:37" ht="14.25" customHeight="1">
      <c r="A673" s="425"/>
      <c r="B673" s="1"/>
      <c r="C673" s="1"/>
      <c r="D673" s="1"/>
      <c r="E673" s="1"/>
      <c r="F673" s="1"/>
      <c r="G673" s="1"/>
      <c r="H673" s="1"/>
      <c r="I673" s="1"/>
      <c r="J673" s="1"/>
      <c r="K673" s="1"/>
      <c r="L673" s="1"/>
      <c r="M673" s="1"/>
      <c r="N673" s="1"/>
      <c r="O673" s="1"/>
      <c r="P673" s="229"/>
      <c r="Q673" s="1"/>
      <c r="R673" s="1"/>
      <c r="S673" s="1"/>
      <c r="T673" s="1"/>
      <c r="U673" s="1"/>
      <c r="V673" s="1"/>
      <c r="W673" s="1"/>
      <c r="X673" s="1"/>
      <c r="Y673" s="1"/>
      <c r="Z673" s="1"/>
      <c r="AA673" s="1"/>
      <c r="AB673" s="1"/>
      <c r="AC673" s="1"/>
      <c r="AD673" s="1"/>
      <c r="AE673" s="1"/>
      <c r="AF673" s="1"/>
      <c r="AG673" s="1"/>
      <c r="AH673" s="1"/>
      <c r="AI673" s="1"/>
      <c r="AJ673" s="1"/>
      <c r="AK673" s="1"/>
    </row>
    <row r="674" spans="1:37" ht="14.25" customHeight="1">
      <c r="A674" s="425"/>
      <c r="B674" s="1"/>
      <c r="C674" s="1"/>
      <c r="D674" s="1"/>
      <c r="E674" s="1"/>
      <c r="F674" s="1"/>
      <c r="G674" s="1"/>
      <c r="H674" s="1"/>
      <c r="I674" s="1"/>
      <c r="J674" s="1"/>
      <c r="K674" s="1"/>
      <c r="L674" s="1"/>
      <c r="M674" s="1"/>
      <c r="N674" s="1"/>
      <c r="O674" s="1"/>
      <c r="P674" s="229"/>
      <c r="Q674" s="1"/>
      <c r="R674" s="1"/>
      <c r="S674" s="1"/>
      <c r="T674" s="1"/>
      <c r="U674" s="1"/>
      <c r="V674" s="1"/>
      <c r="W674" s="1"/>
      <c r="X674" s="1"/>
      <c r="Y674" s="1"/>
      <c r="Z674" s="1"/>
      <c r="AA674" s="1"/>
      <c r="AB674" s="1"/>
      <c r="AC674" s="1"/>
      <c r="AD674" s="1"/>
      <c r="AE674" s="1"/>
      <c r="AF674" s="1"/>
      <c r="AG674" s="1"/>
      <c r="AH674" s="1"/>
      <c r="AI674" s="1"/>
      <c r="AJ674" s="1"/>
      <c r="AK674" s="1"/>
    </row>
    <row r="675" spans="1:37" ht="14.25" customHeight="1">
      <c r="A675" s="425"/>
      <c r="B675" s="1"/>
      <c r="C675" s="1"/>
      <c r="D675" s="1"/>
      <c r="E675" s="1"/>
      <c r="F675" s="1"/>
      <c r="G675" s="1"/>
      <c r="H675" s="1"/>
      <c r="I675" s="1"/>
      <c r="J675" s="1"/>
      <c r="K675" s="1"/>
      <c r="L675" s="1"/>
      <c r="M675" s="1"/>
      <c r="N675" s="1"/>
      <c r="O675" s="1"/>
      <c r="P675" s="229"/>
      <c r="Q675" s="1"/>
      <c r="R675" s="1"/>
      <c r="S675" s="1"/>
      <c r="T675" s="1"/>
      <c r="U675" s="1"/>
      <c r="V675" s="1"/>
      <c r="W675" s="1"/>
      <c r="X675" s="1"/>
      <c r="Y675" s="1"/>
      <c r="Z675" s="1"/>
      <c r="AA675" s="1"/>
      <c r="AB675" s="1"/>
      <c r="AC675" s="1"/>
      <c r="AD675" s="1"/>
      <c r="AE675" s="1"/>
      <c r="AF675" s="1"/>
      <c r="AG675" s="1"/>
      <c r="AH675" s="1"/>
      <c r="AI675" s="1"/>
      <c r="AJ675" s="1"/>
      <c r="AK675" s="1"/>
    </row>
    <row r="676" spans="1:37" ht="14.25" customHeight="1">
      <c r="A676" s="425"/>
      <c r="B676" s="1"/>
      <c r="C676" s="1"/>
      <c r="D676" s="1"/>
      <c r="E676" s="1"/>
      <c r="F676" s="1"/>
      <c r="G676" s="1"/>
      <c r="H676" s="1"/>
      <c r="I676" s="1"/>
      <c r="J676" s="1"/>
      <c r="K676" s="1"/>
      <c r="L676" s="1"/>
      <c r="M676" s="1"/>
      <c r="N676" s="1"/>
      <c r="O676" s="1"/>
      <c r="P676" s="229"/>
      <c r="Q676" s="1"/>
      <c r="R676" s="1"/>
      <c r="S676" s="1"/>
      <c r="T676" s="1"/>
      <c r="U676" s="1"/>
      <c r="V676" s="1"/>
      <c r="W676" s="1"/>
      <c r="X676" s="1"/>
      <c r="Y676" s="1"/>
      <c r="Z676" s="1"/>
      <c r="AA676" s="1"/>
      <c r="AB676" s="1"/>
      <c r="AC676" s="1"/>
      <c r="AD676" s="1"/>
      <c r="AE676" s="1"/>
      <c r="AF676" s="1"/>
      <c r="AG676" s="1"/>
      <c r="AH676" s="1"/>
      <c r="AI676" s="1"/>
      <c r="AJ676" s="1"/>
      <c r="AK676" s="1"/>
    </row>
    <row r="677" spans="1:37" ht="14.25" customHeight="1">
      <c r="A677" s="425"/>
      <c r="B677" s="1"/>
      <c r="C677" s="1"/>
      <c r="D677" s="1"/>
      <c r="E677" s="1"/>
      <c r="F677" s="1"/>
      <c r="G677" s="1"/>
      <c r="H677" s="1"/>
      <c r="I677" s="1"/>
      <c r="J677" s="1"/>
      <c r="K677" s="1"/>
      <c r="L677" s="1"/>
      <c r="M677" s="1"/>
      <c r="N677" s="1"/>
      <c r="O677" s="1"/>
      <c r="P677" s="229"/>
      <c r="Q677" s="1"/>
      <c r="R677" s="1"/>
      <c r="S677" s="1"/>
      <c r="T677" s="1"/>
      <c r="U677" s="1"/>
      <c r="V677" s="1"/>
      <c r="W677" s="1"/>
      <c r="X677" s="1"/>
      <c r="Y677" s="1"/>
      <c r="Z677" s="1"/>
      <c r="AA677" s="1"/>
      <c r="AB677" s="1"/>
      <c r="AC677" s="1"/>
      <c r="AD677" s="1"/>
      <c r="AE677" s="1"/>
      <c r="AF677" s="1"/>
      <c r="AG677" s="1"/>
      <c r="AH677" s="1"/>
      <c r="AI677" s="1"/>
      <c r="AJ677" s="1"/>
      <c r="AK677" s="1"/>
    </row>
    <row r="678" spans="1:37" ht="14.25" customHeight="1">
      <c r="A678" s="425"/>
      <c r="B678" s="1"/>
      <c r="C678" s="1"/>
      <c r="D678" s="1"/>
      <c r="E678" s="1"/>
      <c r="F678" s="1"/>
      <c r="G678" s="1"/>
      <c r="H678" s="1"/>
      <c r="I678" s="1"/>
      <c r="J678" s="1"/>
      <c r="K678" s="1"/>
      <c r="L678" s="1"/>
      <c r="M678" s="1"/>
      <c r="N678" s="1"/>
      <c r="O678" s="1"/>
      <c r="P678" s="229"/>
      <c r="Q678" s="1"/>
      <c r="R678" s="1"/>
      <c r="S678" s="1"/>
      <c r="T678" s="1"/>
      <c r="U678" s="1"/>
      <c r="V678" s="1"/>
      <c r="W678" s="1"/>
      <c r="X678" s="1"/>
      <c r="Y678" s="1"/>
      <c r="Z678" s="1"/>
      <c r="AA678" s="1"/>
      <c r="AB678" s="1"/>
      <c r="AC678" s="1"/>
      <c r="AD678" s="1"/>
      <c r="AE678" s="1"/>
      <c r="AF678" s="1"/>
      <c r="AG678" s="1"/>
      <c r="AH678" s="1"/>
      <c r="AI678" s="1"/>
      <c r="AJ678" s="1"/>
      <c r="AK678" s="1"/>
    </row>
    <row r="679" spans="1:37" ht="14.25" customHeight="1">
      <c r="A679" s="425"/>
      <c r="B679" s="1"/>
      <c r="C679" s="1"/>
      <c r="D679" s="1"/>
      <c r="E679" s="1"/>
      <c r="F679" s="1"/>
      <c r="G679" s="1"/>
      <c r="H679" s="1"/>
      <c r="I679" s="1"/>
      <c r="J679" s="1"/>
      <c r="K679" s="1"/>
      <c r="L679" s="1"/>
      <c r="M679" s="1"/>
      <c r="N679" s="1"/>
      <c r="O679" s="1"/>
      <c r="P679" s="229"/>
      <c r="Q679" s="1"/>
      <c r="R679" s="1"/>
      <c r="S679" s="1"/>
      <c r="T679" s="1"/>
      <c r="U679" s="1"/>
      <c r="V679" s="1"/>
      <c r="W679" s="1"/>
      <c r="X679" s="1"/>
      <c r="Y679" s="1"/>
      <c r="Z679" s="1"/>
      <c r="AA679" s="1"/>
      <c r="AB679" s="1"/>
      <c r="AC679" s="1"/>
      <c r="AD679" s="1"/>
      <c r="AE679" s="1"/>
      <c r="AF679" s="1"/>
      <c r="AG679" s="1"/>
      <c r="AH679" s="1"/>
      <c r="AI679" s="1"/>
      <c r="AJ679" s="1"/>
      <c r="AK679" s="1"/>
    </row>
    <row r="680" spans="1:37" ht="14.25" customHeight="1">
      <c r="A680" s="425"/>
      <c r="B680" s="1"/>
      <c r="C680" s="1"/>
      <c r="D680" s="1"/>
      <c r="E680" s="1"/>
      <c r="F680" s="1"/>
      <c r="G680" s="1"/>
      <c r="H680" s="1"/>
      <c r="I680" s="1"/>
      <c r="J680" s="1"/>
      <c r="K680" s="1"/>
      <c r="L680" s="1"/>
      <c r="M680" s="1"/>
      <c r="N680" s="1"/>
      <c r="O680" s="1"/>
      <c r="P680" s="229"/>
      <c r="Q680" s="1"/>
      <c r="R680" s="1"/>
      <c r="S680" s="1"/>
      <c r="T680" s="1"/>
      <c r="U680" s="1"/>
      <c r="V680" s="1"/>
      <c r="W680" s="1"/>
      <c r="X680" s="1"/>
      <c r="Y680" s="1"/>
      <c r="Z680" s="1"/>
      <c r="AA680" s="1"/>
      <c r="AB680" s="1"/>
      <c r="AC680" s="1"/>
      <c r="AD680" s="1"/>
      <c r="AE680" s="1"/>
      <c r="AF680" s="1"/>
      <c r="AG680" s="1"/>
      <c r="AH680" s="1"/>
      <c r="AI680" s="1"/>
      <c r="AJ680" s="1"/>
      <c r="AK680" s="1"/>
    </row>
    <row r="681" spans="1:37" ht="14.25" customHeight="1">
      <c r="A681" s="425"/>
      <c r="B681" s="1"/>
      <c r="C681" s="1"/>
      <c r="D681" s="1"/>
      <c r="E681" s="1"/>
      <c r="F681" s="1"/>
      <c r="G681" s="1"/>
      <c r="H681" s="1"/>
      <c r="I681" s="1"/>
      <c r="J681" s="1"/>
      <c r="K681" s="1"/>
      <c r="L681" s="1"/>
      <c r="M681" s="1"/>
      <c r="N681" s="1"/>
      <c r="O681" s="1"/>
      <c r="P681" s="229"/>
      <c r="Q681" s="1"/>
      <c r="R681" s="1"/>
      <c r="S681" s="1"/>
      <c r="T681" s="1"/>
      <c r="U681" s="1"/>
      <c r="V681" s="1"/>
      <c r="W681" s="1"/>
      <c r="X681" s="1"/>
      <c r="Y681" s="1"/>
      <c r="Z681" s="1"/>
      <c r="AA681" s="1"/>
      <c r="AB681" s="1"/>
      <c r="AC681" s="1"/>
      <c r="AD681" s="1"/>
      <c r="AE681" s="1"/>
      <c r="AF681" s="1"/>
      <c r="AG681" s="1"/>
      <c r="AH681" s="1"/>
      <c r="AI681" s="1"/>
      <c r="AJ681" s="1"/>
      <c r="AK681" s="1"/>
    </row>
    <row r="682" spans="1:37" ht="14.25" customHeight="1">
      <c r="A682" s="425"/>
      <c r="B682" s="1"/>
      <c r="C682" s="1"/>
      <c r="D682" s="1"/>
      <c r="E682" s="1"/>
      <c r="F682" s="1"/>
      <c r="G682" s="1"/>
      <c r="H682" s="1"/>
      <c r="I682" s="1"/>
      <c r="J682" s="1"/>
      <c r="K682" s="1"/>
      <c r="L682" s="1"/>
      <c r="M682" s="1"/>
      <c r="N682" s="1"/>
      <c r="O682" s="1"/>
      <c r="P682" s="229"/>
      <c r="Q682" s="1"/>
      <c r="R682" s="1"/>
      <c r="S682" s="1"/>
      <c r="T682" s="1"/>
      <c r="U682" s="1"/>
      <c r="V682" s="1"/>
      <c r="W682" s="1"/>
      <c r="X682" s="1"/>
      <c r="Y682" s="1"/>
      <c r="Z682" s="1"/>
      <c r="AA682" s="1"/>
      <c r="AB682" s="1"/>
      <c r="AC682" s="1"/>
      <c r="AD682" s="1"/>
      <c r="AE682" s="1"/>
      <c r="AF682" s="1"/>
      <c r="AG682" s="1"/>
      <c r="AH682" s="1"/>
      <c r="AI682" s="1"/>
      <c r="AJ682" s="1"/>
      <c r="AK682" s="1"/>
    </row>
    <row r="683" spans="1:37" ht="14.25" customHeight="1">
      <c r="A683" s="425"/>
      <c r="B683" s="1"/>
      <c r="C683" s="1"/>
      <c r="D683" s="1"/>
      <c r="E683" s="1"/>
      <c r="F683" s="1"/>
      <c r="G683" s="1"/>
      <c r="H683" s="1"/>
      <c r="I683" s="1"/>
      <c r="J683" s="1"/>
      <c r="K683" s="1"/>
      <c r="L683" s="1"/>
      <c r="M683" s="1"/>
      <c r="N683" s="1"/>
      <c r="O683" s="1"/>
      <c r="P683" s="229"/>
      <c r="Q683" s="1"/>
      <c r="R683" s="1"/>
      <c r="S683" s="1"/>
      <c r="T683" s="1"/>
      <c r="U683" s="1"/>
      <c r="V683" s="1"/>
      <c r="W683" s="1"/>
      <c r="X683" s="1"/>
      <c r="Y683" s="1"/>
      <c r="Z683" s="1"/>
      <c r="AA683" s="1"/>
      <c r="AB683" s="1"/>
      <c r="AC683" s="1"/>
      <c r="AD683" s="1"/>
      <c r="AE683" s="1"/>
      <c r="AF683" s="1"/>
      <c r="AG683" s="1"/>
      <c r="AH683" s="1"/>
      <c r="AI683" s="1"/>
      <c r="AJ683" s="1"/>
      <c r="AK683" s="1"/>
    </row>
    <row r="684" spans="1:37" ht="14.25" customHeight="1">
      <c r="A684" s="425"/>
      <c r="B684" s="1"/>
      <c r="C684" s="1"/>
      <c r="D684" s="1"/>
      <c r="E684" s="1"/>
      <c r="F684" s="1"/>
      <c r="G684" s="1"/>
      <c r="H684" s="1"/>
      <c r="I684" s="1"/>
      <c r="J684" s="1"/>
      <c r="K684" s="1"/>
      <c r="L684" s="1"/>
      <c r="M684" s="1"/>
      <c r="N684" s="1"/>
      <c r="O684" s="1"/>
      <c r="P684" s="229"/>
      <c r="Q684" s="1"/>
      <c r="R684" s="1"/>
      <c r="S684" s="1"/>
      <c r="T684" s="1"/>
      <c r="U684" s="1"/>
      <c r="V684" s="1"/>
      <c r="W684" s="1"/>
      <c r="X684" s="1"/>
      <c r="Y684" s="1"/>
      <c r="Z684" s="1"/>
      <c r="AA684" s="1"/>
      <c r="AB684" s="1"/>
      <c r="AC684" s="1"/>
      <c r="AD684" s="1"/>
      <c r="AE684" s="1"/>
      <c r="AF684" s="1"/>
      <c r="AG684" s="1"/>
      <c r="AH684" s="1"/>
      <c r="AI684" s="1"/>
      <c r="AJ684" s="1"/>
      <c r="AK684" s="1"/>
    </row>
    <row r="685" spans="1:37" ht="14.25" customHeight="1">
      <c r="A685" s="425"/>
      <c r="B685" s="1"/>
      <c r="C685" s="1"/>
      <c r="D685" s="1"/>
      <c r="E685" s="1"/>
      <c r="F685" s="1"/>
      <c r="G685" s="1"/>
      <c r="H685" s="1"/>
      <c r="I685" s="1"/>
      <c r="J685" s="1"/>
      <c r="K685" s="1"/>
      <c r="L685" s="1"/>
      <c r="M685" s="1"/>
      <c r="N685" s="1"/>
      <c r="O685" s="1"/>
      <c r="P685" s="229"/>
      <c r="Q685" s="1"/>
      <c r="R685" s="1"/>
      <c r="S685" s="1"/>
      <c r="T685" s="1"/>
      <c r="U685" s="1"/>
      <c r="V685" s="1"/>
      <c r="W685" s="1"/>
      <c r="X685" s="1"/>
      <c r="Y685" s="1"/>
      <c r="Z685" s="1"/>
      <c r="AA685" s="1"/>
      <c r="AB685" s="1"/>
      <c r="AC685" s="1"/>
      <c r="AD685" s="1"/>
      <c r="AE685" s="1"/>
      <c r="AF685" s="1"/>
      <c r="AG685" s="1"/>
      <c r="AH685" s="1"/>
      <c r="AI685" s="1"/>
      <c r="AJ685" s="1"/>
      <c r="AK685" s="1"/>
    </row>
    <row r="686" spans="1:37" ht="14.25" customHeight="1">
      <c r="A686" s="425"/>
      <c r="B686" s="1"/>
      <c r="C686" s="1"/>
      <c r="D686" s="1"/>
      <c r="E686" s="1"/>
      <c r="F686" s="1"/>
      <c r="G686" s="1"/>
      <c r="H686" s="1"/>
      <c r="I686" s="1"/>
      <c r="J686" s="1"/>
      <c r="K686" s="1"/>
      <c r="L686" s="1"/>
      <c r="M686" s="1"/>
      <c r="N686" s="1"/>
      <c r="O686" s="1"/>
      <c r="P686" s="229"/>
      <c r="Q686" s="1"/>
      <c r="R686" s="1"/>
      <c r="S686" s="1"/>
      <c r="T686" s="1"/>
      <c r="U686" s="1"/>
      <c r="V686" s="1"/>
      <c r="W686" s="1"/>
      <c r="X686" s="1"/>
      <c r="Y686" s="1"/>
      <c r="Z686" s="1"/>
      <c r="AA686" s="1"/>
      <c r="AB686" s="1"/>
      <c r="AC686" s="1"/>
      <c r="AD686" s="1"/>
      <c r="AE686" s="1"/>
      <c r="AF686" s="1"/>
      <c r="AG686" s="1"/>
      <c r="AH686" s="1"/>
      <c r="AI686" s="1"/>
      <c r="AJ686" s="1"/>
      <c r="AK686" s="1"/>
    </row>
    <row r="687" spans="1:37" ht="14.25" customHeight="1">
      <c r="A687" s="425"/>
      <c r="B687" s="1"/>
      <c r="C687" s="1"/>
      <c r="D687" s="1"/>
      <c r="E687" s="1"/>
      <c r="F687" s="1"/>
      <c r="G687" s="1"/>
      <c r="H687" s="1"/>
      <c r="I687" s="1"/>
      <c r="J687" s="1"/>
      <c r="K687" s="1"/>
      <c r="L687" s="1"/>
      <c r="M687" s="1"/>
      <c r="N687" s="1"/>
      <c r="O687" s="1"/>
      <c r="P687" s="229"/>
      <c r="Q687" s="1"/>
      <c r="R687" s="1"/>
      <c r="S687" s="1"/>
      <c r="T687" s="1"/>
      <c r="U687" s="1"/>
      <c r="V687" s="1"/>
      <c r="W687" s="1"/>
      <c r="X687" s="1"/>
      <c r="Y687" s="1"/>
      <c r="Z687" s="1"/>
      <c r="AA687" s="1"/>
      <c r="AB687" s="1"/>
      <c r="AC687" s="1"/>
      <c r="AD687" s="1"/>
      <c r="AE687" s="1"/>
      <c r="AF687" s="1"/>
      <c r="AG687" s="1"/>
      <c r="AH687" s="1"/>
      <c r="AI687" s="1"/>
      <c r="AJ687" s="1"/>
      <c r="AK687" s="1"/>
    </row>
    <row r="688" spans="1:37" ht="14.25" customHeight="1">
      <c r="A688" s="425"/>
      <c r="B688" s="1"/>
      <c r="C688" s="1"/>
      <c r="D688" s="1"/>
      <c r="E688" s="1"/>
      <c r="F688" s="1"/>
      <c r="G688" s="1"/>
      <c r="H688" s="1"/>
      <c r="I688" s="1"/>
      <c r="J688" s="1"/>
      <c r="K688" s="1"/>
      <c r="L688" s="1"/>
      <c r="M688" s="1"/>
      <c r="N688" s="1"/>
      <c r="O688" s="1"/>
      <c r="P688" s="229"/>
      <c r="Q688" s="1"/>
      <c r="R688" s="1"/>
      <c r="S688" s="1"/>
      <c r="T688" s="1"/>
      <c r="U688" s="1"/>
      <c r="V688" s="1"/>
      <c r="W688" s="1"/>
      <c r="X688" s="1"/>
      <c r="Y688" s="1"/>
      <c r="Z688" s="1"/>
      <c r="AA688" s="1"/>
      <c r="AB688" s="1"/>
      <c r="AC688" s="1"/>
      <c r="AD688" s="1"/>
      <c r="AE688" s="1"/>
      <c r="AF688" s="1"/>
      <c r="AG688" s="1"/>
      <c r="AH688" s="1"/>
      <c r="AI688" s="1"/>
      <c r="AJ688" s="1"/>
      <c r="AK688" s="1"/>
    </row>
    <row r="689" spans="1:37" ht="14.25" customHeight="1">
      <c r="A689" s="425"/>
      <c r="B689" s="1"/>
      <c r="C689" s="1"/>
      <c r="D689" s="1"/>
      <c r="E689" s="1"/>
      <c r="F689" s="1"/>
      <c r="G689" s="1"/>
      <c r="H689" s="1"/>
      <c r="I689" s="1"/>
      <c r="J689" s="1"/>
      <c r="K689" s="1"/>
      <c r="L689" s="1"/>
      <c r="M689" s="1"/>
      <c r="N689" s="1"/>
      <c r="O689" s="1"/>
      <c r="P689" s="229"/>
      <c r="Q689" s="1"/>
      <c r="R689" s="1"/>
      <c r="S689" s="1"/>
      <c r="T689" s="1"/>
      <c r="U689" s="1"/>
      <c r="V689" s="1"/>
      <c r="W689" s="1"/>
      <c r="X689" s="1"/>
      <c r="Y689" s="1"/>
      <c r="Z689" s="1"/>
      <c r="AA689" s="1"/>
      <c r="AB689" s="1"/>
      <c r="AC689" s="1"/>
      <c r="AD689" s="1"/>
      <c r="AE689" s="1"/>
      <c r="AF689" s="1"/>
      <c r="AG689" s="1"/>
      <c r="AH689" s="1"/>
      <c r="AI689" s="1"/>
      <c r="AJ689" s="1"/>
      <c r="AK689" s="1"/>
    </row>
    <row r="690" spans="1:37" ht="14.25" customHeight="1">
      <c r="A690" s="425"/>
      <c r="B690" s="1"/>
      <c r="C690" s="1"/>
      <c r="D690" s="1"/>
      <c r="E690" s="1"/>
      <c r="F690" s="1"/>
      <c r="G690" s="1"/>
      <c r="H690" s="1"/>
      <c r="I690" s="1"/>
      <c r="J690" s="1"/>
      <c r="K690" s="1"/>
      <c r="L690" s="1"/>
      <c r="M690" s="1"/>
      <c r="N690" s="1"/>
      <c r="O690" s="1"/>
      <c r="P690" s="229"/>
      <c r="Q690" s="1"/>
      <c r="R690" s="1"/>
      <c r="S690" s="1"/>
      <c r="T690" s="1"/>
      <c r="U690" s="1"/>
      <c r="V690" s="1"/>
      <c r="W690" s="1"/>
      <c r="X690" s="1"/>
      <c r="Y690" s="1"/>
      <c r="Z690" s="1"/>
      <c r="AA690" s="1"/>
      <c r="AB690" s="1"/>
      <c r="AC690" s="1"/>
      <c r="AD690" s="1"/>
      <c r="AE690" s="1"/>
      <c r="AF690" s="1"/>
      <c r="AG690" s="1"/>
      <c r="AH690" s="1"/>
      <c r="AI690" s="1"/>
      <c r="AJ690" s="1"/>
      <c r="AK690" s="1"/>
    </row>
    <row r="691" spans="1:37" ht="14.25" customHeight="1">
      <c r="A691" s="425"/>
      <c r="B691" s="1"/>
      <c r="C691" s="1"/>
      <c r="D691" s="1"/>
      <c r="E691" s="1"/>
      <c r="F691" s="1"/>
      <c r="G691" s="1"/>
      <c r="H691" s="1"/>
      <c r="I691" s="1"/>
      <c r="J691" s="1"/>
      <c r="K691" s="1"/>
      <c r="L691" s="1"/>
      <c r="M691" s="1"/>
      <c r="N691" s="1"/>
      <c r="O691" s="1"/>
      <c r="P691" s="229"/>
      <c r="Q691" s="1"/>
      <c r="R691" s="1"/>
      <c r="S691" s="1"/>
      <c r="T691" s="1"/>
      <c r="U691" s="1"/>
      <c r="V691" s="1"/>
      <c r="W691" s="1"/>
      <c r="X691" s="1"/>
      <c r="Y691" s="1"/>
      <c r="Z691" s="1"/>
      <c r="AA691" s="1"/>
      <c r="AB691" s="1"/>
      <c r="AC691" s="1"/>
      <c r="AD691" s="1"/>
      <c r="AE691" s="1"/>
      <c r="AF691" s="1"/>
      <c r="AG691" s="1"/>
      <c r="AH691" s="1"/>
      <c r="AI691" s="1"/>
      <c r="AJ691" s="1"/>
      <c r="AK691" s="1"/>
    </row>
    <row r="692" spans="1:37" ht="14.25" customHeight="1">
      <c r="A692" s="425"/>
      <c r="B692" s="1"/>
      <c r="C692" s="1"/>
      <c r="D692" s="1"/>
      <c r="E692" s="1"/>
      <c r="F692" s="1"/>
      <c r="G692" s="1"/>
      <c r="H692" s="1"/>
      <c r="I692" s="1"/>
      <c r="J692" s="1"/>
      <c r="K692" s="1"/>
      <c r="L692" s="1"/>
      <c r="M692" s="1"/>
      <c r="N692" s="1"/>
      <c r="O692" s="1"/>
      <c r="P692" s="229"/>
      <c r="Q692" s="1"/>
      <c r="R692" s="1"/>
      <c r="S692" s="1"/>
      <c r="T692" s="1"/>
      <c r="U692" s="1"/>
      <c r="V692" s="1"/>
      <c r="W692" s="1"/>
      <c r="X692" s="1"/>
      <c r="Y692" s="1"/>
      <c r="Z692" s="1"/>
      <c r="AA692" s="1"/>
      <c r="AB692" s="1"/>
      <c r="AC692" s="1"/>
      <c r="AD692" s="1"/>
      <c r="AE692" s="1"/>
      <c r="AF692" s="1"/>
      <c r="AG692" s="1"/>
      <c r="AH692" s="1"/>
      <c r="AI692" s="1"/>
      <c r="AJ692" s="1"/>
      <c r="AK692" s="1"/>
    </row>
    <row r="693" spans="1:37" ht="14.25" customHeight="1">
      <c r="A693" s="425"/>
      <c r="B693" s="1"/>
      <c r="C693" s="1"/>
      <c r="D693" s="1"/>
      <c r="E693" s="1"/>
      <c r="F693" s="1"/>
      <c r="G693" s="1"/>
      <c r="H693" s="1"/>
      <c r="I693" s="1"/>
      <c r="J693" s="1"/>
      <c r="K693" s="1"/>
      <c r="L693" s="1"/>
      <c r="M693" s="1"/>
      <c r="N693" s="1"/>
      <c r="O693" s="1"/>
      <c r="P693" s="229"/>
      <c r="Q693" s="1"/>
      <c r="R693" s="1"/>
      <c r="S693" s="1"/>
      <c r="T693" s="1"/>
      <c r="U693" s="1"/>
      <c r="V693" s="1"/>
      <c r="W693" s="1"/>
      <c r="X693" s="1"/>
      <c r="Y693" s="1"/>
      <c r="Z693" s="1"/>
      <c r="AA693" s="1"/>
      <c r="AB693" s="1"/>
      <c r="AC693" s="1"/>
      <c r="AD693" s="1"/>
      <c r="AE693" s="1"/>
      <c r="AF693" s="1"/>
      <c r="AG693" s="1"/>
      <c r="AH693" s="1"/>
      <c r="AI693" s="1"/>
      <c r="AJ693" s="1"/>
      <c r="AK693" s="1"/>
    </row>
    <row r="694" spans="1:37" ht="14.25" customHeight="1">
      <c r="A694" s="425"/>
      <c r="B694" s="1"/>
      <c r="C694" s="1"/>
      <c r="D694" s="1"/>
      <c r="E694" s="1"/>
      <c r="F694" s="1"/>
      <c r="G694" s="1"/>
      <c r="H694" s="1"/>
      <c r="I694" s="1"/>
      <c r="J694" s="1"/>
      <c r="K694" s="1"/>
      <c r="L694" s="1"/>
      <c r="M694" s="1"/>
      <c r="N694" s="1"/>
      <c r="O694" s="1"/>
      <c r="P694" s="229"/>
      <c r="Q694" s="1"/>
      <c r="R694" s="1"/>
      <c r="S694" s="1"/>
      <c r="T694" s="1"/>
      <c r="U694" s="1"/>
      <c r="V694" s="1"/>
      <c r="W694" s="1"/>
      <c r="X694" s="1"/>
      <c r="Y694" s="1"/>
      <c r="Z694" s="1"/>
      <c r="AA694" s="1"/>
      <c r="AB694" s="1"/>
      <c r="AC694" s="1"/>
      <c r="AD694" s="1"/>
      <c r="AE694" s="1"/>
      <c r="AF694" s="1"/>
      <c r="AG694" s="1"/>
      <c r="AH694" s="1"/>
      <c r="AI694" s="1"/>
      <c r="AJ694" s="1"/>
      <c r="AK694" s="1"/>
    </row>
    <row r="695" spans="1:37" ht="14.25" customHeight="1">
      <c r="A695" s="425"/>
      <c r="B695" s="1"/>
      <c r="C695" s="1"/>
      <c r="D695" s="1"/>
      <c r="E695" s="1"/>
      <c r="F695" s="1"/>
      <c r="G695" s="1"/>
      <c r="H695" s="1"/>
      <c r="I695" s="1"/>
      <c r="J695" s="1"/>
      <c r="K695" s="1"/>
      <c r="L695" s="1"/>
      <c r="M695" s="1"/>
      <c r="N695" s="1"/>
      <c r="O695" s="1"/>
      <c r="P695" s="229"/>
      <c r="Q695" s="1"/>
      <c r="R695" s="1"/>
      <c r="S695" s="1"/>
      <c r="T695" s="1"/>
      <c r="U695" s="1"/>
      <c r="V695" s="1"/>
      <c r="W695" s="1"/>
      <c r="X695" s="1"/>
      <c r="Y695" s="1"/>
      <c r="Z695" s="1"/>
      <c r="AA695" s="1"/>
      <c r="AB695" s="1"/>
      <c r="AC695" s="1"/>
      <c r="AD695" s="1"/>
      <c r="AE695" s="1"/>
      <c r="AF695" s="1"/>
      <c r="AG695" s="1"/>
      <c r="AH695" s="1"/>
      <c r="AI695" s="1"/>
      <c r="AJ695" s="1"/>
      <c r="AK695" s="1"/>
    </row>
    <row r="696" spans="1:37" ht="14.25" customHeight="1">
      <c r="A696" s="425"/>
      <c r="B696" s="1"/>
      <c r="C696" s="1"/>
      <c r="D696" s="1"/>
      <c r="E696" s="1"/>
      <c r="F696" s="1"/>
      <c r="G696" s="1"/>
      <c r="H696" s="1"/>
      <c r="I696" s="1"/>
      <c r="J696" s="1"/>
      <c r="K696" s="1"/>
      <c r="L696" s="1"/>
      <c r="M696" s="1"/>
      <c r="N696" s="1"/>
      <c r="O696" s="1"/>
      <c r="P696" s="229"/>
      <c r="Q696" s="1"/>
      <c r="R696" s="1"/>
      <c r="S696" s="1"/>
      <c r="T696" s="1"/>
      <c r="U696" s="1"/>
      <c r="V696" s="1"/>
      <c r="W696" s="1"/>
      <c r="X696" s="1"/>
      <c r="Y696" s="1"/>
      <c r="Z696" s="1"/>
      <c r="AA696" s="1"/>
      <c r="AB696" s="1"/>
      <c r="AC696" s="1"/>
      <c r="AD696" s="1"/>
      <c r="AE696" s="1"/>
      <c r="AF696" s="1"/>
      <c r="AG696" s="1"/>
      <c r="AH696" s="1"/>
      <c r="AI696" s="1"/>
      <c r="AJ696" s="1"/>
      <c r="AK696" s="1"/>
    </row>
    <row r="697" spans="1:37" ht="14.25" customHeight="1">
      <c r="A697" s="425"/>
      <c r="B697" s="1"/>
      <c r="C697" s="1"/>
      <c r="D697" s="1"/>
      <c r="E697" s="1"/>
      <c r="F697" s="1"/>
      <c r="G697" s="1"/>
      <c r="H697" s="1"/>
      <c r="I697" s="1"/>
      <c r="J697" s="1"/>
      <c r="K697" s="1"/>
      <c r="L697" s="1"/>
      <c r="M697" s="1"/>
      <c r="N697" s="1"/>
      <c r="O697" s="1"/>
      <c r="P697" s="229"/>
      <c r="Q697" s="1"/>
      <c r="R697" s="1"/>
      <c r="S697" s="1"/>
      <c r="T697" s="1"/>
      <c r="U697" s="1"/>
      <c r="V697" s="1"/>
      <c r="W697" s="1"/>
      <c r="X697" s="1"/>
      <c r="Y697" s="1"/>
      <c r="Z697" s="1"/>
      <c r="AA697" s="1"/>
      <c r="AB697" s="1"/>
      <c r="AC697" s="1"/>
      <c r="AD697" s="1"/>
      <c r="AE697" s="1"/>
      <c r="AF697" s="1"/>
      <c r="AG697" s="1"/>
      <c r="AH697" s="1"/>
      <c r="AI697" s="1"/>
      <c r="AJ697" s="1"/>
      <c r="AK697" s="1"/>
    </row>
    <row r="698" spans="1:37" ht="14.25" customHeight="1">
      <c r="A698" s="425"/>
      <c r="B698" s="1"/>
      <c r="C698" s="1"/>
      <c r="D698" s="1"/>
      <c r="E698" s="1"/>
      <c r="F698" s="1"/>
      <c r="G698" s="1"/>
      <c r="H698" s="1"/>
      <c r="I698" s="1"/>
      <c r="J698" s="1"/>
      <c r="K698" s="1"/>
      <c r="L698" s="1"/>
      <c r="M698" s="1"/>
      <c r="N698" s="1"/>
      <c r="O698" s="1"/>
      <c r="P698" s="229"/>
      <c r="Q698" s="1"/>
      <c r="R698" s="1"/>
      <c r="S698" s="1"/>
      <c r="T698" s="1"/>
      <c r="U698" s="1"/>
      <c r="V698" s="1"/>
      <c r="W698" s="1"/>
      <c r="X698" s="1"/>
      <c r="Y698" s="1"/>
      <c r="Z698" s="1"/>
      <c r="AA698" s="1"/>
      <c r="AB698" s="1"/>
      <c r="AC698" s="1"/>
      <c r="AD698" s="1"/>
      <c r="AE698" s="1"/>
      <c r="AF698" s="1"/>
      <c r="AG698" s="1"/>
      <c r="AH698" s="1"/>
      <c r="AI698" s="1"/>
      <c r="AJ698" s="1"/>
      <c r="AK698" s="1"/>
    </row>
    <row r="699" spans="1:37" ht="14.25" customHeight="1">
      <c r="A699" s="425"/>
      <c r="B699" s="1"/>
      <c r="C699" s="1"/>
      <c r="D699" s="1"/>
      <c r="E699" s="1"/>
      <c r="F699" s="1"/>
      <c r="G699" s="1"/>
      <c r="H699" s="1"/>
      <c r="I699" s="1"/>
      <c r="J699" s="1"/>
      <c r="K699" s="1"/>
      <c r="L699" s="1"/>
      <c r="M699" s="1"/>
      <c r="N699" s="1"/>
      <c r="O699" s="1"/>
      <c r="P699" s="229"/>
      <c r="Q699" s="1"/>
      <c r="R699" s="1"/>
      <c r="S699" s="1"/>
      <c r="T699" s="1"/>
      <c r="U699" s="1"/>
      <c r="V699" s="1"/>
      <c r="W699" s="1"/>
      <c r="X699" s="1"/>
      <c r="Y699" s="1"/>
      <c r="Z699" s="1"/>
      <c r="AA699" s="1"/>
      <c r="AB699" s="1"/>
      <c r="AC699" s="1"/>
      <c r="AD699" s="1"/>
      <c r="AE699" s="1"/>
      <c r="AF699" s="1"/>
      <c r="AG699" s="1"/>
      <c r="AH699" s="1"/>
      <c r="AI699" s="1"/>
      <c r="AJ699" s="1"/>
      <c r="AK699" s="1"/>
    </row>
    <row r="700" spans="1:37" ht="14.25" customHeight="1">
      <c r="A700" s="425"/>
      <c r="B700" s="1"/>
      <c r="C700" s="1"/>
      <c r="D700" s="1"/>
      <c r="E700" s="1"/>
      <c r="F700" s="1"/>
      <c r="G700" s="1"/>
      <c r="H700" s="1"/>
      <c r="I700" s="1"/>
      <c r="J700" s="1"/>
      <c r="K700" s="1"/>
      <c r="L700" s="1"/>
      <c r="M700" s="1"/>
      <c r="N700" s="1"/>
      <c r="O700" s="1"/>
      <c r="P700" s="229"/>
      <c r="Q700" s="1"/>
      <c r="R700" s="1"/>
      <c r="S700" s="1"/>
      <c r="T700" s="1"/>
      <c r="U700" s="1"/>
      <c r="V700" s="1"/>
      <c r="W700" s="1"/>
      <c r="X700" s="1"/>
      <c r="Y700" s="1"/>
      <c r="Z700" s="1"/>
      <c r="AA700" s="1"/>
      <c r="AB700" s="1"/>
      <c r="AC700" s="1"/>
      <c r="AD700" s="1"/>
      <c r="AE700" s="1"/>
      <c r="AF700" s="1"/>
      <c r="AG700" s="1"/>
      <c r="AH700" s="1"/>
      <c r="AI700" s="1"/>
      <c r="AJ700" s="1"/>
      <c r="AK700" s="1"/>
    </row>
    <row r="701" spans="1:37" ht="14.25" customHeight="1">
      <c r="A701" s="425"/>
      <c r="B701" s="1"/>
      <c r="C701" s="1"/>
      <c r="D701" s="1"/>
      <c r="E701" s="1"/>
      <c r="F701" s="1"/>
      <c r="G701" s="1"/>
      <c r="H701" s="1"/>
      <c r="I701" s="1"/>
      <c r="J701" s="1"/>
      <c r="K701" s="1"/>
      <c r="L701" s="1"/>
      <c r="M701" s="1"/>
      <c r="N701" s="1"/>
      <c r="O701" s="1"/>
      <c r="P701" s="229"/>
      <c r="Q701" s="1"/>
      <c r="R701" s="1"/>
      <c r="S701" s="1"/>
      <c r="T701" s="1"/>
      <c r="U701" s="1"/>
      <c r="V701" s="1"/>
      <c r="W701" s="1"/>
      <c r="X701" s="1"/>
      <c r="Y701" s="1"/>
      <c r="Z701" s="1"/>
      <c r="AA701" s="1"/>
      <c r="AB701" s="1"/>
      <c r="AC701" s="1"/>
      <c r="AD701" s="1"/>
      <c r="AE701" s="1"/>
      <c r="AF701" s="1"/>
      <c r="AG701" s="1"/>
      <c r="AH701" s="1"/>
      <c r="AI701" s="1"/>
      <c r="AJ701" s="1"/>
      <c r="AK701" s="1"/>
    </row>
    <row r="702" spans="1:37" ht="14.25" customHeight="1">
      <c r="A702" s="425"/>
      <c r="B702" s="1"/>
      <c r="C702" s="1"/>
      <c r="D702" s="1"/>
      <c r="E702" s="1"/>
      <c r="F702" s="1"/>
      <c r="G702" s="1"/>
      <c r="H702" s="1"/>
      <c r="I702" s="1"/>
      <c r="J702" s="1"/>
      <c r="K702" s="1"/>
      <c r="L702" s="1"/>
      <c r="M702" s="1"/>
      <c r="N702" s="1"/>
      <c r="O702" s="1"/>
      <c r="P702" s="229"/>
      <c r="Q702" s="1"/>
      <c r="R702" s="1"/>
      <c r="S702" s="1"/>
      <c r="T702" s="1"/>
      <c r="U702" s="1"/>
      <c r="V702" s="1"/>
      <c r="W702" s="1"/>
      <c r="X702" s="1"/>
      <c r="Y702" s="1"/>
      <c r="Z702" s="1"/>
      <c r="AA702" s="1"/>
      <c r="AB702" s="1"/>
      <c r="AC702" s="1"/>
      <c r="AD702" s="1"/>
      <c r="AE702" s="1"/>
      <c r="AF702" s="1"/>
      <c r="AG702" s="1"/>
      <c r="AH702" s="1"/>
      <c r="AI702" s="1"/>
      <c r="AJ702" s="1"/>
      <c r="AK702" s="1"/>
    </row>
    <row r="703" spans="1:37" ht="14.25" customHeight="1">
      <c r="A703" s="425"/>
      <c r="B703" s="1"/>
      <c r="C703" s="1"/>
      <c r="D703" s="1"/>
      <c r="E703" s="1"/>
      <c r="F703" s="1"/>
      <c r="G703" s="1"/>
      <c r="H703" s="1"/>
      <c r="I703" s="1"/>
      <c r="J703" s="1"/>
      <c r="K703" s="1"/>
      <c r="L703" s="1"/>
      <c r="M703" s="1"/>
      <c r="N703" s="1"/>
      <c r="O703" s="1"/>
      <c r="P703" s="229"/>
      <c r="Q703" s="1"/>
      <c r="R703" s="1"/>
      <c r="S703" s="1"/>
      <c r="T703" s="1"/>
      <c r="U703" s="1"/>
      <c r="V703" s="1"/>
      <c r="W703" s="1"/>
      <c r="X703" s="1"/>
      <c r="Y703" s="1"/>
      <c r="Z703" s="1"/>
      <c r="AA703" s="1"/>
      <c r="AB703" s="1"/>
      <c r="AC703" s="1"/>
      <c r="AD703" s="1"/>
      <c r="AE703" s="1"/>
      <c r="AF703" s="1"/>
      <c r="AG703" s="1"/>
      <c r="AH703" s="1"/>
      <c r="AI703" s="1"/>
      <c r="AJ703" s="1"/>
      <c r="AK703" s="1"/>
    </row>
    <row r="704" spans="1:37" ht="14.25" customHeight="1">
      <c r="A704" s="425"/>
      <c r="B704" s="1"/>
      <c r="C704" s="1"/>
      <c r="D704" s="1"/>
      <c r="E704" s="1"/>
      <c r="F704" s="1"/>
      <c r="G704" s="1"/>
      <c r="H704" s="1"/>
      <c r="I704" s="1"/>
      <c r="J704" s="1"/>
      <c r="K704" s="1"/>
      <c r="L704" s="1"/>
      <c r="M704" s="1"/>
      <c r="N704" s="1"/>
      <c r="O704" s="1"/>
      <c r="P704" s="229"/>
      <c r="Q704" s="1"/>
      <c r="R704" s="1"/>
      <c r="S704" s="1"/>
      <c r="T704" s="1"/>
      <c r="U704" s="1"/>
      <c r="V704" s="1"/>
      <c r="W704" s="1"/>
      <c r="X704" s="1"/>
      <c r="Y704" s="1"/>
      <c r="Z704" s="1"/>
      <c r="AA704" s="1"/>
      <c r="AB704" s="1"/>
      <c r="AC704" s="1"/>
      <c r="AD704" s="1"/>
      <c r="AE704" s="1"/>
      <c r="AF704" s="1"/>
      <c r="AG704" s="1"/>
      <c r="AH704" s="1"/>
      <c r="AI704" s="1"/>
      <c r="AJ704" s="1"/>
      <c r="AK704" s="1"/>
    </row>
    <row r="705" spans="1:37" ht="14.25" customHeight="1">
      <c r="A705" s="425"/>
      <c r="B705" s="1"/>
      <c r="C705" s="1"/>
      <c r="D705" s="1"/>
      <c r="E705" s="1"/>
      <c r="F705" s="1"/>
      <c r="G705" s="1"/>
      <c r="H705" s="1"/>
      <c r="I705" s="1"/>
      <c r="J705" s="1"/>
      <c r="K705" s="1"/>
      <c r="L705" s="1"/>
      <c r="M705" s="1"/>
      <c r="N705" s="1"/>
      <c r="O705" s="1"/>
      <c r="P705" s="229"/>
      <c r="Q705" s="1"/>
      <c r="R705" s="1"/>
      <c r="S705" s="1"/>
      <c r="T705" s="1"/>
      <c r="U705" s="1"/>
      <c r="V705" s="1"/>
      <c r="W705" s="1"/>
      <c r="X705" s="1"/>
      <c r="Y705" s="1"/>
      <c r="Z705" s="1"/>
      <c r="AA705" s="1"/>
      <c r="AB705" s="1"/>
      <c r="AC705" s="1"/>
      <c r="AD705" s="1"/>
      <c r="AE705" s="1"/>
      <c r="AF705" s="1"/>
      <c r="AG705" s="1"/>
      <c r="AH705" s="1"/>
      <c r="AI705" s="1"/>
      <c r="AJ705" s="1"/>
      <c r="AK705" s="1"/>
    </row>
    <row r="706" spans="1:37" ht="14.25" customHeight="1">
      <c r="A706" s="425"/>
      <c r="B706" s="1"/>
      <c r="C706" s="1"/>
      <c r="D706" s="1"/>
      <c r="E706" s="1"/>
      <c r="F706" s="1"/>
      <c r="G706" s="1"/>
      <c r="H706" s="1"/>
      <c r="I706" s="1"/>
      <c r="J706" s="1"/>
      <c r="K706" s="1"/>
      <c r="L706" s="1"/>
      <c r="M706" s="1"/>
      <c r="N706" s="1"/>
      <c r="O706" s="1"/>
      <c r="P706" s="229"/>
      <c r="Q706" s="1"/>
      <c r="R706" s="1"/>
      <c r="S706" s="1"/>
      <c r="T706" s="1"/>
      <c r="U706" s="1"/>
      <c r="V706" s="1"/>
      <c r="W706" s="1"/>
      <c r="X706" s="1"/>
      <c r="Y706" s="1"/>
      <c r="Z706" s="1"/>
      <c r="AA706" s="1"/>
      <c r="AB706" s="1"/>
      <c r="AC706" s="1"/>
      <c r="AD706" s="1"/>
      <c r="AE706" s="1"/>
      <c r="AF706" s="1"/>
      <c r="AG706" s="1"/>
      <c r="AH706" s="1"/>
      <c r="AI706" s="1"/>
      <c r="AJ706" s="1"/>
      <c r="AK706" s="1"/>
    </row>
    <row r="707" spans="1:37" ht="14.25" customHeight="1">
      <c r="A707" s="425"/>
      <c r="B707" s="1"/>
      <c r="C707" s="1"/>
      <c r="D707" s="1"/>
      <c r="E707" s="1"/>
      <c r="F707" s="1"/>
      <c r="G707" s="1"/>
      <c r="H707" s="1"/>
      <c r="I707" s="1"/>
      <c r="J707" s="1"/>
      <c r="K707" s="1"/>
      <c r="L707" s="1"/>
      <c r="M707" s="1"/>
      <c r="N707" s="1"/>
      <c r="O707" s="1"/>
      <c r="P707" s="229"/>
      <c r="Q707" s="1"/>
      <c r="R707" s="1"/>
      <c r="S707" s="1"/>
      <c r="T707" s="1"/>
      <c r="U707" s="1"/>
      <c r="V707" s="1"/>
      <c r="W707" s="1"/>
      <c r="X707" s="1"/>
      <c r="Y707" s="1"/>
      <c r="Z707" s="1"/>
      <c r="AA707" s="1"/>
      <c r="AB707" s="1"/>
      <c r="AC707" s="1"/>
      <c r="AD707" s="1"/>
      <c r="AE707" s="1"/>
      <c r="AF707" s="1"/>
      <c r="AG707" s="1"/>
      <c r="AH707" s="1"/>
      <c r="AI707" s="1"/>
      <c r="AJ707" s="1"/>
      <c r="AK707" s="1"/>
    </row>
    <row r="708" spans="1:37" ht="14.25" customHeight="1">
      <c r="A708" s="425"/>
      <c r="B708" s="1"/>
      <c r="C708" s="1"/>
      <c r="D708" s="1"/>
      <c r="E708" s="1"/>
      <c r="F708" s="1"/>
      <c r="G708" s="1"/>
      <c r="H708" s="1"/>
      <c r="I708" s="1"/>
      <c r="J708" s="1"/>
      <c r="K708" s="1"/>
      <c r="L708" s="1"/>
      <c r="M708" s="1"/>
      <c r="N708" s="1"/>
      <c r="O708" s="1"/>
      <c r="P708" s="229"/>
      <c r="Q708" s="1"/>
      <c r="R708" s="1"/>
      <c r="S708" s="1"/>
      <c r="T708" s="1"/>
      <c r="U708" s="1"/>
      <c r="V708" s="1"/>
      <c r="W708" s="1"/>
      <c r="X708" s="1"/>
      <c r="Y708" s="1"/>
      <c r="Z708" s="1"/>
      <c r="AA708" s="1"/>
      <c r="AB708" s="1"/>
      <c r="AC708" s="1"/>
      <c r="AD708" s="1"/>
      <c r="AE708" s="1"/>
      <c r="AF708" s="1"/>
      <c r="AG708" s="1"/>
      <c r="AH708" s="1"/>
      <c r="AI708" s="1"/>
      <c r="AJ708" s="1"/>
      <c r="AK708" s="1"/>
    </row>
    <row r="709" spans="1:37" ht="14.25" customHeight="1">
      <c r="A709" s="425"/>
      <c r="B709" s="1"/>
      <c r="C709" s="1"/>
      <c r="D709" s="1"/>
      <c r="E709" s="1"/>
      <c r="F709" s="1"/>
      <c r="G709" s="1"/>
      <c r="H709" s="1"/>
      <c r="I709" s="1"/>
      <c r="J709" s="1"/>
      <c r="K709" s="1"/>
      <c r="L709" s="1"/>
      <c r="M709" s="1"/>
      <c r="N709" s="1"/>
      <c r="O709" s="1"/>
      <c r="P709" s="229"/>
      <c r="Q709" s="1"/>
      <c r="R709" s="1"/>
      <c r="S709" s="1"/>
      <c r="T709" s="1"/>
      <c r="U709" s="1"/>
      <c r="V709" s="1"/>
      <c r="W709" s="1"/>
      <c r="X709" s="1"/>
      <c r="Y709" s="1"/>
      <c r="Z709" s="1"/>
      <c r="AA709" s="1"/>
      <c r="AB709" s="1"/>
      <c r="AC709" s="1"/>
      <c r="AD709" s="1"/>
      <c r="AE709" s="1"/>
      <c r="AF709" s="1"/>
      <c r="AG709" s="1"/>
      <c r="AH709" s="1"/>
      <c r="AI709" s="1"/>
      <c r="AJ709" s="1"/>
      <c r="AK709" s="1"/>
    </row>
    <row r="710" spans="1:37" ht="14.25" customHeight="1">
      <c r="A710" s="425"/>
      <c r="B710" s="1"/>
      <c r="C710" s="1"/>
      <c r="D710" s="1"/>
      <c r="E710" s="1"/>
      <c r="F710" s="1"/>
      <c r="G710" s="1"/>
      <c r="H710" s="1"/>
      <c r="I710" s="1"/>
      <c r="J710" s="1"/>
      <c r="K710" s="1"/>
      <c r="L710" s="1"/>
      <c r="M710" s="1"/>
      <c r="N710" s="1"/>
      <c r="O710" s="1"/>
      <c r="P710" s="229"/>
      <c r="Q710" s="1"/>
      <c r="R710" s="1"/>
      <c r="S710" s="1"/>
      <c r="T710" s="1"/>
      <c r="U710" s="1"/>
      <c r="V710" s="1"/>
      <c r="W710" s="1"/>
      <c r="X710" s="1"/>
      <c r="Y710" s="1"/>
      <c r="Z710" s="1"/>
      <c r="AA710" s="1"/>
      <c r="AB710" s="1"/>
      <c r="AC710" s="1"/>
      <c r="AD710" s="1"/>
      <c r="AE710" s="1"/>
      <c r="AF710" s="1"/>
      <c r="AG710" s="1"/>
      <c r="AH710" s="1"/>
      <c r="AI710" s="1"/>
      <c r="AJ710" s="1"/>
      <c r="AK710" s="1"/>
    </row>
    <row r="711" spans="1:37" ht="14.25" customHeight="1">
      <c r="A711" s="425"/>
      <c r="B711" s="1"/>
      <c r="C711" s="1"/>
      <c r="D711" s="1"/>
      <c r="E711" s="1"/>
      <c r="F711" s="1"/>
      <c r="G711" s="1"/>
      <c r="H711" s="1"/>
      <c r="I711" s="1"/>
      <c r="J711" s="1"/>
      <c r="K711" s="1"/>
      <c r="L711" s="1"/>
      <c r="M711" s="1"/>
      <c r="N711" s="1"/>
      <c r="O711" s="1"/>
      <c r="P711" s="229"/>
      <c r="Q711" s="1"/>
      <c r="R711" s="1"/>
      <c r="S711" s="1"/>
      <c r="T711" s="1"/>
      <c r="U711" s="1"/>
      <c r="V711" s="1"/>
      <c r="W711" s="1"/>
      <c r="X711" s="1"/>
      <c r="Y711" s="1"/>
      <c r="Z711" s="1"/>
      <c r="AA711" s="1"/>
      <c r="AB711" s="1"/>
      <c r="AC711" s="1"/>
      <c r="AD711" s="1"/>
      <c r="AE711" s="1"/>
      <c r="AF711" s="1"/>
      <c r="AG711" s="1"/>
      <c r="AH711" s="1"/>
      <c r="AI711" s="1"/>
      <c r="AJ711" s="1"/>
      <c r="AK711" s="1"/>
    </row>
    <row r="712" spans="1:37" ht="14.25" customHeight="1">
      <c r="A712" s="425"/>
      <c r="B712" s="1"/>
      <c r="C712" s="1"/>
      <c r="D712" s="1"/>
      <c r="E712" s="1"/>
      <c r="F712" s="1"/>
      <c r="G712" s="1"/>
      <c r="H712" s="1"/>
      <c r="I712" s="1"/>
      <c r="J712" s="1"/>
      <c r="K712" s="1"/>
      <c r="L712" s="1"/>
      <c r="M712" s="1"/>
      <c r="N712" s="1"/>
      <c r="O712" s="1"/>
      <c r="P712" s="229"/>
      <c r="Q712" s="1"/>
      <c r="R712" s="1"/>
      <c r="S712" s="1"/>
      <c r="T712" s="1"/>
      <c r="U712" s="1"/>
      <c r="V712" s="1"/>
      <c r="W712" s="1"/>
      <c r="X712" s="1"/>
      <c r="Y712" s="1"/>
      <c r="Z712" s="1"/>
      <c r="AA712" s="1"/>
      <c r="AB712" s="1"/>
      <c r="AC712" s="1"/>
      <c r="AD712" s="1"/>
      <c r="AE712" s="1"/>
      <c r="AF712" s="1"/>
      <c r="AG712" s="1"/>
      <c r="AH712" s="1"/>
      <c r="AI712" s="1"/>
      <c r="AJ712" s="1"/>
      <c r="AK712" s="1"/>
    </row>
    <row r="713" spans="1:37" ht="14.25" customHeight="1">
      <c r="A713" s="425"/>
      <c r="B713" s="1"/>
      <c r="C713" s="1"/>
      <c r="D713" s="1"/>
      <c r="E713" s="1"/>
      <c r="F713" s="1"/>
      <c r="G713" s="1"/>
      <c r="H713" s="1"/>
      <c r="I713" s="1"/>
      <c r="J713" s="1"/>
      <c r="K713" s="1"/>
      <c r="L713" s="1"/>
      <c r="M713" s="1"/>
      <c r="N713" s="1"/>
      <c r="O713" s="1"/>
      <c r="P713" s="229"/>
      <c r="Q713" s="1"/>
      <c r="R713" s="1"/>
      <c r="S713" s="1"/>
      <c r="T713" s="1"/>
      <c r="U713" s="1"/>
      <c r="V713" s="1"/>
      <c r="W713" s="1"/>
      <c r="X713" s="1"/>
      <c r="Y713" s="1"/>
      <c r="Z713" s="1"/>
      <c r="AA713" s="1"/>
      <c r="AB713" s="1"/>
      <c r="AC713" s="1"/>
      <c r="AD713" s="1"/>
      <c r="AE713" s="1"/>
      <c r="AF713" s="1"/>
      <c r="AG713" s="1"/>
      <c r="AH713" s="1"/>
      <c r="AI713" s="1"/>
      <c r="AJ713" s="1"/>
      <c r="AK713" s="1"/>
    </row>
    <row r="714" spans="1:37" ht="14.25" customHeight="1">
      <c r="A714" s="425"/>
      <c r="B714" s="1"/>
      <c r="C714" s="1"/>
      <c r="D714" s="1"/>
      <c r="E714" s="1"/>
      <c r="F714" s="1"/>
      <c r="G714" s="1"/>
      <c r="H714" s="1"/>
      <c r="I714" s="1"/>
      <c r="J714" s="1"/>
      <c r="K714" s="1"/>
      <c r="L714" s="1"/>
      <c r="M714" s="1"/>
      <c r="N714" s="1"/>
      <c r="O714" s="1"/>
      <c r="P714" s="229"/>
      <c r="Q714" s="1"/>
      <c r="R714" s="1"/>
      <c r="S714" s="1"/>
      <c r="T714" s="1"/>
      <c r="U714" s="1"/>
      <c r="V714" s="1"/>
      <c r="W714" s="1"/>
      <c r="X714" s="1"/>
      <c r="Y714" s="1"/>
      <c r="Z714" s="1"/>
      <c r="AA714" s="1"/>
      <c r="AB714" s="1"/>
      <c r="AC714" s="1"/>
      <c r="AD714" s="1"/>
      <c r="AE714" s="1"/>
      <c r="AF714" s="1"/>
      <c r="AG714" s="1"/>
      <c r="AH714" s="1"/>
      <c r="AI714" s="1"/>
      <c r="AJ714" s="1"/>
      <c r="AK714" s="1"/>
    </row>
    <row r="715" spans="1:37" ht="14.25" customHeight="1">
      <c r="A715" s="425"/>
      <c r="B715" s="1"/>
      <c r="C715" s="1"/>
      <c r="D715" s="1"/>
      <c r="E715" s="1"/>
      <c r="F715" s="1"/>
      <c r="G715" s="1"/>
      <c r="H715" s="1"/>
      <c r="I715" s="1"/>
      <c r="J715" s="1"/>
      <c r="K715" s="1"/>
      <c r="L715" s="1"/>
      <c r="M715" s="1"/>
      <c r="N715" s="1"/>
      <c r="O715" s="1"/>
      <c r="P715" s="229"/>
      <c r="Q715" s="1"/>
      <c r="R715" s="1"/>
      <c r="S715" s="1"/>
      <c r="T715" s="1"/>
      <c r="U715" s="1"/>
      <c r="V715" s="1"/>
      <c r="W715" s="1"/>
      <c r="X715" s="1"/>
      <c r="Y715" s="1"/>
      <c r="Z715" s="1"/>
      <c r="AA715" s="1"/>
      <c r="AB715" s="1"/>
      <c r="AC715" s="1"/>
      <c r="AD715" s="1"/>
      <c r="AE715" s="1"/>
      <c r="AF715" s="1"/>
      <c r="AG715" s="1"/>
      <c r="AH715" s="1"/>
      <c r="AI715" s="1"/>
      <c r="AJ715" s="1"/>
      <c r="AK715" s="1"/>
    </row>
    <row r="716" spans="1:37" ht="14.25" customHeight="1">
      <c r="A716" s="425"/>
      <c r="B716" s="1"/>
      <c r="C716" s="1"/>
      <c r="D716" s="1"/>
      <c r="E716" s="1"/>
      <c r="F716" s="1"/>
      <c r="G716" s="1"/>
      <c r="H716" s="1"/>
      <c r="I716" s="1"/>
      <c r="J716" s="1"/>
      <c r="K716" s="1"/>
      <c r="L716" s="1"/>
      <c r="M716" s="1"/>
      <c r="N716" s="1"/>
      <c r="O716" s="1"/>
      <c r="P716" s="229"/>
      <c r="Q716" s="1"/>
      <c r="R716" s="1"/>
      <c r="S716" s="1"/>
      <c r="T716" s="1"/>
      <c r="U716" s="1"/>
      <c r="V716" s="1"/>
      <c r="W716" s="1"/>
      <c r="X716" s="1"/>
      <c r="Y716" s="1"/>
      <c r="Z716" s="1"/>
      <c r="AA716" s="1"/>
      <c r="AB716" s="1"/>
      <c r="AC716" s="1"/>
      <c r="AD716" s="1"/>
      <c r="AE716" s="1"/>
      <c r="AF716" s="1"/>
      <c r="AG716" s="1"/>
      <c r="AH716" s="1"/>
      <c r="AI716" s="1"/>
      <c r="AJ716" s="1"/>
      <c r="AK716" s="1"/>
    </row>
    <row r="717" spans="1:37" ht="14.25" customHeight="1">
      <c r="A717" s="425"/>
      <c r="B717" s="1"/>
      <c r="C717" s="1"/>
      <c r="D717" s="1"/>
      <c r="E717" s="1"/>
      <c r="F717" s="1"/>
      <c r="G717" s="1"/>
      <c r="H717" s="1"/>
      <c r="I717" s="1"/>
      <c r="J717" s="1"/>
      <c r="K717" s="1"/>
      <c r="L717" s="1"/>
      <c r="M717" s="1"/>
      <c r="N717" s="1"/>
      <c r="O717" s="1"/>
      <c r="P717" s="229"/>
      <c r="Q717" s="1"/>
      <c r="R717" s="1"/>
      <c r="S717" s="1"/>
      <c r="T717" s="1"/>
      <c r="U717" s="1"/>
      <c r="V717" s="1"/>
      <c r="W717" s="1"/>
      <c r="X717" s="1"/>
      <c r="Y717" s="1"/>
      <c r="Z717" s="1"/>
      <c r="AA717" s="1"/>
      <c r="AB717" s="1"/>
      <c r="AC717" s="1"/>
      <c r="AD717" s="1"/>
      <c r="AE717" s="1"/>
      <c r="AF717" s="1"/>
      <c r="AG717" s="1"/>
      <c r="AH717" s="1"/>
      <c r="AI717" s="1"/>
      <c r="AJ717" s="1"/>
      <c r="AK717" s="1"/>
    </row>
    <row r="718" spans="1:37" ht="14.25" customHeight="1">
      <c r="A718" s="425"/>
      <c r="B718" s="1"/>
      <c r="C718" s="1"/>
      <c r="D718" s="1"/>
      <c r="E718" s="1"/>
      <c r="F718" s="1"/>
      <c r="G718" s="1"/>
      <c r="H718" s="1"/>
      <c r="I718" s="1"/>
      <c r="J718" s="1"/>
      <c r="K718" s="1"/>
      <c r="L718" s="1"/>
      <c r="M718" s="1"/>
      <c r="N718" s="1"/>
      <c r="O718" s="1"/>
      <c r="P718" s="229"/>
      <c r="Q718" s="1"/>
      <c r="R718" s="1"/>
      <c r="S718" s="1"/>
      <c r="T718" s="1"/>
      <c r="U718" s="1"/>
      <c r="V718" s="1"/>
      <c r="W718" s="1"/>
      <c r="X718" s="1"/>
      <c r="Y718" s="1"/>
      <c r="Z718" s="1"/>
      <c r="AA718" s="1"/>
      <c r="AB718" s="1"/>
      <c r="AC718" s="1"/>
      <c r="AD718" s="1"/>
      <c r="AE718" s="1"/>
      <c r="AF718" s="1"/>
      <c r="AG718" s="1"/>
      <c r="AH718" s="1"/>
      <c r="AI718" s="1"/>
      <c r="AJ718" s="1"/>
      <c r="AK718" s="1"/>
    </row>
    <row r="719" spans="1:37" ht="14.25" customHeight="1">
      <c r="A719" s="425"/>
      <c r="B719" s="1"/>
      <c r="C719" s="1"/>
      <c r="D719" s="1"/>
      <c r="E719" s="1"/>
      <c r="F719" s="1"/>
      <c r="G719" s="1"/>
      <c r="H719" s="1"/>
      <c r="I719" s="1"/>
      <c r="J719" s="1"/>
      <c r="K719" s="1"/>
      <c r="L719" s="1"/>
      <c r="M719" s="1"/>
      <c r="N719" s="1"/>
      <c r="O719" s="1"/>
      <c r="P719" s="229"/>
      <c r="Q719" s="1"/>
      <c r="R719" s="1"/>
      <c r="S719" s="1"/>
      <c r="T719" s="1"/>
      <c r="U719" s="1"/>
      <c r="V719" s="1"/>
      <c r="W719" s="1"/>
      <c r="X719" s="1"/>
      <c r="Y719" s="1"/>
      <c r="Z719" s="1"/>
      <c r="AA719" s="1"/>
      <c r="AB719" s="1"/>
      <c r="AC719" s="1"/>
      <c r="AD719" s="1"/>
      <c r="AE719" s="1"/>
      <c r="AF719" s="1"/>
      <c r="AG719" s="1"/>
      <c r="AH719" s="1"/>
      <c r="AI719" s="1"/>
      <c r="AJ719" s="1"/>
      <c r="AK719" s="1"/>
    </row>
    <row r="720" spans="1:37" ht="14.25" customHeight="1">
      <c r="A720" s="425"/>
      <c r="B720" s="1"/>
      <c r="C720" s="1"/>
      <c r="D720" s="1"/>
      <c r="E720" s="1"/>
      <c r="F720" s="1"/>
      <c r="G720" s="1"/>
      <c r="H720" s="1"/>
      <c r="I720" s="1"/>
      <c r="J720" s="1"/>
      <c r="K720" s="1"/>
      <c r="L720" s="1"/>
      <c r="M720" s="1"/>
      <c r="N720" s="1"/>
      <c r="O720" s="1"/>
      <c r="P720" s="229"/>
      <c r="Q720" s="1"/>
      <c r="R720" s="1"/>
      <c r="S720" s="1"/>
      <c r="T720" s="1"/>
      <c r="U720" s="1"/>
      <c r="V720" s="1"/>
      <c r="W720" s="1"/>
      <c r="X720" s="1"/>
      <c r="Y720" s="1"/>
      <c r="Z720" s="1"/>
      <c r="AA720" s="1"/>
      <c r="AB720" s="1"/>
      <c r="AC720" s="1"/>
      <c r="AD720" s="1"/>
      <c r="AE720" s="1"/>
      <c r="AF720" s="1"/>
      <c r="AG720" s="1"/>
      <c r="AH720" s="1"/>
      <c r="AI720" s="1"/>
      <c r="AJ720" s="1"/>
      <c r="AK720" s="1"/>
    </row>
    <row r="721" spans="1:37" ht="14.25" customHeight="1">
      <c r="A721" s="425"/>
      <c r="B721" s="1"/>
      <c r="C721" s="1"/>
      <c r="D721" s="1"/>
      <c r="E721" s="1"/>
      <c r="F721" s="1"/>
      <c r="G721" s="1"/>
      <c r="H721" s="1"/>
      <c r="I721" s="1"/>
      <c r="J721" s="1"/>
      <c r="K721" s="1"/>
      <c r="L721" s="1"/>
      <c r="M721" s="1"/>
      <c r="N721" s="1"/>
      <c r="O721" s="1"/>
      <c r="P721" s="229"/>
      <c r="Q721" s="1"/>
      <c r="R721" s="1"/>
      <c r="S721" s="1"/>
      <c r="T721" s="1"/>
      <c r="U721" s="1"/>
      <c r="V721" s="1"/>
      <c r="W721" s="1"/>
      <c r="X721" s="1"/>
      <c r="Y721" s="1"/>
      <c r="Z721" s="1"/>
      <c r="AA721" s="1"/>
      <c r="AB721" s="1"/>
      <c r="AC721" s="1"/>
      <c r="AD721" s="1"/>
      <c r="AE721" s="1"/>
      <c r="AF721" s="1"/>
      <c r="AG721" s="1"/>
      <c r="AH721" s="1"/>
      <c r="AI721" s="1"/>
      <c r="AJ721" s="1"/>
      <c r="AK721" s="1"/>
    </row>
    <row r="722" spans="1:37" ht="14.25" customHeight="1">
      <c r="A722" s="425"/>
      <c r="B722" s="1"/>
      <c r="C722" s="1"/>
      <c r="D722" s="1"/>
      <c r="E722" s="1"/>
      <c r="F722" s="1"/>
      <c r="G722" s="1"/>
      <c r="H722" s="1"/>
      <c r="I722" s="1"/>
      <c r="J722" s="1"/>
      <c r="K722" s="1"/>
      <c r="L722" s="1"/>
      <c r="M722" s="1"/>
      <c r="N722" s="1"/>
      <c r="O722" s="1"/>
      <c r="P722" s="229"/>
      <c r="Q722" s="1"/>
      <c r="R722" s="1"/>
      <c r="S722" s="1"/>
      <c r="T722" s="1"/>
      <c r="U722" s="1"/>
      <c r="V722" s="1"/>
      <c r="W722" s="1"/>
      <c r="X722" s="1"/>
      <c r="Y722" s="1"/>
      <c r="Z722" s="1"/>
      <c r="AA722" s="1"/>
      <c r="AB722" s="1"/>
      <c r="AC722" s="1"/>
      <c r="AD722" s="1"/>
      <c r="AE722" s="1"/>
      <c r="AF722" s="1"/>
      <c r="AG722" s="1"/>
      <c r="AH722" s="1"/>
      <c r="AI722" s="1"/>
      <c r="AJ722" s="1"/>
      <c r="AK722" s="1"/>
    </row>
    <row r="723" spans="1:37" ht="14.25" customHeight="1">
      <c r="A723" s="425"/>
      <c r="B723" s="1"/>
      <c r="C723" s="1"/>
      <c r="D723" s="1"/>
      <c r="E723" s="1"/>
      <c r="F723" s="1"/>
      <c r="G723" s="1"/>
      <c r="H723" s="1"/>
      <c r="I723" s="1"/>
      <c r="J723" s="1"/>
      <c r="K723" s="1"/>
      <c r="L723" s="1"/>
      <c r="M723" s="1"/>
      <c r="N723" s="1"/>
      <c r="O723" s="1"/>
      <c r="P723" s="229"/>
      <c r="Q723" s="1"/>
      <c r="R723" s="1"/>
      <c r="S723" s="1"/>
      <c r="T723" s="1"/>
      <c r="U723" s="1"/>
      <c r="V723" s="1"/>
      <c r="W723" s="1"/>
      <c r="X723" s="1"/>
      <c r="Y723" s="1"/>
      <c r="Z723" s="1"/>
      <c r="AA723" s="1"/>
      <c r="AB723" s="1"/>
      <c r="AC723" s="1"/>
      <c r="AD723" s="1"/>
      <c r="AE723" s="1"/>
      <c r="AF723" s="1"/>
      <c r="AG723" s="1"/>
      <c r="AH723" s="1"/>
      <c r="AI723" s="1"/>
      <c r="AJ723" s="1"/>
      <c r="AK723" s="1"/>
    </row>
    <row r="724" spans="1:37" ht="14.25" customHeight="1">
      <c r="A724" s="425"/>
      <c r="B724" s="1"/>
      <c r="C724" s="1"/>
      <c r="D724" s="1"/>
      <c r="E724" s="1"/>
      <c r="F724" s="1"/>
      <c r="G724" s="1"/>
      <c r="H724" s="1"/>
      <c r="I724" s="1"/>
      <c r="J724" s="1"/>
      <c r="K724" s="1"/>
      <c r="L724" s="1"/>
      <c r="M724" s="1"/>
      <c r="N724" s="1"/>
      <c r="O724" s="1"/>
      <c r="P724" s="229"/>
      <c r="Q724" s="1"/>
      <c r="R724" s="1"/>
      <c r="S724" s="1"/>
      <c r="T724" s="1"/>
      <c r="U724" s="1"/>
      <c r="V724" s="1"/>
      <c r="W724" s="1"/>
      <c r="X724" s="1"/>
      <c r="Y724" s="1"/>
      <c r="Z724" s="1"/>
      <c r="AA724" s="1"/>
      <c r="AB724" s="1"/>
      <c r="AC724" s="1"/>
      <c r="AD724" s="1"/>
      <c r="AE724" s="1"/>
      <c r="AF724" s="1"/>
      <c r="AG724" s="1"/>
      <c r="AH724" s="1"/>
      <c r="AI724" s="1"/>
      <c r="AJ724" s="1"/>
      <c r="AK724" s="1"/>
    </row>
    <row r="725" spans="1:37" ht="14.25" customHeight="1">
      <c r="A725" s="425"/>
      <c r="B725" s="1"/>
      <c r="C725" s="1"/>
      <c r="D725" s="1"/>
      <c r="E725" s="1"/>
      <c r="F725" s="1"/>
      <c r="G725" s="1"/>
      <c r="H725" s="1"/>
      <c r="I725" s="1"/>
      <c r="J725" s="1"/>
      <c r="K725" s="1"/>
      <c r="L725" s="1"/>
      <c r="M725" s="1"/>
      <c r="N725" s="1"/>
      <c r="O725" s="1"/>
      <c r="P725" s="229"/>
      <c r="Q725" s="1"/>
      <c r="R725" s="1"/>
      <c r="S725" s="1"/>
      <c r="T725" s="1"/>
      <c r="U725" s="1"/>
      <c r="V725" s="1"/>
      <c r="W725" s="1"/>
      <c r="X725" s="1"/>
      <c r="Y725" s="1"/>
      <c r="Z725" s="1"/>
      <c r="AA725" s="1"/>
      <c r="AB725" s="1"/>
      <c r="AC725" s="1"/>
      <c r="AD725" s="1"/>
      <c r="AE725" s="1"/>
      <c r="AF725" s="1"/>
      <c r="AG725" s="1"/>
      <c r="AH725" s="1"/>
      <c r="AI725" s="1"/>
      <c r="AJ725" s="1"/>
      <c r="AK725" s="1"/>
    </row>
    <row r="726" spans="1:37" ht="14.25" customHeight="1">
      <c r="A726" s="425"/>
      <c r="B726" s="1"/>
      <c r="C726" s="1"/>
      <c r="D726" s="1"/>
      <c r="E726" s="1"/>
      <c r="F726" s="1"/>
      <c r="G726" s="1"/>
      <c r="H726" s="1"/>
      <c r="I726" s="1"/>
      <c r="J726" s="1"/>
      <c r="K726" s="1"/>
      <c r="L726" s="1"/>
      <c r="M726" s="1"/>
      <c r="N726" s="1"/>
      <c r="O726" s="1"/>
      <c r="P726" s="229"/>
      <c r="Q726" s="1"/>
      <c r="R726" s="1"/>
      <c r="S726" s="1"/>
      <c r="T726" s="1"/>
      <c r="U726" s="1"/>
      <c r="V726" s="1"/>
      <c r="W726" s="1"/>
      <c r="X726" s="1"/>
      <c r="Y726" s="1"/>
      <c r="Z726" s="1"/>
      <c r="AA726" s="1"/>
      <c r="AB726" s="1"/>
      <c r="AC726" s="1"/>
      <c r="AD726" s="1"/>
      <c r="AE726" s="1"/>
      <c r="AF726" s="1"/>
      <c r="AG726" s="1"/>
      <c r="AH726" s="1"/>
      <c r="AI726" s="1"/>
      <c r="AJ726" s="1"/>
      <c r="AK726" s="1"/>
    </row>
    <row r="727" spans="1:37" ht="14.25" customHeight="1">
      <c r="A727" s="425"/>
      <c r="B727" s="1"/>
      <c r="C727" s="1"/>
      <c r="D727" s="1"/>
      <c r="E727" s="1"/>
      <c r="F727" s="1"/>
      <c r="G727" s="1"/>
      <c r="H727" s="1"/>
      <c r="I727" s="1"/>
      <c r="J727" s="1"/>
      <c r="K727" s="1"/>
      <c r="L727" s="1"/>
      <c r="M727" s="1"/>
      <c r="N727" s="1"/>
      <c r="O727" s="1"/>
      <c r="P727" s="229"/>
      <c r="Q727" s="1"/>
      <c r="R727" s="1"/>
      <c r="S727" s="1"/>
      <c r="T727" s="1"/>
      <c r="U727" s="1"/>
      <c r="V727" s="1"/>
      <c r="W727" s="1"/>
      <c r="X727" s="1"/>
      <c r="Y727" s="1"/>
      <c r="Z727" s="1"/>
      <c r="AA727" s="1"/>
      <c r="AB727" s="1"/>
      <c r="AC727" s="1"/>
      <c r="AD727" s="1"/>
      <c r="AE727" s="1"/>
      <c r="AF727" s="1"/>
      <c r="AG727" s="1"/>
      <c r="AH727" s="1"/>
      <c r="AI727" s="1"/>
      <c r="AJ727" s="1"/>
      <c r="AK727" s="1"/>
    </row>
    <row r="728" spans="1:37" ht="14.25" customHeight="1">
      <c r="A728" s="425"/>
      <c r="B728" s="1"/>
      <c r="C728" s="1"/>
      <c r="D728" s="1"/>
      <c r="E728" s="1"/>
      <c r="F728" s="1"/>
      <c r="G728" s="1"/>
      <c r="H728" s="1"/>
      <c r="I728" s="1"/>
      <c r="J728" s="1"/>
      <c r="K728" s="1"/>
      <c r="L728" s="1"/>
      <c r="M728" s="1"/>
      <c r="N728" s="1"/>
      <c r="O728" s="1"/>
      <c r="P728" s="229"/>
      <c r="Q728" s="1"/>
      <c r="R728" s="1"/>
      <c r="S728" s="1"/>
      <c r="T728" s="1"/>
      <c r="U728" s="1"/>
      <c r="V728" s="1"/>
      <c r="W728" s="1"/>
      <c r="X728" s="1"/>
      <c r="Y728" s="1"/>
      <c r="Z728" s="1"/>
      <c r="AA728" s="1"/>
      <c r="AB728" s="1"/>
      <c r="AC728" s="1"/>
      <c r="AD728" s="1"/>
      <c r="AE728" s="1"/>
      <c r="AF728" s="1"/>
      <c r="AG728" s="1"/>
      <c r="AH728" s="1"/>
      <c r="AI728" s="1"/>
      <c r="AJ728" s="1"/>
      <c r="AK728" s="1"/>
    </row>
    <row r="729" spans="1:37" ht="14.25" customHeight="1">
      <c r="A729" s="425"/>
      <c r="B729" s="1"/>
      <c r="C729" s="1"/>
      <c r="D729" s="1"/>
      <c r="E729" s="1"/>
      <c r="F729" s="1"/>
      <c r="G729" s="1"/>
      <c r="H729" s="1"/>
      <c r="I729" s="1"/>
      <c r="J729" s="1"/>
      <c r="K729" s="1"/>
      <c r="L729" s="1"/>
      <c r="M729" s="1"/>
      <c r="N729" s="1"/>
      <c r="O729" s="1"/>
      <c r="P729" s="229"/>
      <c r="Q729" s="1"/>
      <c r="R729" s="1"/>
      <c r="S729" s="1"/>
      <c r="T729" s="1"/>
      <c r="U729" s="1"/>
      <c r="V729" s="1"/>
      <c r="W729" s="1"/>
      <c r="X729" s="1"/>
      <c r="Y729" s="1"/>
      <c r="Z729" s="1"/>
      <c r="AA729" s="1"/>
      <c r="AB729" s="1"/>
      <c r="AC729" s="1"/>
      <c r="AD729" s="1"/>
      <c r="AE729" s="1"/>
      <c r="AF729" s="1"/>
      <c r="AG729" s="1"/>
      <c r="AH729" s="1"/>
      <c r="AI729" s="1"/>
      <c r="AJ729" s="1"/>
      <c r="AK729" s="1"/>
    </row>
    <row r="730" spans="1:37" ht="14.25" customHeight="1">
      <c r="A730" s="425"/>
      <c r="B730" s="1"/>
      <c r="C730" s="1"/>
      <c r="D730" s="1"/>
      <c r="E730" s="1"/>
      <c r="F730" s="1"/>
      <c r="G730" s="1"/>
      <c r="H730" s="1"/>
      <c r="I730" s="1"/>
      <c r="J730" s="1"/>
      <c r="K730" s="1"/>
      <c r="L730" s="1"/>
      <c r="M730" s="1"/>
      <c r="N730" s="1"/>
      <c r="O730" s="1"/>
      <c r="P730" s="229"/>
      <c r="Q730" s="1"/>
      <c r="R730" s="1"/>
      <c r="S730" s="1"/>
      <c r="T730" s="1"/>
      <c r="U730" s="1"/>
      <c r="V730" s="1"/>
      <c r="W730" s="1"/>
      <c r="X730" s="1"/>
      <c r="Y730" s="1"/>
      <c r="Z730" s="1"/>
      <c r="AA730" s="1"/>
      <c r="AB730" s="1"/>
      <c r="AC730" s="1"/>
      <c r="AD730" s="1"/>
      <c r="AE730" s="1"/>
      <c r="AF730" s="1"/>
      <c r="AG730" s="1"/>
      <c r="AH730" s="1"/>
      <c r="AI730" s="1"/>
      <c r="AJ730" s="1"/>
      <c r="AK730" s="1"/>
    </row>
    <row r="731" spans="1:37" ht="14.25" customHeight="1">
      <c r="A731" s="425"/>
      <c r="B731" s="1"/>
      <c r="C731" s="1"/>
      <c r="D731" s="1"/>
      <c r="E731" s="1"/>
      <c r="F731" s="1"/>
      <c r="G731" s="1"/>
      <c r="H731" s="1"/>
      <c r="I731" s="1"/>
      <c r="J731" s="1"/>
      <c r="K731" s="1"/>
      <c r="L731" s="1"/>
      <c r="M731" s="1"/>
      <c r="N731" s="1"/>
      <c r="O731" s="1"/>
      <c r="P731" s="229"/>
      <c r="Q731" s="1"/>
      <c r="R731" s="1"/>
      <c r="S731" s="1"/>
      <c r="T731" s="1"/>
      <c r="U731" s="1"/>
      <c r="V731" s="1"/>
      <c r="W731" s="1"/>
      <c r="X731" s="1"/>
      <c r="Y731" s="1"/>
      <c r="Z731" s="1"/>
      <c r="AA731" s="1"/>
      <c r="AB731" s="1"/>
      <c r="AC731" s="1"/>
      <c r="AD731" s="1"/>
      <c r="AE731" s="1"/>
      <c r="AF731" s="1"/>
      <c r="AG731" s="1"/>
      <c r="AH731" s="1"/>
      <c r="AI731" s="1"/>
      <c r="AJ731" s="1"/>
      <c r="AK731" s="1"/>
    </row>
    <row r="732" spans="1:37" ht="14.25" customHeight="1">
      <c r="A732" s="425"/>
      <c r="B732" s="1"/>
      <c r="C732" s="1"/>
      <c r="D732" s="1"/>
      <c r="E732" s="1"/>
      <c r="F732" s="1"/>
      <c r="G732" s="1"/>
      <c r="H732" s="1"/>
      <c r="I732" s="1"/>
      <c r="J732" s="1"/>
      <c r="K732" s="1"/>
      <c r="L732" s="1"/>
      <c r="M732" s="1"/>
      <c r="N732" s="1"/>
      <c r="O732" s="1"/>
      <c r="P732" s="229"/>
      <c r="Q732" s="1"/>
      <c r="R732" s="1"/>
      <c r="S732" s="1"/>
      <c r="T732" s="1"/>
      <c r="U732" s="1"/>
      <c r="V732" s="1"/>
      <c r="W732" s="1"/>
      <c r="X732" s="1"/>
      <c r="Y732" s="1"/>
      <c r="Z732" s="1"/>
      <c r="AA732" s="1"/>
      <c r="AB732" s="1"/>
      <c r="AC732" s="1"/>
      <c r="AD732" s="1"/>
      <c r="AE732" s="1"/>
      <c r="AF732" s="1"/>
      <c r="AG732" s="1"/>
      <c r="AH732" s="1"/>
      <c r="AI732" s="1"/>
      <c r="AJ732" s="1"/>
      <c r="AK732" s="1"/>
    </row>
    <row r="733" spans="1:37" ht="14.25" customHeight="1">
      <c r="A733" s="425"/>
      <c r="B733" s="1"/>
      <c r="C733" s="1"/>
      <c r="D733" s="1"/>
      <c r="E733" s="1"/>
      <c r="F733" s="1"/>
      <c r="G733" s="1"/>
      <c r="H733" s="1"/>
      <c r="I733" s="1"/>
      <c r="J733" s="1"/>
      <c r="K733" s="1"/>
      <c r="L733" s="1"/>
      <c r="M733" s="1"/>
      <c r="N733" s="1"/>
      <c r="O733" s="1"/>
      <c r="P733" s="229"/>
      <c r="Q733" s="1"/>
      <c r="R733" s="1"/>
      <c r="S733" s="1"/>
      <c r="T733" s="1"/>
      <c r="U733" s="1"/>
      <c r="V733" s="1"/>
      <c r="W733" s="1"/>
      <c r="X733" s="1"/>
      <c r="Y733" s="1"/>
      <c r="Z733" s="1"/>
      <c r="AA733" s="1"/>
      <c r="AB733" s="1"/>
      <c r="AC733" s="1"/>
      <c r="AD733" s="1"/>
      <c r="AE733" s="1"/>
      <c r="AF733" s="1"/>
      <c r="AG733" s="1"/>
      <c r="AH733" s="1"/>
      <c r="AI733" s="1"/>
      <c r="AJ733" s="1"/>
      <c r="AK733" s="1"/>
    </row>
    <row r="734" spans="1:37" ht="14.25" customHeight="1">
      <c r="A734" s="425"/>
      <c r="B734" s="1"/>
      <c r="C734" s="1"/>
      <c r="D734" s="1"/>
      <c r="E734" s="1"/>
      <c r="F734" s="1"/>
      <c r="G734" s="1"/>
      <c r="H734" s="1"/>
      <c r="I734" s="1"/>
      <c r="J734" s="1"/>
      <c r="K734" s="1"/>
      <c r="L734" s="1"/>
      <c r="M734" s="1"/>
      <c r="N734" s="1"/>
      <c r="O734" s="1"/>
      <c r="P734" s="229"/>
      <c r="Q734" s="1"/>
      <c r="R734" s="1"/>
      <c r="S734" s="1"/>
      <c r="T734" s="1"/>
      <c r="U734" s="1"/>
      <c r="V734" s="1"/>
      <c r="W734" s="1"/>
      <c r="X734" s="1"/>
      <c r="Y734" s="1"/>
      <c r="Z734" s="1"/>
      <c r="AA734" s="1"/>
      <c r="AB734" s="1"/>
      <c r="AC734" s="1"/>
      <c r="AD734" s="1"/>
      <c r="AE734" s="1"/>
      <c r="AF734" s="1"/>
      <c r="AG734" s="1"/>
      <c r="AH734" s="1"/>
      <c r="AI734" s="1"/>
      <c r="AJ734" s="1"/>
      <c r="AK734" s="1"/>
    </row>
    <row r="735" spans="1:37" ht="14.25" customHeight="1">
      <c r="A735" s="425"/>
      <c r="B735" s="1"/>
      <c r="C735" s="1"/>
      <c r="D735" s="1"/>
      <c r="E735" s="1"/>
      <c r="F735" s="1"/>
      <c r="G735" s="1"/>
      <c r="H735" s="1"/>
      <c r="I735" s="1"/>
      <c r="J735" s="1"/>
      <c r="K735" s="1"/>
      <c r="L735" s="1"/>
      <c r="M735" s="1"/>
      <c r="N735" s="1"/>
      <c r="O735" s="1"/>
      <c r="P735" s="229"/>
      <c r="Q735" s="1"/>
      <c r="R735" s="1"/>
      <c r="S735" s="1"/>
      <c r="T735" s="1"/>
      <c r="U735" s="1"/>
      <c r="V735" s="1"/>
      <c r="W735" s="1"/>
      <c r="X735" s="1"/>
      <c r="Y735" s="1"/>
      <c r="Z735" s="1"/>
      <c r="AA735" s="1"/>
      <c r="AB735" s="1"/>
      <c r="AC735" s="1"/>
      <c r="AD735" s="1"/>
      <c r="AE735" s="1"/>
      <c r="AF735" s="1"/>
      <c r="AG735" s="1"/>
      <c r="AH735" s="1"/>
      <c r="AI735" s="1"/>
      <c r="AJ735" s="1"/>
      <c r="AK735" s="1"/>
    </row>
    <row r="736" spans="1:37" ht="14.25" customHeight="1">
      <c r="A736" s="425"/>
      <c r="B736" s="1"/>
      <c r="C736" s="1"/>
      <c r="D736" s="1"/>
      <c r="E736" s="1"/>
      <c r="F736" s="1"/>
      <c r="G736" s="1"/>
      <c r="H736" s="1"/>
      <c r="I736" s="1"/>
      <c r="J736" s="1"/>
      <c r="K736" s="1"/>
      <c r="L736" s="1"/>
      <c r="M736" s="1"/>
      <c r="N736" s="1"/>
      <c r="O736" s="1"/>
      <c r="P736" s="229"/>
      <c r="Q736" s="1"/>
      <c r="R736" s="1"/>
      <c r="S736" s="1"/>
      <c r="T736" s="1"/>
      <c r="U736" s="1"/>
      <c r="V736" s="1"/>
      <c r="W736" s="1"/>
      <c r="X736" s="1"/>
      <c r="Y736" s="1"/>
      <c r="Z736" s="1"/>
      <c r="AA736" s="1"/>
      <c r="AB736" s="1"/>
      <c r="AC736" s="1"/>
      <c r="AD736" s="1"/>
      <c r="AE736" s="1"/>
      <c r="AF736" s="1"/>
      <c r="AG736" s="1"/>
      <c r="AH736" s="1"/>
      <c r="AI736" s="1"/>
      <c r="AJ736" s="1"/>
      <c r="AK736" s="1"/>
    </row>
    <row r="737" spans="1:37" ht="14.25" customHeight="1">
      <c r="A737" s="425"/>
      <c r="B737" s="1"/>
      <c r="C737" s="1"/>
      <c r="D737" s="1"/>
      <c r="E737" s="1"/>
      <c r="F737" s="1"/>
      <c r="G737" s="1"/>
      <c r="H737" s="1"/>
      <c r="I737" s="1"/>
      <c r="J737" s="1"/>
      <c r="K737" s="1"/>
      <c r="L737" s="1"/>
      <c r="M737" s="1"/>
      <c r="N737" s="1"/>
      <c r="O737" s="1"/>
      <c r="P737" s="229"/>
      <c r="Q737" s="1"/>
      <c r="R737" s="1"/>
      <c r="S737" s="1"/>
      <c r="T737" s="1"/>
      <c r="U737" s="1"/>
      <c r="V737" s="1"/>
      <c r="W737" s="1"/>
      <c r="X737" s="1"/>
      <c r="Y737" s="1"/>
      <c r="Z737" s="1"/>
      <c r="AA737" s="1"/>
      <c r="AB737" s="1"/>
      <c r="AC737" s="1"/>
      <c r="AD737" s="1"/>
      <c r="AE737" s="1"/>
      <c r="AF737" s="1"/>
      <c r="AG737" s="1"/>
      <c r="AH737" s="1"/>
      <c r="AI737" s="1"/>
      <c r="AJ737" s="1"/>
      <c r="AK737" s="1"/>
    </row>
    <row r="738" spans="1:37" ht="14.25" customHeight="1">
      <c r="A738" s="425"/>
      <c r="B738" s="1"/>
      <c r="C738" s="1"/>
      <c r="D738" s="1"/>
      <c r="E738" s="1"/>
      <c r="F738" s="1"/>
      <c r="G738" s="1"/>
      <c r="H738" s="1"/>
      <c r="I738" s="1"/>
      <c r="J738" s="1"/>
      <c r="K738" s="1"/>
      <c r="L738" s="1"/>
      <c r="M738" s="1"/>
      <c r="N738" s="1"/>
      <c r="O738" s="1"/>
      <c r="P738" s="229"/>
      <c r="Q738" s="1"/>
      <c r="R738" s="1"/>
      <c r="S738" s="1"/>
      <c r="T738" s="1"/>
      <c r="U738" s="1"/>
      <c r="V738" s="1"/>
      <c r="W738" s="1"/>
      <c r="X738" s="1"/>
      <c r="Y738" s="1"/>
      <c r="Z738" s="1"/>
      <c r="AA738" s="1"/>
      <c r="AB738" s="1"/>
      <c r="AC738" s="1"/>
      <c r="AD738" s="1"/>
      <c r="AE738" s="1"/>
      <c r="AF738" s="1"/>
      <c r="AG738" s="1"/>
      <c r="AH738" s="1"/>
      <c r="AI738" s="1"/>
      <c r="AJ738" s="1"/>
      <c r="AK738" s="1"/>
    </row>
    <row r="739" spans="1:37" ht="14.25" customHeight="1">
      <c r="A739" s="425"/>
      <c r="B739" s="1"/>
      <c r="C739" s="1"/>
      <c r="D739" s="1"/>
      <c r="E739" s="1"/>
      <c r="F739" s="1"/>
      <c r="G739" s="1"/>
      <c r="H739" s="1"/>
      <c r="I739" s="1"/>
      <c r="J739" s="1"/>
      <c r="K739" s="1"/>
      <c r="L739" s="1"/>
      <c r="M739" s="1"/>
      <c r="N739" s="1"/>
      <c r="O739" s="1"/>
      <c r="P739" s="229"/>
      <c r="Q739" s="1"/>
      <c r="R739" s="1"/>
      <c r="S739" s="1"/>
      <c r="T739" s="1"/>
      <c r="U739" s="1"/>
      <c r="V739" s="1"/>
      <c r="W739" s="1"/>
      <c r="X739" s="1"/>
      <c r="Y739" s="1"/>
      <c r="Z739" s="1"/>
      <c r="AA739" s="1"/>
      <c r="AB739" s="1"/>
      <c r="AC739" s="1"/>
      <c r="AD739" s="1"/>
      <c r="AE739" s="1"/>
      <c r="AF739" s="1"/>
      <c r="AG739" s="1"/>
      <c r="AH739" s="1"/>
      <c r="AI739" s="1"/>
      <c r="AJ739" s="1"/>
      <c r="AK739" s="1"/>
    </row>
    <row r="740" spans="1:37" ht="14.25" customHeight="1">
      <c r="A740" s="425"/>
      <c r="B740" s="1"/>
      <c r="C740" s="1"/>
      <c r="D740" s="1"/>
      <c r="E740" s="1"/>
      <c r="F740" s="1"/>
      <c r="G740" s="1"/>
      <c r="H740" s="1"/>
      <c r="I740" s="1"/>
      <c r="J740" s="1"/>
      <c r="K740" s="1"/>
      <c r="L740" s="1"/>
      <c r="M740" s="1"/>
      <c r="N740" s="1"/>
      <c r="O740" s="1"/>
      <c r="P740" s="229"/>
      <c r="Q740" s="1"/>
      <c r="R740" s="1"/>
      <c r="S740" s="1"/>
      <c r="T740" s="1"/>
      <c r="U740" s="1"/>
      <c r="V740" s="1"/>
      <c r="W740" s="1"/>
      <c r="X740" s="1"/>
      <c r="Y740" s="1"/>
      <c r="Z740" s="1"/>
      <c r="AA740" s="1"/>
      <c r="AB740" s="1"/>
      <c r="AC740" s="1"/>
      <c r="AD740" s="1"/>
      <c r="AE740" s="1"/>
      <c r="AF740" s="1"/>
      <c r="AG740" s="1"/>
      <c r="AH740" s="1"/>
      <c r="AI740" s="1"/>
      <c r="AJ740" s="1"/>
      <c r="AK740" s="1"/>
    </row>
    <row r="741" spans="1:37" ht="14.25" customHeight="1">
      <c r="A741" s="425"/>
      <c r="B741" s="1"/>
      <c r="C741" s="1"/>
      <c r="D741" s="1"/>
      <c r="E741" s="1"/>
      <c r="F741" s="1"/>
      <c r="G741" s="1"/>
      <c r="H741" s="1"/>
      <c r="I741" s="1"/>
      <c r="J741" s="1"/>
      <c r="K741" s="1"/>
      <c r="L741" s="1"/>
      <c r="M741" s="1"/>
      <c r="N741" s="1"/>
      <c r="O741" s="1"/>
      <c r="P741" s="229"/>
      <c r="Q741" s="1"/>
      <c r="R741" s="1"/>
      <c r="S741" s="1"/>
      <c r="T741" s="1"/>
      <c r="U741" s="1"/>
      <c r="V741" s="1"/>
      <c r="W741" s="1"/>
      <c r="X741" s="1"/>
      <c r="Y741" s="1"/>
      <c r="Z741" s="1"/>
      <c r="AA741" s="1"/>
      <c r="AB741" s="1"/>
      <c r="AC741" s="1"/>
      <c r="AD741" s="1"/>
      <c r="AE741" s="1"/>
      <c r="AF741" s="1"/>
      <c r="AG741" s="1"/>
      <c r="AH741" s="1"/>
      <c r="AI741" s="1"/>
      <c r="AJ741" s="1"/>
      <c r="AK741" s="1"/>
    </row>
    <row r="742" spans="1:37" ht="14.25" customHeight="1">
      <c r="A742" s="425"/>
      <c r="B742" s="1"/>
      <c r="C742" s="1"/>
      <c r="D742" s="1"/>
      <c r="E742" s="1"/>
      <c r="F742" s="1"/>
      <c r="G742" s="1"/>
      <c r="H742" s="1"/>
      <c r="I742" s="1"/>
      <c r="J742" s="1"/>
      <c r="K742" s="1"/>
      <c r="L742" s="1"/>
      <c r="M742" s="1"/>
      <c r="N742" s="1"/>
      <c r="O742" s="1"/>
      <c r="P742" s="229"/>
      <c r="Q742" s="1"/>
      <c r="R742" s="1"/>
      <c r="S742" s="1"/>
      <c r="T742" s="1"/>
      <c r="U742" s="1"/>
      <c r="V742" s="1"/>
      <c r="W742" s="1"/>
      <c r="X742" s="1"/>
      <c r="Y742" s="1"/>
      <c r="Z742" s="1"/>
      <c r="AA742" s="1"/>
      <c r="AB742" s="1"/>
      <c r="AC742" s="1"/>
      <c r="AD742" s="1"/>
      <c r="AE742" s="1"/>
      <c r="AF742" s="1"/>
      <c r="AG742" s="1"/>
      <c r="AH742" s="1"/>
      <c r="AI742" s="1"/>
      <c r="AJ742" s="1"/>
      <c r="AK742" s="1"/>
    </row>
    <row r="743" spans="1:37" ht="14.25" customHeight="1">
      <c r="A743" s="425"/>
      <c r="B743" s="1"/>
      <c r="C743" s="1"/>
      <c r="D743" s="1"/>
      <c r="E743" s="1"/>
      <c r="F743" s="1"/>
      <c r="G743" s="1"/>
      <c r="H743" s="1"/>
      <c r="I743" s="1"/>
      <c r="J743" s="1"/>
      <c r="K743" s="1"/>
      <c r="L743" s="1"/>
      <c r="M743" s="1"/>
      <c r="N743" s="1"/>
      <c r="O743" s="1"/>
      <c r="P743" s="229"/>
      <c r="Q743" s="1"/>
      <c r="R743" s="1"/>
      <c r="S743" s="1"/>
      <c r="T743" s="1"/>
      <c r="U743" s="1"/>
      <c r="V743" s="1"/>
      <c r="W743" s="1"/>
      <c r="X743" s="1"/>
      <c r="Y743" s="1"/>
      <c r="Z743" s="1"/>
      <c r="AA743" s="1"/>
      <c r="AB743" s="1"/>
      <c r="AC743" s="1"/>
      <c r="AD743" s="1"/>
      <c r="AE743" s="1"/>
      <c r="AF743" s="1"/>
      <c r="AG743" s="1"/>
      <c r="AH743" s="1"/>
      <c r="AI743" s="1"/>
      <c r="AJ743" s="1"/>
      <c r="AK743" s="1"/>
    </row>
    <row r="744" spans="1:37" ht="14.25" customHeight="1">
      <c r="A744" s="425"/>
      <c r="B744" s="1"/>
      <c r="C744" s="1"/>
      <c r="D744" s="1"/>
      <c r="E744" s="1"/>
      <c r="F744" s="1"/>
      <c r="G744" s="1"/>
      <c r="H744" s="1"/>
      <c r="I744" s="1"/>
      <c r="J744" s="1"/>
      <c r="K744" s="1"/>
      <c r="L744" s="1"/>
      <c r="M744" s="1"/>
      <c r="N744" s="1"/>
      <c r="O744" s="1"/>
      <c r="P744" s="229"/>
      <c r="Q744" s="1"/>
      <c r="R744" s="1"/>
      <c r="S744" s="1"/>
      <c r="T744" s="1"/>
      <c r="U744" s="1"/>
      <c r="V744" s="1"/>
      <c r="W744" s="1"/>
      <c r="X744" s="1"/>
      <c r="Y744" s="1"/>
      <c r="Z744" s="1"/>
      <c r="AA744" s="1"/>
      <c r="AB744" s="1"/>
      <c r="AC744" s="1"/>
      <c r="AD744" s="1"/>
      <c r="AE744" s="1"/>
      <c r="AF744" s="1"/>
      <c r="AG744" s="1"/>
      <c r="AH744" s="1"/>
      <c r="AI744" s="1"/>
      <c r="AJ744" s="1"/>
      <c r="AK744" s="1"/>
    </row>
    <row r="745" spans="1:37" ht="14.25" customHeight="1">
      <c r="A745" s="425"/>
      <c r="B745" s="1"/>
      <c r="C745" s="1"/>
      <c r="D745" s="1"/>
      <c r="E745" s="1"/>
      <c r="F745" s="1"/>
      <c r="G745" s="1"/>
      <c r="H745" s="1"/>
      <c r="I745" s="1"/>
      <c r="J745" s="1"/>
      <c r="K745" s="1"/>
      <c r="L745" s="1"/>
      <c r="M745" s="1"/>
      <c r="N745" s="1"/>
      <c r="O745" s="1"/>
      <c r="P745" s="229"/>
      <c r="Q745" s="1"/>
      <c r="R745" s="1"/>
      <c r="S745" s="1"/>
      <c r="T745" s="1"/>
      <c r="U745" s="1"/>
      <c r="V745" s="1"/>
      <c r="W745" s="1"/>
      <c r="X745" s="1"/>
      <c r="Y745" s="1"/>
      <c r="Z745" s="1"/>
      <c r="AA745" s="1"/>
      <c r="AB745" s="1"/>
      <c r="AC745" s="1"/>
      <c r="AD745" s="1"/>
      <c r="AE745" s="1"/>
      <c r="AF745" s="1"/>
      <c r="AG745" s="1"/>
      <c r="AH745" s="1"/>
      <c r="AI745" s="1"/>
      <c r="AJ745" s="1"/>
      <c r="AK745" s="1"/>
    </row>
    <row r="746" spans="1:37" ht="14.25" customHeight="1">
      <c r="A746" s="425"/>
      <c r="B746" s="1"/>
      <c r="C746" s="1"/>
      <c r="D746" s="1"/>
      <c r="E746" s="1"/>
      <c r="F746" s="1"/>
      <c r="G746" s="1"/>
      <c r="H746" s="1"/>
      <c r="I746" s="1"/>
      <c r="J746" s="1"/>
      <c r="K746" s="1"/>
      <c r="L746" s="1"/>
      <c r="M746" s="1"/>
      <c r="N746" s="1"/>
      <c r="O746" s="1"/>
      <c r="P746" s="229"/>
      <c r="Q746" s="1"/>
      <c r="R746" s="1"/>
      <c r="S746" s="1"/>
      <c r="T746" s="1"/>
      <c r="U746" s="1"/>
      <c r="V746" s="1"/>
      <c r="W746" s="1"/>
      <c r="X746" s="1"/>
      <c r="Y746" s="1"/>
      <c r="Z746" s="1"/>
      <c r="AA746" s="1"/>
      <c r="AB746" s="1"/>
      <c r="AC746" s="1"/>
      <c r="AD746" s="1"/>
      <c r="AE746" s="1"/>
      <c r="AF746" s="1"/>
      <c r="AG746" s="1"/>
      <c r="AH746" s="1"/>
      <c r="AI746" s="1"/>
      <c r="AJ746" s="1"/>
      <c r="AK746" s="1"/>
    </row>
    <row r="747" spans="1:37" ht="14.25" customHeight="1">
      <c r="A747" s="425"/>
      <c r="B747" s="1"/>
      <c r="C747" s="1"/>
      <c r="D747" s="1"/>
      <c r="E747" s="1"/>
      <c r="F747" s="1"/>
      <c r="G747" s="1"/>
      <c r="H747" s="1"/>
      <c r="I747" s="1"/>
      <c r="J747" s="1"/>
      <c r="K747" s="1"/>
      <c r="L747" s="1"/>
      <c r="M747" s="1"/>
      <c r="N747" s="1"/>
      <c r="O747" s="1"/>
      <c r="P747" s="229"/>
      <c r="Q747" s="1"/>
      <c r="R747" s="1"/>
      <c r="S747" s="1"/>
      <c r="T747" s="1"/>
      <c r="U747" s="1"/>
      <c r="V747" s="1"/>
      <c r="W747" s="1"/>
      <c r="X747" s="1"/>
      <c r="Y747" s="1"/>
      <c r="Z747" s="1"/>
      <c r="AA747" s="1"/>
      <c r="AB747" s="1"/>
      <c r="AC747" s="1"/>
      <c r="AD747" s="1"/>
      <c r="AE747" s="1"/>
      <c r="AF747" s="1"/>
      <c r="AG747" s="1"/>
      <c r="AH747" s="1"/>
      <c r="AI747" s="1"/>
      <c r="AJ747" s="1"/>
      <c r="AK747" s="1"/>
    </row>
    <row r="748" spans="1:37" ht="14.25" customHeight="1">
      <c r="A748" s="425"/>
      <c r="B748" s="1"/>
      <c r="C748" s="1"/>
      <c r="D748" s="1"/>
      <c r="E748" s="1"/>
      <c r="F748" s="1"/>
      <c r="G748" s="1"/>
      <c r="H748" s="1"/>
      <c r="I748" s="1"/>
      <c r="J748" s="1"/>
      <c r="K748" s="1"/>
      <c r="L748" s="1"/>
      <c r="M748" s="1"/>
      <c r="N748" s="1"/>
      <c r="O748" s="1"/>
      <c r="P748" s="229"/>
      <c r="Q748" s="1"/>
      <c r="R748" s="1"/>
      <c r="S748" s="1"/>
      <c r="T748" s="1"/>
      <c r="U748" s="1"/>
      <c r="V748" s="1"/>
      <c r="W748" s="1"/>
      <c r="X748" s="1"/>
      <c r="Y748" s="1"/>
      <c r="Z748" s="1"/>
      <c r="AA748" s="1"/>
      <c r="AB748" s="1"/>
      <c r="AC748" s="1"/>
      <c r="AD748" s="1"/>
      <c r="AE748" s="1"/>
      <c r="AF748" s="1"/>
      <c r="AG748" s="1"/>
      <c r="AH748" s="1"/>
      <c r="AI748" s="1"/>
      <c r="AJ748" s="1"/>
      <c r="AK748" s="1"/>
    </row>
    <row r="749" spans="1:37" ht="14.25" customHeight="1">
      <c r="A749" s="425"/>
      <c r="B749" s="1"/>
      <c r="C749" s="1"/>
      <c r="D749" s="1"/>
      <c r="E749" s="1"/>
      <c r="F749" s="1"/>
      <c r="G749" s="1"/>
      <c r="H749" s="1"/>
      <c r="I749" s="1"/>
      <c r="J749" s="1"/>
      <c r="K749" s="1"/>
      <c r="L749" s="1"/>
      <c r="M749" s="1"/>
      <c r="N749" s="1"/>
      <c r="O749" s="1"/>
      <c r="P749" s="229"/>
      <c r="Q749" s="1"/>
      <c r="R749" s="1"/>
      <c r="S749" s="1"/>
      <c r="T749" s="1"/>
      <c r="U749" s="1"/>
      <c r="V749" s="1"/>
      <c r="W749" s="1"/>
      <c r="X749" s="1"/>
      <c r="Y749" s="1"/>
      <c r="Z749" s="1"/>
      <c r="AA749" s="1"/>
      <c r="AB749" s="1"/>
      <c r="AC749" s="1"/>
      <c r="AD749" s="1"/>
      <c r="AE749" s="1"/>
      <c r="AF749" s="1"/>
      <c r="AG749" s="1"/>
      <c r="AH749" s="1"/>
      <c r="AI749" s="1"/>
      <c r="AJ749" s="1"/>
      <c r="AK749" s="1"/>
    </row>
    <row r="750" spans="1:37" ht="14.25" customHeight="1">
      <c r="A750" s="425"/>
      <c r="B750" s="1"/>
      <c r="C750" s="1"/>
      <c r="D750" s="1"/>
      <c r="E750" s="1"/>
      <c r="F750" s="1"/>
      <c r="G750" s="1"/>
      <c r="H750" s="1"/>
      <c r="I750" s="1"/>
      <c r="J750" s="1"/>
      <c r="K750" s="1"/>
      <c r="L750" s="1"/>
      <c r="M750" s="1"/>
      <c r="N750" s="1"/>
      <c r="O750" s="1"/>
      <c r="P750" s="229"/>
      <c r="Q750" s="1"/>
      <c r="R750" s="1"/>
      <c r="S750" s="1"/>
      <c r="T750" s="1"/>
      <c r="U750" s="1"/>
      <c r="V750" s="1"/>
      <c r="W750" s="1"/>
      <c r="X750" s="1"/>
      <c r="Y750" s="1"/>
      <c r="Z750" s="1"/>
      <c r="AA750" s="1"/>
      <c r="AB750" s="1"/>
      <c r="AC750" s="1"/>
      <c r="AD750" s="1"/>
      <c r="AE750" s="1"/>
      <c r="AF750" s="1"/>
      <c r="AG750" s="1"/>
      <c r="AH750" s="1"/>
      <c r="AI750" s="1"/>
      <c r="AJ750" s="1"/>
      <c r="AK750" s="1"/>
    </row>
    <row r="751" spans="1:37" ht="14.25" customHeight="1">
      <c r="A751" s="425"/>
      <c r="B751" s="1"/>
      <c r="C751" s="1"/>
      <c r="D751" s="1"/>
      <c r="E751" s="1"/>
      <c r="F751" s="1"/>
      <c r="G751" s="1"/>
      <c r="H751" s="1"/>
      <c r="I751" s="1"/>
      <c r="J751" s="1"/>
      <c r="K751" s="1"/>
      <c r="L751" s="1"/>
      <c r="M751" s="1"/>
      <c r="N751" s="1"/>
      <c r="O751" s="1"/>
      <c r="P751" s="229"/>
      <c r="Q751" s="1"/>
      <c r="R751" s="1"/>
      <c r="S751" s="1"/>
      <c r="T751" s="1"/>
      <c r="U751" s="1"/>
      <c r="V751" s="1"/>
      <c r="W751" s="1"/>
      <c r="X751" s="1"/>
      <c r="Y751" s="1"/>
      <c r="Z751" s="1"/>
      <c r="AA751" s="1"/>
      <c r="AB751" s="1"/>
      <c r="AC751" s="1"/>
      <c r="AD751" s="1"/>
      <c r="AE751" s="1"/>
      <c r="AF751" s="1"/>
      <c r="AG751" s="1"/>
      <c r="AH751" s="1"/>
      <c r="AI751" s="1"/>
      <c r="AJ751" s="1"/>
      <c r="AK751" s="1"/>
    </row>
    <row r="752" spans="1:37" ht="14.25" customHeight="1">
      <c r="A752" s="425"/>
      <c r="B752" s="1"/>
      <c r="C752" s="1"/>
      <c r="D752" s="1"/>
      <c r="E752" s="1"/>
      <c r="F752" s="1"/>
      <c r="G752" s="1"/>
      <c r="H752" s="1"/>
      <c r="I752" s="1"/>
      <c r="J752" s="1"/>
      <c r="K752" s="1"/>
      <c r="L752" s="1"/>
      <c r="M752" s="1"/>
      <c r="N752" s="1"/>
      <c r="O752" s="1"/>
      <c r="P752" s="229"/>
      <c r="Q752" s="1"/>
      <c r="R752" s="1"/>
      <c r="S752" s="1"/>
      <c r="T752" s="1"/>
      <c r="U752" s="1"/>
      <c r="V752" s="1"/>
      <c r="W752" s="1"/>
      <c r="X752" s="1"/>
      <c r="Y752" s="1"/>
      <c r="Z752" s="1"/>
      <c r="AA752" s="1"/>
      <c r="AB752" s="1"/>
      <c r="AC752" s="1"/>
      <c r="AD752" s="1"/>
      <c r="AE752" s="1"/>
      <c r="AF752" s="1"/>
      <c r="AG752" s="1"/>
      <c r="AH752" s="1"/>
      <c r="AI752" s="1"/>
      <c r="AJ752" s="1"/>
      <c r="AK752" s="1"/>
    </row>
    <row r="753" spans="1:37" ht="14.25" customHeight="1">
      <c r="A753" s="425"/>
      <c r="B753" s="1"/>
      <c r="C753" s="1"/>
      <c r="D753" s="1"/>
      <c r="E753" s="1"/>
      <c r="F753" s="1"/>
      <c r="G753" s="1"/>
      <c r="H753" s="1"/>
      <c r="I753" s="1"/>
      <c r="J753" s="1"/>
      <c r="K753" s="1"/>
      <c r="L753" s="1"/>
      <c r="M753" s="1"/>
      <c r="N753" s="1"/>
      <c r="O753" s="1"/>
      <c r="P753" s="229"/>
      <c r="Q753" s="1"/>
      <c r="R753" s="1"/>
      <c r="S753" s="1"/>
      <c r="T753" s="1"/>
      <c r="U753" s="1"/>
      <c r="V753" s="1"/>
      <c r="W753" s="1"/>
      <c r="X753" s="1"/>
      <c r="Y753" s="1"/>
      <c r="Z753" s="1"/>
      <c r="AA753" s="1"/>
      <c r="AB753" s="1"/>
      <c r="AC753" s="1"/>
      <c r="AD753" s="1"/>
      <c r="AE753" s="1"/>
      <c r="AF753" s="1"/>
      <c r="AG753" s="1"/>
      <c r="AH753" s="1"/>
      <c r="AI753" s="1"/>
      <c r="AJ753" s="1"/>
      <c r="AK753" s="1"/>
    </row>
    <row r="754" spans="1:37" ht="14.25" customHeight="1">
      <c r="A754" s="425"/>
      <c r="B754" s="1"/>
      <c r="C754" s="1"/>
      <c r="D754" s="1"/>
      <c r="E754" s="1"/>
      <c r="F754" s="1"/>
      <c r="G754" s="1"/>
      <c r="H754" s="1"/>
      <c r="I754" s="1"/>
      <c r="J754" s="1"/>
      <c r="K754" s="1"/>
      <c r="L754" s="1"/>
      <c r="M754" s="1"/>
      <c r="N754" s="1"/>
      <c r="O754" s="1"/>
      <c r="P754" s="229"/>
      <c r="Q754" s="1"/>
      <c r="R754" s="1"/>
      <c r="S754" s="1"/>
      <c r="T754" s="1"/>
      <c r="U754" s="1"/>
      <c r="V754" s="1"/>
      <c r="W754" s="1"/>
      <c r="X754" s="1"/>
      <c r="Y754" s="1"/>
      <c r="Z754" s="1"/>
      <c r="AA754" s="1"/>
      <c r="AB754" s="1"/>
      <c r="AC754" s="1"/>
      <c r="AD754" s="1"/>
      <c r="AE754" s="1"/>
      <c r="AF754" s="1"/>
      <c r="AG754" s="1"/>
      <c r="AH754" s="1"/>
      <c r="AI754" s="1"/>
      <c r="AJ754" s="1"/>
      <c r="AK754" s="1"/>
    </row>
    <row r="755" spans="1:37" ht="14.25" customHeight="1">
      <c r="A755" s="425"/>
      <c r="B755" s="1"/>
      <c r="C755" s="1"/>
      <c r="D755" s="1"/>
      <c r="E755" s="1"/>
      <c r="F755" s="1"/>
      <c r="G755" s="1"/>
      <c r="H755" s="1"/>
      <c r="I755" s="1"/>
      <c r="J755" s="1"/>
      <c r="K755" s="1"/>
      <c r="L755" s="1"/>
      <c r="M755" s="1"/>
      <c r="N755" s="1"/>
      <c r="O755" s="1"/>
      <c r="P755" s="229"/>
      <c r="Q755" s="1"/>
      <c r="R755" s="1"/>
      <c r="S755" s="1"/>
      <c r="T755" s="1"/>
      <c r="U755" s="1"/>
      <c r="V755" s="1"/>
      <c r="W755" s="1"/>
      <c r="X755" s="1"/>
      <c r="Y755" s="1"/>
      <c r="Z755" s="1"/>
      <c r="AA755" s="1"/>
      <c r="AB755" s="1"/>
      <c r="AC755" s="1"/>
      <c r="AD755" s="1"/>
      <c r="AE755" s="1"/>
      <c r="AF755" s="1"/>
      <c r="AG755" s="1"/>
      <c r="AH755" s="1"/>
      <c r="AI755" s="1"/>
      <c r="AJ755" s="1"/>
      <c r="AK755" s="1"/>
    </row>
    <row r="756" spans="1:37" ht="14.25" customHeight="1">
      <c r="A756" s="425"/>
      <c r="B756" s="1"/>
      <c r="C756" s="1"/>
      <c r="D756" s="1"/>
      <c r="E756" s="1"/>
      <c r="F756" s="1"/>
      <c r="G756" s="1"/>
      <c r="H756" s="1"/>
      <c r="I756" s="1"/>
      <c r="J756" s="1"/>
      <c r="K756" s="1"/>
      <c r="L756" s="1"/>
      <c r="M756" s="1"/>
      <c r="N756" s="1"/>
      <c r="O756" s="1"/>
      <c r="P756" s="229"/>
      <c r="Q756" s="1"/>
      <c r="R756" s="1"/>
      <c r="S756" s="1"/>
      <c r="T756" s="1"/>
      <c r="U756" s="1"/>
      <c r="V756" s="1"/>
      <c r="W756" s="1"/>
      <c r="X756" s="1"/>
      <c r="Y756" s="1"/>
      <c r="Z756" s="1"/>
      <c r="AA756" s="1"/>
      <c r="AB756" s="1"/>
      <c r="AC756" s="1"/>
      <c r="AD756" s="1"/>
      <c r="AE756" s="1"/>
      <c r="AF756" s="1"/>
      <c r="AG756" s="1"/>
      <c r="AH756" s="1"/>
      <c r="AI756" s="1"/>
      <c r="AJ756" s="1"/>
      <c r="AK756" s="1"/>
    </row>
    <row r="757" spans="1:37" ht="14.25" customHeight="1">
      <c r="A757" s="425"/>
      <c r="B757" s="1"/>
      <c r="C757" s="1"/>
      <c r="D757" s="1"/>
      <c r="E757" s="1"/>
      <c r="F757" s="1"/>
      <c r="G757" s="1"/>
      <c r="H757" s="1"/>
      <c r="I757" s="1"/>
      <c r="J757" s="1"/>
      <c r="K757" s="1"/>
      <c r="L757" s="1"/>
      <c r="M757" s="1"/>
      <c r="N757" s="1"/>
      <c r="O757" s="1"/>
      <c r="P757" s="229"/>
      <c r="Q757" s="1"/>
      <c r="R757" s="1"/>
      <c r="S757" s="1"/>
      <c r="T757" s="1"/>
      <c r="U757" s="1"/>
      <c r="V757" s="1"/>
      <c r="W757" s="1"/>
      <c r="X757" s="1"/>
      <c r="Y757" s="1"/>
      <c r="Z757" s="1"/>
      <c r="AA757" s="1"/>
      <c r="AB757" s="1"/>
      <c r="AC757" s="1"/>
      <c r="AD757" s="1"/>
      <c r="AE757" s="1"/>
      <c r="AF757" s="1"/>
      <c r="AG757" s="1"/>
      <c r="AH757" s="1"/>
      <c r="AI757" s="1"/>
      <c r="AJ757" s="1"/>
      <c r="AK757" s="1"/>
    </row>
    <row r="758" spans="1:37" ht="14.25" customHeight="1">
      <c r="A758" s="425"/>
      <c r="B758" s="1"/>
      <c r="C758" s="1"/>
      <c r="D758" s="1"/>
      <c r="E758" s="1"/>
      <c r="F758" s="1"/>
      <c r="G758" s="1"/>
      <c r="H758" s="1"/>
      <c r="I758" s="1"/>
      <c r="J758" s="1"/>
      <c r="K758" s="1"/>
      <c r="L758" s="1"/>
      <c r="M758" s="1"/>
      <c r="N758" s="1"/>
      <c r="O758" s="1"/>
      <c r="P758" s="229"/>
      <c r="Q758" s="1"/>
      <c r="R758" s="1"/>
      <c r="S758" s="1"/>
      <c r="T758" s="1"/>
      <c r="U758" s="1"/>
      <c r="V758" s="1"/>
      <c r="W758" s="1"/>
      <c r="X758" s="1"/>
      <c r="Y758" s="1"/>
      <c r="Z758" s="1"/>
      <c r="AA758" s="1"/>
      <c r="AB758" s="1"/>
      <c r="AC758" s="1"/>
      <c r="AD758" s="1"/>
      <c r="AE758" s="1"/>
      <c r="AF758" s="1"/>
      <c r="AG758" s="1"/>
      <c r="AH758" s="1"/>
      <c r="AI758" s="1"/>
      <c r="AJ758" s="1"/>
      <c r="AK758" s="1"/>
    </row>
    <row r="759" spans="1:37" ht="14.25" customHeight="1">
      <c r="A759" s="425"/>
      <c r="B759" s="1"/>
      <c r="C759" s="1"/>
      <c r="D759" s="1"/>
      <c r="E759" s="1"/>
      <c r="F759" s="1"/>
      <c r="G759" s="1"/>
      <c r="H759" s="1"/>
      <c r="I759" s="1"/>
      <c r="J759" s="1"/>
      <c r="K759" s="1"/>
      <c r="L759" s="1"/>
      <c r="M759" s="1"/>
      <c r="N759" s="1"/>
      <c r="O759" s="1"/>
      <c r="P759" s="229"/>
      <c r="Q759" s="1"/>
      <c r="R759" s="1"/>
      <c r="S759" s="1"/>
      <c r="T759" s="1"/>
      <c r="U759" s="1"/>
      <c r="V759" s="1"/>
      <c r="W759" s="1"/>
      <c r="X759" s="1"/>
      <c r="Y759" s="1"/>
      <c r="Z759" s="1"/>
      <c r="AA759" s="1"/>
      <c r="AB759" s="1"/>
      <c r="AC759" s="1"/>
      <c r="AD759" s="1"/>
      <c r="AE759" s="1"/>
      <c r="AF759" s="1"/>
      <c r="AG759" s="1"/>
      <c r="AH759" s="1"/>
      <c r="AI759" s="1"/>
      <c r="AJ759" s="1"/>
      <c r="AK759" s="1"/>
    </row>
    <row r="760" spans="1:37" ht="14.25" customHeight="1">
      <c r="A760" s="425"/>
      <c r="B760" s="1"/>
      <c r="C760" s="1"/>
      <c r="D760" s="1"/>
      <c r="E760" s="1"/>
      <c r="F760" s="1"/>
      <c r="G760" s="1"/>
      <c r="H760" s="1"/>
      <c r="I760" s="1"/>
      <c r="J760" s="1"/>
      <c r="K760" s="1"/>
      <c r="L760" s="1"/>
      <c r="M760" s="1"/>
      <c r="N760" s="1"/>
      <c r="O760" s="1"/>
      <c r="P760" s="229"/>
      <c r="Q760" s="1"/>
      <c r="R760" s="1"/>
      <c r="S760" s="1"/>
      <c r="T760" s="1"/>
      <c r="U760" s="1"/>
      <c r="V760" s="1"/>
      <c r="W760" s="1"/>
      <c r="X760" s="1"/>
      <c r="Y760" s="1"/>
      <c r="Z760" s="1"/>
      <c r="AA760" s="1"/>
      <c r="AB760" s="1"/>
      <c r="AC760" s="1"/>
      <c r="AD760" s="1"/>
      <c r="AE760" s="1"/>
      <c r="AF760" s="1"/>
      <c r="AG760" s="1"/>
      <c r="AH760" s="1"/>
      <c r="AI760" s="1"/>
      <c r="AJ760" s="1"/>
      <c r="AK760" s="1"/>
    </row>
    <row r="761" spans="1:37" ht="14.25" customHeight="1">
      <c r="A761" s="425"/>
      <c r="B761" s="1"/>
      <c r="C761" s="1"/>
      <c r="D761" s="1"/>
      <c r="E761" s="1"/>
      <c r="F761" s="1"/>
      <c r="G761" s="1"/>
      <c r="H761" s="1"/>
      <c r="I761" s="1"/>
      <c r="J761" s="1"/>
      <c r="K761" s="1"/>
      <c r="L761" s="1"/>
      <c r="M761" s="1"/>
      <c r="N761" s="1"/>
      <c r="O761" s="1"/>
      <c r="P761" s="229"/>
      <c r="Q761" s="1"/>
      <c r="R761" s="1"/>
      <c r="S761" s="1"/>
      <c r="T761" s="1"/>
      <c r="U761" s="1"/>
      <c r="V761" s="1"/>
      <c r="W761" s="1"/>
      <c r="X761" s="1"/>
      <c r="Y761" s="1"/>
      <c r="Z761" s="1"/>
      <c r="AA761" s="1"/>
      <c r="AB761" s="1"/>
      <c r="AC761" s="1"/>
      <c r="AD761" s="1"/>
      <c r="AE761" s="1"/>
      <c r="AF761" s="1"/>
      <c r="AG761" s="1"/>
      <c r="AH761" s="1"/>
      <c r="AI761" s="1"/>
      <c r="AJ761" s="1"/>
      <c r="AK761" s="1"/>
    </row>
    <row r="762" spans="1:37" ht="14.25" customHeight="1">
      <c r="A762" s="425"/>
      <c r="B762" s="1"/>
      <c r="C762" s="1"/>
      <c r="D762" s="1"/>
      <c r="E762" s="1"/>
      <c r="F762" s="1"/>
      <c r="G762" s="1"/>
      <c r="H762" s="1"/>
      <c r="I762" s="1"/>
      <c r="J762" s="1"/>
      <c r="K762" s="1"/>
      <c r="L762" s="1"/>
      <c r="M762" s="1"/>
      <c r="N762" s="1"/>
      <c r="O762" s="1"/>
      <c r="P762" s="229"/>
      <c r="Q762" s="1"/>
      <c r="R762" s="1"/>
      <c r="S762" s="1"/>
      <c r="T762" s="1"/>
      <c r="U762" s="1"/>
      <c r="V762" s="1"/>
      <c r="W762" s="1"/>
      <c r="X762" s="1"/>
      <c r="Y762" s="1"/>
      <c r="Z762" s="1"/>
      <c r="AA762" s="1"/>
      <c r="AB762" s="1"/>
      <c r="AC762" s="1"/>
      <c r="AD762" s="1"/>
      <c r="AE762" s="1"/>
      <c r="AF762" s="1"/>
      <c r="AG762" s="1"/>
      <c r="AH762" s="1"/>
      <c r="AI762" s="1"/>
      <c r="AJ762" s="1"/>
      <c r="AK762" s="1"/>
    </row>
    <row r="763" spans="1:37" ht="14.25" customHeight="1">
      <c r="A763" s="425"/>
      <c r="B763" s="1"/>
      <c r="C763" s="1"/>
      <c r="D763" s="1"/>
      <c r="E763" s="1"/>
      <c r="F763" s="1"/>
      <c r="G763" s="1"/>
      <c r="H763" s="1"/>
      <c r="I763" s="1"/>
      <c r="J763" s="1"/>
      <c r="K763" s="1"/>
      <c r="L763" s="1"/>
      <c r="M763" s="1"/>
      <c r="N763" s="1"/>
      <c r="O763" s="1"/>
      <c r="P763" s="229"/>
      <c r="Q763" s="1"/>
      <c r="R763" s="1"/>
      <c r="S763" s="1"/>
      <c r="T763" s="1"/>
      <c r="U763" s="1"/>
      <c r="V763" s="1"/>
      <c r="W763" s="1"/>
      <c r="X763" s="1"/>
      <c r="Y763" s="1"/>
      <c r="Z763" s="1"/>
      <c r="AA763" s="1"/>
      <c r="AB763" s="1"/>
      <c r="AC763" s="1"/>
      <c r="AD763" s="1"/>
      <c r="AE763" s="1"/>
      <c r="AF763" s="1"/>
      <c r="AG763" s="1"/>
      <c r="AH763" s="1"/>
      <c r="AI763" s="1"/>
      <c r="AJ763" s="1"/>
      <c r="AK763" s="1"/>
    </row>
    <row r="764" spans="1:37" ht="14.25" customHeight="1">
      <c r="A764" s="425"/>
      <c r="B764" s="1"/>
      <c r="C764" s="1"/>
      <c r="D764" s="1"/>
      <c r="E764" s="1"/>
      <c r="F764" s="1"/>
      <c r="G764" s="1"/>
      <c r="H764" s="1"/>
      <c r="I764" s="1"/>
      <c r="J764" s="1"/>
      <c r="K764" s="1"/>
      <c r="L764" s="1"/>
      <c r="M764" s="1"/>
      <c r="N764" s="1"/>
      <c r="O764" s="1"/>
      <c r="P764" s="229"/>
      <c r="Q764" s="1"/>
      <c r="R764" s="1"/>
      <c r="S764" s="1"/>
      <c r="T764" s="1"/>
      <c r="U764" s="1"/>
      <c r="V764" s="1"/>
      <c r="W764" s="1"/>
      <c r="X764" s="1"/>
      <c r="Y764" s="1"/>
      <c r="Z764" s="1"/>
      <c r="AA764" s="1"/>
      <c r="AB764" s="1"/>
      <c r="AC764" s="1"/>
      <c r="AD764" s="1"/>
      <c r="AE764" s="1"/>
      <c r="AF764" s="1"/>
      <c r="AG764" s="1"/>
      <c r="AH764" s="1"/>
      <c r="AI764" s="1"/>
      <c r="AJ764" s="1"/>
      <c r="AK764" s="1"/>
    </row>
    <row r="765" spans="1:37" ht="14.25" customHeight="1">
      <c r="A765" s="425"/>
      <c r="B765" s="1"/>
      <c r="C765" s="1"/>
      <c r="D765" s="1"/>
      <c r="E765" s="1"/>
      <c r="F765" s="1"/>
      <c r="G765" s="1"/>
      <c r="H765" s="1"/>
      <c r="I765" s="1"/>
      <c r="J765" s="1"/>
      <c r="K765" s="1"/>
      <c r="L765" s="1"/>
      <c r="M765" s="1"/>
      <c r="N765" s="1"/>
      <c r="O765" s="1"/>
      <c r="P765" s="229"/>
      <c r="Q765" s="1"/>
      <c r="R765" s="1"/>
      <c r="S765" s="1"/>
      <c r="T765" s="1"/>
      <c r="U765" s="1"/>
      <c r="V765" s="1"/>
      <c r="W765" s="1"/>
      <c r="X765" s="1"/>
      <c r="Y765" s="1"/>
      <c r="Z765" s="1"/>
      <c r="AA765" s="1"/>
      <c r="AB765" s="1"/>
      <c r="AC765" s="1"/>
      <c r="AD765" s="1"/>
      <c r="AE765" s="1"/>
      <c r="AF765" s="1"/>
      <c r="AG765" s="1"/>
      <c r="AH765" s="1"/>
      <c r="AI765" s="1"/>
      <c r="AJ765" s="1"/>
      <c r="AK765" s="1"/>
    </row>
    <row r="766" spans="1:37" ht="14.25" customHeight="1">
      <c r="A766" s="425"/>
      <c r="B766" s="1"/>
      <c r="C766" s="1"/>
      <c r="D766" s="1"/>
      <c r="E766" s="1"/>
      <c r="F766" s="1"/>
      <c r="G766" s="1"/>
      <c r="H766" s="1"/>
      <c r="I766" s="1"/>
      <c r="J766" s="1"/>
      <c r="K766" s="1"/>
      <c r="L766" s="1"/>
      <c r="M766" s="1"/>
      <c r="N766" s="1"/>
      <c r="O766" s="1"/>
      <c r="P766" s="229"/>
      <c r="Q766" s="1"/>
      <c r="R766" s="1"/>
      <c r="S766" s="1"/>
      <c r="T766" s="1"/>
      <c r="U766" s="1"/>
      <c r="V766" s="1"/>
      <c r="W766" s="1"/>
      <c r="X766" s="1"/>
      <c r="Y766" s="1"/>
      <c r="Z766" s="1"/>
      <c r="AA766" s="1"/>
      <c r="AB766" s="1"/>
      <c r="AC766" s="1"/>
      <c r="AD766" s="1"/>
      <c r="AE766" s="1"/>
      <c r="AF766" s="1"/>
      <c r="AG766" s="1"/>
      <c r="AH766" s="1"/>
      <c r="AI766" s="1"/>
      <c r="AJ766" s="1"/>
      <c r="AK766" s="1"/>
    </row>
    <row r="767" spans="1:37" ht="14.25" customHeight="1">
      <c r="A767" s="425"/>
      <c r="B767" s="1"/>
      <c r="C767" s="1"/>
      <c r="D767" s="1"/>
      <c r="E767" s="1"/>
      <c r="F767" s="1"/>
      <c r="G767" s="1"/>
      <c r="H767" s="1"/>
      <c r="I767" s="1"/>
      <c r="J767" s="1"/>
      <c r="K767" s="1"/>
      <c r="L767" s="1"/>
      <c r="M767" s="1"/>
      <c r="N767" s="1"/>
      <c r="O767" s="1"/>
      <c r="P767" s="229"/>
      <c r="Q767" s="1"/>
      <c r="R767" s="1"/>
      <c r="S767" s="1"/>
      <c r="T767" s="1"/>
      <c r="U767" s="1"/>
      <c r="V767" s="1"/>
      <c r="W767" s="1"/>
      <c r="X767" s="1"/>
      <c r="Y767" s="1"/>
      <c r="Z767" s="1"/>
      <c r="AA767" s="1"/>
      <c r="AB767" s="1"/>
      <c r="AC767" s="1"/>
      <c r="AD767" s="1"/>
      <c r="AE767" s="1"/>
      <c r="AF767" s="1"/>
      <c r="AG767" s="1"/>
      <c r="AH767" s="1"/>
      <c r="AI767" s="1"/>
      <c r="AJ767" s="1"/>
      <c r="AK767" s="1"/>
    </row>
    <row r="768" spans="1:37" ht="14.25" customHeight="1">
      <c r="A768" s="425"/>
      <c r="B768" s="1"/>
      <c r="C768" s="1"/>
      <c r="D768" s="1"/>
      <c r="E768" s="1"/>
      <c r="F768" s="1"/>
      <c r="G768" s="1"/>
      <c r="H768" s="1"/>
      <c r="I768" s="1"/>
      <c r="J768" s="1"/>
      <c r="K768" s="1"/>
      <c r="L768" s="1"/>
      <c r="M768" s="1"/>
      <c r="N768" s="1"/>
      <c r="O768" s="1"/>
      <c r="P768" s="229"/>
      <c r="Q768" s="1"/>
      <c r="R768" s="1"/>
      <c r="S768" s="1"/>
      <c r="T768" s="1"/>
      <c r="U768" s="1"/>
      <c r="V768" s="1"/>
      <c r="W768" s="1"/>
      <c r="X768" s="1"/>
      <c r="Y768" s="1"/>
      <c r="Z768" s="1"/>
      <c r="AA768" s="1"/>
      <c r="AB768" s="1"/>
      <c r="AC768" s="1"/>
      <c r="AD768" s="1"/>
      <c r="AE768" s="1"/>
      <c r="AF768" s="1"/>
      <c r="AG768" s="1"/>
      <c r="AH768" s="1"/>
      <c r="AI768" s="1"/>
      <c r="AJ768" s="1"/>
      <c r="AK768" s="1"/>
    </row>
    <row r="769" spans="1:37" ht="14.25" customHeight="1">
      <c r="A769" s="425"/>
      <c r="B769" s="1"/>
      <c r="C769" s="1"/>
      <c r="D769" s="1"/>
      <c r="E769" s="1"/>
      <c r="F769" s="1"/>
      <c r="G769" s="1"/>
      <c r="H769" s="1"/>
      <c r="I769" s="1"/>
      <c r="J769" s="1"/>
      <c r="K769" s="1"/>
      <c r="L769" s="1"/>
      <c r="M769" s="1"/>
      <c r="N769" s="1"/>
      <c r="O769" s="1"/>
      <c r="P769" s="229"/>
      <c r="Q769" s="1"/>
      <c r="R769" s="1"/>
      <c r="S769" s="1"/>
      <c r="T769" s="1"/>
      <c r="U769" s="1"/>
      <c r="V769" s="1"/>
      <c r="W769" s="1"/>
      <c r="X769" s="1"/>
      <c r="Y769" s="1"/>
      <c r="Z769" s="1"/>
      <c r="AA769" s="1"/>
      <c r="AB769" s="1"/>
      <c r="AC769" s="1"/>
      <c r="AD769" s="1"/>
      <c r="AE769" s="1"/>
      <c r="AF769" s="1"/>
      <c r="AG769" s="1"/>
      <c r="AH769" s="1"/>
      <c r="AI769" s="1"/>
      <c r="AJ769" s="1"/>
      <c r="AK769" s="1"/>
    </row>
    <row r="770" spans="1:37" ht="14.25" customHeight="1">
      <c r="A770" s="425"/>
      <c r="B770" s="1"/>
      <c r="C770" s="1"/>
      <c r="D770" s="1"/>
      <c r="E770" s="1"/>
      <c r="F770" s="1"/>
      <c r="G770" s="1"/>
      <c r="H770" s="1"/>
      <c r="I770" s="1"/>
      <c r="J770" s="1"/>
      <c r="K770" s="1"/>
      <c r="L770" s="1"/>
      <c r="M770" s="1"/>
      <c r="N770" s="1"/>
      <c r="O770" s="1"/>
      <c r="P770" s="229"/>
      <c r="Q770" s="1"/>
      <c r="R770" s="1"/>
      <c r="S770" s="1"/>
      <c r="T770" s="1"/>
      <c r="U770" s="1"/>
      <c r="V770" s="1"/>
      <c r="W770" s="1"/>
      <c r="X770" s="1"/>
      <c r="Y770" s="1"/>
      <c r="Z770" s="1"/>
      <c r="AA770" s="1"/>
      <c r="AB770" s="1"/>
      <c r="AC770" s="1"/>
      <c r="AD770" s="1"/>
      <c r="AE770" s="1"/>
      <c r="AF770" s="1"/>
      <c r="AG770" s="1"/>
      <c r="AH770" s="1"/>
      <c r="AI770" s="1"/>
      <c r="AJ770" s="1"/>
      <c r="AK770" s="1"/>
    </row>
    <row r="771" spans="1:37" ht="14.25" customHeight="1">
      <c r="A771" s="425"/>
      <c r="B771" s="1"/>
      <c r="C771" s="1"/>
      <c r="D771" s="1"/>
      <c r="E771" s="1"/>
      <c r="F771" s="1"/>
      <c r="G771" s="1"/>
      <c r="H771" s="1"/>
      <c r="I771" s="1"/>
      <c r="J771" s="1"/>
      <c r="K771" s="1"/>
      <c r="L771" s="1"/>
      <c r="M771" s="1"/>
      <c r="N771" s="1"/>
      <c r="O771" s="1"/>
      <c r="P771" s="229"/>
      <c r="Q771" s="1"/>
      <c r="R771" s="1"/>
      <c r="S771" s="1"/>
      <c r="T771" s="1"/>
      <c r="U771" s="1"/>
      <c r="V771" s="1"/>
      <c r="W771" s="1"/>
      <c r="X771" s="1"/>
      <c r="Y771" s="1"/>
      <c r="Z771" s="1"/>
      <c r="AA771" s="1"/>
      <c r="AB771" s="1"/>
      <c r="AC771" s="1"/>
      <c r="AD771" s="1"/>
      <c r="AE771" s="1"/>
      <c r="AF771" s="1"/>
      <c r="AG771" s="1"/>
      <c r="AH771" s="1"/>
      <c r="AI771" s="1"/>
      <c r="AJ771" s="1"/>
      <c r="AK771" s="1"/>
    </row>
    <row r="772" spans="1:37" ht="14.25" customHeight="1">
      <c r="A772" s="425"/>
      <c r="B772" s="1"/>
      <c r="C772" s="1"/>
      <c r="D772" s="1"/>
      <c r="E772" s="1"/>
      <c r="F772" s="1"/>
      <c r="G772" s="1"/>
      <c r="H772" s="1"/>
      <c r="I772" s="1"/>
      <c r="J772" s="1"/>
      <c r="K772" s="1"/>
      <c r="L772" s="1"/>
      <c r="M772" s="1"/>
      <c r="N772" s="1"/>
      <c r="O772" s="1"/>
      <c r="P772" s="229"/>
      <c r="Q772" s="1"/>
      <c r="R772" s="1"/>
      <c r="S772" s="1"/>
      <c r="T772" s="1"/>
      <c r="U772" s="1"/>
      <c r="V772" s="1"/>
      <c r="W772" s="1"/>
      <c r="X772" s="1"/>
      <c r="Y772" s="1"/>
      <c r="Z772" s="1"/>
      <c r="AA772" s="1"/>
      <c r="AB772" s="1"/>
      <c r="AC772" s="1"/>
      <c r="AD772" s="1"/>
      <c r="AE772" s="1"/>
      <c r="AF772" s="1"/>
      <c r="AG772" s="1"/>
      <c r="AH772" s="1"/>
      <c r="AI772" s="1"/>
      <c r="AJ772" s="1"/>
      <c r="AK772" s="1"/>
    </row>
    <row r="773" spans="1:37" ht="14.25" customHeight="1">
      <c r="A773" s="425"/>
      <c r="B773" s="1"/>
      <c r="C773" s="1"/>
      <c r="D773" s="1"/>
      <c r="E773" s="1"/>
      <c r="F773" s="1"/>
      <c r="G773" s="1"/>
      <c r="H773" s="1"/>
      <c r="I773" s="1"/>
      <c r="J773" s="1"/>
      <c r="K773" s="1"/>
      <c r="L773" s="1"/>
      <c r="M773" s="1"/>
      <c r="N773" s="1"/>
      <c r="O773" s="1"/>
      <c r="P773" s="229"/>
      <c r="Q773" s="1"/>
      <c r="R773" s="1"/>
      <c r="S773" s="1"/>
      <c r="T773" s="1"/>
      <c r="U773" s="1"/>
      <c r="V773" s="1"/>
      <c r="W773" s="1"/>
      <c r="X773" s="1"/>
      <c r="Y773" s="1"/>
      <c r="Z773" s="1"/>
      <c r="AA773" s="1"/>
      <c r="AB773" s="1"/>
      <c r="AC773" s="1"/>
      <c r="AD773" s="1"/>
      <c r="AE773" s="1"/>
      <c r="AF773" s="1"/>
      <c r="AG773" s="1"/>
      <c r="AH773" s="1"/>
      <c r="AI773" s="1"/>
      <c r="AJ773" s="1"/>
      <c r="AK773" s="1"/>
    </row>
    <row r="774" spans="1:37" ht="14.25" customHeight="1">
      <c r="A774" s="425"/>
      <c r="B774" s="1"/>
      <c r="C774" s="1"/>
      <c r="D774" s="1"/>
      <c r="E774" s="1"/>
      <c r="F774" s="1"/>
      <c r="G774" s="1"/>
      <c r="H774" s="1"/>
      <c r="I774" s="1"/>
      <c r="J774" s="1"/>
      <c r="K774" s="1"/>
      <c r="L774" s="1"/>
      <c r="M774" s="1"/>
      <c r="N774" s="1"/>
      <c r="O774" s="1"/>
      <c r="P774" s="229"/>
      <c r="Q774" s="1"/>
      <c r="R774" s="1"/>
      <c r="S774" s="1"/>
      <c r="T774" s="1"/>
      <c r="U774" s="1"/>
      <c r="V774" s="1"/>
      <c r="W774" s="1"/>
      <c r="X774" s="1"/>
      <c r="Y774" s="1"/>
      <c r="Z774" s="1"/>
      <c r="AA774" s="1"/>
      <c r="AB774" s="1"/>
      <c r="AC774" s="1"/>
      <c r="AD774" s="1"/>
      <c r="AE774" s="1"/>
      <c r="AF774" s="1"/>
      <c r="AG774" s="1"/>
      <c r="AH774" s="1"/>
      <c r="AI774" s="1"/>
      <c r="AJ774" s="1"/>
      <c r="AK774" s="1"/>
    </row>
    <row r="775" spans="1:37" ht="14.25" customHeight="1">
      <c r="A775" s="425"/>
      <c r="B775" s="1"/>
      <c r="C775" s="1"/>
      <c r="D775" s="1"/>
      <c r="E775" s="1"/>
      <c r="F775" s="1"/>
      <c r="G775" s="1"/>
      <c r="H775" s="1"/>
      <c r="I775" s="1"/>
      <c r="J775" s="1"/>
      <c r="K775" s="1"/>
      <c r="L775" s="1"/>
      <c r="M775" s="1"/>
      <c r="N775" s="1"/>
      <c r="O775" s="1"/>
      <c r="P775" s="229"/>
      <c r="Q775" s="1"/>
      <c r="R775" s="1"/>
      <c r="S775" s="1"/>
      <c r="T775" s="1"/>
      <c r="U775" s="1"/>
      <c r="V775" s="1"/>
      <c r="W775" s="1"/>
      <c r="X775" s="1"/>
      <c r="Y775" s="1"/>
      <c r="Z775" s="1"/>
      <c r="AA775" s="1"/>
      <c r="AB775" s="1"/>
      <c r="AC775" s="1"/>
      <c r="AD775" s="1"/>
      <c r="AE775" s="1"/>
      <c r="AF775" s="1"/>
      <c r="AG775" s="1"/>
      <c r="AH775" s="1"/>
      <c r="AI775" s="1"/>
      <c r="AJ775" s="1"/>
      <c r="AK775" s="1"/>
    </row>
    <row r="776" spans="1:37" ht="14.25" customHeight="1">
      <c r="A776" s="425"/>
      <c r="B776" s="1"/>
      <c r="C776" s="1"/>
      <c r="D776" s="1"/>
      <c r="E776" s="1"/>
      <c r="F776" s="1"/>
      <c r="G776" s="1"/>
      <c r="H776" s="1"/>
      <c r="I776" s="1"/>
      <c r="J776" s="1"/>
      <c r="K776" s="1"/>
      <c r="L776" s="1"/>
      <c r="M776" s="1"/>
      <c r="N776" s="1"/>
      <c r="O776" s="1"/>
      <c r="P776" s="229"/>
      <c r="Q776" s="1"/>
      <c r="R776" s="1"/>
      <c r="S776" s="1"/>
      <c r="T776" s="1"/>
      <c r="U776" s="1"/>
      <c r="V776" s="1"/>
      <c r="W776" s="1"/>
      <c r="X776" s="1"/>
      <c r="Y776" s="1"/>
      <c r="Z776" s="1"/>
      <c r="AA776" s="1"/>
      <c r="AB776" s="1"/>
      <c r="AC776" s="1"/>
      <c r="AD776" s="1"/>
      <c r="AE776" s="1"/>
      <c r="AF776" s="1"/>
      <c r="AG776" s="1"/>
      <c r="AH776" s="1"/>
      <c r="AI776" s="1"/>
      <c r="AJ776" s="1"/>
      <c r="AK776" s="1"/>
    </row>
    <row r="777" spans="1:37" ht="14.25" customHeight="1">
      <c r="A777" s="425"/>
      <c r="B777" s="1"/>
      <c r="C777" s="1"/>
      <c r="D777" s="1"/>
      <c r="E777" s="1"/>
      <c r="F777" s="1"/>
      <c r="G777" s="1"/>
      <c r="H777" s="1"/>
      <c r="I777" s="1"/>
      <c r="J777" s="1"/>
      <c r="K777" s="1"/>
      <c r="L777" s="1"/>
      <c r="M777" s="1"/>
      <c r="N777" s="1"/>
      <c r="O777" s="1"/>
      <c r="P777" s="229"/>
      <c r="Q777" s="1"/>
      <c r="R777" s="1"/>
      <c r="S777" s="1"/>
      <c r="T777" s="1"/>
      <c r="U777" s="1"/>
      <c r="V777" s="1"/>
      <c r="W777" s="1"/>
      <c r="X777" s="1"/>
      <c r="Y777" s="1"/>
      <c r="Z777" s="1"/>
      <c r="AA777" s="1"/>
      <c r="AB777" s="1"/>
      <c r="AC777" s="1"/>
      <c r="AD777" s="1"/>
      <c r="AE777" s="1"/>
      <c r="AF777" s="1"/>
      <c r="AG777" s="1"/>
      <c r="AH777" s="1"/>
      <c r="AI777" s="1"/>
      <c r="AJ777" s="1"/>
      <c r="AK777" s="1"/>
    </row>
    <row r="778" spans="1:37" ht="14.25" customHeight="1">
      <c r="A778" s="425"/>
      <c r="B778" s="1"/>
      <c r="C778" s="1"/>
      <c r="D778" s="1"/>
      <c r="E778" s="1"/>
      <c r="F778" s="1"/>
      <c r="G778" s="1"/>
      <c r="H778" s="1"/>
      <c r="I778" s="1"/>
      <c r="J778" s="1"/>
      <c r="K778" s="1"/>
      <c r="L778" s="1"/>
      <c r="M778" s="1"/>
      <c r="N778" s="1"/>
      <c r="O778" s="1"/>
      <c r="P778" s="229"/>
      <c r="Q778" s="1"/>
      <c r="R778" s="1"/>
      <c r="S778" s="1"/>
      <c r="T778" s="1"/>
      <c r="U778" s="1"/>
      <c r="V778" s="1"/>
      <c r="W778" s="1"/>
      <c r="X778" s="1"/>
      <c r="Y778" s="1"/>
      <c r="Z778" s="1"/>
      <c r="AA778" s="1"/>
      <c r="AB778" s="1"/>
      <c r="AC778" s="1"/>
      <c r="AD778" s="1"/>
      <c r="AE778" s="1"/>
      <c r="AF778" s="1"/>
      <c r="AG778" s="1"/>
      <c r="AH778" s="1"/>
      <c r="AI778" s="1"/>
      <c r="AJ778" s="1"/>
      <c r="AK778" s="1"/>
    </row>
    <row r="779" spans="1:37" ht="14.25" customHeight="1">
      <c r="A779" s="425"/>
      <c r="B779" s="1"/>
      <c r="C779" s="1"/>
      <c r="D779" s="1"/>
      <c r="E779" s="1"/>
      <c r="F779" s="1"/>
      <c r="G779" s="1"/>
      <c r="H779" s="1"/>
      <c r="I779" s="1"/>
      <c r="J779" s="1"/>
      <c r="K779" s="1"/>
      <c r="L779" s="1"/>
      <c r="M779" s="1"/>
      <c r="N779" s="1"/>
      <c r="O779" s="1"/>
      <c r="P779" s="229"/>
      <c r="Q779" s="1"/>
      <c r="R779" s="1"/>
      <c r="S779" s="1"/>
      <c r="T779" s="1"/>
      <c r="U779" s="1"/>
      <c r="V779" s="1"/>
      <c r="W779" s="1"/>
      <c r="X779" s="1"/>
      <c r="Y779" s="1"/>
      <c r="Z779" s="1"/>
      <c r="AA779" s="1"/>
      <c r="AB779" s="1"/>
      <c r="AC779" s="1"/>
      <c r="AD779" s="1"/>
      <c r="AE779" s="1"/>
      <c r="AF779" s="1"/>
      <c r="AG779" s="1"/>
      <c r="AH779" s="1"/>
      <c r="AI779" s="1"/>
      <c r="AJ779" s="1"/>
      <c r="AK779" s="1"/>
    </row>
    <row r="780" spans="1:37" ht="14.25" customHeight="1">
      <c r="A780" s="425"/>
      <c r="B780" s="1"/>
      <c r="C780" s="1"/>
      <c r="D780" s="1"/>
      <c r="E780" s="1"/>
      <c r="F780" s="1"/>
      <c r="G780" s="1"/>
      <c r="H780" s="1"/>
      <c r="I780" s="1"/>
      <c r="J780" s="1"/>
      <c r="K780" s="1"/>
      <c r="L780" s="1"/>
      <c r="M780" s="1"/>
      <c r="N780" s="1"/>
      <c r="O780" s="1"/>
      <c r="P780" s="229"/>
      <c r="Q780" s="1"/>
      <c r="R780" s="1"/>
      <c r="S780" s="1"/>
      <c r="T780" s="1"/>
      <c r="U780" s="1"/>
      <c r="V780" s="1"/>
      <c r="W780" s="1"/>
      <c r="X780" s="1"/>
      <c r="Y780" s="1"/>
      <c r="Z780" s="1"/>
      <c r="AA780" s="1"/>
      <c r="AB780" s="1"/>
      <c r="AC780" s="1"/>
      <c r="AD780" s="1"/>
      <c r="AE780" s="1"/>
      <c r="AF780" s="1"/>
      <c r="AG780" s="1"/>
      <c r="AH780" s="1"/>
      <c r="AI780" s="1"/>
      <c r="AJ780" s="1"/>
      <c r="AK780" s="1"/>
    </row>
    <row r="781" spans="1:37" ht="14.25" customHeight="1">
      <c r="A781" s="425"/>
      <c r="B781" s="1"/>
      <c r="C781" s="1"/>
      <c r="D781" s="1"/>
      <c r="E781" s="1"/>
      <c r="F781" s="1"/>
      <c r="G781" s="1"/>
      <c r="H781" s="1"/>
      <c r="I781" s="1"/>
      <c r="J781" s="1"/>
      <c r="K781" s="1"/>
      <c r="L781" s="1"/>
      <c r="M781" s="1"/>
      <c r="N781" s="1"/>
      <c r="O781" s="1"/>
      <c r="P781" s="229"/>
      <c r="Q781" s="1"/>
      <c r="R781" s="1"/>
      <c r="S781" s="1"/>
      <c r="T781" s="1"/>
      <c r="U781" s="1"/>
      <c r="V781" s="1"/>
      <c r="W781" s="1"/>
      <c r="X781" s="1"/>
      <c r="Y781" s="1"/>
      <c r="Z781" s="1"/>
      <c r="AA781" s="1"/>
      <c r="AB781" s="1"/>
      <c r="AC781" s="1"/>
      <c r="AD781" s="1"/>
      <c r="AE781" s="1"/>
      <c r="AF781" s="1"/>
      <c r="AG781" s="1"/>
      <c r="AH781" s="1"/>
      <c r="AI781" s="1"/>
      <c r="AJ781" s="1"/>
      <c r="AK781" s="1"/>
    </row>
    <row r="782" spans="1:37" ht="14.25" customHeight="1">
      <c r="A782" s="425"/>
      <c r="B782" s="1"/>
      <c r="C782" s="1"/>
      <c r="D782" s="1"/>
      <c r="E782" s="1"/>
      <c r="F782" s="1"/>
      <c r="G782" s="1"/>
      <c r="H782" s="1"/>
      <c r="I782" s="1"/>
      <c r="J782" s="1"/>
      <c r="K782" s="1"/>
      <c r="L782" s="1"/>
      <c r="M782" s="1"/>
      <c r="N782" s="1"/>
      <c r="O782" s="1"/>
      <c r="P782" s="229"/>
      <c r="Q782" s="1"/>
      <c r="R782" s="1"/>
      <c r="S782" s="1"/>
      <c r="T782" s="1"/>
      <c r="U782" s="1"/>
      <c r="V782" s="1"/>
      <c r="W782" s="1"/>
      <c r="X782" s="1"/>
      <c r="Y782" s="1"/>
      <c r="Z782" s="1"/>
      <c r="AA782" s="1"/>
      <c r="AB782" s="1"/>
      <c r="AC782" s="1"/>
      <c r="AD782" s="1"/>
      <c r="AE782" s="1"/>
      <c r="AF782" s="1"/>
      <c r="AG782" s="1"/>
      <c r="AH782" s="1"/>
      <c r="AI782" s="1"/>
      <c r="AJ782" s="1"/>
      <c r="AK782" s="1"/>
    </row>
    <row r="783" spans="1:37" ht="14.25" customHeight="1">
      <c r="A783" s="425"/>
      <c r="B783" s="1"/>
      <c r="C783" s="1"/>
      <c r="D783" s="1"/>
      <c r="E783" s="1"/>
      <c r="F783" s="1"/>
      <c r="G783" s="1"/>
      <c r="H783" s="1"/>
      <c r="I783" s="1"/>
      <c r="J783" s="1"/>
      <c r="K783" s="1"/>
      <c r="L783" s="1"/>
      <c r="M783" s="1"/>
      <c r="N783" s="1"/>
      <c r="O783" s="1"/>
      <c r="P783" s="229"/>
      <c r="Q783" s="1"/>
      <c r="R783" s="1"/>
      <c r="S783" s="1"/>
      <c r="T783" s="1"/>
      <c r="U783" s="1"/>
      <c r="V783" s="1"/>
      <c r="W783" s="1"/>
      <c r="X783" s="1"/>
      <c r="Y783" s="1"/>
      <c r="Z783" s="1"/>
      <c r="AA783" s="1"/>
      <c r="AB783" s="1"/>
      <c r="AC783" s="1"/>
      <c r="AD783" s="1"/>
      <c r="AE783" s="1"/>
      <c r="AF783" s="1"/>
      <c r="AG783" s="1"/>
      <c r="AH783" s="1"/>
      <c r="AI783" s="1"/>
      <c r="AJ783" s="1"/>
      <c r="AK783" s="1"/>
    </row>
    <row r="784" spans="1:37" ht="14.25" customHeight="1">
      <c r="A784" s="425"/>
      <c r="B784" s="1"/>
      <c r="C784" s="1"/>
      <c r="D784" s="1"/>
      <c r="E784" s="1"/>
      <c r="F784" s="1"/>
      <c r="G784" s="1"/>
      <c r="H784" s="1"/>
      <c r="I784" s="1"/>
      <c r="J784" s="1"/>
      <c r="K784" s="1"/>
      <c r="L784" s="1"/>
      <c r="M784" s="1"/>
      <c r="N784" s="1"/>
      <c r="O784" s="1"/>
      <c r="P784" s="229"/>
      <c r="Q784" s="1"/>
      <c r="R784" s="1"/>
      <c r="S784" s="1"/>
      <c r="T784" s="1"/>
      <c r="U784" s="1"/>
      <c r="V784" s="1"/>
      <c r="W784" s="1"/>
      <c r="X784" s="1"/>
      <c r="Y784" s="1"/>
      <c r="Z784" s="1"/>
      <c r="AA784" s="1"/>
      <c r="AB784" s="1"/>
      <c r="AC784" s="1"/>
      <c r="AD784" s="1"/>
      <c r="AE784" s="1"/>
      <c r="AF784" s="1"/>
      <c r="AG784" s="1"/>
      <c r="AH784" s="1"/>
      <c r="AI784" s="1"/>
      <c r="AJ784" s="1"/>
      <c r="AK784" s="1"/>
    </row>
    <row r="785" spans="1:37" ht="14.25" customHeight="1">
      <c r="A785" s="425"/>
      <c r="B785" s="1"/>
      <c r="C785" s="1"/>
      <c r="D785" s="1"/>
      <c r="E785" s="1"/>
      <c r="F785" s="1"/>
      <c r="G785" s="1"/>
      <c r="H785" s="1"/>
      <c r="I785" s="1"/>
      <c r="J785" s="1"/>
      <c r="K785" s="1"/>
      <c r="L785" s="1"/>
      <c r="M785" s="1"/>
      <c r="N785" s="1"/>
      <c r="O785" s="1"/>
      <c r="P785" s="229"/>
      <c r="Q785" s="1"/>
      <c r="R785" s="1"/>
      <c r="S785" s="1"/>
      <c r="T785" s="1"/>
      <c r="U785" s="1"/>
      <c r="V785" s="1"/>
      <c r="W785" s="1"/>
      <c r="X785" s="1"/>
      <c r="Y785" s="1"/>
      <c r="Z785" s="1"/>
      <c r="AA785" s="1"/>
      <c r="AB785" s="1"/>
      <c r="AC785" s="1"/>
      <c r="AD785" s="1"/>
      <c r="AE785" s="1"/>
      <c r="AF785" s="1"/>
      <c r="AG785" s="1"/>
      <c r="AH785" s="1"/>
      <c r="AI785" s="1"/>
      <c r="AJ785" s="1"/>
      <c r="AK785" s="1"/>
    </row>
    <row r="786" spans="1:37" ht="14.25" customHeight="1">
      <c r="A786" s="425"/>
      <c r="B786" s="1"/>
      <c r="C786" s="1"/>
      <c r="D786" s="1"/>
      <c r="E786" s="1"/>
      <c r="F786" s="1"/>
      <c r="G786" s="1"/>
      <c r="H786" s="1"/>
      <c r="I786" s="1"/>
      <c r="J786" s="1"/>
      <c r="K786" s="1"/>
      <c r="L786" s="1"/>
      <c r="M786" s="1"/>
      <c r="N786" s="1"/>
      <c r="O786" s="1"/>
      <c r="P786" s="229"/>
      <c r="Q786" s="1"/>
      <c r="R786" s="1"/>
      <c r="S786" s="1"/>
      <c r="T786" s="1"/>
      <c r="U786" s="1"/>
      <c r="V786" s="1"/>
      <c r="W786" s="1"/>
      <c r="X786" s="1"/>
      <c r="Y786" s="1"/>
      <c r="Z786" s="1"/>
      <c r="AA786" s="1"/>
      <c r="AB786" s="1"/>
      <c r="AC786" s="1"/>
      <c r="AD786" s="1"/>
      <c r="AE786" s="1"/>
      <c r="AF786" s="1"/>
      <c r="AG786" s="1"/>
      <c r="AH786" s="1"/>
      <c r="AI786" s="1"/>
      <c r="AJ786" s="1"/>
      <c r="AK786" s="1"/>
    </row>
    <row r="787" spans="1:37" ht="14.25" customHeight="1">
      <c r="A787" s="425"/>
      <c r="B787" s="1"/>
      <c r="C787" s="1"/>
      <c r="D787" s="1"/>
      <c r="E787" s="1"/>
      <c r="F787" s="1"/>
      <c r="G787" s="1"/>
      <c r="H787" s="1"/>
      <c r="I787" s="1"/>
      <c r="J787" s="1"/>
      <c r="K787" s="1"/>
      <c r="L787" s="1"/>
      <c r="M787" s="1"/>
      <c r="N787" s="1"/>
      <c r="O787" s="1"/>
      <c r="P787" s="229"/>
      <c r="Q787" s="1"/>
      <c r="R787" s="1"/>
      <c r="S787" s="1"/>
      <c r="T787" s="1"/>
      <c r="U787" s="1"/>
      <c r="V787" s="1"/>
      <c r="W787" s="1"/>
      <c r="X787" s="1"/>
      <c r="Y787" s="1"/>
      <c r="Z787" s="1"/>
      <c r="AA787" s="1"/>
      <c r="AB787" s="1"/>
      <c r="AC787" s="1"/>
      <c r="AD787" s="1"/>
      <c r="AE787" s="1"/>
      <c r="AF787" s="1"/>
      <c r="AG787" s="1"/>
      <c r="AH787" s="1"/>
      <c r="AI787" s="1"/>
      <c r="AJ787" s="1"/>
      <c r="AK787" s="1"/>
    </row>
    <row r="788" spans="1:37" ht="14.25" customHeight="1">
      <c r="A788" s="425"/>
      <c r="B788" s="1"/>
      <c r="C788" s="1"/>
      <c r="D788" s="1"/>
      <c r="E788" s="1"/>
      <c r="F788" s="1"/>
      <c r="G788" s="1"/>
      <c r="H788" s="1"/>
      <c r="I788" s="1"/>
      <c r="J788" s="1"/>
      <c r="K788" s="1"/>
      <c r="L788" s="1"/>
      <c r="M788" s="1"/>
      <c r="N788" s="1"/>
      <c r="O788" s="1"/>
      <c r="P788" s="229"/>
      <c r="Q788" s="1"/>
      <c r="R788" s="1"/>
      <c r="S788" s="1"/>
      <c r="T788" s="1"/>
      <c r="U788" s="1"/>
      <c r="V788" s="1"/>
      <c r="W788" s="1"/>
      <c r="X788" s="1"/>
      <c r="Y788" s="1"/>
      <c r="Z788" s="1"/>
      <c r="AA788" s="1"/>
      <c r="AB788" s="1"/>
      <c r="AC788" s="1"/>
      <c r="AD788" s="1"/>
      <c r="AE788" s="1"/>
      <c r="AF788" s="1"/>
      <c r="AG788" s="1"/>
      <c r="AH788" s="1"/>
      <c r="AI788" s="1"/>
      <c r="AJ788" s="1"/>
      <c r="AK788" s="1"/>
    </row>
    <row r="789" spans="1:37" ht="14.25" customHeight="1">
      <c r="A789" s="425"/>
      <c r="B789" s="1"/>
      <c r="C789" s="1"/>
      <c r="D789" s="1"/>
      <c r="E789" s="1"/>
      <c r="F789" s="1"/>
      <c r="G789" s="1"/>
      <c r="H789" s="1"/>
      <c r="I789" s="1"/>
      <c r="J789" s="1"/>
      <c r="K789" s="1"/>
      <c r="L789" s="1"/>
      <c r="M789" s="1"/>
      <c r="N789" s="1"/>
      <c r="O789" s="1"/>
      <c r="P789" s="229"/>
      <c r="Q789" s="1"/>
      <c r="R789" s="1"/>
      <c r="S789" s="1"/>
      <c r="T789" s="1"/>
      <c r="U789" s="1"/>
      <c r="V789" s="1"/>
      <c r="W789" s="1"/>
      <c r="X789" s="1"/>
      <c r="Y789" s="1"/>
      <c r="Z789" s="1"/>
      <c r="AA789" s="1"/>
      <c r="AB789" s="1"/>
      <c r="AC789" s="1"/>
      <c r="AD789" s="1"/>
      <c r="AE789" s="1"/>
      <c r="AF789" s="1"/>
      <c r="AG789" s="1"/>
      <c r="AH789" s="1"/>
      <c r="AI789" s="1"/>
      <c r="AJ789" s="1"/>
      <c r="AK789" s="1"/>
    </row>
    <row r="790" spans="1:37" ht="14.25" customHeight="1">
      <c r="A790" s="425"/>
      <c r="B790" s="1"/>
      <c r="C790" s="1"/>
      <c r="D790" s="1"/>
      <c r="E790" s="1"/>
      <c r="F790" s="1"/>
      <c r="G790" s="1"/>
      <c r="H790" s="1"/>
      <c r="I790" s="1"/>
      <c r="J790" s="1"/>
      <c r="K790" s="1"/>
      <c r="L790" s="1"/>
      <c r="M790" s="1"/>
      <c r="N790" s="1"/>
      <c r="O790" s="1"/>
      <c r="P790" s="229"/>
      <c r="Q790" s="1"/>
      <c r="R790" s="1"/>
      <c r="S790" s="1"/>
      <c r="T790" s="1"/>
      <c r="U790" s="1"/>
      <c r="V790" s="1"/>
      <c r="W790" s="1"/>
      <c r="X790" s="1"/>
      <c r="Y790" s="1"/>
      <c r="Z790" s="1"/>
      <c r="AA790" s="1"/>
      <c r="AB790" s="1"/>
      <c r="AC790" s="1"/>
      <c r="AD790" s="1"/>
      <c r="AE790" s="1"/>
      <c r="AF790" s="1"/>
      <c r="AG790" s="1"/>
      <c r="AH790" s="1"/>
      <c r="AI790" s="1"/>
      <c r="AJ790" s="1"/>
      <c r="AK790" s="1"/>
    </row>
    <row r="791" spans="1:37" ht="14.25" customHeight="1">
      <c r="A791" s="425"/>
      <c r="B791" s="1"/>
      <c r="C791" s="1"/>
      <c r="D791" s="1"/>
      <c r="E791" s="1"/>
      <c r="F791" s="1"/>
      <c r="G791" s="1"/>
      <c r="H791" s="1"/>
      <c r="I791" s="1"/>
      <c r="J791" s="1"/>
      <c r="K791" s="1"/>
      <c r="L791" s="1"/>
      <c r="M791" s="1"/>
      <c r="N791" s="1"/>
      <c r="O791" s="1"/>
      <c r="P791" s="229"/>
      <c r="Q791" s="1"/>
      <c r="R791" s="1"/>
      <c r="S791" s="1"/>
      <c r="T791" s="1"/>
      <c r="U791" s="1"/>
      <c r="V791" s="1"/>
      <c r="W791" s="1"/>
      <c r="X791" s="1"/>
      <c r="Y791" s="1"/>
      <c r="Z791" s="1"/>
      <c r="AA791" s="1"/>
      <c r="AB791" s="1"/>
      <c r="AC791" s="1"/>
      <c r="AD791" s="1"/>
      <c r="AE791" s="1"/>
      <c r="AF791" s="1"/>
      <c r="AG791" s="1"/>
      <c r="AH791" s="1"/>
      <c r="AI791" s="1"/>
      <c r="AJ791" s="1"/>
      <c r="AK791" s="1"/>
    </row>
    <row r="792" spans="1:37" ht="14.25" customHeight="1">
      <c r="A792" s="425"/>
      <c r="B792" s="1"/>
      <c r="C792" s="1"/>
      <c r="D792" s="1"/>
      <c r="E792" s="1"/>
      <c r="F792" s="1"/>
      <c r="G792" s="1"/>
      <c r="H792" s="1"/>
      <c r="I792" s="1"/>
      <c r="J792" s="1"/>
      <c r="K792" s="1"/>
      <c r="L792" s="1"/>
      <c r="M792" s="1"/>
      <c r="N792" s="1"/>
      <c r="O792" s="1"/>
      <c r="P792" s="229"/>
      <c r="Q792" s="1"/>
      <c r="R792" s="1"/>
      <c r="S792" s="1"/>
      <c r="T792" s="1"/>
      <c r="U792" s="1"/>
      <c r="V792" s="1"/>
      <c r="W792" s="1"/>
      <c r="X792" s="1"/>
      <c r="Y792" s="1"/>
      <c r="Z792" s="1"/>
      <c r="AA792" s="1"/>
      <c r="AB792" s="1"/>
      <c r="AC792" s="1"/>
      <c r="AD792" s="1"/>
      <c r="AE792" s="1"/>
      <c r="AF792" s="1"/>
      <c r="AG792" s="1"/>
      <c r="AH792" s="1"/>
      <c r="AI792" s="1"/>
      <c r="AJ792" s="1"/>
      <c r="AK792" s="1"/>
    </row>
    <row r="793" spans="1:37" ht="14.25" customHeight="1">
      <c r="A793" s="425"/>
      <c r="B793" s="1"/>
      <c r="C793" s="1"/>
      <c r="D793" s="1"/>
      <c r="E793" s="1"/>
      <c r="F793" s="1"/>
      <c r="G793" s="1"/>
      <c r="H793" s="1"/>
      <c r="I793" s="1"/>
      <c r="J793" s="1"/>
      <c r="K793" s="1"/>
      <c r="L793" s="1"/>
      <c r="M793" s="1"/>
      <c r="N793" s="1"/>
      <c r="O793" s="1"/>
      <c r="P793" s="229"/>
      <c r="Q793" s="1"/>
      <c r="R793" s="1"/>
      <c r="S793" s="1"/>
      <c r="T793" s="1"/>
      <c r="U793" s="1"/>
      <c r="V793" s="1"/>
      <c r="W793" s="1"/>
      <c r="X793" s="1"/>
      <c r="Y793" s="1"/>
      <c r="Z793" s="1"/>
      <c r="AA793" s="1"/>
      <c r="AB793" s="1"/>
      <c r="AC793" s="1"/>
      <c r="AD793" s="1"/>
      <c r="AE793" s="1"/>
      <c r="AF793" s="1"/>
      <c r="AG793" s="1"/>
      <c r="AH793" s="1"/>
      <c r="AI793" s="1"/>
      <c r="AJ793" s="1"/>
      <c r="AK793" s="1"/>
    </row>
    <row r="794" spans="1:37" ht="14.25" customHeight="1">
      <c r="A794" s="425"/>
      <c r="B794" s="1"/>
      <c r="C794" s="1"/>
      <c r="D794" s="1"/>
      <c r="E794" s="1"/>
      <c r="F794" s="1"/>
      <c r="G794" s="1"/>
      <c r="H794" s="1"/>
      <c r="I794" s="1"/>
      <c r="J794" s="1"/>
      <c r="K794" s="1"/>
      <c r="L794" s="1"/>
      <c r="M794" s="1"/>
      <c r="N794" s="1"/>
      <c r="O794" s="1"/>
      <c r="P794" s="229"/>
      <c r="Q794" s="1"/>
      <c r="R794" s="1"/>
      <c r="S794" s="1"/>
      <c r="T794" s="1"/>
      <c r="U794" s="1"/>
      <c r="V794" s="1"/>
      <c r="W794" s="1"/>
      <c r="X794" s="1"/>
      <c r="Y794" s="1"/>
      <c r="Z794" s="1"/>
      <c r="AA794" s="1"/>
      <c r="AB794" s="1"/>
      <c r="AC794" s="1"/>
      <c r="AD794" s="1"/>
      <c r="AE794" s="1"/>
      <c r="AF794" s="1"/>
      <c r="AG794" s="1"/>
      <c r="AH794" s="1"/>
      <c r="AI794" s="1"/>
      <c r="AJ794" s="1"/>
      <c r="AK794" s="1"/>
    </row>
    <row r="795" spans="1:37" ht="14.25" customHeight="1">
      <c r="A795" s="425"/>
      <c r="B795" s="1"/>
      <c r="C795" s="1"/>
      <c r="D795" s="1"/>
      <c r="E795" s="1"/>
      <c r="F795" s="1"/>
      <c r="G795" s="1"/>
      <c r="H795" s="1"/>
      <c r="I795" s="1"/>
      <c r="J795" s="1"/>
      <c r="K795" s="1"/>
      <c r="L795" s="1"/>
      <c r="M795" s="1"/>
      <c r="N795" s="1"/>
      <c r="O795" s="1"/>
      <c r="P795" s="229"/>
      <c r="Q795" s="1"/>
      <c r="R795" s="1"/>
      <c r="S795" s="1"/>
      <c r="T795" s="1"/>
      <c r="U795" s="1"/>
      <c r="V795" s="1"/>
      <c r="W795" s="1"/>
      <c r="X795" s="1"/>
      <c r="Y795" s="1"/>
      <c r="Z795" s="1"/>
      <c r="AA795" s="1"/>
      <c r="AB795" s="1"/>
      <c r="AC795" s="1"/>
      <c r="AD795" s="1"/>
      <c r="AE795" s="1"/>
      <c r="AF795" s="1"/>
      <c r="AG795" s="1"/>
      <c r="AH795" s="1"/>
      <c r="AI795" s="1"/>
      <c r="AJ795" s="1"/>
      <c r="AK795" s="1"/>
    </row>
    <row r="796" spans="1:37" ht="14.25" customHeight="1">
      <c r="A796" s="425"/>
      <c r="B796" s="1"/>
      <c r="C796" s="1"/>
      <c r="D796" s="1"/>
      <c r="E796" s="1"/>
      <c r="F796" s="1"/>
      <c r="G796" s="1"/>
      <c r="H796" s="1"/>
      <c r="I796" s="1"/>
      <c r="J796" s="1"/>
      <c r="K796" s="1"/>
      <c r="L796" s="1"/>
      <c r="M796" s="1"/>
      <c r="N796" s="1"/>
      <c r="O796" s="1"/>
      <c r="P796" s="229"/>
      <c r="Q796" s="1"/>
      <c r="R796" s="1"/>
      <c r="S796" s="1"/>
      <c r="T796" s="1"/>
      <c r="U796" s="1"/>
      <c r="V796" s="1"/>
      <c r="W796" s="1"/>
      <c r="X796" s="1"/>
      <c r="Y796" s="1"/>
      <c r="Z796" s="1"/>
      <c r="AA796" s="1"/>
      <c r="AB796" s="1"/>
      <c r="AC796" s="1"/>
      <c r="AD796" s="1"/>
      <c r="AE796" s="1"/>
      <c r="AF796" s="1"/>
      <c r="AG796" s="1"/>
      <c r="AH796" s="1"/>
      <c r="AI796" s="1"/>
      <c r="AJ796" s="1"/>
      <c r="AK796" s="1"/>
    </row>
    <row r="797" spans="1:37" ht="14.25" customHeight="1">
      <c r="A797" s="425"/>
      <c r="B797" s="1"/>
      <c r="C797" s="1"/>
      <c r="D797" s="1"/>
      <c r="E797" s="1"/>
      <c r="F797" s="1"/>
      <c r="G797" s="1"/>
      <c r="H797" s="1"/>
      <c r="I797" s="1"/>
      <c r="J797" s="1"/>
      <c r="K797" s="1"/>
      <c r="L797" s="1"/>
      <c r="M797" s="1"/>
      <c r="N797" s="1"/>
      <c r="O797" s="1"/>
      <c r="P797" s="229"/>
      <c r="Q797" s="1"/>
      <c r="R797" s="1"/>
      <c r="S797" s="1"/>
      <c r="T797" s="1"/>
      <c r="U797" s="1"/>
      <c r="V797" s="1"/>
      <c r="W797" s="1"/>
      <c r="X797" s="1"/>
      <c r="Y797" s="1"/>
      <c r="Z797" s="1"/>
      <c r="AA797" s="1"/>
      <c r="AB797" s="1"/>
      <c r="AC797" s="1"/>
      <c r="AD797" s="1"/>
      <c r="AE797" s="1"/>
      <c r="AF797" s="1"/>
      <c r="AG797" s="1"/>
      <c r="AH797" s="1"/>
      <c r="AI797" s="1"/>
      <c r="AJ797" s="1"/>
      <c r="AK797" s="1"/>
    </row>
    <row r="798" spans="1:37" ht="14.25" customHeight="1">
      <c r="A798" s="425"/>
      <c r="B798" s="1"/>
      <c r="C798" s="1"/>
      <c r="D798" s="1"/>
      <c r="E798" s="1"/>
      <c r="F798" s="1"/>
      <c r="G798" s="1"/>
      <c r="H798" s="1"/>
      <c r="I798" s="1"/>
      <c r="J798" s="1"/>
      <c r="K798" s="1"/>
      <c r="L798" s="1"/>
      <c r="M798" s="1"/>
      <c r="N798" s="1"/>
      <c r="O798" s="1"/>
      <c r="P798" s="229"/>
      <c r="Q798" s="1"/>
      <c r="R798" s="1"/>
      <c r="S798" s="1"/>
      <c r="T798" s="1"/>
      <c r="U798" s="1"/>
      <c r="V798" s="1"/>
      <c r="W798" s="1"/>
      <c r="X798" s="1"/>
      <c r="Y798" s="1"/>
      <c r="Z798" s="1"/>
      <c r="AA798" s="1"/>
      <c r="AB798" s="1"/>
      <c r="AC798" s="1"/>
      <c r="AD798" s="1"/>
      <c r="AE798" s="1"/>
      <c r="AF798" s="1"/>
      <c r="AG798" s="1"/>
      <c r="AH798" s="1"/>
      <c r="AI798" s="1"/>
      <c r="AJ798" s="1"/>
      <c r="AK798" s="1"/>
    </row>
    <row r="799" spans="1:37" ht="14.25" customHeight="1">
      <c r="A799" s="425"/>
      <c r="B799" s="1"/>
      <c r="C799" s="1"/>
      <c r="D799" s="1"/>
      <c r="E799" s="1"/>
      <c r="F799" s="1"/>
      <c r="G799" s="1"/>
      <c r="H799" s="1"/>
      <c r="I799" s="1"/>
      <c r="J799" s="1"/>
      <c r="K799" s="1"/>
      <c r="L799" s="1"/>
      <c r="M799" s="1"/>
      <c r="N799" s="1"/>
      <c r="O799" s="1"/>
      <c r="P799" s="229"/>
      <c r="Q799" s="1"/>
      <c r="R799" s="1"/>
      <c r="S799" s="1"/>
      <c r="T799" s="1"/>
      <c r="U799" s="1"/>
      <c r="V799" s="1"/>
      <c r="W799" s="1"/>
      <c r="X799" s="1"/>
      <c r="Y799" s="1"/>
      <c r="Z799" s="1"/>
      <c r="AA799" s="1"/>
      <c r="AB799" s="1"/>
      <c r="AC799" s="1"/>
      <c r="AD799" s="1"/>
      <c r="AE799" s="1"/>
      <c r="AF799" s="1"/>
      <c r="AG799" s="1"/>
      <c r="AH799" s="1"/>
      <c r="AI799" s="1"/>
      <c r="AJ799" s="1"/>
      <c r="AK799" s="1"/>
    </row>
    <row r="800" spans="1:37" ht="14.25" customHeight="1">
      <c r="A800" s="425"/>
      <c r="B800" s="1"/>
      <c r="C800" s="1"/>
      <c r="D800" s="1"/>
      <c r="E800" s="1"/>
      <c r="F800" s="1"/>
      <c r="G800" s="1"/>
      <c r="H800" s="1"/>
      <c r="I800" s="1"/>
      <c r="J800" s="1"/>
      <c r="K800" s="1"/>
      <c r="L800" s="1"/>
      <c r="M800" s="1"/>
      <c r="N800" s="1"/>
      <c r="O800" s="1"/>
      <c r="P800" s="229"/>
      <c r="Q800" s="1"/>
      <c r="R800" s="1"/>
      <c r="S800" s="1"/>
      <c r="T800" s="1"/>
      <c r="U800" s="1"/>
      <c r="V800" s="1"/>
      <c r="W800" s="1"/>
      <c r="X800" s="1"/>
      <c r="Y800" s="1"/>
      <c r="Z800" s="1"/>
      <c r="AA800" s="1"/>
      <c r="AB800" s="1"/>
      <c r="AC800" s="1"/>
      <c r="AD800" s="1"/>
      <c r="AE800" s="1"/>
      <c r="AF800" s="1"/>
      <c r="AG800" s="1"/>
      <c r="AH800" s="1"/>
      <c r="AI800" s="1"/>
      <c r="AJ800" s="1"/>
      <c r="AK800" s="1"/>
    </row>
    <row r="801" spans="1:37" ht="14.25" customHeight="1">
      <c r="A801" s="425"/>
      <c r="B801" s="1"/>
      <c r="C801" s="1"/>
      <c r="D801" s="1"/>
      <c r="E801" s="1"/>
      <c r="F801" s="1"/>
      <c r="G801" s="1"/>
      <c r="H801" s="1"/>
      <c r="I801" s="1"/>
      <c r="J801" s="1"/>
      <c r="K801" s="1"/>
      <c r="L801" s="1"/>
      <c r="M801" s="1"/>
      <c r="N801" s="1"/>
      <c r="O801" s="1"/>
      <c r="P801" s="229"/>
      <c r="Q801" s="1"/>
      <c r="R801" s="1"/>
      <c r="S801" s="1"/>
      <c r="T801" s="1"/>
      <c r="U801" s="1"/>
      <c r="V801" s="1"/>
      <c r="W801" s="1"/>
      <c r="X801" s="1"/>
      <c r="Y801" s="1"/>
      <c r="Z801" s="1"/>
      <c r="AA801" s="1"/>
      <c r="AB801" s="1"/>
      <c r="AC801" s="1"/>
      <c r="AD801" s="1"/>
      <c r="AE801" s="1"/>
      <c r="AF801" s="1"/>
      <c r="AG801" s="1"/>
      <c r="AH801" s="1"/>
      <c r="AI801" s="1"/>
      <c r="AJ801" s="1"/>
      <c r="AK801" s="1"/>
    </row>
    <row r="802" spans="1:37" ht="14.25" customHeight="1">
      <c r="A802" s="425"/>
      <c r="B802" s="1"/>
      <c r="C802" s="1"/>
      <c r="D802" s="1"/>
      <c r="E802" s="1"/>
      <c r="F802" s="1"/>
      <c r="G802" s="1"/>
      <c r="H802" s="1"/>
      <c r="I802" s="1"/>
      <c r="J802" s="1"/>
      <c r="K802" s="1"/>
      <c r="L802" s="1"/>
      <c r="M802" s="1"/>
      <c r="N802" s="1"/>
      <c r="O802" s="1"/>
      <c r="P802" s="229"/>
      <c r="Q802" s="1"/>
      <c r="R802" s="1"/>
      <c r="S802" s="1"/>
      <c r="T802" s="1"/>
      <c r="U802" s="1"/>
      <c r="V802" s="1"/>
      <c r="W802" s="1"/>
      <c r="X802" s="1"/>
      <c r="Y802" s="1"/>
      <c r="Z802" s="1"/>
      <c r="AA802" s="1"/>
      <c r="AB802" s="1"/>
      <c r="AC802" s="1"/>
      <c r="AD802" s="1"/>
      <c r="AE802" s="1"/>
      <c r="AF802" s="1"/>
      <c r="AG802" s="1"/>
      <c r="AH802" s="1"/>
      <c r="AI802" s="1"/>
      <c r="AJ802" s="1"/>
      <c r="AK802" s="1"/>
    </row>
    <row r="803" spans="1:37" ht="14.25" customHeight="1">
      <c r="A803" s="425"/>
      <c r="B803" s="1"/>
      <c r="C803" s="1"/>
      <c r="D803" s="1"/>
      <c r="E803" s="1"/>
      <c r="F803" s="1"/>
      <c r="G803" s="1"/>
      <c r="H803" s="1"/>
      <c r="I803" s="1"/>
      <c r="J803" s="1"/>
      <c r="K803" s="1"/>
      <c r="L803" s="1"/>
      <c r="M803" s="1"/>
      <c r="N803" s="1"/>
      <c r="O803" s="1"/>
      <c r="P803" s="229"/>
      <c r="Q803" s="1"/>
      <c r="R803" s="1"/>
      <c r="S803" s="1"/>
      <c r="T803" s="1"/>
      <c r="U803" s="1"/>
      <c r="V803" s="1"/>
      <c r="W803" s="1"/>
      <c r="X803" s="1"/>
      <c r="Y803" s="1"/>
      <c r="Z803" s="1"/>
      <c r="AA803" s="1"/>
      <c r="AB803" s="1"/>
      <c r="AC803" s="1"/>
      <c r="AD803" s="1"/>
      <c r="AE803" s="1"/>
      <c r="AF803" s="1"/>
      <c r="AG803" s="1"/>
      <c r="AH803" s="1"/>
      <c r="AI803" s="1"/>
      <c r="AJ803" s="1"/>
      <c r="AK803" s="1"/>
    </row>
    <row r="804" spans="1:37" ht="14.25" customHeight="1">
      <c r="A804" s="425"/>
      <c r="B804" s="1"/>
      <c r="C804" s="1"/>
      <c r="D804" s="1"/>
      <c r="E804" s="1"/>
      <c r="F804" s="1"/>
      <c r="G804" s="1"/>
      <c r="H804" s="1"/>
      <c r="I804" s="1"/>
      <c r="J804" s="1"/>
      <c r="K804" s="1"/>
      <c r="L804" s="1"/>
      <c r="M804" s="1"/>
      <c r="N804" s="1"/>
      <c r="O804" s="1"/>
      <c r="P804" s="229"/>
      <c r="Q804" s="1"/>
      <c r="R804" s="1"/>
      <c r="S804" s="1"/>
      <c r="T804" s="1"/>
      <c r="U804" s="1"/>
      <c r="V804" s="1"/>
      <c r="W804" s="1"/>
      <c r="X804" s="1"/>
      <c r="Y804" s="1"/>
      <c r="Z804" s="1"/>
      <c r="AA804" s="1"/>
      <c r="AB804" s="1"/>
      <c r="AC804" s="1"/>
      <c r="AD804" s="1"/>
      <c r="AE804" s="1"/>
      <c r="AF804" s="1"/>
      <c r="AG804" s="1"/>
      <c r="AH804" s="1"/>
      <c r="AI804" s="1"/>
      <c r="AJ804" s="1"/>
      <c r="AK804" s="1"/>
    </row>
    <row r="805" spans="1:37" ht="14.25" customHeight="1">
      <c r="A805" s="425"/>
      <c r="B805" s="1"/>
      <c r="C805" s="1"/>
      <c r="D805" s="1"/>
      <c r="E805" s="1"/>
      <c r="F805" s="1"/>
      <c r="G805" s="1"/>
      <c r="H805" s="1"/>
      <c r="I805" s="1"/>
      <c r="J805" s="1"/>
      <c r="K805" s="1"/>
      <c r="L805" s="1"/>
      <c r="M805" s="1"/>
      <c r="N805" s="1"/>
      <c r="O805" s="1"/>
      <c r="P805" s="229"/>
      <c r="Q805" s="1"/>
      <c r="R805" s="1"/>
      <c r="S805" s="1"/>
      <c r="T805" s="1"/>
      <c r="U805" s="1"/>
      <c r="V805" s="1"/>
      <c r="W805" s="1"/>
      <c r="X805" s="1"/>
      <c r="Y805" s="1"/>
      <c r="Z805" s="1"/>
      <c r="AA805" s="1"/>
      <c r="AB805" s="1"/>
      <c r="AC805" s="1"/>
      <c r="AD805" s="1"/>
      <c r="AE805" s="1"/>
      <c r="AF805" s="1"/>
      <c r="AG805" s="1"/>
      <c r="AH805" s="1"/>
      <c r="AI805" s="1"/>
      <c r="AJ805" s="1"/>
      <c r="AK805" s="1"/>
    </row>
    <row r="806" spans="1:37" ht="14.25" customHeight="1">
      <c r="A806" s="425"/>
      <c r="B806" s="1"/>
      <c r="C806" s="1"/>
      <c r="D806" s="1"/>
      <c r="E806" s="1"/>
      <c r="F806" s="1"/>
      <c r="G806" s="1"/>
      <c r="H806" s="1"/>
      <c r="I806" s="1"/>
      <c r="J806" s="1"/>
      <c r="K806" s="1"/>
      <c r="L806" s="1"/>
      <c r="M806" s="1"/>
      <c r="N806" s="1"/>
      <c r="O806" s="1"/>
      <c r="P806" s="229"/>
      <c r="Q806" s="1"/>
      <c r="R806" s="1"/>
      <c r="S806" s="1"/>
      <c r="T806" s="1"/>
      <c r="U806" s="1"/>
      <c r="V806" s="1"/>
      <c r="W806" s="1"/>
      <c r="X806" s="1"/>
      <c r="Y806" s="1"/>
      <c r="Z806" s="1"/>
      <c r="AA806" s="1"/>
      <c r="AB806" s="1"/>
      <c r="AC806" s="1"/>
      <c r="AD806" s="1"/>
      <c r="AE806" s="1"/>
      <c r="AF806" s="1"/>
      <c r="AG806" s="1"/>
      <c r="AH806" s="1"/>
      <c r="AI806" s="1"/>
      <c r="AJ806" s="1"/>
      <c r="AK806" s="1"/>
    </row>
    <row r="807" spans="1:37" ht="14.25" customHeight="1">
      <c r="A807" s="425"/>
      <c r="B807" s="1"/>
      <c r="C807" s="1"/>
      <c r="D807" s="1"/>
      <c r="E807" s="1"/>
      <c r="F807" s="1"/>
      <c r="G807" s="1"/>
      <c r="H807" s="1"/>
      <c r="I807" s="1"/>
      <c r="J807" s="1"/>
      <c r="K807" s="1"/>
      <c r="L807" s="1"/>
      <c r="M807" s="1"/>
      <c r="N807" s="1"/>
      <c r="O807" s="1"/>
      <c r="P807" s="229"/>
      <c r="Q807" s="1"/>
      <c r="R807" s="1"/>
      <c r="S807" s="1"/>
      <c r="T807" s="1"/>
      <c r="U807" s="1"/>
      <c r="V807" s="1"/>
      <c r="W807" s="1"/>
      <c r="X807" s="1"/>
      <c r="Y807" s="1"/>
      <c r="Z807" s="1"/>
      <c r="AA807" s="1"/>
      <c r="AB807" s="1"/>
      <c r="AC807" s="1"/>
      <c r="AD807" s="1"/>
      <c r="AE807" s="1"/>
      <c r="AF807" s="1"/>
      <c r="AG807" s="1"/>
      <c r="AH807" s="1"/>
      <c r="AI807" s="1"/>
      <c r="AJ807" s="1"/>
      <c r="AK807" s="1"/>
    </row>
    <row r="808" spans="1:37" ht="14.25" customHeight="1">
      <c r="A808" s="425"/>
      <c r="B808" s="1"/>
      <c r="C808" s="1"/>
      <c r="D808" s="1"/>
      <c r="E808" s="1"/>
      <c r="F808" s="1"/>
      <c r="G808" s="1"/>
      <c r="H808" s="1"/>
      <c r="I808" s="1"/>
      <c r="J808" s="1"/>
      <c r="K808" s="1"/>
      <c r="L808" s="1"/>
      <c r="M808" s="1"/>
      <c r="N808" s="1"/>
      <c r="O808" s="1"/>
      <c r="P808" s="229"/>
      <c r="Q808" s="1"/>
      <c r="R808" s="1"/>
      <c r="S808" s="1"/>
      <c r="T808" s="1"/>
      <c r="U808" s="1"/>
      <c r="V808" s="1"/>
      <c r="W808" s="1"/>
      <c r="X808" s="1"/>
      <c r="Y808" s="1"/>
      <c r="Z808" s="1"/>
      <c r="AA808" s="1"/>
      <c r="AB808" s="1"/>
      <c r="AC808" s="1"/>
      <c r="AD808" s="1"/>
      <c r="AE808" s="1"/>
      <c r="AF808" s="1"/>
      <c r="AG808" s="1"/>
      <c r="AH808" s="1"/>
      <c r="AI808" s="1"/>
      <c r="AJ808" s="1"/>
      <c r="AK808" s="1"/>
    </row>
    <row r="809" spans="1:37" ht="14.25" customHeight="1">
      <c r="A809" s="425"/>
      <c r="B809" s="1"/>
      <c r="C809" s="1"/>
      <c r="D809" s="1"/>
      <c r="E809" s="1"/>
      <c r="F809" s="1"/>
      <c r="G809" s="1"/>
      <c r="H809" s="1"/>
      <c r="I809" s="1"/>
      <c r="J809" s="1"/>
      <c r="K809" s="1"/>
      <c r="L809" s="1"/>
      <c r="M809" s="1"/>
      <c r="N809" s="1"/>
      <c r="O809" s="1"/>
      <c r="P809" s="229"/>
      <c r="Q809" s="1"/>
      <c r="R809" s="1"/>
      <c r="S809" s="1"/>
      <c r="T809" s="1"/>
      <c r="U809" s="1"/>
      <c r="V809" s="1"/>
      <c r="W809" s="1"/>
      <c r="X809" s="1"/>
      <c r="Y809" s="1"/>
      <c r="Z809" s="1"/>
      <c r="AA809" s="1"/>
      <c r="AB809" s="1"/>
      <c r="AC809" s="1"/>
      <c r="AD809" s="1"/>
      <c r="AE809" s="1"/>
      <c r="AF809" s="1"/>
      <c r="AG809" s="1"/>
      <c r="AH809" s="1"/>
      <c r="AI809" s="1"/>
      <c r="AJ809" s="1"/>
      <c r="AK809" s="1"/>
    </row>
    <row r="810" spans="1:37" ht="14.25" customHeight="1">
      <c r="A810" s="425"/>
      <c r="B810" s="1"/>
      <c r="C810" s="1"/>
      <c r="D810" s="1"/>
      <c r="E810" s="1"/>
      <c r="F810" s="1"/>
      <c r="G810" s="1"/>
      <c r="H810" s="1"/>
      <c r="I810" s="1"/>
      <c r="J810" s="1"/>
      <c r="K810" s="1"/>
      <c r="L810" s="1"/>
      <c r="M810" s="1"/>
      <c r="N810" s="1"/>
      <c r="O810" s="1"/>
      <c r="P810" s="229"/>
      <c r="Q810" s="1"/>
      <c r="R810" s="1"/>
      <c r="S810" s="1"/>
      <c r="T810" s="1"/>
      <c r="U810" s="1"/>
      <c r="V810" s="1"/>
      <c r="W810" s="1"/>
      <c r="X810" s="1"/>
      <c r="Y810" s="1"/>
      <c r="Z810" s="1"/>
      <c r="AA810" s="1"/>
      <c r="AB810" s="1"/>
      <c r="AC810" s="1"/>
      <c r="AD810" s="1"/>
      <c r="AE810" s="1"/>
      <c r="AF810" s="1"/>
      <c r="AG810" s="1"/>
      <c r="AH810" s="1"/>
      <c r="AI810" s="1"/>
      <c r="AJ810" s="1"/>
      <c r="AK810" s="1"/>
    </row>
    <row r="811" spans="1:37" ht="14.25" customHeight="1">
      <c r="A811" s="425"/>
      <c r="B811" s="1"/>
      <c r="C811" s="1"/>
      <c r="D811" s="1"/>
      <c r="E811" s="1"/>
      <c r="F811" s="1"/>
      <c r="G811" s="1"/>
      <c r="H811" s="1"/>
      <c r="I811" s="1"/>
      <c r="J811" s="1"/>
      <c r="K811" s="1"/>
      <c r="L811" s="1"/>
      <c r="M811" s="1"/>
      <c r="N811" s="1"/>
      <c r="O811" s="1"/>
      <c r="P811" s="229"/>
      <c r="Q811" s="1"/>
      <c r="R811" s="1"/>
      <c r="S811" s="1"/>
      <c r="T811" s="1"/>
      <c r="U811" s="1"/>
      <c r="V811" s="1"/>
      <c r="W811" s="1"/>
      <c r="X811" s="1"/>
      <c r="Y811" s="1"/>
      <c r="Z811" s="1"/>
      <c r="AA811" s="1"/>
      <c r="AB811" s="1"/>
      <c r="AC811" s="1"/>
      <c r="AD811" s="1"/>
      <c r="AE811" s="1"/>
      <c r="AF811" s="1"/>
      <c r="AG811" s="1"/>
      <c r="AH811" s="1"/>
      <c r="AI811" s="1"/>
      <c r="AJ811" s="1"/>
      <c r="AK811" s="1"/>
    </row>
    <row r="812" spans="1:37" ht="14.25" customHeight="1">
      <c r="A812" s="425"/>
      <c r="B812" s="1"/>
      <c r="C812" s="1"/>
      <c r="D812" s="1"/>
      <c r="E812" s="1"/>
      <c r="F812" s="1"/>
      <c r="G812" s="1"/>
      <c r="H812" s="1"/>
      <c r="I812" s="1"/>
      <c r="J812" s="1"/>
      <c r="K812" s="1"/>
      <c r="L812" s="1"/>
      <c r="M812" s="1"/>
      <c r="N812" s="1"/>
      <c r="O812" s="1"/>
      <c r="P812" s="229"/>
      <c r="Q812" s="1"/>
      <c r="R812" s="1"/>
      <c r="S812" s="1"/>
      <c r="T812" s="1"/>
      <c r="U812" s="1"/>
      <c r="V812" s="1"/>
      <c r="W812" s="1"/>
      <c r="X812" s="1"/>
      <c r="Y812" s="1"/>
      <c r="Z812" s="1"/>
      <c r="AA812" s="1"/>
      <c r="AB812" s="1"/>
      <c r="AC812" s="1"/>
      <c r="AD812" s="1"/>
      <c r="AE812" s="1"/>
      <c r="AF812" s="1"/>
      <c r="AG812" s="1"/>
      <c r="AH812" s="1"/>
      <c r="AI812" s="1"/>
      <c r="AJ812" s="1"/>
      <c r="AK812" s="1"/>
    </row>
    <row r="813" spans="1:37" ht="14.25" customHeight="1">
      <c r="A813" s="425"/>
      <c r="B813" s="1"/>
      <c r="C813" s="1"/>
      <c r="D813" s="1"/>
      <c r="E813" s="1"/>
      <c r="F813" s="1"/>
      <c r="G813" s="1"/>
      <c r="H813" s="1"/>
      <c r="I813" s="1"/>
      <c r="J813" s="1"/>
      <c r="K813" s="1"/>
      <c r="L813" s="1"/>
      <c r="M813" s="1"/>
      <c r="N813" s="1"/>
      <c r="O813" s="1"/>
      <c r="P813" s="229"/>
      <c r="Q813" s="1"/>
      <c r="R813" s="1"/>
      <c r="S813" s="1"/>
      <c r="T813" s="1"/>
      <c r="U813" s="1"/>
      <c r="V813" s="1"/>
      <c r="W813" s="1"/>
      <c r="X813" s="1"/>
      <c r="Y813" s="1"/>
      <c r="Z813" s="1"/>
      <c r="AA813" s="1"/>
      <c r="AB813" s="1"/>
      <c r="AC813" s="1"/>
      <c r="AD813" s="1"/>
      <c r="AE813" s="1"/>
      <c r="AF813" s="1"/>
      <c r="AG813" s="1"/>
      <c r="AH813" s="1"/>
      <c r="AI813" s="1"/>
      <c r="AJ813" s="1"/>
      <c r="AK813" s="1"/>
    </row>
    <row r="814" spans="1:37" ht="14.25" customHeight="1">
      <c r="A814" s="425"/>
      <c r="B814" s="1"/>
      <c r="C814" s="1"/>
      <c r="D814" s="1"/>
      <c r="E814" s="1"/>
      <c r="F814" s="1"/>
      <c r="G814" s="1"/>
      <c r="H814" s="1"/>
      <c r="I814" s="1"/>
      <c r="J814" s="1"/>
      <c r="K814" s="1"/>
      <c r="L814" s="1"/>
      <c r="M814" s="1"/>
      <c r="N814" s="1"/>
      <c r="O814" s="1"/>
      <c r="P814" s="229"/>
      <c r="Q814" s="1"/>
      <c r="R814" s="1"/>
      <c r="S814" s="1"/>
      <c r="T814" s="1"/>
      <c r="U814" s="1"/>
      <c r="V814" s="1"/>
      <c r="W814" s="1"/>
      <c r="X814" s="1"/>
      <c r="Y814" s="1"/>
      <c r="Z814" s="1"/>
      <c r="AA814" s="1"/>
      <c r="AB814" s="1"/>
      <c r="AC814" s="1"/>
      <c r="AD814" s="1"/>
      <c r="AE814" s="1"/>
      <c r="AF814" s="1"/>
      <c r="AG814" s="1"/>
      <c r="AH814" s="1"/>
      <c r="AI814" s="1"/>
      <c r="AJ814" s="1"/>
      <c r="AK814" s="1"/>
    </row>
    <row r="815" spans="1:37" ht="14.25" customHeight="1">
      <c r="A815" s="425"/>
      <c r="B815" s="1"/>
      <c r="C815" s="1"/>
      <c r="D815" s="1"/>
      <c r="E815" s="1"/>
      <c r="F815" s="1"/>
      <c r="G815" s="1"/>
      <c r="H815" s="1"/>
      <c r="I815" s="1"/>
      <c r="J815" s="1"/>
      <c r="K815" s="1"/>
      <c r="L815" s="1"/>
      <c r="M815" s="1"/>
      <c r="N815" s="1"/>
      <c r="O815" s="1"/>
      <c r="P815" s="229"/>
      <c r="Q815" s="1"/>
      <c r="R815" s="1"/>
      <c r="S815" s="1"/>
      <c r="T815" s="1"/>
      <c r="U815" s="1"/>
      <c r="V815" s="1"/>
      <c r="W815" s="1"/>
      <c r="X815" s="1"/>
      <c r="Y815" s="1"/>
      <c r="Z815" s="1"/>
      <c r="AA815" s="1"/>
      <c r="AB815" s="1"/>
      <c r="AC815" s="1"/>
      <c r="AD815" s="1"/>
      <c r="AE815" s="1"/>
      <c r="AF815" s="1"/>
      <c r="AG815" s="1"/>
      <c r="AH815" s="1"/>
      <c r="AI815" s="1"/>
      <c r="AJ815" s="1"/>
      <c r="AK815" s="1"/>
    </row>
    <row r="816" spans="1:37" ht="14.25" customHeight="1">
      <c r="A816" s="425"/>
      <c r="B816" s="1"/>
      <c r="C816" s="1"/>
      <c r="D816" s="1"/>
      <c r="E816" s="1"/>
      <c r="F816" s="1"/>
      <c r="G816" s="1"/>
      <c r="H816" s="1"/>
      <c r="I816" s="1"/>
      <c r="J816" s="1"/>
      <c r="K816" s="1"/>
      <c r="L816" s="1"/>
      <c r="M816" s="1"/>
      <c r="N816" s="1"/>
      <c r="O816" s="1"/>
      <c r="P816" s="229"/>
      <c r="Q816" s="1"/>
      <c r="R816" s="1"/>
      <c r="S816" s="1"/>
      <c r="T816" s="1"/>
      <c r="U816" s="1"/>
      <c r="V816" s="1"/>
      <c r="W816" s="1"/>
      <c r="X816" s="1"/>
      <c r="Y816" s="1"/>
      <c r="Z816" s="1"/>
      <c r="AA816" s="1"/>
      <c r="AB816" s="1"/>
      <c r="AC816" s="1"/>
      <c r="AD816" s="1"/>
      <c r="AE816" s="1"/>
      <c r="AF816" s="1"/>
      <c r="AG816" s="1"/>
      <c r="AH816" s="1"/>
      <c r="AI816" s="1"/>
      <c r="AJ816" s="1"/>
      <c r="AK816" s="1"/>
    </row>
    <row r="817" spans="1:37" ht="14.25" customHeight="1">
      <c r="A817" s="425"/>
      <c r="B817" s="1"/>
      <c r="C817" s="1"/>
      <c r="D817" s="1"/>
      <c r="E817" s="1"/>
      <c r="F817" s="1"/>
      <c r="G817" s="1"/>
      <c r="H817" s="1"/>
      <c r="I817" s="1"/>
      <c r="J817" s="1"/>
      <c r="K817" s="1"/>
      <c r="L817" s="1"/>
      <c r="M817" s="1"/>
      <c r="N817" s="1"/>
      <c r="O817" s="1"/>
      <c r="P817" s="229"/>
      <c r="Q817" s="1"/>
      <c r="R817" s="1"/>
      <c r="S817" s="1"/>
      <c r="T817" s="1"/>
      <c r="U817" s="1"/>
      <c r="V817" s="1"/>
      <c r="W817" s="1"/>
      <c r="X817" s="1"/>
      <c r="Y817" s="1"/>
      <c r="Z817" s="1"/>
      <c r="AA817" s="1"/>
      <c r="AB817" s="1"/>
      <c r="AC817" s="1"/>
      <c r="AD817" s="1"/>
      <c r="AE817" s="1"/>
      <c r="AF817" s="1"/>
      <c r="AG817" s="1"/>
      <c r="AH817" s="1"/>
      <c r="AI817" s="1"/>
      <c r="AJ817" s="1"/>
      <c r="AK817" s="1"/>
    </row>
    <row r="818" spans="1:37" ht="14.25" customHeight="1">
      <c r="A818" s="425"/>
      <c r="B818" s="1"/>
      <c r="C818" s="1"/>
      <c r="D818" s="1"/>
      <c r="E818" s="1"/>
      <c r="F818" s="1"/>
      <c r="G818" s="1"/>
      <c r="H818" s="1"/>
      <c r="I818" s="1"/>
      <c r="J818" s="1"/>
      <c r="K818" s="1"/>
      <c r="L818" s="1"/>
      <c r="M818" s="1"/>
      <c r="N818" s="1"/>
      <c r="O818" s="1"/>
      <c r="P818" s="229"/>
      <c r="Q818" s="1"/>
      <c r="R818" s="1"/>
      <c r="S818" s="1"/>
      <c r="T818" s="1"/>
      <c r="U818" s="1"/>
      <c r="V818" s="1"/>
      <c r="W818" s="1"/>
      <c r="X818" s="1"/>
      <c r="Y818" s="1"/>
      <c r="Z818" s="1"/>
      <c r="AA818" s="1"/>
      <c r="AB818" s="1"/>
      <c r="AC818" s="1"/>
      <c r="AD818" s="1"/>
      <c r="AE818" s="1"/>
      <c r="AF818" s="1"/>
      <c r="AG818" s="1"/>
      <c r="AH818" s="1"/>
      <c r="AI818" s="1"/>
      <c r="AJ818" s="1"/>
      <c r="AK818" s="1"/>
    </row>
    <row r="819" spans="1:37" ht="14.25" customHeight="1">
      <c r="A819" s="425"/>
      <c r="B819" s="1"/>
      <c r="C819" s="1"/>
      <c r="D819" s="1"/>
      <c r="E819" s="1"/>
      <c r="F819" s="1"/>
      <c r="G819" s="1"/>
      <c r="H819" s="1"/>
      <c r="I819" s="1"/>
      <c r="J819" s="1"/>
      <c r="K819" s="1"/>
      <c r="L819" s="1"/>
      <c r="M819" s="1"/>
      <c r="N819" s="1"/>
      <c r="O819" s="1"/>
      <c r="P819" s="229"/>
      <c r="Q819" s="1"/>
      <c r="R819" s="1"/>
      <c r="S819" s="1"/>
      <c r="T819" s="1"/>
      <c r="U819" s="1"/>
      <c r="V819" s="1"/>
      <c r="W819" s="1"/>
      <c r="X819" s="1"/>
      <c r="Y819" s="1"/>
      <c r="Z819" s="1"/>
      <c r="AA819" s="1"/>
      <c r="AB819" s="1"/>
      <c r="AC819" s="1"/>
      <c r="AD819" s="1"/>
      <c r="AE819" s="1"/>
      <c r="AF819" s="1"/>
      <c r="AG819" s="1"/>
      <c r="AH819" s="1"/>
      <c r="AI819" s="1"/>
      <c r="AJ819" s="1"/>
      <c r="AK819" s="1"/>
    </row>
    <row r="820" spans="1:37" ht="14.25" customHeight="1">
      <c r="A820" s="425"/>
      <c r="B820" s="1"/>
      <c r="C820" s="1"/>
      <c r="D820" s="1"/>
      <c r="E820" s="1"/>
      <c r="F820" s="1"/>
      <c r="G820" s="1"/>
      <c r="H820" s="1"/>
      <c r="I820" s="1"/>
      <c r="J820" s="1"/>
      <c r="K820" s="1"/>
      <c r="L820" s="1"/>
      <c r="M820" s="1"/>
      <c r="N820" s="1"/>
      <c r="O820" s="1"/>
      <c r="P820" s="229"/>
      <c r="Q820" s="1"/>
      <c r="R820" s="1"/>
      <c r="S820" s="1"/>
      <c r="T820" s="1"/>
      <c r="U820" s="1"/>
      <c r="V820" s="1"/>
      <c r="W820" s="1"/>
      <c r="X820" s="1"/>
      <c r="Y820" s="1"/>
      <c r="Z820" s="1"/>
      <c r="AA820" s="1"/>
      <c r="AB820" s="1"/>
      <c r="AC820" s="1"/>
      <c r="AD820" s="1"/>
      <c r="AE820" s="1"/>
      <c r="AF820" s="1"/>
      <c r="AG820" s="1"/>
      <c r="AH820" s="1"/>
      <c r="AI820" s="1"/>
      <c r="AJ820" s="1"/>
      <c r="AK820" s="1"/>
    </row>
    <row r="821" spans="1:37" ht="14.25" customHeight="1">
      <c r="A821" s="425"/>
      <c r="B821" s="1"/>
      <c r="C821" s="1"/>
      <c r="D821" s="1"/>
      <c r="E821" s="1"/>
      <c r="F821" s="1"/>
      <c r="G821" s="1"/>
      <c r="H821" s="1"/>
      <c r="I821" s="1"/>
      <c r="J821" s="1"/>
      <c r="K821" s="1"/>
      <c r="L821" s="1"/>
      <c r="M821" s="1"/>
      <c r="N821" s="1"/>
      <c r="O821" s="1"/>
      <c r="P821" s="229"/>
      <c r="Q821" s="1"/>
      <c r="R821" s="1"/>
      <c r="S821" s="1"/>
      <c r="T821" s="1"/>
      <c r="U821" s="1"/>
      <c r="V821" s="1"/>
      <c r="W821" s="1"/>
      <c r="X821" s="1"/>
      <c r="Y821" s="1"/>
      <c r="Z821" s="1"/>
      <c r="AA821" s="1"/>
      <c r="AB821" s="1"/>
      <c r="AC821" s="1"/>
      <c r="AD821" s="1"/>
      <c r="AE821" s="1"/>
      <c r="AF821" s="1"/>
      <c r="AG821" s="1"/>
      <c r="AH821" s="1"/>
      <c r="AI821" s="1"/>
      <c r="AJ821" s="1"/>
      <c r="AK821" s="1"/>
    </row>
    <row r="822" spans="1:37" ht="14.25" customHeight="1">
      <c r="A822" s="425"/>
      <c r="B822" s="1"/>
      <c r="C822" s="1"/>
      <c r="D822" s="1"/>
      <c r="E822" s="1"/>
      <c r="F822" s="1"/>
      <c r="G822" s="1"/>
      <c r="H822" s="1"/>
      <c r="I822" s="1"/>
      <c r="J822" s="1"/>
      <c r="K822" s="1"/>
      <c r="L822" s="1"/>
      <c r="M822" s="1"/>
      <c r="N822" s="1"/>
      <c r="O822" s="1"/>
      <c r="P822" s="229"/>
      <c r="Q822" s="1"/>
      <c r="R822" s="1"/>
      <c r="S822" s="1"/>
      <c r="T822" s="1"/>
      <c r="U822" s="1"/>
      <c r="V822" s="1"/>
      <c r="W822" s="1"/>
      <c r="X822" s="1"/>
      <c r="Y822" s="1"/>
      <c r="Z822" s="1"/>
      <c r="AA822" s="1"/>
      <c r="AB822" s="1"/>
      <c r="AC822" s="1"/>
      <c r="AD822" s="1"/>
      <c r="AE822" s="1"/>
      <c r="AF822" s="1"/>
      <c r="AG822" s="1"/>
      <c r="AH822" s="1"/>
      <c r="AI822" s="1"/>
      <c r="AJ822" s="1"/>
      <c r="AK822" s="1"/>
    </row>
    <row r="823" spans="1:37" ht="14.25" customHeight="1">
      <c r="A823" s="425"/>
      <c r="B823" s="1"/>
      <c r="C823" s="1"/>
      <c r="D823" s="1"/>
      <c r="E823" s="1"/>
      <c r="F823" s="1"/>
      <c r="G823" s="1"/>
      <c r="H823" s="1"/>
      <c r="I823" s="1"/>
      <c r="J823" s="1"/>
      <c r="K823" s="1"/>
      <c r="L823" s="1"/>
      <c r="M823" s="1"/>
      <c r="N823" s="1"/>
      <c r="O823" s="1"/>
      <c r="P823" s="229"/>
      <c r="Q823" s="1"/>
      <c r="R823" s="1"/>
      <c r="S823" s="1"/>
      <c r="T823" s="1"/>
      <c r="U823" s="1"/>
      <c r="V823" s="1"/>
      <c r="W823" s="1"/>
      <c r="X823" s="1"/>
      <c r="Y823" s="1"/>
      <c r="Z823" s="1"/>
      <c r="AA823" s="1"/>
      <c r="AB823" s="1"/>
      <c r="AC823" s="1"/>
      <c r="AD823" s="1"/>
      <c r="AE823" s="1"/>
      <c r="AF823" s="1"/>
      <c r="AG823" s="1"/>
      <c r="AH823" s="1"/>
      <c r="AI823" s="1"/>
      <c r="AJ823" s="1"/>
      <c r="AK823" s="1"/>
    </row>
    <row r="824" spans="1:37" ht="14.25" customHeight="1">
      <c r="A824" s="425"/>
      <c r="B824" s="1"/>
      <c r="C824" s="1"/>
      <c r="D824" s="1"/>
      <c r="E824" s="1"/>
      <c r="F824" s="1"/>
      <c r="G824" s="1"/>
      <c r="H824" s="1"/>
      <c r="I824" s="1"/>
      <c r="J824" s="1"/>
      <c r="K824" s="1"/>
      <c r="L824" s="1"/>
      <c r="M824" s="1"/>
      <c r="N824" s="1"/>
      <c r="O824" s="1"/>
      <c r="P824" s="229"/>
      <c r="Q824" s="1"/>
      <c r="R824" s="1"/>
      <c r="S824" s="1"/>
      <c r="T824" s="1"/>
      <c r="U824" s="1"/>
      <c r="V824" s="1"/>
      <c r="W824" s="1"/>
      <c r="X824" s="1"/>
      <c r="Y824" s="1"/>
      <c r="Z824" s="1"/>
      <c r="AA824" s="1"/>
      <c r="AB824" s="1"/>
      <c r="AC824" s="1"/>
      <c r="AD824" s="1"/>
      <c r="AE824" s="1"/>
      <c r="AF824" s="1"/>
      <c r="AG824" s="1"/>
      <c r="AH824" s="1"/>
      <c r="AI824" s="1"/>
      <c r="AJ824" s="1"/>
      <c r="AK824" s="1"/>
    </row>
    <row r="825" spans="1:37" ht="14.25" customHeight="1">
      <c r="A825" s="425"/>
      <c r="B825" s="1"/>
      <c r="C825" s="1"/>
      <c r="D825" s="1"/>
      <c r="E825" s="1"/>
      <c r="F825" s="1"/>
      <c r="G825" s="1"/>
      <c r="H825" s="1"/>
      <c r="I825" s="1"/>
      <c r="J825" s="1"/>
      <c r="K825" s="1"/>
      <c r="L825" s="1"/>
      <c r="M825" s="1"/>
      <c r="N825" s="1"/>
      <c r="O825" s="1"/>
      <c r="P825" s="229"/>
      <c r="Q825" s="1"/>
      <c r="R825" s="1"/>
      <c r="S825" s="1"/>
      <c r="T825" s="1"/>
      <c r="U825" s="1"/>
      <c r="V825" s="1"/>
      <c r="W825" s="1"/>
      <c r="X825" s="1"/>
      <c r="Y825" s="1"/>
      <c r="Z825" s="1"/>
      <c r="AA825" s="1"/>
      <c r="AB825" s="1"/>
      <c r="AC825" s="1"/>
      <c r="AD825" s="1"/>
      <c r="AE825" s="1"/>
      <c r="AF825" s="1"/>
      <c r="AG825" s="1"/>
      <c r="AH825" s="1"/>
      <c r="AI825" s="1"/>
      <c r="AJ825" s="1"/>
      <c r="AK825" s="1"/>
    </row>
    <row r="826" spans="1:37" ht="14.25" customHeight="1">
      <c r="A826" s="425"/>
      <c r="B826" s="1"/>
      <c r="C826" s="1"/>
      <c r="D826" s="1"/>
      <c r="E826" s="1"/>
      <c r="F826" s="1"/>
      <c r="G826" s="1"/>
      <c r="H826" s="1"/>
      <c r="I826" s="1"/>
      <c r="J826" s="1"/>
      <c r="K826" s="1"/>
      <c r="L826" s="1"/>
      <c r="M826" s="1"/>
      <c r="N826" s="1"/>
      <c r="O826" s="1"/>
      <c r="P826" s="229"/>
      <c r="Q826" s="1"/>
      <c r="R826" s="1"/>
      <c r="S826" s="1"/>
      <c r="T826" s="1"/>
      <c r="U826" s="1"/>
      <c r="V826" s="1"/>
      <c r="W826" s="1"/>
      <c r="X826" s="1"/>
      <c r="Y826" s="1"/>
      <c r="Z826" s="1"/>
      <c r="AA826" s="1"/>
      <c r="AB826" s="1"/>
      <c r="AC826" s="1"/>
      <c r="AD826" s="1"/>
      <c r="AE826" s="1"/>
      <c r="AF826" s="1"/>
      <c r="AG826" s="1"/>
      <c r="AH826" s="1"/>
      <c r="AI826" s="1"/>
      <c r="AJ826" s="1"/>
      <c r="AK826" s="1"/>
    </row>
    <row r="827" spans="1:37" ht="14.25" customHeight="1">
      <c r="A827" s="425"/>
      <c r="B827" s="1"/>
      <c r="C827" s="1"/>
      <c r="D827" s="1"/>
      <c r="E827" s="1"/>
      <c r="F827" s="1"/>
      <c r="G827" s="1"/>
      <c r="H827" s="1"/>
      <c r="I827" s="1"/>
      <c r="J827" s="1"/>
      <c r="K827" s="1"/>
      <c r="L827" s="1"/>
      <c r="M827" s="1"/>
      <c r="N827" s="1"/>
      <c r="O827" s="1"/>
      <c r="P827" s="229"/>
      <c r="Q827" s="1"/>
      <c r="R827" s="1"/>
      <c r="S827" s="1"/>
      <c r="T827" s="1"/>
      <c r="U827" s="1"/>
      <c r="V827" s="1"/>
      <c r="W827" s="1"/>
      <c r="X827" s="1"/>
      <c r="Y827" s="1"/>
      <c r="Z827" s="1"/>
      <c r="AA827" s="1"/>
      <c r="AB827" s="1"/>
      <c r="AC827" s="1"/>
      <c r="AD827" s="1"/>
      <c r="AE827" s="1"/>
      <c r="AF827" s="1"/>
      <c r="AG827" s="1"/>
      <c r="AH827" s="1"/>
      <c r="AI827" s="1"/>
      <c r="AJ827" s="1"/>
      <c r="AK827" s="1"/>
    </row>
    <row r="828" spans="1:37" ht="14.25" customHeight="1">
      <c r="A828" s="425"/>
      <c r="B828" s="1"/>
      <c r="C828" s="1"/>
      <c r="D828" s="1"/>
      <c r="E828" s="1"/>
      <c r="F828" s="1"/>
      <c r="G828" s="1"/>
      <c r="H828" s="1"/>
      <c r="I828" s="1"/>
      <c r="J828" s="1"/>
      <c r="K828" s="1"/>
      <c r="L828" s="1"/>
      <c r="M828" s="1"/>
      <c r="N828" s="1"/>
      <c r="O828" s="1"/>
      <c r="P828" s="229"/>
      <c r="Q828" s="1"/>
      <c r="R828" s="1"/>
      <c r="S828" s="1"/>
      <c r="T828" s="1"/>
      <c r="U828" s="1"/>
      <c r="V828" s="1"/>
      <c r="W828" s="1"/>
      <c r="X828" s="1"/>
      <c r="Y828" s="1"/>
      <c r="Z828" s="1"/>
      <c r="AA828" s="1"/>
      <c r="AB828" s="1"/>
      <c r="AC828" s="1"/>
      <c r="AD828" s="1"/>
      <c r="AE828" s="1"/>
      <c r="AF828" s="1"/>
      <c r="AG828" s="1"/>
      <c r="AH828" s="1"/>
      <c r="AI828" s="1"/>
      <c r="AJ828" s="1"/>
      <c r="AK828" s="1"/>
    </row>
    <row r="829" spans="1:37" ht="14.25" customHeight="1">
      <c r="A829" s="425"/>
      <c r="B829" s="1"/>
      <c r="C829" s="1"/>
      <c r="D829" s="1"/>
      <c r="E829" s="1"/>
      <c r="F829" s="1"/>
      <c r="G829" s="1"/>
      <c r="H829" s="1"/>
      <c r="I829" s="1"/>
      <c r="J829" s="1"/>
      <c r="K829" s="1"/>
      <c r="L829" s="1"/>
      <c r="M829" s="1"/>
      <c r="N829" s="1"/>
      <c r="O829" s="1"/>
      <c r="P829" s="229"/>
      <c r="Q829" s="1"/>
      <c r="R829" s="1"/>
      <c r="S829" s="1"/>
      <c r="T829" s="1"/>
      <c r="U829" s="1"/>
      <c r="V829" s="1"/>
      <c r="W829" s="1"/>
      <c r="X829" s="1"/>
      <c r="Y829" s="1"/>
      <c r="Z829" s="1"/>
      <c r="AA829" s="1"/>
      <c r="AB829" s="1"/>
      <c r="AC829" s="1"/>
      <c r="AD829" s="1"/>
      <c r="AE829" s="1"/>
      <c r="AF829" s="1"/>
      <c r="AG829" s="1"/>
      <c r="AH829" s="1"/>
      <c r="AI829" s="1"/>
      <c r="AJ829" s="1"/>
      <c r="AK829" s="1"/>
    </row>
    <row r="830" spans="1:37" ht="14.25" customHeight="1">
      <c r="A830" s="425"/>
      <c r="B830" s="1"/>
      <c r="C830" s="1"/>
      <c r="D830" s="1"/>
      <c r="E830" s="1"/>
      <c r="F830" s="1"/>
      <c r="G830" s="1"/>
      <c r="H830" s="1"/>
      <c r="I830" s="1"/>
      <c r="J830" s="1"/>
      <c r="K830" s="1"/>
      <c r="L830" s="1"/>
      <c r="M830" s="1"/>
      <c r="N830" s="1"/>
      <c r="O830" s="1"/>
      <c r="P830" s="229"/>
      <c r="Q830" s="1"/>
      <c r="R830" s="1"/>
      <c r="S830" s="1"/>
      <c r="T830" s="1"/>
      <c r="U830" s="1"/>
      <c r="V830" s="1"/>
      <c r="W830" s="1"/>
      <c r="X830" s="1"/>
      <c r="Y830" s="1"/>
      <c r="Z830" s="1"/>
      <c r="AA830" s="1"/>
      <c r="AB830" s="1"/>
      <c r="AC830" s="1"/>
      <c r="AD830" s="1"/>
      <c r="AE830" s="1"/>
      <c r="AF830" s="1"/>
      <c r="AG830" s="1"/>
      <c r="AH830" s="1"/>
      <c r="AI830" s="1"/>
      <c r="AJ830" s="1"/>
      <c r="AK830" s="1"/>
    </row>
    <row r="831" spans="1:37" ht="14.25" customHeight="1">
      <c r="A831" s="425"/>
      <c r="B831" s="1"/>
      <c r="C831" s="1"/>
      <c r="D831" s="1"/>
      <c r="E831" s="1"/>
      <c r="F831" s="1"/>
      <c r="G831" s="1"/>
      <c r="H831" s="1"/>
      <c r="I831" s="1"/>
      <c r="J831" s="1"/>
      <c r="K831" s="1"/>
      <c r="L831" s="1"/>
      <c r="M831" s="1"/>
      <c r="N831" s="1"/>
      <c r="O831" s="1"/>
      <c r="P831" s="229"/>
      <c r="Q831" s="1"/>
      <c r="R831" s="1"/>
      <c r="S831" s="1"/>
      <c r="T831" s="1"/>
      <c r="U831" s="1"/>
      <c r="V831" s="1"/>
      <c r="W831" s="1"/>
      <c r="X831" s="1"/>
      <c r="Y831" s="1"/>
      <c r="Z831" s="1"/>
      <c r="AA831" s="1"/>
      <c r="AB831" s="1"/>
      <c r="AC831" s="1"/>
      <c r="AD831" s="1"/>
      <c r="AE831" s="1"/>
      <c r="AF831" s="1"/>
      <c r="AG831" s="1"/>
      <c r="AH831" s="1"/>
      <c r="AI831" s="1"/>
      <c r="AJ831" s="1"/>
      <c r="AK831" s="1"/>
    </row>
    <row r="832" spans="1:37" ht="14.25" customHeight="1">
      <c r="A832" s="425"/>
      <c r="B832" s="1"/>
      <c r="C832" s="1"/>
      <c r="D832" s="1"/>
      <c r="E832" s="1"/>
      <c r="F832" s="1"/>
      <c r="G832" s="1"/>
      <c r="H832" s="1"/>
      <c r="I832" s="1"/>
      <c r="J832" s="1"/>
      <c r="K832" s="1"/>
      <c r="L832" s="1"/>
      <c r="M832" s="1"/>
      <c r="N832" s="1"/>
      <c r="O832" s="1"/>
      <c r="P832" s="229"/>
      <c r="Q832" s="1"/>
      <c r="R832" s="1"/>
      <c r="S832" s="1"/>
      <c r="T832" s="1"/>
      <c r="U832" s="1"/>
      <c r="V832" s="1"/>
      <c r="W832" s="1"/>
      <c r="X832" s="1"/>
      <c r="Y832" s="1"/>
      <c r="Z832" s="1"/>
      <c r="AA832" s="1"/>
      <c r="AB832" s="1"/>
      <c r="AC832" s="1"/>
      <c r="AD832" s="1"/>
      <c r="AE832" s="1"/>
      <c r="AF832" s="1"/>
      <c r="AG832" s="1"/>
      <c r="AH832" s="1"/>
      <c r="AI832" s="1"/>
      <c r="AJ832" s="1"/>
      <c r="AK832" s="1"/>
    </row>
    <row r="833" spans="1:37" ht="14.25" customHeight="1">
      <c r="A833" s="425"/>
      <c r="B833" s="1"/>
      <c r="C833" s="1"/>
      <c r="D833" s="1"/>
      <c r="E833" s="1"/>
      <c r="F833" s="1"/>
      <c r="G833" s="1"/>
      <c r="H833" s="1"/>
      <c r="I833" s="1"/>
      <c r="J833" s="1"/>
      <c r="K833" s="1"/>
      <c r="L833" s="1"/>
      <c r="M833" s="1"/>
      <c r="N833" s="1"/>
      <c r="O833" s="1"/>
      <c r="P833" s="229"/>
      <c r="Q833" s="1"/>
      <c r="R833" s="1"/>
      <c r="S833" s="1"/>
      <c r="T833" s="1"/>
      <c r="U833" s="1"/>
      <c r="V833" s="1"/>
      <c r="W833" s="1"/>
      <c r="X833" s="1"/>
      <c r="Y833" s="1"/>
      <c r="Z833" s="1"/>
      <c r="AA833" s="1"/>
      <c r="AB833" s="1"/>
      <c r="AC833" s="1"/>
      <c r="AD833" s="1"/>
      <c r="AE833" s="1"/>
      <c r="AF833" s="1"/>
      <c r="AG833" s="1"/>
      <c r="AH833" s="1"/>
      <c r="AI833" s="1"/>
      <c r="AJ833" s="1"/>
      <c r="AK833" s="1"/>
    </row>
    <row r="834" spans="1:37" ht="14.25" customHeight="1">
      <c r="A834" s="425"/>
      <c r="B834" s="1"/>
      <c r="C834" s="1"/>
      <c r="D834" s="1"/>
      <c r="E834" s="1"/>
      <c r="F834" s="1"/>
      <c r="G834" s="1"/>
      <c r="H834" s="1"/>
      <c r="I834" s="1"/>
      <c r="J834" s="1"/>
      <c r="K834" s="1"/>
      <c r="L834" s="1"/>
      <c r="M834" s="1"/>
      <c r="N834" s="1"/>
      <c r="O834" s="1"/>
      <c r="P834" s="229"/>
      <c r="Q834" s="1"/>
      <c r="R834" s="1"/>
      <c r="S834" s="1"/>
      <c r="T834" s="1"/>
      <c r="U834" s="1"/>
      <c r="V834" s="1"/>
      <c r="W834" s="1"/>
      <c r="X834" s="1"/>
      <c r="Y834" s="1"/>
      <c r="Z834" s="1"/>
      <c r="AA834" s="1"/>
      <c r="AB834" s="1"/>
      <c r="AC834" s="1"/>
      <c r="AD834" s="1"/>
      <c r="AE834" s="1"/>
      <c r="AF834" s="1"/>
      <c r="AG834" s="1"/>
      <c r="AH834" s="1"/>
      <c r="AI834" s="1"/>
      <c r="AJ834" s="1"/>
      <c r="AK834" s="1"/>
    </row>
    <row r="835" spans="1:37" ht="14.25" customHeight="1">
      <c r="A835" s="425"/>
      <c r="B835" s="1"/>
      <c r="C835" s="1"/>
      <c r="D835" s="1"/>
      <c r="E835" s="1"/>
      <c r="F835" s="1"/>
      <c r="G835" s="1"/>
      <c r="H835" s="1"/>
      <c r="I835" s="1"/>
      <c r="J835" s="1"/>
      <c r="K835" s="1"/>
      <c r="L835" s="1"/>
      <c r="M835" s="1"/>
      <c r="N835" s="1"/>
      <c r="O835" s="1"/>
      <c r="P835" s="229"/>
      <c r="Q835" s="1"/>
      <c r="R835" s="1"/>
      <c r="S835" s="1"/>
      <c r="T835" s="1"/>
      <c r="U835" s="1"/>
      <c r="V835" s="1"/>
      <c r="W835" s="1"/>
      <c r="X835" s="1"/>
      <c r="Y835" s="1"/>
      <c r="Z835" s="1"/>
      <c r="AA835" s="1"/>
      <c r="AB835" s="1"/>
      <c r="AC835" s="1"/>
      <c r="AD835" s="1"/>
      <c r="AE835" s="1"/>
      <c r="AF835" s="1"/>
      <c r="AG835" s="1"/>
      <c r="AH835" s="1"/>
      <c r="AI835" s="1"/>
      <c r="AJ835" s="1"/>
      <c r="AK835" s="1"/>
    </row>
    <row r="836" spans="1:37" ht="14.25" customHeight="1">
      <c r="A836" s="425"/>
      <c r="B836" s="1"/>
      <c r="C836" s="1"/>
      <c r="D836" s="1"/>
      <c r="E836" s="1"/>
      <c r="F836" s="1"/>
      <c r="G836" s="1"/>
      <c r="H836" s="1"/>
      <c r="I836" s="1"/>
      <c r="J836" s="1"/>
      <c r="K836" s="1"/>
      <c r="L836" s="1"/>
      <c r="M836" s="1"/>
      <c r="N836" s="1"/>
      <c r="O836" s="1"/>
      <c r="P836" s="229"/>
      <c r="Q836" s="1"/>
      <c r="R836" s="1"/>
      <c r="S836" s="1"/>
      <c r="T836" s="1"/>
      <c r="U836" s="1"/>
      <c r="V836" s="1"/>
      <c r="W836" s="1"/>
      <c r="X836" s="1"/>
      <c r="Y836" s="1"/>
      <c r="Z836" s="1"/>
      <c r="AA836" s="1"/>
      <c r="AB836" s="1"/>
      <c r="AC836" s="1"/>
      <c r="AD836" s="1"/>
      <c r="AE836" s="1"/>
      <c r="AF836" s="1"/>
      <c r="AG836" s="1"/>
      <c r="AH836" s="1"/>
      <c r="AI836" s="1"/>
      <c r="AJ836" s="1"/>
      <c r="AK836" s="1"/>
    </row>
    <row r="837" spans="1:37" ht="14.25" customHeight="1">
      <c r="A837" s="425"/>
      <c r="B837" s="1"/>
      <c r="C837" s="1"/>
      <c r="D837" s="1"/>
      <c r="E837" s="1"/>
      <c r="F837" s="1"/>
      <c r="G837" s="1"/>
      <c r="H837" s="1"/>
      <c r="I837" s="1"/>
      <c r="J837" s="1"/>
      <c r="K837" s="1"/>
      <c r="L837" s="1"/>
      <c r="M837" s="1"/>
      <c r="N837" s="1"/>
      <c r="O837" s="1"/>
      <c r="P837" s="229"/>
      <c r="Q837" s="1"/>
      <c r="R837" s="1"/>
      <c r="S837" s="1"/>
      <c r="T837" s="1"/>
      <c r="U837" s="1"/>
      <c r="V837" s="1"/>
      <c r="W837" s="1"/>
      <c r="X837" s="1"/>
      <c r="Y837" s="1"/>
      <c r="Z837" s="1"/>
      <c r="AA837" s="1"/>
      <c r="AB837" s="1"/>
      <c r="AC837" s="1"/>
      <c r="AD837" s="1"/>
      <c r="AE837" s="1"/>
      <c r="AF837" s="1"/>
      <c r="AG837" s="1"/>
      <c r="AH837" s="1"/>
      <c r="AI837" s="1"/>
      <c r="AJ837" s="1"/>
      <c r="AK837" s="1"/>
    </row>
    <row r="838" spans="1:37" ht="14.25" customHeight="1">
      <c r="A838" s="425"/>
      <c r="B838" s="1"/>
      <c r="C838" s="1"/>
      <c r="D838" s="1"/>
      <c r="E838" s="1"/>
      <c r="F838" s="1"/>
      <c r="G838" s="1"/>
      <c r="H838" s="1"/>
      <c r="I838" s="1"/>
      <c r="J838" s="1"/>
      <c r="K838" s="1"/>
      <c r="L838" s="1"/>
      <c r="M838" s="1"/>
      <c r="N838" s="1"/>
      <c r="O838" s="1"/>
      <c r="P838" s="229"/>
      <c r="Q838" s="1"/>
      <c r="R838" s="1"/>
      <c r="S838" s="1"/>
      <c r="T838" s="1"/>
      <c r="U838" s="1"/>
      <c r="V838" s="1"/>
      <c r="W838" s="1"/>
      <c r="X838" s="1"/>
      <c r="Y838" s="1"/>
      <c r="Z838" s="1"/>
      <c r="AA838" s="1"/>
      <c r="AB838" s="1"/>
      <c r="AC838" s="1"/>
      <c r="AD838" s="1"/>
      <c r="AE838" s="1"/>
      <c r="AF838" s="1"/>
      <c r="AG838" s="1"/>
      <c r="AH838" s="1"/>
      <c r="AI838" s="1"/>
      <c r="AJ838" s="1"/>
      <c r="AK838" s="1"/>
    </row>
    <row r="839" spans="1:37" ht="14.25" customHeight="1">
      <c r="A839" s="425"/>
      <c r="B839" s="1"/>
      <c r="C839" s="1"/>
      <c r="D839" s="1"/>
      <c r="E839" s="1"/>
      <c r="F839" s="1"/>
      <c r="G839" s="1"/>
      <c r="H839" s="1"/>
      <c r="I839" s="1"/>
      <c r="J839" s="1"/>
      <c r="K839" s="1"/>
      <c r="L839" s="1"/>
      <c r="M839" s="1"/>
      <c r="N839" s="1"/>
      <c r="O839" s="1"/>
      <c r="P839" s="229"/>
      <c r="Q839" s="1"/>
      <c r="R839" s="1"/>
      <c r="S839" s="1"/>
      <c r="T839" s="1"/>
      <c r="U839" s="1"/>
      <c r="V839" s="1"/>
      <c r="W839" s="1"/>
      <c r="X839" s="1"/>
      <c r="Y839" s="1"/>
      <c r="Z839" s="1"/>
      <c r="AA839" s="1"/>
      <c r="AB839" s="1"/>
      <c r="AC839" s="1"/>
      <c r="AD839" s="1"/>
      <c r="AE839" s="1"/>
      <c r="AF839" s="1"/>
      <c r="AG839" s="1"/>
      <c r="AH839" s="1"/>
      <c r="AI839" s="1"/>
      <c r="AJ839" s="1"/>
      <c r="AK839" s="1"/>
    </row>
    <row r="840" spans="1:37" ht="14.25" customHeight="1">
      <c r="A840" s="425"/>
      <c r="B840" s="1"/>
      <c r="C840" s="1"/>
      <c r="D840" s="1"/>
      <c r="E840" s="1"/>
      <c r="F840" s="1"/>
      <c r="G840" s="1"/>
      <c r="H840" s="1"/>
      <c r="I840" s="1"/>
      <c r="J840" s="1"/>
      <c r="K840" s="1"/>
      <c r="L840" s="1"/>
      <c r="M840" s="1"/>
      <c r="N840" s="1"/>
      <c r="O840" s="1"/>
      <c r="P840" s="229"/>
      <c r="Q840" s="1"/>
      <c r="R840" s="1"/>
      <c r="S840" s="1"/>
      <c r="T840" s="1"/>
      <c r="U840" s="1"/>
      <c r="V840" s="1"/>
      <c r="W840" s="1"/>
      <c r="X840" s="1"/>
      <c r="Y840" s="1"/>
      <c r="Z840" s="1"/>
      <c r="AA840" s="1"/>
      <c r="AB840" s="1"/>
      <c r="AC840" s="1"/>
      <c r="AD840" s="1"/>
      <c r="AE840" s="1"/>
      <c r="AF840" s="1"/>
      <c r="AG840" s="1"/>
      <c r="AH840" s="1"/>
      <c r="AI840" s="1"/>
      <c r="AJ840" s="1"/>
      <c r="AK840" s="1"/>
    </row>
    <row r="841" spans="1:37" ht="14.25" customHeight="1">
      <c r="A841" s="425"/>
      <c r="B841" s="1"/>
      <c r="C841" s="1"/>
      <c r="D841" s="1"/>
      <c r="E841" s="1"/>
      <c r="F841" s="1"/>
      <c r="G841" s="1"/>
      <c r="H841" s="1"/>
      <c r="I841" s="1"/>
      <c r="J841" s="1"/>
      <c r="K841" s="1"/>
      <c r="L841" s="1"/>
      <c r="M841" s="1"/>
      <c r="N841" s="1"/>
      <c r="O841" s="1"/>
      <c r="P841" s="229"/>
      <c r="Q841" s="1"/>
      <c r="R841" s="1"/>
      <c r="S841" s="1"/>
      <c r="T841" s="1"/>
      <c r="U841" s="1"/>
      <c r="V841" s="1"/>
      <c r="W841" s="1"/>
      <c r="X841" s="1"/>
      <c r="Y841" s="1"/>
      <c r="Z841" s="1"/>
      <c r="AA841" s="1"/>
      <c r="AB841" s="1"/>
      <c r="AC841" s="1"/>
      <c r="AD841" s="1"/>
      <c r="AE841" s="1"/>
      <c r="AF841" s="1"/>
      <c r="AG841" s="1"/>
      <c r="AH841" s="1"/>
      <c r="AI841" s="1"/>
      <c r="AJ841" s="1"/>
      <c r="AK841" s="1"/>
    </row>
    <row r="842" spans="1:37" ht="14.25" customHeight="1">
      <c r="A842" s="425"/>
      <c r="B842" s="1"/>
      <c r="C842" s="1"/>
      <c r="D842" s="1"/>
      <c r="E842" s="1"/>
      <c r="F842" s="1"/>
      <c r="G842" s="1"/>
      <c r="H842" s="1"/>
      <c r="I842" s="1"/>
      <c r="J842" s="1"/>
      <c r="K842" s="1"/>
      <c r="L842" s="1"/>
      <c r="M842" s="1"/>
      <c r="N842" s="1"/>
      <c r="O842" s="1"/>
      <c r="P842" s="229"/>
      <c r="Q842" s="1"/>
      <c r="R842" s="1"/>
      <c r="S842" s="1"/>
      <c r="T842" s="1"/>
      <c r="U842" s="1"/>
      <c r="V842" s="1"/>
      <c r="W842" s="1"/>
      <c r="X842" s="1"/>
      <c r="Y842" s="1"/>
      <c r="Z842" s="1"/>
      <c r="AA842" s="1"/>
      <c r="AB842" s="1"/>
      <c r="AC842" s="1"/>
      <c r="AD842" s="1"/>
      <c r="AE842" s="1"/>
      <c r="AF842" s="1"/>
      <c r="AG842" s="1"/>
      <c r="AH842" s="1"/>
      <c r="AI842" s="1"/>
      <c r="AJ842" s="1"/>
      <c r="AK842" s="1"/>
    </row>
    <row r="843" spans="1:37" ht="14.25" customHeight="1">
      <c r="A843" s="425"/>
      <c r="B843" s="1"/>
      <c r="C843" s="1"/>
      <c r="D843" s="1"/>
      <c r="E843" s="1"/>
      <c r="F843" s="1"/>
      <c r="G843" s="1"/>
      <c r="H843" s="1"/>
      <c r="I843" s="1"/>
      <c r="J843" s="1"/>
      <c r="K843" s="1"/>
      <c r="L843" s="1"/>
      <c r="M843" s="1"/>
      <c r="N843" s="1"/>
      <c r="O843" s="1"/>
      <c r="P843" s="229"/>
      <c r="Q843" s="1"/>
      <c r="R843" s="1"/>
      <c r="S843" s="1"/>
      <c r="T843" s="1"/>
      <c r="U843" s="1"/>
      <c r="V843" s="1"/>
      <c r="W843" s="1"/>
      <c r="X843" s="1"/>
      <c r="Y843" s="1"/>
      <c r="Z843" s="1"/>
      <c r="AA843" s="1"/>
      <c r="AB843" s="1"/>
      <c r="AC843" s="1"/>
      <c r="AD843" s="1"/>
      <c r="AE843" s="1"/>
      <c r="AF843" s="1"/>
      <c r="AG843" s="1"/>
      <c r="AH843" s="1"/>
      <c r="AI843" s="1"/>
      <c r="AJ843" s="1"/>
      <c r="AK843" s="1"/>
    </row>
    <row r="844" spans="1:37" ht="14.25" customHeight="1">
      <c r="A844" s="425"/>
      <c r="B844" s="1"/>
      <c r="C844" s="1"/>
      <c r="D844" s="1"/>
      <c r="E844" s="1"/>
      <c r="F844" s="1"/>
      <c r="G844" s="1"/>
      <c r="H844" s="1"/>
      <c r="I844" s="1"/>
      <c r="J844" s="1"/>
      <c r="K844" s="1"/>
      <c r="L844" s="1"/>
      <c r="M844" s="1"/>
      <c r="N844" s="1"/>
      <c r="O844" s="1"/>
      <c r="P844" s="229"/>
      <c r="Q844" s="1"/>
      <c r="R844" s="1"/>
      <c r="S844" s="1"/>
      <c r="T844" s="1"/>
      <c r="U844" s="1"/>
      <c r="V844" s="1"/>
      <c r="W844" s="1"/>
      <c r="X844" s="1"/>
      <c r="Y844" s="1"/>
      <c r="Z844" s="1"/>
      <c r="AA844" s="1"/>
      <c r="AB844" s="1"/>
      <c r="AC844" s="1"/>
      <c r="AD844" s="1"/>
      <c r="AE844" s="1"/>
      <c r="AF844" s="1"/>
      <c r="AG844" s="1"/>
      <c r="AH844" s="1"/>
      <c r="AI844" s="1"/>
      <c r="AJ844" s="1"/>
      <c r="AK844" s="1"/>
    </row>
    <row r="845" spans="1:37" ht="14.25" customHeight="1">
      <c r="A845" s="425"/>
      <c r="B845" s="1"/>
      <c r="C845" s="1"/>
      <c r="D845" s="1"/>
      <c r="E845" s="1"/>
      <c r="F845" s="1"/>
      <c r="G845" s="1"/>
      <c r="H845" s="1"/>
      <c r="I845" s="1"/>
      <c r="J845" s="1"/>
      <c r="K845" s="1"/>
      <c r="L845" s="1"/>
      <c r="M845" s="1"/>
      <c r="N845" s="1"/>
      <c r="O845" s="1"/>
      <c r="P845" s="229"/>
      <c r="Q845" s="1"/>
      <c r="R845" s="1"/>
      <c r="S845" s="1"/>
      <c r="T845" s="1"/>
      <c r="U845" s="1"/>
      <c r="V845" s="1"/>
      <c r="W845" s="1"/>
      <c r="X845" s="1"/>
      <c r="Y845" s="1"/>
      <c r="Z845" s="1"/>
      <c r="AA845" s="1"/>
      <c r="AB845" s="1"/>
      <c r="AC845" s="1"/>
      <c r="AD845" s="1"/>
      <c r="AE845" s="1"/>
      <c r="AF845" s="1"/>
      <c r="AG845" s="1"/>
      <c r="AH845" s="1"/>
      <c r="AI845" s="1"/>
      <c r="AJ845" s="1"/>
      <c r="AK845" s="1"/>
    </row>
    <row r="846" spans="1:37" ht="14.25" customHeight="1">
      <c r="A846" s="425"/>
      <c r="B846" s="1"/>
      <c r="C846" s="1"/>
      <c r="D846" s="1"/>
      <c r="E846" s="1"/>
      <c r="F846" s="1"/>
      <c r="G846" s="1"/>
      <c r="H846" s="1"/>
      <c r="I846" s="1"/>
      <c r="J846" s="1"/>
      <c r="K846" s="1"/>
      <c r="L846" s="1"/>
      <c r="M846" s="1"/>
      <c r="N846" s="1"/>
      <c r="O846" s="1"/>
      <c r="P846" s="229"/>
      <c r="Q846" s="1"/>
      <c r="R846" s="1"/>
      <c r="S846" s="1"/>
      <c r="T846" s="1"/>
      <c r="U846" s="1"/>
      <c r="V846" s="1"/>
      <c r="W846" s="1"/>
      <c r="X846" s="1"/>
      <c r="Y846" s="1"/>
      <c r="Z846" s="1"/>
      <c r="AA846" s="1"/>
      <c r="AB846" s="1"/>
      <c r="AC846" s="1"/>
      <c r="AD846" s="1"/>
      <c r="AE846" s="1"/>
      <c r="AF846" s="1"/>
      <c r="AG846" s="1"/>
      <c r="AH846" s="1"/>
      <c r="AI846" s="1"/>
      <c r="AJ846" s="1"/>
      <c r="AK846" s="1"/>
    </row>
    <row r="847" spans="1:37" ht="14.25" customHeight="1">
      <c r="A847" s="425"/>
      <c r="B847" s="1"/>
      <c r="C847" s="1"/>
      <c r="D847" s="1"/>
      <c r="E847" s="1"/>
      <c r="F847" s="1"/>
      <c r="G847" s="1"/>
      <c r="H847" s="1"/>
      <c r="I847" s="1"/>
      <c r="J847" s="1"/>
      <c r="K847" s="1"/>
      <c r="L847" s="1"/>
      <c r="M847" s="1"/>
      <c r="N847" s="1"/>
      <c r="O847" s="1"/>
      <c r="P847" s="229"/>
      <c r="Q847" s="1"/>
      <c r="R847" s="1"/>
      <c r="S847" s="1"/>
      <c r="T847" s="1"/>
      <c r="U847" s="1"/>
      <c r="V847" s="1"/>
      <c r="W847" s="1"/>
      <c r="X847" s="1"/>
      <c r="Y847" s="1"/>
      <c r="Z847" s="1"/>
      <c r="AA847" s="1"/>
      <c r="AB847" s="1"/>
      <c r="AC847" s="1"/>
      <c r="AD847" s="1"/>
      <c r="AE847" s="1"/>
      <c r="AF847" s="1"/>
      <c r="AG847" s="1"/>
      <c r="AH847" s="1"/>
      <c r="AI847" s="1"/>
      <c r="AJ847" s="1"/>
      <c r="AK847" s="1"/>
    </row>
    <row r="848" spans="1:37" ht="14.25" customHeight="1">
      <c r="A848" s="425"/>
      <c r="B848" s="1"/>
      <c r="C848" s="1"/>
      <c r="D848" s="1"/>
      <c r="E848" s="1"/>
      <c r="F848" s="1"/>
      <c r="G848" s="1"/>
      <c r="H848" s="1"/>
      <c r="I848" s="1"/>
      <c r="J848" s="1"/>
      <c r="K848" s="1"/>
      <c r="L848" s="1"/>
      <c r="M848" s="1"/>
      <c r="N848" s="1"/>
      <c r="O848" s="1"/>
      <c r="P848" s="229"/>
      <c r="Q848" s="1"/>
      <c r="R848" s="1"/>
      <c r="S848" s="1"/>
      <c r="T848" s="1"/>
      <c r="U848" s="1"/>
      <c r="V848" s="1"/>
      <c r="W848" s="1"/>
      <c r="X848" s="1"/>
      <c r="Y848" s="1"/>
      <c r="Z848" s="1"/>
      <c r="AA848" s="1"/>
      <c r="AB848" s="1"/>
      <c r="AC848" s="1"/>
      <c r="AD848" s="1"/>
      <c r="AE848" s="1"/>
      <c r="AF848" s="1"/>
      <c r="AG848" s="1"/>
      <c r="AH848" s="1"/>
      <c r="AI848" s="1"/>
      <c r="AJ848" s="1"/>
      <c r="AK848" s="1"/>
    </row>
    <row r="849" spans="1:37" ht="14.25" customHeight="1">
      <c r="A849" s="425"/>
      <c r="B849" s="1"/>
      <c r="C849" s="1"/>
      <c r="D849" s="1"/>
      <c r="E849" s="1"/>
      <c r="F849" s="1"/>
      <c r="G849" s="1"/>
      <c r="H849" s="1"/>
      <c r="I849" s="1"/>
      <c r="J849" s="1"/>
      <c r="K849" s="1"/>
      <c r="L849" s="1"/>
      <c r="M849" s="1"/>
      <c r="N849" s="1"/>
      <c r="O849" s="1"/>
      <c r="P849" s="229"/>
      <c r="Q849" s="1"/>
      <c r="R849" s="1"/>
      <c r="S849" s="1"/>
      <c r="T849" s="1"/>
      <c r="U849" s="1"/>
      <c r="V849" s="1"/>
      <c r="W849" s="1"/>
      <c r="X849" s="1"/>
      <c r="Y849" s="1"/>
      <c r="Z849" s="1"/>
      <c r="AA849" s="1"/>
      <c r="AB849" s="1"/>
      <c r="AC849" s="1"/>
      <c r="AD849" s="1"/>
      <c r="AE849" s="1"/>
      <c r="AF849" s="1"/>
      <c r="AG849" s="1"/>
      <c r="AH849" s="1"/>
      <c r="AI849" s="1"/>
      <c r="AJ849" s="1"/>
      <c r="AK849" s="1"/>
    </row>
    <row r="850" spans="1:37" ht="14.25" customHeight="1">
      <c r="A850" s="425"/>
      <c r="B850" s="1"/>
      <c r="C850" s="1"/>
      <c r="D850" s="1"/>
      <c r="E850" s="1"/>
      <c r="F850" s="1"/>
      <c r="G850" s="1"/>
      <c r="H850" s="1"/>
      <c r="I850" s="1"/>
      <c r="J850" s="1"/>
      <c r="K850" s="1"/>
      <c r="L850" s="1"/>
      <c r="M850" s="1"/>
      <c r="N850" s="1"/>
      <c r="O850" s="1"/>
      <c r="P850" s="229"/>
      <c r="Q850" s="1"/>
      <c r="R850" s="1"/>
      <c r="S850" s="1"/>
      <c r="T850" s="1"/>
      <c r="U850" s="1"/>
      <c r="V850" s="1"/>
      <c r="W850" s="1"/>
      <c r="X850" s="1"/>
      <c r="Y850" s="1"/>
      <c r="Z850" s="1"/>
      <c r="AA850" s="1"/>
      <c r="AB850" s="1"/>
      <c r="AC850" s="1"/>
      <c r="AD850" s="1"/>
      <c r="AE850" s="1"/>
      <c r="AF850" s="1"/>
      <c r="AG850" s="1"/>
      <c r="AH850" s="1"/>
      <c r="AI850" s="1"/>
      <c r="AJ850" s="1"/>
      <c r="AK850" s="1"/>
    </row>
    <row r="851" spans="1:37" ht="14.25" customHeight="1">
      <c r="A851" s="425"/>
      <c r="B851" s="1"/>
      <c r="C851" s="1"/>
      <c r="D851" s="1"/>
      <c r="E851" s="1"/>
      <c r="F851" s="1"/>
      <c r="G851" s="1"/>
      <c r="H851" s="1"/>
      <c r="I851" s="1"/>
      <c r="J851" s="1"/>
      <c r="K851" s="1"/>
      <c r="L851" s="1"/>
      <c r="M851" s="1"/>
      <c r="N851" s="1"/>
      <c r="O851" s="1"/>
      <c r="P851" s="229"/>
      <c r="Q851" s="1"/>
      <c r="R851" s="1"/>
      <c r="S851" s="1"/>
      <c r="T851" s="1"/>
      <c r="U851" s="1"/>
      <c r="V851" s="1"/>
      <c r="W851" s="1"/>
      <c r="X851" s="1"/>
      <c r="Y851" s="1"/>
      <c r="Z851" s="1"/>
      <c r="AA851" s="1"/>
      <c r="AB851" s="1"/>
      <c r="AC851" s="1"/>
      <c r="AD851" s="1"/>
      <c r="AE851" s="1"/>
      <c r="AF851" s="1"/>
      <c r="AG851" s="1"/>
      <c r="AH851" s="1"/>
      <c r="AI851" s="1"/>
      <c r="AJ851" s="1"/>
      <c r="AK851" s="1"/>
    </row>
    <row r="852" spans="1:37" ht="14.25" customHeight="1">
      <c r="A852" s="425"/>
      <c r="B852" s="1"/>
      <c r="C852" s="1"/>
      <c r="D852" s="1"/>
      <c r="E852" s="1"/>
      <c r="F852" s="1"/>
      <c r="G852" s="1"/>
      <c r="H852" s="1"/>
      <c r="I852" s="1"/>
      <c r="J852" s="1"/>
      <c r="K852" s="1"/>
      <c r="L852" s="1"/>
      <c r="M852" s="1"/>
      <c r="N852" s="1"/>
      <c r="O852" s="1"/>
      <c r="P852" s="229"/>
      <c r="Q852" s="1"/>
      <c r="R852" s="1"/>
      <c r="S852" s="1"/>
      <c r="T852" s="1"/>
      <c r="U852" s="1"/>
      <c r="V852" s="1"/>
      <c r="W852" s="1"/>
      <c r="X852" s="1"/>
      <c r="Y852" s="1"/>
      <c r="Z852" s="1"/>
      <c r="AA852" s="1"/>
      <c r="AB852" s="1"/>
      <c r="AC852" s="1"/>
      <c r="AD852" s="1"/>
      <c r="AE852" s="1"/>
      <c r="AF852" s="1"/>
      <c r="AG852" s="1"/>
      <c r="AH852" s="1"/>
      <c r="AI852" s="1"/>
      <c r="AJ852" s="1"/>
      <c r="AK852" s="1"/>
    </row>
    <row r="853" spans="1:37" ht="14.25" customHeight="1">
      <c r="A853" s="425"/>
      <c r="B853" s="1"/>
      <c r="C853" s="1"/>
      <c r="D853" s="1"/>
      <c r="E853" s="1"/>
      <c r="F853" s="1"/>
      <c r="G853" s="1"/>
      <c r="H853" s="1"/>
      <c r="I853" s="1"/>
      <c r="J853" s="1"/>
      <c r="K853" s="1"/>
      <c r="L853" s="1"/>
      <c r="M853" s="1"/>
      <c r="N853" s="1"/>
      <c r="O853" s="1"/>
      <c r="P853" s="229"/>
      <c r="Q853" s="1"/>
      <c r="R853" s="1"/>
      <c r="S853" s="1"/>
      <c r="T853" s="1"/>
      <c r="U853" s="1"/>
      <c r="V853" s="1"/>
      <c r="W853" s="1"/>
      <c r="X853" s="1"/>
      <c r="Y853" s="1"/>
      <c r="Z853" s="1"/>
      <c r="AA853" s="1"/>
      <c r="AB853" s="1"/>
      <c r="AC853" s="1"/>
      <c r="AD853" s="1"/>
      <c r="AE853" s="1"/>
      <c r="AF853" s="1"/>
      <c r="AG853" s="1"/>
      <c r="AH853" s="1"/>
      <c r="AI853" s="1"/>
      <c r="AJ853" s="1"/>
      <c r="AK853" s="1"/>
    </row>
    <row r="854" spans="1:37" ht="14.25" customHeight="1">
      <c r="A854" s="425"/>
      <c r="B854" s="1"/>
      <c r="C854" s="1"/>
      <c r="D854" s="1"/>
      <c r="E854" s="1"/>
      <c r="F854" s="1"/>
      <c r="G854" s="1"/>
      <c r="H854" s="1"/>
      <c r="I854" s="1"/>
      <c r="J854" s="1"/>
      <c r="K854" s="1"/>
      <c r="L854" s="1"/>
      <c r="M854" s="1"/>
      <c r="N854" s="1"/>
      <c r="O854" s="1"/>
      <c r="P854" s="229"/>
      <c r="Q854" s="1"/>
      <c r="R854" s="1"/>
      <c r="S854" s="1"/>
      <c r="T854" s="1"/>
      <c r="U854" s="1"/>
      <c r="V854" s="1"/>
      <c r="W854" s="1"/>
      <c r="X854" s="1"/>
      <c r="Y854" s="1"/>
      <c r="Z854" s="1"/>
      <c r="AA854" s="1"/>
      <c r="AB854" s="1"/>
      <c r="AC854" s="1"/>
      <c r="AD854" s="1"/>
      <c r="AE854" s="1"/>
      <c r="AF854" s="1"/>
      <c r="AG854" s="1"/>
      <c r="AH854" s="1"/>
      <c r="AI854" s="1"/>
      <c r="AJ854" s="1"/>
      <c r="AK854" s="1"/>
    </row>
    <row r="855" spans="1:37" ht="14.25" customHeight="1">
      <c r="A855" s="425"/>
      <c r="B855" s="1"/>
      <c r="C855" s="1"/>
      <c r="D855" s="1"/>
      <c r="E855" s="1"/>
      <c r="F855" s="1"/>
      <c r="G855" s="1"/>
      <c r="H855" s="1"/>
      <c r="I855" s="1"/>
      <c r="J855" s="1"/>
      <c r="K855" s="1"/>
      <c r="L855" s="1"/>
      <c r="M855" s="1"/>
      <c r="N855" s="1"/>
      <c r="O855" s="1"/>
      <c r="P855" s="229"/>
      <c r="Q855" s="1"/>
      <c r="R855" s="1"/>
      <c r="S855" s="1"/>
      <c r="T855" s="1"/>
      <c r="U855" s="1"/>
      <c r="V855" s="1"/>
      <c r="W855" s="1"/>
      <c r="X855" s="1"/>
      <c r="Y855" s="1"/>
      <c r="Z855" s="1"/>
      <c r="AA855" s="1"/>
      <c r="AB855" s="1"/>
      <c r="AC855" s="1"/>
      <c r="AD855" s="1"/>
      <c r="AE855" s="1"/>
      <c r="AF855" s="1"/>
      <c r="AG855" s="1"/>
      <c r="AH855" s="1"/>
      <c r="AI855" s="1"/>
      <c r="AJ855" s="1"/>
      <c r="AK855" s="1"/>
    </row>
    <row r="856" spans="1:37" ht="14.25" customHeight="1">
      <c r="A856" s="425"/>
      <c r="B856" s="1"/>
      <c r="C856" s="1"/>
      <c r="D856" s="1"/>
      <c r="E856" s="1"/>
      <c r="F856" s="1"/>
      <c r="G856" s="1"/>
      <c r="H856" s="1"/>
      <c r="I856" s="1"/>
      <c r="J856" s="1"/>
      <c r="K856" s="1"/>
      <c r="L856" s="1"/>
      <c r="M856" s="1"/>
      <c r="N856" s="1"/>
      <c r="O856" s="1"/>
      <c r="P856" s="229"/>
      <c r="Q856" s="1"/>
      <c r="R856" s="1"/>
      <c r="S856" s="1"/>
      <c r="T856" s="1"/>
      <c r="U856" s="1"/>
      <c r="V856" s="1"/>
      <c r="W856" s="1"/>
      <c r="X856" s="1"/>
      <c r="Y856" s="1"/>
      <c r="Z856" s="1"/>
      <c r="AA856" s="1"/>
      <c r="AB856" s="1"/>
      <c r="AC856" s="1"/>
      <c r="AD856" s="1"/>
      <c r="AE856" s="1"/>
      <c r="AF856" s="1"/>
      <c r="AG856" s="1"/>
      <c r="AH856" s="1"/>
      <c r="AI856" s="1"/>
      <c r="AJ856" s="1"/>
      <c r="AK856" s="1"/>
    </row>
    <row r="857" spans="1:37" ht="14.25" customHeight="1">
      <c r="A857" s="425"/>
      <c r="B857" s="1"/>
      <c r="C857" s="1"/>
      <c r="D857" s="1"/>
      <c r="E857" s="1"/>
      <c r="F857" s="1"/>
      <c r="G857" s="1"/>
      <c r="H857" s="1"/>
      <c r="I857" s="1"/>
      <c r="J857" s="1"/>
      <c r="K857" s="1"/>
      <c r="L857" s="1"/>
      <c r="M857" s="1"/>
      <c r="N857" s="1"/>
      <c r="O857" s="1"/>
      <c r="P857" s="229"/>
      <c r="Q857" s="1"/>
      <c r="R857" s="1"/>
      <c r="S857" s="1"/>
      <c r="T857" s="1"/>
      <c r="U857" s="1"/>
      <c r="V857" s="1"/>
      <c r="W857" s="1"/>
      <c r="X857" s="1"/>
      <c r="Y857" s="1"/>
      <c r="Z857" s="1"/>
      <c r="AA857" s="1"/>
      <c r="AB857" s="1"/>
      <c r="AC857" s="1"/>
      <c r="AD857" s="1"/>
      <c r="AE857" s="1"/>
      <c r="AF857" s="1"/>
      <c r="AG857" s="1"/>
      <c r="AH857" s="1"/>
      <c r="AI857" s="1"/>
      <c r="AJ857" s="1"/>
      <c r="AK857" s="1"/>
    </row>
    <row r="858" spans="1:37" ht="14.25" customHeight="1">
      <c r="A858" s="425"/>
      <c r="B858" s="1"/>
      <c r="C858" s="1"/>
      <c r="D858" s="1"/>
      <c r="E858" s="1"/>
      <c r="F858" s="1"/>
      <c r="G858" s="1"/>
      <c r="H858" s="1"/>
      <c r="I858" s="1"/>
      <c r="J858" s="1"/>
      <c r="K858" s="1"/>
      <c r="L858" s="1"/>
      <c r="M858" s="1"/>
      <c r="N858" s="1"/>
      <c r="O858" s="1"/>
      <c r="P858" s="229"/>
      <c r="Q858" s="1"/>
      <c r="R858" s="1"/>
      <c r="S858" s="1"/>
      <c r="T858" s="1"/>
      <c r="U858" s="1"/>
      <c r="V858" s="1"/>
      <c r="W858" s="1"/>
      <c r="X858" s="1"/>
      <c r="Y858" s="1"/>
      <c r="Z858" s="1"/>
      <c r="AA858" s="1"/>
      <c r="AB858" s="1"/>
      <c r="AC858" s="1"/>
      <c r="AD858" s="1"/>
      <c r="AE858" s="1"/>
      <c r="AF858" s="1"/>
      <c r="AG858" s="1"/>
      <c r="AH858" s="1"/>
      <c r="AI858" s="1"/>
      <c r="AJ858" s="1"/>
      <c r="AK858" s="1"/>
    </row>
    <row r="859" spans="1:37" ht="14.25" customHeight="1">
      <c r="A859" s="425"/>
      <c r="B859" s="1"/>
      <c r="C859" s="1"/>
      <c r="D859" s="1"/>
      <c r="E859" s="1"/>
      <c r="F859" s="1"/>
      <c r="G859" s="1"/>
      <c r="H859" s="1"/>
      <c r="I859" s="1"/>
      <c r="J859" s="1"/>
      <c r="K859" s="1"/>
      <c r="L859" s="1"/>
      <c r="M859" s="1"/>
      <c r="N859" s="1"/>
      <c r="O859" s="1"/>
      <c r="P859" s="229"/>
      <c r="Q859" s="1"/>
      <c r="R859" s="1"/>
      <c r="S859" s="1"/>
      <c r="T859" s="1"/>
      <c r="U859" s="1"/>
      <c r="V859" s="1"/>
      <c r="W859" s="1"/>
      <c r="X859" s="1"/>
      <c r="Y859" s="1"/>
      <c r="Z859" s="1"/>
      <c r="AA859" s="1"/>
      <c r="AB859" s="1"/>
      <c r="AC859" s="1"/>
      <c r="AD859" s="1"/>
      <c r="AE859" s="1"/>
      <c r="AF859" s="1"/>
      <c r="AG859" s="1"/>
      <c r="AH859" s="1"/>
      <c r="AI859" s="1"/>
      <c r="AJ859" s="1"/>
      <c r="AK859" s="1"/>
    </row>
    <row r="860" spans="1:37" ht="14.25" customHeight="1">
      <c r="A860" s="425"/>
      <c r="B860" s="1"/>
      <c r="C860" s="1"/>
      <c r="D860" s="1"/>
      <c r="E860" s="1"/>
      <c r="F860" s="1"/>
      <c r="G860" s="1"/>
      <c r="H860" s="1"/>
      <c r="I860" s="1"/>
      <c r="J860" s="1"/>
      <c r="K860" s="1"/>
      <c r="L860" s="1"/>
      <c r="M860" s="1"/>
      <c r="N860" s="1"/>
      <c r="O860" s="1"/>
      <c r="P860" s="229"/>
      <c r="Q860" s="1"/>
      <c r="R860" s="1"/>
      <c r="S860" s="1"/>
      <c r="T860" s="1"/>
      <c r="U860" s="1"/>
      <c r="V860" s="1"/>
      <c r="W860" s="1"/>
      <c r="X860" s="1"/>
      <c r="Y860" s="1"/>
      <c r="Z860" s="1"/>
      <c r="AA860" s="1"/>
      <c r="AB860" s="1"/>
      <c r="AC860" s="1"/>
      <c r="AD860" s="1"/>
      <c r="AE860" s="1"/>
      <c r="AF860" s="1"/>
      <c r="AG860" s="1"/>
      <c r="AH860" s="1"/>
      <c r="AI860" s="1"/>
      <c r="AJ860" s="1"/>
      <c r="AK860" s="1"/>
    </row>
    <row r="861" spans="1:37" ht="14.25" customHeight="1">
      <c r="A861" s="425"/>
      <c r="B861" s="1"/>
      <c r="C861" s="1"/>
      <c r="D861" s="1"/>
      <c r="E861" s="1"/>
      <c r="F861" s="1"/>
      <c r="G861" s="1"/>
      <c r="H861" s="1"/>
      <c r="I861" s="1"/>
      <c r="J861" s="1"/>
      <c r="K861" s="1"/>
      <c r="L861" s="1"/>
      <c r="M861" s="1"/>
      <c r="N861" s="1"/>
      <c r="O861" s="1"/>
      <c r="P861" s="229"/>
      <c r="Q861" s="1"/>
      <c r="R861" s="1"/>
      <c r="S861" s="1"/>
      <c r="T861" s="1"/>
      <c r="U861" s="1"/>
      <c r="V861" s="1"/>
      <c r="W861" s="1"/>
      <c r="X861" s="1"/>
      <c r="Y861" s="1"/>
      <c r="Z861" s="1"/>
      <c r="AA861" s="1"/>
      <c r="AB861" s="1"/>
      <c r="AC861" s="1"/>
      <c r="AD861" s="1"/>
      <c r="AE861" s="1"/>
      <c r="AF861" s="1"/>
      <c r="AG861" s="1"/>
      <c r="AH861" s="1"/>
      <c r="AI861" s="1"/>
      <c r="AJ861" s="1"/>
      <c r="AK861" s="1"/>
    </row>
    <row r="862" spans="1:37" ht="14.25" customHeight="1">
      <c r="A862" s="425"/>
      <c r="B862" s="1"/>
      <c r="C862" s="1"/>
      <c r="D862" s="1"/>
      <c r="E862" s="1"/>
      <c r="F862" s="1"/>
      <c r="G862" s="1"/>
      <c r="H862" s="1"/>
      <c r="I862" s="1"/>
      <c r="J862" s="1"/>
      <c r="K862" s="1"/>
      <c r="L862" s="1"/>
      <c r="M862" s="1"/>
      <c r="N862" s="1"/>
      <c r="O862" s="1"/>
      <c r="P862" s="229"/>
      <c r="Q862" s="1"/>
      <c r="R862" s="1"/>
      <c r="S862" s="1"/>
      <c r="T862" s="1"/>
      <c r="U862" s="1"/>
      <c r="V862" s="1"/>
      <c r="W862" s="1"/>
      <c r="X862" s="1"/>
      <c r="Y862" s="1"/>
      <c r="Z862" s="1"/>
      <c r="AA862" s="1"/>
      <c r="AB862" s="1"/>
      <c r="AC862" s="1"/>
      <c r="AD862" s="1"/>
      <c r="AE862" s="1"/>
      <c r="AF862" s="1"/>
      <c r="AG862" s="1"/>
      <c r="AH862" s="1"/>
      <c r="AI862" s="1"/>
      <c r="AJ862" s="1"/>
      <c r="AK862" s="1"/>
    </row>
    <row r="863" spans="1:37" ht="14.25" customHeight="1">
      <c r="A863" s="425"/>
      <c r="B863" s="1"/>
      <c r="C863" s="1"/>
      <c r="D863" s="1"/>
      <c r="E863" s="1"/>
      <c r="F863" s="1"/>
      <c r="G863" s="1"/>
      <c r="H863" s="1"/>
      <c r="I863" s="1"/>
      <c r="J863" s="1"/>
      <c r="K863" s="1"/>
      <c r="L863" s="1"/>
      <c r="M863" s="1"/>
      <c r="N863" s="1"/>
      <c r="O863" s="1"/>
      <c r="P863" s="229"/>
      <c r="Q863" s="1"/>
      <c r="R863" s="1"/>
      <c r="S863" s="1"/>
      <c r="T863" s="1"/>
      <c r="U863" s="1"/>
      <c r="V863" s="1"/>
      <c r="W863" s="1"/>
      <c r="X863" s="1"/>
      <c r="Y863" s="1"/>
      <c r="Z863" s="1"/>
      <c r="AA863" s="1"/>
      <c r="AB863" s="1"/>
      <c r="AC863" s="1"/>
      <c r="AD863" s="1"/>
      <c r="AE863" s="1"/>
      <c r="AF863" s="1"/>
      <c r="AG863" s="1"/>
      <c r="AH863" s="1"/>
      <c r="AI863" s="1"/>
      <c r="AJ863" s="1"/>
      <c r="AK863" s="1"/>
    </row>
    <row r="864" spans="1:37" ht="14.25" customHeight="1">
      <c r="A864" s="425"/>
      <c r="B864" s="1"/>
      <c r="C864" s="1"/>
      <c r="D864" s="1"/>
      <c r="E864" s="1"/>
      <c r="F864" s="1"/>
      <c r="G864" s="1"/>
      <c r="H864" s="1"/>
      <c r="I864" s="1"/>
      <c r="J864" s="1"/>
      <c r="K864" s="1"/>
      <c r="L864" s="1"/>
      <c r="M864" s="1"/>
      <c r="N864" s="1"/>
      <c r="O864" s="1"/>
      <c r="P864" s="229"/>
      <c r="Q864" s="1"/>
      <c r="R864" s="1"/>
      <c r="S864" s="1"/>
      <c r="T864" s="1"/>
      <c r="U864" s="1"/>
      <c r="V864" s="1"/>
      <c r="W864" s="1"/>
      <c r="X864" s="1"/>
      <c r="Y864" s="1"/>
      <c r="Z864" s="1"/>
      <c r="AA864" s="1"/>
      <c r="AB864" s="1"/>
      <c r="AC864" s="1"/>
      <c r="AD864" s="1"/>
      <c r="AE864" s="1"/>
      <c r="AF864" s="1"/>
      <c r="AG864" s="1"/>
      <c r="AH864" s="1"/>
      <c r="AI864" s="1"/>
      <c r="AJ864" s="1"/>
      <c r="AK864" s="1"/>
    </row>
    <row r="865" spans="1:37" ht="14.25" customHeight="1">
      <c r="A865" s="425"/>
      <c r="B865" s="1"/>
      <c r="C865" s="1"/>
      <c r="D865" s="1"/>
      <c r="E865" s="1"/>
      <c r="F865" s="1"/>
      <c r="G865" s="1"/>
      <c r="H865" s="1"/>
      <c r="I865" s="1"/>
      <c r="J865" s="1"/>
      <c r="K865" s="1"/>
      <c r="L865" s="1"/>
      <c r="M865" s="1"/>
      <c r="N865" s="1"/>
      <c r="O865" s="1"/>
      <c r="P865" s="229"/>
      <c r="Q865" s="1"/>
      <c r="R865" s="1"/>
      <c r="S865" s="1"/>
      <c r="T865" s="1"/>
      <c r="U865" s="1"/>
      <c r="V865" s="1"/>
      <c r="W865" s="1"/>
      <c r="X865" s="1"/>
      <c r="Y865" s="1"/>
      <c r="Z865" s="1"/>
      <c r="AA865" s="1"/>
      <c r="AB865" s="1"/>
      <c r="AC865" s="1"/>
      <c r="AD865" s="1"/>
      <c r="AE865" s="1"/>
      <c r="AF865" s="1"/>
      <c r="AG865" s="1"/>
      <c r="AH865" s="1"/>
      <c r="AI865" s="1"/>
      <c r="AJ865" s="1"/>
      <c r="AK865" s="1"/>
    </row>
    <row r="866" spans="1:37" ht="14.25" customHeight="1">
      <c r="A866" s="425"/>
      <c r="B866" s="1"/>
      <c r="C866" s="1"/>
      <c r="D866" s="1"/>
      <c r="E866" s="1"/>
      <c r="F866" s="1"/>
      <c r="G866" s="1"/>
      <c r="H866" s="1"/>
      <c r="I866" s="1"/>
      <c r="J866" s="1"/>
      <c r="K866" s="1"/>
      <c r="L866" s="1"/>
      <c r="M866" s="1"/>
      <c r="N866" s="1"/>
      <c r="O866" s="1"/>
      <c r="P866" s="229"/>
      <c r="Q866" s="1"/>
      <c r="R866" s="1"/>
      <c r="S866" s="1"/>
      <c r="T866" s="1"/>
      <c r="U866" s="1"/>
      <c r="V866" s="1"/>
      <c r="W866" s="1"/>
      <c r="X866" s="1"/>
      <c r="Y866" s="1"/>
      <c r="Z866" s="1"/>
      <c r="AA866" s="1"/>
      <c r="AB866" s="1"/>
      <c r="AC866" s="1"/>
      <c r="AD866" s="1"/>
      <c r="AE866" s="1"/>
      <c r="AF866" s="1"/>
      <c r="AG866" s="1"/>
      <c r="AH866" s="1"/>
      <c r="AI866" s="1"/>
      <c r="AJ866" s="1"/>
      <c r="AK866" s="1"/>
    </row>
    <row r="867" spans="1:37" ht="14.25" customHeight="1">
      <c r="A867" s="425"/>
      <c r="B867" s="1"/>
      <c r="C867" s="1"/>
      <c r="D867" s="1"/>
      <c r="E867" s="1"/>
      <c r="F867" s="1"/>
      <c r="G867" s="1"/>
      <c r="H867" s="1"/>
      <c r="I867" s="1"/>
      <c r="J867" s="1"/>
      <c r="K867" s="1"/>
      <c r="L867" s="1"/>
      <c r="M867" s="1"/>
      <c r="N867" s="1"/>
      <c r="O867" s="1"/>
      <c r="P867" s="229"/>
      <c r="Q867" s="1"/>
      <c r="R867" s="1"/>
      <c r="S867" s="1"/>
      <c r="T867" s="1"/>
      <c r="U867" s="1"/>
      <c r="V867" s="1"/>
      <c r="W867" s="1"/>
      <c r="X867" s="1"/>
      <c r="Y867" s="1"/>
      <c r="Z867" s="1"/>
      <c r="AA867" s="1"/>
      <c r="AB867" s="1"/>
      <c r="AC867" s="1"/>
      <c r="AD867" s="1"/>
      <c r="AE867" s="1"/>
      <c r="AF867" s="1"/>
      <c r="AG867" s="1"/>
      <c r="AH867" s="1"/>
      <c r="AI867" s="1"/>
      <c r="AJ867" s="1"/>
      <c r="AK867" s="1"/>
    </row>
    <row r="868" spans="1:37" ht="14.25" customHeight="1">
      <c r="A868" s="425"/>
      <c r="B868" s="1"/>
      <c r="C868" s="1"/>
      <c r="D868" s="1"/>
      <c r="E868" s="1"/>
      <c r="F868" s="1"/>
      <c r="G868" s="1"/>
      <c r="H868" s="1"/>
      <c r="I868" s="1"/>
      <c r="J868" s="1"/>
      <c r="K868" s="1"/>
      <c r="L868" s="1"/>
      <c r="M868" s="1"/>
      <c r="N868" s="1"/>
      <c r="O868" s="1"/>
      <c r="P868" s="229"/>
      <c r="Q868" s="1"/>
      <c r="R868" s="1"/>
      <c r="S868" s="1"/>
      <c r="T868" s="1"/>
      <c r="U868" s="1"/>
      <c r="V868" s="1"/>
      <c r="W868" s="1"/>
      <c r="X868" s="1"/>
      <c r="Y868" s="1"/>
      <c r="Z868" s="1"/>
      <c r="AA868" s="1"/>
      <c r="AB868" s="1"/>
      <c r="AC868" s="1"/>
      <c r="AD868" s="1"/>
      <c r="AE868" s="1"/>
      <c r="AF868" s="1"/>
      <c r="AG868" s="1"/>
      <c r="AH868" s="1"/>
      <c r="AI868" s="1"/>
      <c r="AJ868" s="1"/>
      <c r="AK868" s="1"/>
    </row>
    <row r="869" spans="1:37" ht="14.25" customHeight="1">
      <c r="A869" s="425"/>
      <c r="B869" s="1"/>
      <c r="C869" s="1"/>
      <c r="D869" s="1"/>
      <c r="E869" s="1"/>
      <c r="F869" s="1"/>
      <c r="G869" s="1"/>
      <c r="H869" s="1"/>
      <c r="I869" s="1"/>
      <c r="J869" s="1"/>
      <c r="K869" s="1"/>
      <c r="L869" s="1"/>
      <c r="M869" s="1"/>
      <c r="N869" s="1"/>
      <c r="O869" s="1"/>
      <c r="P869" s="229"/>
      <c r="Q869" s="1"/>
      <c r="R869" s="1"/>
      <c r="S869" s="1"/>
      <c r="T869" s="1"/>
      <c r="U869" s="1"/>
      <c r="V869" s="1"/>
      <c r="W869" s="1"/>
      <c r="X869" s="1"/>
      <c r="Y869" s="1"/>
      <c r="Z869" s="1"/>
      <c r="AA869" s="1"/>
      <c r="AB869" s="1"/>
      <c r="AC869" s="1"/>
      <c r="AD869" s="1"/>
      <c r="AE869" s="1"/>
      <c r="AF869" s="1"/>
      <c r="AG869" s="1"/>
      <c r="AH869" s="1"/>
      <c r="AI869" s="1"/>
      <c r="AJ869" s="1"/>
      <c r="AK869" s="1"/>
    </row>
    <row r="870" spans="1:37" ht="14.25" customHeight="1">
      <c r="A870" s="425"/>
      <c r="B870" s="1"/>
      <c r="C870" s="1"/>
      <c r="D870" s="1"/>
      <c r="E870" s="1"/>
      <c r="F870" s="1"/>
      <c r="G870" s="1"/>
      <c r="H870" s="1"/>
      <c r="I870" s="1"/>
      <c r="J870" s="1"/>
      <c r="K870" s="1"/>
      <c r="L870" s="1"/>
      <c r="M870" s="1"/>
      <c r="N870" s="1"/>
      <c r="O870" s="1"/>
      <c r="P870" s="229"/>
      <c r="Q870" s="1"/>
      <c r="R870" s="1"/>
      <c r="S870" s="1"/>
      <c r="T870" s="1"/>
      <c r="U870" s="1"/>
      <c r="V870" s="1"/>
      <c r="W870" s="1"/>
      <c r="X870" s="1"/>
      <c r="Y870" s="1"/>
      <c r="Z870" s="1"/>
      <c r="AA870" s="1"/>
      <c r="AB870" s="1"/>
      <c r="AC870" s="1"/>
      <c r="AD870" s="1"/>
      <c r="AE870" s="1"/>
      <c r="AF870" s="1"/>
      <c r="AG870" s="1"/>
      <c r="AH870" s="1"/>
      <c r="AI870" s="1"/>
      <c r="AJ870" s="1"/>
      <c r="AK870" s="1"/>
    </row>
    <row r="871" spans="1:37" ht="14.25" customHeight="1">
      <c r="A871" s="425"/>
      <c r="B871" s="1"/>
      <c r="C871" s="1"/>
      <c r="D871" s="1"/>
      <c r="E871" s="1"/>
      <c r="F871" s="1"/>
      <c r="G871" s="1"/>
      <c r="H871" s="1"/>
      <c r="I871" s="1"/>
      <c r="J871" s="1"/>
      <c r="K871" s="1"/>
      <c r="L871" s="1"/>
      <c r="M871" s="1"/>
      <c r="N871" s="1"/>
      <c r="O871" s="1"/>
      <c r="P871" s="229"/>
      <c r="Q871" s="1"/>
      <c r="R871" s="1"/>
      <c r="S871" s="1"/>
      <c r="T871" s="1"/>
      <c r="U871" s="1"/>
      <c r="V871" s="1"/>
      <c r="W871" s="1"/>
      <c r="X871" s="1"/>
      <c r="Y871" s="1"/>
      <c r="Z871" s="1"/>
      <c r="AA871" s="1"/>
      <c r="AB871" s="1"/>
      <c r="AC871" s="1"/>
      <c r="AD871" s="1"/>
      <c r="AE871" s="1"/>
      <c r="AF871" s="1"/>
      <c r="AG871" s="1"/>
      <c r="AH871" s="1"/>
      <c r="AI871" s="1"/>
      <c r="AJ871" s="1"/>
      <c r="AK871" s="1"/>
    </row>
    <row r="872" spans="1:37" ht="14.25" customHeight="1">
      <c r="A872" s="425"/>
      <c r="B872" s="1"/>
      <c r="C872" s="1"/>
      <c r="D872" s="1"/>
      <c r="E872" s="1"/>
      <c r="F872" s="1"/>
      <c r="G872" s="1"/>
      <c r="H872" s="1"/>
      <c r="I872" s="1"/>
      <c r="J872" s="1"/>
      <c r="K872" s="1"/>
      <c r="L872" s="1"/>
      <c r="M872" s="1"/>
      <c r="N872" s="1"/>
      <c r="O872" s="1"/>
      <c r="P872" s="229"/>
      <c r="Q872" s="1"/>
      <c r="R872" s="1"/>
      <c r="S872" s="1"/>
      <c r="T872" s="1"/>
      <c r="U872" s="1"/>
      <c r="V872" s="1"/>
      <c r="W872" s="1"/>
      <c r="X872" s="1"/>
      <c r="Y872" s="1"/>
      <c r="Z872" s="1"/>
      <c r="AA872" s="1"/>
      <c r="AB872" s="1"/>
      <c r="AC872" s="1"/>
      <c r="AD872" s="1"/>
      <c r="AE872" s="1"/>
      <c r="AF872" s="1"/>
      <c r="AG872" s="1"/>
      <c r="AH872" s="1"/>
      <c r="AI872" s="1"/>
      <c r="AJ872" s="1"/>
      <c r="AK872" s="1"/>
    </row>
    <row r="873" spans="1:37" ht="14.25" customHeight="1">
      <c r="A873" s="425"/>
      <c r="B873" s="1"/>
      <c r="C873" s="1"/>
      <c r="D873" s="1"/>
      <c r="E873" s="1"/>
      <c r="F873" s="1"/>
      <c r="G873" s="1"/>
      <c r="H873" s="1"/>
      <c r="I873" s="1"/>
      <c r="J873" s="1"/>
      <c r="K873" s="1"/>
      <c r="L873" s="1"/>
      <c r="M873" s="1"/>
      <c r="N873" s="1"/>
      <c r="O873" s="1"/>
      <c r="P873" s="229"/>
      <c r="Q873" s="1"/>
      <c r="R873" s="1"/>
      <c r="S873" s="1"/>
      <c r="T873" s="1"/>
      <c r="U873" s="1"/>
      <c r="V873" s="1"/>
      <c r="W873" s="1"/>
      <c r="X873" s="1"/>
      <c r="Y873" s="1"/>
      <c r="Z873" s="1"/>
      <c r="AA873" s="1"/>
      <c r="AB873" s="1"/>
      <c r="AC873" s="1"/>
      <c r="AD873" s="1"/>
      <c r="AE873" s="1"/>
      <c r="AF873" s="1"/>
      <c r="AG873" s="1"/>
      <c r="AH873" s="1"/>
      <c r="AI873" s="1"/>
      <c r="AJ873" s="1"/>
      <c r="AK873" s="1"/>
    </row>
    <row r="874" spans="1:37" ht="14.25" customHeight="1">
      <c r="A874" s="425"/>
      <c r="B874" s="1"/>
      <c r="C874" s="1"/>
      <c r="D874" s="1"/>
      <c r="E874" s="1"/>
      <c r="F874" s="1"/>
      <c r="G874" s="1"/>
      <c r="H874" s="1"/>
      <c r="I874" s="1"/>
      <c r="J874" s="1"/>
      <c r="K874" s="1"/>
      <c r="L874" s="1"/>
      <c r="M874" s="1"/>
      <c r="N874" s="1"/>
      <c r="O874" s="1"/>
      <c r="P874" s="229"/>
      <c r="Q874" s="1"/>
      <c r="R874" s="1"/>
      <c r="S874" s="1"/>
      <c r="T874" s="1"/>
      <c r="U874" s="1"/>
      <c r="V874" s="1"/>
      <c r="W874" s="1"/>
      <c r="X874" s="1"/>
      <c r="Y874" s="1"/>
      <c r="Z874" s="1"/>
      <c r="AA874" s="1"/>
      <c r="AB874" s="1"/>
      <c r="AC874" s="1"/>
      <c r="AD874" s="1"/>
      <c r="AE874" s="1"/>
      <c r="AF874" s="1"/>
      <c r="AG874" s="1"/>
      <c r="AH874" s="1"/>
      <c r="AI874" s="1"/>
      <c r="AJ874" s="1"/>
      <c r="AK874" s="1"/>
    </row>
    <row r="875" spans="1:37" ht="14.25" customHeight="1">
      <c r="A875" s="425"/>
      <c r="B875" s="1"/>
      <c r="C875" s="1"/>
      <c r="D875" s="1"/>
      <c r="E875" s="1"/>
      <c r="F875" s="1"/>
      <c r="G875" s="1"/>
      <c r="H875" s="1"/>
      <c r="I875" s="1"/>
      <c r="J875" s="1"/>
      <c r="K875" s="1"/>
      <c r="L875" s="1"/>
      <c r="M875" s="1"/>
      <c r="N875" s="1"/>
      <c r="O875" s="1"/>
      <c r="P875" s="229"/>
      <c r="Q875" s="1"/>
      <c r="R875" s="1"/>
      <c r="S875" s="1"/>
      <c r="T875" s="1"/>
      <c r="U875" s="1"/>
      <c r="V875" s="1"/>
      <c r="W875" s="1"/>
      <c r="X875" s="1"/>
      <c r="Y875" s="1"/>
      <c r="Z875" s="1"/>
      <c r="AA875" s="1"/>
      <c r="AB875" s="1"/>
      <c r="AC875" s="1"/>
      <c r="AD875" s="1"/>
      <c r="AE875" s="1"/>
      <c r="AF875" s="1"/>
      <c r="AG875" s="1"/>
      <c r="AH875" s="1"/>
      <c r="AI875" s="1"/>
      <c r="AJ875" s="1"/>
      <c r="AK875" s="1"/>
    </row>
    <row r="876" spans="1:37" ht="14.25" customHeight="1">
      <c r="A876" s="425"/>
      <c r="B876" s="1"/>
      <c r="C876" s="1"/>
      <c r="D876" s="1"/>
      <c r="E876" s="1"/>
      <c r="F876" s="1"/>
      <c r="G876" s="1"/>
      <c r="H876" s="1"/>
      <c r="I876" s="1"/>
      <c r="J876" s="1"/>
      <c r="K876" s="1"/>
      <c r="L876" s="1"/>
      <c r="M876" s="1"/>
      <c r="N876" s="1"/>
      <c r="O876" s="1"/>
      <c r="P876" s="229"/>
      <c r="Q876" s="1"/>
      <c r="R876" s="1"/>
      <c r="S876" s="1"/>
      <c r="T876" s="1"/>
      <c r="U876" s="1"/>
      <c r="V876" s="1"/>
      <c r="W876" s="1"/>
      <c r="X876" s="1"/>
      <c r="Y876" s="1"/>
      <c r="Z876" s="1"/>
      <c r="AA876" s="1"/>
      <c r="AB876" s="1"/>
      <c r="AC876" s="1"/>
      <c r="AD876" s="1"/>
      <c r="AE876" s="1"/>
      <c r="AF876" s="1"/>
      <c r="AG876" s="1"/>
      <c r="AH876" s="1"/>
      <c r="AI876" s="1"/>
      <c r="AJ876" s="1"/>
      <c r="AK876" s="1"/>
    </row>
    <row r="877" spans="1:37" ht="14.25" customHeight="1">
      <c r="A877" s="425"/>
      <c r="B877" s="1"/>
      <c r="C877" s="1"/>
      <c r="D877" s="1"/>
      <c r="E877" s="1"/>
      <c r="F877" s="1"/>
      <c r="G877" s="1"/>
      <c r="H877" s="1"/>
      <c r="I877" s="1"/>
      <c r="J877" s="1"/>
      <c r="K877" s="1"/>
      <c r="L877" s="1"/>
      <c r="M877" s="1"/>
      <c r="N877" s="1"/>
      <c r="O877" s="1"/>
      <c r="P877" s="229"/>
      <c r="Q877" s="1"/>
      <c r="R877" s="1"/>
      <c r="S877" s="1"/>
      <c r="T877" s="1"/>
      <c r="U877" s="1"/>
      <c r="V877" s="1"/>
      <c r="W877" s="1"/>
      <c r="X877" s="1"/>
      <c r="Y877" s="1"/>
      <c r="Z877" s="1"/>
      <c r="AA877" s="1"/>
      <c r="AB877" s="1"/>
      <c r="AC877" s="1"/>
      <c r="AD877" s="1"/>
      <c r="AE877" s="1"/>
      <c r="AF877" s="1"/>
      <c r="AG877" s="1"/>
      <c r="AH877" s="1"/>
      <c r="AI877" s="1"/>
      <c r="AJ877" s="1"/>
      <c r="AK877" s="1"/>
    </row>
    <row r="878" spans="1:37" ht="14.25" customHeight="1">
      <c r="A878" s="425"/>
      <c r="B878" s="1"/>
      <c r="C878" s="1"/>
      <c r="D878" s="1"/>
      <c r="E878" s="1"/>
      <c r="F878" s="1"/>
      <c r="G878" s="1"/>
      <c r="H878" s="1"/>
      <c r="I878" s="1"/>
      <c r="J878" s="1"/>
      <c r="K878" s="1"/>
      <c r="L878" s="1"/>
      <c r="M878" s="1"/>
      <c r="N878" s="1"/>
      <c r="O878" s="1"/>
      <c r="P878" s="229"/>
      <c r="Q878" s="1"/>
      <c r="R878" s="1"/>
      <c r="S878" s="1"/>
      <c r="T878" s="1"/>
      <c r="U878" s="1"/>
      <c r="V878" s="1"/>
      <c r="W878" s="1"/>
      <c r="X878" s="1"/>
      <c r="Y878" s="1"/>
      <c r="Z878" s="1"/>
      <c r="AA878" s="1"/>
      <c r="AB878" s="1"/>
      <c r="AC878" s="1"/>
      <c r="AD878" s="1"/>
      <c r="AE878" s="1"/>
      <c r="AF878" s="1"/>
      <c r="AG878" s="1"/>
      <c r="AH878" s="1"/>
      <c r="AI878" s="1"/>
      <c r="AJ878" s="1"/>
      <c r="AK878" s="1"/>
    </row>
    <row r="879" spans="1:37" ht="14.25" customHeight="1">
      <c r="A879" s="425"/>
      <c r="B879" s="1"/>
      <c r="C879" s="1"/>
      <c r="D879" s="1"/>
      <c r="E879" s="1"/>
      <c r="F879" s="1"/>
      <c r="G879" s="1"/>
      <c r="H879" s="1"/>
      <c r="I879" s="1"/>
      <c r="J879" s="1"/>
      <c r="K879" s="1"/>
      <c r="L879" s="1"/>
      <c r="M879" s="1"/>
      <c r="N879" s="1"/>
      <c r="O879" s="1"/>
      <c r="P879" s="229"/>
      <c r="Q879" s="1"/>
      <c r="R879" s="1"/>
      <c r="S879" s="1"/>
      <c r="T879" s="1"/>
      <c r="U879" s="1"/>
      <c r="V879" s="1"/>
      <c r="W879" s="1"/>
      <c r="X879" s="1"/>
      <c r="Y879" s="1"/>
      <c r="Z879" s="1"/>
      <c r="AA879" s="1"/>
      <c r="AB879" s="1"/>
      <c r="AC879" s="1"/>
      <c r="AD879" s="1"/>
      <c r="AE879" s="1"/>
      <c r="AF879" s="1"/>
      <c r="AG879" s="1"/>
      <c r="AH879" s="1"/>
      <c r="AI879" s="1"/>
      <c r="AJ879" s="1"/>
      <c r="AK879" s="1"/>
    </row>
    <row r="880" spans="1:37" ht="14.25" customHeight="1">
      <c r="A880" s="425"/>
      <c r="B880" s="1"/>
      <c r="C880" s="1"/>
      <c r="D880" s="1"/>
      <c r="E880" s="1"/>
      <c r="F880" s="1"/>
      <c r="G880" s="1"/>
      <c r="H880" s="1"/>
      <c r="I880" s="1"/>
      <c r="J880" s="1"/>
      <c r="K880" s="1"/>
      <c r="L880" s="1"/>
      <c r="M880" s="1"/>
      <c r="N880" s="1"/>
      <c r="O880" s="1"/>
      <c r="P880" s="229"/>
      <c r="Q880" s="1"/>
      <c r="R880" s="1"/>
      <c r="S880" s="1"/>
      <c r="T880" s="1"/>
      <c r="U880" s="1"/>
      <c r="V880" s="1"/>
      <c r="W880" s="1"/>
      <c r="X880" s="1"/>
      <c r="Y880" s="1"/>
      <c r="Z880" s="1"/>
      <c r="AA880" s="1"/>
      <c r="AB880" s="1"/>
      <c r="AC880" s="1"/>
      <c r="AD880" s="1"/>
      <c r="AE880" s="1"/>
      <c r="AF880" s="1"/>
      <c r="AG880" s="1"/>
      <c r="AH880" s="1"/>
      <c r="AI880" s="1"/>
      <c r="AJ880" s="1"/>
      <c r="AK880" s="1"/>
    </row>
    <row r="881" spans="1:37" ht="14.25" customHeight="1">
      <c r="A881" s="425"/>
      <c r="B881" s="1"/>
      <c r="C881" s="1"/>
      <c r="D881" s="1"/>
      <c r="E881" s="1"/>
      <c r="F881" s="1"/>
      <c r="G881" s="1"/>
      <c r="H881" s="1"/>
      <c r="I881" s="1"/>
      <c r="J881" s="1"/>
      <c r="K881" s="1"/>
      <c r="L881" s="1"/>
      <c r="M881" s="1"/>
      <c r="N881" s="1"/>
      <c r="O881" s="1"/>
      <c r="P881" s="229"/>
      <c r="Q881" s="1"/>
      <c r="R881" s="1"/>
      <c r="S881" s="1"/>
      <c r="T881" s="1"/>
      <c r="U881" s="1"/>
      <c r="V881" s="1"/>
      <c r="W881" s="1"/>
      <c r="X881" s="1"/>
      <c r="Y881" s="1"/>
      <c r="Z881" s="1"/>
      <c r="AA881" s="1"/>
      <c r="AB881" s="1"/>
      <c r="AC881" s="1"/>
      <c r="AD881" s="1"/>
      <c r="AE881" s="1"/>
      <c r="AF881" s="1"/>
      <c r="AG881" s="1"/>
      <c r="AH881" s="1"/>
      <c r="AI881" s="1"/>
      <c r="AJ881" s="1"/>
      <c r="AK881" s="1"/>
    </row>
    <row r="882" spans="1:37" ht="14.25" customHeight="1">
      <c r="A882" s="425"/>
      <c r="B882" s="1"/>
      <c r="C882" s="1"/>
      <c r="D882" s="1"/>
      <c r="E882" s="1"/>
      <c r="F882" s="1"/>
      <c r="G882" s="1"/>
      <c r="H882" s="1"/>
      <c r="I882" s="1"/>
      <c r="J882" s="1"/>
      <c r="K882" s="1"/>
      <c r="L882" s="1"/>
      <c r="M882" s="1"/>
      <c r="N882" s="1"/>
      <c r="O882" s="1"/>
      <c r="P882" s="229"/>
      <c r="Q882" s="1"/>
      <c r="R882" s="1"/>
      <c r="S882" s="1"/>
      <c r="T882" s="1"/>
      <c r="U882" s="1"/>
      <c r="V882" s="1"/>
      <c r="W882" s="1"/>
      <c r="X882" s="1"/>
      <c r="Y882" s="1"/>
      <c r="Z882" s="1"/>
      <c r="AA882" s="1"/>
      <c r="AB882" s="1"/>
      <c r="AC882" s="1"/>
      <c r="AD882" s="1"/>
      <c r="AE882" s="1"/>
      <c r="AF882" s="1"/>
      <c r="AG882" s="1"/>
      <c r="AH882" s="1"/>
      <c r="AI882" s="1"/>
      <c r="AJ882" s="1"/>
      <c r="AK882" s="1"/>
    </row>
    <row r="883" spans="1:37" ht="14.25" customHeight="1">
      <c r="A883" s="425"/>
      <c r="B883" s="1"/>
      <c r="C883" s="1"/>
      <c r="D883" s="1"/>
      <c r="E883" s="1"/>
      <c r="F883" s="1"/>
      <c r="G883" s="1"/>
      <c r="H883" s="1"/>
      <c r="I883" s="1"/>
      <c r="J883" s="1"/>
      <c r="K883" s="1"/>
      <c r="L883" s="1"/>
      <c r="M883" s="1"/>
      <c r="N883" s="1"/>
      <c r="O883" s="1"/>
      <c r="P883" s="229"/>
      <c r="Q883" s="1"/>
      <c r="R883" s="1"/>
      <c r="S883" s="1"/>
      <c r="T883" s="1"/>
      <c r="U883" s="1"/>
      <c r="V883" s="1"/>
      <c r="W883" s="1"/>
      <c r="X883" s="1"/>
      <c r="Y883" s="1"/>
      <c r="Z883" s="1"/>
      <c r="AA883" s="1"/>
      <c r="AB883" s="1"/>
      <c r="AC883" s="1"/>
      <c r="AD883" s="1"/>
      <c r="AE883" s="1"/>
      <c r="AF883" s="1"/>
      <c r="AG883" s="1"/>
      <c r="AH883" s="1"/>
      <c r="AI883" s="1"/>
      <c r="AJ883" s="1"/>
      <c r="AK883" s="1"/>
    </row>
    <row r="884" spans="1:37" ht="14.25" customHeight="1">
      <c r="A884" s="425"/>
      <c r="B884" s="1"/>
      <c r="C884" s="1"/>
      <c r="D884" s="1"/>
      <c r="E884" s="1"/>
      <c r="F884" s="1"/>
      <c r="G884" s="1"/>
      <c r="H884" s="1"/>
      <c r="I884" s="1"/>
      <c r="J884" s="1"/>
      <c r="K884" s="1"/>
      <c r="L884" s="1"/>
      <c r="M884" s="1"/>
      <c r="N884" s="1"/>
      <c r="O884" s="1"/>
      <c r="P884" s="229"/>
      <c r="Q884" s="1"/>
      <c r="R884" s="1"/>
      <c r="S884" s="1"/>
      <c r="T884" s="1"/>
      <c r="U884" s="1"/>
      <c r="V884" s="1"/>
      <c r="W884" s="1"/>
      <c r="X884" s="1"/>
      <c r="Y884" s="1"/>
      <c r="Z884" s="1"/>
      <c r="AA884" s="1"/>
      <c r="AB884" s="1"/>
      <c r="AC884" s="1"/>
      <c r="AD884" s="1"/>
      <c r="AE884" s="1"/>
      <c r="AF884" s="1"/>
      <c r="AG884" s="1"/>
      <c r="AH884" s="1"/>
      <c r="AI884" s="1"/>
      <c r="AJ884" s="1"/>
      <c r="AK884" s="1"/>
    </row>
    <row r="885" spans="1:37" ht="14.25" customHeight="1">
      <c r="A885" s="425"/>
      <c r="B885" s="1"/>
      <c r="C885" s="1"/>
      <c r="D885" s="1"/>
      <c r="E885" s="1"/>
      <c r="F885" s="1"/>
      <c r="G885" s="1"/>
      <c r="H885" s="1"/>
      <c r="I885" s="1"/>
      <c r="J885" s="1"/>
      <c r="K885" s="1"/>
      <c r="L885" s="1"/>
      <c r="M885" s="1"/>
      <c r="N885" s="1"/>
      <c r="O885" s="1"/>
      <c r="P885" s="229"/>
      <c r="Q885" s="1"/>
      <c r="R885" s="1"/>
      <c r="S885" s="1"/>
      <c r="T885" s="1"/>
      <c r="U885" s="1"/>
      <c r="V885" s="1"/>
      <c r="W885" s="1"/>
      <c r="X885" s="1"/>
      <c r="Y885" s="1"/>
      <c r="Z885" s="1"/>
      <c r="AA885" s="1"/>
      <c r="AB885" s="1"/>
      <c r="AC885" s="1"/>
      <c r="AD885" s="1"/>
      <c r="AE885" s="1"/>
      <c r="AF885" s="1"/>
      <c r="AG885" s="1"/>
      <c r="AH885" s="1"/>
      <c r="AI885" s="1"/>
      <c r="AJ885" s="1"/>
      <c r="AK885" s="1"/>
    </row>
    <row r="886" spans="1:37" ht="14.25" customHeight="1">
      <c r="A886" s="425"/>
      <c r="B886" s="1"/>
      <c r="C886" s="1"/>
      <c r="D886" s="1"/>
      <c r="E886" s="1"/>
      <c r="F886" s="1"/>
      <c r="G886" s="1"/>
      <c r="H886" s="1"/>
      <c r="I886" s="1"/>
      <c r="J886" s="1"/>
      <c r="K886" s="1"/>
      <c r="L886" s="1"/>
      <c r="M886" s="1"/>
      <c r="N886" s="1"/>
      <c r="O886" s="1"/>
      <c r="P886" s="229"/>
      <c r="Q886" s="1"/>
      <c r="R886" s="1"/>
      <c r="S886" s="1"/>
      <c r="T886" s="1"/>
      <c r="U886" s="1"/>
      <c r="V886" s="1"/>
      <c r="W886" s="1"/>
      <c r="X886" s="1"/>
      <c r="Y886" s="1"/>
      <c r="Z886" s="1"/>
      <c r="AA886" s="1"/>
      <c r="AB886" s="1"/>
      <c r="AC886" s="1"/>
      <c r="AD886" s="1"/>
      <c r="AE886" s="1"/>
      <c r="AF886" s="1"/>
      <c r="AG886" s="1"/>
      <c r="AH886" s="1"/>
      <c r="AI886" s="1"/>
      <c r="AJ886" s="1"/>
      <c r="AK886" s="1"/>
    </row>
    <row r="887" spans="1:37" ht="14.25" customHeight="1">
      <c r="A887" s="425"/>
      <c r="B887" s="1"/>
      <c r="C887" s="1"/>
      <c r="D887" s="1"/>
      <c r="E887" s="1"/>
      <c r="F887" s="1"/>
      <c r="G887" s="1"/>
      <c r="H887" s="1"/>
      <c r="I887" s="1"/>
      <c r="J887" s="1"/>
      <c r="K887" s="1"/>
      <c r="L887" s="1"/>
      <c r="M887" s="1"/>
      <c r="N887" s="1"/>
      <c r="O887" s="1"/>
      <c r="P887" s="229"/>
      <c r="Q887" s="1"/>
      <c r="R887" s="1"/>
      <c r="S887" s="1"/>
      <c r="T887" s="1"/>
      <c r="U887" s="1"/>
      <c r="V887" s="1"/>
      <c r="W887" s="1"/>
      <c r="X887" s="1"/>
      <c r="Y887" s="1"/>
      <c r="Z887" s="1"/>
      <c r="AA887" s="1"/>
      <c r="AB887" s="1"/>
      <c r="AC887" s="1"/>
      <c r="AD887" s="1"/>
      <c r="AE887" s="1"/>
      <c r="AF887" s="1"/>
      <c r="AG887" s="1"/>
      <c r="AH887" s="1"/>
      <c r="AI887" s="1"/>
      <c r="AJ887" s="1"/>
      <c r="AK887" s="1"/>
    </row>
    <row r="888" spans="1:37" ht="14.25" customHeight="1">
      <c r="A888" s="425"/>
      <c r="B888" s="1"/>
      <c r="C888" s="1"/>
      <c r="D888" s="1"/>
      <c r="E888" s="1"/>
      <c r="F888" s="1"/>
      <c r="G888" s="1"/>
      <c r="H888" s="1"/>
      <c r="I888" s="1"/>
      <c r="J888" s="1"/>
      <c r="K888" s="1"/>
      <c r="L888" s="1"/>
      <c r="M888" s="1"/>
      <c r="N888" s="1"/>
      <c r="O888" s="1"/>
      <c r="P888" s="229"/>
      <c r="Q888" s="1"/>
      <c r="R888" s="1"/>
      <c r="S888" s="1"/>
      <c r="T888" s="1"/>
      <c r="U888" s="1"/>
      <c r="V888" s="1"/>
      <c r="W888" s="1"/>
      <c r="X888" s="1"/>
      <c r="Y888" s="1"/>
      <c r="Z888" s="1"/>
      <c r="AA888" s="1"/>
      <c r="AB888" s="1"/>
      <c r="AC888" s="1"/>
      <c r="AD888" s="1"/>
      <c r="AE888" s="1"/>
      <c r="AF888" s="1"/>
      <c r="AG888" s="1"/>
      <c r="AH888" s="1"/>
      <c r="AI888" s="1"/>
      <c r="AJ888" s="1"/>
      <c r="AK888" s="1"/>
    </row>
    <row r="889" spans="1:37" ht="14.25" customHeight="1">
      <c r="A889" s="425"/>
      <c r="B889" s="1"/>
      <c r="C889" s="1"/>
      <c r="D889" s="1"/>
      <c r="E889" s="1"/>
      <c r="F889" s="1"/>
      <c r="G889" s="1"/>
      <c r="H889" s="1"/>
      <c r="I889" s="1"/>
      <c r="J889" s="1"/>
      <c r="K889" s="1"/>
      <c r="L889" s="1"/>
      <c r="M889" s="1"/>
      <c r="N889" s="1"/>
      <c r="O889" s="1"/>
      <c r="P889" s="229"/>
      <c r="Q889" s="1"/>
      <c r="R889" s="1"/>
      <c r="S889" s="1"/>
      <c r="T889" s="1"/>
      <c r="U889" s="1"/>
      <c r="V889" s="1"/>
      <c r="W889" s="1"/>
      <c r="X889" s="1"/>
      <c r="Y889" s="1"/>
      <c r="Z889" s="1"/>
      <c r="AA889" s="1"/>
      <c r="AB889" s="1"/>
      <c r="AC889" s="1"/>
      <c r="AD889" s="1"/>
      <c r="AE889" s="1"/>
      <c r="AF889" s="1"/>
      <c r="AG889" s="1"/>
      <c r="AH889" s="1"/>
      <c r="AI889" s="1"/>
      <c r="AJ889" s="1"/>
      <c r="AK889" s="1"/>
    </row>
    <row r="890" spans="1:37" ht="14.25" customHeight="1">
      <c r="A890" s="425"/>
      <c r="B890" s="1"/>
      <c r="C890" s="1"/>
      <c r="D890" s="1"/>
      <c r="E890" s="1"/>
      <c r="F890" s="1"/>
      <c r="G890" s="1"/>
      <c r="H890" s="1"/>
      <c r="I890" s="1"/>
      <c r="J890" s="1"/>
      <c r="K890" s="1"/>
      <c r="L890" s="1"/>
      <c r="M890" s="1"/>
      <c r="N890" s="1"/>
      <c r="O890" s="1"/>
      <c r="P890" s="229"/>
      <c r="Q890" s="1"/>
      <c r="R890" s="1"/>
      <c r="S890" s="1"/>
      <c r="T890" s="1"/>
      <c r="U890" s="1"/>
      <c r="V890" s="1"/>
      <c r="W890" s="1"/>
      <c r="X890" s="1"/>
      <c r="Y890" s="1"/>
      <c r="Z890" s="1"/>
      <c r="AA890" s="1"/>
      <c r="AB890" s="1"/>
      <c r="AC890" s="1"/>
      <c r="AD890" s="1"/>
      <c r="AE890" s="1"/>
      <c r="AF890" s="1"/>
      <c r="AG890" s="1"/>
      <c r="AH890" s="1"/>
      <c r="AI890" s="1"/>
      <c r="AJ890" s="1"/>
      <c r="AK890" s="1"/>
    </row>
    <row r="891" spans="1:37" ht="14.25" customHeight="1">
      <c r="A891" s="425"/>
      <c r="B891" s="1"/>
      <c r="C891" s="1"/>
      <c r="D891" s="1"/>
      <c r="E891" s="1"/>
      <c r="F891" s="1"/>
      <c r="G891" s="1"/>
      <c r="H891" s="1"/>
      <c r="I891" s="1"/>
      <c r="J891" s="1"/>
      <c r="K891" s="1"/>
      <c r="L891" s="1"/>
      <c r="M891" s="1"/>
      <c r="N891" s="1"/>
      <c r="O891" s="1"/>
      <c r="P891" s="229"/>
      <c r="Q891" s="1"/>
      <c r="R891" s="1"/>
      <c r="S891" s="1"/>
      <c r="T891" s="1"/>
      <c r="U891" s="1"/>
      <c r="V891" s="1"/>
      <c r="W891" s="1"/>
      <c r="X891" s="1"/>
      <c r="Y891" s="1"/>
      <c r="Z891" s="1"/>
      <c r="AA891" s="1"/>
      <c r="AB891" s="1"/>
      <c r="AC891" s="1"/>
      <c r="AD891" s="1"/>
      <c r="AE891" s="1"/>
      <c r="AF891" s="1"/>
      <c r="AG891" s="1"/>
      <c r="AH891" s="1"/>
      <c r="AI891" s="1"/>
      <c r="AJ891" s="1"/>
      <c r="AK891" s="1"/>
    </row>
    <row r="892" spans="1:37" ht="14.25" customHeight="1">
      <c r="A892" s="425"/>
      <c r="B892" s="1"/>
      <c r="C892" s="1"/>
      <c r="D892" s="1"/>
      <c r="E892" s="1"/>
      <c r="F892" s="1"/>
      <c r="G892" s="1"/>
      <c r="H892" s="1"/>
      <c r="I892" s="1"/>
      <c r="J892" s="1"/>
      <c r="K892" s="1"/>
      <c r="L892" s="1"/>
      <c r="M892" s="1"/>
      <c r="N892" s="1"/>
      <c r="O892" s="1"/>
      <c r="P892" s="229"/>
      <c r="Q892" s="1"/>
      <c r="R892" s="1"/>
      <c r="S892" s="1"/>
      <c r="T892" s="1"/>
      <c r="U892" s="1"/>
      <c r="V892" s="1"/>
      <c r="W892" s="1"/>
      <c r="X892" s="1"/>
      <c r="Y892" s="1"/>
      <c r="Z892" s="1"/>
      <c r="AA892" s="1"/>
      <c r="AB892" s="1"/>
      <c r="AC892" s="1"/>
      <c r="AD892" s="1"/>
      <c r="AE892" s="1"/>
      <c r="AF892" s="1"/>
      <c r="AG892" s="1"/>
      <c r="AH892" s="1"/>
      <c r="AI892" s="1"/>
      <c r="AJ892" s="1"/>
      <c r="AK892" s="1"/>
    </row>
    <row r="893" spans="1:37" ht="14.25" customHeight="1">
      <c r="A893" s="425"/>
      <c r="B893" s="1"/>
      <c r="C893" s="1"/>
      <c r="D893" s="1"/>
      <c r="E893" s="1"/>
      <c r="F893" s="1"/>
      <c r="G893" s="1"/>
      <c r="H893" s="1"/>
      <c r="I893" s="1"/>
      <c r="J893" s="1"/>
      <c r="K893" s="1"/>
      <c r="L893" s="1"/>
      <c r="M893" s="1"/>
      <c r="N893" s="1"/>
      <c r="O893" s="1"/>
      <c r="P893" s="229"/>
      <c r="Q893" s="1"/>
      <c r="R893" s="1"/>
      <c r="S893" s="1"/>
      <c r="T893" s="1"/>
      <c r="U893" s="1"/>
      <c r="V893" s="1"/>
      <c r="W893" s="1"/>
      <c r="X893" s="1"/>
      <c r="Y893" s="1"/>
      <c r="Z893" s="1"/>
      <c r="AA893" s="1"/>
      <c r="AB893" s="1"/>
      <c r="AC893" s="1"/>
      <c r="AD893" s="1"/>
      <c r="AE893" s="1"/>
      <c r="AF893" s="1"/>
      <c r="AG893" s="1"/>
      <c r="AH893" s="1"/>
      <c r="AI893" s="1"/>
      <c r="AJ893" s="1"/>
      <c r="AK893" s="1"/>
    </row>
    <row r="894" spans="1:37" ht="14.25" customHeight="1">
      <c r="A894" s="425"/>
      <c r="B894" s="1"/>
      <c r="C894" s="1"/>
      <c r="D894" s="1"/>
      <c r="E894" s="1"/>
      <c r="F894" s="1"/>
      <c r="G894" s="1"/>
      <c r="H894" s="1"/>
      <c r="I894" s="1"/>
      <c r="J894" s="1"/>
      <c r="K894" s="1"/>
      <c r="L894" s="1"/>
      <c r="M894" s="1"/>
      <c r="N894" s="1"/>
      <c r="O894" s="1"/>
      <c r="P894" s="229"/>
      <c r="Q894" s="1"/>
      <c r="R894" s="1"/>
      <c r="S894" s="1"/>
      <c r="T894" s="1"/>
      <c r="U894" s="1"/>
      <c r="V894" s="1"/>
      <c r="W894" s="1"/>
      <c r="X894" s="1"/>
      <c r="Y894" s="1"/>
      <c r="Z894" s="1"/>
      <c r="AA894" s="1"/>
      <c r="AB894" s="1"/>
      <c r="AC894" s="1"/>
      <c r="AD894" s="1"/>
      <c r="AE894" s="1"/>
      <c r="AF894" s="1"/>
      <c r="AG894" s="1"/>
      <c r="AH894" s="1"/>
      <c r="AI894" s="1"/>
      <c r="AJ894" s="1"/>
      <c r="AK894" s="1"/>
    </row>
    <row r="895" spans="1:37" ht="14.25" customHeight="1">
      <c r="A895" s="425"/>
      <c r="B895" s="1"/>
      <c r="C895" s="1"/>
      <c r="D895" s="1"/>
      <c r="E895" s="1"/>
      <c r="F895" s="1"/>
      <c r="G895" s="1"/>
      <c r="H895" s="1"/>
      <c r="I895" s="1"/>
      <c r="J895" s="1"/>
      <c r="K895" s="1"/>
      <c r="L895" s="1"/>
      <c r="M895" s="1"/>
      <c r="N895" s="1"/>
      <c r="O895" s="1"/>
      <c r="P895" s="229"/>
      <c r="Q895" s="1"/>
      <c r="R895" s="1"/>
      <c r="S895" s="1"/>
      <c r="T895" s="1"/>
      <c r="U895" s="1"/>
      <c r="V895" s="1"/>
      <c r="W895" s="1"/>
      <c r="X895" s="1"/>
      <c r="Y895" s="1"/>
      <c r="Z895" s="1"/>
      <c r="AA895" s="1"/>
      <c r="AB895" s="1"/>
      <c r="AC895" s="1"/>
      <c r="AD895" s="1"/>
      <c r="AE895" s="1"/>
      <c r="AF895" s="1"/>
      <c r="AG895" s="1"/>
      <c r="AH895" s="1"/>
      <c r="AI895" s="1"/>
      <c r="AJ895" s="1"/>
      <c r="AK895" s="1"/>
    </row>
    <row r="896" spans="1:37" ht="14.25" customHeight="1">
      <c r="A896" s="425"/>
      <c r="B896" s="1"/>
      <c r="C896" s="1"/>
      <c r="D896" s="1"/>
      <c r="E896" s="1"/>
      <c r="F896" s="1"/>
      <c r="G896" s="1"/>
      <c r="H896" s="1"/>
      <c r="I896" s="1"/>
      <c r="J896" s="1"/>
      <c r="K896" s="1"/>
      <c r="L896" s="1"/>
      <c r="M896" s="1"/>
      <c r="N896" s="1"/>
      <c r="O896" s="1"/>
      <c r="P896" s="229"/>
      <c r="Q896" s="1"/>
      <c r="R896" s="1"/>
      <c r="S896" s="1"/>
      <c r="T896" s="1"/>
      <c r="U896" s="1"/>
      <c r="V896" s="1"/>
      <c r="W896" s="1"/>
      <c r="X896" s="1"/>
      <c r="Y896" s="1"/>
      <c r="Z896" s="1"/>
      <c r="AA896" s="1"/>
      <c r="AB896" s="1"/>
      <c r="AC896" s="1"/>
      <c r="AD896" s="1"/>
      <c r="AE896" s="1"/>
      <c r="AF896" s="1"/>
      <c r="AG896" s="1"/>
      <c r="AH896" s="1"/>
      <c r="AI896" s="1"/>
      <c r="AJ896" s="1"/>
      <c r="AK896" s="1"/>
    </row>
    <row r="897" spans="1:37" ht="14.25" customHeight="1">
      <c r="A897" s="425"/>
      <c r="B897" s="1"/>
      <c r="C897" s="1"/>
      <c r="D897" s="1"/>
      <c r="E897" s="1"/>
      <c r="F897" s="1"/>
      <c r="G897" s="1"/>
      <c r="H897" s="1"/>
      <c r="I897" s="1"/>
      <c r="J897" s="1"/>
      <c r="K897" s="1"/>
      <c r="L897" s="1"/>
      <c r="M897" s="1"/>
      <c r="N897" s="1"/>
      <c r="O897" s="1"/>
      <c r="P897" s="229"/>
      <c r="Q897" s="1"/>
      <c r="R897" s="1"/>
      <c r="S897" s="1"/>
      <c r="T897" s="1"/>
      <c r="U897" s="1"/>
      <c r="V897" s="1"/>
      <c r="W897" s="1"/>
      <c r="X897" s="1"/>
      <c r="Y897" s="1"/>
      <c r="Z897" s="1"/>
      <c r="AA897" s="1"/>
      <c r="AB897" s="1"/>
      <c r="AC897" s="1"/>
      <c r="AD897" s="1"/>
      <c r="AE897" s="1"/>
      <c r="AF897" s="1"/>
      <c r="AG897" s="1"/>
      <c r="AH897" s="1"/>
      <c r="AI897" s="1"/>
      <c r="AJ897" s="1"/>
      <c r="AK897" s="1"/>
    </row>
    <row r="898" spans="1:37" ht="14.25" customHeight="1">
      <c r="A898" s="425"/>
      <c r="B898" s="1"/>
      <c r="C898" s="1"/>
      <c r="D898" s="1"/>
      <c r="E898" s="1"/>
      <c r="F898" s="1"/>
      <c r="G898" s="1"/>
      <c r="H898" s="1"/>
      <c r="I898" s="1"/>
      <c r="J898" s="1"/>
      <c r="K898" s="1"/>
      <c r="L898" s="1"/>
      <c r="M898" s="1"/>
      <c r="N898" s="1"/>
      <c r="O898" s="1"/>
      <c r="P898" s="229"/>
      <c r="Q898" s="1"/>
      <c r="R898" s="1"/>
      <c r="S898" s="1"/>
      <c r="T898" s="1"/>
      <c r="U898" s="1"/>
      <c r="V898" s="1"/>
      <c r="W898" s="1"/>
      <c r="X898" s="1"/>
      <c r="Y898" s="1"/>
      <c r="Z898" s="1"/>
      <c r="AA898" s="1"/>
      <c r="AB898" s="1"/>
      <c r="AC898" s="1"/>
      <c r="AD898" s="1"/>
      <c r="AE898" s="1"/>
      <c r="AF898" s="1"/>
      <c r="AG898" s="1"/>
      <c r="AH898" s="1"/>
      <c r="AI898" s="1"/>
      <c r="AJ898" s="1"/>
      <c r="AK898" s="1"/>
    </row>
    <row r="899" spans="1:37" ht="14.25" customHeight="1">
      <c r="A899" s="425"/>
      <c r="B899" s="1"/>
      <c r="C899" s="1"/>
      <c r="D899" s="1"/>
      <c r="E899" s="1"/>
      <c r="F899" s="1"/>
      <c r="G899" s="1"/>
      <c r="H899" s="1"/>
      <c r="I899" s="1"/>
      <c r="J899" s="1"/>
      <c r="K899" s="1"/>
      <c r="L899" s="1"/>
      <c r="M899" s="1"/>
      <c r="N899" s="1"/>
      <c r="O899" s="1"/>
      <c r="P899" s="229"/>
      <c r="Q899" s="1"/>
      <c r="R899" s="1"/>
      <c r="S899" s="1"/>
      <c r="T899" s="1"/>
      <c r="U899" s="1"/>
      <c r="V899" s="1"/>
      <c r="W899" s="1"/>
      <c r="X899" s="1"/>
      <c r="Y899" s="1"/>
      <c r="Z899" s="1"/>
      <c r="AA899" s="1"/>
      <c r="AB899" s="1"/>
      <c r="AC899" s="1"/>
      <c r="AD899" s="1"/>
      <c r="AE899" s="1"/>
      <c r="AF899" s="1"/>
      <c r="AG899" s="1"/>
      <c r="AH899" s="1"/>
      <c r="AI899" s="1"/>
      <c r="AJ899" s="1"/>
      <c r="AK899" s="1"/>
    </row>
    <row r="900" spans="1:37" ht="14.25" customHeight="1">
      <c r="A900" s="425"/>
      <c r="B900" s="1"/>
      <c r="C900" s="1"/>
      <c r="D900" s="1"/>
      <c r="E900" s="1"/>
      <c r="F900" s="1"/>
      <c r="G900" s="1"/>
      <c r="H900" s="1"/>
      <c r="I900" s="1"/>
      <c r="J900" s="1"/>
      <c r="K900" s="1"/>
      <c r="L900" s="1"/>
      <c r="M900" s="1"/>
      <c r="N900" s="1"/>
      <c r="O900" s="1"/>
      <c r="P900" s="229"/>
      <c r="Q900" s="1"/>
      <c r="R900" s="1"/>
      <c r="S900" s="1"/>
      <c r="T900" s="1"/>
      <c r="U900" s="1"/>
      <c r="V900" s="1"/>
      <c r="W900" s="1"/>
      <c r="X900" s="1"/>
      <c r="Y900" s="1"/>
      <c r="Z900" s="1"/>
      <c r="AA900" s="1"/>
      <c r="AB900" s="1"/>
      <c r="AC900" s="1"/>
      <c r="AD900" s="1"/>
      <c r="AE900" s="1"/>
      <c r="AF900" s="1"/>
      <c r="AG900" s="1"/>
      <c r="AH900" s="1"/>
      <c r="AI900" s="1"/>
      <c r="AJ900" s="1"/>
      <c r="AK900" s="1"/>
    </row>
    <row r="901" spans="1:37" ht="14.25" customHeight="1">
      <c r="A901" s="425"/>
      <c r="B901" s="1"/>
      <c r="C901" s="1"/>
      <c r="D901" s="1"/>
      <c r="E901" s="1"/>
      <c r="F901" s="1"/>
      <c r="G901" s="1"/>
      <c r="H901" s="1"/>
      <c r="I901" s="1"/>
      <c r="J901" s="1"/>
      <c r="K901" s="1"/>
      <c r="L901" s="1"/>
      <c r="M901" s="1"/>
      <c r="N901" s="1"/>
      <c r="O901" s="1"/>
      <c r="P901" s="229"/>
      <c r="Q901" s="1"/>
      <c r="R901" s="1"/>
      <c r="S901" s="1"/>
      <c r="T901" s="1"/>
      <c r="U901" s="1"/>
      <c r="V901" s="1"/>
      <c r="W901" s="1"/>
      <c r="X901" s="1"/>
      <c r="Y901" s="1"/>
      <c r="Z901" s="1"/>
      <c r="AA901" s="1"/>
      <c r="AB901" s="1"/>
      <c r="AC901" s="1"/>
      <c r="AD901" s="1"/>
      <c r="AE901" s="1"/>
      <c r="AF901" s="1"/>
      <c r="AG901" s="1"/>
      <c r="AH901" s="1"/>
      <c r="AI901" s="1"/>
      <c r="AJ901" s="1"/>
      <c r="AK901" s="1"/>
    </row>
    <row r="902" spans="1:37" ht="14.25" customHeight="1">
      <c r="A902" s="425"/>
      <c r="B902" s="1"/>
      <c r="C902" s="1"/>
      <c r="D902" s="1"/>
      <c r="E902" s="1"/>
      <c r="F902" s="1"/>
      <c r="G902" s="1"/>
      <c r="H902" s="1"/>
      <c r="I902" s="1"/>
      <c r="J902" s="1"/>
      <c r="K902" s="1"/>
      <c r="L902" s="1"/>
      <c r="M902" s="1"/>
      <c r="N902" s="1"/>
      <c r="O902" s="1"/>
      <c r="P902" s="229"/>
      <c r="Q902" s="1"/>
      <c r="R902" s="1"/>
      <c r="S902" s="1"/>
      <c r="T902" s="1"/>
      <c r="U902" s="1"/>
      <c r="V902" s="1"/>
      <c r="W902" s="1"/>
      <c r="X902" s="1"/>
      <c r="Y902" s="1"/>
      <c r="Z902" s="1"/>
      <c r="AA902" s="1"/>
      <c r="AB902" s="1"/>
      <c r="AC902" s="1"/>
      <c r="AD902" s="1"/>
      <c r="AE902" s="1"/>
      <c r="AF902" s="1"/>
      <c r="AG902" s="1"/>
      <c r="AH902" s="1"/>
      <c r="AI902" s="1"/>
      <c r="AJ902" s="1"/>
      <c r="AK902" s="1"/>
    </row>
    <row r="903" spans="1:37" ht="14.25" customHeight="1">
      <c r="A903" s="425"/>
      <c r="B903" s="1"/>
      <c r="C903" s="1"/>
      <c r="D903" s="1"/>
      <c r="E903" s="1"/>
      <c r="F903" s="1"/>
      <c r="G903" s="1"/>
      <c r="H903" s="1"/>
      <c r="I903" s="1"/>
      <c r="J903" s="1"/>
      <c r="K903" s="1"/>
      <c r="L903" s="1"/>
      <c r="M903" s="1"/>
      <c r="N903" s="1"/>
      <c r="O903" s="1"/>
      <c r="P903" s="229"/>
      <c r="Q903" s="1"/>
      <c r="R903" s="1"/>
      <c r="S903" s="1"/>
      <c r="T903" s="1"/>
      <c r="U903" s="1"/>
      <c r="V903" s="1"/>
      <c r="W903" s="1"/>
      <c r="X903" s="1"/>
      <c r="Y903" s="1"/>
      <c r="Z903" s="1"/>
      <c r="AA903" s="1"/>
      <c r="AB903" s="1"/>
      <c r="AC903" s="1"/>
      <c r="AD903" s="1"/>
      <c r="AE903" s="1"/>
      <c r="AF903" s="1"/>
      <c r="AG903" s="1"/>
      <c r="AH903" s="1"/>
      <c r="AI903" s="1"/>
      <c r="AJ903" s="1"/>
      <c r="AK903" s="1"/>
    </row>
    <row r="904" spans="1:37" ht="14.25" customHeight="1">
      <c r="A904" s="425"/>
      <c r="B904" s="1"/>
      <c r="C904" s="1"/>
      <c r="D904" s="1"/>
      <c r="E904" s="1"/>
      <c r="F904" s="1"/>
      <c r="G904" s="1"/>
      <c r="H904" s="1"/>
      <c r="I904" s="1"/>
      <c r="J904" s="1"/>
      <c r="K904" s="1"/>
      <c r="L904" s="1"/>
      <c r="M904" s="1"/>
      <c r="N904" s="1"/>
      <c r="O904" s="1"/>
      <c r="P904" s="229"/>
      <c r="Q904" s="1"/>
      <c r="R904" s="1"/>
      <c r="S904" s="1"/>
      <c r="T904" s="1"/>
      <c r="U904" s="1"/>
      <c r="V904" s="1"/>
      <c r="W904" s="1"/>
      <c r="X904" s="1"/>
      <c r="Y904" s="1"/>
      <c r="Z904" s="1"/>
      <c r="AA904" s="1"/>
      <c r="AB904" s="1"/>
      <c r="AC904" s="1"/>
      <c r="AD904" s="1"/>
      <c r="AE904" s="1"/>
      <c r="AF904" s="1"/>
      <c r="AG904" s="1"/>
      <c r="AH904" s="1"/>
      <c r="AI904" s="1"/>
      <c r="AJ904" s="1"/>
      <c r="AK904" s="1"/>
    </row>
    <row r="905" spans="1:37" ht="14.25" customHeight="1">
      <c r="A905" s="425"/>
      <c r="B905" s="1"/>
      <c r="C905" s="1"/>
      <c r="D905" s="1"/>
      <c r="E905" s="1"/>
      <c r="F905" s="1"/>
      <c r="G905" s="1"/>
      <c r="H905" s="1"/>
      <c r="I905" s="1"/>
      <c r="J905" s="1"/>
      <c r="K905" s="1"/>
      <c r="L905" s="1"/>
      <c r="M905" s="1"/>
      <c r="N905" s="1"/>
      <c r="O905" s="1"/>
      <c r="P905" s="229"/>
      <c r="Q905" s="1"/>
      <c r="R905" s="1"/>
      <c r="S905" s="1"/>
      <c r="T905" s="1"/>
      <c r="U905" s="1"/>
      <c r="V905" s="1"/>
      <c r="W905" s="1"/>
      <c r="X905" s="1"/>
      <c r="Y905" s="1"/>
      <c r="Z905" s="1"/>
      <c r="AA905" s="1"/>
      <c r="AB905" s="1"/>
      <c r="AC905" s="1"/>
      <c r="AD905" s="1"/>
      <c r="AE905" s="1"/>
      <c r="AF905" s="1"/>
      <c r="AG905" s="1"/>
      <c r="AH905" s="1"/>
      <c r="AI905" s="1"/>
      <c r="AJ905" s="1"/>
      <c r="AK905" s="1"/>
    </row>
    <row r="906" spans="1:37" ht="14.25" customHeight="1">
      <c r="A906" s="425"/>
      <c r="B906" s="1"/>
      <c r="C906" s="1"/>
      <c r="D906" s="1"/>
      <c r="E906" s="1"/>
      <c r="F906" s="1"/>
      <c r="G906" s="1"/>
      <c r="H906" s="1"/>
      <c r="I906" s="1"/>
      <c r="J906" s="1"/>
      <c r="K906" s="1"/>
      <c r="L906" s="1"/>
      <c r="M906" s="1"/>
      <c r="N906" s="1"/>
      <c r="O906" s="1"/>
      <c r="P906" s="229"/>
      <c r="Q906" s="1"/>
      <c r="R906" s="1"/>
      <c r="S906" s="1"/>
      <c r="T906" s="1"/>
      <c r="U906" s="1"/>
      <c r="V906" s="1"/>
      <c r="W906" s="1"/>
      <c r="X906" s="1"/>
      <c r="Y906" s="1"/>
      <c r="Z906" s="1"/>
      <c r="AA906" s="1"/>
      <c r="AB906" s="1"/>
      <c r="AC906" s="1"/>
      <c r="AD906" s="1"/>
      <c r="AE906" s="1"/>
      <c r="AF906" s="1"/>
      <c r="AG906" s="1"/>
      <c r="AH906" s="1"/>
      <c r="AI906" s="1"/>
      <c r="AJ906" s="1"/>
      <c r="AK906" s="1"/>
    </row>
    <row r="907" spans="1:37" ht="14.25" customHeight="1">
      <c r="A907" s="425"/>
      <c r="B907" s="1"/>
      <c r="C907" s="1"/>
      <c r="D907" s="1"/>
      <c r="E907" s="1"/>
      <c r="F907" s="1"/>
      <c r="G907" s="1"/>
      <c r="H907" s="1"/>
      <c r="I907" s="1"/>
      <c r="J907" s="1"/>
      <c r="K907" s="1"/>
      <c r="L907" s="1"/>
      <c r="M907" s="1"/>
      <c r="N907" s="1"/>
      <c r="O907" s="1"/>
      <c r="P907" s="229"/>
      <c r="Q907" s="1"/>
      <c r="R907" s="1"/>
      <c r="S907" s="1"/>
      <c r="T907" s="1"/>
      <c r="U907" s="1"/>
      <c r="V907" s="1"/>
      <c r="W907" s="1"/>
      <c r="X907" s="1"/>
      <c r="Y907" s="1"/>
      <c r="Z907" s="1"/>
      <c r="AA907" s="1"/>
      <c r="AB907" s="1"/>
      <c r="AC907" s="1"/>
      <c r="AD907" s="1"/>
      <c r="AE907" s="1"/>
      <c r="AF907" s="1"/>
      <c r="AG907" s="1"/>
      <c r="AH907" s="1"/>
      <c r="AI907" s="1"/>
      <c r="AJ907" s="1"/>
      <c r="AK907" s="1"/>
    </row>
    <row r="908" spans="1:37" ht="14.25" customHeight="1">
      <c r="A908" s="425"/>
      <c r="B908" s="1"/>
      <c r="C908" s="1"/>
      <c r="D908" s="1"/>
      <c r="E908" s="1"/>
      <c r="F908" s="1"/>
      <c r="G908" s="1"/>
      <c r="H908" s="1"/>
      <c r="I908" s="1"/>
      <c r="J908" s="1"/>
      <c r="K908" s="1"/>
      <c r="L908" s="1"/>
      <c r="M908" s="1"/>
      <c r="N908" s="1"/>
      <c r="O908" s="1"/>
      <c r="P908" s="229"/>
      <c r="Q908" s="1"/>
      <c r="R908" s="1"/>
      <c r="S908" s="1"/>
      <c r="T908" s="1"/>
      <c r="U908" s="1"/>
      <c r="V908" s="1"/>
      <c r="W908" s="1"/>
      <c r="X908" s="1"/>
      <c r="Y908" s="1"/>
      <c r="Z908" s="1"/>
      <c r="AA908" s="1"/>
      <c r="AB908" s="1"/>
      <c r="AC908" s="1"/>
      <c r="AD908" s="1"/>
      <c r="AE908" s="1"/>
      <c r="AF908" s="1"/>
      <c r="AG908" s="1"/>
      <c r="AH908" s="1"/>
      <c r="AI908" s="1"/>
      <c r="AJ908" s="1"/>
      <c r="AK908" s="1"/>
    </row>
    <row r="909" spans="1:37" ht="14.25" customHeight="1">
      <c r="A909" s="425"/>
      <c r="B909" s="1"/>
      <c r="C909" s="1"/>
      <c r="D909" s="1"/>
      <c r="E909" s="1"/>
      <c r="F909" s="1"/>
      <c r="G909" s="1"/>
      <c r="H909" s="1"/>
      <c r="I909" s="1"/>
      <c r="J909" s="1"/>
      <c r="K909" s="1"/>
      <c r="L909" s="1"/>
      <c r="M909" s="1"/>
      <c r="N909" s="1"/>
      <c r="O909" s="1"/>
      <c r="P909" s="229"/>
      <c r="Q909" s="1"/>
      <c r="R909" s="1"/>
      <c r="S909" s="1"/>
      <c r="T909" s="1"/>
      <c r="U909" s="1"/>
      <c r="V909" s="1"/>
      <c r="W909" s="1"/>
      <c r="X909" s="1"/>
      <c r="Y909" s="1"/>
      <c r="Z909" s="1"/>
      <c r="AA909" s="1"/>
      <c r="AB909" s="1"/>
      <c r="AC909" s="1"/>
      <c r="AD909" s="1"/>
      <c r="AE909" s="1"/>
      <c r="AF909" s="1"/>
      <c r="AG909" s="1"/>
      <c r="AH909" s="1"/>
      <c r="AI909" s="1"/>
      <c r="AJ909" s="1"/>
      <c r="AK909" s="1"/>
    </row>
    <row r="910" spans="1:37" ht="14.25" customHeight="1">
      <c r="A910" s="425"/>
      <c r="B910" s="1"/>
      <c r="C910" s="1"/>
      <c r="D910" s="1"/>
      <c r="E910" s="1"/>
      <c r="F910" s="1"/>
      <c r="G910" s="1"/>
      <c r="H910" s="1"/>
      <c r="I910" s="1"/>
      <c r="J910" s="1"/>
      <c r="K910" s="1"/>
      <c r="L910" s="1"/>
      <c r="M910" s="1"/>
      <c r="N910" s="1"/>
      <c r="O910" s="1"/>
      <c r="P910" s="229"/>
      <c r="Q910" s="1"/>
      <c r="R910" s="1"/>
      <c r="S910" s="1"/>
      <c r="T910" s="1"/>
      <c r="U910" s="1"/>
      <c r="V910" s="1"/>
      <c r="W910" s="1"/>
      <c r="X910" s="1"/>
      <c r="Y910" s="1"/>
      <c r="Z910" s="1"/>
      <c r="AA910" s="1"/>
      <c r="AB910" s="1"/>
      <c r="AC910" s="1"/>
      <c r="AD910" s="1"/>
      <c r="AE910" s="1"/>
      <c r="AF910" s="1"/>
      <c r="AG910" s="1"/>
      <c r="AH910" s="1"/>
      <c r="AI910" s="1"/>
      <c r="AJ910" s="1"/>
      <c r="AK910" s="1"/>
    </row>
    <row r="911" spans="1:37" ht="14.25" customHeight="1">
      <c r="A911" s="425"/>
      <c r="B911" s="1"/>
      <c r="C911" s="1"/>
      <c r="D911" s="1"/>
      <c r="E911" s="1"/>
      <c r="F911" s="1"/>
      <c r="G911" s="1"/>
      <c r="H911" s="1"/>
      <c r="I911" s="1"/>
      <c r="J911" s="1"/>
      <c r="K911" s="1"/>
      <c r="L911" s="1"/>
      <c r="M911" s="1"/>
      <c r="N911" s="1"/>
      <c r="O911" s="1"/>
      <c r="P911" s="229"/>
      <c r="Q911" s="1"/>
      <c r="R911" s="1"/>
      <c r="S911" s="1"/>
      <c r="T911" s="1"/>
      <c r="U911" s="1"/>
      <c r="V911" s="1"/>
      <c r="W911" s="1"/>
      <c r="X911" s="1"/>
      <c r="Y911" s="1"/>
      <c r="Z911" s="1"/>
      <c r="AA911" s="1"/>
      <c r="AB911" s="1"/>
      <c r="AC911" s="1"/>
      <c r="AD911" s="1"/>
      <c r="AE911" s="1"/>
      <c r="AF911" s="1"/>
      <c r="AG911" s="1"/>
      <c r="AH911" s="1"/>
      <c r="AI911" s="1"/>
      <c r="AJ911" s="1"/>
      <c r="AK911" s="1"/>
    </row>
    <row r="912" spans="1:37" ht="14.25" customHeight="1">
      <c r="A912" s="425"/>
      <c r="B912" s="1"/>
      <c r="C912" s="1"/>
      <c r="D912" s="1"/>
      <c r="E912" s="1"/>
      <c r="F912" s="1"/>
      <c r="G912" s="1"/>
      <c r="H912" s="1"/>
      <c r="I912" s="1"/>
      <c r="J912" s="1"/>
      <c r="K912" s="1"/>
      <c r="L912" s="1"/>
      <c r="M912" s="1"/>
      <c r="N912" s="1"/>
      <c r="O912" s="1"/>
      <c r="P912" s="229"/>
      <c r="Q912" s="1"/>
      <c r="R912" s="1"/>
      <c r="S912" s="1"/>
      <c r="T912" s="1"/>
      <c r="U912" s="1"/>
      <c r="V912" s="1"/>
      <c r="W912" s="1"/>
      <c r="X912" s="1"/>
      <c r="Y912" s="1"/>
      <c r="Z912" s="1"/>
      <c r="AA912" s="1"/>
      <c r="AB912" s="1"/>
      <c r="AC912" s="1"/>
      <c r="AD912" s="1"/>
      <c r="AE912" s="1"/>
      <c r="AF912" s="1"/>
      <c r="AG912" s="1"/>
      <c r="AH912" s="1"/>
      <c r="AI912" s="1"/>
      <c r="AJ912" s="1"/>
      <c r="AK912" s="1"/>
    </row>
    <row r="913" spans="1:37" ht="14.25" customHeight="1">
      <c r="A913" s="425"/>
      <c r="B913" s="1"/>
      <c r="C913" s="1"/>
      <c r="D913" s="1"/>
      <c r="E913" s="1"/>
      <c r="F913" s="1"/>
      <c r="G913" s="1"/>
      <c r="H913" s="1"/>
      <c r="I913" s="1"/>
      <c r="J913" s="1"/>
      <c r="K913" s="1"/>
      <c r="L913" s="1"/>
      <c r="M913" s="1"/>
      <c r="N913" s="1"/>
      <c r="O913" s="1"/>
      <c r="P913" s="229"/>
      <c r="Q913" s="1"/>
      <c r="R913" s="1"/>
      <c r="S913" s="1"/>
      <c r="T913" s="1"/>
      <c r="U913" s="1"/>
      <c r="V913" s="1"/>
      <c r="W913" s="1"/>
      <c r="X913" s="1"/>
      <c r="Y913" s="1"/>
      <c r="Z913" s="1"/>
      <c r="AA913" s="1"/>
      <c r="AB913" s="1"/>
      <c r="AC913" s="1"/>
      <c r="AD913" s="1"/>
      <c r="AE913" s="1"/>
      <c r="AF913" s="1"/>
      <c r="AG913" s="1"/>
      <c r="AH913" s="1"/>
      <c r="AI913" s="1"/>
      <c r="AJ913" s="1"/>
      <c r="AK913" s="1"/>
    </row>
    <row r="914" spans="1:37" ht="14.25" customHeight="1">
      <c r="A914" s="425"/>
      <c r="B914" s="1"/>
      <c r="C914" s="1"/>
      <c r="D914" s="1"/>
      <c r="E914" s="1"/>
      <c r="F914" s="1"/>
      <c r="G914" s="1"/>
      <c r="H914" s="1"/>
      <c r="I914" s="1"/>
      <c r="J914" s="1"/>
      <c r="K914" s="1"/>
      <c r="L914" s="1"/>
      <c r="M914" s="1"/>
      <c r="N914" s="1"/>
      <c r="O914" s="1"/>
      <c r="P914" s="229"/>
      <c r="Q914" s="1"/>
      <c r="R914" s="1"/>
      <c r="S914" s="1"/>
      <c r="T914" s="1"/>
      <c r="U914" s="1"/>
      <c r="V914" s="1"/>
      <c r="W914" s="1"/>
      <c r="X914" s="1"/>
      <c r="Y914" s="1"/>
      <c r="Z914" s="1"/>
      <c r="AA914" s="1"/>
      <c r="AB914" s="1"/>
      <c r="AC914" s="1"/>
      <c r="AD914" s="1"/>
      <c r="AE914" s="1"/>
      <c r="AF914" s="1"/>
      <c r="AG914" s="1"/>
      <c r="AH914" s="1"/>
      <c r="AI914" s="1"/>
      <c r="AJ914" s="1"/>
      <c r="AK914" s="1"/>
    </row>
    <row r="915" spans="1:37" ht="14.25" customHeight="1">
      <c r="A915" s="425"/>
      <c r="B915" s="1"/>
      <c r="C915" s="1"/>
      <c r="D915" s="1"/>
      <c r="E915" s="1"/>
      <c r="F915" s="1"/>
      <c r="G915" s="1"/>
      <c r="H915" s="1"/>
      <c r="I915" s="1"/>
      <c r="J915" s="1"/>
      <c r="K915" s="1"/>
      <c r="L915" s="1"/>
      <c r="M915" s="1"/>
      <c r="N915" s="1"/>
      <c r="O915" s="1"/>
      <c r="P915" s="229"/>
      <c r="Q915" s="1"/>
      <c r="R915" s="1"/>
      <c r="S915" s="1"/>
      <c r="T915" s="1"/>
      <c r="U915" s="1"/>
      <c r="V915" s="1"/>
      <c r="W915" s="1"/>
      <c r="X915" s="1"/>
      <c r="Y915" s="1"/>
      <c r="Z915" s="1"/>
      <c r="AA915" s="1"/>
      <c r="AB915" s="1"/>
      <c r="AC915" s="1"/>
      <c r="AD915" s="1"/>
      <c r="AE915" s="1"/>
      <c r="AF915" s="1"/>
      <c r="AG915" s="1"/>
      <c r="AH915" s="1"/>
      <c r="AI915" s="1"/>
      <c r="AJ915" s="1"/>
      <c r="AK915" s="1"/>
    </row>
    <row r="916" spans="1:37" ht="14.25" customHeight="1">
      <c r="A916" s="425"/>
      <c r="B916" s="1"/>
      <c r="C916" s="1"/>
      <c r="D916" s="1"/>
      <c r="E916" s="1"/>
      <c r="F916" s="1"/>
      <c r="G916" s="1"/>
      <c r="H916" s="1"/>
      <c r="I916" s="1"/>
      <c r="J916" s="1"/>
      <c r="K916" s="1"/>
      <c r="L916" s="1"/>
      <c r="M916" s="1"/>
      <c r="N916" s="1"/>
      <c r="O916" s="1"/>
      <c r="P916" s="229"/>
      <c r="Q916" s="1"/>
      <c r="R916" s="1"/>
      <c r="S916" s="1"/>
      <c r="T916" s="1"/>
      <c r="U916" s="1"/>
      <c r="V916" s="1"/>
      <c r="W916" s="1"/>
      <c r="X916" s="1"/>
      <c r="Y916" s="1"/>
      <c r="Z916" s="1"/>
      <c r="AA916" s="1"/>
      <c r="AB916" s="1"/>
      <c r="AC916" s="1"/>
      <c r="AD916" s="1"/>
      <c r="AE916" s="1"/>
      <c r="AF916" s="1"/>
      <c r="AG916" s="1"/>
      <c r="AH916" s="1"/>
      <c r="AI916" s="1"/>
      <c r="AJ916" s="1"/>
      <c r="AK916" s="1"/>
    </row>
    <row r="917" spans="1:37" ht="14.25" customHeight="1">
      <c r="A917" s="425"/>
      <c r="B917" s="1"/>
      <c r="C917" s="1"/>
      <c r="D917" s="1"/>
      <c r="E917" s="1"/>
      <c r="F917" s="1"/>
      <c r="G917" s="1"/>
      <c r="H917" s="1"/>
      <c r="I917" s="1"/>
      <c r="J917" s="1"/>
      <c r="K917" s="1"/>
      <c r="L917" s="1"/>
      <c r="M917" s="1"/>
      <c r="N917" s="1"/>
      <c r="O917" s="1"/>
      <c r="P917" s="229"/>
      <c r="Q917" s="1"/>
      <c r="R917" s="1"/>
      <c r="S917" s="1"/>
      <c r="T917" s="1"/>
      <c r="U917" s="1"/>
      <c r="V917" s="1"/>
      <c r="W917" s="1"/>
      <c r="X917" s="1"/>
      <c r="Y917" s="1"/>
      <c r="Z917" s="1"/>
      <c r="AA917" s="1"/>
      <c r="AB917" s="1"/>
      <c r="AC917" s="1"/>
      <c r="AD917" s="1"/>
      <c r="AE917" s="1"/>
      <c r="AF917" s="1"/>
      <c r="AG917" s="1"/>
      <c r="AH917" s="1"/>
      <c r="AI917" s="1"/>
      <c r="AJ917" s="1"/>
      <c r="AK917" s="1"/>
    </row>
    <row r="918" spans="1:37" ht="14.25" customHeight="1">
      <c r="A918" s="425"/>
      <c r="B918" s="1"/>
      <c r="C918" s="1"/>
      <c r="D918" s="1"/>
      <c r="E918" s="1"/>
      <c r="F918" s="1"/>
      <c r="G918" s="1"/>
      <c r="H918" s="1"/>
      <c r="I918" s="1"/>
      <c r="J918" s="1"/>
      <c r="K918" s="1"/>
      <c r="L918" s="1"/>
      <c r="M918" s="1"/>
      <c r="N918" s="1"/>
      <c r="O918" s="1"/>
      <c r="P918" s="229"/>
      <c r="Q918" s="1"/>
      <c r="R918" s="1"/>
      <c r="S918" s="1"/>
      <c r="T918" s="1"/>
      <c r="U918" s="1"/>
      <c r="V918" s="1"/>
      <c r="W918" s="1"/>
      <c r="X918" s="1"/>
      <c r="Y918" s="1"/>
      <c r="Z918" s="1"/>
      <c r="AA918" s="1"/>
      <c r="AB918" s="1"/>
      <c r="AC918" s="1"/>
      <c r="AD918" s="1"/>
      <c r="AE918" s="1"/>
      <c r="AF918" s="1"/>
      <c r="AG918" s="1"/>
      <c r="AH918" s="1"/>
      <c r="AI918" s="1"/>
      <c r="AJ918" s="1"/>
      <c r="AK918" s="1"/>
    </row>
    <row r="919" spans="1:37" ht="14.25" customHeight="1">
      <c r="A919" s="425"/>
      <c r="B919" s="1"/>
      <c r="C919" s="1"/>
      <c r="D919" s="1"/>
      <c r="E919" s="1"/>
      <c r="F919" s="1"/>
      <c r="G919" s="1"/>
      <c r="H919" s="1"/>
      <c r="I919" s="1"/>
      <c r="J919" s="1"/>
      <c r="K919" s="1"/>
      <c r="L919" s="1"/>
      <c r="M919" s="1"/>
      <c r="N919" s="1"/>
      <c r="O919" s="1"/>
      <c r="P919" s="229"/>
      <c r="Q919" s="1"/>
      <c r="R919" s="1"/>
      <c r="S919" s="1"/>
      <c r="T919" s="1"/>
      <c r="U919" s="1"/>
      <c r="V919" s="1"/>
      <c r="W919" s="1"/>
      <c r="X919" s="1"/>
      <c r="Y919" s="1"/>
      <c r="Z919" s="1"/>
      <c r="AA919" s="1"/>
      <c r="AB919" s="1"/>
      <c r="AC919" s="1"/>
      <c r="AD919" s="1"/>
      <c r="AE919" s="1"/>
      <c r="AF919" s="1"/>
      <c r="AG919" s="1"/>
      <c r="AH919" s="1"/>
      <c r="AI919" s="1"/>
      <c r="AJ919" s="1"/>
      <c r="AK919" s="1"/>
    </row>
    <row r="920" spans="1:37" ht="14.25" customHeight="1">
      <c r="A920" s="425"/>
      <c r="B920" s="1"/>
      <c r="C920" s="1"/>
      <c r="D920" s="1"/>
      <c r="E920" s="1"/>
      <c r="F920" s="1"/>
      <c r="G920" s="1"/>
      <c r="H920" s="1"/>
      <c r="I920" s="1"/>
      <c r="J920" s="1"/>
      <c r="K920" s="1"/>
      <c r="L920" s="1"/>
      <c r="M920" s="1"/>
      <c r="N920" s="1"/>
      <c r="O920" s="1"/>
      <c r="P920" s="229"/>
      <c r="Q920" s="1"/>
      <c r="R920" s="1"/>
      <c r="S920" s="1"/>
      <c r="T920" s="1"/>
      <c r="U920" s="1"/>
      <c r="V920" s="1"/>
      <c r="W920" s="1"/>
      <c r="X920" s="1"/>
      <c r="Y920" s="1"/>
      <c r="Z920" s="1"/>
      <c r="AA920" s="1"/>
      <c r="AB920" s="1"/>
      <c r="AC920" s="1"/>
      <c r="AD920" s="1"/>
      <c r="AE920" s="1"/>
      <c r="AF920" s="1"/>
      <c r="AG920" s="1"/>
      <c r="AH920" s="1"/>
      <c r="AI920" s="1"/>
      <c r="AJ920" s="1"/>
      <c r="AK920" s="1"/>
    </row>
    <row r="921" spans="1:37" ht="14.25" customHeight="1">
      <c r="A921" s="425"/>
      <c r="B921" s="1"/>
      <c r="C921" s="1"/>
      <c r="D921" s="1"/>
      <c r="E921" s="1"/>
      <c r="F921" s="1"/>
      <c r="G921" s="1"/>
      <c r="H921" s="1"/>
      <c r="I921" s="1"/>
      <c r="J921" s="1"/>
      <c r="K921" s="1"/>
      <c r="L921" s="1"/>
      <c r="M921" s="1"/>
      <c r="N921" s="1"/>
      <c r="O921" s="1"/>
      <c r="P921" s="229"/>
      <c r="Q921" s="1"/>
      <c r="R921" s="1"/>
      <c r="S921" s="1"/>
      <c r="T921" s="1"/>
      <c r="U921" s="1"/>
      <c r="V921" s="1"/>
      <c r="W921" s="1"/>
      <c r="X921" s="1"/>
      <c r="Y921" s="1"/>
      <c r="Z921" s="1"/>
      <c r="AA921" s="1"/>
      <c r="AB921" s="1"/>
      <c r="AC921" s="1"/>
      <c r="AD921" s="1"/>
      <c r="AE921" s="1"/>
      <c r="AF921" s="1"/>
      <c r="AG921" s="1"/>
      <c r="AH921" s="1"/>
      <c r="AI921" s="1"/>
      <c r="AJ921" s="1"/>
      <c r="AK921" s="1"/>
    </row>
    <row r="922" spans="1:37" ht="14.25" customHeight="1">
      <c r="A922" s="425"/>
      <c r="B922" s="1"/>
      <c r="C922" s="1"/>
      <c r="D922" s="1"/>
      <c r="E922" s="1"/>
      <c r="F922" s="1"/>
      <c r="G922" s="1"/>
      <c r="H922" s="1"/>
      <c r="I922" s="1"/>
      <c r="J922" s="1"/>
      <c r="K922" s="1"/>
      <c r="L922" s="1"/>
      <c r="M922" s="1"/>
      <c r="N922" s="1"/>
      <c r="O922" s="1"/>
      <c r="P922" s="229"/>
      <c r="Q922" s="1"/>
      <c r="R922" s="1"/>
      <c r="S922" s="1"/>
      <c r="T922" s="1"/>
      <c r="U922" s="1"/>
      <c r="V922" s="1"/>
      <c r="W922" s="1"/>
      <c r="X922" s="1"/>
      <c r="Y922" s="1"/>
      <c r="Z922" s="1"/>
      <c r="AA922" s="1"/>
      <c r="AB922" s="1"/>
      <c r="AC922" s="1"/>
      <c r="AD922" s="1"/>
      <c r="AE922" s="1"/>
      <c r="AF922" s="1"/>
      <c r="AG922" s="1"/>
      <c r="AH922" s="1"/>
      <c r="AI922" s="1"/>
      <c r="AJ922" s="1"/>
      <c r="AK922" s="1"/>
    </row>
    <row r="923" spans="1:37" ht="14.25" customHeight="1">
      <c r="A923" s="425"/>
      <c r="B923" s="1"/>
      <c r="C923" s="1"/>
      <c r="D923" s="1"/>
      <c r="E923" s="1"/>
      <c r="F923" s="1"/>
      <c r="G923" s="1"/>
      <c r="H923" s="1"/>
      <c r="I923" s="1"/>
      <c r="J923" s="1"/>
      <c r="K923" s="1"/>
      <c r="L923" s="1"/>
      <c r="M923" s="1"/>
      <c r="N923" s="1"/>
      <c r="O923" s="1"/>
      <c r="P923" s="229"/>
      <c r="Q923" s="1"/>
      <c r="R923" s="1"/>
      <c r="S923" s="1"/>
      <c r="T923" s="1"/>
      <c r="U923" s="1"/>
      <c r="V923" s="1"/>
      <c r="W923" s="1"/>
      <c r="X923" s="1"/>
      <c r="Y923" s="1"/>
      <c r="Z923" s="1"/>
      <c r="AA923" s="1"/>
      <c r="AB923" s="1"/>
      <c r="AC923" s="1"/>
      <c r="AD923" s="1"/>
      <c r="AE923" s="1"/>
      <c r="AF923" s="1"/>
      <c r="AG923" s="1"/>
      <c r="AH923" s="1"/>
      <c r="AI923" s="1"/>
      <c r="AJ923" s="1"/>
      <c r="AK923" s="1"/>
    </row>
    <row r="924" spans="1:37" ht="14.25" customHeight="1">
      <c r="A924" s="425"/>
      <c r="B924" s="1"/>
      <c r="C924" s="1"/>
      <c r="D924" s="1"/>
      <c r="E924" s="1"/>
      <c r="F924" s="1"/>
      <c r="G924" s="1"/>
      <c r="H924" s="1"/>
      <c r="I924" s="1"/>
      <c r="J924" s="1"/>
      <c r="K924" s="1"/>
      <c r="L924" s="1"/>
      <c r="M924" s="1"/>
      <c r="N924" s="1"/>
      <c r="O924" s="1"/>
      <c r="P924" s="229"/>
      <c r="Q924" s="1"/>
      <c r="R924" s="1"/>
      <c r="S924" s="1"/>
      <c r="T924" s="1"/>
      <c r="U924" s="1"/>
      <c r="V924" s="1"/>
      <c r="W924" s="1"/>
      <c r="X924" s="1"/>
      <c r="Y924" s="1"/>
      <c r="Z924" s="1"/>
      <c r="AA924" s="1"/>
      <c r="AB924" s="1"/>
      <c r="AC924" s="1"/>
      <c r="AD924" s="1"/>
      <c r="AE924" s="1"/>
      <c r="AF924" s="1"/>
      <c r="AG924" s="1"/>
      <c r="AH924" s="1"/>
      <c r="AI924" s="1"/>
      <c r="AJ924" s="1"/>
      <c r="AK924" s="1"/>
    </row>
    <row r="925" spans="1:37" ht="14.25" customHeight="1">
      <c r="A925" s="425"/>
      <c r="B925" s="1"/>
      <c r="C925" s="1"/>
      <c r="D925" s="1"/>
      <c r="E925" s="1"/>
      <c r="F925" s="1"/>
      <c r="G925" s="1"/>
      <c r="H925" s="1"/>
      <c r="I925" s="1"/>
      <c r="J925" s="1"/>
      <c r="K925" s="1"/>
      <c r="L925" s="1"/>
      <c r="M925" s="1"/>
      <c r="N925" s="1"/>
      <c r="O925" s="1"/>
      <c r="P925" s="229"/>
      <c r="Q925" s="1"/>
      <c r="R925" s="1"/>
      <c r="S925" s="1"/>
      <c r="T925" s="1"/>
      <c r="U925" s="1"/>
      <c r="V925" s="1"/>
      <c r="W925" s="1"/>
      <c r="X925" s="1"/>
      <c r="Y925" s="1"/>
      <c r="Z925" s="1"/>
      <c r="AA925" s="1"/>
      <c r="AB925" s="1"/>
      <c r="AC925" s="1"/>
      <c r="AD925" s="1"/>
      <c r="AE925" s="1"/>
      <c r="AF925" s="1"/>
      <c r="AG925" s="1"/>
      <c r="AH925" s="1"/>
      <c r="AI925" s="1"/>
      <c r="AJ925" s="1"/>
      <c r="AK925" s="1"/>
    </row>
    <row r="926" spans="1:37" ht="14.25" customHeight="1">
      <c r="A926" s="425"/>
      <c r="B926" s="1"/>
      <c r="C926" s="1"/>
      <c r="D926" s="1"/>
      <c r="E926" s="1"/>
      <c r="F926" s="1"/>
      <c r="G926" s="1"/>
      <c r="H926" s="1"/>
      <c r="I926" s="1"/>
      <c r="J926" s="1"/>
      <c r="K926" s="1"/>
      <c r="L926" s="1"/>
      <c r="M926" s="1"/>
      <c r="N926" s="1"/>
      <c r="O926" s="1"/>
      <c r="P926" s="229"/>
      <c r="Q926" s="1"/>
      <c r="R926" s="1"/>
      <c r="S926" s="1"/>
      <c r="T926" s="1"/>
      <c r="U926" s="1"/>
      <c r="V926" s="1"/>
      <c r="W926" s="1"/>
      <c r="X926" s="1"/>
      <c r="Y926" s="1"/>
      <c r="Z926" s="1"/>
      <c r="AA926" s="1"/>
      <c r="AB926" s="1"/>
      <c r="AC926" s="1"/>
      <c r="AD926" s="1"/>
      <c r="AE926" s="1"/>
      <c r="AF926" s="1"/>
      <c r="AG926" s="1"/>
      <c r="AH926" s="1"/>
      <c r="AI926" s="1"/>
      <c r="AJ926" s="1"/>
      <c r="AK926" s="1"/>
    </row>
    <row r="927" spans="1:37" ht="14.25" customHeight="1">
      <c r="A927" s="425"/>
      <c r="B927" s="1"/>
      <c r="C927" s="1"/>
      <c r="D927" s="1"/>
      <c r="E927" s="1"/>
      <c r="F927" s="1"/>
      <c r="G927" s="1"/>
      <c r="H927" s="1"/>
      <c r="I927" s="1"/>
      <c r="J927" s="1"/>
      <c r="K927" s="1"/>
      <c r="L927" s="1"/>
      <c r="M927" s="1"/>
      <c r="N927" s="1"/>
      <c r="O927" s="1"/>
      <c r="P927" s="229"/>
      <c r="Q927" s="1"/>
      <c r="R927" s="1"/>
      <c r="S927" s="1"/>
      <c r="T927" s="1"/>
      <c r="U927" s="1"/>
      <c r="V927" s="1"/>
      <c r="W927" s="1"/>
      <c r="X927" s="1"/>
      <c r="Y927" s="1"/>
      <c r="Z927" s="1"/>
      <c r="AA927" s="1"/>
      <c r="AB927" s="1"/>
      <c r="AC927" s="1"/>
      <c r="AD927" s="1"/>
      <c r="AE927" s="1"/>
      <c r="AF927" s="1"/>
      <c r="AG927" s="1"/>
      <c r="AH927" s="1"/>
      <c r="AI927" s="1"/>
      <c r="AJ927" s="1"/>
      <c r="AK927" s="1"/>
    </row>
    <row r="928" spans="1:37" ht="14.25" customHeight="1">
      <c r="A928" s="425"/>
      <c r="B928" s="1"/>
      <c r="C928" s="1"/>
      <c r="D928" s="1"/>
      <c r="E928" s="1"/>
      <c r="F928" s="1"/>
      <c r="G928" s="1"/>
      <c r="H928" s="1"/>
      <c r="I928" s="1"/>
      <c r="J928" s="1"/>
      <c r="K928" s="1"/>
      <c r="L928" s="1"/>
      <c r="M928" s="1"/>
      <c r="N928" s="1"/>
      <c r="O928" s="1"/>
      <c r="P928" s="229"/>
      <c r="Q928" s="1"/>
      <c r="R928" s="1"/>
      <c r="S928" s="1"/>
      <c r="T928" s="1"/>
      <c r="U928" s="1"/>
      <c r="V928" s="1"/>
      <c r="W928" s="1"/>
      <c r="X928" s="1"/>
      <c r="Y928" s="1"/>
      <c r="Z928" s="1"/>
      <c r="AA928" s="1"/>
      <c r="AB928" s="1"/>
      <c r="AC928" s="1"/>
      <c r="AD928" s="1"/>
      <c r="AE928" s="1"/>
      <c r="AF928" s="1"/>
      <c r="AG928" s="1"/>
      <c r="AH928" s="1"/>
      <c r="AI928" s="1"/>
      <c r="AJ928" s="1"/>
      <c r="AK928" s="1"/>
    </row>
    <row r="929" spans="1:37" ht="14.25" customHeight="1">
      <c r="A929" s="425"/>
      <c r="B929" s="1"/>
      <c r="C929" s="1"/>
      <c r="D929" s="1"/>
      <c r="E929" s="1"/>
      <c r="F929" s="1"/>
      <c r="G929" s="1"/>
      <c r="H929" s="1"/>
      <c r="I929" s="1"/>
      <c r="J929" s="1"/>
      <c r="K929" s="1"/>
      <c r="L929" s="1"/>
      <c r="M929" s="1"/>
      <c r="N929" s="1"/>
      <c r="O929" s="1"/>
      <c r="P929" s="229"/>
      <c r="Q929" s="1"/>
      <c r="R929" s="1"/>
      <c r="S929" s="1"/>
      <c r="T929" s="1"/>
      <c r="U929" s="1"/>
      <c r="V929" s="1"/>
      <c r="W929" s="1"/>
      <c r="X929" s="1"/>
      <c r="Y929" s="1"/>
      <c r="Z929" s="1"/>
      <c r="AA929" s="1"/>
      <c r="AB929" s="1"/>
      <c r="AC929" s="1"/>
      <c r="AD929" s="1"/>
      <c r="AE929" s="1"/>
      <c r="AF929" s="1"/>
      <c r="AG929" s="1"/>
      <c r="AH929" s="1"/>
      <c r="AI929" s="1"/>
      <c r="AJ929" s="1"/>
      <c r="AK929" s="1"/>
    </row>
    <row r="930" spans="1:37" ht="14.25" customHeight="1">
      <c r="A930" s="425"/>
      <c r="B930" s="1"/>
      <c r="C930" s="1"/>
      <c r="D930" s="1"/>
      <c r="E930" s="1"/>
      <c r="F930" s="1"/>
      <c r="G930" s="1"/>
      <c r="H930" s="1"/>
      <c r="I930" s="1"/>
      <c r="J930" s="1"/>
      <c r="K930" s="1"/>
      <c r="L930" s="1"/>
      <c r="M930" s="1"/>
      <c r="N930" s="1"/>
      <c r="O930" s="1"/>
      <c r="P930" s="229"/>
      <c r="Q930" s="1"/>
      <c r="R930" s="1"/>
      <c r="S930" s="1"/>
      <c r="T930" s="1"/>
      <c r="U930" s="1"/>
      <c r="V930" s="1"/>
      <c r="W930" s="1"/>
      <c r="X930" s="1"/>
      <c r="Y930" s="1"/>
      <c r="Z930" s="1"/>
      <c r="AA930" s="1"/>
      <c r="AB930" s="1"/>
      <c r="AC930" s="1"/>
      <c r="AD930" s="1"/>
      <c r="AE930" s="1"/>
      <c r="AF930" s="1"/>
      <c r="AG930" s="1"/>
      <c r="AH930" s="1"/>
      <c r="AI930" s="1"/>
      <c r="AJ930" s="1"/>
      <c r="AK930" s="1"/>
    </row>
    <row r="931" spans="1:37" ht="14.25" customHeight="1">
      <c r="A931" s="425"/>
      <c r="B931" s="1"/>
      <c r="C931" s="1"/>
      <c r="D931" s="1"/>
      <c r="E931" s="1"/>
      <c r="F931" s="1"/>
      <c r="G931" s="1"/>
      <c r="H931" s="1"/>
      <c r="I931" s="1"/>
      <c r="J931" s="1"/>
      <c r="K931" s="1"/>
      <c r="L931" s="1"/>
      <c r="M931" s="1"/>
      <c r="N931" s="1"/>
      <c r="O931" s="1"/>
      <c r="P931" s="229"/>
      <c r="Q931" s="1"/>
      <c r="R931" s="1"/>
      <c r="S931" s="1"/>
      <c r="T931" s="1"/>
      <c r="U931" s="1"/>
      <c r="V931" s="1"/>
      <c r="W931" s="1"/>
      <c r="X931" s="1"/>
      <c r="Y931" s="1"/>
      <c r="Z931" s="1"/>
      <c r="AA931" s="1"/>
      <c r="AB931" s="1"/>
      <c r="AC931" s="1"/>
      <c r="AD931" s="1"/>
      <c r="AE931" s="1"/>
      <c r="AF931" s="1"/>
      <c r="AG931" s="1"/>
      <c r="AH931" s="1"/>
      <c r="AI931" s="1"/>
      <c r="AJ931" s="1"/>
      <c r="AK931" s="1"/>
    </row>
    <row r="932" spans="1:37" ht="14.25" customHeight="1">
      <c r="A932" s="425"/>
      <c r="B932" s="1"/>
      <c r="C932" s="1"/>
      <c r="D932" s="1"/>
      <c r="E932" s="1"/>
      <c r="F932" s="1"/>
      <c r="G932" s="1"/>
      <c r="H932" s="1"/>
      <c r="I932" s="1"/>
      <c r="J932" s="1"/>
      <c r="K932" s="1"/>
      <c r="L932" s="1"/>
      <c r="M932" s="1"/>
      <c r="N932" s="1"/>
      <c r="O932" s="1"/>
      <c r="P932" s="229"/>
      <c r="Q932" s="1"/>
      <c r="R932" s="1"/>
      <c r="S932" s="1"/>
      <c r="T932" s="1"/>
      <c r="U932" s="1"/>
      <c r="V932" s="1"/>
      <c r="W932" s="1"/>
      <c r="X932" s="1"/>
      <c r="Y932" s="1"/>
      <c r="Z932" s="1"/>
      <c r="AA932" s="1"/>
      <c r="AB932" s="1"/>
      <c r="AC932" s="1"/>
      <c r="AD932" s="1"/>
      <c r="AE932" s="1"/>
      <c r="AF932" s="1"/>
      <c r="AG932" s="1"/>
      <c r="AH932" s="1"/>
      <c r="AI932" s="1"/>
      <c r="AJ932" s="1"/>
      <c r="AK932" s="1"/>
    </row>
    <row r="933" spans="1:37" ht="14.25" customHeight="1">
      <c r="A933" s="425"/>
      <c r="B933" s="1"/>
      <c r="C933" s="1"/>
      <c r="D933" s="1"/>
      <c r="E933" s="1"/>
      <c r="F933" s="1"/>
      <c r="G933" s="1"/>
      <c r="H933" s="1"/>
      <c r="I933" s="1"/>
      <c r="J933" s="1"/>
      <c r="K933" s="1"/>
      <c r="L933" s="1"/>
      <c r="M933" s="1"/>
      <c r="N933" s="1"/>
      <c r="O933" s="1"/>
      <c r="P933" s="229"/>
      <c r="Q933" s="1"/>
      <c r="R933" s="1"/>
      <c r="S933" s="1"/>
      <c r="T933" s="1"/>
      <c r="U933" s="1"/>
      <c r="V933" s="1"/>
      <c r="W933" s="1"/>
      <c r="X933" s="1"/>
      <c r="Y933" s="1"/>
      <c r="Z933" s="1"/>
      <c r="AA933" s="1"/>
      <c r="AB933" s="1"/>
      <c r="AC933" s="1"/>
      <c r="AD933" s="1"/>
      <c r="AE933" s="1"/>
      <c r="AF933" s="1"/>
      <c r="AG933" s="1"/>
      <c r="AH933" s="1"/>
      <c r="AI933" s="1"/>
      <c r="AJ933" s="1"/>
      <c r="AK933" s="1"/>
    </row>
    <row r="934" spans="1:37" ht="14.25" customHeight="1">
      <c r="A934" s="425"/>
      <c r="B934" s="1"/>
      <c r="C934" s="1"/>
      <c r="D934" s="1"/>
      <c r="E934" s="1"/>
      <c r="F934" s="1"/>
      <c r="G934" s="1"/>
      <c r="H934" s="1"/>
      <c r="I934" s="1"/>
      <c r="J934" s="1"/>
      <c r="K934" s="1"/>
      <c r="L934" s="1"/>
      <c r="M934" s="1"/>
      <c r="N934" s="1"/>
      <c r="O934" s="1"/>
      <c r="P934" s="229"/>
      <c r="Q934" s="1"/>
      <c r="R934" s="1"/>
      <c r="S934" s="1"/>
      <c r="T934" s="1"/>
      <c r="U934" s="1"/>
      <c r="V934" s="1"/>
      <c r="W934" s="1"/>
      <c r="X934" s="1"/>
      <c r="Y934" s="1"/>
      <c r="Z934" s="1"/>
      <c r="AA934" s="1"/>
      <c r="AB934" s="1"/>
      <c r="AC934" s="1"/>
      <c r="AD934" s="1"/>
      <c r="AE934" s="1"/>
      <c r="AF934" s="1"/>
      <c r="AG934" s="1"/>
      <c r="AH934" s="1"/>
      <c r="AI934" s="1"/>
      <c r="AJ934" s="1"/>
      <c r="AK934" s="1"/>
    </row>
    <row r="935" spans="1:37" ht="14.25" customHeight="1">
      <c r="A935" s="425"/>
      <c r="B935" s="1"/>
      <c r="C935" s="1"/>
      <c r="D935" s="1"/>
      <c r="E935" s="1"/>
      <c r="F935" s="1"/>
      <c r="G935" s="1"/>
      <c r="H935" s="1"/>
      <c r="I935" s="1"/>
      <c r="J935" s="1"/>
      <c r="K935" s="1"/>
      <c r="L935" s="1"/>
      <c r="M935" s="1"/>
      <c r="N935" s="1"/>
      <c r="O935" s="1"/>
      <c r="P935" s="229"/>
      <c r="Q935" s="1"/>
      <c r="R935" s="1"/>
      <c r="S935" s="1"/>
      <c r="T935" s="1"/>
      <c r="U935" s="1"/>
      <c r="V935" s="1"/>
      <c r="W935" s="1"/>
      <c r="X935" s="1"/>
      <c r="Y935" s="1"/>
      <c r="Z935" s="1"/>
      <c r="AA935" s="1"/>
      <c r="AB935" s="1"/>
      <c r="AC935" s="1"/>
      <c r="AD935" s="1"/>
      <c r="AE935" s="1"/>
      <c r="AF935" s="1"/>
      <c r="AG935" s="1"/>
      <c r="AH935" s="1"/>
      <c r="AI935" s="1"/>
      <c r="AJ935" s="1"/>
      <c r="AK935" s="1"/>
    </row>
    <row r="936" spans="1:37" ht="14.25" customHeight="1">
      <c r="A936" s="425"/>
      <c r="B936" s="1"/>
      <c r="C936" s="1"/>
      <c r="D936" s="1"/>
      <c r="E936" s="1"/>
      <c r="F936" s="1"/>
      <c r="G936" s="1"/>
      <c r="H936" s="1"/>
      <c r="I936" s="1"/>
      <c r="J936" s="1"/>
      <c r="K936" s="1"/>
      <c r="L936" s="1"/>
      <c r="M936" s="1"/>
      <c r="N936" s="1"/>
      <c r="O936" s="1"/>
      <c r="P936" s="229"/>
      <c r="Q936" s="1"/>
      <c r="R936" s="1"/>
      <c r="S936" s="1"/>
      <c r="T936" s="1"/>
      <c r="U936" s="1"/>
      <c r="V936" s="1"/>
      <c r="W936" s="1"/>
      <c r="X936" s="1"/>
      <c r="Y936" s="1"/>
      <c r="Z936" s="1"/>
      <c r="AA936" s="1"/>
      <c r="AB936" s="1"/>
      <c r="AC936" s="1"/>
      <c r="AD936" s="1"/>
      <c r="AE936" s="1"/>
      <c r="AF936" s="1"/>
      <c r="AG936" s="1"/>
      <c r="AH936" s="1"/>
      <c r="AI936" s="1"/>
      <c r="AJ936" s="1"/>
      <c r="AK936" s="1"/>
    </row>
    <row r="937" spans="1:37" ht="14.25" customHeight="1">
      <c r="A937" s="425"/>
      <c r="B937" s="1"/>
      <c r="C937" s="1"/>
      <c r="D937" s="1"/>
      <c r="E937" s="1"/>
      <c r="F937" s="1"/>
      <c r="G937" s="1"/>
      <c r="H937" s="1"/>
      <c r="I937" s="1"/>
      <c r="J937" s="1"/>
      <c r="K937" s="1"/>
      <c r="L937" s="1"/>
      <c r="M937" s="1"/>
      <c r="N937" s="1"/>
      <c r="O937" s="1"/>
      <c r="P937" s="229"/>
      <c r="Q937" s="1"/>
      <c r="R937" s="1"/>
      <c r="S937" s="1"/>
      <c r="T937" s="1"/>
      <c r="U937" s="1"/>
      <c r="V937" s="1"/>
      <c r="W937" s="1"/>
      <c r="X937" s="1"/>
      <c r="Y937" s="1"/>
      <c r="Z937" s="1"/>
      <c r="AA937" s="1"/>
      <c r="AB937" s="1"/>
      <c r="AC937" s="1"/>
      <c r="AD937" s="1"/>
      <c r="AE937" s="1"/>
      <c r="AF937" s="1"/>
      <c r="AG937" s="1"/>
      <c r="AH937" s="1"/>
      <c r="AI937" s="1"/>
      <c r="AJ937" s="1"/>
      <c r="AK937" s="1"/>
    </row>
    <row r="938" spans="1:37" ht="14.25" customHeight="1">
      <c r="A938" s="425"/>
      <c r="B938" s="1"/>
      <c r="C938" s="1"/>
      <c r="D938" s="1"/>
      <c r="E938" s="1"/>
      <c r="F938" s="1"/>
      <c r="G938" s="1"/>
      <c r="H938" s="1"/>
      <c r="I938" s="1"/>
      <c r="J938" s="1"/>
      <c r="K938" s="1"/>
      <c r="L938" s="1"/>
      <c r="M938" s="1"/>
      <c r="N938" s="1"/>
      <c r="O938" s="1"/>
      <c r="P938" s="229"/>
      <c r="Q938" s="1"/>
      <c r="R938" s="1"/>
      <c r="S938" s="1"/>
      <c r="T938" s="1"/>
      <c r="U938" s="1"/>
      <c r="V938" s="1"/>
      <c r="W938" s="1"/>
      <c r="X938" s="1"/>
      <c r="Y938" s="1"/>
      <c r="Z938" s="1"/>
      <c r="AA938" s="1"/>
      <c r="AB938" s="1"/>
      <c r="AC938" s="1"/>
      <c r="AD938" s="1"/>
      <c r="AE938" s="1"/>
      <c r="AF938" s="1"/>
      <c r="AG938" s="1"/>
      <c r="AH938" s="1"/>
      <c r="AI938" s="1"/>
      <c r="AJ938" s="1"/>
      <c r="AK938" s="1"/>
    </row>
    <row r="939" spans="1:37" ht="14.25" customHeight="1">
      <c r="A939" s="425"/>
      <c r="B939" s="1"/>
      <c r="C939" s="1"/>
      <c r="D939" s="1"/>
      <c r="E939" s="1"/>
      <c r="F939" s="1"/>
      <c r="G939" s="1"/>
      <c r="H939" s="1"/>
      <c r="I939" s="1"/>
      <c r="J939" s="1"/>
      <c r="K939" s="1"/>
      <c r="L939" s="1"/>
      <c r="M939" s="1"/>
      <c r="N939" s="1"/>
      <c r="O939" s="1"/>
      <c r="P939" s="229"/>
      <c r="Q939" s="1"/>
      <c r="R939" s="1"/>
      <c r="S939" s="1"/>
      <c r="T939" s="1"/>
      <c r="U939" s="1"/>
      <c r="V939" s="1"/>
      <c r="W939" s="1"/>
      <c r="X939" s="1"/>
      <c r="Y939" s="1"/>
      <c r="Z939" s="1"/>
      <c r="AA939" s="1"/>
      <c r="AB939" s="1"/>
      <c r="AC939" s="1"/>
      <c r="AD939" s="1"/>
      <c r="AE939" s="1"/>
      <c r="AF939" s="1"/>
      <c r="AG939" s="1"/>
      <c r="AH939" s="1"/>
      <c r="AI939" s="1"/>
      <c r="AJ939" s="1"/>
      <c r="AK939" s="1"/>
    </row>
    <row r="940" spans="1:37" ht="14.25" customHeight="1">
      <c r="A940" s="425"/>
      <c r="B940" s="1"/>
      <c r="C940" s="1"/>
      <c r="D940" s="1"/>
      <c r="E940" s="1"/>
      <c r="F940" s="1"/>
      <c r="G940" s="1"/>
      <c r="H940" s="1"/>
      <c r="I940" s="1"/>
      <c r="J940" s="1"/>
      <c r="K940" s="1"/>
      <c r="L940" s="1"/>
      <c r="M940" s="1"/>
      <c r="N940" s="1"/>
      <c r="O940" s="1"/>
      <c r="P940" s="229"/>
      <c r="Q940" s="1"/>
      <c r="R940" s="1"/>
      <c r="S940" s="1"/>
      <c r="T940" s="1"/>
      <c r="U940" s="1"/>
      <c r="V940" s="1"/>
      <c r="W940" s="1"/>
      <c r="X940" s="1"/>
      <c r="Y940" s="1"/>
      <c r="Z940" s="1"/>
      <c r="AA940" s="1"/>
      <c r="AB940" s="1"/>
      <c r="AC940" s="1"/>
      <c r="AD940" s="1"/>
      <c r="AE940" s="1"/>
      <c r="AF940" s="1"/>
      <c r="AG940" s="1"/>
      <c r="AH940" s="1"/>
      <c r="AI940" s="1"/>
      <c r="AJ940" s="1"/>
      <c r="AK940" s="1"/>
    </row>
    <row r="941" spans="1:37" ht="14.25" customHeight="1">
      <c r="A941" s="425"/>
      <c r="B941" s="1"/>
      <c r="C941" s="1"/>
      <c r="D941" s="1"/>
      <c r="E941" s="1"/>
      <c r="F941" s="1"/>
      <c r="G941" s="1"/>
      <c r="H941" s="1"/>
      <c r="I941" s="1"/>
      <c r="J941" s="1"/>
      <c r="K941" s="1"/>
      <c r="L941" s="1"/>
      <c r="M941" s="1"/>
      <c r="N941" s="1"/>
      <c r="O941" s="1"/>
      <c r="P941" s="229"/>
      <c r="Q941" s="1"/>
      <c r="R941" s="1"/>
      <c r="S941" s="1"/>
      <c r="T941" s="1"/>
      <c r="U941" s="1"/>
      <c r="V941" s="1"/>
      <c r="W941" s="1"/>
      <c r="X941" s="1"/>
      <c r="Y941" s="1"/>
      <c r="Z941" s="1"/>
      <c r="AA941" s="1"/>
      <c r="AB941" s="1"/>
      <c r="AC941" s="1"/>
      <c r="AD941" s="1"/>
      <c r="AE941" s="1"/>
      <c r="AF941" s="1"/>
      <c r="AG941" s="1"/>
      <c r="AH941" s="1"/>
      <c r="AI941" s="1"/>
      <c r="AJ941" s="1"/>
      <c r="AK941" s="1"/>
    </row>
    <row r="942" spans="1:37" ht="14.25" customHeight="1">
      <c r="A942" s="425"/>
      <c r="B942" s="1"/>
      <c r="C942" s="1"/>
      <c r="D942" s="1"/>
      <c r="E942" s="1"/>
      <c r="F942" s="1"/>
      <c r="G942" s="1"/>
      <c r="H942" s="1"/>
      <c r="I942" s="1"/>
      <c r="J942" s="1"/>
      <c r="K942" s="1"/>
      <c r="L942" s="1"/>
      <c r="M942" s="1"/>
      <c r="N942" s="1"/>
      <c r="O942" s="1"/>
      <c r="P942" s="229"/>
      <c r="Q942" s="1"/>
      <c r="R942" s="1"/>
      <c r="S942" s="1"/>
      <c r="T942" s="1"/>
      <c r="U942" s="1"/>
      <c r="V942" s="1"/>
      <c r="W942" s="1"/>
      <c r="X942" s="1"/>
      <c r="Y942" s="1"/>
      <c r="Z942" s="1"/>
      <c r="AA942" s="1"/>
      <c r="AB942" s="1"/>
      <c r="AC942" s="1"/>
      <c r="AD942" s="1"/>
      <c r="AE942" s="1"/>
      <c r="AF942" s="1"/>
      <c r="AG942" s="1"/>
      <c r="AH942" s="1"/>
      <c r="AI942" s="1"/>
      <c r="AJ942" s="1"/>
      <c r="AK942" s="1"/>
    </row>
    <row r="943" spans="1:37" ht="14.25" customHeight="1">
      <c r="A943" s="425"/>
      <c r="B943" s="1"/>
      <c r="C943" s="1"/>
      <c r="D943" s="1"/>
      <c r="E943" s="1"/>
      <c r="F943" s="1"/>
      <c r="G943" s="1"/>
      <c r="H943" s="1"/>
      <c r="I943" s="1"/>
      <c r="J943" s="1"/>
      <c r="K943" s="1"/>
      <c r="L943" s="1"/>
      <c r="M943" s="1"/>
      <c r="N943" s="1"/>
      <c r="O943" s="1"/>
      <c r="P943" s="229"/>
      <c r="Q943" s="1"/>
      <c r="R943" s="1"/>
      <c r="S943" s="1"/>
      <c r="T943" s="1"/>
      <c r="U943" s="1"/>
      <c r="V943" s="1"/>
      <c r="W943" s="1"/>
      <c r="X943" s="1"/>
      <c r="Y943" s="1"/>
      <c r="Z943" s="1"/>
      <c r="AA943" s="1"/>
      <c r="AB943" s="1"/>
      <c r="AC943" s="1"/>
      <c r="AD943" s="1"/>
      <c r="AE943" s="1"/>
      <c r="AF943" s="1"/>
      <c r="AG943" s="1"/>
      <c r="AH943" s="1"/>
      <c r="AI943" s="1"/>
      <c r="AJ943" s="1"/>
      <c r="AK943" s="1"/>
    </row>
    <row r="944" spans="1:37" ht="14.25" customHeight="1">
      <c r="A944" s="425"/>
      <c r="B944" s="1"/>
      <c r="C944" s="1"/>
      <c r="D944" s="1"/>
      <c r="E944" s="1"/>
      <c r="F944" s="1"/>
      <c r="G944" s="1"/>
      <c r="H944" s="1"/>
      <c r="I944" s="1"/>
      <c r="J944" s="1"/>
      <c r="K944" s="1"/>
      <c r="L944" s="1"/>
      <c r="M944" s="1"/>
      <c r="N944" s="1"/>
      <c r="O944" s="1"/>
      <c r="P944" s="229"/>
      <c r="Q944" s="1"/>
      <c r="R944" s="1"/>
      <c r="S944" s="1"/>
      <c r="T944" s="1"/>
      <c r="U944" s="1"/>
      <c r="V944" s="1"/>
      <c r="W944" s="1"/>
      <c r="X944" s="1"/>
      <c r="Y944" s="1"/>
      <c r="Z944" s="1"/>
      <c r="AA944" s="1"/>
      <c r="AB944" s="1"/>
      <c r="AC944" s="1"/>
      <c r="AD944" s="1"/>
      <c r="AE944" s="1"/>
      <c r="AF944" s="1"/>
      <c r="AG944" s="1"/>
      <c r="AH944" s="1"/>
      <c r="AI944" s="1"/>
      <c r="AJ944" s="1"/>
      <c r="AK944" s="1"/>
    </row>
    <row r="945" spans="1:37" ht="14.25" customHeight="1">
      <c r="A945" s="425"/>
      <c r="B945" s="1"/>
      <c r="C945" s="1"/>
      <c r="D945" s="1"/>
      <c r="E945" s="1"/>
      <c r="F945" s="1"/>
      <c r="G945" s="1"/>
      <c r="H945" s="1"/>
      <c r="I945" s="1"/>
      <c r="J945" s="1"/>
      <c r="K945" s="1"/>
      <c r="L945" s="1"/>
      <c r="M945" s="1"/>
      <c r="N945" s="1"/>
      <c r="O945" s="1"/>
      <c r="P945" s="229"/>
      <c r="Q945" s="1"/>
      <c r="R945" s="1"/>
      <c r="S945" s="1"/>
      <c r="T945" s="1"/>
      <c r="U945" s="1"/>
      <c r="V945" s="1"/>
      <c r="W945" s="1"/>
      <c r="X945" s="1"/>
      <c r="Y945" s="1"/>
      <c r="Z945" s="1"/>
      <c r="AA945" s="1"/>
      <c r="AB945" s="1"/>
      <c r="AC945" s="1"/>
      <c r="AD945" s="1"/>
      <c r="AE945" s="1"/>
      <c r="AF945" s="1"/>
      <c r="AG945" s="1"/>
      <c r="AH945" s="1"/>
      <c r="AI945" s="1"/>
      <c r="AJ945" s="1"/>
      <c r="AK945" s="1"/>
    </row>
    <row r="946" spans="1:37" ht="14.25" customHeight="1">
      <c r="A946" s="425"/>
      <c r="B946" s="1"/>
      <c r="C946" s="1"/>
      <c r="D946" s="1"/>
      <c r="E946" s="1"/>
      <c r="F946" s="1"/>
      <c r="G946" s="1"/>
      <c r="H946" s="1"/>
      <c r="I946" s="1"/>
      <c r="J946" s="1"/>
      <c r="K946" s="1"/>
      <c r="L946" s="1"/>
      <c r="M946" s="1"/>
      <c r="N946" s="1"/>
      <c r="O946" s="1"/>
      <c r="P946" s="229"/>
      <c r="Q946" s="1"/>
      <c r="R946" s="1"/>
      <c r="S946" s="1"/>
      <c r="T946" s="1"/>
      <c r="U946" s="1"/>
      <c r="V946" s="1"/>
      <c r="W946" s="1"/>
      <c r="X946" s="1"/>
      <c r="Y946" s="1"/>
      <c r="Z946" s="1"/>
      <c r="AA946" s="1"/>
      <c r="AB946" s="1"/>
      <c r="AC946" s="1"/>
      <c r="AD946" s="1"/>
      <c r="AE946" s="1"/>
      <c r="AF946" s="1"/>
      <c r="AG946" s="1"/>
      <c r="AH946" s="1"/>
      <c r="AI946" s="1"/>
      <c r="AJ946" s="1"/>
      <c r="AK946" s="1"/>
    </row>
    <row r="947" spans="1:37" ht="14.25" customHeight="1">
      <c r="A947" s="425"/>
      <c r="B947" s="1"/>
      <c r="C947" s="1"/>
      <c r="D947" s="1"/>
      <c r="E947" s="1"/>
      <c r="F947" s="1"/>
      <c r="G947" s="1"/>
      <c r="H947" s="1"/>
      <c r="I947" s="1"/>
      <c r="J947" s="1"/>
      <c r="K947" s="1"/>
      <c r="L947" s="1"/>
      <c r="M947" s="1"/>
      <c r="N947" s="1"/>
      <c r="O947" s="1"/>
      <c r="P947" s="229"/>
      <c r="Q947" s="1"/>
      <c r="R947" s="1"/>
      <c r="S947" s="1"/>
      <c r="T947" s="1"/>
      <c r="U947" s="1"/>
      <c r="V947" s="1"/>
      <c r="W947" s="1"/>
      <c r="X947" s="1"/>
      <c r="Y947" s="1"/>
      <c r="Z947" s="1"/>
      <c r="AA947" s="1"/>
      <c r="AB947" s="1"/>
      <c r="AC947" s="1"/>
      <c r="AD947" s="1"/>
      <c r="AE947" s="1"/>
      <c r="AF947" s="1"/>
      <c r="AG947" s="1"/>
      <c r="AH947" s="1"/>
      <c r="AI947" s="1"/>
      <c r="AJ947" s="1"/>
      <c r="AK947" s="1"/>
    </row>
    <row r="948" spans="1:37" ht="14.25" customHeight="1">
      <c r="A948" s="425"/>
      <c r="B948" s="1"/>
      <c r="C948" s="1"/>
      <c r="D948" s="1"/>
      <c r="E948" s="1"/>
      <c r="F948" s="1"/>
      <c r="G948" s="1"/>
      <c r="H948" s="1"/>
      <c r="I948" s="1"/>
      <c r="J948" s="1"/>
      <c r="K948" s="1"/>
      <c r="L948" s="1"/>
      <c r="M948" s="1"/>
      <c r="N948" s="1"/>
      <c r="O948" s="1"/>
      <c r="P948" s="229"/>
      <c r="Q948" s="1"/>
      <c r="R948" s="1"/>
      <c r="S948" s="1"/>
      <c r="T948" s="1"/>
      <c r="U948" s="1"/>
      <c r="V948" s="1"/>
      <c r="W948" s="1"/>
      <c r="X948" s="1"/>
      <c r="Y948" s="1"/>
      <c r="Z948" s="1"/>
      <c r="AA948" s="1"/>
      <c r="AB948" s="1"/>
      <c r="AC948" s="1"/>
      <c r="AD948" s="1"/>
      <c r="AE948" s="1"/>
      <c r="AF948" s="1"/>
      <c r="AG948" s="1"/>
      <c r="AH948" s="1"/>
      <c r="AI948" s="1"/>
      <c r="AJ948" s="1"/>
      <c r="AK948" s="1"/>
    </row>
    <row r="949" spans="1:37" ht="14.25" customHeight="1">
      <c r="A949" s="425"/>
      <c r="B949" s="1"/>
      <c r="C949" s="1"/>
      <c r="D949" s="1"/>
      <c r="E949" s="1"/>
      <c r="F949" s="1"/>
      <c r="G949" s="1"/>
      <c r="H949" s="1"/>
      <c r="I949" s="1"/>
      <c r="J949" s="1"/>
      <c r="K949" s="1"/>
      <c r="L949" s="1"/>
      <c r="M949" s="1"/>
      <c r="N949" s="1"/>
      <c r="O949" s="1"/>
      <c r="P949" s="229"/>
      <c r="Q949" s="1"/>
      <c r="R949" s="1"/>
      <c r="S949" s="1"/>
      <c r="T949" s="1"/>
      <c r="U949" s="1"/>
      <c r="V949" s="1"/>
      <c r="W949" s="1"/>
      <c r="X949" s="1"/>
      <c r="Y949" s="1"/>
      <c r="Z949" s="1"/>
      <c r="AA949" s="1"/>
      <c r="AB949" s="1"/>
      <c r="AC949" s="1"/>
      <c r="AD949" s="1"/>
      <c r="AE949" s="1"/>
      <c r="AF949" s="1"/>
      <c r="AG949" s="1"/>
      <c r="AH949" s="1"/>
      <c r="AI949" s="1"/>
      <c r="AJ949" s="1"/>
      <c r="AK949" s="1"/>
    </row>
    <row r="950" spans="1:37" ht="14.25" customHeight="1">
      <c r="A950" s="425"/>
      <c r="B950" s="1"/>
      <c r="C950" s="1"/>
      <c r="D950" s="1"/>
      <c r="E950" s="1"/>
      <c r="F950" s="1"/>
      <c r="G950" s="1"/>
      <c r="H950" s="1"/>
      <c r="I950" s="1"/>
      <c r="J950" s="1"/>
      <c r="K950" s="1"/>
      <c r="L950" s="1"/>
      <c r="M950" s="1"/>
      <c r="N950" s="1"/>
      <c r="O950" s="1"/>
      <c r="P950" s="229"/>
      <c r="Q950" s="1"/>
      <c r="R950" s="1"/>
      <c r="S950" s="1"/>
      <c r="T950" s="1"/>
      <c r="U950" s="1"/>
      <c r="V950" s="1"/>
      <c r="W950" s="1"/>
      <c r="X950" s="1"/>
      <c r="Y950" s="1"/>
      <c r="Z950" s="1"/>
      <c r="AA950" s="1"/>
      <c r="AB950" s="1"/>
      <c r="AC950" s="1"/>
      <c r="AD950" s="1"/>
      <c r="AE950" s="1"/>
      <c r="AF950" s="1"/>
      <c r="AG950" s="1"/>
      <c r="AH950" s="1"/>
      <c r="AI950" s="1"/>
      <c r="AJ950" s="1"/>
      <c r="AK950" s="1"/>
    </row>
    <row r="951" spans="1:37" ht="14.25" customHeight="1">
      <c r="A951" s="425"/>
      <c r="B951" s="1"/>
      <c r="C951" s="1"/>
      <c r="D951" s="1"/>
      <c r="E951" s="1"/>
      <c r="F951" s="1"/>
      <c r="G951" s="1"/>
      <c r="H951" s="1"/>
      <c r="I951" s="1"/>
      <c r="J951" s="1"/>
      <c r="K951" s="1"/>
      <c r="L951" s="1"/>
      <c r="M951" s="1"/>
      <c r="N951" s="1"/>
      <c r="O951" s="1"/>
      <c r="P951" s="229"/>
      <c r="Q951" s="1"/>
      <c r="R951" s="1"/>
      <c r="S951" s="1"/>
      <c r="T951" s="1"/>
      <c r="U951" s="1"/>
      <c r="V951" s="1"/>
      <c r="W951" s="1"/>
      <c r="X951" s="1"/>
      <c r="Y951" s="1"/>
      <c r="Z951" s="1"/>
      <c r="AA951" s="1"/>
      <c r="AB951" s="1"/>
      <c r="AC951" s="1"/>
      <c r="AD951" s="1"/>
      <c r="AE951" s="1"/>
      <c r="AF951" s="1"/>
      <c r="AG951" s="1"/>
      <c r="AH951" s="1"/>
      <c r="AI951" s="1"/>
      <c r="AJ951" s="1"/>
      <c r="AK951" s="1"/>
    </row>
    <row r="952" spans="1:37" ht="14.25" customHeight="1">
      <c r="A952" s="425"/>
      <c r="B952" s="1"/>
      <c r="C952" s="1"/>
      <c r="D952" s="1"/>
      <c r="E952" s="1"/>
      <c r="F952" s="1"/>
      <c r="G952" s="1"/>
      <c r="H952" s="1"/>
      <c r="I952" s="1"/>
      <c r="J952" s="1"/>
      <c r="K952" s="1"/>
      <c r="L952" s="1"/>
      <c r="M952" s="1"/>
      <c r="N952" s="1"/>
      <c r="O952" s="1"/>
      <c r="P952" s="229"/>
      <c r="Q952" s="1"/>
      <c r="R952" s="1"/>
      <c r="S952" s="1"/>
      <c r="T952" s="1"/>
      <c r="U952" s="1"/>
      <c r="V952" s="1"/>
      <c r="W952" s="1"/>
      <c r="X952" s="1"/>
      <c r="Y952" s="1"/>
      <c r="Z952" s="1"/>
      <c r="AA952" s="1"/>
      <c r="AB952" s="1"/>
      <c r="AC952" s="1"/>
      <c r="AD952" s="1"/>
      <c r="AE952" s="1"/>
      <c r="AF952" s="1"/>
      <c r="AG952" s="1"/>
      <c r="AH952" s="1"/>
      <c r="AI952" s="1"/>
      <c r="AJ952" s="1"/>
      <c r="AK952" s="1"/>
    </row>
    <row r="953" spans="1:37" ht="14.25" customHeight="1">
      <c r="A953" s="425"/>
      <c r="B953" s="1"/>
      <c r="C953" s="1"/>
      <c r="D953" s="1"/>
      <c r="E953" s="1"/>
      <c r="F953" s="1"/>
      <c r="G953" s="1"/>
      <c r="H953" s="1"/>
      <c r="I953" s="1"/>
      <c r="J953" s="1"/>
      <c r="K953" s="1"/>
      <c r="L953" s="1"/>
      <c r="M953" s="1"/>
      <c r="N953" s="1"/>
      <c r="O953" s="1"/>
      <c r="P953" s="229"/>
      <c r="Q953" s="1"/>
      <c r="R953" s="1"/>
      <c r="S953" s="1"/>
      <c r="T953" s="1"/>
      <c r="U953" s="1"/>
      <c r="V953" s="1"/>
      <c r="W953" s="1"/>
      <c r="X953" s="1"/>
      <c r="Y953" s="1"/>
      <c r="Z953" s="1"/>
      <c r="AA953" s="1"/>
      <c r="AB953" s="1"/>
      <c r="AC953" s="1"/>
      <c r="AD953" s="1"/>
      <c r="AE953" s="1"/>
      <c r="AF953" s="1"/>
      <c r="AG953" s="1"/>
      <c r="AH953" s="1"/>
      <c r="AI953" s="1"/>
      <c r="AJ953" s="1"/>
      <c r="AK953" s="1"/>
    </row>
    <row r="954" spans="1:37" ht="14.25" customHeight="1">
      <c r="A954" s="425"/>
      <c r="B954" s="1"/>
      <c r="C954" s="1"/>
      <c r="D954" s="1"/>
      <c r="E954" s="1"/>
      <c r="F954" s="1"/>
      <c r="G954" s="1"/>
      <c r="H954" s="1"/>
      <c r="I954" s="1"/>
      <c r="J954" s="1"/>
      <c r="K954" s="1"/>
      <c r="L954" s="1"/>
      <c r="M954" s="1"/>
      <c r="N954" s="1"/>
      <c r="O954" s="1"/>
      <c r="P954" s="229"/>
      <c r="Q954" s="1"/>
      <c r="R954" s="1"/>
      <c r="S954" s="1"/>
      <c r="T954" s="1"/>
      <c r="U954" s="1"/>
      <c r="V954" s="1"/>
      <c r="W954" s="1"/>
      <c r="X954" s="1"/>
      <c r="Y954" s="1"/>
      <c r="Z954" s="1"/>
      <c r="AA954" s="1"/>
      <c r="AB954" s="1"/>
      <c r="AC954" s="1"/>
      <c r="AD954" s="1"/>
      <c r="AE954" s="1"/>
      <c r="AF954" s="1"/>
      <c r="AG954" s="1"/>
      <c r="AH954" s="1"/>
      <c r="AI954" s="1"/>
      <c r="AJ954" s="1"/>
      <c r="AK954" s="1"/>
    </row>
    <row r="955" spans="1:37" ht="14.25" customHeight="1">
      <c r="A955" s="425"/>
      <c r="B955" s="1"/>
      <c r="C955" s="1"/>
      <c r="D955" s="1"/>
      <c r="E955" s="1"/>
      <c r="F955" s="1"/>
      <c r="G955" s="1"/>
      <c r="H955" s="1"/>
      <c r="I955" s="1"/>
      <c r="J955" s="1"/>
      <c r="K955" s="1"/>
      <c r="L955" s="1"/>
      <c r="M955" s="1"/>
      <c r="N955" s="1"/>
      <c r="O955" s="1"/>
      <c r="P955" s="229"/>
      <c r="Q955" s="1"/>
      <c r="R955" s="1"/>
      <c r="S955" s="1"/>
      <c r="T955" s="1"/>
      <c r="U955" s="1"/>
      <c r="V955" s="1"/>
      <c r="W955" s="1"/>
      <c r="X955" s="1"/>
      <c r="Y955" s="1"/>
      <c r="Z955" s="1"/>
      <c r="AA955" s="1"/>
      <c r="AB955" s="1"/>
      <c r="AC955" s="1"/>
      <c r="AD955" s="1"/>
      <c r="AE955" s="1"/>
      <c r="AF955" s="1"/>
      <c r="AG955" s="1"/>
      <c r="AH955" s="1"/>
      <c r="AI955" s="1"/>
      <c r="AJ955" s="1"/>
      <c r="AK955" s="1"/>
    </row>
    <row r="956" spans="1:37" ht="14.25" customHeight="1">
      <c r="A956" s="425"/>
      <c r="B956" s="1"/>
      <c r="C956" s="1"/>
      <c r="D956" s="1"/>
      <c r="E956" s="1"/>
      <c r="F956" s="1"/>
      <c r="G956" s="1"/>
      <c r="H956" s="1"/>
      <c r="I956" s="1"/>
      <c r="J956" s="1"/>
      <c r="K956" s="1"/>
      <c r="L956" s="1"/>
      <c r="M956" s="1"/>
      <c r="N956" s="1"/>
      <c r="O956" s="1"/>
      <c r="P956" s="229"/>
      <c r="Q956" s="1"/>
      <c r="R956" s="1"/>
      <c r="S956" s="1"/>
      <c r="T956" s="1"/>
      <c r="U956" s="1"/>
      <c r="V956" s="1"/>
      <c r="W956" s="1"/>
      <c r="X956" s="1"/>
      <c r="Y956" s="1"/>
      <c r="Z956" s="1"/>
      <c r="AA956" s="1"/>
      <c r="AB956" s="1"/>
      <c r="AC956" s="1"/>
      <c r="AD956" s="1"/>
      <c r="AE956" s="1"/>
      <c r="AF956" s="1"/>
      <c r="AG956" s="1"/>
      <c r="AH956" s="1"/>
      <c r="AI956" s="1"/>
      <c r="AJ956" s="1"/>
      <c r="AK956" s="1"/>
    </row>
    <row r="957" spans="1:37" ht="14.25" customHeight="1">
      <c r="A957" s="425"/>
      <c r="B957" s="1"/>
      <c r="C957" s="1"/>
      <c r="D957" s="1"/>
      <c r="E957" s="1"/>
      <c r="F957" s="1"/>
      <c r="G957" s="1"/>
      <c r="H957" s="1"/>
      <c r="I957" s="1"/>
      <c r="J957" s="1"/>
      <c r="K957" s="1"/>
      <c r="L957" s="1"/>
      <c r="M957" s="1"/>
      <c r="N957" s="1"/>
      <c r="O957" s="1"/>
      <c r="P957" s="229"/>
      <c r="Q957" s="1"/>
      <c r="R957" s="1"/>
      <c r="S957" s="1"/>
      <c r="T957" s="1"/>
      <c r="U957" s="1"/>
      <c r="V957" s="1"/>
      <c r="W957" s="1"/>
      <c r="X957" s="1"/>
      <c r="Y957" s="1"/>
      <c r="Z957" s="1"/>
      <c r="AA957" s="1"/>
      <c r="AB957" s="1"/>
      <c r="AC957" s="1"/>
      <c r="AD957" s="1"/>
      <c r="AE957" s="1"/>
      <c r="AF957" s="1"/>
      <c r="AG957" s="1"/>
      <c r="AH957" s="1"/>
      <c r="AI957" s="1"/>
      <c r="AJ957" s="1"/>
      <c r="AK957" s="1"/>
    </row>
    <row r="958" spans="1:37" ht="14.25" customHeight="1">
      <c r="A958" s="425"/>
      <c r="B958" s="1"/>
      <c r="C958" s="1"/>
      <c r="D958" s="1"/>
      <c r="E958" s="1"/>
      <c r="F958" s="1"/>
      <c r="G958" s="1"/>
      <c r="H958" s="1"/>
      <c r="I958" s="1"/>
      <c r="J958" s="1"/>
      <c r="K958" s="1"/>
      <c r="L958" s="1"/>
      <c r="M958" s="1"/>
      <c r="N958" s="1"/>
      <c r="O958" s="1"/>
      <c r="P958" s="229"/>
      <c r="Q958" s="1"/>
      <c r="R958" s="1"/>
      <c r="S958" s="1"/>
      <c r="T958" s="1"/>
      <c r="U958" s="1"/>
      <c r="V958" s="1"/>
      <c r="W958" s="1"/>
      <c r="X958" s="1"/>
      <c r="Y958" s="1"/>
      <c r="Z958" s="1"/>
      <c r="AA958" s="1"/>
      <c r="AB958" s="1"/>
      <c r="AC958" s="1"/>
      <c r="AD958" s="1"/>
      <c r="AE958" s="1"/>
      <c r="AF958" s="1"/>
      <c r="AG958" s="1"/>
      <c r="AH958" s="1"/>
      <c r="AI958" s="1"/>
      <c r="AJ958" s="1"/>
      <c r="AK958" s="1"/>
    </row>
    <row r="959" spans="1:37" ht="14.25" customHeight="1">
      <c r="A959" s="425"/>
      <c r="B959" s="1"/>
      <c r="C959" s="1"/>
      <c r="D959" s="1"/>
      <c r="E959" s="1"/>
      <c r="F959" s="1"/>
      <c r="G959" s="1"/>
      <c r="H959" s="1"/>
      <c r="I959" s="1"/>
      <c r="J959" s="1"/>
      <c r="K959" s="1"/>
      <c r="L959" s="1"/>
      <c r="M959" s="1"/>
      <c r="N959" s="1"/>
      <c r="O959" s="1"/>
      <c r="P959" s="229"/>
      <c r="Q959" s="1"/>
      <c r="R959" s="1"/>
      <c r="S959" s="1"/>
      <c r="T959" s="1"/>
      <c r="U959" s="1"/>
      <c r="V959" s="1"/>
      <c r="W959" s="1"/>
      <c r="X959" s="1"/>
      <c r="Y959" s="1"/>
      <c r="Z959" s="1"/>
      <c r="AA959" s="1"/>
      <c r="AB959" s="1"/>
      <c r="AC959" s="1"/>
      <c r="AD959" s="1"/>
      <c r="AE959" s="1"/>
      <c r="AF959" s="1"/>
      <c r="AG959" s="1"/>
      <c r="AH959" s="1"/>
      <c r="AI959" s="1"/>
      <c r="AJ959" s="1"/>
      <c r="AK959" s="1"/>
    </row>
    <row r="960" spans="1:37" ht="14.25" customHeight="1">
      <c r="A960" s="425"/>
      <c r="B960" s="1"/>
      <c r="C960" s="1"/>
      <c r="D960" s="1"/>
      <c r="E960" s="1"/>
      <c r="F960" s="1"/>
      <c r="G960" s="1"/>
      <c r="H960" s="1"/>
      <c r="I960" s="1"/>
      <c r="J960" s="1"/>
      <c r="K960" s="1"/>
      <c r="L960" s="1"/>
      <c r="M960" s="1"/>
      <c r="N960" s="1"/>
      <c r="O960" s="1"/>
      <c r="P960" s="229"/>
      <c r="Q960" s="1"/>
      <c r="R960" s="1"/>
      <c r="S960" s="1"/>
      <c r="T960" s="1"/>
      <c r="U960" s="1"/>
      <c r="V960" s="1"/>
      <c r="W960" s="1"/>
      <c r="X960" s="1"/>
      <c r="Y960" s="1"/>
      <c r="Z960" s="1"/>
      <c r="AA960" s="1"/>
      <c r="AB960" s="1"/>
      <c r="AC960" s="1"/>
      <c r="AD960" s="1"/>
      <c r="AE960" s="1"/>
      <c r="AF960" s="1"/>
      <c r="AG960" s="1"/>
      <c r="AH960" s="1"/>
      <c r="AI960" s="1"/>
      <c r="AJ960" s="1"/>
      <c r="AK960" s="1"/>
    </row>
    <row r="961" spans="1:37" ht="14.25" customHeight="1">
      <c r="A961" s="425"/>
      <c r="B961" s="1"/>
      <c r="C961" s="1"/>
      <c r="D961" s="1"/>
      <c r="E961" s="1"/>
      <c r="F961" s="1"/>
      <c r="G961" s="1"/>
      <c r="H961" s="1"/>
      <c r="I961" s="1"/>
      <c r="J961" s="1"/>
      <c r="K961" s="1"/>
      <c r="L961" s="1"/>
      <c r="M961" s="1"/>
      <c r="N961" s="1"/>
      <c r="O961" s="1"/>
      <c r="P961" s="229"/>
      <c r="Q961" s="1"/>
      <c r="R961" s="1"/>
      <c r="S961" s="1"/>
      <c r="T961" s="1"/>
      <c r="U961" s="1"/>
      <c r="V961" s="1"/>
      <c r="W961" s="1"/>
      <c r="X961" s="1"/>
      <c r="Y961" s="1"/>
      <c r="Z961" s="1"/>
      <c r="AA961" s="1"/>
      <c r="AB961" s="1"/>
      <c r="AC961" s="1"/>
      <c r="AD961" s="1"/>
      <c r="AE961" s="1"/>
      <c r="AF961" s="1"/>
      <c r="AG961" s="1"/>
      <c r="AH961" s="1"/>
      <c r="AI961" s="1"/>
      <c r="AJ961" s="1"/>
      <c r="AK961" s="1"/>
    </row>
    <row r="962" spans="1:37" ht="14.25" customHeight="1">
      <c r="A962" s="425"/>
      <c r="B962" s="1"/>
      <c r="C962" s="1"/>
      <c r="D962" s="1"/>
      <c r="E962" s="1"/>
      <c r="F962" s="1"/>
      <c r="G962" s="1"/>
      <c r="H962" s="1"/>
      <c r="I962" s="1"/>
      <c r="J962" s="1"/>
      <c r="K962" s="1"/>
      <c r="L962" s="1"/>
      <c r="M962" s="1"/>
      <c r="N962" s="1"/>
      <c r="O962" s="1"/>
      <c r="P962" s="229"/>
      <c r="Q962" s="1"/>
      <c r="R962" s="1"/>
      <c r="S962" s="1"/>
      <c r="T962" s="1"/>
      <c r="U962" s="1"/>
      <c r="V962" s="1"/>
      <c r="W962" s="1"/>
      <c r="X962" s="1"/>
      <c r="Y962" s="1"/>
      <c r="Z962" s="1"/>
      <c r="AA962" s="1"/>
      <c r="AB962" s="1"/>
      <c r="AC962" s="1"/>
      <c r="AD962" s="1"/>
      <c r="AE962" s="1"/>
      <c r="AF962" s="1"/>
      <c r="AG962" s="1"/>
      <c r="AH962" s="1"/>
      <c r="AI962" s="1"/>
      <c r="AJ962" s="1"/>
      <c r="AK962" s="1"/>
    </row>
    <row r="963" spans="1:37" ht="14.25" customHeight="1">
      <c r="A963" s="425"/>
      <c r="B963" s="1"/>
      <c r="C963" s="1"/>
      <c r="D963" s="1"/>
      <c r="E963" s="1"/>
      <c r="F963" s="1"/>
      <c r="G963" s="1"/>
      <c r="H963" s="1"/>
      <c r="I963" s="1"/>
      <c r="J963" s="1"/>
      <c r="K963" s="1"/>
      <c r="L963" s="1"/>
      <c r="M963" s="1"/>
      <c r="N963" s="1"/>
      <c r="O963" s="1"/>
      <c r="P963" s="229"/>
      <c r="Q963" s="1"/>
      <c r="R963" s="1"/>
      <c r="S963" s="1"/>
      <c r="T963" s="1"/>
      <c r="U963" s="1"/>
      <c r="V963" s="1"/>
      <c r="W963" s="1"/>
      <c r="X963" s="1"/>
      <c r="Y963" s="1"/>
      <c r="Z963" s="1"/>
      <c r="AA963" s="1"/>
      <c r="AB963" s="1"/>
      <c r="AC963" s="1"/>
      <c r="AD963" s="1"/>
      <c r="AE963" s="1"/>
      <c r="AF963" s="1"/>
      <c r="AG963" s="1"/>
      <c r="AH963" s="1"/>
      <c r="AI963" s="1"/>
      <c r="AJ963" s="1"/>
      <c r="AK963" s="1"/>
    </row>
    <row r="964" spans="1:37" ht="14.25" customHeight="1">
      <c r="A964" s="425"/>
      <c r="B964" s="1"/>
      <c r="C964" s="1"/>
      <c r="D964" s="1"/>
      <c r="E964" s="1"/>
      <c r="F964" s="1"/>
      <c r="G964" s="1"/>
      <c r="H964" s="1"/>
      <c r="I964" s="1"/>
      <c r="J964" s="1"/>
      <c r="K964" s="1"/>
      <c r="L964" s="1"/>
      <c r="M964" s="1"/>
      <c r="N964" s="1"/>
      <c r="O964" s="1"/>
      <c r="P964" s="229"/>
      <c r="Q964" s="1"/>
      <c r="R964" s="1"/>
      <c r="S964" s="1"/>
      <c r="T964" s="1"/>
      <c r="U964" s="1"/>
      <c r="V964" s="1"/>
      <c r="W964" s="1"/>
      <c r="X964" s="1"/>
      <c r="Y964" s="1"/>
      <c r="Z964" s="1"/>
      <c r="AA964" s="1"/>
      <c r="AB964" s="1"/>
      <c r="AC964" s="1"/>
      <c r="AD964" s="1"/>
      <c r="AE964" s="1"/>
      <c r="AF964" s="1"/>
      <c r="AG964" s="1"/>
      <c r="AH964" s="1"/>
      <c r="AI964" s="1"/>
      <c r="AJ964" s="1"/>
      <c r="AK964" s="1"/>
    </row>
    <row r="965" spans="1:37" ht="14.25" customHeight="1">
      <c r="A965" s="425"/>
      <c r="B965" s="1"/>
      <c r="C965" s="1"/>
      <c r="D965" s="1"/>
      <c r="E965" s="1"/>
      <c r="F965" s="1"/>
      <c r="G965" s="1"/>
      <c r="H965" s="1"/>
      <c r="I965" s="1"/>
      <c r="J965" s="1"/>
      <c r="K965" s="1"/>
      <c r="L965" s="1"/>
      <c r="M965" s="1"/>
      <c r="N965" s="1"/>
      <c r="O965" s="1"/>
      <c r="P965" s="229"/>
      <c r="Q965" s="1"/>
      <c r="R965" s="1"/>
      <c r="S965" s="1"/>
      <c r="T965" s="1"/>
      <c r="U965" s="1"/>
      <c r="V965" s="1"/>
      <c r="W965" s="1"/>
      <c r="X965" s="1"/>
      <c r="Y965" s="1"/>
      <c r="Z965" s="1"/>
      <c r="AA965" s="1"/>
      <c r="AB965" s="1"/>
      <c r="AC965" s="1"/>
      <c r="AD965" s="1"/>
      <c r="AE965" s="1"/>
      <c r="AF965" s="1"/>
      <c r="AG965" s="1"/>
      <c r="AH965" s="1"/>
      <c r="AI965" s="1"/>
      <c r="AJ965" s="1"/>
      <c r="AK965" s="1"/>
    </row>
    <row r="966" spans="1:37" ht="14.25" customHeight="1">
      <c r="A966" s="425"/>
      <c r="B966" s="1"/>
      <c r="C966" s="1"/>
      <c r="D966" s="1"/>
      <c r="E966" s="1"/>
      <c r="F966" s="1"/>
      <c r="G966" s="1"/>
      <c r="H966" s="1"/>
      <c r="I966" s="1"/>
      <c r="J966" s="1"/>
      <c r="K966" s="1"/>
      <c r="L966" s="1"/>
      <c r="M966" s="1"/>
      <c r="N966" s="1"/>
      <c r="O966" s="1"/>
      <c r="P966" s="229"/>
      <c r="Q966" s="1"/>
      <c r="R966" s="1"/>
      <c r="S966" s="1"/>
      <c r="T966" s="1"/>
      <c r="U966" s="1"/>
      <c r="V966" s="1"/>
      <c r="W966" s="1"/>
      <c r="X966" s="1"/>
      <c r="Y966" s="1"/>
      <c r="Z966" s="1"/>
      <c r="AA966" s="1"/>
      <c r="AB966" s="1"/>
      <c r="AC966" s="1"/>
      <c r="AD966" s="1"/>
      <c r="AE966" s="1"/>
      <c r="AF966" s="1"/>
      <c r="AG966" s="1"/>
      <c r="AH966" s="1"/>
      <c r="AI966" s="1"/>
      <c r="AJ966" s="1"/>
      <c r="AK966" s="1"/>
    </row>
    <row r="967" spans="1:37" ht="14.25" customHeight="1">
      <c r="A967" s="425"/>
      <c r="B967" s="1"/>
      <c r="C967" s="1"/>
      <c r="D967" s="1"/>
      <c r="E967" s="1"/>
      <c r="F967" s="1"/>
      <c r="G967" s="1"/>
      <c r="H967" s="1"/>
      <c r="I967" s="1"/>
      <c r="J967" s="1"/>
      <c r="K967" s="1"/>
      <c r="L967" s="1"/>
      <c r="M967" s="1"/>
      <c r="N967" s="1"/>
      <c r="O967" s="1"/>
      <c r="P967" s="229"/>
      <c r="Q967" s="1"/>
      <c r="R967" s="1"/>
      <c r="S967" s="1"/>
      <c r="T967" s="1"/>
      <c r="U967" s="1"/>
      <c r="V967" s="1"/>
      <c r="W967" s="1"/>
      <c r="X967" s="1"/>
      <c r="Y967" s="1"/>
      <c r="Z967" s="1"/>
      <c r="AA967" s="1"/>
      <c r="AB967" s="1"/>
      <c r="AC967" s="1"/>
      <c r="AD967" s="1"/>
      <c r="AE967" s="1"/>
      <c r="AF967" s="1"/>
      <c r="AG967" s="1"/>
      <c r="AH967" s="1"/>
      <c r="AI967" s="1"/>
      <c r="AJ967" s="1"/>
      <c r="AK967" s="1"/>
    </row>
    <row r="968" spans="1:37" ht="14.25" customHeight="1">
      <c r="A968" s="425"/>
      <c r="B968" s="1"/>
      <c r="C968" s="1"/>
      <c r="D968" s="1"/>
      <c r="E968" s="1"/>
      <c r="F968" s="1"/>
      <c r="G968" s="1"/>
      <c r="H968" s="1"/>
      <c r="I968" s="1"/>
      <c r="J968" s="1"/>
      <c r="K968" s="1"/>
      <c r="L968" s="1"/>
      <c r="M968" s="1"/>
      <c r="N968" s="1"/>
      <c r="O968" s="1"/>
      <c r="P968" s="229"/>
      <c r="Q968" s="1"/>
      <c r="R968" s="1"/>
      <c r="S968" s="1"/>
      <c r="T968" s="1"/>
      <c r="U968" s="1"/>
      <c r="V968" s="1"/>
      <c r="W968" s="1"/>
      <c r="X968" s="1"/>
      <c r="Y968" s="1"/>
      <c r="Z968" s="1"/>
      <c r="AA968" s="1"/>
      <c r="AB968" s="1"/>
      <c r="AC968" s="1"/>
      <c r="AD968" s="1"/>
      <c r="AE968" s="1"/>
      <c r="AF968" s="1"/>
      <c r="AG968" s="1"/>
      <c r="AH968" s="1"/>
      <c r="AI968" s="1"/>
      <c r="AJ968" s="1"/>
      <c r="AK968" s="1"/>
    </row>
    <row r="969" spans="1:37" ht="14.25" customHeight="1">
      <c r="A969" s="425"/>
      <c r="B969" s="1"/>
      <c r="C969" s="1"/>
      <c r="D969" s="1"/>
      <c r="E969" s="1"/>
      <c r="F969" s="1"/>
      <c r="G969" s="1"/>
      <c r="H969" s="1"/>
      <c r="I969" s="1"/>
      <c r="J969" s="1"/>
      <c r="K969" s="1"/>
      <c r="L969" s="1"/>
      <c r="M969" s="1"/>
      <c r="N969" s="1"/>
      <c r="O969" s="1"/>
      <c r="P969" s="229"/>
      <c r="Q969" s="1"/>
      <c r="R969" s="1"/>
      <c r="S969" s="1"/>
      <c r="T969" s="1"/>
      <c r="U969" s="1"/>
      <c r="V969" s="1"/>
      <c r="W969" s="1"/>
      <c r="X969" s="1"/>
      <c r="Y969" s="1"/>
      <c r="Z969" s="1"/>
      <c r="AA969" s="1"/>
      <c r="AB969" s="1"/>
      <c r="AC969" s="1"/>
      <c r="AD969" s="1"/>
      <c r="AE969" s="1"/>
      <c r="AF969" s="1"/>
      <c r="AG969" s="1"/>
      <c r="AH969" s="1"/>
      <c r="AI969" s="1"/>
      <c r="AJ969" s="1"/>
      <c r="AK969" s="1"/>
    </row>
    <row r="970" spans="1:37" ht="14.25" customHeight="1">
      <c r="A970" s="425"/>
      <c r="B970" s="1"/>
      <c r="C970" s="1"/>
      <c r="D970" s="1"/>
      <c r="E970" s="1"/>
      <c r="F970" s="1"/>
      <c r="G970" s="1"/>
      <c r="H970" s="1"/>
      <c r="I970" s="1"/>
      <c r="J970" s="1"/>
      <c r="K970" s="1"/>
      <c r="L970" s="1"/>
      <c r="M970" s="1"/>
      <c r="N970" s="1"/>
      <c r="O970" s="1"/>
      <c r="P970" s="229"/>
      <c r="Q970" s="1"/>
      <c r="R970" s="1"/>
      <c r="S970" s="1"/>
      <c r="T970" s="1"/>
      <c r="U970" s="1"/>
      <c r="V970" s="1"/>
      <c r="W970" s="1"/>
      <c r="X970" s="1"/>
      <c r="Y970" s="1"/>
      <c r="Z970" s="1"/>
      <c r="AA970" s="1"/>
      <c r="AB970" s="1"/>
      <c r="AC970" s="1"/>
      <c r="AD970" s="1"/>
      <c r="AE970" s="1"/>
      <c r="AF970" s="1"/>
      <c r="AG970" s="1"/>
      <c r="AH970" s="1"/>
      <c r="AI970" s="1"/>
      <c r="AJ970" s="1"/>
      <c r="AK970" s="1"/>
    </row>
    <row r="971" spans="1:37" ht="14.25" customHeight="1">
      <c r="A971" s="425"/>
      <c r="B971" s="1"/>
      <c r="C971" s="1"/>
      <c r="D971" s="1"/>
      <c r="E971" s="1"/>
      <c r="F971" s="1"/>
      <c r="G971" s="1"/>
      <c r="H971" s="1"/>
      <c r="I971" s="1"/>
      <c r="J971" s="1"/>
      <c r="K971" s="1"/>
      <c r="L971" s="1"/>
      <c r="M971" s="1"/>
      <c r="N971" s="1"/>
      <c r="O971" s="1"/>
      <c r="P971" s="229"/>
      <c r="Q971" s="1"/>
      <c r="R971" s="1"/>
      <c r="S971" s="1"/>
      <c r="T971" s="1"/>
      <c r="U971" s="1"/>
      <c r="V971" s="1"/>
      <c r="W971" s="1"/>
      <c r="X971" s="1"/>
      <c r="Y971" s="1"/>
      <c r="Z971" s="1"/>
      <c r="AA971" s="1"/>
      <c r="AB971" s="1"/>
      <c r="AC971" s="1"/>
      <c r="AD971" s="1"/>
      <c r="AE971" s="1"/>
      <c r="AF971" s="1"/>
      <c r="AG971" s="1"/>
      <c r="AH971" s="1"/>
      <c r="AI971" s="1"/>
      <c r="AJ971" s="1"/>
      <c r="AK971" s="1"/>
    </row>
    <row r="972" spans="1:37" ht="14.25" customHeight="1">
      <c r="A972" s="425"/>
      <c r="B972" s="1"/>
      <c r="C972" s="1"/>
      <c r="D972" s="1"/>
      <c r="E972" s="1"/>
      <c r="F972" s="1"/>
      <c r="G972" s="1"/>
      <c r="H972" s="1"/>
      <c r="I972" s="1"/>
      <c r="J972" s="1"/>
      <c r="K972" s="1"/>
      <c r="L972" s="1"/>
      <c r="M972" s="1"/>
      <c r="N972" s="1"/>
      <c r="O972" s="1"/>
      <c r="P972" s="229"/>
      <c r="Q972" s="1"/>
      <c r="R972" s="1"/>
      <c r="S972" s="1"/>
      <c r="T972" s="1"/>
      <c r="U972" s="1"/>
      <c r="V972" s="1"/>
      <c r="W972" s="1"/>
      <c r="X972" s="1"/>
      <c r="Y972" s="1"/>
      <c r="Z972" s="1"/>
      <c r="AA972" s="1"/>
      <c r="AB972" s="1"/>
      <c r="AC972" s="1"/>
      <c r="AD972" s="1"/>
      <c r="AE972" s="1"/>
      <c r="AF972" s="1"/>
      <c r="AG972" s="1"/>
      <c r="AH972" s="1"/>
      <c r="AI972" s="1"/>
      <c r="AJ972" s="1"/>
      <c r="AK972" s="1"/>
    </row>
    <row r="973" spans="1:37" ht="14.25" customHeight="1">
      <c r="A973" s="425"/>
      <c r="B973" s="1"/>
      <c r="C973" s="1"/>
      <c r="D973" s="1"/>
      <c r="E973" s="1"/>
      <c r="F973" s="1"/>
      <c r="G973" s="1"/>
      <c r="H973" s="1"/>
      <c r="I973" s="1"/>
      <c r="J973" s="1"/>
      <c r="K973" s="1"/>
      <c r="L973" s="1"/>
      <c r="M973" s="1"/>
      <c r="N973" s="1"/>
      <c r="O973" s="1"/>
      <c r="P973" s="229"/>
      <c r="Q973" s="1"/>
      <c r="R973" s="1"/>
      <c r="S973" s="1"/>
      <c r="T973" s="1"/>
      <c r="U973" s="1"/>
      <c r="V973" s="1"/>
      <c r="W973" s="1"/>
      <c r="X973" s="1"/>
      <c r="Y973" s="1"/>
      <c r="Z973" s="1"/>
      <c r="AA973" s="1"/>
      <c r="AB973" s="1"/>
      <c r="AC973" s="1"/>
      <c r="AD973" s="1"/>
      <c r="AE973" s="1"/>
      <c r="AF973" s="1"/>
      <c r="AG973" s="1"/>
      <c r="AH973" s="1"/>
      <c r="AI973" s="1"/>
      <c r="AJ973" s="1"/>
      <c r="AK973" s="1"/>
    </row>
    <row r="974" spans="1:37" ht="14.25" customHeight="1">
      <c r="A974" s="425"/>
      <c r="B974" s="1"/>
      <c r="C974" s="1"/>
      <c r="D974" s="1"/>
      <c r="E974" s="1"/>
      <c r="F974" s="1"/>
      <c r="G974" s="1"/>
      <c r="H974" s="1"/>
      <c r="I974" s="1"/>
      <c r="J974" s="1"/>
      <c r="K974" s="1"/>
      <c r="L974" s="1"/>
      <c r="M974" s="1"/>
      <c r="N974" s="1"/>
      <c r="O974" s="1"/>
      <c r="P974" s="229"/>
      <c r="Q974" s="1"/>
      <c r="R974" s="1"/>
      <c r="S974" s="1"/>
      <c r="T974" s="1"/>
      <c r="U974" s="1"/>
      <c r="V974" s="1"/>
      <c r="W974" s="1"/>
      <c r="X974" s="1"/>
      <c r="Y974" s="1"/>
      <c r="Z974" s="1"/>
      <c r="AA974" s="1"/>
      <c r="AB974" s="1"/>
      <c r="AC974" s="1"/>
      <c r="AD974" s="1"/>
      <c r="AE974" s="1"/>
      <c r="AF974" s="1"/>
      <c r="AG974" s="1"/>
      <c r="AH974" s="1"/>
      <c r="AI974" s="1"/>
      <c r="AJ974" s="1"/>
      <c r="AK974" s="1"/>
    </row>
    <row r="975" spans="1:37" ht="14.25" customHeight="1">
      <c r="A975" s="425"/>
      <c r="B975" s="1"/>
      <c r="C975" s="1"/>
      <c r="D975" s="1"/>
      <c r="E975" s="1"/>
      <c r="F975" s="1"/>
      <c r="G975" s="1"/>
      <c r="H975" s="1"/>
      <c r="I975" s="1"/>
      <c r="J975" s="1"/>
      <c r="K975" s="1"/>
      <c r="L975" s="1"/>
      <c r="M975" s="1"/>
      <c r="N975" s="1"/>
      <c r="O975" s="1"/>
      <c r="P975" s="229"/>
      <c r="Q975" s="1"/>
      <c r="R975" s="1"/>
      <c r="S975" s="1"/>
      <c r="T975" s="1"/>
      <c r="U975" s="1"/>
      <c r="V975" s="1"/>
      <c r="W975" s="1"/>
      <c r="X975" s="1"/>
      <c r="Y975" s="1"/>
      <c r="Z975" s="1"/>
      <c r="AA975" s="1"/>
      <c r="AB975" s="1"/>
      <c r="AC975" s="1"/>
      <c r="AD975" s="1"/>
      <c r="AE975" s="1"/>
      <c r="AF975" s="1"/>
      <c r="AG975" s="1"/>
      <c r="AH975" s="1"/>
      <c r="AI975" s="1"/>
      <c r="AJ975" s="1"/>
      <c r="AK975" s="1"/>
    </row>
    <row r="976" spans="1:37" ht="14.25" customHeight="1">
      <c r="A976" s="425"/>
      <c r="B976" s="1"/>
      <c r="C976" s="1"/>
      <c r="D976" s="1"/>
      <c r="E976" s="1"/>
      <c r="F976" s="1"/>
      <c r="G976" s="1"/>
      <c r="H976" s="1"/>
      <c r="I976" s="1"/>
      <c r="J976" s="1"/>
      <c r="K976" s="1"/>
      <c r="L976" s="1"/>
      <c r="M976" s="1"/>
      <c r="N976" s="1"/>
      <c r="O976" s="1"/>
      <c r="P976" s="229"/>
      <c r="Q976" s="1"/>
      <c r="R976" s="1"/>
      <c r="S976" s="1"/>
      <c r="T976" s="1"/>
      <c r="U976" s="1"/>
      <c r="V976" s="1"/>
      <c r="W976" s="1"/>
      <c r="X976" s="1"/>
      <c r="Y976" s="1"/>
      <c r="Z976" s="1"/>
      <c r="AA976" s="1"/>
      <c r="AB976" s="1"/>
      <c r="AC976" s="1"/>
      <c r="AD976" s="1"/>
      <c r="AE976" s="1"/>
      <c r="AF976" s="1"/>
      <c r="AG976" s="1"/>
      <c r="AH976" s="1"/>
      <c r="AI976" s="1"/>
      <c r="AJ976" s="1"/>
      <c r="AK976" s="1"/>
    </row>
    <row r="977" spans="1:37" ht="14.25" customHeight="1">
      <c r="A977" s="425"/>
      <c r="B977" s="1"/>
      <c r="C977" s="1"/>
      <c r="D977" s="1"/>
      <c r="E977" s="1"/>
      <c r="F977" s="1"/>
      <c r="G977" s="1"/>
      <c r="H977" s="1"/>
      <c r="I977" s="1"/>
      <c r="J977" s="1"/>
      <c r="K977" s="1"/>
      <c r="L977" s="1"/>
      <c r="M977" s="1"/>
      <c r="N977" s="1"/>
      <c r="O977" s="1"/>
      <c r="P977" s="229"/>
      <c r="Q977" s="1"/>
      <c r="R977" s="1"/>
      <c r="S977" s="1"/>
      <c r="T977" s="1"/>
      <c r="U977" s="1"/>
      <c r="V977" s="1"/>
      <c r="W977" s="1"/>
      <c r="X977" s="1"/>
      <c r="Y977" s="1"/>
      <c r="Z977" s="1"/>
      <c r="AA977" s="1"/>
      <c r="AB977" s="1"/>
      <c r="AC977" s="1"/>
      <c r="AD977" s="1"/>
      <c r="AE977" s="1"/>
      <c r="AF977" s="1"/>
      <c r="AG977" s="1"/>
      <c r="AH977" s="1"/>
      <c r="AI977" s="1"/>
      <c r="AJ977" s="1"/>
      <c r="AK977" s="1"/>
    </row>
    <row r="978" spans="1:37" ht="14.25" customHeight="1">
      <c r="A978" s="425"/>
      <c r="B978" s="1"/>
      <c r="C978" s="1"/>
      <c r="D978" s="1"/>
      <c r="E978" s="1"/>
      <c r="F978" s="1"/>
      <c r="G978" s="1"/>
      <c r="H978" s="1"/>
      <c r="I978" s="1"/>
      <c r="J978" s="1"/>
      <c r="K978" s="1"/>
      <c r="L978" s="1"/>
      <c r="M978" s="1"/>
      <c r="N978" s="1"/>
      <c r="O978" s="1"/>
      <c r="P978" s="229"/>
      <c r="Q978" s="1"/>
      <c r="R978" s="1"/>
      <c r="S978" s="1"/>
      <c r="T978" s="1"/>
      <c r="U978" s="1"/>
      <c r="V978" s="1"/>
      <c r="W978" s="1"/>
      <c r="X978" s="1"/>
      <c r="Y978" s="1"/>
      <c r="Z978" s="1"/>
      <c r="AA978" s="1"/>
      <c r="AB978" s="1"/>
      <c r="AC978" s="1"/>
      <c r="AD978" s="1"/>
      <c r="AE978" s="1"/>
      <c r="AF978" s="1"/>
      <c r="AG978" s="1"/>
      <c r="AH978" s="1"/>
      <c r="AI978" s="1"/>
      <c r="AJ978" s="1"/>
      <c r="AK978" s="1"/>
    </row>
    <row r="979" spans="1:37" ht="14.25" customHeight="1">
      <c r="A979" s="425"/>
      <c r="B979" s="1"/>
      <c r="C979" s="1"/>
      <c r="D979" s="1"/>
      <c r="E979" s="1"/>
      <c r="F979" s="1"/>
      <c r="G979" s="1"/>
      <c r="H979" s="1"/>
      <c r="I979" s="1"/>
      <c r="J979" s="1"/>
      <c r="K979" s="1"/>
      <c r="L979" s="1"/>
      <c r="M979" s="1"/>
      <c r="N979" s="1"/>
      <c r="O979" s="1"/>
      <c r="P979" s="229"/>
      <c r="Q979" s="1"/>
      <c r="R979" s="1"/>
      <c r="S979" s="1"/>
      <c r="T979" s="1"/>
      <c r="U979" s="1"/>
      <c r="V979" s="1"/>
      <c r="W979" s="1"/>
      <c r="X979" s="1"/>
      <c r="Y979" s="1"/>
      <c r="Z979" s="1"/>
      <c r="AA979" s="1"/>
      <c r="AB979" s="1"/>
      <c r="AC979" s="1"/>
      <c r="AD979" s="1"/>
      <c r="AE979" s="1"/>
      <c r="AF979" s="1"/>
      <c r="AG979" s="1"/>
      <c r="AH979" s="1"/>
      <c r="AI979" s="1"/>
      <c r="AJ979" s="1"/>
      <c r="AK979" s="1"/>
    </row>
    <row r="980" spans="1:37" ht="14.25" customHeight="1">
      <c r="A980" s="425"/>
      <c r="B980" s="1"/>
      <c r="C980" s="1"/>
      <c r="D980" s="1"/>
      <c r="E980" s="1"/>
      <c r="F980" s="1"/>
      <c r="G980" s="1"/>
      <c r="H980" s="1"/>
      <c r="I980" s="1"/>
      <c r="J980" s="1"/>
      <c r="K980" s="1"/>
      <c r="L980" s="1"/>
      <c r="M980" s="1"/>
      <c r="N980" s="1"/>
      <c r="O980" s="1"/>
      <c r="P980" s="229"/>
      <c r="Q980" s="1"/>
      <c r="R980" s="1"/>
      <c r="S980" s="1"/>
      <c r="T980" s="1"/>
      <c r="U980" s="1"/>
      <c r="V980" s="1"/>
      <c r="W980" s="1"/>
      <c r="X980" s="1"/>
      <c r="Y980" s="1"/>
      <c r="Z980" s="1"/>
      <c r="AA980" s="1"/>
      <c r="AB980" s="1"/>
      <c r="AC980" s="1"/>
      <c r="AD980" s="1"/>
      <c r="AE980" s="1"/>
      <c r="AF980" s="1"/>
      <c r="AG980" s="1"/>
      <c r="AH980" s="1"/>
      <c r="AI980" s="1"/>
      <c r="AJ980" s="1"/>
      <c r="AK980" s="1"/>
    </row>
  </sheetData>
  <mergeCells count="1">
    <mergeCell ref="B13:F14"/>
  </mergeCells>
  <pageMargins left="0.7" right="0.7" top="0.75" bottom="0.75" header="0" footer="0"/>
  <pageSetup scale="48" orientation="portrait"/>
  <headerFooter>
    <oddHeader>&amp;L2019 ULI Hines Student Competition&amp;R2019-331 &amp;A</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8A123"/>
    <pageSetUpPr fitToPage="1"/>
  </sheetPr>
  <dimension ref="A1:Z1000"/>
  <sheetViews>
    <sheetView showGridLines="0" workbookViewId="0">
      <selection activeCell="D23" sqref="D23"/>
    </sheetView>
  </sheetViews>
  <sheetFormatPr baseColWidth="10" defaultColWidth="14.5" defaultRowHeight="15" customHeight="1"/>
  <cols>
    <col min="1" max="1" width="1.6640625" style="161" customWidth="1"/>
    <col min="2" max="2" width="14.6640625" style="161" customWidth="1"/>
    <col min="3" max="3" width="16.1640625" style="161" customWidth="1"/>
    <col min="4" max="4" width="11.5" style="161" customWidth="1"/>
    <col min="5" max="5" width="5.5" style="161" customWidth="1"/>
    <col min="6" max="6" width="45.33203125" style="161" customWidth="1"/>
    <col min="7" max="7" width="16" style="161" customWidth="1"/>
    <col min="8" max="8" width="16.5" style="161" customWidth="1"/>
    <col min="9" max="9" width="14.5" style="161" customWidth="1"/>
    <col min="10" max="10" width="14.33203125" style="161" customWidth="1"/>
    <col min="11" max="11" width="15.5" style="161" customWidth="1"/>
    <col min="12" max="12" width="14.33203125" style="161" customWidth="1"/>
    <col min="13" max="26" width="8.6640625" style="161" customWidth="1"/>
    <col min="27" max="16384" width="14.5" style="161"/>
  </cols>
  <sheetData>
    <row r="1" spans="1:9" ht="12.75" customHeight="1">
      <c r="A1" s="358"/>
      <c r="C1" s="274"/>
      <c r="G1" s="274"/>
      <c r="I1" s="274"/>
    </row>
    <row r="2" spans="1:9" ht="12.75" customHeight="1">
      <c r="A2" s="358"/>
      <c r="C2" s="274"/>
      <c r="G2" s="274"/>
      <c r="I2" s="274"/>
    </row>
    <row r="3" spans="1:9" ht="12.75" customHeight="1">
      <c r="A3" s="358"/>
      <c r="C3" s="274"/>
      <c r="G3" s="274"/>
      <c r="I3" s="274"/>
    </row>
    <row r="4" spans="1:9" ht="12.75" customHeight="1">
      <c r="A4" s="358"/>
      <c r="C4" s="274"/>
      <c r="G4" s="274"/>
      <c r="I4" s="274"/>
    </row>
    <row r="5" spans="1:9" ht="12.75" customHeight="1">
      <c r="A5" s="358"/>
      <c r="C5" s="274"/>
      <c r="G5" s="274"/>
      <c r="I5" s="274"/>
    </row>
    <row r="6" spans="1:9" ht="12.75" customHeight="1">
      <c r="A6" s="358"/>
      <c r="C6" s="274"/>
      <c r="G6" s="274"/>
      <c r="I6" s="274"/>
    </row>
    <row r="7" spans="1:9" ht="12.75" customHeight="1">
      <c r="A7" s="358"/>
      <c r="C7" s="274"/>
      <c r="G7" s="274"/>
      <c r="I7" s="274"/>
    </row>
    <row r="8" spans="1:9" ht="12.75" customHeight="1">
      <c r="A8" s="358"/>
      <c r="B8" s="89" t="s">
        <v>68</v>
      </c>
      <c r="C8" s="274"/>
      <c r="G8" s="274"/>
      <c r="I8" s="274"/>
    </row>
    <row r="9" spans="1:9" ht="5" customHeight="1">
      <c r="A9" s="358"/>
      <c r="C9" s="274"/>
      <c r="G9" s="274"/>
      <c r="I9" s="274"/>
    </row>
    <row r="10" spans="1:9" ht="12.75" customHeight="1">
      <c r="B10" s="1459" t="s">
        <v>681</v>
      </c>
      <c r="C10" s="1460"/>
      <c r="D10" s="1461"/>
      <c r="E10" s="1461"/>
      <c r="F10" s="1461"/>
      <c r="G10" s="1460"/>
      <c r="H10" s="1461"/>
      <c r="I10" s="1460"/>
    </row>
    <row r="11" spans="1:9" ht="12.75" customHeight="1" thickBot="1">
      <c r="B11" s="358"/>
      <c r="C11" s="274"/>
      <c r="G11" s="274"/>
      <c r="I11" s="274"/>
    </row>
    <row r="12" spans="1:9" ht="12.75" customHeight="1">
      <c r="B12" s="1363" t="s">
        <v>682</v>
      </c>
      <c r="C12" s="1364"/>
      <c r="D12" s="1365" t="s">
        <v>137</v>
      </c>
      <c r="E12" s="358"/>
      <c r="F12" s="1363" t="s">
        <v>184</v>
      </c>
      <c r="G12" s="1374"/>
      <c r="H12" s="1364"/>
      <c r="I12" s="1365"/>
    </row>
    <row r="13" spans="1:9" ht="12.75" customHeight="1">
      <c r="B13" s="528" t="s">
        <v>143</v>
      </c>
      <c r="C13" s="561"/>
      <c r="D13" s="1366">
        <f>' Parcels'!J49</f>
        <v>240233.40000000002</v>
      </c>
      <c r="E13" s="358"/>
      <c r="F13" s="905" t="s">
        <v>490</v>
      </c>
      <c r="G13" s="502" t="s">
        <v>117</v>
      </c>
      <c r="H13" s="502" t="s">
        <v>139</v>
      </c>
      <c r="I13" s="906" t="s">
        <v>182</v>
      </c>
    </row>
    <row r="14" spans="1:9" ht="12.75" customHeight="1">
      <c r="B14" s="528" t="s">
        <v>146</v>
      </c>
      <c r="C14" s="561"/>
      <c r="D14" s="1367" t="str">
        <f>'Phase I - Summary'!D14</f>
        <v>DR--DX--DC-15</v>
      </c>
      <c r="E14" s="358"/>
      <c r="F14" s="528" t="s">
        <v>186</v>
      </c>
      <c r="G14" s="804">
        <f>' Parcels'!O49</f>
        <v>3883680.8</v>
      </c>
      <c r="H14" s="1375">
        <f t="shared" ref="H14:H19" ca="1" si="0">G14/$G$20</f>
        <v>1.3889591147236749E-2</v>
      </c>
      <c r="I14" s="918">
        <f t="shared" ref="I14:I19" si="1">G14/$D$16</f>
        <v>4.0160165782877373</v>
      </c>
    </row>
    <row r="15" spans="1:9" ht="12.75" customHeight="1">
      <c r="B15" s="528" t="s">
        <v>491</v>
      </c>
      <c r="C15" s="561"/>
      <c r="D15" s="1368">
        <f>D16/D13</f>
        <v>4.0254519146796399</v>
      </c>
      <c r="E15" s="358"/>
      <c r="F15" s="528" t="s">
        <v>187</v>
      </c>
      <c r="G15" s="804">
        <f>'Area Matrix'!D62</f>
        <v>170613401.31</v>
      </c>
      <c r="H15" s="1375">
        <f t="shared" ca="1" si="0"/>
        <v>0.61018155468269353</v>
      </c>
      <c r="I15" s="918">
        <f t="shared" si="1"/>
        <v>176.4270246254581</v>
      </c>
    </row>
    <row r="16" spans="1:9" ht="12.75" customHeight="1" thickBot="1">
      <c r="B16" s="552" t="s">
        <v>260</v>
      </c>
      <c r="C16" s="642"/>
      <c r="D16" s="1369">
        <f>' Building Summary'!I47+' Building Summary'!I51+' Building Summary'!I52</f>
        <v>967048</v>
      </c>
      <c r="E16" s="358"/>
      <c r="F16" s="528" t="s">
        <v>188</v>
      </c>
      <c r="G16" s="804">
        <f>'Area Matrix'!H62</f>
        <v>40586969.047499999</v>
      </c>
      <c r="H16" s="1375">
        <f t="shared" ca="1" si="0"/>
        <v>0.1451551852498609</v>
      </c>
      <c r="I16" s="918">
        <f t="shared" si="1"/>
        <v>41.969963277417456</v>
      </c>
    </row>
    <row r="17" spans="1:26" ht="12.75" customHeight="1">
      <c r="C17" s="274"/>
      <c r="F17" s="528" t="s">
        <v>124</v>
      </c>
      <c r="G17" s="804">
        <f>'Phase II - Pro Forma'!D21</f>
        <v>9281533.3599999994</v>
      </c>
      <c r="H17" s="1375">
        <f t="shared" ca="1" si="0"/>
        <v>3.3194464279824067E-2</v>
      </c>
      <c r="I17" s="918">
        <f t="shared" si="1"/>
        <v>9.5978000678353084</v>
      </c>
    </row>
    <row r="18" spans="1:26" ht="12.75" customHeight="1" thickBot="1">
      <c r="C18" s="274"/>
      <c r="F18" s="528" t="s">
        <v>189</v>
      </c>
      <c r="G18" s="804">
        <f ca="1">'Phase II - Pro Forma'!D60</f>
        <v>1677665.2784798355</v>
      </c>
      <c r="H18" s="1375">
        <f t="shared" ca="1" si="0"/>
        <v>6.0000000000000001E-3</v>
      </c>
      <c r="I18" s="918">
        <f t="shared" ca="1" si="1"/>
        <v>1.734831444230106</v>
      </c>
    </row>
    <row r="19" spans="1:26" ht="12.75" customHeight="1">
      <c r="B19" s="1363" t="s">
        <v>683</v>
      </c>
      <c r="C19" s="1364"/>
      <c r="D19" s="1370"/>
      <c r="F19" s="528" t="s">
        <v>190</v>
      </c>
      <c r="G19" s="804">
        <f ca="1">'Phase II - Pro Forma'!D62</f>
        <v>53567629.95065935</v>
      </c>
      <c r="H19" s="1375">
        <f t="shared" ca="1" si="0"/>
        <v>0.19157920464038453</v>
      </c>
      <c r="I19" s="918">
        <f t="shared" ca="1" si="1"/>
        <v>55.392938045122214</v>
      </c>
      <c r="L19" s="503"/>
    </row>
    <row r="20" spans="1:26" ht="12.75" customHeight="1" thickBot="1">
      <c r="B20" s="528" t="s">
        <v>157</v>
      </c>
      <c r="C20" s="561"/>
      <c r="D20" s="1371">
        <v>2021</v>
      </c>
      <c r="F20" s="700" t="s">
        <v>191</v>
      </c>
      <c r="G20" s="1376">
        <f t="shared" ref="G20:H20" ca="1" si="2">SUM(G14:G19)</f>
        <v>279610879.74663925</v>
      </c>
      <c r="H20" s="1377">
        <f t="shared" ca="1" si="2"/>
        <v>0.99999999999999978</v>
      </c>
      <c r="I20" s="714"/>
      <c r="L20" s="503"/>
    </row>
    <row r="21" spans="1:26" ht="12.75" customHeight="1" thickBot="1">
      <c r="B21" s="528" t="s">
        <v>493</v>
      </c>
      <c r="C21" s="384"/>
      <c r="D21" s="1371">
        <v>2026</v>
      </c>
      <c r="G21" s="274"/>
      <c r="I21" s="274"/>
      <c r="L21" s="504"/>
    </row>
    <row r="22" spans="1:26" ht="12.75" customHeight="1">
      <c r="B22" s="528" t="s">
        <v>494</v>
      </c>
      <c r="C22" s="384"/>
      <c r="D22" s="899">
        <v>3</v>
      </c>
      <c r="F22" s="1363" t="s">
        <v>195</v>
      </c>
      <c r="G22" s="1374"/>
      <c r="H22" s="1364"/>
      <c r="I22" s="1365"/>
      <c r="L22" s="505"/>
    </row>
    <row r="23" spans="1:26" ht="12.75" customHeight="1">
      <c r="B23" s="528" t="s">
        <v>495</v>
      </c>
      <c r="C23" s="384"/>
      <c r="D23" s="900">
        <f>SUM(D21:D22)</f>
        <v>2029</v>
      </c>
      <c r="F23" s="528" t="s">
        <v>197</v>
      </c>
      <c r="G23" s="804">
        <f ca="1">G20-SUM(G24:G32)</f>
        <v>21258223.244056344</v>
      </c>
      <c r="H23" s="1375">
        <f ca="1">G23/$G$33</f>
        <v>7.6027882975508054E-2</v>
      </c>
      <c r="I23" s="733"/>
      <c r="L23" s="159"/>
    </row>
    <row r="24" spans="1:26" ht="12.75" customHeight="1">
      <c r="B24" s="528" t="s">
        <v>497</v>
      </c>
      <c r="C24" s="384"/>
      <c r="D24" s="899">
        <v>1</v>
      </c>
      <c r="F24" s="530" t="s">
        <v>55</v>
      </c>
      <c r="G24" s="804">
        <f ca="1">('Phase II - CF MF Market Rental'!R23+'Phase II - CF Affordable Rental'!R23)*0.8</f>
        <v>25211499.792870775</v>
      </c>
      <c r="H24" s="806">
        <f ca="1">G24/G33</f>
        <v>9.0166376271607868E-2</v>
      </c>
      <c r="I24" s="685"/>
    </row>
    <row r="25" spans="1:26" ht="12.75" customHeight="1">
      <c r="A25" s="358"/>
      <c r="B25" s="528" t="s">
        <v>169</v>
      </c>
      <c r="C25" s="524"/>
      <c r="D25" s="900">
        <f>SUM(D23:D24)</f>
        <v>2030</v>
      </c>
      <c r="E25" s="358"/>
      <c r="F25" s="528" t="s">
        <v>56</v>
      </c>
      <c r="G25" s="804">
        <f ca="1">'Phase II - CF Affordable Rental'!R24</f>
        <v>2906357.0047948798</v>
      </c>
      <c r="H25" s="1375">
        <f ca="1">G25/$G$33</f>
        <v>1.0394291550559067E-2</v>
      </c>
      <c r="I25" s="733"/>
      <c r="L25" s="159"/>
      <c r="M25" s="358"/>
      <c r="N25" s="358"/>
      <c r="O25" s="358"/>
      <c r="P25" s="358"/>
      <c r="Q25" s="358"/>
      <c r="R25" s="358"/>
      <c r="S25" s="358"/>
      <c r="T25" s="358"/>
      <c r="U25" s="358"/>
      <c r="V25" s="358"/>
      <c r="W25" s="358"/>
      <c r="X25" s="358"/>
      <c r="Y25" s="358"/>
      <c r="Z25" s="358"/>
    </row>
    <row r="26" spans="1:26" ht="12.75" customHeight="1">
      <c r="B26" s="528" t="s">
        <v>179</v>
      </c>
      <c r="C26" s="384"/>
      <c r="D26" s="899">
        <v>2</v>
      </c>
      <c r="F26" s="1378" t="s">
        <v>201</v>
      </c>
      <c r="G26" s="804">
        <f ca="1">Taxes!R56*0.8</f>
        <v>28034235.025210209</v>
      </c>
      <c r="H26" s="1375">
        <f ca="1">G26/$G$33</f>
        <v>0.10026160301992743</v>
      </c>
      <c r="I26" s="733"/>
      <c r="L26" s="159"/>
    </row>
    <row r="27" spans="1:26" ht="12.75" customHeight="1">
      <c r="B27" s="528" t="s">
        <v>496</v>
      </c>
      <c r="C27" s="384"/>
      <c r="D27" s="900">
        <f>D23+3</f>
        <v>2032</v>
      </c>
      <c r="F27" s="1378" t="str">
        <f>'Phase I - Summary'!F27</f>
        <v>PIEA Tax Abatement for Construction Materials</v>
      </c>
      <c r="G27" s="804">
        <f>Taxes!AB21</f>
        <v>5434036.8317234991</v>
      </c>
      <c r="H27" s="1375">
        <f ca="1">G27/$G$33</f>
        <v>1.9434282516643784E-2</v>
      </c>
      <c r="I27" s="733"/>
      <c r="J27" s="358"/>
      <c r="K27" s="488"/>
      <c r="L27" s="358"/>
    </row>
    <row r="28" spans="1:26" ht="12.75" customHeight="1">
      <c r="B28" s="528" t="s">
        <v>192</v>
      </c>
      <c r="C28" s="384"/>
      <c r="D28" s="1372">
        <v>5.6000000000000001E-2</v>
      </c>
      <c r="F28" s="1378" t="str">
        <f>'Phase I - Summary'!F29</f>
        <v>MHDC Low Income Housing Loans</v>
      </c>
      <c r="G28" s="804">
        <v>10000000</v>
      </c>
      <c r="H28" s="1375">
        <f ca="1">G28/G33</f>
        <v>3.5763987470949596E-2</v>
      </c>
      <c r="I28" s="1379"/>
    </row>
    <row r="29" spans="1:26" ht="12.75" customHeight="1">
      <c r="B29" s="528" t="s">
        <v>468</v>
      </c>
      <c r="C29" s="384"/>
      <c r="D29" s="902">
        <v>0.01</v>
      </c>
      <c r="F29" s="888" t="s">
        <v>739</v>
      </c>
      <c r="G29" s="804">
        <v>8000000</v>
      </c>
      <c r="H29" s="1375">
        <f ca="1">G29/$G$33</f>
        <v>2.8611189976759675E-2</v>
      </c>
      <c r="I29" s="685"/>
    </row>
    <row r="30" spans="1:26" ht="12.75" customHeight="1" thickBot="1">
      <c r="B30" s="700" t="s">
        <v>500</v>
      </c>
      <c r="C30" s="903"/>
      <c r="D30" s="1373">
        <v>10</v>
      </c>
      <c r="F30" s="888" t="s">
        <v>775</v>
      </c>
      <c r="G30" s="804">
        <v>10000000</v>
      </c>
      <c r="H30" s="1375">
        <f ca="1">G30/$G$33</f>
        <v>3.5763987470949596E-2</v>
      </c>
      <c r="I30" s="685"/>
    </row>
    <row r="31" spans="1:26" ht="12.75" customHeight="1" thickBot="1">
      <c r="C31" s="274"/>
      <c r="F31" s="888" t="s">
        <v>736</v>
      </c>
      <c r="G31" s="804">
        <v>1000000</v>
      </c>
      <c r="H31" s="1375">
        <f ca="1">G31/G33</f>
        <v>3.5763987470949594E-3</v>
      </c>
      <c r="I31" s="685"/>
      <c r="K31" s="478"/>
    </row>
    <row r="32" spans="1:26" ht="12.75" customHeight="1" thickBot="1">
      <c r="C32" s="274"/>
      <c r="F32" s="528" t="s">
        <v>123</v>
      </c>
      <c r="G32" s="616">
        <f ca="1">I40</f>
        <v>167766527.84798354</v>
      </c>
      <c r="H32" s="1375">
        <f ca="1">G32/$G$33</f>
        <v>0.6</v>
      </c>
      <c r="I32" s="733"/>
      <c r="J32" s="357" t="s">
        <v>202</v>
      </c>
      <c r="K32" s="376">
        <f ca="1">SUM(G23:G32)-G20</f>
        <v>0</v>
      </c>
    </row>
    <row r="33" spans="3:11" ht="12.75" customHeight="1" thickBot="1">
      <c r="C33" s="274"/>
      <c r="F33" s="700" t="s">
        <v>129</v>
      </c>
      <c r="G33" s="1380">
        <f ca="1">SUM(G23:G32)</f>
        <v>279610879.74663925</v>
      </c>
      <c r="H33" s="1381">
        <f ca="1">SUM(H23:H32)</f>
        <v>1</v>
      </c>
      <c r="I33" s="1382"/>
      <c r="K33" s="478"/>
    </row>
    <row r="34" spans="3:11" ht="12.75" customHeight="1" thickBot="1">
      <c r="C34" s="274"/>
      <c r="G34" s="274"/>
      <c r="I34" s="274"/>
      <c r="K34" s="478"/>
    </row>
    <row r="35" spans="3:11" ht="12.75" customHeight="1">
      <c r="C35" s="274"/>
      <c r="F35" s="1363" t="s">
        <v>684</v>
      </c>
      <c r="G35" s="1374"/>
      <c r="H35" s="1364"/>
      <c r="I35" s="1365"/>
      <c r="K35" s="478"/>
    </row>
    <row r="36" spans="3:11" ht="12.75" customHeight="1">
      <c r="C36" s="274"/>
      <c r="F36" s="528" t="s">
        <v>123</v>
      </c>
      <c r="G36" s="561"/>
      <c r="H36" s="384"/>
      <c r="I36" s="733"/>
      <c r="K36" s="478"/>
    </row>
    <row r="37" spans="3:11" ht="12.75" customHeight="1">
      <c r="C37" s="274"/>
      <c r="F37" s="653"/>
      <c r="G37" s="1383" t="s">
        <v>502</v>
      </c>
      <c r="H37" s="1383" t="s">
        <v>503</v>
      </c>
      <c r="I37" s="1384" t="s">
        <v>504</v>
      </c>
    </row>
    <row r="38" spans="3:11" ht="12.75" customHeight="1">
      <c r="C38" s="274"/>
      <c r="F38" s="528" t="s">
        <v>437</v>
      </c>
      <c r="G38" s="803">
        <v>0.01</v>
      </c>
      <c r="H38" s="916">
        <v>450</v>
      </c>
      <c r="I38" s="620">
        <f>G38+(H38/10000)</f>
        <v>5.5E-2</v>
      </c>
    </row>
    <row r="39" spans="3:11" ht="12.75" customHeight="1">
      <c r="C39" s="274"/>
      <c r="F39" s="528" t="s">
        <v>505</v>
      </c>
      <c r="G39" s="472"/>
      <c r="H39" s="472"/>
      <c r="I39" s="1272">
        <v>0.6</v>
      </c>
    </row>
    <row r="40" spans="3:11" ht="12.75" customHeight="1">
      <c r="C40" s="274"/>
      <c r="F40" s="528" t="s">
        <v>506</v>
      </c>
      <c r="G40" s="472"/>
      <c r="H40" s="472"/>
      <c r="I40" s="1385">
        <f ca="1">I39*G20</f>
        <v>167766527.84798354</v>
      </c>
    </row>
    <row r="41" spans="3:11" ht="12.75" customHeight="1" thickBot="1">
      <c r="C41" s="274"/>
      <c r="F41" s="552" t="s">
        <v>189</v>
      </c>
      <c r="G41" s="631"/>
      <c r="H41" s="631"/>
      <c r="I41" s="1386">
        <v>0.01</v>
      </c>
    </row>
    <row r="42" spans="3:11" ht="12.75" customHeight="1" thickBot="1">
      <c r="C42" s="274"/>
      <c r="G42" s="274"/>
      <c r="I42" s="274"/>
    </row>
    <row r="43" spans="3:11" ht="12.75" customHeight="1">
      <c r="C43" s="274"/>
      <c r="F43" s="1363" t="s">
        <v>685</v>
      </c>
      <c r="G43" s="1374"/>
      <c r="H43" s="1364"/>
      <c r="I43" s="1365"/>
    </row>
    <row r="44" spans="3:11" ht="12.75" customHeight="1">
      <c r="C44" s="274"/>
      <c r="F44" s="653"/>
      <c r="G44" s="1383" t="s">
        <v>502</v>
      </c>
      <c r="H44" s="1383" t="s">
        <v>503</v>
      </c>
      <c r="I44" s="1384" t="s">
        <v>504</v>
      </c>
      <c r="J44" s="478"/>
    </row>
    <row r="45" spans="3:11" ht="12.75" customHeight="1">
      <c r="C45" s="274"/>
      <c r="F45" s="528" t="s">
        <v>437</v>
      </c>
      <c r="G45" s="803">
        <v>0.02</v>
      </c>
      <c r="H45" s="916">
        <v>300</v>
      </c>
      <c r="I45" s="620">
        <f>G45+(H45/10000)</f>
        <v>0.05</v>
      </c>
      <c r="J45" s="478"/>
    </row>
    <row r="46" spans="3:11" ht="12.75" customHeight="1">
      <c r="C46" s="274"/>
      <c r="F46" s="528" t="s">
        <v>508</v>
      </c>
      <c r="G46" s="472"/>
      <c r="H46" s="472"/>
      <c r="I46" s="1272">
        <v>0.7</v>
      </c>
      <c r="J46" s="488"/>
    </row>
    <row r="47" spans="3:11" ht="12.75" customHeight="1">
      <c r="C47" s="274"/>
      <c r="F47" s="528" t="s">
        <v>509</v>
      </c>
      <c r="G47" s="472"/>
      <c r="H47" s="472"/>
      <c r="I47" s="902">
        <v>0.05</v>
      </c>
      <c r="J47" s="478"/>
    </row>
    <row r="48" spans="3:11" ht="12.75" customHeight="1">
      <c r="C48" s="274"/>
      <c r="F48" s="528" t="s">
        <v>510</v>
      </c>
      <c r="G48" s="472"/>
      <c r="H48" s="922"/>
      <c r="I48" s="899">
        <v>10</v>
      </c>
      <c r="J48" s="478"/>
    </row>
    <row r="49" spans="3:10" ht="12.75" customHeight="1">
      <c r="C49" s="274"/>
      <c r="F49" s="528" t="s">
        <v>498</v>
      </c>
      <c r="G49" s="472"/>
      <c r="H49" s="472"/>
      <c r="I49" s="900">
        <f>D27</f>
        <v>2032</v>
      </c>
      <c r="J49" s="478"/>
    </row>
    <row r="50" spans="3:10" ht="12.75" customHeight="1">
      <c r="C50" s="274"/>
      <c r="F50" s="528" t="s">
        <v>686</v>
      </c>
      <c r="G50" s="472"/>
      <c r="H50" s="472"/>
      <c r="I50" s="900">
        <v>2041</v>
      </c>
      <c r="J50" s="478"/>
    </row>
    <row r="51" spans="3:10" ht="12.75" customHeight="1">
      <c r="C51" s="274"/>
      <c r="F51" s="528" t="s">
        <v>513</v>
      </c>
      <c r="G51" s="472"/>
      <c r="H51" s="472"/>
      <c r="I51" s="541">
        <f ca="1">OFFSET('Phase II - Pro Forma'!$E$40,0,MATCH('Phase II - Summary'!I49,'Phase II - Pro Forma'!F13:AJ13,0),)</f>
        <v>21957151.360545978</v>
      </c>
      <c r="J51" s="478"/>
    </row>
    <row r="52" spans="3:10" ht="12.75" customHeight="1">
      <c r="C52" s="274"/>
      <c r="F52" s="528" t="s">
        <v>514</v>
      </c>
      <c r="G52" s="472"/>
      <c r="H52" s="472"/>
      <c r="I52" s="541">
        <f ca="1">I51/I47</f>
        <v>439143027.21091956</v>
      </c>
      <c r="J52" s="478"/>
    </row>
    <row r="53" spans="3:10" ht="12.75" customHeight="1">
      <c r="C53" s="274"/>
      <c r="F53" s="528" t="s">
        <v>515</v>
      </c>
      <c r="G53" s="472"/>
      <c r="H53" s="472"/>
      <c r="I53" s="541">
        <f ca="1">I52*I46</f>
        <v>307400119.04764366</v>
      </c>
      <c r="J53" s="478"/>
    </row>
    <row r="54" spans="3:10" ht="12.75" customHeight="1" thickBot="1">
      <c r="C54" s="274"/>
      <c r="F54" s="552" t="s">
        <v>189</v>
      </c>
      <c r="G54" s="631"/>
      <c r="H54" s="631"/>
      <c r="I54" s="1386">
        <v>0.01</v>
      </c>
    </row>
    <row r="55" spans="3:10" ht="12.75" customHeight="1">
      <c r="C55" s="274"/>
      <c r="G55" s="274"/>
      <c r="I55" s="274"/>
    </row>
    <row r="56" spans="3:10" ht="12.75" customHeight="1">
      <c r="C56" s="274"/>
      <c r="G56" s="274"/>
      <c r="I56" s="274"/>
    </row>
    <row r="57" spans="3:10" ht="12.75" customHeight="1">
      <c r="C57" s="274"/>
      <c r="G57" s="274"/>
      <c r="I57" s="274"/>
    </row>
    <row r="58" spans="3:10" ht="12.75" customHeight="1">
      <c r="C58" s="274"/>
      <c r="G58" s="274"/>
      <c r="I58" s="274"/>
    </row>
    <row r="59" spans="3:10" ht="12.75" customHeight="1">
      <c r="C59" s="274"/>
      <c r="G59" s="274"/>
      <c r="I59" s="274"/>
    </row>
    <row r="60" spans="3:10" ht="12.75" customHeight="1">
      <c r="C60" s="274"/>
      <c r="G60" s="274"/>
      <c r="I60" s="274"/>
    </row>
    <row r="61" spans="3:10" ht="12.75" customHeight="1">
      <c r="C61" s="274"/>
      <c r="G61" s="274"/>
      <c r="I61" s="274"/>
    </row>
    <row r="62" spans="3:10" ht="12.75" customHeight="1">
      <c r="C62" s="274"/>
      <c r="G62" s="274"/>
      <c r="I62" s="274"/>
    </row>
    <row r="63" spans="3:10" ht="12.75" customHeight="1">
      <c r="C63" s="274"/>
      <c r="G63" s="274"/>
      <c r="I63" s="274"/>
    </row>
    <row r="64" spans="3:10" ht="12.75" customHeight="1">
      <c r="C64" s="274"/>
      <c r="G64" s="274"/>
      <c r="I64" s="274"/>
    </row>
    <row r="65" spans="3:9" ht="12.75" customHeight="1">
      <c r="C65" s="274"/>
      <c r="G65" s="274"/>
      <c r="I65" s="274"/>
    </row>
    <row r="66" spans="3:9" ht="12.75" customHeight="1">
      <c r="C66" s="274"/>
      <c r="G66" s="274"/>
      <c r="I66" s="274"/>
    </row>
    <row r="67" spans="3:9" ht="12.75" customHeight="1">
      <c r="C67" s="274"/>
      <c r="G67" s="274"/>
      <c r="I67" s="274"/>
    </row>
    <row r="68" spans="3:9" ht="12.75" customHeight="1">
      <c r="C68" s="274"/>
      <c r="G68" s="274"/>
      <c r="I68" s="274"/>
    </row>
    <row r="69" spans="3:9" ht="12.75" customHeight="1">
      <c r="C69" s="274"/>
      <c r="G69" s="274"/>
      <c r="I69" s="274"/>
    </row>
    <row r="70" spans="3:9" ht="12.75" customHeight="1">
      <c r="C70" s="274"/>
      <c r="G70" s="274"/>
      <c r="I70" s="274"/>
    </row>
    <row r="71" spans="3:9" ht="12.75" customHeight="1">
      <c r="C71" s="274"/>
      <c r="G71" s="274"/>
      <c r="I71" s="274"/>
    </row>
    <row r="72" spans="3:9" ht="12.75" customHeight="1">
      <c r="C72" s="274"/>
      <c r="G72" s="274"/>
      <c r="I72" s="274"/>
    </row>
    <row r="73" spans="3:9" ht="12.75" customHeight="1">
      <c r="C73" s="274"/>
      <c r="G73" s="274"/>
      <c r="I73" s="274"/>
    </row>
    <row r="74" spans="3:9" ht="12.75" customHeight="1">
      <c r="C74" s="274"/>
      <c r="G74" s="274"/>
      <c r="I74" s="274"/>
    </row>
    <row r="75" spans="3:9" ht="12.75" customHeight="1">
      <c r="C75" s="274"/>
      <c r="G75" s="274"/>
      <c r="I75" s="274"/>
    </row>
    <row r="76" spans="3:9" ht="12.75" customHeight="1">
      <c r="C76" s="274"/>
      <c r="G76" s="274"/>
      <c r="I76" s="274"/>
    </row>
    <row r="77" spans="3:9" ht="12.75" customHeight="1">
      <c r="C77" s="274"/>
      <c r="G77" s="274"/>
      <c r="I77" s="274"/>
    </row>
    <row r="78" spans="3:9" ht="12.75" customHeight="1">
      <c r="C78" s="274"/>
      <c r="G78" s="274"/>
      <c r="I78" s="274"/>
    </row>
    <row r="79" spans="3:9" ht="12.75" customHeight="1">
      <c r="C79" s="274"/>
      <c r="G79" s="274"/>
      <c r="I79" s="274"/>
    </row>
    <row r="80" spans="3:9" ht="12.75" customHeight="1">
      <c r="C80" s="274"/>
      <c r="G80" s="274"/>
      <c r="I80" s="274"/>
    </row>
    <row r="81" spans="3:9" ht="12.75" customHeight="1">
      <c r="C81" s="274"/>
      <c r="G81" s="274"/>
      <c r="I81" s="274"/>
    </row>
    <row r="82" spans="3:9" ht="12.75" customHeight="1">
      <c r="C82" s="274"/>
      <c r="G82" s="274"/>
      <c r="I82" s="274"/>
    </row>
    <row r="83" spans="3:9" ht="12.75" customHeight="1">
      <c r="C83" s="274"/>
      <c r="G83" s="274"/>
      <c r="I83" s="274"/>
    </row>
    <row r="84" spans="3:9" ht="12.75" customHeight="1">
      <c r="C84" s="274"/>
      <c r="G84" s="274"/>
      <c r="I84" s="274"/>
    </row>
    <row r="85" spans="3:9" ht="12.75" customHeight="1">
      <c r="C85" s="274"/>
      <c r="G85" s="274"/>
      <c r="I85" s="274"/>
    </row>
    <row r="86" spans="3:9" ht="12.75" customHeight="1">
      <c r="C86" s="274"/>
      <c r="G86" s="274"/>
      <c r="I86" s="274"/>
    </row>
    <row r="87" spans="3:9" ht="12.75" customHeight="1">
      <c r="C87" s="274"/>
      <c r="G87" s="274"/>
      <c r="I87" s="274"/>
    </row>
    <row r="88" spans="3:9" ht="12.75" customHeight="1">
      <c r="C88" s="274"/>
      <c r="G88" s="274"/>
      <c r="I88" s="274"/>
    </row>
    <row r="89" spans="3:9" ht="12.75" customHeight="1">
      <c r="C89" s="274"/>
      <c r="G89" s="274"/>
      <c r="I89" s="274"/>
    </row>
    <row r="90" spans="3:9" ht="12.75" customHeight="1">
      <c r="C90" s="274"/>
      <c r="G90" s="274"/>
      <c r="I90" s="274"/>
    </row>
    <row r="91" spans="3:9" ht="12.75" customHeight="1">
      <c r="C91" s="274"/>
      <c r="G91" s="274"/>
      <c r="I91" s="274"/>
    </row>
    <row r="92" spans="3:9" ht="12.75" customHeight="1">
      <c r="C92" s="274"/>
      <c r="G92" s="274"/>
      <c r="I92" s="274"/>
    </row>
    <row r="93" spans="3:9" ht="12.75" customHeight="1">
      <c r="C93" s="274"/>
      <c r="G93" s="274"/>
      <c r="I93" s="274"/>
    </row>
    <row r="94" spans="3:9" ht="12.75" customHeight="1">
      <c r="C94" s="274"/>
      <c r="G94" s="274"/>
      <c r="I94" s="274"/>
    </row>
    <row r="95" spans="3:9" ht="12.75" customHeight="1">
      <c r="C95" s="274"/>
      <c r="G95" s="274"/>
      <c r="I95" s="274"/>
    </row>
    <row r="96" spans="3:9" ht="12.75" customHeight="1">
      <c r="C96" s="274"/>
      <c r="G96" s="274"/>
      <c r="I96" s="274"/>
    </row>
    <row r="97" spans="3:9" ht="12.75" customHeight="1">
      <c r="C97" s="274"/>
      <c r="G97" s="274"/>
      <c r="I97" s="274"/>
    </row>
    <row r="98" spans="3:9" ht="12.75" customHeight="1">
      <c r="C98" s="274"/>
      <c r="G98" s="274"/>
      <c r="I98" s="274"/>
    </row>
    <row r="99" spans="3:9" ht="12.75" customHeight="1">
      <c r="C99" s="274"/>
      <c r="G99" s="274"/>
      <c r="I99" s="274"/>
    </row>
    <row r="100" spans="3:9" ht="12.75" customHeight="1">
      <c r="C100" s="274"/>
      <c r="G100" s="274"/>
      <c r="I100" s="274"/>
    </row>
    <row r="101" spans="3:9" ht="12.75" customHeight="1">
      <c r="C101" s="274"/>
      <c r="G101" s="274"/>
      <c r="I101" s="274"/>
    </row>
    <row r="102" spans="3:9" ht="12.75" customHeight="1">
      <c r="C102" s="274"/>
      <c r="G102" s="274"/>
      <c r="I102" s="274"/>
    </row>
    <row r="103" spans="3:9" ht="12.75" customHeight="1">
      <c r="C103" s="274"/>
      <c r="G103" s="274"/>
      <c r="I103" s="274"/>
    </row>
    <row r="104" spans="3:9" ht="12.75" customHeight="1">
      <c r="C104" s="274"/>
      <c r="G104" s="274"/>
      <c r="I104" s="274"/>
    </row>
    <row r="105" spans="3:9" ht="12.75" customHeight="1">
      <c r="C105" s="274"/>
      <c r="G105" s="274"/>
      <c r="I105" s="274"/>
    </row>
    <row r="106" spans="3:9" ht="12.75" customHeight="1">
      <c r="C106" s="274"/>
      <c r="G106" s="274"/>
      <c r="I106" s="274"/>
    </row>
    <row r="107" spans="3:9" ht="12.75" customHeight="1">
      <c r="C107" s="274"/>
      <c r="G107" s="274"/>
      <c r="I107" s="274"/>
    </row>
    <row r="108" spans="3:9" ht="12.75" customHeight="1">
      <c r="C108" s="274"/>
      <c r="G108" s="274"/>
      <c r="I108" s="274"/>
    </row>
    <row r="109" spans="3:9" ht="12.75" customHeight="1">
      <c r="C109" s="274"/>
      <c r="G109" s="274"/>
      <c r="I109" s="274"/>
    </row>
    <row r="110" spans="3:9" ht="12.75" customHeight="1">
      <c r="C110" s="274"/>
      <c r="G110" s="274"/>
      <c r="I110" s="274"/>
    </row>
    <row r="111" spans="3:9" ht="12.75" customHeight="1">
      <c r="C111" s="274"/>
      <c r="G111" s="274"/>
      <c r="I111" s="274"/>
    </row>
    <row r="112" spans="3:9" ht="12.75" customHeight="1">
      <c r="C112" s="274"/>
      <c r="G112" s="274"/>
      <c r="I112" s="274"/>
    </row>
    <row r="113" spans="3:9" ht="12.75" customHeight="1">
      <c r="C113" s="274"/>
      <c r="G113" s="274"/>
      <c r="I113" s="274"/>
    </row>
    <row r="114" spans="3:9" ht="12.75" customHeight="1">
      <c r="C114" s="274"/>
      <c r="G114" s="274"/>
      <c r="I114" s="274"/>
    </row>
    <row r="115" spans="3:9" ht="12.75" customHeight="1">
      <c r="C115" s="274"/>
      <c r="G115" s="274"/>
      <c r="I115" s="274"/>
    </row>
    <row r="116" spans="3:9" ht="12.75" customHeight="1">
      <c r="C116" s="274"/>
      <c r="G116" s="274"/>
      <c r="I116" s="274"/>
    </row>
    <row r="117" spans="3:9" ht="12.75" customHeight="1">
      <c r="C117" s="274"/>
      <c r="G117" s="274"/>
      <c r="I117" s="274"/>
    </row>
    <row r="118" spans="3:9" ht="12.75" customHeight="1">
      <c r="C118" s="274"/>
      <c r="G118" s="274"/>
      <c r="I118" s="274"/>
    </row>
    <row r="119" spans="3:9" ht="12.75" customHeight="1">
      <c r="C119" s="274"/>
      <c r="G119" s="274"/>
      <c r="I119" s="274"/>
    </row>
    <row r="120" spans="3:9" ht="12.75" customHeight="1">
      <c r="C120" s="274"/>
      <c r="G120" s="274"/>
      <c r="I120" s="274"/>
    </row>
    <row r="121" spans="3:9" ht="12.75" customHeight="1">
      <c r="C121" s="274"/>
      <c r="G121" s="274"/>
      <c r="I121" s="274"/>
    </row>
    <row r="122" spans="3:9" ht="12.75" customHeight="1">
      <c r="C122" s="274"/>
      <c r="G122" s="274"/>
      <c r="I122" s="274"/>
    </row>
    <row r="123" spans="3:9" ht="12.75" customHeight="1">
      <c r="C123" s="274"/>
      <c r="G123" s="274"/>
      <c r="I123" s="274"/>
    </row>
    <row r="124" spans="3:9" ht="12.75" customHeight="1">
      <c r="C124" s="274"/>
      <c r="G124" s="274"/>
      <c r="I124" s="274"/>
    </row>
    <row r="125" spans="3:9" ht="12.75" customHeight="1">
      <c r="C125" s="274"/>
      <c r="G125" s="274"/>
      <c r="I125" s="274"/>
    </row>
    <row r="126" spans="3:9" ht="12.75" customHeight="1">
      <c r="C126" s="274"/>
      <c r="G126" s="274"/>
      <c r="I126" s="274"/>
    </row>
    <row r="127" spans="3:9" ht="12.75" customHeight="1">
      <c r="C127" s="274"/>
      <c r="G127" s="274"/>
      <c r="I127" s="274"/>
    </row>
    <row r="128" spans="3:9" ht="12.75" customHeight="1">
      <c r="C128" s="274"/>
      <c r="G128" s="274"/>
      <c r="I128" s="274"/>
    </row>
    <row r="129" spans="3:9" ht="12.75" customHeight="1">
      <c r="C129" s="274"/>
      <c r="G129" s="274"/>
      <c r="I129" s="274"/>
    </row>
    <row r="130" spans="3:9" ht="12.75" customHeight="1">
      <c r="C130" s="274"/>
      <c r="G130" s="274"/>
      <c r="I130" s="274"/>
    </row>
    <row r="131" spans="3:9" ht="12.75" customHeight="1">
      <c r="C131" s="274"/>
      <c r="G131" s="274"/>
      <c r="I131" s="274"/>
    </row>
    <row r="132" spans="3:9" ht="12.75" customHeight="1">
      <c r="C132" s="274"/>
      <c r="G132" s="274"/>
      <c r="I132" s="274"/>
    </row>
    <row r="133" spans="3:9" ht="12.75" customHeight="1">
      <c r="C133" s="274"/>
      <c r="G133" s="274"/>
      <c r="I133" s="274"/>
    </row>
    <row r="134" spans="3:9" ht="12.75" customHeight="1">
      <c r="C134" s="274"/>
      <c r="G134" s="274"/>
      <c r="I134" s="274"/>
    </row>
    <row r="135" spans="3:9" ht="12.75" customHeight="1">
      <c r="C135" s="274"/>
      <c r="G135" s="274"/>
      <c r="I135" s="274"/>
    </row>
    <row r="136" spans="3:9" ht="12.75" customHeight="1">
      <c r="C136" s="274"/>
      <c r="G136" s="274"/>
      <c r="I136" s="274"/>
    </row>
    <row r="137" spans="3:9" ht="12.75" customHeight="1">
      <c r="C137" s="274"/>
      <c r="G137" s="274"/>
      <c r="I137" s="274"/>
    </row>
    <row r="138" spans="3:9" ht="12.75" customHeight="1">
      <c r="C138" s="274"/>
      <c r="G138" s="274"/>
      <c r="I138" s="274"/>
    </row>
    <row r="139" spans="3:9" ht="12.75" customHeight="1">
      <c r="C139" s="274"/>
      <c r="G139" s="274"/>
      <c r="I139" s="274"/>
    </row>
    <row r="140" spans="3:9" ht="12.75" customHeight="1">
      <c r="C140" s="274"/>
      <c r="G140" s="274"/>
      <c r="I140" s="274"/>
    </row>
    <row r="141" spans="3:9" ht="12.75" customHeight="1">
      <c r="C141" s="274"/>
      <c r="G141" s="274"/>
      <c r="I141" s="274"/>
    </row>
    <row r="142" spans="3:9" ht="12.75" customHeight="1">
      <c r="C142" s="274"/>
      <c r="G142" s="274"/>
      <c r="I142" s="274"/>
    </row>
    <row r="143" spans="3:9" ht="12.75" customHeight="1">
      <c r="C143" s="274"/>
      <c r="G143" s="274"/>
      <c r="I143" s="274"/>
    </row>
    <row r="144" spans="3:9" ht="12.75" customHeight="1">
      <c r="C144" s="274"/>
      <c r="G144" s="274"/>
      <c r="I144" s="274"/>
    </row>
    <row r="145" spans="3:9" ht="12.75" customHeight="1">
      <c r="C145" s="274"/>
      <c r="G145" s="274"/>
      <c r="I145" s="274"/>
    </row>
    <row r="146" spans="3:9" ht="12.75" customHeight="1">
      <c r="C146" s="274"/>
      <c r="G146" s="274"/>
      <c r="I146" s="274"/>
    </row>
    <row r="147" spans="3:9" ht="12.75" customHeight="1">
      <c r="C147" s="274"/>
      <c r="G147" s="274"/>
      <c r="I147" s="274"/>
    </row>
    <row r="148" spans="3:9" ht="12.75" customHeight="1">
      <c r="C148" s="274"/>
      <c r="G148" s="274"/>
      <c r="I148" s="274"/>
    </row>
    <row r="149" spans="3:9" ht="12.75" customHeight="1">
      <c r="C149" s="274"/>
      <c r="G149" s="274"/>
      <c r="I149" s="274"/>
    </row>
    <row r="150" spans="3:9" ht="12.75" customHeight="1">
      <c r="C150" s="274"/>
      <c r="G150" s="274"/>
      <c r="I150" s="274"/>
    </row>
    <row r="151" spans="3:9" ht="12.75" customHeight="1">
      <c r="C151" s="274"/>
      <c r="G151" s="274"/>
      <c r="I151" s="274"/>
    </row>
    <row r="152" spans="3:9" ht="12.75" customHeight="1">
      <c r="C152" s="274"/>
      <c r="G152" s="274"/>
      <c r="I152" s="274"/>
    </row>
    <row r="153" spans="3:9" ht="12.75" customHeight="1">
      <c r="C153" s="274"/>
      <c r="G153" s="274"/>
      <c r="I153" s="274"/>
    </row>
    <row r="154" spans="3:9" ht="12.75" customHeight="1">
      <c r="C154" s="274"/>
      <c r="G154" s="274"/>
      <c r="I154" s="274"/>
    </row>
    <row r="155" spans="3:9" ht="12.75" customHeight="1">
      <c r="C155" s="274"/>
      <c r="G155" s="274"/>
      <c r="I155" s="274"/>
    </row>
    <row r="156" spans="3:9" ht="12.75" customHeight="1">
      <c r="C156" s="274"/>
      <c r="G156" s="274"/>
      <c r="I156" s="274"/>
    </row>
    <row r="157" spans="3:9" ht="12.75" customHeight="1">
      <c r="C157" s="274"/>
      <c r="G157" s="274"/>
      <c r="I157" s="274"/>
    </row>
    <row r="158" spans="3:9" ht="12.75" customHeight="1">
      <c r="C158" s="274"/>
      <c r="G158" s="274"/>
      <c r="I158" s="274"/>
    </row>
    <row r="159" spans="3:9" ht="12.75" customHeight="1">
      <c r="C159" s="274"/>
      <c r="G159" s="274"/>
      <c r="I159" s="274"/>
    </row>
    <row r="160" spans="3:9" ht="12.75" customHeight="1">
      <c r="C160" s="274"/>
      <c r="G160" s="274"/>
      <c r="I160" s="274"/>
    </row>
    <row r="161" spans="3:9" ht="12.75" customHeight="1">
      <c r="C161" s="274"/>
      <c r="G161" s="274"/>
      <c r="I161" s="274"/>
    </row>
    <row r="162" spans="3:9" ht="12.75" customHeight="1">
      <c r="C162" s="274"/>
      <c r="G162" s="274"/>
      <c r="I162" s="274"/>
    </row>
    <row r="163" spans="3:9" ht="12.75" customHeight="1">
      <c r="C163" s="274"/>
      <c r="G163" s="274"/>
      <c r="I163" s="274"/>
    </row>
    <row r="164" spans="3:9" ht="12.75" customHeight="1">
      <c r="C164" s="274"/>
      <c r="G164" s="274"/>
      <c r="I164" s="274"/>
    </row>
    <row r="165" spans="3:9" ht="12.75" customHeight="1">
      <c r="C165" s="274"/>
      <c r="G165" s="274"/>
      <c r="I165" s="274"/>
    </row>
    <row r="166" spans="3:9" ht="12.75" customHeight="1">
      <c r="C166" s="274"/>
      <c r="G166" s="274"/>
      <c r="I166" s="274"/>
    </row>
    <row r="167" spans="3:9" ht="12.75" customHeight="1">
      <c r="C167" s="274"/>
      <c r="G167" s="274"/>
      <c r="I167" s="274"/>
    </row>
    <row r="168" spans="3:9" ht="12.75" customHeight="1">
      <c r="C168" s="274"/>
      <c r="G168" s="274"/>
      <c r="I168" s="274"/>
    </row>
    <row r="169" spans="3:9" ht="12.75" customHeight="1">
      <c r="C169" s="274"/>
      <c r="G169" s="274"/>
      <c r="I169" s="274"/>
    </row>
    <row r="170" spans="3:9" ht="12.75" customHeight="1">
      <c r="C170" s="274"/>
      <c r="G170" s="274"/>
      <c r="I170" s="274"/>
    </row>
    <row r="171" spans="3:9" ht="12.75" customHeight="1">
      <c r="C171" s="274"/>
      <c r="G171" s="274"/>
      <c r="I171" s="274"/>
    </row>
    <row r="172" spans="3:9" ht="12.75" customHeight="1">
      <c r="C172" s="274"/>
      <c r="G172" s="274"/>
      <c r="I172" s="274"/>
    </row>
    <row r="173" spans="3:9" ht="12.75" customHeight="1">
      <c r="C173" s="274"/>
      <c r="G173" s="274"/>
      <c r="I173" s="274"/>
    </row>
    <row r="174" spans="3:9" ht="12.75" customHeight="1">
      <c r="C174" s="274"/>
      <c r="G174" s="274"/>
      <c r="I174" s="274"/>
    </row>
    <row r="175" spans="3:9" ht="12.75" customHeight="1">
      <c r="C175" s="274"/>
      <c r="G175" s="274"/>
      <c r="I175" s="274"/>
    </row>
    <row r="176" spans="3:9" ht="12.75" customHeight="1">
      <c r="C176" s="274"/>
      <c r="G176" s="274"/>
      <c r="I176" s="274"/>
    </row>
    <row r="177" spans="3:9" ht="12.75" customHeight="1">
      <c r="C177" s="274"/>
      <c r="G177" s="274"/>
      <c r="I177" s="274"/>
    </row>
    <row r="178" spans="3:9" ht="12.75" customHeight="1">
      <c r="C178" s="274"/>
      <c r="G178" s="274"/>
      <c r="I178" s="274"/>
    </row>
    <row r="179" spans="3:9" ht="12.75" customHeight="1">
      <c r="C179" s="274"/>
      <c r="G179" s="274"/>
      <c r="I179" s="274"/>
    </row>
    <row r="180" spans="3:9" ht="12.75" customHeight="1">
      <c r="C180" s="274"/>
      <c r="G180" s="274"/>
      <c r="I180" s="274"/>
    </row>
    <row r="181" spans="3:9" ht="12.75" customHeight="1">
      <c r="C181" s="274"/>
      <c r="G181" s="274"/>
      <c r="I181" s="274"/>
    </row>
    <row r="182" spans="3:9" ht="12.75" customHeight="1">
      <c r="C182" s="274"/>
      <c r="G182" s="274"/>
      <c r="I182" s="274"/>
    </row>
    <row r="183" spans="3:9" ht="12.75" customHeight="1">
      <c r="C183" s="274"/>
      <c r="G183" s="274"/>
      <c r="I183" s="274"/>
    </row>
    <row r="184" spans="3:9" ht="12.75" customHeight="1">
      <c r="C184" s="274"/>
      <c r="G184" s="274"/>
      <c r="I184" s="274"/>
    </row>
    <row r="185" spans="3:9" ht="12.75" customHeight="1">
      <c r="C185" s="274"/>
      <c r="G185" s="274"/>
      <c r="I185" s="274"/>
    </row>
    <row r="186" spans="3:9" ht="12.75" customHeight="1">
      <c r="C186" s="274"/>
      <c r="G186" s="274"/>
      <c r="I186" s="274"/>
    </row>
    <row r="187" spans="3:9" ht="12.75" customHeight="1">
      <c r="C187" s="274"/>
      <c r="G187" s="274"/>
      <c r="I187" s="274"/>
    </row>
    <row r="188" spans="3:9" ht="12.75" customHeight="1">
      <c r="C188" s="274"/>
      <c r="G188" s="274"/>
      <c r="I188" s="274"/>
    </row>
    <row r="189" spans="3:9" ht="12.75" customHeight="1">
      <c r="C189" s="274"/>
      <c r="G189" s="274"/>
      <c r="I189" s="274"/>
    </row>
    <row r="190" spans="3:9" ht="12.75" customHeight="1">
      <c r="C190" s="274"/>
      <c r="G190" s="274"/>
      <c r="I190" s="274"/>
    </row>
    <row r="191" spans="3:9" ht="12.75" customHeight="1">
      <c r="C191" s="274"/>
      <c r="G191" s="274"/>
      <c r="I191" s="274"/>
    </row>
    <row r="192" spans="3:9" ht="12.75" customHeight="1">
      <c r="C192" s="274"/>
      <c r="G192" s="274"/>
      <c r="I192" s="274"/>
    </row>
    <row r="193" spans="3:9" ht="12.75" customHeight="1">
      <c r="C193" s="274"/>
      <c r="G193" s="274"/>
      <c r="I193" s="274"/>
    </row>
    <row r="194" spans="3:9" ht="12.75" customHeight="1">
      <c r="C194" s="274"/>
      <c r="G194" s="274"/>
      <c r="I194" s="274"/>
    </row>
    <row r="195" spans="3:9" ht="12.75" customHeight="1">
      <c r="C195" s="274"/>
      <c r="G195" s="274"/>
      <c r="I195" s="274"/>
    </row>
    <row r="196" spans="3:9" ht="12.75" customHeight="1">
      <c r="C196" s="274"/>
      <c r="G196" s="274"/>
      <c r="I196" s="274"/>
    </row>
    <row r="197" spans="3:9" ht="12.75" customHeight="1">
      <c r="C197" s="274"/>
      <c r="G197" s="274"/>
      <c r="I197" s="274"/>
    </row>
    <row r="198" spans="3:9" ht="12.75" customHeight="1">
      <c r="C198" s="274"/>
      <c r="G198" s="274"/>
      <c r="I198" s="274"/>
    </row>
    <row r="199" spans="3:9" ht="12.75" customHeight="1">
      <c r="C199" s="274"/>
      <c r="G199" s="274"/>
      <c r="I199" s="274"/>
    </row>
    <row r="200" spans="3:9" ht="12.75" customHeight="1">
      <c r="C200" s="274"/>
      <c r="G200" s="274"/>
      <c r="I200" s="274"/>
    </row>
    <row r="201" spans="3:9" ht="12.75" customHeight="1">
      <c r="C201" s="274"/>
      <c r="G201" s="274"/>
      <c r="I201" s="274"/>
    </row>
    <row r="202" spans="3:9" ht="12.75" customHeight="1">
      <c r="C202" s="274"/>
      <c r="G202" s="274"/>
      <c r="I202" s="274"/>
    </row>
    <row r="203" spans="3:9" ht="12.75" customHeight="1">
      <c r="C203" s="274"/>
      <c r="G203" s="274"/>
      <c r="I203" s="274"/>
    </row>
    <row r="204" spans="3:9" ht="12.75" customHeight="1">
      <c r="C204" s="274"/>
      <c r="G204" s="274"/>
      <c r="I204" s="274"/>
    </row>
    <row r="205" spans="3:9" ht="12.75" customHeight="1">
      <c r="C205" s="274"/>
      <c r="G205" s="274"/>
      <c r="I205" s="274"/>
    </row>
    <row r="206" spans="3:9" ht="12.75" customHeight="1">
      <c r="C206" s="274"/>
      <c r="G206" s="274"/>
      <c r="I206" s="274"/>
    </row>
    <row r="207" spans="3:9" ht="12.75" customHeight="1">
      <c r="C207" s="274"/>
      <c r="G207" s="274"/>
      <c r="I207" s="274"/>
    </row>
    <row r="208" spans="3:9" ht="12.75" customHeight="1">
      <c r="C208" s="274"/>
      <c r="G208" s="274"/>
      <c r="I208" s="274"/>
    </row>
    <row r="209" spans="3:9" ht="12.75" customHeight="1">
      <c r="C209" s="274"/>
      <c r="G209" s="274"/>
      <c r="I209" s="274"/>
    </row>
    <row r="210" spans="3:9" ht="12.75" customHeight="1">
      <c r="C210" s="274"/>
      <c r="G210" s="274"/>
      <c r="I210" s="274"/>
    </row>
    <row r="211" spans="3:9" ht="12.75" customHeight="1">
      <c r="C211" s="274"/>
      <c r="G211" s="274"/>
      <c r="I211" s="274"/>
    </row>
    <row r="212" spans="3:9" ht="12.75" customHeight="1">
      <c r="C212" s="274"/>
      <c r="G212" s="274"/>
      <c r="I212" s="274"/>
    </row>
    <row r="213" spans="3:9" ht="12.75" customHeight="1">
      <c r="C213" s="274"/>
      <c r="G213" s="274"/>
      <c r="I213" s="274"/>
    </row>
    <row r="214" spans="3:9" ht="12.75" customHeight="1">
      <c r="C214" s="274"/>
      <c r="G214" s="274"/>
      <c r="I214" s="274"/>
    </row>
    <row r="215" spans="3:9" ht="12.75" customHeight="1">
      <c r="C215" s="274"/>
      <c r="G215" s="274"/>
      <c r="I215" s="274"/>
    </row>
    <row r="216" spans="3:9" ht="12.75" customHeight="1">
      <c r="C216" s="274"/>
      <c r="G216" s="274"/>
      <c r="I216" s="274"/>
    </row>
    <row r="217" spans="3:9" ht="12.75" customHeight="1">
      <c r="C217" s="274"/>
      <c r="G217" s="274"/>
      <c r="I217" s="274"/>
    </row>
    <row r="218" spans="3:9" ht="12.75" customHeight="1">
      <c r="C218" s="274"/>
      <c r="G218" s="274"/>
      <c r="I218" s="274"/>
    </row>
    <row r="219" spans="3:9" ht="12.75" customHeight="1">
      <c r="C219" s="274"/>
      <c r="G219" s="274"/>
      <c r="I219" s="274"/>
    </row>
    <row r="220" spans="3:9" ht="12.75" customHeight="1">
      <c r="C220" s="274"/>
      <c r="G220" s="274"/>
      <c r="I220" s="274"/>
    </row>
    <row r="221" spans="3:9" ht="12.75" customHeight="1">
      <c r="C221" s="274"/>
      <c r="G221" s="274"/>
      <c r="I221" s="274"/>
    </row>
    <row r="222" spans="3:9" ht="12.75" customHeight="1">
      <c r="C222" s="274"/>
      <c r="G222" s="274"/>
      <c r="I222" s="274"/>
    </row>
    <row r="223" spans="3:9" ht="12.75" customHeight="1">
      <c r="C223" s="274"/>
      <c r="G223" s="274"/>
      <c r="I223" s="274"/>
    </row>
    <row r="224" spans="3:9" ht="12.75" customHeight="1">
      <c r="C224" s="274"/>
      <c r="G224" s="274"/>
      <c r="I224" s="274"/>
    </row>
    <row r="225" spans="3:9" ht="12.75" customHeight="1">
      <c r="C225" s="274"/>
      <c r="G225" s="274"/>
      <c r="I225" s="274"/>
    </row>
    <row r="226" spans="3:9" ht="12.75" customHeight="1">
      <c r="C226" s="274"/>
      <c r="G226" s="274"/>
      <c r="I226" s="274"/>
    </row>
    <row r="227" spans="3:9" ht="12.75" customHeight="1">
      <c r="C227" s="274"/>
      <c r="G227" s="274"/>
      <c r="I227" s="274"/>
    </row>
    <row r="228" spans="3:9" ht="12.75" customHeight="1">
      <c r="C228" s="274"/>
      <c r="G228" s="274"/>
      <c r="I228" s="274"/>
    </row>
    <row r="229" spans="3:9" ht="12.75" customHeight="1">
      <c r="C229" s="274"/>
      <c r="G229" s="274"/>
      <c r="I229" s="274"/>
    </row>
    <row r="230" spans="3:9" ht="12.75" customHeight="1">
      <c r="C230" s="274"/>
      <c r="G230" s="274"/>
      <c r="I230" s="274"/>
    </row>
    <row r="231" spans="3:9" ht="12.75" customHeight="1">
      <c r="C231" s="274"/>
      <c r="G231" s="274"/>
      <c r="I231" s="274"/>
    </row>
    <row r="232" spans="3:9" ht="12.75" customHeight="1">
      <c r="C232" s="274"/>
      <c r="G232" s="274"/>
      <c r="I232" s="274"/>
    </row>
    <row r="233" spans="3:9" ht="12.75" customHeight="1">
      <c r="C233" s="274"/>
      <c r="G233" s="274"/>
      <c r="I233" s="274"/>
    </row>
    <row r="234" spans="3:9" ht="12.75" customHeight="1">
      <c r="C234" s="274"/>
      <c r="G234" s="274"/>
      <c r="I234" s="274"/>
    </row>
    <row r="235" spans="3:9" ht="12.75" customHeight="1">
      <c r="C235" s="274"/>
      <c r="G235" s="274"/>
      <c r="I235" s="274"/>
    </row>
    <row r="236" spans="3:9" ht="12.75" customHeight="1">
      <c r="C236" s="274"/>
      <c r="G236" s="274"/>
      <c r="I236" s="274"/>
    </row>
    <row r="237" spans="3:9" ht="12.75" customHeight="1">
      <c r="C237" s="274"/>
      <c r="G237" s="274"/>
      <c r="I237" s="274"/>
    </row>
    <row r="238" spans="3:9" ht="12.75" customHeight="1">
      <c r="C238" s="274"/>
      <c r="G238" s="274"/>
      <c r="I238" s="274"/>
    </row>
    <row r="239" spans="3:9" ht="12.75" customHeight="1">
      <c r="C239" s="274"/>
      <c r="G239" s="274"/>
      <c r="I239" s="274"/>
    </row>
    <row r="240" spans="3:9" ht="12.75" customHeight="1">
      <c r="C240" s="274"/>
      <c r="G240" s="274"/>
      <c r="I240" s="274"/>
    </row>
    <row r="241" spans="3:9" ht="12.75" customHeight="1">
      <c r="C241" s="274"/>
      <c r="G241" s="274"/>
      <c r="I241" s="274"/>
    </row>
    <row r="242" spans="3:9" ht="12.75" customHeight="1">
      <c r="C242" s="274"/>
      <c r="G242" s="274"/>
      <c r="I242" s="274"/>
    </row>
    <row r="243" spans="3:9" ht="12.75" customHeight="1">
      <c r="C243" s="274"/>
      <c r="G243" s="274"/>
      <c r="I243" s="274"/>
    </row>
    <row r="244" spans="3:9" ht="12.75" customHeight="1">
      <c r="C244" s="274"/>
      <c r="G244" s="274"/>
      <c r="I244" s="274"/>
    </row>
    <row r="245" spans="3:9" ht="12.75" customHeight="1">
      <c r="C245" s="274"/>
      <c r="G245" s="274"/>
      <c r="I245" s="274"/>
    </row>
    <row r="246" spans="3:9" ht="12.75" customHeight="1">
      <c r="C246" s="274"/>
      <c r="G246" s="274"/>
      <c r="I246" s="274"/>
    </row>
    <row r="247" spans="3:9" ht="12.75" customHeight="1">
      <c r="C247" s="274"/>
      <c r="G247" s="274"/>
      <c r="I247" s="274"/>
    </row>
    <row r="248" spans="3:9" ht="12.75" customHeight="1">
      <c r="C248" s="274"/>
      <c r="G248" s="274"/>
      <c r="I248" s="274"/>
    </row>
    <row r="249" spans="3:9" ht="12.75" customHeight="1">
      <c r="C249" s="274"/>
      <c r="G249" s="274"/>
      <c r="I249" s="274"/>
    </row>
    <row r="250" spans="3:9" ht="12.75" customHeight="1">
      <c r="C250" s="274"/>
      <c r="G250" s="274"/>
      <c r="I250" s="274"/>
    </row>
    <row r="251" spans="3:9" ht="12.75" customHeight="1">
      <c r="C251" s="274"/>
      <c r="G251" s="274"/>
      <c r="I251" s="274"/>
    </row>
    <row r="252" spans="3:9" ht="12.75" customHeight="1">
      <c r="C252" s="274"/>
      <c r="G252" s="274"/>
      <c r="I252" s="274"/>
    </row>
    <row r="253" spans="3:9" ht="12.75" customHeight="1">
      <c r="C253" s="274"/>
      <c r="G253" s="274"/>
      <c r="I253" s="274"/>
    </row>
    <row r="254" spans="3:9" ht="12.75" customHeight="1">
      <c r="C254" s="274"/>
      <c r="G254" s="274"/>
      <c r="I254" s="274"/>
    </row>
    <row r="255" spans="3:9" ht="12.75" customHeight="1">
      <c r="C255" s="274"/>
      <c r="G255" s="274"/>
      <c r="I255" s="274"/>
    </row>
    <row r="256" spans="3:9" ht="12.75" customHeight="1">
      <c r="C256" s="274"/>
      <c r="G256" s="274"/>
      <c r="I256" s="274"/>
    </row>
    <row r="257" spans="3:9" ht="12.75" customHeight="1">
      <c r="C257" s="274"/>
      <c r="G257" s="274"/>
      <c r="I257" s="274"/>
    </row>
    <row r="258" spans="3:9" ht="12.75" customHeight="1">
      <c r="C258" s="274"/>
      <c r="G258" s="274"/>
      <c r="I258" s="274"/>
    </row>
    <row r="259" spans="3:9" ht="12.75" customHeight="1">
      <c r="C259" s="274"/>
      <c r="G259" s="274"/>
      <c r="I259" s="274"/>
    </row>
    <row r="260" spans="3:9" ht="12.75" customHeight="1">
      <c r="C260" s="274"/>
      <c r="G260" s="274"/>
      <c r="I260" s="274"/>
    </row>
    <row r="261" spans="3:9" ht="12.75" customHeight="1">
      <c r="C261" s="274"/>
      <c r="G261" s="274"/>
      <c r="I261" s="274"/>
    </row>
    <row r="262" spans="3:9" ht="12.75" customHeight="1">
      <c r="C262" s="274"/>
      <c r="G262" s="274"/>
      <c r="I262" s="274"/>
    </row>
    <row r="263" spans="3:9" ht="12.75" customHeight="1">
      <c r="C263" s="274"/>
      <c r="G263" s="274"/>
      <c r="I263" s="274"/>
    </row>
    <row r="264" spans="3:9" ht="12.75" customHeight="1">
      <c r="C264" s="274"/>
      <c r="G264" s="274"/>
      <c r="I264" s="274"/>
    </row>
    <row r="265" spans="3:9" ht="12.75" customHeight="1">
      <c r="C265" s="274"/>
      <c r="G265" s="274"/>
      <c r="I265" s="274"/>
    </row>
    <row r="266" spans="3:9" ht="12.75" customHeight="1">
      <c r="C266" s="274"/>
      <c r="G266" s="274"/>
      <c r="I266" s="274"/>
    </row>
    <row r="267" spans="3:9" ht="12.75" customHeight="1">
      <c r="C267" s="274"/>
      <c r="G267" s="274"/>
      <c r="I267" s="274"/>
    </row>
    <row r="268" spans="3:9" ht="12.75" customHeight="1">
      <c r="C268" s="274"/>
      <c r="G268" s="274"/>
      <c r="I268" s="274"/>
    </row>
    <row r="269" spans="3:9" ht="12.75" customHeight="1">
      <c r="C269" s="274"/>
      <c r="G269" s="274"/>
      <c r="I269" s="274"/>
    </row>
    <row r="270" spans="3:9" ht="12.75" customHeight="1">
      <c r="C270" s="274"/>
      <c r="G270" s="274"/>
      <c r="I270" s="274"/>
    </row>
    <row r="271" spans="3:9" ht="12.75" customHeight="1">
      <c r="C271" s="274"/>
      <c r="G271" s="274"/>
      <c r="I271" s="274"/>
    </row>
    <row r="272" spans="3:9" ht="12.75" customHeight="1">
      <c r="C272" s="274"/>
      <c r="G272" s="274"/>
      <c r="I272" s="274"/>
    </row>
    <row r="273" spans="3:9" ht="12.75" customHeight="1">
      <c r="C273" s="274"/>
      <c r="G273" s="274"/>
      <c r="I273" s="274"/>
    </row>
    <row r="274" spans="3:9" ht="12.75" customHeight="1">
      <c r="C274" s="274"/>
      <c r="G274" s="274"/>
      <c r="I274" s="274"/>
    </row>
    <row r="275" spans="3:9" ht="12.75" customHeight="1">
      <c r="C275" s="274"/>
      <c r="G275" s="274"/>
      <c r="I275" s="274"/>
    </row>
    <row r="276" spans="3:9" ht="12.75" customHeight="1">
      <c r="C276" s="274"/>
      <c r="G276" s="274"/>
      <c r="I276" s="274"/>
    </row>
    <row r="277" spans="3:9" ht="12.75" customHeight="1">
      <c r="C277" s="274"/>
      <c r="G277" s="274"/>
      <c r="I277" s="274"/>
    </row>
    <row r="278" spans="3:9" ht="12.75" customHeight="1">
      <c r="C278" s="274"/>
      <c r="G278" s="274"/>
      <c r="I278" s="274"/>
    </row>
    <row r="279" spans="3:9" ht="12.75" customHeight="1">
      <c r="C279" s="274"/>
      <c r="G279" s="274"/>
      <c r="I279" s="274"/>
    </row>
    <row r="280" spans="3:9" ht="12.75" customHeight="1">
      <c r="C280" s="274"/>
      <c r="G280" s="274"/>
      <c r="I280" s="274"/>
    </row>
    <row r="281" spans="3:9" ht="12.75" customHeight="1">
      <c r="C281" s="274"/>
      <c r="G281" s="274"/>
      <c r="I281" s="274"/>
    </row>
    <row r="282" spans="3:9" ht="12.75" customHeight="1">
      <c r="C282" s="274"/>
      <c r="G282" s="274"/>
      <c r="I282" s="274"/>
    </row>
    <row r="283" spans="3:9" ht="12.75" customHeight="1">
      <c r="C283" s="274"/>
      <c r="G283" s="274"/>
      <c r="I283" s="274"/>
    </row>
    <row r="284" spans="3:9" ht="12.75" customHeight="1">
      <c r="C284" s="274"/>
      <c r="G284" s="274"/>
      <c r="I284" s="274"/>
    </row>
    <row r="285" spans="3:9" ht="12.75" customHeight="1">
      <c r="C285" s="274"/>
      <c r="G285" s="274"/>
      <c r="I285" s="274"/>
    </row>
    <row r="286" spans="3:9" ht="12.75" customHeight="1">
      <c r="C286" s="274"/>
      <c r="G286" s="274"/>
      <c r="I286" s="274"/>
    </row>
    <row r="287" spans="3:9" ht="12.75" customHeight="1">
      <c r="C287" s="274"/>
      <c r="G287" s="274"/>
      <c r="I287" s="274"/>
    </row>
    <row r="288" spans="3:9" ht="12.75" customHeight="1">
      <c r="C288" s="274"/>
      <c r="G288" s="274"/>
      <c r="I288" s="274"/>
    </row>
    <row r="289" spans="3:9" ht="12.75" customHeight="1">
      <c r="C289" s="274"/>
      <c r="G289" s="274"/>
      <c r="I289" s="274"/>
    </row>
    <row r="290" spans="3:9" ht="12.75" customHeight="1">
      <c r="C290" s="274"/>
      <c r="G290" s="274"/>
      <c r="I290" s="274"/>
    </row>
    <row r="291" spans="3:9" ht="12.75" customHeight="1">
      <c r="C291" s="274"/>
      <c r="G291" s="274"/>
      <c r="I291" s="274"/>
    </row>
    <row r="292" spans="3:9" ht="12.75" customHeight="1">
      <c r="C292" s="274"/>
      <c r="G292" s="274"/>
      <c r="I292" s="274"/>
    </row>
    <row r="293" spans="3:9" ht="12.75" customHeight="1">
      <c r="C293" s="274"/>
      <c r="G293" s="274"/>
      <c r="I293" s="274"/>
    </row>
    <row r="294" spans="3:9" ht="12.75" customHeight="1">
      <c r="C294" s="274"/>
      <c r="G294" s="274"/>
      <c r="I294" s="274"/>
    </row>
    <row r="295" spans="3:9" ht="12.75" customHeight="1">
      <c r="C295" s="274"/>
      <c r="G295" s="274"/>
      <c r="I295" s="274"/>
    </row>
    <row r="296" spans="3:9" ht="12.75" customHeight="1">
      <c r="C296" s="274"/>
      <c r="G296" s="274"/>
      <c r="I296" s="274"/>
    </row>
    <row r="297" spans="3:9" ht="12.75" customHeight="1">
      <c r="C297" s="274"/>
      <c r="G297" s="274"/>
      <c r="I297" s="274"/>
    </row>
    <row r="298" spans="3:9" ht="12.75" customHeight="1">
      <c r="C298" s="274"/>
      <c r="G298" s="274"/>
      <c r="I298" s="274"/>
    </row>
    <row r="299" spans="3:9" ht="12.75" customHeight="1">
      <c r="C299" s="274"/>
      <c r="G299" s="274"/>
      <c r="I299" s="274"/>
    </row>
    <row r="300" spans="3:9" ht="12.75" customHeight="1">
      <c r="C300" s="274"/>
      <c r="G300" s="274"/>
      <c r="I300" s="274"/>
    </row>
    <row r="301" spans="3:9" ht="12.75" customHeight="1">
      <c r="C301" s="274"/>
      <c r="G301" s="274"/>
      <c r="I301" s="274"/>
    </row>
    <row r="302" spans="3:9" ht="12.75" customHeight="1">
      <c r="C302" s="274"/>
      <c r="G302" s="274"/>
      <c r="I302" s="274"/>
    </row>
    <row r="303" spans="3:9" ht="12.75" customHeight="1">
      <c r="C303" s="274"/>
      <c r="G303" s="274"/>
      <c r="I303" s="274"/>
    </row>
    <row r="304" spans="3:9" ht="12.75" customHeight="1">
      <c r="C304" s="274"/>
      <c r="G304" s="274"/>
      <c r="I304" s="274"/>
    </row>
    <row r="305" spans="3:9" ht="12.75" customHeight="1">
      <c r="C305" s="274"/>
      <c r="G305" s="274"/>
      <c r="I305" s="274"/>
    </row>
    <row r="306" spans="3:9" ht="12.75" customHeight="1">
      <c r="C306" s="274"/>
      <c r="G306" s="274"/>
      <c r="I306" s="274"/>
    </row>
    <row r="307" spans="3:9" ht="12.75" customHeight="1">
      <c r="C307" s="274"/>
      <c r="G307" s="274"/>
      <c r="I307" s="274"/>
    </row>
    <row r="308" spans="3:9" ht="12.75" customHeight="1">
      <c r="C308" s="274"/>
      <c r="G308" s="274"/>
      <c r="I308" s="274"/>
    </row>
    <row r="309" spans="3:9" ht="12.75" customHeight="1">
      <c r="C309" s="274"/>
      <c r="G309" s="274"/>
      <c r="I309" s="274"/>
    </row>
    <row r="310" spans="3:9" ht="12.75" customHeight="1">
      <c r="C310" s="274"/>
      <c r="G310" s="274"/>
      <c r="I310" s="274"/>
    </row>
    <row r="311" spans="3:9" ht="12.75" customHeight="1">
      <c r="C311" s="274"/>
      <c r="G311" s="274"/>
      <c r="I311" s="274"/>
    </row>
    <row r="312" spans="3:9" ht="12.75" customHeight="1">
      <c r="C312" s="274"/>
      <c r="G312" s="274"/>
      <c r="I312" s="274"/>
    </row>
    <row r="313" spans="3:9" ht="12.75" customHeight="1">
      <c r="C313" s="274"/>
      <c r="G313" s="274"/>
      <c r="I313" s="274"/>
    </row>
    <row r="314" spans="3:9" ht="12.75" customHeight="1">
      <c r="C314" s="274"/>
      <c r="G314" s="274"/>
      <c r="I314" s="274"/>
    </row>
    <row r="315" spans="3:9" ht="12.75" customHeight="1">
      <c r="C315" s="274"/>
      <c r="G315" s="274"/>
      <c r="I315" s="274"/>
    </row>
    <row r="316" spans="3:9" ht="12.75" customHeight="1">
      <c r="C316" s="274"/>
      <c r="G316" s="274"/>
      <c r="I316" s="274"/>
    </row>
    <row r="317" spans="3:9" ht="12.75" customHeight="1">
      <c r="C317" s="274"/>
      <c r="G317" s="274"/>
      <c r="I317" s="274"/>
    </row>
    <row r="318" spans="3:9" ht="12.75" customHeight="1">
      <c r="C318" s="274"/>
      <c r="G318" s="274"/>
      <c r="I318" s="274"/>
    </row>
    <row r="319" spans="3:9" ht="12.75" customHeight="1">
      <c r="C319" s="274"/>
      <c r="G319" s="274"/>
      <c r="I319" s="274"/>
    </row>
    <row r="320" spans="3:9" ht="12.75" customHeight="1">
      <c r="C320" s="274"/>
      <c r="G320" s="274"/>
      <c r="I320" s="274"/>
    </row>
    <row r="321" spans="3:9" ht="12.75" customHeight="1">
      <c r="C321" s="274"/>
      <c r="G321" s="274"/>
      <c r="I321" s="274"/>
    </row>
    <row r="322" spans="3:9" ht="12.75" customHeight="1">
      <c r="C322" s="274"/>
      <c r="G322" s="274"/>
      <c r="I322" s="274"/>
    </row>
    <row r="323" spans="3:9" ht="12.75" customHeight="1">
      <c r="C323" s="274"/>
      <c r="G323" s="274"/>
      <c r="I323" s="274"/>
    </row>
    <row r="324" spans="3:9" ht="12.75" customHeight="1">
      <c r="C324" s="274"/>
      <c r="G324" s="274"/>
      <c r="I324" s="274"/>
    </row>
    <row r="325" spans="3:9" ht="12.75" customHeight="1">
      <c r="C325" s="274"/>
      <c r="G325" s="274"/>
      <c r="I325" s="274"/>
    </row>
    <row r="326" spans="3:9" ht="12.75" customHeight="1">
      <c r="C326" s="274"/>
      <c r="G326" s="274"/>
      <c r="I326" s="274"/>
    </row>
    <row r="327" spans="3:9" ht="12.75" customHeight="1">
      <c r="C327" s="274"/>
      <c r="G327" s="274"/>
      <c r="I327" s="274"/>
    </row>
    <row r="328" spans="3:9" ht="12.75" customHeight="1">
      <c r="C328" s="274"/>
      <c r="G328" s="274"/>
      <c r="I328" s="274"/>
    </row>
    <row r="329" spans="3:9" ht="12.75" customHeight="1">
      <c r="C329" s="274"/>
      <c r="G329" s="274"/>
      <c r="I329" s="274"/>
    </row>
    <row r="330" spans="3:9" ht="12.75" customHeight="1">
      <c r="C330" s="274"/>
      <c r="G330" s="274"/>
      <c r="I330" s="274"/>
    </row>
    <row r="331" spans="3:9" ht="12.75" customHeight="1">
      <c r="C331" s="274"/>
      <c r="G331" s="274"/>
      <c r="I331" s="274"/>
    </row>
    <row r="332" spans="3:9" ht="12.75" customHeight="1">
      <c r="C332" s="274"/>
      <c r="G332" s="274"/>
      <c r="I332" s="274"/>
    </row>
    <row r="333" spans="3:9" ht="12.75" customHeight="1">
      <c r="C333" s="274"/>
      <c r="G333" s="274"/>
      <c r="I333" s="274"/>
    </row>
    <row r="334" spans="3:9" ht="12.75" customHeight="1">
      <c r="C334" s="274"/>
      <c r="G334" s="274"/>
      <c r="I334" s="274"/>
    </row>
    <row r="335" spans="3:9" ht="12.75" customHeight="1">
      <c r="C335" s="274"/>
      <c r="G335" s="274"/>
      <c r="I335" s="274"/>
    </row>
    <row r="336" spans="3:9" ht="12.75" customHeight="1">
      <c r="C336" s="274"/>
      <c r="G336" s="274"/>
      <c r="I336" s="274"/>
    </row>
    <row r="337" spans="3:9" ht="12.75" customHeight="1">
      <c r="C337" s="274"/>
      <c r="G337" s="274"/>
      <c r="I337" s="274"/>
    </row>
    <row r="338" spans="3:9" ht="12.75" customHeight="1">
      <c r="C338" s="274"/>
      <c r="G338" s="274"/>
      <c r="I338" s="274"/>
    </row>
    <row r="339" spans="3:9" ht="12.75" customHeight="1">
      <c r="C339" s="274"/>
      <c r="G339" s="274"/>
      <c r="I339" s="274"/>
    </row>
    <row r="340" spans="3:9" ht="12.75" customHeight="1">
      <c r="C340" s="274"/>
      <c r="G340" s="274"/>
      <c r="I340" s="274"/>
    </row>
    <row r="341" spans="3:9" ht="12.75" customHeight="1">
      <c r="C341" s="274"/>
      <c r="G341" s="274"/>
      <c r="I341" s="274"/>
    </row>
    <row r="342" spans="3:9" ht="12.75" customHeight="1">
      <c r="C342" s="274"/>
      <c r="G342" s="274"/>
      <c r="I342" s="274"/>
    </row>
    <row r="343" spans="3:9" ht="12.75" customHeight="1">
      <c r="C343" s="274"/>
      <c r="G343" s="274"/>
      <c r="I343" s="274"/>
    </row>
    <row r="344" spans="3:9" ht="12.75" customHeight="1">
      <c r="C344" s="274"/>
      <c r="G344" s="274"/>
      <c r="I344" s="274"/>
    </row>
    <row r="345" spans="3:9" ht="12.75" customHeight="1">
      <c r="C345" s="274"/>
      <c r="G345" s="274"/>
      <c r="I345" s="274"/>
    </row>
    <row r="346" spans="3:9" ht="12.75" customHeight="1">
      <c r="C346" s="274"/>
      <c r="G346" s="274"/>
      <c r="I346" s="274"/>
    </row>
    <row r="347" spans="3:9" ht="12.75" customHeight="1">
      <c r="C347" s="274"/>
      <c r="G347" s="274"/>
      <c r="I347" s="274"/>
    </row>
    <row r="348" spans="3:9" ht="12.75" customHeight="1">
      <c r="C348" s="274"/>
      <c r="G348" s="274"/>
      <c r="I348" s="274"/>
    </row>
    <row r="349" spans="3:9" ht="12.75" customHeight="1">
      <c r="C349" s="274"/>
      <c r="G349" s="274"/>
      <c r="I349" s="274"/>
    </row>
    <row r="350" spans="3:9" ht="12.75" customHeight="1">
      <c r="C350" s="274"/>
      <c r="G350" s="274"/>
      <c r="I350" s="274"/>
    </row>
    <row r="351" spans="3:9" ht="12.75" customHeight="1">
      <c r="C351" s="274"/>
      <c r="G351" s="274"/>
      <c r="I351" s="274"/>
    </row>
    <row r="352" spans="3:9" ht="12.75" customHeight="1">
      <c r="C352" s="274"/>
      <c r="G352" s="274"/>
      <c r="I352" s="274"/>
    </row>
    <row r="353" spans="3:9" ht="12.75" customHeight="1">
      <c r="C353" s="274"/>
      <c r="G353" s="274"/>
      <c r="I353" s="274"/>
    </row>
    <row r="354" spans="3:9" ht="12.75" customHeight="1">
      <c r="C354" s="274"/>
      <c r="G354" s="274"/>
      <c r="I354" s="274"/>
    </row>
    <row r="355" spans="3:9" ht="12.75" customHeight="1">
      <c r="C355" s="274"/>
      <c r="G355" s="274"/>
      <c r="I355" s="274"/>
    </row>
    <row r="356" spans="3:9" ht="12.75" customHeight="1">
      <c r="C356" s="274"/>
      <c r="G356" s="274"/>
      <c r="I356" s="274"/>
    </row>
    <row r="357" spans="3:9" ht="12.75" customHeight="1">
      <c r="C357" s="274"/>
      <c r="G357" s="274"/>
      <c r="I357" s="274"/>
    </row>
    <row r="358" spans="3:9" ht="12.75" customHeight="1">
      <c r="C358" s="274"/>
      <c r="G358" s="274"/>
      <c r="I358" s="274"/>
    </row>
    <row r="359" spans="3:9" ht="12.75" customHeight="1">
      <c r="C359" s="274"/>
      <c r="G359" s="274"/>
      <c r="I359" s="274"/>
    </row>
    <row r="360" spans="3:9" ht="12.75" customHeight="1">
      <c r="C360" s="274"/>
      <c r="G360" s="274"/>
      <c r="I360" s="274"/>
    </row>
    <row r="361" spans="3:9" ht="12.75" customHeight="1">
      <c r="C361" s="274"/>
      <c r="G361" s="274"/>
      <c r="I361" s="274"/>
    </row>
    <row r="362" spans="3:9" ht="12.75" customHeight="1">
      <c r="C362" s="274"/>
      <c r="G362" s="274"/>
      <c r="I362" s="274"/>
    </row>
    <row r="363" spans="3:9" ht="12.75" customHeight="1">
      <c r="C363" s="274"/>
      <c r="G363" s="274"/>
      <c r="I363" s="274"/>
    </row>
    <row r="364" spans="3:9" ht="12.75" customHeight="1">
      <c r="C364" s="274"/>
      <c r="G364" s="274"/>
      <c r="I364" s="274"/>
    </row>
    <row r="365" spans="3:9" ht="12.75" customHeight="1">
      <c r="C365" s="274"/>
      <c r="G365" s="274"/>
      <c r="I365" s="274"/>
    </row>
    <row r="366" spans="3:9" ht="12.75" customHeight="1">
      <c r="C366" s="274"/>
      <c r="G366" s="274"/>
      <c r="I366" s="274"/>
    </row>
    <row r="367" spans="3:9" ht="12.75" customHeight="1">
      <c r="C367" s="274"/>
      <c r="G367" s="274"/>
      <c r="I367" s="274"/>
    </row>
    <row r="368" spans="3:9" ht="12.75" customHeight="1">
      <c r="C368" s="274"/>
      <c r="G368" s="274"/>
      <c r="I368" s="274"/>
    </row>
    <row r="369" spans="3:9" ht="12.75" customHeight="1">
      <c r="C369" s="274"/>
      <c r="G369" s="274"/>
      <c r="I369" s="274"/>
    </row>
    <row r="370" spans="3:9" ht="12.75" customHeight="1">
      <c r="C370" s="274"/>
      <c r="G370" s="274"/>
      <c r="I370" s="274"/>
    </row>
    <row r="371" spans="3:9" ht="12.75" customHeight="1">
      <c r="C371" s="274"/>
      <c r="G371" s="274"/>
      <c r="I371" s="274"/>
    </row>
    <row r="372" spans="3:9" ht="12.75" customHeight="1">
      <c r="C372" s="274"/>
      <c r="G372" s="274"/>
      <c r="I372" s="274"/>
    </row>
    <row r="373" spans="3:9" ht="12.75" customHeight="1">
      <c r="C373" s="274"/>
      <c r="G373" s="274"/>
      <c r="I373" s="274"/>
    </row>
    <row r="374" spans="3:9" ht="12.75" customHeight="1">
      <c r="C374" s="274"/>
      <c r="G374" s="274"/>
      <c r="I374" s="274"/>
    </row>
    <row r="375" spans="3:9" ht="12.75" customHeight="1">
      <c r="C375" s="274"/>
      <c r="G375" s="274"/>
      <c r="I375" s="274"/>
    </row>
    <row r="376" spans="3:9" ht="12.75" customHeight="1">
      <c r="C376" s="274"/>
      <c r="G376" s="274"/>
      <c r="I376" s="274"/>
    </row>
    <row r="377" spans="3:9" ht="12.75" customHeight="1">
      <c r="C377" s="274"/>
      <c r="G377" s="274"/>
      <c r="I377" s="274"/>
    </row>
    <row r="378" spans="3:9" ht="12.75" customHeight="1">
      <c r="C378" s="274"/>
      <c r="G378" s="274"/>
      <c r="I378" s="274"/>
    </row>
    <row r="379" spans="3:9" ht="12.75" customHeight="1">
      <c r="C379" s="274"/>
      <c r="G379" s="274"/>
      <c r="I379" s="274"/>
    </row>
    <row r="380" spans="3:9" ht="12.75" customHeight="1">
      <c r="C380" s="274"/>
      <c r="G380" s="274"/>
      <c r="I380" s="274"/>
    </row>
    <row r="381" spans="3:9" ht="12.75" customHeight="1">
      <c r="C381" s="274"/>
      <c r="G381" s="274"/>
      <c r="I381" s="274"/>
    </row>
    <row r="382" spans="3:9" ht="12.75" customHeight="1">
      <c r="C382" s="274"/>
      <c r="G382" s="274"/>
      <c r="I382" s="274"/>
    </row>
    <row r="383" spans="3:9" ht="12.75" customHeight="1">
      <c r="C383" s="274"/>
      <c r="G383" s="274"/>
      <c r="I383" s="274"/>
    </row>
    <row r="384" spans="3:9" ht="12.75" customHeight="1">
      <c r="C384" s="274"/>
      <c r="G384" s="274"/>
      <c r="I384" s="274"/>
    </row>
    <row r="385" spans="3:9" ht="12.75" customHeight="1">
      <c r="C385" s="274"/>
      <c r="G385" s="274"/>
      <c r="I385" s="274"/>
    </row>
    <row r="386" spans="3:9" ht="12.75" customHeight="1">
      <c r="C386" s="274"/>
      <c r="G386" s="274"/>
      <c r="I386" s="274"/>
    </row>
    <row r="387" spans="3:9" ht="12.75" customHeight="1">
      <c r="C387" s="274"/>
      <c r="G387" s="274"/>
      <c r="I387" s="274"/>
    </row>
    <row r="388" spans="3:9" ht="12.75" customHeight="1">
      <c r="C388" s="274"/>
      <c r="G388" s="274"/>
      <c r="I388" s="274"/>
    </row>
    <row r="389" spans="3:9" ht="12.75" customHeight="1">
      <c r="C389" s="274"/>
      <c r="G389" s="274"/>
      <c r="I389" s="274"/>
    </row>
    <row r="390" spans="3:9" ht="12.75" customHeight="1">
      <c r="C390" s="274"/>
      <c r="G390" s="274"/>
      <c r="I390" s="274"/>
    </row>
    <row r="391" spans="3:9" ht="12.75" customHeight="1">
      <c r="C391" s="274"/>
      <c r="G391" s="274"/>
      <c r="I391" s="274"/>
    </row>
    <row r="392" spans="3:9" ht="12.75" customHeight="1">
      <c r="C392" s="274"/>
      <c r="G392" s="274"/>
      <c r="I392" s="274"/>
    </row>
    <row r="393" spans="3:9" ht="12.75" customHeight="1">
      <c r="C393" s="274"/>
      <c r="G393" s="274"/>
      <c r="I393" s="274"/>
    </row>
    <row r="394" spans="3:9" ht="12.75" customHeight="1">
      <c r="C394" s="274"/>
      <c r="G394" s="274"/>
      <c r="I394" s="274"/>
    </row>
    <row r="395" spans="3:9" ht="12.75" customHeight="1">
      <c r="C395" s="274"/>
      <c r="G395" s="274"/>
      <c r="I395" s="274"/>
    </row>
    <row r="396" spans="3:9" ht="12.75" customHeight="1">
      <c r="C396" s="274"/>
      <c r="G396" s="274"/>
      <c r="I396" s="274"/>
    </row>
    <row r="397" spans="3:9" ht="12.75" customHeight="1">
      <c r="C397" s="274"/>
      <c r="G397" s="274"/>
      <c r="I397" s="274"/>
    </row>
    <row r="398" spans="3:9" ht="12.75" customHeight="1">
      <c r="C398" s="274"/>
      <c r="G398" s="274"/>
      <c r="I398" s="274"/>
    </row>
    <row r="399" spans="3:9" ht="12.75" customHeight="1">
      <c r="C399" s="274"/>
      <c r="G399" s="274"/>
      <c r="I399" s="274"/>
    </row>
    <row r="400" spans="3:9" ht="12.75" customHeight="1">
      <c r="C400" s="274"/>
      <c r="G400" s="274"/>
      <c r="I400" s="274"/>
    </row>
    <row r="401" spans="3:9" ht="12.75" customHeight="1">
      <c r="C401" s="274"/>
      <c r="G401" s="274"/>
      <c r="I401" s="274"/>
    </row>
    <row r="402" spans="3:9" ht="12.75" customHeight="1">
      <c r="C402" s="274"/>
      <c r="G402" s="274"/>
      <c r="I402" s="274"/>
    </row>
    <row r="403" spans="3:9" ht="12.75" customHeight="1">
      <c r="C403" s="274"/>
      <c r="G403" s="274"/>
      <c r="I403" s="274"/>
    </row>
    <row r="404" spans="3:9" ht="12.75" customHeight="1">
      <c r="C404" s="274"/>
      <c r="G404" s="274"/>
      <c r="I404" s="274"/>
    </row>
    <row r="405" spans="3:9" ht="12.75" customHeight="1">
      <c r="C405" s="274"/>
      <c r="G405" s="274"/>
      <c r="I405" s="274"/>
    </row>
    <row r="406" spans="3:9" ht="12.75" customHeight="1">
      <c r="C406" s="274"/>
      <c r="G406" s="274"/>
      <c r="I406" s="274"/>
    </row>
    <row r="407" spans="3:9" ht="12.75" customHeight="1">
      <c r="C407" s="274"/>
      <c r="G407" s="274"/>
      <c r="I407" s="274"/>
    </row>
    <row r="408" spans="3:9" ht="12.75" customHeight="1">
      <c r="C408" s="274"/>
      <c r="G408" s="274"/>
      <c r="I408" s="274"/>
    </row>
    <row r="409" spans="3:9" ht="12.75" customHeight="1">
      <c r="C409" s="274"/>
      <c r="G409" s="274"/>
      <c r="I409" s="274"/>
    </row>
    <row r="410" spans="3:9" ht="12.75" customHeight="1">
      <c r="C410" s="274"/>
      <c r="G410" s="274"/>
      <c r="I410" s="274"/>
    </row>
    <row r="411" spans="3:9" ht="12.75" customHeight="1">
      <c r="C411" s="274"/>
      <c r="G411" s="274"/>
      <c r="I411" s="274"/>
    </row>
    <row r="412" spans="3:9" ht="12.75" customHeight="1">
      <c r="C412" s="274"/>
      <c r="G412" s="274"/>
      <c r="I412" s="274"/>
    </row>
    <row r="413" spans="3:9" ht="12.75" customHeight="1">
      <c r="C413" s="274"/>
      <c r="G413" s="274"/>
      <c r="I413" s="274"/>
    </row>
    <row r="414" spans="3:9" ht="12.75" customHeight="1">
      <c r="C414" s="274"/>
      <c r="G414" s="274"/>
      <c r="I414" s="274"/>
    </row>
    <row r="415" spans="3:9" ht="12.75" customHeight="1">
      <c r="C415" s="274"/>
      <c r="G415" s="274"/>
      <c r="I415" s="274"/>
    </row>
    <row r="416" spans="3:9" ht="12.75" customHeight="1">
      <c r="C416" s="274"/>
      <c r="G416" s="274"/>
      <c r="I416" s="274"/>
    </row>
    <row r="417" spans="3:9" ht="12.75" customHeight="1">
      <c r="C417" s="274"/>
      <c r="G417" s="274"/>
      <c r="I417" s="274"/>
    </row>
    <row r="418" spans="3:9" ht="12.75" customHeight="1">
      <c r="C418" s="274"/>
      <c r="G418" s="274"/>
      <c r="I418" s="274"/>
    </row>
    <row r="419" spans="3:9" ht="12.75" customHeight="1">
      <c r="C419" s="274"/>
      <c r="G419" s="274"/>
      <c r="I419" s="274"/>
    </row>
    <row r="420" spans="3:9" ht="12.75" customHeight="1">
      <c r="C420" s="274"/>
      <c r="G420" s="274"/>
      <c r="I420" s="274"/>
    </row>
    <row r="421" spans="3:9" ht="12.75" customHeight="1">
      <c r="C421" s="274"/>
      <c r="G421" s="274"/>
      <c r="I421" s="274"/>
    </row>
    <row r="422" spans="3:9" ht="12.75" customHeight="1">
      <c r="C422" s="274"/>
      <c r="G422" s="274"/>
      <c r="I422" s="274"/>
    </row>
    <row r="423" spans="3:9" ht="12.75" customHeight="1">
      <c r="C423" s="274"/>
      <c r="G423" s="274"/>
      <c r="I423" s="274"/>
    </row>
    <row r="424" spans="3:9" ht="12.75" customHeight="1">
      <c r="C424" s="274"/>
      <c r="G424" s="274"/>
      <c r="I424" s="274"/>
    </row>
    <row r="425" spans="3:9" ht="12.75" customHeight="1">
      <c r="C425" s="274"/>
      <c r="G425" s="274"/>
      <c r="I425" s="274"/>
    </row>
    <row r="426" spans="3:9" ht="12.75" customHeight="1">
      <c r="C426" s="274"/>
      <c r="G426" s="274"/>
      <c r="I426" s="274"/>
    </row>
    <row r="427" spans="3:9" ht="12.75" customHeight="1">
      <c r="C427" s="274"/>
      <c r="G427" s="274"/>
      <c r="I427" s="274"/>
    </row>
    <row r="428" spans="3:9" ht="12.75" customHeight="1">
      <c r="C428" s="274"/>
      <c r="G428" s="274"/>
      <c r="I428" s="274"/>
    </row>
    <row r="429" spans="3:9" ht="12.75" customHeight="1">
      <c r="C429" s="274"/>
      <c r="G429" s="274"/>
      <c r="I429" s="274"/>
    </row>
    <row r="430" spans="3:9" ht="12.75" customHeight="1">
      <c r="C430" s="274"/>
      <c r="G430" s="274"/>
      <c r="I430" s="274"/>
    </row>
    <row r="431" spans="3:9" ht="12.75" customHeight="1">
      <c r="C431" s="274"/>
      <c r="G431" s="274"/>
      <c r="I431" s="274"/>
    </row>
    <row r="432" spans="3:9" ht="12.75" customHeight="1">
      <c r="C432" s="274"/>
      <c r="G432" s="274"/>
      <c r="I432" s="274"/>
    </row>
    <row r="433" spans="3:9" ht="12.75" customHeight="1">
      <c r="C433" s="274"/>
      <c r="G433" s="274"/>
      <c r="I433" s="274"/>
    </row>
    <row r="434" spans="3:9" ht="12.75" customHeight="1">
      <c r="C434" s="274"/>
      <c r="G434" s="274"/>
      <c r="I434" s="274"/>
    </row>
    <row r="435" spans="3:9" ht="12.75" customHeight="1">
      <c r="C435" s="274"/>
      <c r="G435" s="274"/>
      <c r="I435" s="274"/>
    </row>
    <row r="436" spans="3:9" ht="12.75" customHeight="1">
      <c r="C436" s="274"/>
      <c r="G436" s="274"/>
      <c r="I436" s="274"/>
    </row>
    <row r="437" spans="3:9" ht="12.75" customHeight="1">
      <c r="C437" s="274"/>
      <c r="G437" s="274"/>
      <c r="I437" s="274"/>
    </row>
    <row r="438" spans="3:9" ht="12.75" customHeight="1">
      <c r="C438" s="274"/>
      <c r="G438" s="274"/>
      <c r="I438" s="274"/>
    </row>
    <row r="439" spans="3:9" ht="12.75" customHeight="1">
      <c r="C439" s="274"/>
      <c r="G439" s="274"/>
      <c r="I439" s="274"/>
    </row>
    <row r="440" spans="3:9" ht="12.75" customHeight="1">
      <c r="C440" s="274"/>
      <c r="G440" s="274"/>
      <c r="I440" s="274"/>
    </row>
    <row r="441" spans="3:9" ht="12.75" customHeight="1">
      <c r="C441" s="274"/>
      <c r="G441" s="274"/>
      <c r="I441" s="274"/>
    </row>
    <row r="442" spans="3:9" ht="12.75" customHeight="1">
      <c r="C442" s="274"/>
      <c r="G442" s="274"/>
      <c r="I442" s="274"/>
    </row>
    <row r="443" spans="3:9" ht="12.75" customHeight="1">
      <c r="C443" s="274"/>
      <c r="G443" s="274"/>
      <c r="I443" s="274"/>
    </row>
    <row r="444" spans="3:9" ht="12.75" customHeight="1">
      <c r="C444" s="274"/>
      <c r="G444" s="274"/>
      <c r="I444" s="274"/>
    </row>
    <row r="445" spans="3:9" ht="12.75" customHeight="1">
      <c r="C445" s="274"/>
      <c r="G445" s="274"/>
      <c r="I445" s="274"/>
    </row>
    <row r="446" spans="3:9" ht="12.75" customHeight="1">
      <c r="C446" s="274"/>
      <c r="G446" s="274"/>
      <c r="I446" s="274"/>
    </row>
    <row r="447" spans="3:9" ht="12.75" customHeight="1">
      <c r="C447" s="274"/>
      <c r="G447" s="274"/>
      <c r="I447" s="274"/>
    </row>
    <row r="448" spans="3:9" ht="12.75" customHeight="1">
      <c r="C448" s="274"/>
      <c r="G448" s="274"/>
      <c r="I448" s="274"/>
    </row>
    <row r="449" spans="3:9" ht="12.75" customHeight="1">
      <c r="C449" s="274"/>
      <c r="G449" s="274"/>
      <c r="I449" s="274"/>
    </row>
    <row r="450" spans="3:9" ht="12.75" customHeight="1">
      <c r="C450" s="274"/>
      <c r="G450" s="274"/>
      <c r="I450" s="274"/>
    </row>
    <row r="451" spans="3:9" ht="12.75" customHeight="1">
      <c r="C451" s="274"/>
      <c r="G451" s="274"/>
      <c r="I451" s="274"/>
    </row>
    <row r="452" spans="3:9" ht="12.75" customHeight="1">
      <c r="C452" s="274"/>
      <c r="G452" s="274"/>
      <c r="I452" s="274"/>
    </row>
    <row r="453" spans="3:9" ht="12.75" customHeight="1">
      <c r="C453" s="274"/>
      <c r="G453" s="274"/>
      <c r="I453" s="274"/>
    </row>
    <row r="454" spans="3:9" ht="12.75" customHeight="1">
      <c r="C454" s="274"/>
      <c r="G454" s="274"/>
      <c r="I454" s="274"/>
    </row>
    <row r="455" spans="3:9" ht="12.75" customHeight="1">
      <c r="C455" s="274"/>
      <c r="G455" s="274"/>
      <c r="I455" s="274"/>
    </row>
    <row r="456" spans="3:9" ht="12.75" customHeight="1">
      <c r="C456" s="274"/>
      <c r="G456" s="274"/>
      <c r="I456" s="274"/>
    </row>
    <row r="457" spans="3:9" ht="12.75" customHeight="1">
      <c r="C457" s="274"/>
      <c r="G457" s="274"/>
      <c r="I457" s="274"/>
    </row>
    <row r="458" spans="3:9" ht="12.75" customHeight="1">
      <c r="C458" s="274"/>
      <c r="G458" s="274"/>
      <c r="I458" s="274"/>
    </row>
    <row r="459" spans="3:9" ht="12.75" customHeight="1">
      <c r="C459" s="274"/>
      <c r="G459" s="274"/>
      <c r="I459" s="274"/>
    </row>
    <row r="460" spans="3:9" ht="12.75" customHeight="1">
      <c r="C460" s="274"/>
      <c r="G460" s="274"/>
      <c r="I460" s="274"/>
    </row>
    <row r="461" spans="3:9" ht="12.75" customHeight="1">
      <c r="C461" s="274"/>
      <c r="G461" s="274"/>
      <c r="I461" s="274"/>
    </row>
    <row r="462" spans="3:9" ht="12.75" customHeight="1">
      <c r="C462" s="274"/>
      <c r="G462" s="274"/>
      <c r="I462" s="274"/>
    </row>
    <row r="463" spans="3:9" ht="12.75" customHeight="1">
      <c r="C463" s="274"/>
      <c r="G463" s="274"/>
      <c r="I463" s="274"/>
    </row>
    <row r="464" spans="3:9" ht="12.75" customHeight="1">
      <c r="C464" s="274"/>
      <c r="G464" s="274"/>
      <c r="I464" s="274"/>
    </row>
    <row r="465" spans="3:9" ht="12.75" customHeight="1">
      <c r="C465" s="274"/>
      <c r="G465" s="274"/>
      <c r="I465" s="274"/>
    </row>
    <row r="466" spans="3:9" ht="12.75" customHeight="1">
      <c r="C466" s="274"/>
      <c r="G466" s="274"/>
      <c r="I466" s="274"/>
    </row>
    <row r="467" spans="3:9" ht="12.75" customHeight="1">
      <c r="C467" s="274"/>
      <c r="G467" s="274"/>
      <c r="I467" s="274"/>
    </row>
    <row r="468" spans="3:9" ht="12.75" customHeight="1">
      <c r="C468" s="274"/>
      <c r="G468" s="274"/>
      <c r="I468" s="274"/>
    </row>
    <row r="469" spans="3:9" ht="12.75" customHeight="1">
      <c r="C469" s="274"/>
      <c r="G469" s="274"/>
      <c r="I469" s="274"/>
    </row>
    <row r="470" spans="3:9" ht="12.75" customHeight="1">
      <c r="C470" s="274"/>
      <c r="G470" s="274"/>
      <c r="I470" s="274"/>
    </row>
    <row r="471" spans="3:9" ht="12.75" customHeight="1">
      <c r="C471" s="274"/>
      <c r="G471" s="274"/>
      <c r="I471" s="274"/>
    </row>
    <row r="472" spans="3:9" ht="12.75" customHeight="1">
      <c r="C472" s="274"/>
      <c r="G472" s="274"/>
      <c r="I472" s="274"/>
    </row>
    <row r="473" spans="3:9" ht="12.75" customHeight="1">
      <c r="C473" s="274"/>
      <c r="G473" s="274"/>
      <c r="I473" s="274"/>
    </row>
    <row r="474" spans="3:9" ht="12.75" customHeight="1">
      <c r="C474" s="274"/>
      <c r="G474" s="274"/>
      <c r="I474" s="274"/>
    </row>
    <row r="475" spans="3:9" ht="12.75" customHeight="1">
      <c r="C475" s="274"/>
      <c r="G475" s="274"/>
      <c r="I475" s="274"/>
    </row>
    <row r="476" spans="3:9" ht="12.75" customHeight="1">
      <c r="C476" s="274"/>
      <c r="G476" s="274"/>
      <c r="I476" s="274"/>
    </row>
    <row r="477" spans="3:9" ht="12.75" customHeight="1">
      <c r="C477" s="274"/>
      <c r="G477" s="274"/>
      <c r="I477" s="274"/>
    </row>
    <row r="478" spans="3:9" ht="12.75" customHeight="1">
      <c r="C478" s="274"/>
      <c r="G478" s="274"/>
      <c r="I478" s="274"/>
    </row>
    <row r="479" spans="3:9" ht="12.75" customHeight="1">
      <c r="C479" s="274"/>
      <c r="G479" s="274"/>
      <c r="I479" s="274"/>
    </row>
    <row r="480" spans="3:9" ht="12.75" customHeight="1">
      <c r="C480" s="274"/>
      <c r="G480" s="274"/>
      <c r="I480" s="274"/>
    </row>
    <row r="481" spans="3:9" ht="12.75" customHeight="1">
      <c r="C481" s="274"/>
      <c r="G481" s="274"/>
      <c r="I481" s="274"/>
    </row>
    <row r="482" spans="3:9" ht="12.75" customHeight="1">
      <c r="C482" s="274"/>
      <c r="G482" s="274"/>
      <c r="I482" s="274"/>
    </row>
    <row r="483" spans="3:9" ht="12.75" customHeight="1">
      <c r="C483" s="274"/>
      <c r="G483" s="274"/>
      <c r="I483" s="274"/>
    </row>
    <row r="484" spans="3:9" ht="12.75" customHeight="1">
      <c r="C484" s="274"/>
      <c r="G484" s="274"/>
      <c r="I484" s="274"/>
    </row>
    <row r="485" spans="3:9" ht="12.75" customHeight="1">
      <c r="C485" s="274"/>
      <c r="G485" s="274"/>
      <c r="I485" s="274"/>
    </row>
    <row r="486" spans="3:9" ht="12.75" customHeight="1">
      <c r="C486" s="274"/>
      <c r="G486" s="274"/>
      <c r="I486" s="274"/>
    </row>
    <row r="487" spans="3:9" ht="12.75" customHeight="1">
      <c r="C487" s="274"/>
      <c r="G487" s="274"/>
      <c r="I487" s="274"/>
    </row>
    <row r="488" spans="3:9" ht="12.75" customHeight="1">
      <c r="C488" s="274"/>
      <c r="G488" s="274"/>
      <c r="I488" s="274"/>
    </row>
    <row r="489" spans="3:9" ht="12.75" customHeight="1">
      <c r="C489" s="274"/>
      <c r="G489" s="274"/>
      <c r="I489" s="274"/>
    </row>
    <row r="490" spans="3:9" ht="12.75" customHeight="1">
      <c r="C490" s="274"/>
      <c r="G490" s="274"/>
      <c r="I490" s="274"/>
    </row>
    <row r="491" spans="3:9" ht="12.75" customHeight="1">
      <c r="C491" s="274"/>
      <c r="G491" s="274"/>
      <c r="I491" s="274"/>
    </row>
    <row r="492" spans="3:9" ht="12.75" customHeight="1">
      <c r="C492" s="274"/>
      <c r="G492" s="274"/>
      <c r="I492" s="274"/>
    </row>
    <row r="493" spans="3:9" ht="12.75" customHeight="1">
      <c r="C493" s="274"/>
      <c r="G493" s="274"/>
      <c r="I493" s="274"/>
    </row>
    <row r="494" spans="3:9" ht="12.75" customHeight="1">
      <c r="C494" s="274"/>
      <c r="G494" s="274"/>
      <c r="I494" s="274"/>
    </row>
    <row r="495" spans="3:9" ht="12.75" customHeight="1">
      <c r="C495" s="274"/>
      <c r="G495" s="274"/>
      <c r="I495" s="274"/>
    </row>
    <row r="496" spans="3:9" ht="12.75" customHeight="1">
      <c r="C496" s="274"/>
      <c r="G496" s="274"/>
      <c r="I496" s="274"/>
    </row>
    <row r="497" spans="3:9" ht="12.75" customHeight="1">
      <c r="C497" s="274"/>
      <c r="G497" s="274"/>
      <c r="I497" s="274"/>
    </row>
    <row r="498" spans="3:9" ht="12.75" customHeight="1">
      <c r="C498" s="274"/>
      <c r="G498" s="274"/>
      <c r="I498" s="274"/>
    </row>
    <row r="499" spans="3:9" ht="12.75" customHeight="1">
      <c r="C499" s="274"/>
      <c r="G499" s="274"/>
      <c r="I499" s="274"/>
    </row>
    <row r="500" spans="3:9" ht="12.75" customHeight="1">
      <c r="C500" s="274"/>
      <c r="G500" s="274"/>
      <c r="I500" s="274"/>
    </row>
    <row r="501" spans="3:9" ht="12.75" customHeight="1">
      <c r="C501" s="274"/>
      <c r="G501" s="274"/>
      <c r="I501" s="274"/>
    </row>
    <row r="502" spans="3:9" ht="12.75" customHeight="1">
      <c r="C502" s="274"/>
      <c r="G502" s="274"/>
      <c r="I502" s="274"/>
    </row>
    <row r="503" spans="3:9" ht="12.75" customHeight="1">
      <c r="C503" s="274"/>
      <c r="G503" s="274"/>
      <c r="I503" s="274"/>
    </row>
    <row r="504" spans="3:9" ht="12.75" customHeight="1">
      <c r="C504" s="274"/>
      <c r="G504" s="274"/>
      <c r="I504" s="274"/>
    </row>
    <row r="505" spans="3:9" ht="12.75" customHeight="1">
      <c r="C505" s="274"/>
      <c r="G505" s="274"/>
      <c r="I505" s="274"/>
    </row>
    <row r="506" spans="3:9" ht="12.75" customHeight="1">
      <c r="C506" s="274"/>
      <c r="G506" s="274"/>
      <c r="I506" s="274"/>
    </row>
    <row r="507" spans="3:9" ht="12.75" customHeight="1">
      <c r="C507" s="274"/>
      <c r="G507" s="274"/>
      <c r="I507" s="274"/>
    </row>
    <row r="508" spans="3:9" ht="12.75" customHeight="1">
      <c r="C508" s="274"/>
      <c r="G508" s="274"/>
      <c r="I508" s="274"/>
    </row>
    <row r="509" spans="3:9" ht="12.75" customHeight="1">
      <c r="C509" s="274"/>
      <c r="G509" s="274"/>
      <c r="I509" s="274"/>
    </row>
    <row r="510" spans="3:9" ht="12.75" customHeight="1">
      <c r="C510" s="274"/>
      <c r="G510" s="274"/>
      <c r="I510" s="274"/>
    </row>
    <row r="511" spans="3:9" ht="12.75" customHeight="1">
      <c r="C511" s="274"/>
      <c r="G511" s="274"/>
      <c r="I511" s="274"/>
    </row>
    <row r="512" spans="3:9" ht="12.75" customHeight="1">
      <c r="C512" s="274"/>
      <c r="G512" s="274"/>
      <c r="I512" s="274"/>
    </row>
    <row r="513" spans="3:9" ht="12.75" customHeight="1">
      <c r="C513" s="274"/>
      <c r="G513" s="274"/>
      <c r="I513" s="274"/>
    </row>
    <row r="514" spans="3:9" ht="12.75" customHeight="1">
      <c r="C514" s="274"/>
      <c r="G514" s="274"/>
      <c r="I514" s="274"/>
    </row>
    <row r="515" spans="3:9" ht="12.75" customHeight="1">
      <c r="C515" s="274"/>
      <c r="G515" s="274"/>
      <c r="I515" s="274"/>
    </row>
    <row r="516" spans="3:9" ht="12.75" customHeight="1">
      <c r="C516" s="274"/>
      <c r="G516" s="274"/>
      <c r="I516" s="274"/>
    </row>
    <row r="517" spans="3:9" ht="12.75" customHeight="1">
      <c r="C517" s="274"/>
      <c r="G517" s="274"/>
      <c r="I517" s="274"/>
    </row>
    <row r="518" spans="3:9" ht="12.75" customHeight="1">
      <c r="C518" s="274"/>
      <c r="G518" s="274"/>
      <c r="I518" s="274"/>
    </row>
    <row r="519" spans="3:9" ht="12.75" customHeight="1">
      <c r="C519" s="274"/>
      <c r="G519" s="274"/>
      <c r="I519" s="274"/>
    </row>
    <row r="520" spans="3:9" ht="12.75" customHeight="1">
      <c r="C520" s="274"/>
      <c r="G520" s="274"/>
      <c r="I520" s="274"/>
    </row>
    <row r="521" spans="3:9" ht="12.75" customHeight="1">
      <c r="C521" s="274"/>
      <c r="G521" s="274"/>
      <c r="I521" s="274"/>
    </row>
    <row r="522" spans="3:9" ht="12.75" customHeight="1">
      <c r="C522" s="274"/>
      <c r="G522" s="274"/>
      <c r="I522" s="274"/>
    </row>
    <row r="523" spans="3:9" ht="12.75" customHeight="1">
      <c r="C523" s="274"/>
      <c r="G523" s="274"/>
      <c r="I523" s="274"/>
    </row>
    <row r="524" spans="3:9" ht="12.75" customHeight="1">
      <c r="C524" s="274"/>
      <c r="G524" s="274"/>
      <c r="I524" s="274"/>
    </row>
    <row r="525" spans="3:9" ht="12.75" customHeight="1">
      <c r="C525" s="274"/>
      <c r="G525" s="274"/>
      <c r="I525" s="274"/>
    </row>
    <row r="526" spans="3:9" ht="12.75" customHeight="1">
      <c r="C526" s="274"/>
      <c r="G526" s="274"/>
      <c r="I526" s="274"/>
    </row>
    <row r="527" spans="3:9" ht="12.75" customHeight="1">
      <c r="C527" s="274"/>
      <c r="G527" s="274"/>
      <c r="I527" s="274"/>
    </row>
    <row r="528" spans="3:9" ht="12.75" customHeight="1">
      <c r="C528" s="274"/>
      <c r="G528" s="274"/>
      <c r="I528" s="274"/>
    </row>
    <row r="529" spans="3:9" ht="12.75" customHeight="1">
      <c r="C529" s="274"/>
      <c r="G529" s="274"/>
      <c r="I529" s="274"/>
    </row>
    <row r="530" spans="3:9" ht="12.75" customHeight="1">
      <c r="C530" s="274"/>
      <c r="G530" s="274"/>
      <c r="I530" s="274"/>
    </row>
    <row r="531" spans="3:9" ht="12.75" customHeight="1">
      <c r="C531" s="274"/>
      <c r="G531" s="274"/>
      <c r="I531" s="274"/>
    </row>
    <row r="532" spans="3:9" ht="12.75" customHeight="1">
      <c r="C532" s="274"/>
      <c r="G532" s="274"/>
      <c r="I532" s="274"/>
    </row>
    <row r="533" spans="3:9" ht="12.75" customHeight="1">
      <c r="C533" s="274"/>
      <c r="G533" s="274"/>
      <c r="I533" s="274"/>
    </row>
    <row r="534" spans="3:9" ht="12.75" customHeight="1">
      <c r="C534" s="274"/>
      <c r="G534" s="274"/>
      <c r="I534" s="274"/>
    </row>
    <row r="535" spans="3:9" ht="12.75" customHeight="1">
      <c r="C535" s="274"/>
      <c r="G535" s="274"/>
      <c r="I535" s="274"/>
    </row>
    <row r="536" spans="3:9" ht="12.75" customHeight="1">
      <c r="C536" s="274"/>
      <c r="G536" s="274"/>
      <c r="I536" s="274"/>
    </row>
    <row r="537" spans="3:9" ht="12.75" customHeight="1">
      <c r="C537" s="274"/>
      <c r="G537" s="274"/>
      <c r="I537" s="274"/>
    </row>
    <row r="538" spans="3:9" ht="12.75" customHeight="1">
      <c r="C538" s="274"/>
      <c r="G538" s="274"/>
      <c r="I538" s="274"/>
    </row>
    <row r="539" spans="3:9" ht="12.75" customHeight="1">
      <c r="C539" s="274"/>
      <c r="G539" s="274"/>
      <c r="I539" s="274"/>
    </row>
    <row r="540" spans="3:9" ht="12.75" customHeight="1">
      <c r="C540" s="274"/>
      <c r="G540" s="274"/>
      <c r="I540" s="274"/>
    </row>
    <row r="541" spans="3:9" ht="12.75" customHeight="1">
      <c r="C541" s="274"/>
      <c r="G541" s="274"/>
      <c r="I541" s="274"/>
    </row>
    <row r="542" spans="3:9" ht="12.75" customHeight="1">
      <c r="C542" s="274"/>
      <c r="G542" s="274"/>
      <c r="I542" s="274"/>
    </row>
    <row r="543" spans="3:9" ht="12.75" customHeight="1">
      <c r="C543" s="274"/>
      <c r="G543" s="274"/>
      <c r="I543" s="274"/>
    </row>
    <row r="544" spans="3:9" ht="12.75" customHeight="1">
      <c r="C544" s="274"/>
      <c r="G544" s="274"/>
      <c r="I544" s="274"/>
    </row>
    <row r="545" spans="3:9" ht="12.75" customHeight="1">
      <c r="C545" s="274"/>
      <c r="G545" s="274"/>
      <c r="I545" s="274"/>
    </row>
    <row r="546" spans="3:9" ht="12.75" customHeight="1">
      <c r="C546" s="274"/>
      <c r="G546" s="274"/>
      <c r="I546" s="274"/>
    </row>
    <row r="547" spans="3:9" ht="12.75" customHeight="1">
      <c r="C547" s="274"/>
      <c r="G547" s="274"/>
      <c r="I547" s="274"/>
    </row>
    <row r="548" spans="3:9" ht="12.75" customHeight="1">
      <c r="C548" s="274"/>
      <c r="G548" s="274"/>
      <c r="I548" s="274"/>
    </row>
    <row r="549" spans="3:9" ht="12.75" customHeight="1">
      <c r="C549" s="274"/>
      <c r="G549" s="274"/>
      <c r="I549" s="274"/>
    </row>
    <row r="550" spans="3:9" ht="12.75" customHeight="1">
      <c r="C550" s="274"/>
      <c r="G550" s="274"/>
      <c r="I550" s="274"/>
    </row>
    <row r="551" spans="3:9" ht="12.75" customHeight="1">
      <c r="C551" s="274"/>
      <c r="G551" s="274"/>
      <c r="I551" s="274"/>
    </row>
    <row r="552" spans="3:9" ht="12.75" customHeight="1">
      <c r="C552" s="274"/>
      <c r="G552" s="274"/>
      <c r="I552" s="274"/>
    </row>
    <row r="553" spans="3:9" ht="12.75" customHeight="1">
      <c r="C553" s="274"/>
      <c r="G553" s="274"/>
      <c r="I553" s="274"/>
    </row>
    <row r="554" spans="3:9" ht="12.75" customHeight="1">
      <c r="C554" s="274"/>
      <c r="G554" s="274"/>
      <c r="I554" s="274"/>
    </row>
    <row r="555" spans="3:9" ht="12.75" customHeight="1">
      <c r="C555" s="274"/>
      <c r="G555" s="274"/>
      <c r="I555" s="274"/>
    </row>
    <row r="556" spans="3:9" ht="12.75" customHeight="1">
      <c r="C556" s="274"/>
      <c r="G556" s="274"/>
      <c r="I556" s="274"/>
    </row>
    <row r="557" spans="3:9" ht="12.75" customHeight="1">
      <c r="C557" s="274"/>
      <c r="G557" s="274"/>
      <c r="I557" s="274"/>
    </row>
    <row r="558" spans="3:9" ht="12.75" customHeight="1">
      <c r="C558" s="274"/>
      <c r="G558" s="274"/>
      <c r="I558" s="274"/>
    </row>
    <row r="559" spans="3:9" ht="12.75" customHeight="1">
      <c r="C559" s="274"/>
      <c r="G559" s="274"/>
      <c r="I559" s="274"/>
    </row>
    <row r="560" spans="3:9" ht="12.75" customHeight="1">
      <c r="C560" s="274"/>
      <c r="G560" s="274"/>
      <c r="I560" s="274"/>
    </row>
    <row r="561" spans="3:9" ht="12.75" customHeight="1">
      <c r="C561" s="274"/>
      <c r="G561" s="274"/>
      <c r="I561" s="274"/>
    </row>
    <row r="562" spans="3:9" ht="12.75" customHeight="1">
      <c r="C562" s="274"/>
      <c r="G562" s="274"/>
      <c r="I562" s="274"/>
    </row>
    <row r="563" spans="3:9" ht="12.75" customHeight="1">
      <c r="C563" s="274"/>
      <c r="G563" s="274"/>
      <c r="I563" s="274"/>
    </row>
    <row r="564" spans="3:9" ht="12.75" customHeight="1">
      <c r="C564" s="274"/>
      <c r="G564" s="274"/>
      <c r="I564" s="274"/>
    </row>
    <row r="565" spans="3:9" ht="12.75" customHeight="1">
      <c r="C565" s="274"/>
      <c r="G565" s="274"/>
      <c r="I565" s="274"/>
    </row>
    <row r="566" spans="3:9" ht="12.75" customHeight="1">
      <c r="C566" s="274"/>
      <c r="G566" s="274"/>
      <c r="I566" s="274"/>
    </row>
    <row r="567" spans="3:9" ht="12.75" customHeight="1">
      <c r="C567" s="274"/>
      <c r="G567" s="274"/>
      <c r="I567" s="274"/>
    </row>
    <row r="568" spans="3:9" ht="12.75" customHeight="1">
      <c r="C568" s="274"/>
      <c r="G568" s="274"/>
      <c r="I568" s="274"/>
    </row>
    <row r="569" spans="3:9" ht="12.75" customHeight="1">
      <c r="C569" s="274"/>
      <c r="G569" s="274"/>
      <c r="I569" s="274"/>
    </row>
    <row r="570" spans="3:9" ht="12.75" customHeight="1">
      <c r="C570" s="274"/>
      <c r="G570" s="274"/>
      <c r="I570" s="274"/>
    </row>
    <row r="571" spans="3:9" ht="12.75" customHeight="1">
      <c r="C571" s="274"/>
      <c r="G571" s="274"/>
      <c r="I571" s="274"/>
    </row>
    <row r="572" spans="3:9" ht="12.75" customHeight="1">
      <c r="C572" s="274"/>
      <c r="G572" s="274"/>
      <c r="I572" s="274"/>
    </row>
    <row r="573" spans="3:9" ht="12.75" customHeight="1">
      <c r="C573" s="274"/>
      <c r="G573" s="274"/>
      <c r="I573" s="274"/>
    </row>
    <row r="574" spans="3:9" ht="12.75" customHeight="1">
      <c r="C574" s="274"/>
      <c r="G574" s="274"/>
      <c r="I574" s="274"/>
    </row>
    <row r="575" spans="3:9" ht="12.75" customHeight="1">
      <c r="C575" s="274"/>
      <c r="G575" s="274"/>
      <c r="I575" s="274"/>
    </row>
    <row r="576" spans="3:9" ht="12.75" customHeight="1">
      <c r="C576" s="274"/>
      <c r="G576" s="274"/>
      <c r="I576" s="274"/>
    </row>
    <row r="577" spans="3:9" ht="12.75" customHeight="1">
      <c r="C577" s="274"/>
      <c r="G577" s="274"/>
      <c r="I577" s="274"/>
    </row>
    <row r="578" spans="3:9" ht="12.75" customHeight="1">
      <c r="C578" s="274"/>
      <c r="G578" s="274"/>
      <c r="I578" s="274"/>
    </row>
    <row r="579" spans="3:9" ht="12.75" customHeight="1">
      <c r="C579" s="274"/>
      <c r="G579" s="274"/>
      <c r="I579" s="274"/>
    </row>
    <row r="580" spans="3:9" ht="12.75" customHeight="1">
      <c r="C580" s="274"/>
      <c r="G580" s="274"/>
      <c r="I580" s="274"/>
    </row>
    <row r="581" spans="3:9" ht="12.75" customHeight="1">
      <c r="C581" s="274"/>
      <c r="G581" s="274"/>
      <c r="I581" s="274"/>
    </row>
    <row r="582" spans="3:9" ht="12.75" customHeight="1">
      <c r="C582" s="274"/>
      <c r="G582" s="274"/>
      <c r="I582" s="274"/>
    </row>
    <row r="583" spans="3:9" ht="12.75" customHeight="1">
      <c r="C583" s="274"/>
      <c r="G583" s="274"/>
      <c r="I583" s="274"/>
    </row>
    <row r="584" spans="3:9" ht="12.75" customHeight="1">
      <c r="C584" s="274"/>
      <c r="G584" s="274"/>
      <c r="I584" s="274"/>
    </row>
    <row r="585" spans="3:9" ht="12.75" customHeight="1">
      <c r="C585" s="274"/>
      <c r="G585" s="274"/>
      <c r="I585" s="274"/>
    </row>
    <row r="586" spans="3:9" ht="12.75" customHeight="1">
      <c r="C586" s="274"/>
      <c r="G586" s="274"/>
      <c r="I586" s="274"/>
    </row>
    <row r="587" spans="3:9" ht="12.75" customHeight="1">
      <c r="C587" s="274"/>
      <c r="G587" s="274"/>
      <c r="I587" s="274"/>
    </row>
    <row r="588" spans="3:9" ht="12.75" customHeight="1">
      <c r="C588" s="274"/>
      <c r="G588" s="274"/>
      <c r="I588" s="274"/>
    </row>
    <row r="589" spans="3:9" ht="12.75" customHeight="1">
      <c r="C589" s="274"/>
      <c r="G589" s="274"/>
      <c r="I589" s="274"/>
    </row>
    <row r="590" spans="3:9" ht="12.75" customHeight="1">
      <c r="C590" s="274"/>
      <c r="G590" s="274"/>
      <c r="I590" s="274"/>
    </row>
    <row r="591" spans="3:9" ht="12.75" customHeight="1">
      <c r="C591" s="274"/>
      <c r="G591" s="274"/>
      <c r="I591" s="274"/>
    </row>
    <row r="592" spans="3:9" ht="12.75" customHeight="1">
      <c r="C592" s="274"/>
      <c r="G592" s="274"/>
      <c r="I592" s="274"/>
    </row>
    <row r="593" spans="3:9" ht="12.75" customHeight="1">
      <c r="C593" s="274"/>
      <c r="G593" s="274"/>
      <c r="I593" s="274"/>
    </row>
    <row r="594" spans="3:9" ht="12.75" customHeight="1">
      <c r="C594" s="274"/>
      <c r="G594" s="274"/>
      <c r="I594" s="274"/>
    </row>
    <row r="595" spans="3:9" ht="12.75" customHeight="1">
      <c r="C595" s="274"/>
      <c r="G595" s="274"/>
      <c r="I595" s="274"/>
    </row>
    <row r="596" spans="3:9" ht="12.75" customHeight="1">
      <c r="C596" s="274"/>
      <c r="G596" s="274"/>
      <c r="I596" s="274"/>
    </row>
    <row r="597" spans="3:9" ht="12.75" customHeight="1">
      <c r="C597" s="274"/>
      <c r="G597" s="274"/>
      <c r="I597" s="274"/>
    </row>
    <row r="598" spans="3:9" ht="12.75" customHeight="1">
      <c r="C598" s="274"/>
      <c r="G598" s="274"/>
      <c r="I598" s="274"/>
    </row>
    <row r="599" spans="3:9" ht="12.75" customHeight="1">
      <c r="C599" s="274"/>
      <c r="G599" s="274"/>
      <c r="I599" s="274"/>
    </row>
    <row r="600" spans="3:9" ht="12.75" customHeight="1">
      <c r="C600" s="274"/>
      <c r="G600" s="274"/>
      <c r="I600" s="274"/>
    </row>
    <row r="601" spans="3:9" ht="12.75" customHeight="1">
      <c r="C601" s="274"/>
      <c r="G601" s="274"/>
      <c r="I601" s="274"/>
    </row>
    <row r="602" spans="3:9" ht="12.75" customHeight="1">
      <c r="C602" s="274"/>
      <c r="G602" s="274"/>
      <c r="I602" s="274"/>
    </row>
    <row r="603" spans="3:9" ht="12.75" customHeight="1">
      <c r="C603" s="274"/>
      <c r="G603" s="274"/>
      <c r="I603" s="274"/>
    </row>
    <row r="604" spans="3:9" ht="12.75" customHeight="1">
      <c r="C604" s="274"/>
      <c r="G604" s="274"/>
      <c r="I604" s="274"/>
    </row>
    <row r="605" spans="3:9" ht="12.75" customHeight="1">
      <c r="C605" s="274"/>
      <c r="G605" s="274"/>
      <c r="I605" s="274"/>
    </row>
    <row r="606" spans="3:9" ht="12.75" customHeight="1">
      <c r="C606" s="274"/>
      <c r="G606" s="274"/>
      <c r="I606" s="274"/>
    </row>
    <row r="607" spans="3:9" ht="12.75" customHeight="1">
      <c r="C607" s="274"/>
      <c r="G607" s="274"/>
      <c r="I607" s="274"/>
    </row>
    <row r="608" spans="3:9" ht="12.75" customHeight="1">
      <c r="C608" s="274"/>
      <c r="G608" s="274"/>
      <c r="I608" s="274"/>
    </row>
    <row r="609" spans="3:9" ht="12.75" customHeight="1">
      <c r="C609" s="274"/>
      <c r="G609" s="274"/>
      <c r="I609" s="274"/>
    </row>
    <row r="610" spans="3:9" ht="12.75" customHeight="1">
      <c r="C610" s="274"/>
      <c r="G610" s="274"/>
      <c r="I610" s="274"/>
    </row>
    <row r="611" spans="3:9" ht="12.75" customHeight="1">
      <c r="C611" s="274"/>
      <c r="G611" s="274"/>
      <c r="I611" s="274"/>
    </row>
    <row r="612" spans="3:9" ht="12.75" customHeight="1">
      <c r="C612" s="274"/>
      <c r="G612" s="274"/>
      <c r="I612" s="274"/>
    </row>
    <row r="613" spans="3:9" ht="12.75" customHeight="1">
      <c r="C613" s="274"/>
      <c r="G613" s="274"/>
      <c r="I613" s="274"/>
    </row>
    <row r="614" spans="3:9" ht="12.75" customHeight="1">
      <c r="C614" s="274"/>
      <c r="G614" s="274"/>
      <c r="I614" s="274"/>
    </row>
    <row r="615" spans="3:9" ht="12.75" customHeight="1">
      <c r="C615" s="274"/>
      <c r="G615" s="274"/>
      <c r="I615" s="274"/>
    </row>
    <row r="616" spans="3:9" ht="12.75" customHeight="1">
      <c r="C616" s="274"/>
      <c r="G616" s="274"/>
      <c r="I616" s="274"/>
    </row>
    <row r="617" spans="3:9" ht="12.75" customHeight="1">
      <c r="C617" s="274"/>
      <c r="G617" s="274"/>
      <c r="I617" s="274"/>
    </row>
    <row r="618" spans="3:9" ht="12.75" customHeight="1">
      <c r="C618" s="274"/>
      <c r="G618" s="274"/>
      <c r="I618" s="274"/>
    </row>
    <row r="619" spans="3:9" ht="12.75" customHeight="1">
      <c r="C619" s="274"/>
      <c r="G619" s="274"/>
      <c r="I619" s="274"/>
    </row>
    <row r="620" spans="3:9" ht="12.75" customHeight="1">
      <c r="C620" s="274"/>
      <c r="G620" s="274"/>
      <c r="I620" s="274"/>
    </row>
    <row r="621" spans="3:9" ht="12.75" customHeight="1">
      <c r="C621" s="274"/>
      <c r="G621" s="274"/>
      <c r="I621" s="274"/>
    </row>
    <row r="622" spans="3:9" ht="12.75" customHeight="1">
      <c r="C622" s="274"/>
      <c r="G622" s="274"/>
      <c r="I622" s="274"/>
    </row>
    <row r="623" spans="3:9" ht="12.75" customHeight="1">
      <c r="C623" s="274"/>
      <c r="G623" s="274"/>
      <c r="I623" s="274"/>
    </row>
    <row r="624" spans="3:9" ht="12.75" customHeight="1">
      <c r="C624" s="274"/>
      <c r="G624" s="274"/>
      <c r="I624" s="274"/>
    </row>
    <row r="625" spans="3:9" ht="12.75" customHeight="1">
      <c r="C625" s="274"/>
      <c r="G625" s="274"/>
      <c r="I625" s="274"/>
    </row>
    <row r="626" spans="3:9" ht="12.75" customHeight="1">
      <c r="C626" s="274"/>
      <c r="G626" s="274"/>
      <c r="I626" s="274"/>
    </row>
    <row r="627" spans="3:9" ht="12.75" customHeight="1">
      <c r="C627" s="274"/>
      <c r="G627" s="274"/>
      <c r="I627" s="274"/>
    </row>
    <row r="628" spans="3:9" ht="12.75" customHeight="1">
      <c r="C628" s="274"/>
      <c r="G628" s="274"/>
      <c r="I628" s="274"/>
    </row>
    <row r="629" spans="3:9" ht="12.75" customHeight="1">
      <c r="C629" s="274"/>
      <c r="G629" s="274"/>
      <c r="I629" s="274"/>
    </row>
    <row r="630" spans="3:9" ht="12.75" customHeight="1">
      <c r="C630" s="274"/>
      <c r="G630" s="274"/>
      <c r="I630" s="274"/>
    </row>
    <row r="631" spans="3:9" ht="12.75" customHeight="1">
      <c r="C631" s="274"/>
      <c r="G631" s="274"/>
      <c r="I631" s="274"/>
    </row>
    <row r="632" spans="3:9" ht="12.75" customHeight="1">
      <c r="C632" s="274"/>
      <c r="G632" s="274"/>
      <c r="I632" s="274"/>
    </row>
    <row r="633" spans="3:9" ht="12.75" customHeight="1">
      <c r="C633" s="274"/>
      <c r="G633" s="274"/>
      <c r="I633" s="274"/>
    </row>
    <row r="634" spans="3:9" ht="12.75" customHeight="1">
      <c r="C634" s="274"/>
      <c r="G634" s="274"/>
      <c r="I634" s="274"/>
    </row>
    <row r="635" spans="3:9" ht="12.75" customHeight="1">
      <c r="C635" s="274"/>
      <c r="G635" s="274"/>
      <c r="I635" s="274"/>
    </row>
    <row r="636" spans="3:9" ht="12.75" customHeight="1">
      <c r="C636" s="274"/>
      <c r="G636" s="274"/>
      <c r="I636" s="274"/>
    </row>
    <row r="637" spans="3:9" ht="12.75" customHeight="1">
      <c r="C637" s="274"/>
      <c r="G637" s="274"/>
      <c r="I637" s="274"/>
    </row>
    <row r="638" spans="3:9" ht="12.75" customHeight="1">
      <c r="C638" s="274"/>
      <c r="G638" s="274"/>
      <c r="I638" s="274"/>
    </row>
    <row r="639" spans="3:9" ht="12.75" customHeight="1">
      <c r="C639" s="274"/>
      <c r="G639" s="274"/>
      <c r="I639" s="274"/>
    </row>
    <row r="640" spans="3:9" ht="12.75" customHeight="1">
      <c r="C640" s="274"/>
      <c r="G640" s="274"/>
      <c r="I640" s="274"/>
    </row>
    <row r="641" spans="3:9" ht="12.75" customHeight="1">
      <c r="C641" s="274"/>
      <c r="G641" s="274"/>
      <c r="I641" s="274"/>
    </row>
    <row r="642" spans="3:9" ht="12.75" customHeight="1">
      <c r="C642" s="274"/>
      <c r="G642" s="274"/>
      <c r="I642" s="274"/>
    </row>
    <row r="643" spans="3:9" ht="12.75" customHeight="1">
      <c r="C643" s="274"/>
      <c r="G643" s="274"/>
      <c r="I643" s="274"/>
    </row>
    <row r="644" spans="3:9" ht="12.75" customHeight="1">
      <c r="C644" s="274"/>
      <c r="G644" s="274"/>
      <c r="I644" s="274"/>
    </row>
    <row r="645" spans="3:9" ht="12.75" customHeight="1">
      <c r="C645" s="274"/>
      <c r="G645" s="274"/>
      <c r="I645" s="274"/>
    </row>
    <row r="646" spans="3:9" ht="12.75" customHeight="1">
      <c r="C646" s="274"/>
      <c r="G646" s="274"/>
      <c r="I646" s="274"/>
    </row>
    <row r="647" spans="3:9" ht="12.75" customHeight="1">
      <c r="C647" s="274"/>
      <c r="G647" s="274"/>
      <c r="I647" s="274"/>
    </row>
    <row r="648" spans="3:9" ht="12.75" customHeight="1">
      <c r="C648" s="274"/>
      <c r="G648" s="274"/>
      <c r="I648" s="274"/>
    </row>
    <row r="649" spans="3:9" ht="12.75" customHeight="1">
      <c r="C649" s="274"/>
      <c r="G649" s="274"/>
      <c r="I649" s="274"/>
    </row>
    <row r="650" spans="3:9" ht="12.75" customHeight="1">
      <c r="C650" s="274"/>
      <c r="G650" s="274"/>
      <c r="I650" s="274"/>
    </row>
    <row r="651" spans="3:9" ht="12.75" customHeight="1">
      <c r="C651" s="274"/>
      <c r="G651" s="274"/>
      <c r="I651" s="274"/>
    </row>
    <row r="652" spans="3:9" ht="12.75" customHeight="1">
      <c r="C652" s="274"/>
      <c r="G652" s="274"/>
      <c r="I652" s="274"/>
    </row>
    <row r="653" spans="3:9" ht="12.75" customHeight="1">
      <c r="C653" s="274"/>
      <c r="G653" s="274"/>
      <c r="I653" s="274"/>
    </row>
    <row r="654" spans="3:9" ht="12.75" customHeight="1">
      <c r="C654" s="274"/>
      <c r="G654" s="274"/>
      <c r="I654" s="274"/>
    </row>
    <row r="655" spans="3:9" ht="12.75" customHeight="1">
      <c r="C655" s="274"/>
      <c r="G655" s="274"/>
      <c r="I655" s="274"/>
    </row>
    <row r="656" spans="3:9" ht="12.75" customHeight="1">
      <c r="C656" s="274"/>
      <c r="G656" s="274"/>
      <c r="I656" s="274"/>
    </row>
    <row r="657" spans="3:9" ht="12.75" customHeight="1">
      <c r="C657" s="274"/>
      <c r="G657" s="274"/>
      <c r="I657" s="274"/>
    </row>
    <row r="658" spans="3:9" ht="12.75" customHeight="1">
      <c r="C658" s="274"/>
      <c r="G658" s="274"/>
      <c r="I658" s="274"/>
    </row>
    <row r="659" spans="3:9" ht="12.75" customHeight="1">
      <c r="C659" s="274"/>
      <c r="G659" s="274"/>
      <c r="I659" s="274"/>
    </row>
    <row r="660" spans="3:9" ht="12.75" customHeight="1">
      <c r="C660" s="274"/>
      <c r="G660" s="274"/>
      <c r="I660" s="274"/>
    </row>
    <row r="661" spans="3:9" ht="12.75" customHeight="1">
      <c r="C661" s="274"/>
      <c r="G661" s="274"/>
      <c r="I661" s="274"/>
    </row>
    <row r="662" spans="3:9" ht="12.75" customHeight="1">
      <c r="C662" s="274"/>
      <c r="G662" s="274"/>
      <c r="I662" s="274"/>
    </row>
    <row r="663" spans="3:9" ht="12.75" customHeight="1">
      <c r="C663" s="274"/>
      <c r="G663" s="274"/>
      <c r="I663" s="274"/>
    </row>
    <row r="664" spans="3:9" ht="12.75" customHeight="1">
      <c r="C664" s="274"/>
      <c r="G664" s="274"/>
      <c r="I664" s="274"/>
    </row>
    <row r="665" spans="3:9" ht="12.75" customHeight="1">
      <c r="C665" s="274"/>
      <c r="G665" s="274"/>
      <c r="I665" s="274"/>
    </row>
    <row r="666" spans="3:9" ht="12.75" customHeight="1">
      <c r="C666" s="274"/>
      <c r="G666" s="274"/>
      <c r="I666" s="274"/>
    </row>
    <row r="667" spans="3:9" ht="12.75" customHeight="1">
      <c r="C667" s="274"/>
      <c r="G667" s="274"/>
      <c r="I667" s="274"/>
    </row>
    <row r="668" spans="3:9" ht="12.75" customHeight="1">
      <c r="C668" s="274"/>
      <c r="G668" s="274"/>
      <c r="I668" s="274"/>
    </row>
    <row r="669" spans="3:9" ht="12.75" customHeight="1">
      <c r="C669" s="274"/>
      <c r="G669" s="274"/>
      <c r="I669" s="274"/>
    </row>
    <row r="670" spans="3:9" ht="12.75" customHeight="1">
      <c r="C670" s="274"/>
      <c r="G670" s="274"/>
      <c r="I670" s="274"/>
    </row>
    <row r="671" spans="3:9" ht="12.75" customHeight="1">
      <c r="C671" s="274"/>
      <c r="G671" s="274"/>
      <c r="I671" s="274"/>
    </row>
    <row r="672" spans="3:9" ht="12.75" customHeight="1">
      <c r="C672" s="274"/>
      <c r="G672" s="274"/>
      <c r="I672" s="274"/>
    </row>
    <row r="673" spans="3:9" ht="12.75" customHeight="1">
      <c r="C673" s="274"/>
      <c r="G673" s="274"/>
      <c r="I673" s="274"/>
    </row>
    <row r="674" spans="3:9" ht="12.75" customHeight="1">
      <c r="C674" s="274"/>
      <c r="G674" s="274"/>
      <c r="I674" s="274"/>
    </row>
    <row r="675" spans="3:9" ht="12.75" customHeight="1">
      <c r="C675" s="274"/>
      <c r="G675" s="274"/>
      <c r="I675" s="274"/>
    </row>
    <row r="676" spans="3:9" ht="12.75" customHeight="1">
      <c r="C676" s="274"/>
      <c r="G676" s="274"/>
      <c r="I676" s="274"/>
    </row>
    <row r="677" spans="3:9" ht="12.75" customHeight="1">
      <c r="C677" s="274"/>
      <c r="G677" s="274"/>
      <c r="I677" s="274"/>
    </row>
    <row r="678" spans="3:9" ht="12.75" customHeight="1">
      <c r="C678" s="274"/>
      <c r="G678" s="274"/>
      <c r="I678" s="274"/>
    </row>
    <row r="679" spans="3:9" ht="12.75" customHeight="1">
      <c r="C679" s="274"/>
      <c r="G679" s="274"/>
      <c r="I679" s="274"/>
    </row>
    <row r="680" spans="3:9" ht="12.75" customHeight="1">
      <c r="C680" s="274"/>
      <c r="G680" s="274"/>
      <c r="I680" s="274"/>
    </row>
    <row r="681" spans="3:9" ht="12.75" customHeight="1">
      <c r="C681" s="274"/>
      <c r="G681" s="274"/>
      <c r="I681" s="274"/>
    </row>
    <row r="682" spans="3:9" ht="12.75" customHeight="1">
      <c r="C682" s="274"/>
      <c r="G682" s="274"/>
      <c r="I682" s="274"/>
    </row>
    <row r="683" spans="3:9" ht="12.75" customHeight="1">
      <c r="C683" s="274"/>
      <c r="G683" s="274"/>
      <c r="I683" s="274"/>
    </row>
    <row r="684" spans="3:9" ht="12.75" customHeight="1">
      <c r="C684" s="274"/>
      <c r="G684" s="274"/>
      <c r="I684" s="274"/>
    </row>
    <row r="685" spans="3:9" ht="12.75" customHeight="1">
      <c r="C685" s="274"/>
      <c r="G685" s="274"/>
      <c r="I685" s="274"/>
    </row>
    <row r="686" spans="3:9" ht="12.75" customHeight="1">
      <c r="C686" s="274"/>
      <c r="G686" s="274"/>
      <c r="I686" s="274"/>
    </row>
    <row r="687" spans="3:9" ht="12.75" customHeight="1">
      <c r="C687" s="274"/>
      <c r="G687" s="274"/>
      <c r="I687" s="274"/>
    </row>
    <row r="688" spans="3:9" ht="12.75" customHeight="1">
      <c r="C688" s="274"/>
      <c r="G688" s="274"/>
      <c r="I688" s="274"/>
    </row>
    <row r="689" spans="3:9" ht="12.75" customHeight="1">
      <c r="C689" s="274"/>
      <c r="G689" s="274"/>
      <c r="I689" s="274"/>
    </row>
    <row r="690" spans="3:9" ht="12.75" customHeight="1">
      <c r="C690" s="274"/>
      <c r="G690" s="274"/>
      <c r="I690" s="274"/>
    </row>
    <row r="691" spans="3:9" ht="12.75" customHeight="1">
      <c r="C691" s="274"/>
      <c r="G691" s="274"/>
      <c r="I691" s="274"/>
    </row>
    <row r="692" spans="3:9" ht="12.75" customHeight="1">
      <c r="C692" s="274"/>
      <c r="G692" s="274"/>
      <c r="I692" s="274"/>
    </row>
    <row r="693" spans="3:9" ht="12.75" customHeight="1">
      <c r="C693" s="274"/>
      <c r="G693" s="274"/>
      <c r="I693" s="274"/>
    </row>
    <row r="694" spans="3:9" ht="12.75" customHeight="1">
      <c r="C694" s="274"/>
      <c r="G694" s="274"/>
      <c r="I694" s="274"/>
    </row>
    <row r="695" spans="3:9" ht="12.75" customHeight="1">
      <c r="C695" s="274"/>
      <c r="G695" s="274"/>
      <c r="I695" s="274"/>
    </row>
    <row r="696" spans="3:9" ht="12.75" customHeight="1">
      <c r="C696" s="274"/>
      <c r="G696" s="274"/>
      <c r="I696" s="274"/>
    </row>
    <row r="697" spans="3:9" ht="12.75" customHeight="1">
      <c r="C697" s="274"/>
      <c r="G697" s="274"/>
      <c r="I697" s="274"/>
    </row>
    <row r="698" spans="3:9" ht="12.75" customHeight="1">
      <c r="C698" s="274"/>
      <c r="G698" s="274"/>
      <c r="I698" s="274"/>
    </row>
    <row r="699" spans="3:9" ht="12.75" customHeight="1">
      <c r="C699" s="274"/>
      <c r="G699" s="274"/>
      <c r="I699" s="274"/>
    </row>
    <row r="700" spans="3:9" ht="12.75" customHeight="1">
      <c r="C700" s="274"/>
      <c r="G700" s="274"/>
      <c r="I700" s="274"/>
    </row>
    <row r="701" spans="3:9" ht="12.75" customHeight="1">
      <c r="C701" s="274"/>
      <c r="G701" s="274"/>
      <c r="I701" s="274"/>
    </row>
    <row r="702" spans="3:9" ht="12.75" customHeight="1">
      <c r="C702" s="274"/>
      <c r="G702" s="274"/>
      <c r="I702" s="274"/>
    </row>
    <row r="703" spans="3:9" ht="12.75" customHeight="1">
      <c r="C703" s="274"/>
      <c r="G703" s="274"/>
      <c r="I703" s="274"/>
    </row>
    <row r="704" spans="3:9" ht="12.75" customHeight="1">
      <c r="C704" s="274"/>
      <c r="G704" s="274"/>
      <c r="I704" s="274"/>
    </row>
    <row r="705" spans="3:9" ht="12.75" customHeight="1">
      <c r="C705" s="274"/>
      <c r="G705" s="274"/>
      <c r="I705" s="274"/>
    </row>
    <row r="706" spans="3:9" ht="12.75" customHeight="1">
      <c r="C706" s="274"/>
      <c r="G706" s="274"/>
      <c r="I706" s="274"/>
    </row>
    <row r="707" spans="3:9" ht="12.75" customHeight="1">
      <c r="C707" s="274"/>
      <c r="G707" s="274"/>
      <c r="I707" s="274"/>
    </row>
    <row r="708" spans="3:9" ht="12.75" customHeight="1">
      <c r="C708" s="274"/>
      <c r="G708" s="274"/>
      <c r="I708" s="274"/>
    </row>
    <row r="709" spans="3:9" ht="12.75" customHeight="1">
      <c r="C709" s="274"/>
      <c r="G709" s="274"/>
      <c r="I709" s="274"/>
    </row>
    <row r="710" spans="3:9" ht="12.75" customHeight="1">
      <c r="C710" s="274"/>
      <c r="G710" s="274"/>
      <c r="I710" s="274"/>
    </row>
    <row r="711" spans="3:9" ht="12.75" customHeight="1">
      <c r="C711" s="274"/>
      <c r="G711" s="274"/>
      <c r="I711" s="274"/>
    </row>
    <row r="712" spans="3:9" ht="12.75" customHeight="1">
      <c r="C712" s="274"/>
      <c r="G712" s="274"/>
      <c r="I712" s="274"/>
    </row>
    <row r="713" spans="3:9" ht="12.75" customHeight="1">
      <c r="C713" s="274"/>
      <c r="G713" s="274"/>
      <c r="I713" s="274"/>
    </row>
    <row r="714" spans="3:9" ht="12.75" customHeight="1">
      <c r="C714" s="274"/>
      <c r="G714" s="274"/>
      <c r="I714" s="274"/>
    </row>
    <row r="715" spans="3:9" ht="12.75" customHeight="1">
      <c r="C715" s="274"/>
      <c r="G715" s="274"/>
      <c r="I715" s="274"/>
    </row>
    <row r="716" spans="3:9" ht="12.75" customHeight="1">
      <c r="C716" s="274"/>
      <c r="G716" s="274"/>
      <c r="I716" s="274"/>
    </row>
    <row r="717" spans="3:9" ht="12.75" customHeight="1">
      <c r="C717" s="274"/>
      <c r="G717" s="274"/>
      <c r="I717" s="274"/>
    </row>
    <row r="718" spans="3:9" ht="12.75" customHeight="1">
      <c r="C718" s="274"/>
      <c r="G718" s="274"/>
      <c r="I718" s="274"/>
    </row>
    <row r="719" spans="3:9" ht="12.75" customHeight="1">
      <c r="C719" s="274"/>
      <c r="G719" s="274"/>
      <c r="I719" s="274"/>
    </row>
    <row r="720" spans="3:9" ht="12.75" customHeight="1">
      <c r="C720" s="274"/>
      <c r="G720" s="274"/>
      <c r="I720" s="274"/>
    </row>
    <row r="721" spans="3:9" ht="12.75" customHeight="1">
      <c r="C721" s="274"/>
      <c r="G721" s="274"/>
      <c r="I721" s="274"/>
    </row>
    <row r="722" spans="3:9" ht="12.75" customHeight="1">
      <c r="C722" s="274"/>
      <c r="G722" s="274"/>
      <c r="I722" s="274"/>
    </row>
    <row r="723" spans="3:9" ht="12.75" customHeight="1">
      <c r="C723" s="274"/>
      <c r="G723" s="274"/>
      <c r="I723" s="274"/>
    </row>
    <row r="724" spans="3:9" ht="12.75" customHeight="1">
      <c r="C724" s="274"/>
      <c r="G724" s="274"/>
      <c r="I724" s="274"/>
    </row>
    <row r="725" spans="3:9" ht="12.75" customHeight="1">
      <c r="C725" s="274"/>
      <c r="G725" s="274"/>
      <c r="I725" s="274"/>
    </row>
    <row r="726" spans="3:9" ht="12.75" customHeight="1">
      <c r="C726" s="274"/>
      <c r="G726" s="274"/>
      <c r="I726" s="274"/>
    </row>
    <row r="727" spans="3:9" ht="12.75" customHeight="1">
      <c r="C727" s="274"/>
      <c r="G727" s="274"/>
      <c r="I727" s="274"/>
    </row>
    <row r="728" spans="3:9" ht="12.75" customHeight="1">
      <c r="C728" s="274"/>
      <c r="G728" s="274"/>
      <c r="I728" s="274"/>
    </row>
    <row r="729" spans="3:9" ht="12.75" customHeight="1">
      <c r="C729" s="274"/>
      <c r="G729" s="274"/>
      <c r="I729" s="274"/>
    </row>
    <row r="730" spans="3:9" ht="12.75" customHeight="1">
      <c r="C730" s="274"/>
      <c r="G730" s="274"/>
      <c r="I730" s="274"/>
    </row>
    <row r="731" spans="3:9" ht="12.75" customHeight="1">
      <c r="C731" s="274"/>
      <c r="G731" s="274"/>
      <c r="I731" s="274"/>
    </row>
    <row r="732" spans="3:9" ht="12.75" customHeight="1">
      <c r="C732" s="274"/>
      <c r="G732" s="274"/>
      <c r="I732" s="274"/>
    </row>
    <row r="733" spans="3:9" ht="12.75" customHeight="1">
      <c r="C733" s="274"/>
      <c r="G733" s="274"/>
      <c r="I733" s="274"/>
    </row>
    <row r="734" spans="3:9" ht="12.75" customHeight="1">
      <c r="C734" s="274"/>
      <c r="G734" s="274"/>
      <c r="I734" s="274"/>
    </row>
    <row r="735" spans="3:9" ht="12.75" customHeight="1">
      <c r="C735" s="274"/>
      <c r="G735" s="274"/>
      <c r="I735" s="274"/>
    </row>
    <row r="736" spans="3:9" ht="12.75" customHeight="1">
      <c r="C736" s="274"/>
      <c r="G736" s="274"/>
      <c r="I736" s="274"/>
    </row>
    <row r="737" spans="3:9" ht="12.75" customHeight="1">
      <c r="C737" s="274"/>
      <c r="G737" s="274"/>
      <c r="I737" s="274"/>
    </row>
    <row r="738" spans="3:9" ht="12.75" customHeight="1">
      <c r="C738" s="274"/>
      <c r="G738" s="274"/>
      <c r="I738" s="274"/>
    </row>
    <row r="739" spans="3:9" ht="12.75" customHeight="1">
      <c r="C739" s="274"/>
      <c r="G739" s="274"/>
      <c r="I739" s="274"/>
    </row>
    <row r="740" spans="3:9" ht="12.75" customHeight="1">
      <c r="C740" s="274"/>
      <c r="G740" s="274"/>
      <c r="I740" s="274"/>
    </row>
    <row r="741" spans="3:9" ht="12.75" customHeight="1">
      <c r="C741" s="274"/>
      <c r="G741" s="274"/>
      <c r="I741" s="274"/>
    </row>
    <row r="742" spans="3:9" ht="12.75" customHeight="1">
      <c r="C742" s="274"/>
      <c r="G742" s="274"/>
      <c r="I742" s="274"/>
    </row>
    <row r="743" spans="3:9" ht="12.75" customHeight="1">
      <c r="C743" s="274"/>
      <c r="G743" s="274"/>
      <c r="I743" s="274"/>
    </row>
    <row r="744" spans="3:9" ht="12.75" customHeight="1">
      <c r="C744" s="274"/>
      <c r="G744" s="274"/>
      <c r="I744" s="274"/>
    </row>
    <row r="745" spans="3:9" ht="12.75" customHeight="1">
      <c r="C745" s="274"/>
      <c r="G745" s="274"/>
      <c r="I745" s="274"/>
    </row>
    <row r="746" spans="3:9" ht="12.75" customHeight="1">
      <c r="C746" s="274"/>
      <c r="G746" s="274"/>
      <c r="I746" s="274"/>
    </row>
    <row r="747" spans="3:9" ht="12.75" customHeight="1">
      <c r="C747" s="274"/>
      <c r="G747" s="274"/>
      <c r="I747" s="274"/>
    </row>
    <row r="748" spans="3:9" ht="12.75" customHeight="1">
      <c r="C748" s="274"/>
      <c r="G748" s="274"/>
      <c r="I748" s="274"/>
    </row>
    <row r="749" spans="3:9" ht="12.75" customHeight="1">
      <c r="C749" s="274"/>
      <c r="G749" s="274"/>
      <c r="I749" s="274"/>
    </row>
    <row r="750" spans="3:9" ht="12.75" customHeight="1">
      <c r="C750" s="274"/>
      <c r="G750" s="274"/>
      <c r="I750" s="274"/>
    </row>
    <row r="751" spans="3:9" ht="12.75" customHeight="1">
      <c r="C751" s="274"/>
      <c r="G751" s="274"/>
      <c r="I751" s="274"/>
    </row>
    <row r="752" spans="3:9" ht="12.75" customHeight="1">
      <c r="C752" s="274"/>
      <c r="G752" s="274"/>
      <c r="I752" s="274"/>
    </row>
    <row r="753" spans="3:9" ht="12.75" customHeight="1">
      <c r="C753" s="274"/>
      <c r="G753" s="274"/>
      <c r="I753" s="274"/>
    </row>
    <row r="754" spans="3:9" ht="12.75" customHeight="1">
      <c r="C754" s="274"/>
      <c r="G754" s="274"/>
      <c r="I754" s="274"/>
    </row>
    <row r="755" spans="3:9" ht="12.75" customHeight="1">
      <c r="C755" s="274"/>
      <c r="G755" s="274"/>
      <c r="I755" s="274"/>
    </row>
    <row r="756" spans="3:9" ht="12.75" customHeight="1">
      <c r="C756" s="274"/>
      <c r="G756" s="274"/>
      <c r="I756" s="274"/>
    </row>
    <row r="757" spans="3:9" ht="12.75" customHeight="1">
      <c r="C757" s="274"/>
      <c r="G757" s="274"/>
      <c r="I757" s="274"/>
    </row>
    <row r="758" spans="3:9" ht="12.75" customHeight="1">
      <c r="C758" s="274"/>
      <c r="G758" s="274"/>
      <c r="I758" s="274"/>
    </row>
    <row r="759" spans="3:9" ht="12.75" customHeight="1">
      <c r="C759" s="274"/>
      <c r="G759" s="274"/>
      <c r="I759" s="274"/>
    </row>
    <row r="760" spans="3:9" ht="12.75" customHeight="1">
      <c r="C760" s="274"/>
      <c r="G760" s="274"/>
      <c r="I760" s="274"/>
    </row>
    <row r="761" spans="3:9" ht="12.75" customHeight="1">
      <c r="C761" s="274"/>
      <c r="G761" s="274"/>
      <c r="I761" s="274"/>
    </row>
    <row r="762" spans="3:9" ht="12.75" customHeight="1">
      <c r="C762" s="274"/>
      <c r="G762" s="274"/>
      <c r="I762" s="274"/>
    </row>
    <row r="763" spans="3:9" ht="12.75" customHeight="1">
      <c r="C763" s="274"/>
      <c r="G763" s="274"/>
      <c r="I763" s="274"/>
    </row>
    <row r="764" spans="3:9" ht="12.75" customHeight="1">
      <c r="C764" s="274"/>
      <c r="G764" s="274"/>
      <c r="I764" s="274"/>
    </row>
    <row r="765" spans="3:9" ht="12.75" customHeight="1">
      <c r="C765" s="274"/>
      <c r="G765" s="274"/>
      <c r="I765" s="274"/>
    </row>
    <row r="766" spans="3:9" ht="12.75" customHeight="1">
      <c r="C766" s="274"/>
      <c r="G766" s="274"/>
      <c r="I766" s="274"/>
    </row>
    <row r="767" spans="3:9" ht="12.75" customHeight="1">
      <c r="C767" s="274"/>
      <c r="G767" s="274"/>
      <c r="I767" s="274"/>
    </row>
    <row r="768" spans="3:9" ht="12.75" customHeight="1">
      <c r="C768" s="274"/>
      <c r="G768" s="274"/>
      <c r="I768" s="274"/>
    </row>
    <row r="769" spans="3:9" ht="12.75" customHeight="1">
      <c r="C769" s="274"/>
      <c r="G769" s="274"/>
      <c r="I769" s="274"/>
    </row>
    <row r="770" spans="3:9" ht="12.75" customHeight="1">
      <c r="C770" s="274"/>
      <c r="G770" s="274"/>
      <c r="I770" s="274"/>
    </row>
    <row r="771" spans="3:9" ht="12.75" customHeight="1">
      <c r="C771" s="274"/>
      <c r="G771" s="274"/>
      <c r="I771" s="274"/>
    </row>
    <row r="772" spans="3:9" ht="12.75" customHeight="1">
      <c r="C772" s="274"/>
      <c r="G772" s="274"/>
      <c r="I772" s="274"/>
    </row>
    <row r="773" spans="3:9" ht="12.75" customHeight="1">
      <c r="C773" s="274"/>
      <c r="G773" s="274"/>
      <c r="I773" s="274"/>
    </row>
    <row r="774" spans="3:9" ht="12.75" customHeight="1">
      <c r="C774" s="274"/>
      <c r="G774" s="274"/>
      <c r="I774" s="274"/>
    </row>
    <row r="775" spans="3:9" ht="12.75" customHeight="1">
      <c r="C775" s="274"/>
      <c r="G775" s="274"/>
      <c r="I775" s="274"/>
    </row>
    <row r="776" spans="3:9" ht="12.75" customHeight="1">
      <c r="C776" s="274"/>
      <c r="G776" s="274"/>
      <c r="I776" s="274"/>
    </row>
    <row r="777" spans="3:9" ht="12.75" customHeight="1">
      <c r="C777" s="274"/>
      <c r="G777" s="274"/>
      <c r="I777" s="274"/>
    </row>
    <row r="778" spans="3:9" ht="12.75" customHeight="1">
      <c r="C778" s="274"/>
      <c r="G778" s="274"/>
      <c r="I778" s="274"/>
    </row>
    <row r="779" spans="3:9" ht="12.75" customHeight="1">
      <c r="C779" s="274"/>
      <c r="G779" s="274"/>
      <c r="I779" s="274"/>
    </row>
    <row r="780" spans="3:9" ht="12.75" customHeight="1">
      <c r="C780" s="274"/>
      <c r="G780" s="274"/>
      <c r="I780" s="274"/>
    </row>
    <row r="781" spans="3:9" ht="12.75" customHeight="1">
      <c r="C781" s="274"/>
      <c r="G781" s="274"/>
      <c r="I781" s="274"/>
    </row>
    <row r="782" spans="3:9" ht="12.75" customHeight="1">
      <c r="C782" s="274"/>
      <c r="G782" s="274"/>
      <c r="I782" s="274"/>
    </row>
    <row r="783" spans="3:9" ht="12.75" customHeight="1">
      <c r="C783" s="274"/>
      <c r="G783" s="274"/>
      <c r="I783" s="274"/>
    </row>
    <row r="784" spans="3:9" ht="12.75" customHeight="1">
      <c r="C784" s="274"/>
      <c r="G784" s="274"/>
      <c r="I784" s="274"/>
    </row>
    <row r="785" spans="3:9" ht="12.75" customHeight="1">
      <c r="C785" s="274"/>
      <c r="G785" s="274"/>
      <c r="I785" s="274"/>
    </row>
    <row r="786" spans="3:9" ht="12.75" customHeight="1">
      <c r="C786" s="274"/>
      <c r="G786" s="274"/>
      <c r="I786" s="274"/>
    </row>
    <row r="787" spans="3:9" ht="12.75" customHeight="1">
      <c r="C787" s="274"/>
      <c r="G787" s="274"/>
      <c r="I787" s="274"/>
    </row>
    <row r="788" spans="3:9" ht="12.75" customHeight="1">
      <c r="C788" s="274"/>
      <c r="G788" s="274"/>
      <c r="I788" s="274"/>
    </row>
    <row r="789" spans="3:9" ht="12.75" customHeight="1">
      <c r="C789" s="274"/>
      <c r="G789" s="274"/>
      <c r="I789" s="274"/>
    </row>
    <row r="790" spans="3:9" ht="12.75" customHeight="1">
      <c r="C790" s="274"/>
      <c r="G790" s="274"/>
      <c r="I790" s="274"/>
    </row>
    <row r="791" spans="3:9" ht="12.75" customHeight="1">
      <c r="C791" s="274"/>
      <c r="G791" s="274"/>
      <c r="I791" s="274"/>
    </row>
    <row r="792" spans="3:9" ht="12.75" customHeight="1">
      <c r="C792" s="274"/>
      <c r="G792" s="274"/>
      <c r="I792" s="274"/>
    </row>
    <row r="793" spans="3:9" ht="12.75" customHeight="1">
      <c r="C793" s="274"/>
      <c r="G793" s="274"/>
      <c r="I793" s="274"/>
    </row>
    <row r="794" spans="3:9" ht="12.75" customHeight="1">
      <c r="C794" s="274"/>
      <c r="G794" s="274"/>
      <c r="I794" s="274"/>
    </row>
    <row r="795" spans="3:9" ht="12.75" customHeight="1">
      <c r="C795" s="274"/>
      <c r="G795" s="274"/>
      <c r="I795" s="274"/>
    </row>
    <row r="796" spans="3:9" ht="12.75" customHeight="1">
      <c r="C796" s="274"/>
      <c r="G796" s="274"/>
      <c r="I796" s="274"/>
    </row>
    <row r="797" spans="3:9" ht="12.75" customHeight="1">
      <c r="C797" s="274"/>
      <c r="G797" s="274"/>
      <c r="I797" s="274"/>
    </row>
    <row r="798" spans="3:9" ht="12.75" customHeight="1">
      <c r="C798" s="274"/>
      <c r="G798" s="274"/>
      <c r="I798" s="274"/>
    </row>
    <row r="799" spans="3:9" ht="12.75" customHeight="1">
      <c r="C799" s="274"/>
      <c r="G799" s="274"/>
      <c r="I799" s="274"/>
    </row>
    <row r="800" spans="3:9" ht="12.75" customHeight="1">
      <c r="C800" s="274"/>
      <c r="G800" s="274"/>
      <c r="I800" s="274"/>
    </row>
    <row r="801" spans="3:9" ht="12.75" customHeight="1">
      <c r="C801" s="274"/>
      <c r="G801" s="274"/>
      <c r="I801" s="274"/>
    </row>
    <row r="802" spans="3:9" ht="12.75" customHeight="1">
      <c r="C802" s="274"/>
      <c r="G802" s="274"/>
      <c r="I802" s="274"/>
    </row>
    <row r="803" spans="3:9" ht="12.75" customHeight="1">
      <c r="C803" s="274"/>
      <c r="G803" s="274"/>
      <c r="I803" s="274"/>
    </row>
    <row r="804" spans="3:9" ht="12.75" customHeight="1">
      <c r="C804" s="274"/>
      <c r="G804" s="274"/>
      <c r="I804" s="274"/>
    </row>
    <row r="805" spans="3:9" ht="12.75" customHeight="1">
      <c r="C805" s="274"/>
      <c r="G805" s="274"/>
      <c r="I805" s="274"/>
    </row>
    <row r="806" spans="3:9" ht="12.75" customHeight="1">
      <c r="C806" s="274"/>
      <c r="G806" s="274"/>
      <c r="I806" s="274"/>
    </row>
    <row r="807" spans="3:9" ht="12.75" customHeight="1">
      <c r="C807" s="274"/>
      <c r="G807" s="274"/>
      <c r="I807" s="274"/>
    </row>
    <row r="808" spans="3:9" ht="12.75" customHeight="1">
      <c r="C808" s="274"/>
      <c r="G808" s="274"/>
      <c r="I808" s="274"/>
    </row>
    <row r="809" spans="3:9" ht="12.75" customHeight="1">
      <c r="C809" s="274"/>
      <c r="G809" s="274"/>
      <c r="I809" s="274"/>
    </row>
    <row r="810" spans="3:9" ht="12.75" customHeight="1">
      <c r="C810" s="274"/>
      <c r="G810" s="274"/>
      <c r="I810" s="274"/>
    </row>
    <row r="811" spans="3:9" ht="12.75" customHeight="1">
      <c r="C811" s="274"/>
      <c r="G811" s="274"/>
      <c r="I811" s="274"/>
    </row>
    <row r="812" spans="3:9" ht="12.75" customHeight="1">
      <c r="C812" s="274"/>
      <c r="G812" s="274"/>
      <c r="I812" s="274"/>
    </row>
    <row r="813" spans="3:9" ht="12.75" customHeight="1">
      <c r="C813" s="274"/>
      <c r="G813" s="274"/>
      <c r="I813" s="274"/>
    </row>
    <row r="814" spans="3:9" ht="12.75" customHeight="1">
      <c r="C814" s="274"/>
      <c r="G814" s="274"/>
      <c r="I814" s="274"/>
    </row>
    <row r="815" spans="3:9" ht="12.75" customHeight="1">
      <c r="C815" s="274"/>
      <c r="G815" s="274"/>
      <c r="I815" s="274"/>
    </row>
    <row r="816" spans="3:9" ht="12.75" customHeight="1">
      <c r="C816" s="274"/>
      <c r="G816" s="274"/>
      <c r="I816" s="274"/>
    </row>
    <row r="817" spans="3:9" ht="12.75" customHeight="1">
      <c r="C817" s="274"/>
      <c r="G817" s="274"/>
      <c r="I817" s="274"/>
    </row>
    <row r="818" spans="3:9" ht="12.75" customHeight="1">
      <c r="C818" s="274"/>
      <c r="G818" s="274"/>
      <c r="I818" s="274"/>
    </row>
    <row r="819" spans="3:9" ht="12.75" customHeight="1">
      <c r="C819" s="274"/>
      <c r="G819" s="274"/>
      <c r="I819" s="274"/>
    </row>
    <row r="820" spans="3:9" ht="12.75" customHeight="1">
      <c r="C820" s="274"/>
      <c r="G820" s="274"/>
      <c r="I820" s="274"/>
    </row>
    <row r="821" spans="3:9" ht="12.75" customHeight="1">
      <c r="C821" s="274"/>
      <c r="G821" s="274"/>
      <c r="I821" s="274"/>
    </row>
    <row r="822" spans="3:9" ht="12.75" customHeight="1">
      <c r="C822" s="274"/>
      <c r="G822" s="274"/>
      <c r="I822" s="274"/>
    </row>
    <row r="823" spans="3:9" ht="12.75" customHeight="1">
      <c r="C823" s="274"/>
      <c r="G823" s="274"/>
      <c r="I823" s="274"/>
    </row>
    <row r="824" spans="3:9" ht="12.75" customHeight="1">
      <c r="C824" s="274"/>
      <c r="G824" s="274"/>
      <c r="I824" s="274"/>
    </row>
    <row r="825" spans="3:9" ht="12.75" customHeight="1">
      <c r="C825" s="274"/>
      <c r="G825" s="274"/>
      <c r="I825" s="274"/>
    </row>
    <row r="826" spans="3:9" ht="12.75" customHeight="1">
      <c r="C826" s="274"/>
      <c r="G826" s="274"/>
      <c r="I826" s="274"/>
    </row>
    <row r="827" spans="3:9" ht="12.75" customHeight="1">
      <c r="C827" s="274"/>
      <c r="G827" s="274"/>
      <c r="I827" s="274"/>
    </row>
    <row r="828" spans="3:9" ht="12.75" customHeight="1">
      <c r="C828" s="274"/>
      <c r="G828" s="274"/>
      <c r="I828" s="274"/>
    </row>
    <row r="829" spans="3:9" ht="12.75" customHeight="1">
      <c r="C829" s="274"/>
      <c r="G829" s="274"/>
      <c r="I829" s="274"/>
    </row>
    <row r="830" spans="3:9" ht="12.75" customHeight="1">
      <c r="C830" s="274"/>
      <c r="G830" s="274"/>
      <c r="I830" s="274"/>
    </row>
    <row r="831" spans="3:9" ht="12.75" customHeight="1">
      <c r="C831" s="274"/>
      <c r="G831" s="274"/>
      <c r="I831" s="274"/>
    </row>
    <row r="832" spans="3:9" ht="12.75" customHeight="1">
      <c r="C832" s="274"/>
      <c r="G832" s="274"/>
      <c r="I832" s="274"/>
    </row>
    <row r="833" spans="3:9" ht="12.75" customHeight="1">
      <c r="C833" s="274"/>
      <c r="G833" s="274"/>
      <c r="I833" s="274"/>
    </row>
    <row r="834" spans="3:9" ht="12.75" customHeight="1">
      <c r="C834" s="274"/>
      <c r="G834" s="274"/>
      <c r="I834" s="274"/>
    </row>
    <row r="835" spans="3:9" ht="12.75" customHeight="1">
      <c r="C835" s="274"/>
      <c r="G835" s="274"/>
      <c r="I835" s="274"/>
    </row>
    <row r="836" spans="3:9" ht="12.75" customHeight="1">
      <c r="C836" s="274"/>
      <c r="G836" s="274"/>
      <c r="I836" s="274"/>
    </row>
    <row r="837" spans="3:9" ht="12.75" customHeight="1">
      <c r="C837" s="274"/>
      <c r="G837" s="274"/>
      <c r="I837" s="274"/>
    </row>
    <row r="838" spans="3:9" ht="12.75" customHeight="1">
      <c r="C838" s="274"/>
      <c r="G838" s="274"/>
      <c r="I838" s="274"/>
    </row>
    <row r="839" spans="3:9" ht="12.75" customHeight="1">
      <c r="C839" s="274"/>
      <c r="G839" s="274"/>
      <c r="I839" s="274"/>
    </row>
    <row r="840" spans="3:9" ht="12.75" customHeight="1">
      <c r="C840" s="274"/>
      <c r="G840" s="274"/>
      <c r="I840" s="274"/>
    </row>
    <row r="841" spans="3:9" ht="12.75" customHeight="1">
      <c r="C841" s="274"/>
      <c r="G841" s="274"/>
      <c r="I841" s="274"/>
    </row>
    <row r="842" spans="3:9" ht="12.75" customHeight="1">
      <c r="C842" s="274"/>
      <c r="G842" s="274"/>
      <c r="I842" s="274"/>
    </row>
    <row r="843" spans="3:9" ht="12.75" customHeight="1">
      <c r="C843" s="274"/>
      <c r="G843" s="274"/>
      <c r="I843" s="274"/>
    </row>
    <row r="844" spans="3:9" ht="12.75" customHeight="1">
      <c r="C844" s="274"/>
      <c r="G844" s="274"/>
      <c r="I844" s="274"/>
    </row>
    <row r="845" spans="3:9" ht="12.75" customHeight="1">
      <c r="C845" s="274"/>
      <c r="G845" s="274"/>
      <c r="I845" s="274"/>
    </row>
    <row r="846" spans="3:9" ht="12.75" customHeight="1">
      <c r="C846" s="274"/>
      <c r="G846" s="274"/>
      <c r="I846" s="274"/>
    </row>
    <row r="847" spans="3:9" ht="12.75" customHeight="1">
      <c r="C847" s="274"/>
      <c r="G847" s="274"/>
      <c r="I847" s="274"/>
    </row>
    <row r="848" spans="3:9" ht="12.75" customHeight="1">
      <c r="C848" s="274"/>
      <c r="G848" s="274"/>
      <c r="I848" s="274"/>
    </row>
    <row r="849" spans="3:9" ht="12.75" customHeight="1">
      <c r="C849" s="274"/>
      <c r="G849" s="274"/>
      <c r="I849" s="274"/>
    </row>
    <row r="850" spans="3:9" ht="12.75" customHeight="1">
      <c r="C850" s="274"/>
      <c r="G850" s="274"/>
      <c r="I850" s="274"/>
    </row>
    <row r="851" spans="3:9" ht="12.75" customHeight="1">
      <c r="C851" s="274"/>
      <c r="G851" s="274"/>
      <c r="I851" s="274"/>
    </row>
    <row r="852" spans="3:9" ht="12.75" customHeight="1">
      <c r="C852" s="274"/>
      <c r="G852" s="274"/>
      <c r="I852" s="274"/>
    </row>
    <row r="853" spans="3:9" ht="12.75" customHeight="1">
      <c r="C853" s="274"/>
      <c r="G853" s="274"/>
      <c r="I853" s="274"/>
    </row>
    <row r="854" spans="3:9" ht="12.75" customHeight="1">
      <c r="C854" s="274"/>
      <c r="G854" s="274"/>
      <c r="I854" s="274"/>
    </row>
    <row r="855" spans="3:9" ht="12.75" customHeight="1">
      <c r="C855" s="274"/>
      <c r="G855" s="274"/>
      <c r="I855" s="274"/>
    </row>
    <row r="856" spans="3:9" ht="12.75" customHeight="1">
      <c r="C856" s="274"/>
      <c r="G856" s="274"/>
      <c r="I856" s="274"/>
    </row>
    <row r="857" spans="3:9" ht="12.75" customHeight="1">
      <c r="C857" s="274"/>
      <c r="G857" s="274"/>
      <c r="I857" s="274"/>
    </row>
    <row r="858" spans="3:9" ht="12.75" customHeight="1">
      <c r="C858" s="274"/>
      <c r="G858" s="274"/>
      <c r="I858" s="274"/>
    </row>
    <row r="859" spans="3:9" ht="12.75" customHeight="1">
      <c r="C859" s="274"/>
      <c r="G859" s="274"/>
      <c r="I859" s="274"/>
    </row>
    <row r="860" spans="3:9" ht="12.75" customHeight="1">
      <c r="C860" s="274"/>
      <c r="G860" s="274"/>
      <c r="I860" s="274"/>
    </row>
    <row r="861" spans="3:9" ht="12.75" customHeight="1">
      <c r="C861" s="274"/>
      <c r="G861" s="274"/>
      <c r="I861" s="274"/>
    </row>
    <row r="862" spans="3:9" ht="12.75" customHeight="1">
      <c r="C862" s="274"/>
      <c r="G862" s="274"/>
      <c r="I862" s="274"/>
    </row>
    <row r="863" spans="3:9" ht="12.75" customHeight="1">
      <c r="C863" s="274"/>
      <c r="G863" s="274"/>
      <c r="I863" s="274"/>
    </row>
    <row r="864" spans="3:9" ht="12.75" customHeight="1">
      <c r="C864" s="274"/>
      <c r="G864" s="274"/>
      <c r="I864" s="274"/>
    </row>
    <row r="865" spans="3:9" ht="12.75" customHeight="1">
      <c r="C865" s="274"/>
      <c r="G865" s="274"/>
      <c r="I865" s="274"/>
    </row>
    <row r="866" spans="3:9" ht="12.75" customHeight="1">
      <c r="C866" s="274"/>
      <c r="G866" s="274"/>
      <c r="I866" s="274"/>
    </row>
    <row r="867" spans="3:9" ht="12.75" customHeight="1">
      <c r="C867" s="274"/>
      <c r="G867" s="274"/>
      <c r="I867" s="274"/>
    </row>
    <row r="868" spans="3:9" ht="12.75" customHeight="1">
      <c r="C868" s="274"/>
      <c r="G868" s="274"/>
      <c r="I868" s="274"/>
    </row>
    <row r="869" spans="3:9" ht="12.75" customHeight="1">
      <c r="C869" s="274"/>
      <c r="G869" s="274"/>
      <c r="I869" s="274"/>
    </row>
    <row r="870" spans="3:9" ht="12.75" customHeight="1">
      <c r="C870" s="274"/>
      <c r="G870" s="274"/>
      <c r="I870" s="274"/>
    </row>
    <row r="871" spans="3:9" ht="12.75" customHeight="1">
      <c r="C871" s="274"/>
      <c r="G871" s="274"/>
      <c r="I871" s="274"/>
    </row>
    <row r="872" spans="3:9" ht="12.75" customHeight="1">
      <c r="C872" s="274"/>
      <c r="G872" s="274"/>
      <c r="I872" s="274"/>
    </row>
    <row r="873" spans="3:9" ht="12.75" customHeight="1">
      <c r="C873" s="274"/>
      <c r="G873" s="274"/>
      <c r="I873" s="274"/>
    </row>
    <row r="874" spans="3:9" ht="12.75" customHeight="1">
      <c r="C874" s="274"/>
      <c r="G874" s="274"/>
      <c r="I874" s="274"/>
    </row>
    <row r="875" spans="3:9" ht="12.75" customHeight="1">
      <c r="C875" s="274"/>
      <c r="G875" s="274"/>
      <c r="I875" s="274"/>
    </row>
    <row r="876" spans="3:9" ht="12.75" customHeight="1">
      <c r="C876" s="274"/>
      <c r="G876" s="274"/>
      <c r="I876" s="274"/>
    </row>
    <row r="877" spans="3:9" ht="12.75" customHeight="1">
      <c r="C877" s="274"/>
      <c r="G877" s="274"/>
      <c r="I877" s="274"/>
    </row>
    <row r="878" spans="3:9" ht="12.75" customHeight="1">
      <c r="C878" s="274"/>
      <c r="G878" s="274"/>
      <c r="I878" s="274"/>
    </row>
    <row r="879" spans="3:9" ht="12.75" customHeight="1">
      <c r="C879" s="274"/>
      <c r="G879" s="274"/>
      <c r="I879" s="274"/>
    </row>
    <row r="880" spans="3:9" ht="12.75" customHeight="1">
      <c r="C880" s="274"/>
      <c r="G880" s="274"/>
      <c r="I880" s="274"/>
    </row>
    <row r="881" spans="3:9" ht="12.75" customHeight="1">
      <c r="C881" s="274"/>
      <c r="G881" s="274"/>
      <c r="I881" s="274"/>
    </row>
    <row r="882" spans="3:9" ht="12.75" customHeight="1">
      <c r="C882" s="274"/>
      <c r="G882" s="274"/>
      <c r="I882" s="274"/>
    </row>
    <row r="883" spans="3:9" ht="12.75" customHeight="1">
      <c r="C883" s="274"/>
      <c r="G883" s="274"/>
      <c r="I883" s="274"/>
    </row>
    <row r="884" spans="3:9" ht="12.75" customHeight="1">
      <c r="C884" s="274"/>
      <c r="G884" s="274"/>
      <c r="I884" s="274"/>
    </row>
    <row r="885" spans="3:9" ht="12.75" customHeight="1">
      <c r="C885" s="274"/>
      <c r="G885" s="274"/>
      <c r="I885" s="274"/>
    </row>
    <row r="886" spans="3:9" ht="12.75" customHeight="1">
      <c r="C886" s="274"/>
      <c r="G886" s="274"/>
      <c r="I886" s="274"/>
    </row>
    <row r="887" spans="3:9" ht="12.75" customHeight="1">
      <c r="C887" s="274"/>
      <c r="G887" s="274"/>
      <c r="I887" s="274"/>
    </row>
    <row r="888" spans="3:9" ht="12.75" customHeight="1">
      <c r="C888" s="274"/>
      <c r="G888" s="274"/>
      <c r="I888" s="274"/>
    </row>
    <row r="889" spans="3:9" ht="12.75" customHeight="1">
      <c r="C889" s="274"/>
      <c r="G889" s="274"/>
      <c r="I889" s="274"/>
    </row>
    <row r="890" spans="3:9" ht="12.75" customHeight="1">
      <c r="C890" s="274"/>
      <c r="G890" s="274"/>
      <c r="I890" s="274"/>
    </row>
    <row r="891" spans="3:9" ht="12.75" customHeight="1">
      <c r="C891" s="274"/>
      <c r="G891" s="274"/>
      <c r="I891" s="274"/>
    </row>
    <row r="892" spans="3:9" ht="12.75" customHeight="1">
      <c r="C892" s="274"/>
      <c r="G892" s="274"/>
      <c r="I892" s="274"/>
    </row>
    <row r="893" spans="3:9" ht="12.75" customHeight="1">
      <c r="C893" s="274"/>
      <c r="G893" s="274"/>
      <c r="I893" s="274"/>
    </row>
    <row r="894" spans="3:9" ht="12.75" customHeight="1">
      <c r="C894" s="274"/>
      <c r="G894" s="274"/>
      <c r="I894" s="274"/>
    </row>
    <row r="895" spans="3:9" ht="12.75" customHeight="1">
      <c r="C895" s="274"/>
      <c r="G895" s="274"/>
      <c r="I895" s="274"/>
    </row>
    <row r="896" spans="3:9" ht="12.75" customHeight="1">
      <c r="C896" s="274"/>
      <c r="G896" s="274"/>
      <c r="I896" s="274"/>
    </row>
    <row r="897" spans="3:9" ht="12.75" customHeight="1">
      <c r="C897" s="274"/>
      <c r="G897" s="274"/>
      <c r="I897" s="274"/>
    </row>
    <row r="898" spans="3:9" ht="12.75" customHeight="1">
      <c r="C898" s="274"/>
      <c r="G898" s="274"/>
      <c r="I898" s="274"/>
    </row>
    <row r="899" spans="3:9" ht="12.75" customHeight="1">
      <c r="C899" s="274"/>
      <c r="G899" s="274"/>
      <c r="I899" s="274"/>
    </row>
    <row r="900" spans="3:9" ht="12.75" customHeight="1">
      <c r="C900" s="274"/>
      <c r="G900" s="274"/>
      <c r="I900" s="274"/>
    </row>
    <row r="901" spans="3:9" ht="12.75" customHeight="1">
      <c r="C901" s="274"/>
      <c r="G901" s="274"/>
      <c r="I901" s="274"/>
    </row>
    <row r="902" spans="3:9" ht="12.75" customHeight="1">
      <c r="C902" s="274"/>
      <c r="G902" s="274"/>
      <c r="I902" s="274"/>
    </row>
    <row r="903" spans="3:9" ht="12.75" customHeight="1">
      <c r="C903" s="274"/>
      <c r="G903" s="274"/>
      <c r="I903" s="274"/>
    </row>
    <row r="904" spans="3:9" ht="12.75" customHeight="1">
      <c r="C904" s="274"/>
      <c r="G904" s="274"/>
      <c r="I904" s="274"/>
    </row>
    <row r="905" spans="3:9" ht="12.75" customHeight="1">
      <c r="C905" s="274"/>
      <c r="G905" s="274"/>
      <c r="I905" s="274"/>
    </row>
    <row r="906" spans="3:9" ht="12.75" customHeight="1">
      <c r="C906" s="274"/>
      <c r="G906" s="274"/>
      <c r="I906" s="274"/>
    </row>
    <row r="907" spans="3:9" ht="12.75" customHeight="1">
      <c r="C907" s="274"/>
      <c r="G907" s="274"/>
      <c r="I907" s="274"/>
    </row>
    <row r="908" spans="3:9" ht="12.75" customHeight="1">
      <c r="C908" s="274"/>
      <c r="G908" s="274"/>
      <c r="I908" s="274"/>
    </row>
    <row r="909" spans="3:9" ht="12.75" customHeight="1">
      <c r="C909" s="274"/>
      <c r="G909" s="274"/>
      <c r="I909" s="274"/>
    </row>
    <row r="910" spans="3:9" ht="12.75" customHeight="1">
      <c r="C910" s="274"/>
      <c r="G910" s="274"/>
      <c r="I910" s="274"/>
    </row>
    <row r="911" spans="3:9" ht="12.75" customHeight="1">
      <c r="C911" s="274"/>
      <c r="G911" s="274"/>
      <c r="I911" s="274"/>
    </row>
    <row r="912" spans="3:9" ht="12.75" customHeight="1">
      <c r="C912" s="274"/>
      <c r="G912" s="274"/>
      <c r="I912" s="274"/>
    </row>
    <row r="913" spans="3:9" ht="12.75" customHeight="1">
      <c r="C913" s="274"/>
      <c r="G913" s="274"/>
      <c r="I913" s="274"/>
    </row>
    <row r="914" spans="3:9" ht="12.75" customHeight="1">
      <c r="C914" s="274"/>
      <c r="G914" s="274"/>
      <c r="I914" s="274"/>
    </row>
    <row r="915" spans="3:9" ht="12.75" customHeight="1">
      <c r="C915" s="274"/>
      <c r="G915" s="274"/>
      <c r="I915" s="274"/>
    </row>
    <row r="916" spans="3:9" ht="12.75" customHeight="1">
      <c r="C916" s="274"/>
      <c r="G916" s="274"/>
      <c r="I916" s="274"/>
    </row>
    <row r="917" spans="3:9" ht="12.75" customHeight="1">
      <c r="C917" s="274"/>
      <c r="G917" s="274"/>
      <c r="I917" s="274"/>
    </row>
    <row r="918" spans="3:9" ht="12.75" customHeight="1">
      <c r="C918" s="274"/>
      <c r="G918" s="274"/>
      <c r="I918" s="274"/>
    </row>
    <row r="919" spans="3:9" ht="12.75" customHeight="1">
      <c r="C919" s="274"/>
      <c r="G919" s="274"/>
      <c r="I919" s="274"/>
    </row>
    <row r="920" spans="3:9" ht="12.75" customHeight="1">
      <c r="C920" s="274"/>
      <c r="G920" s="274"/>
      <c r="I920" s="274"/>
    </row>
    <row r="921" spans="3:9" ht="12.75" customHeight="1">
      <c r="C921" s="274"/>
      <c r="G921" s="274"/>
      <c r="I921" s="274"/>
    </row>
    <row r="922" spans="3:9" ht="12.75" customHeight="1">
      <c r="C922" s="274"/>
      <c r="G922" s="274"/>
      <c r="I922" s="274"/>
    </row>
    <row r="923" spans="3:9" ht="12.75" customHeight="1">
      <c r="C923" s="274"/>
      <c r="G923" s="274"/>
      <c r="I923" s="274"/>
    </row>
    <row r="924" spans="3:9" ht="12.75" customHeight="1">
      <c r="C924" s="274"/>
      <c r="G924" s="274"/>
      <c r="I924" s="274"/>
    </row>
    <row r="925" spans="3:9" ht="12.75" customHeight="1">
      <c r="C925" s="274"/>
      <c r="G925" s="274"/>
      <c r="I925" s="274"/>
    </row>
    <row r="926" spans="3:9" ht="12.75" customHeight="1">
      <c r="C926" s="274"/>
      <c r="G926" s="274"/>
      <c r="I926" s="274"/>
    </row>
    <row r="927" spans="3:9" ht="12.75" customHeight="1">
      <c r="C927" s="274"/>
      <c r="G927" s="274"/>
      <c r="I927" s="274"/>
    </row>
    <row r="928" spans="3:9" ht="12.75" customHeight="1">
      <c r="C928" s="274"/>
      <c r="G928" s="274"/>
      <c r="I928" s="274"/>
    </row>
    <row r="929" spans="3:9" ht="12.75" customHeight="1">
      <c r="C929" s="274"/>
      <c r="G929" s="274"/>
      <c r="I929" s="274"/>
    </row>
    <row r="930" spans="3:9" ht="12.75" customHeight="1">
      <c r="C930" s="274"/>
      <c r="G930" s="274"/>
      <c r="I930" s="274"/>
    </row>
    <row r="931" spans="3:9" ht="12.75" customHeight="1">
      <c r="C931" s="274"/>
      <c r="G931" s="274"/>
      <c r="I931" s="274"/>
    </row>
    <row r="932" spans="3:9" ht="12.75" customHeight="1">
      <c r="C932" s="274"/>
      <c r="G932" s="274"/>
      <c r="I932" s="274"/>
    </row>
    <row r="933" spans="3:9" ht="12.75" customHeight="1">
      <c r="C933" s="274"/>
      <c r="G933" s="274"/>
      <c r="I933" s="274"/>
    </row>
    <row r="934" spans="3:9" ht="12.75" customHeight="1">
      <c r="C934" s="274"/>
      <c r="G934" s="274"/>
      <c r="I934" s="274"/>
    </row>
    <row r="935" spans="3:9" ht="12.75" customHeight="1">
      <c r="C935" s="274"/>
      <c r="G935" s="274"/>
      <c r="I935" s="274"/>
    </row>
    <row r="936" spans="3:9" ht="12.75" customHeight="1">
      <c r="C936" s="274"/>
      <c r="G936" s="274"/>
      <c r="I936" s="274"/>
    </row>
    <row r="937" spans="3:9" ht="12.75" customHeight="1">
      <c r="C937" s="274"/>
      <c r="G937" s="274"/>
      <c r="I937" s="274"/>
    </row>
    <row r="938" spans="3:9" ht="12.75" customHeight="1">
      <c r="C938" s="274"/>
      <c r="G938" s="274"/>
      <c r="I938" s="274"/>
    </row>
    <row r="939" spans="3:9" ht="12.75" customHeight="1">
      <c r="C939" s="274"/>
      <c r="G939" s="274"/>
      <c r="I939" s="274"/>
    </row>
    <row r="940" spans="3:9" ht="12.75" customHeight="1">
      <c r="C940" s="274"/>
      <c r="G940" s="274"/>
      <c r="I940" s="274"/>
    </row>
    <row r="941" spans="3:9" ht="12.75" customHeight="1">
      <c r="C941" s="274"/>
      <c r="G941" s="274"/>
      <c r="I941" s="274"/>
    </row>
    <row r="942" spans="3:9" ht="12.75" customHeight="1">
      <c r="C942" s="274"/>
      <c r="G942" s="274"/>
      <c r="I942" s="274"/>
    </row>
    <row r="943" spans="3:9" ht="12.75" customHeight="1">
      <c r="C943" s="274"/>
      <c r="G943" s="274"/>
      <c r="I943" s="274"/>
    </row>
    <row r="944" spans="3:9" ht="12.75" customHeight="1">
      <c r="C944" s="274"/>
      <c r="G944" s="274"/>
      <c r="I944" s="274"/>
    </row>
    <row r="945" spans="3:9" ht="12.75" customHeight="1">
      <c r="C945" s="274"/>
      <c r="G945" s="274"/>
      <c r="I945" s="274"/>
    </row>
    <row r="946" spans="3:9" ht="12.75" customHeight="1">
      <c r="C946" s="274"/>
      <c r="G946" s="274"/>
      <c r="I946" s="274"/>
    </row>
    <row r="947" spans="3:9" ht="12.75" customHeight="1">
      <c r="C947" s="274"/>
      <c r="G947" s="274"/>
      <c r="I947" s="274"/>
    </row>
    <row r="948" spans="3:9" ht="12.75" customHeight="1">
      <c r="C948" s="274"/>
      <c r="G948" s="274"/>
      <c r="I948" s="274"/>
    </row>
    <row r="949" spans="3:9" ht="12.75" customHeight="1">
      <c r="C949" s="274"/>
      <c r="G949" s="274"/>
      <c r="I949" s="274"/>
    </row>
    <row r="950" spans="3:9" ht="12.75" customHeight="1">
      <c r="C950" s="274"/>
      <c r="G950" s="274"/>
      <c r="I950" s="274"/>
    </row>
    <row r="951" spans="3:9" ht="12.75" customHeight="1">
      <c r="C951" s="274"/>
      <c r="G951" s="274"/>
      <c r="I951" s="274"/>
    </row>
    <row r="952" spans="3:9" ht="12.75" customHeight="1">
      <c r="C952" s="274"/>
      <c r="G952" s="274"/>
      <c r="I952" s="274"/>
    </row>
    <row r="953" spans="3:9" ht="12.75" customHeight="1">
      <c r="C953" s="274"/>
      <c r="G953" s="274"/>
      <c r="I953" s="274"/>
    </row>
    <row r="954" spans="3:9" ht="12.75" customHeight="1">
      <c r="C954" s="274"/>
      <c r="G954" s="274"/>
      <c r="I954" s="274"/>
    </row>
    <row r="955" spans="3:9" ht="12.75" customHeight="1">
      <c r="C955" s="274"/>
      <c r="G955" s="274"/>
      <c r="I955" s="274"/>
    </row>
    <row r="956" spans="3:9" ht="12.75" customHeight="1">
      <c r="C956" s="274"/>
      <c r="G956" s="274"/>
      <c r="I956" s="274"/>
    </row>
    <row r="957" spans="3:9" ht="12.75" customHeight="1">
      <c r="C957" s="274"/>
      <c r="G957" s="274"/>
      <c r="I957" s="274"/>
    </row>
    <row r="958" spans="3:9" ht="12.75" customHeight="1">
      <c r="C958" s="274"/>
      <c r="G958" s="274"/>
      <c r="I958" s="274"/>
    </row>
    <row r="959" spans="3:9" ht="12.75" customHeight="1">
      <c r="C959" s="274"/>
      <c r="G959" s="274"/>
      <c r="I959" s="274"/>
    </row>
    <row r="960" spans="3:9" ht="12.75" customHeight="1">
      <c r="C960" s="274"/>
      <c r="G960" s="274"/>
      <c r="I960" s="274"/>
    </row>
    <row r="961" spans="3:9" ht="12.75" customHeight="1">
      <c r="C961" s="274"/>
      <c r="G961" s="274"/>
      <c r="I961" s="274"/>
    </row>
    <row r="962" spans="3:9" ht="12.75" customHeight="1">
      <c r="C962" s="274"/>
      <c r="G962" s="274"/>
      <c r="I962" s="274"/>
    </row>
    <row r="963" spans="3:9" ht="12.75" customHeight="1">
      <c r="C963" s="274"/>
      <c r="G963" s="274"/>
      <c r="I963" s="274"/>
    </row>
    <row r="964" spans="3:9" ht="12.75" customHeight="1">
      <c r="C964" s="274"/>
      <c r="G964" s="274"/>
      <c r="I964" s="274"/>
    </row>
    <row r="965" spans="3:9" ht="12.75" customHeight="1">
      <c r="C965" s="274"/>
      <c r="G965" s="274"/>
      <c r="I965" s="274"/>
    </row>
    <row r="966" spans="3:9" ht="12.75" customHeight="1">
      <c r="C966" s="274"/>
      <c r="G966" s="274"/>
      <c r="I966" s="274"/>
    </row>
    <row r="967" spans="3:9" ht="12.75" customHeight="1">
      <c r="C967" s="274"/>
      <c r="G967" s="274"/>
      <c r="I967" s="274"/>
    </row>
    <row r="968" spans="3:9" ht="12.75" customHeight="1">
      <c r="C968" s="274"/>
      <c r="G968" s="274"/>
      <c r="I968" s="274"/>
    </row>
    <row r="969" spans="3:9" ht="12.75" customHeight="1">
      <c r="C969" s="274"/>
      <c r="G969" s="274"/>
      <c r="I969" s="274"/>
    </row>
    <row r="970" spans="3:9" ht="12.75" customHeight="1">
      <c r="C970" s="274"/>
      <c r="G970" s="274"/>
      <c r="I970" s="274"/>
    </row>
    <row r="971" spans="3:9" ht="12.75" customHeight="1">
      <c r="C971" s="274"/>
      <c r="G971" s="274"/>
      <c r="I971" s="274"/>
    </row>
    <row r="972" spans="3:9" ht="12.75" customHeight="1">
      <c r="C972" s="274"/>
      <c r="G972" s="274"/>
      <c r="I972" s="274"/>
    </row>
    <row r="973" spans="3:9" ht="12.75" customHeight="1">
      <c r="C973" s="274"/>
      <c r="G973" s="274"/>
      <c r="I973" s="274"/>
    </row>
    <row r="974" spans="3:9" ht="12.75" customHeight="1">
      <c r="C974" s="274"/>
      <c r="G974" s="274"/>
      <c r="I974" s="274"/>
    </row>
    <row r="975" spans="3:9" ht="12.75" customHeight="1">
      <c r="C975" s="274"/>
      <c r="G975" s="274"/>
      <c r="I975" s="274"/>
    </row>
    <row r="976" spans="3:9" ht="12.75" customHeight="1">
      <c r="C976" s="274"/>
      <c r="G976" s="274"/>
      <c r="I976" s="274"/>
    </row>
    <row r="977" spans="3:9" ht="12.75" customHeight="1">
      <c r="C977" s="274"/>
      <c r="G977" s="274"/>
      <c r="I977" s="274"/>
    </row>
    <row r="978" spans="3:9" ht="12.75" customHeight="1">
      <c r="C978" s="274"/>
      <c r="G978" s="274"/>
      <c r="I978" s="274"/>
    </row>
    <row r="979" spans="3:9" ht="12.75" customHeight="1">
      <c r="C979" s="274"/>
      <c r="G979" s="274"/>
      <c r="I979" s="274"/>
    </row>
    <row r="980" spans="3:9" ht="12.75" customHeight="1">
      <c r="C980" s="274"/>
      <c r="G980" s="274"/>
      <c r="I980" s="274"/>
    </row>
    <row r="981" spans="3:9" ht="12.75" customHeight="1">
      <c r="C981" s="274"/>
      <c r="G981" s="274"/>
      <c r="I981" s="274"/>
    </row>
    <row r="982" spans="3:9" ht="12.75" customHeight="1">
      <c r="C982" s="274"/>
      <c r="G982" s="274"/>
      <c r="I982" s="274"/>
    </row>
    <row r="983" spans="3:9" ht="12.75" customHeight="1">
      <c r="C983" s="274"/>
      <c r="G983" s="274"/>
      <c r="I983" s="274"/>
    </row>
    <row r="984" spans="3:9" ht="12.75" customHeight="1">
      <c r="C984" s="274"/>
      <c r="G984" s="274"/>
      <c r="I984" s="274"/>
    </row>
    <row r="985" spans="3:9" ht="12.75" customHeight="1">
      <c r="C985" s="274"/>
      <c r="G985" s="274"/>
      <c r="I985" s="274"/>
    </row>
    <row r="986" spans="3:9" ht="12.75" customHeight="1">
      <c r="C986" s="274"/>
      <c r="G986" s="274"/>
      <c r="I986" s="274"/>
    </row>
    <row r="987" spans="3:9" ht="12.75" customHeight="1">
      <c r="C987" s="274"/>
      <c r="G987" s="274"/>
      <c r="I987" s="274"/>
    </row>
    <row r="988" spans="3:9" ht="12.75" customHeight="1">
      <c r="C988" s="274"/>
      <c r="G988" s="274"/>
      <c r="I988" s="274"/>
    </row>
    <row r="989" spans="3:9" ht="12.75" customHeight="1">
      <c r="C989" s="274"/>
      <c r="G989" s="274"/>
      <c r="I989" s="274"/>
    </row>
    <row r="990" spans="3:9" ht="12.75" customHeight="1">
      <c r="C990" s="274"/>
      <c r="G990" s="274"/>
      <c r="I990" s="274"/>
    </row>
    <row r="991" spans="3:9" ht="12.75" customHeight="1">
      <c r="C991" s="274"/>
      <c r="G991" s="274"/>
      <c r="I991" s="274"/>
    </row>
    <row r="992" spans="3:9" ht="12.75" customHeight="1">
      <c r="C992" s="274"/>
      <c r="G992" s="274"/>
      <c r="I992" s="274"/>
    </row>
    <row r="993" spans="3:9" ht="12.75" customHeight="1">
      <c r="C993" s="274"/>
      <c r="G993" s="274"/>
      <c r="I993" s="274"/>
    </row>
    <row r="994" spans="3:9" ht="12.75" customHeight="1">
      <c r="C994" s="274"/>
      <c r="G994" s="274"/>
      <c r="I994" s="274"/>
    </row>
    <row r="995" spans="3:9" ht="12.75" customHeight="1">
      <c r="C995" s="274"/>
      <c r="G995" s="274"/>
      <c r="I995" s="274"/>
    </row>
    <row r="996" spans="3:9" ht="12.75" customHeight="1">
      <c r="C996" s="274"/>
      <c r="G996" s="274"/>
      <c r="I996" s="274"/>
    </row>
    <row r="997" spans="3:9" ht="12.75" customHeight="1">
      <c r="C997" s="274"/>
      <c r="G997" s="274"/>
      <c r="I997" s="274"/>
    </row>
    <row r="998" spans="3:9" ht="12.75" customHeight="1">
      <c r="C998" s="274"/>
      <c r="G998" s="274"/>
      <c r="I998" s="274"/>
    </row>
    <row r="999" spans="3:9" ht="12.75" customHeight="1">
      <c r="C999" s="274"/>
      <c r="G999" s="274"/>
      <c r="I999" s="274"/>
    </row>
    <row r="1000" spans="3:9" ht="12.75" customHeight="1">
      <c r="C1000" s="274"/>
      <c r="G1000" s="274"/>
      <c r="I1000" s="274"/>
    </row>
  </sheetData>
  <pageMargins left="0.7" right="0.7" top="0.75" bottom="0.75" header="0" footer="0"/>
  <pageSetup fitToHeight="0" orientation="portrait"/>
  <headerFooter>
    <oddHeader>&amp;L2019 ULI Hines Student Competition&amp;R2019-331 &amp;A</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8A123"/>
    <pageSetUpPr fitToPage="1"/>
  </sheetPr>
  <dimension ref="A1:BD1001"/>
  <sheetViews>
    <sheetView showGridLines="0" workbookViewId="0">
      <pane xSplit="4" ySplit="13" topLeftCell="E14" activePane="bottomRight" state="frozen"/>
      <selection pane="topRight" activeCell="E1" sqref="E1"/>
      <selection pane="bottomLeft" activeCell="A14" sqref="A14"/>
      <selection pane="bottomRight" activeCell="H26" sqref="H26"/>
    </sheetView>
  </sheetViews>
  <sheetFormatPr baseColWidth="10" defaultColWidth="14.5" defaultRowHeight="15" customHeight="1"/>
  <cols>
    <col min="1" max="1" width="1.6640625" style="161" customWidth="1"/>
    <col min="2" max="2" width="8.6640625" style="161" customWidth="1"/>
    <col min="3" max="3" width="23.83203125" style="161" customWidth="1"/>
    <col min="4" max="4" width="14.5" style="161" customWidth="1"/>
    <col min="5" max="5" width="2.6640625" style="161" customWidth="1"/>
    <col min="6" max="6" width="13.5" style="161" customWidth="1"/>
    <col min="7" max="8" width="12.6640625" style="161" customWidth="1"/>
    <col min="9" max="9" width="15.1640625" style="161" customWidth="1"/>
    <col min="10" max="36" width="14.5" style="161" customWidth="1"/>
    <col min="37" max="54" width="11.6640625" style="161" customWidth="1"/>
    <col min="55" max="56" width="8.83203125" style="161" customWidth="1"/>
    <col min="57" max="16384" width="14.5" style="161"/>
  </cols>
  <sheetData>
    <row r="1" spans="1:56" ht="12.75" customHeight="1">
      <c r="AK1" s="358"/>
      <c r="AL1" s="358"/>
      <c r="AM1" s="358"/>
      <c r="AN1" s="358"/>
      <c r="AO1" s="358"/>
      <c r="AP1" s="358"/>
      <c r="AQ1" s="358"/>
      <c r="AR1" s="358"/>
      <c r="AS1" s="358"/>
      <c r="AT1" s="358"/>
      <c r="AU1" s="358"/>
      <c r="AV1" s="358"/>
      <c r="AW1" s="358"/>
      <c r="AX1" s="358"/>
      <c r="AY1" s="358"/>
      <c r="AZ1" s="358"/>
      <c r="BA1" s="358"/>
      <c r="BB1" s="358"/>
      <c r="BC1" s="358"/>
      <c r="BD1" s="358"/>
    </row>
    <row r="2" spans="1:56" ht="12.75" customHeight="1">
      <c r="AK2" s="358"/>
      <c r="AL2" s="358"/>
      <c r="AM2" s="358"/>
      <c r="AN2" s="358"/>
      <c r="AO2" s="358"/>
      <c r="AP2" s="358"/>
      <c r="AQ2" s="358"/>
      <c r="AR2" s="358"/>
      <c r="AS2" s="358"/>
      <c r="AT2" s="358"/>
      <c r="AU2" s="358"/>
      <c r="AV2" s="358"/>
      <c r="AW2" s="358"/>
      <c r="AX2" s="358"/>
      <c r="AY2" s="358"/>
      <c r="AZ2" s="358"/>
      <c r="BA2" s="358"/>
      <c r="BB2" s="358"/>
      <c r="BC2" s="358"/>
      <c r="BD2" s="358"/>
    </row>
    <row r="3" spans="1:56" ht="12.75" customHeight="1">
      <c r="AK3" s="358"/>
      <c r="AL3" s="358"/>
      <c r="AM3" s="358"/>
      <c r="AN3" s="358"/>
      <c r="AO3" s="358"/>
      <c r="AP3" s="358"/>
      <c r="AQ3" s="358"/>
      <c r="AR3" s="358"/>
      <c r="AS3" s="358"/>
      <c r="AT3" s="358"/>
      <c r="AU3" s="358"/>
      <c r="AV3" s="358"/>
      <c r="AW3" s="358"/>
      <c r="AX3" s="358"/>
      <c r="AY3" s="358"/>
      <c r="AZ3" s="358"/>
      <c r="BA3" s="358"/>
      <c r="BB3" s="358"/>
      <c r="BC3" s="358"/>
      <c r="BD3" s="358"/>
    </row>
    <row r="4" spans="1:56" ht="12.75" customHeight="1">
      <c r="AK4" s="358"/>
      <c r="AL4" s="358"/>
      <c r="AM4" s="358"/>
      <c r="AN4" s="358"/>
      <c r="AO4" s="358"/>
      <c r="AP4" s="358"/>
      <c r="AQ4" s="358"/>
      <c r="AR4" s="358"/>
      <c r="AS4" s="358"/>
      <c r="AT4" s="358"/>
      <c r="AU4" s="358"/>
      <c r="AV4" s="358"/>
      <c r="AW4" s="358"/>
      <c r="AX4" s="358"/>
      <c r="AY4" s="358"/>
      <c r="AZ4" s="358"/>
      <c r="BA4" s="358"/>
      <c r="BB4" s="358"/>
      <c r="BC4" s="358"/>
      <c r="BD4" s="358"/>
    </row>
    <row r="5" spans="1:56" ht="12.75" customHeight="1">
      <c r="AK5" s="358"/>
      <c r="AL5" s="358"/>
      <c r="AM5" s="358"/>
      <c r="AN5" s="358"/>
      <c r="AO5" s="358"/>
      <c r="AP5" s="358"/>
      <c r="AQ5" s="358"/>
      <c r="AR5" s="358"/>
      <c r="AS5" s="358"/>
      <c r="AT5" s="358"/>
      <c r="AU5" s="358"/>
      <c r="AV5" s="358"/>
      <c r="AW5" s="358"/>
      <c r="AX5" s="358"/>
      <c r="AY5" s="358"/>
      <c r="AZ5" s="358"/>
      <c r="BA5" s="358"/>
      <c r="BB5" s="358"/>
      <c r="BC5" s="358"/>
      <c r="BD5" s="358"/>
    </row>
    <row r="6" spans="1:56" ht="12.75" customHeight="1">
      <c r="AK6" s="358"/>
      <c r="AL6" s="358"/>
      <c r="AM6" s="358"/>
      <c r="AN6" s="358"/>
      <c r="AO6" s="358"/>
      <c r="AP6" s="358"/>
      <c r="AQ6" s="358"/>
      <c r="AR6" s="358"/>
      <c r="AS6" s="358"/>
      <c r="AT6" s="358"/>
      <c r="AU6" s="358"/>
      <c r="AV6" s="358"/>
      <c r="AW6" s="358"/>
      <c r="AX6" s="358"/>
      <c r="AY6" s="358"/>
      <c r="AZ6" s="358"/>
      <c r="BA6" s="358"/>
      <c r="BB6" s="358"/>
      <c r="BC6" s="358"/>
      <c r="BD6" s="358"/>
    </row>
    <row r="7" spans="1:56" ht="12.75" customHeight="1">
      <c r="AK7" s="358"/>
      <c r="AL7" s="358"/>
      <c r="AM7" s="358"/>
      <c r="AN7" s="358"/>
      <c r="AO7" s="358"/>
      <c r="AP7" s="358"/>
      <c r="AQ7" s="358"/>
      <c r="AR7" s="358"/>
      <c r="AS7" s="358"/>
      <c r="AT7" s="358"/>
      <c r="AU7" s="358"/>
      <c r="AV7" s="358"/>
      <c r="AW7" s="358"/>
      <c r="AX7" s="358"/>
      <c r="AY7" s="358"/>
      <c r="AZ7" s="358"/>
      <c r="BA7" s="358"/>
      <c r="BB7" s="358"/>
      <c r="BC7" s="358"/>
      <c r="BD7" s="358"/>
    </row>
    <row r="8" spans="1:56" ht="12.75" customHeight="1">
      <c r="B8" s="89" t="s">
        <v>68</v>
      </c>
      <c r="AK8" s="358"/>
      <c r="AL8" s="358"/>
      <c r="AM8" s="358"/>
      <c r="AN8" s="358"/>
      <c r="AO8" s="358"/>
      <c r="AP8" s="358"/>
      <c r="AQ8" s="358"/>
      <c r="AR8" s="358"/>
      <c r="AS8" s="358"/>
      <c r="AT8" s="358"/>
      <c r="AU8" s="358"/>
      <c r="AV8" s="358"/>
      <c r="AW8" s="358"/>
      <c r="AX8" s="358"/>
      <c r="AY8" s="358"/>
      <c r="AZ8" s="358"/>
      <c r="BA8" s="358"/>
      <c r="BB8" s="358"/>
      <c r="BC8" s="358"/>
      <c r="BD8" s="358"/>
    </row>
    <row r="9" spans="1:56" ht="6" customHeight="1" thickBot="1">
      <c r="AK9" s="358"/>
      <c r="AL9" s="358"/>
      <c r="AM9" s="358"/>
      <c r="AN9" s="358"/>
      <c r="AO9" s="358"/>
      <c r="AP9" s="358"/>
      <c r="AQ9" s="358"/>
      <c r="AR9" s="358"/>
      <c r="AS9" s="358"/>
      <c r="AT9" s="358"/>
      <c r="AU9" s="358"/>
      <c r="AV9" s="358"/>
      <c r="AW9" s="358"/>
      <c r="AX9" s="358"/>
      <c r="AY9" s="358"/>
      <c r="AZ9" s="358"/>
      <c r="BA9" s="358"/>
      <c r="BB9" s="358"/>
      <c r="BC9" s="358"/>
      <c r="BD9" s="358"/>
    </row>
    <row r="10" spans="1:56" s="478" customFormat="1" ht="12.75" customHeight="1" thickBot="1">
      <c r="A10" s="363"/>
      <c r="B10" s="1462" t="s">
        <v>687</v>
      </c>
      <c r="C10" s="1463"/>
      <c r="D10" s="1463"/>
      <c r="E10" s="1463"/>
      <c r="F10" s="1463"/>
      <c r="G10" s="1463"/>
      <c r="H10" s="1464"/>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5"/>
      <c r="AK10" s="363"/>
      <c r="AL10" s="363"/>
      <c r="AM10" s="363"/>
      <c r="AN10" s="363"/>
      <c r="AO10" s="363"/>
      <c r="AP10" s="363"/>
      <c r="AQ10" s="363"/>
      <c r="AR10" s="363"/>
      <c r="AS10" s="363"/>
      <c r="AT10" s="363"/>
      <c r="AU10" s="363"/>
      <c r="AV10" s="363"/>
      <c r="AW10" s="363"/>
      <c r="AX10" s="363"/>
      <c r="AY10" s="363"/>
      <c r="AZ10" s="363"/>
      <c r="BA10" s="363"/>
      <c r="BB10" s="363"/>
      <c r="BC10" s="363"/>
      <c r="BD10" s="363"/>
    </row>
    <row r="11" spans="1:56" ht="12.75" customHeight="1">
      <c r="B11" s="675"/>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685"/>
      <c r="AK11" s="358"/>
      <c r="AL11" s="358"/>
      <c r="AM11" s="358"/>
      <c r="AN11" s="358"/>
      <c r="AO11" s="358"/>
      <c r="AP11" s="358"/>
      <c r="AQ11" s="358"/>
      <c r="AR11" s="358"/>
      <c r="AS11" s="358"/>
      <c r="AT11" s="358"/>
      <c r="AU11" s="358"/>
      <c r="AV11" s="358"/>
      <c r="AW11" s="358"/>
      <c r="AX11" s="358"/>
      <c r="AY11" s="358"/>
      <c r="AZ11" s="358"/>
      <c r="BA11" s="358"/>
      <c r="BB11" s="358"/>
      <c r="BC11" s="358"/>
      <c r="BD11" s="358"/>
    </row>
    <row r="12" spans="1:56" ht="12.75" customHeight="1">
      <c r="B12" s="528" t="s">
        <v>458</v>
      </c>
      <c r="C12" s="384"/>
      <c r="D12" s="384"/>
      <c r="E12" s="384"/>
      <c r="F12" s="1466">
        <v>0</v>
      </c>
      <c r="G12" s="1466">
        <f t="shared" ref="G12:AJ12" si="0">F12+1</f>
        <v>1</v>
      </c>
      <c r="H12" s="1466">
        <f t="shared" si="0"/>
        <v>2</v>
      </c>
      <c r="I12" s="1466">
        <f t="shared" si="0"/>
        <v>3</v>
      </c>
      <c r="J12" s="1466">
        <f t="shared" si="0"/>
        <v>4</v>
      </c>
      <c r="K12" s="1466">
        <f t="shared" si="0"/>
        <v>5</v>
      </c>
      <c r="L12" s="1466">
        <f t="shared" si="0"/>
        <v>6</v>
      </c>
      <c r="M12" s="1466">
        <f t="shared" si="0"/>
        <v>7</v>
      </c>
      <c r="N12" s="1466">
        <f t="shared" si="0"/>
        <v>8</v>
      </c>
      <c r="O12" s="1466">
        <f t="shared" si="0"/>
        <v>9</v>
      </c>
      <c r="P12" s="1466">
        <f t="shared" si="0"/>
        <v>10</v>
      </c>
      <c r="Q12" s="1466">
        <f t="shared" si="0"/>
        <v>11</v>
      </c>
      <c r="R12" s="1466">
        <f t="shared" si="0"/>
        <v>12</v>
      </c>
      <c r="S12" s="1466">
        <f t="shared" si="0"/>
        <v>13</v>
      </c>
      <c r="T12" s="1466">
        <f t="shared" si="0"/>
        <v>14</v>
      </c>
      <c r="U12" s="1466">
        <f t="shared" si="0"/>
        <v>15</v>
      </c>
      <c r="V12" s="1466">
        <f t="shared" si="0"/>
        <v>16</v>
      </c>
      <c r="W12" s="1466">
        <f t="shared" si="0"/>
        <v>17</v>
      </c>
      <c r="X12" s="1466">
        <f t="shared" si="0"/>
        <v>18</v>
      </c>
      <c r="Y12" s="1466">
        <f t="shared" si="0"/>
        <v>19</v>
      </c>
      <c r="Z12" s="1466">
        <f t="shared" si="0"/>
        <v>20</v>
      </c>
      <c r="AA12" s="1466">
        <f t="shared" si="0"/>
        <v>21</v>
      </c>
      <c r="AB12" s="1466">
        <f t="shared" si="0"/>
        <v>22</v>
      </c>
      <c r="AC12" s="1466">
        <f t="shared" si="0"/>
        <v>23</v>
      </c>
      <c r="AD12" s="1466">
        <f t="shared" si="0"/>
        <v>24</v>
      </c>
      <c r="AE12" s="1466">
        <f t="shared" si="0"/>
        <v>25</v>
      </c>
      <c r="AF12" s="1466">
        <f t="shared" si="0"/>
        <v>26</v>
      </c>
      <c r="AG12" s="1466">
        <f t="shared" si="0"/>
        <v>27</v>
      </c>
      <c r="AH12" s="1466">
        <f t="shared" si="0"/>
        <v>28</v>
      </c>
      <c r="AI12" s="1466">
        <f t="shared" si="0"/>
        <v>29</v>
      </c>
      <c r="AJ12" s="1467">
        <f t="shared" si="0"/>
        <v>30</v>
      </c>
      <c r="AK12" s="358"/>
      <c r="AL12" s="358"/>
      <c r="AM12" s="358"/>
      <c r="AN12" s="358"/>
      <c r="AO12" s="358"/>
      <c r="AP12" s="358"/>
      <c r="AQ12" s="358"/>
      <c r="AR12" s="358"/>
      <c r="AS12" s="358"/>
      <c r="AT12" s="358"/>
      <c r="AU12" s="358"/>
      <c r="AV12" s="358"/>
      <c r="AW12" s="358"/>
      <c r="AX12" s="358"/>
      <c r="AY12" s="358"/>
      <c r="AZ12" s="358"/>
      <c r="BA12" s="358"/>
      <c r="BB12" s="358"/>
      <c r="BC12" s="358"/>
      <c r="BD12" s="358"/>
    </row>
    <row r="13" spans="1:56" ht="12.75" customHeight="1">
      <c r="B13" s="528" t="s">
        <v>459</v>
      </c>
      <c r="C13" s="384"/>
      <c r="D13" s="384"/>
      <c r="E13" s="384"/>
      <c r="F13" s="816">
        <f>'Phase II - Summary'!D20</f>
        <v>2021</v>
      </c>
      <c r="G13" s="816">
        <f t="shared" ref="G13:AJ13" si="1">F13+1</f>
        <v>2022</v>
      </c>
      <c r="H13" s="816">
        <f t="shared" si="1"/>
        <v>2023</v>
      </c>
      <c r="I13" s="816">
        <f t="shared" si="1"/>
        <v>2024</v>
      </c>
      <c r="J13" s="816">
        <f t="shared" si="1"/>
        <v>2025</v>
      </c>
      <c r="K13" s="816">
        <f t="shared" si="1"/>
        <v>2026</v>
      </c>
      <c r="L13" s="816">
        <f t="shared" si="1"/>
        <v>2027</v>
      </c>
      <c r="M13" s="816">
        <f t="shared" si="1"/>
        <v>2028</v>
      </c>
      <c r="N13" s="816">
        <f t="shared" si="1"/>
        <v>2029</v>
      </c>
      <c r="O13" s="816">
        <f t="shared" si="1"/>
        <v>2030</v>
      </c>
      <c r="P13" s="816">
        <f t="shared" si="1"/>
        <v>2031</v>
      </c>
      <c r="Q13" s="816">
        <f t="shared" si="1"/>
        <v>2032</v>
      </c>
      <c r="R13" s="816">
        <f t="shared" si="1"/>
        <v>2033</v>
      </c>
      <c r="S13" s="816">
        <f t="shared" si="1"/>
        <v>2034</v>
      </c>
      <c r="T13" s="816">
        <f t="shared" si="1"/>
        <v>2035</v>
      </c>
      <c r="U13" s="816">
        <f t="shared" si="1"/>
        <v>2036</v>
      </c>
      <c r="V13" s="816">
        <f t="shared" si="1"/>
        <v>2037</v>
      </c>
      <c r="W13" s="816">
        <f t="shared" si="1"/>
        <v>2038</v>
      </c>
      <c r="X13" s="816">
        <f t="shared" si="1"/>
        <v>2039</v>
      </c>
      <c r="Y13" s="816">
        <f t="shared" si="1"/>
        <v>2040</v>
      </c>
      <c r="Z13" s="816">
        <f t="shared" si="1"/>
        <v>2041</v>
      </c>
      <c r="AA13" s="816">
        <f t="shared" si="1"/>
        <v>2042</v>
      </c>
      <c r="AB13" s="816">
        <f t="shared" si="1"/>
        <v>2043</v>
      </c>
      <c r="AC13" s="816">
        <f t="shared" si="1"/>
        <v>2044</v>
      </c>
      <c r="AD13" s="816">
        <f t="shared" si="1"/>
        <v>2045</v>
      </c>
      <c r="AE13" s="816">
        <f t="shared" si="1"/>
        <v>2046</v>
      </c>
      <c r="AF13" s="816">
        <f t="shared" si="1"/>
        <v>2047</v>
      </c>
      <c r="AG13" s="816">
        <f t="shared" si="1"/>
        <v>2048</v>
      </c>
      <c r="AH13" s="816">
        <f t="shared" si="1"/>
        <v>2049</v>
      </c>
      <c r="AI13" s="816">
        <f t="shared" si="1"/>
        <v>2050</v>
      </c>
      <c r="AJ13" s="1468">
        <f t="shared" si="1"/>
        <v>2051</v>
      </c>
      <c r="AK13" s="286"/>
      <c r="AL13" s="286"/>
      <c r="AM13" s="286"/>
      <c r="AN13" s="286"/>
      <c r="AO13" s="286"/>
      <c r="AP13" s="286"/>
      <c r="AQ13" s="286"/>
      <c r="AR13" s="286"/>
      <c r="AS13" s="286"/>
      <c r="AT13" s="286"/>
      <c r="AU13" s="286"/>
      <c r="AV13" s="286"/>
      <c r="AW13" s="286"/>
      <c r="AX13" s="286"/>
      <c r="AY13" s="286"/>
      <c r="AZ13" s="286"/>
      <c r="BA13" s="286"/>
      <c r="BB13" s="286"/>
      <c r="BC13" s="286"/>
      <c r="BD13" s="286"/>
    </row>
    <row r="14" spans="1:56" ht="12.75" customHeight="1">
      <c r="B14" s="675"/>
      <c r="C14" s="384"/>
      <c r="D14" s="384"/>
      <c r="E14" s="384"/>
      <c r="F14" s="1469"/>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4"/>
      <c r="AI14" s="384"/>
      <c r="AJ14" s="685"/>
      <c r="AK14" s="358"/>
      <c r="AL14" s="358"/>
      <c r="AM14" s="358"/>
      <c r="AN14" s="358"/>
      <c r="AO14" s="358"/>
      <c r="AP14" s="358"/>
      <c r="AQ14" s="358"/>
      <c r="AR14" s="358"/>
      <c r="AS14" s="358"/>
      <c r="AT14" s="358"/>
      <c r="AU14" s="358"/>
      <c r="AV14" s="358"/>
      <c r="AW14" s="358"/>
      <c r="AX14" s="358"/>
      <c r="AY14" s="358"/>
      <c r="AZ14" s="358"/>
      <c r="BA14" s="358"/>
      <c r="BB14" s="358"/>
      <c r="BC14" s="358"/>
      <c r="BD14" s="358"/>
    </row>
    <row r="15" spans="1:56" ht="12.75" customHeight="1">
      <c r="B15" s="675"/>
      <c r="C15" s="384"/>
      <c r="D15" s="1470" t="s">
        <v>110</v>
      </c>
      <c r="E15" s="384"/>
      <c r="F15" s="1469"/>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84"/>
      <c r="AI15" s="384"/>
      <c r="AJ15" s="685"/>
      <c r="AK15" s="358"/>
      <c r="AL15" s="358"/>
      <c r="AM15" s="358"/>
      <c r="AN15" s="358"/>
      <c r="AO15" s="358"/>
      <c r="AP15" s="358"/>
      <c r="AQ15" s="358"/>
      <c r="AR15" s="358"/>
      <c r="AS15" s="358"/>
      <c r="AT15" s="358"/>
      <c r="AU15" s="358"/>
      <c r="AV15" s="358"/>
      <c r="AW15" s="358"/>
      <c r="AX15" s="358"/>
      <c r="AY15" s="358"/>
      <c r="AZ15" s="358"/>
      <c r="BA15" s="358"/>
      <c r="BB15" s="358"/>
      <c r="BC15" s="358"/>
      <c r="BD15" s="358"/>
    </row>
    <row r="16" spans="1:56" s="478" customFormat="1" ht="12.75" customHeight="1">
      <c r="B16" s="585" t="s">
        <v>460</v>
      </c>
      <c r="C16" s="595"/>
      <c r="D16" s="874">
        <f>SUM(F16:DV16)</f>
        <v>1</v>
      </c>
      <c r="E16" s="595"/>
      <c r="F16" s="875">
        <v>0</v>
      </c>
      <c r="G16" s="875">
        <v>0</v>
      </c>
      <c r="H16" s="875">
        <v>0</v>
      </c>
      <c r="I16" s="875">
        <v>0</v>
      </c>
      <c r="J16" s="875">
        <v>0</v>
      </c>
      <c r="K16" s="875">
        <f>IF(K13&lt;'Phase II - Summary'!$D$23,1/'Phase II - Summary'!$D$22,0)</f>
        <v>0.33333333333333331</v>
      </c>
      <c r="L16" s="875">
        <f>IF(L13&lt;'Phase II - Summary'!$D$23,1/'Phase II - Summary'!$D$22,0)</f>
        <v>0.33333333333333331</v>
      </c>
      <c r="M16" s="875">
        <f>IF(M13&lt;'Phase II - Summary'!$D$23,1/'Phase II - Summary'!$D$22,0)</f>
        <v>0.33333333333333331</v>
      </c>
      <c r="N16" s="875">
        <f>IF(N13&lt;'Phase II - Summary'!$D$23,1/'Phase II - Summary'!$D$22,0)</f>
        <v>0</v>
      </c>
      <c r="O16" s="875">
        <f>IF(O13&lt;'Phase II - Summary'!$D$23,1/'Phase II - Summary'!$D$22,0)</f>
        <v>0</v>
      </c>
      <c r="P16" s="875">
        <f>IF(P13&lt;'Phase II - Summary'!$D$23,1/'Phase II - Summary'!$D$22,0)</f>
        <v>0</v>
      </c>
      <c r="Q16" s="875">
        <f>IF(Q13&lt;'Phase II - Summary'!$D$23,1/'Phase II - Summary'!$D$22,0)</f>
        <v>0</v>
      </c>
      <c r="R16" s="875">
        <f>IF(R13&lt;'Phase II - Summary'!$D$23,1/'Phase II - Summary'!$D$22,0)</f>
        <v>0</v>
      </c>
      <c r="S16" s="875">
        <f>IF(S13&lt;'Phase II - Summary'!$D$23,1/'Phase II - Summary'!$D$22,0)</f>
        <v>0</v>
      </c>
      <c r="T16" s="875">
        <f>IF(T13&lt;'Phase II - Summary'!$D$23,1/'Phase II - Summary'!$D$22,0)</f>
        <v>0</v>
      </c>
      <c r="U16" s="875">
        <f>IF(U13&lt;'Phase II - Summary'!$D$23,1/'Phase II - Summary'!$D$22,0)</f>
        <v>0</v>
      </c>
      <c r="V16" s="875">
        <f>IF(V13&lt;'Phase II - Summary'!$D$23,1/'Phase II - Summary'!$D$22,0)</f>
        <v>0</v>
      </c>
      <c r="W16" s="875">
        <f>IF(W13&lt;'Phase II - Summary'!$D$23,1/'Phase II - Summary'!$D$22,0)</f>
        <v>0</v>
      </c>
      <c r="X16" s="875">
        <f>IF(X13&lt;'Phase II - Summary'!$D$23,1/'Phase II - Summary'!$D$22,0)</f>
        <v>0</v>
      </c>
      <c r="Y16" s="875">
        <f>IF(Y13&lt;'Phase II - Summary'!$D$23,1/'Phase II - Summary'!$D$22,0)</f>
        <v>0</v>
      </c>
      <c r="Z16" s="875">
        <f>IF(Z13&lt;'Phase II - Summary'!$D$23,1/'Phase II - Summary'!$D$22,0)</f>
        <v>0</v>
      </c>
      <c r="AA16" s="875">
        <f>IF(AA13&lt;'Phase II - Summary'!$D$23,1/'Phase II - Summary'!$D$22,0)</f>
        <v>0</v>
      </c>
      <c r="AB16" s="875">
        <f>IF(AB13&lt;'Phase II - Summary'!$D$23,1/'Phase II - Summary'!$D$22,0)</f>
        <v>0</v>
      </c>
      <c r="AC16" s="875">
        <f>IF(AC13&lt;'Phase II - Summary'!$D$23,1/'Phase II - Summary'!$D$22,0)</f>
        <v>0</v>
      </c>
      <c r="AD16" s="875">
        <f>IF(AD13&lt;'Phase II - Summary'!$D$23,1/'Phase II - Summary'!$D$22,0)</f>
        <v>0</v>
      </c>
      <c r="AE16" s="875">
        <f>IF(AE13&lt;'Phase II - Summary'!$D$23,1/'Phase II - Summary'!$D$22,0)</f>
        <v>0</v>
      </c>
      <c r="AF16" s="875">
        <f>IF(AF13&lt;'Phase II - Summary'!$D$23,1/'Phase II - Summary'!$D$22,0)</f>
        <v>0</v>
      </c>
      <c r="AG16" s="875">
        <f>IF(AG13&lt;'Phase II - Summary'!$D$23,1/'Phase II - Summary'!$D$22,0)</f>
        <v>0</v>
      </c>
      <c r="AH16" s="875">
        <f>IF(AH13&lt;'Phase II - Summary'!$D$23,1/'Phase II - Summary'!$D$22,0)</f>
        <v>0</v>
      </c>
      <c r="AI16" s="875">
        <f>IF(AI13&lt;'Phase II - Summary'!$D$23,1/'Phase II - Summary'!$D$22,0)</f>
        <v>0</v>
      </c>
      <c r="AJ16" s="876">
        <f>IF(AJ13&lt;'Phase II - Summary'!$D$23,1/'Phase II - Summary'!$D$22,0)</f>
        <v>0</v>
      </c>
      <c r="AK16" s="419"/>
      <c r="AL16" s="419"/>
      <c r="AM16" s="419"/>
      <c r="AN16" s="419"/>
      <c r="AO16" s="419"/>
      <c r="AP16" s="419"/>
      <c r="AQ16" s="419"/>
      <c r="AR16" s="419"/>
      <c r="AS16" s="419"/>
      <c r="AT16" s="419"/>
      <c r="AU16" s="419"/>
      <c r="AV16" s="419"/>
      <c r="AW16" s="419"/>
      <c r="AX16" s="419"/>
      <c r="AY16" s="419"/>
      <c r="AZ16" s="419"/>
      <c r="BA16" s="419"/>
      <c r="BB16" s="419"/>
      <c r="BC16" s="419"/>
      <c r="BD16" s="419"/>
    </row>
    <row r="17" spans="1:56" s="478" customFormat="1" ht="12.75" customHeight="1">
      <c r="B17" s="852"/>
      <c r="C17" s="595"/>
      <c r="D17" s="877"/>
      <c r="E17" s="595"/>
      <c r="F17" s="595"/>
      <c r="G17" s="875"/>
      <c r="H17" s="875"/>
      <c r="I17" s="875"/>
      <c r="J17" s="875"/>
      <c r="K17" s="875"/>
      <c r="L17" s="875"/>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6"/>
      <c r="AK17" s="419"/>
      <c r="AL17" s="419"/>
      <c r="AM17" s="419"/>
      <c r="AN17" s="419"/>
      <c r="AO17" s="419"/>
      <c r="AP17" s="419"/>
      <c r="AQ17" s="419"/>
      <c r="AR17" s="419"/>
      <c r="AS17" s="419"/>
      <c r="AT17" s="419"/>
      <c r="AU17" s="419"/>
      <c r="AV17" s="419"/>
      <c r="AW17" s="419"/>
      <c r="AX17" s="419"/>
      <c r="AY17" s="419"/>
      <c r="AZ17" s="419"/>
      <c r="BA17" s="419"/>
      <c r="BB17" s="419"/>
      <c r="BC17" s="419"/>
      <c r="BD17" s="419"/>
    </row>
    <row r="18" spans="1:56" s="478" customFormat="1" ht="12.75" customHeight="1">
      <c r="B18" s="585" t="s">
        <v>85</v>
      </c>
      <c r="C18" s="595"/>
      <c r="D18" s="878">
        <f t="shared" ref="D18:D22" si="2">SUM(F18:DV18)</f>
        <v>3883680.8</v>
      </c>
      <c r="E18" s="595"/>
      <c r="F18" s="879">
        <f>IF(F13='Phase II - Summary'!$D$20,'Phase II - Summary'!$G$14,0)</f>
        <v>3883680.8</v>
      </c>
      <c r="G18" s="880">
        <v>0</v>
      </c>
      <c r="H18" s="880">
        <v>0</v>
      </c>
      <c r="I18" s="880">
        <v>0</v>
      </c>
      <c r="J18" s="880">
        <v>0</v>
      </c>
      <c r="K18" s="880">
        <v>0</v>
      </c>
      <c r="L18" s="880">
        <v>0</v>
      </c>
      <c r="M18" s="880">
        <v>0</v>
      </c>
      <c r="N18" s="880">
        <v>0</v>
      </c>
      <c r="O18" s="880">
        <v>0</v>
      </c>
      <c r="P18" s="880">
        <v>0</v>
      </c>
      <c r="Q18" s="880">
        <v>0</v>
      </c>
      <c r="R18" s="880">
        <v>0</v>
      </c>
      <c r="S18" s="880">
        <v>0</v>
      </c>
      <c r="T18" s="880">
        <v>0</v>
      </c>
      <c r="U18" s="880">
        <v>0</v>
      </c>
      <c r="V18" s="880">
        <v>0</v>
      </c>
      <c r="W18" s="880">
        <v>0</v>
      </c>
      <c r="X18" s="880">
        <v>0</v>
      </c>
      <c r="Y18" s="880">
        <v>0</v>
      </c>
      <c r="Z18" s="880">
        <v>0</v>
      </c>
      <c r="AA18" s="880">
        <v>0</v>
      </c>
      <c r="AB18" s="880">
        <v>0</v>
      </c>
      <c r="AC18" s="880">
        <v>0</v>
      </c>
      <c r="AD18" s="880">
        <v>0</v>
      </c>
      <c r="AE18" s="880">
        <v>0</v>
      </c>
      <c r="AF18" s="880">
        <v>0</v>
      </c>
      <c r="AG18" s="880">
        <v>0</v>
      </c>
      <c r="AH18" s="880">
        <v>0</v>
      </c>
      <c r="AI18" s="880">
        <v>0</v>
      </c>
      <c r="AJ18" s="881">
        <v>0</v>
      </c>
      <c r="AK18" s="420"/>
      <c r="AL18" s="420"/>
      <c r="AM18" s="420"/>
      <c r="AN18" s="420"/>
      <c r="AO18" s="420"/>
      <c r="AP18" s="420"/>
      <c r="AQ18" s="420"/>
      <c r="AR18" s="420"/>
      <c r="AS18" s="420"/>
      <c r="AT18" s="420"/>
      <c r="AU18" s="420"/>
      <c r="AV18" s="420"/>
      <c r="AW18" s="420"/>
      <c r="AX18" s="420"/>
      <c r="AY18" s="420"/>
      <c r="AZ18" s="420"/>
      <c r="BA18" s="420"/>
      <c r="BB18" s="420"/>
      <c r="BC18" s="420"/>
      <c r="BD18" s="420"/>
    </row>
    <row r="19" spans="1:56" s="478" customFormat="1" ht="12.75" customHeight="1">
      <c r="B19" s="585" t="s">
        <v>187</v>
      </c>
      <c r="C19" s="595"/>
      <c r="D19" s="878">
        <f t="shared" si="2"/>
        <v>170613401.31</v>
      </c>
      <c r="E19" s="595"/>
      <c r="F19" s="879">
        <f>F16*'Phase II - Summary'!$G$15</f>
        <v>0</v>
      </c>
      <c r="G19" s="879">
        <f>G16*'Phase II - Summary'!$G$15</f>
        <v>0</v>
      </c>
      <c r="H19" s="879">
        <f>H16*'Phase II - Summary'!$G$15</f>
        <v>0</v>
      </c>
      <c r="I19" s="879">
        <f>I16*'Phase II - Summary'!$G$15</f>
        <v>0</v>
      </c>
      <c r="J19" s="879">
        <f>J16*'Phase II - Summary'!$G$15</f>
        <v>0</v>
      </c>
      <c r="K19" s="879">
        <f>K16*'Phase II - Summary'!$G$15</f>
        <v>56871133.769999996</v>
      </c>
      <c r="L19" s="879">
        <f>L16*'Phase II - Summary'!$G$15</f>
        <v>56871133.769999996</v>
      </c>
      <c r="M19" s="879">
        <f>M16*'Phase II - Summary'!$G$15</f>
        <v>56871133.769999996</v>
      </c>
      <c r="N19" s="879">
        <f>N16*'Phase II - Summary'!$G$15</f>
        <v>0</v>
      </c>
      <c r="O19" s="879">
        <f>O16*'Phase II - Summary'!$G$15</f>
        <v>0</v>
      </c>
      <c r="P19" s="879">
        <f>P16*'Phase II - Summary'!$G$15</f>
        <v>0</v>
      </c>
      <c r="Q19" s="879">
        <f>Q16*'Phase II - Summary'!$G$15</f>
        <v>0</v>
      </c>
      <c r="R19" s="879">
        <f>R16*'Phase II - Summary'!$G$15</f>
        <v>0</v>
      </c>
      <c r="S19" s="879">
        <f>S16*'Phase II - Summary'!$G$15</f>
        <v>0</v>
      </c>
      <c r="T19" s="879">
        <f>T16*'Phase II - Summary'!$G$15</f>
        <v>0</v>
      </c>
      <c r="U19" s="879">
        <f>U16*'Phase II - Summary'!$G$15</f>
        <v>0</v>
      </c>
      <c r="V19" s="879">
        <f>V16*'Phase II - Summary'!$G$15</f>
        <v>0</v>
      </c>
      <c r="W19" s="879">
        <f>W16*'Phase II - Summary'!$G$15</f>
        <v>0</v>
      </c>
      <c r="X19" s="879">
        <f>X16*'Phase II - Summary'!$G$15</f>
        <v>0</v>
      </c>
      <c r="Y19" s="879">
        <f>Y16*'Phase II - Summary'!$G$15</f>
        <v>0</v>
      </c>
      <c r="Z19" s="879">
        <f>Z16*'Phase II - Summary'!$G$15</f>
        <v>0</v>
      </c>
      <c r="AA19" s="879">
        <f>AA16*'Phase II - Summary'!$G$15</f>
        <v>0</v>
      </c>
      <c r="AB19" s="879">
        <f>AB16*'Phase II - Summary'!$G$15</f>
        <v>0</v>
      </c>
      <c r="AC19" s="879">
        <f>AC16*'Phase II - Summary'!$G$15</f>
        <v>0</v>
      </c>
      <c r="AD19" s="879">
        <f>AD16*'Phase II - Summary'!$G$15</f>
        <v>0</v>
      </c>
      <c r="AE19" s="879">
        <f>AE16*'Phase II - Summary'!$G$15</f>
        <v>0</v>
      </c>
      <c r="AF19" s="879">
        <f>AF16*'Phase II - Summary'!$G$15</f>
        <v>0</v>
      </c>
      <c r="AG19" s="879">
        <f>AG16*'Phase II - Summary'!$G$15</f>
        <v>0</v>
      </c>
      <c r="AH19" s="879">
        <f>AH16*'Phase II - Summary'!$G$15</f>
        <v>0</v>
      </c>
      <c r="AI19" s="879">
        <f>AI16*'Phase II - Summary'!$G$15</f>
        <v>0</v>
      </c>
      <c r="AJ19" s="882">
        <f>AJ16*'Phase II - Summary'!$G$15</f>
        <v>0</v>
      </c>
      <c r="AK19" s="420"/>
      <c r="AL19" s="420"/>
      <c r="AM19" s="420"/>
      <c r="AN19" s="420"/>
      <c r="AO19" s="420"/>
      <c r="AP19" s="420"/>
      <c r="AQ19" s="420"/>
      <c r="AR19" s="420"/>
      <c r="AS19" s="420"/>
      <c r="AT19" s="420"/>
      <c r="AU19" s="420"/>
      <c r="AV19" s="420"/>
      <c r="AW19" s="420"/>
      <c r="AX19" s="420"/>
      <c r="AY19" s="420"/>
      <c r="AZ19" s="420"/>
      <c r="BA19" s="420"/>
      <c r="BB19" s="420"/>
      <c r="BC19" s="420"/>
      <c r="BD19" s="420"/>
    </row>
    <row r="20" spans="1:56" s="478" customFormat="1" ht="12.75" customHeight="1">
      <c r="B20" s="585" t="s">
        <v>188</v>
      </c>
      <c r="C20" s="595"/>
      <c r="D20" s="878">
        <f t="shared" si="2"/>
        <v>40586969.047499999</v>
      </c>
      <c r="E20" s="595"/>
      <c r="F20" s="879">
        <f>F$16*'Phase II - Summary'!$G$16</f>
        <v>0</v>
      </c>
      <c r="G20" s="879">
        <f>G16*'Phase II - Summary'!$G$16</f>
        <v>0</v>
      </c>
      <c r="H20" s="879">
        <f>H16*'Phase II - Summary'!$G$16</f>
        <v>0</v>
      </c>
      <c r="I20" s="879">
        <f>I16*'Phase II - Summary'!$G$16</f>
        <v>0</v>
      </c>
      <c r="J20" s="879">
        <f>J16*'Phase II - Summary'!$G$16</f>
        <v>0</v>
      </c>
      <c r="K20" s="879">
        <f>K16*'Phase II - Summary'!$G$16</f>
        <v>13528989.682499999</v>
      </c>
      <c r="L20" s="879">
        <f>L16*'Phase II - Summary'!$G$16</f>
        <v>13528989.682499999</v>
      </c>
      <c r="M20" s="879">
        <f>M16*'Phase II - Summary'!$G$16</f>
        <v>13528989.682499999</v>
      </c>
      <c r="N20" s="879">
        <f>N16*'Phase II - Summary'!$G$16</f>
        <v>0</v>
      </c>
      <c r="O20" s="879">
        <f>O16*'Phase II - Summary'!$G$16</f>
        <v>0</v>
      </c>
      <c r="P20" s="879">
        <f>P16*'Phase II - Summary'!$G$16</f>
        <v>0</v>
      </c>
      <c r="Q20" s="879">
        <f>Q16*'Phase II - Summary'!$G$16</f>
        <v>0</v>
      </c>
      <c r="R20" s="879">
        <f>R16*'Phase II - Summary'!$G$16</f>
        <v>0</v>
      </c>
      <c r="S20" s="879">
        <f>S16*'Phase II - Summary'!$G$16</f>
        <v>0</v>
      </c>
      <c r="T20" s="879">
        <f>T16*'Phase II - Summary'!$G$16</f>
        <v>0</v>
      </c>
      <c r="U20" s="879">
        <f>U16*'Phase II - Summary'!$G$16</f>
        <v>0</v>
      </c>
      <c r="V20" s="879">
        <f>V16*'Phase II - Summary'!$G$16</f>
        <v>0</v>
      </c>
      <c r="W20" s="879">
        <f>W16*'Phase II - Summary'!$G$16</f>
        <v>0</v>
      </c>
      <c r="X20" s="879">
        <f>X16*'Phase II - Summary'!$G$16</f>
        <v>0</v>
      </c>
      <c r="Y20" s="879">
        <f>Y16*'Phase II - Summary'!$G$16</f>
        <v>0</v>
      </c>
      <c r="Z20" s="879">
        <f>Z16*'Phase II - Summary'!$G$16</f>
        <v>0</v>
      </c>
      <c r="AA20" s="879">
        <f>AA16*'Phase II - Summary'!$G$16</f>
        <v>0</v>
      </c>
      <c r="AB20" s="879">
        <f>AB16*'Phase II - Summary'!$G$16</f>
        <v>0</v>
      </c>
      <c r="AC20" s="879">
        <f>AC16*'Phase II - Summary'!$G$16</f>
        <v>0</v>
      </c>
      <c r="AD20" s="879">
        <f>AD16*'Phase II - Summary'!$G$16</f>
        <v>0</v>
      </c>
      <c r="AE20" s="879">
        <f>AE16*'Phase II - Summary'!$G$16</f>
        <v>0</v>
      </c>
      <c r="AF20" s="879">
        <f>AF16*'Phase II - Summary'!$G$16</f>
        <v>0</v>
      </c>
      <c r="AG20" s="879">
        <f>AG16*'Phase II - Summary'!$G$16</f>
        <v>0</v>
      </c>
      <c r="AH20" s="879">
        <f>AH16*'Phase II - Summary'!$G$16</f>
        <v>0</v>
      </c>
      <c r="AI20" s="879">
        <f>AI16*'Phase II - Summary'!$G$16</f>
        <v>0</v>
      </c>
      <c r="AJ20" s="882">
        <f>AJ16*'Phase II - Summary'!$G$16</f>
        <v>0</v>
      </c>
      <c r="AK20" s="420"/>
      <c r="AL20" s="420"/>
      <c r="AM20" s="420"/>
      <c r="AN20" s="420"/>
      <c r="AO20" s="420"/>
      <c r="AP20" s="420"/>
      <c r="AQ20" s="420"/>
      <c r="AR20" s="420"/>
      <c r="AS20" s="420"/>
      <c r="AT20" s="420"/>
      <c r="AU20" s="420"/>
      <c r="AV20" s="420"/>
      <c r="AW20" s="420"/>
      <c r="AX20" s="420"/>
      <c r="AY20" s="420"/>
      <c r="AZ20" s="420"/>
      <c r="BA20" s="420"/>
      <c r="BB20" s="420"/>
      <c r="BC20" s="420"/>
      <c r="BD20" s="420"/>
    </row>
    <row r="21" spans="1:56" s="478" customFormat="1" ht="12.75" customHeight="1">
      <c r="B21" s="585" t="s">
        <v>124</v>
      </c>
      <c r="C21" s="595"/>
      <c r="D21" s="878">
        <f t="shared" si="2"/>
        <v>9281533.3599999994</v>
      </c>
      <c r="E21" s="595"/>
      <c r="F21" s="879">
        <f>F$16*'Infrastructure &amp; Misc Budget'!$G$26</f>
        <v>0</v>
      </c>
      <c r="G21" s="879">
        <f>G$16*'Infrastructure &amp; Misc Budget'!$G$26</f>
        <v>0</v>
      </c>
      <c r="H21" s="879">
        <f>H$16*'Infrastructure &amp; Misc Budget'!$G$26</f>
        <v>0</v>
      </c>
      <c r="I21" s="879">
        <f>I$16*'Infrastructure &amp; Misc Budget'!$G$26</f>
        <v>0</v>
      </c>
      <c r="J21" s="879">
        <f>J$16*'Infrastructure &amp; Misc Budget'!$G$26</f>
        <v>0</v>
      </c>
      <c r="K21" s="879">
        <f>K$16*'Infrastructure &amp; Misc Budget'!$G$26</f>
        <v>3093844.4533333331</v>
      </c>
      <c r="L21" s="879">
        <f>L$16*'Infrastructure &amp; Misc Budget'!$G$26</f>
        <v>3093844.4533333331</v>
      </c>
      <c r="M21" s="879">
        <f>M$16*'Infrastructure &amp; Misc Budget'!$G$26</f>
        <v>3093844.4533333331</v>
      </c>
      <c r="N21" s="879">
        <f>N$16*'Infrastructure &amp; Misc Budget'!$G$26</f>
        <v>0</v>
      </c>
      <c r="O21" s="879">
        <f>O$16*'Infrastructure &amp; Misc Budget'!$G$26</f>
        <v>0</v>
      </c>
      <c r="P21" s="879">
        <f>P$16*'Infrastructure &amp; Misc Budget'!$G$26</f>
        <v>0</v>
      </c>
      <c r="Q21" s="879">
        <f>Q$16*'Infrastructure &amp; Misc Budget'!$G$26</f>
        <v>0</v>
      </c>
      <c r="R21" s="879">
        <f>R$16*'Infrastructure &amp; Misc Budget'!$G$26</f>
        <v>0</v>
      </c>
      <c r="S21" s="879">
        <f>S$16*'Infrastructure &amp; Misc Budget'!$G$26</f>
        <v>0</v>
      </c>
      <c r="T21" s="879">
        <f>T$16*'Infrastructure &amp; Misc Budget'!$G$26</f>
        <v>0</v>
      </c>
      <c r="U21" s="879">
        <f>U$16*'Infrastructure &amp; Misc Budget'!$G$26</f>
        <v>0</v>
      </c>
      <c r="V21" s="879">
        <f>V$16*'Infrastructure &amp; Misc Budget'!$G$26</f>
        <v>0</v>
      </c>
      <c r="W21" s="879">
        <f>W$16*'Infrastructure &amp; Misc Budget'!$G$26</f>
        <v>0</v>
      </c>
      <c r="X21" s="879">
        <f>X$16*'Infrastructure &amp; Misc Budget'!$G$26</f>
        <v>0</v>
      </c>
      <c r="Y21" s="879">
        <f>Y$16*'Infrastructure &amp; Misc Budget'!$G$26</f>
        <v>0</v>
      </c>
      <c r="Z21" s="879">
        <f>Z$16*'Infrastructure &amp; Misc Budget'!$G$26</f>
        <v>0</v>
      </c>
      <c r="AA21" s="879">
        <f>AA$16*'Infrastructure &amp; Misc Budget'!$G$26</f>
        <v>0</v>
      </c>
      <c r="AB21" s="879">
        <f>AB$16*'Infrastructure &amp; Misc Budget'!$G$26</f>
        <v>0</v>
      </c>
      <c r="AC21" s="879">
        <f>AC$16*'Infrastructure &amp; Misc Budget'!$G$26</f>
        <v>0</v>
      </c>
      <c r="AD21" s="879">
        <f>AD$16*'Infrastructure &amp; Misc Budget'!$G$26</f>
        <v>0</v>
      </c>
      <c r="AE21" s="879">
        <f>AE$16*'Infrastructure &amp; Misc Budget'!$G$26</f>
        <v>0</v>
      </c>
      <c r="AF21" s="879">
        <f>AF$16*'Infrastructure &amp; Misc Budget'!$G$26</f>
        <v>0</v>
      </c>
      <c r="AG21" s="879">
        <f>AG$16*'Infrastructure &amp; Misc Budget'!$G$26</f>
        <v>0</v>
      </c>
      <c r="AH21" s="879">
        <f>AH$16*'Infrastructure &amp; Misc Budget'!$G$26</f>
        <v>0</v>
      </c>
      <c r="AI21" s="879">
        <f>AI$16*'Infrastructure &amp; Misc Budget'!$G$26</f>
        <v>0</v>
      </c>
      <c r="AJ21" s="882">
        <f>AJ$16*'Infrastructure &amp; Misc Budget'!$G$26</f>
        <v>0</v>
      </c>
      <c r="AK21" s="420"/>
      <c r="AL21" s="420"/>
      <c r="AM21" s="420"/>
      <c r="AN21" s="420"/>
      <c r="AO21" s="420"/>
      <c r="AP21" s="420"/>
      <c r="AQ21" s="420"/>
      <c r="AR21" s="420"/>
      <c r="AS21" s="420"/>
      <c r="AT21" s="420"/>
      <c r="AU21" s="420"/>
      <c r="AV21" s="420"/>
      <c r="AW21" s="420"/>
      <c r="AX21" s="420"/>
      <c r="AY21" s="420"/>
      <c r="AZ21" s="420"/>
      <c r="BA21" s="420"/>
      <c r="BB21" s="420"/>
      <c r="BC21" s="420"/>
      <c r="BD21" s="420"/>
    </row>
    <row r="22" spans="1:56" s="478" customFormat="1" ht="12.75" customHeight="1">
      <c r="B22" s="745" t="s">
        <v>87</v>
      </c>
      <c r="C22" s="883"/>
      <c r="D22" s="884">
        <f t="shared" si="2"/>
        <v>224365584.51750001</v>
      </c>
      <c r="E22" s="883"/>
      <c r="F22" s="885">
        <f t="shared" ref="F22:AJ22" si="3">SUM(F18:F21)</f>
        <v>3883680.8</v>
      </c>
      <c r="G22" s="885">
        <f t="shared" si="3"/>
        <v>0</v>
      </c>
      <c r="H22" s="885">
        <f t="shared" si="3"/>
        <v>0</v>
      </c>
      <c r="I22" s="885">
        <f t="shared" si="3"/>
        <v>0</v>
      </c>
      <c r="J22" s="885">
        <f t="shared" si="3"/>
        <v>0</v>
      </c>
      <c r="K22" s="885">
        <f t="shared" si="3"/>
        <v>73493967.905833334</v>
      </c>
      <c r="L22" s="885">
        <f t="shared" si="3"/>
        <v>73493967.905833334</v>
      </c>
      <c r="M22" s="885">
        <f t="shared" si="3"/>
        <v>73493967.905833334</v>
      </c>
      <c r="N22" s="885">
        <f t="shared" si="3"/>
        <v>0</v>
      </c>
      <c r="O22" s="885">
        <f t="shared" si="3"/>
        <v>0</v>
      </c>
      <c r="P22" s="885">
        <f t="shared" si="3"/>
        <v>0</v>
      </c>
      <c r="Q22" s="885">
        <f t="shared" si="3"/>
        <v>0</v>
      </c>
      <c r="R22" s="885">
        <f t="shared" si="3"/>
        <v>0</v>
      </c>
      <c r="S22" s="885">
        <f t="shared" si="3"/>
        <v>0</v>
      </c>
      <c r="T22" s="885">
        <f t="shared" si="3"/>
        <v>0</v>
      </c>
      <c r="U22" s="885">
        <f t="shared" si="3"/>
        <v>0</v>
      </c>
      <c r="V22" s="885">
        <f t="shared" si="3"/>
        <v>0</v>
      </c>
      <c r="W22" s="885">
        <f t="shared" si="3"/>
        <v>0</v>
      </c>
      <c r="X22" s="885">
        <f t="shared" si="3"/>
        <v>0</v>
      </c>
      <c r="Y22" s="885">
        <f t="shared" si="3"/>
        <v>0</v>
      </c>
      <c r="Z22" s="885">
        <f t="shared" si="3"/>
        <v>0</v>
      </c>
      <c r="AA22" s="885">
        <f t="shared" si="3"/>
        <v>0</v>
      </c>
      <c r="AB22" s="885">
        <f t="shared" si="3"/>
        <v>0</v>
      </c>
      <c r="AC22" s="885">
        <f t="shared" si="3"/>
        <v>0</v>
      </c>
      <c r="AD22" s="885">
        <f t="shared" si="3"/>
        <v>0</v>
      </c>
      <c r="AE22" s="885">
        <f t="shared" si="3"/>
        <v>0</v>
      </c>
      <c r="AF22" s="885">
        <f t="shared" si="3"/>
        <v>0</v>
      </c>
      <c r="AG22" s="885">
        <f t="shared" si="3"/>
        <v>0</v>
      </c>
      <c r="AH22" s="885">
        <f t="shared" si="3"/>
        <v>0</v>
      </c>
      <c r="AI22" s="885">
        <f t="shared" si="3"/>
        <v>0</v>
      </c>
      <c r="AJ22" s="886">
        <f t="shared" si="3"/>
        <v>0</v>
      </c>
      <c r="AK22" s="420"/>
      <c r="AL22" s="420"/>
      <c r="AM22" s="420"/>
      <c r="AN22" s="420"/>
      <c r="AO22" s="420"/>
      <c r="AP22" s="420"/>
      <c r="AQ22" s="420"/>
      <c r="AR22" s="420"/>
      <c r="AS22" s="420"/>
      <c r="AT22" s="420"/>
      <c r="AU22" s="420"/>
      <c r="AV22" s="420"/>
      <c r="AW22" s="420"/>
      <c r="AX22" s="420"/>
      <c r="AY22" s="420"/>
      <c r="AZ22" s="420"/>
      <c r="BA22" s="420"/>
      <c r="BB22" s="420"/>
      <c r="BC22" s="420"/>
      <c r="BD22" s="420"/>
    </row>
    <row r="23" spans="1:56" s="478" customFormat="1" ht="12.75" customHeight="1">
      <c r="B23" s="852"/>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678"/>
      <c r="AK23" s="488"/>
      <c r="AL23" s="488"/>
      <c r="AM23" s="488"/>
      <c r="AN23" s="488"/>
      <c r="AO23" s="488"/>
      <c r="AP23" s="488"/>
      <c r="AQ23" s="488"/>
      <c r="AR23" s="488"/>
      <c r="AS23" s="488"/>
      <c r="AT23" s="488"/>
      <c r="AU23" s="488"/>
      <c r="AV23" s="488"/>
      <c r="AW23" s="488"/>
      <c r="AX23" s="488"/>
      <c r="AY23" s="488"/>
      <c r="AZ23" s="488"/>
      <c r="BA23" s="488"/>
      <c r="BB23" s="488"/>
      <c r="BC23" s="488"/>
      <c r="BD23" s="488"/>
    </row>
    <row r="24" spans="1:56" s="478" customFormat="1" ht="12.75" customHeight="1">
      <c r="B24" s="567" t="s">
        <v>461</v>
      </c>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678"/>
      <c r="AK24" s="380"/>
      <c r="AL24" s="380"/>
      <c r="AM24" s="380"/>
      <c r="AN24" s="380"/>
      <c r="AO24" s="380"/>
      <c r="AP24" s="380"/>
      <c r="AQ24" s="380"/>
      <c r="AR24" s="488"/>
      <c r="AS24" s="488"/>
      <c r="AT24" s="488"/>
      <c r="AU24" s="488"/>
      <c r="AV24" s="488"/>
      <c r="AW24" s="488"/>
      <c r="AX24" s="488"/>
      <c r="AY24" s="488"/>
      <c r="AZ24" s="488"/>
      <c r="BA24" s="488"/>
      <c r="BB24" s="488"/>
      <c r="BC24" s="488"/>
      <c r="BD24" s="488"/>
    </row>
    <row r="25" spans="1:56" s="478" customFormat="1" ht="12.75" customHeight="1">
      <c r="B25" s="585" t="s">
        <v>773</v>
      </c>
      <c r="C25" s="595"/>
      <c r="D25" s="595"/>
      <c r="E25" s="595"/>
      <c r="F25" s="879">
        <f>IF(F13&gt;='Phase II - Summary'!$D$23,'Phase II - CF MF Market Rental'!C53,0)</f>
        <v>0</v>
      </c>
      <c r="G25" s="879">
        <f>IF(G13&gt;='Phase II - Summary'!$D$23,'Phase II - CF MF Market Rental'!D53,0)</f>
        <v>0</v>
      </c>
      <c r="H25" s="879">
        <f>IF(H13&gt;='Phase II - Summary'!$D$23,'Phase II - CF MF Market Rental'!E53,0)</f>
        <v>0</v>
      </c>
      <c r="I25" s="879">
        <f>IF(I13&gt;='Phase II - Summary'!$D$23,'Phase II - CF MF Market Rental'!F53,0)</f>
        <v>0</v>
      </c>
      <c r="J25" s="879">
        <f>IF(J13&gt;='Phase II - Summary'!$D$23,'Phase II - CF MF Market Rental'!G53,0)</f>
        <v>0</v>
      </c>
      <c r="K25" s="879">
        <f>IF(K13&gt;='Phase II - Summary'!$D$23,'Phase II - CF MF Market Rental'!H53,0)</f>
        <v>0</v>
      </c>
      <c r="L25" s="879">
        <f>IF(L13&gt;='Phase II - Summary'!$D$23,'Phase II - CF MF Market Rental'!I53,0)</f>
        <v>0</v>
      </c>
      <c r="M25" s="879">
        <f>IF(M13&gt;='Phase II - Summary'!$D$23,'Phase II - CF MF Market Rental'!J53,0)</f>
        <v>0</v>
      </c>
      <c r="N25" s="879">
        <f>IF(N13&gt;='Phase II - Summary'!$D$23,'Phase II - CF MF Market Rental'!K53,0)</f>
        <v>9088412.2332260031</v>
      </c>
      <c r="O25" s="879">
        <f>IF(O13&gt;='Phase II - Summary'!$D$23,'Phase II - CF MF Market Rental'!L53,0)</f>
        <v>9361064.6002227832</v>
      </c>
      <c r="P25" s="879">
        <f>IF(P13&gt;='Phase II - Summary'!$D$23,'Phase II - CF MF Market Rental'!M53,0)</f>
        <v>9641896.5382294655</v>
      </c>
      <c r="Q25" s="879">
        <f>IF(Q13&gt;='Phase II - Summary'!$D$23,'Phase II - CF MF Market Rental'!N53,0)</f>
        <v>9931153.4343763515</v>
      </c>
      <c r="R25" s="879">
        <f>IF(R13&gt;='Phase II - Summary'!$D$23,'Phase II - CF MF Market Rental'!O53,0)</f>
        <v>10229088.037407642</v>
      </c>
      <c r="S25" s="879">
        <f>IF(S13&gt;='Phase II - Summary'!$D$23,'Phase II - CF MF Market Rental'!P53,0)</f>
        <v>10535960.67852987</v>
      </c>
      <c r="T25" s="879">
        <f>IF(T13&gt;='Phase II - Summary'!$D$23,'Phase II - CF MF Market Rental'!Q53,0)</f>
        <v>10852039.498885766</v>
      </c>
      <c r="U25" s="879">
        <f>IF(U13&gt;='Phase II - Summary'!$D$23,'Phase II - CF MF Market Rental'!R53,0)</f>
        <v>11177600.683852339</v>
      </c>
      <c r="V25" s="879">
        <f>IF(V13&gt;='Phase II - Summary'!$D$23,'Phase II - CF MF Market Rental'!S53,0)</f>
        <v>11512928.704367911</v>
      </c>
      <c r="W25" s="879">
        <f>IF(W13&gt;='Phase II - Summary'!$D$23,'Phase II - CF MF Market Rental'!T53,0)</f>
        <v>11858316.565498944</v>
      </c>
      <c r="X25" s="879">
        <f>IF(X13&gt;='Phase II - Summary'!$D$23,'Phase II - CF MF Market Rental'!U53,0)</f>
        <v>12214066.062463913</v>
      </c>
      <c r="Y25" s="879">
        <f>IF(Y13&gt;='Phase II - Summary'!$D$23,'Phase II - CF MF Market Rental'!V53,0)</f>
        <v>12580488.044337833</v>
      </c>
      <c r="Z25" s="879">
        <f>IF(Z13&gt;='Phase II - Summary'!$D$23,'Phase II - CF MF Market Rental'!W53,0)</f>
        <v>12957902.685667967</v>
      </c>
      <c r="AA25" s="879">
        <f>IF(AA13&gt;='Phase II - Summary'!$D$23,'Phase II - CF MF Market Rental'!X53,0)</f>
        <v>13346639.766238004</v>
      </c>
      <c r="AB25" s="879">
        <f>IF(AB13&gt;='Phase II - Summary'!$D$23,'Phase II - CF MF Market Rental'!Y53,0)</f>
        <v>13747038.959225144</v>
      </c>
      <c r="AC25" s="879">
        <f>IF(AC13&gt;='Phase II - Summary'!$D$23,'Phase II - CF MF Market Rental'!Z53,0)</f>
        <v>14159450.128001899</v>
      </c>
      <c r="AD25" s="879">
        <f>IF(AD13&gt;='Phase II - Summary'!$D$23,'Phase II - CF MF Market Rental'!AA53,0)</f>
        <v>14584233.631841954</v>
      </c>
      <c r="AE25" s="879">
        <f>IF(AE13&gt;='Phase II - Summary'!$D$23,'Phase II - CF MF Market Rental'!AB53,0)</f>
        <v>15021760.640797215</v>
      </c>
      <c r="AF25" s="879">
        <f>IF(AF13&gt;='Phase II - Summary'!$D$23,'Phase II - CF MF Market Rental'!AC53,0)</f>
        <v>15472413.460021131</v>
      </c>
      <c r="AG25" s="879">
        <f>IF(AG13&gt;='Phase II - Summary'!$D$23,'Phase II - CF MF Market Rental'!AD53,0)</f>
        <v>15936585.863821764</v>
      </c>
      <c r="AH25" s="879">
        <f>IF(AH13&gt;='Phase II - Summary'!$D$23,'Phase II - CF MF Market Rental'!AE53,0)</f>
        <v>16414683.439736417</v>
      </c>
      <c r="AI25" s="879">
        <f>IF(AI13&gt;='Phase II - Summary'!$D$23,'Phase II - CF MF Market Rental'!AF53,0)</f>
        <v>16907123.942928508</v>
      </c>
      <c r="AJ25" s="882">
        <f>IF(AJ13&gt;='Phase II - Summary'!$D$23,'Phase II - CF MF Market Rental'!AG53,0)</f>
        <v>17414337.661216363</v>
      </c>
      <c r="AK25" s="420"/>
      <c r="AL25" s="420"/>
      <c r="AM25" s="420"/>
      <c r="AN25" s="420"/>
      <c r="AO25" s="420"/>
      <c r="AP25" s="420"/>
      <c r="AQ25" s="420"/>
      <c r="AR25" s="420"/>
      <c r="AS25" s="420"/>
      <c r="AT25" s="420"/>
      <c r="AU25" s="420"/>
      <c r="AV25" s="420"/>
      <c r="AW25" s="420"/>
      <c r="AX25" s="420"/>
      <c r="AY25" s="420"/>
      <c r="AZ25" s="420"/>
      <c r="BA25" s="420"/>
      <c r="BB25" s="420"/>
      <c r="BC25" s="420"/>
      <c r="BD25" s="420"/>
    </row>
    <row r="26" spans="1:56" s="478" customFormat="1" ht="12.75" customHeight="1">
      <c r="B26" s="585" t="s">
        <v>148</v>
      </c>
      <c r="C26" s="595"/>
      <c r="D26" s="595"/>
      <c r="E26" s="595"/>
      <c r="F26" s="879">
        <f>IF(F13&gt;='Phase II - Summary'!$D$23,'Phase II - CF Affordable Rental'!C52,0)</f>
        <v>0</v>
      </c>
      <c r="G26" s="879">
        <f>IF(G13&gt;='Phase II - Summary'!$D$23,'Phase II - CF Affordable Rental'!D52,0)</f>
        <v>0</v>
      </c>
      <c r="H26" s="879">
        <f>IF(H13&gt;='Phase II - Summary'!$D$23,'Phase II - CF Affordable Rental'!E52,0)</f>
        <v>0</v>
      </c>
      <c r="I26" s="879">
        <f>IF(I13&gt;='Phase II - Summary'!$D$23,'Phase II - CF Affordable Rental'!F52,0)</f>
        <v>0</v>
      </c>
      <c r="J26" s="879">
        <f>IF(J13&gt;='Phase II - Summary'!$D$23,'Phase II - CF Affordable Rental'!G52,0)</f>
        <v>0</v>
      </c>
      <c r="K26" s="879">
        <f>IF(K13&gt;='Phase II - Summary'!$D$23,'Phase II - CF Affordable Rental'!H52,0)</f>
        <v>0</v>
      </c>
      <c r="L26" s="879">
        <f>IF(L13&gt;='Phase II - Summary'!$D$23,'Phase II - CF Affordable Rental'!I52,0)</f>
        <v>0</v>
      </c>
      <c r="M26" s="879">
        <f>IF(M13&gt;='Phase II - Summary'!$D$23,'Phase II - CF Affordable Rental'!J52,0)</f>
        <v>0</v>
      </c>
      <c r="N26" s="879">
        <f>IF(N13&gt;='Phase II - Summary'!$D$23,'Phase II - CF Affordable Rental'!K52,0)</f>
        <v>2064316.1354495995</v>
      </c>
      <c r="O26" s="879">
        <f>IF(O13&gt;='Phase II - Summary'!$D$23,'Phase II - CF Affordable Rental'!L52,0)</f>
        <v>2105602.4581585918</v>
      </c>
      <c r="P26" s="879">
        <f>IF(P13&gt;='Phase II - Summary'!$D$23,'Phase II - CF Affordable Rental'!M52,0)</f>
        <v>2147714.5073217633</v>
      </c>
      <c r="Q26" s="879">
        <f>IF(Q13&gt;='Phase II - Summary'!$D$23,'Phase II - CF Affordable Rental'!N52,0)</f>
        <v>2190668.7974681989</v>
      </c>
      <c r="R26" s="879">
        <f>IF(R13&gt;='Phase II - Summary'!$D$23,'Phase II - CF Affordable Rental'!O52,0)</f>
        <v>2234482.1734175626</v>
      </c>
      <c r="S26" s="879">
        <f>IF(S13&gt;='Phase II - Summary'!$D$23,'Phase II - CF Affordable Rental'!P52,0)</f>
        <v>2279171.8168859142</v>
      </c>
      <c r="T26" s="879">
        <f>IF(T13&gt;='Phase II - Summary'!$D$23,'Phase II - CF Affordable Rental'!Q52,0)</f>
        <v>2324755.2532236325</v>
      </c>
      <c r="U26" s="879">
        <f>IF(U13&gt;='Phase II - Summary'!$D$23,'Phase II - CF Affordable Rental'!R52,0)</f>
        <v>2371250.3582881051</v>
      </c>
      <c r="V26" s="879">
        <f>IF(V13&gt;='Phase II - Summary'!$D$23,'Phase II - CF Affordable Rental'!S52,0)</f>
        <v>2418675.3654538663</v>
      </c>
      <c r="W26" s="879">
        <f>IF(W13&gt;='Phase II - Summary'!$D$23,'Phase II - CF Affordable Rental'!T52,0)</f>
        <v>2467048.8727629445</v>
      </c>
      <c r="X26" s="879">
        <f>IF(X13&gt;='Phase II - Summary'!$D$23,'Phase II - CF Affordable Rental'!U52,0)</f>
        <v>2516389.8502182029</v>
      </c>
      <c r="Y26" s="879">
        <f>IF(Y13&gt;='Phase II - Summary'!$D$23,'Phase II - CF Affordable Rental'!V52,0)</f>
        <v>2566717.6472225673</v>
      </c>
      <c r="Z26" s="879">
        <f>IF(Z13&gt;='Phase II - Summary'!$D$23,'Phase II - CF Affordable Rental'!W52,0)</f>
        <v>2618052.0001670178</v>
      </c>
      <c r="AA26" s="879">
        <f>IF(AA13&gt;='Phase II - Summary'!$D$23,'Phase II - CF Affordable Rental'!X52,0)</f>
        <v>2670413.040170359</v>
      </c>
      <c r="AB26" s="879">
        <f>IF(AB13&gt;='Phase II - Summary'!$D$23,'Phase II - CF Affordable Rental'!Y52,0)</f>
        <v>2723821.3009737665</v>
      </c>
      <c r="AC26" s="879">
        <f>IF(AC13&gt;='Phase II - Summary'!$D$23,'Phase II - CF Affordable Rental'!Z52,0)</f>
        <v>2778297.7269932413</v>
      </c>
      <c r="AD26" s="879">
        <f>IF(AD13&gt;='Phase II - Summary'!$D$23,'Phase II - CF Affordable Rental'!AA52,0)</f>
        <v>2833863.6815331066</v>
      </c>
      <c r="AE26" s="879">
        <f>IF(AE13&gt;='Phase II - Summary'!$D$23,'Phase II - CF Affordable Rental'!AB52,0)</f>
        <v>2890540.9551637685</v>
      </c>
      <c r="AF26" s="879">
        <f>IF(AF13&gt;='Phase II - Summary'!$D$23,'Phase II - CF Affordable Rental'!AC52,0)</f>
        <v>2948351.7742670439</v>
      </c>
      <c r="AG26" s="879">
        <f>IF(AG13&gt;='Phase II - Summary'!$D$23,'Phase II - CF Affordable Rental'!AD52,0)</f>
        <v>3007318.8097523842</v>
      </c>
      <c r="AH26" s="879">
        <f>IF(AH13&gt;='Phase II - Summary'!$D$23,'Phase II - CF Affordable Rental'!AE52,0)</f>
        <v>3067465.1859474317</v>
      </c>
      <c r="AI26" s="879">
        <f>IF(AI13&gt;='Phase II - Summary'!$D$23,'Phase II - CF Affordable Rental'!AF52,0)</f>
        <v>3128814.4896663805</v>
      </c>
      <c r="AJ26" s="882">
        <f>IF(AJ13&gt;='Phase II - Summary'!$D$23,'Phase II - CF Affordable Rental'!AG52,0)</f>
        <v>3191390.7794597079</v>
      </c>
      <c r="AK26" s="420"/>
      <c r="AL26" s="420"/>
      <c r="AM26" s="420"/>
      <c r="AN26" s="420"/>
      <c r="AO26" s="420"/>
      <c r="AP26" s="420"/>
      <c r="AQ26" s="420"/>
      <c r="AR26" s="420"/>
      <c r="AS26" s="420"/>
      <c r="AT26" s="420"/>
      <c r="AU26" s="420"/>
      <c r="AV26" s="420"/>
      <c r="AW26" s="420"/>
      <c r="AX26" s="420"/>
      <c r="AY26" s="420"/>
      <c r="AZ26" s="420"/>
      <c r="BA26" s="420"/>
      <c r="BB26" s="420"/>
      <c r="BC26" s="420"/>
      <c r="BD26" s="420"/>
    </row>
    <row r="27" spans="1:56" s="478" customFormat="1" ht="12.75" customHeight="1">
      <c r="B27" s="585" t="s">
        <v>462</v>
      </c>
      <c r="C27" s="895"/>
      <c r="D27" s="895"/>
      <c r="E27" s="895"/>
      <c r="F27" s="879">
        <f>IF(F13&gt;='Phase II - Summary'!$D$23,'Phase II - CF Commercial'!C43,0)</f>
        <v>0</v>
      </c>
      <c r="G27" s="879">
        <f>IF(G13&gt;='Phase II - Summary'!$D$23,'Phase II - CF Commercial'!D43,0)</f>
        <v>0</v>
      </c>
      <c r="H27" s="879">
        <f>IF(H13&gt;='Phase II - Summary'!$D$23,'Phase II - CF Commercial'!E43,0)</f>
        <v>0</v>
      </c>
      <c r="I27" s="879">
        <f>IF(I13&gt;='Phase II - Summary'!$D$23,'Phase II - CF Commercial'!F43,0)</f>
        <v>0</v>
      </c>
      <c r="J27" s="879">
        <f>IF(J13&gt;='Phase II - Summary'!$D$23,'Phase II - CF Commercial'!G43,0)</f>
        <v>0</v>
      </c>
      <c r="K27" s="879">
        <f>IF(K13&gt;='Phase II - Summary'!$D$23,'Phase II - CF Commercial'!H43,0)</f>
        <v>0</v>
      </c>
      <c r="L27" s="879">
        <f>IF(L13&gt;='Phase II - Summary'!$D$23,'Phase II - CF Commercial'!I43,0)</f>
        <v>0</v>
      </c>
      <c r="M27" s="879">
        <f>IF(M13&gt;='Phase II - Summary'!$D$23,'Phase II - CF Commercial'!J43,0)</f>
        <v>0</v>
      </c>
      <c r="N27" s="879">
        <f>IF(N13&gt;='Phase II - Summary'!$D$23,'Phase II - CF Commercial'!K43,0)</f>
        <v>16234720.983526498</v>
      </c>
      <c r="O27" s="879">
        <f>IF(O13&gt;='Phase II - Summary'!$D$23,'Phase II - CF Commercial'!L43,0)</f>
        <v>16721762.613032296</v>
      </c>
      <c r="P27" s="879">
        <f>IF(P13&gt;='Phase II - Summary'!$D$23,'Phase II - CF Commercial'!M43,0)</f>
        <v>17223415.49142326</v>
      </c>
      <c r="Q27" s="879">
        <f>IF(Q13&gt;='Phase II - Summary'!$D$23,'Phase II - CF Commercial'!N43,0)</f>
        <v>17740117.956165962</v>
      </c>
      <c r="R27" s="879">
        <f>IF(R13&gt;='Phase II - Summary'!$D$23,'Phase II - CF Commercial'!O43,0)</f>
        <v>18272321.494850941</v>
      </c>
      <c r="S27" s="879">
        <f>IF(S13&gt;='Phase II - Summary'!$D$23,'Phase II - CF Commercial'!P43,0)</f>
        <v>18820491.139696468</v>
      </c>
      <c r="T27" s="879">
        <f>IF(T13&gt;='Phase II - Summary'!$D$23,'Phase II - CF Commercial'!Q43,0)</f>
        <v>19385105.87388736</v>
      </c>
      <c r="U27" s="879">
        <f>IF(U13&gt;='Phase II - Summary'!$D$23,'Phase II - CF Commercial'!R43,0)</f>
        <v>19966659.050103981</v>
      </c>
      <c r="V27" s="879">
        <f>IF(V13&gt;='Phase II - Summary'!$D$23,'Phase II - CF Commercial'!S43,0)</f>
        <v>20565658.821607102</v>
      </c>
      <c r="W27" s="879">
        <f>IF(W13&gt;='Phase II - Summary'!$D$23,'Phase II - CF Commercial'!T43,0)</f>
        <v>21182628.586255312</v>
      </c>
      <c r="X27" s="879">
        <f>IF(X13&gt;='Phase II - Summary'!$D$23,'Phase II - CF Commercial'!U43,0)</f>
        <v>21818107.44384297</v>
      </c>
      <c r="Y27" s="879">
        <f>IF(Y13&gt;='Phase II - Summary'!$D$23,'Phase II - CF Commercial'!V43,0)</f>
        <v>22472650.667158261</v>
      </c>
      <c r="Z27" s="879">
        <f>IF(Z13&gt;='Phase II - Summary'!$D$23,'Phase II - CF Commercial'!W43,0)</f>
        <v>23146830.187173013</v>
      </c>
      <c r="AA27" s="879">
        <f>IF(AA13&gt;='Phase II - Summary'!$D$23,'Phase II - CF Commercial'!X43,0)</f>
        <v>23841235.092788197</v>
      </c>
      <c r="AB27" s="879">
        <f>IF(AB13&gt;='Phase II - Summary'!$D$23,'Phase II - CF Commercial'!Y43,0)</f>
        <v>24556472.145571847</v>
      </c>
      <c r="AC27" s="879">
        <f>IF(AC13&gt;='Phase II - Summary'!$D$23,'Phase II - CF Commercial'!Z43,0)</f>
        <v>25293166.309939001</v>
      </c>
      <c r="AD27" s="879">
        <f>IF(AD13&gt;='Phase II - Summary'!$D$23,'Phase II - CF Commercial'!AA43,0)</f>
        <v>26051961.299237169</v>
      </c>
      <c r="AE27" s="879">
        <f>IF(AE13&gt;='Phase II - Summary'!$D$23,'Phase II - CF Commercial'!AB43,0)</f>
        <v>26833520.138214283</v>
      </c>
      <c r="AF27" s="879">
        <f>IF(AF13&gt;='Phase II - Summary'!$D$23,'Phase II - CF Commercial'!AC43,0)</f>
        <v>27638525.742360707</v>
      </c>
      <c r="AG27" s="879">
        <f>IF(AG13&gt;='Phase II - Summary'!$D$23,'Phase II - CF Commercial'!AD43,0)</f>
        <v>28467681.514631532</v>
      </c>
      <c r="AH27" s="879">
        <f>IF(AH13&gt;='Phase II - Summary'!$D$23,'Phase II - CF Commercial'!AE43,0)</f>
        <v>29321711.96007048</v>
      </c>
      <c r="AI27" s="879">
        <f>IF(AI13&gt;='Phase II - Summary'!$D$23,'Phase II - CF Commercial'!AF43,0)</f>
        <v>30201363.31887259</v>
      </c>
      <c r="AJ27" s="882">
        <f>IF(AJ13&gt;='Phase II - Summary'!$D$23,'Phase II - CF Commercial'!AG43,0)</f>
        <v>31107404.218438771</v>
      </c>
      <c r="AK27" s="499"/>
      <c r="AL27" s="499"/>
      <c r="AM27" s="499"/>
      <c r="AN27" s="499"/>
      <c r="AO27" s="499"/>
      <c r="AP27" s="499"/>
      <c r="AQ27" s="499"/>
      <c r="AR27" s="499"/>
      <c r="AS27" s="499"/>
      <c r="AT27" s="499"/>
      <c r="AU27" s="499"/>
      <c r="AV27" s="499"/>
      <c r="AW27" s="499"/>
      <c r="AX27" s="499"/>
      <c r="AY27" s="499"/>
      <c r="AZ27" s="499"/>
      <c r="BA27" s="499"/>
      <c r="BB27" s="499"/>
      <c r="BC27" s="499"/>
      <c r="BD27" s="499"/>
    </row>
    <row r="28" spans="1:56" s="478" customFormat="1" ht="12.75" hidden="1" customHeight="1">
      <c r="B28" s="585" t="s">
        <v>108</v>
      </c>
      <c r="C28" s="895"/>
      <c r="D28" s="895"/>
      <c r="E28" s="895"/>
      <c r="F28" s="879">
        <v>0</v>
      </c>
      <c r="G28" s="879">
        <v>0</v>
      </c>
      <c r="H28" s="879">
        <v>0</v>
      </c>
      <c r="I28" s="879">
        <v>0</v>
      </c>
      <c r="J28" s="879">
        <v>0</v>
      </c>
      <c r="K28" s="879">
        <v>0</v>
      </c>
      <c r="L28" s="879">
        <v>0</v>
      </c>
      <c r="M28" s="879"/>
      <c r="N28" s="879"/>
      <c r="O28" s="879"/>
      <c r="P28" s="879"/>
      <c r="Q28" s="879"/>
      <c r="R28" s="879"/>
      <c r="S28" s="879"/>
      <c r="T28" s="879"/>
      <c r="U28" s="879"/>
      <c r="V28" s="879"/>
      <c r="W28" s="879"/>
      <c r="X28" s="879"/>
      <c r="Y28" s="879"/>
      <c r="Z28" s="879"/>
      <c r="AA28" s="879"/>
      <c r="AB28" s="879"/>
      <c r="AC28" s="879"/>
      <c r="AD28" s="879"/>
      <c r="AE28" s="879"/>
      <c r="AF28" s="879"/>
      <c r="AG28" s="879"/>
      <c r="AH28" s="879"/>
      <c r="AI28" s="879"/>
      <c r="AJ28" s="882"/>
      <c r="AK28" s="499"/>
      <c r="AL28" s="499"/>
      <c r="AM28" s="499"/>
      <c r="AN28" s="499"/>
      <c r="AO28" s="499"/>
      <c r="AP28" s="499"/>
      <c r="AQ28" s="499"/>
      <c r="AR28" s="499"/>
      <c r="AS28" s="499"/>
      <c r="AT28" s="499"/>
      <c r="AU28" s="499"/>
      <c r="AV28" s="499"/>
      <c r="AW28" s="499"/>
      <c r="AX28" s="499"/>
      <c r="AY28" s="499"/>
      <c r="AZ28" s="499"/>
      <c r="BA28" s="499"/>
      <c r="BB28" s="499"/>
      <c r="BC28" s="499"/>
      <c r="BD28" s="499"/>
    </row>
    <row r="29" spans="1:56" s="478" customFormat="1" ht="12.75" customHeight="1">
      <c r="B29" s="585" t="s">
        <v>109</v>
      </c>
      <c r="C29" s="595"/>
      <c r="D29" s="595"/>
      <c r="E29" s="595"/>
      <c r="F29" s="879">
        <f>IF(F13&gt;='Phase II - Summary'!$D$23,'Phase II - CF Retail'!C45,0)</f>
        <v>0</v>
      </c>
      <c r="G29" s="879">
        <f>IF(G13&gt;='Phase II - Summary'!$D$23,'Phase II - CF Retail'!D45,0)</f>
        <v>0</v>
      </c>
      <c r="H29" s="879">
        <f>IF(H13&gt;='Phase II - Summary'!$D$23,'Phase II - CF Retail'!E45,0)</f>
        <v>0</v>
      </c>
      <c r="I29" s="879">
        <f>IF(I13&gt;='Phase II - Summary'!$D$23,'Phase II - CF Retail'!F45,0)</f>
        <v>0</v>
      </c>
      <c r="J29" s="879">
        <f>IF(J13&gt;='Phase II - Summary'!$D$23,'Phase II - CF Retail'!G45,0)</f>
        <v>0</v>
      </c>
      <c r="K29" s="879">
        <f>IF(K13&gt;='Phase II - Summary'!$D$23,'Phase II - CF Retail'!H45,0)</f>
        <v>0</v>
      </c>
      <c r="L29" s="879">
        <f>IF(L13&gt;='Phase II - Summary'!$D$23,'Phase II - CF Retail'!I45,0)</f>
        <v>0</v>
      </c>
      <c r="M29" s="879">
        <f>IF(M13&gt;='Phase II - Summary'!$D$23,'Phase II - CF Retail'!J45,0)</f>
        <v>0</v>
      </c>
      <c r="N29" s="879">
        <f>IF(N13&gt;='Phase II - Summary'!$D$23,'Phase II - CF Retail'!K45,0)</f>
        <v>1860900.6528330334</v>
      </c>
      <c r="O29" s="879">
        <f>IF(O13&gt;='Phase II - Summary'!$D$23,'Phase II - CF Retail'!L45,0)</f>
        <v>1916727.6724180242</v>
      </c>
      <c r="P29" s="879">
        <f>IF(P13&gt;='Phase II - Summary'!$D$23,'Phase II - CF Retail'!M45,0)</f>
        <v>1974229.5025905645</v>
      </c>
      <c r="Q29" s="879">
        <f>IF(Q13&gt;='Phase II - Summary'!$D$23,'Phase II - CF Retail'!N45,0)</f>
        <v>2033456.3876682818</v>
      </c>
      <c r="R29" s="879">
        <f>IF(R13&gt;='Phase II - Summary'!$D$23,'Phase II - CF Retail'!O45,0)</f>
        <v>2094460.0792983302</v>
      </c>
      <c r="S29" s="879">
        <f>IF(S13&gt;='Phase II - Summary'!$D$23,'Phase II - CF Retail'!P45,0)</f>
        <v>2157293.8816772802</v>
      </c>
      <c r="T29" s="879">
        <f>IF(T13&gt;='Phase II - Summary'!$D$23,'Phase II - CF Retail'!Q45,0)</f>
        <v>2222012.6981275985</v>
      </c>
      <c r="U29" s="879">
        <f>IF(U13&gt;='Phase II - Summary'!$D$23,'Phase II - CF Retail'!R45,0)</f>
        <v>2288673.0790714263</v>
      </c>
      <c r="V29" s="879">
        <f>IF(V13&gt;='Phase II - Summary'!$D$23,'Phase II - CF Retail'!S45,0)</f>
        <v>2357333.2714435691</v>
      </c>
      <c r="W29" s="879">
        <f>IF(W13&gt;='Phase II - Summary'!$D$23,'Phase II - CF Retail'!T45,0)</f>
        <v>2428053.269586876</v>
      </c>
      <c r="X29" s="879">
        <f>IF(X13&gt;='Phase II - Summary'!$D$23,'Phase II - CF Retail'!U45,0)</f>
        <v>2500894.8676744821</v>
      </c>
      <c r="Y29" s="879">
        <f>IF(Y13&gt;='Phase II - Summary'!$D$23,'Phase II - CF Retail'!V45,0)</f>
        <v>2575921.7137047169</v>
      </c>
      <c r="Z29" s="879">
        <f>IF(Z13&gt;='Phase II - Summary'!$D$23,'Phase II - CF Retail'!W45,0)</f>
        <v>2653199.3651158586</v>
      </c>
      <c r="AA29" s="879">
        <f>IF(AA13&gt;='Phase II - Summary'!$D$23,'Phase II - CF Retail'!X45,0)</f>
        <v>2732795.3460693336</v>
      </c>
      <c r="AB29" s="879">
        <f>IF(AB13&gt;='Phase II - Summary'!$D$23,'Phase II - CF Retail'!Y45,0)</f>
        <v>2814779.2064514142</v>
      </c>
      <c r="AC29" s="879">
        <f>IF(AC13&gt;='Phase II - Summary'!$D$23,'Phase II - CF Retail'!Z45,0)</f>
        <v>2899222.5826449562</v>
      </c>
      <c r="AD29" s="879">
        <f>IF(AD13&gt;='Phase II - Summary'!$D$23,'Phase II - CF Retail'!AA45,0)</f>
        <v>2986199.2601243048</v>
      </c>
      <c r="AE29" s="879">
        <f>IF(AE13&gt;='Phase II - Summary'!$D$23,'Phase II - CF Retail'!AB45,0)</f>
        <v>3075785.2379280338</v>
      </c>
      <c r="AF29" s="879">
        <f>IF(AF13&gt;='Phase II - Summary'!$D$23,'Phase II - CF Retail'!AC45,0)</f>
        <v>3168058.7950658742</v>
      </c>
      <c r="AG29" s="879">
        <f>IF(AG13&gt;='Phase II - Summary'!$D$23,'Phase II - CF Retail'!AD45,0)</f>
        <v>3263100.5589178512</v>
      </c>
      <c r="AH29" s="879">
        <f>IF(AH13&gt;='Phase II - Summary'!$D$23,'Phase II - CF Retail'!AE45,0)</f>
        <v>3360993.5756853865</v>
      </c>
      <c r="AI29" s="879">
        <f>IF(AI13&gt;='Phase II - Summary'!$D$23,'Phase II - CF Retail'!AF45,0)</f>
        <v>3461823.3829559479</v>
      </c>
      <c r="AJ29" s="882">
        <f>IF(AJ13&gt;='Phase II - Summary'!$D$23,'Phase II - CF Retail'!AG45,0)</f>
        <v>3565678.0844446262</v>
      </c>
      <c r="AK29" s="420"/>
      <c r="AL29" s="420"/>
      <c r="AM29" s="420"/>
      <c r="AN29" s="420"/>
      <c r="AO29" s="420"/>
      <c r="AP29" s="420"/>
      <c r="AQ29" s="420"/>
      <c r="AR29" s="420"/>
      <c r="AS29" s="420"/>
      <c r="AT29" s="420"/>
      <c r="AU29" s="420"/>
      <c r="AV29" s="420"/>
      <c r="AW29" s="420"/>
      <c r="AX29" s="420"/>
      <c r="AY29" s="420"/>
      <c r="AZ29" s="420"/>
      <c r="BA29" s="420"/>
      <c r="BB29" s="420"/>
      <c r="BC29" s="420"/>
      <c r="BD29" s="420"/>
    </row>
    <row r="30" spans="1:56" s="478" customFormat="1" ht="12.75" customHeight="1">
      <c r="B30" s="745" t="s">
        <v>463</v>
      </c>
      <c r="C30" s="883"/>
      <c r="D30" s="885"/>
      <c r="E30" s="883"/>
      <c r="F30" s="885">
        <f t="shared" ref="F30:AJ30" si="4">SUM(F25:F29)</f>
        <v>0</v>
      </c>
      <c r="G30" s="885">
        <f t="shared" si="4"/>
        <v>0</v>
      </c>
      <c r="H30" s="885">
        <f t="shared" si="4"/>
        <v>0</v>
      </c>
      <c r="I30" s="885">
        <f t="shared" si="4"/>
        <v>0</v>
      </c>
      <c r="J30" s="885">
        <f t="shared" si="4"/>
        <v>0</v>
      </c>
      <c r="K30" s="885">
        <f t="shared" si="4"/>
        <v>0</v>
      </c>
      <c r="L30" s="885">
        <f t="shared" si="4"/>
        <v>0</v>
      </c>
      <c r="M30" s="885">
        <f t="shared" si="4"/>
        <v>0</v>
      </c>
      <c r="N30" s="885">
        <f t="shared" si="4"/>
        <v>29248350.005035136</v>
      </c>
      <c r="O30" s="885">
        <f t="shared" si="4"/>
        <v>30105157.343831696</v>
      </c>
      <c r="P30" s="885">
        <f t="shared" si="4"/>
        <v>30987256.039565053</v>
      </c>
      <c r="Q30" s="885">
        <f t="shared" si="4"/>
        <v>31895396.575678796</v>
      </c>
      <c r="R30" s="885">
        <f t="shared" si="4"/>
        <v>32830351.784974474</v>
      </c>
      <c r="S30" s="885">
        <f t="shared" si="4"/>
        <v>33792917.516789533</v>
      </c>
      <c r="T30" s="885">
        <f t="shared" si="4"/>
        <v>34783913.324124359</v>
      </c>
      <c r="U30" s="885">
        <f t="shared" si="4"/>
        <v>35804183.171315849</v>
      </c>
      <c r="V30" s="885">
        <f t="shared" si="4"/>
        <v>36854596.162872449</v>
      </c>
      <c r="W30" s="885">
        <f t="shared" si="4"/>
        <v>37936047.294104077</v>
      </c>
      <c r="X30" s="885">
        <f t="shared" si="4"/>
        <v>39049458.224199571</v>
      </c>
      <c r="Y30" s="885">
        <f t="shared" si="4"/>
        <v>40195778.072423384</v>
      </c>
      <c r="Z30" s="885">
        <f t="shared" si="4"/>
        <v>41375984.238123856</v>
      </c>
      <c r="AA30" s="885">
        <f t="shared" si="4"/>
        <v>42591083.245265894</v>
      </c>
      <c r="AB30" s="885">
        <f t="shared" si="4"/>
        <v>43842111.612222172</v>
      </c>
      <c r="AC30" s="885">
        <f t="shared" si="4"/>
        <v>45130136.747579098</v>
      </c>
      <c r="AD30" s="885">
        <f t="shared" si="4"/>
        <v>46456257.872736536</v>
      </c>
      <c r="AE30" s="885">
        <f t="shared" si="4"/>
        <v>47821606.972103298</v>
      </c>
      <c r="AF30" s="885">
        <f t="shared" si="4"/>
        <v>49227349.771714754</v>
      </c>
      <c r="AG30" s="885">
        <f t="shared" si="4"/>
        <v>50674686.747123532</v>
      </c>
      <c r="AH30" s="885">
        <f t="shared" si="4"/>
        <v>52164854.161439717</v>
      </c>
      <c r="AI30" s="885">
        <f t="shared" si="4"/>
        <v>53699125.134423427</v>
      </c>
      <c r="AJ30" s="886">
        <f t="shared" si="4"/>
        <v>55278810.743559465</v>
      </c>
      <c r="AK30" s="420"/>
      <c r="AL30" s="420"/>
      <c r="AM30" s="420"/>
      <c r="AN30" s="420"/>
      <c r="AO30" s="420"/>
      <c r="AP30" s="420"/>
      <c r="AQ30" s="420"/>
      <c r="AR30" s="420"/>
      <c r="AS30" s="420"/>
      <c r="AT30" s="420"/>
      <c r="AU30" s="420"/>
      <c r="AV30" s="420"/>
      <c r="AW30" s="420"/>
      <c r="AX30" s="420"/>
      <c r="AY30" s="420"/>
      <c r="AZ30" s="420"/>
      <c r="BA30" s="420"/>
      <c r="BB30" s="420"/>
      <c r="BC30" s="420"/>
      <c r="BD30" s="420"/>
    </row>
    <row r="31" spans="1:56" s="478" customFormat="1" ht="12.75" customHeight="1">
      <c r="A31" s="488"/>
      <c r="B31" s="582"/>
      <c r="C31" s="572"/>
      <c r="D31" s="572"/>
      <c r="E31" s="572"/>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82"/>
      <c r="AK31" s="420"/>
      <c r="AL31" s="420"/>
      <c r="AM31" s="420"/>
      <c r="AN31" s="420"/>
      <c r="AO31" s="420"/>
      <c r="AP31" s="420"/>
      <c r="AQ31" s="420"/>
      <c r="AR31" s="420"/>
      <c r="AS31" s="420"/>
      <c r="AT31" s="420"/>
      <c r="AU31" s="420"/>
      <c r="AV31" s="420"/>
      <c r="AW31" s="420"/>
      <c r="AX31" s="420"/>
      <c r="AY31" s="420"/>
      <c r="AZ31" s="420"/>
      <c r="BA31" s="420"/>
      <c r="BB31" s="420"/>
      <c r="BC31" s="420"/>
      <c r="BD31" s="420"/>
    </row>
    <row r="32" spans="1:56" s="478" customFormat="1" ht="12.75" customHeight="1">
      <c r="B32" s="567" t="s">
        <v>464</v>
      </c>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678"/>
      <c r="AK32" s="488"/>
      <c r="AL32" s="488"/>
      <c r="AM32" s="488"/>
      <c r="AN32" s="488"/>
      <c r="AO32" s="488"/>
      <c r="AP32" s="488"/>
      <c r="AQ32" s="488"/>
      <c r="AR32" s="488"/>
      <c r="AS32" s="488"/>
      <c r="AT32" s="488"/>
      <c r="AU32" s="488"/>
      <c r="AV32" s="488"/>
      <c r="AW32" s="488"/>
      <c r="AX32" s="488"/>
      <c r="AY32" s="488"/>
      <c r="AZ32" s="488"/>
      <c r="BA32" s="488"/>
      <c r="BB32" s="488"/>
      <c r="BC32" s="488"/>
      <c r="BD32" s="488"/>
    </row>
    <row r="33" spans="2:56" s="478" customFormat="1" ht="12.75" customHeight="1">
      <c r="B33" s="585" t="str">
        <f>B25</f>
        <v>Market-Rate Rental</v>
      </c>
      <c r="C33" s="595"/>
      <c r="D33" s="595"/>
      <c r="E33" s="595"/>
      <c r="F33" s="879">
        <f>IF(F13&gt;='Phase II - Summary'!$D$23,-SUM('Phase II - CF MF Market Rental'!C55:C57),0)</f>
        <v>0</v>
      </c>
      <c r="G33" s="879">
        <f>IF(G13&gt;='Phase II - Summary'!$D$23,-SUM('Phase II - CF MF Market Rental'!D55:D57),0)</f>
        <v>0</v>
      </c>
      <c r="H33" s="879">
        <f>IF(H13&gt;='Phase II - Summary'!$D$23,-SUM('Phase II - CF MF Market Rental'!E55:E57),0)</f>
        <v>0</v>
      </c>
      <c r="I33" s="879">
        <f>IF(I13&gt;='Phase II - Summary'!$D$23,-SUM('Phase II - CF MF Market Rental'!F55:F57),0)</f>
        <v>0</v>
      </c>
      <c r="J33" s="879">
        <f>IF(J13&gt;='Phase II - Summary'!$D$23,-SUM('Phase II - CF MF Market Rental'!G55:G57),0)</f>
        <v>0</v>
      </c>
      <c r="K33" s="879">
        <f>IF(K13&gt;='Phase II - Summary'!$D$23,-SUM('Phase II - CF MF Market Rental'!H55:H57),0)</f>
        <v>0</v>
      </c>
      <c r="L33" s="879">
        <f>IF(L13&gt;='Phase II - Summary'!$D$23,-SUM('Phase II - CF MF Market Rental'!I55:I57),0)</f>
        <v>0</v>
      </c>
      <c r="M33" s="879">
        <f>IF(M13&gt;='Phase II - Summary'!$D$23,-SUM('Phase II - CF MF Market Rental'!J55:J57),0)</f>
        <v>0</v>
      </c>
      <c r="N33" s="879">
        <f>IF(N13&gt;='Phase II - Summary'!$D$23,-SUM('Phase II - CF MF Market Rental'!K55:K57),0)</f>
        <v>3480291.9233340286</v>
      </c>
      <c r="O33" s="879">
        <f>IF(O13&gt;='Phase II - Summary'!$D$23,-SUM('Phase II - CF MF Market Rental'!L55:L57),0)</f>
        <v>3652650.2688146411</v>
      </c>
      <c r="P33" s="879">
        <f>IF(P13&gt;='Phase II - Summary'!$D$23,-SUM('Phase II - CF MF Market Rental'!M55:M57),0)</f>
        <v>3833617.6138013704</v>
      </c>
      <c r="Q33" s="879">
        <f>IF(Q13&gt;='Phase II - Summary'!$D$23,-SUM('Phase II - CF MF Market Rental'!N55:N57),0)</f>
        <v>4023626.2036859696</v>
      </c>
      <c r="R33" s="879">
        <f>IF(R13&gt;='Phase II - Summary'!$D$23,-SUM('Phase II - CF MF Market Rental'!O55:O57),0)</f>
        <v>4223130.0543775158</v>
      </c>
      <c r="S33" s="879">
        <f>IF(S13&gt;='Phase II - Summary'!$D$23,-SUM('Phase II - CF MF Market Rental'!P55:P57),0)</f>
        <v>4432606.0508576063</v>
      </c>
      <c r="T33" s="879">
        <f>IF(T13&gt;='Phase II - Summary'!$D$23,-SUM('Phase II - CF MF Market Rental'!Q55:Q57),0)</f>
        <v>4652555.1012314465</v>
      </c>
      <c r="U33" s="879">
        <f>IF(U13&gt;='Phase II - Summary'!$D$23,-SUM('Phase II - CF MF Market Rental'!R55:R57),0)</f>
        <v>4883503.3490802171</v>
      </c>
      <c r="V33" s="879">
        <f>IF(V13&gt;='Phase II - Summary'!$D$23,-SUM('Phase II - CF MF Market Rental'!S55:S57),0)</f>
        <v>5126003.4470619289</v>
      </c>
      <c r="W33" s="879">
        <f>IF(W13&gt;='Phase II - Summary'!$D$23,-SUM('Phase II - CF MF Market Rental'!T55:T57),0)</f>
        <v>5380635.8948570611</v>
      </c>
      <c r="X33" s="879">
        <f>IF(X13&gt;='Phase II - Summary'!$D$23,-SUM('Phase II - CF MF Market Rental'!U55:U57),0)</f>
        <v>5648010.4447118435</v>
      </c>
      <c r="Y33" s="879">
        <f>IF(Y13&gt;='Phase II - Summary'!$D$23,-SUM('Phase II - CF MF Market Rental'!V55:V57),0)</f>
        <v>5928767.5779965287</v>
      </c>
      <c r="Z33" s="879">
        <f>IF(Z13&gt;='Phase II - Summary'!$D$23,-SUM('Phase II - CF MF Market Rental'!W55:W57),0)</f>
        <v>6223580.0563688846</v>
      </c>
      <c r="AA33" s="879">
        <f>IF(AA13&gt;='Phase II - Summary'!$D$23,-SUM('Phase II - CF MF Market Rental'!X55:X57),0)</f>
        <v>6533154.5513146548</v>
      </c>
      <c r="AB33" s="879">
        <f>IF(AB13&gt;='Phase II - Summary'!$D$23,-SUM('Phase II - CF MF Market Rental'!Y55:Y57),0)</f>
        <v>6858233.3560274867</v>
      </c>
      <c r="AC33" s="879">
        <f>IF(AC13&gt;='Phase II - Summary'!$D$23,-SUM('Phase II - CF MF Market Rental'!Z55:Z57),0)</f>
        <v>7199596.1837912751</v>
      </c>
      <c r="AD33" s="879">
        <f>IF(AD13&gt;='Phase II - Summary'!$D$23,-SUM('Phase II - CF MF Market Rental'!AA55:AA57),0)</f>
        <v>7558062.0572383776</v>
      </c>
      <c r="AE33" s="879">
        <f>IF(AE13&gt;='Phase II - Summary'!$D$23,-SUM('Phase II - CF MF Market Rental'!AB55:AB57),0)</f>
        <v>7934491.293078322</v>
      </c>
      <c r="AF33" s="879">
        <f>IF(AF13&gt;='Phase II - Summary'!$D$23,-SUM('Phase II - CF MF Market Rental'!AC55:AC57),0)</f>
        <v>8329787.5871240757</v>
      </c>
      <c r="AG33" s="879">
        <f>IF(AG13&gt;='Phase II - Summary'!$D$23,-SUM('Phase II - CF MF Market Rental'!AD55:AD57),0)</f>
        <v>8744900.2046870254</v>
      </c>
      <c r="AH33" s="879">
        <f>IF(AH13&gt;='Phase II - Summary'!$D$23,-SUM('Phase II - CF MF Market Rental'!AE55:AE57),0)</f>
        <v>9180826.2816682924</v>
      </c>
      <c r="AI33" s="879">
        <f>IF(AI13&gt;='Phase II - Summary'!$D$23,-SUM('Phase II - CF MF Market Rental'!AF55:AF57),0)</f>
        <v>9638613.2419435363</v>
      </c>
      <c r="AJ33" s="882">
        <f>IF(AJ13&gt;='Phase II - Summary'!$D$23,-SUM('Phase II - CF MF Market Rental'!AG55:AG57),0)</f>
        <v>10119361.336921394</v>
      </c>
      <c r="AK33" s="420"/>
      <c r="AL33" s="420"/>
      <c r="AM33" s="420"/>
      <c r="AN33" s="420"/>
      <c r="AO33" s="420"/>
      <c r="AP33" s="420"/>
      <c r="AQ33" s="420"/>
      <c r="AR33" s="420"/>
      <c r="AS33" s="420"/>
      <c r="AT33" s="420"/>
      <c r="AU33" s="420"/>
      <c r="AV33" s="420"/>
      <c r="AW33" s="420"/>
      <c r="AX33" s="420"/>
      <c r="AY33" s="420"/>
      <c r="AZ33" s="420"/>
      <c r="BA33" s="420"/>
      <c r="BB33" s="420"/>
      <c r="BC33" s="420"/>
      <c r="BD33" s="420"/>
    </row>
    <row r="34" spans="2:56" s="478" customFormat="1" ht="12.75" customHeight="1">
      <c r="B34" s="585" t="s">
        <v>148</v>
      </c>
      <c r="C34" s="595"/>
      <c r="D34" s="595"/>
      <c r="E34" s="595"/>
      <c r="F34" s="879">
        <f>IF(F13&gt;='Phase II - Summary'!$D$23,-SUM('Phase II - CF Affordable Rental'!C54:C56),0)</f>
        <v>0</v>
      </c>
      <c r="G34" s="879">
        <f>IF(G13&gt;='Phase II - Summary'!$D$23,-SUM('Phase II - CF Affordable Rental'!D54:D56),0)</f>
        <v>0</v>
      </c>
      <c r="H34" s="879">
        <f>IF(H13&gt;='Phase II - Summary'!$D$23,-SUM('Phase II - CF Affordable Rental'!E54:E56),0)</f>
        <v>0</v>
      </c>
      <c r="I34" s="879">
        <f>IF(I13&gt;='Phase II - Summary'!$D$23,-SUM('Phase II - CF Affordable Rental'!F54:F56),0)</f>
        <v>0</v>
      </c>
      <c r="J34" s="879">
        <f>IF(J13&gt;='Phase II - Summary'!$D$23,-SUM('Phase II - CF Affordable Rental'!G54:G56),0)</f>
        <v>0</v>
      </c>
      <c r="K34" s="879">
        <f>IF(K13&gt;='Phase II - Summary'!$D$23,-SUM('Phase II - CF Affordable Rental'!H54:H56),0)</f>
        <v>0</v>
      </c>
      <c r="L34" s="879">
        <f>IF(L13&gt;='Phase II - Summary'!$D$23,-SUM('Phase II - CF Affordable Rental'!I54:I56),0)</f>
        <v>0</v>
      </c>
      <c r="M34" s="879">
        <f>IF(M13&gt;='Phase II - Summary'!$D$23,-SUM('Phase II - CF Affordable Rental'!J54:J56),0)</f>
        <v>0</v>
      </c>
      <c r="N34" s="879">
        <f>IF(N13&gt;='Phase II - Summary'!$D$23,-SUM('Phase II - CF Affordable Rental'!K54:K56),0)</f>
        <v>829927.08979754325</v>
      </c>
      <c r="O34" s="879">
        <f>IF(O13&gt;='Phase II - Summary'!$D$23,-SUM('Phase II - CF Affordable Rental'!L54:L56),0)</f>
        <v>862613.90324210085</v>
      </c>
      <c r="P34" s="879">
        <f>IF(P13&gt;='Phase II - Summary'!$D$23,-SUM('Phase II - CF Affordable Rental'!M54:M56),0)</f>
        <v>896604.41913015291</v>
      </c>
      <c r="Q34" s="879">
        <f>IF(Q13&gt;='Phase II - Summary'!$D$23,-SUM('Phase II - CF Affordable Rental'!N54:N56),0)</f>
        <v>931950.97014402389</v>
      </c>
      <c r="R34" s="879">
        <f>IF(R13&gt;='Phase II - Summary'!$D$23,-SUM('Phase II - CF Affordable Rental'!O54:O56),0)</f>
        <v>968707.9964684752</v>
      </c>
      <c r="S34" s="879">
        <f>IF(S13&gt;='Phase II - Summary'!$D$23,-SUM('Phase II - CF Affordable Rental'!P54:P56),0)</f>
        <v>1006932.1307990475</v>
      </c>
      <c r="T34" s="879">
        <f>IF(T13&gt;='Phase II - Summary'!$D$23,-SUM('Phase II - CF Affordable Rental'!Q54:Q56),0)</f>
        <v>1046682.2867820396</v>
      </c>
      <c r="U34" s="879">
        <f>IF(U13&gt;='Phase II - Summary'!$D$23,-SUM('Phase II - CF Affordable Rental'!R54:R56),0)</f>
        <v>1088019.7510247189</v>
      </c>
      <c r="V34" s="879">
        <f>IF(V13&gt;='Phase II - Summary'!$D$23,-SUM('Phase II - CF Affordable Rental'!S54:S56),0)</f>
        <v>1131008.2788199352</v>
      </c>
      <c r="W34" s="879">
        <f>IF(W13&gt;='Phase II - Summary'!$D$23,-SUM('Phase II - CF Affordable Rental'!T54:T56),0)</f>
        <v>1175714.193735156</v>
      </c>
      <c r="X34" s="879">
        <f>IF(X13&gt;='Phase II - Summary'!$D$23,-SUM('Phase II - CF Affordable Rental'!U54:U56),0)</f>
        <v>1222206.4912219686</v>
      </c>
      <c r="Y34" s="879">
        <f>IF(Y13&gt;='Phase II - Summary'!$D$23,-SUM('Phase II - CF Affordable Rental'!V54:V56),0)</f>
        <v>1270556.9464084478</v>
      </c>
      <c r="Z34" s="879">
        <f>IF(Z13&gt;='Phase II - Summary'!$D$23,-SUM('Phase II - CF Affordable Rental'!W54:W56),0)</f>
        <v>1320840.2262432815</v>
      </c>
      <c r="AA34" s="879">
        <f>IF(AA13&gt;='Phase II - Summary'!$D$23,-SUM('Phase II - CF Affordable Rental'!X54:X56),0)</f>
        <v>1373134.0061674425</v>
      </c>
      <c r="AB34" s="879">
        <f>IF(AB13&gt;='Phase II - Summary'!$D$23,-SUM('Phase II - CF Affordable Rental'!Y54:Y56),0)</f>
        <v>1427519.0914962178</v>
      </c>
      <c r="AC34" s="879">
        <f>IF(AC13&gt;='Phase II - Summary'!$D$23,-SUM('Phase II - CF Affordable Rental'!Z54:Z56),0)</f>
        <v>1484079.5437018673</v>
      </c>
      <c r="AD34" s="879">
        <f>IF(AD13&gt;='Phase II - Summary'!$D$23,-SUM('Phase II - CF Affordable Rental'!AA54:AA56),0)</f>
        <v>1542902.8117948098</v>
      </c>
      <c r="AE34" s="879">
        <f>IF(AE13&gt;='Phase II - Summary'!$D$23,-SUM('Phase II - CF Affordable Rental'!AB54:AB56),0)</f>
        <v>1604079.8690092545</v>
      </c>
      <c r="AF34" s="879">
        <f>IF(AF13&gt;='Phase II - Summary'!$D$23,-SUM('Phase II - CF Affordable Rental'!AC54:AC56),0)</f>
        <v>1667705.3550075216</v>
      </c>
      <c r="AG34" s="879">
        <f>IF(AG13&gt;='Phase II - Summary'!$D$23,-SUM('Phase II - CF Affordable Rental'!AD54:AD56),0)</f>
        <v>1733877.7238259241</v>
      </c>
      <c r="AH34" s="879">
        <f>IF(AH13&gt;='Phase II - Summary'!$D$23,-SUM('Phase II - CF Affordable Rental'!AE54:AE56),0)</f>
        <v>1802699.3977941123</v>
      </c>
      <c r="AI34" s="879">
        <f>IF(AI13&gt;='Phase II - Summary'!$D$23,-SUM('Phase II - CF Affordable Rental'!AF54:AF56),0)</f>
        <v>1874276.9276691277</v>
      </c>
      <c r="AJ34" s="882">
        <f>IF(AJ13&gt;='Phase II - Summary'!$D$23,-SUM('Phase II - CF Affordable Rental'!AG54:AG56),0)</f>
        <v>1948721.1592351764</v>
      </c>
      <c r="AK34" s="420"/>
      <c r="AL34" s="420"/>
      <c r="AM34" s="420"/>
      <c r="AN34" s="420"/>
      <c r="AO34" s="420"/>
      <c r="AP34" s="420"/>
      <c r="AQ34" s="420"/>
      <c r="AR34" s="420"/>
      <c r="AS34" s="420"/>
      <c r="AT34" s="420"/>
      <c r="AU34" s="420"/>
      <c r="AV34" s="420"/>
      <c r="AW34" s="420"/>
      <c r="AX34" s="420"/>
      <c r="AY34" s="420"/>
      <c r="AZ34" s="420"/>
      <c r="BA34" s="420"/>
      <c r="BB34" s="420"/>
      <c r="BC34" s="420"/>
      <c r="BD34" s="420"/>
    </row>
    <row r="35" spans="2:56" s="478" customFormat="1" ht="12.75" customHeight="1">
      <c r="B35" s="585" t="str">
        <f t="shared" ref="B35:B37" si="5">B27</f>
        <v>Commercial</v>
      </c>
      <c r="C35" s="595"/>
      <c r="D35" s="595"/>
      <c r="E35" s="595"/>
      <c r="F35" s="879">
        <f>IF(F13&gt;='Phase II - Summary'!$D$23,'Phase II - CF Commercial'!C51-SUM('Phase II - CF Commercial'!C56:C57),0)</f>
        <v>0</v>
      </c>
      <c r="G35" s="879">
        <f>IF(G13&gt;='Phase II - Summary'!$D$23,'Phase II - CF Commercial'!D51-SUM('Phase II - CF Commercial'!D56:D57),0)</f>
        <v>0</v>
      </c>
      <c r="H35" s="879">
        <f>IF(H13&gt;='Phase II - Summary'!$D$23,'Phase II - CF Commercial'!E51-SUM('Phase II - CF Commercial'!E56:E57),0)</f>
        <v>0</v>
      </c>
      <c r="I35" s="879">
        <f>IF(I13&gt;='Phase II - Summary'!$D$23,'Phase II - CF Commercial'!F51-SUM('Phase II - CF Commercial'!F56:F57),0)</f>
        <v>0</v>
      </c>
      <c r="J35" s="879">
        <f>IF(J13&gt;='Phase II - Summary'!$D$23,'Phase II - CF Commercial'!G51-SUM('Phase II - CF Commercial'!G56:G57),0)</f>
        <v>0</v>
      </c>
      <c r="K35" s="879">
        <f>IF(K13&gt;='Phase II - Summary'!$D$23,'Phase II - CF Commercial'!H51-SUM('Phase II - CF Commercial'!H56:H57),0)</f>
        <v>0</v>
      </c>
      <c r="L35" s="879">
        <f>IF(L13&gt;='Phase II - Summary'!$D$23,'Phase II - CF Commercial'!I51-SUM('Phase II - CF Commercial'!I56:I57),0)</f>
        <v>0</v>
      </c>
      <c r="M35" s="879">
        <f>IF(M13&gt;='Phase II - Summary'!$D$23,'Phase II - CF Commercial'!J51-SUM('Phase II - CF Commercial'!J56:J57),0)</f>
        <v>0</v>
      </c>
      <c r="N35" s="879">
        <f>IF(N13&gt;='Phase II - Summary'!$D$23,'Phase II - CF Commercial'!K51-SUM('Phase II - CF Commercial'!K56:K57),0)</f>
        <v>4094863.1175679499</v>
      </c>
      <c r="O35" s="879">
        <f>IF(O13&gt;='Phase II - Summary'!$D$23,'Phase II - CF Commercial'!L51-SUM('Phase II - CF Commercial'!L56:L57),0)</f>
        <v>4182171.9535804847</v>
      </c>
      <c r="P35" s="879">
        <f>IF(P13&gt;='Phase II - Summary'!$D$23,'Phase II - CF Commercial'!M51-SUM('Phase II - CF Commercial'!M56:M57),0)</f>
        <v>4271389.3135231044</v>
      </c>
      <c r="Q35" s="879">
        <f>IF(Q13&gt;='Phase II - Summary'!$D$23,'Phase II - CF Commercial'!N51-SUM('Phase II - CF Commercial'!N56:N57),0)</f>
        <v>4362558.2382907085</v>
      </c>
      <c r="R35" s="879">
        <f>IF(R13&gt;='Phase II - Summary'!$D$23,'Phase II - CF Commercial'!O51-SUM('Phase II - CF Commercial'!O56:O57),0)</f>
        <v>4455722.7757085767</v>
      </c>
      <c r="S35" s="879">
        <f>IF(S13&gt;='Phase II - Summary'!$D$23,'Phase II - CF Commercial'!P51-SUM('Phase II - CF Commercial'!P56:P57),0)</f>
        <v>4550928.0050543658</v>
      </c>
      <c r="T35" s="879">
        <f>IF(T13&gt;='Phase II - Summary'!$D$23,'Phase II - CF Commercial'!Q51-SUM('Phase II - CF Commercial'!Q56:Q57),0)</f>
        <v>4648220.0622020187</v>
      </c>
      <c r="U35" s="879">
        <f>IF(U13&gt;='Phase II - Summary'!$D$23,'Phase II - CF Commercial'!R51-SUM('Phase II - CF Commercial'!R56:R57),0)</f>
        <v>4747646.1654040217</v>
      </c>
      <c r="V35" s="879">
        <f>IF(V13&gt;='Phase II - Summary'!$D$23,'Phase II - CF Commercial'!S51-SUM('Phase II - CF Commercial'!S56:S57),0)</f>
        <v>4849254.6417288026</v>
      </c>
      <c r="W35" s="879">
        <f>IF(W13&gt;='Phase II - Summary'!$D$23,'Phase II - CF Commercial'!T51-SUM('Phase II - CF Commercial'!T56:T57),0)</f>
        <v>4953094.954170581</v>
      </c>
      <c r="X35" s="879">
        <f>IF(X13&gt;='Phase II - Summary'!$D$23,'Phase II - CF Commercial'!U51-SUM('Phase II - CF Commercial'!U56:U57),0)</f>
        <v>5059217.7294494119</v>
      </c>
      <c r="Y35" s="879">
        <f>IF(Y13&gt;='Phase II - Summary'!$D$23,'Phase II - CF Commercial'!V51-SUM('Phase II - CF Commercial'!V56:V57),0)</f>
        <v>5167674.7865196811</v>
      </c>
      <c r="Z35" s="879">
        <f>IF(Z13&gt;='Phase II - Summary'!$D$23,'Phase II - CF Commercial'!W51-SUM('Phase II - CF Commercial'!W56:W57),0)</f>
        <v>5278519.1658057934</v>
      </c>
      <c r="AA35" s="879">
        <f>IF(AA13&gt;='Phase II - Summary'!$D$23,'Phase II - CF Commercial'!X51-SUM('Phase II - CF Commercial'!X56:X57),0)</f>
        <v>5391805.1591843003</v>
      </c>
      <c r="AB35" s="879">
        <f>IF(AB13&gt;='Phase II - Summary'!$D$23,'Phase II - CF Commercial'!Y51-SUM('Phase II - CF Commercial'!Y56:Y57),0)</f>
        <v>5507588.3407322504</v>
      </c>
      <c r="AC35" s="879">
        <f>IF(AC13&gt;='Phase II - Summary'!$D$23,'Phase II - CF Commercial'!Z51-SUM('Phase II - CF Commercial'!Z56:Z57),0)</f>
        <v>5625925.5982620846</v>
      </c>
      <c r="AD35" s="879">
        <f>IF(AD13&gt;='Phase II - Summary'!$D$23,'Phase II - CF Commercial'!AA51-SUM('Phase II - CF Commercial'!AA56:AA57),0)</f>
        <v>5746875.1656639725</v>
      </c>
      <c r="AE35" s="879">
        <f>IF(AE13&gt;='Phase II - Summary'!$D$23,'Phase II - CF Commercial'!AB51-SUM('Phase II - CF Commercial'!AB56:AB57),0)</f>
        <v>5870496.6560769975</v>
      </c>
      <c r="AF35" s="879">
        <f>IF(AF13&gt;='Phase II - Summary'!$D$23,'Phase II - CF Commercial'!AC51-SUM('Phase II - CF Commercial'!AC56:AC57),0)</f>
        <v>5996851.0959112747</v>
      </c>
      <c r="AG35" s="879">
        <f>IF(AG13&gt;='Phase II - Summary'!$D$23,'Phase II - CF Commercial'!AD51-SUM('Phase II - CF Commercial'!AD56:AD57),0)</f>
        <v>6126000.9597436218</v>
      </c>
      <c r="AH35" s="879">
        <f>IF(AH13&gt;='Phase II - Summary'!$D$23,'Phase II - CF Commercial'!AE51-SUM('Phase II - CF Commercial'!AE56:AE57),0)</f>
        <v>6258010.2061100369</v>
      </c>
      <c r="AI35" s="879">
        <f>IF(AI13&gt;='Phase II - Summary'!$D$23,'Phase II - CF Commercial'!AF51-SUM('Phase II - CF Commercial'!AF56:AF57),0)</f>
        <v>6392944.3142189281</v>
      </c>
      <c r="AJ35" s="882">
        <f>IF(AJ13&gt;='Phase II - Summary'!$D$23,'Phase II - CF Commercial'!AG51-SUM('Phase II - CF Commercial'!AG56:AG57),0)</f>
        <v>6530870.3216095977</v>
      </c>
      <c r="AK35" s="420"/>
      <c r="AL35" s="420"/>
      <c r="AM35" s="420"/>
      <c r="AN35" s="420"/>
      <c r="AO35" s="420"/>
      <c r="AP35" s="420"/>
      <c r="AQ35" s="420"/>
      <c r="AR35" s="420"/>
      <c r="AS35" s="420"/>
      <c r="AT35" s="420"/>
      <c r="AU35" s="420"/>
      <c r="AV35" s="420"/>
      <c r="AW35" s="420"/>
      <c r="AX35" s="420"/>
      <c r="AY35" s="420"/>
      <c r="AZ35" s="420"/>
      <c r="BA35" s="420"/>
      <c r="BB35" s="420"/>
      <c r="BC35" s="420"/>
      <c r="BD35" s="420"/>
    </row>
    <row r="36" spans="2:56" s="478" customFormat="1" ht="12.75" hidden="1" customHeight="1">
      <c r="B36" s="585" t="str">
        <f t="shared" si="5"/>
        <v>Hotel</v>
      </c>
      <c r="C36" s="595"/>
      <c r="D36" s="595"/>
      <c r="E36" s="595"/>
      <c r="F36" s="879"/>
      <c r="G36" s="879"/>
      <c r="H36" s="879"/>
      <c r="I36" s="879"/>
      <c r="J36" s="879"/>
      <c r="K36" s="879"/>
      <c r="L36" s="879"/>
      <c r="M36" s="879"/>
      <c r="N36" s="879"/>
      <c r="O36" s="879"/>
      <c r="P36" s="879"/>
      <c r="Q36" s="879"/>
      <c r="R36" s="879"/>
      <c r="S36" s="879"/>
      <c r="T36" s="879"/>
      <c r="U36" s="879"/>
      <c r="V36" s="879"/>
      <c r="W36" s="879"/>
      <c r="X36" s="879"/>
      <c r="Y36" s="879"/>
      <c r="Z36" s="879"/>
      <c r="AA36" s="879"/>
      <c r="AB36" s="879"/>
      <c r="AC36" s="879"/>
      <c r="AD36" s="879"/>
      <c r="AE36" s="879"/>
      <c r="AF36" s="879"/>
      <c r="AG36" s="879"/>
      <c r="AH36" s="879"/>
      <c r="AI36" s="879"/>
      <c r="AJ36" s="882"/>
      <c r="AK36" s="420"/>
      <c r="AL36" s="420"/>
      <c r="AM36" s="420"/>
      <c r="AN36" s="420"/>
      <c r="AO36" s="420"/>
      <c r="AP36" s="420"/>
      <c r="AQ36" s="420"/>
      <c r="AR36" s="420"/>
      <c r="AS36" s="420"/>
      <c r="AT36" s="420"/>
      <c r="AU36" s="420"/>
      <c r="AV36" s="420"/>
      <c r="AW36" s="420"/>
      <c r="AX36" s="420"/>
      <c r="AY36" s="420"/>
      <c r="AZ36" s="420"/>
      <c r="BA36" s="420"/>
      <c r="BB36" s="420"/>
      <c r="BC36" s="420"/>
      <c r="BD36" s="420"/>
    </row>
    <row r="37" spans="2:56" s="478" customFormat="1" ht="12.75" customHeight="1">
      <c r="B37" s="585" t="str">
        <f t="shared" si="5"/>
        <v>Retail</v>
      </c>
      <c r="C37" s="595"/>
      <c r="D37" s="595"/>
      <c r="E37" s="595"/>
      <c r="F37" s="879">
        <f>IF(F13&gt;='Phase II - Summary'!$D$23,'Phase II - CF Retail'!C53-SUM('Phase II - CF Retail'!C58:C59),0)</f>
        <v>0</v>
      </c>
      <c r="G37" s="879">
        <f>IF(G13&gt;='Phase II - Summary'!$D$23,'Phase II - CF Retail'!D53-SUM('Phase II - CF Retail'!D58:D59),0)</f>
        <v>0</v>
      </c>
      <c r="H37" s="879">
        <f>IF(H13&gt;='Phase II - Summary'!$D$23,'Phase II - CF Retail'!E53-SUM('Phase II - CF Retail'!E58:E59),0)</f>
        <v>0</v>
      </c>
      <c r="I37" s="879">
        <f>IF(I13&gt;='Phase II - Summary'!$D$23,'Phase II - CF Retail'!F53-SUM('Phase II - CF Retail'!F58:F59),0)</f>
        <v>0</v>
      </c>
      <c r="J37" s="879">
        <f>IF(J13&gt;='Phase II - Summary'!$D$23,'Phase II - CF Retail'!G53-SUM('Phase II - CF Retail'!G58:G59),0)</f>
        <v>0</v>
      </c>
      <c r="K37" s="879">
        <f>IF(K13&gt;='Phase II - Summary'!$D$23,'Phase II - CF Retail'!H53-SUM('Phase II - CF Retail'!H58:H59),0)</f>
        <v>0</v>
      </c>
      <c r="L37" s="879">
        <f>IF(L13&gt;='Phase II - Summary'!$D$23,'Phase II - CF Retail'!I53-SUM('Phase II - CF Retail'!I58:I59),0)</f>
        <v>0</v>
      </c>
      <c r="M37" s="879">
        <f>IF(M13&gt;='Phase II - Summary'!$D$23,'Phase II - CF Retail'!J53-SUM('Phase II - CF Retail'!J58:J59),0)</f>
        <v>0</v>
      </c>
      <c r="N37" s="879">
        <f>IF(N13&gt;='Phase II - Summary'!$D$23,'Phase II - CF Retail'!K53-SUM('Phase II - CF Retail'!K58:K59),0)</f>
        <v>582392.58604067983</v>
      </c>
      <c r="O37" s="879">
        <f>IF(O13&gt;='Phase II - Summary'!$D$23,'Phase II - CF Retail'!L53-SUM('Phase II - CF Retail'!L58:L59),0)</f>
        <v>594697.22622719908</v>
      </c>
      <c r="P37" s="879">
        <f>IF(P13&gt;='Phase II - Summary'!$D$23,'Phase II - CF Retail'!M53-SUM('Phase II - CF Retail'!M58:M59),0)</f>
        <v>607267.66287142015</v>
      </c>
      <c r="Q37" s="879">
        <f>IF(Q13&gt;='Phase II - Summary'!$D$23,'Phase II - CF Retail'!N53-SUM('Phase II - CF Retail'!N58:N59),0)</f>
        <v>620109.80301211588</v>
      </c>
      <c r="R37" s="879">
        <f>IF(R13&gt;='Phase II - Summary'!$D$23,'Phase II - CF Retail'!O53-SUM('Phase II - CF Retail'!O58:O59),0)</f>
        <v>633229.68956212327</v>
      </c>
      <c r="S37" s="879">
        <f>IF(S13&gt;='Phase II - Summary'!$D$23,'Phase II - CF Retail'!P53-SUM('Phase II - CF Retail'!P58:P59),0)</f>
        <v>646633.504557824</v>
      </c>
      <c r="T37" s="879">
        <f>IF(T13&gt;='Phase II - Summary'!$D$23,'Phase II - CF Retail'!Q53-SUM('Phase II - CF Retail'!Q58:Q59),0)</f>
        <v>660327.57248957257</v>
      </c>
      <c r="U37" s="879">
        <f>IF(U13&gt;='Phase II - Summary'!$D$23,'Phase II - CF Retail'!R53-SUM('Phase II - CF Retail'!R58:R59),0)</f>
        <v>674318.36371517379</v>
      </c>
      <c r="V37" s="879">
        <f>IF(V13&gt;='Phase II - Summary'!$D$23,'Phase II - CF Retail'!S53-SUM('Phase II - CF Retail'!S58:S59),0)</f>
        <v>688612.49795856106</v>
      </c>
      <c r="W37" s="879">
        <f>IF(W13&gt;='Phase II - Summary'!$D$23,'Phase II - CF Retail'!T53-SUM('Phase II - CF Retail'!T58:T59),0)</f>
        <v>703216.74789588887</v>
      </c>
      <c r="X37" s="879">
        <f>IF(X13&gt;='Phase II - Summary'!$D$23,'Phase II - CF Retail'!U53-SUM('Phase II - CF Retail'!U58:U59),0)</f>
        <v>718138.04283130798</v>
      </c>
      <c r="Y37" s="879">
        <f>IF(Y13&gt;='Phase II - Summary'!$D$23,'Phase II - CF Retail'!V53-SUM('Phase II - CF Retail'!V58:V59),0)</f>
        <v>733383.47246476042</v>
      </c>
      <c r="Z37" s="879">
        <f>IF(Z13&gt;='Phase II - Summary'!$D$23,'Phase II - CF Retail'!W53-SUM('Phase II - CF Retail'!W58:W59),0)</f>
        <v>748960.29075418657</v>
      </c>
      <c r="AA37" s="879">
        <f>IF(AA13&gt;='Phase II - Summary'!$D$23,'Phase II - CF Retail'!X53-SUM('Phase II - CF Retail'!X58:X59),0)</f>
        <v>764875.91987460537</v>
      </c>
      <c r="AB37" s="879">
        <f>IF(AB13&gt;='Phase II - Summary'!$D$23,'Phase II - CF Retail'!Y53-SUM('Phase II - CF Retail'!Y58:Y59),0)</f>
        <v>781137.9542765927</v>
      </c>
      <c r="AC37" s="879">
        <f>IF(AC13&gt;='Phase II - Summary'!$D$23,'Phase II - CF Retail'!Z53-SUM('Phase II - CF Retail'!Z58:Z59),0)</f>
        <v>797754.16484675428</v>
      </c>
      <c r="AD37" s="879">
        <f>IF(AD13&gt;='Phase II - Summary'!$D$23,'Phase II - CF Retail'!AA53-SUM('Phase II - CF Retail'!AA58:AA59),0)</f>
        <v>814732.50317285815</v>
      </c>
      <c r="AE37" s="879">
        <f>IF(AE13&gt;='Phase II - Summary'!$D$23,'Phase II - CF Retail'!AB53-SUM('Phase II - CF Retail'!AB58:AB59),0)</f>
        <v>832081.10591635923</v>
      </c>
      <c r="AF37" s="879">
        <f>IF(AF13&gt;='Phase II - Summary'!$D$23,'Phase II - CF Retail'!AC53-SUM('Phase II - CF Retail'!AC58:AC59),0)</f>
        <v>849808.2992951317</v>
      </c>
      <c r="AG37" s="879">
        <f>IF(AG13&gt;='Phase II - Summary'!$D$23,'Phase II - CF Retail'!AD53-SUM('Phase II - CF Retail'!AD58:AD59),0)</f>
        <v>867922.60367929284</v>
      </c>
      <c r="AH37" s="879">
        <f>IF(AH13&gt;='Phase II - Summary'!$D$23,'Phase II - CF Retail'!AE53-SUM('Phase II - CF Retail'!AE58:AE59),0)</f>
        <v>886432.73830308474</v>
      </c>
      <c r="AI37" s="879">
        <f>IF(AI13&gt;='Phase II - Summary'!$D$23,'Phase II - CF Retail'!AF53-SUM('Phase II - CF Retail'!AF58:AF59),0)</f>
        <v>905347.6260958591</v>
      </c>
      <c r="AJ37" s="882">
        <f>IF(AJ13&gt;='Phase II - Summary'!$D$23,'Phase II - CF Retail'!AG53-SUM('Phase II - CF Retail'!AG58:AG59),0)</f>
        <v>924676.3986352901</v>
      </c>
      <c r="AK37" s="420"/>
      <c r="AL37" s="420"/>
      <c r="AM37" s="420"/>
      <c r="AN37" s="420"/>
      <c r="AO37" s="420"/>
      <c r="AP37" s="420"/>
      <c r="AQ37" s="420"/>
      <c r="AR37" s="420"/>
      <c r="AS37" s="420"/>
      <c r="AT37" s="420"/>
      <c r="AU37" s="420"/>
      <c r="AV37" s="420"/>
      <c r="AW37" s="420"/>
      <c r="AX37" s="420"/>
      <c r="AY37" s="420"/>
      <c r="AZ37" s="420"/>
      <c r="BA37" s="420"/>
      <c r="BB37" s="420"/>
      <c r="BC37" s="420"/>
      <c r="BD37" s="420"/>
    </row>
    <row r="38" spans="2:56" s="478" customFormat="1" ht="12.75" customHeight="1">
      <c r="B38" s="745" t="s">
        <v>465</v>
      </c>
      <c r="C38" s="883"/>
      <c r="D38" s="883"/>
      <c r="E38" s="883"/>
      <c r="F38" s="885">
        <f t="shared" ref="F38:AJ38" si="6">SUM(F33:F37)</f>
        <v>0</v>
      </c>
      <c r="G38" s="885">
        <f t="shared" si="6"/>
        <v>0</v>
      </c>
      <c r="H38" s="885">
        <f t="shared" si="6"/>
        <v>0</v>
      </c>
      <c r="I38" s="885">
        <f t="shared" si="6"/>
        <v>0</v>
      </c>
      <c r="J38" s="885">
        <f t="shared" si="6"/>
        <v>0</v>
      </c>
      <c r="K38" s="885">
        <f t="shared" si="6"/>
        <v>0</v>
      </c>
      <c r="L38" s="885">
        <f t="shared" si="6"/>
        <v>0</v>
      </c>
      <c r="M38" s="885">
        <f t="shared" si="6"/>
        <v>0</v>
      </c>
      <c r="N38" s="885">
        <f t="shared" si="6"/>
        <v>8987474.7167402022</v>
      </c>
      <c r="O38" s="885">
        <f t="shared" si="6"/>
        <v>9292133.3518644255</v>
      </c>
      <c r="P38" s="885">
        <f t="shared" si="6"/>
        <v>9608879.0093260482</v>
      </c>
      <c r="Q38" s="885">
        <f t="shared" si="6"/>
        <v>9938245.2151328176</v>
      </c>
      <c r="R38" s="885">
        <f t="shared" si="6"/>
        <v>10280790.51611669</v>
      </c>
      <c r="S38" s="885">
        <f t="shared" si="6"/>
        <v>10637099.691268845</v>
      </c>
      <c r="T38" s="885">
        <f t="shared" si="6"/>
        <v>11007785.022705076</v>
      </c>
      <c r="U38" s="885">
        <f t="shared" si="6"/>
        <v>11393487.629224131</v>
      </c>
      <c r="V38" s="885">
        <f t="shared" si="6"/>
        <v>11794878.865569228</v>
      </c>
      <c r="W38" s="885">
        <f t="shared" si="6"/>
        <v>12212661.790658686</v>
      </c>
      <c r="X38" s="885">
        <f t="shared" si="6"/>
        <v>12647572.708214531</v>
      </c>
      <c r="Y38" s="885">
        <f t="shared" si="6"/>
        <v>13100382.783389417</v>
      </c>
      <c r="Z38" s="885">
        <f t="shared" si="6"/>
        <v>13571899.739172146</v>
      </c>
      <c r="AA38" s="885">
        <f t="shared" si="6"/>
        <v>14062969.636541001</v>
      </c>
      <c r="AB38" s="885">
        <f t="shared" si="6"/>
        <v>14574478.742532549</v>
      </c>
      <c r="AC38" s="885">
        <f t="shared" si="6"/>
        <v>15107355.490601981</v>
      </c>
      <c r="AD38" s="885">
        <f t="shared" si="6"/>
        <v>15662572.537870018</v>
      </c>
      <c r="AE38" s="885">
        <f t="shared" si="6"/>
        <v>16241148.924080933</v>
      </c>
      <c r="AF38" s="885">
        <f t="shared" si="6"/>
        <v>16844152.337338004</v>
      </c>
      <c r="AG38" s="885">
        <f t="shared" si="6"/>
        <v>17472701.491935864</v>
      </c>
      <c r="AH38" s="885">
        <f t="shared" si="6"/>
        <v>18127968.623875525</v>
      </c>
      <c r="AI38" s="885">
        <f t="shared" si="6"/>
        <v>18811182.109927449</v>
      </c>
      <c r="AJ38" s="886">
        <f t="shared" si="6"/>
        <v>19523629.216401458</v>
      </c>
      <c r="AK38" s="420"/>
      <c r="AL38" s="420"/>
      <c r="AM38" s="420"/>
      <c r="AN38" s="420"/>
      <c r="AO38" s="420"/>
      <c r="AP38" s="420"/>
      <c r="AQ38" s="420"/>
      <c r="AR38" s="420"/>
      <c r="AS38" s="420"/>
      <c r="AT38" s="420"/>
      <c r="AU38" s="420"/>
      <c r="AV38" s="420"/>
      <c r="AW38" s="420"/>
      <c r="AX38" s="420"/>
      <c r="AY38" s="420"/>
      <c r="AZ38" s="420"/>
      <c r="BA38" s="420"/>
      <c r="BB38" s="420"/>
      <c r="BC38" s="420"/>
      <c r="BD38" s="420"/>
    </row>
    <row r="39" spans="2:56" s="478" customFormat="1" ht="12.75" customHeight="1">
      <c r="B39" s="582"/>
      <c r="C39" s="595"/>
      <c r="D39" s="595"/>
      <c r="E39" s="595"/>
      <c r="F39" s="879"/>
      <c r="G39" s="879"/>
      <c r="H39" s="879"/>
      <c r="I39" s="879"/>
      <c r="J39" s="879"/>
      <c r="K39" s="879"/>
      <c r="L39" s="879"/>
      <c r="M39" s="879"/>
      <c r="N39" s="879"/>
      <c r="O39" s="879"/>
      <c r="P39" s="879"/>
      <c r="Q39" s="879"/>
      <c r="R39" s="879"/>
      <c r="S39" s="879"/>
      <c r="T39" s="879"/>
      <c r="U39" s="879"/>
      <c r="V39" s="879"/>
      <c r="W39" s="879"/>
      <c r="X39" s="879"/>
      <c r="Y39" s="879"/>
      <c r="Z39" s="879"/>
      <c r="AA39" s="879"/>
      <c r="AB39" s="879"/>
      <c r="AC39" s="879"/>
      <c r="AD39" s="879"/>
      <c r="AE39" s="879"/>
      <c r="AF39" s="879"/>
      <c r="AG39" s="879"/>
      <c r="AH39" s="879"/>
      <c r="AI39" s="879"/>
      <c r="AJ39" s="882"/>
      <c r="AK39" s="420"/>
      <c r="AL39" s="420"/>
      <c r="AM39" s="420"/>
      <c r="AN39" s="420"/>
      <c r="AO39" s="420"/>
      <c r="AP39" s="420"/>
      <c r="AQ39" s="420"/>
      <c r="AR39" s="420"/>
      <c r="AS39" s="420"/>
      <c r="AT39" s="420"/>
      <c r="AU39" s="420"/>
      <c r="AV39" s="420"/>
      <c r="AW39" s="420"/>
      <c r="AX39" s="420"/>
      <c r="AY39" s="420"/>
      <c r="AZ39" s="420"/>
      <c r="BA39" s="420"/>
      <c r="BB39" s="420"/>
      <c r="BC39" s="420"/>
      <c r="BD39" s="420"/>
    </row>
    <row r="40" spans="2:56" s="478" customFormat="1" ht="12.75" customHeight="1">
      <c r="B40" s="581" t="s">
        <v>466</v>
      </c>
      <c r="C40" s="595"/>
      <c r="D40" s="595"/>
      <c r="E40" s="595"/>
      <c r="F40" s="879">
        <f t="shared" ref="F40:AJ40" si="7">SUM(F25:F29)-SUM(F33:F37)</f>
        <v>0</v>
      </c>
      <c r="G40" s="879">
        <f t="shared" si="7"/>
        <v>0</v>
      </c>
      <c r="H40" s="879">
        <f t="shared" si="7"/>
        <v>0</v>
      </c>
      <c r="I40" s="879">
        <f t="shared" si="7"/>
        <v>0</v>
      </c>
      <c r="J40" s="879">
        <f t="shared" si="7"/>
        <v>0</v>
      </c>
      <c r="K40" s="879">
        <f t="shared" si="7"/>
        <v>0</v>
      </c>
      <c r="L40" s="879">
        <f t="shared" si="7"/>
        <v>0</v>
      </c>
      <c r="M40" s="879">
        <f t="shared" si="7"/>
        <v>0</v>
      </c>
      <c r="N40" s="879">
        <f t="shared" si="7"/>
        <v>20260875.288294934</v>
      </c>
      <c r="O40" s="879">
        <f t="shared" si="7"/>
        <v>20813023.991967268</v>
      </c>
      <c r="P40" s="879">
        <f t="shared" si="7"/>
        <v>21378377.030239005</v>
      </c>
      <c r="Q40" s="879">
        <f t="shared" si="7"/>
        <v>21957151.360545978</v>
      </c>
      <c r="R40" s="879">
        <f t="shared" si="7"/>
        <v>22549561.268857785</v>
      </c>
      <c r="S40" s="879">
        <f t="shared" si="7"/>
        <v>23155817.825520687</v>
      </c>
      <c r="T40" s="879">
        <f t="shared" si="7"/>
        <v>23776128.30141928</v>
      </c>
      <c r="U40" s="879">
        <f t="shared" si="7"/>
        <v>24410695.54209172</v>
      </c>
      <c r="V40" s="879">
        <f t="shared" si="7"/>
        <v>25059717.297303222</v>
      </c>
      <c r="W40" s="879">
        <f t="shared" si="7"/>
        <v>25723385.503445391</v>
      </c>
      <c r="X40" s="879">
        <f t="shared" si="7"/>
        <v>26401885.515985042</v>
      </c>
      <c r="Y40" s="879">
        <f t="shared" si="7"/>
        <v>27095395.289033964</v>
      </c>
      <c r="Z40" s="879">
        <f t="shared" si="7"/>
        <v>27804084.498951711</v>
      </c>
      <c r="AA40" s="879">
        <f t="shared" si="7"/>
        <v>28528113.608724892</v>
      </c>
      <c r="AB40" s="879">
        <f t="shared" si="7"/>
        <v>29267632.869689621</v>
      </c>
      <c r="AC40" s="879">
        <f t="shared" si="7"/>
        <v>30022781.256977119</v>
      </c>
      <c r="AD40" s="879">
        <f t="shared" si="7"/>
        <v>30793685.334866516</v>
      </c>
      <c r="AE40" s="879">
        <f t="shared" si="7"/>
        <v>31580458.048022367</v>
      </c>
      <c r="AF40" s="879">
        <f t="shared" si="7"/>
        <v>32383197.43437675</v>
      </c>
      <c r="AG40" s="879">
        <f t="shared" si="7"/>
        <v>33201985.255187668</v>
      </c>
      <c r="AH40" s="879">
        <f t="shared" si="7"/>
        <v>34036885.537564188</v>
      </c>
      <c r="AI40" s="879">
        <f t="shared" si="7"/>
        <v>34887943.024495974</v>
      </c>
      <c r="AJ40" s="882">
        <f t="shared" si="7"/>
        <v>35755181.527158007</v>
      </c>
      <c r="AK40" s="420"/>
      <c r="AL40" s="420"/>
      <c r="AM40" s="420"/>
      <c r="AN40" s="420"/>
      <c r="AO40" s="420"/>
      <c r="AP40" s="420"/>
      <c r="AQ40" s="420"/>
      <c r="AR40" s="420"/>
      <c r="AS40" s="420"/>
      <c r="AT40" s="420"/>
      <c r="AU40" s="420"/>
      <c r="AV40" s="420"/>
      <c r="AW40" s="420"/>
      <c r="AX40" s="420"/>
      <c r="AY40" s="420"/>
      <c r="AZ40" s="420"/>
      <c r="BA40" s="420"/>
      <c r="BB40" s="420"/>
      <c r="BC40" s="420"/>
      <c r="BD40" s="420"/>
    </row>
    <row r="41" spans="2:56" s="478" customFormat="1" ht="12.75" customHeight="1">
      <c r="B41" s="852"/>
      <c r="C41" s="568"/>
      <c r="D41" s="568"/>
      <c r="E41" s="568"/>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7"/>
      <c r="AK41" s="500"/>
      <c r="AL41" s="500"/>
      <c r="AM41" s="500"/>
      <c r="AN41" s="500"/>
      <c r="AO41" s="500"/>
      <c r="AP41" s="500"/>
      <c r="AQ41" s="500"/>
      <c r="AR41" s="500"/>
      <c r="AS41" s="500"/>
      <c r="AT41" s="500"/>
      <c r="AU41" s="500"/>
      <c r="AV41" s="500"/>
      <c r="AW41" s="500"/>
      <c r="AX41" s="500"/>
      <c r="AY41" s="500"/>
      <c r="AZ41" s="500"/>
      <c r="BA41" s="500"/>
      <c r="BB41" s="500"/>
      <c r="BC41" s="500"/>
      <c r="BD41" s="500"/>
    </row>
    <row r="42" spans="2:56" s="478" customFormat="1" ht="12.75" customHeight="1">
      <c r="B42" s="585" t="s">
        <v>467</v>
      </c>
      <c r="C42" s="595"/>
      <c r="D42" s="595"/>
      <c r="E42" s="595"/>
      <c r="F42" s="879" t="b">
        <f>IF(F13&gt;='Phase II - Summary'!$D$23,'Phase II - Pro Forma'!G40/'Phase II - Summary'!$D$28)</f>
        <v>0</v>
      </c>
      <c r="G42" s="879" t="b">
        <f>IF(G13&gt;='Phase II - Summary'!$D$23,'Phase II - Pro Forma'!H40/'Phase II - Summary'!$D$28)</f>
        <v>0</v>
      </c>
      <c r="H42" s="879" t="b">
        <f>IF(H13&gt;='Phase II - Summary'!$D$23,'Phase II - Pro Forma'!I40/'Phase II - Summary'!$D$28)</f>
        <v>0</v>
      </c>
      <c r="I42" s="879" t="b">
        <f>IF(I13&gt;='Phase II - Summary'!$D$23,'Phase II - Pro Forma'!J40/'Phase II - Summary'!$D$28)</f>
        <v>0</v>
      </c>
      <c r="J42" s="879" t="b">
        <f>IF(J13&gt;='Phase II - Summary'!$D$23,'Phase II - Pro Forma'!K40/'Phase II - Summary'!$D$28)</f>
        <v>0</v>
      </c>
      <c r="K42" s="879" t="b">
        <f>IF(K13&gt;='Phase II - Summary'!$D$23,'Phase II - Pro Forma'!L40/'Phase II - Summary'!$D$28)</f>
        <v>0</v>
      </c>
      <c r="L42" s="879" t="b">
        <f>IF(L13&gt;='Phase II - Summary'!$D$23,'Phase II - Pro Forma'!M40/'Phase II - Summary'!$D$28)</f>
        <v>0</v>
      </c>
      <c r="M42" s="879" t="b">
        <f>IF(M13&gt;='Phase II - Summary'!$D$23,'Phase II - Pro Forma'!N40/'Phase II - Summary'!$D$28)</f>
        <v>0</v>
      </c>
      <c r="N42" s="879">
        <f>IF(N13&gt;='Phase II - Summary'!$D$23,'Phase II - Pro Forma'!O40/'Phase II - Summary'!$D$28)</f>
        <v>371661142.71370119</v>
      </c>
      <c r="O42" s="879">
        <f>IF(O13&gt;='Phase II - Summary'!$D$23,'Phase II - Pro Forma'!P40/'Phase II - Summary'!$D$28)</f>
        <v>381756732.68283933</v>
      </c>
      <c r="P42" s="879">
        <f>IF(P13&gt;='Phase II - Summary'!$D$23,'Phase II - Pro Forma'!Q40/'Phase II - Summary'!$D$28)</f>
        <v>392091988.58117819</v>
      </c>
      <c r="Q42" s="879">
        <f>IF(Q13&gt;='Phase II - Summary'!$D$23,'Phase II - Pro Forma'!R40/'Phase II - Summary'!$D$28)</f>
        <v>402670736.94388902</v>
      </c>
      <c r="R42" s="879">
        <f>IF(R13&gt;='Phase II - Summary'!$D$23,'Phase II - Pro Forma'!S40/'Phase II - Summary'!$D$28)</f>
        <v>413496746.88429797</v>
      </c>
      <c r="S42" s="879">
        <f>IF(S13&gt;='Phase II - Summary'!$D$23,'Phase II - Pro Forma'!T40/'Phase II - Summary'!$D$28)</f>
        <v>424573719.66820145</v>
      </c>
      <c r="T42" s="879">
        <f>IF(T13&gt;='Phase II - Summary'!$D$23,'Phase II - Pro Forma'!U40/'Phase II - Summary'!$D$28)</f>
        <v>435905277.53735214</v>
      </c>
      <c r="U42" s="879">
        <f>IF(U13&gt;='Phase II - Summary'!$D$23,'Phase II - Pro Forma'!V40/'Phase II - Summary'!$D$28)</f>
        <v>447494951.73755753</v>
      </c>
      <c r="V42" s="879">
        <f>IF(V13&gt;='Phase II - Summary'!$D$23,'Phase II - Pro Forma'!W40/'Phase II - Summary'!$D$28)</f>
        <v>459346169.70438194</v>
      </c>
      <c r="W42" s="879">
        <f>IF(W13&gt;='Phase II - Summary'!$D$23,'Phase II - Pro Forma'!X40/'Phase II - Summary'!$D$28)</f>
        <v>471462241.35687572</v>
      </c>
      <c r="X42" s="879">
        <f>IF(X13&gt;='Phase II - Summary'!$D$23,'Phase II - Pro Forma'!Y40/'Phase II - Summary'!$D$28)</f>
        <v>483846344.44703507</v>
      </c>
      <c r="Y42" s="879">
        <f>IF(Y13&gt;='Phase II - Summary'!$D$23,'Phase II - Pro Forma'!Z40/'Phase II - Summary'!$D$28)</f>
        <v>496501508.90985197</v>
      </c>
      <c r="Z42" s="879">
        <f>IF(Z13&gt;='Phase II - Summary'!$D$23,'Phase II - Pro Forma'!AA40/'Phase II - Summary'!$D$28)</f>
        <v>509430600.15580165</v>
      </c>
      <c r="AA42" s="879">
        <f>IF(AA13&gt;='Phase II - Summary'!$D$23,'Phase II - Pro Forma'!AB40/'Phase II - Summary'!$D$28)</f>
        <v>522636301.24445748</v>
      </c>
      <c r="AB42" s="879">
        <f>IF(AB13&gt;='Phase II - Summary'!$D$23,'Phase II - Pro Forma'!AC40/'Phase II - Summary'!$D$28)</f>
        <v>536121093.87459141</v>
      </c>
      <c r="AC42" s="879">
        <f>IF(AC13&gt;='Phase II - Summary'!$D$23,'Phase II - Pro Forma'!AD40/'Phase II - Summary'!$D$28)</f>
        <v>549887238.12261641</v>
      </c>
      <c r="AD42" s="879">
        <f>IF(AD13&gt;='Phase II - Summary'!$D$23,'Phase II - Pro Forma'!AE40/'Phase II - Summary'!$D$28)</f>
        <v>563936750.85754228</v>
      </c>
      <c r="AE42" s="879">
        <f>IF(AE13&gt;='Phase II - Summary'!$D$23,'Phase II - Pro Forma'!AF40/'Phase II - Summary'!$D$28)</f>
        <v>578271382.7567277</v>
      </c>
      <c r="AF42" s="879">
        <f>IF(AF13&gt;='Phase II - Summary'!$D$23,'Phase II - Pro Forma'!AG40/'Phase II - Summary'!$D$28)</f>
        <v>592892593.84263694</v>
      </c>
      <c r="AG42" s="879">
        <f>IF(AG13&gt;='Phase II - Summary'!$D$23,'Phase II - Pro Forma'!AH40/'Phase II - Summary'!$D$28)</f>
        <v>607801527.45650339</v>
      </c>
      <c r="AH42" s="879">
        <f>IF(AH13&gt;='Phase II - Summary'!$D$23,'Phase II - Pro Forma'!AI40/'Phase II - Summary'!$D$28)</f>
        <v>622998982.58028519</v>
      </c>
      <c r="AI42" s="879">
        <f>IF(AI13&gt;='Phase II - Summary'!$D$23,'Phase II - Pro Forma'!AJ40/'Phase II - Summary'!$D$28)</f>
        <v>638485384.41353583</v>
      </c>
      <c r="AJ42" s="882">
        <f>IF(AJ13&gt;='Phase II - Summary'!$D$23,'Phase II - Pro Forma'!AK40/'Phase II - Summary'!$D$28)</f>
        <v>0</v>
      </c>
      <c r="AK42" s="420"/>
      <c r="AL42" s="420"/>
      <c r="AM42" s="420"/>
      <c r="AN42" s="420"/>
      <c r="AO42" s="420"/>
      <c r="AP42" s="420"/>
      <c r="AQ42" s="420"/>
      <c r="AR42" s="420"/>
      <c r="AS42" s="420"/>
      <c r="AT42" s="420"/>
      <c r="AU42" s="420"/>
      <c r="AV42" s="420"/>
      <c r="AW42" s="420"/>
      <c r="AX42" s="420"/>
      <c r="AY42" s="420"/>
      <c r="AZ42" s="420"/>
      <c r="BA42" s="420"/>
      <c r="BB42" s="420"/>
      <c r="BC42" s="420"/>
      <c r="BD42" s="420"/>
    </row>
    <row r="43" spans="2:56" s="478" customFormat="1" ht="12.75" customHeight="1">
      <c r="B43" s="585" t="s">
        <v>468</v>
      </c>
      <c r="C43" s="595"/>
      <c r="D43" s="595"/>
      <c r="E43" s="595"/>
      <c r="F43" s="879">
        <f>-F42*'Phase II - Summary'!$D$29</f>
        <v>0</v>
      </c>
      <c r="G43" s="879">
        <f>-G42*'Phase II - Summary'!$D$29</f>
        <v>0</v>
      </c>
      <c r="H43" s="879">
        <f>-H42*'Phase II - Summary'!$D$29</f>
        <v>0</v>
      </c>
      <c r="I43" s="879">
        <f>-I42*'Phase II - Summary'!$D$29</f>
        <v>0</v>
      </c>
      <c r="J43" s="879">
        <f>-J42*'Phase II - Summary'!$D$29</f>
        <v>0</v>
      </c>
      <c r="K43" s="879">
        <f>-K42*'Phase II - Summary'!$D$29</f>
        <v>0</v>
      </c>
      <c r="L43" s="879">
        <f>-L42*'Phase II - Summary'!$D$29</f>
        <v>0</v>
      </c>
      <c r="M43" s="879">
        <f>-M42*'Phase II - Summary'!$D$29</f>
        <v>0</v>
      </c>
      <c r="N43" s="879">
        <f>-N42*'Phase II - Summary'!$D$29</f>
        <v>-3716611.4271370121</v>
      </c>
      <c r="O43" s="879">
        <f>-O42*'Phase II - Summary'!$D$29</f>
        <v>-3817567.3268283936</v>
      </c>
      <c r="P43" s="879">
        <f>-P42*'Phase II - Summary'!$D$29</f>
        <v>-3920919.885811782</v>
      </c>
      <c r="Q43" s="879">
        <f>-Q42*'Phase II - Summary'!$D$29</f>
        <v>-4026707.3694388904</v>
      </c>
      <c r="R43" s="879">
        <f>-R42*'Phase II - Summary'!$D$29</f>
        <v>-4134967.46884298</v>
      </c>
      <c r="S43" s="879">
        <f>-S42*'Phase II - Summary'!$D$29</f>
        <v>-4245737.1966820145</v>
      </c>
      <c r="T43" s="879">
        <f>-T42*'Phase II - Summary'!$D$29</f>
        <v>-4359052.7753735213</v>
      </c>
      <c r="U43" s="879">
        <f>-U42*'Phase II - Summary'!$D$29</f>
        <v>-4474949.5173755754</v>
      </c>
      <c r="V43" s="879">
        <f>-V42*'Phase II - Summary'!$D$29</f>
        <v>-4593461.6970438194</v>
      </c>
      <c r="W43" s="879">
        <f>-W42*'Phase II - Summary'!$D$29</f>
        <v>-4714622.4135687575</v>
      </c>
      <c r="X43" s="879">
        <f>-X42*'Phase II - Summary'!$D$29</f>
        <v>-4838463.4444703506</v>
      </c>
      <c r="Y43" s="879">
        <f>-Y42*'Phase II - Summary'!$D$29</f>
        <v>-4965015.0890985196</v>
      </c>
      <c r="Z43" s="879">
        <f>-Z42*'Phase II - Summary'!$D$29</f>
        <v>-5094306.001558017</v>
      </c>
      <c r="AA43" s="879">
        <f>-AA42*'Phase II - Summary'!$D$29</f>
        <v>-5226363.0124445753</v>
      </c>
      <c r="AB43" s="879">
        <f>-AB42*'Phase II - Summary'!$D$29</f>
        <v>-5361210.938745914</v>
      </c>
      <c r="AC43" s="879">
        <f>-AC42*'Phase II - Summary'!$D$29</f>
        <v>-5498872.3812261643</v>
      </c>
      <c r="AD43" s="879">
        <f>-AD42*'Phase II - Summary'!$D$29</f>
        <v>-5639367.5085754227</v>
      </c>
      <c r="AE43" s="879">
        <f>-AE42*'Phase II - Summary'!$D$29</f>
        <v>-5782713.8275672775</v>
      </c>
      <c r="AF43" s="879">
        <f>-AF42*'Phase II - Summary'!$D$29</f>
        <v>-5928925.9384263698</v>
      </c>
      <c r="AG43" s="879">
        <f>-AG42*'Phase II - Summary'!$D$29</f>
        <v>-6078015.2745650336</v>
      </c>
      <c r="AH43" s="879">
        <f>-AH42*'Phase II - Summary'!$D$29</f>
        <v>-6229989.8258028524</v>
      </c>
      <c r="AI43" s="879">
        <f>-AI42*'Phase II - Summary'!$D$29</f>
        <v>-6384853.8441353589</v>
      </c>
      <c r="AJ43" s="882">
        <f>-AJ42*'Phase II - Summary'!$D$29</f>
        <v>0</v>
      </c>
      <c r="AK43" s="420"/>
      <c r="AL43" s="420"/>
      <c r="AM43" s="420"/>
      <c r="AN43" s="420"/>
      <c r="AO43" s="420"/>
      <c r="AP43" s="420"/>
      <c r="AQ43" s="420"/>
      <c r="AR43" s="420"/>
      <c r="AS43" s="420"/>
      <c r="AT43" s="420"/>
      <c r="AU43" s="420"/>
      <c r="AV43" s="420"/>
      <c r="AW43" s="420"/>
      <c r="AX43" s="420"/>
      <c r="AY43" s="420"/>
      <c r="AZ43" s="420"/>
      <c r="BA43" s="420"/>
      <c r="BB43" s="420"/>
      <c r="BC43" s="420"/>
      <c r="BD43" s="420"/>
    </row>
    <row r="44" spans="2:56" s="478" customFormat="1" ht="12.75" customHeight="1">
      <c r="B44" s="585" t="s">
        <v>469</v>
      </c>
      <c r="C44" s="595"/>
      <c r="D44" s="595"/>
      <c r="E44" s="595"/>
      <c r="F44" s="885" t="b">
        <f>IF(F13='Phase II - Summary'!$I$49,SUM('Phase II - Pro Forma'!F42:F43,0))</f>
        <v>0</v>
      </c>
      <c r="G44" s="885" t="b">
        <f>IF(G13='Phase II - Summary'!$I$49,SUM('Phase II - Pro Forma'!G42:G43,0))</f>
        <v>0</v>
      </c>
      <c r="H44" s="885" t="b">
        <f>IF(H13='Phase II - Summary'!$I$49,SUM('Phase II - Pro Forma'!H42:H43,0))</f>
        <v>0</v>
      </c>
      <c r="I44" s="885" t="b">
        <f>IF(I13='Phase II - Summary'!$I$49,SUM('Phase II - Pro Forma'!I42:I43,0))</f>
        <v>0</v>
      </c>
      <c r="J44" s="885" t="b">
        <f>IF(J13='Phase II - Summary'!$I$49,SUM('Phase II - Pro Forma'!J42:J43,0))</f>
        <v>0</v>
      </c>
      <c r="K44" s="885" t="b">
        <f>IF(K13='Phase II - Summary'!$I$49,SUM('Phase II - Pro Forma'!K42:K43,0))</f>
        <v>0</v>
      </c>
      <c r="L44" s="885" t="b">
        <f>IF(L13='Phase II - Summary'!$I$49,SUM('Phase II - Pro Forma'!L42:L43,0))</f>
        <v>0</v>
      </c>
      <c r="M44" s="885" t="b">
        <f>IF(M13='Phase II - Summary'!$I$49,SUM('Phase II - Pro Forma'!M42:M43,0))</f>
        <v>0</v>
      </c>
      <c r="N44" s="885" t="b">
        <f>IF(N13='Phase II - Summary'!$I$49,SUM('Phase II - Pro Forma'!N42:N43,0))</f>
        <v>0</v>
      </c>
      <c r="O44" s="885" t="b">
        <f>IF(O13='Phase II - Summary'!$I$49,SUM('Phase II - Pro Forma'!O42:O43,0))</f>
        <v>0</v>
      </c>
      <c r="P44" s="885" t="b">
        <f>IF(P13='Phase II - Summary'!$I$49,SUM('Phase II - Pro Forma'!P42:P43,0))</f>
        <v>0</v>
      </c>
      <c r="Q44" s="885">
        <f>IF(Q13='Phase II - Summary'!$I$49,SUM('Phase II - Pro Forma'!Q42:Q43,0))</f>
        <v>398644029.57445014</v>
      </c>
      <c r="R44" s="885" t="b">
        <f>IF(R13='Phase II - Summary'!$I$49,SUM('Phase II - Pro Forma'!R42:R43,0))</f>
        <v>0</v>
      </c>
      <c r="S44" s="885" t="b">
        <f>IF(S13='Phase II - Summary'!$I$49,SUM('Phase II - Pro Forma'!S42:S43,0))</f>
        <v>0</v>
      </c>
      <c r="T44" s="885" t="b">
        <f>IF(T13='Phase II - Summary'!$I$49,SUM('Phase II - Pro Forma'!T42:T43,0))</f>
        <v>0</v>
      </c>
      <c r="U44" s="885" t="b">
        <f>IF(U13='Phase II - Summary'!$I$49,SUM('Phase II - Pro Forma'!U42:U43,0))</f>
        <v>0</v>
      </c>
      <c r="V44" s="885" t="b">
        <f>IF(V13='Phase II - Summary'!$I$49,SUM('Phase II - Pro Forma'!V42:V43,0))</f>
        <v>0</v>
      </c>
      <c r="W44" s="885" t="b">
        <f>IF(W13='Phase II - Summary'!$I$49,SUM('Phase II - Pro Forma'!W42:W43,0))</f>
        <v>0</v>
      </c>
      <c r="X44" s="885" t="b">
        <f>IF(X13='Phase II - Summary'!$I$49,SUM('Phase II - Pro Forma'!X42:X43,0))</f>
        <v>0</v>
      </c>
      <c r="Y44" s="885" t="b">
        <f>IF(Y13='Phase II - Summary'!$I$49,SUM('Phase II - Pro Forma'!Y42:Y43,0))</f>
        <v>0</v>
      </c>
      <c r="Z44" s="885" t="b">
        <f>IF(Z13='Phase II - Summary'!$I$49,SUM('Phase II - Pro Forma'!Z42:Z43,0))</f>
        <v>0</v>
      </c>
      <c r="AA44" s="885" t="b">
        <f>IF(AA13='Phase II - Summary'!$I$49,SUM('Phase II - Pro Forma'!AA42:AA43,0))</f>
        <v>0</v>
      </c>
      <c r="AB44" s="885" t="b">
        <f>IF(AB13='Phase II - Summary'!$I$49,SUM('Phase II - Pro Forma'!AB42:AB43,0))</f>
        <v>0</v>
      </c>
      <c r="AC44" s="885" t="b">
        <f>IF(AC13='Phase II - Summary'!$I$49,SUM('Phase II - Pro Forma'!AC42:AC43,0))</f>
        <v>0</v>
      </c>
      <c r="AD44" s="885" t="b">
        <f>IF(AD13='Phase II - Summary'!$I$49,SUM('Phase II - Pro Forma'!AD42:AD43,0))</f>
        <v>0</v>
      </c>
      <c r="AE44" s="885" t="b">
        <f>IF(AE13='Phase II - Summary'!$I$49,SUM('Phase II - Pro Forma'!AE42:AE43,0))</f>
        <v>0</v>
      </c>
      <c r="AF44" s="885" t="b">
        <f>IF(AF13='Phase II - Summary'!$I$49,SUM('Phase II - Pro Forma'!AF42:AF43,0))</f>
        <v>0</v>
      </c>
      <c r="AG44" s="885" t="b">
        <f>IF(AG13='Phase II - Summary'!$I$49,SUM('Phase II - Pro Forma'!AG42:AG43,0))</f>
        <v>0</v>
      </c>
      <c r="AH44" s="885" t="b">
        <f>IF(AH13='Phase II - Summary'!$I$49,SUM('Phase II - Pro Forma'!AH42:AH43,0))</f>
        <v>0</v>
      </c>
      <c r="AI44" s="885" t="b">
        <f>IF(AI13='Phase II - Summary'!$I$49,SUM('Phase II - Pro Forma'!AI42:AI43,0))</f>
        <v>0</v>
      </c>
      <c r="AJ44" s="886" t="b">
        <f>IF(AJ13='Phase II - Summary'!$I$49,SUM('Phase II - Pro Forma'!AJ42:AJ43,0))</f>
        <v>0</v>
      </c>
      <c r="AK44" s="420"/>
      <c r="AL44" s="420"/>
      <c r="AM44" s="420"/>
      <c r="AN44" s="420"/>
      <c r="AO44" s="420"/>
      <c r="AP44" s="420"/>
      <c r="AQ44" s="420"/>
      <c r="AR44" s="420"/>
      <c r="AS44" s="420"/>
      <c r="AT44" s="420"/>
      <c r="AU44" s="420"/>
      <c r="AV44" s="420"/>
      <c r="AW44" s="420"/>
      <c r="AX44" s="420"/>
      <c r="AY44" s="420"/>
      <c r="AZ44" s="420"/>
      <c r="BA44" s="420"/>
      <c r="BB44" s="420"/>
      <c r="BC44" s="420"/>
      <c r="BD44" s="420"/>
    </row>
    <row r="45" spans="2:56" s="478" customFormat="1" ht="12.75" customHeight="1">
      <c r="B45" s="852"/>
      <c r="C45" s="595"/>
      <c r="D45" s="595"/>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95"/>
      <c r="AI45" s="595"/>
      <c r="AJ45" s="678"/>
      <c r="AK45" s="488"/>
      <c r="AL45" s="488"/>
      <c r="AM45" s="488"/>
      <c r="AN45" s="488"/>
      <c r="AO45" s="488"/>
      <c r="AP45" s="488"/>
      <c r="AQ45" s="488"/>
      <c r="AR45" s="488"/>
      <c r="AS45" s="488"/>
      <c r="AT45" s="488"/>
      <c r="AU45" s="488"/>
      <c r="AV45" s="488"/>
      <c r="AW45" s="488"/>
      <c r="AX45" s="488"/>
      <c r="AY45" s="488"/>
      <c r="AZ45" s="488"/>
      <c r="BA45" s="488"/>
      <c r="BB45" s="488"/>
      <c r="BC45" s="488"/>
      <c r="BD45" s="488"/>
    </row>
    <row r="46" spans="2:56" s="478" customFormat="1" ht="12.75" customHeight="1">
      <c r="B46" s="585" t="s">
        <v>470</v>
      </c>
      <c r="C46" s="595"/>
      <c r="D46" s="879">
        <f>SUM(F46:AJ46)</f>
        <v>258687872.72799733</v>
      </c>
      <c r="E46" s="595"/>
      <c r="F46" s="879">
        <f>IF(F13&lt;='Phase II - Summary'!$I$49,F40-F22+F44,0)</f>
        <v>-3883680.8</v>
      </c>
      <c r="G46" s="879">
        <f>IF(G13&lt;='Phase II - Summary'!$I$49,G40-G22+G44,0)</f>
        <v>0</v>
      </c>
      <c r="H46" s="879">
        <f>IF(H13&lt;='Phase II - Summary'!$I$49,H40-H22+H44,0)</f>
        <v>0</v>
      </c>
      <c r="I46" s="879">
        <f>IF(I13&lt;='Phase II - Summary'!$I$49,I40-I22+I44,0)</f>
        <v>0</v>
      </c>
      <c r="J46" s="879">
        <f>IF(J13&lt;='Phase II - Summary'!$I$49,J40-J22+J44,0)</f>
        <v>0</v>
      </c>
      <c r="K46" s="879">
        <f>IF(K13&lt;='Phase II - Summary'!$I$49,K40-K22+K44,0)</f>
        <v>-73493967.905833334</v>
      </c>
      <c r="L46" s="879">
        <f>IF(L13&lt;='Phase II - Summary'!$I$49,L40-L22+L44,0)</f>
        <v>-73493967.905833334</v>
      </c>
      <c r="M46" s="879">
        <f>IF(M13&lt;='Phase II - Summary'!$I$49,M40-M22+M44,0)</f>
        <v>-73493967.905833334</v>
      </c>
      <c r="N46" s="879">
        <f>IF(N13&lt;='Phase II - Summary'!$I$49,N40-N22+N44,0)</f>
        <v>20260875.288294934</v>
      </c>
      <c r="O46" s="879">
        <f>IF(O13&lt;='Phase II - Summary'!$I$49,O40-O22+O44,0)</f>
        <v>20813023.991967268</v>
      </c>
      <c r="P46" s="879">
        <f>IF(P13&lt;='Phase II - Summary'!$I$49,P40-P22+P44,0)</f>
        <v>21378377.030239005</v>
      </c>
      <c r="Q46" s="879">
        <f>IF(Q13&lt;='Phase II - Summary'!$I$49,Q40-Q22+Q44,0)</f>
        <v>420601180.93499613</v>
      </c>
      <c r="R46" s="879">
        <f>IF(R13&lt;='Phase II - Summary'!$I$49,R40-R22+R44,0)</f>
        <v>0</v>
      </c>
      <c r="S46" s="879">
        <f>IF(S13&lt;='Phase II - Summary'!$I$49,S40-S22+S44,0)</f>
        <v>0</v>
      </c>
      <c r="T46" s="879">
        <f>IF(T13&lt;='Phase II - Summary'!$I$49,T40-T22+T44,0)</f>
        <v>0</v>
      </c>
      <c r="U46" s="879">
        <f>IF(U13&lt;='Phase II - Summary'!$I$49,U40-U22+U44,0)</f>
        <v>0</v>
      </c>
      <c r="V46" s="879">
        <f>IF(V13&lt;='Phase II - Summary'!$I$49,V40-V22+V44,0)</f>
        <v>0</v>
      </c>
      <c r="W46" s="879">
        <f>IF(W13&lt;='Phase II - Summary'!$I$49,W40-W22+W44,0)</f>
        <v>0</v>
      </c>
      <c r="X46" s="879">
        <f>IF(X13&lt;='Phase II - Summary'!$I$49,X40-X22+X44,0)</f>
        <v>0</v>
      </c>
      <c r="Y46" s="879">
        <f>IF(Y13&lt;='Phase II - Summary'!$I$49,Y40-Y22+Y44,0)</f>
        <v>0</v>
      </c>
      <c r="Z46" s="879">
        <f>IF(Z13&lt;='Phase II - Summary'!$I$49,Z40-Z22+Z44,0)</f>
        <v>0</v>
      </c>
      <c r="AA46" s="879">
        <f>IF(AA13&lt;='Phase II - Summary'!$I$49,AA40-AA22+AA44,0)</f>
        <v>0</v>
      </c>
      <c r="AB46" s="879">
        <f>IF(AB13&lt;='Phase II - Summary'!$I$49,AB40-AB22+AB44,0)</f>
        <v>0</v>
      </c>
      <c r="AC46" s="879">
        <f>IF(AC13&lt;='Phase II - Summary'!$I$49,AC40-AC22+AC44,0)</f>
        <v>0</v>
      </c>
      <c r="AD46" s="879">
        <f>IF(AD13&lt;='Phase II - Summary'!$I$49,AD40-AD22+AD44,0)</f>
        <v>0</v>
      </c>
      <c r="AE46" s="879">
        <f>IF(AE13&lt;='Phase II - Summary'!$I$49,AE40-AE22+AE44,0)</f>
        <v>0</v>
      </c>
      <c r="AF46" s="879">
        <f>IF(AF13&lt;='Phase II - Summary'!$I$49,AF40-AF22+AF44,0)</f>
        <v>0</v>
      </c>
      <c r="AG46" s="879">
        <f>IF(AG13&lt;='Phase II - Summary'!$I$49,AG40-AG22+AG44,0)</f>
        <v>0</v>
      </c>
      <c r="AH46" s="879">
        <f>IF(AH13&lt;='Phase II - Summary'!$I$49,AH40-AH22+AH44,0)</f>
        <v>0</v>
      </c>
      <c r="AI46" s="879">
        <f>IF(AI13&lt;='Phase II - Summary'!$I$49,AI40-AI22+AI44,0)</f>
        <v>0</v>
      </c>
      <c r="AJ46" s="882">
        <f>IF(AJ13&lt;='Phase II - Summary'!$I$49,AJ40-AJ22+AJ44,0)</f>
        <v>0</v>
      </c>
      <c r="AK46" s="420"/>
      <c r="AL46" s="420"/>
      <c r="AM46" s="420"/>
      <c r="AN46" s="420"/>
      <c r="AO46" s="420"/>
      <c r="AP46" s="420"/>
      <c r="AQ46" s="420"/>
      <c r="AR46" s="420"/>
      <c r="AS46" s="420"/>
      <c r="AT46" s="420"/>
      <c r="AU46" s="420"/>
      <c r="AV46" s="420"/>
      <c r="AW46" s="420"/>
      <c r="AX46" s="420"/>
      <c r="AY46" s="420"/>
      <c r="AZ46" s="420"/>
      <c r="BA46" s="420"/>
      <c r="BB46" s="420"/>
      <c r="BC46" s="420"/>
      <c r="BD46" s="420"/>
    </row>
    <row r="47" spans="2:56" s="478" customFormat="1" ht="12.75" customHeight="1" thickBot="1">
      <c r="B47" s="585" t="s">
        <v>717</v>
      </c>
      <c r="C47" s="595"/>
      <c r="D47" s="879"/>
      <c r="E47" s="595"/>
      <c r="F47" s="879">
        <f>F46</f>
        <v>-3883680.8</v>
      </c>
      <c r="G47" s="879">
        <f>G46</f>
        <v>0</v>
      </c>
      <c r="H47" s="879">
        <f t="shared" ref="H47:J47" si="8">H46</f>
        <v>0</v>
      </c>
      <c r="I47" s="879">
        <f t="shared" si="8"/>
        <v>0</v>
      </c>
      <c r="J47" s="879">
        <f t="shared" si="8"/>
        <v>0</v>
      </c>
      <c r="K47" s="879">
        <f ca="1">K46+'Phase II - Summary'!$G$26/3</f>
        <v>-64149222.897429928</v>
      </c>
      <c r="L47" s="879">
        <f ca="1">L46+'Phase II - Summary'!$G$26/3</f>
        <v>-64149222.897429928</v>
      </c>
      <c r="M47" s="879">
        <f ca="1">M46+'Phase II - Summary'!$G$26/3</f>
        <v>-64149222.897429928</v>
      </c>
      <c r="N47" s="879">
        <f>N46</f>
        <v>20260875.288294934</v>
      </c>
      <c r="O47" s="879">
        <f t="shared" ref="O47:AJ47" si="9">O46</f>
        <v>20813023.991967268</v>
      </c>
      <c r="P47" s="879">
        <f t="shared" si="9"/>
        <v>21378377.030239005</v>
      </c>
      <c r="Q47" s="879">
        <f t="shared" si="9"/>
        <v>420601180.93499613</v>
      </c>
      <c r="R47" s="879">
        <f t="shared" si="9"/>
        <v>0</v>
      </c>
      <c r="S47" s="879">
        <f t="shared" si="9"/>
        <v>0</v>
      </c>
      <c r="T47" s="879">
        <f t="shared" si="9"/>
        <v>0</v>
      </c>
      <c r="U47" s="879">
        <f t="shared" si="9"/>
        <v>0</v>
      </c>
      <c r="V47" s="879">
        <f t="shared" si="9"/>
        <v>0</v>
      </c>
      <c r="W47" s="879">
        <f t="shared" si="9"/>
        <v>0</v>
      </c>
      <c r="X47" s="879">
        <f t="shared" si="9"/>
        <v>0</v>
      </c>
      <c r="Y47" s="879">
        <f t="shared" si="9"/>
        <v>0</v>
      </c>
      <c r="Z47" s="879">
        <f t="shared" si="9"/>
        <v>0</v>
      </c>
      <c r="AA47" s="879">
        <f t="shared" si="9"/>
        <v>0</v>
      </c>
      <c r="AB47" s="879">
        <f t="shared" si="9"/>
        <v>0</v>
      </c>
      <c r="AC47" s="879">
        <f t="shared" si="9"/>
        <v>0</v>
      </c>
      <c r="AD47" s="879">
        <f t="shared" si="9"/>
        <v>0</v>
      </c>
      <c r="AE47" s="879">
        <f t="shared" si="9"/>
        <v>0</v>
      </c>
      <c r="AF47" s="879">
        <f t="shared" si="9"/>
        <v>0</v>
      </c>
      <c r="AG47" s="879">
        <f t="shared" si="9"/>
        <v>0</v>
      </c>
      <c r="AH47" s="879">
        <f t="shared" si="9"/>
        <v>0</v>
      </c>
      <c r="AI47" s="879">
        <f t="shared" si="9"/>
        <v>0</v>
      </c>
      <c r="AJ47" s="882">
        <f t="shared" si="9"/>
        <v>0</v>
      </c>
      <c r="AK47" s="420"/>
      <c r="AL47" s="420"/>
      <c r="AM47" s="420"/>
      <c r="AN47" s="420"/>
      <c r="AO47" s="420"/>
      <c r="AP47" s="420"/>
      <c r="AQ47" s="420"/>
      <c r="AR47" s="420"/>
      <c r="AS47" s="420"/>
      <c r="AT47" s="420"/>
      <c r="AU47" s="420"/>
      <c r="AV47" s="420"/>
      <c r="AW47" s="420"/>
      <c r="AX47" s="420"/>
      <c r="AY47" s="420"/>
      <c r="AZ47" s="420"/>
      <c r="BA47" s="420"/>
      <c r="BB47" s="420"/>
      <c r="BC47" s="420"/>
      <c r="BD47" s="420"/>
    </row>
    <row r="48" spans="2:56" ht="12.75" customHeight="1">
      <c r="B48" s="1446" t="s">
        <v>471</v>
      </c>
      <c r="C48" s="1447"/>
      <c r="D48" s="1448">
        <f>IRR(F46:AJ46)</f>
        <v>0.16877471681885536</v>
      </c>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685"/>
      <c r="AK48" s="358"/>
      <c r="AL48" s="358"/>
      <c r="AM48" s="358"/>
      <c r="AN48" s="358"/>
      <c r="AO48" s="358"/>
      <c r="AP48" s="358"/>
      <c r="AQ48" s="358"/>
      <c r="AR48" s="358"/>
      <c r="AS48" s="358"/>
      <c r="AT48" s="358"/>
      <c r="AU48" s="358"/>
      <c r="AV48" s="358"/>
      <c r="AW48" s="358"/>
      <c r="AX48" s="358"/>
      <c r="AY48" s="358"/>
      <c r="AZ48" s="358"/>
      <c r="BA48" s="358"/>
      <c r="BB48" s="358"/>
      <c r="BC48" s="358"/>
      <c r="BD48" s="358"/>
    </row>
    <row r="49" spans="2:56" ht="12.75" customHeight="1" thickBot="1">
      <c r="B49" s="1449" t="s">
        <v>472</v>
      </c>
      <c r="C49" s="1354"/>
      <c r="D49" s="1355">
        <f>-SUMIF(F46:AJ46,"&gt;0")/SUMIF(F46:AJ46,"&lt;0")</f>
        <v>2.1529748347292554</v>
      </c>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685"/>
      <c r="AK49" s="358"/>
      <c r="AL49" s="358"/>
      <c r="AM49" s="358"/>
      <c r="AN49" s="358"/>
      <c r="AO49" s="358"/>
      <c r="AP49" s="358"/>
      <c r="AQ49" s="358"/>
      <c r="AR49" s="358"/>
      <c r="AS49" s="358"/>
      <c r="AT49" s="358"/>
      <c r="AU49" s="358"/>
      <c r="AV49" s="358"/>
      <c r="AW49" s="358"/>
      <c r="AX49" s="358"/>
      <c r="AY49" s="358"/>
      <c r="AZ49" s="358"/>
      <c r="BA49" s="358"/>
      <c r="BB49" s="358"/>
      <c r="BC49" s="358"/>
      <c r="BD49" s="358"/>
    </row>
    <row r="50" spans="2:56" ht="12.75" customHeight="1">
      <c r="B50" s="675" t="s">
        <v>716</v>
      </c>
      <c r="C50" s="384"/>
      <c r="D50" s="645">
        <f ca="1">IRR(F47:AJ47)</f>
        <v>0.19916445306017772</v>
      </c>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685"/>
      <c r="AK50" s="358"/>
      <c r="AL50" s="358"/>
      <c r="AM50" s="358"/>
      <c r="AN50" s="358"/>
      <c r="AO50" s="358"/>
      <c r="AP50" s="358"/>
      <c r="AQ50" s="358"/>
      <c r="AR50" s="358"/>
      <c r="AS50" s="358"/>
      <c r="AT50" s="358"/>
      <c r="AU50" s="358"/>
      <c r="AV50" s="358"/>
      <c r="AW50" s="358"/>
      <c r="AX50" s="358"/>
      <c r="AY50" s="358"/>
      <c r="AZ50" s="358"/>
      <c r="BA50" s="358"/>
      <c r="BB50" s="358"/>
      <c r="BC50" s="358"/>
      <c r="BD50" s="358"/>
    </row>
    <row r="51" spans="2:56" ht="12.75" customHeight="1">
      <c r="B51" s="1471" t="s">
        <v>473</v>
      </c>
      <c r="C51" s="384"/>
      <c r="D51" s="1470" t="s">
        <v>110</v>
      </c>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685"/>
      <c r="AK51" s="358"/>
      <c r="AL51" s="358"/>
      <c r="AM51" s="358"/>
      <c r="AN51" s="358"/>
      <c r="AO51" s="358"/>
      <c r="AP51" s="358"/>
      <c r="AQ51" s="358"/>
      <c r="AR51" s="358"/>
      <c r="AS51" s="358"/>
      <c r="AT51" s="358"/>
      <c r="AU51" s="358"/>
      <c r="AV51" s="358"/>
      <c r="AW51" s="358"/>
      <c r="AX51" s="358"/>
      <c r="AY51" s="358"/>
      <c r="AZ51" s="358"/>
      <c r="BA51" s="358"/>
      <c r="BB51" s="358"/>
      <c r="BC51" s="358"/>
      <c r="BD51" s="358"/>
    </row>
    <row r="52" spans="2:56" s="478" customFormat="1" ht="12.75" customHeight="1">
      <c r="B52" s="585" t="s">
        <v>474</v>
      </c>
      <c r="C52" s="595"/>
      <c r="D52" s="472"/>
      <c r="E52" s="595"/>
      <c r="F52" s="879">
        <f ca="1">'Phase II - Summary'!G23</f>
        <v>21258223.244056344</v>
      </c>
      <c r="G52" s="879">
        <f t="shared" ref="G52:AJ52" ca="1" si="10">F54</f>
        <v>17374542.444056343</v>
      </c>
      <c r="H52" s="879">
        <f ca="1">G54</f>
        <v>17374542.444056343</v>
      </c>
      <c r="I52" s="879">
        <f t="shared" ca="1" si="10"/>
        <v>17374542.444056343</v>
      </c>
      <c r="J52" s="879">
        <f t="shared" ca="1" si="10"/>
        <v>17374542.444056343</v>
      </c>
      <c r="K52" s="879">
        <f t="shared" ca="1" si="10"/>
        <v>17374542.444056343</v>
      </c>
      <c r="L52" s="879">
        <f t="shared" ca="1" si="10"/>
        <v>0</v>
      </c>
      <c r="M52" s="879">
        <f t="shared" ca="1" si="10"/>
        <v>0</v>
      </c>
      <c r="N52" s="879">
        <f t="shared" ca="1" si="10"/>
        <v>0</v>
      </c>
      <c r="O52" s="879">
        <f t="shared" ca="1" si="10"/>
        <v>0</v>
      </c>
      <c r="P52" s="879">
        <f t="shared" ca="1" si="10"/>
        <v>0</v>
      </c>
      <c r="Q52" s="879">
        <f t="shared" ca="1" si="10"/>
        <v>0</v>
      </c>
      <c r="R52" s="879">
        <f t="shared" ca="1" si="10"/>
        <v>0</v>
      </c>
      <c r="S52" s="879">
        <f t="shared" ca="1" si="10"/>
        <v>0</v>
      </c>
      <c r="T52" s="879">
        <f t="shared" ca="1" si="10"/>
        <v>0</v>
      </c>
      <c r="U52" s="879">
        <f t="shared" ca="1" si="10"/>
        <v>0</v>
      </c>
      <c r="V52" s="879">
        <f t="shared" ca="1" si="10"/>
        <v>0</v>
      </c>
      <c r="W52" s="879">
        <f t="shared" ca="1" si="10"/>
        <v>0</v>
      </c>
      <c r="X52" s="879">
        <f t="shared" ca="1" si="10"/>
        <v>0</v>
      </c>
      <c r="Y52" s="879">
        <f t="shared" ca="1" si="10"/>
        <v>0</v>
      </c>
      <c r="Z52" s="879">
        <f t="shared" ca="1" si="10"/>
        <v>0</v>
      </c>
      <c r="AA52" s="879">
        <f t="shared" ca="1" si="10"/>
        <v>0</v>
      </c>
      <c r="AB52" s="879">
        <f t="shared" ca="1" si="10"/>
        <v>0</v>
      </c>
      <c r="AC52" s="879">
        <f t="shared" ca="1" si="10"/>
        <v>0</v>
      </c>
      <c r="AD52" s="879">
        <f t="shared" ca="1" si="10"/>
        <v>0</v>
      </c>
      <c r="AE52" s="879">
        <f t="shared" ca="1" si="10"/>
        <v>0</v>
      </c>
      <c r="AF52" s="879">
        <f t="shared" ca="1" si="10"/>
        <v>0</v>
      </c>
      <c r="AG52" s="879">
        <f t="shared" ca="1" si="10"/>
        <v>0</v>
      </c>
      <c r="AH52" s="879">
        <f t="shared" ca="1" si="10"/>
        <v>0</v>
      </c>
      <c r="AI52" s="879">
        <f t="shared" ca="1" si="10"/>
        <v>0</v>
      </c>
      <c r="AJ52" s="882">
        <f t="shared" ca="1" si="10"/>
        <v>0</v>
      </c>
      <c r="AK52" s="420"/>
      <c r="AL52" s="420"/>
      <c r="AM52" s="420"/>
      <c r="AN52" s="420"/>
      <c r="AO52" s="420"/>
      <c r="AP52" s="420"/>
      <c r="AQ52" s="420"/>
      <c r="AR52" s="420"/>
      <c r="AS52" s="420"/>
      <c r="AT52" s="420"/>
      <c r="AU52" s="420"/>
      <c r="AV52" s="420"/>
      <c r="AW52" s="420"/>
      <c r="AX52" s="420"/>
      <c r="AY52" s="420"/>
      <c r="AZ52" s="420"/>
      <c r="BA52" s="420"/>
      <c r="BB52" s="420"/>
      <c r="BC52" s="420"/>
      <c r="BD52" s="420"/>
    </row>
    <row r="53" spans="2:56" s="478" customFormat="1" ht="12.75" customHeight="1">
      <c r="B53" s="585" t="s">
        <v>475</v>
      </c>
      <c r="C53" s="595"/>
      <c r="D53" s="878">
        <f ca="1">SUM(F53:DV53)</f>
        <v>21258223.244056344</v>
      </c>
      <c r="E53" s="595"/>
      <c r="F53" s="879">
        <f t="shared" ref="F53:AJ53" ca="1" si="11">MIN(F52,ABS(F46))</f>
        <v>3883680.8</v>
      </c>
      <c r="G53" s="879">
        <f t="shared" ca="1" si="11"/>
        <v>0</v>
      </c>
      <c r="H53" s="879">
        <f t="shared" ca="1" si="11"/>
        <v>0</v>
      </c>
      <c r="I53" s="879">
        <f t="shared" ca="1" si="11"/>
        <v>0</v>
      </c>
      <c r="J53" s="879">
        <f t="shared" ca="1" si="11"/>
        <v>0</v>
      </c>
      <c r="K53" s="879">
        <f t="shared" ca="1" si="11"/>
        <v>17374542.444056343</v>
      </c>
      <c r="L53" s="879">
        <f t="shared" ca="1" si="11"/>
        <v>0</v>
      </c>
      <c r="M53" s="879">
        <f t="shared" ca="1" si="11"/>
        <v>0</v>
      </c>
      <c r="N53" s="879">
        <f t="shared" ca="1" si="11"/>
        <v>0</v>
      </c>
      <c r="O53" s="879">
        <f t="shared" ca="1" si="11"/>
        <v>0</v>
      </c>
      <c r="P53" s="879">
        <f t="shared" ca="1" si="11"/>
        <v>0</v>
      </c>
      <c r="Q53" s="879">
        <f t="shared" ca="1" si="11"/>
        <v>0</v>
      </c>
      <c r="R53" s="879">
        <f t="shared" ca="1" si="11"/>
        <v>0</v>
      </c>
      <c r="S53" s="879">
        <f t="shared" ca="1" si="11"/>
        <v>0</v>
      </c>
      <c r="T53" s="879">
        <f t="shared" ca="1" si="11"/>
        <v>0</v>
      </c>
      <c r="U53" s="879">
        <f t="shared" ca="1" si="11"/>
        <v>0</v>
      </c>
      <c r="V53" s="879">
        <f t="shared" ca="1" si="11"/>
        <v>0</v>
      </c>
      <c r="W53" s="879">
        <f t="shared" ca="1" si="11"/>
        <v>0</v>
      </c>
      <c r="X53" s="879">
        <f t="shared" ca="1" si="11"/>
        <v>0</v>
      </c>
      <c r="Y53" s="879">
        <f t="shared" ca="1" si="11"/>
        <v>0</v>
      </c>
      <c r="Z53" s="879">
        <f t="shared" ca="1" si="11"/>
        <v>0</v>
      </c>
      <c r="AA53" s="879">
        <f t="shared" ca="1" si="11"/>
        <v>0</v>
      </c>
      <c r="AB53" s="879">
        <f t="shared" ca="1" si="11"/>
        <v>0</v>
      </c>
      <c r="AC53" s="879">
        <f t="shared" ca="1" si="11"/>
        <v>0</v>
      </c>
      <c r="AD53" s="879">
        <f t="shared" ca="1" si="11"/>
        <v>0</v>
      </c>
      <c r="AE53" s="879">
        <f t="shared" ca="1" si="11"/>
        <v>0</v>
      </c>
      <c r="AF53" s="879">
        <f t="shared" ca="1" si="11"/>
        <v>0</v>
      </c>
      <c r="AG53" s="879">
        <f t="shared" ca="1" si="11"/>
        <v>0</v>
      </c>
      <c r="AH53" s="879">
        <f t="shared" ca="1" si="11"/>
        <v>0</v>
      </c>
      <c r="AI53" s="879">
        <f t="shared" ca="1" si="11"/>
        <v>0</v>
      </c>
      <c r="AJ53" s="882">
        <f t="shared" ca="1" si="11"/>
        <v>0</v>
      </c>
      <c r="AK53" s="420"/>
      <c r="AL53" s="420"/>
      <c r="AM53" s="420"/>
      <c r="AN53" s="420"/>
      <c r="AO53" s="420"/>
      <c r="AP53" s="420"/>
      <c r="AQ53" s="420"/>
      <c r="AR53" s="420"/>
      <c r="AS53" s="420"/>
      <c r="AT53" s="420"/>
      <c r="AU53" s="420"/>
      <c r="AV53" s="420"/>
      <c r="AW53" s="420"/>
      <c r="AX53" s="420"/>
      <c r="AY53" s="420"/>
      <c r="AZ53" s="420"/>
      <c r="BA53" s="420"/>
      <c r="BB53" s="420"/>
      <c r="BC53" s="420"/>
      <c r="BD53" s="420"/>
    </row>
    <row r="54" spans="2:56" s="478" customFormat="1" ht="12.75" customHeight="1">
      <c r="B54" s="585" t="s">
        <v>476</v>
      </c>
      <c r="C54" s="595"/>
      <c r="D54" s="472"/>
      <c r="E54" s="595"/>
      <c r="F54" s="879">
        <f t="shared" ref="F54:AJ54" ca="1" si="12">MAX(F52-F53,0)</f>
        <v>17374542.444056343</v>
      </c>
      <c r="G54" s="879">
        <f t="shared" ca="1" si="12"/>
        <v>17374542.444056343</v>
      </c>
      <c r="H54" s="879">
        <f t="shared" ca="1" si="12"/>
        <v>17374542.444056343</v>
      </c>
      <c r="I54" s="879">
        <f t="shared" ca="1" si="12"/>
        <v>17374542.444056343</v>
      </c>
      <c r="J54" s="879">
        <f t="shared" ca="1" si="12"/>
        <v>17374542.444056343</v>
      </c>
      <c r="K54" s="879">
        <f t="shared" ca="1" si="12"/>
        <v>0</v>
      </c>
      <c r="L54" s="879">
        <f t="shared" ca="1" si="12"/>
        <v>0</v>
      </c>
      <c r="M54" s="879">
        <f t="shared" ca="1" si="12"/>
        <v>0</v>
      </c>
      <c r="N54" s="879">
        <f t="shared" ca="1" si="12"/>
        <v>0</v>
      </c>
      <c r="O54" s="879">
        <f t="shared" ca="1" si="12"/>
        <v>0</v>
      </c>
      <c r="P54" s="879">
        <f t="shared" ca="1" si="12"/>
        <v>0</v>
      </c>
      <c r="Q54" s="879">
        <f t="shared" ca="1" si="12"/>
        <v>0</v>
      </c>
      <c r="R54" s="879">
        <f t="shared" ca="1" si="12"/>
        <v>0</v>
      </c>
      <c r="S54" s="879">
        <f t="shared" ca="1" si="12"/>
        <v>0</v>
      </c>
      <c r="T54" s="879">
        <f t="shared" ca="1" si="12"/>
        <v>0</v>
      </c>
      <c r="U54" s="879">
        <f t="shared" ca="1" si="12"/>
        <v>0</v>
      </c>
      <c r="V54" s="879">
        <f t="shared" ca="1" si="12"/>
        <v>0</v>
      </c>
      <c r="W54" s="879">
        <f t="shared" ca="1" si="12"/>
        <v>0</v>
      </c>
      <c r="X54" s="879">
        <f t="shared" ca="1" si="12"/>
        <v>0</v>
      </c>
      <c r="Y54" s="879">
        <f t="shared" ca="1" si="12"/>
        <v>0</v>
      </c>
      <c r="Z54" s="879">
        <f t="shared" ca="1" si="12"/>
        <v>0</v>
      </c>
      <c r="AA54" s="879">
        <f t="shared" ca="1" si="12"/>
        <v>0</v>
      </c>
      <c r="AB54" s="879">
        <f t="shared" ca="1" si="12"/>
        <v>0</v>
      </c>
      <c r="AC54" s="879">
        <f t="shared" ca="1" si="12"/>
        <v>0</v>
      </c>
      <c r="AD54" s="879">
        <f t="shared" ca="1" si="12"/>
        <v>0</v>
      </c>
      <c r="AE54" s="879">
        <f t="shared" ca="1" si="12"/>
        <v>0</v>
      </c>
      <c r="AF54" s="879">
        <f t="shared" ca="1" si="12"/>
        <v>0</v>
      </c>
      <c r="AG54" s="879">
        <f t="shared" ca="1" si="12"/>
        <v>0</v>
      </c>
      <c r="AH54" s="879">
        <f t="shared" ca="1" si="12"/>
        <v>0</v>
      </c>
      <c r="AI54" s="879">
        <f t="shared" ca="1" si="12"/>
        <v>0</v>
      </c>
      <c r="AJ54" s="882">
        <f t="shared" ca="1" si="12"/>
        <v>0</v>
      </c>
      <c r="AK54" s="420"/>
      <c r="AL54" s="420"/>
      <c r="AM54" s="420"/>
      <c r="AN54" s="420"/>
      <c r="AO54" s="420"/>
      <c r="AP54" s="420"/>
      <c r="AQ54" s="420"/>
      <c r="AR54" s="420"/>
      <c r="AS54" s="420"/>
      <c r="AT54" s="420"/>
      <c r="AU54" s="420"/>
      <c r="AV54" s="420"/>
      <c r="AW54" s="420"/>
      <c r="AX54" s="420"/>
      <c r="AY54" s="420"/>
      <c r="AZ54" s="420"/>
      <c r="BA54" s="420"/>
      <c r="BB54" s="420"/>
      <c r="BC54" s="420"/>
      <c r="BD54" s="420"/>
    </row>
    <row r="55" spans="2:56" s="478" customFormat="1" ht="12.75" customHeight="1">
      <c r="B55" s="852"/>
      <c r="C55" s="595"/>
      <c r="D55" s="472"/>
      <c r="E55" s="595"/>
      <c r="F55" s="595"/>
      <c r="G55" s="595"/>
      <c r="H55" s="595"/>
      <c r="I55" s="595"/>
      <c r="J55" s="595"/>
      <c r="K55" s="595"/>
      <c r="L55" s="595"/>
      <c r="M55" s="595"/>
      <c r="N55" s="595"/>
      <c r="O55" s="595"/>
      <c r="P55" s="595"/>
      <c r="Q55" s="595"/>
      <c r="R55" s="595"/>
      <c r="S55" s="595"/>
      <c r="T55" s="595"/>
      <c r="U55" s="595"/>
      <c r="V55" s="595"/>
      <c r="W55" s="595"/>
      <c r="X55" s="595"/>
      <c r="Y55" s="595"/>
      <c r="Z55" s="595"/>
      <c r="AA55" s="595"/>
      <c r="AB55" s="595"/>
      <c r="AC55" s="595"/>
      <c r="AD55" s="595"/>
      <c r="AE55" s="595"/>
      <c r="AF55" s="595"/>
      <c r="AG55" s="595"/>
      <c r="AH55" s="595"/>
      <c r="AI55" s="595"/>
      <c r="AJ55" s="678"/>
      <c r="AK55" s="488"/>
      <c r="AL55" s="488"/>
      <c r="AM55" s="488"/>
      <c r="AN55" s="488"/>
      <c r="AO55" s="488"/>
      <c r="AP55" s="488"/>
      <c r="AQ55" s="488"/>
      <c r="AR55" s="488"/>
      <c r="AS55" s="488"/>
      <c r="AT55" s="488"/>
      <c r="AU55" s="488"/>
      <c r="AV55" s="488"/>
      <c r="AW55" s="488"/>
      <c r="AX55" s="488"/>
      <c r="AY55" s="488"/>
      <c r="AZ55" s="488"/>
      <c r="BA55" s="488"/>
      <c r="BB55" s="488"/>
      <c r="BC55" s="488"/>
      <c r="BD55" s="488"/>
    </row>
    <row r="56" spans="2:56" s="478" customFormat="1" ht="12.75" customHeight="1">
      <c r="B56" s="585" t="s">
        <v>477</v>
      </c>
      <c r="C56" s="595"/>
      <c r="D56" s="472"/>
      <c r="E56" s="595"/>
      <c r="F56" s="879">
        <f ca="1">F46+F53</f>
        <v>0</v>
      </c>
      <c r="G56" s="879">
        <f t="shared" ref="G56:AJ56" ca="1" si="13">G46+G53</f>
        <v>0</v>
      </c>
      <c r="H56" s="879">
        <f t="shared" ca="1" si="13"/>
        <v>0</v>
      </c>
      <c r="I56" s="879">
        <f t="shared" ca="1" si="13"/>
        <v>0</v>
      </c>
      <c r="J56" s="879">
        <f t="shared" ca="1" si="13"/>
        <v>0</v>
      </c>
      <c r="K56" s="879">
        <f t="shared" ca="1" si="13"/>
        <v>-56119425.461776987</v>
      </c>
      <c r="L56" s="879">
        <f ca="1">L46+L53</f>
        <v>-73493967.905833334</v>
      </c>
      <c r="M56" s="879">
        <f t="shared" ca="1" si="13"/>
        <v>-73493967.905833334</v>
      </c>
      <c r="N56" s="879">
        <f t="shared" ca="1" si="13"/>
        <v>20260875.288294934</v>
      </c>
      <c r="O56" s="879">
        <f t="shared" ca="1" si="13"/>
        <v>20813023.991967268</v>
      </c>
      <c r="P56" s="879">
        <f t="shared" ca="1" si="13"/>
        <v>21378377.030239005</v>
      </c>
      <c r="Q56" s="879">
        <f t="shared" ca="1" si="13"/>
        <v>420601180.93499613</v>
      </c>
      <c r="R56" s="879">
        <f t="shared" ca="1" si="13"/>
        <v>0</v>
      </c>
      <c r="S56" s="879">
        <f t="shared" ca="1" si="13"/>
        <v>0</v>
      </c>
      <c r="T56" s="879">
        <f t="shared" ca="1" si="13"/>
        <v>0</v>
      </c>
      <c r="U56" s="879">
        <f t="shared" ca="1" si="13"/>
        <v>0</v>
      </c>
      <c r="V56" s="879">
        <f t="shared" ca="1" si="13"/>
        <v>0</v>
      </c>
      <c r="W56" s="879">
        <f t="shared" ca="1" si="13"/>
        <v>0</v>
      </c>
      <c r="X56" s="879">
        <f t="shared" ca="1" si="13"/>
        <v>0</v>
      </c>
      <c r="Y56" s="879">
        <f t="shared" ca="1" si="13"/>
        <v>0</v>
      </c>
      <c r="Z56" s="879">
        <f t="shared" ca="1" si="13"/>
        <v>0</v>
      </c>
      <c r="AA56" s="879">
        <f t="shared" ca="1" si="13"/>
        <v>0</v>
      </c>
      <c r="AB56" s="879">
        <f t="shared" ca="1" si="13"/>
        <v>0</v>
      </c>
      <c r="AC56" s="879">
        <f t="shared" ca="1" si="13"/>
        <v>0</v>
      </c>
      <c r="AD56" s="879">
        <f t="shared" ca="1" si="13"/>
        <v>0</v>
      </c>
      <c r="AE56" s="879">
        <f t="shared" ca="1" si="13"/>
        <v>0</v>
      </c>
      <c r="AF56" s="879">
        <f t="shared" ca="1" si="13"/>
        <v>0</v>
      </c>
      <c r="AG56" s="879">
        <f t="shared" ca="1" si="13"/>
        <v>0</v>
      </c>
      <c r="AH56" s="879">
        <f t="shared" ca="1" si="13"/>
        <v>0</v>
      </c>
      <c r="AI56" s="879">
        <f t="shared" ca="1" si="13"/>
        <v>0</v>
      </c>
      <c r="AJ56" s="882">
        <f t="shared" ca="1" si="13"/>
        <v>0</v>
      </c>
      <c r="AK56" s="420"/>
      <c r="AL56" s="420"/>
      <c r="AM56" s="420"/>
      <c r="AN56" s="420"/>
      <c r="AO56" s="420"/>
      <c r="AP56" s="420"/>
      <c r="AQ56" s="420"/>
      <c r="AR56" s="420"/>
      <c r="AS56" s="420"/>
      <c r="AT56" s="420"/>
      <c r="AU56" s="420"/>
      <c r="AV56" s="420"/>
      <c r="AW56" s="420"/>
      <c r="AX56" s="420"/>
      <c r="AY56" s="420"/>
      <c r="AZ56" s="420"/>
      <c r="BA56" s="420"/>
      <c r="BB56" s="420"/>
      <c r="BC56" s="420"/>
      <c r="BD56" s="420"/>
    </row>
    <row r="57" spans="2:56" s="478" customFormat="1" ht="12.75" customHeight="1">
      <c r="B57" s="852"/>
      <c r="C57" s="595"/>
      <c r="D57" s="472"/>
      <c r="E57" s="595"/>
      <c r="F57" s="595"/>
      <c r="G57" s="595"/>
      <c r="H57" s="595"/>
      <c r="I57" s="595"/>
      <c r="J57" s="595"/>
      <c r="K57" s="595"/>
      <c r="L57" s="595"/>
      <c r="M57" s="595"/>
      <c r="N57" s="595"/>
      <c r="O57" s="595"/>
      <c r="P57" s="595"/>
      <c r="Q57" s="595"/>
      <c r="R57" s="595"/>
      <c r="S57" s="595"/>
      <c r="T57" s="595"/>
      <c r="U57" s="595"/>
      <c r="V57" s="595"/>
      <c r="W57" s="595"/>
      <c r="X57" s="595"/>
      <c r="Y57" s="595"/>
      <c r="Z57" s="595"/>
      <c r="AA57" s="595"/>
      <c r="AB57" s="595"/>
      <c r="AC57" s="595"/>
      <c r="AD57" s="595"/>
      <c r="AE57" s="595"/>
      <c r="AF57" s="595"/>
      <c r="AG57" s="595"/>
      <c r="AH57" s="595"/>
      <c r="AI57" s="595"/>
      <c r="AJ57" s="678"/>
      <c r="AK57" s="488"/>
      <c r="AL57" s="488"/>
      <c r="AM57" s="488"/>
      <c r="AN57" s="488"/>
      <c r="AO57" s="488"/>
      <c r="AP57" s="488"/>
      <c r="AQ57" s="488"/>
      <c r="AR57" s="488"/>
      <c r="AS57" s="488"/>
      <c r="AT57" s="488"/>
      <c r="AU57" s="488"/>
      <c r="AV57" s="488"/>
      <c r="AW57" s="488"/>
      <c r="AX57" s="488"/>
      <c r="AY57" s="488"/>
      <c r="AZ57" s="488"/>
      <c r="BA57" s="488"/>
      <c r="BB57" s="488"/>
      <c r="BC57" s="488"/>
      <c r="BD57" s="488"/>
    </row>
    <row r="58" spans="2:56" s="478" customFormat="1" ht="12.75" customHeight="1">
      <c r="B58" s="567" t="s">
        <v>123</v>
      </c>
      <c r="C58" s="595"/>
      <c r="D58" s="472"/>
      <c r="E58" s="595"/>
      <c r="F58" s="595"/>
      <c r="G58" s="595"/>
      <c r="H58" s="595"/>
      <c r="I58" s="595"/>
      <c r="J58" s="595"/>
      <c r="K58" s="595"/>
      <c r="L58" s="595"/>
      <c r="M58" s="595"/>
      <c r="N58" s="595"/>
      <c r="O58" s="595"/>
      <c r="P58" s="595"/>
      <c r="Q58" s="595"/>
      <c r="R58" s="595"/>
      <c r="S58" s="595"/>
      <c r="T58" s="595"/>
      <c r="U58" s="595"/>
      <c r="V58" s="595"/>
      <c r="W58" s="595"/>
      <c r="X58" s="595"/>
      <c r="Y58" s="595"/>
      <c r="Z58" s="595"/>
      <c r="AA58" s="595"/>
      <c r="AB58" s="595"/>
      <c r="AC58" s="595"/>
      <c r="AD58" s="595"/>
      <c r="AE58" s="595"/>
      <c r="AF58" s="595"/>
      <c r="AG58" s="595"/>
      <c r="AH58" s="595"/>
      <c r="AI58" s="595"/>
      <c r="AJ58" s="678"/>
      <c r="AK58" s="488"/>
      <c r="AL58" s="488"/>
      <c r="AM58" s="488"/>
      <c r="AN58" s="488"/>
      <c r="AO58" s="488"/>
      <c r="AP58" s="488"/>
      <c r="AQ58" s="488"/>
      <c r="AR58" s="488"/>
      <c r="AS58" s="488"/>
      <c r="AT58" s="488"/>
      <c r="AU58" s="488"/>
      <c r="AV58" s="488"/>
      <c r="AW58" s="488"/>
      <c r="AX58" s="488"/>
      <c r="AY58" s="488"/>
      <c r="AZ58" s="488"/>
      <c r="BA58" s="488"/>
      <c r="BB58" s="488"/>
      <c r="BC58" s="488"/>
      <c r="BD58" s="488"/>
    </row>
    <row r="59" spans="2:56" s="478" customFormat="1" ht="12.75" customHeight="1">
      <c r="B59" s="585" t="s">
        <v>478</v>
      </c>
      <c r="C59" s="595"/>
      <c r="D59" s="472"/>
      <c r="E59" s="595"/>
      <c r="F59" s="879">
        <f t="shared" ref="F59:AJ59" si="14">E64</f>
        <v>0</v>
      </c>
      <c r="G59" s="879">
        <f t="shared" ca="1" si="14"/>
        <v>0</v>
      </c>
      <c r="H59" s="879">
        <f t="shared" ca="1" si="14"/>
        <v>0</v>
      </c>
      <c r="I59" s="879">
        <f t="shared" ca="1" si="14"/>
        <v>0</v>
      </c>
      <c r="J59" s="879">
        <f t="shared" ca="1" si="14"/>
        <v>0</v>
      </c>
      <c r="K59" s="879">
        <f t="shared" ca="1" si="14"/>
        <v>0</v>
      </c>
      <c r="L59" s="879">
        <f t="shared" ca="1" si="14"/>
        <v>57797090.740256824</v>
      </c>
      <c r="M59" s="879">
        <f t="shared" ca="1" si="14"/>
        <v>134469898.63680428</v>
      </c>
      <c r="N59" s="879">
        <f t="shared" ca="1" si="14"/>
        <v>180018877.54220173</v>
      </c>
      <c r="O59" s="879">
        <f t="shared" ca="1" si="14"/>
        <v>189919915.80702281</v>
      </c>
      <c r="P59" s="879">
        <f t="shared" ca="1" si="14"/>
        <v>200365511.17640907</v>
      </c>
      <c r="Q59" s="879">
        <f t="shared" ca="1" si="14"/>
        <v>211385614.29111156</v>
      </c>
      <c r="R59" s="879">
        <f t="shared" ca="1" si="14"/>
        <v>0</v>
      </c>
      <c r="S59" s="879">
        <f t="shared" ca="1" si="14"/>
        <v>0</v>
      </c>
      <c r="T59" s="879">
        <f t="shared" ca="1" si="14"/>
        <v>0</v>
      </c>
      <c r="U59" s="879">
        <f t="shared" ca="1" si="14"/>
        <v>0</v>
      </c>
      <c r="V59" s="879">
        <f t="shared" ca="1" si="14"/>
        <v>0</v>
      </c>
      <c r="W59" s="879">
        <f t="shared" ca="1" si="14"/>
        <v>0</v>
      </c>
      <c r="X59" s="879">
        <f t="shared" ca="1" si="14"/>
        <v>0</v>
      </c>
      <c r="Y59" s="879">
        <f t="shared" ca="1" si="14"/>
        <v>0</v>
      </c>
      <c r="Z59" s="879">
        <f t="shared" ca="1" si="14"/>
        <v>0</v>
      </c>
      <c r="AA59" s="879">
        <f t="shared" ca="1" si="14"/>
        <v>0</v>
      </c>
      <c r="AB59" s="879">
        <f t="shared" ca="1" si="14"/>
        <v>0</v>
      </c>
      <c r="AC59" s="879">
        <f t="shared" ca="1" si="14"/>
        <v>0</v>
      </c>
      <c r="AD59" s="879">
        <f t="shared" ca="1" si="14"/>
        <v>0</v>
      </c>
      <c r="AE59" s="879">
        <f t="shared" ca="1" si="14"/>
        <v>0</v>
      </c>
      <c r="AF59" s="879">
        <f t="shared" ca="1" si="14"/>
        <v>0</v>
      </c>
      <c r="AG59" s="879">
        <f t="shared" ca="1" si="14"/>
        <v>0</v>
      </c>
      <c r="AH59" s="879">
        <f t="shared" ca="1" si="14"/>
        <v>0</v>
      </c>
      <c r="AI59" s="879">
        <f t="shared" ca="1" si="14"/>
        <v>0</v>
      </c>
      <c r="AJ59" s="882">
        <f t="shared" ca="1" si="14"/>
        <v>0</v>
      </c>
      <c r="AK59" s="420"/>
      <c r="AL59" s="420"/>
      <c r="AM59" s="420"/>
      <c r="AN59" s="420"/>
      <c r="AO59" s="420"/>
      <c r="AP59" s="420"/>
      <c r="AQ59" s="420"/>
      <c r="AR59" s="420"/>
      <c r="AS59" s="420"/>
      <c r="AT59" s="420"/>
      <c r="AU59" s="420"/>
      <c r="AV59" s="420"/>
      <c r="AW59" s="420"/>
      <c r="AX59" s="420"/>
      <c r="AY59" s="420"/>
      <c r="AZ59" s="420"/>
      <c r="BA59" s="420"/>
      <c r="BB59" s="420"/>
      <c r="BC59" s="420"/>
      <c r="BD59" s="420"/>
    </row>
    <row r="60" spans="2:56" s="478" customFormat="1" ht="12.75" customHeight="1">
      <c r="B60" s="585" t="s">
        <v>189</v>
      </c>
      <c r="C60" s="595"/>
      <c r="D60" s="878">
        <f t="shared" ref="D60:D62" ca="1" si="15">SUM(F60:R60)</f>
        <v>1677665.2784798355</v>
      </c>
      <c r="E60" s="595"/>
      <c r="F60" s="879">
        <f>IF(F13='Phase II - Summary'!$D$21,'Phase II - Summary'!$I$41*'Phase II - Summary'!$I$40,0)</f>
        <v>0</v>
      </c>
      <c r="G60" s="879">
        <f>IF(G13='Phase II - Summary'!$D$21,'Phase II - Summary'!$I$41*'Phase II - Summary'!$I$40,0)</f>
        <v>0</v>
      </c>
      <c r="H60" s="879">
        <f>IF(H13='Phase II - Summary'!$D$21,'Phase II - Summary'!$I$41*'Phase II - Summary'!$I$40,0)</f>
        <v>0</v>
      </c>
      <c r="I60" s="879">
        <f>IF(I13='Phase II - Summary'!$D$21,'Phase II - Summary'!$I$41*'Phase II - Summary'!$I$40,0)</f>
        <v>0</v>
      </c>
      <c r="J60" s="879">
        <f>IF(J13='Phase II - Summary'!$D$21,'Phase II - Summary'!$I$41*'Phase II - Summary'!$I$40,0)</f>
        <v>0</v>
      </c>
      <c r="K60" s="879">
        <f ca="1">IF(K13='Phase II - Summary'!$D$21,'Phase II - Summary'!$I$41*'Phase II - Summary'!$I$40,0)</f>
        <v>1677665.2784798355</v>
      </c>
      <c r="L60" s="879">
        <f>IF(L13='Phase II - Summary'!$D$21,'Phase II - Summary'!$I$41*'Phase II - Summary'!$I$40,0)</f>
        <v>0</v>
      </c>
      <c r="M60" s="879">
        <f>IF(M13='Phase II - Summary'!$D$21,'Phase II - Summary'!$I$41*'Phase II - Summary'!$I$40,0)</f>
        <v>0</v>
      </c>
      <c r="N60" s="879">
        <f>IF(N13='Phase II - Summary'!$D$21,'Phase II - Summary'!$I$41*'Phase II - Summary'!$I$40,0)</f>
        <v>0</v>
      </c>
      <c r="O60" s="879">
        <f>IF(O13='Phase II - Summary'!$D$21,'Phase II - Summary'!$I$41*'Phase II - Summary'!$I$40,0)</f>
        <v>0</v>
      </c>
      <c r="P60" s="879">
        <f>IF(P13='Phase II - Summary'!$D$21,'Phase II - Summary'!$I$41*'Phase II - Summary'!$I$40,0)</f>
        <v>0</v>
      </c>
      <c r="Q60" s="879">
        <f>IF(Q13='Phase II - Summary'!$D$21,'Phase II - Summary'!$I$41*'Phase II - Summary'!$I$40,0)</f>
        <v>0</v>
      </c>
      <c r="R60" s="879">
        <f>IF(R13='Phase II - Summary'!$D$21,'Phase II - Summary'!$I$41*'Phase II - Summary'!$I$40,0)</f>
        <v>0</v>
      </c>
      <c r="S60" s="879">
        <f>IF(S13='Phase II - Summary'!$D$21,'Phase II - Summary'!$I$41*'Phase II - Summary'!$I$40,0)</f>
        <v>0</v>
      </c>
      <c r="T60" s="879">
        <f>IF(T13='Phase II - Summary'!$D$21,'Phase II - Summary'!$I$41*'Phase II - Summary'!$I$40,0)</f>
        <v>0</v>
      </c>
      <c r="U60" s="879">
        <f>IF(U13='Phase II - Summary'!$D$21,'Phase II - Summary'!$I$41*'Phase II - Summary'!$I$40,0)</f>
        <v>0</v>
      </c>
      <c r="V60" s="879">
        <f>IF(V13='Phase II - Summary'!$D$21,'Phase II - Summary'!$I$41*'Phase II - Summary'!$I$40,0)</f>
        <v>0</v>
      </c>
      <c r="W60" s="879">
        <f>IF(W13='Phase II - Summary'!$D$21,'Phase II - Summary'!$I$41*'Phase II - Summary'!$I$40,0)</f>
        <v>0</v>
      </c>
      <c r="X60" s="879">
        <f>IF(X13='Phase II - Summary'!$D$21,'Phase II - Summary'!$I$41*'Phase II - Summary'!$I$40,0)</f>
        <v>0</v>
      </c>
      <c r="Y60" s="879">
        <f>IF(Y13='Phase II - Summary'!$D$21,'Phase II - Summary'!$I$41*'Phase II - Summary'!$I$40,0)</f>
        <v>0</v>
      </c>
      <c r="Z60" s="879">
        <f>IF(Z13='Phase II - Summary'!$D$21,'Phase II - Summary'!$I$41*'Phase II - Summary'!$I$40,0)</f>
        <v>0</v>
      </c>
      <c r="AA60" s="879">
        <f>IF(AA13='Phase II - Summary'!$D$21,'Phase II - Summary'!$I$41*'Phase II - Summary'!$I$40,0)</f>
        <v>0</v>
      </c>
      <c r="AB60" s="879">
        <f>IF(AB13='Phase II - Summary'!$D$21,'Phase II - Summary'!$I$41*'Phase II - Summary'!$I$40,0)</f>
        <v>0</v>
      </c>
      <c r="AC60" s="879">
        <f>IF(AC13='Phase II - Summary'!$D$21,'Phase II - Summary'!$I$41*'Phase II - Summary'!$I$40,0)</f>
        <v>0</v>
      </c>
      <c r="AD60" s="879">
        <f>IF(AD13='Phase II - Summary'!$D$21,'Phase II - Summary'!$I$41*'Phase II - Summary'!$I$40,0)</f>
        <v>0</v>
      </c>
      <c r="AE60" s="879">
        <f>IF(AE13='Phase II - Summary'!$D$21,'Phase II - Summary'!$I$41*'Phase II - Summary'!$I$40,0)</f>
        <v>0</v>
      </c>
      <c r="AF60" s="879">
        <f>IF(AF13='Phase II - Summary'!$D$21,'Phase II - Summary'!$I$41*'Phase II - Summary'!$I$40,0)</f>
        <v>0</v>
      </c>
      <c r="AG60" s="879">
        <f>IF(AG13='Phase II - Summary'!$D$21,'Phase II - Summary'!$I$41*'Phase II - Summary'!$I$40,0)</f>
        <v>0</v>
      </c>
      <c r="AH60" s="879">
        <f>IF(AH13='Phase II - Summary'!$D$21,'Phase II - Summary'!$I$41*'Phase II - Summary'!$I$40,0)</f>
        <v>0</v>
      </c>
      <c r="AI60" s="879">
        <f>IF(AI13='Phase II - Summary'!$D$21,'Phase II - Summary'!$I$41*'Phase II - Summary'!$I$40,0)</f>
        <v>0</v>
      </c>
      <c r="AJ60" s="882">
        <f>IF(AJ13='Phase II - Summary'!$D$21,'Phase II - Summary'!$I$41*'Phase II - Summary'!$I$40,0)</f>
        <v>0</v>
      </c>
      <c r="AK60" s="420"/>
      <c r="AL60" s="420"/>
      <c r="AM60" s="420"/>
      <c r="AN60" s="420"/>
      <c r="AO60" s="420"/>
      <c r="AP60" s="420"/>
      <c r="AQ60" s="420"/>
      <c r="AR60" s="420"/>
      <c r="AS60" s="420"/>
      <c r="AT60" s="420"/>
      <c r="AU60" s="420"/>
      <c r="AV60" s="420"/>
      <c r="AW60" s="420"/>
      <c r="AX60" s="420"/>
      <c r="AY60" s="420"/>
      <c r="AZ60" s="420"/>
      <c r="BA60" s="420"/>
      <c r="BB60" s="420"/>
      <c r="BC60" s="420"/>
      <c r="BD60" s="420"/>
    </row>
    <row r="61" spans="2:56" s="478" customFormat="1" ht="12.75" customHeight="1">
      <c r="B61" s="585" t="s">
        <v>479</v>
      </c>
      <c r="C61" s="595"/>
      <c r="D61" s="878">
        <f t="shared" ca="1" si="15"/>
        <v>167766527.84798354</v>
      </c>
      <c r="E61" s="595"/>
      <c r="F61" s="879">
        <f t="shared" ref="F61:AJ61" ca="1" si="16">MAX(-F56,0)</f>
        <v>0</v>
      </c>
      <c r="G61" s="879">
        <f t="shared" ca="1" si="16"/>
        <v>0</v>
      </c>
      <c r="H61" s="879">
        <f t="shared" ca="1" si="16"/>
        <v>0</v>
      </c>
      <c r="I61" s="879">
        <f t="shared" ca="1" si="16"/>
        <v>0</v>
      </c>
      <c r="J61" s="879">
        <f t="shared" ca="1" si="16"/>
        <v>0</v>
      </c>
      <c r="K61" s="879">
        <f t="shared" ca="1" si="16"/>
        <v>56119425.461776987</v>
      </c>
      <c r="L61" s="879">
        <f t="shared" ca="1" si="16"/>
        <v>73493967.905833334</v>
      </c>
      <c r="M61" s="879">
        <f ca="1">'Phase II - Summary'!G32-SUM('Phase II - Pro Forma'!K61+'Phase II - Pro Forma'!L61)</f>
        <v>38153134.480373219</v>
      </c>
      <c r="N61" s="879">
        <f t="shared" ca="1" si="16"/>
        <v>0</v>
      </c>
      <c r="O61" s="879">
        <f t="shared" ca="1" si="16"/>
        <v>0</v>
      </c>
      <c r="P61" s="879">
        <f t="shared" ca="1" si="16"/>
        <v>0</v>
      </c>
      <c r="Q61" s="879">
        <f t="shared" ca="1" si="16"/>
        <v>0</v>
      </c>
      <c r="R61" s="879">
        <f t="shared" ca="1" si="16"/>
        <v>0</v>
      </c>
      <c r="S61" s="879">
        <f t="shared" ca="1" si="16"/>
        <v>0</v>
      </c>
      <c r="T61" s="879">
        <f t="shared" ca="1" si="16"/>
        <v>0</v>
      </c>
      <c r="U61" s="879">
        <f t="shared" ca="1" si="16"/>
        <v>0</v>
      </c>
      <c r="V61" s="879">
        <f t="shared" ca="1" si="16"/>
        <v>0</v>
      </c>
      <c r="W61" s="879">
        <f t="shared" ca="1" si="16"/>
        <v>0</v>
      </c>
      <c r="X61" s="879">
        <f t="shared" ca="1" si="16"/>
        <v>0</v>
      </c>
      <c r="Y61" s="879">
        <f t="shared" ca="1" si="16"/>
        <v>0</v>
      </c>
      <c r="Z61" s="879">
        <f t="shared" ca="1" si="16"/>
        <v>0</v>
      </c>
      <c r="AA61" s="879">
        <f t="shared" ca="1" si="16"/>
        <v>0</v>
      </c>
      <c r="AB61" s="879">
        <f t="shared" ca="1" si="16"/>
        <v>0</v>
      </c>
      <c r="AC61" s="879">
        <f t="shared" ca="1" si="16"/>
        <v>0</v>
      </c>
      <c r="AD61" s="879">
        <f t="shared" ca="1" si="16"/>
        <v>0</v>
      </c>
      <c r="AE61" s="879">
        <f t="shared" ca="1" si="16"/>
        <v>0</v>
      </c>
      <c r="AF61" s="879">
        <f t="shared" ca="1" si="16"/>
        <v>0</v>
      </c>
      <c r="AG61" s="879">
        <f t="shared" ca="1" si="16"/>
        <v>0</v>
      </c>
      <c r="AH61" s="879">
        <f t="shared" ca="1" si="16"/>
        <v>0</v>
      </c>
      <c r="AI61" s="879">
        <f t="shared" ca="1" si="16"/>
        <v>0</v>
      </c>
      <c r="AJ61" s="882">
        <f t="shared" ca="1" si="16"/>
        <v>0</v>
      </c>
      <c r="AK61" s="420"/>
      <c r="AL61" s="420"/>
      <c r="AM61" s="420"/>
      <c r="AN61" s="420"/>
      <c r="AO61" s="420"/>
      <c r="AP61" s="420"/>
      <c r="AQ61" s="420"/>
      <c r="AR61" s="420"/>
      <c r="AS61" s="420"/>
      <c r="AT61" s="420"/>
      <c r="AU61" s="420"/>
      <c r="AV61" s="420"/>
      <c r="AW61" s="420"/>
      <c r="AX61" s="420"/>
      <c r="AY61" s="420"/>
      <c r="AZ61" s="420"/>
      <c r="BA61" s="420"/>
      <c r="BB61" s="420"/>
      <c r="BC61" s="420"/>
      <c r="BD61" s="420"/>
    </row>
    <row r="62" spans="2:56" s="478" customFormat="1" ht="12.75" customHeight="1">
      <c r="B62" s="585" t="s">
        <v>480</v>
      </c>
      <c r="C62" s="595"/>
      <c r="D62" s="878">
        <f t="shared" ca="1" si="15"/>
        <v>53567629.95065935</v>
      </c>
      <c r="E62" s="595"/>
      <c r="F62" s="879">
        <f>F59*'Phase II - Summary'!$I$38</f>
        <v>0</v>
      </c>
      <c r="G62" s="879">
        <f ca="1">G59*'Phase II - Summary'!$I$38</f>
        <v>0</v>
      </c>
      <c r="H62" s="879">
        <f ca="1">H59*'Phase II - Summary'!$I$38</f>
        <v>0</v>
      </c>
      <c r="I62" s="879">
        <f ca="1">I59*'Phase II - Summary'!$I$38</f>
        <v>0</v>
      </c>
      <c r="J62" s="879">
        <f ca="1">J59*'Phase II - Summary'!$I$38</f>
        <v>0</v>
      </c>
      <c r="K62" s="879">
        <f ca="1">K59*'Phase II - Summary'!$I$38</f>
        <v>0</v>
      </c>
      <c r="L62" s="879">
        <f ca="1">L59*'Phase II - Summary'!$I$38</f>
        <v>3178839.9907141253</v>
      </c>
      <c r="M62" s="879">
        <f ca="1">M59*'Phase II - Summary'!$I$38</f>
        <v>7395844.4250242356</v>
      </c>
      <c r="N62" s="879">
        <f ca="1">N59*'Phase II - Summary'!$I$38</f>
        <v>9901038.2648210954</v>
      </c>
      <c r="O62" s="879">
        <f ca="1">O59*'Phase II - Summary'!$I$38</f>
        <v>10445595.369386254</v>
      </c>
      <c r="P62" s="879">
        <f ca="1">P59*'Phase II - Summary'!$I$38</f>
        <v>11020103.114702499</v>
      </c>
      <c r="Q62" s="879">
        <f ca="1">Q59*'Phase II - Summary'!$I$38</f>
        <v>11626208.786011135</v>
      </c>
      <c r="R62" s="879">
        <f ca="1">R59*'Phase II - Summary'!$I$38</f>
        <v>0</v>
      </c>
      <c r="S62" s="879">
        <f ca="1">S59*'Phase II - Summary'!$I$38</f>
        <v>0</v>
      </c>
      <c r="T62" s="879">
        <f ca="1">T59*'Phase II - Summary'!$I$38</f>
        <v>0</v>
      </c>
      <c r="U62" s="879">
        <f ca="1">U59*'Phase II - Summary'!$I$38</f>
        <v>0</v>
      </c>
      <c r="V62" s="879">
        <f ca="1">V59*'Phase II - Summary'!$I$38</f>
        <v>0</v>
      </c>
      <c r="W62" s="879">
        <f ca="1">W59*'Phase II - Summary'!$I$38</f>
        <v>0</v>
      </c>
      <c r="X62" s="879">
        <f ca="1">X59*'Phase II - Summary'!$I$38</f>
        <v>0</v>
      </c>
      <c r="Y62" s="879">
        <f ca="1">Y59*'Phase II - Summary'!$I$38</f>
        <v>0</v>
      </c>
      <c r="Z62" s="879">
        <f ca="1">Z59*'Phase II - Summary'!$I$38</f>
        <v>0</v>
      </c>
      <c r="AA62" s="879">
        <f ca="1">AA59*'Phase II - Summary'!$I$38</f>
        <v>0</v>
      </c>
      <c r="AB62" s="879">
        <f ca="1">AB59*'Phase II - Summary'!$I$38</f>
        <v>0</v>
      </c>
      <c r="AC62" s="879">
        <f ca="1">AC59*'Phase II - Summary'!$I$38</f>
        <v>0</v>
      </c>
      <c r="AD62" s="879">
        <f ca="1">AD59*'Phase II - Summary'!$I$38</f>
        <v>0</v>
      </c>
      <c r="AE62" s="879">
        <f ca="1">AE59*'Phase II - Summary'!$I$38</f>
        <v>0</v>
      </c>
      <c r="AF62" s="879">
        <f ca="1">AF59*'Phase II - Summary'!$I$38</f>
        <v>0</v>
      </c>
      <c r="AG62" s="879">
        <f ca="1">AG59*'Phase II - Summary'!$I$38</f>
        <v>0</v>
      </c>
      <c r="AH62" s="879">
        <f ca="1">AH59*'Phase II - Summary'!$I$38</f>
        <v>0</v>
      </c>
      <c r="AI62" s="879">
        <f ca="1">AI59*'Phase II - Summary'!$I$38</f>
        <v>0</v>
      </c>
      <c r="AJ62" s="882">
        <f ca="1">AJ59*'Phase II - Summary'!$I$38</f>
        <v>0</v>
      </c>
      <c r="AK62" s="420"/>
      <c r="AL62" s="420"/>
      <c r="AM62" s="420"/>
      <c r="AN62" s="420"/>
      <c r="AO62" s="420"/>
      <c r="AP62" s="420"/>
      <c r="AQ62" s="420"/>
      <c r="AR62" s="420"/>
      <c r="AS62" s="420"/>
      <c r="AT62" s="420"/>
      <c r="AU62" s="420"/>
      <c r="AV62" s="420"/>
      <c r="AW62" s="420"/>
      <c r="AX62" s="420"/>
      <c r="AY62" s="420"/>
      <c r="AZ62" s="420"/>
      <c r="BA62" s="420"/>
      <c r="BB62" s="420"/>
      <c r="BC62" s="420"/>
      <c r="BD62" s="420"/>
    </row>
    <row r="63" spans="2:56" s="478" customFormat="1" ht="12.75" customHeight="1">
      <c r="B63" s="585" t="s">
        <v>481</v>
      </c>
      <c r="C63" s="595"/>
      <c r="D63" s="472"/>
      <c r="E63" s="595"/>
      <c r="F63" s="879">
        <f>IF(F13='Phase II - Summary'!$D$27,'Phase II - Pro Forma'!F62+'Phase II - Pro Forma'!F59,0)</f>
        <v>0</v>
      </c>
      <c r="G63" s="879">
        <f>IF(G13='Phase II - Summary'!$D$27,'Phase II - Pro Forma'!G62+'Phase II - Pro Forma'!G59,0)</f>
        <v>0</v>
      </c>
      <c r="H63" s="879">
        <f>IF(H13='Phase II - Summary'!$D$27,'Phase II - Pro Forma'!H62+'Phase II - Pro Forma'!H59,0)</f>
        <v>0</v>
      </c>
      <c r="I63" s="879">
        <f>IF(I13='Phase II - Summary'!$D$27,'Phase II - Pro Forma'!I62+'Phase II - Pro Forma'!I59,0)</f>
        <v>0</v>
      </c>
      <c r="J63" s="879">
        <f>IF(J13='Phase II - Summary'!$D$27,'Phase II - Pro Forma'!J62+'Phase II - Pro Forma'!J59,0)</f>
        <v>0</v>
      </c>
      <c r="K63" s="879">
        <f>IF(K13='Phase II - Summary'!$D$27,'Phase II - Pro Forma'!K62+'Phase II - Pro Forma'!K59,0)</f>
        <v>0</v>
      </c>
      <c r="L63" s="879">
        <f>IF(L13='Phase II - Summary'!$D$27,'Phase II - Pro Forma'!L62+'Phase II - Pro Forma'!L59,0)</f>
        <v>0</v>
      </c>
      <c r="M63" s="879">
        <f>IF(M13='Phase II - Summary'!$D$27,'Phase II - Pro Forma'!M62+'Phase II - Pro Forma'!M59,0)</f>
        <v>0</v>
      </c>
      <c r="N63" s="879">
        <f>IF(N13='Phase II - Summary'!$D$27,'Phase II - Pro Forma'!N62+'Phase II - Pro Forma'!N59,0)</f>
        <v>0</v>
      </c>
      <c r="O63" s="879">
        <f>IF(O13='Phase II - Summary'!$D$27,'Phase II - Pro Forma'!O62+'Phase II - Pro Forma'!O59,0)</f>
        <v>0</v>
      </c>
      <c r="P63" s="879">
        <f>IF(P13='Phase II - Summary'!$D$27,'Phase II - Pro Forma'!P62+'Phase II - Pro Forma'!P59,0)</f>
        <v>0</v>
      </c>
      <c r="Q63" s="879">
        <f ca="1">IF(Q13='Phase II - Summary'!$D$27,'Phase II - Pro Forma'!Q62+'Phase II - Pro Forma'!Q59,0)</f>
        <v>223011823.07712269</v>
      </c>
      <c r="R63" s="879">
        <f>IF(R13='Phase II - Summary'!$D$27,'Phase II - Pro Forma'!R62+'Phase II - Pro Forma'!R59,0)</f>
        <v>0</v>
      </c>
      <c r="S63" s="879">
        <f>IF(S13='Phase II - Summary'!$D$27,'Phase II - Pro Forma'!S62+'Phase II - Pro Forma'!S59,0)</f>
        <v>0</v>
      </c>
      <c r="T63" s="879">
        <f>IF(T13='Phase II - Summary'!$D$27,'Phase II - Pro Forma'!T62+'Phase II - Pro Forma'!T59,0)</f>
        <v>0</v>
      </c>
      <c r="U63" s="879">
        <f>IF(U13='Phase II - Summary'!$D$27,'Phase II - Pro Forma'!U62+'Phase II - Pro Forma'!U59,0)</f>
        <v>0</v>
      </c>
      <c r="V63" s="879">
        <f>IF(V13='Phase II - Summary'!$D$27,'Phase II - Pro Forma'!V62+'Phase II - Pro Forma'!V59,0)</f>
        <v>0</v>
      </c>
      <c r="W63" s="879">
        <f>IF(W13='Phase II - Summary'!$D$27,'Phase II - Pro Forma'!W62+'Phase II - Pro Forma'!W59,0)</f>
        <v>0</v>
      </c>
      <c r="X63" s="879">
        <f>IF(X13='Phase II - Summary'!$D$27,'Phase II - Pro Forma'!X62+'Phase II - Pro Forma'!X59,0)</f>
        <v>0</v>
      </c>
      <c r="Y63" s="879">
        <f>IF(Y13='Phase II - Summary'!$D$27,'Phase II - Pro Forma'!Y62+'Phase II - Pro Forma'!Y59,0)</f>
        <v>0</v>
      </c>
      <c r="Z63" s="879">
        <f>IF(Z13='Phase II - Summary'!$D$27,'Phase II - Pro Forma'!Z62+'Phase II - Pro Forma'!Z59,0)</f>
        <v>0</v>
      </c>
      <c r="AA63" s="879">
        <f>IF(AA13='Phase II - Summary'!$D$27,'Phase II - Pro Forma'!AA62+'Phase II - Pro Forma'!AA59,0)</f>
        <v>0</v>
      </c>
      <c r="AB63" s="879">
        <f>IF(AB13='Phase II - Summary'!$D$27,'Phase II - Pro Forma'!AB62+'Phase II - Pro Forma'!AB59,0)</f>
        <v>0</v>
      </c>
      <c r="AC63" s="879">
        <f>IF(AC13='Phase II - Summary'!$D$27,'Phase II - Pro Forma'!AC62+'Phase II - Pro Forma'!AC59,0)</f>
        <v>0</v>
      </c>
      <c r="AD63" s="879">
        <f>IF(AD13='Phase II - Summary'!$D$27,'Phase II - Pro Forma'!AD62+'Phase II - Pro Forma'!AD59,0)</f>
        <v>0</v>
      </c>
      <c r="AE63" s="879">
        <f>IF(AE13='Phase II - Summary'!$D$27,'Phase II - Pro Forma'!AE62+'Phase II - Pro Forma'!AE59,0)</f>
        <v>0</v>
      </c>
      <c r="AF63" s="879">
        <f>IF(AF13='Phase II - Summary'!$D$27,'Phase II - Pro Forma'!AF62+'Phase II - Pro Forma'!AF59,0)</f>
        <v>0</v>
      </c>
      <c r="AG63" s="879">
        <f>IF(AG13='Phase II - Summary'!$D$27,'Phase II - Pro Forma'!AG62+'Phase II - Pro Forma'!AG59,0)</f>
        <v>0</v>
      </c>
      <c r="AH63" s="879">
        <f>IF(AH13='Phase II - Summary'!$D$27,'Phase II - Pro Forma'!AH62+'Phase II - Pro Forma'!AH59,0)</f>
        <v>0</v>
      </c>
      <c r="AI63" s="879">
        <f>IF(AI13='Phase II - Summary'!$D$27,'Phase II - Pro Forma'!AI62+'Phase II - Pro Forma'!AI59,0)</f>
        <v>0</v>
      </c>
      <c r="AJ63" s="882">
        <f>IF(AJ13='Phase II - Summary'!$D$27,'Phase II - Pro Forma'!AJ62+'Phase II - Pro Forma'!AJ59,0)</f>
        <v>0</v>
      </c>
      <c r="AK63" s="420"/>
      <c r="AL63" s="420"/>
      <c r="AM63" s="420"/>
      <c r="AN63" s="420"/>
      <c r="AO63" s="420"/>
      <c r="AP63" s="420"/>
      <c r="AQ63" s="420"/>
      <c r="AR63" s="420"/>
      <c r="AS63" s="420"/>
      <c r="AT63" s="420"/>
      <c r="AU63" s="420"/>
      <c r="AV63" s="420"/>
      <c r="AW63" s="420"/>
      <c r="AX63" s="420"/>
      <c r="AY63" s="420"/>
      <c r="AZ63" s="420"/>
      <c r="BA63" s="420"/>
      <c r="BB63" s="420"/>
      <c r="BC63" s="420"/>
      <c r="BD63" s="420"/>
    </row>
    <row r="64" spans="2:56" s="478" customFormat="1" ht="12.75" customHeight="1">
      <c r="B64" s="585" t="s">
        <v>482</v>
      </c>
      <c r="C64" s="595"/>
      <c r="D64" s="472"/>
      <c r="E64" s="595"/>
      <c r="F64" s="879">
        <f t="shared" ref="F64:AJ64" ca="1" si="17">F59+F60+F61+F62-F63</f>
        <v>0</v>
      </c>
      <c r="G64" s="879">
        <f t="shared" ca="1" si="17"/>
        <v>0</v>
      </c>
      <c r="H64" s="879">
        <f t="shared" ca="1" si="17"/>
        <v>0</v>
      </c>
      <c r="I64" s="879">
        <f t="shared" ca="1" si="17"/>
        <v>0</v>
      </c>
      <c r="J64" s="879">
        <f t="shared" ca="1" si="17"/>
        <v>0</v>
      </c>
      <c r="K64" s="879">
        <f t="shared" ca="1" si="17"/>
        <v>57797090.740256824</v>
      </c>
      <c r="L64" s="879">
        <f t="shared" ca="1" si="17"/>
        <v>134469898.63680428</v>
      </c>
      <c r="M64" s="879">
        <f t="shared" ca="1" si="17"/>
        <v>180018877.54220173</v>
      </c>
      <c r="N64" s="879">
        <f t="shared" ca="1" si="17"/>
        <v>189919915.80702281</v>
      </c>
      <c r="O64" s="879">
        <f t="shared" ca="1" si="17"/>
        <v>200365511.17640907</v>
      </c>
      <c r="P64" s="879">
        <f t="shared" ca="1" si="17"/>
        <v>211385614.29111156</v>
      </c>
      <c r="Q64" s="879">
        <f t="shared" ca="1" si="17"/>
        <v>0</v>
      </c>
      <c r="R64" s="879">
        <f t="shared" ca="1" si="17"/>
        <v>0</v>
      </c>
      <c r="S64" s="879">
        <f t="shared" ca="1" si="17"/>
        <v>0</v>
      </c>
      <c r="T64" s="879">
        <f t="shared" ca="1" si="17"/>
        <v>0</v>
      </c>
      <c r="U64" s="879">
        <f t="shared" ca="1" si="17"/>
        <v>0</v>
      </c>
      <c r="V64" s="879">
        <f t="shared" ca="1" si="17"/>
        <v>0</v>
      </c>
      <c r="W64" s="879">
        <f t="shared" ca="1" si="17"/>
        <v>0</v>
      </c>
      <c r="X64" s="879">
        <f t="shared" ca="1" si="17"/>
        <v>0</v>
      </c>
      <c r="Y64" s="879">
        <f t="shared" ca="1" si="17"/>
        <v>0</v>
      </c>
      <c r="Z64" s="879">
        <f t="shared" ca="1" si="17"/>
        <v>0</v>
      </c>
      <c r="AA64" s="879">
        <f t="shared" ca="1" si="17"/>
        <v>0</v>
      </c>
      <c r="AB64" s="879">
        <f t="shared" ca="1" si="17"/>
        <v>0</v>
      </c>
      <c r="AC64" s="879">
        <f t="shared" ca="1" si="17"/>
        <v>0</v>
      </c>
      <c r="AD64" s="879">
        <f t="shared" ca="1" si="17"/>
        <v>0</v>
      </c>
      <c r="AE64" s="879">
        <f t="shared" ca="1" si="17"/>
        <v>0</v>
      </c>
      <c r="AF64" s="879">
        <f t="shared" ca="1" si="17"/>
        <v>0</v>
      </c>
      <c r="AG64" s="879">
        <f t="shared" ca="1" si="17"/>
        <v>0</v>
      </c>
      <c r="AH64" s="879">
        <f t="shared" ca="1" si="17"/>
        <v>0</v>
      </c>
      <c r="AI64" s="879">
        <f t="shared" ca="1" si="17"/>
        <v>0</v>
      </c>
      <c r="AJ64" s="882">
        <f t="shared" ca="1" si="17"/>
        <v>0</v>
      </c>
      <c r="AK64" s="420"/>
      <c r="AL64" s="420"/>
      <c r="AM64" s="420"/>
      <c r="AN64" s="420"/>
      <c r="AO64" s="420"/>
      <c r="AP64" s="420"/>
      <c r="AQ64" s="420"/>
      <c r="AR64" s="420"/>
      <c r="AS64" s="420"/>
      <c r="AT64" s="420"/>
      <c r="AU64" s="420"/>
      <c r="AV64" s="420"/>
      <c r="AW64" s="420"/>
      <c r="AX64" s="420"/>
      <c r="AY64" s="420"/>
      <c r="AZ64" s="420"/>
      <c r="BA64" s="420"/>
      <c r="BB64" s="420"/>
      <c r="BC64" s="420"/>
      <c r="BD64" s="420"/>
    </row>
    <row r="65" spans="2:56" s="478" customFormat="1" ht="12.75" customHeight="1">
      <c r="B65" s="852"/>
      <c r="C65" s="595"/>
      <c r="D65" s="472"/>
      <c r="E65" s="595"/>
      <c r="F65" s="595"/>
      <c r="G65" s="595"/>
      <c r="H65" s="595"/>
      <c r="I65" s="595"/>
      <c r="J65" s="595"/>
      <c r="K65" s="595"/>
      <c r="L65" s="595"/>
      <c r="M65" s="595"/>
      <c r="N65" s="595"/>
      <c r="O65" s="595"/>
      <c r="P65" s="595"/>
      <c r="Q65" s="595"/>
      <c r="R65" s="595"/>
      <c r="S65" s="595"/>
      <c r="T65" s="595"/>
      <c r="U65" s="595"/>
      <c r="V65" s="595"/>
      <c r="W65" s="595"/>
      <c r="X65" s="595"/>
      <c r="Y65" s="595"/>
      <c r="Z65" s="595"/>
      <c r="AA65" s="595"/>
      <c r="AB65" s="595"/>
      <c r="AC65" s="595"/>
      <c r="AD65" s="595"/>
      <c r="AE65" s="595"/>
      <c r="AF65" s="595"/>
      <c r="AG65" s="595"/>
      <c r="AH65" s="595"/>
      <c r="AI65" s="595"/>
      <c r="AJ65" s="678"/>
      <c r="AK65" s="488"/>
      <c r="AL65" s="488"/>
      <c r="AM65" s="488"/>
      <c r="AN65" s="488"/>
      <c r="AO65" s="488"/>
      <c r="AP65" s="488"/>
      <c r="AQ65" s="488"/>
      <c r="AR65" s="488"/>
      <c r="AS65" s="488"/>
      <c r="AT65" s="488"/>
      <c r="AU65" s="488"/>
      <c r="AV65" s="488"/>
      <c r="AW65" s="488"/>
      <c r="AX65" s="488"/>
      <c r="AY65" s="488"/>
      <c r="AZ65" s="488"/>
      <c r="BA65" s="488"/>
      <c r="BB65" s="488"/>
      <c r="BC65" s="488"/>
      <c r="BD65" s="488"/>
    </row>
    <row r="66" spans="2:56" s="478" customFormat="1" ht="12.75" customHeight="1">
      <c r="B66" s="585" t="s">
        <v>483</v>
      </c>
      <c r="C66" s="595"/>
      <c r="D66" s="472"/>
      <c r="E66" s="595"/>
      <c r="F66" s="879">
        <f t="shared" ref="F66:AJ66" ca="1" si="18">F56+F61-F63</f>
        <v>0</v>
      </c>
      <c r="G66" s="879">
        <f t="shared" ca="1" si="18"/>
        <v>0</v>
      </c>
      <c r="H66" s="879">
        <f t="shared" ca="1" si="18"/>
        <v>0</v>
      </c>
      <c r="I66" s="879">
        <f t="shared" ca="1" si="18"/>
        <v>0</v>
      </c>
      <c r="J66" s="879">
        <f t="shared" ca="1" si="18"/>
        <v>0</v>
      </c>
      <c r="K66" s="879">
        <f t="shared" ca="1" si="18"/>
        <v>0</v>
      </c>
      <c r="L66" s="879">
        <f t="shared" ca="1" si="18"/>
        <v>0</v>
      </c>
      <c r="M66" s="879">
        <f t="shared" ca="1" si="18"/>
        <v>-35340833.425460115</v>
      </c>
      <c r="N66" s="879">
        <f t="shared" ca="1" si="18"/>
        <v>20260875.288294934</v>
      </c>
      <c r="O66" s="879">
        <f t="shared" ca="1" si="18"/>
        <v>20813023.991967268</v>
      </c>
      <c r="P66" s="879">
        <f t="shared" ca="1" si="18"/>
        <v>21378377.030239005</v>
      </c>
      <c r="Q66" s="879">
        <f t="shared" ca="1" si="18"/>
        <v>197589357.85787344</v>
      </c>
      <c r="R66" s="879">
        <f t="shared" ca="1" si="18"/>
        <v>0</v>
      </c>
      <c r="S66" s="879">
        <f t="shared" ca="1" si="18"/>
        <v>0</v>
      </c>
      <c r="T66" s="879">
        <f t="shared" ca="1" si="18"/>
        <v>0</v>
      </c>
      <c r="U66" s="879">
        <f t="shared" ca="1" si="18"/>
        <v>0</v>
      </c>
      <c r="V66" s="879">
        <f t="shared" ca="1" si="18"/>
        <v>0</v>
      </c>
      <c r="W66" s="879">
        <f t="shared" ca="1" si="18"/>
        <v>0</v>
      </c>
      <c r="X66" s="879">
        <f t="shared" ca="1" si="18"/>
        <v>0</v>
      </c>
      <c r="Y66" s="879">
        <f t="shared" ca="1" si="18"/>
        <v>0</v>
      </c>
      <c r="Z66" s="879">
        <f t="shared" ca="1" si="18"/>
        <v>0</v>
      </c>
      <c r="AA66" s="879">
        <f t="shared" ca="1" si="18"/>
        <v>0</v>
      </c>
      <c r="AB66" s="879">
        <f t="shared" ca="1" si="18"/>
        <v>0</v>
      </c>
      <c r="AC66" s="879">
        <f t="shared" ca="1" si="18"/>
        <v>0</v>
      </c>
      <c r="AD66" s="879">
        <f t="shared" ca="1" si="18"/>
        <v>0</v>
      </c>
      <c r="AE66" s="879">
        <f t="shared" ca="1" si="18"/>
        <v>0</v>
      </c>
      <c r="AF66" s="879">
        <f t="shared" ca="1" si="18"/>
        <v>0</v>
      </c>
      <c r="AG66" s="879">
        <f t="shared" ca="1" si="18"/>
        <v>0</v>
      </c>
      <c r="AH66" s="879">
        <f t="shared" ca="1" si="18"/>
        <v>0</v>
      </c>
      <c r="AI66" s="879">
        <f t="shared" ca="1" si="18"/>
        <v>0</v>
      </c>
      <c r="AJ66" s="882">
        <f t="shared" ca="1" si="18"/>
        <v>0</v>
      </c>
      <c r="AK66" s="420"/>
      <c r="AL66" s="420"/>
      <c r="AM66" s="420"/>
      <c r="AN66" s="420"/>
      <c r="AO66" s="420"/>
      <c r="AP66" s="420"/>
      <c r="AQ66" s="420"/>
      <c r="AR66" s="420"/>
      <c r="AS66" s="420"/>
      <c r="AT66" s="420"/>
      <c r="AU66" s="420"/>
      <c r="AV66" s="420"/>
      <c r="AW66" s="420"/>
      <c r="AX66" s="420"/>
      <c r="AY66" s="420"/>
      <c r="AZ66" s="420"/>
      <c r="BA66" s="420"/>
      <c r="BB66" s="420"/>
      <c r="BC66" s="420"/>
      <c r="BD66" s="420"/>
    </row>
    <row r="67" spans="2:56" s="478" customFormat="1" ht="12.75" customHeight="1">
      <c r="B67" s="852"/>
      <c r="C67" s="595"/>
      <c r="D67" s="472"/>
      <c r="E67" s="595"/>
      <c r="F67" s="879"/>
      <c r="G67" s="879"/>
      <c r="H67" s="879"/>
      <c r="I67" s="879"/>
      <c r="J67" s="879"/>
      <c r="K67" s="879"/>
      <c r="L67" s="879"/>
      <c r="M67" s="879"/>
      <c r="N67" s="879"/>
      <c r="O67" s="879"/>
      <c r="P67" s="879"/>
      <c r="Q67" s="879"/>
      <c r="R67" s="879"/>
      <c r="S67" s="879"/>
      <c r="T67" s="879"/>
      <c r="U67" s="879"/>
      <c r="V67" s="879"/>
      <c r="W67" s="879"/>
      <c r="X67" s="879"/>
      <c r="Y67" s="879"/>
      <c r="Z67" s="879"/>
      <c r="AA67" s="879"/>
      <c r="AB67" s="879"/>
      <c r="AC67" s="879"/>
      <c r="AD67" s="879"/>
      <c r="AE67" s="879"/>
      <c r="AF67" s="879"/>
      <c r="AG67" s="879"/>
      <c r="AH67" s="879"/>
      <c r="AI67" s="879"/>
      <c r="AJ67" s="882"/>
      <c r="AK67" s="420"/>
      <c r="AL67" s="420"/>
      <c r="AM67" s="420"/>
      <c r="AN67" s="420"/>
      <c r="AO67" s="420"/>
      <c r="AP67" s="420"/>
      <c r="AQ67" s="420"/>
      <c r="AR67" s="420"/>
      <c r="AS67" s="420"/>
      <c r="AT67" s="420"/>
      <c r="AU67" s="420"/>
      <c r="AV67" s="420"/>
      <c r="AW67" s="420"/>
      <c r="AX67" s="420"/>
      <c r="AY67" s="420"/>
      <c r="AZ67" s="420"/>
      <c r="BA67" s="420"/>
      <c r="BB67" s="420"/>
      <c r="BC67" s="420"/>
      <c r="BD67" s="420"/>
    </row>
    <row r="68" spans="2:56" s="478" customFormat="1" ht="12.75" hidden="1" customHeight="1">
      <c r="B68" s="567" t="s">
        <v>484</v>
      </c>
      <c r="C68" s="595"/>
      <c r="D68" s="472"/>
      <c r="E68" s="595"/>
      <c r="F68" s="879"/>
      <c r="G68" s="879"/>
      <c r="H68" s="879"/>
      <c r="I68" s="879"/>
      <c r="J68" s="879"/>
      <c r="K68" s="879"/>
      <c r="L68" s="879"/>
      <c r="M68" s="879"/>
      <c r="N68" s="879"/>
      <c r="O68" s="879"/>
      <c r="P68" s="879"/>
      <c r="Q68" s="879"/>
      <c r="R68" s="879"/>
      <c r="S68" s="879"/>
      <c r="T68" s="879"/>
      <c r="U68" s="879"/>
      <c r="V68" s="879"/>
      <c r="W68" s="879"/>
      <c r="X68" s="879"/>
      <c r="Y68" s="879"/>
      <c r="Z68" s="879"/>
      <c r="AA68" s="879"/>
      <c r="AB68" s="879"/>
      <c r="AC68" s="879"/>
      <c r="AD68" s="879"/>
      <c r="AE68" s="879"/>
      <c r="AF68" s="879"/>
      <c r="AG68" s="879"/>
      <c r="AH68" s="879"/>
      <c r="AI68" s="879"/>
      <c r="AJ68" s="882"/>
      <c r="AK68" s="420"/>
      <c r="AL68" s="420"/>
      <c r="AM68" s="420"/>
      <c r="AN68" s="420"/>
      <c r="AO68" s="420"/>
      <c r="AP68" s="420"/>
      <c r="AQ68" s="420"/>
      <c r="AR68" s="420"/>
      <c r="AS68" s="420"/>
      <c r="AT68" s="420"/>
      <c r="AU68" s="420"/>
      <c r="AV68" s="420"/>
      <c r="AW68" s="420"/>
      <c r="AX68" s="420"/>
      <c r="AY68" s="420"/>
      <c r="AZ68" s="420"/>
      <c r="BA68" s="420"/>
      <c r="BB68" s="420"/>
      <c r="BC68" s="420"/>
      <c r="BD68" s="420"/>
    </row>
    <row r="69" spans="2:56" s="478" customFormat="1" ht="12.75" hidden="1" customHeight="1">
      <c r="B69" s="585" t="s">
        <v>478</v>
      </c>
      <c r="C69" s="595"/>
      <c r="D69" s="472"/>
      <c r="E69" s="595"/>
      <c r="F69" s="879"/>
      <c r="G69" s="879"/>
      <c r="H69" s="879"/>
      <c r="I69" s="879"/>
      <c r="J69" s="879"/>
      <c r="K69" s="879"/>
      <c r="L69" s="879"/>
      <c r="M69" s="879"/>
      <c r="N69" s="879"/>
      <c r="O69" s="879"/>
      <c r="P69" s="879"/>
      <c r="Q69" s="879"/>
      <c r="R69" s="879"/>
      <c r="S69" s="879"/>
      <c r="T69" s="879"/>
      <c r="U69" s="879"/>
      <c r="V69" s="879"/>
      <c r="W69" s="879"/>
      <c r="X69" s="879"/>
      <c r="Y69" s="879"/>
      <c r="Z69" s="879"/>
      <c r="AA69" s="879"/>
      <c r="AB69" s="879"/>
      <c r="AC69" s="879"/>
      <c r="AD69" s="879"/>
      <c r="AE69" s="879"/>
      <c r="AF69" s="879"/>
      <c r="AG69" s="879"/>
      <c r="AH69" s="879"/>
      <c r="AI69" s="879"/>
      <c r="AJ69" s="882"/>
      <c r="AK69" s="420"/>
      <c r="AL69" s="420"/>
      <c r="AM69" s="420"/>
      <c r="AN69" s="420"/>
      <c r="AO69" s="420"/>
      <c r="AP69" s="420"/>
      <c r="AQ69" s="420"/>
      <c r="AR69" s="420"/>
      <c r="AS69" s="420"/>
      <c r="AT69" s="420"/>
      <c r="AU69" s="420"/>
      <c r="AV69" s="420"/>
      <c r="AW69" s="420"/>
      <c r="AX69" s="420"/>
      <c r="AY69" s="420"/>
      <c r="AZ69" s="420"/>
      <c r="BA69" s="420"/>
      <c r="BB69" s="420"/>
      <c r="BC69" s="420"/>
      <c r="BD69" s="420"/>
    </row>
    <row r="70" spans="2:56" s="478" customFormat="1" ht="12.75" hidden="1" customHeight="1">
      <c r="B70" s="585" t="s">
        <v>189</v>
      </c>
      <c r="C70" s="595"/>
      <c r="D70" s="472"/>
      <c r="E70" s="595"/>
      <c r="F70" s="879"/>
      <c r="G70" s="879"/>
      <c r="H70" s="879"/>
      <c r="I70" s="879"/>
      <c r="J70" s="879"/>
      <c r="K70" s="879"/>
      <c r="L70" s="879"/>
      <c r="M70" s="879"/>
      <c r="N70" s="879"/>
      <c r="O70" s="879"/>
      <c r="P70" s="879"/>
      <c r="Q70" s="879"/>
      <c r="R70" s="879"/>
      <c r="S70" s="879"/>
      <c r="T70" s="879"/>
      <c r="U70" s="879"/>
      <c r="V70" s="879"/>
      <c r="W70" s="879"/>
      <c r="X70" s="879"/>
      <c r="Y70" s="879"/>
      <c r="Z70" s="879"/>
      <c r="AA70" s="879"/>
      <c r="AB70" s="879"/>
      <c r="AC70" s="879"/>
      <c r="AD70" s="879"/>
      <c r="AE70" s="879"/>
      <c r="AF70" s="879"/>
      <c r="AG70" s="879"/>
      <c r="AH70" s="879"/>
      <c r="AI70" s="879"/>
      <c r="AJ70" s="882"/>
      <c r="AK70" s="420"/>
      <c r="AL70" s="420"/>
      <c r="AM70" s="420"/>
      <c r="AN70" s="420"/>
      <c r="AO70" s="420"/>
      <c r="AP70" s="420"/>
      <c r="AQ70" s="420"/>
      <c r="AR70" s="420"/>
      <c r="AS70" s="420"/>
      <c r="AT70" s="420"/>
      <c r="AU70" s="420"/>
      <c r="AV70" s="420"/>
      <c r="AW70" s="420"/>
      <c r="AX70" s="420"/>
      <c r="AY70" s="420"/>
      <c r="AZ70" s="420"/>
      <c r="BA70" s="420"/>
      <c r="BB70" s="420"/>
      <c r="BC70" s="420"/>
      <c r="BD70" s="420"/>
    </row>
    <row r="71" spans="2:56" s="478" customFormat="1" ht="12.75" hidden="1" customHeight="1">
      <c r="B71" s="585" t="s">
        <v>479</v>
      </c>
      <c r="C71" s="595"/>
      <c r="D71" s="472"/>
      <c r="E71" s="595"/>
      <c r="F71" s="879"/>
      <c r="G71" s="879"/>
      <c r="H71" s="879"/>
      <c r="I71" s="879"/>
      <c r="J71" s="879"/>
      <c r="K71" s="879"/>
      <c r="L71" s="879"/>
      <c r="M71" s="879"/>
      <c r="N71" s="879"/>
      <c r="O71" s="879"/>
      <c r="P71" s="879"/>
      <c r="Q71" s="879"/>
      <c r="R71" s="879"/>
      <c r="S71" s="879"/>
      <c r="T71" s="879"/>
      <c r="U71" s="879"/>
      <c r="V71" s="879"/>
      <c r="W71" s="879"/>
      <c r="X71" s="879"/>
      <c r="Y71" s="879"/>
      <c r="Z71" s="879"/>
      <c r="AA71" s="879"/>
      <c r="AB71" s="879"/>
      <c r="AC71" s="879"/>
      <c r="AD71" s="879"/>
      <c r="AE71" s="879"/>
      <c r="AF71" s="879"/>
      <c r="AG71" s="879"/>
      <c r="AH71" s="879"/>
      <c r="AI71" s="879"/>
      <c r="AJ71" s="882"/>
      <c r="AK71" s="420"/>
      <c r="AL71" s="420"/>
      <c r="AM71" s="420"/>
      <c r="AN71" s="420"/>
      <c r="AO71" s="420"/>
      <c r="AP71" s="420"/>
      <c r="AQ71" s="420"/>
      <c r="AR71" s="420"/>
      <c r="AS71" s="420"/>
      <c r="AT71" s="420"/>
      <c r="AU71" s="420"/>
      <c r="AV71" s="420"/>
      <c r="AW71" s="420"/>
      <c r="AX71" s="420"/>
      <c r="AY71" s="420"/>
      <c r="AZ71" s="420"/>
      <c r="BA71" s="420"/>
      <c r="BB71" s="420"/>
      <c r="BC71" s="420"/>
      <c r="BD71" s="420"/>
    </row>
    <row r="72" spans="2:56" s="478" customFormat="1" ht="12.75" hidden="1" customHeight="1">
      <c r="B72" s="585" t="s">
        <v>480</v>
      </c>
      <c r="C72" s="595"/>
      <c r="D72" s="472"/>
      <c r="E72" s="595"/>
      <c r="F72" s="879"/>
      <c r="G72" s="879"/>
      <c r="H72" s="879"/>
      <c r="I72" s="879"/>
      <c r="J72" s="879"/>
      <c r="K72" s="879"/>
      <c r="L72" s="879"/>
      <c r="M72" s="879"/>
      <c r="N72" s="879"/>
      <c r="O72" s="879"/>
      <c r="P72" s="879"/>
      <c r="Q72" s="879"/>
      <c r="R72" s="879"/>
      <c r="S72" s="879"/>
      <c r="T72" s="879"/>
      <c r="U72" s="879"/>
      <c r="V72" s="879"/>
      <c r="W72" s="879"/>
      <c r="X72" s="879"/>
      <c r="Y72" s="879"/>
      <c r="Z72" s="879"/>
      <c r="AA72" s="879"/>
      <c r="AB72" s="879"/>
      <c r="AC72" s="879"/>
      <c r="AD72" s="879"/>
      <c r="AE72" s="879"/>
      <c r="AF72" s="879"/>
      <c r="AG72" s="879"/>
      <c r="AH72" s="879"/>
      <c r="AI72" s="879"/>
      <c r="AJ72" s="882"/>
      <c r="AK72" s="420"/>
      <c r="AL72" s="420"/>
      <c r="AM72" s="420"/>
      <c r="AN72" s="420"/>
      <c r="AO72" s="420"/>
      <c r="AP72" s="420"/>
      <c r="AQ72" s="420"/>
      <c r="AR72" s="420"/>
      <c r="AS72" s="420"/>
      <c r="AT72" s="420"/>
      <c r="AU72" s="420"/>
      <c r="AV72" s="420"/>
      <c r="AW72" s="420"/>
      <c r="AX72" s="420"/>
      <c r="AY72" s="420"/>
      <c r="AZ72" s="420"/>
      <c r="BA72" s="420"/>
      <c r="BB72" s="420"/>
      <c r="BC72" s="420"/>
      <c r="BD72" s="420"/>
    </row>
    <row r="73" spans="2:56" s="478" customFormat="1" ht="12.75" hidden="1" customHeight="1">
      <c r="B73" s="585" t="s">
        <v>481</v>
      </c>
      <c r="C73" s="595"/>
      <c r="D73" s="472"/>
      <c r="E73" s="595"/>
      <c r="F73" s="879"/>
      <c r="G73" s="879"/>
      <c r="H73" s="879"/>
      <c r="I73" s="879"/>
      <c r="J73" s="879"/>
      <c r="K73" s="879"/>
      <c r="L73" s="879"/>
      <c r="M73" s="879"/>
      <c r="N73" s="879"/>
      <c r="O73" s="879"/>
      <c r="P73" s="879"/>
      <c r="Q73" s="879"/>
      <c r="R73" s="879"/>
      <c r="S73" s="879"/>
      <c r="T73" s="879"/>
      <c r="U73" s="879"/>
      <c r="V73" s="879"/>
      <c r="W73" s="879"/>
      <c r="X73" s="879"/>
      <c r="Y73" s="879"/>
      <c r="Z73" s="879"/>
      <c r="AA73" s="879"/>
      <c r="AB73" s="879"/>
      <c r="AC73" s="879"/>
      <c r="AD73" s="879"/>
      <c r="AE73" s="879"/>
      <c r="AF73" s="879"/>
      <c r="AG73" s="879"/>
      <c r="AH73" s="879"/>
      <c r="AI73" s="879"/>
      <c r="AJ73" s="882"/>
      <c r="AK73" s="420"/>
      <c r="AL73" s="420"/>
      <c r="AM73" s="420"/>
      <c r="AN73" s="420"/>
      <c r="AO73" s="420"/>
      <c r="AP73" s="420"/>
      <c r="AQ73" s="420"/>
      <c r="AR73" s="420"/>
      <c r="AS73" s="420"/>
      <c r="AT73" s="420"/>
      <c r="AU73" s="420"/>
      <c r="AV73" s="420"/>
      <c r="AW73" s="420"/>
      <c r="AX73" s="420"/>
      <c r="AY73" s="420"/>
      <c r="AZ73" s="420"/>
      <c r="BA73" s="420"/>
      <c r="BB73" s="420"/>
      <c r="BC73" s="420"/>
      <c r="BD73" s="420"/>
    </row>
    <row r="74" spans="2:56" s="478" customFormat="1" ht="12.75" hidden="1" customHeight="1">
      <c r="B74" s="585" t="s">
        <v>482</v>
      </c>
      <c r="C74" s="595"/>
      <c r="D74" s="472"/>
      <c r="E74" s="595"/>
      <c r="F74" s="879"/>
      <c r="G74" s="879"/>
      <c r="H74" s="879"/>
      <c r="I74" s="879"/>
      <c r="J74" s="879"/>
      <c r="K74" s="879"/>
      <c r="L74" s="879"/>
      <c r="M74" s="879"/>
      <c r="N74" s="879"/>
      <c r="O74" s="879"/>
      <c r="P74" s="879"/>
      <c r="Q74" s="879"/>
      <c r="R74" s="879"/>
      <c r="S74" s="879"/>
      <c r="T74" s="879"/>
      <c r="U74" s="879"/>
      <c r="V74" s="879"/>
      <c r="W74" s="879"/>
      <c r="X74" s="879"/>
      <c r="Y74" s="879"/>
      <c r="Z74" s="879"/>
      <c r="AA74" s="879"/>
      <c r="AB74" s="879"/>
      <c r="AC74" s="879"/>
      <c r="AD74" s="879"/>
      <c r="AE74" s="879"/>
      <c r="AF74" s="879"/>
      <c r="AG74" s="879"/>
      <c r="AH74" s="879"/>
      <c r="AI74" s="879"/>
      <c r="AJ74" s="882"/>
      <c r="AK74" s="420"/>
      <c r="AL74" s="420"/>
      <c r="AM74" s="420"/>
      <c r="AN74" s="420"/>
      <c r="AO74" s="420"/>
      <c r="AP74" s="420"/>
      <c r="AQ74" s="420"/>
      <c r="AR74" s="420"/>
      <c r="AS74" s="420"/>
      <c r="AT74" s="420"/>
      <c r="AU74" s="420"/>
      <c r="AV74" s="420"/>
      <c r="AW74" s="420"/>
      <c r="AX74" s="420"/>
      <c r="AY74" s="420"/>
      <c r="AZ74" s="420"/>
      <c r="BA74" s="420"/>
      <c r="BB74" s="420"/>
      <c r="BC74" s="420"/>
      <c r="BD74" s="420"/>
    </row>
    <row r="75" spans="2:56" s="478" customFormat="1" ht="12.75" customHeight="1">
      <c r="B75" s="852"/>
      <c r="C75" s="595"/>
      <c r="D75" s="472"/>
      <c r="E75" s="595"/>
      <c r="F75" s="879"/>
      <c r="G75" s="879"/>
      <c r="H75" s="879"/>
      <c r="I75" s="879"/>
      <c r="J75" s="879"/>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82"/>
      <c r="AK75" s="420"/>
      <c r="AL75" s="420"/>
      <c r="AM75" s="420"/>
      <c r="AN75" s="420"/>
      <c r="AO75" s="420"/>
      <c r="AP75" s="420"/>
      <c r="AQ75" s="420"/>
      <c r="AR75" s="420"/>
      <c r="AS75" s="420"/>
      <c r="AT75" s="420"/>
      <c r="AU75" s="420"/>
      <c r="AV75" s="420"/>
      <c r="AW75" s="420"/>
      <c r="AX75" s="420"/>
      <c r="AY75" s="420"/>
      <c r="AZ75" s="420"/>
      <c r="BA75" s="420"/>
      <c r="BB75" s="420"/>
      <c r="BC75" s="420"/>
      <c r="BD75" s="420"/>
    </row>
    <row r="76" spans="2:56" s="478" customFormat="1" ht="12.75" customHeight="1" thickBot="1">
      <c r="B76" s="585" t="s">
        <v>485</v>
      </c>
      <c r="C76" s="595"/>
      <c r="D76" s="878">
        <f ca="1">SUM(F76:AJ76)</f>
        <v>429821043.52025253</v>
      </c>
      <c r="E76" s="595"/>
      <c r="F76" s="879">
        <f ca="1">F46+F66-F62</f>
        <v>-3883680.8</v>
      </c>
      <c r="G76" s="879">
        <f t="shared" ref="G76:Q76" ca="1" si="19">G46+G66-G62</f>
        <v>0</v>
      </c>
      <c r="H76" s="879">
        <f t="shared" ca="1" si="19"/>
        <v>0</v>
      </c>
      <c r="I76" s="879">
        <f t="shared" ca="1" si="19"/>
        <v>0</v>
      </c>
      <c r="J76" s="879">
        <f t="shared" ca="1" si="19"/>
        <v>0</v>
      </c>
      <c r="K76" s="879">
        <f t="shared" ca="1" si="19"/>
        <v>-73493967.905833334</v>
      </c>
      <c r="L76" s="879">
        <f t="shared" ca="1" si="19"/>
        <v>-76672807.896547467</v>
      </c>
      <c r="M76" s="879">
        <f t="shared" ca="1" si="19"/>
        <v>-116230645.75631769</v>
      </c>
      <c r="N76" s="879">
        <f t="shared" ca="1" si="19"/>
        <v>30620712.31176877</v>
      </c>
      <c r="O76" s="879">
        <f t="shared" ca="1" si="19"/>
        <v>31180452.614548281</v>
      </c>
      <c r="P76" s="879">
        <f t="shared" ca="1" si="19"/>
        <v>31736650.945775509</v>
      </c>
      <c r="Q76" s="879">
        <f t="shared" ca="1" si="19"/>
        <v>606564330.00685847</v>
      </c>
      <c r="R76" s="879">
        <f ca="1">IF(R13&lt;='Phase II - Summary'!$I$50,-R53+R66+R71-R70-R72+R73,0)</f>
        <v>0</v>
      </c>
      <c r="S76" s="879">
        <f ca="1">IF(S13&lt;='Phase II - Summary'!$I$50,-S53+S66+S71-S70-S72+S73,0)</f>
        <v>0</v>
      </c>
      <c r="T76" s="879">
        <f ca="1">IF(T13&lt;='Phase II - Summary'!$I$50,-T53+T66+T71-T70-T72+T73,0)</f>
        <v>0</v>
      </c>
      <c r="U76" s="879">
        <f ca="1">IF(U13&lt;='Phase II - Summary'!$I$50,-U53+U66+U71-U70-U72+U73,0)</f>
        <v>0</v>
      </c>
      <c r="V76" s="879">
        <f ca="1">IF(V13&lt;='Phase II - Summary'!$I$50,-V53+V66+V71-V70-V72+V73,0)</f>
        <v>0</v>
      </c>
      <c r="W76" s="879">
        <f ca="1">IF(W13&lt;='Phase II - Summary'!$I$50,-W53+W66+W71-W70-W72+W73,0)</f>
        <v>0</v>
      </c>
      <c r="X76" s="879">
        <f ca="1">IF(X13&lt;='Phase II - Summary'!$I$50,-X53+X66+X71-X70-X72+X73,0)</f>
        <v>0</v>
      </c>
      <c r="Y76" s="879">
        <f ca="1">IF(Y13&lt;='Phase II - Summary'!$I$50,-Y53+Y66+Y71-Y70-Y72+Y73,0)</f>
        <v>0</v>
      </c>
      <c r="Z76" s="879">
        <f ca="1">IF(Z13&lt;='Phase II - Summary'!$I$50,-Z53+Z66+Z71-Z70-Z72+Z73,0)</f>
        <v>0</v>
      </c>
      <c r="AA76" s="879">
        <f>IF(AA13&lt;='Phase II - Summary'!$I$50,-AA53+AA66+AA71-AA70-AA72+AA73,0)</f>
        <v>0</v>
      </c>
      <c r="AB76" s="879">
        <f>IF(AB13&lt;='Phase II - Summary'!$I$50,-AB53+AB66+AB71-AB70-AB72+AB73,0)</f>
        <v>0</v>
      </c>
      <c r="AC76" s="879">
        <f>IF(AC13&lt;='Phase II - Summary'!$I$50,-AC53+AC66+AC71-AC70-AC72+AC73,0)</f>
        <v>0</v>
      </c>
      <c r="AD76" s="879">
        <f>IF(AD13&lt;='Phase II - Summary'!$I$50,-AD53+AD66+AD71-AD70-AD72+AD73,0)</f>
        <v>0</v>
      </c>
      <c r="AE76" s="879">
        <f>IF(AE13&lt;='Phase II - Summary'!$I$50,-AE53+AE66+AE71-AE70-AE72+AE73,0)</f>
        <v>0</v>
      </c>
      <c r="AF76" s="879">
        <f>IF(AF13&lt;='Phase II - Summary'!$I$50,-AF53+AF66+AF71-AF70-AF72+AF73,0)</f>
        <v>0</v>
      </c>
      <c r="AG76" s="879">
        <f>IF(AG13&lt;='Phase II - Summary'!$I$50,-AG53+AG66+AG71-AG70-AG72+AG73,0)</f>
        <v>0</v>
      </c>
      <c r="AH76" s="879">
        <f>IF(AH13&lt;='Phase II - Summary'!$I$50,-AH53+AH66+AH71-AH70-AH72+AH73,0)</f>
        <v>0</v>
      </c>
      <c r="AI76" s="879">
        <f>IF(AI13&lt;='Phase II - Summary'!$I$50,-AI53+AI66+AI71-AI70-AI72+AI73,0)</f>
        <v>0</v>
      </c>
      <c r="AJ76" s="882">
        <f>IF(AJ13&lt;='Phase II - Summary'!$I$50,-AJ53+AJ66+AJ71-AJ70-AJ72+AJ73,0)</f>
        <v>0</v>
      </c>
      <c r="AK76" s="420"/>
      <c r="AL76" s="420"/>
      <c r="AM76" s="420"/>
      <c r="AN76" s="420"/>
      <c r="AO76" s="420"/>
      <c r="AP76" s="420"/>
      <c r="AQ76" s="420"/>
      <c r="AR76" s="420"/>
      <c r="AS76" s="420"/>
      <c r="AT76" s="420"/>
      <c r="AU76" s="420"/>
      <c r="AV76" s="420"/>
      <c r="AW76" s="420"/>
      <c r="AX76" s="420"/>
      <c r="AY76" s="420"/>
      <c r="AZ76" s="420"/>
      <c r="BA76" s="420"/>
      <c r="BB76" s="420"/>
      <c r="BC76" s="420"/>
      <c r="BD76" s="420"/>
    </row>
    <row r="77" spans="2:56" ht="12.75" customHeight="1">
      <c r="B77" s="1446" t="s">
        <v>486</v>
      </c>
      <c r="C77" s="1447"/>
      <c r="D77" s="1448">
        <f ca="1">IRR(F76:Q76)</f>
        <v>0.22190220036381247</v>
      </c>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c r="AH77" s="384"/>
      <c r="AI77" s="384"/>
      <c r="AJ77" s="685"/>
      <c r="AK77" s="358"/>
      <c r="AL77" s="358"/>
      <c r="AM77" s="358"/>
      <c r="AN77" s="358"/>
      <c r="AO77" s="358"/>
      <c r="AP77" s="358"/>
      <c r="AQ77" s="358"/>
      <c r="AR77" s="358"/>
      <c r="AS77" s="358"/>
      <c r="AT77" s="358"/>
      <c r="AU77" s="358"/>
      <c r="AV77" s="358"/>
      <c r="AW77" s="358"/>
      <c r="AX77" s="358"/>
      <c r="AY77" s="358"/>
      <c r="AZ77" s="358"/>
      <c r="BA77" s="358"/>
      <c r="BB77" s="358"/>
      <c r="BC77" s="358"/>
      <c r="BD77" s="358"/>
    </row>
    <row r="78" spans="2:56" ht="12.75" customHeight="1" thickBot="1">
      <c r="B78" s="1449" t="s">
        <v>487</v>
      </c>
      <c r="C78" s="1354"/>
      <c r="D78" s="1355">
        <f ca="1">-SUMIF(F76:DV76,"&gt;0")/SUMIF(F76:DV76,"&lt;0")</f>
        <v>2.5902741248621357</v>
      </c>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685"/>
      <c r="AK78" s="358"/>
      <c r="AL78" s="358"/>
      <c r="AM78" s="358"/>
      <c r="AN78" s="358"/>
      <c r="AO78" s="358"/>
      <c r="AP78" s="358"/>
      <c r="AQ78" s="358"/>
      <c r="AR78" s="358"/>
      <c r="AS78" s="358"/>
      <c r="AT78" s="358"/>
      <c r="AU78" s="358"/>
      <c r="AV78" s="358"/>
      <c r="AW78" s="358"/>
      <c r="AX78" s="358"/>
      <c r="AY78" s="358"/>
      <c r="AZ78" s="358"/>
      <c r="BA78" s="358"/>
      <c r="BB78" s="358"/>
      <c r="BC78" s="358"/>
      <c r="BD78" s="358"/>
    </row>
    <row r="79" spans="2:56" ht="12.75" customHeight="1" thickBot="1">
      <c r="B79" s="840"/>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c r="AI79" s="553"/>
      <c r="AJ79" s="893"/>
      <c r="AK79" s="358"/>
      <c r="AL79" s="358"/>
      <c r="AM79" s="358"/>
      <c r="AN79" s="358"/>
      <c r="AO79" s="358"/>
      <c r="AP79" s="358"/>
      <c r="AQ79" s="358"/>
      <c r="AR79" s="358"/>
      <c r="AS79" s="358"/>
      <c r="AT79" s="358"/>
      <c r="AU79" s="358"/>
      <c r="AV79" s="358"/>
      <c r="AW79" s="358"/>
      <c r="AX79" s="358"/>
      <c r="AY79" s="358"/>
      <c r="AZ79" s="358"/>
      <c r="BA79" s="358"/>
      <c r="BB79" s="358"/>
      <c r="BC79" s="358"/>
      <c r="BD79" s="358"/>
    </row>
    <row r="80" spans="2:56" ht="12.75" customHeight="1">
      <c r="AK80" s="358"/>
      <c r="AL80" s="358"/>
      <c r="AM80" s="358"/>
      <c r="AN80" s="358"/>
      <c r="AO80" s="358"/>
      <c r="AP80" s="358"/>
      <c r="AQ80" s="358"/>
      <c r="AR80" s="358"/>
      <c r="AS80" s="358"/>
      <c r="AT80" s="358"/>
      <c r="AU80" s="358"/>
      <c r="AV80" s="358"/>
      <c r="AW80" s="358"/>
      <c r="AX80" s="358"/>
      <c r="AY80" s="358"/>
      <c r="AZ80" s="358"/>
      <c r="BA80" s="358"/>
      <c r="BB80" s="358"/>
      <c r="BC80" s="358"/>
      <c r="BD80" s="358"/>
    </row>
    <row r="81" spans="4:56" ht="12.75" customHeight="1">
      <c r="K81" s="497"/>
      <c r="L81" s="497"/>
      <c r="M81" s="497"/>
      <c r="AK81" s="358"/>
      <c r="AL81" s="358"/>
      <c r="AM81" s="358"/>
      <c r="AN81" s="358"/>
      <c r="AO81" s="358"/>
      <c r="AP81" s="358"/>
      <c r="AQ81" s="358"/>
      <c r="AR81" s="358"/>
      <c r="AS81" s="358"/>
      <c r="AT81" s="358"/>
      <c r="AU81" s="358"/>
      <c r="AV81" s="358"/>
      <c r="AW81" s="358"/>
      <c r="AX81" s="358"/>
      <c r="AY81" s="358"/>
      <c r="AZ81" s="358"/>
      <c r="BA81" s="358"/>
      <c r="BB81" s="358"/>
      <c r="BC81" s="358"/>
      <c r="BD81" s="358"/>
    </row>
    <row r="82" spans="4:56" ht="12.75" customHeight="1">
      <c r="AK82" s="358"/>
      <c r="AL82" s="358"/>
      <c r="AM82" s="358"/>
      <c r="AN82" s="358"/>
      <c r="AO82" s="358"/>
      <c r="AP82" s="358"/>
      <c r="AQ82" s="358"/>
      <c r="AR82" s="358"/>
      <c r="AS82" s="358"/>
      <c r="AT82" s="358"/>
      <c r="AU82" s="358"/>
      <c r="AV82" s="358"/>
      <c r="AW82" s="358"/>
      <c r="AX82" s="358"/>
      <c r="AY82" s="358"/>
      <c r="AZ82" s="358"/>
      <c r="BA82" s="358"/>
      <c r="BB82" s="358"/>
      <c r="BC82" s="358"/>
      <c r="BD82" s="358"/>
    </row>
    <row r="83" spans="4:56" ht="12.75" customHeight="1">
      <c r="AK83" s="358"/>
      <c r="AL83" s="358"/>
      <c r="AM83" s="358"/>
      <c r="AN83" s="358"/>
      <c r="AO83" s="358"/>
      <c r="AP83" s="358"/>
      <c r="AQ83" s="358"/>
      <c r="AR83" s="358"/>
      <c r="AS83" s="358"/>
      <c r="AT83" s="358"/>
      <c r="AU83" s="358"/>
      <c r="AV83" s="358"/>
      <c r="AW83" s="358"/>
      <c r="AX83" s="358"/>
      <c r="AY83" s="358"/>
      <c r="AZ83" s="358"/>
      <c r="BA83" s="358"/>
      <c r="BB83" s="358"/>
      <c r="BC83" s="358"/>
      <c r="BD83" s="358"/>
    </row>
    <row r="84" spans="4:56" ht="12.75" customHeight="1">
      <c r="AK84" s="358"/>
      <c r="AL84" s="358"/>
      <c r="AM84" s="358"/>
      <c r="AN84" s="358"/>
      <c r="AO84" s="358"/>
      <c r="AP84" s="358"/>
      <c r="AQ84" s="358"/>
      <c r="AR84" s="358"/>
      <c r="AS84" s="358"/>
      <c r="AT84" s="358"/>
      <c r="AU84" s="358"/>
      <c r="AV84" s="358"/>
      <c r="AW84" s="358"/>
      <c r="AX84" s="358"/>
      <c r="AY84" s="358"/>
      <c r="AZ84" s="358"/>
      <c r="BA84" s="358"/>
      <c r="BB84" s="358"/>
      <c r="BC84" s="358"/>
      <c r="BD84" s="358"/>
    </row>
    <row r="85" spans="4:56" ht="12.75" customHeight="1">
      <c r="AK85" s="358"/>
      <c r="AL85" s="358"/>
      <c r="AM85" s="358"/>
      <c r="AN85" s="358"/>
      <c r="AO85" s="358"/>
      <c r="AP85" s="358"/>
      <c r="AQ85" s="358"/>
      <c r="AR85" s="358"/>
      <c r="AS85" s="358"/>
      <c r="AT85" s="358"/>
      <c r="AU85" s="358"/>
      <c r="AV85" s="358"/>
      <c r="AW85" s="358"/>
      <c r="AX85" s="358"/>
      <c r="AY85" s="358"/>
      <c r="AZ85" s="358"/>
      <c r="BA85" s="358"/>
      <c r="BB85" s="358"/>
      <c r="BC85" s="358"/>
      <c r="BD85" s="358"/>
    </row>
    <row r="86" spans="4:56" ht="12.75" customHeight="1">
      <c r="D86" s="498"/>
      <c r="AK86" s="358"/>
      <c r="AL86" s="358"/>
      <c r="AM86" s="358"/>
      <c r="AN86" s="358"/>
      <c r="AO86" s="358"/>
      <c r="AP86" s="358"/>
      <c r="AQ86" s="358"/>
      <c r="AR86" s="358"/>
      <c r="AS86" s="358"/>
      <c r="AT86" s="358"/>
      <c r="AU86" s="358"/>
      <c r="AV86" s="358"/>
      <c r="AW86" s="358"/>
      <c r="AX86" s="358"/>
      <c r="AY86" s="358"/>
      <c r="AZ86" s="358"/>
      <c r="BA86" s="358"/>
      <c r="BB86" s="358"/>
      <c r="BC86" s="358"/>
      <c r="BD86" s="358"/>
    </row>
    <row r="87" spans="4:56" ht="12.75" customHeight="1">
      <c r="AK87" s="358"/>
      <c r="AL87" s="358"/>
      <c r="AM87" s="358"/>
      <c r="AN87" s="358"/>
      <c r="AO87" s="358"/>
      <c r="AP87" s="358"/>
      <c r="AQ87" s="358"/>
      <c r="AR87" s="358"/>
      <c r="AS87" s="358"/>
      <c r="AT87" s="358"/>
      <c r="AU87" s="358"/>
      <c r="AV87" s="358"/>
      <c r="AW87" s="358"/>
      <c r="AX87" s="358"/>
      <c r="AY87" s="358"/>
      <c r="AZ87" s="358"/>
      <c r="BA87" s="358"/>
      <c r="BB87" s="358"/>
      <c r="BC87" s="358"/>
      <c r="BD87" s="358"/>
    </row>
    <row r="88" spans="4:56" ht="12.75" customHeight="1">
      <c r="AK88" s="358"/>
      <c r="AL88" s="358"/>
      <c r="AM88" s="358"/>
      <c r="AN88" s="358"/>
      <c r="AO88" s="358"/>
      <c r="AP88" s="358"/>
      <c r="AQ88" s="358"/>
      <c r="AR88" s="358"/>
      <c r="AS88" s="358"/>
      <c r="AT88" s="358"/>
      <c r="AU88" s="358"/>
      <c r="AV88" s="358"/>
      <c r="AW88" s="358"/>
      <c r="AX88" s="358"/>
      <c r="AY88" s="358"/>
      <c r="AZ88" s="358"/>
      <c r="BA88" s="358"/>
      <c r="BB88" s="358"/>
      <c r="BC88" s="358"/>
      <c r="BD88" s="358"/>
    </row>
    <row r="89" spans="4:56" ht="12.75" customHeight="1">
      <c r="AK89" s="358"/>
      <c r="AL89" s="358"/>
      <c r="AM89" s="358"/>
      <c r="AN89" s="358"/>
      <c r="AO89" s="358"/>
      <c r="AP89" s="358"/>
      <c r="AQ89" s="358"/>
      <c r="AR89" s="358"/>
      <c r="AS89" s="358"/>
      <c r="AT89" s="358"/>
      <c r="AU89" s="358"/>
      <c r="AV89" s="358"/>
      <c r="AW89" s="358"/>
      <c r="AX89" s="358"/>
      <c r="AY89" s="358"/>
      <c r="AZ89" s="358"/>
      <c r="BA89" s="358"/>
      <c r="BB89" s="358"/>
      <c r="BC89" s="358"/>
      <c r="BD89" s="358"/>
    </row>
    <row r="90" spans="4:56" ht="12.75" customHeight="1">
      <c r="AK90" s="358"/>
      <c r="AL90" s="358"/>
      <c r="AM90" s="358"/>
      <c r="AN90" s="358"/>
      <c r="AO90" s="358"/>
      <c r="AP90" s="358"/>
      <c r="AQ90" s="358"/>
      <c r="AR90" s="358"/>
      <c r="AS90" s="358"/>
      <c r="AT90" s="358"/>
      <c r="AU90" s="358"/>
      <c r="AV90" s="358"/>
      <c r="AW90" s="358"/>
      <c r="AX90" s="358"/>
      <c r="AY90" s="358"/>
      <c r="AZ90" s="358"/>
      <c r="BA90" s="358"/>
      <c r="BB90" s="358"/>
      <c r="BC90" s="358"/>
      <c r="BD90" s="358"/>
    </row>
    <row r="91" spans="4:56" ht="12.75" customHeight="1">
      <c r="AK91" s="358"/>
      <c r="AL91" s="358"/>
      <c r="AM91" s="358"/>
      <c r="AN91" s="358"/>
      <c r="AO91" s="358"/>
      <c r="AP91" s="358"/>
      <c r="AQ91" s="358"/>
      <c r="AR91" s="358"/>
      <c r="AS91" s="358"/>
      <c r="AT91" s="358"/>
      <c r="AU91" s="358"/>
      <c r="AV91" s="358"/>
      <c r="AW91" s="358"/>
      <c r="AX91" s="358"/>
      <c r="AY91" s="358"/>
      <c r="AZ91" s="358"/>
      <c r="BA91" s="358"/>
      <c r="BB91" s="358"/>
      <c r="BC91" s="358"/>
      <c r="BD91" s="358"/>
    </row>
    <row r="92" spans="4:56" ht="12.75" customHeight="1">
      <c r="AK92" s="358"/>
      <c r="AL92" s="358"/>
      <c r="AM92" s="358"/>
      <c r="AN92" s="358"/>
      <c r="AO92" s="358"/>
      <c r="AP92" s="358"/>
      <c r="AQ92" s="358"/>
      <c r="AR92" s="358"/>
      <c r="AS92" s="358"/>
      <c r="AT92" s="358"/>
      <c r="AU92" s="358"/>
      <c r="AV92" s="358"/>
      <c r="AW92" s="358"/>
      <c r="AX92" s="358"/>
      <c r="AY92" s="358"/>
      <c r="AZ92" s="358"/>
      <c r="BA92" s="358"/>
      <c r="BB92" s="358"/>
      <c r="BC92" s="358"/>
      <c r="BD92" s="358"/>
    </row>
    <row r="93" spans="4:56" ht="12.75" customHeight="1">
      <c r="AK93" s="358"/>
      <c r="AL93" s="358"/>
      <c r="AM93" s="358"/>
      <c r="AN93" s="358"/>
      <c r="AO93" s="358"/>
      <c r="AP93" s="358"/>
      <c r="AQ93" s="358"/>
      <c r="AR93" s="358"/>
      <c r="AS93" s="358"/>
      <c r="AT93" s="358"/>
      <c r="AU93" s="358"/>
      <c r="AV93" s="358"/>
      <c r="AW93" s="358"/>
      <c r="AX93" s="358"/>
      <c r="AY93" s="358"/>
      <c r="AZ93" s="358"/>
      <c r="BA93" s="358"/>
      <c r="BB93" s="358"/>
      <c r="BC93" s="358"/>
      <c r="BD93" s="358"/>
    </row>
    <row r="94" spans="4:56" ht="12.75" customHeight="1">
      <c r="AK94" s="358"/>
      <c r="AL94" s="358"/>
      <c r="AM94" s="358"/>
      <c r="AN94" s="358"/>
      <c r="AO94" s="358"/>
      <c r="AP94" s="358"/>
      <c r="AQ94" s="358"/>
      <c r="AR94" s="358"/>
      <c r="AS94" s="358"/>
      <c r="AT94" s="358"/>
      <c r="AU94" s="358"/>
      <c r="AV94" s="358"/>
      <c r="AW94" s="358"/>
      <c r="AX94" s="358"/>
      <c r="AY94" s="358"/>
      <c r="AZ94" s="358"/>
      <c r="BA94" s="358"/>
      <c r="BB94" s="358"/>
      <c r="BC94" s="358"/>
      <c r="BD94" s="358"/>
    </row>
    <row r="95" spans="4:56" ht="12.75" customHeight="1">
      <c r="AK95" s="358"/>
      <c r="AL95" s="358"/>
      <c r="AM95" s="358"/>
      <c r="AN95" s="358"/>
      <c r="AO95" s="358"/>
      <c r="AP95" s="358"/>
      <c r="AQ95" s="358"/>
      <c r="AR95" s="358"/>
      <c r="AS95" s="358"/>
      <c r="AT95" s="358"/>
      <c r="AU95" s="358"/>
      <c r="AV95" s="358"/>
      <c r="AW95" s="358"/>
      <c r="AX95" s="358"/>
      <c r="AY95" s="358"/>
      <c r="AZ95" s="358"/>
      <c r="BA95" s="358"/>
      <c r="BB95" s="358"/>
      <c r="BC95" s="358"/>
      <c r="BD95" s="358"/>
    </row>
    <row r="96" spans="4:56" ht="12.75" customHeight="1">
      <c r="AK96" s="358"/>
      <c r="AL96" s="358"/>
      <c r="AM96" s="358"/>
      <c r="AN96" s="358"/>
      <c r="AO96" s="358"/>
      <c r="AP96" s="358"/>
      <c r="AQ96" s="358"/>
      <c r="AR96" s="358"/>
      <c r="AS96" s="358"/>
      <c r="AT96" s="358"/>
      <c r="AU96" s="358"/>
      <c r="AV96" s="358"/>
      <c r="AW96" s="358"/>
      <c r="AX96" s="358"/>
      <c r="AY96" s="358"/>
      <c r="AZ96" s="358"/>
      <c r="BA96" s="358"/>
      <c r="BB96" s="358"/>
      <c r="BC96" s="358"/>
      <c r="BD96" s="358"/>
    </row>
    <row r="97" spans="37:56" ht="12.75" customHeight="1">
      <c r="AK97" s="358"/>
      <c r="AL97" s="358"/>
      <c r="AM97" s="358"/>
      <c r="AN97" s="358"/>
      <c r="AO97" s="358"/>
      <c r="AP97" s="358"/>
      <c r="AQ97" s="358"/>
      <c r="AR97" s="358"/>
      <c r="AS97" s="358"/>
      <c r="AT97" s="358"/>
      <c r="AU97" s="358"/>
      <c r="AV97" s="358"/>
      <c r="AW97" s="358"/>
      <c r="AX97" s="358"/>
      <c r="AY97" s="358"/>
      <c r="AZ97" s="358"/>
      <c r="BA97" s="358"/>
      <c r="BB97" s="358"/>
      <c r="BC97" s="358"/>
      <c r="BD97" s="358"/>
    </row>
    <row r="98" spans="37:56" ht="12.75" customHeight="1">
      <c r="AK98" s="358"/>
      <c r="AL98" s="358"/>
      <c r="AM98" s="358"/>
      <c r="AN98" s="358"/>
      <c r="AO98" s="358"/>
      <c r="AP98" s="358"/>
      <c r="AQ98" s="358"/>
      <c r="AR98" s="358"/>
      <c r="AS98" s="358"/>
      <c r="AT98" s="358"/>
      <c r="AU98" s="358"/>
      <c r="AV98" s="358"/>
      <c r="AW98" s="358"/>
      <c r="AX98" s="358"/>
      <c r="AY98" s="358"/>
      <c r="AZ98" s="358"/>
      <c r="BA98" s="358"/>
      <c r="BB98" s="358"/>
      <c r="BC98" s="358"/>
      <c r="BD98" s="358"/>
    </row>
    <row r="99" spans="37:56" ht="12.75" customHeight="1">
      <c r="AK99" s="358"/>
      <c r="AL99" s="358"/>
      <c r="AM99" s="358"/>
      <c r="AN99" s="358"/>
      <c r="AO99" s="358"/>
      <c r="AP99" s="358"/>
      <c r="AQ99" s="358"/>
      <c r="AR99" s="358"/>
      <c r="AS99" s="358"/>
      <c r="AT99" s="358"/>
      <c r="AU99" s="358"/>
      <c r="AV99" s="358"/>
      <c r="AW99" s="358"/>
      <c r="AX99" s="358"/>
      <c r="AY99" s="358"/>
      <c r="AZ99" s="358"/>
      <c r="BA99" s="358"/>
      <c r="BB99" s="358"/>
      <c r="BC99" s="358"/>
      <c r="BD99" s="358"/>
    </row>
    <row r="100" spans="37:56" ht="12.75" customHeight="1">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row>
    <row r="101" spans="37:56" ht="12.75" customHeight="1">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row>
    <row r="102" spans="37:56" ht="12.75" customHeight="1">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row>
    <row r="103" spans="37:56" ht="12.75" customHeight="1">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row>
    <row r="104" spans="37:56" ht="12.75" customHeight="1">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row>
    <row r="105" spans="37:56" ht="12.75" customHeight="1">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row>
    <row r="106" spans="37:56" ht="12.75" customHeight="1">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row>
    <row r="107" spans="37:56" ht="12.75" customHeight="1">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row>
    <row r="108" spans="37:56" ht="12.75" customHeight="1">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row>
    <row r="109" spans="37:56" ht="12.75" customHeight="1">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row>
    <row r="110" spans="37:56" ht="12.75" customHeight="1">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row>
    <row r="111" spans="37:56" ht="12.75" customHeight="1">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row>
    <row r="112" spans="37:56" ht="12.75" customHeight="1">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row>
    <row r="113" spans="37:56" ht="12.75" customHeight="1">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row>
    <row r="114" spans="37:56" ht="12.75" customHeight="1">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row>
    <row r="115" spans="37:56" ht="12.75" customHeight="1">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row>
    <row r="116" spans="37:56" ht="12.75" customHeight="1">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row>
    <row r="117" spans="37:56" ht="12.75" customHeight="1">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row>
    <row r="118" spans="37:56" ht="12.75" customHeight="1">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row>
    <row r="119" spans="37:56" ht="12.75" customHeight="1">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row>
    <row r="120" spans="37:56" ht="12.75" customHeight="1">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row>
    <row r="121" spans="37:56" ht="12.75" customHeight="1">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row>
    <row r="122" spans="37:56" ht="12.75" customHeight="1">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row>
    <row r="123" spans="37:56" ht="12.75" customHeight="1">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row>
    <row r="124" spans="37:56" ht="12.75" customHeight="1">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row>
    <row r="125" spans="37:56" ht="12.75" customHeight="1">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row>
    <row r="126" spans="37:56" ht="12.75" customHeight="1">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row>
    <row r="127" spans="37:56" ht="12.75" customHeight="1">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row>
    <row r="128" spans="37:56" ht="12.75" customHeight="1">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row>
    <row r="129" spans="37:56" ht="12.75" customHeight="1">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row>
    <row r="130" spans="37:56" ht="12.75" customHeight="1">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row>
    <row r="131" spans="37:56" ht="12.75" customHeight="1">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row>
    <row r="132" spans="37:56" ht="12.75" customHeight="1">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row>
    <row r="133" spans="37:56" ht="12.75" customHeight="1">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row>
    <row r="134" spans="37:56" ht="12.75" customHeight="1">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row>
    <row r="135" spans="37:56" ht="12.75" customHeight="1">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row>
    <row r="136" spans="37:56" ht="12.75" customHeight="1">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row>
    <row r="137" spans="37:56" ht="12.75" customHeight="1">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row>
    <row r="138" spans="37:56" ht="12.75" customHeight="1">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row>
    <row r="139" spans="37:56" ht="12.75" customHeight="1">
      <c r="AK139" s="358"/>
      <c r="AL139" s="358"/>
      <c r="AM139" s="358"/>
      <c r="AN139" s="358"/>
      <c r="AO139" s="358"/>
      <c r="AP139" s="358"/>
      <c r="AQ139" s="358"/>
      <c r="AR139" s="358"/>
      <c r="AS139" s="358"/>
      <c r="AT139" s="358"/>
      <c r="AU139" s="358"/>
      <c r="AV139" s="358"/>
      <c r="AW139" s="358"/>
      <c r="AX139" s="358"/>
      <c r="AY139" s="358"/>
      <c r="AZ139" s="358"/>
      <c r="BA139" s="358"/>
      <c r="BB139" s="358"/>
      <c r="BC139" s="358"/>
      <c r="BD139" s="358"/>
    </row>
    <row r="140" spans="37:56" ht="12.75" customHeight="1">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row>
    <row r="141" spans="37:56" ht="12.75" customHeight="1">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row>
    <row r="142" spans="37:56" ht="12.75" customHeight="1">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row>
    <row r="143" spans="37:56" ht="12.75" customHeight="1">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row>
    <row r="144" spans="37:56" ht="12.75" customHeight="1">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row>
    <row r="145" spans="37:56" ht="12.75" customHeight="1">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row>
    <row r="146" spans="37:56" ht="12.75" customHeight="1">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row>
    <row r="147" spans="37:56" ht="12.75" customHeight="1">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row>
    <row r="148" spans="37:56" ht="12.75" customHeight="1">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row>
    <row r="149" spans="37:56" ht="12.75" customHeight="1">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row>
    <row r="150" spans="37:56" ht="12.75" customHeight="1">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row>
    <row r="151" spans="37:56" ht="12.75" customHeight="1">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row>
    <row r="152" spans="37:56" ht="12.75" customHeight="1">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row>
    <row r="153" spans="37:56" ht="12.75" customHeight="1">
      <c r="AK153" s="358"/>
      <c r="AL153" s="358"/>
      <c r="AM153" s="358"/>
      <c r="AN153" s="358"/>
      <c r="AO153" s="358"/>
      <c r="AP153" s="358"/>
      <c r="AQ153" s="358"/>
      <c r="AR153" s="358"/>
      <c r="AS153" s="358"/>
      <c r="AT153" s="358"/>
      <c r="AU153" s="358"/>
      <c r="AV153" s="358"/>
      <c r="AW153" s="358"/>
      <c r="AX153" s="358"/>
      <c r="AY153" s="358"/>
      <c r="AZ153" s="358"/>
      <c r="BA153" s="358"/>
      <c r="BB153" s="358"/>
      <c r="BC153" s="358"/>
      <c r="BD153" s="358"/>
    </row>
    <row r="154" spans="37:56" ht="12.75" customHeight="1">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row>
    <row r="155" spans="37:56" ht="12.75" customHeight="1">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row>
    <row r="156" spans="37:56" ht="12.75" customHeight="1">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row>
    <row r="157" spans="37:56" ht="12.75" customHeight="1">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row>
    <row r="158" spans="37:56" ht="12.75" customHeight="1">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row>
    <row r="159" spans="37:56" ht="12.75" customHeight="1">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row>
    <row r="160" spans="37:56" ht="12.75" customHeight="1">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row>
    <row r="161" spans="37:56" ht="12.75" customHeight="1">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row>
    <row r="162" spans="37:56" ht="12.75" customHeight="1">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row>
    <row r="163" spans="37:56" ht="12.75" customHeight="1">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row>
    <row r="164" spans="37:56" ht="12.75" customHeight="1">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row>
    <row r="165" spans="37:56" ht="12.75" customHeight="1">
      <c r="AK165" s="358"/>
      <c r="AL165" s="358"/>
      <c r="AM165" s="358"/>
      <c r="AN165" s="358"/>
      <c r="AO165" s="358"/>
      <c r="AP165" s="358"/>
      <c r="AQ165" s="358"/>
      <c r="AR165" s="358"/>
      <c r="AS165" s="358"/>
      <c r="AT165" s="358"/>
      <c r="AU165" s="358"/>
      <c r="AV165" s="358"/>
      <c r="AW165" s="358"/>
      <c r="AX165" s="358"/>
      <c r="AY165" s="358"/>
      <c r="AZ165" s="358"/>
      <c r="BA165" s="358"/>
      <c r="BB165" s="358"/>
      <c r="BC165" s="358"/>
      <c r="BD165" s="358"/>
    </row>
    <row r="166" spans="37:56" ht="12.75" customHeight="1">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row>
    <row r="167" spans="37:56" ht="12.75" customHeight="1">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row>
    <row r="168" spans="37:56" ht="12.75" customHeight="1">
      <c r="AK168" s="358"/>
      <c r="AL168" s="358"/>
      <c r="AM168" s="358"/>
      <c r="AN168" s="358"/>
      <c r="AO168" s="358"/>
      <c r="AP168" s="358"/>
      <c r="AQ168" s="358"/>
      <c r="AR168" s="358"/>
      <c r="AS168" s="358"/>
      <c r="AT168" s="358"/>
      <c r="AU168" s="358"/>
      <c r="AV168" s="358"/>
      <c r="AW168" s="358"/>
      <c r="AX168" s="358"/>
      <c r="AY168" s="358"/>
      <c r="AZ168" s="358"/>
      <c r="BA168" s="358"/>
      <c r="BB168" s="358"/>
      <c r="BC168" s="358"/>
      <c r="BD168" s="358"/>
    </row>
    <row r="169" spans="37:56" ht="12.75" customHeight="1">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row>
    <row r="170" spans="37:56" ht="12.75" customHeight="1">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row>
    <row r="171" spans="37:56" ht="12.75" customHeight="1">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row>
    <row r="172" spans="37:56" ht="12.75" customHeight="1">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row>
    <row r="173" spans="37:56" ht="12.75" customHeight="1">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row>
    <row r="174" spans="37:56" ht="12.75" customHeight="1">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row>
    <row r="175" spans="37:56" ht="12.75" customHeight="1">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row>
    <row r="176" spans="37:56" ht="12.75" customHeight="1">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row>
    <row r="177" spans="37:56" ht="12.75" customHeight="1">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row>
    <row r="178" spans="37:56" ht="12.75" customHeight="1">
      <c r="AK178" s="358"/>
      <c r="AL178" s="358"/>
      <c r="AM178" s="358"/>
      <c r="AN178" s="358"/>
      <c r="AO178" s="358"/>
      <c r="AP178" s="358"/>
      <c r="AQ178" s="358"/>
      <c r="AR178" s="358"/>
      <c r="AS178" s="358"/>
      <c r="AT178" s="358"/>
      <c r="AU178" s="358"/>
      <c r="AV178" s="358"/>
      <c r="AW178" s="358"/>
      <c r="AX178" s="358"/>
      <c r="AY178" s="358"/>
      <c r="AZ178" s="358"/>
      <c r="BA178" s="358"/>
      <c r="BB178" s="358"/>
      <c r="BC178" s="358"/>
      <c r="BD178" s="358"/>
    </row>
    <row r="179" spans="37:56" ht="12.75" customHeight="1">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row>
    <row r="180" spans="37:56" ht="12.75" customHeight="1">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row>
    <row r="181" spans="37:56" ht="12.75" customHeight="1">
      <c r="AK181" s="358"/>
      <c r="AL181" s="358"/>
      <c r="AM181" s="358"/>
      <c r="AN181" s="358"/>
      <c r="AO181" s="358"/>
      <c r="AP181" s="358"/>
      <c r="AQ181" s="358"/>
      <c r="AR181" s="358"/>
      <c r="AS181" s="358"/>
      <c r="AT181" s="358"/>
      <c r="AU181" s="358"/>
      <c r="AV181" s="358"/>
      <c r="AW181" s="358"/>
      <c r="AX181" s="358"/>
      <c r="AY181" s="358"/>
      <c r="AZ181" s="358"/>
      <c r="BA181" s="358"/>
      <c r="BB181" s="358"/>
      <c r="BC181" s="358"/>
      <c r="BD181" s="358"/>
    </row>
    <row r="182" spans="37:56" ht="12.75" customHeight="1">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row>
    <row r="183" spans="37:56" ht="12.75" customHeight="1">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row>
    <row r="184" spans="37:56" ht="12.75" customHeight="1">
      <c r="AK184" s="358"/>
      <c r="AL184" s="358"/>
      <c r="AM184" s="358"/>
      <c r="AN184" s="358"/>
      <c r="AO184" s="358"/>
      <c r="AP184" s="358"/>
      <c r="AQ184" s="358"/>
      <c r="AR184" s="358"/>
      <c r="AS184" s="358"/>
      <c r="AT184" s="358"/>
      <c r="AU184" s="358"/>
      <c r="AV184" s="358"/>
      <c r="AW184" s="358"/>
      <c r="AX184" s="358"/>
      <c r="AY184" s="358"/>
      <c r="AZ184" s="358"/>
      <c r="BA184" s="358"/>
      <c r="BB184" s="358"/>
      <c r="BC184" s="358"/>
      <c r="BD184" s="358"/>
    </row>
    <row r="185" spans="37:56" ht="12.75" customHeight="1">
      <c r="AK185" s="358"/>
      <c r="AL185" s="358"/>
      <c r="AM185" s="358"/>
      <c r="AN185" s="358"/>
      <c r="AO185" s="358"/>
      <c r="AP185" s="358"/>
      <c r="AQ185" s="358"/>
      <c r="AR185" s="358"/>
      <c r="AS185" s="358"/>
      <c r="AT185" s="358"/>
      <c r="AU185" s="358"/>
      <c r="AV185" s="358"/>
      <c r="AW185" s="358"/>
      <c r="AX185" s="358"/>
      <c r="AY185" s="358"/>
      <c r="AZ185" s="358"/>
      <c r="BA185" s="358"/>
      <c r="BB185" s="358"/>
      <c r="BC185" s="358"/>
      <c r="BD185" s="358"/>
    </row>
    <row r="186" spans="37:56" ht="12.75" customHeight="1">
      <c r="AK186" s="358"/>
      <c r="AL186" s="358"/>
      <c r="AM186" s="358"/>
      <c r="AN186" s="358"/>
      <c r="AO186" s="358"/>
      <c r="AP186" s="358"/>
      <c r="AQ186" s="358"/>
      <c r="AR186" s="358"/>
      <c r="AS186" s="358"/>
      <c r="AT186" s="358"/>
      <c r="AU186" s="358"/>
      <c r="AV186" s="358"/>
      <c r="AW186" s="358"/>
      <c r="AX186" s="358"/>
      <c r="AY186" s="358"/>
      <c r="AZ186" s="358"/>
      <c r="BA186" s="358"/>
      <c r="BB186" s="358"/>
      <c r="BC186" s="358"/>
      <c r="BD186" s="358"/>
    </row>
    <row r="187" spans="37:56" ht="12.75" customHeight="1">
      <c r="AK187" s="358"/>
      <c r="AL187" s="358"/>
      <c r="AM187" s="358"/>
      <c r="AN187" s="358"/>
      <c r="AO187" s="358"/>
      <c r="AP187" s="358"/>
      <c r="AQ187" s="358"/>
      <c r="AR187" s="358"/>
      <c r="AS187" s="358"/>
      <c r="AT187" s="358"/>
      <c r="AU187" s="358"/>
      <c r="AV187" s="358"/>
      <c r="AW187" s="358"/>
      <c r="AX187" s="358"/>
      <c r="AY187" s="358"/>
      <c r="AZ187" s="358"/>
      <c r="BA187" s="358"/>
      <c r="BB187" s="358"/>
      <c r="BC187" s="358"/>
      <c r="BD187" s="358"/>
    </row>
    <row r="188" spans="37:56" ht="12.75" customHeight="1">
      <c r="AK188" s="358"/>
      <c r="AL188" s="358"/>
      <c r="AM188" s="358"/>
      <c r="AN188" s="358"/>
      <c r="AO188" s="358"/>
      <c r="AP188" s="358"/>
      <c r="AQ188" s="358"/>
      <c r="AR188" s="358"/>
      <c r="AS188" s="358"/>
      <c r="AT188" s="358"/>
      <c r="AU188" s="358"/>
      <c r="AV188" s="358"/>
      <c r="AW188" s="358"/>
      <c r="AX188" s="358"/>
      <c r="AY188" s="358"/>
      <c r="AZ188" s="358"/>
      <c r="BA188" s="358"/>
      <c r="BB188" s="358"/>
      <c r="BC188" s="358"/>
      <c r="BD188" s="358"/>
    </row>
    <row r="189" spans="37:56" ht="12.75" customHeight="1">
      <c r="AK189" s="358"/>
      <c r="AL189" s="358"/>
      <c r="AM189" s="358"/>
      <c r="AN189" s="358"/>
      <c r="AO189" s="358"/>
      <c r="AP189" s="358"/>
      <c r="AQ189" s="358"/>
      <c r="AR189" s="358"/>
      <c r="AS189" s="358"/>
      <c r="AT189" s="358"/>
      <c r="AU189" s="358"/>
      <c r="AV189" s="358"/>
      <c r="AW189" s="358"/>
      <c r="AX189" s="358"/>
      <c r="AY189" s="358"/>
      <c r="AZ189" s="358"/>
      <c r="BA189" s="358"/>
      <c r="BB189" s="358"/>
      <c r="BC189" s="358"/>
      <c r="BD189" s="358"/>
    </row>
    <row r="190" spans="37:56" ht="12.75" customHeight="1">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row>
    <row r="191" spans="37:56" ht="12.75" customHeight="1">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row>
    <row r="192" spans="37:56" ht="12.75" customHeight="1">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row>
    <row r="193" spans="37:56" ht="12.75" customHeight="1">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row>
    <row r="194" spans="37:56" ht="12.75" customHeight="1">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row>
    <row r="195" spans="37:56" ht="12.75" customHeight="1">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row>
    <row r="196" spans="37:56" ht="12.75" customHeight="1">
      <c r="AK196" s="358"/>
      <c r="AL196" s="358"/>
      <c r="AM196" s="358"/>
      <c r="AN196" s="358"/>
      <c r="AO196" s="358"/>
      <c r="AP196" s="358"/>
      <c r="AQ196" s="358"/>
      <c r="AR196" s="358"/>
      <c r="AS196" s="358"/>
      <c r="AT196" s="358"/>
      <c r="AU196" s="358"/>
      <c r="AV196" s="358"/>
      <c r="AW196" s="358"/>
      <c r="AX196" s="358"/>
      <c r="AY196" s="358"/>
      <c r="AZ196" s="358"/>
      <c r="BA196" s="358"/>
      <c r="BB196" s="358"/>
      <c r="BC196" s="358"/>
      <c r="BD196" s="358"/>
    </row>
    <row r="197" spans="37:56" ht="12.75" customHeight="1">
      <c r="AK197" s="358"/>
      <c r="AL197" s="358"/>
      <c r="AM197" s="358"/>
      <c r="AN197" s="358"/>
      <c r="AO197" s="358"/>
      <c r="AP197" s="358"/>
      <c r="AQ197" s="358"/>
      <c r="AR197" s="358"/>
      <c r="AS197" s="358"/>
      <c r="AT197" s="358"/>
      <c r="AU197" s="358"/>
      <c r="AV197" s="358"/>
      <c r="AW197" s="358"/>
      <c r="AX197" s="358"/>
      <c r="AY197" s="358"/>
      <c r="AZ197" s="358"/>
      <c r="BA197" s="358"/>
      <c r="BB197" s="358"/>
      <c r="BC197" s="358"/>
      <c r="BD197" s="358"/>
    </row>
    <row r="198" spans="37:56" ht="12.75" customHeight="1">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row>
    <row r="199" spans="37:56" ht="12.75" customHeight="1">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row>
    <row r="200" spans="37:56" ht="12.75" customHeight="1">
      <c r="AK200" s="358"/>
      <c r="AL200" s="358"/>
      <c r="AM200" s="358"/>
      <c r="AN200" s="358"/>
      <c r="AO200" s="358"/>
      <c r="AP200" s="358"/>
      <c r="AQ200" s="358"/>
      <c r="AR200" s="358"/>
      <c r="AS200" s="358"/>
      <c r="AT200" s="358"/>
      <c r="AU200" s="358"/>
      <c r="AV200" s="358"/>
      <c r="AW200" s="358"/>
      <c r="AX200" s="358"/>
      <c r="AY200" s="358"/>
      <c r="AZ200" s="358"/>
      <c r="BA200" s="358"/>
      <c r="BB200" s="358"/>
      <c r="BC200" s="358"/>
      <c r="BD200" s="358"/>
    </row>
    <row r="201" spans="37:56" ht="12.75" customHeight="1">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row>
    <row r="202" spans="37:56" ht="12.75" customHeight="1">
      <c r="AK202" s="358"/>
      <c r="AL202" s="358"/>
      <c r="AM202" s="358"/>
      <c r="AN202" s="358"/>
      <c r="AO202" s="358"/>
      <c r="AP202" s="358"/>
      <c r="AQ202" s="358"/>
      <c r="AR202" s="358"/>
      <c r="AS202" s="358"/>
      <c r="AT202" s="358"/>
      <c r="AU202" s="358"/>
      <c r="AV202" s="358"/>
      <c r="AW202" s="358"/>
      <c r="AX202" s="358"/>
      <c r="AY202" s="358"/>
      <c r="AZ202" s="358"/>
      <c r="BA202" s="358"/>
      <c r="BB202" s="358"/>
      <c r="BC202" s="358"/>
      <c r="BD202" s="358"/>
    </row>
    <row r="203" spans="37:56" ht="12.75" customHeight="1">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row>
    <row r="204" spans="37:56" ht="12.75" customHeight="1">
      <c r="AK204" s="358"/>
      <c r="AL204" s="358"/>
      <c r="AM204" s="358"/>
      <c r="AN204" s="358"/>
      <c r="AO204" s="358"/>
      <c r="AP204" s="358"/>
      <c r="AQ204" s="358"/>
      <c r="AR204" s="358"/>
      <c r="AS204" s="358"/>
      <c r="AT204" s="358"/>
      <c r="AU204" s="358"/>
      <c r="AV204" s="358"/>
      <c r="AW204" s="358"/>
      <c r="AX204" s="358"/>
      <c r="AY204" s="358"/>
      <c r="AZ204" s="358"/>
      <c r="BA204" s="358"/>
      <c r="BB204" s="358"/>
      <c r="BC204" s="358"/>
      <c r="BD204" s="358"/>
    </row>
    <row r="205" spans="37:56" ht="12.75" customHeight="1">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row>
    <row r="206" spans="37:56" ht="12.75" customHeight="1">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row>
    <row r="207" spans="37:56" ht="12.75" customHeight="1">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row>
    <row r="208" spans="37:56" ht="12.75" customHeight="1">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row>
    <row r="209" spans="37:56" ht="12.75" customHeight="1">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row>
    <row r="210" spans="37:56" ht="12.75" customHeight="1">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row>
    <row r="211" spans="37:56" ht="12.75" customHeight="1">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row>
    <row r="212" spans="37:56" ht="12.75" customHeight="1">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row>
    <row r="213" spans="37:56" ht="12.75" customHeight="1">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row>
    <row r="214" spans="37:56" ht="12.75" customHeight="1">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row>
    <row r="215" spans="37:56" ht="12.75" customHeight="1">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row>
    <row r="216" spans="37:56" ht="12.75" customHeight="1">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row>
    <row r="217" spans="37:56" ht="12.75" customHeight="1">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row>
    <row r="218" spans="37:56" ht="12.75" customHeight="1">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row>
    <row r="219" spans="37:56" ht="12.75" customHeight="1">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row>
    <row r="220" spans="37:56" ht="12.75" customHeight="1">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row>
    <row r="221" spans="37:56" ht="12.75" customHeight="1">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row>
    <row r="222" spans="37:56" ht="12.75" customHeight="1">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row>
    <row r="223" spans="37:56" ht="12.75" customHeight="1">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row>
    <row r="224" spans="37:56" ht="12.75" customHeight="1">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row>
    <row r="225" spans="37:56" ht="12.75" customHeight="1">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row>
    <row r="226" spans="37:56" ht="12.75" customHeight="1">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row>
    <row r="227" spans="37:56" ht="12.75" customHeight="1">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row>
    <row r="228" spans="37:56" ht="12.75" customHeight="1">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row>
    <row r="229" spans="37:56" ht="12.75" customHeight="1">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row>
    <row r="230" spans="37:56" ht="12.75" customHeight="1">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row>
    <row r="231" spans="37:56" ht="12.75" customHeight="1">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row>
    <row r="232" spans="37:56" ht="12.75" customHeight="1">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row>
    <row r="233" spans="37:56" ht="12.75" customHeight="1">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row>
    <row r="234" spans="37:56" ht="12.75" customHeight="1">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row>
    <row r="235" spans="37:56" ht="12.75" customHeight="1">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row>
    <row r="236" spans="37:56" ht="12.75" customHeight="1">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row>
    <row r="237" spans="37:56" ht="12.75" customHeight="1">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row>
    <row r="238" spans="37:56" ht="12.75" customHeight="1">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row>
    <row r="239" spans="37:56" ht="12.75" customHeight="1">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row>
    <row r="240" spans="37:56" ht="12.75" customHeight="1">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row>
    <row r="241" spans="37:56" ht="12.75" customHeight="1">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row>
    <row r="242" spans="37:56" ht="12.75" customHeight="1">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row>
    <row r="243" spans="37:56" ht="12.75" customHeight="1">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row>
    <row r="244" spans="37:56" ht="12.75" customHeight="1">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row>
    <row r="245" spans="37:56" ht="12.75" customHeight="1">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row>
    <row r="246" spans="37:56" ht="12.75" customHeight="1">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row>
    <row r="247" spans="37:56" ht="12.75" customHeight="1">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row>
    <row r="248" spans="37:56" ht="12.75" customHeight="1">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row>
    <row r="249" spans="37:56" ht="12.75" customHeight="1">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row>
    <row r="250" spans="37:56" ht="12.75" customHeight="1">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row>
    <row r="251" spans="37:56" ht="12.75" customHeight="1">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row>
    <row r="252" spans="37:56" ht="12.75" customHeight="1">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row>
    <row r="253" spans="37:56" ht="12.75" customHeight="1">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row>
    <row r="254" spans="37:56" ht="12.75" customHeight="1">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row>
    <row r="255" spans="37:56" ht="12.75" customHeight="1">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row>
    <row r="256" spans="37:56" ht="12.75" customHeight="1">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row>
    <row r="257" spans="37:56" ht="12.75" customHeight="1">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row>
    <row r="258" spans="37:56" ht="12.75" customHeight="1">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row>
    <row r="259" spans="37:56" ht="12.75" customHeight="1">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row>
    <row r="260" spans="37:56" ht="12.75" customHeight="1">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row>
    <row r="261" spans="37:56" ht="12.75" customHeight="1">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row>
    <row r="262" spans="37:56" ht="12.75" customHeight="1">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row>
    <row r="263" spans="37:56" ht="12.75" customHeight="1">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row>
    <row r="264" spans="37:56" ht="12.75" customHeight="1">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row>
    <row r="265" spans="37:56" ht="12.75" customHeight="1">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row>
    <row r="266" spans="37:56" ht="12.75" customHeight="1">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row>
    <row r="267" spans="37:56" ht="12.75" customHeight="1">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row>
    <row r="268" spans="37:56" ht="12.75" customHeight="1">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row>
    <row r="269" spans="37:56" ht="12.75" customHeight="1">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row>
    <row r="270" spans="37:56" ht="12.75" customHeight="1">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row>
    <row r="271" spans="37:56" ht="12.75" customHeight="1">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row>
    <row r="272" spans="37:56" ht="12.75" customHeight="1">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row>
    <row r="273" spans="37:56" ht="12.75" customHeight="1">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row>
    <row r="274" spans="37:56" ht="12.75" customHeight="1">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row>
    <row r="275" spans="37:56" ht="12.75" customHeight="1">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row>
    <row r="276" spans="37:56" ht="12.75" customHeight="1">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row>
    <row r="277" spans="37:56" ht="12.75" customHeight="1">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row>
    <row r="278" spans="37:56" ht="12.75" customHeight="1">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row>
    <row r="279" spans="37:56" ht="12.75" customHeight="1">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row>
    <row r="280" spans="37:56" ht="12.75" customHeight="1">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row>
    <row r="281" spans="37:56" ht="12.75" customHeight="1">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row>
    <row r="282" spans="37:56" ht="12.75" customHeight="1">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row>
    <row r="283" spans="37:56" ht="12.75" customHeight="1">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row>
    <row r="284" spans="37:56" ht="12.75" customHeight="1">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row>
    <row r="285" spans="37:56" ht="12.75" customHeight="1">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row>
    <row r="286" spans="37:56" ht="12.75" customHeight="1">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row>
    <row r="287" spans="37:56" ht="12.75" customHeight="1">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row>
    <row r="288" spans="37:56" ht="12.75" customHeight="1">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row>
    <row r="289" spans="37:56" ht="12.75" customHeight="1">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row>
    <row r="290" spans="37:56" ht="12.75" customHeight="1">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row>
    <row r="291" spans="37:56" ht="12.75" customHeight="1">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row>
    <row r="292" spans="37:56" ht="12.75" customHeight="1">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row>
    <row r="293" spans="37:56" ht="12.75" customHeight="1">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row>
    <row r="294" spans="37:56" ht="12.75" customHeight="1">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row>
    <row r="295" spans="37:56" ht="12.75" customHeight="1">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row>
    <row r="296" spans="37:56" ht="12.75" customHeight="1">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row>
    <row r="297" spans="37:56" ht="12.75" customHeight="1">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row>
    <row r="298" spans="37:56" ht="12.75" customHeight="1">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row>
    <row r="299" spans="37:56" ht="12.75" customHeight="1">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row>
    <row r="300" spans="37:56" ht="12.75" customHeight="1">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row>
    <row r="301" spans="37:56" ht="12.75" customHeight="1">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row>
    <row r="302" spans="37:56" ht="12.75" customHeight="1">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row>
    <row r="303" spans="37:56" ht="12.75" customHeight="1">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row>
    <row r="304" spans="37:56" ht="12.75" customHeight="1">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row>
    <row r="305" spans="37:56" ht="12.75" customHeight="1">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row>
    <row r="306" spans="37:56" ht="12.75" customHeight="1">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row>
    <row r="307" spans="37:56" ht="12.75" customHeight="1">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row>
    <row r="308" spans="37:56" ht="12.75" customHeight="1">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row>
    <row r="309" spans="37:56" ht="12.75" customHeight="1">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row>
    <row r="310" spans="37:56" ht="12.75" customHeight="1">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row>
    <row r="311" spans="37:56" ht="12.75" customHeight="1">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row>
    <row r="312" spans="37:56" ht="12.75" customHeight="1">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row>
    <row r="313" spans="37:56" ht="12.75" customHeight="1">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row>
    <row r="314" spans="37:56" ht="12.75" customHeight="1">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row>
    <row r="315" spans="37:56" ht="12.75" customHeight="1">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row>
    <row r="316" spans="37:56" ht="12.75" customHeight="1">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row>
    <row r="317" spans="37:56" ht="12.75" customHeight="1">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row>
    <row r="318" spans="37:56" ht="12.75" customHeight="1">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row>
    <row r="319" spans="37:56" ht="12.75" customHeight="1">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row>
    <row r="320" spans="37:56" ht="12.75" customHeight="1">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row>
    <row r="321" spans="37:56" ht="12.75" customHeight="1">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row>
    <row r="322" spans="37:56" ht="12.75" customHeight="1">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row>
    <row r="323" spans="37:56" ht="12.75" customHeight="1">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row>
    <row r="324" spans="37:56" ht="12.75" customHeight="1">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row>
    <row r="325" spans="37:56" ht="12.75" customHeight="1">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row>
    <row r="326" spans="37:56" ht="12.75" customHeight="1">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row>
    <row r="327" spans="37:56" ht="12.75" customHeight="1">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row>
    <row r="328" spans="37:56" ht="12.75" customHeight="1">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row>
    <row r="329" spans="37:56" ht="12.75" customHeight="1">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row>
    <row r="330" spans="37:56" ht="12.75" customHeight="1">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row>
    <row r="331" spans="37:56" ht="12.75" customHeight="1">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row>
    <row r="332" spans="37:56" ht="12.75" customHeight="1">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row>
    <row r="333" spans="37:56" ht="12.75" customHeight="1">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row>
    <row r="334" spans="37:56" ht="12.75" customHeight="1">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row>
    <row r="335" spans="37:56" ht="12.75" customHeight="1">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row>
    <row r="336" spans="37:56" ht="12.75" customHeight="1">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row>
    <row r="337" spans="37:56" ht="12.75" customHeight="1">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row>
    <row r="338" spans="37:56" ht="12.75" customHeight="1">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row>
    <row r="339" spans="37:56" ht="12.75" customHeight="1">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row>
    <row r="340" spans="37:56" ht="12.75" customHeight="1">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row>
    <row r="341" spans="37:56" ht="12.75" customHeight="1">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row>
    <row r="342" spans="37:56" ht="12.75" customHeight="1">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row>
    <row r="343" spans="37:56" ht="12.75" customHeight="1">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row>
    <row r="344" spans="37:56" ht="12.75" customHeight="1">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row>
    <row r="345" spans="37:56" ht="12.75" customHeight="1">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row>
    <row r="346" spans="37:56" ht="12.75" customHeight="1">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row>
    <row r="347" spans="37:56" ht="12.75" customHeight="1">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row>
    <row r="348" spans="37:56" ht="12.75" customHeight="1">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row>
    <row r="349" spans="37:56" ht="12.75" customHeight="1">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row>
    <row r="350" spans="37:56" ht="12.75" customHeight="1">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row>
    <row r="351" spans="37:56" ht="12.75" customHeight="1">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row>
    <row r="352" spans="37:56" ht="12.75" customHeight="1">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row>
    <row r="353" spans="37:56" ht="12.75" customHeight="1">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row>
    <row r="354" spans="37:56" ht="12.75" customHeight="1">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row>
    <row r="355" spans="37:56" ht="12.75" customHeight="1">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row>
    <row r="356" spans="37:56" ht="12.75" customHeight="1">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row>
    <row r="357" spans="37:56" ht="12.75" customHeight="1">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row>
    <row r="358" spans="37:56" ht="12.75" customHeight="1">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row>
    <row r="359" spans="37:56" ht="12.75" customHeight="1">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row>
    <row r="360" spans="37:56" ht="12.75" customHeight="1">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row>
    <row r="361" spans="37:56" ht="12.75" customHeight="1">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row>
    <row r="362" spans="37:56" ht="12.75" customHeight="1">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row>
    <row r="363" spans="37:56" ht="12.75" customHeight="1">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row>
    <row r="364" spans="37:56" ht="12.75" customHeight="1">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row>
    <row r="365" spans="37:56" ht="12.75" customHeight="1">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row>
    <row r="366" spans="37:56" ht="12.75" customHeight="1">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row>
    <row r="367" spans="37:56" ht="12.75" customHeight="1">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row>
    <row r="368" spans="37:56" ht="12.75" customHeight="1">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row>
    <row r="369" spans="37:56" ht="12.75" customHeight="1">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row>
    <row r="370" spans="37:56" ht="12.75" customHeight="1">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row>
    <row r="371" spans="37:56" ht="12.75" customHeight="1">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row>
    <row r="372" spans="37:56" ht="12.75" customHeight="1">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row>
    <row r="373" spans="37:56" ht="12.75" customHeight="1">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row>
    <row r="374" spans="37:56" ht="12.75" customHeight="1">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row>
    <row r="375" spans="37:56" ht="12.75" customHeight="1">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row>
    <row r="376" spans="37:56" ht="12.75" customHeight="1">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row>
    <row r="377" spans="37:56" ht="12.75" customHeight="1">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row>
    <row r="378" spans="37:56" ht="12.75" customHeight="1">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row>
    <row r="379" spans="37:56" ht="12.75" customHeight="1">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row>
    <row r="380" spans="37:56" ht="12.75" customHeight="1">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row>
    <row r="381" spans="37:56" ht="12.75" customHeight="1">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row>
    <row r="382" spans="37:56" ht="12.75" customHeight="1">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row>
    <row r="383" spans="37:56" ht="12.75" customHeight="1">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row>
    <row r="384" spans="37:56" ht="12.75" customHeight="1">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row>
    <row r="385" spans="37:56" ht="12.75" customHeight="1">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row>
    <row r="386" spans="37:56" ht="12.75" customHeight="1">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row>
    <row r="387" spans="37:56" ht="12.75" customHeight="1">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row>
    <row r="388" spans="37:56" ht="12.75" customHeight="1">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row>
    <row r="389" spans="37:56" ht="12.75" customHeight="1">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row>
    <row r="390" spans="37:56" ht="12.75" customHeight="1">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row>
    <row r="391" spans="37:56" ht="12.75" customHeight="1">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row>
    <row r="392" spans="37:56" ht="12.75" customHeight="1">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row>
    <row r="393" spans="37:56" ht="12.75" customHeight="1">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row>
    <row r="394" spans="37:56" ht="12.75" customHeight="1">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row>
    <row r="395" spans="37:56" ht="12.75" customHeight="1">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row>
    <row r="396" spans="37:56" ht="12.75" customHeight="1">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row>
    <row r="397" spans="37:56" ht="12.75" customHeight="1">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row>
    <row r="398" spans="37:56" ht="12.75" customHeight="1">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row>
    <row r="399" spans="37:56" ht="12.75" customHeight="1">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row>
    <row r="400" spans="37:56" ht="12.75" customHeight="1">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row>
    <row r="401" spans="37:56" ht="12.75" customHeight="1">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row>
    <row r="402" spans="37:56" ht="12.75" customHeight="1">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row>
    <row r="403" spans="37:56" ht="12.75" customHeight="1">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row>
    <row r="404" spans="37:56" ht="12.75" customHeight="1">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row>
    <row r="405" spans="37:56" ht="12.75" customHeight="1">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row>
    <row r="406" spans="37:56" ht="12.75" customHeight="1">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row>
    <row r="407" spans="37:56" ht="12.75" customHeight="1">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row>
    <row r="408" spans="37:56" ht="12.75" customHeight="1">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row>
    <row r="409" spans="37:56" ht="12.75" customHeight="1">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row>
    <row r="410" spans="37:56" ht="12.75" customHeight="1">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row>
    <row r="411" spans="37:56" ht="12.75" customHeight="1">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row>
    <row r="412" spans="37:56" ht="12.75" customHeight="1">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row>
    <row r="413" spans="37:56" ht="12.75" customHeight="1">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row>
    <row r="414" spans="37:56" ht="12.75" customHeight="1">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row>
    <row r="415" spans="37:56" ht="12.75" customHeight="1">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row>
    <row r="416" spans="37:56" ht="12.75" customHeight="1">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row>
    <row r="417" spans="37:56" ht="12.75" customHeight="1">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row>
    <row r="418" spans="37:56" ht="12.75" customHeight="1">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row>
    <row r="419" spans="37:56" ht="12.75" customHeight="1">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row>
    <row r="420" spans="37:56" ht="12.75" customHeight="1">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row>
    <row r="421" spans="37:56" ht="12.75" customHeight="1">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row>
    <row r="422" spans="37:56" ht="12.75" customHeight="1">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row>
    <row r="423" spans="37:56" ht="12.75" customHeight="1">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row>
    <row r="424" spans="37:56" ht="12.75" customHeight="1">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row>
    <row r="425" spans="37:56" ht="12.75" customHeight="1">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row>
    <row r="426" spans="37:56" ht="12.75" customHeight="1">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row>
    <row r="427" spans="37:56" ht="12.75" customHeight="1">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row>
    <row r="428" spans="37:56" ht="12.75" customHeight="1">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row>
    <row r="429" spans="37:56" ht="12.75" customHeight="1">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row>
    <row r="430" spans="37:56" ht="12.75" customHeight="1">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row>
    <row r="431" spans="37:56" ht="12.75" customHeight="1">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row>
    <row r="432" spans="37:56" ht="12.75" customHeight="1">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row>
    <row r="433" spans="37:56" ht="12.75" customHeight="1">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row>
    <row r="434" spans="37:56" ht="12.75" customHeight="1">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row>
    <row r="435" spans="37:56" ht="12.75" customHeight="1">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row>
    <row r="436" spans="37:56" ht="12.75" customHeight="1">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row>
    <row r="437" spans="37:56" ht="12.75" customHeight="1">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row>
    <row r="438" spans="37:56" ht="12.75" customHeight="1">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row>
    <row r="439" spans="37:56" ht="12.75" customHeight="1">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row>
    <row r="440" spans="37:56" ht="12.75" customHeight="1">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row>
    <row r="441" spans="37:56" ht="12.75" customHeight="1">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row>
    <row r="442" spans="37:56" ht="12.75" customHeight="1">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row>
    <row r="443" spans="37:56" ht="12.75" customHeight="1">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row>
    <row r="444" spans="37:56" ht="12.75" customHeight="1">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row>
    <row r="445" spans="37:56" ht="12.75" customHeight="1">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row>
    <row r="446" spans="37:56" ht="12.75" customHeight="1">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row>
    <row r="447" spans="37:56" ht="12.75" customHeight="1">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row>
    <row r="448" spans="37:56" ht="12.75" customHeight="1">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row>
    <row r="449" spans="37:56" ht="12.75" customHeight="1">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row>
    <row r="450" spans="37:56" ht="12.75" customHeight="1">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row>
    <row r="451" spans="37:56" ht="12.75" customHeight="1">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row>
    <row r="452" spans="37:56" ht="12.75" customHeight="1">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row>
    <row r="453" spans="37:56" ht="12.75" customHeight="1">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row>
    <row r="454" spans="37:56" ht="12.75" customHeight="1">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row>
    <row r="455" spans="37:56" ht="12.75" customHeight="1">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row>
    <row r="456" spans="37:56" ht="12.75" customHeight="1">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row>
    <row r="457" spans="37:56" ht="12.75" customHeight="1">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row>
    <row r="458" spans="37:56" ht="12.75" customHeight="1">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row>
    <row r="459" spans="37:56" ht="12.75" customHeight="1">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row>
    <row r="460" spans="37:56" ht="12.75" customHeight="1">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row>
    <row r="461" spans="37:56" ht="12.75" customHeight="1">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row>
    <row r="462" spans="37:56" ht="12.75" customHeight="1">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row>
    <row r="463" spans="37:56" ht="12.75" customHeight="1">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row>
    <row r="464" spans="37:56" ht="12.75" customHeight="1">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row>
    <row r="465" spans="37:56" ht="12.75" customHeight="1">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row>
    <row r="466" spans="37:56" ht="12.75" customHeight="1">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row>
    <row r="467" spans="37:56" ht="12.75" customHeight="1">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row>
    <row r="468" spans="37:56" ht="12.75" customHeight="1">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row>
    <row r="469" spans="37:56" ht="12.75" customHeight="1">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row>
    <row r="470" spans="37:56" ht="12.75" customHeight="1">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row>
    <row r="471" spans="37:56" ht="12.75" customHeight="1">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row>
    <row r="472" spans="37:56" ht="12.75" customHeight="1">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row>
    <row r="473" spans="37:56" ht="12.75" customHeight="1">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row>
    <row r="474" spans="37:56" ht="12.75" customHeight="1">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row>
    <row r="475" spans="37:56" ht="12.75" customHeight="1">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row>
    <row r="476" spans="37:56" ht="12.75" customHeight="1">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row>
    <row r="477" spans="37:56" ht="12.75" customHeight="1">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row>
    <row r="478" spans="37:56" ht="12.75" customHeight="1">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row>
    <row r="479" spans="37:56" ht="12.75" customHeight="1">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row>
    <row r="480" spans="37:56" ht="12.75" customHeight="1">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row>
    <row r="481" spans="37:56" ht="12.75" customHeight="1">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row>
    <row r="482" spans="37:56" ht="12.75" customHeight="1">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row>
    <row r="483" spans="37:56" ht="12.75" customHeight="1">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row>
    <row r="484" spans="37:56" ht="12.75" customHeight="1">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row>
    <row r="485" spans="37:56" ht="12.75" customHeight="1">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row>
    <row r="486" spans="37:56" ht="12.75" customHeight="1">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row>
    <row r="487" spans="37:56" ht="12.75" customHeight="1">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row>
    <row r="488" spans="37:56" ht="12.75" customHeight="1">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row>
    <row r="489" spans="37:56" ht="12.75" customHeight="1">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row>
    <row r="490" spans="37:56" ht="12.75" customHeight="1">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row>
    <row r="491" spans="37:56" ht="12.75" customHeight="1">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row>
    <row r="492" spans="37:56" ht="12.75" customHeight="1">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row>
    <row r="493" spans="37:56" ht="12.75" customHeight="1">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row>
    <row r="494" spans="37:56" ht="12.75" customHeight="1">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row>
    <row r="495" spans="37:56" ht="12.75" customHeight="1">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row>
    <row r="496" spans="37:56" ht="12.75" customHeight="1">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row>
    <row r="497" spans="37:56" ht="12.75" customHeight="1">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row>
    <row r="498" spans="37:56" ht="12.75" customHeight="1">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row>
    <row r="499" spans="37:56" ht="12.75" customHeight="1">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row>
    <row r="500" spans="37:56" ht="12.75" customHeight="1">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row>
    <row r="501" spans="37:56" ht="12.75" customHeight="1">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row>
    <row r="502" spans="37:56" ht="12.75" customHeight="1">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row>
    <row r="503" spans="37:56" ht="12.75" customHeight="1">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row>
    <row r="504" spans="37:56" ht="12.75" customHeight="1">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row>
    <row r="505" spans="37:56" ht="12.75" customHeight="1">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row>
    <row r="506" spans="37:56" ht="12.75" customHeight="1">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row>
    <row r="507" spans="37:56" ht="12.75" customHeight="1">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row>
    <row r="508" spans="37:56" ht="12.75" customHeight="1">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row>
    <row r="509" spans="37:56" ht="12.75" customHeight="1">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row>
    <row r="510" spans="37:56" ht="12.75" customHeight="1">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row>
    <row r="511" spans="37:56" ht="12.75" customHeight="1">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row>
    <row r="512" spans="37:56" ht="12.75" customHeight="1">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row>
    <row r="513" spans="37:56" ht="12.75" customHeight="1">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row>
    <row r="514" spans="37:56" ht="12.75" customHeight="1">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row>
    <row r="515" spans="37:56" ht="12.75" customHeight="1">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row>
    <row r="516" spans="37:56" ht="12.75" customHeight="1">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row>
    <row r="517" spans="37:56" ht="12.75" customHeight="1">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row>
    <row r="518" spans="37:56" ht="12.75" customHeight="1">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row>
    <row r="519" spans="37:56" ht="12.75" customHeight="1">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row>
    <row r="520" spans="37:56" ht="12.75" customHeight="1">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row>
    <row r="521" spans="37:56" ht="12.75" customHeight="1">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row>
    <row r="522" spans="37:56" ht="12.75" customHeight="1">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row>
    <row r="523" spans="37:56" ht="12.75" customHeight="1">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row>
    <row r="524" spans="37:56" ht="12.75" customHeight="1">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row>
    <row r="525" spans="37:56" ht="12.75" customHeight="1">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row>
    <row r="526" spans="37:56" ht="12.75" customHeight="1">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row>
    <row r="527" spans="37:56" ht="12.75" customHeight="1">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row>
    <row r="528" spans="37:56" ht="12.75" customHeight="1">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row>
    <row r="529" spans="37:56" ht="12.75" customHeight="1">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row>
    <row r="530" spans="37:56" ht="12.75" customHeight="1">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row>
    <row r="531" spans="37:56" ht="12.75" customHeight="1">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row>
    <row r="532" spans="37:56" ht="12.75" customHeight="1">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row>
    <row r="533" spans="37:56" ht="12.75" customHeight="1">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row>
    <row r="534" spans="37:56" ht="12.75" customHeight="1">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row>
    <row r="535" spans="37:56" ht="12.75" customHeight="1">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row>
    <row r="536" spans="37:56" ht="12.75" customHeight="1">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row>
    <row r="537" spans="37:56" ht="12.75" customHeight="1">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row>
    <row r="538" spans="37:56" ht="12.75" customHeight="1">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row>
    <row r="539" spans="37:56" ht="12.75" customHeight="1">
      <c r="AK539" s="358"/>
      <c r="AL539" s="358"/>
      <c r="AM539" s="358"/>
      <c r="AN539" s="358"/>
      <c r="AO539" s="358"/>
      <c r="AP539" s="358"/>
      <c r="AQ539" s="358"/>
      <c r="AR539" s="358"/>
      <c r="AS539" s="358"/>
      <c r="AT539" s="358"/>
      <c r="AU539" s="358"/>
      <c r="AV539" s="358"/>
      <c r="AW539" s="358"/>
      <c r="AX539" s="358"/>
      <c r="AY539" s="358"/>
      <c r="AZ539" s="358"/>
      <c r="BA539" s="358"/>
      <c r="BB539" s="358"/>
      <c r="BC539" s="358"/>
      <c r="BD539" s="358"/>
    </row>
    <row r="540" spans="37:56" ht="12.75" customHeight="1">
      <c r="AK540" s="358"/>
      <c r="AL540" s="358"/>
      <c r="AM540" s="358"/>
      <c r="AN540" s="358"/>
      <c r="AO540" s="358"/>
      <c r="AP540" s="358"/>
      <c r="AQ540" s="358"/>
      <c r="AR540" s="358"/>
      <c r="AS540" s="358"/>
      <c r="AT540" s="358"/>
      <c r="AU540" s="358"/>
      <c r="AV540" s="358"/>
      <c r="AW540" s="358"/>
      <c r="AX540" s="358"/>
      <c r="AY540" s="358"/>
      <c r="AZ540" s="358"/>
      <c r="BA540" s="358"/>
      <c r="BB540" s="358"/>
      <c r="BC540" s="358"/>
      <c r="BD540" s="358"/>
    </row>
    <row r="541" spans="37:56" ht="12.75" customHeight="1">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row>
    <row r="542" spans="37:56" ht="12.75" customHeight="1">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row>
    <row r="543" spans="37:56" ht="12.75" customHeight="1">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row>
    <row r="544" spans="37:56" ht="12.75" customHeight="1">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row>
    <row r="545" spans="37:56" ht="12.75" customHeight="1">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row>
    <row r="546" spans="37:56" ht="12.75" customHeight="1">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row>
    <row r="547" spans="37:56" ht="12.75" customHeight="1">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row>
    <row r="548" spans="37:56" ht="12.75" customHeight="1">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row>
    <row r="549" spans="37:56" ht="12.75" customHeight="1">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row>
    <row r="550" spans="37:56" ht="12.75" customHeight="1">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row>
    <row r="551" spans="37:56" ht="12.75" customHeight="1">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row>
    <row r="552" spans="37:56" ht="12.75" customHeight="1">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row>
    <row r="553" spans="37:56" ht="12.75" customHeight="1">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row>
    <row r="554" spans="37:56" ht="12.75" customHeight="1">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row>
    <row r="555" spans="37:56" ht="12.75" customHeight="1">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row>
    <row r="556" spans="37:56" ht="12.75" customHeight="1">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row>
    <row r="557" spans="37:56" ht="12.75" customHeight="1">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row>
    <row r="558" spans="37:56" ht="12.75" customHeight="1">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row>
    <row r="559" spans="37:56" ht="12.75" customHeight="1">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row>
    <row r="560" spans="37:56" ht="12.75" customHeight="1">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row>
    <row r="561" spans="37:56" ht="12.75" customHeight="1">
      <c r="AK561" s="358"/>
      <c r="AL561" s="358"/>
      <c r="AM561" s="358"/>
      <c r="AN561" s="358"/>
      <c r="AO561" s="358"/>
      <c r="AP561" s="358"/>
      <c r="AQ561" s="358"/>
      <c r="AR561" s="358"/>
      <c r="AS561" s="358"/>
      <c r="AT561" s="358"/>
      <c r="AU561" s="358"/>
      <c r="AV561" s="358"/>
      <c r="AW561" s="358"/>
      <c r="AX561" s="358"/>
      <c r="AY561" s="358"/>
      <c r="AZ561" s="358"/>
      <c r="BA561" s="358"/>
      <c r="BB561" s="358"/>
      <c r="BC561" s="358"/>
      <c r="BD561" s="358"/>
    </row>
    <row r="562" spans="37:56" ht="12.75" customHeight="1">
      <c r="AK562" s="358"/>
      <c r="AL562" s="358"/>
      <c r="AM562" s="358"/>
      <c r="AN562" s="358"/>
      <c r="AO562" s="358"/>
      <c r="AP562" s="358"/>
      <c r="AQ562" s="358"/>
      <c r="AR562" s="358"/>
      <c r="AS562" s="358"/>
      <c r="AT562" s="358"/>
      <c r="AU562" s="358"/>
      <c r="AV562" s="358"/>
      <c r="AW562" s="358"/>
      <c r="AX562" s="358"/>
      <c r="AY562" s="358"/>
      <c r="AZ562" s="358"/>
      <c r="BA562" s="358"/>
      <c r="BB562" s="358"/>
      <c r="BC562" s="358"/>
      <c r="BD562" s="358"/>
    </row>
    <row r="563" spans="37:56" ht="12.75" customHeight="1">
      <c r="AK563" s="358"/>
      <c r="AL563" s="358"/>
      <c r="AM563" s="358"/>
      <c r="AN563" s="358"/>
      <c r="AO563" s="358"/>
      <c r="AP563" s="358"/>
      <c r="AQ563" s="358"/>
      <c r="AR563" s="358"/>
      <c r="AS563" s="358"/>
      <c r="AT563" s="358"/>
      <c r="AU563" s="358"/>
      <c r="AV563" s="358"/>
      <c r="AW563" s="358"/>
      <c r="AX563" s="358"/>
      <c r="AY563" s="358"/>
      <c r="AZ563" s="358"/>
      <c r="BA563" s="358"/>
      <c r="BB563" s="358"/>
      <c r="BC563" s="358"/>
      <c r="BD563" s="358"/>
    </row>
    <row r="564" spans="37:56" ht="12.75" customHeight="1">
      <c r="AK564" s="358"/>
      <c r="AL564" s="358"/>
      <c r="AM564" s="358"/>
      <c r="AN564" s="358"/>
      <c r="AO564" s="358"/>
      <c r="AP564" s="358"/>
      <c r="AQ564" s="358"/>
      <c r="AR564" s="358"/>
      <c r="AS564" s="358"/>
      <c r="AT564" s="358"/>
      <c r="AU564" s="358"/>
      <c r="AV564" s="358"/>
      <c r="AW564" s="358"/>
      <c r="AX564" s="358"/>
      <c r="AY564" s="358"/>
      <c r="AZ564" s="358"/>
      <c r="BA564" s="358"/>
      <c r="BB564" s="358"/>
      <c r="BC564" s="358"/>
      <c r="BD564" s="358"/>
    </row>
    <row r="565" spans="37:56" ht="12.75" customHeight="1">
      <c r="AK565" s="358"/>
      <c r="AL565" s="358"/>
      <c r="AM565" s="358"/>
      <c r="AN565" s="358"/>
      <c r="AO565" s="358"/>
      <c r="AP565" s="358"/>
      <c r="AQ565" s="358"/>
      <c r="AR565" s="358"/>
      <c r="AS565" s="358"/>
      <c r="AT565" s="358"/>
      <c r="AU565" s="358"/>
      <c r="AV565" s="358"/>
      <c r="AW565" s="358"/>
      <c r="AX565" s="358"/>
      <c r="AY565" s="358"/>
      <c r="AZ565" s="358"/>
      <c r="BA565" s="358"/>
      <c r="BB565" s="358"/>
      <c r="BC565" s="358"/>
      <c r="BD565" s="358"/>
    </row>
    <row r="566" spans="37:56" ht="12.75" customHeight="1">
      <c r="AK566" s="358"/>
      <c r="AL566" s="358"/>
      <c r="AM566" s="358"/>
      <c r="AN566" s="358"/>
      <c r="AO566" s="358"/>
      <c r="AP566" s="358"/>
      <c r="AQ566" s="358"/>
      <c r="AR566" s="358"/>
      <c r="AS566" s="358"/>
      <c r="AT566" s="358"/>
      <c r="AU566" s="358"/>
      <c r="AV566" s="358"/>
      <c r="AW566" s="358"/>
      <c r="AX566" s="358"/>
      <c r="AY566" s="358"/>
      <c r="AZ566" s="358"/>
      <c r="BA566" s="358"/>
      <c r="BB566" s="358"/>
      <c r="BC566" s="358"/>
      <c r="BD566" s="358"/>
    </row>
    <row r="567" spans="37:56" ht="12.75" customHeight="1">
      <c r="AK567" s="358"/>
      <c r="AL567" s="358"/>
      <c r="AM567" s="358"/>
      <c r="AN567" s="358"/>
      <c r="AO567" s="358"/>
      <c r="AP567" s="358"/>
      <c r="AQ567" s="358"/>
      <c r="AR567" s="358"/>
      <c r="AS567" s="358"/>
      <c r="AT567" s="358"/>
      <c r="AU567" s="358"/>
      <c r="AV567" s="358"/>
      <c r="AW567" s="358"/>
      <c r="AX567" s="358"/>
      <c r="AY567" s="358"/>
      <c r="AZ567" s="358"/>
      <c r="BA567" s="358"/>
      <c r="BB567" s="358"/>
      <c r="BC567" s="358"/>
      <c r="BD567" s="358"/>
    </row>
    <row r="568" spans="37:56" ht="12.75" customHeight="1">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row>
    <row r="569" spans="37:56" ht="12.75" customHeight="1">
      <c r="AK569" s="358"/>
      <c r="AL569" s="358"/>
      <c r="AM569" s="358"/>
      <c r="AN569" s="358"/>
      <c r="AO569" s="358"/>
      <c r="AP569" s="358"/>
      <c r="AQ569" s="358"/>
      <c r="AR569" s="358"/>
      <c r="AS569" s="358"/>
      <c r="AT569" s="358"/>
      <c r="AU569" s="358"/>
      <c r="AV569" s="358"/>
      <c r="AW569" s="358"/>
      <c r="AX569" s="358"/>
      <c r="AY569" s="358"/>
      <c r="AZ569" s="358"/>
      <c r="BA569" s="358"/>
      <c r="BB569" s="358"/>
      <c r="BC569" s="358"/>
      <c r="BD569" s="358"/>
    </row>
    <row r="570" spans="37:56" ht="12.75" customHeight="1">
      <c r="AK570" s="358"/>
      <c r="AL570" s="358"/>
      <c r="AM570" s="358"/>
      <c r="AN570" s="358"/>
      <c r="AO570" s="358"/>
      <c r="AP570" s="358"/>
      <c r="AQ570" s="358"/>
      <c r="AR570" s="358"/>
      <c r="AS570" s="358"/>
      <c r="AT570" s="358"/>
      <c r="AU570" s="358"/>
      <c r="AV570" s="358"/>
      <c r="AW570" s="358"/>
      <c r="AX570" s="358"/>
      <c r="AY570" s="358"/>
      <c r="AZ570" s="358"/>
      <c r="BA570" s="358"/>
      <c r="BB570" s="358"/>
      <c r="BC570" s="358"/>
      <c r="BD570" s="358"/>
    </row>
    <row r="571" spans="37:56" ht="12.75" customHeight="1">
      <c r="AK571" s="358"/>
      <c r="AL571" s="358"/>
      <c r="AM571" s="358"/>
      <c r="AN571" s="358"/>
      <c r="AO571" s="358"/>
      <c r="AP571" s="358"/>
      <c r="AQ571" s="358"/>
      <c r="AR571" s="358"/>
      <c r="AS571" s="358"/>
      <c r="AT571" s="358"/>
      <c r="AU571" s="358"/>
      <c r="AV571" s="358"/>
      <c r="AW571" s="358"/>
      <c r="AX571" s="358"/>
      <c r="AY571" s="358"/>
      <c r="AZ571" s="358"/>
      <c r="BA571" s="358"/>
      <c r="BB571" s="358"/>
      <c r="BC571" s="358"/>
      <c r="BD571" s="358"/>
    </row>
    <row r="572" spans="37:56" ht="12.75" customHeight="1">
      <c r="AK572" s="358"/>
      <c r="AL572" s="358"/>
      <c r="AM572" s="358"/>
      <c r="AN572" s="358"/>
      <c r="AO572" s="358"/>
      <c r="AP572" s="358"/>
      <c r="AQ572" s="358"/>
      <c r="AR572" s="358"/>
      <c r="AS572" s="358"/>
      <c r="AT572" s="358"/>
      <c r="AU572" s="358"/>
      <c r="AV572" s="358"/>
      <c r="AW572" s="358"/>
      <c r="AX572" s="358"/>
      <c r="AY572" s="358"/>
      <c r="AZ572" s="358"/>
      <c r="BA572" s="358"/>
      <c r="BB572" s="358"/>
      <c r="BC572" s="358"/>
      <c r="BD572" s="358"/>
    </row>
    <row r="573" spans="37:56" ht="12.75" customHeight="1">
      <c r="AK573" s="358"/>
      <c r="AL573" s="358"/>
      <c r="AM573" s="358"/>
      <c r="AN573" s="358"/>
      <c r="AO573" s="358"/>
      <c r="AP573" s="358"/>
      <c r="AQ573" s="358"/>
      <c r="AR573" s="358"/>
      <c r="AS573" s="358"/>
      <c r="AT573" s="358"/>
      <c r="AU573" s="358"/>
      <c r="AV573" s="358"/>
      <c r="AW573" s="358"/>
      <c r="AX573" s="358"/>
      <c r="AY573" s="358"/>
      <c r="AZ573" s="358"/>
      <c r="BA573" s="358"/>
      <c r="BB573" s="358"/>
      <c r="BC573" s="358"/>
      <c r="BD573" s="358"/>
    </row>
    <row r="574" spans="37:56" ht="12.75" customHeight="1">
      <c r="AK574" s="358"/>
      <c r="AL574" s="358"/>
      <c r="AM574" s="358"/>
      <c r="AN574" s="358"/>
      <c r="AO574" s="358"/>
      <c r="AP574" s="358"/>
      <c r="AQ574" s="358"/>
      <c r="AR574" s="358"/>
      <c r="AS574" s="358"/>
      <c r="AT574" s="358"/>
      <c r="AU574" s="358"/>
      <c r="AV574" s="358"/>
      <c r="AW574" s="358"/>
      <c r="AX574" s="358"/>
      <c r="AY574" s="358"/>
      <c r="AZ574" s="358"/>
      <c r="BA574" s="358"/>
      <c r="BB574" s="358"/>
      <c r="BC574" s="358"/>
      <c r="BD574" s="358"/>
    </row>
    <row r="575" spans="37:56" ht="12.75" customHeight="1">
      <c r="AK575" s="358"/>
      <c r="AL575" s="358"/>
      <c r="AM575" s="358"/>
      <c r="AN575" s="358"/>
      <c r="AO575" s="358"/>
      <c r="AP575" s="358"/>
      <c r="AQ575" s="358"/>
      <c r="AR575" s="358"/>
      <c r="AS575" s="358"/>
      <c r="AT575" s="358"/>
      <c r="AU575" s="358"/>
      <c r="AV575" s="358"/>
      <c r="AW575" s="358"/>
      <c r="AX575" s="358"/>
      <c r="AY575" s="358"/>
      <c r="AZ575" s="358"/>
      <c r="BA575" s="358"/>
      <c r="BB575" s="358"/>
      <c r="BC575" s="358"/>
      <c r="BD575" s="358"/>
    </row>
    <row r="576" spans="37:56" ht="12.75" customHeight="1">
      <c r="AK576" s="358"/>
      <c r="AL576" s="358"/>
      <c r="AM576" s="358"/>
      <c r="AN576" s="358"/>
      <c r="AO576" s="358"/>
      <c r="AP576" s="358"/>
      <c r="AQ576" s="358"/>
      <c r="AR576" s="358"/>
      <c r="AS576" s="358"/>
      <c r="AT576" s="358"/>
      <c r="AU576" s="358"/>
      <c r="AV576" s="358"/>
      <c r="AW576" s="358"/>
      <c r="AX576" s="358"/>
      <c r="AY576" s="358"/>
      <c r="AZ576" s="358"/>
      <c r="BA576" s="358"/>
      <c r="BB576" s="358"/>
      <c r="BC576" s="358"/>
      <c r="BD576" s="358"/>
    </row>
    <row r="577" spans="37:56" ht="12.75" customHeight="1">
      <c r="AK577" s="358"/>
      <c r="AL577" s="358"/>
      <c r="AM577" s="358"/>
      <c r="AN577" s="358"/>
      <c r="AO577" s="358"/>
      <c r="AP577" s="358"/>
      <c r="AQ577" s="358"/>
      <c r="AR577" s="358"/>
      <c r="AS577" s="358"/>
      <c r="AT577" s="358"/>
      <c r="AU577" s="358"/>
      <c r="AV577" s="358"/>
      <c r="AW577" s="358"/>
      <c r="AX577" s="358"/>
      <c r="AY577" s="358"/>
      <c r="AZ577" s="358"/>
      <c r="BA577" s="358"/>
      <c r="BB577" s="358"/>
      <c r="BC577" s="358"/>
      <c r="BD577" s="358"/>
    </row>
    <row r="578" spans="37:56" ht="12.75" customHeight="1">
      <c r="AK578" s="358"/>
      <c r="AL578" s="358"/>
      <c r="AM578" s="358"/>
      <c r="AN578" s="358"/>
      <c r="AO578" s="358"/>
      <c r="AP578" s="358"/>
      <c r="AQ578" s="358"/>
      <c r="AR578" s="358"/>
      <c r="AS578" s="358"/>
      <c r="AT578" s="358"/>
      <c r="AU578" s="358"/>
      <c r="AV578" s="358"/>
      <c r="AW578" s="358"/>
      <c r="AX578" s="358"/>
      <c r="AY578" s="358"/>
      <c r="AZ578" s="358"/>
      <c r="BA578" s="358"/>
      <c r="BB578" s="358"/>
      <c r="BC578" s="358"/>
      <c r="BD578" s="358"/>
    </row>
    <row r="579" spans="37:56" ht="12.75" customHeight="1">
      <c r="AK579" s="358"/>
      <c r="AL579" s="358"/>
      <c r="AM579" s="358"/>
      <c r="AN579" s="358"/>
      <c r="AO579" s="358"/>
      <c r="AP579" s="358"/>
      <c r="AQ579" s="358"/>
      <c r="AR579" s="358"/>
      <c r="AS579" s="358"/>
      <c r="AT579" s="358"/>
      <c r="AU579" s="358"/>
      <c r="AV579" s="358"/>
      <c r="AW579" s="358"/>
      <c r="AX579" s="358"/>
      <c r="AY579" s="358"/>
      <c r="AZ579" s="358"/>
      <c r="BA579" s="358"/>
      <c r="BB579" s="358"/>
      <c r="BC579" s="358"/>
      <c r="BD579" s="358"/>
    </row>
    <row r="580" spans="37:56" ht="12.75" customHeight="1">
      <c r="AK580" s="358"/>
      <c r="AL580" s="358"/>
      <c r="AM580" s="358"/>
      <c r="AN580" s="358"/>
      <c r="AO580" s="358"/>
      <c r="AP580" s="358"/>
      <c r="AQ580" s="358"/>
      <c r="AR580" s="358"/>
      <c r="AS580" s="358"/>
      <c r="AT580" s="358"/>
      <c r="AU580" s="358"/>
      <c r="AV580" s="358"/>
      <c r="AW580" s="358"/>
      <c r="AX580" s="358"/>
      <c r="AY580" s="358"/>
      <c r="AZ580" s="358"/>
      <c r="BA580" s="358"/>
      <c r="BB580" s="358"/>
      <c r="BC580" s="358"/>
      <c r="BD580" s="358"/>
    </row>
    <row r="581" spans="37:56" ht="12.75" customHeight="1">
      <c r="AK581" s="358"/>
      <c r="AL581" s="358"/>
      <c r="AM581" s="358"/>
      <c r="AN581" s="358"/>
      <c r="AO581" s="358"/>
      <c r="AP581" s="358"/>
      <c r="AQ581" s="358"/>
      <c r="AR581" s="358"/>
      <c r="AS581" s="358"/>
      <c r="AT581" s="358"/>
      <c r="AU581" s="358"/>
      <c r="AV581" s="358"/>
      <c r="AW581" s="358"/>
      <c r="AX581" s="358"/>
      <c r="AY581" s="358"/>
      <c r="AZ581" s="358"/>
      <c r="BA581" s="358"/>
      <c r="BB581" s="358"/>
      <c r="BC581" s="358"/>
      <c r="BD581" s="358"/>
    </row>
    <row r="582" spans="37:56" ht="12.75" customHeight="1">
      <c r="AK582" s="358"/>
      <c r="AL582" s="358"/>
      <c r="AM582" s="358"/>
      <c r="AN582" s="358"/>
      <c r="AO582" s="358"/>
      <c r="AP582" s="358"/>
      <c r="AQ582" s="358"/>
      <c r="AR582" s="358"/>
      <c r="AS582" s="358"/>
      <c r="AT582" s="358"/>
      <c r="AU582" s="358"/>
      <c r="AV582" s="358"/>
      <c r="AW582" s="358"/>
      <c r="AX582" s="358"/>
      <c r="AY582" s="358"/>
      <c r="AZ582" s="358"/>
      <c r="BA582" s="358"/>
      <c r="BB582" s="358"/>
      <c r="BC582" s="358"/>
      <c r="BD582" s="358"/>
    </row>
    <row r="583" spans="37:56" ht="12.75" customHeight="1">
      <c r="AK583" s="358"/>
      <c r="AL583" s="358"/>
      <c r="AM583" s="358"/>
      <c r="AN583" s="358"/>
      <c r="AO583" s="358"/>
      <c r="AP583" s="358"/>
      <c r="AQ583" s="358"/>
      <c r="AR583" s="358"/>
      <c r="AS583" s="358"/>
      <c r="AT583" s="358"/>
      <c r="AU583" s="358"/>
      <c r="AV583" s="358"/>
      <c r="AW583" s="358"/>
      <c r="AX583" s="358"/>
      <c r="AY583" s="358"/>
      <c r="AZ583" s="358"/>
      <c r="BA583" s="358"/>
      <c r="BB583" s="358"/>
      <c r="BC583" s="358"/>
      <c r="BD583" s="358"/>
    </row>
    <row r="584" spans="37:56" ht="12.75" customHeight="1">
      <c r="AK584" s="358"/>
      <c r="AL584" s="358"/>
      <c r="AM584" s="358"/>
      <c r="AN584" s="358"/>
      <c r="AO584" s="358"/>
      <c r="AP584" s="358"/>
      <c r="AQ584" s="358"/>
      <c r="AR584" s="358"/>
      <c r="AS584" s="358"/>
      <c r="AT584" s="358"/>
      <c r="AU584" s="358"/>
      <c r="AV584" s="358"/>
      <c r="AW584" s="358"/>
      <c r="AX584" s="358"/>
      <c r="AY584" s="358"/>
      <c r="AZ584" s="358"/>
      <c r="BA584" s="358"/>
      <c r="BB584" s="358"/>
      <c r="BC584" s="358"/>
      <c r="BD584" s="358"/>
    </row>
    <row r="585" spans="37:56" ht="12.75" customHeight="1">
      <c r="AK585" s="358"/>
      <c r="AL585" s="358"/>
      <c r="AM585" s="358"/>
      <c r="AN585" s="358"/>
      <c r="AO585" s="358"/>
      <c r="AP585" s="358"/>
      <c r="AQ585" s="358"/>
      <c r="AR585" s="358"/>
      <c r="AS585" s="358"/>
      <c r="AT585" s="358"/>
      <c r="AU585" s="358"/>
      <c r="AV585" s="358"/>
      <c r="AW585" s="358"/>
      <c r="AX585" s="358"/>
      <c r="AY585" s="358"/>
      <c r="AZ585" s="358"/>
      <c r="BA585" s="358"/>
      <c r="BB585" s="358"/>
      <c r="BC585" s="358"/>
      <c r="BD585" s="358"/>
    </row>
    <row r="586" spans="37:56" ht="12.75" customHeight="1">
      <c r="AK586" s="358"/>
      <c r="AL586" s="358"/>
      <c r="AM586" s="358"/>
      <c r="AN586" s="358"/>
      <c r="AO586" s="358"/>
      <c r="AP586" s="358"/>
      <c r="AQ586" s="358"/>
      <c r="AR586" s="358"/>
      <c r="AS586" s="358"/>
      <c r="AT586" s="358"/>
      <c r="AU586" s="358"/>
      <c r="AV586" s="358"/>
      <c r="AW586" s="358"/>
      <c r="AX586" s="358"/>
      <c r="AY586" s="358"/>
      <c r="AZ586" s="358"/>
      <c r="BA586" s="358"/>
      <c r="BB586" s="358"/>
      <c r="BC586" s="358"/>
      <c r="BD586" s="358"/>
    </row>
    <row r="587" spans="37:56" ht="12.75" customHeight="1">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row>
    <row r="588" spans="37:56" ht="12.75" customHeight="1">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row>
    <row r="589" spans="37:56" ht="12.75" customHeight="1">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row>
    <row r="590" spans="37:56" ht="12.75" customHeight="1">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row>
    <row r="591" spans="37:56" ht="12.75" customHeight="1">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row>
    <row r="592" spans="37:56" ht="12.75" customHeight="1">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row>
    <row r="593" spans="37:56" ht="12.75" customHeight="1">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row>
    <row r="594" spans="37:56" ht="12.75" customHeight="1">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row>
    <row r="595" spans="37:56" ht="12.75" customHeight="1">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row>
    <row r="596" spans="37:56" ht="12.75" customHeight="1">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row>
    <row r="597" spans="37:56" ht="12.75" customHeight="1">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row>
    <row r="598" spans="37:56" ht="12.75" customHeight="1">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row>
    <row r="599" spans="37:56" ht="12.75" customHeight="1">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row>
    <row r="600" spans="37:56" ht="12.75" customHeight="1">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row>
    <row r="601" spans="37:56" ht="12.75" customHeight="1">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row>
    <row r="602" spans="37:56" ht="12.75" customHeight="1">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row>
    <row r="603" spans="37:56" ht="12.75" customHeight="1">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row>
    <row r="604" spans="37:56" ht="12.75" customHeight="1">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row>
    <row r="605" spans="37:56" ht="12.75" customHeight="1">
      <c r="AK605" s="358"/>
      <c r="AL605" s="358"/>
      <c r="AM605" s="358"/>
      <c r="AN605" s="358"/>
      <c r="AO605" s="358"/>
      <c r="AP605" s="358"/>
      <c r="AQ605" s="358"/>
      <c r="AR605" s="358"/>
      <c r="AS605" s="358"/>
      <c r="AT605" s="358"/>
      <c r="AU605" s="358"/>
      <c r="AV605" s="358"/>
      <c r="AW605" s="358"/>
      <c r="AX605" s="358"/>
      <c r="AY605" s="358"/>
      <c r="AZ605" s="358"/>
      <c r="BA605" s="358"/>
      <c r="BB605" s="358"/>
      <c r="BC605" s="358"/>
      <c r="BD605" s="358"/>
    </row>
    <row r="606" spans="37:56" ht="12.75" customHeight="1">
      <c r="AK606" s="358"/>
      <c r="AL606" s="358"/>
      <c r="AM606" s="358"/>
      <c r="AN606" s="358"/>
      <c r="AO606" s="358"/>
      <c r="AP606" s="358"/>
      <c r="AQ606" s="358"/>
      <c r="AR606" s="358"/>
      <c r="AS606" s="358"/>
      <c r="AT606" s="358"/>
      <c r="AU606" s="358"/>
      <c r="AV606" s="358"/>
      <c r="AW606" s="358"/>
      <c r="AX606" s="358"/>
      <c r="AY606" s="358"/>
      <c r="AZ606" s="358"/>
      <c r="BA606" s="358"/>
      <c r="BB606" s="358"/>
      <c r="BC606" s="358"/>
      <c r="BD606" s="358"/>
    </row>
    <row r="607" spans="37:56" ht="12.75" customHeight="1">
      <c r="AK607" s="358"/>
      <c r="AL607" s="358"/>
      <c r="AM607" s="358"/>
      <c r="AN607" s="358"/>
      <c r="AO607" s="358"/>
      <c r="AP607" s="358"/>
      <c r="AQ607" s="358"/>
      <c r="AR607" s="358"/>
      <c r="AS607" s="358"/>
      <c r="AT607" s="358"/>
      <c r="AU607" s="358"/>
      <c r="AV607" s="358"/>
      <c r="AW607" s="358"/>
      <c r="AX607" s="358"/>
      <c r="AY607" s="358"/>
      <c r="AZ607" s="358"/>
      <c r="BA607" s="358"/>
      <c r="BB607" s="358"/>
      <c r="BC607" s="358"/>
      <c r="BD607" s="358"/>
    </row>
    <row r="608" spans="37:56" ht="12.75" customHeight="1">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row>
    <row r="609" spans="37:56" ht="12.75" customHeight="1">
      <c r="AK609" s="358"/>
      <c r="AL609" s="358"/>
      <c r="AM609" s="358"/>
      <c r="AN609" s="358"/>
      <c r="AO609" s="358"/>
      <c r="AP609" s="358"/>
      <c r="AQ609" s="358"/>
      <c r="AR609" s="358"/>
      <c r="AS609" s="358"/>
      <c r="AT609" s="358"/>
      <c r="AU609" s="358"/>
      <c r="AV609" s="358"/>
      <c r="AW609" s="358"/>
      <c r="AX609" s="358"/>
      <c r="AY609" s="358"/>
      <c r="AZ609" s="358"/>
      <c r="BA609" s="358"/>
      <c r="BB609" s="358"/>
      <c r="BC609" s="358"/>
      <c r="BD609" s="358"/>
    </row>
    <row r="610" spans="37:56" ht="12.75" customHeight="1">
      <c r="AK610" s="358"/>
      <c r="AL610" s="358"/>
      <c r="AM610" s="358"/>
      <c r="AN610" s="358"/>
      <c r="AO610" s="358"/>
      <c r="AP610" s="358"/>
      <c r="AQ610" s="358"/>
      <c r="AR610" s="358"/>
      <c r="AS610" s="358"/>
      <c r="AT610" s="358"/>
      <c r="AU610" s="358"/>
      <c r="AV610" s="358"/>
      <c r="AW610" s="358"/>
      <c r="AX610" s="358"/>
      <c r="AY610" s="358"/>
      <c r="AZ610" s="358"/>
      <c r="BA610" s="358"/>
      <c r="BB610" s="358"/>
      <c r="BC610" s="358"/>
      <c r="BD610" s="358"/>
    </row>
    <row r="611" spans="37:56" ht="12.75" customHeight="1">
      <c r="AK611" s="358"/>
      <c r="AL611" s="358"/>
      <c r="AM611" s="358"/>
      <c r="AN611" s="358"/>
      <c r="AO611" s="358"/>
      <c r="AP611" s="358"/>
      <c r="AQ611" s="358"/>
      <c r="AR611" s="358"/>
      <c r="AS611" s="358"/>
      <c r="AT611" s="358"/>
      <c r="AU611" s="358"/>
      <c r="AV611" s="358"/>
      <c r="AW611" s="358"/>
      <c r="AX611" s="358"/>
      <c r="AY611" s="358"/>
      <c r="AZ611" s="358"/>
      <c r="BA611" s="358"/>
      <c r="BB611" s="358"/>
      <c r="BC611" s="358"/>
      <c r="BD611" s="358"/>
    </row>
    <row r="612" spans="37:56" ht="12.75" customHeight="1">
      <c r="AK612" s="358"/>
      <c r="AL612" s="358"/>
      <c r="AM612" s="358"/>
      <c r="AN612" s="358"/>
      <c r="AO612" s="358"/>
      <c r="AP612" s="358"/>
      <c r="AQ612" s="358"/>
      <c r="AR612" s="358"/>
      <c r="AS612" s="358"/>
      <c r="AT612" s="358"/>
      <c r="AU612" s="358"/>
      <c r="AV612" s="358"/>
      <c r="AW612" s="358"/>
      <c r="AX612" s="358"/>
      <c r="AY612" s="358"/>
      <c r="AZ612" s="358"/>
      <c r="BA612" s="358"/>
      <c r="BB612" s="358"/>
      <c r="BC612" s="358"/>
      <c r="BD612" s="358"/>
    </row>
    <row r="613" spans="37:56" ht="12.75" customHeight="1">
      <c r="AK613" s="358"/>
      <c r="AL613" s="358"/>
      <c r="AM613" s="358"/>
      <c r="AN613" s="358"/>
      <c r="AO613" s="358"/>
      <c r="AP613" s="358"/>
      <c r="AQ613" s="358"/>
      <c r="AR613" s="358"/>
      <c r="AS613" s="358"/>
      <c r="AT613" s="358"/>
      <c r="AU613" s="358"/>
      <c r="AV613" s="358"/>
      <c r="AW613" s="358"/>
      <c r="AX613" s="358"/>
      <c r="AY613" s="358"/>
      <c r="AZ613" s="358"/>
      <c r="BA613" s="358"/>
      <c r="BB613" s="358"/>
      <c r="BC613" s="358"/>
      <c r="BD613" s="358"/>
    </row>
    <row r="614" spans="37:56" ht="12.75" customHeight="1">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row>
    <row r="615" spans="37:56" ht="12.75" customHeight="1">
      <c r="AK615" s="358"/>
      <c r="AL615" s="358"/>
      <c r="AM615" s="358"/>
      <c r="AN615" s="358"/>
      <c r="AO615" s="358"/>
      <c r="AP615" s="358"/>
      <c r="AQ615" s="358"/>
      <c r="AR615" s="358"/>
      <c r="AS615" s="358"/>
      <c r="AT615" s="358"/>
      <c r="AU615" s="358"/>
      <c r="AV615" s="358"/>
      <c r="AW615" s="358"/>
      <c r="AX615" s="358"/>
      <c r="AY615" s="358"/>
      <c r="AZ615" s="358"/>
      <c r="BA615" s="358"/>
      <c r="BB615" s="358"/>
      <c r="BC615" s="358"/>
      <c r="BD615" s="358"/>
    </row>
    <row r="616" spans="37:56" ht="12.75" customHeight="1">
      <c r="AK616" s="358"/>
      <c r="AL616" s="358"/>
      <c r="AM616" s="358"/>
      <c r="AN616" s="358"/>
      <c r="AO616" s="358"/>
      <c r="AP616" s="358"/>
      <c r="AQ616" s="358"/>
      <c r="AR616" s="358"/>
      <c r="AS616" s="358"/>
      <c r="AT616" s="358"/>
      <c r="AU616" s="358"/>
      <c r="AV616" s="358"/>
      <c r="AW616" s="358"/>
      <c r="AX616" s="358"/>
      <c r="AY616" s="358"/>
      <c r="AZ616" s="358"/>
      <c r="BA616" s="358"/>
      <c r="BB616" s="358"/>
      <c r="BC616" s="358"/>
      <c r="BD616" s="358"/>
    </row>
    <row r="617" spans="37:56" ht="12.75" customHeight="1">
      <c r="AK617" s="358"/>
      <c r="AL617" s="358"/>
      <c r="AM617" s="358"/>
      <c r="AN617" s="358"/>
      <c r="AO617" s="358"/>
      <c r="AP617" s="358"/>
      <c r="AQ617" s="358"/>
      <c r="AR617" s="358"/>
      <c r="AS617" s="358"/>
      <c r="AT617" s="358"/>
      <c r="AU617" s="358"/>
      <c r="AV617" s="358"/>
      <c r="AW617" s="358"/>
      <c r="AX617" s="358"/>
      <c r="AY617" s="358"/>
      <c r="AZ617" s="358"/>
      <c r="BA617" s="358"/>
      <c r="BB617" s="358"/>
      <c r="BC617" s="358"/>
      <c r="BD617" s="358"/>
    </row>
    <row r="618" spans="37:56" ht="12.75" customHeight="1">
      <c r="AK618" s="358"/>
      <c r="AL618" s="358"/>
      <c r="AM618" s="358"/>
      <c r="AN618" s="358"/>
      <c r="AO618" s="358"/>
      <c r="AP618" s="358"/>
      <c r="AQ618" s="358"/>
      <c r="AR618" s="358"/>
      <c r="AS618" s="358"/>
      <c r="AT618" s="358"/>
      <c r="AU618" s="358"/>
      <c r="AV618" s="358"/>
      <c r="AW618" s="358"/>
      <c r="AX618" s="358"/>
      <c r="AY618" s="358"/>
      <c r="AZ618" s="358"/>
      <c r="BA618" s="358"/>
      <c r="BB618" s="358"/>
      <c r="BC618" s="358"/>
      <c r="BD618" s="358"/>
    </row>
    <row r="619" spans="37:56" ht="12.75" customHeight="1">
      <c r="AK619" s="358"/>
      <c r="AL619" s="358"/>
      <c r="AM619" s="358"/>
      <c r="AN619" s="358"/>
      <c r="AO619" s="358"/>
      <c r="AP619" s="358"/>
      <c r="AQ619" s="358"/>
      <c r="AR619" s="358"/>
      <c r="AS619" s="358"/>
      <c r="AT619" s="358"/>
      <c r="AU619" s="358"/>
      <c r="AV619" s="358"/>
      <c r="AW619" s="358"/>
      <c r="AX619" s="358"/>
      <c r="AY619" s="358"/>
      <c r="AZ619" s="358"/>
      <c r="BA619" s="358"/>
      <c r="BB619" s="358"/>
      <c r="BC619" s="358"/>
      <c r="BD619" s="358"/>
    </row>
    <row r="620" spans="37:56" ht="12.75" customHeight="1">
      <c r="AK620" s="358"/>
      <c r="AL620" s="358"/>
      <c r="AM620" s="358"/>
      <c r="AN620" s="358"/>
      <c r="AO620" s="358"/>
      <c r="AP620" s="358"/>
      <c r="AQ620" s="358"/>
      <c r="AR620" s="358"/>
      <c r="AS620" s="358"/>
      <c r="AT620" s="358"/>
      <c r="AU620" s="358"/>
      <c r="AV620" s="358"/>
      <c r="AW620" s="358"/>
      <c r="AX620" s="358"/>
      <c r="AY620" s="358"/>
      <c r="AZ620" s="358"/>
      <c r="BA620" s="358"/>
      <c r="BB620" s="358"/>
      <c r="BC620" s="358"/>
      <c r="BD620" s="358"/>
    </row>
    <row r="621" spans="37:56" ht="12.75" customHeight="1">
      <c r="AK621" s="358"/>
      <c r="AL621" s="358"/>
      <c r="AM621" s="358"/>
      <c r="AN621" s="358"/>
      <c r="AO621" s="358"/>
      <c r="AP621" s="358"/>
      <c r="AQ621" s="358"/>
      <c r="AR621" s="358"/>
      <c r="AS621" s="358"/>
      <c r="AT621" s="358"/>
      <c r="AU621" s="358"/>
      <c r="AV621" s="358"/>
      <c r="AW621" s="358"/>
      <c r="AX621" s="358"/>
      <c r="AY621" s="358"/>
      <c r="AZ621" s="358"/>
      <c r="BA621" s="358"/>
      <c r="BB621" s="358"/>
      <c r="BC621" s="358"/>
      <c r="BD621" s="358"/>
    </row>
    <row r="622" spans="37:56" ht="12.75" customHeight="1">
      <c r="AK622" s="358"/>
      <c r="AL622" s="358"/>
      <c r="AM622" s="358"/>
      <c r="AN622" s="358"/>
      <c r="AO622" s="358"/>
      <c r="AP622" s="358"/>
      <c r="AQ622" s="358"/>
      <c r="AR622" s="358"/>
      <c r="AS622" s="358"/>
      <c r="AT622" s="358"/>
      <c r="AU622" s="358"/>
      <c r="AV622" s="358"/>
      <c r="AW622" s="358"/>
      <c r="AX622" s="358"/>
      <c r="AY622" s="358"/>
      <c r="AZ622" s="358"/>
      <c r="BA622" s="358"/>
      <c r="BB622" s="358"/>
      <c r="BC622" s="358"/>
      <c r="BD622" s="358"/>
    </row>
    <row r="623" spans="37:56" ht="12.75" customHeight="1">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row>
    <row r="624" spans="37:56" ht="12.75" customHeight="1">
      <c r="AK624" s="358"/>
      <c r="AL624" s="358"/>
      <c r="AM624" s="358"/>
      <c r="AN624" s="358"/>
      <c r="AO624" s="358"/>
      <c r="AP624" s="358"/>
      <c r="AQ624" s="358"/>
      <c r="AR624" s="358"/>
      <c r="AS624" s="358"/>
      <c r="AT624" s="358"/>
      <c r="AU624" s="358"/>
      <c r="AV624" s="358"/>
      <c r="AW624" s="358"/>
      <c r="AX624" s="358"/>
      <c r="AY624" s="358"/>
      <c r="AZ624" s="358"/>
      <c r="BA624" s="358"/>
      <c r="BB624" s="358"/>
      <c r="BC624" s="358"/>
      <c r="BD624" s="358"/>
    </row>
    <row r="625" spans="37:56" ht="12.75" customHeight="1">
      <c r="AK625" s="358"/>
      <c r="AL625" s="358"/>
      <c r="AM625" s="358"/>
      <c r="AN625" s="358"/>
      <c r="AO625" s="358"/>
      <c r="AP625" s="358"/>
      <c r="AQ625" s="358"/>
      <c r="AR625" s="358"/>
      <c r="AS625" s="358"/>
      <c r="AT625" s="358"/>
      <c r="AU625" s="358"/>
      <c r="AV625" s="358"/>
      <c r="AW625" s="358"/>
      <c r="AX625" s="358"/>
      <c r="AY625" s="358"/>
      <c r="AZ625" s="358"/>
      <c r="BA625" s="358"/>
      <c r="BB625" s="358"/>
      <c r="BC625" s="358"/>
      <c r="BD625" s="358"/>
    </row>
    <row r="626" spans="37:56" ht="12.75" customHeight="1">
      <c r="AK626" s="358"/>
      <c r="AL626" s="358"/>
      <c r="AM626" s="358"/>
      <c r="AN626" s="358"/>
      <c r="AO626" s="358"/>
      <c r="AP626" s="358"/>
      <c r="AQ626" s="358"/>
      <c r="AR626" s="358"/>
      <c r="AS626" s="358"/>
      <c r="AT626" s="358"/>
      <c r="AU626" s="358"/>
      <c r="AV626" s="358"/>
      <c r="AW626" s="358"/>
      <c r="AX626" s="358"/>
      <c r="AY626" s="358"/>
      <c r="AZ626" s="358"/>
      <c r="BA626" s="358"/>
      <c r="BB626" s="358"/>
      <c r="BC626" s="358"/>
      <c r="BD626" s="358"/>
    </row>
    <row r="627" spans="37:56" ht="12.75" customHeight="1">
      <c r="AK627" s="358"/>
      <c r="AL627" s="358"/>
      <c r="AM627" s="358"/>
      <c r="AN627" s="358"/>
      <c r="AO627" s="358"/>
      <c r="AP627" s="358"/>
      <c r="AQ627" s="358"/>
      <c r="AR627" s="358"/>
      <c r="AS627" s="358"/>
      <c r="AT627" s="358"/>
      <c r="AU627" s="358"/>
      <c r="AV627" s="358"/>
      <c r="AW627" s="358"/>
      <c r="AX627" s="358"/>
      <c r="AY627" s="358"/>
      <c r="AZ627" s="358"/>
      <c r="BA627" s="358"/>
      <c r="BB627" s="358"/>
      <c r="BC627" s="358"/>
      <c r="BD627" s="358"/>
    </row>
    <row r="628" spans="37:56" ht="12.75" customHeight="1">
      <c r="AK628" s="358"/>
      <c r="AL628" s="358"/>
      <c r="AM628" s="358"/>
      <c r="AN628" s="358"/>
      <c r="AO628" s="358"/>
      <c r="AP628" s="358"/>
      <c r="AQ628" s="358"/>
      <c r="AR628" s="358"/>
      <c r="AS628" s="358"/>
      <c r="AT628" s="358"/>
      <c r="AU628" s="358"/>
      <c r="AV628" s="358"/>
      <c r="AW628" s="358"/>
      <c r="AX628" s="358"/>
      <c r="AY628" s="358"/>
      <c r="AZ628" s="358"/>
      <c r="BA628" s="358"/>
      <c r="BB628" s="358"/>
      <c r="BC628" s="358"/>
      <c r="BD628" s="358"/>
    </row>
    <row r="629" spans="37:56" ht="12.75" customHeight="1">
      <c r="AK629" s="358"/>
      <c r="AL629" s="358"/>
      <c r="AM629" s="358"/>
      <c r="AN629" s="358"/>
      <c r="AO629" s="358"/>
      <c r="AP629" s="358"/>
      <c r="AQ629" s="358"/>
      <c r="AR629" s="358"/>
      <c r="AS629" s="358"/>
      <c r="AT629" s="358"/>
      <c r="AU629" s="358"/>
      <c r="AV629" s="358"/>
      <c r="AW629" s="358"/>
      <c r="AX629" s="358"/>
      <c r="AY629" s="358"/>
      <c r="AZ629" s="358"/>
      <c r="BA629" s="358"/>
      <c r="BB629" s="358"/>
      <c r="BC629" s="358"/>
      <c r="BD629" s="358"/>
    </row>
    <row r="630" spans="37:56" ht="12.75" customHeight="1">
      <c r="AK630" s="358"/>
      <c r="AL630" s="358"/>
      <c r="AM630" s="358"/>
      <c r="AN630" s="358"/>
      <c r="AO630" s="358"/>
      <c r="AP630" s="358"/>
      <c r="AQ630" s="358"/>
      <c r="AR630" s="358"/>
      <c r="AS630" s="358"/>
      <c r="AT630" s="358"/>
      <c r="AU630" s="358"/>
      <c r="AV630" s="358"/>
      <c r="AW630" s="358"/>
      <c r="AX630" s="358"/>
      <c r="AY630" s="358"/>
      <c r="AZ630" s="358"/>
      <c r="BA630" s="358"/>
      <c r="BB630" s="358"/>
      <c r="BC630" s="358"/>
      <c r="BD630" s="358"/>
    </row>
    <row r="631" spans="37:56" ht="12.75" customHeight="1">
      <c r="AK631" s="358"/>
      <c r="AL631" s="358"/>
      <c r="AM631" s="358"/>
      <c r="AN631" s="358"/>
      <c r="AO631" s="358"/>
      <c r="AP631" s="358"/>
      <c r="AQ631" s="358"/>
      <c r="AR631" s="358"/>
      <c r="AS631" s="358"/>
      <c r="AT631" s="358"/>
      <c r="AU631" s="358"/>
      <c r="AV631" s="358"/>
      <c r="AW631" s="358"/>
      <c r="AX631" s="358"/>
      <c r="AY631" s="358"/>
      <c r="AZ631" s="358"/>
      <c r="BA631" s="358"/>
      <c r="BB631" s="358"/>
      <c r="BC631" s="358"/>
      <c r="BD631" s="358"/>
    </row>
    <row r="632" spans="37:56" ht="12.75" customHeight="1">
      <c r="AK632" s="358"/>
      <c r="AL632" s="358"/>
      <c r="AM632" s="358"/>
      <c r="AN632" s="358"/>
      <c r="AO632" s="358"/>
      <c r="AP632" s="358"/>
      <c r="AQ632" s="358"/>
      <c r="AR632" s="358"/>
      <c r="AS632" s="358"/>
      <c r="AT632" s="358"/>
      <c r="AU632" s="358"/>
      <c r="AV632" s="358"/>
      <c r="AW632" s="358"/>
      <c r="AX632" s="358"/>
      <c r="AY632" s="358"/>
      <c r="AZ632" s="358"/>
      <c r="BA632" s="358"/>
      <c r="BB632" s="358"/>
      <c r="BC632" s="358"/>
      <c r="BD632" s="358"/>
    </row>
    <row r="633" spans="37:56" ht="12.75" customHeight="1">
      <c r="AK633" s="358"/>
      <c r="AL633" s="358"/>
      <c r="AM633" s="358"/>
      <c r="AN633" s="358"/>
      <c r="AO633" s="358"/>
      <c r="AP633" s="358"/>
      <c r="AQ633" s="358"/>
      <c r="AR633" s="358"/>
      <c r="AS633" s="358"/>
      <c r="AT633" s="358"/>
      <c r="AU633" s="358"/>
      <c r="AV633" s="358"/>
      <c r="AW633" s="358"/>
      <c r="AX633" s="358"/>
      <c r="AY633" s="358"/>
      <c r="AZ633" s="358"/>
      <c r="BA633" s="358"/>
      <c r="BB633" s="358"/>
      <c r="BC633" s="358"/>
      <c r="BD633" s="358"/>
    </row>
    <row r="634" spans="37:56" ht="12.75" customHeight="1">
      <c r="AK634" s="358"/>
      <c r="AL634" s="358"/>
      <c r="AM634" s="358"/>
      <c r="AN634" s="358"/>
      <c r="AO634" s="358"/>
      <c r="AP634" s="358"/>
      <c r="AQ634" s="358"/>
      <c r="AR634" s="358"/>
      <c r="AS634" s="358"/>
      <c r="AT634" s="358"/>
      <c r="AU634" s="358"/>
      <c r="AV634" s="358"/>
      <c r="AW634" s="358"/>
      <c r="AX634" s="358"/>
      <c r="AY634" s="358"/>
      <c r="AZ634" s="358"/>
      <c r="BA634" s="358"/>
      <c r="BB634" s="358"/>
      <c r="BC634" s="358"/>
      <c r="BD634" s="358"/>
    </row>
    <row r="635" spans="37:56" ht="12.75" customHeight="1">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row>
    <row r="636" spans="37:56" ht="12.75" customHeight="1">
      <c r="AK636" s="358"/>
      <c r="AL636" s="358"/>
      <c r="AM636" s="358"/>
      <c r="AN636" s="358"/>
      <c r="AO636" s="358"/>
      <c r="AP636" s="358"/>
      <c r="AQ636" s="358"/>
      <c r="AR636" s="358"/>
      <c r="AS636" s="358"/>
      <c r="AT636" s="358"/>
      <c r="AU636" s="358"/>
      <c r="AV636" s="358"/>
      <c r="AW636" s="358"/>
      <c r="AX636" s="358"/>
      <c r="AY636" s="358"/>
      <c r="AZ636" s="358"/>
      <c r="BA636" s="358"/>
      <c r="BB636" s="358"/>
      <c r="BC636" s="358"/>
      <c r="BD636" s="358"/>
    </row>
    <row r="637" spans="37:56" ht="12.75" customHeight="1">
      <c r="AK637" s="358"/>
      <c r="AL637" s="358"/>
      <c r="AM637" s="358"/>
      <c r="AN637" s="358"/>
      <c r="AO637" s="358"/>
      <c r="AP637" s="358"/>
      <c r="AQ637" s="358"/>
      <c r="AR637" s="358"/>
      <c r="AS637" s="358"/>
      <c r="AT637" s="358"/>
      <c r="AU637" s="358"/>
      <c r="AV637" s="358"/>
      <c r="AW637" s="358"/>
      <c r="AX637" s="358"/>
      <c r="AY637" s="358"/>
      <c r="AZ637" s="358"/>
      <c r="BA637" s="358"/>
      <c r="BB637" s="358"/>
      <c r="BC637" s="358"/>
      <c r="BD637" s="358"/>
    </row>
    <row r="638" spans="37:56" ht="12.75" customHeight="1">
      <c r="AK638" s="358"/>
      <c r="AL638" s="358"/>
      <c r="AM638" s="358"/>
      <c r="AN638" s="358"/>
      <c r="AO638" s="358"/>
      <c r="AP638" s="358"/>
      <c r="AQ638" s="358"/>
      <c r="AR638" s="358"/>
      <c r="AS638" s="358"/>
      <c r="AT638" s="358"/>
      <c r="AU638" s="358"/>
      <c r="AV638" s="358"/>
      <c r="AW638" s="358"/>
      <c r="AX638" s="358"/>
      <c r="AY638" s="358"/>
      <c r="AZ638" s="358"/>
      <c r="BA638" s="358"/>
      <c r="BB638" s="358"/>
      <c r="BC638" s="358"/>
      <c r="BD638" s="358"/>
    </row>
    <row r="639" spans="37:56" ht="12.75" customHeight="1">
      <c r="AK639" s="358"/>
      <c r="AL639" s="358"/>
      <c r="AM639" s="358"/>
      <c r="AN639" s="358"/>
      <c r="AO639" s="358"/>
      <c r="AP639" s="358"/>
      <c r="AQ639" s="358"/>
      <c r="AR639" s="358"/>
      <c r="AS639" s="358"/>
      <c r="AT639" s="358"/>
      <c r="AU639" s="358"/>
      <c r="AV639" s="358"/>
      <c r="AW639" s="358"/>
      <c r="AX639" s="358"/>
      <c r="AY639" s="358"/>
      <c r="AZ639" s="358"/>
      <c r="BA639" s="358"/>
      <c r="BB639" s="358"/>
      <c r="BC639" s="358"/>
      <c r="BD639" s="358"/>
    </row>
    <row r="640" spans="37:56" ht="12.75" customHeight="1">
      <c r="AK640" s="358"/>
      <c r="AL640" s="358"/>
      <c r="AM640" s="358"/>
      <c r="AN640" s="358"/>
      <c r="AO640" s="358"/>
      <c r="AP640" s="358"/>
      <c r="AQ640" s="358"/>
      <c r="AR640" s="358"/>
      <c r="AS640" s="358"/>
      <c r="AT640" s="358"/>
      <c r="AU640" s="358"/>
      <c r="AV640" s="358"/>
      <c r="AW640" s="358"/>
      <c r="AX640" s="358"/>
      <c r="AY640" s="358"/>
      <c r="AZ640" s="358"/>
      <c r="BA640" s="358"/>
      <c r="BB640" s="358"/>
      <c r="BC640" s="358"/>
      <c r="BD640" s="358"/>
    </row>
    <row r="641" spans="37:56" ht="12.75" customHeight="1">
      <c r="AK641" s="358"/>
      <c r="AL641" s="358"/>
      <c r="AM641" s="358"/>
      <c r="AN641" s="358"/>
      <c r="AO641" s="358"/>
      <c r="AP641" s="358"/>
      <c r="AQ641" s="358"/>
      <c r="AR641" s="358"/>
      <c r="AS641" s="358"/>
      <c r="AT641" s="358"/>
      <c r="AU641" s="358"/>
      <c r="AV641" s="358"/>
      <c r="AW641" s="358"/>
      <c r="AX641" s="358"/>
      <c r="AY641" s="358"/>
      <c r="AZ641" s="358"/>
      <c r="BA641" s="358"/>
      <c r="BB641" s="358"/>
      <c r="BC641" s="358"/>
      <c r="BD641" s="358"/>
    </row>
    <row r="642" spans="37:56" ht="12.75" customHeight="1">
      <c r="AK642" s="358"/>
      <c r="AL642" s="358"/>
      <c r="AM642" s="358"/>
      <c r="AN642" s="358"/>
      <c r="AO642" s="358"/>
      <c r="AP642" s="358"/>
      <c r="AQ642" s="358"/>
      <c r="AR642" s="358"/>
      <c r="AS642" s="358"/>
      <c r="AT642" s="358"/>
      <c r="AU642" s="358"/>
      <c r="AV642" s="358"/>
      <c r="AW642" s="358"/>
      <c r="AX642" s="358"/>
      <c r="AY642" s="358"/>
      <c r="AZ642" s="358"/>
      <c r="BA642" s="358"/>
      <c r="BB642" s="358"/>
      <c r="BC642" s="358"/>
      <c r="BD642" s="358"/>
    </row>
    <row r="643" spans="37:56" ht="12.75" customHeight="1">
      <c r="AK643" s="358"/>
      <c r="AL643" s="358"/>
      <c r="AM643" s="358"/>
      <c r="AN643" s="358"/>
      <c r="AO643" s="358"/>
      <c r="AP643" s="358"/>
      <c r="AQ643" s="358"/>
      <c r="AR643" s="358"/>
      <c r="AS643" s="358"/>
      <c r="AT643" s="358"/>
      <c r="AU643" s="358"/>
      <c r="AV643" s="358"/>
      <c r="AW643" s="358"/>
      <c r="AX643" s="358"/>
      <c r="AY643" s="358"/>
      <c r="AZ643" s="358"/>
      <c r="BA643" s="358"/>
      <c r="BB643" s="358"/>
      <c r="BC643" s="358"/>
      <c r="BD643" s="358"/>
    </row>
    <row r="644" spans="37:56" ht="12.75" customHeight="1">
      <c r="AK644" s="358"/>
      <c r="AL644" s="358"/>
      <c r="AM644" s="358"/>
      <c r="AN644" s="358"/>
      <c r="AO644" s="358"/>
      <c r="AP644" s="358"/>
      <c r="AQ644" s="358"/>
      <c r="AR644" s="358"/>
      <c r="AS644" s="358"/>
      <c r="AT644" s="358"/>
      <c r="AU644" s="358"/>
      <c r="AV644" s="358"/>
      <c r="AW644" s="358"/>
      <c r="AX644" s="358"/>
      <c r="AY644" s="358"/>
      <c r="AZ644" s="358"/>
      <c r="BA644" s="358"/>
      <c r="BB644" s="358"/>
      <c r="BC644" s="358"/>
      <c r="BD644" s="358"/>
    </row>
    <row r="645" spans="37:56" ht="12.75" customHeight="1">
      <c r="AK645" s="358"/>
      <c r="AL645" s="358"/>
      <c r="AM645" s="358"/>
      <c r="AN645" s="358"/>
      <c r="AO645" s="358"/>
      <c r="AP645" s="358"/>
      <c r="AQ645" s="358"/>
      <c r="AR645" s="358"/>
      <c r="AS645" s="358"/>
      <c r="AT645" s="358"/>
      <c r="AU645" s="358"/>
      <c r="AV645" s="358"/>
      <c r="AW645" s="358"/>
      <c r="AX645" s="358"/>
      <c r="AY645" s="358"/>
      <c r="AZ645" s="358"/>
      <c r="BA645" s="358"/>
      <c r="BB645" s="358"/>
      <c r="BC645" s="358"/>
      <c r="BD645" s="358"/>
    </row>
    <row r="646" spans="37:56" ht="12.75" customHeight="1">
      <c r="AK646" s="358"/>
      <c r="AL646" s="358"/>
      <c r="AM646" s="358"/>
      <c r="AN646" s="358"/>
      <c r="AO646" s="358"/>
      <c r="AP646" s="358"/>
      <c r="AQ646" s="358"/>
      <c r="AR646" s="358"/>
      <c r="AS646" s="358"/>
      <c r="AT646" s="358"/>
      <c r="AU646" s="358"/>
      <c r="AV646" s="358"/>
      <c r="AW646" s="358"/>
      <c r="AX646" s="358"/>
      <c r="AY646" s="358"/>
      <c r="AZ646" s="358"/>
      <c r="BA646" s="358"/>
      <c r="BB646" s="358"/>
      <c r="BC646" s="358"/>
      <c r="BD646" s="358"/>
    </row>
    <row r="647" spans="37:56" ht="12.75" customHeight="1">
      <c r="AK647" s="358"/>
      <c r="AL647" s="358"/>
      <c r="AM647" s="358"/>
      <c r="AN647" s="358"/>
      <c r="AO647" s="358"/>
      <c r="AP647" s="358"/>
      <c r="AQ647" s="358"/>
      <c r="AR647" s="358"/>
      <c r="AS647" s="358"/>
      <c r="AT647" s="358"/>
      <c r="AU647" s="358"/>
      <c r="AV647" s="358"/>
      <c r="AW647" s="358"/>
      <c r="AX647" s="358"/>
      <c r="AY647" s="358"/>
      <c r="AZ647" s="358"/>
      <c r="BA647" s="358"/>
      <c r="BB647" s="358"/>
      <c r="BC647" s="358"/>
      <c r="BD647" s="358"/>
    </row>
    <row r="648" spans="37:56" ht="12.75" customHeight="1">
      <c r="AK648" s="358"/>
      <c r="AL648" s="358"/>
      <c r="AM648" s="358"/>
      <c r="AN648" s="358"/>
      <c r="AO648" s="358"/>
      <c r="AP648" s="358"/>
      <c r="AQ648" s="358"/>
      <c r="AR648" s="358"/>
      <c r="AS648" s="358"/>
      <c r="AT648" s="358"/>
      <c r="AU648" s="358"/>
      <c r="AV648" s="358"/>
      <c r="AW648" s="358"/>
      <c r="AX648" s="358"/>
      <c r="AY648" s="358"/>
      <c r="AZ648" s="358"/>
      <c r="BA648" s="358"/>
      <c r="BB648" s="358"/>
      <c r="BC648" s="358"/>
      <c r="BD648" s="358"/>
    </row>
    <row r="649" spans="37:56" ht="12.75" customHeight="1">
      <c r="AK649" s="358"/>
      <c r="AL649" s="358"/>
      <c r="AM649" s="358"/>
      <c r="AN649" s="358"/>
      <c r="AO649" s="358"/>
      <c r="AP649" s="358"/>
      <c r="AQ649" s="358"/>
      <c r="AR649" s="358"/>
      <c r="AS649" s="358"/>
      <c r="AT649" s="358"/>
      <c r="AU649" s="358"/>
      <c r="AV649" s="358"/>
      <c r="AW649" s="358"/>
      <c r="AX649" s="358"/>
      <c r="AY649" s="358"/>
      <c r="AZ649" s="358"/>
      <c r="BA649" s="358"/>
      <c r="BB649" s="358"/>
      <c r="BC649" s="358"/>
      <c r="BD649" s="358"/>
    </row>
    <row r="650" spans="37:56" ht="12.75" customHeight="1">
      <c r="AK650" s="358"/>
      <c r="AL650" s="358"/>
      <c r="AM650" s="358"/>
      <c r="AN650" s="358"/>
      <c r="AO650" s="358"/>
      <c r="AP650" s="358"/>
      <c r="AQ650" s="358"/>
      <c r="AR650" s="358"/>
      <c r="AS650" s="358"/>
      <c r="AT650" s="358"/>
      <c r="AU650" s="358"/>
      <c r="AV650" s="358"/>
      <c r="AW650" s="358"/>
      <c r="AX650" s="358"/>
      <c r="AY650" s="358"/>
      <c r="AZ650" s="358"/>
      <c r="BA650" s="358"/>
      <c r="BB650" s="358"/>
      <c r="BC650" s="358"/>
      <c r="BD650" s="358"/>
    </row>
    <row r="651" spans="37:56" ht="12.75" customHeight="1">
      <c r="AK651" s="358"/>
      <c r="AL651" s="358"/>
      <c r="AM651" s="358"/>
      <c r="AN651" s="358"/>
      <c r="AO651" s="358"/>
      <c r="AP651" s="358"/>
      <c r="AQ651" s="358"/>
      <c r="AR651" s="358"/>
      <c r="AS651" s="358"/>
      <c r="AT651" s="358"/>
      <c r="AU651" s="358"/>
      <c r="AV651" s="358"/>
      <c r="AW651" s="358"/>
      <c r="AX651" s="358"/>
      <c r="AY651" s="358"/>
      <c r="AZ651" s="358"/>
      <c r="BA651" s="358"/>
      <c r="BB651" s="358"/>
      <c r="BC651" s="358"/>
      <c r="BD651" s="358"/>
    </row>
    <row r="652" spans="37:56" ht="12.75" customHeight="1">
      <c r="AK652" s="358"/>
      <c r="AL652" s="358"/>
      <c r="AM652" s="358"/>
      <c r="AN652" s="358"/>
      <c r="AO652" s="358"/>
      <c r="AP652" s="358"/>
      <c r="AQ652" s="358"/>
      <c r="AR652" s="358"/>
      <c r="AS652" s="358"/>
      <c r="AT652" s="358"/>
      <c r="AU652" s="358"/>
      <c r="AV652" s="358"/>
      <c r="AW652" s="358"/>
      <c r="AX652" s="358"/>
      <c r="AY652" s="358"/>
      <c r="AZ652" s="358"/>
      <c r="BA652" s="358"/>
      <c r="BB652" s="358"/>
      <c r="BC652" s="358"/>
      <c r="BD652" s="358"/>
    </row>
    <row r="653" spans="37:56" ht="12.75" customHeight="1">
      <c r="AK653" s="358"/>
      <c r="AL653" s="358"/>
      <c r="AM653" s="358"/>
      <c r="AN653" s="358"/>
      <c r="AO653" s="358"/>
      <c r="AP653" s="358"/>
      <c r="AQ653" s="358"/>
      <c r="AR653" s="358"/>
      <c r="AS653" s="358"/>
      <c r="AT653" s="358"/>
      <c r="AU653" s="358"/>
      <c r="AV653" s="358"/>
      <c r="AW653" s="358"/>
      <c r="AX653" s="358"/>
      <c r="AY653" s="358"/>
      <c r="AZ653" s="358"/>
      <c r="BA653" s="358"/>
      <c r="BB653" s="358"/>
      <c r="BC653" s="358"/>
      <c r="BD653" s="358"/>
    </row>
    <row r="654" spans="37:56" ht="12.75" customHeight="1">
      <c r="AK654" s="358"/>
      <c r="AL654" s="358"/>
      <c r="AM654" s="358"/>
      <c r="AN654" s="358"/>
      <c r="AO654" s="358"/>
      <c r="AP654" s="358"/>
      <c r="AQ654" s="358"/>
      <c r="AR654" s="358"/>
      <c r="AS654" s="358"/>
      <c r="AT654" s="358"/>
      <c r="AU654" s="358"/>
      <c r="AV654" s="358"/>
      <c r="AW654" s="358"/>
      <c r="AX654" s="358"/>
      <c r="AY654" s="358"/>
      <c r="AZ654" s="358"/>
      <c r="BA654" s="358"/>
      <c r="BB654" s="358"/>
      <c r="BC654" s="358"/>
      <c r="BD654" s="358"/>
    </row>
    <row r="655" spans="37:56" ht="12.75" customHeight="1">
      <c r="AK655" s="358"/>
      <c r="AL655" s="358"/>
      <c r="AM655" s="358"/>
      <c r="AN655" s="358"/>
      <c r="AO655" s="358"/>
      <c r="AP655" s="358"/>
      <c r="AQ655" s="358"/>
      <c r="AR655" s="358"/>
      <c r="AS655" s="358"/>
      <c r="AT655" s="358"/>
      <c r="AU655" s="358"/>
      <c r="AV655" s="358"/>
      <c r="AW655" s="358"/>
      <c r="AX655" s="358"/>
      <c r="AY655" s="358"/>
      <c r="AZ655" s="358"/>
      <c r="BA655" s="358"/>
      <c r="BB655" s="358"/>
      <c r="BC655" s="358"/>
      <c r="BD655" s="358"/>
    </row>
    <row r="656" spans="37:56" ht="12.75" customHeight="1">
      <c r="AK656" s="358"/>
      <c r="AL656" s="358"/>
      <c r="AM656" s="358"/>
      <c r="AN656" s="358"/>
      <c r="AO656" s="358"/>
      <c r="AP656" s="358"/>
      <c r="AQ656" s="358"/>
      <c r="AR656" s="358"/>
      <c r="AS656" s="358"/>
      <c r="AT656" s="358"/>
      <c r="AU656" s="358"/>
      <c r="AV656" s="358"/>
      <c r="AW656" s="358"/>
      <c r="AX656" s="358"/>
      <c r="AY656" s="358"/>
      <c r="AZ656" s="358"/>
      <c r="BA656" s="358"/>
      <c r="BB656" s="358"/>
      <c r="BC656" s="358"/>
      <c r="BD656" s="358"/>
    </row>
    <row r="657" spans="37:56" ht="12.75" customHeight="1">
      <c r="AK657" s="358"/>
      <c r="AL657" s="358"/>
      <c r="AM657" s="358"/>
      <c r="AN657" s="358"/>
      <c r="AO657" s="358"/>
      <c r="AP657" s="358"/>
      <c r="AQ657" s="358"/>
      <c r="AR657" s="358"/>
      <c r="AS657" s="358"/>
      <c r="AT657" s="358"/>
      <c r="AU657" s="358"/>
      <c r="AV657" s="358"/>
      <c r="AW657" s="358"/>
      <c r="AX657" s="358"/>
      <c r="AY657" s="358"/>
      <c r="AZ657" s="358"/>
      <c r="BA657" s="358"/>
      <c r="BB657" s="358"/>
      <c r="BC657" s="358"/>
      <c r="BD657" s="358"/>
    </row>
    <row r="658" spans="37:56" ht="12.75" customHeight="1">
      <c r="AK658" s="358"/>
      <c r="AL658" s="358"/>
      <c r="AM658" s="358"/>
      <c r="AN658" s="358"/>
      <c r="AO658" s="358"/>
      <c r="AP658" s="358"/>
      <c r="AQ658" s="358"/>
      <c r="AR658" s="358"/>
      <c r="AS658" s="358"/>
      <c r="AT658" s="358"/>
      <c r="AU658" s="358"/>
      <c r="AV658" s="358"/>
      <c r="AW658" s="358"/>
      <c r="AX658" s="358"/>
      <c r="AY658" s="358"/>
      <c r="AZ658" s="358"/>
      <c r="BA658" s="358"/>
      <c r="BB658" s="358"/>
      <c r="BC658" s="358"/>
      <c r="BD658" s="358"/>
    </row>
    <row r="659" spans="37:56" ht="12.75" customHeight="1">
      <c r="AK659" s="358"/>
      <c r="AL659" s="358"/>
      <c r="AM659" s="358"/>
      <c r="AN659" s="358"/>
      <c r="AO659" s="358"/>
      <c r="AP659" s="358"/>
      <c r="AQ659" s="358"/>
      <c r="AR659" s="358"/>
      <c r="AS659" s="358"/>
      <c r="AT659" s="358"/>
      <c r="AU659" s="358"/>
      <c r="AV659" s="358"/>
      <c r="AW659" s="358"/>
      <c r="AX659" s="358"/>
      <c r="AY659" s="358"/>
      <c r="AZ659" s="358"/>
      <c r="BA659" s="358"/>
      <c r="BB659" s="358"/>
      <c r="BC659" s="358"/>
      <c r="BD659" s="358"/>
    </row>
    <row r="660" spans="37:56" ht="12.75" customHeight="1">
      <c r="AK660" s="358"/>
      <c r="AL660" s="358"/>
      <c r="AM660" s="358"/>
      <c r="AN660" s="358"/>
      <c r="AO660" s="358"/>
      <c r="AP660" s="358"/>
      <c r="AQ660" s="358"/>
      <c r="AR660" s="358"/>
      <c r="AS660" s="358"/>
      <c r="AT660" s="358"/>
      <c r="AU660" s="358"/>
      <c r="AV660" s="358"/>
      <c r="AW660" s="358"/>
      <c r="AX660" s="358"/>
      <c r="AY660" s="358"/>
      <c r="AZ660" s="358"/>
      <c r="BA660" s="358"/>
      <c r="BB660" s="358"/>
      <c r="BC660" s="358"/>
      <c r="BD660" s="358"/>
    </row>
    <row r="661" spans="37:56" ht="12.75" customHeight="1">
      <c r="AK661" s="358"/>
      <c r="AL661" s="358"/>
      <c r="AM661" s="358"/>
      <c r="AN661" s="358"/>
      <c r="AO661" s="358"/>
      <c r="AP661" s="358"/>
      <c r="AQ661" s="358"/>
      <c r="AR661" s="358"/>
      <c r="AS661" s="358"/>
      <c r="AT661" s="358"/>
      <c r="AU661" s="358"/>
      <c r="AV661" s="358"/>
      <c r="AW661" s="358"/>
      <c r="AX661" s="358"/>
      <c r="AY661" s="358"/>
      <c r="AZ661" s="358"/>
      <c r="BA661" s="358"/>
      <c r="BB661" s="358"/>
      <c r="BC661" s="358"/>
      <c r="BD661" s="358"/>
    </row>
    <row r="662" spans="37:56" ht="12.75" customHeight="1">
      <c r="AK662" s="358"/>
      <c r="AL662" s="358"/>
      <c r="AM662" s="358"/>
      <c r="AN662" s="358"/>
      <c r="AO662" s="358"/>
      <c r="AP662" s="358"/>
      <c r="AQ662" s="358"/>
      <c r="AR662" s="358"/>
      <c r="AS662" s="358"/>
      <c r="AT662" s="358"/>
      <c r="AU662" s="358"/>
      <c r="AV662" s="358"/>
      <c r="AW662" s="358"/>
      <c r="AX662" s="358"/>
      <c r="AY662" s="358"/>
      <c r="AZ662" s="358"/>
      <c r="BA662" s="358"/>
      <c r="BB662" s="358"/>
      <c r="BC662" s="358"/>
      <c r="BD662" s="358"/>
    </row>
    <row r="663" spans="37:56" ht="12.75" customHeight="1">
      <c r="AK663" s="358"/>
      <c r="AL663" s="358"/>
      <c r="AM663" s="358"/>
      <c r="AN663" s="358"/>
      <c r="AO663" s="358"/>
      <c r="AP663" s="358"/>
      <c r="AQ663" s="358"/>
      <c r="AR663" s="358"/>
      <c r="AS663" s="358"/>
      <c r="AT663" s="358"/>
      <c r="AU663" s="358"/>
      <c r="AV663" s="358"/>
      <c r="AW663" s="358"/>
      <c r="AX663" s="358"/>
      <c r="AY663" s="358"/>
      <c r="AZ663" s="358"/>
      <c r="BA663" s="358"/>
      <c r="BB663" s="358"/>
      <c r="BC663" s="358"/>
      <c r="BD663" s="358"/>
    </row>
    <row r="664" spans="37:56" ht="12.75" customHeight="1">
      <c r="AK664" s="358"/>
      <c r="AL664" s="358"/>
      <c r="AM664" s="358"/>
      <c r="AN664" s="358"/>
      <c r="AO664" s="358"/>
      <c r="AP664" s="358"/>
      <c r="AQ664" s="358"/>
      <c r="AR664" s="358"/>
      <c r="AS664" s="358"/>
      <c r="AT664" s="358"/>
      <c r="AU664" s="358"/>
      <c r="AV664" s="358"/>
      <c r="AW664" s="358"/>
      <c r="AX664" s="358"/>
      <c r="AY664" s="358"/>
      <c r="AZ664" s="358"/>
      <c r="BA664" s="358"/>
      <c r="BB664" s="358"/>
      <c r="BC664" s="358"/>
      <c r="BD664" s="358"/>
    </row>
    <row r="665" spans="37:56" ht="12.75" customHeight="1">
      <c r="AK665" s="358"/>
      <c r="AL665" s="358"/>
      <c r="AM665" s="358"/>
      <c r="AN665" s="358"/>
      <c r="AO665" s="358"/>
      <c r="AP665" s="358"/>
      <c r="AQ665" s="358"/>
      <c r="AR665" s="358"/>
      <c r="AS665" s="358"/>
      <c r="AT665" s="358"/>
      <c r="AU665" s="358"/>
      <c r="AV665" s="358"/>
      <c r="AW665" s="358"/>
      <c r="AX665" s="358"/>
      <c r="AY665" s="358"/>
      <c r="AZ665" s="358"/>
      <c r="BA665" s="358"/>
      <c r="BB665" s="358"/>
      <c r="BC665" s="358"/>
      <c r="BD665" s="358"/>
    </row>
    <row r="666" spans="37:56" ht="12.75" customHeight="1">
      <c r="AK666" s="358"/>
      <c r="AL666" s="358"/>
      <c r="AM666" s="358"/>
      <c r="AN666" s="358"/>
      <c r="AO666" s="358"/>
      <c r="AP666" s="358"/>
      <c r="AQ666" s="358"/>
      <c r="AR666" s="358"/>
      <c r="AS666" s="358"/>
      <c r="AT666" s="358"/>
      <c r="AU666" s="358"/>
      <c r="AV666" s="358"/>
      <c r="AW666" s="358"/>
      <c r="AX666" s="358"/>
      <c r="AY666" s="358"/>
      <c r="AZ666" s="358"/>
      <c r="BA666" s="358"/>
      <c r="BB666" s="358"/>
      <c r="BC666" s="358"/>
      <c r="BD666" s="358"/>
    </row>
    <row r="667" spans="37:56" ht="12.75" customHeight="1">
      <c r="AK667" s="358"/>
      <c r="AL667" s="358"/>
      <c r="AM667" s="358"/>
      <c r="AN667" s="358"/>
      <c r="AO667" s="358"/>
      <c r="AP667" s="358"/>
      <c r="AQ667" s="358"/>
      <c r="AR667" s="358"/>
      <c r="AS667" s="358"/>
      <c r="AT667" s="358"/>
      <c r="AU667" s="358"/>
      <c r="AV667" s="358"/>
      <c r="AW667" s="358"/>
      <c r="AX667" s="358"/>
      <c r="AY667" s="358"/>
      <c r="AZ667" s="358"/>
      <c r="BA667" s="358"/>
      <c r="BB667" s="358"/>
      <c r="BC667" s="358"/>
      <c r="BD667" s="358"/>
    </row>
    <row r="668" spans="37:56" ht="12.75" customHeight="1">
      <c r="AK668" s="358"/>
      <c r="AL668" s="358"/>
      <c r="AM668" s="358"/>
      <c r="AN668" s="358"/>
      <c r="AO668" s="358"/>
      <c r="AP668" s="358"/>
      <c r="AQ668" s="358"/>
      <c r="AR668" s="358"/>
      <c r="AS668" s="358"/>
      <c r="AT668" s="358"/>
      <c r="AU668" s="358"/>
      <c r="AV668" s="358"/>
      <c r="AW668" s="358"/>
      <c r="AX668" s="358"/>
      <c r="AY668" s="358"/>
      <c r="AZ668" s="358"/>
      <c r="BA668" s="358"/>
      <c r="BB668" s="358"/>
      <c r="BC668" s="358"/>
      <c r="BD668" s="358"/>
    </row>
    <row r="669" spans="37:56" ht="12.75" customHeight="1">
      <c r="AK669" s="358"/>
      <c r="AL669" s="358"/>
      <c r="AM669" s="358"/>
      <c r="AN669" s="358"/>
      <c r="AO669" s="358"/>
      <c r="AP669" s="358"/>
      <c r="AQ669" s="358"/>
      <c r="AR669" s="358"/>
      <c r="AS669" s="358"/>
      <c r="AT669" s="358"/>
      <c r="AU669" s="358"/>
      <c r="AV669" s="358"/>
      <c r="AW669" s="358"/>
      <c r="AX669" s="358"/>
      <c r="AY669" s="358"/>
      <c r="AZ669" s="358"/>
      <c r="BA669" s="358"/>
      <c r="BB669" s="358"/>
      <c r="BC669" s="358"/>
      <c r="BD669" s="358"/>
    </row>
    <row r="670" spans="37:56" ht="12.75" customHeight="1">
      <c r="AK670" s="358"/>
      <c r="AL670" s="358"/>
      <c r="AM670" s="358"/>
      <c r="AN670" s="358"/>
      <c r="AO670" s="358"/>
      <c r="AP670" s="358"/>
      <c r="AQ670" s="358"/>
      <c r="AR670" s="358"/>
      <c r="AS670" s="358"/>
      <c r="AT670" s="358"/>
      <c r="AU670" s="358"/>
      <c r="AV670" s="358"/>
      <c r="AW670" s="358"/>
      <c r="AX670" s="358"/>
      <c r="AY670" s="358"/>
      <c r="AZ670" s="358"/>
      <c r="BA670" s="358"/>
      <c r="BB670" s="358"/>
      <c r="BC670" s="358"/>
      <c r="BD670" s="358"/>
    </row>
    <row r="671" spans="37:56" ht="12.75" customHeight="1">
      <c r="AK671" s="358"/>
      <c r="AL671" s="358"/>
      <c r="AM671" s="358"/>
      <c r="AN671" s="358"/>
      <c r="AO671" s="358"/>
      <c r="AP671" s="358"/>
      <c r="AQ671" s="358"/>
      <c r="AR671" s="358"/>
      <c r="AS671" s="358"/>
      <c r="AT671" s="358"/>
      <c r="AU671" s="358"/>
      <c r="AV671" s="358"/>
      <c r="AW671" s="358"/>
      <c r="AX671" s="358"/>
      <c r="AY671" s="358"/>
      <c r="AZ671" s="358"/>
      <c r="BA671" s="358"/>
      <c r="BB671" s="358"/>
      <c r="BC671" s="358"/>
      <c r="BD671" s="358"/>
    </row>
    <row r="672" spans="37:56" ht="12.75" customHeight="1">
      <c r="AK672" s="358"/>
      <c r="AL672" s="358"/>
      <c r="AM672" s="358"/>
      <c r="AN672" s="358"/>
      <c r="AO672" s="358"/>
      <c r="AP672" s="358"/>
      <c r="AQ672" s="358"/>
      <c r="AR672" s="358"/>
      <c r="AS672" s="358"/>
      <c r="AT672" s="358"/>
      <c r="AU672" s="358"/>
      <c r="AV672" s="358"/>
      <c r="AW672" s="358"/>
      <c r="AX672" s="358"/>
      <c r="AY672" s="358"/>
      <c r="AZ672" s="358"/>
      <c r="BA672" s="358"/>
      <c r="BB672" s="358"/>
      <c r="BC672" s="358"/>
      <c r="BD672" s="358"/>
    </row>
    <row r="673" spans="37:56" ht="12.75" customHeight="1">
      <c r="AK673" s="358"/>
      <c r="AL673" s="358"/>
      <c r="AM673" s="358"/>
      <c r="AN673" s="358"/>
      <c r="AO673" s="358"/>
      <c r="AP673" s="358"/>
      <c r="AQ673" s="358"/>
      <c r="AR673" s="358"/>
      <c r="AS673" s="358"/>
      <c r="AT673" s="358"/>
      <c r="AU673" s="358"/>
      <c r="AV673" s="358"/>
      <c r="AW673" s="358"/>
      <c r="AX673" s="358"/>
      <c r="AY673" s="358"/>
      <c r="AZ673" s="358"/>
      <c r="BA673" s="358"/>
      <c r="BB673" s="358"/>
      <c r="BC673" s="358"/>
      <c r="BD673" s="358"/>
    </row>
    <row r="674" spans="37:56" ht="12.75" customHeight="1">
      <c r="AK674" s="358"/>
      <c r="AL674" s="358"/>
      <c r="AM674" s="358"/>
      <c r="AN674" s="358"/>
      <c r="AO674" s="358"/>
      <c r="AP674" s="358"/>
      <c r="AQ674" s="358"/>
      <c r="AR674" s="358"/>
      <c r="AS674" s="358"/>
      <c r="AT674" s="358"/>
      <c r="AU674" s="358"/>
      <c r="AV674" s="358"/>
      <c r="AW674" s="358"/>
      <c r="AX674" s="358"/>
      <c r="AY674" s="358"/>
      <c r="AZ674" s="358"/>
      <c r="BA674" s="358"/>
      <c r="BB674" s="358"/>
      <c r="BC674" s="358"/>
      <c r="BD674" s="358"/>
    </row>
    <row r="675" spans="37:56" ht="12.75" customHeight="1">
      <c r="AK675" s="358"/>
      <c r="AL675" s="358"/>
      <c r="AM675" s="358"/>
      <c r="AN675" s="358"/>
      <c r="AO675" s="358"/>
      <c r="AP675" s="358"/>
      <c r="AQ675" s="358"/>
      <c r="AR675" s="358"/>
      <c r="AS675" s="358"/>
      <c r="AT675" s="358"/>
      <c r="AU675" s="358"/>
      <c r="AV675" s="358"/>
      <c r="AW675" s="358"/>
      <c r="AX675" s="358"/>
      <c r="AY675" s="358"/>
      <c r="AZ675" s="358"/>
      <c r="BA675" s="358"/>
      <c r="BB675" s="358"/>
      <c r="BC675" s="358"/>
      <c r="BD675" s="358"/>
    </row>
    <row r="676" spans="37:56" ht="12.75" customHeight="1">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row>
    <row r="677" spans="37:56" ht="12.75" customHeight="1">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row>
    <row r="678" spans="37:56" ht="12.75" customHeight="1">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row>
    <row r="679" spans="37:56" ht="12.75" customHeight="1">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row>
    <row r="680" spans="37:56" ht="12.75" customHeight="1">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row>
    <row r="681" spans="37:56" ht="12.75" customHeight="1">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row>
    <row r="682" spans="37:56" ht="12.75" customHeight="1">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row>
    <row r="683" spans="37:56" ht="12.75" customHeight="1">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row>
    <row r="684" spans="37:56" ht="12.75" customHeight="1">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row>
    <row r="685" spans="37:56" ht="12.75" customHeight="1">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row>
    <row r="686" spans="37:56" ht="12.75" customHeight="1">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row>
    <row r="687" spans="37:56" ht="12.75" customHeight="1">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row>
    <row r="688" spans="37:56" ht="12.75" customHeight="1">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row>
    <row r="689" spans="37:56" ht="12.75" customHeight="1">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row>
    <row r="690" spans="37:56" ht="12.75" customHeight="1">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row>
    <row r="691" spans="37:56" ht="12.75" customHeight="1">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row>
    <row r="692" spans="37:56" ht="12.75" customHeight="1">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row>
    <row r="693" spans="37:56" ht="12.75" customHeight="1">
      <c r="AK693" s="358"/>
      <c r="AL693" s="358"/>
      <c r="AM693" s="358"/>
      <c r="AN693" s="358"/>
      <c r="AO693" s="358"/>
      <c r="AP693" s="358"/>
      <c r="AQ693" s="358"/>
      <c r="AR693" s="358"/>
      <c r="AS693" s="358"/>
      <c r="AT693" s="358"/>
      <c r="AU693" s="358"/>
      <c r="AV693" s="358"/>
      <c r="AW693" s="358"/>
      <c r="AX693" s="358"/>
      <c r="AY693" s="358"/>
      <c r="AZ693" s="358"/>
      <c r="BA693" s="358"/>
      <c r="BB693" s="358"/>
      <c r="BC693" s="358"/>
      <c r="BD693" s="358"/>
    </row>
    <row r="694" spans="37:56" ht="12.75" customHeight="1">
      <c r="AK694" s="358"/>
      <c r="AL694" s="358"/>
      <c r="AM694" s="358"/>
      <c r="AN694" s="358"/>
      <c r="AO694" s="358"/>
      <c r="AP694" s="358"/>
      <c r="AQ694" s="358"/>
      <c r="AR694" s="358"/>
      <c r="AS694" s="358"/>
      <c r="AT694" s="358"/>
      <c r="AU694" s="358"/>
      <c r="AV694" s="358"/>
      <c r="AW694" s="358"/>
      <c r="AX694" s="358"/>
      <c r="AY694" s="358"/>
      <c r="AZ694" s="358"/>
      <c r="BA694" s="358"/>
      <c r="BB694" s="358"/>
      <c r="BC694" s="358"/>
      <c r="BD694" s="358"/>
    </row>
    <row r="695" spans="37:56" ht="12.75" customHeight="1">
      <c r="AK695" s="358"/>
      <c r="AL695" s="358"/>
      <c r="AM695" s="358"/>
      <c r="AN695" s="358"/>
      <c r="AO695" s="358"/>
      <c r="AP695" s="358"/>
      <c r="AQ695" s="358"/>
      <c r="AR695" s="358"/>
      <c r="AS695" s="358"/>
      <c r="AT695" s="358"/>
      <c r="AU695" s="358"/>
      <c r="AV695" s="358"/>
      <c r="AW695" s="358"/>
      <c r="AX695" s="358"/>
      <c r="AY695" s="358"/>
      <c r="AZ695" s="358"/>
      <c r="BA695" s="358"/>
      <c r="BB695" s="358"/>
      <c r="BC695" s="358"/>
      <c r="BD695" s="358"/>
    </row>
    <row r="696" spans="37:56" ht="12.75" customHeight="1">
      <c r="AK696" s="358"/>
      <c r="AL696" s="358"/>
      <c r="AM696" s="358"/>
      <c r="AN696" s="358"/>
      <c r="AO696" s="358"/>
      <c r="AP696" s="358"/>
      <c r="AQ696" s="358"/>
      <c r="AR696" s="358"/>
      <c r="AS696" s="358"/>
      <c r="AT696" s="358"/>
      <c r="AU696" s="358"/>
      <c r="AV696" s="358"/>
      <c r="AW696" s="358"/>
      <c r="AX696" s="358"/>
      <c r="AY696" s="358"/>
      <c r="AZ696" s="358"/>
      <c r="BA696" s="358"/>
      <c r="BB696" s="358"/>
      <c r="BC696" s="358"/>
      <c r="BD696" s="358"/>
    </row>
    <row r="697" spans="37:56" ht="12.75" customHeight="1">
      <c r="AK697" s="358"/>
      <c r="AL697" s="358"/>
      <c r="AM697" s="358"/>
      <c r="AN697" s="358"/>
      <c r="AO697" s="358"/>
      <c r="AP697" s="358"/>
      <c r="AQ697" s="358"/>
      <c r="AR697" s="358"/>
      <c r="AS697" s="358"/>
      <c r="AT697" s="358"/>
      <c r="AU697" s="358"/>
      <c r="AV697" s="358"/>
      <c r="AW697" s="358"/>
      <c r="AX697" s="358"/>
      <c r="AY697" s="358"/>
      <c r="AZ697" s="358"/>
      <c r="BA697" s="358"/>
      <c r="BB697" s="358"/>
      <c r="BC697" s="358"/>
      <c r="BD697" s="358"/>
    </row>
    <row r="698" spans="37:56" ht="12.75" customHeight="1">
      <c r="AK698" s="358"/>
      <c r="AL698" s="358"/>
      <c r="AM698" s="358"/>
      <c r="AN698" s="358"/>
      <c r="AO698" s="358"/>
      <c r="AP698" s="358"/>
      <c r="AQ698" s="358"/>
      <c r="AR698" s="358"/>
      <c r="AS698" s="358"/>
      <c r="AT698" s="358"/>
      <c r="AU698" s="358"/>
      <c r="AV698" s="358"/>
      <c r="AW698" s="358"/>
      <c r="AX698" s="358"/>
      <c r="AY698" s="358"/>
      <c r="AZ698" s="358"/>
      <c r="BA698" s="358"/>
      <c r="BB698" s="358"/>
      <c r="BC698" s="358"/>
      <c r="BD698" s="358"/>
    </row>
    <row r="699" spans="37:56" ht="12.75" customHeight="1">
      <c r="AK699" s="358"/>
      <c r="AL699" s="358"/>
      <c r="AM699" s="358"/>
      <c r="AN699" s="358"/>
      <c r="AO699" s="358"/>
      <c r="AP699" s="358"/>
      <c r="AQ699" s="358"/>
      <c r="AR699" s="358"/>
      <c r="AS699" s="358"/>
      <c r="AT699" s="358"/>
      <c r="AU699" s="358"/>
      <c r="AV699" s="358"/>
      <c r="AW699" s="358"/>
      <c r="AX699" s="358"/>
      <c r="AY699" s="358"/>
      <c r="AZ699" s="358"/>
      <c r="BA699" s="358"/>
      <c r="BB699" s="358"/>
      <c r="BC699" s="358"/>
      <c r="BD699" s="358"/>
    </row>
    <row r="700" spans="37:56" ht="12.75" customHeight="1">
      <c r="AK700" s="358"/>
      <c r="AL700" s="358"/>
      <c r="AM700" s="358"/>
      <c r="AN700" s="358"/>
      <c r="AO700" s="358"/>
      <c r="AP700" s="358"/>
      <c r="AQ700" s="358"/>
      <c r="AR700" s="358"/>
      <c r="AS700" s="358"/>
      <c r="AT700" s="358"/>
      <c r="AU700" s="358"/>
      <c r="AV700" s="358"/>
      <c r="AW700" s="358"/>
      <c r="AX700" s="358"/>
      <c r="AY700" s="358"/>
      <c r="AZ700" s="358"/>
      <c r="BA700" s="358"/>
      <c r="BB700" s="358"/>
      <c r="BC700" s="358"/>
      <c r="BD700" s="358"/>
    </row>
    <row r="701" spans="37:56" ht="12.75" customHeight="1">
      <c r="AK701" s="358"/>
      <c r="AL701" s="358"/>
      <c r="AM701" s="358"/>
      <c r="AN701" s="358"/>
      <c r="AO701" s="358"/>
      <c r="AP701" s="358"/>
      <c r="AQ701" s="358"/>
      <c r="AR701" s="358"/>
      <c r="AS701" s="358"/>
      <c r="AT701" s="358"/>
      <c r="AU701" s="358"/>
      <c r="AV701" s="358"/>
      <c r="AW701" s="358"/>
      <c r="AX701" s="358"/>
      <c r="AY701" s="358"/>
      <c r="AZ701" s="358"/>
      <c r="BA701" s="358"/>
      <c r="BB701" s="358"/>
      <c r="BC701" s="358"/>
      <c r="BD701" s="358"/>
    </row>
    <row r="702" spans="37:56" ht="12.75" customHeight="1">
      <c r="AK702" s="358"/>
      <c r="AL702" s="358"/>
      <c r="AM702" s="358"/>
      <c r="AN702" s="358"/>
      <c r="AO702" s="358"/>
      <c r="AP702" s="358"/>
      <c r="AQ702" s="358"/>
      <c r="AR702" s="358"/>
      <c r="AS702" s="358"/>
      <c r="AT702" s="358"/>
      <c r="AU702" s="358"/>
      <c r="AV702" s="358"/>
      <c r="AW702" s="358"/>
      <c r="AX702" s="358"/>
      <c r="AY702" s="358"/>
      <c r="AZ702" s="358"/>
      <c r="BA702" s="358"/>
      <c r="BB702" s="358"/>
      <c r="BC702" s="358"/>
      <c r="BD702" s="358"/>
    </row>
    <row r="703" spans="37:56" ht="12.75" customHeight="1">
      <c r="AK703" s="358"/>
      <c r="AL703" s="358"/>
      <c r="AM703" s="358"/>
      <c r="AN703" s="358"/>
      <c r="AO703" s="358"/>
      <c r="AP703" s="358"/>
      <c r="AQ703" s="358"/>
      <c r="AR703" s="358"/>
      <c r="AS703" s="358"/>
      <c r="AT703" s="358"/>
      <c r="AU703" s="358"/>
      <c r="AV703" s="358"/>
      <c r="AW703" s="358"/>
      <c r="AX703" s="358"/>
      <c r="AY703" s="358"/>
      <c r="AZ703" s="358"/>
      <c r="BA703" s="358"/>
      <c r="BB703" s="358"/>
      <c r="BC703" s="358"/>
      <c r="BD703" s="358"/>
    </row>
    <row r="704" spans="37:56" ht="12.75" customHeight="1">
      <c r="AK704" s="358"/>
      <c r="AL704" s="358"/>
      <c r="AM704" s="358"/>
      <c r="AN704" s="358"/>
      <c r="AO704" s="358"/>
      <c r="AP704" s="358"/>
      <c r="AQ704" s="358"/>
      <c r="AR704" s="358"/>
      <c r="AS704" s="358"/>
      <c r="AT704" s="358"/>
      <c r="AU704" s="358"/>
      <c r="AV704" s="358"/>
      <c r="AW704" s="358"/>
      <c r="AX704" s="358"/>
      <c r="AY704" s="358"/>
      <c r="AZ704" s="358"/>
      <c r="BA704" s="358"/>
      <c r="BB704" s="358"/>
      <c r="BC704" s="358"/>
      <c r="BD704" s="358"/>
    </row>
    <row r="705" spans="37:56" ht="12.75" customHeight="1">
      <c r="AK705" s="358"/>
      <c r="AL705" s="358"/>
      <c r="AM705" s="358"/>
      <c r="AN705" s="358"/>
      <c r="AO705" s="358"/>
      <c r="AP705" s="358"/>
      <c r="AQ705" s="358"/>
      <c r="AR705" s="358"/>
      <c r="AS705" s="358"/>
      <c r="AT705" s="358"/>
      <c r="AU705" s="358"/>
      <c r="AV705" s="358"/>
      <c r="AW705" s="358"/>
      <c r="AX705" s="358"/>
      <c r="AY705" s="358"/>
      <c r="AZ705" s="358"/>
      <c r="BA705" s="358"/>
      <c r="BB705" s="358"/>
      <c r="BC705" s="358"/>
      <c r="BD705" s="358"/>
    </row>
    <row r="706" spans="37:56" ht="12.75" customHeight="1">
      <c r="AK706" s="358"/>
      <c r="AL706" s="358"/>
      <c r="AM706" s="358"/>
      <c r="AN706" s="358"/>
      <c r="AO706" s="358"/>
      <c r="AP706" s="358"/>
      <c r="AQ706" s="358"/>
      <c r="AR706" s="358"/>
      <c r="AS706" s="358"/>
      <c r="AT706" s="358"/>
      <c r="AU706" s="358"/>
      <c r="AV706" s="358"/>
      <c r="AW706" s="358"/>
      <c r="AX706" s="358"/>
      <c r="AY706" s="358"/>
      <c r="AZ706" s="358"/>
      <c r="BA706" s="358"/>
      <c r="BB706" s="358"/>
      <c r="BC706" s="358"/>
      <c r="BD706" s="358"/>
    </row>
    <row r="707" spans="37:56" ht="12.75" customHeight="1">
      <c r="AK707" s="358"/>
      <c r="AL707" s="358"/>
      <c r="AM707" s="358"/>
      <c r="AN707" s="358"/>
      <c r="AO707" s="358"/>
      <c r="AP707" s="358"/>
      <c r="AQ707" s="358"/>
      <c r="AR707" s="358"/>
      <c r="AS707" s="358"/>
      <c r="AT707" s="358"/>
      <c r="AU707" s="358"/>
      <c r="AV707" s="358"/>
      <c r="AW707" s="358"/>
      <c r="AX707" s="358"/>
      <c r="AY707" s="358"/>
      <c r="AZ707" s="358"/>
      <c r="BA707" s="358"/>
      <c r="BB707" s="358"/>
      <c r="BC707" s="358"/>
      <c r="BD707" s="358"/>
    </row>
    <row r="708" spans="37:56" ht="12.75" customHeight="1">
      <c r="AK708" s="358"/>
      <c r="AL708" s="358"/>
      <c r="AM708" s="358"/>
      <c r="AN708" s="358"/>
      <c r="AO708" s="358"/>
      <c r="AP708" s="358"/>
      <c r="AQ708" s="358"/>
      <c r="AR708" s="358"/>
      <c r="AS708" s="358"/>
      <c r="AT708" s="358"/>
      <c r="AU708" s="358"/>
      <c r="AV708" s="358"/>
      <c r="AW708" s="358"/>
      <c r="AX708" s="358"/>
      <c r="AY708" s="358"/>
      <c r="AZ708" s="358"/>
      <c r="BA708" s="358"/>
      <c r="BB708" s="358"/>
      <c r="BC708" s="358"/>
      <c r="BD708" s="358"/>
    </row>
    <row r="709" spans="37:56" ht="12.75" customHeight="1">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row>
    <row r="710" spans="37:56" ht="12.75" customHeight="1">
      <c r="AK710" s="358"/>
      <c r="AL710" s="358"/>
      <c r="AM710" s="358"/>
      <c r="AN710" s="358"/>
      <c r="AO710" s="358"/>
      <c r="AP710" s="358"/>
      <c r="AQ710" s="358"/>
      <c r="AR710" s="358"/>
      <c r="AS710" s="358"/>
      <c r="AT710" s="358"/>
      <c r="AU710" s="358"/>
      <c r="AV710" s="358"/>
      <c r="AW710" s="358"/>
      <c r="AX710" s="358"/>
      <c r="AY710" s="358"/>
      <c r="AZ710" s="358"/>
      <c r="BA710" s="358"/>
      <c r="BB710" s="358"/>
      <c r="BC710" s="358"/>
      <c r="BD710" s="358"/>
    </row>
    <row r="711" spans="37:56" ht="12.75" customHeight="1">
      <c r="AK711" s="358"/>
      <c r="AL711" s="358"/>
      <c r="AM711" s="358"/>
      <c r="AN711" s="358"/>
      <c r="AO711" s="358"/>
      <c r="AP711" s="358"/>
      <c r="AQ711" s="358"/>
      <c r="AR711" s="358"/>
      <c r="AS711" s="358"/>
      <c r="AT711" s="358"/>
      <c r="AU711" s="358"/>
      <c r="AV711" s="358"/>
      <c r="AW711" s="358"/>
      <c r="AX711" s="358"/>
      <c r="AY711" s="358"/>
      <c r="AZ711" s="358"/>
      <c r="BA711" s="358"/>
      <c r="BB711" s="358"/>
      <c r="BC711" s="358"/>
      <c r="BD711" s="358"/>
    </row>
    <row r="712" spans="37:56" ht="12.75" customHeight="1">
      <c r="AK712" s="358"/>
      <c r="AL712" s="358"/>
      <c r="AM712" s="358"/>
      <c r="AN712" s="358"/>
      <c r="AO712" s="358"/>
      <c r="AP712" s="358"/>
      <c r="AQ712" s="358"/>
      <c r="AR712" s="358"/>
      <c r="AS712" s="358"/>
      <c r="AT712" s="358"/>
      <c r="AU712" s="358"/>
      <c r="AV712" s="358"/>
      <c r="AW712" s="358"/>
      <c r="AX712" s="358"/>
      <c r="AY712" s="358"/>
      <c r="AZ712" s="358"/>
      <c r="BA712" s="358"/>
      <c r="BB712" s="358"/>
      <c r="BC712" s="358"/>
      <c r="BD712" s="358"/>
    </row>
    <row r="713" spans="37:56" ht="12.75" customHeight="1">
      <c r="AK713" s="358"/>
      <c r="AL713" s="358"/>
      <c r="AM713" s="358"/>
      <c r="AN713" s="358"/>
      <c r="AO713" s="358"/>
      <c r="AP713" s="358"/>
      <c r="AQ713" s="358"/>
      <c r="AR713" s="358"/>
      <c r="AS713" s="358"/>
      <c r="AT713" s="358"/>
      <c r="AU713" s="358"/>
      <c r="AV713" s="358"/>
      <c r="AW713" s="358"/>
      <c r="AX713" s="358"/>
      <c r="AY713" s="358"/>
      <c r="AZ713" s="358"/>
      <c r="BA713" s="358"/>
      <c r="BB713" s="358"/>
      <c r="BC713" s="358"/>
      <c r="BD713" s="358"/>
    </row>
    <row r="714" spans="37:56" ht="12.75" customHeight="1">
      <c r="AK714" s="358"/>
      <c r="AL714" s="358"/>
      <c r="AM714" s="358"/>
      <c r="AN714" s="358"/>
      <c r="AO714" s="358"/>
      <c r="AP714" s="358"/>
      <c r="AQ714" s="358"/>
      <c r="AR714" s="358"/>
      <c r="AS714" s="358"/>
      <c r="AT714" s="358"/>
      <c r="AU714" s="358"/>
      <c r="AV714" s="358"/>
      <c r="AW714" s="358"/>
      <c r="AX714" s="358"/>
      <c r="AY714" s="358"/>
      <c r="AZ714" s="358"/>
      <c r="BA714" s="358"/>
      <c r="BB714" s="358"/>
      <c r="BC714" s="358"/>
      <c r="BD714" s="358"/>
    </row>
    <row r="715" spans="37:56" ht="12.75" customHeight="1">
      <c r="AK715" s="358"/>
      <c r="AL715" s="358"/>
      <c r="AM715" s="358"/>
      <c r="AN715" s="358"/>
      <c r="AO715" s="358"/>
      <c r="AP715" s="358"/>
      <c r="AQ715" s="358"/>
      <c r="AR715" s="358"/>
      <c r="AS715" s="358"/>
      <c r="AT715" s="358"/>
      <c r="AU715" s="358"/>
      <c r="AV715" s="358"/>
      <c r="AW715" s="358"/>
      <c r="AX715" s="358"/>
      <c r="AY715" s="358"/>
      <c r="AZ715" s="358"/>
      <c r="BA715" s="358"/>
      <c r="BB715" s="358"/>
      <c r="BC715" s="358"/>
      <c r="BD715" s="358"/>
    </row>
    <row r="716" spans="37:56" ht="12.75" customHeight="1">
      <c r="AK716" s="358"/>
      <c r="AL716" s="358"/>
      <c r="AM716" s="358"/>
      <c r="AN716" s="358"/>
      <c r="AO716" s="358"/>
      <c r="AP716" s="358"/>
      <c r="AQ716" s="358"/>
      <c r="AR716" s="358"/>
      <c r="AS716" s="358"/>
      <c r="AT716" s="358"/>
      <c r="AU716" s="358"/>
      <c r="AV716" s="358"/>
      <c r="AW716" s="358"/>
      <c r="AX716" s="358"/>
      <c r="AY716" s="358"/>
      <c r="AZ716" s="358"/>
      <c r="BA716" s="358"/>
      <c r="BB716" s="358"/>
      <c r="BC716" s="358"/>
      <c r="BD716" s="358"/>
    </row>
    <row r="717" spans="37:56" ht="12.75" customHeight="1">
      <c r="AK717" s="358"/>
      <c r="AL717" s="358"/>
      <c r="AM717" s="358"/>
      <c r="AN717" s="358"/>
      <c r="AO717" s="358"/>
      <c r="AP717" s="358"/>
      <c r="AQ717" s="358"/>
      <c r="AR717" s="358"/>
      <c r="AS717" s="358"/>
      <c r="AT717" s="358"/>
      <c r="AU717" s="358"/>
      <c r="AV717" s="358"/>
      <c r="AW717" s="358"/>
      <c r="AX717" s="358"/>
      <c r="AY717" s="358"/>
      <c r="AZ717" s="358"/>
      <c r="BA717" s="358"/>
      <c r="BB717" s="358"/>
      <c r="BC717" s="358"/>
      <c r="BD717" s="358"/>
    </row>
    <row r="718" spans="37:56" ht="12.75" customHeight="1">
      <c r="AK718" s="358"/>
      <c r="AL718" s="358"/>
      <c r="AM718" s="358"/>
      <c r="AN718" s="358"/>
      <c r="AO718" s="358"/>
      <c r="AP718" s="358"/>
      <c r="AQ718" s="358"/>
      <c r="AR718" s="358"/>
      <c r="AS718" s="358"/>
      <c r="AT718" s="358"/>
      <c r="AU718" s="358"/>
      <c r="AV718" s="358"/>
      <c r="AW718" s="358"/>
      <c r="AX718" s="358"/>
      <c r="AY718" s="358"/>
      <c r="AZ718" s="358"/>
      <c r="BA718" s="358"/>
      <c r="BB718" s="358"/>
      <c r="BC718" s="358"/>
      <c r="BD718" s="358"/>
    </row>
    <row r="719" spans="37:56" ht="12.75" customHeight="1">
      <c r="AK719" s="358"/>
      <c r="AL719" s="358"/>
      <c r="AM719" s="358"/>
      <c r="AN719" s="358"/>
      <c r="AO719" s="358"/>
      <c r="AP719" s="358"/>
      <c r="AQ719" s="358"/>
      <c r="AR719" s="358"/>
      <c r="AS719" s="358"/>
      <c r="AT719" s="358"/>
      <c r="AU719" s="358"/>
      <c r="AV719" s="358"/>
      <c r="AW719" s="358"/>
      <c r="AX719" s="358"/>
      <c r="AY719" s="358"/>
      <c r="AZ719" s="358"/>
      <c r="BA719" s="358"/>
      <c r="BB719" s="358"/>
      <c r="BC719" s="358"/>
      <c r="BD719" s="358"/>
    </row>
    <row r="720" spans="37:56" ht="12.75" customHeight="1">
      <c r="AK720" s="358"/>
      <c r="AL720" s="358"/>
      <c r="AM720" s="358"/>
      <c r="AN720" s="358"/>
      <c r="AO720" s="358"/>
      <c r="AP720" s="358"/>
      <c r="AQ720" s="358"/>
      <c r="AR720" s="358"/>
      <c r="AS720" s="358"/>
      <c r="AT720" s="358"/>
      <c r="AU720" s="358"/>
      <c r="AV720" s="358"/>
      <c r="AW720" s="358"/>
      <c r="AX720" s="358"/>
      <c r="AY720" s="358"/>
      <c r="AZ720" s="358"/>
      <c r="BA720" s="358"/>
      <c r="BB720" s="358"/>
      <c r="BC720" s="358"/>
      <c r="BD720" s="358"/>
    </row>
    <row r="721" spans="37:56" ht="12.75" customHeight="1">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row>
    <row r="722" spans="37:56" ht="12.75" customHeight="1">
      <c r="AK722" s="358"/>
      <c r="AL722" s="358"/>
      <c r="AM722" s="358"/>
      <c r="AN722" s="358"/>
      <c r="AO722" s="358"/>
      <c r="AP722" s="358"/>
      <c r="AQ722" s="358"/>
      <c r="AR722" s="358"/>
      <c r="AS722" s="358"/>
      <c r="AT722" s="358"/>
      <c r="AU722" s="358"/>
      <c r="AV722" s="358"/>
      <c r="AW722" s="358"/>
      <c r="AX722" s="358"/>
      <c r="AY722" s="358"/>
      <c r="AZ722" s="358"/>
      <c r="BA722" s="358"/>
      <c r="BB722" s="358"/>
      <c r="BC722" s="358"/>
      <c r="BD722" s="358"/>
    </row>
    <row r="723" spans="37:56" ht="12.75" customHeight="1">
      <c r="AK723" s="358"/>
      <c r="AL723" s="358"/>
      <c r="AM723" s="358"/>
      <c r="AN723" s="358"/>
      <c r="AO723" s="358"/>
      <c r="AP723" s="358"/>
      <c r="AQ723" s="358"/>
      <c r="AR723" s="358"/>
      <c r="AS723" s="358"/>
      <c r="AT723" s="358"/>
      <c r="AU723" s="358"/>
      <c r="AV723" s="358"/>
      <c r="AW723" s="358"/>
      <c r="AX723" s="358"/>
      <c r="AY723" s="358"/>
      <c r="AZ723" s="358"/>
      <c r="BA723" s="358"/>
      <c r="BB723" s="358"/>
      <c r="BC723" s="358"/>
      <c r="BD723" s="358"/>
    </row>
    <row r="724" spans="37:56" ht="12.75" customHeight="1">
      <c r="AK724" s="358"/>
      <c r="AL724" s="358"/>
      <c r="AM724" s="358"/>
      <c r="AN724" s="358"/>
      <c r="AO724" s="358"/>
      <c r="AP724" s="358"/>
      <c r="AQ724" s="358"/>
      <c r="AR724" s="358"/>
      <c r="AS724" s="358"/>
      <c r="AT724" s="358"/>
      <c r="AU724" s="358"/>
      <c r="AV724" s="358"/>
      <c r="AW724" s="358"/>
      <c r="AX724" s="358"/>
      <c r="AY724" s="358"/>
      <c r="AZ724" s="358"/>
      <c r="BA724" s="358"/>
      <c r="BB724" s="358"/>
      <c r="BC724" s="358"/>
      <c r="BD724" s="358"/>
    </row>
    <row r="725" spans="37:56" ht="12.75" customHeight="1">
      <c r="AK725" s="358"/>
      <c r="AL725" s="358"/>
      <c r="AM725" s="358"/>
      <c r="AN725" s="358"/>
      <c r="AO725" s="358"/>
      <c r="AP725" s="358"/>
      <c r="AQ725" s="358"/>
      <c r="AR725" s="358"/>
      <c r="AS725" s="358"/>
      <c r="AT725" s="358"/>
      <c r="AU725" s="358"/>
      <c r="AV725" s="358"/>
      <c r="AW725" s="358"/>
      <c r="AX725" s="358"/>
      <c r="AY725" s="358"/>
      <c r="AZ725" s="358"/>
      <c r="BA725" s="358"/>
      <c r="BB725" s="358"/>
      <c r="BC725" s="358"/>
      <c r="BD725" s="358"/>
    </row>
    <row r="726" spans="37:56" ht="12.75" customHeight="1">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row>
    <row r="727" spans="37:56" ht="12.75" customHeight="1">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row>
    <row r="728" spans="37:56" ht="12.75" customHeight="1">
      <c r="AK728" s="358"/>
      <c r="AL728" s="358"/>
      <c r="AM728" s="358"/>
      <c r="AN728" s="358"/>
      <c r="AO728" s="358"/>
      <c r="AP728" s="358"/>
      <c r="AQ728" s="358"/>
      <c r="AR728" s="358"/>
      <c r="AS728" s="358"/>
      <c r="AT728" s="358"/>
      <c r="AU728" s="358"/>
      <c r="AV728" s="358"/>
      <c r="AW728" s="358"/>
      <c r="AX728" s="358"/>
      <c r="AY728" s="358"/>
      <c r="AZ728" s="358"/>
      <c r="BA728" s="358"/>
      <c r="BB728" s="358"/>
      <c r="BC728" s="358"/>
      <c r="BD728" s="358"/>
    </row>
    <row r="729" spans="37:56" ht="12.75" customHeight="1">
      <c r="AK729" s="358"/>
      <c r="AL729" s="358"/>
      <c r="AM729" s="358"/>
      <c r="AN729" s="358"/>
      <c r="AO729" s="358"/>
      <c r="AP729" s="358"/>
      <c r="AQ729" s="358"/>
      <c r="AR729" s="358"/>
      <c r="AS729" s="358"/>
      <c r="AT729" s="358"/>
      <c r="AU729" s="358"/>
      <c r="AV729" s="358"/>
      <c r="AW729" s="358"/>
      <c r="AX729" s="358"/>
      <c r="AY729" s="358"/>
      <c r="AZ729" s="358"/>
      <c r="BA729" s="358"/>
      <c r="BB729" s="358"/>
      <c r="BC729" s="358"/>
      <c r="BD729" s="358"/>
    </row>
    <row r="730" spans="37:56" ht="12.75" customHeight="1">
      <c r="AK730" s="358"/>
      <c r="AL730" s="358"/>
      <c r="AM730" s="358"/>
      <c r="AN730" s="358"/>
      <c r="AO730" s="358"/>
      <c r="AP730" s="358"/>
      <c r="AQ730" s="358"/>
      <c r="AR730" s="358"/>
      <c r="AS730" s="358"/>
      <c r="AT730" s="358"/>
      <c r="AU730" s="358"/>
      <c r="AV730" s="358"/>
      <c r="AW730" s="358"/>
      <c r="AX730" s="358"/>
      <c r="AY730" s="358"/>
      <c r="AZ730" s="358"/>
      <c r="BA730" s="358"/>
      <c r="BB730" s="358"/>
      <c r="BC730" s="358"/>
      <c r="BD730" s="358"/>
    </row>
    <row r="731" spans="37:56" ht="12.75" customHeight="1">
      <c r="AK731" s="358"/>
      <c r="AL731" s="358"/>
      <c r="AM731" s="358"/>
      <c r="AN731" s="358"/>
      <c r="AO731" s="358"/>
      <c r="AP731" s="358"/>
      <c r="AQ731" s="358"/>
      <c r="AR731" s="358"/>
      <c r="AS731" s="358"/>
      <c r="AT731" s="358"/>
      <c r="AU731" s="358"/>
      <c r="AV731" s="358"/>
      <c r="AW731" s="358"/>
      <c r="AX731" s="358"/>
      <c r="AY731" s="358"/>
      <c r="AZ731" s="358"/>
      <c r="BA731" s="358"/>
      <c r="BB731" s="358"/>
      <c r="BC731" s="358"/>
      <c r="BD731" s="358"/>
    </row>
    <row r="732" spans="37:56" ht="12.75" customHeight="1">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row>
    <row r="733" spans="37:56" ht="12.75" customHeight="1">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row>
    <row r="734" spans="37:56" ht="12.75" customHeight="1">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row>
    <row r="735" spans="37:56" ht="12.75" customHeight="1">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row>
    <row r="736" spans="37:56" ht="12.75" customHeight="1">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row>
    <row r="737" spans="37:56" ht="12.75" customHeight="1">
      <c r="AK737" s="358"/>
      <c r="AL737" s="358"/>
      <c r="AM737" s="358"/>
      <c r="AN737" s="358"/>
      <c r="AO737" s="358"/>
      <c r="AP737" s="358"/>
      <c r="AQ737" s="358"/>
      <c r="AR737" s="358"/>
      <c r="AS737" s="358"/>
      <c r="AT737" s="358"/>
      <c r="AU737" s="358"/>
      <c r="AV737" s="358"/>
      <c r="AW737" s="358"/>
      <c r="AX737" s="358"/>
      <c r="AY737" s="358"/>
      <c r="AZ737" s="358"/>
      <c r="BA737" s="358"/>
      <c r="BB737" s="358"/>
      <c r="BC737" s="358"/>
      <c r="BD737" s="358"/>
    </row>
    <row r="738" spans="37:56" ht="12.75" customHeight="1">
      <c r="AK738" s="358"/>
      <c r="AL738" s="358"/>
      <c r="AM738" s="358"/>
      <c r="AN738" s="358"/>
      <c r="AO738" s="358"/>
      <c r="AP738" s="358"/>
      <c r="AQ738" s="358"/>
      <c r="AR738" s="358"/>
      <c r="AS738" s="358"/>
      <c r="AT738" s="358"/>
      <c r="AU738" s="358"/>
      <c r="AV738" s="358"/>
      <c r="AW738" s="358"/>
      <c r="AX738" s="358"/>
      <c r="AY738" s="358"/>
      <c r="AZ738" s="358"/>
      <c r="BA738" s="358"/>
      <c r="BB738" s="358"/>
      <c r="BC738" s="358"/>
      <c r="BD738" s="358"/>
    </row>
    <row r="739" spans="37:56" ht="12.75" customHeight="1">
      <c r="AK739" s="358"/>
      <c r="AL739" s="358"/>
      <c r="AM739" s="358"/>
      <c r="AN739" s="358"/>
      <c r="AO739" s="358"/>
      <c r="AP739" s="358"/>
      <c r="AQ739" s="358"/>
      <c r="AR739" s="358"/>
      <c r="AS739" s="358"/>
      <c r="AT739" s="358"/>
      <c r="AU739" s="358"/>
      <c r="AV739" s="358"/>
      <c r="AW739" s="358"/>
      <c r="AX739" s="358"/>
      <c r="AY739" s="358"/>
      <c r="AZ739" s="358"/>
      <c r="BA739" s="358"/>
      <c r="BB739" s="358"/>
      <c r="BC739" s="358"/>
      <c r="BD739" s="358"/>
    </row>
    <row r="740" spans="37:56" ht="12.75" customHeight="1">
      <c r="AK740" s="358"/>
      <c r="AL740" s="358"/>
      <c r="AM740" s="358"/>
      <c r="AN740" s="358"/>
      <c r="AO740" s="358"/>
      <c r="AP740" s="358"/>
      <c r="AQ740" s="358"/>
      <c r="AR740" s="358"/>
      <c r="AS740" s="358"/>
      <c r="AT740" s="358"/>
      <c r="AU740" s="358"/>
      <c r="AV740" s="358"/>
      <c r="AW740" s="358"/>
      <c r="AX740" s="358"/>
      <c r="AY740" s="358"/>
      <c r="AZ740" s="358"/>
      <c r="BA740" s="358"/>
      <c r="BB740" s="358"/>
      <c r="BC740" s="358"/>
      <c r="BD740" s="358"/>
    </row>
    <row r="741" spans="37:56" ht="12.75" customHeight="1">
      <c r="AK741" s="358"/>
      <c r="AL741" s="358"/>
      <c r="AM741" s="358"/>
      <c r="AN741" s="358"/>
      <c r="AO741" s="358"/>
      <c r="AP741" s="358"/>
      <c r="AQ741" s="358"/>
      <c r="AR741" s="358"/>
      <c r="AS741" s="358"/>
      <c r="AT741" s="358"/>
      <c r="AU741" s="358"/>
      <c r="AV741" s="358"/>
      <c r="AW741" s="358"/>
      <c r="AX741" s="358"/>
      <c r="AY741" s="358"/>
      <c r="AZ741" s="358"/>
      <c r="BA741" s="358"/>
      <c r="BB741" s="358"/>
      <c r="BC741" s="358"/>
      <c r="BD741" s="358"/>
    </row>
    <row r="742" spans="37:56" ht="12.75" customHeight="1">
      <c r="AK742" s="358"/>
      <c r="AL742" s="358"/>
      <c r="AM742" s="358"/>
      <c r="AN742" s="358"/>
      <c r="AO742" s="358"/>
      <c r="AP742" s="358"/>
      <c r="AQ742" s="358"/>
      <c r="AR742" s="358"/>
      <c r="AS742" s="358"/>
      <c r="AT742" s="358"/>
      <c r="AU742" s="358"/>
      <c r="AV742" s="358"/>
      <c r="AW742" s="358"/>
      <c r="AX742" s="358"/>
      <c r="AY742" s="358"/>
      <c r="AZ742" s="358"/>
      <c r="BA742" s="358"/>
      <c r="BB742" s="358"/>
      <c r="BC742" s="358"/>
      <c r="BD742" s="358"/>
    </row>
    <row r="743" spans="37:56" ht="12.75" customHeight="1">
      <c r="AK743" s="358"/>
      <c r="AL743" s="358"/>
      <c r="AM743" s="358"/>
      <c r="AN743" s="358"/>
      <c r="AO743" s="358"/>
      <c r="AP743" s="358"/>
      <c r="AQ743" s="358"/>
      <c r="AR743" s="358"/>
      <c r="AS743" s="358"/>
      <c r="AT743" s="358"/>
      <c r="AU743" s="358"/>
      <c r="AV743" s="358"/>
      <c r="AW743" s="358"/>
      <c r="AX743" s="358"/>
      <c r="AY743" s="358"/>
      <c r="AZ743" s="358"/>
      <c r="BA743" s="358"/>
      <c r="BB743" s="358"/>
      <c r="BC743" s="358"/>
      <c r="BD743" s="358"/>
    </row>
    <row r="744" spans="37:56" ht="12.75" customHeight="1">
      <c r="AK744" s="358"/>
      <c r="AL744" s="358"/>
      <c r="AM744" s="358"/>
      <c r="AN744" s="358"/>
      <c r="AO744" s="358"/>
      <c r="AP744" s="358"/>
      <c r="AQ744" s="358"/>
      <c r="AR744" s="358"/>
      <c r="AS744" s="358"/>
      <c r="AT744" s="358"/>
      <c r="AU744" s="358"/>
      <c r="AV744" s="358"/>
      <c r="AW744" s="358"/>
      <c r="AX744" s="358"/>
      <c r="AY744" s="358"/>
      <c r="AZ744" s="358"/>
      <c r="BA744" s="358"/>
      <c r="BB744" s="358"/>
      <c r="BC744" s="358"/>
      <c r="BD744" s="358"/>
    </row>
    <row r="745" spans="37:56" ht="12.75" customHeight="1">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row>
    <row r="746" spans="37:56" ht="12.75" customHeight="1">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row>
    <row r="747" spans="37:56" ht="12.75" customHeight="1">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row>
    <row r="748" spans="37:56" ht="12.75" customHeight="1">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row>
    <row r="749" spans="37:56" ht="12.75" customHeight="1">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row>
    <row r="750" spans="37:56" ht="12.75" customHeight="1">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row>
    <row r="751" spans="37:56" ht="12.75" customHeight="1">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row>
    <row r="752" spans="37:56" ht="12.75" customHeight="1">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row>
    <row r="753" spans="37:56" ht="12.75" customHeight="1">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row>
    <row r="754" spans="37:56" ht="12.75" customHeight="1">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row>
    <row r="755" spans="37:56" ht="12.75" customHeight="1">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row>
    <row r="756" spans="37:56" ht="12.75" customHeight="1">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row>
    <row r="757" spans="37:56" ht="12.75" customHeight="1">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row>
    <row r="758" spans="37:56" ht="12.75" customHeight="1">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row>
    <row r="759" spans="37:56" ht="12.75" customHeight="1">
      <c r="AK759" s="358"/>
      <c r="AL759" s="358"/>
      <c r="AM759" s="358"/>
      <c r="AN759" s="358"/>
      <c r="AO759" s="358"/>
      <c r="AP759" s="358"/>
      <c r="AQ759" s="358"/>
      <c r="AR759" s="358"/>
      <c r="AS759" s="358"/>
      <c r="AT759" s="358"/>
      <c r="AU759" s="358"/>
      <c r="AV759" s="358"/>
      <c r="AW759" s="358"/>
      <c r="AX759" s="358"/>
      <c r="AY759" s="358"/>
      <c r="AZ759" s="358"/>
      <c r="BA759" s="358"/>
      <c r="BB759" s="358"/>
      <c r="BC759" s="358"/>
      <c r="BD759" s="358"/>
    </row>
    <row r="760" spans="37:56" ht="12.75" customHeight="1">
      <c r="AK760" s="358"/>
      <c r="AL760" s="358"/>
      <c r="AM760" s="358"/>
      <c r="AN760" s="358"/>
      <c r="AO760" s="358"/>
      <c r="AP760" s="358"/>
      <c r="AQ760" s="358"/>
      <c r="AR760" s="358"/>
      <c r="AS760" s="358"/>
      <c r="AT760" s="358"/>
      <c r="AU760" s="358"/>
      <c r="AV760" s="358"/>
      <c r="AW760" s="358"/>
      <c r="AX760" s="358"/>
      <c r="AY760" s="358"/>
      <c r="AZ760" s="358"/>
      <c r="BA760" s="358"/>
      <c r="BB760" s="358"/>
      <c r="BC760" s="358"/>
      <c r="BD760" s="358"/>
    </row>
    <row r="761" spans="37:56" ht="12.75" customHeight="1">
      <c r="AK761" s="358"/>
      <c r="AL761" s="358"/>
      <c r="AM761" s="358"/>
      <c r="AN761" s="358"/>
      <c r="AO761" s="358"/>
      <c r="AP761" s="358"/>
      <c r="AQ761" s="358"/>
      <c r="AR761" s="358"/>
      <c r="AS761" s="358"/>
      <c r="AT761" s="358"/>
      <c r="AU761" s="358"/>
      <c r="AV761" s="358"/>
      <c r="AW761" s="358"/>
      <c r="AX761" s="358"/>
      <c r="AY761" s="358"/>
      <c r="AZ761" s="358"/>
      <c r="BA761" s="358"/>
      <c r="BB761" s="358"/>
      <c r="BC761" s="358"/>
      <c r="BD761" s="358"/>
    </row>
    <row r="762" spans="37:56" ht="12.75" customHeight="1">
      <c r="AK762" s="358"/>
      <c r="AL762" s="358"/>
      <c r="AM762" s="358"/>
      <c r="AN762" s="358"/>
      <c r="AO762" s="358"/>
      <c r="AP762" s="358"/>
      <c r="AQ762" s="358"/>
      <c r="AR762" s="358"/>
      <c r="AS762" s="358"/>
      <c r="AT762" s="358"/>
      <c r="AU762" s="358"/>
      <c r="AV762" s="358"/>
      <c r="AW762" s="358"/>
      <c r="AX762" s="358"/>
      <c r="AY762" s="358"/>
      <c r="AZ762" s="358"/>
      <c r="BA762" s="358"/>
      <c r="BB762" s="358"/>
      <c r="BC762" s="358"/>
      <c r="BD762" s="358"/>
    </row>
    <row r="763" spans="37:56" ht="12.75" customHeight="1">
      <c r="AK763" s="358"/>
      <c r="AL763" s="358"/>
      <c r="AM763" s="358"/>
      <c r="AN763" s="358"/>
      <c r="AO763" s="358"/>
      <c r="AP763" s="358"/>
      <c r="AQ763" s="358"/>
      <c r="AR763" s="358"/>
      <c r="AS763" s="358"/>
      <c r="AT763" s="358"/>
      <c r="AU763" s="358"/>
      <c r="AV763" s="358"/>
      <c r="AW763" s="358"/>
      <c r="AX763" s="358"/>
      <c r="AY763" s="358"/>
      <c r="AZ763" s="358"/>
      <c r="BA763" s="358"/>
      <c r="BB763" s="358"/>
      <c r="BC763" s="358"/>
      <c r="BD763" s="358"/>
    </row>
    <row r="764" spans="37:56" ht="12.75" customHeight="1">
      <c r="AK764" s="358"/>
      <c r="AL764" s="358"/>
      <c r="AM764" s="358"/>
      <c r="AN764" s="358"/>
      <c r="AO764" s="358"/>
      <c r="AP764" s="358"/>
      <c r="AQ764" s="358"/>
      <c r="AR764" s="358"/>
      <c r="AS764" s="358"/>
      <c r="AT764" s="358"/>
      <c r="AU764" s="358"/>
      <c r="AV764" s="358"/>
      <c r="AW764" s="358"/>
      <c r="AX764" s="358"/>
      <c r="AY764" s="358"/>
      <c r="AZ764" s="358"/>
      <c r="BA764" s="358"/>
      <c r="BB764" s="358"/>
      <c r="BC764" s="358"/>
      <c r="BD764" s="358"/>
    </row>
    <row r="765" spans="37:56" ht="12.75" customHeight="1">
      <c r="AK765" s="358"/>
      <c r="AL765" s="358"/>
      <c r="AM765" s="358"/>
      <c r="AN765" s="358"/>
      <c r="AO765" s="358"/>
      <c r="AP765" s="358"/>
      <c r="AQ765" s="358"/>
      <c r="AR765" s="358"/>
      <c r="AS765" s="358"/>
      <c r="AT765" s="358"/>
      <c r="AU765" s="358"/>
      <c r="AV765" s="358"/>
      <c r="AW765" s="358"/>
      <c r="AX765" s="358"/>
      <c r="AY765" s="358"/>
      <c r="AZ765" s="358"/>
      <c r="BA765" s="358"/>
      <c r="BB765" s="358"/>
      <c r="BC765" s="358"/>
      <c r="BD765" s="358"/>
    </row>
    <row r="766" spans="37:56" ht="12.75" customHeight="1">
      <c r="AK766" s="358"/>
      <c r="AL766" s="358"/>
      <c r="AM766" s="358"/>
      <c r="AN766" s="358"/>
      <c r="AO766" s="358"/>
      <c r="AP766" s="358"/>
      <c r="AQ766" s="358"/>
      <c r="AR766" s="358"/>
      <c r="AS766" s="358"/>
      <c r="AT766" s="358"/>
      <c r="AU766" s="358"/>
      <c r="AV766" s="358"/>
      <c r="AW766" s="358"/>
      <c r="AX766" s="358"/>
      <c r="AY766" s="358"/>
      <c r="AZ766" s="358"/>
      <c r="BA766" s="358"/>
      <c r="BB766" s="358"/>
      <c r="BC766" s="358"/>
      <c r="BD766" s="358"/>
    </row>
    <row r="767" spans="37:56" ht="12.75" customHeight="1">
      <c r="AK767" s="358"/>
      <c r="AL767" s="358"/>
      <c r="AM767" s="358"/>
      <c r="AN767" s="358"/>
      <c r="AO767" s="358"/>
      <c r="AP767" s="358"/>
      <c r="AQ767" s="358"/>
      <c r="AR767" s="358"/>
      <c r="AS767" s="358"/>
      <c r="AT767" s="358"/>
      <c r="AU767" s="358"/>
      <c r="AV767" s="358"/>
      <c r="AW767" s="358"/>
      <c r="AX767" s="358"/>
      <c r="AY767" s="358"/>
      <c r="AZ767" s="358"/>
      <c r="BA767" s="358"/>
      <c r="BB767" s="358"/>
      <c r="BC767" s="358"/>
      <c r="BD767" s="358"/>
    </row>
    <row r="768" spans="37:56" ht="12.75" customHeight="1">
      <c r="AK768" s="358"/>
      <c r="AL768" s="358"/>
      <c r="AM768" s="358"/>
      <c r="AN768" s="358"/>
      <c r="AO768" s="358"/>
      <c r="AP768" s="358"/>
      <c r="AQ768" s="358"/>
      <c r="AR768" s="358"/>
      <c r="AS768" s="358"/>
      <c r="AT768" s="358"/>
      <c r="AU768" s="358"/>
      <c r="AV768" s="358"/>
      <c r="AW768" s="358"/>
      <c r="AX768" s="358"/>
      <c r="AY768" s="358"/>
      <c r="AZ768" s="358"/>
      <c r="BA768" s="358"/>
      <c r="BB768" s="358"/>
      <c r="BC768" s="358"/>
      <c r="BD768" s="358"/>
    </row>
    <row r="769" spans="37:56" ht="12.75" customHeight="1">
      <c r="AK769" s="358"/>
      <c r="AL769" s="358"/>
      <c r="AM769" s="358"/>
      <c r="AN769" s="358"/>
      <c r="AO769" s="358"/>
      <c r="AP769" s="358"/>
      <c r="AQ769" s="358"/>
      <c r="AR769" s="358"/>
      <c r="AS769" s="358"/>
      <c r="AT769" s="358"/>
      <c r="AU769" s="358"/>
      <c r="AV769" s="358"/>
      <c r="AW769" s="358"/>
      <c r="AX769" s="358"/>
      <c r="AY769" s="358"/>
      <c r="AZ769" s="358"/>
      <c r="BA769" s="358"/>
      <c r="BB769" s="358"/>
      <c r="BC769" s="358"/>
      <c r="BD769" s="358"/>
    </row>
    <row r="770" spans="37:56" ht="12.75" customHeight="1">
      <c r="AK770" s="358"/>
      <c r="AL770" s="358"/>
      <c r="AM770" s="358"/>
      <c r="AN770" s="358"/>
      <c r="AO770" s="358"/>
      <c r="AP770" s="358"/>
      <c r="AQ770" s="358"/>
      <c r="AR770" s="358"/>
      <c r="AS770" s="358"/>
      <c r="AT770" s="358"/>
      <c r="AU770" s="358"/>
      <c r="AV770" s="358"/>
      <c r="AW770" s="358"/>
      <c r="AX770" s="358"/>
      <c r="AY770" s="358"/>
      <c r="AZ770" s="358"/>
      <c r="BA770" s="358"/>
      <c r="BB770" s="358"/>
      <c r="BC770" s="358"/>
      <c r="BD770" s="358"/>
    </row>
    <row r="771" spans="37:56" ht="12.75" customHeight="1">
      <c r="AK771" s="358"/>
      <c r="AL771" s="358"/>
      <c r="AM771" s="358"/>
      <c r="AN771" s="358"/>
      <c r="AO771" s="358"/>
      <c r="AP771" s="358"/>
      <c r="AQ771" s="358"/>
      <c r="AR771" s="358"/>
      <c r="AS771" s="358"/>
      <c r="AT771" s="358"/>
      <c r="AU771" s="358"/>
      <c r="AV771" s="358"/>
      <c r="AW771" s="358"/>
      <c r="AX771" s="358"/>
      <c r="AY771" s="358"/>
      <c r="AZ771" s="358"/>
      <c r="BA771" s="358"/>
      <c r="BB771" s="358"/>
      <c r="BC771" s="358"/>
      <c r="BD771" s="358"/>
    </row>
    <row r="772" spans="37:56" ht="12.75" customHeight="1">
      <c r="AK772" s="358"/>
      <c r="AL772" s="358"/>
      <c r="AM772" s="358"/>
      <c r="AN772" s="358"/>
      <c r="AO772" s="358"/>
      <c r="AP772" s="358"/>
      <c r="AQ772" s="358"/>
      <c r="AR772" s="358"/>
      <c r="AS772" s="358"/>
      <c r="AT772" s="358"/>
      <c r="AU772" s="358"/>
      <c r="AV772" s="358"/>
      <c r="AW772" s="358"/>
      <c r="AX772" s="358"/>
      <c r="AY772" s="358"/>
      <c r="AZ772" s="358"/>
      <c r="BA772" s="358"/>
      <c r="BB772" s="358"/>
      <c r="BC772" s="358"/>
      <c r="BD772" s="358"/>
    </row>
    <row r="773" spans="37:56" ht="12.75" customHeight="1">
      <c r="AK773" s="358"/>
      <c r="AL773" s="358"/>
      <c r="AM773" s="358"/>
      <c r="AN773" s="358"/>
      <c r="AO773" s="358"/>
      <c r="AP773" s="358"/>
      <c r="AQ773" s="358"/>
      <c r="AR773" s="358"/>
      <c r="AS773" s="358"/>
      <c r="AT773" s="358"/>
      <c r="AU773" s="358"/>
      <c r="AV773" s="358"/>
      <c r="AW773" s="358"/>
      <c r="AX773" s="358"/>
      <c r="AY773" s="358"/>
      <c r="AZ773" s="358"/>
      <c r="BA773" s="358"/>
      <c r="BB773" s="358"/>
      <c r="BC773" s="358"/>
      <c r="BD773" s="358"/>
    </row>
    <row r="774" spans="37:56" ht="12.75" customHeight="1">
      <c r="AK774" s="358"/>
      <c r="AL774" s="358"/>
      <c r="AM774" s="358"/>
      <c r="AN774" s="358"/>
      <c r="AO774" s="358"/>
      <c r="AP774" s="358"/>
      <c r="AQ774" s="358"/>
      <c r="AR774" s="358"/>
      <c r="AS774" s="358"/>
      <c r="AT774" s="358"/>
      <c r="AU774" s="358"/>
      <c r="AV774" s="358"/>
      <c r="AW774" s="358"/>
      <c r="AX774" s="358"/>
      <c r="AY774" s="358"/>
      <c r="AZ774" s="358"/>
      <c r="BA774" s="358"/>
      <c r="BB774" s="358"/>
      <c r="BC774" s="358"/>
      <c r="BD774" s="358"/>
    </row>
    <row r="775" spans="37:56" ht="12.75" customHeight="1">
      <c r="AK775" s="358"/>
      <c r="AL775" s="358"/>
      <c r="AM775" s="358"/>
      <c r="AN775" s="358"/>
      <c r="AO775" s="358"/>
      <c r="AP775" s="358"/>
      <c r="AQ775" s="358"/>
      <c r="AR775" s="358"/>
      <c r="AS775" s="358"/>
      <c r="AT775" s="358"/>
      <c r="AU775" s="358"/>
      <c r="AV775" s="358"/>
      <c r="AW775" s="358"/>
      <c r="AX775" s="358"/>
      <c r="AY775" s="358"/>
      <c r="AZ775" s="358"/>
      <c r="BA775" s="358"/>
      <c r="BB775" s="358"/>
      <c r="BC775" s="358"/>
      <c r="BD775" s="358"/>
    </row>
    <row r="776" spans="37:56" ht="12.75" customHeight="1">
      <c r="AK776" s="358"/>
      <c r="AL776" s="358"/>
      <c r="AM776" s="358"/>
      <c r="AN776" s="358"/>
      <c r="AO776" s="358"/>
      <c r="AP776" s="358"/>
      <c r="AQ776" s="358"/>
      <c r="AR776" s="358"/>
      <c r="AS776" s="358"/>
      <c r="AT776" s="358"/>
      <c r="AU776" s="358"/>
      <c r="AV776" s="358"/>
      <c r="AW776" s="358"/>
      <c r="AX776" s="358"/>
      <c r="AY776" s="358"/>
      <c r="AZ776" s="358"/>
      <c r="BA776" s="358"/>
      <c r="BB776" s="358"/>
      <c r="BC776" s="358"/>
      <c r="BD776" s="358"/>
    </row>
    <row r="777" spans="37:56" ht="12.75" customHeight="1">
      <c r="AK777" s="358"/>
      <c r="AL777" s="358"/>
      <c r="AM777" s="358"/>
      <c r="AN777" s="358"/>
      <c r="AO777" s="358"/>
      <c r="AP777" s="358"/>
      <c r="AQ777" s="358"/>
      <c r="AR777" s="358"/>
      <c r="AS777" s="358"/>
      <c r="AT777" s="358"/>
      <c r="AU777" s="358"/>
      <c r="AV777" s="358"/>
      <c r="AW777" s="358"/>
      <c r="AX777" s="358"/>
      <c r="AY777" s="358"/>
      <c r="AZ777" s="358"/>
      <c r="BA777" s="358"/>
      <c r="BB777" s="358"/>
      <c r="BC777" s="358"/>
      <c r="BD777" s="358"/>
    </row>
    <row r="778" spans="37:56" ht="12.75" customHeight="1">
      <c r="AK778" s="358"/>
      <c r="AL778" s="358"/>
      <c r="AM778" s="358"/>
      <c r="AN778" s="358"/>
      <c r="AO778" s="358"/>
      <c r="AP778" s="358"/>
      <c r="AQ778" s="358"/>
      <c r="AR778" s="358"/>
      <c r="AS778" s="358"/>
      <c r="AT778" s="358"/>
      <c r="AU778" s="358"/>
      <c r="AV778" s="358"/>
      <c r="AW778" s="358"/>
      <c r="AX778" s="358"/>
      <c r="AY778" s="358"/>
      <c r="AZ778" s="358"/>
      <c r="BA778" s="358"/>
      <c r="BB778" s="358"/>
      <c r="BC778" s="358"/>
      <c r="BD778" s="358"/>
    </row>
    <row r="779" spans="37:56" ht="12.75" customHeight="1">
      <c r="AK779" s="358"/>
      <c r="AL779" s="358"/>
      <c r="AM779" s="358"/>
      <c r="AN779" s="358"/>
      <c r="AO779" s="358"/>
      <c r="AP779" s="358"/>
      <c r="AQ779" s="358"/>
      <c r="AR779" s="358"/>
      <c r="AS779" s="358"/>
      <c r="AT779" s="358"/>
      <c r="AU779" s="358"/>
      <c r="AV779" s="358"/>
      <c r="AW779" s="358"/>
      <c r="AX779" s="358"/>
      <c r="AY779" s="358"/>
      <c r="AZ779" s="358"/>
      <c r="BA779" s="358"/>
      <c r="BB779" s="358"/>
      <c r="BC779" s="358"/>
      <c r="BD779" s="358"/>
    </row>
    <row r="780" spans="37:56" ht="12.75" customHeight="1">
      <c r="AK780" s="358"/>
      <c r="AL780" s="358"/>
      <c r="AM780" s="358"/>
      <c r="AN780" s="358"/>
      <c r="AO780" s="358"/>
      <c r="AP780" s="358"/>
      <c r="AQ780" s="358"/>
      <c r="AR780" s="358"/>
      <c r="AS780" s="358"/>
      <c r="AT780" s="358"/>
      <c r="AU780" s="358"/>
      <c r="AV780" s="358"/>
      <c r="AW780" s="358"/>
      <c r="AX780" s="358"/>
      <c r="AY780" s="358"/>
      <c r="AZ780" s="358"/>
      <c r="BA780" s="358"/>
      <c r="BB780" s="358"/>
      <c r="BC780" s="358"/>
      <c r="BD780" s="358"/>
    </row>
    <row r="781" spans="37:56" ht="12.75" customHeight="1">
      <c r="AK781" s="358"/>
      <c r="AL781" s="358"/>
      <c r="AM781" s="358"/>
      <c r="AN781" s="358"/>
      <c r="AO781" s="358"/>
      <c r="AP781" s="358"/>
      <c r="AQ781" s="358"/>
      <c r="AR781" s="358"/>
      <c r="AS781" s="358"/>
      <c r="AT781" s="358"/>
      <c r="AU781" s="358"/>
      <c r="AV781" s="358"/>
      <c r="AW781" s="358"/>
      <c r="AX781" s="358"/>
      <c r="AY781" s="358"/>
      <c r="AZ781" s="358"/>
      <c r="BA781" s="358"/>
      <c r="BB781" s="358"/>
      <c r="BC781" s="358"/>
      <c r="BD781" s="358"/>
    </row>
    <row r="782" spans="37:56" ht="12.75" customHeight="1">
      <c r="AK782" s="358"/>
      <c r="AL782" s="358"/>
      <c r="AM782" s="358"/>
      <c r="AN782" s="358"/>
      <c r="AO782" s="358"/>
      <c r="AP782" s="358"/>
      <c r="AQ782" s="358"/>
      <c r="AR782" s="358"/>
      <c r="AS782" s="358"/>
      <c r="AT782" s="358"/>
      <c r="AU782" s="358"/>
      <c r="AV782" s="358"/>
      <c r="AW782" s="358"/>
      <c r="AX782" s="358"/>
      <c r="AY782" s="358"/>
      <c r="AZ782" s="358"/>
      <c r="BA782" s="358"/>
      <c r="BB782" s="358"/>
      <c r="BC782" s="358"/>
      <c r="BD782" s="358"/>
    </row>
    <row r="783" spans="37:56" ht="12.75" customHeight="1">
      <c r="AK783" s="358"/>
      <c r="AL783" s="358"/>
      <c r="AM783" s="358"/>
      <c r="AN783" s="358"/>
      <c r="AO783" s="358"/>
      <c r="AP783" s="358"/>
      <c r="AQ783" s="358"/>
      <c r="AR783" s="358"/>
      <c r="AS783" s="358"/>
      <c r="AT783" s="358"/>
      <c r="AU783" s="358"/>
      <c r="AV783" s="358"/>
      <c r="AW783" s="358"/>
      <c r="AX783" s="358"/>
      <c r="AY783" s="358"/>
      <c r="AZ783" s="358"/>
      <c r="BA783" s="358"/>
      <c r="BB783" s="358"/>
      <c r="BC783" s="358"/>
      <c r="BD783" s="358"/>
    </row>
    <row r="784" spans="37:56" ht="12.75" customHeight="1">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row>
    <row r="785" spans="37:56" ht="12.75" customHeight="1">
      <c r="AK785" s="358"/>
      <c r="AL785" s="358"/>
      <c r="AM785" s="358"/>
      <c r="AN785" s="358"/>
      <c r="AO785" s="358"/>
      <c r="AP785" s="358"/>
      <c r="AQ785" s="358"/>
      <c r="AR785" s="358"/>
      <c r="AS785" s="358"/>
      <c r="AT785" s="358"/>
      <c r="AU785" s="358"/>
      <c r="AV785" s="358"/>
      <c r="AW785" s="358"/>
      <c r="AX785" s="358"/>
      <c r="AY785" s="358"/>
      <c r="AZ785" s="358"/>
      <c r="BA785" s="358"/>
      <c r="BB785" s="358"/>
      <c r="BC785" s="358"/>
      <c r="BD785" s="358"/>
    </row>
    <row r="786" spans="37:56" ht="12.75" customHeight="1">
      <c r="AK786" s="358"/>
      <c r="AL786" s="358"/>
      <c r="AM786" s="358"/>
      <c r="AN786" s="358"/>
      <c r="AO786" s="358"/>
      <c r="AP786" s="358"/>
      <c r="AQ786" s="358"/>
      <c r="AR786" s="358"/>
      <c r="AS786" s="358"/>
      <c r="AT786" s="358"/>
      <c r="AU786" s="358"/>
      <c r="AV786" s="358"/>
      <c r="AW786" s="358"/>
      <c r="AX786" s="358"/>
      <c r="AY786" s="358"/>
      <c r="AZ786" s="358"/>
      <c r="BA786" s="358"/>
      <c r="BB786" s="358"/>
      <c r="BC786" s="358"/>
      <c r="BD786" s="358"/>
    </row>
    <row r="787" spans="37:56" ht="12.75" customHeight="1">
      <c r="AK787" s="358"/>
      <c r="AL787" s="358"/>
      <c r="AM787" s="358"/>
      <c r="AN787" s="358"/>
      <c r="AO787" s="358"/>
      <c r="AP787" s="358"/>
      <c r="AQ787" s="358"/>
      <c r="AR787" s="358"/>
      <c r="AS787" s="358"/>
      <c r="AT787" s="358"/>
      <c r="AU787" s="358"/>
      <c r="AV787" s="358"/>
      <c r="AW787" s="358"/>
      <c r="AX787" s="358"/>
      <c r="AY787" s="358"/>
      <c r="AZ787" s="358"/>
      <c r="BA787" s="358"/>
      <c r="BB787" s="358"/>
      <c r="BC787" s="358"/>
      <c r="BD787" s="358"/>
    </row>
    <row r="788" spans="37:56" ht="12.75" customHeight="1">
      <c r="AK788" s="358"/>
      <c r="AL788" s="358"/>
      <c r="AM788" s="358"/>
      <c r="AN788" s="358"/>
      <c r="AO788" s="358"/>
      <c r="AP788" s="358"/>
      <c r="AQ788" s="358"/>
      <c r="AR788" s="358"/>
      <c r="AS788" s="358"/>
      <c r="AT788" s="358"/>
      <c r="AU788" s="358"/>
      <c r="AV788" s="358"/>
      <c r="AW788" s="358"/>
      <c r="AX788" s="358"/>
      <c r="AY788" s="358"/>
      <c r="AZ788" s="358"/>
      <c r="BA788" s="358"/>
      <c r="BB788" s="358"/>
      <c r="BC788" s="358"/>
      <c r="BD788" s="358"/>
    </row>
    <row r="789" spans="37:56" ht="12.75" customHeight="1">
      <c r="AK789" s="358"/>
      <c r="AL789" s="358"/>
      <c r="AM789" s="358"/>
      <c r="AN789" s="358"/>
      <c r="AO789" s="358"/>
      <c r="AP789" s="358"/>
      <c r="AQ789" s="358"/>
      <c r="AR789" s="358"/>
      <c r="AS789" s="358"/>
      <c r="AT789" s="358"/>
      <c r="AU789" s="358"/>
      <c r="AV789" s="358"/>
      <c r="AW789" s="358"/>
      <c r="AX789" s="358"/>
      <c r="AY789" s="358"/>
      <c r="AZ789" s="358"/>
      <c r="BA789" s="358"/>
      <c r="BB789" s="358"/>
      <c r="BC789" s="358"/>
      <c r="BD789" s="358"/>
    </row>
    <row r="790" spans="37:56" ht="12.75" customHeight="1">
      <c r="AK790" s="358"/>
      <c r="AL790" s="358"/>
      <c r="AM790" s="358"/>
      <c r="AN790" s="358"/>
      <c r="AO790" s="358"/>
      <c r="AP790" s="358"/>
      <c r="AQ790" s="358"/>
      <c r="AR790" s="358"/>
      <c r="AS790" s="358"/>
      <c r="AT790" s="358"/>
      <c r="AU790" s="358"/>
      <c r="AV790" s="358"/>
      <c r="AW790" s="358"/>
      <c r="AX790" s="358"/>
      <c r="AY790" s="358"/>
      <c r="AZ790" s="358"/>
      <c r="BA790" s="358"/>
      <c r="BB790" s="358"/>
      <c r="BC790" s="358"/>
      <c r="BD790" s="358"/>
    </row>
    <row r="791" spans="37:56" ht="12.75" customHeight="1">
      <c r="AK791" s="358"/>
      <c r="AL791" s="358"/>
      <c r="AM791" s="358"/>
      <c r="AN791" s="358"/>
      <c r="AO791" s="358"/>
      <c r="AP791" s="358"/>
      <c r="AQ791" s="358"/>
      <c r="AR791" s="358"/>
      <c r="AS791" s="358"/>
      <c r="AT791" s="358"/>
      <c r="AU791" s="358"/>
      <c r="AV791" s="358"/>
      <c r="AW791" s="358"/>
      <c r="AX791" s="358"/>
      <c r="AY791" s="358"/>
      <c r="AZ791" s="358"/>
      <c r="BA791" s="358"/>
      <c r="BB791" s="358"/>
      <c r="BC791" s="358"/>
      <c r="BD791" s="358"/>
    </row>
    <row r="792" spans="37:56" ht="12.75" customHeight="1">
      <c r="AK792" s="358"/>
      <c r="AL792" s="358"/>
      <c r="AM792" s="358"/>
      <c r="AN792" s="358"/>
      <c r="AO792" s="358"/>
      <c r="AP792" s="358"/>
      <c r="AQ792" s="358"/>
      <c r="AR792" s="358"/>
      <c r="AS792" s="358"/>
      <c r="AT792" s="358"/>
      <c r="AU792" s="358"/>
      <c r="AV792" s="358"/>
      <c r="AW792" s="358"/>
      <c r="AX792" s="358"/>
      <c r="AY792" s="358"/>
      <c r="AZ792" s="358"/>
      <c r="BA792" s="358"/>
      <c r="BB792" s="358"/>
      <c r="BC792" s="358"/>
      <c r="BD792" s="358"/>
    </row>
    <row r="793" spans="37:56" ht="12.75" customHeight="1">
      <c r="AK793" s="358"/>
      <c r="AL793" s="358"/>
      <c r="AM793" s="358"/>
      <c r="AN793" s="358"/>
      <c r="AO793" s="358"/>
      <c r="AP793" s="358"/>
      <c r="AQ793" s="358"/>
      <c r="AR793" s="358"/>
      <c r="AS793" s="358"/>
      <c r="AT793" s="358"/>
      <c r="AU793" s="358"/>
      <c r="AV793" s="358"/>
      <c r="AW793" s="358"/>
      <c r="AX793" s="358"/>
      <c r="AY793" s="358"/>
      <c r="AZ793" s="358"/>
      <c r="BA793" s="358"/>
      <c r="BB793" s="358"/>
      <c r="BC793" s="358"/>
      <c r="BD793" s="358"/>
    </row>
    <row r="794" spans="37:56" ht="12.75" customHeight="1">
      <c r="AK794" s="358"/>
      <c r="AL794" s="358"/>
      <c r="AM794" s="358"/>
      <c r="AN794" s="358"/>
      <c r="AO794" s="358"/>
      <c r="AP794" s="358"/>
      <c r="AQ794" s="358"/>
      <c r="AR794" s="358"/>
      <c r="AS794" s="358"/>
      <c r="AT794" s="358"/>
      <c r="AU794" s="358"/>
      <c r="AV794" s="358"/>
      <c r="AW794" s="358"/>
      <c r="AX794" s="358"/>
      <c r="AY794" s="358"/>
      <c r="AZ794" s="358"/>
      <c r="BA794" s="358"/>
      <c r="BB794" s="358"/>
      <c r="BC794" s="358"/>
      <c r="BD794" s="358"/>
    </row>
    <row r="795" spans="37:56" ht="12.75" customHeight="1">
      <c r="AK795" s="358"/>
      <c r="AL795" s="358"/>
      <c r="AM795" s="358"/>
      <c r="AN795" s="358"/>
      <c r="AO795" s="358"/>
      <c r="AP795" s="358"/>
      <c r="AQ795" s="358"/>
      <c r="AR795" s="358"/>
      <c r="AS795" s="358"/>
      <c r="AT795" s="358"/>
      <c r="AU795" s="358"/>
      <c r="AV795" s="358"/>
      <c r="AW795" s="358"/>
      <c r="AX795" s="358"/>
      <c r="AY795" s="358"/>
      <c r="AZ795" s="358"/>
      <c r="BA795" s="358"/>
      <c r="BB795" s="358"/>
      <c r="BC795" s="358"/>
      <c r="BD795" s="358"/>
    </row>
    <row r="796" spans="37:56" ht="12.75" customHeight="1">
      <c r="AK796" s="358"/>
      <c r="AL796" s="358"/>
      <c r="AM796" s="358"/>
      <c r="AN796" s="358"/>
      <c r="AO796" s="358"/>
      <c r="AP796" s="358"/>
      <c r="AQ796" s="358"/>
      <c r="AR796" s="358"/>
      <c r="AS796" s="358"/>
      <c r="AT796" s="358"/>
      <c r="AU796" s="358"/>
      <c r="AV796" s="358"/>
      <c r="AW796" s="358"/>
      <c r="AX796" s="358"/>
      <c r="AY796" s="358"/>
      <c r="AZ796" s="358"/>
      <c r="BA796" s="358"/>
      <c r="BB796" s="358"/>
      <c r="BC796" s="358"/>
      <c r="BD796" s="358"/>
    </row>
    <row r="797" spans="37:56" ht="12.75" customHeight="1">
      <c r="AK797" s="358"/>
      <c r="AL797" s="358"/>
      <c r="AM797" s="358"/>
      <c r="AN797" s="358"/>
      <c r="AO797" s="358"/>
      <c r="AP797" s="358"/>
      <c r="AQ797" s="358"/>
      <c r="AR797" s="358"/>
      <c r="AS797" s="358"/>
      <c r="AT797" s="358"/>
      <c r="AU797" s="358"/>
      <c r="AV797" s="358"/>
      <c r="AW797" s="358"/>
      <c r="AX797" s="358"/>
      <c r="AY797" s="358"/>
      <c r="AZ797" s="358"/>
      <c r="BA797" s="358"/>
      <c r="BB797" s="358"/>
      <c r="BC797" s="358"/>
      <c r="BD797" s="358"/>
    </row>
    <row r="798" spans="37:56" ht="12.75" customHeight="1">
      <c r="AK798" s="358"/>
      <c r="AL798" s="358"/>
      <c r="AM798" s="358"/>
      <c r="AN798" s="358"/>
      <c r="AO798" s="358"/>
      <c r="AP798" s="358"/>
      <c r="AQ798" s="358"/>
      <c r="AR798" s="358"/>
      <c r="AS798" s="358"/>
      <c r="AT798" s="358"/>
      <c r="AU798" s="358"/>
      <c r="AV798" s="358"/>
      <c r="AW798" s="358"/>
      <c r="AX798" s="358"/>
      <c r="AY798" s="358"/>
      <c r="AZ798" s="358"/>
      <c r="BA798" s="358"/>
      <c r="BB798" s="358"/>
      <c r="BC798" s="358"/>
      <c r="BD798" s="358"/>
    </row>
    <row r="799" spans="37:56" ht="12.75" customHeight="1">
      <c r="AK799" s="358"/>
      <c r="AL799" s="358"/>
      <c r="AM799" s="358"/>
      <c r="AN799" s="358"/>
      <c r="AO799" s="358"/>
      <c r="AP799" s="358"/>
      <c r="AQ799" s="358"/>
      <c r="AR799" s="358"/>
      <c r="AS799" s="358"/>
      <c r="AT799" s="358"/>
      <c r="AU799" s="358"/>
      <c r="AV799" s="358"/>
      <c r="AW799" s="358"/>
      <c r="AX799" s="358"/>
      <c r="AY799" s="358"/>
      <c r="AZ799" s="358"/>
      <c r="BA799" s="358"/>
      <c r="BB799" s="358"/>
      <c r="BC799" s="358"/>
      <c r="BD799" s="358"/>
    </row>
    <row r="800" spans="37:56" ht="12.75" customHeight="1">
      <c r="AK800" s="358"/>
      <c r="AL800" s="358"/>
      <c r="AM800" s="358"/>
      <c r="AN800" s="358"/>
      <c r="AO800" s="358"/>
      <c r="AP800" s="358"/>
      <c r="AQ800" s="358"/>
      <c r="AR800" s="358"/>
      <c r="AS800" s="358"/>
      <c r="AT800" s="358"/>
      <c r="AU800" s="358"/>
      <c r="AV800" s="358"/>
      <c r="AW800" s="358"/>
      <c r="AX800" s="358"/>
      <c r="AY800" s="358"/>
      <c r="AZ800" s="358"/>
      <c r="BA800" s="358"/>
      <c r="BB800" s="358"/>
      <c r="BC800" s="358"/>
      <c r="BD800" s="358"/>
    </row>
    <row r="801" spans="37:56" ht="12.75" customHeight="1">
      <c r="AK801" s="358"/>
      <c r="AL801" s="358"/>
      <c r="AM801" s="358"/>
      <c r="AN801" s="358"/>
      <c r="AO801" s="358"/>
      <c r="AP801" s="358"/>
      <c r="AQ801" s="358"/>
      <c r="AR801" s="358"/>
      <c r="AS801" s="358"/>
      <c r="AT801" s="358"/>
      <c r="AU801" s="358"/>
      <c r="AV801" s="358"/>
      <c r="AW801" s="358"/>
      <c r="AX801" s="358"/>
      <c r="AY801" s="358"/>
      <c r="AZ801" s="358"/>
      <c r="BA801" s="358"/>
      <c r="BB801" s="358"/>
      <c r="BC801" s="358"/>
      <c r="BD801" s="358"/>
    </row>
    <row r="802" spans="37:56" ht="12.75" customHeight="1">
      <c r="AK802" s="358"/>
      <c r="AL802" s="358"/>
      <c r="AM802" s="358"/>
      <c r="AN802" s="358"/>
      <c r="AO802" s="358"/>
      <c r="AP802" s="358"/>
      <c r="AQ802" s="358"/>
      <c r="AR802" s="358"/>
      <c r="AS802" s="358"/>
      <c r="AT802" s="358"/>
      <c r="AU802" s="358"/>
      <c r="AV802" s="358"/>
      <c r="AW802" s="358"/>
      <c r="AX802" s="358"/>
      <c r="AY802" s="358"/>
      <c r="AZ802" s="358"/>
      <c r="BA802" s="358"/>
      <c r="BB802" s="358"/>
      <c r="BC802" s="358"/>
      <c r="BD802" s="358"/>
    </row>
    <row r="803" spans="37:56" ht="12.75" customHeight="1">
      <c r="AK803" s="358"/>
      <c r="AL803" s="358"/>
      <c r="AM803" s="358"/>
      <c r="AN803" s="358"/>
      <c r="AO803" s="358"/>
      <c r="AP803" s="358"/>
      <c r="AQ803" s="358"/>
      <c r="AR803" s="358"/>
      <c r="AS803" s="358"/>
      <c r="AT803" s="358"/>
      <c r="AU803" s="358"/>
      <c r="AV803" s="358"/>
      <c r="AW803" s="358"/>
      <c r="AX803" s="358"/>
      <c r="AY803" s="358"/>
      <c r="AZ803" s="358"/>
      <c r="BA803" s="358"/>
      <c r="BB803" s="358"/>
      <c r="BC803" s="358"/>
      <c r="BD803" s="358"/>
    </row>
    <row r="804" spans="37:56" ht="12.75" customHeight="1">
      <c r="AK804" s="358"/>
      <c r="AL804" s="358"/>
      <c r="AM804" s="358"/>
      <c r="AN804" s="358"/>
      <c r="AO804" s="358"/>
      <c r="AP804" s="358"/>
      <c r="AQ804" s="358"/>
      <c r="AR804" s="358"/>
      <c r="AS804" s="358"/>
      <c r="AT804" s="358"/>
      <c r="AU804" s="358"/>
      <c r="AV804" s="358"/>
      <c r="AW804" s="358"/>
      <c r="AX804" s="358"/>
      <c r="AY804" s="358"/>
      <c r="AZ804" s="358"/>
      <c r="BA804" s="358"/>
      <c r="BB804" s="358"/>
      <c r="BC804" s="358"/>
      <c r="BD804" s="358"/>
    </row>
    <row r="805" spans="37:56" ht="12.75" customHeight="1">
      <c r="AK805" s="358"/>
      <c r="AL805" s="358"/>
      <c r="AM805" s="358"/>
      <c r="AN805" s="358"/>
      <c r="AO805" s="358"/>
      <c r="AP805" s="358"/>
      <c r="AQ805" s="358"/>
      <c r="AR805" s="358"/>
      <c r="AS805" s="358"/>
      <c r="AT805" s="358"/>
      <c r="AU805" s="358"/>
      <c r="AV805" s="358"/>
      <c r="AW805" s="358"/>
      <c r="AX805" s="358"/>
      <c r="AY805" s="358"/>
      <c r="AZ805" s="358"/>
      <c r="BA805" s="358"/>
      <c r="BB805" s="358"/>
      <c r="BC805" s="358"/>
      <c r="BD805" s="358"/>
    </row>
    <row r="806" spans="37:56" ht="12.75" customHeight="1">
      <c r="AK806" s="358"/>
      <c r="AL806" s="358"/>
      <c r="AM806" s="358"/>
      <c r="AN806" s="358"/>
      <c r="AO806" s="358"/>
      <c r="AP806" s="358"/>
      <c r="AQ806" s="358"/>
      <c r="AR806" s="358"/>
      <c r="AS806" s="358"/>
      <c r="AT806" s="358"/>
      <c r="AU806" s="358"/>
      <c r="AV806" s="358"/>
      <c r="AW806" s="358"/>
      <c r="AX806" s="358"/>
      <c r="AY806" s="358"/>
      <c r="AZ806" s="358"/>
      <c r="BA806" s="358"/>
      <c r="BB806" s="358"/>
      <c r="BC806" s="358"/>
      <c r="BD806" s="358"/>
    </row>
    <row r="807" spans="37:56" ht="12.75" customHeight="1">
      <c r="AK807" s="358"/>
      <c r="AL807" s="358"/>
      <c r="AM807" s="358"/>
      <c r="AN807" s="358"/>
      <c r="AO807" s="358"/>
      <c r="AP807" s="358"/>
      <c r="AQ807" s="358"/>
      <c r="AR807" s="358"/>
      <c r="AS807" s="358"/>
      <c r="AT807" s="358"/>
      <c r="AU807" s="358"/>
      <c r="AV807" s="358"/>
      <c r="AW807" s="358"/>
      <c r="AX807" s="358"/>
      <c r="AY807" s="358"/>
      <c r="AZ807" s="358"/>
      <c r="BA807" s="358"/>
      <c r="BB807" s="358"/>
      <c r="BC807" s="358"/>
      <c r="BD807" s="358"/>
    </row>
    <row r="808" spans="37:56" ht="12.75" customHeight="1">
      <c r="AK808" s="358"/>
      <c r="AL808" s="358"/>
      <c r="AM808" s="358"/>
      <c r="AN808" s="358"/>
      <c r="AO808" s="358"/>
      <c r="AP808" s="358"/>
      <c r="AQ808" s="358"/>
      <c r="AR808" s="358"/>
      <c r="AS808" s="358"/>
      <c r="AT808" s="358"/>
      <c r="AU808" s="358"/>
      <c r="AV808" s="358"/>
      <c r="AW808" s="358"/>
      <c r="AX808" s="358"/>
      <c r="AY808" s="358"/>
      <c r="AZ808" s="358"/>
      <c r="BA808" s="358"/>
      <c r="BB808" s="358"/>
      <c r="BC808" s="358"/>
      <c r="BD808" s="358"/>
    </row>
    <row r="809" spans="37:56" ht="12.75" customHeight="1">
      <c r="AK809" s="358"/>
      <c r="AL809" s="358"/>
      <c r="AM809" s="358"/>
      <c r="AN809" s="358"/>
      <c r="AO809" s="358"/>
      <c r="AP809" s="358"/>
      <c r="AQ809" s="358"/>
      <c r="AR809" s="358"/>
      <c r="AS809" s="358"/>
      <c r="AT809" s="358"/>
      <c r="AU809" s="358"/>
      <c r="AV809" s="358"/>
      <c r="AW809" s="358"/>
      <c r="AX809" s="358"/>
      <c r="AY809" s="358"/>
      <c r="AZ809" s="358"/>
      <c r="BA809" s="358"/>
      <c r="BB809" s="358"/>
      <c r="BC809" s="358"/>
      <c r="BD809" s="358"/>
    </row>
    <row r="810" spans="37:56" ht="12.75" customHeight="1">
      <c r="AK810" s="358"/>
      <c r="AL810" s="358"/>
      <c r="AM810" s="358"/>
      <c r="AN810" s="358"/>
      <c r="AO810" s="358"/>
      <c r="AP810" s="358"/>
      <c r="AQ810" s="358"/>
      <c r="AR810" s="358"/>
      <c r="AS810" s="358"/>
      <c r="AT810" s="358"/>
      <c r="AU810" s="358"/>
      <c r="AV810" s="358"/>
      <c r="AW810" s="358"/>
      <c r="AX810" s="358"/>
      <c r="AY810" s="358"/>
      <c r="AZ810" s="358"/>
      <c r="BA810" s="358"/>
      <c r="BB810" s="358"/>
      <c r="BC810" s="358"/>
      <c r="BD810" s="358"/>
    </row>
    <row r="811" spans="37:56" ht="12.75" customHeight="1">
      <c r="AK811" s="358"/>
      <c r="AL811" s="358"/>
      <c r="AM811" s="358"/>
      <c r="AN811" s="358"/>
      <c r="AO811" s="358"/>
      <c r="AP811" s="358"/>
      <c r="AQ811" s="358"/>
      <c r="AR811" s="358"/>
      <c r="AS811" s="358"/>
      <c r="AT811" s="358"/>
      <c r="AU811" s="358"/>
      <c r="AV811" s="358"/>
      <c r="AW811" s="358"/>
      <c r="AX811" s="358"/>
      <c r="AY811" s="358"/>
      <c r="AZ811" s="358"/>
      <c r="BA811" s="358"/>
      <c r="BB811" s="358"/>
      <c r="BC811" s="358"/>
      <c r="BD811" s="358"/>
    </row>
    <row r="812" spans="37:56" ht="12.75" customHeight="1">
      <c r="AK812" s="358"/>
      <c r="AL812" s="358"/>
      <c r="AM812" s="358"/>
      <c r="AN812" s="358"/>
      <c r="AO812" s="358"/>
      <c r="AP812" s="358"/>
      <c r="AQ812" s="358"/>
      <c r="AR812" s="358"/>
      <c r="AS812" s="358"/>
      <c r="AT812" s="358"/>
      <c r="AU812" s="358"/>
      <c r="AV812" s="358"/>
      <c r="AW812" s="358"/>
      <c r="AX812" s="358"/>
      <c r="AY812" s="358"/>
      <c r="AZ812" s="358"/>
      <c r="BA812" s="358"/>
      <c r="BB812" s="358"/>
      <c r="BC812" s="358"/>
      <c r="BD812" s="358"/>
    </row>
    <row r="813" spans="37:56" ht="12.75" customHeight="1">
      <c r="AK813" s="358"/>
      <c r="AL813" s="358"/>
      <c r="AM813" s="358"/>
      <c r="AN813" s="358"/>
      <c r="AO813" s="358"/>
      <c r="AP813" s="358"/>
      <c r="AQ813" s="358"/>
      <c r="AR813" s="358"/>
      <c r="AS813" s="358"/>
      <c r="AT813" s="358"/>
      <c r="AU813" s="358"/>
      <c r="AV813" s="358"/>
      <c r="AW813" s="358"/>
      <c r="AX813" s="358"/>
      <c r="AY813" s="358"/>
      <c r="AZ813" s="358"/>
      <c r="BA813" s="358"/>
      <c r="BB813" s="358"/>
      <c r="BC813" s="358"/>
      <c r="BD813" s="358"/>
    </row>
    <row r="814" spans="37:56" ht="12.75" customHeight="1">
      <c r="AK814" s="358"/>
      <c r="AL814" s="358"/>
      <c r="AM814" s="358"/>
      <c r="AN814" s="358"/>
      <c r="AO814" s="358"/>
      <c r="AP814" s="358"/>
      <c r="AQ814" s="358"/>
      <c r="AR814" s="358"/>
      <c r="AS814" s="358"/>
      <c r="AT814" s="358"/>
      <c r="AU814" s="358"/>
      <c r="AV814" s="358"/>
      <c r="AW814" s="358"/>
      <c r="AX814" s="358"/>
      <c r="AY814" s="358"/>
      <c r="AZ814" s="358"/>
      <c r="BA814" s="358"/>
      <c r="BB814" s="358"/>
      <c r="BC814" s="358"/>
      <c r="BD814" s="358"/>
    </row>
    <row r="815" spans="37:56" ht="12.75" customHeight="1">
      <c r="AK815" s="358"/>
      <c r="AL815" s="358"/>
      <c r="AM815" s="358"/>
      <c r="AN815" s="358"/>
      <c r="AO815" s="358"/>
      <c r="AP815" s="358"/>
      <c r="AQ815" s="358"/>
      <c r="AR815" s="358"/>
      <c r="AS815" s="358"/>
      <c r="AT815" s="358"/>
      <c r="AU815" s="358"/>
      <c r="AV815" s="358"/>
      <c r="AW815" s="358"/>
      <c r="AX815" s="358"/>
      <c r="AY815" s="358"/>
      <c r="AZ815" s="358"/>
      <c r="BA815" s="358"/>
      <c r="BB815" s="358"/>
      <c r="BC815" s="358"/>
      <c r="BD815" s="358"/>
    </row>
    <row r="816" spans="37:56" ht="12.75" customHeight="1">
      <c r="AK816" s="358"/>
      <c r="AL816" s="358"/>
      <c r="AM816" s="358"/>
      <c r="AN816" s="358"/>
      <c r="AO816" s="358"/>
      <c r="AP816" s="358"/>
      <c r="AQ816" s="358"/>
      <c r="AR816" s="358"/>
      <c r="AS816" s="358"/>
      <c r="AT816" s="358"/>
      <c r="AU816" s="358"/>
      <c r="AV816" s="358"/>
      <c r="AW816" s="358"/>
      <c r="AX816" s="358"/>
      <c r="AY816" s="358"/>
      <c r="AZ816" s="358"/>
      <c r="BA816" s="358"/>
      <c r="BB816" s="358"/>
      <c r="BC816" s="358"/>
      <c r="BD816" s="358"/>
    </row>
    <row r="817" spans="37:56" ht="12.75" customHeight="1">
      <c r="AK817" s="358"/>
      <c r="AL817" s="358"/>
      <c r="AM817" s="358"/>
      <c r="AN817" s="358"/>
      <c r="AO817" s="358"/>
      <c r="AP817" s="358"/>
      <c r="AQ817" s="358"/>
      <c r="AR817" s="358"/>
      <c r="AS817" s="358"/>
      <c r="AT817" s="358"/>
      <c r="AU817" s="358"/>
      <c r="AV817" s="358"/>
      <c r="AW817" s="358"/>
      <c r="AX817" s="358"/>
      <c r="AY817" s="358"/>
      <c r="AZ817" s="358"/>
      <c r="BA817" s="358"/>
      <c r="BB817" s="358"/>
      <c r="BC817" s="358"/>
      <c r="BD817" s="358"/>
    </row>
    <row r="818" spans="37:56" ht="12.75" customHeight="1">
      <c r="AK818" s="358"/>
      <c r="AL818" s="358"/>
      <c r="AM818" s="358"/>
      <c r="AN818" s="358"/>
      <c r="AO818" s="358"/>
      <c r="AP818" s="358"/>
      <c r="AQ818" s="358"/>
      <c r="AR818" s="358"/>
      <c r="AS818" s="358"/>
      <c r="AT818" s="358"/>
      <c r="AU818" s="358"/>
      <c r="AV818" s="358"/>
      <c r="AW818" s="358"/>
      <c r="AX818" s="358"/>
      <c r="AY818" s="358"/>
      <c r="AZ818" s="358"/>
      <c r="BA818" s="358"/>
      <c r="BB818" s="358"/>
      <c r="BC818" s="358"/>
      <c r="BD818" s="358"/>
    </row>
    <row r="819" spans="37:56" ht="12.75" customHeight="1">
      <c r="AK819" s="358"/>
      <c r="AL819" s="358"/>
      <c r="AM819" s="358"/>
      <c r="AN819" s="358"/>
      <c r="AO819" s="358"/>
      <c r="AP819" s="358"/>
      <c r="AQ819" s="358"/>
      <c r="AR819" s="358"/>
      <c r="AS819" s="358"/>
      <c r="AT819" s="358"/>
      <c r="AU819" s="358"/>
      <c r="AV819" s="358"/>
      <c r="AW819" s="358"/>
      <c r="AX819" s="358"/>
      <c r="AY819" s="358"/>
      <c r="AZ819" s="358"/>
      <c r="BA819" s="358"/>
      <c r="BB819" s="358"/>
      <c r="BC819" s="358"/>
      <c r="BD819" s="358"/>
    </row>
    <row r="820" spans="37:56" ht="12.75" customHeight="1">
      <c r="AK820" s="358"/>
      <c r="AL820" s="358"/>
      <c r="AM820" s="358"/>
      <c r="AN820" s="358"/>
      <c r="AO820" s="358"/>
      <c r="AP820" s="358"/>
      <c r="AQ820" s="358"/>
      <c r="AR820" s="358"/>
      <c r="AS820" s="358"/>
      <c r="AT820" s="358"/>
      <c r="AU820" s="358"/>
      <c r="AV820" s="358"/>
      <c r="AW820" s="358"/>
      <c r="AX820" s="358"/>
      <c r="AY820" s="358"/>
      <c r="AZ820" s="358"/>
      <c r="BA820" s="358"/>
      <c r="BB820" s="358"/>
      <c r="BC820" s="358"/>
      <c r="BD820" s="358"/>
    </row>
    <row r="821" spans="37:56" ht="12.75" customHeight="1">
      <c r="AK821" s="358"/>
      <c r="AL821" s="358"/>
      <c r="AM821" s="358"/>
      <c r="AN821" s="358"/>
      <c r="AO821" s="358"/>
      <c r="AP821" s="358"/>
      <c r="AQ821" s="358"/>
      <c r="AR821" s="358"/>
      <c r="AS821" s="358"/>
      <c r="AT821" s="358"/>
      <c r="AU821" s="358"/>
      <c r="AV821" s="358"/>
      <c r="AW821" s="358"/>
      <c r="AX821" s="358"/>
      <c r="AY821" s="358"/>
      <c r="AZ821" s="358"/>
      <c r="BA821" s="358"/>
      <c r="BB821" s="358"/>
      <c r="BC821" s="358"/>
      <c r="BD821" s="358"/>
    </row>
    <row r="822" spans="37:56" ht="12.75" customHeight="1">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row>
    <row r="823" spans="37:56" ht="12.75" customHeight="1">
      <c r="AK823" s="358"/>
      <c r="AL823" s="358"/>
      <c r="AM823" s="358"/>
      <c r="AN823" s="358"/>
      <c r="AO823" s="358"/>
      <c r="AP823" s="358"/>
      <c r="AQ823" s="358"/>
      <c r="AR823" s="358"/>
      <c r="AS823" s="358"/>
      <c r="AT823" s="358"/>
      <c r="AU823" s="358"/>
      <c r="AV823" s="358"/>
      <c r="AW823" s="358"/>
      <c r="AX823" s="358"/>
      <c r="AY823" s="358"/>
      <c r="AZ823" s="358"/>
      <c r="BA823" s="358"/>
      <c r="BB823" s="358"/>
      <c r="BC823" s="358"/>
      <c r="BD823" s="358"/>
    </row>
    <row r="824" spans="37:56" ht="12.75" customHeight="1">
      <c r="AK824" s="358"/>
      <c r="AL824" s="358"/>
      <c r="AM824" s="358"/>
      <c r="AN824" s="358"/>
      <c r="AO824" s="358"/>
      <c r="AP824" s="358"/>
      <c r="AQ824" s="358"/>
      <c r="AR824" s="358"/>
      <c r="AS824" s="358"/>
      <c r="AT824" s="358"/>
      <c r="AU824" s="358"/>
      <c r="AV824" s="358"/>
      <c r="AW824" s="358"/>
      <c r="AX824" s="358"/>
      <c r="AY824" s="358"/>
      <c r="AZ824" s="358"/>
      <c r="BA824" s="358"/>
      <c r="BB824" s="358"/>
      <c r="BC824" s="358"/>
      <c r="BD824" s="358"/>
    </row>
    <row r="825" spans="37:56" ht="12.75" customHeight="1">
      <c r="AK825" s="358"/>
      <c r="AL825" s="358"/>
      <c r="AM825" s="358"/>
      <c r="AN825" s="358"/>
      <c r="AO825" s="358"/>
      <c r="AP825" s="358"/>
      <c r="AQ825" s="358"/>
      <c r="AR825" s="358"/>
      <c r="AS825" s="358"/>
      <c r="AT825" s="358"/>
      <c r="AU825" s="358"/>
      <c r="AV825" s="358"/>
      <c r="AW825" s="358"/>
      <c r="AX825" s="358"/>
      <c r="AY825" s="358"/>
      <c r="AZ825" s="358"/>
      <c r="BA825" s="358"/>
      <c r="BB825" s="358"/>
      <c r="BC825" s="358"/>
      <c r="BD825" s="358"/>
    </row>
    <row r="826" spans="37:56" ht="12.75" customHeight="1">
      <c r="AK826" s="358"/>
      <c r="AL826" s="358"/>
      <c r="AM826" s="358"/>
      <c r="AN826" s="358"/>
      <c r="AO826" s="358"/>
      <c r="AP826" s="358"/>
      <c r="AQ826" s="358"/>
      <c r="AR826" s="358"/>
      <c r="AS826" s="358"/>
      <c r="AT826" s="358"/>
      <c r="AU826" s="358"/>
      <c r="AV826" s="358"/>
      <c r="AW826" s="358"/>
      <c r="AX826" s="358"/>
      <c r="AY826" s="358"/>
      <c r="AZ826" s="358"/>
      <c r="BA826" s="358"/>
      <c r="BB826" s="358"/>
      <c r="BC826" s="358"/>
      <c r="BD826" s="358"/>
    </row>
    <row r="827" spans="37:56" ht="12.75" customHeight="1">
      <c r="AK827" s="358"/>
      <c r="AL827" s="358"/>
      <c r="AM827" s="358"/>
      <c r="AN827" s="358"/>
      <c r="AO827" s="358"/>
      <c r="AP827" s="358"/>
      <c r="AQ827" s="358"/>
      <c r="AR827" s="358"/>
      <c r="AS827" s="358"/>
      <c r="AT827" s="358"/>
      <c r="AU827" s="358"/>
      <c r="AV827" s="358"/>
      <c r="AW827" s="358"/>
      <c r="AX827" s="358"/>
      <c r="AY827" s="358"/>
      <c r="AZ827" s="358"/>
      <c r="BA827" s="358"/>
      <c r="BB827" s="358"/>
      <c r="BC827" s="358"/>
      <c r="BD827" s="358"/>
    </row>
    <row r="828" spans="37:56" ht="12.75" customHeight="1">
      <c r="AK828" s="358"/>
      <c r="AL828" s="358"/>
      <c r="AM828" s="358"/>
      <c r="AN828" s="358"/>
      <c r="AO828" s="358"/>
      <c r="AP828" s="358"/>
      <c r="AQ828" s="358"/>
      <c r="AR828" s="358"/>
      <c r="AS828" s="358"/>
      <c r="AT828" s="358"/>
      <c r="AU828" s="358"/>
      <c r="AV828" s="358"/>
      <c r="AW828" s="358"/>
      <c r="AX828" s="358"/>
      <c r="AY828" s="358"/>
      <c r="AZ828" s="358"/>
      <c r="BA828" s="358"/>
      <c r="BB828" s="358"/>
      <c r="BC828" s="358"/>
      <c r="BD828" s="358"/>
    </row>
    <row r="829" spans="37:56" ht="12.75" customHeight="1">
      <c r="AK829" s="358"/>
      <c r="AL829" s="358"/>
      <c r="AM829" s="358"/>
      <c r="AN829" s="358"/>
      <c r="AO829" s="358"/>
      <c r="AP829" s="358"/>
      <c r="AQ829" s="358"/>
      <c r="AR829" s="358"/>
      <c r="AS829" s="358"/>
      <c r="AT829" s="358"/>
      <c r="AU829" s="358"/>
      <c r="AV829" s="358"/>
      <c r="AW829" s="358"/>
      <c r="AX829" s="358"/>
      <c r="AY829" s="358"/>
      <c r="AZ829" s="358"/>
      <c r="BA829" s="358"/>
      <c r="BB829" s="358"/>
      <c r="BC829" s="358"/>
      <c r="BD829" s="358"/>
    </row>
    <row r="830" spans="37:56" ht="12.75" customHeight="1">
      <c r="AK830" s="358"/>
      <c r="AL830" s="358"/>
      <c r="AM830" s="358"/>
      <c r="AN830" s="358"/>
      <c r="AO830" s="358"/>
      <c r="AP830" s="358"/>
      <c r="AQ830" s="358"/>
      <c r="AR830" s="358"/>
      <c r="AS830" s="358"/>
      <c r="AT830" s="358"/>
      <c r="AU830" s="358"/>
      <c r="AV830" s="358"/>
      <c r="AW830" s="358"/>
      <c r="AX830" s="358"/>
      <c r="AY830" s="358"/>
      <c r="AZ830" s="358"/>
      <c r="BA830" s="358"/>
      <c r="BB830" s="358"/>
      <c r="BC830" s="358"/>
      <c r="BD830" s="358"/>
    </row>
    <row r="831" spans="37:56" ht="12.75" customHeight="1">
      <c r="AK831" s="358"/>
      <c r="AL831" s="358"/>
      <c r="AM831" s="358"/>
      <c r="AN831" s="358"/>
      <c r="AO831" s="358"/>
      <c r="AP831" s="358"/>
      <c r="AQ831" s="358"/>
      <c r="AR831" s="358"/>
      <c r="AS831" s="358"/>
      <c r="AT831" s="358"/>
      <c r="AU831" s="358"/>
      <c r="AV831" s="358"/>
      <c r="AW831" s="358"/>
      <c r="AX831" s="358"/>
      <c r="AY831" s="358"/>
      <c r="AZ831" s="358"/>
      <c r="BA831" s="358"/>
      <c r="BB831" s="358"/>
      <c r="BC831" s="358"/>
      <c r="BD831" s="358"/>
    </row>
    <row r="832" spans="37:56" ht="12.75" customHeight="1">
      <c r="AK832" s="358"/>
      <c r="AL832" s="358"/>
      <c r="AM832" s="358"/>
      <c r="AN832" s="358"/>
      <c r="AO832" s="358"/>
      <c r="AP832" s="358"/>
      <c r="AQ832" s="358"/>
      <c r="AR832" s="358"/>
      <c r="AS832" s="358"/>
      <c r="AT832" s="358"/>
      <c r="AU832" s="358"/>
      <c r="AV832" s="358"/>
      <c r="AW832" s="358"/>
      <c r="AX832" s="358"/>
      <c r="AY832" s="358"/>
      <c r="AZ832" s="358"/>
      <c r="BA832" s="358"/>
      <c r="BB832" s="358"/>
      <c r="BC832" s="358"/>
      <c r="BD832" s="358"/>
    </row>
    <row r="833" spans="37:56" ht="12.75" customHeight="1">
      <c r="AK833" s="358"/>
      <c r="AL833" s="358"/>
      <c r="AM833" s="358"/>
      <c r="AN833" s="358"/>
      <c r="AO833" s="358"/>
      <c r="AP833" s="358"/>
      <c r="AQ833" s="358"/>
      <c r="AR833" s="358"/>
      <c r="AS833" s="358"/>
      <c r="AT833" s="358"/>
      <c r="AU833" s="358"/>
      <c r="AV833" s="358"/>
      <c r="AW833" s="358"/>
      <c r="AX833" s="358"/>
      <c r="AY833" s="358"/>
      <c r="AZ833" s="358"/>
      <c r="BA833" s="358"/>
      <c r="BB833" s="358"/>
      <c r="BC833" s="358"/>
      <c r="BD833" s="358"/>
    </row>
    <row r="834" spans="37:56" ht="12.75" customHeight="1">
      <c r="AK834" s="358"/>
      <c r="AL834" s="358"/>
      <c r="AM834" s="358"/>
      <c r="AN834" s="358"/>
      <c r="AO834" s="358"/>
      <c r="AP834" s="358"/>
      <c r="AQ834" s="358"/>
      <c r="AR834" s="358"/>
      <c r="AS834" s="358"/>
      <c r="AT834" s="358"/>
      <c r="AU834" s="358"/>
      <c r="AV834" s="358"/>
      <c r="AW834" s="358"/>
      <c r="AX834" s="358"/>
      <c r="AY834" s="358"/>
      <c r="AZ834" s="358"/>
      <c r="BA834" s="358"/>
      <c r="BB834" s="358"/>
      <c r="BC834" s="358"/>
      <c r="BD834" s="358"/>
    </row>
    <row r="835" spans="37:56" ht="12.75" customHeight="1">
      <c r="AK835" s="358"/>
      <c r="AL835" s="358"/>
      <c r="AM835" s="358"/>
      <c r="AN835" s="358"/>
      <c r="AO835" s="358"/>
      <c r="AP835" s="358"/>
      <c r="AQ835" s="358"/>
      <c r="AR835" s="358"/>
      <c r="AS835" s="358"/>
      <c r="AT835" s="358"/>
      <c r="AU835" s="358"/>
      <c r="AV835" s="358"/>
      <c r="AW835" s="358"/>
      <c r="AX835" s="358"/>
      <c r="AY835" s="358"/>
      <c r="AZ835" s="358"/>
      <c r="BA835" s="358"/>
      <c r="BB835" s="358"/>
      <c r="BC835" s="358"/>
      <c r="BD835" s="358"/>
    </row>
    <row r="836" spans="37:56" ht="12.75" customHeight="1">
      <c r="AK836" s="358"/>
      <c r="AL836" s="358"/>
      <c r="AM836" s="358"/>
      <c r="AN836" s="358"/>
      <c r="AO836" s="358"/>
      <c r="AP836" s="358"/>
      <c r="AQ836" s="358"/>
      <c r="AR836" s="358"/>
      <c r="AS836" s="358"/>
      <c r="AT836" s="358"/>
      <c r="AU836" s="358"/>
      <c r="AV836" s="358"/>
      <c r="AW836" s="358"/>
      <c r="AX836" s="358"/>
      <c r="AY836" s="358"/>
      <c r="AZ836" s="358"/>
      <c r="BA836" s="358"/>
      <c r="BB836" s="358"/>
      <c r="BC836" s="358"/>
      <c r="BD836" s="358"/>
    </row>
    <row r="837" spans="37:56" ht="12.75" customHeight="1">
      <c r="AK837" s="358"/>
      <c r="AL837" s="358"/>
      <c r="AM837" s="358"/>
      <c r="AN837" s="358"/>
      <c r="AO837" s="358"/>
      <c r="AP837" s="358"/>
      <c r="AQ837" s="358"/>
      <c r="AR837" s="358"/>
      <c r="AS837" s="358"/>
      <c r="AT837" s="358"/>
      <c r="AU837" s="358"/>
      <c r="AV837" s="358"/>
      <c r="AW837" s="358"/>
      <c r="AX837" s="358"/>
      <c r="AY837" s="358"/>
      <c r="AZ837" s="358"/>
      <c r="BA837" s="358"/>
      <c r="BB837" s="358"/>
      <c r="BC837" s="358"/>
      <c r="BD837" s="358"/>
    </row>
    <row r="838" spans="37:56" ht="12.75" customHeight="1">
      <c r="AK838" s="358"/>
      <c r="AL838" s="358"/>
      <c r="AM838" s="358"/>
      <c r="AN838" s="358"/>
      <c r="AO838" s="358"/>
      <c r="AP838" s="358"/>
      <c r="AQ838" s="358"/>
      <c r="AR838" s="358"/>
      <c r="AS838" s="358"/>
      <c r="AT838" s="358"/>
      <c r="AU838" s="358"/>
      <c r="AV838" s="358"/>
      <c r="AW838" s="358"/>
      <c r="AX838" s="358"/>
      <c r="AY838" s="358"/>
      <c r="AZ838" s="358"/>
      <c r="BA838" s="358"/>
      <c r="BB838" s="358"/>
      <c r="BC838" s="358"/>
      <c r="BD838" s="358"/>
    </row>
    <row r="839" spans="37:56" ht="12.75" customHeight="1">
      <c r="AK839" s="358"/>
      <c r="AL839" s="358"/>
      <c r="AM839" s="358"/>
      <c r="AN839" s="358"/>
      <c r="AO839" s="358"/>
      <c r="AP839" s="358"/>
      <c r="AQ839" s="358"/>
      <c r="AR839" s="358"/>
      <c r="AS839" s="358"/>
      <c r="AT839" s="358"/>
      <c r="AU839" s="358"/>
      <c r="AV839" s="358"/>
      <c r="AW839" s="358"/>
      <c r="AX839" s="358"/>
      <c r="AY839" s="358"/>
      <c r="AZ839" s="358"/>
      <c r="BA839" s="358"/>
      <c r="BB839" s="358"/>
      <c r="BC839" s="358"/>
      <c r="BD839" s="358"/>
    </row>
    <row r="840" spans="37:56" ht="12.75" customHeight="1">
      <c r="AK840" s="358"/>
      <c r="AL840" s="358"/>
      <c r="AM840" s="358"/>
      <c r="AN840" s="358"/>
      <c r="AO840" s="358"/>
      <c r="AP840" s="358"/>
      <c r="AQ840" s="358"/>
      <c r="AR840" s="358"/>
      <c r="AS840" s="358"/>
      <c r="AT840" s="358"/>
      <c r="AU840" s="358"/>
      <c r="AV840" s="358"/>
      <c r="AW840" s="358"/>
      <c r="AX840" s="358"/>
      <c r="AY840" s="358"/>
      <c r="AZ840" s="358"/>
      <c r="BA840" s="358"/>
      <c r="BB840" s="358"/>
      <c r="BC840" s="358"/>
      <c r="BD840" s="358"/>
    </row>
    <row r="841" spans="37:56" ht="12.75" customHeight="1">
      <c r="AK841" s="358"/>
      <c r="AL841" s="358"/>
      <c r="AM841" s="358"/>
      <c r="AN841" s="358"/>
      <c r="AO841" s="358"/>
      <c r="AP841" s="358"/>
      <c r="AQ841" s="358"/>
      <c r="AR841" s="358"/>
      <c r="AS841" s="358"/>
      <c r="AT841" s="358"/>
      <c r="AU841" s="358"/>
      <c r="AV841" s="358"/>
      <c r="AW841" s="358"/>
      <c r="AX841" s="358"/>
      <c r="AY841" s="358"/>
      <c r="AZ841" s="358"/>
      <c r="BA841" s="358"/>
      <c r="BB841" s="358"/>
      <c r="BC841" s="358"/>
      <c r="BD841" s="358"/>
    </row>
    <row r="842" spans="37:56" ht="12.75" customHeight="1">
      <c r="AK842" s="358"/>
      <c r="AL842" s="358"/>
      <c r="AM842" s="358"/>
      <c r="AN842" s="358"/>
      <c r="AO842" s="358"/>
      <c r="AP842" s="358"/>
      <c r="AQ842" s="358"/>
      <c r="AR842" s="358"/>
      <c r="AS842" s="358"/>
      <c r="AT842" s="358"/>
      <c r="AU842" s="358"/>
      <c r="AV842" s="358"/>
      <c r="AW842" s="358"/>
      <c r="AX842" s="358"/>
      <c r="AY842" s="358"/>
      <c r="AZ842" s="358"/>
      <c r="BA842" s="358"/>
      <c r="BB842" s="358"/>
      <c r="BC842" s="358"/>
      <c r="BD842" s="358"/>
    </row>
    <row r="843" spans="37:56" ht="12.75" customHeight="1">
      <c r="AK843" s="358"/>
      <c r="AL843" s="358"/>
      <c r="AM843" s="358"/>
      <c r="AN843" s="358"/>
      <c r="AO843" s="358"/>
      <c r="AP843" s="358"/>
      <c r="AQ843" s="358"/>
      <c r="AR843" s="358"/>
      <c r="AS843" s="358"/>
      <c r="AT843" s="358"/>
      <c r="AU843" s="358"/>
      <c r="AV843" s="358"/>
      <c r="AW843" s="358"/>
      <c r="AX843" s="358"/>
      <c r="AY843" s="358"/>
      <c r="AZ843" s="358"/>
      <c r="BA843" s="358"/>
      <c r="BB843" s="358"/>
      <c r="BC843" s="358"/>
      <c r="BD843" s="358"/>
    </row>
    <row r="844" spans="37:56" ht="12.75" customHeight="1">
      <c r="AK844" s="358"/>
      <c r="AL844" s="358"/>
      <c r="AM844" s="358"/>
      <c r="AN844" s="358"/>
      <c r="AO844" s="358"/>
      <c r="AP844" s="358"/>
      <c r="AQ844" s="358"/>
      <c r="AR844" s="358"/>
      <c r="AS844" s="358"/>
      <c r="AT844" s="358"/>
      <c r="AU844" s="358"/>
      <c r="AV844" s="358"/>
      <c r="AW844" s="358"/>
      <c r="AX844" s="358"/>
      <c r="AY844" s="358"/>
      <c r="AZ844" s="358"/>
      <c r="BA844" s="358"/>
      <c r="BB844" s="358"/>
      <c r="BC844" s="358"/>
      <c r="BD844" s="358"/>
    </row>
    <row r="845" spans="37:56" ht="12.75" customHeight="1">
      <c r="AK845" s="358"/>
      <c r="AL845" s="358"/>
      <c r="AM845" s="358"/>
      <c r="AN845" s="358"/>
      <c r="AO845" s="358"/>
      <c r="AP845" s="358"/>
      <c r="AQ845" s="358"/>
      <c r="AR845" s="358"/>
      <c r="AS845" s="358"/>
      <c r="AT845" s="358"/>
      <c r="AU845" s="358"/>
      <c r="AV845" s="358"/>
      <c r="AW845" s="358"/>
      <c r="AX845" s="358"/>
      <c r="AY845" s="358"/>
      <c r="AZ845" s="358"/>
      <c r="BA845" s="358"/>
      <c r="BB845" s="358"/>
      <c r="BC845" s="358"/>
      <c r="BD845" s="358"/>
    </row>
    <row r="846" spans="37:56" ht="12.75" customHeight="1">
      <c r="AK846" s="358"/>
      <c r="AL846" s="358"/>
      <c r="AM846" s="358"/>
      <c r="AN846" s="358"/>
      <c r="AO846" s="358"/>
      <c r="AP846" s="358"/>
      <c r="AQ846" s="358"/>
      <c r="AR846" s="358"/>
      <c r="AS846" s="358"/>
      <c r="AT846" s="358"/>
      <c r="AU846" s="358"/>
      <c r="AV846" s="358"/>
      <c r="AW846" s="358"/>
      <c r="AX846" s="358"/>
      <c r="AY846" s="358"/>
      <c r="AZ846" s="358"/>
      <c r="BA846" s="358"/>
      <c r="BB846" s="358"/>
      <c r="BC846" s="358"/>
      <c r="BD846" s="358"/>
    </row>
    <row r="847" spans="37:56" ht="12.75" customHeight="1">
      <c r="AK847" s="358"/>
      <c r="AL847" s="358"/>
      <c r="AM847" s="358"/>
      <c r="AN847" s="358"/>
      <c r="AO847" s="358"/>
      <c r="AP847" s="358"/>
      <c r="AQ847" s="358"/>
      <c r="AR847" s="358"/>
      <c r="AS847" s="358"/>
      <c r="AT847" s="358"/>
      <c r="AU847" s="358"/>
      <c r="AV847" s="358"/>
      <c r="AW847" s="358"/>
      <c r="AX847" s="358"/>
      <c r="AY847" s="358"/>
      <c r="AZ847" s="358"/>
      <c r="BA847" s="358"/>
      <c r="BB847" s="358"/>
      <c r="BC847" s="358"/>
      <c r="BD847" s="358"/>
    </row>
    <row r="848" spans="37:56" ht="12.75" customHeight="1">
      <c r="AK848" s="358"/>
      <c r="AL848" s="358"/>
      <c r="AM848" s="358"/>
      <c r="AN848" s="358"/>
      <c r="AO848" s="358"/>
      <c r="AP848" s="358"/>
      <c r="AQ848" s="358"/>
      <c r="AR848" s="358"/>
      <c r="AS848" s="358"/>
      <c r="AT848" s="358"/>
      <c r="AU848" s="358"/>
      <c r="AV848" s="358"/>
      <c r="AW848" s="358"/>
      <c r="AX848" s="358"/>
      <c r="AY848" s="358"/>
      <c r="AZ848" s="358"/>
      <c r="BA848" s="358"/>
      <c r="BB848" s="358"/>
      <c r="BC848" s="358"/>
      <c r="BD848" s="358"/>
    </row>
    <row r="849" spans="37:56" ht="12.75" customHeight="1">
      <c r="AK849" s="358"/>
      <c r="AL849" s="358"/>
      <c r="AM849" s="358"/>
      <c r="AN849" s="358"/>
      <c r="AO849" s="358"/>
      <c r="AP849" s="358"/>
      <c r="AQ849" s="358"/>
      <c r="AR849" s="358"/>
      <c r="AS849" s="358"/>
      <c r="AT849" s="358"/>
      <c r="AU849" s="358"/>
      <c r="AV849" s="358"/>
      <c r="AW849" s="358"/>
      <c r="AX849" s="358"/>
      <c r="AY849" s="358"/>
      <c r="AZ849" s="358"/>
      <c r="BA849" s="358"/>
      <c r="BB849" s="358"/>
      <c r="BC849" s="358"/>
      <c r="BD849" s="358"/>
    </row>
    <row r="850" spans="37:56" ht="12.75" customHeight="1">
      <c r="AK850" s="358"/>
      <c r="AL850" s="358"/>
      <c r="AM850" s="358"/>
      <c r="AN850" s="358"/>
      <c r="AO850" s="358"/>
      <c r="AP850" s="358"/>
      <c r="AQ850" s="358"/>
      <c r="AR850" s="358"/>
      <c r="AS850" s="358"/>
      <c r="AT850" s="358"/>
      <c r="AU850" s="358"/>
      <c r="AV850" s="358"/>
      <c r="AW850" s="358"/>
      <c r="AX850" s="358"/>
      <c r="AY850" s="358"/>
      <c r="AZ850" s="358"/>
      <c r="BA850" s="358"/>
      <c r="BB850" s="358"/>
      <c r="BC850" s="358"/>
      <c r="BD850" s="358"/>
    </row>
    <row r="851" spans="37:56" ht="12.75" customHeight="1">
      <c r="AK851" s="358"/>
      <c r="AL851" s="358"/>
      <c r="AM851" s="358"/>
      <c r="AN851" s="358"/>
      <c r="AO851" s="358"/>
      <c r="AP851" s="358"/>
      <c r="AQ851" s="358"/>
      <c r="AR851" s="358"/>
      <c r="AS851" s="358"/>
      <c r="AT851" s="358"/>
      <c r="AU851" s="358"/>
      <c r="AV851" s="358"/>
      <c r="AW851" s="358"/>
      <c r="AX851" s="358"/>
      <c r="AY851" s="358"/>
      <c r="AZ851" s="358"/>
      <c r="BA851" s="358"/>
      <c r="BB851" s="358"/>
      <c r="BC851" s="358"/>
      <c r="BD851" s="358"/>
    </row>
    <row r="852" spans="37:56" ht="12.75" customHeight="1">
      <c r="AK852" s="358"/>
      <c r="AL852" s="358"/>
      <c r="AM852" s="358"/>
      <c r="AN852" s="358"/>
      <c r="AO852" s="358"/>
      <c r="AP852" s="358"/>
      <c r="AQ852" s="358"/>
      <c r="AR852" s="358"/>
      <c r="AS852" s="358"/>
      <c r="AT852" s="358"/>
      <c r="AU852" s="358"/>
      <c r="AV852" s="358"/>
      <c r="AW852" s="358"/>
      <c r="AX852" s="358"/>
      <c r="AY852" s="358"/>
      <c r="AZ852" s="358"/>
      <c r="BA852" s="358"/>
      <c r="BB852" s="358"/>
      <c r="BC852" s="358"/>
      <c r="BD852" s="358"/>
    </row>
    <row r="853" spans="37:56" ht="12.75" customHeight="1">
      <c r="AK853" s="358"/>
      <c r="AL853" s="358"/>
      <c r="AM853" s="358"/>
      <c r="AN853" s="358"/>
      <c r="AO853" s="358"/>
      <c r="AP853" s="358"/>
      <c r="AQ853" s="358"/>
      <c r="AR853" s="358"/>
      <c r="AS853" s="358"/>
      <c r="AT853" s="358"/>
      <c r="AU853" s="358"/>
      <c r="AV853" s="358"/>
      <c r="AW853" s="358"/>
      <c r="AX853" s="358"/>
      <c r="AY853" s="358"/>
      <c r="AZ853" s="358"/>
      <c r="BA853" s="358"/>
      <c r="BB853" s="358"/>
      <c r="BC853" s="358"/>
      <c r="BD853" s="358"/>
    </row>
    <row r="854" spans="37:56" ht="12.75" customHeight="1">
      <c r="AK854" s="358"/>
      <c r="AL854" s="358"/>
      <c r="AM854" s="358"/>
      <c r="AN854" s="358"/>
      <c r="AO854" s="358"/>
      <c r="AP854" s="358"/>
      <c r="AQ854" s="358"/>
      <c r="AR854" s="358"/>
      <c r="AS854" s="358"/>
      <c r="AT854" s="358"/>
      <c r="AU854" s="358"/>
      <c r="AV854" s="358"/>
      <c r="AW854" s="358"/>
      <c r="AX854" s="358"/>
      <c r="AY854" s="358"/>
      <c r="AZ854" s="358"/>
      <c r="BA854" s="358"/>
      <c r="BB854" s="358"/>
      <c r="BC854" s="358"/>
      <c r="BD854" s="358"/>
    </row>
    <row r="855" spans="37:56" ht="12.75" customHeight="1">
      <c r="AK855" s="358"/>
      <c r="AL855" s="358"/>
      <c r="AM855" s="358"/>
      <c r="AN855" s="358"/>
      <c r="AO855" s="358"/>
      <c r="AP855" s="358"/>
      <c r="AQ855" s="358"/>
      <c r="AR855" s="358"/>
      <c r="AS855" s="358"/>
      <c r="AT855" s="358"/>
      <c r="AU855" s="358"/>
      <c r="AV855" s="358"/>
      <c r="AW855" s="358"/>
      <c r="AX855" s="358"/>
      <c r="AY855" s="358"/>
      <c r="AZ855" s="358"/>
      <c r="BA855" s="358"/>
      <c r="BB855" s="358"/>
      <c r="BC855" s="358"/>
      <c r="BD855" s="358"/>
    </row>
    <row r="856" spans="37:56" ht="12.75" customHeight="1">
      <c r="AK856" s="358"/>
      <c r="AL856" s="358"/>
      <c r="AM856" s="358"/>
      <c r="AN856" s="358"/>
      <c r="AO856" s="358"/>
      <c r="AP856" s="358"/>
      <c r="AQ856" s="358"/>
      <c r="AR856" s="358"/>
      <c r="AS856" s="358"/>
      <c r="AT856" s="358"/>
      <c r="AU856" s="358"/>
      <c r="AV856" s="358"/>
      <c r="AW856" s="358"/>
      <c r="AX856" s="358"/>
      <c r="AY856" s="358"/>
      <c r="AZ856" s="358"/>
      <c r="BA856" s="358"/>
      <c r="BB856" s="358"/>
      <c r="BC856" s="358"/>
      <c r="BD856" s="358"/>
    </row>
    <row r="857" spans="37:56" ht="12.75" customHeight="1">
      <c r="AK857" s="358"/>
      <c r="AL857" s="358"/>
      <c r="AM857" s="358"/>
      <c r="AN857" s="358"/>
      <c r="AO857" s="358"/>
      <c r="AP857" s="358"/>
      <c r="AQ857" s="358"/>
      <c r="AR857" s="358"/>
      <c r="AS857" s="358"/>
      <c r="AT857" s="358"/>
      <c r="AU857" s="358"/>
      <c r="AV857" s="358"/>
      <c r="AW857" s="358"/>
      <c r="AX857" s="358"/>
      <c r="AY857" s="358"/>
      <c r="AZ857" s="358"/>
      <c r="BA857" s="358"/>
      <c r="BB857" s="358"/>
      <c r="BC857" s="358"/>
      <c r="BD857" s="358"/>
    </row>
    <row r="858" spans="37:56" ht="12.75" customHeight="1">
      <c r="AK858" s="358"/>
      <c r="AL858" s="358"/>
      <c r="AM858" s="358"/>
      <c r="AN858" s="358"/>
      <c r="AO858" s="358"/>
      <c r="AP858" s="358"/>
      <c r="AQ858" s="358"/>
      <c r="AR858" s="358"/>
      <c r="AS858" s="358"/>
      <c r="AT858" s="358"/>
      <c r="AU858" s="358"/>
      <c r="AV858" s="358"/>
      <c r="AW858" s="358"/>
      <c r="AX858" s="358"/>
      <c r="AY858" s="358"/>
      <c r="AZ858" s="358"/>
      <c r="BA858" s="358"/>
      <c r="BB858" s="358"/>
      <c r="BC858" s="358"/>
      <c r="BD858" s="358"/>
    </row>
    <row r="859" spans="37:56" ht="12.75" customHeight="1">
      <c r="AK859" s="358"/>
      <c r="AL859" s="358"/>
      <c r="AM859" s="358"/>
      <c r="AN859" s="358"/>
      <c r="AO859" s="358"/>
      <c r="AP859" s="358"/>
      <c r="AQ859" s="358"/>
      <c r="AR859" s="358"/>
      <c r="AS859" s="358"/>
      <c r="AT859" s="358"/>
      <c r="AU859" s="358"/>
      <c r="AV859" s="358"/>
      <c r="AW859" s="358"/>
      <c r="AX859" s="358"/>
      <c r="AY859" s="358"/>
      <c r="AZ859" s="358"/>
      <c r="BA859" s="358"/>
      <c r="BB859" s="358"/>
      <c r="BC859" s="358"/>
      <c r="BD859" s="358"/>
    </row>
    <row r="860" spans="37:56" ht="12.75" customHeight="1">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row>
    <row r="861" spans="37:56" ht="12.75" customHeight="1">
      <c r="AK861" s="358"/>
      <c r="AL861" s="358"/>
      <c r="AM861" s="358"/>
      <c r="AN861" s="358"/>
      <c r="AO861" s="358"/>
      <c r="AP861" s="358"/>
      <c r="AQ861" s="358"/>
      <c r="AR861" s="358"/>
      <c r="AS861" s="358"/>
      <c r="AT861" s="358"/>
      <c r="AU861" s="358"/>
      <c r="AV861" s="358"/>
      <c r="AW861" s="358"/>
      <c r="AX861" s="358"/>
      <c r="AY861" s="358"/>
      <c r="AZ861" s="358"/>
      <c r="BA861" s="358"/>
      <c r="BB861" s="358"/>
      <c r="BC861" s="358"/>
      <c r="BD861" s="358"/>
    </row>
    <row r="862" spans="37:56" ht="12.75" customHeight="1">
      <c r="AK862" s="358"/>
      <c r="AL862" s="358"/>
      <c r="AM862" s="358"/>
      <c r="AN862" s="358"/>
      <c r="AO862" s="358"/>
      <c r="AP862" s="358"/>
      <c r="AQ862" s="358"/>
      <c r="AR862" s="358"/>
      <c r="AS862" s="358"/>
      <c r="AT862" s="358"/>
      <c r="AU862" s="358"/>
      <c r="AV862" s="358"/>
      <c r="AW862" s="358"/>
      <c r="AX862" s="358"/>
      <c r="AY862" s="358"/>
      <c r="AZ862" s="358"/>
      <c r="BA862" s="358"/>
      <c r="BB862" s="358"/>
      <c r="BC862" s="358"/>
      <c r="BD862" s="358"/>
    </row>
    <row r="863" spans="37:56" ht="12.75" customHeight="1">
      <c r="AK863" s="358"/>
      <c r="AL863" s="358"/>
      <c r="AM863" s="358"/>
      <c r="AN863" s="358"/>
      <c r="AO863" s="358"/>
      <c r="AP863" s="358"/>
      <c r="AQ863" s="358"/>
      <c r="AR863" s="358"/>
      <c r="AS863" s="358"/>
      <c r="AT863" s="358"/>
      <c r="AU863" s="358"/>
      <c r="AV863" s="358"/>
      <c r="AW863" s="358"/>
      <c r="AX863" s="358"/>
      <c r="AY863" s="358"/>
      <c r="AZ863" s="358"/>
      <c r="BA863" s="358"/>
      <c r="BB863" s="358"/>
      <c r="BC863" s="358"/>
      <c r="BD863" s="358"/>
    </row>
    <row r="864" spans="37:56" ht="12.75" customHeight="1">
      <c r="AK864" s="358"/>
      <c r="AL864" s="358"/>
      <c r="AM864" s="358"/>
      <c r="AN864" s="358"/>
      <c r="AO864" s="358"/>
      <c r="AP864" s="358"/>
      <c r="AQ864" s="358"/>
      <c r="AR864" s="358"/>
      <c r="AS864" s="358"/>
      <c r="AT864" s="358"/>
      <c r="AU864" s="358"/>
      <c r="AV864" s="358"/>
      <c r="AW864" s="358"/>
      <c r="AX864" s="358"/>
      <c r="AY864" s="358"/>
      <c r="AZ864" s="358"/>
      <c r="BA864" s="358"/>
      <c r="BB864" s="358"/>
      <c r="BC864" s="358"/>
      <c r="BD864" s="358"/>
    </row>
    <row r="865" spans="37:56" ht="12.75" customHeight="1">
      <c r="AK865" s="358"/>
      <c r="AL865" s="358"/>
      <c r="AM865" s="358"/>
      <c r="AN865" s="358"/>
      <c r="AO865" s="358"/>
      <c r="AP865" s="358"/>
      <c r="AQ865" s="358"/>
      <c r="AR865" s="358"/>
      <c r="AS865" s="358"/>
      <c r="AT865" s="358"/>
      <c r="AU865" s="358"/>
      <c r="AV865" s="358"/>
      <c r="AW865" s="358"/>
      <c r="AX865" s="358"/>
      <c r="AY865" s="358"/>
      <c r="AZ865" s="358"/>
      <c r="BA865" s="358"/>
      <c r="BB865" s="358"/>
      <c r="BC865" s="358"/>
      <c r="BD865" s="358"/>
    </row>
    <row r="866" spans="37:56" ht="12.75" customHeight="1">
      <c r="AK866" s="358"/>
      <c r="AL866" s="358"/>
      <c r="AM866" s="358"/>
      <c r="AN866" s="358"/>
      <c r="AO866" s="358"/>
      <c r="AP866" s="358"/>
      <c r="AQ866" s="358"/>
      <c r="AR866" s="358"/>
      <c r="AS866" s="358"/>
      <c r="AT866" s="358"/>
      <c r="AU866" s="358"/>
      <c r="AV866" s="358"/>
      <c r="AW866" s="358"/>
      <c r="AX866" s="358"/>
      <c r="AY866" s="358"/>
      <c r="AZ866" s="358"/>
      <c r="BA866" s="358"/>
      <c r="BB866" s="358"/>
      <c r="BC866" s="358"/>
      <c r="BD866" s="358"/>
    </row>
    <row r="867" spans="37:56" ht="12.75" customHeight="1">
      <c r="AK867" s="358"/>
      <c r="AL867" s="358"/>
      <c r="AM867" s="358"/>
      <c r="AN867" s="358"/>
      <c r="AO867" s="358"/>
      <c r="AP867" s="358"/>
      <c r="AQ867" s="358"/>
      <c r="AR867" s="358"/>
      <c r="AS867" s="358"/>
      <c r="AT867" s="358"/>
      <c r="AU867" s="358"/>
      <c r="AV867" s="358"/>
      <c r="AW867" s="358"/>
      <c r="AX867" s="358"/>
      <c r="AY867" s="358"/>
      <c r="AZ867" s="358"/>
      <c r="BA867" s="358"/>
      <c r="BB867" s="358"/>
      <c r="BC867" s="358"/>
      <c r="BD867" s="358"/>
    </row>
    <row r="868" spans="37:56" ht="12.75" customHeight="1">
      <c r="AK868" s="358"/>
      <c r="AL868" s="358"/>
      <c r="AM868" s="358"/>
      <c r="AN868" s="358"/>
      <c r="AO868" s="358"/>
      <c r="AP868" s="358"/>
      <c r="AQ868" s="358"/>
      <c r="AR868" s="358"/>
      <c r="AS868" s="358"/>
      <c r="AT868" s="358"/>
      <c r="AU868" s="358"/>
      <c r="AV868" s="358"/>
      <c r="AW868" s="358"/>
      <c r="AX868" s="358"/>
      <c r="AY868" s="358"/>
      <c r="AZ868" s="358"/>
      <c r="BA868" s="358"/>
      <c r="BB868" s="358"/>
      <c r="BC868" s="358"/>
      <c r="BD868" s="358"/>
    </row>
    <row r="869" spans="37:56" ht="12.75" customHeight="1">
      <c r="AK869" s="358"/>
      <c r="AL869" s="358"/>
      <c r="AM869" s="358"/>
      <c r="AN869" s="358"/>
      <c r="AO869" s="358"/>
      <c r="AP869" s="358"/>
      <c r="AQ869" s="358"/>
      <c r="AR869" s="358"/>
      <c r="AS869" s="358"/>
      <c r="AT869" s="358"/>
      <c r="AU869" s="358"/>
      <c r="AV869" s="358"/>
      <c r="AW869" s="358"/>
      <c r="AX869" s="358"/>
      <c r="AY869" s="358"/>
      <c r="AZ869" s="358"/>
      <c r="BA869" s="358"/>
      <c r="BB869" s="358"/>
      <c r="BC869" s="358"/>
      <c r="BD869" s="358"/>
    </row>
    <row r="870" spans="37:56" ht="12.75" customHeight="1">
      <c r="AK870" s="358"/>
      <c r="AL870" s="358"/>
      <c r="AM870" s="358"/>
      <c r="AN870" s="358"/>
      <c r="AO870" s="358"/>
      <c r="AP870" s="358"/>
      <c r="AQ870" s="358"/>
      <c r="AR870" s="358"/>
      <c r="AS870" s="358"/>
      <c r="AT870" s="358"/>
      <c r="AU870" s="358"/>
      <c r="AV870" s="358"/>
      <c r="AW870" s="358"/>
      <c r="AX870" s="358"/>
      <c r="AY870" s="358"/>
      <c r="AZ870" s="358"/>
      <c r="BA870" s="358"/>
      <c r="BB870" s="358"/>
      <c r="BC870" s="358"/>
      <c r="BD870" s="358"/>
    </row>
    <row r="871" spans="37:56" ht="12.75" customHeight="1">
      <c r="AK871" s="358"/>
      <c r="AL871" s="358"/>
      <c r="AM871" s="358"/>
      <c r="AN871" s="358"/>
      <c r="AO871" s="358"/>
      <c r="AP871" s="358"/>
      <c r="AQ871" s="358"/>
      <c r="AR871" s="358"/>
      <c r="AS871" s="358"/>
      <c r="AT871" s="358"/>
      <c r="AU871" s="358"/>
      <c r="AV871" s="358"/>
      <c r="AW871" s="358"/>
      <c r="AX871" s="358"/>
      <c r="AY871" s="358"/>
      <c r="AZ871" s="358"/>
      <c r="BA871" s="358"/>
      <c r="BB871" s="358"/>
      <c r="BC871" s="358"/>
      <c r="BD871" s="358"/>
    </row>
    <row r="872" spans="37:56" ht="12.75" customHeight="1">
      <c r="AK872" s="358"/>
      <c r="AL872" s="358"/>
      <c r="AM872" s="358"/>
      <c r="AN872" s="358"/>
      <c r="AO872" s="358"/>
      <c r="AP872" s="358"/>
      <c r="AQ872" s="358"/>
      <c r="AR872" s="358"/>
      <c r="AS872" s="358"/>
      <c r="AT872" s="358"/>
      <c r="AU872" s="358"/>
      <c r="AV872" s="358"/>
      <c r="AW872" s="358"/>
      <c r="AX872" s="358"/>
      <c r="AY872" s="358"/>
      <c r="AZ872" s="358"/>
      <c r="BA872" s="358"/>
      <c r="BB872" s="358"/>
      <c r="BC872" s="358"/>
      <c r="BD872" s="358"/>
    </row>
    <row r="873" spans="37:56" ht="12.75" customHeight="1">
      <c r="AK873" s="358"/>
      <c r="AL873" s="358"/>
      <c r="AM873" s="358"/>
      <c r="AN873" s="358"/>
      <c r="AO873" s="358"/>
      <c r="AP873" s="358"/>
      <c r="AQ873" s="358"/>
      <c r="AR873" s="358"/>
      <c r="AS873" s="358"/>
      <c r="AT873" s="358"/>
      <c r="AU873" s="358"/>
      <c r="AV873" s="358"/>
      <c r="AW873" s="358"/>
      <c r="AX873" s="358"/>
      <c r="AY873" s="358"/>
      <c r="AZ873" s="358"/>
      <c r="BA873" s="358"/>
      <c r="BB873" s="358"/>
      <c r="BC873" s="358"/>
      <c r="BD873" s="358"/>
    </row>
    <row r="874" spans="37:56" ht="12.75" customHeight="1">
      <c r="AK874" s="358"/>
      <c r="AL874" s="358"/>
      <c r="AM874" s="358"/>
      <c r="AN874" s="358"/>
      <c r="AO874" s="358"/>
      <c r="AP874" s="358"/>
      <c r="AQ874" s="358"/>
      <c r="AR874" s="358"/>
      <c r="AS874" s="358"/>
      <c r="AT874" s="358"/>
      <c r="AU874" s="358"/>
      <c r="AV874" s="358"/>
      <c r="AW874" s="358"/>
      <c r="AX874" s="358"/>
      <c r="AY874" s="358"/>
      <c r="AZ874" s="358"/>
      <c r="BA874" s="358"/>
      <c r="BB874" s="358"/>
      <c r="BC874" s="358"/>
      <c r="BD874" s="358"/>
    </row>
    <row r="875" spans="37:56" ht="12.75" customHeight="1">
      <c r="AK875" s="358"/>
      <c r="AL875" s="358"/>
      <c r="AM875" s="358"/>
      <c r="AN875" s="358"/>
      <c r="AO875" s="358"/>
      <c r="AP875" s="358"/>
      <c r="AQ875" s="358"/>
      <c r="AR875" s="358"/>
      <c r="AS875" s="358"/>
      <c r="AT875" s="358"/>
      <c r="AU875" s="358"/>
      <c r="AV875" s="358"/>
      <c r="AW875" s="358"/>
      <c r="AX875" s="358"/>
      <c r="AY875" s="358"/>
      <c r="AZ875" s="358"/>
      <c r="BA875" s="358"/>
      <c r="BB875" s="358"/>
      <c r="BC875" s="358"/>
      <c r="BD875" s="358"/>
    </row>
    <row r="876" spans="37:56" ht="12.75" customHeight="1">
      <c r="AK876" s="358"/>
      <c r="AL876" s="358"/>
      <c r="AM876" s="358"/>
      <c r="AN876" s="358"/>
      <c r="AO876" s="358"/>
      <c r="AP876" s="358"/>
      <c r="AQ876" s="358"/>
      <c r="AR876" s="358"/>
      <c r="AS876" s="358"/>
      <c r="AT876" s="358"/>
      <c r="AU876" s="358"/>
      <c r="AV876" s="358"/>
      <c r="AW876" s="358"/>
      <c r="AX876" s="358"/>
      <c r="AY876" s="358"/>
      <c r="AZ876" s="358"/>
      <c r="BA876" s="358"/>
      <c r="BB876" s="358"/>
      <c r="BC876" s="358"/>
      <c r="BD876" s="358"/>
    </row>
    <row r="877" spans="37:56" ht="12.75" customHeight="1">
      <c r="AK877" s="358"/>
      <c r="AL877" s="358"/>
      <c r="AM877" s="358"/>
      <c r="AN877" s="358"/>
      <c r="AO877" s="358"/>
      <c r="AP877" s="358"/>
      <c r="AQ877" s="358"/>
      <c r="AR877" s="358"/>
      <c r="AS877" s="358"/>
      <c r="AT877" s="358"/>
      <c r="AU877" s="358"/>
      <c r="AV877" s="358"/>
      <c r="AW877" s="358"/>
      <c r="AX877" s="358"/>
      <c r="AY877" s="358"/>
      <c r="AZ877" s="358"/>
      <c r="BA877" s="358"/>
      <c r="BB877" s="358"/>
      <c r="BC877" s="358"/>
      <c r="BD877" s="358"/>
    </row>
    <row r="878" spans="37:56" ht="12.75" customHeight="1">
      <c r="AK878" s="358"/>
      <c r="AL878" s="358"/>
      <c r="AM878" s="358"/>
      <c r="AN878" s="358"/>
      <c r="AO878" s="358"/>
      <c r="AP878" s="358"/>
      <c r="AQ878" s="358"/>
      <c r="AR878" s="358"/>
      <c r="AS878" s="358"/>
      <c r="AT878" s="358"/>
      <c r="AU878" s="358"/>
      <c r="AV878" s="358"/>
      <c r="AW878" s="358"/>
      <c r="AX878" s="358"/>
      <c r="AY878" s="358"/>
      <c r="AZ878" s="358"/>
      <c r="BA878" s="358"/>
      <c r="BB878" s="358"/>
      <c r="BC878" s="358"/>
      <c r="BD878" s="358"/>
    </row>
    <row r="879" spans="37:56" ht="12.75" customHeight="1">
      <c r="AK879" s="358"/>
      <c r="AL879" s="358"/>
      <c r="AM879" s="358"/>
      <c r="AN879" s="358"/>
      <c r="AO879" s="358"/>
      <c r="AP879" s="358"/>
      <c r="AQ879" s="358"/>
      <c r="AR879" s="358"/>
      <c r="AS879" s="358"/>
      <c r="AT879" s="358"/>
      <c r="AU879" s="358"/>
      <c r="AV879" s="358"/>
      <c r="AW879" s="358"/>
      <c r="AX879" s="358"/>
      <c r="AY879" s="358"/>
      <c r="AZ879" s="358"/>
      <c r="BA879" s="358"/>
      <c r="BB879" s="358"/>
      <c r="BC879" s="358"/>
      <c r="BD879" s="358"/>
    </row>
    <row r="880" spans="37:56" ht="12.75" customHeight="1">
      <c r="AK880" s="358"/>
      <c r="AL880" s="358"/>
      <c r="AM880" s="358"/>
      <c r="AN880" s="358"/>
      <c r="AO880" s="358"/>
      <c r="AP880" s="358"/>
      <c r="AQ880" s="358"/>
      <c r="AR880" s="358"/>
      <c r="AS880" s="358"/>
      <c r="AT880" s="358"/>
      <c r="AU880" s="358"/>
      <c r="AV880" s="358"/>
      <c r="AW880" s="358"/>
      <c r="AX880" s="358"/>
      <c r="AY880" s="358"/>
      <c r="AZ880" s="358"/>
      <c r="BA880" s="358"/>
      <c r="BB880" s="358"/>
      <c r="BC880" s="358"/>
      <c r="BD880" s="358"/>
    </row>
    <row r="881" spans="37:56" ht="12.75" customHeight="1">
      <c r="AK881" s="358"/>
      <c r="AL881" s="358"/>
      <c r="AM881" s="358"/>
      <c r="AN881" s="358"/>
      <c r="AO881" s="358"/>
      <c r="AP881" s="358"/>
      <c r="AQ881" s="358"/>
      <c r="AR881" s="358"/>
      <c r="AS881" s="358"/>
      <c r="AT881" s="358"/>
      <c r="AU881" s="358"/>
      <c r="AV881" s="358"/>
      <c r="AW881" s="358"/>
      <c r="AX881" s="358"/>
      <c r="AY881" s="358"/>
      <c r="AZ881" s="358"/>
      <c r="BA881" s="358"/>
      <c r="BB881" s="358"/>
      <c r="BC881" s="358"/>
      <c r="BD881" s="358"/>
    </row>
    <row r="882" spans="37:56" ht="12.75" customHeight="1">
      <c r="AK882" s="358"/>
      <c r="AL882" s="358"/>
      <c r="AM882" s="358"/>
      <c r="AN882" s="358"/>
      <c r="AO882" s="358"/>
      <c r="AP882" s="358"/>
      <c r="AQ882" s="358"/>
      <c r="AR882" s="358"/>
      <c r="AS882" s="358"/>
      <c r="AT882" s="358"/>
      <c r="AU882" s="358"/>
      <c r="AV882" s="358"/>
      <c r="AW882" s="358"/>
      <c r="AX882" s="358"/>
      <c r="AY882" s="358"/>
      <c r="AZ882" s="358"/>
      <c r="BA882" s="358"/>
      <c r="BB882" s="358"/>
      <c r="BC882" s="358"/>
      <c r="BD882" s="358"/>
    </row>
    <row r="883" spans="37:56" ht="12.75" customHeight="1">
      <c r="AK883" s="358"/>
      <c r="AL883" s="358"/>
      <c r="AM883" s="358"/>
      <c r="AN883" s="358"/>
      <c r="AO883" s="358"/>
      <c r="AP883" s="358"/>
      <c r="AQ883" s="358"/>
      <c r="AR883" s="358"/>
      <c r="AS883" s="358"/>
      <c r="AT883" s="358"/>
      <c r="AU883" s="358"/>
      <c r="AV883" s="358"/>
      <c r="AW883" s="358"/>
      <c r="AX883" s="358"/>
      <c r="AY883" s="358"/>
      <c r="AZ883" s="358"/>
      <c r="BA883" s="358"/>
      <c r="BB883" s="358"/>
      <c r="BC883" s="358"/>
      <c r="BD883" s="358"/>
    </row>
    <row r="884" spans="37:56" ht="12.75" customHeight="1">
      <c r="AK884" s="358"/>
      <c r="AL884" s="358"/>
      <c r="AM884" s="358"/>
      <c r="AN884" s="358"/>
      <c r="AO884" s="358"/>
      <c r="AP884" s="358"/>
      <c r="AQ884" s="358"/>
      <c r="AR884" s="358"/>
      <c r="AS884" s="358"/>
      <c r="AT884" s="358"/>
      <c r="AU884" s="358"/>
      <c r="AV884" s="358"/>
      <c r="AW884" s="358"/>
      <c r="AX884" s="358"/>
      <c r="AY884" s="358"/>
      <c r="AZ884" s="358"/>
      <c r="BA884" s="358"/>
      <c r="BB884" s="358"/>
      <c r="BC884" s="358"/>
      <c r="BD884" s="358"/>
    </row>
    <row r="885" spans="37:56" ht="12.75" customHeight="1">
      <c r="AK885" s="358"/>
      <c r="AL885" s="358"/>
      <c r="AM885" s="358"/>
      <c r="AN885" s="358"/>
      <c r="AO885" s="358"/>
      <c r="AP885" s="358"/>
      <c r="AQ885" s="358"/>
      <c r="AR885" s="358"/>
      <c r="AS885" s="358"/>
      <c r="AT885" s="358"/>
      <c r="AU885" s="358"/>
      <c r="AV885" s="358"/>
      <c r="AW885" s="358"/>
      <c r="AX885" s="358"/>
      <c r="AY885" s="358"/>
      <c r="AZ885" s="358"/>
      <c r="BA885" s="358"/>
      <c r="BB885" s="358"/>
      <c r="BC885" s="358"/>
      <c r="BD885" s="358"/>
    </row>
    <row r="886" spans="37:56" ht="12.75" customHeight="1">
      <c r="AK886" s="358"/>
      <c r="AL886" s="358"/>
      <c r="AM886" s="358"/>
      <c r="AN886" s="358"/>
      <c r="AO886" s="358"/>
      <c r="AP886" s="358"/>
      <c r="AQ886" s="358"/>
      <c r="AR886" s="358"/>
      <c r="AS886" s="358"/>
      <c r="AT886" s="358"/>
      <c r="AU886" s="358"/>
      <c r="AV886" s="358"/>
      <c r="AW886" s="358"/>
      <c r="AX886" s="358"/>
      <c r="AY886" s="358"/>
      <c r="AZ886" s="358"/>
      <c r="BA886" s="358"/>
      <c r="BB886" s="358"/>
      <c r="BC886" s="358"/>
      <c r="BD886" s="358"/>
    </row>
    <row r="887" spans="37:56" ht="12.75" customHeight="1">
      <c r="AK887" s="358"/>
      <c r="AL887" s="358"/>
      <c r="AM887" s="358"/>
      <c r="AN887" s="358"/>
      <c r="AO887" s="358"/>
      <c r="AP887" s="358"/>
      <c r="AQ887" s="358"/>
      <c r="AR887" s="358"/>
      <c r="AS887" s="358"/>
      <c r="AT887" s="358"/>
      <c r="AU887" s="358"/>
      <c r="AV887" s="358"/>
      <c r="AW887" s="358"/>
      <c r="AX887" s="358"/>
      <c r="AY887" s="358"/>
      <c r="AZ887" s="358"/>
      <c r="BA887" s="358"/>
      <c r="BB887" s="358"/>
      <c r="BC887" s="358"/>
      <c r="BD887" s="358"/>
    </row>
    <row r="888" spans="37:56" ht="12.75" customHeight="1">
      <c r="AK888" s="358"/>
      <c r="AL888" s="358"/>
      <c r="AM888" s="358"/>
      <c r="AN888" s="358"/>
      <c r="AO888" s="358"/>
      <c r="AP888" s="358"/>
      <c r="AQ888" s="358"/>
      <c r="AR888" s="358"/>
      <c r="AS888" s="358"/>
      <c r="AT888" s="358"/>
      <c r="AU888" s="358"/>
      <c r="AV888" s="358"/>
      <c r="AW888" s="358"/>
      <c r="AX888" s="358"/>
      <c r="AY888" s="358"/>
      <c r="AZ888" s="358"/>
      <c r="BA888" s="358"/>
      <c r="BB888" s="358"/>
      <c r="BC888" s="358"/>
      <c r="BD888" s="358"/>
    </row>
    <row r="889" spans="37:56" ht="12.75" customHeight="1">
      <c r="AK889" s="358"/>
      <c r="AL889" s="358"/>
      <c r="AM889" s="358"/>
      <c r="AN889" s="358"/>
      <c r="AO889" s="358"/>
      <c r="AP889" s="358"/>
      <c r="AQ889" s="358"/>
      <c r="AR889" s="358"/>
      <c r="AS889" s="358"/>
      <c r="AT889" s="358"/>
      <c r="AU889" s="358"/>
      <c r="AV889" s="358"/>
      <c r="AW889" s="358"/>
      <c r="AX889" s="358"/>
      <c r="AY889" s="358"/>
      <c r="AZ889" s="358"/>
      <c r="BA889" s="358"/>
      <c r="BB889" s="358"/>
      <c r="BC889" s="358"/>
      <c r="BD889" s="358"/>
    </row>
    <row r="890" spans="37:56" ht="12.75" customHeight="1">
      <c r="AK890" s="358"/>
      <c r="AL890" s="358"/>
      <c r="AM890" s="358"/>
      <c r="AN890" s="358"/>
      <c r="AO890" s="358"/>
      <c r="AP890" s="358"/>
      <c r="AQ890" s="358"/>
      <c r="AR890" s="358"/>
      <c r="AS890" s="358"/>
      <c r="AT890" s="358"/>
      <c r="AU890" s="358"/>
      <c r="AV890" s="358"/>
      <c r="AW890" s="358"/>
      <c r="AX890" s="358"/>
      <c r="AY890" s="358"/>
      <c r="AZ890" s="358"/>
      <c r="BA890" s="358"/>
      <c r="BB890" s="358"/>
      <c r="BC890" s="358"/>
      <c r="BD890" s="358"/>
    </row>
    <row r="891" spans="37:56" ht="12.75" customHeight="1">
      <c r="AK891" s="358"/>
      <c r="AL891" s="358"/>
      <c r="AM891" s="358"/>
      <c r="AN891" s="358"/>
      <c r="AO891" s="358"/>
      <c r="AP891" s="358"/>
      <c r="AQ891" s="358"/>
      <c r="AR891" s="358"/>
      <c r="AS891" s="358"/>
      <c r="AT891" s="358"/>
      <c r="AU891" s="358"/>
      <c r="AV891" s="358"/>
      <c r="AW891" s="358"/>
      <c r="AX891" s="358"/>
      <c r="AY891" s="358"/>
      <c r="AZ891" s="358"/>
      <c r="BA891" s="358"/>
      <c r="BB891" s="358"/>
      <c r="BC891" s="358"/>
      <c r="BD891" s="358"/>
    </row>
    <row r="892" spans="37:56" ht="12.75" customHeight="1">
      <c r="AK892" s="358"/>
      <c r="AL892" s="358"/>
      <c r="AM892" s="358"/>
      <c r="AN892" s="358"/>
      <c r="AO892" s="358"/>
      <c r="AP892" s="358"/>
      <c r="AQ892" s="358"/>
      <c r="AR892" s="358"/>
      <c r="AS892" s="358"/>
      <c r="AT892" s="358"/>
      <c r="AU892" s="358"/>
      <c r="AV892" s="358"/>
      <c r="AW892" s="358"/>
      <c r="AX892" s="358"/>
      <c r="AY892" s="358"/>
      <c r="AZ892" s="358"/>
      <c r="BA892" s="358"/>
      <c r="BB892" s="358"/>
      <c r="BC892" s="358"/>
      <c r="BD892" s="358"/>
    </row>
    <row r="893" spans="37:56" ht="12.75" customHeight="1">
      <c r="AK893" s="358"/>
      <c r="AL893" s="358"/>
      <c r="AM893" s="358"/>
      <c r="AN893" s="358"/>
      <c r="AO893" s="358"/>
      <c r="AP893" s="358"/>
      <c r="AQ893" s="358"/>
      <c r="AR893" s="358"/>
      <c r="AS893" s="358"/>
      <c r="AT893" s="358"/>
      <c r="AU893" s="358"/>
      <c r="AV893" s="358"/>
      <c r="AW893" s="358"/>
      <c r="AX893" s="358"/>
      <c r="AY893" s="358"/>
      <c r="AZ893" s="358"/>
      <c r="BA893" s="358"/>
      <c r="BB893" s="358"/>
      <c r="BC893" s="358"/>
      <c r="BD893" s="358"/>
    </row>
    <row r="894" spans="37:56" ht="12.75" customHeight="1">
      <c r="AK894" s="358"/>
      <c r="AL894" s="358"/>
      <c r="AM894" s="358"/>
      <c r="AN894" s="358"/>
      <c r="AO894" s="358"/>
      <c r="AP894" s="358"/>
      <c r="AQ894" s="358"/>
      <c r="AR894" s="358"/>
      <c r="AS894" s="358"/>
      <c r="AT894" s="358"/>
      <c r="AU894" s="358"/>
      <c r="AV894" s="358"/>
      <c r="AW894" s="358"/>
      <c r="AX894" s="358"/>
      <c r="AY894" s="358"/>
      <c r="AZ894" s="358"/>
      <c r="BA894" s="358"/>
      <c r="BB894" s="358"/>
      <c r="BC894" s="358"/>
      <c r="BD894" s="358"/>
    </row>
    <row r="895" spans="37:56" ht="12.75" customHeight="1">
      <c r="AK895" s="358"/>
      <c r="AL895" s="358"/>
      <c r="AM895" s="358"/>
      <c r="AN895" s="358"/>
      <c r="AO895" s="358"/>
      <c r="AP895" s="358"/>
      <c r="AQ895" s="358"/>
      <c r="AR895" s="358"/>
      <c r="AS895" s="358"/>
      <c r="AT895" s="358"/>
      <c r="AU895" s="358"/>
      <c r="AV895" s="358"/>
      <c r="AW895" s="358"/>
      <c r="AX895" s="358"/>
      <c r="AY895" s="358"/>
      <c r="AZ895" s="358"/>
      <c r="BA895" s="358"/>
      <c r="BB895" s="358"/>
      <c r="BC895" s="358"/>
      <c r="BD895" s="358"/>
    </row>
    <row r="896" spans="37:56" ht="12.75" customHeight="1">
      <c r="AK896" s="358"/>
      <c r="AL896" s="358"/>
      <c r="AM896" s="358"/>
      <c r="AN896" s="358"/>
      <c r="AO896" s="358"/>
      <c r="AP896" s="358"/>
      <c r="AQ896" s="358"/>
      <c r="AR896" s="358"/>
      <c r="AS896" s="358"/>
      <c r="AT896" s="358"/>
      <c r="AU896" s="358"/>
      <c r="AV896" s="358"/>
      <c r="AW896" s="358"/>
      <c r="AX896" s="358"/>
      <c r="AY896" s="358"/>
      <c r="AZ896" s="358"/>
      <c r="BA896" s="358"/>
      <c r="BB896" s="358"/>
      <c r="BC896" s="358"/>
      <c r="BD896" s="358"/>
    </row>
    <row r="897" spans="37:56" ht="12.75" customHeight="1">
      <c r="AK897" s="358"/>
      <c r="AL897" s="358"/>
      <c r="AM897" s="358"/>
      <c r="AN897" s="358"/>
      <c r="AO897" s="358"/>
      <c r="AP897" s="358"/>
      <c r="AQ897" s="358"/>
      <c r="AR897" s="358"/>
      <c r="AS897" s="358"/>
      <c r="AT897" s="358"/>
      <c r="AU897" s="358"/>
      <c r="AV897" s="358"/>
      <c r="AW897" s="358"/>
      <c r="AX897" s="358"/>
      <c r="AY897" s="358"/>
      <c r="AZ897" s="358"/>
      <c r="BA897" s="358"/>
      <c r="BB897" s="358"/>
      <c r="BC897" s="358"/>
      <c r="BD897" s="358"/>
    </row>
    <row r="898" spans="37:56" ht="12.75" customHeight="1">
      <c r="AK898" s="358"/>
      <c r="AL898" s="358"/>
      <c r="AM898" s="358"/>
      <c r="AN898" s="358"/>
      <c r="AO898" s="358"/>
      <c r="AP898" s="358"/>
      <c r="AQ898" s="358"/>
      <c r="AR898" s="358"/>
      <c r="AS898" s="358"/>
      <c r="AT898" s="358"/>
      <c r="AU898" s="358"/>
      <c r="AV898" s="358"/>
      <c r="AW898" s="358"/>
      <c r="AX898" s="358"/>
      <c r="AY898" s="358"/>
      <c r="AZ898" s="358"/>
      <c r="BA898" s="358"/>
      <c r="BB898" s="358"/>
      <c r="BC898" s="358"/>
      <c r="BD898" s="358"/>
    </row>
    <row r="899" spans="37:56" ht="12.75" customHeight="1">
      <c r="AK899" s="358"/>
      <c r="AL899" s="358"/>
      <c r="AM899" s="358"/>
      <c r="AN899" s="358"/>
      <c r="AO899" s="358"/>
      <c r="AP899" s="358"/>
      <c r="AQ899" s="358"/>
      <c r="AR899" s="358"/>
      <c r="AS899" s="358"/>
      <c r="AT899" s="358"/>
      <c r="AU899" s="358"/>
      <c r="AV899" s="358"/>
      <c r="AW899" s="358"/>
      <c r="AX899" s="358"/>
      <c r="AY899" s="358"/>
      <c r="AZ899" s="358"/>
      <c r="BA899" s="358"/>
      <c r="BB899" s="358"/>
      <c r="BC899" s="358"/>
      <c r="BD899" s="358"/>
    </row>
    <row r="900" spans="37:56" ht="12.75" customHeight="1">
      <c r="AK900" s="358"/>
      <c r="AL900" s="358"/>
      <c r="AM900" s="358"/>
      <c r="AN900" s="358"/>
      <c r="AO900" s="358"/>
      <c r="AP900" s="358"/>
      <c r="AQ900" s="358"/>
      <c r="AR900" s="358"/>
      <c r="AS900" s="358"/>
      <c r="AT900" s="358"/>
      <c r="AU900" s="358"/>
      <c r="AV900" s="358"/>
      <c r="AW900" s="358"/>
      <c r="AX900" s="358"/>
      <c r="AY900" s="358"/>
      <c r="AZ900" s="358"/>
      <c r="BA900" s="358"/>
      <c r="BB900" s="358"/>
      <c r="BC900" s="358"/>
      <c r="BD900" s="358"/>
    </row>
    <row r="901" spans="37:56" ht="12.75" customHeight="1">
      <c r="AK901" s="358"/>
      <c r="AL901" s="358"/>
      <c r="AM901" s="358"/>
      <c r="AN901" s="358"/>
      <c r="AO901" s="358"/>
      <c r="AP901" s="358"/>
      <c r="AQ901" s="358"/>
      <c r="AR901" s="358"/>
      <c r="AS901" s="358"/>
      <c r="AT901" s="358"/>
      <c r="AU901" s="358"/>
      <c r="AV901" s="358"/>
      <c r="AW901" s="358"/>
      <c r="AX901" s="358"/>
      <c r="AY901" s="358"/>
      <c r="AZ901" s="358"/>
      <c r="BA901" s="358"/>
      <c r="BB901" s="358"/>
      <c r="BC901" s="358"/>
      <c r="BD901" s="358"/>
    </row>
    <row r="902" spans="37:56" ht="12.75" customHeight="1">
      <c r="AK902" s="358"/>
      <c r="AL902" s="358"/>
      <c r="AM902" s="358"/>
      <c r="AN902" s="358"/>
      <c r="AO902" s="358"/>
      <c r="AP902" s="358"/>
      <c r="AQ902" s="358"/>
      <c r="AR902" s="358"/>
      <c r="AS902" s="358"/>
      <c r="AT902" s="358"/>
      <c r="AU902" s="358"/>
      <c r="AV902" s="358"/>
      <c r="AW902" s="358"/>
      <c r="AX902" s="358"/>
      <c r="AY902" s="358"/>
      <c r="AZ902" s="358"/>
      <c r="BA902" s="358"/>
      <c r="BB902" s="358"/>
      <c r="BC902" s="358"/>
      <c r="BD902" s="358"/>
    </row>
    <row r="903" spans="37:56" ht="12.75" customHeight="1">
      <c r="AK903" s="358"/>
      <c r="AL903" s="358"/>
      <c r="AM903" s="358"/>
      <c r="AN903" s="358"/>
      <c r="AO903" s="358"/>
      <c r="AP903" s="358"/>
      <c r="AQ903" s="358"/>
      <c r="AR903" s="358"/>
      <c r="AS903" s="358"/>
      <c r="AT903" s="358"/>
      <c r="AU903" s="358"/>
      <c r="AV903" s="358"/>
      <c r="AW903" s="358"/>
      <c r="AX903" s="358"/>
      <c r="AY903" s="358"/>
      <c r="AZ903" s="358"/>
      <c r="BA903" s="358"/>
      <c r="BB903" s="358"/>
      <c r="BC903" s="358"/>
      <c r="BD903" s="358"/>
    </row>
    <row r="904" spans="37:56" ht="12.75" customHeight="1">
      <c r="AK904" s="358"/>
      <c r="AL904" s="358"/>
      <c r="AM904" s="358"/>
      <c r="AN904" s="358"/>
      <c r="AO904" s="358"/>
      <c r="AP904" s="358"/>
      <c r="AQ904" s="358"/>
      <c r="AR904" s="358"/>
      <c r="AS904" s="358"/>
      <c r="AT904" s="358"/>
      <c r="AU904" s="358"/>
      <c r="AV904" s="358"/>
      <c r="AW904" s="358"/>
      <c r="AX904" s="358"/>
      <c r="AY904" s="358"/>
      <c r="AZ904" s="358"/>
      <c r="BA904" s="358"/>
      <c r="BB904" s="358"/>
      <c r="BC904" s="358"/>
      <c r="BD904" s="358"/>
    </row>
    <row r="905" spans="37:56" ht="12.75" customHeight="1">
      <c r="AK905" s="358"/>
      <c r="AL905" s="358"/>
      <c r="AM905" s="358"/>
      <c r="AN905" s="358"/>
      <c r="AO905" s="358"/>
      <c r="AP905" s="358"/>
      <c r="AQ905" s="358"/>
      <c r="AR905" s="358"/>
      <c r="AS905" s="358"/>
      <c r="AT905" s="358"/>
      <c r="AU905" s="358"/>
      <c r="AV905" s="358"/>
      <c r="AW905" s="358"/>
      <c r="AX905" s="358"/>
      <c r="AY905" s="358"/>
      <c r="AZ905" s="358"/>
      <c r="BA905" s="358"/>
      <c r="BB905" s="358"/>
      <c r="BC905" s="358"/>
      <c r="BD905" s="358"/>
    </row>
    <row r="906" spans="37:56" ht="12.75" customHeight="1">
      <c r="AK906" s="358"/>
      <c r="AL906" s="358"/>
      <c r="AM906" s="358"/>
      <c r="AN906" s="358"/>
      <c r="AO906" s="358"/>
      <c r="AP906" s="358"/>
      <c r="AQ906" s="358"/>
      <c r="AR906" s="358"/>
      <c r="AS906" s="358"/>
      <c r="AT906" s="358"/>
      <c r="AU906" s="358"/>
      <c r="AV906" s="358"/>
      <c r="AW906" s="358"/>
      <c r="AX906" s="358"/>
      <c r="AY906" s="358"/>
      <c r="AZ906" s="358"/>
      <c r="BA906" s="358"/>
      <c r="BB906" s="358"/>
      <c r="BC906" s="358"/>
      <c r="BD906" s="358"/>
    </row>
    <row r="907" spans="37:56" ht="12.75" customHeight="1">
      <c r="AK907" s="358"/>
      <c r="AL907" s="358"/>
      <c r="AM907" s="358"/>
      <c r="AN907" s="358"/>
      <c r="AO907" s="358"/>
      <c r="AP907" s="358"/>
      <c r="AQ907" s="358"/>
      <c r="AR907" s="358"/>
      <c r="AS907" s="358"/>
      <c r="AT907" s="358"/>
      <c r="AU907" s="358"/>
      <c r="AV907" s="358"/>
      <c r="AW907" s="358"/>
      <c r="AX907" s="358"/>
      <c r="AY907" s="358"/>
      <c r="AZ907" s="358"/>
      <c r="BA907" s="358"/>
      <c r="BB907" s="358"/>
      <c r="BC907" s="358"/>
      <c r="BD907" s="358"/>
    </row>
    <row r="908" spans="37:56" ht="12.75" customHeight="1">
      <c r="AK908" s="358"/>
      <c r="AL908" s="358"/>
      <c r="AM908" s="358"/>
      <c r="AN908" s="358"/>
      <c r="AO908" s="358"/>
      <c r="AP908" s="358"/>
      <c r="AQ908" s="358"/>
      <c r="AR908" s="358"/>
      <c r="AS908" s="358"/>
      <c r="AT908" s="358"/>
      <c r="AU908" s="358"/>
      <c r="AV908" s="358"/>
      <c r="AW908" s="358"/>
      <c r="AX908" s="358"/>
      <c r="AY908" s="358"/>
      <c r="AZ908" s="358"/>
      <c r="BA908" s="358"/>
      <c r="BB908" s="358"/>
      <c r="BC908" s="358"/>
      <c r="BD908" s="358"/>
    </row>
    <row r="909" spans="37:56" ht="12.75" customHeight="1">
      <c r="AK909" s="358"/>
      <c r="AL909" s="358"/>
      <c r="AM909" s="358"/>
      <c r="AN909" s="358"/>
      <c r="AO909" s="358"/>
      <c r="AP909" s="358"/>
      <c r="AQ909" s="358"/>
      <c r="AR909" s="358"/>
      <c r="AS909" s="358"/>
      <c r="AT909" s="358"/>
      <c r="AU909" s="358"/>
      <c r="AV909" s="358"/>
      <c r="AW909" s="358"/>
      <c r="AX909" s="358"/>
      <c r="AY909" s="358"/>
      <c r="AZ909" s="358"/>
      <c r="BA909" s="358"/>
      <c r="BB909" s="358"/>
      <c r="BC909" s="358"/>
      <c r="BD909" s="358"/>
    </row>
    <row r="910" spans="37:56" ht="12.75" customHeight="1">
      <c r="AK910" s="358"/>
      <c r="AL910" s="358"/>
      <c r="AM910" s="358"/>
      <c r="AN910" s="358"/>
      <c r="AO910" s="358"/>
      <c r="AP910" s="358"/>
      <c r="AQ910" s="358"/>
      <c r="AR910" s="358"/>
      <c r="AS910" s="358"/>
      <c r="AT910" s="358"/>
      <c r="AU910" s="358"/>
      <c r="AV910" s="358"/>
      <c r="AW910" s="358"/>
      <c r="AX910" s="358"/>
      <c r="AY910" s="358"/>
      <c r="AZ910" s="358"/>
      <c r="BA910" s="358"/>
      <c r="BB910" s="358"/>
      <c r="BC910" s="358"/>
      <c r="BD910" s="358"/>
    </row>
    <row r="911" spans="37:56" ht="12.75" customHeight="1">
      <c r="AK911" s="358"/>
      <c r="AL911" s="358"/>
      <c r="AM911" s="358"/>
      <c r="AN911" s="358"/>
      <c r="AO911" s="358"/>
      <c r="AP911" s="358"/>
      <c r="AQ911" s="358"/>
      <c r="AR911" s="358"/>
      <c r="AS911" s="358"/>
      <c r="AT911" s="358"/>
      <c r="AU911" s="358"/>
      <c r="AV911" s="358"/>
      <c r="AW911" s="358"/>
      <c r="AX911" s="358"/>
      <c r="AY911" s="358"/>
      <c r="AZ911" s="358"/>
      <c r="BA911" s="358"/>
      <c r="BB911" s="358"/>
      <c r="BC911" s="358"/>
      <c r="BD911" s="358"/>
    </row>
    <row r="912" spans="37:56" ht="12.75" customHeight="1">
      <c r="AK912" s="358"/>
      <c r="AL912" s="358"/>
      <c r="AM912" s="358"/>
      <c r="AN912" s="358"/>
      <c r="AO912" s="358"/>
      <c r="AP912" s="358"/>
      <c r="AQ912" s="358"/>
      <c r="AR912" s="358"/>
      <c r="AS912" s="358"/>
      <c r="AT912" s="358"/>
      <c r="AU912" s="358"/>
      <c r="AV912" s="358"/>
      <c r="AW912" s="358"/>
      <c r="AX912" s="358"/>
      <c r="AY912" s="358"/>
      <c r="AZ912" s="358"/>
      <c r="BA912" s="358"/>
      <c r="BB912" s="358"/>
      <c r="BC912" s="358"/>
      <c r="BD912" s="358"/>
    </row>
    <row r="913" spans="37:56" ht="12.75" customHeight="1">
      <c r="AK913" s="358"/>
      <c r="AL913" s="358"/>
      <c r="AM913" s="358"/>
      <c r="AN913" s="358"/>
      <c r="AO913" s="358"/>
      <c r="AP913" s="358"/>
      <c r="AQ913" s="358"/>
      <c r="AR913" s="358"/>
      <c r="AS913" s="358"/>
      <c r="AT913" s="358"/>
      <c r="AU913" s="358"/>
      <c r="AV913" s="358"/>
      <c r="AW913" s="358"/>
      <c r="AX913" s="358"/>
      <c r="AY913" s="358"/>
      <c r="AZ913" s="358"/>
      <c r="BA913" s="358"/>
      <c r="BB913" s="358"/>
      <c r="BC913" s="358"/>
      <c r="BD913" s="358"/>
    </row>
    <row r="914" spans="37:56" ht="12.75" customHeight="1">
      <c r="AK914" s="358"/>
      <c r="AL914" s="358"/>
      <c r="AM914" s="358"/>
      <c r="AN914" s="358"/>
      <c r="AO914" s="358"/>
      <c r="AP914" s="358"/>
      <c r="AQ914" s="358"/>
      <c r="AR914" s="358"/>
      <c r="AS914" s="358"/>
      <c r="AT914" s="358"/>
      <c r="AU914" s="358"/>
      <c r="AV914" s="358"/>
      <c r="AW914" s="358"/>
      <c r="AX914" s="358"/>
      <c r="AY914" s="358"/>
      <c r="AZ914" s="358"/>
      <c r="BA914" s="358"/>
      <c r="BB914" s="358"/>
      <c r="BC914" s="358"/>
      <c r="BD914" s="358"/>
    </row>
    <row r="915" spans="37:56" ht="12.75" customHeight="1">
      <c r="AK915" s="358"/>
      <c r="AL915" s="358"/>
      <c r="AM915" s="358"/>
      <c r="AN915" s="358"/>
      <c r="AO915" s="358"/>
      <c r="AP915" s="358"/>
      <c r="AQ915" s="358"/>
      <c r="AR915" s="358"/>
      <c r="AS915" s="358"/>
      <c r="AT915" s="358"/>
      <c r="AU915" s="358"/>
      <c r="AV915" s="358"/>
      <c r="AW915" s="358"/>
      <c r="AX915" s="358"/>
      <c r="AY915" s="358"/>
      <c r="AZ915" s="358"/>
      <c r="BA915" s="358"/>
      <c r="BB915" s="358"/>
      <c r="BC915" s="358"/>
      <c r="BD915" s="358"/>
    </row>
    <row r="916" spans="37:56" ht="12.75" customHeight="1">
      <c r="AK916" s="358"/>
      <c r="AL916" s="358"/>
      <c r="AM916" s="358"/>
      <c r="AN916" s="358"/>
      <c r="AO916" s="358"/>
      <c r="AP916" s="358"/>
      <c r="AQ916" s="358"/>
      <c r="AR916" s="358"/>
      <c r="AS916" s="358"/>
      <c r="AT916" s="358"/>
      <c r="AU916" s="358"/>
      <c r="AV916" s="358"/>
      <c r="AW916" s="358"/>
      <c r="AX916" s="358"/>
      <c r="AY916" s="358"/>
      <c r="AZ916" s="358"/>
      <c r="BA916" s="358"/>
      <c r="BB916" s="358"/>
      <c r="BC916" s="358"/>
      <c r="BD916" s="358"/>
    </row>
    <row r="917" spans="37:56" ht="12.75" customHeight="1">
      <c r="AK917" s="358"/>
      <c r="AL917" s="358"/>
      <c r="AM917" s="358"/>
      <c r="AN917" s="358"/>
      <c r="AO917" s="358"/>
      <c r="AP917" s="358"/>
      <c r="AQ917" s="358"/>
      <c r="AR917" s="358"/>
      <c r="AS917" s="358"/>
      <c r="AT917" s="358"/>
      <c r="AU917" s="358"/>
      <c r="AV917" s="358"/>
      <c r="AW917" s="358"/>
      <c r="AX917" s="358"/>
      <c r="AY917" s="358"/>
      <c r="AZ917" s="358"/>
      <c r="BA917" s="358"/>
      <c r="BB917" s="358"/>
      <c r="BC917" s="358"/>
      <c r="BD917" s="358"/>
    </row>
    <row r="918" spans="37:56" ht="12.75" customHeight="1">
      <c r="AK918" s="358"/>
      <c r="AL918" s="358"/>
      <c r="AM918" s="358"/>
      <c r="AN918" s="358"/>
      <c r="AO918" s="358"/>
      <c r="AP918" s="358"/>
      <c r="AQ918" s="358"/>
      <c r="AR918" s="358"/>
      <c r="AS918" s="358"/>
      <c r="AT918" s="358"/>
      <c r="AU918" s="358"/>
      <c r="AV918" s="358"/>
      <c r="AW918" s="358"/>
      <c r="AX918" s="358"/>
      <c r="AY918" s="358"/>
      <c r="AZ918" s="358"/>
      <c r="BA918" s="358"/>
      <c r="BB918" s="358"/>
      <c r="BC918" s="358"/>
      <c r="BD918" s="358"/>
    </row>
    <row r="919" spans="37:56" ht="12.75" customHeight="1">
      <c r="AK919" s="358"/>
      <c r="AL919" s="358"/>
      <c r="AM919" s="358"/>
      <c r="AN919" s="358"/>
      <c r="AO919" s="358"/>
      <c r="AP919" s="358"/>
      <c r="AQ919" s="358"/>
      <c r="AR919" s="358"/>
      <c r="AS919" s="358"/>
      <c r="AT919" s="358"/>
      <c r="AU919" s="358"/>
      <c r="AV919" s="358"/>
      <c r="AW919" s="358"/>
      <c r="AX919" s="358"/>
      <c r="AY919" s="358"/>
      <c r="AZ919" s="358"/>
      <c r="BA919" s="358"/>
      <c r="BB919" s="358"/>
      <c r="BC919" s="358"/>
      <c r="BD919" s="358"/>
    </row>
    <row r="920" spans="37:56" ht="12.75" customHeight="1">
      <c r="AK920" s="358"/>
      <c r="AL920" s="358"/>
      <c r="AM920" s="358"/>
      <c r="AN920" s="358"/>
      <c r="AO920" s="358"/>
      <c r="AP920" s="358"/>
      <c r="AQ920" s="358"/>
      <c r="AR920" s="358"/>
      <c r="AS920" s="358"/>
      <c r="AT920" s="358"/>
      <c r="AU920" s="358"/>
      <c r="AV920" s="358"/>
      <c r="AW920" s="358"/>
      <c r="AX920" s="358"/>
      <c r="AY920" s="358"/>
      <c r="AZ920" s="358"/>
      <c r="BA920" s="358"/>
      <c r="BB920" s="358"/>
      <c r="BC920" s="358"/>
      <c r="BD920" s="358"/>
    </row>
    <row r="921" spans="37:56" ht="12.75" customHeight="1">
      <c r="AK921" s="358"/>
      <c r="AL921" s="358"/>
      <c r="AM921" s="358"/>
      <c r="AN921" s="358"/>
      <c r="AO921" s="358"/>
      <c r="AP921" s="358"/>
      <c r="AQ921" s="358"/>
      <c r="AR921" s="358"/>
      <c r="AS921" s="358"/>
      <c r="AT921" s="358"/>
      <c r="AU921" s="358"/>
      <c r="AV921" s="358"/>
      <c r="AW921" s="358"/>
      <c r="AX921" s="358"/>
      <c r="AY921" s="358"/>
      <c r="AZ921" s="358"/>
      <c r="BA921" s="358"/>
      <c r="BB921" s="358"/>
      <c r="BC921" s="358"/>
      <c r="BD921" s="358"/>
    </row>
    <row r="922" spans="37:56" ht="12.75" customHeight="1">
      <c r="AK922" s="358"/>
      <c r="AL922" s="358"/>
      <c r="AM922" s="358"/>
      <c r="AN922" s="358"/>
      <c r="AO922" s="358"/>
      <c r="AP922" s="358"/>
      <c r="AQ922" s="358"/>
      <c r="AR922" s="358"/>
      <c r="AS922" s="358"/>
      <c r="AT922" s="358"/>
      <c r="AU922" s="358"/>
      <c r="AV922" s="358"/>
      <c r="AW922" s="358"/>
      <c r="AX922" s="358"/>
      <c r="AY922" s="358"/>
      <c r="AZ922" s="358"/>
      <c r="BA922" s="358"/>
      <c r="BB922" s="358"/>
      <c r="BC922" s="358"/>
      <c r="BD922" s="358"/>
    </row>
    <row r="923" spans="37:56" ht="12.75" customHeight="1">
      <c r="AK923" s="358"/>
      <c r="AL923" s="358"/>
      <c r="AM923" s="358"/>
      <c r="AN923" s="358"/>
      <c r="AO923" s="358"/>
      <c r="AP923" s="358"/>
      <c r="AQ923" s="358"/>
      <c r="AR923" s="358"/>
      <c r="AS923" s="358"/>
      <c r="AT923" s="358"/>
      <c r="AU923" s="358"/>
      <c r="AV923" s="358"/>
      <c r="AW923" s="358"/>
      <c r="AX923" s="358"/>
      <c r="AY923" s="358"/>
      <c r="AZ923" s="358"/>
      <c r="BA923" s="358"/>
      <c r="BB923" s="358"/>
      <c r="BC923" s="358"/>
      <c r="BD923" s="358"/>
    </row>
    <row r="924" spans="37:56" ht="12.75" customHeight="1">
      <c r="AK924" s="358"/>
      <c r="AL924" s="358"/>
      <c r="AM924" s="358"/>
      <c r="AN924" s="358"/>
      <c r="AO924" s="358"/>
      <c r="AP924" s="358"/>
      <c r="AQ924" s="358"/>
      <c r="AR924" s="358"/>
      <c r="AS924" s="358"/>
      <c r="AT924" s="358"/>
      <c r="AU924" s="358"/>
      <c r="AV924" s="358"/>
      <c r="AW924" s="358"/>
      <c r="AX924" s="358"/>
      <c r="AY924" s="358"/>
      <c r="AZ924" s="358"/>
      <c r="BA924" s="358"/>
      <c r="BB924" s="358"/>
      <c r="BC924" s="358"/>
      <c r="BD924" s="358"/>
    </row>
    <row r="925" spans="37:56" ht="12.75" customHeight="1">
      <c r="AK925" s="358"/>
      <c r="AL925" s="358"/>
      <c r="AM925" s="358"/>
      <c r="AN925" s="358"/>
      <c r="AO925" s="358"/>
      <c r="AP925" s="358"/>
      <c r="AQ925" s="358"/>
      <c r="AR925" s="358"/>
      <c r="AS925" s="358"/>
      <c r="AT925" s="358"/>
      <c r="AU925" s="358"/>
      <c r="AV925" s="358"/>
      <c r="AW925" s="358"/>
      <c r="AX925" s="358"/>
      <c r="AY925" s="358"/>
      <c r="AZ925" s="358"/>
      <c r="BA925" s="358"/>
      <c r="BB925" s="358"/>
      <c r="BC925" s="358"/>
      <c r="BD925" s="358"/>
    </row>
    <row r="926" spans="37:56" ht="12.75" customHeight="1">
      <c r="AK926" s="358"/>
      <c r="AL926" s="358"/>
      <c r="AM926" s="358"/>
      <c r="AN926" s="358"/>
      <c r="AO926" s="358"/>
      <c r="AP926" s="358"/>
      <c r="AQ926" s="358"/>
      <c r="AR926" s="358"/>
      <c r="AS926" s="358"/>
      <c r="AT926" s="358"/>
      <c r="AU926" s="358"/>
      <c r="AV926" s="358"/>
      <c r="AW926" s="358"/>
      <c r="AX926" s="358"/>
      <c r="AY926" s="358"/>
      <c r="AZ926" s="358"/>
      <c r="BA926" s="358"/>
      <c r="BB926" s="358"/>
      <c r="BC926" s="358"/>
      <c r="BD926" s="358"/>
    </row>
    <row r="927" spans="37:56" ht="12.75" customHeight="1">
      <c r="AK927" s="358"/>
      <c r="AL927" s="358"/>
      <c r="AM927" s="358"/>
      <c r="AN927" s="358"/>
      <c r="AO927" s="358"/>
      <c r="AP927" s="358"/>
      <c r="AQ927" s="358"/>
      <c r="AR927" s="358"/>
      <c r="AS927" s="358"/>
      <c r="AT927" s="358"/>
      <c r="AU927" s="358"/>
      <c r="AV927" s="358"/>
      <c r="AW927" s="358"/>
      <c r="AX927" s="358"/>
      <c r="AY927" s="358"/>
      <c r="AZ927" s="358"/>
      <c r="BA927" s="358"/>
      <c r="BB927" s="358"/>
      <c r="BC927" s="358"/>
      <c r="BD927" s="358"/>
    </row>
    <row r="928" spans="37:56" ht="12.75" customHeight="1">
      <c r="AK928" s="358"/>
      <c r="AL928" s="358"/>
      <c r="AM928" s="358"/>
      <c r="AN928" s="358"/>
      <c r="AO928" s="358"/>
      <c r="AP928" s="358"/>
      <c r="AQ928" s="358"/>
      <c r="AR928" s="358"/>
      <c r="AS928" s="358"/>
      <c r="AT928" s="358"/>
      <c r="AU928" s="358"/>
      <c r="AV928" s="358"/>
      <c r="AW928" s="358"/>
      <c r="AX928" s="358"/>
      <c r="AY928" s="358"/>
      <c r="AZ928" s="358"/>
      <c r="BA928" s="358"/>
      <c r="BB928" s="358"/>
      <c r="BC928" s="358"/>
      <c r="BD928" s="358"/>
    </row>
    <row r="929" spans="37:56" ht="12.75" customHeight="1">
      <c r="AK929" s="358"/>
      <c r="AL929" s="358"/>
      <c r="AM929" s="358"/>
      <c r="AN929" s="358"/>
      <c r="AO929" s="358"/>
      <c r="AP929" s="358"/>
      <c r="AQ929" s="358"/>
      <c r="AR929" s="358"/>
      <c r="AS929" s="358"/>
      <c r="AT929" s="358"/>
      <c r="AU929" s="358"/>
      <c r="AV929" s="358"/>
      <c r="AW929" s="358"/>
      <c r="AX929" s="358"/>
      <c r="AY929" s="358"/>
      <c r="AZ929" s="358"/>
      <c r="BA929" s="358"/>
      <c r="BB929" s="358"/>
      <c r="BC929" s="358"/>
      <c r="BD929" s="358"/>
    </row>
    <row r="930" spans="37:56" ht="12.75" customHeight="1">
      <c r="AK930" s="358"/>
      <c r="AL930" s="358"/>
      <c r="AM930" s="358"/>
      <c r="AN930" s="358"/>
      <c r="AO930" s="358"/>
      <c r="AP930" s="358"/>
      <c r="AQ930" s="358"/>
      <c r="AR930" s="358"/>
      <c r="AS930" s="358"/>
      <c r="AT930" s="358"/>
      <c r="AU930" s="358"/>
      <c r="AV930" s="358"/>
      <c r="AW930" s="358"/>
      <c r="AX930" s="358"/>
      <c r="AY930" s="358"/>
      <c r="AZ930" s="358"/>
      <c r="BA930" s="358"/>
      <c r="BB930" s="358"/>
      <c r="BC930" s="358"/>
      <c r="BD930" s="358"/>
    </row>
    <row r="931" spans="37:56" ht="12.75" customHeight="1">
      <c r="AK931" s="358"/>
      <c r="AL931" s="358"/>
      <c r="AM931" s="358"/>
      <c r="AN931" s="358"/>
      <c r="AO931" s="358"/>
      <c r="AP931" s="358"/>
      <c r="AQ931" s="358"/>
      <c r="AR931" s="358"/>
      <c r="AS931" s="358"/>
      <c r="AT931" s="358"/>
      <c r="AU931" s="358"/>
      <c r="AV931" s="358"/>
      <c r="AW931" s="358"/>
      <c r="AX931" s="358"/>
      <c r="AY931" s="358"/>
      <c r="AZ931" s="358"/>
      <c r="BA931" s="358"/>
      <c r="BB931" s="358"/>
      <c r="BC931" s="358"/>
      <c r="BD931" s="358"/>
    </row>
    <row r="932" spans="37:56" ht="12.75" customHeight="1">
      <c r="AK932" s="358"/>
      <c r="AL932" s="358"/>
      <c r="AM932" s="358"/>
      <c r="AN932" s="358"/>
      <c r="AO932" s="358"/>
      <c r="AP932" s="358"/>
      <c r="AQ932" s="358"/>
      <c r="AR932" s="358"/>
      <c r="AS932" s="358"/>
      <c r="AT932" s="358"/>
      <c r="AU932" s="358"/>
      <c r="AV932" s="358"/>
      <c r="AW932" s="358"/>
      <c r="AX932" s="358"/>
      <c r="AY932" s="358"/>
      <c r="AZ932" s="358"/>
      <c r="BA932" s="358"/>
      <c r="BB932" s="358"/>
      <c r="BC932" s="358"/>
      <c r="BD932" s="358"/>
    </row>
    <row r="933" spans="37:56" ht="12.75" customHeight="1">
      <c r="AK933" s="358"/>
      <c r="AL933" s="358"/>
      <c r="AM933" s="358"/>
      <c r="AN933" s="358"/>
      <c r="AO933" s="358"/>
      <c r="AP933" s="358"/>
      <c r="AQ933" s="358"/>
      <c r="AR933" s="358"/>
      <c r="AS933" s="358"/>
      <c r="AT933" s="358"/>
      <c r="AU933" s="358"/>
      <c r="AV933" s="358"/>
      <c r="AW933" s="358"/>
      <c r="AX933" s="358"/>
      <c r="AY933" s="358"/>
      <c r="AZ933" s="358"/>
      <c r="BA933" s="358"/>
      <c r="BB933" s="358"/>
      <c r="BC933" s="358"/>
      <c r="BD933" s="358"/>
    </row>
    <row r="934" spans="37:56" ht="12.75" customHeight="1">
      <c r="AK934" s="358"/>
      <c r="AL934" s="358"/>
      <c r="AM934" s="358"/>
      <c r="AN934" s="358"/>
      <c r="AO934" s="358"/>
      <c r="AP934" s="358"/>
      <c r="AQ934" s="358"/>
      <c r="AR934" s="358"/>
      <c r="AS934" s="358"/>
      <c r="AT934" s="358"/>
      <c r="AU934" s="358"/>
      <c r="AV934" s="358"/>
      <c r="AW934" s="358"/>
      <c r="AX934" s="358"/>
      <c r="AY934" s="358"/>
      <c r="AZ934" s="358"/>
      <c r="BA934" s="358"/>
      <c r="BB934" s="358"/>
      <c r="BC934" s="358"/>
      <c r="BD934" s="358"/>
    </row>
    <row r="935" spans="37:56" ht="12.75" customHeight="1">
      <c r="AK935" s="358"/>
      <c r="AL935" s="358"/>
      <c r="AM935" s="358"/>
      <c r="AN935" s="358"/>
      <c r="AO935" s="358"/>
      <c r="AP935" s="358"/>
      <c r="AQ935" s="358"/>
      <c r="AR935" s="358"/>
      <c r="AS935" s="358"/>
      <c r="AT935" s="358"/>
      <c r="AU935" s="358"/>
      <c r="AV935" s="358"/>
      <c r="AW935" s="358"/>
      <c r="AX935" s="358"/>
      <c r="AY935" s="358"/>
      <c r="AZ935" s="358"/>
      <c r="BA935" s="358"/>
      <c r="BB935" s="358"/>
      <c r="BC935" s="358"/>
      <c r="BD935" s="358"/>
    </row>
    <row r="936" spans="37:56" ht="12.75" customHeight="1">
      <c r="AK936" s="358"/>
      <c r="AL936" s="358"/>
      <c r="AM936" s="358"/>
      <c r="AN936" s="358"/>
      <c r="AO936" s="358"/>
      <c r="AP936" s="358"/>
      <c r="AQ936" s="358"/>
      <c r="AR936" s="358"/>
      <c r="AS936" s="358"/>
      <c r="AT936" s="358"/>
      <c r="AU936" s="358"/>
      <c r="AV936" s="358"/>
      <c r="AW936" s="358"/>
      <c r="AX936" s="358"/>
      <c r="AY936" s="358"/>
      <c r="AZ936" s="358"/>
      <c r="BA936" s="358"/>
      <c r="BB936" s="358"/>
      <c r="BC936" s="358"/>
      <c r="BD936" s="358"/>
    </row>
    <row r="937" spans="37:56" ht="12.75" customHeight="1">
      <c r="AK937" s="358"/>
      <c r="AL937" s="358"/>
      <c r="AM937" s="358"/>
      <c r="AN937" s="358"/>
      <c r="AO937" s="358"/>
      <c r="AP937" s="358"/>
      <c r="AQ937" s="358"/>
      <c r="AR937" s="358"/>
      <c r="AS937" s="358"/>
      <c r="AT937" s="358"/>
      <c r="AU937" s="358"/>
      <c r="AV937" s="358"/>
      <c r="AW937" s="358"/>
      <c r="AX937" s="358"/>
      <c r="AY937" s="358"/>
      <c r="AZ937" s="358"/>
      <c r="BA937" s="358"/>
      <c r="BB937" s="358"/>
      <c r="BC937" s="358"/>
      <c r="BD937" s="358"/>
    </row>
    <row r="938" spans="37:56" ht="12.75" customHeight="1">
      <c r="AK938" s="358"/>
      <c r="AL938" s="358"/>
      <c r="AM938" s="358"/>
      <c r="AN938" s="358"/>
      <c r="AO938" s="358"/>
      <c r="AP938" s="358"/>
      <c r="AQ938" s="358"/>
      <c r="AR938" s="358"/>
      <c r="AS938" s="358"/>
      <c r="AT938" s="358"/>
      <c r="AU938" s="358"/>
      <c r="AV938" s="358"/>
      <c r="AW938" s="358"/>
      <c r="AX938" s="358"/>
      <c r="AY938" s="358"/>
      <c r="AZ938" s="358"/>
      <c r="BA938" s="358"/>
      <c r="BB938" s="358"/>
      <c r="BC938" s="358"/>
      <c r="BD938" s="358"/>
    </row>
    <row r="939" spans="37:56" ht="12.75" customHeight="1">
      <c r="AK939" s="358"/>
      <c r="AL939" s="358"/>
      <c r="AM939" s="358"/>
      <c r="AN939" s="358"/>
      <c r="AO939" s="358"/>
      <c r="AP939" s="358"/>
      <c r="AQ939" s="358"/>
      <c r="AR939" s="358"/>
      <c r="AS939" s="358"/>
      <c r="AT939" s="358"/>
      <c r="AU939" s="358"/>
      <c r="AV939" s="358"/>
      <c r="AW939" s="358"/>
      <c r="AX939" s="358"/>
      <c r="AY939" s="358"/>
      <c r="AZ939" s="358"/>
      <c r="BA939" s="358"/>
      <c r="BB939" s="358"/>
      <c r="BC939" s="358"/>
      <c r="BD939" s="358"/>
    </row>
    <row r="940" spans="37:56" ht="12.75" customHeight="1">
      <c r="AK940" s="358"/>
      <c r="AL940" s="358"/>
      <c r="AM940" s="358"/>
      <c r="AN940" s="358"/>
      <c r="AO940" s="358"/>
      <c r="AP940" s="358"/>
      <c r="AQ940" s="358"/>
      <c r="AR940" s="358"/>
      <c r="AS940" s="358"/>
      <c r="AT940" s="358"/>
      <c r="AU940" s="358"/>
      <c r="AV940" s="358"/>
      <c r="AW940" s="358"/>
      <c r="AX940" s="358"/>
      <c r="AY940" s="358"/>
      <c r="AZ940" s="358"/>
      <c r="BA940" s="358"/>
      <c r="BB940" s="358"/>
      <c r="BC940" s="358"/>
      <c r="BD940" s="358"/>
    </row>
    <row r="941" spans="37:56" ht="12.75" customHeight="1">
      <c r="AK941" s="358"/>
      <c r="AL941" s="358"/>
      <c r="AM941" s="358"/>
      <c r="AN941" s="358"/>
      <c r="AO941" s="358"/>
      <c r="AP941" s="358"/>
      <c r="AQ941" s="358"/>
      <c r="AR941" s="358"/>
      <c r="AS941" s="358"/>
      <c r="AT941" s="358"/>
      <c r="AU941" s="358"/>
      <c r="AV941" s="358"/>
      <c r="AW941" s="358"/>
      <c r="AX941" s="358"/>
      <c r="AY941" s="358"/>
      <c r="AZ941" s="358"/>
      <c r="BA941" s="358"/>
      <c r="BB941" s="358"/>
      <c r="BC941" s="358"/>
      <c r="BD941" s="358"/>
    </row>
    <row r="942" spans="37:56" ht="12.75" customHeight="1">
      <c r="AK942" s="358"/>
      <c r="AL942" s="358"/>
      <c r="AM942" s="358"/>
      <c r="AN942" s="358"/>
      <c r="AO942" s="358"/>
      <c r="AP942" s="358"/>
      <c r="AQ942" s="358"/>
      <c r="AR942" s="358"/>
      <c r="AS942" s="358"/>
      <c r="AT942" s="358"/>
      <c r="AU942" s="358"/>
      <c r="AV942" s="358"/>
      <c r="AW942" s="358"/>
      <c r="AX942" s="358"/>
      <c r="AY942" s="358"/>
      <c r="AZ942" s="358"/>
      <c r="BA942" s="358"/>
      <c r="BB942" s="358"/>
      <c r="BC942" s="358"/>
      <c r="BD942" s="358"/>
    </row>
    <row r="943" spans="37:56" ht="12.75" customHeight="1">
      <c r="AK943" s="358"/>
      <c r="AL943" s="358"/>
      <c r="AM943" s="358"/>
      <c r="AN943" s="358"/>
      <c r="AO943" s="358"/>
      <c r="AP943" s="358"/>
      <c r="AQ943" s="358"/>
      <c r="AR943" s="358"/>
      <c r="AS943" s="358"/>
      <c r="AT943" s="358"/>
      <c r="AU943" s="358"/>
      <c r="AV943" s="358"/>
      <c r="AW943" s="358"/>
      <c r="AX943" s="358"/>
      <c r="AY943" s="358"/>
      <c r="AZ943" s="358"/>
      <c r="BA943" s="358"/>
      <c r="BB943" s="358"/>
      <c r="BC943" s="358"/>
      <c r="BD943" s="358"/>
    </row>
    <row r="944" spans="37:56" ht="12.75" customHeight="1">
      <c r="AK944" s="358"/>
      <c r="AL944" s="358"/>
      <c r="AM944" s="358"/>
      <c r="AN944" s="358"/>
      <c r="AO944" s="358"/>
      <c r="AP944" s="358"/>
      <c r="AQ944" s="358"/>
      <c r="AR944" s="358"/>
      <c r="AS944" s="358"/>
      <c r="AT944" s="358"/>
      <c r="AU944" s="358"/>
      <c r="AV944" s="358"/>
      <c r="AW944" s="358"/>
      <c r="AX944" s="358"/>
      <c r="AY944" s="358"/>
      <c r="AZ944" s="358"/>
      <c r="BA944" s="358"/>
      <c r="BB944" s="358"/>
      <c r="BC944" s="358"/>
      <c r="BD944" s="358"/>
    </row>
    <row r="945" spans="37:56" ht="12.75" customHeight="1">
      <c r="AK945" s="358"/>
      <c r="AL945" s="358"/>
      <c r="AM945" s="358"/>
      <c r="AN945" s="358"/>
      <c r="AO945" s="358"/>
      <c r="AP945" s="358"/>
      <c r="AQ945" s="358"/>
      <c r="AR945" s="358"/>
      <c r="AS945" s="358"/>
      <c r="AT945" s="358"/>
      <c r="AU945" s="358"/>
      <c r="AV945" s="358"/>
      <c r="AW945" s="358"/>
      <c r="AX945" s="358"/>
      <c r="AY945" s="358"/>
      <c r="AZ945" s="358"/>
      <c r="BA945" s="358"/>
      <c r="BB945" s="358"/>
      <c r="BC945" s="358"/>
      <c r="BD945" s="358"/>
    </row>
    <row r="946" spans="37:56" ht="12.75" customHeight="1">
      <c r="AK946" s="358"/>
      <c r="AL946" s="358"/>
      <c r="AM946" s="358"/>
      <c r="AN946" s="358"/>
      <c r="AO946" s="358"/>
      <c r="AP946" s="358"/>
      <c r="AQ946" s="358"/>
      <c r="AR946" s="358"/>
      <c r="AS946" s="358"/>
      <c r="AT946" s="358"/>
      <c r="AU946" s="358"/>
      <c r="AV946" s="358"/>
      <c r="AW946" s="358"/>
      <c r="AX946" s="358"/>
      <c r="AY946" s="358"/>
      <c r="AZ946" s="358"/>
      <c r="BA946" s="358"/>
      <c r="BB946" s="358"/>
      <c r="BC946" s="358"/>
      <c r="BD946" s="358"/>
    </row>
    <row r="947" spans="37:56" ht="12.75" customHeight="1">
      <c r="AK947" s="358"/>
      <c r="AL947" s="358"/>
      <c r="AM947" s="358"/>
      <c r="AN947" s="358"/>
      <c r="AO947" s="358"/>
      <c r="AP947" s="358"/>
      <c r="AQ947" s="358"/>
      <c r="AR947" s="358"/>
      <c r="AS947" s="358"/>
      <c r="AT947" s="358"/>
      <c r="AU947" s="358"/>
      <c r="AV947" s="358"/>
      <c r="AW947" s="358"/>
      <c r="AX947" s="358"/>
      <c r="AY947" s="358"/>
      <c r="AZ947" s="358"/>
      <c r="BA947" s="358"/>
      <c r="BB947" s="358"/>
      <c r="BC947" s="358"/>
      <c r="BD947" s="358"/>
    </row>
    <row r="948" spans="37:56" ht="12.75" customHeight="1">
      <c r="AK948" s="358"/>
      <c r="AL948" s="358"/>
      <c r="AM948" s="358"/>
      <c r="AN948" s="358"/>
      <c r="AO948" s="358"/>
      <c r="AP948" s="358"/>
      <c r="AQ948" s="358"/>
      <c r="AR948" s="358"/>
      <c r="AS948" s="358"/>
      <c r="AT948" s="358"/>
      <c r="AU948" s="358"/>
      <c r="AV948" s="358"/>
      <c r="AW948" s="358"/>
      <c r="AX948" s="358"/>
      <c r="AY948" s="358"/>
      <c r="AZ948" s="358"/>
      <c r="BA948" s="358"/>
      <c r="BB948" s="358"/>
      <c r="BC948" s="358"/>
      <c r="BD948" s="358"/>
    </row>
    <row r="949" spans="37:56" ht="12.75" customHeight="1">
      <c r="AK949" s="358"/>
      <c r="AL949" s="358"/>
      <c r="AM949" s="358"/>
      <c r="AN949" s="358"/>
      <c r="AO949" s="358"/>
      <c r="AP949" s="358"/>
      <c r="AQ949" s="358"/>
      <c r="AR949" s="358"/>
      <c r="AS949" s="358"/>
      <c r="AT949" s="358"/>
      <c r="AU949" s="358"/>
      <c r="AV949" s="358"/>
      <c r="AW949" s="358"/>
      <c r="AX949" s="358"/>
      <c r="AY949" s="358"/>
      <c r="AZ949" s="358"/>
      <c r="BA949" s="358"/>
      <c r="BB949" s="358"/>
      <c r="BC949" s="358"/>
      <c r="BD949" s="358"/>
    </row>
    <row r="950" spans="37:56" ht="12.75" customHeight="1">
      <c r="AK950" s="358"/>
      <c r="AL950" s="358"/>
      <c r="AM950" s="358"/>
      <c r="AN950" s="358"/>
      <c r="AO950" s="358"/>
      <c r="AP950" s="358"/>
      <c r="AQ950" s="358"/>
      <c r="AR950" s="358"/>
      <c r="AS950" s="358"/>
      <c r="AT950" s="358"/>
      <c r="AU950" s="358"/>
      <c r="AV950" s="358"/>
      <c r="AW950" s="358"/>
      <c r="AX950" s="358"/>
      <c r="AY950" s="358"/>
      <c r="AZ950" s="358"/>
      <c r="BA950" s="358"/>
      <c r="BB950" s="358"/>
      <c r="BC950" s="358"/>
      <c r="BD950" s="358"/>
    </row>
    <row r="951" spans="37:56" ht="12.75" customHeight="1">
      <c r="AK951" s="358"/>
      <c r="AL951" s="358"/>
      <c r="AM951" s="358"/>
      <c r="AN951" s="358"/>
      <c r="AO951" s="358"/>
      <c r="AP951" s="358"/>
      <c r="AQ951" s="358"/>
      <c r="AR951" s="358"/>
      <c r="AS951" s="358"/>
      <c r="AT951" s="358"/>
      <c r="AU951" s="358"/>
      <c r="AV951" s="358"/>
      <c r="AW951" s="358"/>
      <c r="AX951" s="358"/>
      <c r="AY951" s="358"/>
      <c r="AZ951" s="358"/>
      <c r="BA951" s="358"/>
      <c r="BB951" s="358"/>
      <c r="BC951" s="358"/>
      <c r="BD951" s="358"/>
    </row>
    <row r="952" spans="37:56" ht="12.75" customHeight="1">
      <c r="AK952" s="358"/>
      <c r="AL952" s="358"/>
      <c r="AM952" s="358"/>
      <c r="AN952" s="358"/>
      <c r="AO952" s="358"/>
      <c r="AP952" s="358"/>
      <c r="AQ952" s="358"/>
      <c r="AR952" s="358"/>
      <c r="AS952" s="358"/>
      <c r="AT952" s="358"/>
      <c r="AU952" s="358"/>
      <c r="AV952" s="358"/>
      <c r="AW952" s="358"/>
      <c r="AX952" s="358"/>
      <c r="AY952" s="358"/>
      <c r="AZ952" s="358"/>
      <c r="BA952" s="358"/>
      <c r="BB952" s="358"/>
      <c r="BC952" s="358"/>
      <c r="BD952" s="358"/>
    </row>
    <row r="953" spans="37:56" ht="12.75" customHeight="1">
      <c r="AK953" s="358"/>
      <c r="AL953" s="358"/>
      <c r="AM953" s="358"/>
      <c r="AN953" s="358"/>
      <c r="AO953" s="358"/>
      <c r="AP953" s="358"/>
      <c r="AQ953" s="358"/>
      <c r="AR953" s="358"/>
      <c r="AS953" s="358"/>
      <c r="AT953" s="358"/>
      <c r="AU953" s="358"/>
      <c r="AV953" s="358"/>
      <c r="AW953" s="358"/>
      <c r="AX953" s="358"/>
      <c r="AY953" s="358"/>
      <c r="AZ953" s="358"/>
      <c r="BA953" s="358"/>
      <c r="BB953" s="358"/>
      <c r="BC953" s="358"/>
      <c r="BD953" s="358"/>
    </row>
    <row r="954" spans="37:56" ht="12.75" customHeight="1">
      <c r="AK954" s="358"/>
      <c r="AL954" s="358"/>
      <c r="AM954" s="358"/>
      <c r="AN954" s="358"/>
      <c r="AO954" s="358"/>
      <c r="AP954" s="358"/>
      <c r="AQ954" s="358"/>
      <c r="AR954" s="358"/>
      <c r="AS954" s="358"/>
      <c r="AT954" s="358"/>
      <c r="AU954" s="358"/>
      <c r="AV954" s="358"/>
      <c r="AW954" s="358"/>
      <c r="AX954" s="358"/>
      <c r="AY954" s="358"/>
      <c r="AZ954" s="358"/>
      <c r="BA954" s="358"/>
      <c r="BB954" s="358"/>
      <c r="BC954" s="358"/>
      <c r="BD954" s="358"/>
    </row>
    <row r="955" spans="37:56" ht="12.75" customHeight="1">
      <c r="AK955" s="358"/>
      <c r="AL955" s="358"/>
      <c r="AM955" s="358"/>
      <c r="AN955" s="358"/>
      <c r="AO955" s="358"/>
      <c r="AP955" s="358"/>
      <c r="AQ955" s="358"/>
      <c r="AR955" s="358"/>
      <c r="AS955" s="358"/>
      <c r="AT955" s="358"/>
      <c r="AU955" s="358"/>
      <c r="AV955" s="358"/>
      <c r="AW955" s="358"/>
      <c r="AX955" s="358"/>
      <c r="AY955" s="358"/>
      <c r="AZ955" s="358"/>
      <c r="BA955" s="358"/>
      <c r="BB955" s="358"/>
      <c r="BC955" s="358"/>
      <c r="BD955" s="358"/>
    </row>
    <row r="956" spans="37:56" ht="12.75" customHeight="1">
      <c r="AK956" s="358"/>
      <c r="AL956" s="358"/>
      <c r="AM956" s="358"/>
      <c r="AN956" s="358"/>
      <c r="AO956" s="358"/>
      <c r="AP956" s="358"/>
      <c r="AQ956" s="358"/>
      <c r="AR956" s="358"/>
      <c r="AS956" s="358"/>
      <c r="AT956" s="358"/>
      <c r="AU956" s="358"/>
      <c r="AV956" s="358"/>
      <c r="AW956" s="358"/>
      <c r="AX956" s="358"/>
      <c r="AY956" s="358"/>
      <c r="AZ956" s="358"/>
      <c r="BA956" s="358"/>
      <c r="BB956" s="358"/>
      <c r="BC956" s="358"/>
      <c r="BD956" s="358"/>
    </row>
    <row r="957" spans="37:56" ht="12.75" customHeight="1">
      <c r="AK957" s="358"/>
      <c r="AL957" s="358"/>
      <c r="AM957" s="358"/>
      <c r="AN957" s="358"/>
      <c r="AO957" s="358"/>
      <c r="AP957" s="358"/>
      <c r="AQ957" s="358"/>
      <c r="AR957" s="358"/>
      <c r="AS957" s="358"/>
      <c r="AT957" s="358"/>
      <c r="AU957" s="358"/>
      <c r="AV957" s="358"/>
      <c r="AW957" s="358"/>
      <c r="AX957" s="358"/>
      <c r="AY957" s="358"/>
      <c r="AZ957" s="358"/>
      <c r="BA957" s="358"/>
      <c r="BB957" s="358"/>
      <c r="BC957" s="358"/>
      <c r="BD957" s="358"/>
    </row>
    <row r="958" spans="37:56" ht="12.75" customHeight="1">
      <c r="AK958" s="358"/>
      <c r="AL958" s="358"/>
      <c r="AM958" s="358"/>
      <c r="AN958" s="358"/>
      <c r="AO958" s="358"/>
      <c r="AP958" s="358"/>
      <c r="AQ958" s="358"/>
      <c r="AR958" s="358"/>
      <c r="AS958" s="358"/>
      <c r="AT958" s="358"/>
      <c r="AU958" s="358"/>
      <c r="AV958" s="358"/>
      <c r="AW958" s="358"/>
      <c r="AX958" s="358"/>
      <c r="AY958" s="358"/>
      <c r="AZ958" s="358"/>
      <c r="BA958" s="358"/>
      <c r="BB958" s="358"/>
      <c r="BC958" s="358"/>
      <c r="BD958" s="358"/>
    </row>
    <row r="959" spans="37:56" ht="12.75" customHeight="1">
      <c r="AK959" s="358"/>
      <c r="AL959" s="358"/>
      <c r="AM959" s="358"/>
      <c r="AN959" s="358"/>
      <c r="AO959" s="358"/>
      <c r="AP959" s="358"/>
      <c r="AQ959" s="358"/>
      <c r="AR959" s="358"/>
      <c r="AS959" s="358"/>
      <c r="AT959" s="358"/>
      <c r="AU959" s="358"/>
      <c r="AV959" s="358"/>
      <c r="AW959" s="358"/>
      <c r="AX959" s="358"/>
      <c r="AY959" s="358"/>
      <c r="AZ959" s="358"/>
      <c r="BA959" s="358"/>
      <c r="BB959" s="358"/>
      <c r="BC959" s="358"/>
      <c r="BD959" s="358"/>
    </row>
    <row r="960" spans="37:56" ht="12.75" customHeight="1">
      <c r="AK960" s="358"/>
      <c r="AL960" s="358"/>
      <c r="AM960" s="358"/>
      <c r="AN960" s="358"/>
      <c r="AO960" s="358"/>
      <c r="AP960" s="358"/>
      <c r="AQ960" s="358"/>
      <c r="AR960" s="358"/>
      <c r="AS960" s="358"/>
      <c r="AT960" s="358"/>
      <c r="AU960" s="358"/>
      <c r="AV960" s="358"/>
      <c r="AW960" s="358"/>
      <c r="AX960" s="358"/>
      <c r="AY960" s="358"/>
      <c r="AZ960" s="358"/>
      <c r="BA960" s="358"/>
      <c r="BB960" s="358"/>
      <c r="BC960" s="358"/>
      <c r="BD960" s="358"/>
    </row>
    <row r="961" spans="37:56" ht="12.75" customHeight="1">
      <c r="AK961" s="358"/>
      <c r="AL961" s="358"/>
      <c r="AM961" s="358"/>
      <c r="AN961" s="358"/>
      <c r="AO961" s="358"/>
      <c r="AP961" s="358"/>
      <c r="AQ961" s="358"/>
      <c r="AR961" s="358"/>
      <c r="AS961" s="358"/>
      <c r="AT961" s="358"/>
      <c r="AU961" s="358"/>
      <c r="AV961" s="358"/>
      <c r="AW961" s="358"/>
      <c r="AX961" s="358"/>
      <c r="AY961" s="358"/>
      <c r="AZ961" s="358"/>
      <c r="BA961" s="358"/>
      <c r="BB961" s="358"/>
      <c r="BC961" s="358"/>
      <c r="BD961" s="358"/>
    </row>
    <row r="962" spans="37:56" ht="12.75" customHeight="1">
      <c r="AK962" s="358"/>
      <c r="AL962" s="358"/>
      <c r="AM962" s="358"/>
      <c r="AN962" s="358"/>
      <c r="AO962" s="358"/>
      <c r="AP962" s="358"/>
      <c r="AQ962" s="358"/>
      <c r="AR962" s="358"/>
      <c r="AS962" s="358"/>
      <c r="AT962" s="358"/>
      <c r="AU962" s="358"/>
      <c r="AV962" s="358"/>
      <c r="AW962" s="358"/>
      <c r="AX962" s="358"/>
      <c r="AY962" s="358"/>
      <c r="AZ962" s="358"/>
      <c r="BA962" s="358"/>
      <c r="BB962" s="358"/>
      <c r="BC962" s="358"/>
      <c r="BD962" s="358"/>
    </row>
    <row r="963" spans="37:56" ht="12.75" customHeight="1">
      <c r="AK963" s="358"/>
      <c r="AL963" s="358"/>
      <c r="AM963" s="358"/>
      <c r="AN963" s="358"/>
      <c r="AO963" s="358"/>
      <c r="AP963" s="358"/>
      <c r="AQ963" s="358"/>
      <c r="AR963" s="358"/>
      <c r="AS963" s="358"/>
      <c r="AT963" s="358"/>
      <c r="AU963" s="358"/>
      <c r="AV963" s="358"/>
      <c r="AW963" s="358"/>
      <c r="AX963" s="358"/>
      <c r="AY963" s="358"/>
      <c r="AZ963" s="358"/>
      <c r="BA963" s="358"/>
      <c r="BB963" s="358"/>
      <c r="BC963" s="358"/>
      <c r="BD963" s="358"/>
    </row>
    <row r="964" spans="37:56" ht="12.75" customHeight="1">
      <c r="AK964" s="358"/>
      <c r="AL964" s="358"/>
      <c r="AM964" s="358"/>
      <c r="AN964" s="358"/>
      <c r="AO964" s="358"/>
      <c r="AP964" s="358"/>
      <c r="AQ964" s="358"/>
      <c r="AR964" s="358"/>
      <c r="AS964" s="358"/>
      <c r="AT964" s="358"/>
      <c r="AU964" s="358"/>
      <c r="AV964" s="358"/>
      <c r="AW964" s="358"/>
      <c r="AX964" s="358"/>
      <c r="AY964" s="358"/>
      <c r="AZ964" s="358"/>
      <c r="BA964" s="358"/>
      <c r="BB964" s="358"/>
      <c r="BC964" s="358"/>
      <c r="BD964" s="358"/>
    </row>
    <row r="965" spans="37:56" ht="12.75" customHeight="1">
      <c r="AK965" s="358"/>
      <c r="AL965" s="358"/>
      <c r="AM965" s="358"/>
      <c r="AN965" s="358"/>
      <c r="AO965" s="358"/>
      <c r="AP965" s="358"/>
      <c r="AQ965" s="358"/>
      <c r="AR965" s="358"/>
      <c r="AS965" s="358"/>
      <c r="AT965" s="358"/>
      <c r="AU965" s="358"/>
      <c r="AV965" s="358"/>
      <c r="AW965" s="358"/>
      <c r="AX965" s="358"/>
      <c r="AY965" s="358"/>
      <c r="AZ965" s="358"/>
      <c r="BA965" s="358"/>
      <c r="BB965" s="358"/>
      <c r="BC965" s="358"/>
      <c r="BD965" s="358"/>
    </row>
    <row r="966" spans="37:56" ht="12.75" customHeight="1">
      <c r="AK966" s="358"/>
      <c r="AL966" s="358"/>
      <c r="AM966" s="358"/>
      <c r="AN966" s="358"/>
      <c r="AO966" s="358"/>
      <c r="AP966" s="358"/>
      <c r="AQ966" s="358"/>
      <c r="AR966" s="358"/>
      <c r="AS966" s="358"/>
      <c r="AT966" s="358"/>
      <c r="AU966" s="358"/>
      <c r="AV966" s="358"/>
      <c r="AW966" s="358"/>
      <c r="AX966" s="358"/>
      <c r="AY966" s="358"/>
      <c r="AZ966" s="358"/>
      <c r="BA966" s="358"/>
      <c r="BB966" s="358"/>
      <c r="BC966" s="358"/>
      <c r="BD966" s="358"/>
    </row>
    <row r="967" spans="37:56" ht="12.75" customHeight="1">
      <c r="AK967" s="358"/>
      <c r="AL967" s="358"/>
      <c r="AM967" s="358"/>
      <c r="AN967" s="358"/>
      <c r="AO967" s="358"/>
      <c r="AP967" s="358"/>
      <c r="AQ967" s="358"/>
      <c r="AR967" s="358"/>
      <c r="AS967" s="358"/>
      <c r="AT967" s="358"/>
      <c r="AU967" s="358"/>
      <c r="AV967" s="358"/>
      <c r="AW967" s="358"/>
      <c r="AX967" s="358"/>
      <c r="AY967" s="358"/>
      <c r="AZ967" s="358"/>
      <c r="BA967" s="358"/>
      <c r="BB967" s="358"/>
      <c r="BC967" s="358"/>
      <c r="BD967" s="358"/>
    </row>
    <row r="968" spans="37:56" ht="12.75" customHeight="1">
      <c r="AK968" s="358"/>
      <c r="AL968" s="358"/>
      <c r="AM968" s="358"/>
      <c r="AN968" s="358"/>
      <c r="AO968" s="358"/>
      <c r="AP968" s="358"/>
      <c r="AQ968" s="358"/>
      <c r="AR968" s="358"/>
      <c r="AS968" s="358"/>
      <c r="AT968" s="358"/>
      <c r="AU968" s="358"/>
      <c r="AV968" s="358"/>
      <c r="AW968" s="358"/>
      <c r="AX968" s="358"/>
      <c r="AY968" s="358"/>
      <c r="AZ968" s="358"/>
      <c r="BA968" s="358"/>
      <c r="BB968" s="358"/>
      <c r="BC968" s="358"/>
      <c r="BD968" s="358"/>
    </row>
    <row r="969" spans="37:56" ht="12.75" customHeight="1">
      <c r="AK969" s="358"/>
      <c r="AL969" s="358"/>
      <c r="AM969" s="358"/>
      <c r="AN969" s="358"/>
      <c r="AO969" s="358"/>
      <c r="AP969" s="358"/>
      <c r="AQ969" s="358"/>
      <c r="AR969" s="358"/>
      <c r="AS969" s="358"/>
      <c r="AT969" s="358"/>
      <c r="AU969" s="358"/>
      <c r="AV969" s="358"/>
      <c r="AW969" s="358"/>
      <c r="AX969" s="358"/>
      <c r="AY969" s="358"/>
      <c r="AZ969" s="358"/>
      <c r="BA969" s="358"/>
      <c r="BB969" s="358"/>
      <c r="BC969" s="358"/>
      <c r="BD969" s="358"/>
    </row>
    <row r="970" spans="37:56" ht="12.75" customHeight="1">
      <c r="AK970" s="358"/>
      <c r="AL970" s="358"/>
      <c r="AM970" s="358"/>
      <c r="AN970" s="358"/>
      <c r="AO970" s="358"/>
      <c r="AP970" s="358"/>
      <c r="AQ970" s="358"/>
      <c r="AR970" s="358"/>
      <c r="AS970" s="358"/>
      <c r="AT970" s="358"/>
      <c r="AU970" s="358"/>
      <c r="AV970" s="358"/>
      <c r="AW970" s="358"/>
      <c r="AX970" s="358"/>
      <c r="AY970" s="358"/>
      <c r="AZ970" s="358"/>
      <c r="BA970" s="358"/>
      <c r="BB970" s="358"/>
      <c r="BC970" s="358"/>
      <c r="BD970" s="358"/>
    </row>
    <row r="971" spans="37:56" ht="12.75" customHeight="1">
      <c r="AK971" s="358"/>
      <c r="AL971" s="358"/>
      <c r="AM971" s="358"/>
      <c r="AN971" s="358"/>
      <c r="AO971" s="358"/>
      <c r="AP971" s="358"/>
      <c r="AQ971" s="358"/>
      <c r="AR971" s="358"/>
      <c r="AS971" s="358"/>
      <c r="AT971" s="358"/>
      <c r="AU971" s="358"/>
      <c r="AV971" s="358"/>
      <c r="AW971" s="358"/>
      <c r="AX971" s="358"/>
      <c r="AY971" s="358"/>
      <c r="AZ971" s="358"/>
      <c r="BA971" s="358"/>
      <c r="BB971" s="358"/>
      <c r="BC971" s="358"/>
      <c r="BD971" s="358"/>
    </row>
    <row r="972" spans="37:56" ht="12.75" customHeight="1">
      <c r="AK972" s="358"/>
      <c r="AL972" s="358"/>
      <c r="AM972" s="358"/>
      <c r="AN972" s="358"/>
      <c r="AO972" s="358"/>
      <c r="AP972" s="358"/>
      <c r="AQ972" s="358"/>
      <c r="AR972" s="358"/>
      <c r="AS972" s="358"/>
      <c r="AT972" s="358"/>
      <c r="AU972" s="358"/>
      <c r="AV972" s="358"/>
      <c r="AW972" s="358"/>
      <c r="AX972" s="358"/>
      <c r="AY972" s="358"/>
      <c r="AZ972" s="358"/>
      <c r="BA972" s="358"/>
      <c r="BB972" s="358"/>
      <c r="BC972" s="358"/>
      <c r="BD972" s="358"/>
    </row>
    <row r="973" spans="37:56" ht="12.75" customHeight="1">
      <c r="AK973" s="358"/>
      <c r="AL973" s="358"/>
      <c r="AM973" s="358"/>
      <c r="AN973" s="358"/>
      <c r="AO973" s="358"/>
      <c r="AP973" s="358"/>
      <c r="AQ973" s="358"/>
      <c r="AR973" s="358"/>
      <c r="AS973" s="358"/>
      <c r="AT973" s="358"/>
      <c r="AU973" s="358"/>
      <c r="AV973" s="358"/>
      <c r="AW973" s="358"/>
      <c r="AX973" s="358"/>
      <c r="AY973" s="358"/>
      <c r="AZ973" s="358"/>
      <c r="BA973" s="358"/>
      <c r="BB973" s="358"/>
      <c r="BC973" s="358"/>
      <c r="BD973" s="358"/>
    </row>
    <row r="974" spans="37:56" ht="12.75" customHeight="1">
      <c r="AK974" s="358"/>
      <c r="AL974" s="358"/>
      <c r="AM974" s="358"/>
      <c r="AN974" s="358"/>
      <c r="AO974" s="358"/>
      <c r="AP974" s="358"/>
      <c r="AQ974" s="358"/>
      <c r="AR974" s="358"/>
      <c r="AS974" s="358"/>
      <c r="AT974" s="358"/>
      <c r="AU974" s="358"/>
      <c r="AV974" s="358"/>
      <c r="AW974" s="358"/>
      <c r="AX974" s="358"/>
      <c r="AY974" s="358"/>
      <c r="AZ974" s="358"/>
      <c r="BA974" s="358"/>
      <c r="BB974" s="358"/>
      <c r="BC974" s="358"/>
      <c r="BD974" s="358"/>
    </row>
    <row r="975" spans="37:56" ht="12.75" customHeight="1">
      <c r="AK975" s="358"/>
      <c r="AL975" s="358"/>
      <c r="AM975" s="358"/>
      <c r="AN975" s="358"/>
      <c r="AO975" s="358"/>
      <c r="AP975" s="358"/>
      <c r="AQ975" s="358"/>
      <c r="AR975" s="358"/>
      <c r="AS975" s="358"/>
      <c r="AT975" s="358"/>
      <c r="AU975" s="358"/>
      <c r="AV975" s="358"/>
      <c r="AW975" s="358"/>
      <c r="AX975" s="358"/>
      <c r="AY975" s="358"/>
      <c r="AZ975" s="358"/>
      <c r="BA975" s="358"/>
      <c r="BB975" s="358"/>
      <c r="BC975" s="358"/>
      <c r="BD975" s="358"/>
    </row>
    <row r="976" spans="37:56" ht="12.75" customHeight="1">
      <c r="AK976" s="358"/>
      <c r="AL976" s="358"/>
      <c r="AM976" s="358"/>
      <c r="AN976" s="358"/>
      <c r="AO976" s="358"/>
      <c r="AP976" s="358"/>
      <c r="AQ976" s="358"/>
      <c r="AR976" s="358"/>
      <c r="AS976" s="358"/>
      <c r="AT976" s="358"/>
      <c r="AU976" s="358"/>
      <c r="AV976" s="358"/>
      <c r="AW976" s="358"/>
      <c r="AX976" s="358"/>
      <c r="AY976" s="358"/>
      <c r="AZ976" s="358"/>
      <c r="BA976" s="358"/>
      <c r="BB976" s="358"/>
      <c r="BC976" s="358"/>
      <c r="BD976" s="358"/>
    </row>
    <row r="977" spans="37:56" ht="12.75" customHeight="1">
      <c r="AK977" s="358"/>
      <c r="AL977" s="358"/>
      <c r="AM977" s="358"/>
      <c r="AN977" s="358"/>
      <c r="AO977" s="358"/>
      <c r="AP977" s="358"/>
      <c r="AQ977" s="358"/>
      <c r="AR977" s="358"/>
      <c r="AS977" s="358"/>
      <c r="AT977" s="358"/>
      <c r="AU977" s="358"/>
      <c r="AV977" s="358"/>
      <c r="AW977" s="358"/>
      <c r="AX977" s="358"/>
      <c r="AY977" s="358"/>
      <c r="AZ977" s="358"/>
      <c r="BA977" s="358"/>
      <c r="BB977" s="358"/>
      <c r="BC977" s="358"/>
      <c r="BD977" s="358"/>
    </row>
    <row r="978" spans="37:56" ht="12.75" customHeight="1">
      <c r="AK978" s="358"/>
      <c r="AL978" s="358"/>
      <c r="AM978" s="358"/>
      <c r="AN978" s="358"/>
      <c r="AO978" s="358"/>
      <c r="AP978" s="358"/>
      <c r="AQ978" s="358"/>
      <c r="AR978" s="358"/>
      <c r="AS978" s="358"/>
      <c r="AT978" s="358"/>
      <c r="AU978" s="358"/>
      <c r="AV978" s="358"/>
      <c r="AW978" s="358"/>
      <c r="AX978" s="358"/>
      <c r="AY978" s="358"/>
      <c r="AZ978" s="358"/>
      <c r="BA978" s="358"/>
      <c r="BB978" s="358"/>
      <c r="BC978" s="358"/>
      <c r="BD978" s="358"/>
    </row>
    <row r="979" spans="37:56" ht="12.75" customHeight="1">
      <c r="AK979" s="358"/>
      <c r="AL979" s="358"/>
      <c r="AM979" s="358"/>
      <c r="AN979" s="358"/>
      <c r="AO979" s="358"/>
      <c r="AP979" s="358"/>
      <c r="AQ979" s="358"/>
      <c r="AR979" s="358"/>
      <c r="AS979" s="358"/>
      <c r="AT979" s="358"/>
      <c r="AU979" s="358"/>
      <c r="AV979" s="358"/>
      <c r="AW979" s="358"/>
      <c r="AX979" s="358"/>
      <c r="AY979" s="358"/>
      <c r="AZ979" s="358"/>
      <c r="BA979" s="358"/>
      <c r="BB979" s="358"/>
      <c r="BC979" s="358"/>
      <c r="BD979" s="358"/>
    </row>
    <row r="980" spans="37:56" ht="12.75" customHeight="1">
      <c r="AK980" s="358"/>
      <c r="AL980" s="358"/>
      <c r="AM980" s="358"/>
      <c r="AN980" s="358"/>
      <c r="AO980" s="358"/>
      <c r="AP980" s="358"/>
      <c r="AQ980" s="358"/>
      <c r="AR980" s="358"/>
      <c r="AS980" s="358"/>
      <c r="AT980" s="358"/>
      <c r="AU980" s="358"/>
      <c r="AV980" s="358"/>
      <c r="AW980" s="358"/>
      <c r="AX980" s="358"/>
      <c r="AY980" s="358"/>
      <c r="AZ980" s="358"/>
      <c r="BA980" s="358"/>
      <c r="BB980" s="358"/>
      <c r="BC980" s="358"/>
      <c r="BD980" s="358"/>
    </row>
    <row r="981" spans="37:56" ht="12.75" customHeight="1">
      <c r="AK981" s="358"/>
      <c r="AL981" s="358"/>
      <c r="AM981" s="358"/>
      <c r="AN981" s="358"/>
      <c r="AO981" s="358"/>
      <c r="AP981" s="358"/>
      <c r="AQ981" s="358"/>
      <c r="AR981" s="358"/>
      <c r="AS981" s="358"/>
      <c r="AT981" s="358"/>
      <c r="AU981" s="358"/>
      <c r="AV981" s="358"/>
      <c r="AW981" s="358"/>
      <c r="AX981" s="358"/>
      <c r="AY981" s="358"/>
      <c r="AZ981" s="358"/>
      <c r="BA981" s="358"/>
      <c r="BB981" s="358"/>
      <c r="BC981" s="358"/>
      <c r="BD981" s="358"/>
    </row>
    <row r="982" spans="37:56" ht="12.75" customHeight="1">
      <c r="AK982" s="358"/>
      <c r="AL982" s="358"/>
      <c r="AM982" s="358"/>
      <c r="AN982" s="358"/>
      <c r="AO982" s="358"/>
      <c r="AP982" s="358"/>
      <c r="AQ982" s="358"/>
      <c r="AR982" s="358"/>
      <c r="AS982" s="358"/>
      <c r="AT982" s="358"/>
      <c r="AU982" s="358"/>
      <c r="AV982" s="358"/>
      <c r="AW982" s="358"/>
      <c r="AX982" s="358"/>
      <c r="AY982" s="358"/>
      <c r="AZ982" s="358"/>
      <c r="BA982" s="358"/>
      <c r="BB982" s="358"/>
      <c r="BC982" s="358"/>
      <c r="BD982" s="358"/>
    </row>
    <row r="983" spans="37:56" ht="12.75" customHeight="1">
      <c r="AK983" s="358"/>
      <c r="AL983" s="358"/>
      <c r="AM983" s="358"/>
      <c r="AN983" s="358"/>
      <c r="AO983" s="358"/>
      <c r="AP983" s="358"/>
      <c r="AQ983" s="358"/>
      <c r="AR983" s="358"/>
      <c r="AS983" s="358"/>
      <c r="AT983" s="358"/>
      <c r="AU983" s="358"/>
      <c r="AV983" s="358"/>
      <c r="AW983" s="358"/>
      <c r="AX983" s="358"/>
      <c r="AY983" s="358"/>
      <c r="AZ983" s="358"/>
      <c r="BA983" s="358"/>
      <c r="BB983" s="358"/>
      <c r="BC983" s="358"/>
      <c r="BD983" s="358"/>
    </row>
    <row r="984" spans="37:56" ht="12.75" customHeight="1">
      <c r="AK984" s="358"/>
      <c r="AL984" s="358"/>
      <c r="AM984" s="358"/>
      <c r="AN984" s="358"/>
      <c r="AO984" s="358"/>
      <c r="AP984" s="358"/>
      <c r="AQ984" s="358"/>
      <c r="AR984" s="358"/>
      <c r="AS984" s="358"/>
      <c r="AT984" s="358"/>
      <c r="AU984" s="358"/>
      <c r="AV984" s="358"/>
      <c r="AW984" s="358"/>
      <c r="AX984" s="358"/>
      <c r="AY984" s="358"/>
      <c r="AZ984" s="358"/>
      <c r="BA984" s="358"/>
      <c r="BB984" s="358"/>
      <c r="BC984" s="358"/>
      <c r="BD984" s="358"/>
    </row>
    <row r="985" spans="37:56" ht="12.75" customHeight="1">
      <c r="AK985" s="358"/>
      <c r="AL985" s="358"/>
      <c r="AM985" s="358"/>
      <c r="AN985" s="358"/>
      <c r="AO985" s="358"/>
      <c r="AP985" s="358"/>
      <c r="AQ985" s="358"/>
      <c r="AR985" s="358"/>
      <c r="AS985" s="358"/>
      <c r="AT985" s="358"/>
      <c r="AU985" s="358"/>
      <c r="AV985" s="358"/>
      <c r="AW985" s="358"/>
      <c r="AX985" s="358"/>
      <c r="AY985" s="358"/>
      <c r="AZ985" s="358"/>
      <c r="BA985" s="358"/>
      <c r="BB985" s="358"/>
      <c r="BC985" s="358"/>
      <c r="BD985" s="358"/>
    </row>
    <row r="986" spans="37:56" ht="12.75" customHeight="1">
      <c r="AK986" s="358"/>
      <c r="AL986" s="358"/>
      <c r="AM986" s="358"/>
      <c r="AN986" s="358"/>
      <c r="AO986" s="358"/>
      <c r="AP986" s="358"/>
      <c r="AQ986" s="358"/>
      <c r="AR986" s="358"/>
      <c r="AS986" s="358"/>
      <c r="AT986" s="358"/>
      <c r="AU986" s="358"/>
      <c r="AV986" s="358"/>
      <c r="AW986" s="358"/>
      <c r="AX986" s="358"/>
      <c r="AY986" s="358"/>
      <c r="AZ986" s="358"/>
      <c r="BA986" s="358"/>
      <c r="BB986" s="358"/>
      <c r="BC986" s="358"/>
      <c r="BD986" s="358"/>
    </row>
    <row r="987" spans="37:56" ht="12.75" customHeight="1">
      <c r="AK987" s="358"/>
      <c r="AL987" s="358"/>
      <c r="AM987" s="358"/>
      <c r="AN987" s="358"/>
      <c r="AO987" s="358"/>
      <c r="AP987" s="358"/>
      <c r="AQ987" s="358"/>
      <c r="AR987" s="358"/>
      <c r="AS987" s="358"/>
      <c r="AT987" s="358"/>
      <c r="AU987" s="358"/>
      <c r="AV987" s="358"/>
      <c r="AW987" s="358"/>
      <c r="AX987" s="358"/>
      <c r="AY987" s="358"/>
      <c r="AZ987" s="358"/>
      <c r="BA987" s="358"/>
      <c r="BB987" s="358"/>
      <c r="BC987" s="358"/>
      <c r="BD987" s="358"/>
    </row>
    <row r="988" spans="37:56" ht="12.75" customHeight="1">
      <c r="AK988" s="358"/>
      <c r="AL988" s="358"/>
      <c r="AM988" s="358"/>
      <c r="AN988" s="358"/>
      <c r="AO988" s="358"/>
      <c r="AP988" s="358"/>
      <c r="AQ988" s="358"/>
      <c r="AR988" s="358"/>
      <c r="AS988" s="358"/>
      <c r="AT988" s="358"/>
      <c r="AU988" s="358"/>
      <c r="AV988" s="358"/>
      <c r="AW988" s="358"/>
      <c r="AX988" s="358"/>
      <c r="AY988" s="358"/>
      <c r="AZ988" s="358"/>
      <c r="BA988" s="358"/>
      <c r="BB988" s="358"/>
      <c r="BC988" s="358"/>
      <c r="BD988" s="358"/>
    </row>
    <row r="989" spans="37:56" ht="12.75" customHeight="1">
      <c r="AK989" s="358"/>
      <c r="AL989" s="358"/>
      <c r="AM989" s="358"/>
      <c r="AN989" s="358"/>
      <c r="AO989" s="358"/>
      <c r="AP989" s="358"/>
      <c r="AQ989" s="358"/>
      <c r="AR989" s="358"/>
      <c r="AS989" s="358"/>
      <c r="AT989" s="358"/>
      <c r="AU989" s="358"/>
      <c r="AV989" s="358"/>
      <c r="AW989" s="358"/>
      <c r="AX989" s="358"/>
      <c r="AY989" s="358"/>
      <c r="AZ989" s="358"/>
      <c r="BA989" s="358"/>
      <c r="BB989" s="358"/>
      <c r="BC989" s="358"/>
      <c r="BD989" s="358"/>
    </row>
    <row r="990" spans="37:56" ht="12.75" customHeight="1">
      <c r="AK990" s="358"/>
      <c r="AL990" s="358"/>
      <c r="AM990" s="358"/>
      <c r="AN990" s="358"/>
      <c r="AO990" s="358"/>
      <c r="AP990" s="358"/>
      <c r="AQ990" s="358"/>
      <c r="AR990" s="358"/>
      <c r="AS990" s="358"/>
      <c r="AT990" s="358"/>
      <c r="AU990" s="358"/>
      <c r="AV990" s="358"/>
      <c r="AW990" s="358"/>
      <c r="AX990" s="358"/>
      <c r="AY990" s="358"/>
      <c r="AZ990" s="358"/>
      <c r="BA990" s="358"/>
      <c r="BB990" s="358"/>
      <c r="BC990" s="358"/>
      <c r="BD990" s="358"/>
    </row>
    <row r="991" spans="37:56" ht="12.75" customHeight="1">
      <c r="AK991" s="358"/>
      <c r="AL991" s="358"/>
      <c r="AM991" s="358"/>
      <c r="AN991" s="358"/>
      <c r="AO991" s="358"/>
      <c r="AP991" s="358"/>
      <c r="AQ991" s="358"/>
      <c r="AR991" s="358"/>
      <c r="AS991" s="358"/>
      <c r="AT991" s="358"/>
      <c r="AU991" s="358"/>
      <c r="AV991" s="358"/>
      <c r="AW991" s="358"/>
      <c r="AX991" s="358"/>
      <c r="AY991" s="358"/>
      <c r="AZ991" s="358"/>
      <c r="BA991" s="358"/>
      <c r="BB991" s="358"/>
      <c r="BC991" s="358"/>
      <c r="BD991" s="358"/>
    </row>
    <row r="992" spans="37:56" ht="12.75" customHeight="1">
      <c r="AK992" s="358"/>
      <c r="AL992" s="358"/>
      <c r="AM992" s="358"/>
      <c r="AN992" s="358"/>
      <c r="AO992" s="358"/>
      <c r="AP992" s="358"/>
      <c r="AQ992" s="358"/>
      <c r="AR992" s="358"/>
      <c r="AS992" s="358"/>
      <c r="AT992" s="358"/>
      <c r="AU992" s="358"/>
      <c r="AV992" s="358"/>
      <c r="AW992" s="358"/>
      <c r="AX992" s="358"/>
      <c r="AY992" s="358"/>
      <c r="AZ992" s="358"/>
      <c r="BA992" s="358"/>
      <c r="BB992" s="358"/>
      <c r="BC992" s="358"/>
      <c r="BD992" s="358"/>
    </row>
    <row r="993" spans="37:56" ht="12.75" customHeight="1">
      <c r="AK993" s="358"/>
      <c r="AL993" s="358"/>
      <c r="AM993" s="358"/>
      <c r="AN993" s="358"/>
      <c r="AO993" s="358"/>
      <c r="AP993" s="358"/>
      <c r="AQ993" s="358"/>
      <c r="AR993" s="358"/>
      <c r="AS993" s="358"/>
      <c r="AT993" s="358"/>
      <c r="AU993" s="358"/>
      <c r="AV993" s="358"/>
      <c r="AW993" s="358"/>
      <c r="AX993" s="358"/>
      <c r="AY993" s="358"/>
      <c r="AZ993" s="358"/>
      <c r="BA993" s="358"/>
      <c r="BB993" s="358"/>
      <c r="BC993" s="358"/>
      <c r="BD993" s="358"/>
    </row>
    <row r="994" spans="37:56" ht="12.75" customHeight="1">
      <c r="AK994" s="358"/>
      <c r="AL994" s="358"/>
      <c r="AM994" s="358"/>
      <c r="AN994" s="358"/>
      <c r="AO994" s="358"/>
      <c r="AP994" s="358"/>
      <c r="AQ994" s="358"/>
      <c r="AR994" s="358"/>
      <c r="AS994" s="358"/>
      <c r="AT994" s="358"/>
      <c r="AU994" s="358"/>
      <c r="AV994" s="358"/>
      <c r="AW994" s="358"/>
      <c r="AX994" s="358"/>
      <c r="AY994" s="358"/>
      <c r="AZ994" s="358"/>
      <c r="BA994" s="358"/>
      <c r="BB994" s="358"/>
      <c r="BC994" s="358"/>
      <c r="BD994" s="358"/>
    </row>
    <row r="995" spans="37:56" ht="12.75" customHeight="1">
      <c r="AK995" s="358"/>
      <c r="AL995" s="358"/>
      <c r="AM995" s="358"/>
      <c r="AN995" s="358"/>
      <c r="AO995" s="358"/>
      <c r="AP995" s="358"/>
      <c r="AQ995" s="358"/>
      <c r="AR995" s="358"/>
      <c r="AS995" s="358"/>
      <c r="AT995" s="358"/>
      <c r="AU995" s="358"/>
      <c r="AV995" s="358"/>
      <c r="AW995" s="358"/>
      <c r="AX995" s="358"/>
      <c r="AY995" s="358"/>
      <c r="AZ995" s="358"/>
      <c r="BA995" s="358"/>
      <c r="BB995" s="358"/>
      <c r="BC995" s="358"/>
      <c r="BD995" s="358"/>
    </row>
    <row r="996" spans="37:56" ht="12.75" customHeight="1">
      <c r="AK996" s="358"/>
      <c r="AL996" s="358"/>
      <c r="AM996" s="358"/>
      <c r="AN996" s="358"/>
      <c r="AO996" s="358"/>
      <c r="AP996" s="358"/>
      <c r="AQ996" s="358"/>
      <c r="AR996" s="358"/>
      <c r="AS996" s="358"/>
      <c r="AT996" s="358"/>
      <c r="AU996" s="358"/>
      <c r="AV996" s="358"/>
      <c r="AW996" s="358"/>
      <c r="AX996" s="358"/>
      <c r="AY996" s="358"/>
      <c r="AZ996" s="358"/>
      <c r="BA996" s="358"/>
      <c r="BB996" s="358"/>
      <c r="BC996" s="358"/>
      <c r="BD996" s="358"/>
    </row>
    <row r="997" spans="37:56" ht="12.75" customHeight="1">
      <c r="AK997" s="358"/>
      <c r="AL997" s="358"/>
      <c r="AM997" s="358"/>
      <c r="AN997" s="358"/>
      <c r="AO997" s="358"/>
      <c r="AP997" s="358"/>
      <c r="AQ997" s="358"/>
      <c r="AR997" s="358"/>
      <c r="AS997" s="358"/>
      <c r="AT997" s="358"/>
      <c r="AU997" s="358"/>
      <c r="AV997" s="358"/>
      <c r="AW997" s="358"/>
      <c r="AX997" s="358"/>
      <c r="AY997" s="358"/>
      <c r="AZ997" s="358"/>
      <c r="BA997" s="358"/>
      <c r="BB997" s="358"/>
      <c r="BC997" s="358"/>
      <c r="BD997" s="358"/>
    </row>
    <row r="998" spans="37:56" ht="12.75" customHeight="1">
      <c r="AK998" s="358"/>
      <c r="AL998" s="358"/>
      <c r="AM998" s="358"/>
      <c r="AN998" s="358"/>
      <c r="AO998" s="358"/>
      <c r="AP998" s="358"/>
      <c r="AQ998" s="358"/>
      <c r="AR998" s="358"/>
      <c r="AS998" s="358"/>
      <c r="AT998" s="358"/>
      <c r="AU998" s="358"/>
      <c r="AV998" s="358"/>
      <c r="AW998" s="358"/>
      <c r="AX998" s="358"/>
      <c r="AY998" s="358"/>
      <c r="AZ998" s="358"/>
      <c r="BA998" s="358"/>
      <c r="BB998" s="358"/>
      <c r="BC998" s="358"/>
      <c r="BD998" s="358"/>
    </row>
    <row r="999" spans="37:56" ht="12.75" customHeight="1">
      <c r="AK999" s="358"/>
      <c r="AL999" s="358"/>
      <c r="AM999" s="358"/>
      <c r="AN999" s="358"/>
      <c r="AO999" s="358"/>
      <c r="AP999" s="358"/>
      <c r="AQ999" s="358"/>
      <c r="AR999" s="358"/>
      <c r="AS999" s="358"/>
      <c r="AT999" s="358"/>
      <c r="AU999" s="358"/>
      <c r="AV999" s="358"/>
      <c r="AW999" s="358"/>
      <c r="AX999" s="358"/>
      <c r="AY999" s="358"/>
      <c r="AZ999" s="358"/>
      <c r="BA999" s="358"/>
      <c r="BB999" s="358"/>
      <c r="BC999" s="358"/>
      <c r="BD999" s="358"/>
    </row>
    <row r="1000" spans="37:56" ht="12.75" customHeight="1">
      <c r="AK1000" s="358"/>
      <c r="AL1000" s="358"/>
      <c r="AM1000" s="358"/>
      <c r="AN1000" s="358"/>
      <c r="AO1000" s="358"/>
      <c r="AP1000" s="358"/>
      <c r="AQ1000" s="358"/>
      <c r="AR1000" s="358"/>
      <c r="AS1000" s="358"/>
      <c r="AT1000" s="358"/>
      <c r="AU1000" s="358"/>
      <c r="AV1000" s="358"/>
      <c r="AW1000" s="358"/>
      <c r="AX1000" s="358"/>
      <c r="AY1000" s="358"/>
      <c r="AZ1000" s="358"/>
      <c r="BA1000" s="358"/>
      <c r="BB1000" s="358"/>
      <c r="BC1000" s="358"/>
      <c r="BD1000" s="358"/>
    </row>
    <row r="1001" spans="37:56" ht="12.75" customHeight="1">
      <c r="AK1001" s="358"/>
      <c r="AL1001" s="358"/>
      <c r="AM1001" s="358"/>
      <c r="AN1001" s="358"/>
      <c r="AO1001" s="358"/>
      <c r="AP1001" s="358"/>
      <c r="AQ1001" s="358"/>
      <c r="AR1001" s="358"/>
      <c r="AS1001" s="358"/>
      <c r="AT1001" s="358"/>
      <c r="AU1001" s="358"/>
      <c r="AV1001" s="358"/>
      <c r="AW1001" s="358"/>
      <c r="AX1001" s="358"/>
      <c r="AY1001" s="358"/>
      <c r="AZ1001" s="358"/>
      <c r="BA1001" s="358"/>
      <c r="BB1001" s="358"/>
      <c r="BC1001" s="358"/>
      <c r="BD1001" s="358"/>
    </row>
  </sheetData>
  <printOptions horizontalCentered="1"/>
  <pageMargins left="0.7" right="0.7" top="0.75" bottom="0.75" header="0" footer="0"/>
  <pageSetup paperSize="3" fitToWidth="0" orientation="landscape"/>
  <headerFooter>
    <oddHeader>&amp;L2019 ULI Hines Student Competition&amp;R2019-331 &amp;A</oddHead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8A123"/>
  </sheetPr>
  <dimension ref="A1:AK1000"/>
  <sheetViews>
    <sheetView showGridLines="0" workbookViewId="0">
      <selection activeCell="H5" sqref="H5"/>
    </sheetView>
  </sheetViews>
  <sheetFormatPr baseColWidth="10" defaultColWidth="14.5" defaultRowHeight="15" customHeight="1"/>
  <cols>
    <col min="1" max="1" width="1.83203125" style="359" customWidth="1"/>
    <col min="2" max="3" width="1.83203125" customWidth="1"/>
    <col min="4" max="4" width="6.5" customWidth="1"/>
    <col min="5" max="5" width="12.5" customWidth="1"/>
    <col min="6" max="6" width="16.6640625" customWidth="1"/>
    <col min="7" max="7" width="17.5" customWidth="1"/>
    <col min="8" max="18" width="14.6640625" customWidth="1"/>
    <col min="19" max="19" width="15.33203125" customWidth="1"/>
    <col min="20" max="20" width="12.6640625" customWidth="1"/>
    <col min="21" max="37" width="12.5" customWidth="1"/>
  </cols>
  <sheetData>
    <row r="1" spans="1:37" ht="15" customHeight="1">
      <c r="A1" s="424"/>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row>
    <row r="2" spans="1:37" ht="15" customHeight="1">
      <c r="A2" s="424"/>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row>
    <row r="3" spans="1:37" ht="15" customHeight="1">
      <c r="A3" s="424"/>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row>
    <row r="4" spans="1:37" ht="15" customHeight="1">
      <c r="A4" s="424"/>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row>
    <row r="5" spans="1:37" ht="15" customHeight="1">
      <c r="A5" s="424"/>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row>
    <row r="6" spans="1:37" ht="15" customHeight="1">
      <c r="A6" s="424"/>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row>
    <row r="7" spans="1:37" ht="15" customHeight="1">
      <c r="A7" s="424"/>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row>
    <row r="8" spans="1:37" ht="15" customHeight="1">
      <c r="A8" s="424"/>
      <c r="B8" s="89" t="s">
        <v>68</v>
      </c>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row>
    <row r="9" spans="1:37" ht="15" customHeight="1">
      <c r="A9" s="424"/>
      <c r="B9" s="289" t="s">
        <v>516</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row>
    <row r="10" spans="1:37" ht="15" customHeight="1" thickBot="1">
      <c r="A10" s="424"/>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row>
    <row r="11" spans="1:37" ht="15" customHeight="1">
      <c r="A11" s="424"/>
      <c r="B11" s="1308" t="s">
        <v>518</v>
      </c>
      <c r="C11" s="1309"/>
      <c r="D11" s="1309"/>
      <c r="E11" s="1309"/>
      <c r="F11" s="1309"/>
      <c r="G11" s="1310"/>
      <c r="H11" s="288"/>
      <c r="I11" s="1308" t="s">
        <v>519</v>
      </c>
      <c r="J11" s="1309"/>
      <c r="K11" s="1309"/>
      <c r="L11" s="1309"/>
      <c r="M11" s="1310"/>
      <c r="N11" s="288"/>
      <c r="O11" s="1308" t="s">
        <v>520</v>
      </c>
      <c r="P11" s="1309"/>
      <c r="Q11" s="1309"/>
      <c r="R11" s="1310"/>
      <c r="S11" s="288"/>
      <c r="T11" s="288"/>
      <c r="U11" s="288"/>
      <c r="V11" s="288"/>
      <c r="W11" s="288"/>
      <c r="X11" s="288"/>
      <c r="Y11" s="288"/>
      <c r="Z11" s="288"/>
      <c r="AA11" s="288"/>
      <c r="AB11" s="288"/>
      <c r="AC11" s="288"/>
      <c r="AD11" s="288"/>
      <c r="AE11" s="288"/>
      <c r="AF11" s="288"/>
      <c r="AG11" s="288"/>
      <c r="AH11" s="288"/>
      <c r="AI11" s="288"/>
      <c r="AJ11" s="288"/>
      <c r="AK11" s="288"/>
    </row>
    <row r="12" spans="1:37" ht="15" customHeight="1">
      <c r="A12" s="424"/>
      <c r="B12" s="999" t="s">
        <v>521</v>
      </c>
      <c r="C12" s="1000"/>
      <c r="D12" s="1000"/>
      <c r="E12" s="1000"/>
      <c r="F12" s="1000"/>
      <c r="G12" s="1020">
        <f>G15/G16</f>
        <v>312.81723529411767</v>
      </c>
      <c r="H12" s="288"/>
      <c r="I12" s="1016" t="s">
        <v>522</v>
      </c>
      <c r="J12" s="1000"/>
      <c r="K12" s="1000"/>
      <c r="L12" s="1000"/>
      <c r="M12" s="1018"/>
      <c r="N12" s="288"/>
      <c r="O12" s="999" t="s">
        <v>523</v>
      </c>
      <c r="P12" s="1000"/>
      <c r="Q12" s="1000"/>
      <c r="R12" s="1320">
        <f ca="1">MAX(G27:G29)</f>
        <v>58261402.904351138</v>
      </c>
      <c r="S12" s="288"/>
      <c r="T12" s="288"/>
      <c r="U12" s="288"/>
      <c r="V12" s="288"/>
      <c r="W12" s="288"/>
      <c r="X12" s="288"/>
      <c r="Y12" s="288"/>
      <c r="Z12" s="288"/>
      <c r="AA12" s="288"/>
      <c r="AB12" s="288"/>
      <c r="AC12" s="288"/>
      <c r="AD12" s="288"/>
      <c r="AE12" s="288"/>
      <c r="AF12" s="288"/>
      <c r="AG12" s="288"/>
      <c r="AH12" s="288"/>
      <c r="AI12" s="288"/>
      <c r="AJ12" s="288"/>
      <c r="AK12" s="288"/>
    </row>
    <row r="13" spans="1:37" ht="15" customHeight="1">
      <c r="A13" s="424"/>
      <c r="B13" s="999" t="s">
        <v>524</v>
      </c>
      <c r="C13" s="1000"/>
      <c r="D13" s="1000"/>
      <c r="E13" s="1000"/>
      <c r="F13" s="1002"/>
      <c r="G13" s="1020">
        <f>'Area Matrix'!D42</f>
        <v>295438.5</v>
      </c>
      <c r="H13" s="288"/>
      <c r="I13" s="999" t="s">
        <v>525</v>
      </c>
      <c r="J13" s="1000"/>
      <c r="K13" s="1000"/>
      <c r="L13" s="1000"/>
      <c r="M13" s="1315">
        <f>'Phase I - CF MF Market Rental'!M13</f>
        <v>1700</v>
      </c>
      <c r="N13" s="288"/>
      <c r="O13" s="999" t="s">
        <v>437</v>
      </c>
      <c r="P13" s="1000"/>
      <c r="Q13" s="1000"/>
      <c r="R13" s="1028">
        <v>5.6000000000000001E-2</v>
      </c>
      <c r="S13" s="288"/>
      <c r="T13" s="288"/>
      <c r="U13" s="288"/>
      <c r="V13" s="288"/>
      <c r="W13" s="288"/>
      <c r="X13" s="288"/>
      <c r="Y13" s="288"/>
      <c r="Z13" s="288"/>
      <c r="AA13" s="288"/>
      <c r="AB13" s="288"/>
      <c r="AC13" s="288"/>
      <c r="AD13" s="288"/>
      <c r="AE13" s="288"/>
      <c r="AF13" s="288"/>
      <c r="AG13" s="288"/>
      <c r="AH13" s="288"/>
      <c r="AI13" s="288"/>
      <c r="AJ13" s="288"/>
      <c r="AK13" s="288"/>
    </row>
    <row r="14" spans="1:37" ht="15" customHeight="1">
      <c r="A14" s="424"/>
      <c r="B14" s="999" t="s">
        <v>47</v>
      </c>
      <c r="C14" s="1000"/>
      <c r="D14" s="1000"/>
      <c r="E14" s="1000"/>
      <c r="F14" s="1000"/>
      <c r="G14" s="1311">
        <v>0.9</v>
      </c>
      <c r="H14" s="288"/>
      <c r="I14" s="999" t="s">
        <v>526</v>
      </c>
      <c r="J14" s="1000"/>
      <c r="K14" s="1000"/>
      <c r="L14" s="1000"/>
      <c r="M14" s="1315">
        <f>'Phase I - CF MF Market Rental'!M14</f>
        <v>2200</v>
      </c>
      <c r="N14" s="288"/>
      <c r="O14" s="999" t="s">
        <v>527</v>
      </c>
      <c r="P14" s="1000"/>
      <c r="Q14" s="1000"/>
      <c r="R14" s="1318">
        <v>20</v>
      </c>
      <c r="S14" s="288"/>
      <c r="T14" s="288"/>
      <c r="U14" s="288"/>
      <c r="V14" s="288"/>
      <c r="W14" s="288"/>
      <c r="X14" s="288"/>
      <c r="Y14" s="288"/>
      <c r="Z14" s="288"/>
      <c r="AA14" s="288"/>
      <c r="AB14" s="288"/>
      <c r="AC14" s="288"/>
      <c r="AD14" s="288"/>
      <c r="AE14" s="288"/>
      <c r="AF14" s="288"/>
      <c r="AG14" s="288"/>
      <c r="AH14" s="288"/>
      <c r="AI14" s="288"/>
      <c r="AJ14" s="288"/>
      <c r="AK14" s="288"/>
    </row>
    <row r="15" spans="1:37" ht="15" customHeight="1">
      <c r="A15" s="424"/>
      <c r="B15" s="999" t="s">
        <v>528</v>
      </c>
      <c r="C15" s="1000"/>
      <c r="D15" s="1000"/>
      <c r="E15" s="1000"/>
      <c r="F15" s="1000"/>
      <c r="G15" s="1020">
        <f>G13*G14</f>
        <v>265894.65000000002</v>
      </c>
      <c r="H15" s="288"/>
      <c r="I15" s="999" t="s">
        <v>529</v>
      </c>
      <c r="J15" s="1000"/>
      <c r="K15" s="1000"/>
      <c r="L15" s="1000"/>
      <c r="M15" s="1315">
        <f>'Phase I - CF MF Market Rental'!M15</f>
        <v>2600</v>
      </c>
      <c r="N15" s="288"/>
      <c r="O15" s="999" t="s">
        <v>530</v>
      </c>
      <c r="P15" s="1000"/>
      <c r="Q15" s="1000"/>
      <c r="R15" s="1320">
        <f ca="1">PMT(R13/12,R14*12,R12)</f>
        <v>-404070.51225093083</v>
      </c>
      <c r="S15" s="293"/>
      <c r="T15" s="288"/>
      <c r="U15" s="288"/>
      <c r="V15" s="288"/>
      <c r="W15" s="288"/>
      <c r="X15" s="288"/>
      <c r="Y15" s="288"/>
      <c r="Z15" s="288"/>
      <c r="AA15" s="288"/>
      <c r="AB15" s="288"/>
      <c r="AC15" s="288"/>
      <c r="AD15" s="288"/>
      <c r="AE15" s="288"/>
      <c r="AF15" s="288"/>
      <c r="AG15" s="288"/>
      <c r="AH15" s="288"/>
      <c r="AI15" s="288"/>
      <c r="AJ15" s="288"/>
      <c r="AK15" s="288"/>
    </row>
    <row r="16" spans="1:37" ht="15" customHeight="1">
      <c r="A16" s="424"/>
      <c r="B16" s="999" t="s">
        <v>531</v>
      </c>
      <c r="C16" s="1000"/>
      <c r="D16" s="1000"/>
      <c r="E16" s="1000"/>
      <c r="F16" s="1000"/>
      <c r="G16" s="1312">
        <v>850</v>
      </c>
      <c r="H16" s="288"/>
      <c r="I16" s="999" t="s">
        <v>162</v>
      </c>
      <c r="J16" s="1000"/>
      <c r="K16" s="1000"/>
      <c r="L16" s="1000"/>
      <c r="M16" s="1313">
        <v>0.05</v>
      </c>
      <c r="N16" s="288"/>
      <c r="O16" s="999"/>
      <c r="P16" s="1000"/>
      <c r="Q16" s="1000"/>
      <c r="R16" s="1019"/>
      <c r="S16" s="288"/>
      <c r="T16" s="288"/>
      <c r="U16" s="288"/>
      <c r="V16" s="288"/>
      <c r="W16" s="288"/>
      <c r="X16" s="288"/>
      <c r="Y16" s="288"/>
      <c r="Z16" s="288"/>
      <c r="AA16" s="288"/>
      <c r="AB16" s="288"/>
      <c r="AC16" s="288"/>
      <c r="AD16" s="288"/>
      <c r="AE16" s="288"/>
      <c r="AF16" s="288"/>
      <c r="AG16" s="288"/>
      <c r="AH16" s="288"/>
      <c r="AI16" s="288"/>
      <c r="AJ16" s="288"/>
      <c r="AK16" s="288"/>
    </row>
    <row r="17" spans="1:37" ht="15" customHeight="1">
      <c r="A17" s="424"/>
      <c r="B17" s="999" t="s">
        <v>532</v>
      </c>
      <c r="C17" s="1000"/>
      <c r="D17" s="1000"/>
      <c r="E17" s="1004"/>
      <c r="F17" s="1004"/>
      <c r="G17" s="1313">
        <v>0.2</v>
      </c>
      <c r="H17" s="288"/>
      <c r="I17" s="999" t="s">
        <v>164</v>
      </c>
      <c r="J17" s="1000"/>
      <c r="K17" s="1000"/>
      <c r="L17" s="1000"/>
      <c r="M17" s="1313">
        <v>0.03</v>
      </c>
      <c r="N17" s="288"/>
      <c r="O17" s="999" t="s">
        <v>508</v>
      </c>
      <c r="P17" s="1000"/>
      <c r="Q17" s="1000"/>
      <c r="R17" s="1313">
        <v>0.7</v>
      </c>
      <c r="S17" s="288"/>
      <c r="T17" s="288"/>
      <c r="U17" s="288"/>
      <c r="V17" s="288"/>
      <c r="W17" s="288"/>
      <c r="X17" s="288"/>
      <c r="Y17" s="288"/>
      <c r="Z17" s="288"/>
      <c r="AA17" s="288"/>
      <c r="AB17" s="288"/>
      <c r="AC17" s="288"/>
      <c r="AD17" s="288"/>
      <c r="AE17" s="288"/>
      <c r="AF17" s="288"/>
      <c r="AG17" s="288"/>
      <c r="AH17" s="288"/>
      <c r="AI17" s="288"/>
      <c r="AJ17" s="288"/>
      <c r="AK17" s="288"/>
    </row>
    <row r="18" spans="1:37" ht="15" customHeight="1">
      <c r="A18" s="424"/>
      <c r="B18" s="999" t="s">
        <v>533</v>
      </c>
      <c r="C18" s="1000"/>
      <c r="D18" s="1000"/>
      <c r="E18" s="1000"/>
      <c r="F18" s="1000"/>
      <c r="G18" s="1313">
        <v>0.5</v>
      </c>
      <c r="H18" s="288"/>
      <c r="I18" s="999" t="s">
        <v>534</v>
      </c>
      <c r="J18" s="1000"/>
      <c r="K18" s="1000"/>
      <c r="L18" s="1000"/>
      <c r="M18" s="1316">
        <v>6</v>
      </c>
      <c r="N18" s="288"/>
      <c r="O18" s="999" t="s">
        <v>535</v>
      </c>
      <c r="P18" s="1000"/>
      <c r="Q18" s="1000"/>
      <c r="R18" s="1321">
        <v>1.33</v>
      </c>
      <c r="S18" s="288"/>
      <c r="T18" s="288"/>
      <c r="U18" s="288"/>
      <c r="V18" s="288"/>
      <c r="W18" s="288"/>
      <c r="X18" s="288"/>
      <c r="Y18" s="288"/>
      <c r="Z18" s="288"/>
      <c r="AA18" s="288"/>
      <c r="AB18" s="288"/>
      <c r="AC18" s="288"/>
      <c r="AD18" s="288"/>
      <c r="AE18" s="288"/>
      <c r="AF18" s="288"/>
      <c r="AG18" s="288"/>
      <c r="AH18" s="288"/>
      <c r="AI18" s="288"/>
      <c r="AJ18" s="288"/>
      <c r="AK18" s="288"/>
    </row>
    <row r="19" spans="1:37" ht="15" customHeight="1">
      <c r="A19" s="424"/>
      <c r="B19" s="999" t="s">
        <v>595</v>
      </c>
      <c r="C19" s="1000"/>
      <c r="D19" s="1000"/>
      <c r="E19" s="1000"/>
      <c r="F19" s="1000"/>
      <c r="G19" s="1313">
        <v>0.3</v>
      </c>
      <c r="H19" s="288"/>
      <c r="I19" s="999" t="s">
        <v>537</v>
      </c>
      <c r="J19" s="1000"/>
      <c r="K19" s="1000"/>
      <c r="L19" s="1000"/>
      <c r="M19" s="1312">
        <f>G12/M18</f>
        <v>52.136205882352947</v>
      </c>
      <c r="N19" s="288"/>
      <c r="O19" s="999" t="s">
        <v>538</v>
      </c>
      <c r="P19" s="1000"/>
      <c r="Q19" s="1000"/>
      <c r="R19" s="1313">
        <v>0.08</v>
      </c>
      <c r="S19" s="288"/>
      <c r="T19" s="288"/>
      <c r="U19" s="288"/>
      <c r="V19" s="288"/>
      <c r="W19" s="288"/>
      <c r="X19" s="288"/>
      <c r="Y19" s="288"/>
      <c r="Z19" s="288"/>
      <c r="AA19" s="288"/>
      <c r="AB19" s="288"/>
      <c r="AC19" s="288"/>
      <c r="AD19" s="288"/>
      <c r="AE19" s="288"/>
      <c r="AF19" s="288"/>
      <c r="AG19" s="288"/>
      <c r="AH19" s="288"/>
      <c r="AI19" s="288"/>
      <c r="AJ19" s="288"/>
      <c r="AK19" s="288"/>
    </row>
    <row r="20" spans="1:37" ht="15" customHeight="1" thickBot="1">
      <c r="A20" s="424"/>
      <c r="B20" s="1011" t="s">
        <v>539</v>
      </c>
      <c r="C20" s="1012"/>
      <c r="D20" s="1012"/>
      <c r="E20" s="1012"/>
      <c r="F20" s="1012"/>
      <c r="G20" s="1314">
        <f>G12/1.5</f>
        <v>208.54482352941179</v>
      </c>
      <c r="H20" s="288"/>
      <c r="I20" s="999" t="s">
        <v>540</v>
      </c>
      <c r="J20" s="1000"/>
      <c r="K20" s="1000"/>
      <c r="L20" s="1000"/>
      <c r="M20" s="1317">
        <v>0.3</v>
      </c>
      <c r="N20" s="288"/>
      <c r="O20" s="1011" t="s">
        <v>688</v>
      </c>
      <c r="P20" s="1012"/>
      <c r="Q20" s="1012"/>
      <c r="R20" s="1322">
        <v>0.05</v>
      </c>
      <c r="S20" s="288"/>
      <c r="T20" s="288"/>
      <c r="U20" s="288"/>
      <c r="V20" s="288"/>
      <c r="W20" s="288"/>
      <c r="X20" s="288"/>
      <c r="Y20" s="288"/>
      <c r="Z20" s="288"/>
      <c r="AA20" s="288"/>
      <c r="AB20" s="288"/>
      <c r="AC20" s="288"/>
      <c r="AD20" s="288"/>
      <c r="AE20" s="288"/>
      <c r="AF20" s="288"/>
      <c r="AG20" s="288"/>
      <c r="AH20" s="288"/>
      <c r="AI20" s="288"/>
      <c r="AJ20" s="288"/>
      <c r="AK20" s="288"/>
    </row>
    <row r="21" spans="1:37" ht="15" customHeight="1" thickBot="1">
      <c r="A21" s="424"/>
      <c r="B21" s="288"/>
      <c r="C21" s="288"/>
      <c r="D21" s="288"/>
      <c r="E21" s="288"/>
      <c r="F21" s="288"/>
      <c r="G21" s="355"/>
      <c r="H21" s="288"/>
      <c r="I21" s="999" t="s">
        <v>168</v>
      </c>
      <c r="J21" s="1000"/>
      <c r="K21" s="1000"/>
      <c r="L21" s="1000"/>
      <c r="M21" s="1313">
        <v>0.02</v>
      </c>
      <c r="N21" s="288"/>
      <c r="O21" s="288"/>
      <c r="P21" s="288"/>
      <c r="Q21" s="288"/>
      <c r="R21" s="295"/>
      <c r="S21" s="288"/>
      <c r="T21" s="288"/>
      <c r="U21" s="288"/>
      <c r="V21" s="288"/>
      <c r="W21" s="288"/>
      <c r="X21" s="288"/>
      <c r="Y21" s="288"/>
      <c r="Z21" s="288"/>
      <c r="AA21" s="288"/>
      <c r="AB21" s="288"/>
      <c r="AC21" s="288"/>
      <c r="AD21" s="288"/>
      <c r="AE21" s="288"/>
      <c r="AF21" s="288"/>
      <c r="AG21" s="288"/>
      <c r="AH21" s="288"/>
      <c r="AI21" s="288"/>
      <c r="AJ21" s="288"/>
      <c r="AK21" s="288"/>
    </row>
    <row r="22" spans="1:37" ht="15" customHeight="1">
      <c r="A22" s="424"/>
      <c r="B22" s="288"/>
      <c r="C22" s="288"/>
      <c r="D22" s="288"/>
      <c r="E22" s="288"/>
      <c r="F22" s="288"/>
      <c r="G22" s="294"/>
      <c r="H22" s="288"/>
      <c r="I22" s="999" t="s">
        <v>541</v>
      </c>
      <c r="J22" s="1000"/>
      <c r="K22" s="1000"/>
      <c r="L22" s="1000"/>
      <c r="M22" s="1313">
        <v>0.04</v>
      </c>
      <c r="N22" s="288"/>
      <c r="O22" s="1308" t="s">
        <v>193</v>
      </c>
      <c r="P22" s="1309"/>
      <c r="Q22" s="1309"/>
      <c r="R22" s="1310"/>
      <c r="S22" s="288"/>
      <c r="T22" s="288"/>
      <c r="U22" s="288"/>
      <c r="V22" s="288"/>
      <c r="W22" s="288"/>
      <c r="X22" s="288"/>
      <c r="Y22" s="288"/>
      <c r="Z22" s="288"/>
      <c r="AA22" s="288"/>
      <c r="AB22" s="288"/>
      <c r="AC22" s="288"/>
      <c r="AD22" s="288"/>
      <c r="AE22" s="288"/>
      <c r="AF22" s="288"/>
      <c r="AG22" s="288"/>
      <c r="AH22" s="288"/>
      <c r="AI22" s="288"/>
      <c r="AJ22" s="288"/>
      <c r="AK22" s="288"/>
    </row>
    <row r="23" spans="1:37" ht="15" customHeight="1">
      <c r="A23" s="424"/>
      <c r="B23" s="288"/>
      <c r="C23" s="288"/>
      <c r="D23" s="288"/>
      <c r="E23" s="288"/>
      <c r="F23" s="288"/>
      <c r="G23" s="288"/>
      <c r="H23" s="288"/>
      <c r="I23" s="999" t="s">
        <v>542</v>
      </c>
      <c r="J23" s="1000"/>
      <c r="K23" s="1000"/>
      <c r="L23" s="1000"/>
      <c r="M23" s="1313">
        <v>0.02</v>
      </c>
      <c r="N23" s="288"/>
      <c r="O23" s="999" t="s">
        <v>197</v>
      </c>
      <c r="P23" s="1000"/>
      <c r="Q23" s="1323">
        <f ca="1">R23/R25</f>
        <v>0.3</v>
      </c>
      <c r="R23" s="1320">
        <f ca="1">R25-R24</f>
        <v>24969172.673293345</v>
      </c>
      <c r="S23" s="288"/>
      <c r="T23" s="288"/>
      <c r="U23" s="288"/>
      <c r="V23" s="288"/>
      <c r="W23" s="288"/>
      <c r="X23" s="288"/>
      <c r="Y23" s="288"/>
      <c r="Z23" s="288"/>
      <c r="AA23" s="288"/>
      <c r="AB23" s="288"/>
      <c r="AC23" s="288"/>
      <c r="AD23" s="288"/>
      <c r="AE23" s="288"/>
      <c r="AF23" s="288"/>
      <c r="AG23" s="288"/>
      <c r="AH23" s="288"/>
      <c r="AI23" s="288"/>
      <c r="AJ23" s="288"/>
      <c r="AK23" s="288"/>
    </row>
    <row r="24" spans="1:37" ht="15" customHeight="1">
      <c r="A24" s="424"/>
      <c r="B24" s="288"/>
      <c r="C24" s="288"/>
      <c r="D24" s="288"/>
      <c r="E24" s="288"/>
      <c r="F24" s="288"/>
      <c r="G24" s="288"/>
      <c r="H24" s="288"/>
      <c r="I24" s="999" t="s">
        <v>543</v>
      </c>
      <c r="J24" s="1000"/>
      <c r="K24" s="981"/>
      <c r="L24" s="1000"/>
      <c r="M24" s="1315">
        <v>1920</v>
      </c>
      <c r="N24" s="288"/>
      <c r="O24" s="1034" t="s">
        <v>523</v>
      </c>
      <c r="P24" s="1035"/>
      <c r="Q24" s="1324">
        <f ca="1">R24/R25</f>
        <v>0.7</v>
      </c>
      <c r="R24" s="1325">
        <f ca="1">R12</f>
        <v>58261402.904351138</v>
      </c>
      <c r="S24" s="288"/>
      <c r="T24" s="288"/>
      <c r="U24" s="288"/>
      <c r="V24" s="288"/>
      <c r="W24" s="288"/>
      <c r="X24" s="288"/>
      <c r="Y24" s="288"/>
      <c r="Z24" s="288"/>
      <c r="AA24" s="288"/>
      <c r="AB24" s="288"/>
      <c r="AC24" s="288"/>
      <c r="AD24" s="288"/>
      <c r="AE24" s="288"/>
      <c r="AF24" s="288"/>
      <c r="AG24" s="288"/>
      <c r="AH24" s="288"/>
      <c r="AI24" s="288"/>
      <c r="AJ24" s="288"/>
      <c r="AK24" s="288"/>
    </row>
    <row r="25" spans="1:37" ht="15" customHeight="1" thickBot="1">
      <c r="A25" s="424"/>
      <c r="B25" s="288"/>
      <c r="C25" s="288"/>
      <c r="D25" s="288"/>
      <c r="E25" s="288"/>
      <c r="F25" s="288"/>
      <c r="G25" s="297"/>
      <c r="H25" s="288"/>
      <c r="I25" s="999" t="s">
        <v>544</v>
      </c>
      <c r="J25" s="1000"/>
      <c r="K25" s="981"/>
      <c r="L25" s="1000"/>
      <c r="M25" s="1313">
        <v>0.1</v>
      </c>
      <c r="N25" s="288"/>
      <c r="O25" s="1011" t="s">
        <v>110</v>
      </c>
      <c r="P25" s="1012"/>
      <c r="Q25" s="1326"/>
      <c r="R25" s="1327">
        <f ca="1">R30</f>
        <v>83230575.577644482</v>
      </c>
      <c r="S25" s="288"/>
      <c r="T25" s="288"/>
      <c r="U25" s="288"/>
      <c r="V25" s="288"/>
      <c r="W25" s="288"/>
      <c r="X25" s="288"/>
      <c r="Y25" s="288"/>
      <c r="Z25" s="288"/>
      <c r="AA25" s="288"/>
      <c r="AB25" s="288"/>
      <c r="AC25" s="288"/>
      <c r="AD25" s="288"/>
      <c r="AE25" s="288"/>
      <c r="AF25" s="288"/>
      <c r="AG25" s="288"/>
      <c r="AH25" s="288"/>
      <c r="AI25" s="288"/>
      <c r="AJ25" s="288"/>
      <c r="AK25" s="288"/>
    </row>
    <row r="26" spans="1:37" ht="15" customHeight="1" thickBot="1">
      <c r="A26" s="424"/>
      <c r="B26" s="1308" t="s">
        <v>545</v>
      </c>
      <c r="C26" s="1309"/>
      <c r="D26" s="1309"/>
      <c r="E26" s="1309"/>
      <c r="F26" s="1309"/>
      <c r="G26" s="1310"/>
      <c r="H26" s="288"/>
      <c r="I26" s="999" t="s">
        <v>546</v>
      </c>
      <c r="J26" s="1000"/>
      <c r="K26" s="981"/>
      <c r="L26" s="1000"/>
      <c r="M26" s="1318">
        <v>10</v>
      </c>
      <c r="N26" s="288"/>
      <c r="O26" s="288"/>
      <c r="P26" s="288"/>
      <c r="Q26" s="424"/>
      <c r="R26" s="424"/>
      <c r="S26" s="288"/>
      <c r="T26" s="288"/>
      <c r="U26" s="288"/>
      <c r="V26" s="288"/>
      <c r="W26" s="288"/>
      <c r="X26" s="288"/>
      <c r="Y26" s="288"/>
      <c r="Z26" s="288"/>
      <c r="AA26" s="288"/>
      <c r="AB26" s="288"/>
      <c r="AC26" s="288"/>
      <c r="AD26" s="288"/>
      <c r="AE26" s="288"/>
      <c r="AF26" s="288"/>
      <c r="AG26" s="288"/>
      <c r="AH26" s="288"/>
      <c r="AI26" s="288"/>
      <c r="AJ26" s="288"/>
      <c r="AK26" s="288"/>
    </row>
    <row r="27" spans="1:37" ht="15" customHeight="1">
      <c r="A27" s="424"/>
      <c r="B27" s="999" t="s">
        <v>508</v>
      </c>
      <c r="C27" s="1000"/>
      <c r="D27" s="1000"/>
      <c r="E27" s="1000"/>
      <c r="F27" s="1000"/>
      <c r="G27" s="1320">
        <f ca="1">R17*R28</f>
        <v>58261402.904351138</v>
      </c>
      <c r="H27" s="288"/>
      <c r="I27" s="999" t="s">
        <v>547</v>
      </c>
      <c r="J27" s="1000"/>
      <c r="K27" s="981"/>
      <c r="L27" s="1000"/>
      <c r="M27" s="1313">
        <v>0.08</v>
      </c>
      <c r="N27" s="288"/>
      <c r="O27" s="1308" t="s">
        <v>490</v>
      </c>
      <c r="P27" s="1309"/>
      <c r="Q27" s="1309"/>
      <c r="R27" s="1310"/>
      <c r="S27" s="288"/>
      <c r="T27" s="288"/>
      <c r="U27" s="288"/>
      <c r="V27" s="288"/>
      <c r="W27" s="288"/>
      <c r="X27" s="288"/>
      <c r="Y27" s="288"/>
      <c r="Z27" s="288"/>
      <c r="AA27" s="288"/>
      <c r="AB27" s="288"/>
      <c r="AC27" s="288"/>
      <c r="AD27" s="288"/>
      <c r="AE27" s="288"/>
      <c r="AF27" s="288"/>
      <c r="AG27" s="288"/>
      <c r="AH27" s="288"/>
      <c r="AI27" s="288"/>
      <c r="AJ27" s="288"/>
      <c r="AK27" s="288"/>
    </row>
    <row r="28" spans="1:37" ht="15" customHeight="1" thickBot="1">
      <c r="A28" s="424"/>
      <c r="B28" s="999" t="s">
        <v>535</v>
      </c>
      <c r="C28" s="1000"/>
      <c r="D28" s="1000"/>
      <c r="E28" s="1000"/>
      <c r="F28" s="1000"/>
      <c r="G28" s="1320">
        <f>H58/R19</f>
        <v>53177913.343985304</v>
      </c>
      <c r="H28" s="288"/>
      <c r="I28" s="1011" t="s">
        <v>548</v>
      </c>
      <c r="J28" s="1012"/>
      <c r="K28" s="1012"/>
      <c r="L28" s="1012"/>
      <c r="M28" s="1319">
        <v>4.4999999999999998E-2</v>
      </c>
      <c r="N28" s="288"/>
      <c r="O28" s="999" t="s">
        <v>558</v>
      </c>
      <c r="P28" s="1000"/>
      <c r="Q28" s="1000"/>
      <c r="R28" s="1320">
        <f ca="1">SUM('Area Matrix'!D57,'Area Matrix'!H57,'Area Matrix'!L57,'Area Matrix'!P57,'Area Matrix'!T57)</f>
        <v>83230575.577644482</v>
      </c>
      <c r="S28" s="288"/>
      <c r="T28" s="288"/>
      <c r="U28" s="288"/>
      <c r="V28" s="288"/>
      <c r="W28" s="288"/>
      <c r="X28" s="288"/>
      <c r="Y28" s="288"/>
      <c r="Z28" s="288"/>
      <c r="AA28" s="288"/>
      <c r="AB28" s="288"/>
      <c r="AC28" s="288"/>
      <c r="AD28" s="288"/>
      <c r="AE28" s="288"/>
      <c r="AF28" s="288"/>
      <c r="AG28" s="288"/>
      <c r="AH28" s="288"/>
      <c r="AI28" s="288"/>
      <c r="AJ28" s="288"/>
      <c r="AK28" s="288"/>
    </row>
    <row r="29" spans="1:37" ht="15" customHeight="1" thickBot="1">
      <c r="A29" s="424"/>
      <c r="B29" s="1011" t="s">
        <v>538</v>
      </c>
      <c r="C29" s="1012"/>
      <c r="D29" s="1012"/>
      <c r="E29" s="1012"/>
      <c r="F29" s="1012"/>
      <c r="G29" s="1327">
        <f>PV(R13/12,R14*12,-H58/R18/12,0)</f>
        <v>38433697.866699152</v>
      </c>
      <c r="H29" s="288"/>
      <c r="I29" s="288"/>
      <c r="J29" s="288"/>
      <c r="K29" s="288"/>
      <c r="L29" s="288"/>
      <c r="M29" s="424"/>
      <c r="N29" s="288"/>
      <c r="O29" s="1034" t="s">
        <v>550</v>
      </c>
      <c r="P29" s="1035"/>
      <c r="Q29" s="1035"/>
      <c r="R29" s="1325">
        <v>0</v>
      </c>
      <c r="S29" s="288"/>
      <c r="T29" s="288"/>
      <c r="U29" s="288"/>
      <c r="V29" s="288"/>
      <c r="W29" s="288"/>
      <c r="X29" s="288"/>
      <c r="Y29" s="288"/>
      <c r="Z29" s="288"/>
      <c r="AA29" s="288"/>
      <c r="AB29" s="288"/>
      <c r="AC29" s="288"/>
      <c r="AD29" s="288"/>
      <c r="AE29" s="288"/>
      <c r="AF29" s="288"/>
      <c r="AG29" s="288"/>
      <c r="AH29" s="288"/>
      <c r="AI29" s="288"/>
      <c r="AJ29" s="288"/>
      <c r="AK29" s="288"/>
    </row>
    <row r="30" spans="1:37" ht="15" customHeight="1" thickBot="1">
      <c r="A30" s="424"/>
      <c r="B30" s="288"/>
      <c r="C30" s="288"/>
      <c r="D30" s="288"/>
      <c r="E30" s="288"/>
      <c r="F30" s="288"/>
      <c r="G30" s="288"/>
      <c r="H30" s="288"/>
      <c r="I30" s="288"/>
      <c r="J30" s="288"/>
      <c r="K30" s="288"/>
      <c r="L30" s="288"/>
      <c r="M30" s="288"/>
      <c r="N30" s="288"/>
      <c r="O30" s="1011" t="s">
        <v>191</v>
      </c>
      <c r="P30" s="1012"/>
      <c r="Q30" s="1012"/>
      <c r="R30" s="1327">
        <f ca="1">SUM(R28:R29)</f>
        <v>83230575.577644482</v>
      </c>
      <c r="S30" s="288"/>
      <c r="T30" s="288"/>
      <c r="U30" s="288"/>
      <c r="V30" s="288"/>
      <c r="W30" s="288"/>
      <c r="X30" s="288"/>
      <c r="Y30" s="288"/>
      <c r="Z30" s="288"/>
      <c r="AA30" s="288"/>
      <c r="AB30" s="288"/>
      <c r="AC30" s="288"/>
      <c r="AD30" s="288"/>
      <c r="AE30" s="288"/>
      <c r="AF30" s="288"/>
      <c r="AG30" s="288"/>
      <c r="AH30" s="288"/>
      <c r="AI30" s="288"/>
      <c r="AJ30" s="288"/>
      <c r="AK30" s="288"/>
    </row>
    <row r="31" spans="1:37" ht="15" customHeight="1" thickBot="1">
      <c r="A31" s="424"/>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row>
    <row r="32" spans="1:37" ht="15" customHeight="1">
      <c r="A32" s="424"/>
      <c r="B32" s="1308" t="s">
        <v>551</v>
      </c>
      <c r="C32" s="1309"/>
      <c r="D32" s="1309"/>
      <c r="E32" s="1309"/>
      <c r="F32" s="1309"/>
      <c r="G32" s="1328">
        <f t="shared" ref="G32:R32" si="0">F32+1</f>
        <v>1</v>
      </c>
      <c r="H32" s="1328">
        <f t="shared" si="0"/>
        <v>2</v>
      </c>
      <c r="I32" s="1328">
        <f t="shared" si="0"/>
        <v>3</v>
      </c>
      <c r="J32" s="1328">
        <f t="shared" si="0"/>
        <v>4</v>
      </c>
      <c r="K32" s="1328">
        <f t="shared" si="0"/>
        <v>5</v>
      </c>
      <c r="L32" s="1328">
        <f t="shared" si="0"/>
        <v>6</v>
      </c>
      <c r="M32" s="1328">
        <f t="shared" si="0"/>
        <v>7</v>
      </c>
      <c r="N32" s="1328">
        <f t="shared" si="0"/>
        <v>8</v>
      </c>
      <c r="O32" s="1328">
        <f t="shared" si="0"/>
        <v>9</v>
      </c>
      <c r="P32" s="1328">
        <f t="shared" si="0"/>
        <v>10</v>
      </c>
      <c r="Q32" s="1328">
        <f t="shared" si="0"/>
        <v>11</v>
      </c>
      <c r="R32" s="1329">
        <f t="shared" si="0"/>
        <v>12</v>
      </c>
      <c r="S32" s="288"/>
      <c r="T32" s="288"/>
      <c r="U32" s="288"/>
      <c r="V32" s="288"/>
      <c r="W32" s="288"/>
      <c r="X32" s="288"/>
      <c r="Y32" s="288"/>
      <c r="Z32" s="288"/>
      <c r="AA32" s="288"/>
      <c r="AB32" s="288"/>
      <c r="AC32" s="288"/>
      <c r="AD32" s="288"/>
      <c r="AE32" s="288"/>
      <c r="AF32" s="288"/>
      <c r="AG32" s="288"/>
      <c r="AH32" s="288"/>
      <c r="AI32" s="288"/>
      <c r="AJ32" s="288"/>
      <c r="AK32" s="288"/>
    </row>
    <row r="33" spans="1:37" ht="15" customHeight="1">
      <c r="A33" s="424"/>
      <c r="B33" s="1016" t="s">
        <v>552</v>
      </c>
      <c r="C33" s="1000"/>
      <c r="D33" s="1000"/>
      <c r="E33" s="1000"/>
      <c r="F33" s="1000"/>
      <c r="G33" s="1000"/>
      <c r="H33" s="1000"/>
      <c r="I33" s="1000"/>
      <c r="J33" s="1000"/>
      <c r="K33" s="1000"/>
      <c r="L33" s="1000"/>
      <c r="M33" s="1000"/>
      <c r="N33" s="1000"/>
      <c r="O33" s="1000"/>
      <c r="P33" s="1000"/>
      <c r="Q33" s="1000"/>
      <c r="R33" s="1018"/>
      <c r="S33" s="288"/>
      <c r="T33" s="288"/>
      <c r="U33" s="288"/>
      <c r="V33" s="288"/>
      <c r="W33" s="288"/>
      <c r="X33" s="288"/>
      <c r="Y33" s="288"/>
      <c r="Z33" s="288"/>
      <c r="AA33" s="288"/>
      <c r="AB33" s="288"/>
      <c r="AC33" s="288"/>
      <c r="AD33" s="288"/>
      <c r="AE33" s="288"/>
      <c r="AF33" s="288"/>
      <c r="AG33" s="288"/>
      <c r="AH33" s="288"/>
      <c r="AI33" s="288"/>
      <c r="AJ33" s="288"/>
      <c r="AK33" s="288"/>
    </row>
    <row r="34" spans="1:37" s="359" customFormat="1" ht="15" customHeight="1">
      <c r="A34" s="424"/>
      <c r="B34" s="1330" t="s">
        <v>553</v>
      </c>
      <c r="C34" s="1331"/>
      <c r="D34" s="1331"/>
      <c r="E34" s="1331"/>
      <c r="F34" s="1331"/>
      <c r="G34" s="1332">
        <f t="shared" ref="G34:R34" si="1">IF(G32&gt;=$M$18,$M$13*$M$19*$G$17*($L$32),$M$13*$G$17*(G$32*$M$19))</f>
        <v>17726.310000000001</v>
      </c>
      <c r="H34" s="1332">
        <f t="shared" si="1"/>
        <v>35452.620000000003</v>
      </c>
      <c r="I34" s="1332">
        <f t="shared" si="1"/>
        <v>53178.93</v>
      </c>
      <c r="J34" s="1332">
        <f t="shared" si="1"/>
        <v>70905.240000000005</v>
      </c>
      <c r="K34" s="1332">
        <f t="shared" si="1"/>
        <v>88631.55</v>
      </c>
      <c r="L34" s="1332">
        <f t="shared" si="1"/>
        <v>106357.86000000002</v>
      </c>
      <c r="M34" s="1332">
        <f t="shared" si="1"/>
        <v>106357.86000000002</v>
      </c>
      <c r="N34" s="1332">
        <f t="shared" si="1"/>
        <v>106357.86000000002</v>
      </c>
      <c r="O34" s="1332">
        <f t="shared" si="1"/>
        <v>106357.86000000002</v>
      </c>
      <c r="P34" s="1332">
        <f t="shared" si="1"/>
        <v>106357.86000000002</v>
      </c>
      <c r="Q34" s="1332">
        <f t="shared" si="1"/>
        <v>106357.86000000002</v>
      </c>
      <c r="R34" s="1320">
        <f t="shared" si="1"/>
        <v>106357.86000000002</v>
      </c>
      <c r="S34" s="438"/>
      <c r="T34" s="438"/>
      <c r="U34" s="424"/>
      <c r="V34" s="424"/>
      <c r="W34" s="424"/>
      <c r="X34" s="424"/>
      <c r="Y34" s="424"/>
      <c r="Z34" s="424"/>
      <c r="AA34" s="424"/>
      <c r="AB34" s="424"/>
      <c r="AC34" s="424"/>
      <c r="AD34" s="424"/>
      <c r="AE34" s="424"/>
      <c r="AF34" s="424"/>
      <c r="AG34" s="424"/>
      <c r="AH34" s="424"/>
      <c r="AI34" s="424"/>
      <c r="AJ34" s="424"/>
      <c r="AK34" s="424"/>
    </row>
    <row r="35" spans="1:37" s="359" customFormat="1" ht="15" customHeight="1">
      <c r="A35" s="424"/>
      <c r="B35" s="1330" t="s">
        <v>554</v>
      </c>
      <c r="C35" s="1331"/>
      <c r="D35" s="1331"/>
      <c r="E35" s="1331"/>
      <c r="F35" s="1331"/>
      <c r="G35" s="1332">
        <f t="shared" ref="G35:R35" si="2">IF(G32&gt;=$M$18,$M$14*$M$19*$G$18*($L$32),$M$14*$G$18*(G$32*$M$19))</f>
        <v>57349.826470588239</v>
      </c>
      <c r="H35" s="1332">
        <f t="shared" si="2"/>
        <v>114699.65294117648</v>
      </c>
      <c r="I35" s="1332">
        <f t="shared" si="2"/>
        <v>172049.47941176471</v>
      </c>
      <c r="J35" s="1332">
        <f t="shared" si="2"/>
        <v>229399.30588235296</v>
      </c>
      <c r="K35" s="1332">
        <f t="shared" si="2"/>
        <v>286749.1323529412</v>
      </c>
      <c r="L35" s="1332">
        <f t="shared" si="2"/>
        <v>344098.95882352942</v>
      </c>
      <c r="M35" s="1332">
        <f t="shared" si="2"/>
        <v>344098.95882352942</v>
      </c>
      <c r="N35" s="1332">
        <f t="shared" si="2"/>
        <v>344098.95882352942</v>
      </c>
      <c r="O35" s="1332">
        <f t="shared" si="2"/>
        <v>344098.95882352942</v>
      </c>
      <c r="P35" s="1332">
        <f t="shared" si="2"/>
        <v>344098.95882352942</v>
      </c>
      <c r="Q35" s="1332">
        <f t="shared" si="2"/>
        <v>344098.95882352942</v>
      </c>
      <c r="R35" s="1320">
        <f t="shared" si="2"/>
        <v>344098.95882352942</v>
      </c>
      <c r="S35" s="424"/>
      <c r="T35" s="424"/>
      <c r="U35" s="424"/>
      <c r="V35" s="424"/>
      <c r="W35" s="424"/>
      <c r="X35" s="424"/>
      <c r="Y35" s="424"/>
      <c r="Z35" s="424"/>
      <c r="AA35" s="424"/>
      <c r="AB35" s="424"/>
      <c r="AC35" s="424"/>
      <c r="AD35" s="424"/>
      <c r="AE35" s="424"/>
      <c r="AF35" s="424"/>
      <c r="AG35" s="424"/>
      <c r="AH35" s="424"/>
      <c r="AI35" s="424"/>
      <c r="AJ35" s="424"/>
      <c r="AK35" s="424"/>
    </row>
    <row r="36" spans="1:37" s="359" customFormat="1" ht="15" customHeight="1">
      <c r="A36" s="424"/>
      <c r="B36" s="1330" t="s">
        <v>555</v>
      </c>
      <c r="C36" s="1331"/>
      <c r="D36" s="1331"/>
      <c r="E36" s="1331"/>
      <c r="F36" s="1331"/>
      <c r="G36" s="1332">
        <f t="shared" ref="G36:R36" si="3">IF(G32&gt;=$M$18,$M$15*$M$19*$G$19*($L$32),$M$15*$G$19*(G$32*$M$19))</f>
        <v>40666.240588235298</v>
      </c>
      <c r="H36" s="1332">
        <f t="shared" si="3"/>
        <v>81332.481176470596</v>
      </c>
      <c r="I36" s="1332">
        <f t="shared" si="3"/>
        <v>121998.72176470589</v>
      </c>
      <c r="J36" s="1332">
        <f t="shared" si="3"/>
        <v>162664.96235294119</v>
      </c>
      <c r="K36" s="1332">
        <f t="shared" si="3"/>
        <v>203331.20294117648</v>
      </c>
      <c r="L36" s="1332">
        <f t="shared" si="3"/>
        <v>243997.4435294118</v>
      </c>
      <c r="M36" s="1332">
        <f t="shared" si="3"/>
        <v>243997.4435294118</v>
      </c>
      <c r="N36" s="1332">
        <f t="shared" si="3"/>
        <v>243997.4435294118</v>
      </c>
      <c r="O36" s="1332">
        <f t="shared" si="3"/>
        <v>243997.4435294118</v>
      </c>
      <c r="P36" s="1332">
        <f t="shared" si="3"/>
        <v>243997.4435294118</v>
      </c>
      <c r="Q36" s="1332">
        <f t="shared" si="3"/>
        <v>243997.4435294118</v>
      </c>
      <c r="R36" s="1320">
        <f t="shared" si="3"/>
        <v>243997.4435294118</v>
      </c>
      <c r="S36" s="424"/>
      <c r="T36" s="424"/>
      <c r="U36" s="424"/>
      <c r="V36" s="424"/>
      <c r="W36" s="424"/>
      <c r="X36" s="424"/>
      <c r="Y36" s="424"/>
      <c r="Z36" s="424"/>
      <c r="AA36" s="424"/>
      <c r="AB36" s="424"/>
      <c r="AC36" s="424"/>
      <c r="AD36" s="424"/>
      <c r="AE36" s="424"/>
      <c r="AF36" s="424"/>
      <c r="AG36" s="424"/>
      <c r="AH36" s="424"/>
      <c r="AI36" s="424"/>
      <c r="AJ36" s="424"/>
      <c r="AK36" s="424"/>
    </row>
    <row r="37" spans="1:37" s="359" customFormat="1" ht="15" customHeight="1" thickBot="1">
      <c r="A37" s="424"/>
      <c r="B37" s="1333" t="s">
        <v>110</v>
      </c>
      <c r="C37" s="1334"/>
      <c r="D37" s="1334"/>
      <c r="E37" s="1334"/>
      <c r="F37" s="1334"/>
      <c r="G37" s="1335">
        <f t="shared" ref="G37:R37" si="4">SUM(G34:G36)</f>
        <v>115742.37705882353</v>
      </c>
      <c r="H37" s="1335">
        <f t="shared" si="4"/>
        <v>231484.75411764707</v>
      </c>
      <c r="I37" s="1335">
        <f t="shared" si="4"/>
        <v>347227.1311764706</v>
      </c>
      <c r="J37" s="1335">
        <f t="shared" si="4"/>
        <v>462969.50823529414</v>
      </c>
      <c r="K37" s="1335">
        <f t="shared" si="4"/>
        <v>578711.88529411773</v>
      </c>
      <c r="L37" s="1335">
        <f t="shared" si="4"/>
        <v>694454.26235294121</v>
      </c>
      <c r="M37" s="1335">
        <f t="shared" si="4"/>
        <v>694454.26235294121</v>
      </c>
      <c r="N37" s="1335">
        <f t="shared" si="4"/>
        <v>694454.26235294121</v>
      </c>
      <c r="O37" s="1335">
        <f t="shared" si="4"/>
        <v>694454.26235294121</v>
      </c>
      <c r="P37" s="1335">
        <f t="shared" si="4"/>
        <v>694454.26235294121</v>
      </c>
      <c r="Q37" s="1335">
        <f t="shared" si="4"/>
        <v>694454.26235294121</v>
      </c>
      <c r="R37" s="1336">
        <f t="shared" si="4"/>
        <v>694454.26235294121</v>
      </c>
      <c r="S37" s="424"/>
      <c r="T37" s="424"/>
      <c r="U37" s="424"/>
      <c r="V37" s="424"/>
      <c r="W37" s="424"/>
      <c r="X37" s="424"/>
      <c r="Y37" s="424"/>
      <c r="Z37" s="424"/>
      <c r="AA37" s="424"/>
      <c r="AB37" s="424"/>
      <c r="AC37" s="424"/>
      <c r="AD37" s="424"/>
      <c r="AE37" s="424"/>
      <c r="AF37" s="424"/>
      <c r="AG37" s="424"/>
      <c r="AH37" s="424"/>
      <c r="AI37" s="424"/>
      <c r="AJ37" s="424"/>
      <c r="AK37" s="424"/>
    </row>
    <row r="38" spans="1:37" ht="17" thickBot="1">
      <c r="A38" s="424"/>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row>
    <row r="39" spans="1:37" ht="16">
      <c r="A39" s="424"/>
      <c r="B39" s="1308" t="s">
        <v>556</v>
      </c>
      <c r="C39" s="1309"/>
      <c r="D39" s="1309"/>
      <c r="E39" s="1309"/>
      <c r="F39" s="1309"/>
      <c r="G39" s="1328">
        <v>0</v>
      </c>
      <c r="H39" s="1328">
        <f t="shared" ref="H39:AK39" si="5">G39+1</f>
        <v>1</v>
      </c>
      <c r="I39" s="1328">
        <f t="shared" si="5"/>
        <v>2</v>
      </c>
      <c r="J39" s="1328">
        <f t="shared" si="5"/>
        <v>3</v>
      </c>
      <c r="K39" s="1328">
        <f t="shared" si="5"/>
        <v>4</v>
      </c>
      <c r="L39" s="1328">
        <f t="shared" si="5"/>
        <v>5</v>
      </c>
      <c r="M39" s="1328">
        <f t="shared" si="5"/>
        <v>6</v>
      </c>
      <c r="N39" s="1328">
        <f t="shared" si="5"/>
        <v>7</v>
      </c>
      <c r="O39" s="1328">
        <f t="shared" si="5"/>
        <v>8</v>
      </c>
      <c r="P39" s="1328">
        <f t="shared" si="5"/>
        <v>9</v>
      </c>
      <c r="Q39" s="1328">
        <f t="shared" si="5"/>
        <v>10</v>
      </c>
      <c r="R39" s="1328">
        <f t="shared" si="5"/>
        <v>11</v>
      </c>
      <c r="S39" s="1337">
        <f t="shared" si="5"/>
        <v>12</v>
      </c>
      <c r="T39" s="1337">
        <f t="shared" si="5"/>
        <v>13</v>
      </c>
      <c r="U39" s="1337">
        <f t="shared" si="5"/>
        <v>14</v>
      </c>
      <c r="V39" s="1337">
        <f t="shared" si="5"/>
        <v>15</v>
      </c>
      <c r="W39" s="1337">
        <f t="shared" si="5"/>
        <v>16</v>
      </c>
      <c r="X39" s="1337">
        <f t="shared" si="5"/>
        <v>17</v>
      </c>
      <c r="Y39" s="1337">
        <f t="shared" si="5"/>
        <v>18</v>
      </c>
      <c r="Z39" s="1337">
        <f t="shared" si="5"/>
        <v>19</v>
      </c>
      <c r="AA39" s="1337">
        <f t="shared" si="5"/>
        <v>20</v>
      </c>
      <c r="AB39" s="1337">
        <f t="shared" si="5"/>
        <v>21</v>
      </c>
      <c r="AC39" s="1337">
        <f t="shared" si="5"/>
        <v>22</v>
      </c>
      <c r="AD39" s="1337">
        <f t="shared" si="5"/>
        <v>23</v>
      </c>
      <c r="AE39" s="1337">
        <f t="shared" si="5"/>
        <v>24</v>
      </c>
      <c r="AF39" s="1337">
        <f t="shared" si="5"/>
        <v>25</v>
      </c>
      <c r="AG39" s="1337">
        <f t="shared" si="5"/>
        <v>26</v>
      </c>
      <c r="AH39" s="1337">
        <f t="shared" si="5"/>
        <v>27</v>
      </c>
      <c r="AI39" s="1337">
        <f t="shared" si="5"/>
        <v>28</v>
      </c>
      <c r="AJ39" s="1337">
        <f t="shared" si="5"/>
        <v>29</v>
      </c>
      <c r="AK39" s="1338">
        <f t="shared" si="5"/>
        <v>30</v>
      </c>
    </row>
    <row r="40" spans="1:37" ht="16">
      <c r="A40" s="424"/>
      <c r="B40" s="1047" t="s">
        <v>557</v>
      </c>
      <c r="C40" s="1048"/>
      <c r="D40" s="1048"/>
      <c r="E40" s="1048"/>
      <c r="F40" s="1048"/>
      <c r="G40" s="1048"/>
      <c r="H40" s="1049">
        <f t="shared" ref="H40:AK40" si="6">1-$M$16</f>
        <v>0.95</v>
      </c>
      <c r="I40" s="1049">
        <f t="shared" si="6"/>
        <v>0.95</v>
      </c>
      <c r="J40" s="1049">
        <f t="shared" si="6"/>
        <v>0.95</v>
      </c>
      <c r="K40" s="1049">
        <f t="shared" si="6"/>
        <v>0.95</v>
      </c>
      <c r="L40" s="1049">
        <f t="shared" si="6"/>
        <v>0.95</v>
      </c>
      <c r="M40" s="1049">
        <f t="shared" si="6"/>
        <v>0.95</v>
      </c>
      <c r="N40" s="1049">
        <f t="shared" si="6"/>
        <v>0.95</v>
      </c>
      <c r="O40" s="1049">
        <f t="shared" si="6"/>
        <v>0.95</v>
      </c>
      <c r="P40" s="1049">
        <f t="shared" si="6"/>
        <v>0.95</v>
      </c>
      <c r="Q40" s="1049">
        <f t="shared" si="6"/>
        <v>0.95</v>
      </c>
      <c r="R40" s="1049">
        <f t="shared" si="6"/>
        <v>0.95</v>
      </c>
      <c r="S40" s="1049">
        <f t="shared" si="6"/>
        <v>0.95</v>
      </c>
      <c r="T40" s="1049">
        <f t="shared" si="6"/>
        <v>0.95</v>
      </c>
      <c r="U40" s="1049">
        <f t="shared" si="6"/>
        <v>0.95</v>
      </c>
      <c r="V40" s="1049">
        <f t="shared" si="6"/>
        <v>0.95</v>
      </c>
      <c r="W40" s="1049">
        <f t="shared" si="6"/>
        <v>0.95</v>
      </c>
      <c r="X40" s="1049">
        <f t="shared" si="6"/>
        <v>0.95</v>
      </c>
      <c r="Y40" s="1049">
        <f t="shared" si="6"/>
        <v>0.95</v>
      </c>
      <c r="Z40" s="1049">
        <f t="shared" si="6"/>
        <v>0.95</v>
      </c>
      <c r="AA40" s="1049">
        <f t="shared" si="6"/>
        <v>0.95</v>
      </c>
      <c r="AB40" s="1049">
        <f t="shared" si="6"/>
        <v>0.95</v>
      </c>
      <c r="AC40" s="1049">
        <f t="shared" si="6"/>
        <v>0.95</v>
      </c>
      <c r="AD40" s="1049">
        <f t="shared" si="6"/>
        <v>0.95</v>
      </c>
      <c r="AE40" s="1049">
        <f t="shared" si="6"/>
        <v>0.95</v>
      </c>
      <c r="AF40" s="1049">
        <f t="shared" si="6"/>
        <v>0.95</v>
      </c>
      <c r="AG40" s="1049">
        <f t="shared" si="6"/>
        <v>0.95</v>
      </c>
      <c r="AH40" s="1049">
        <f t="shared" si="6"/>
        <v>0.95</v>
      </c>
      <c r="AI40" s="1049">
        <f t="shared" si="6"/>
        <v>0.95</v>
      </c>
      <c r="AJ40" s="1049">
        <f t="shared" si="6"/>
        <v>0.95</v>
      </c>
      <c r="AK40" s="1050">
        <f t="shared" si="6"/>
        <v>0.95</v>
      </c>
    </row>
    <row r="41" spans="1:37" ht="16">
      <c r="A41" s="424"/>
      <c r="B41" s="999"/>
      <c r="C41" s="1000"/>
      <c r="D41" s="1000"/>
      <c r="E41" s="1000"/>
      <c r="F41" s="1000"/>
      <c r="G41" s="1000"/>
      <c r="H41" s="1033"/>
      <c r="I41" s="1033"/>
      <c r="J41" s="1033"/>
      <c r="K41" s="1033"/>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03"/>
    </row>
    <row r="42" spans="1:37" ht="16">
      <c r="A42" s="424"/>
      <c r="B42" s="999" t="s">
        <v>558</v>
      </c>
      <c r="C42" s="1000"/>
      <c r="D42" s="1000"/>
      <c r="E42" s="1000"/>
      <c r="F42" s="1000"/>
      <c r="G42" s="1040">
        <f ca="1">-R30</f>
        <v>-83230575.577644482</v>
      </c>
      <c r="H42" s="1033"/>
      <c r="I42" s="1033"/>
      <c r="J42" s="1033"/>
      <c r="K42" s="1033"/>
      <c r="L42" s="1033"/>
      <c r="M42" s="1033"/>
      <c r="N42" s="1033"/>
      <c r="O42" s="1033"/>
      <c r="P42" s="1033"/>
      <c r="Q42" s="1033"/>
      <c r="R42" s="1033"/>
      <c r="S42" s="1033"/>
      <c r="T42" s="1033"/>
      <c r="U42" s="1033"/>
      <c r="V42" s="1033"/>
      <c r="W42" s="1033"/>
      <c r="X42" s="1033"/>
      <c r="Y42" s="1033"/>
      <c r="Z42" s="1033"/>
      <c r="AA42" s="1033"/>
      <c r="AB42" s="1033"/>
      <c r="AC42" s="1033"/>
      <c r="AD42" s="1033"/>
      <c r="AE42" s="1033"/>
      <c r="AF42" s="1033"/>
      <c r="AG42" s="1033"/>
      <c r="AH42" s="1033"/>
      <c r="AI42" s="1033"/>
      <c r="AJ42" s="1033"/>
      <c r="AK42" s="1003"/>
    </row>
    <row r="43" spans="1:37" ht="16">
      <c r="A43" s="424"/>
      <c r="B43" s="999"/>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18"/>
    </row>
    <row r="44" spans="1:37" ht="16">
      <c r="A44" s="424"/>
      <c r="B44" s="1047" t="s">
        <v>559</v>
      </c>
      <c r="C44" s="1000"/>
      <c r="D44" s="1000"/>
      <c r="E44" s="1000"/>
      <c r="F44" s="1000"/>
      <c r="G44" s="1040"/>
      <c r="H44" s="1000"/>
      <c r="I44" s="1040"/>
      <c r="J44" s="1040"/>
      <c r="K44" s="1040"/>
      <c r="L44" s="1040"/>
      <c r="M44" s="1040"/>
      <c r="N44" s="1040"/>
      <c r="O44" s="1040"/>
      <c r="P44" s="1040"/>
      <c r="Q44" s="1040"/>
      <c r="R44" s="1040"/>
      <c r="S44" s="1040"/>
      <c r="T44" s="1040"/>
      <c r="U44" s="1040"/>
      <c r="V44" s="1040"/>
      <c r="W44" s="1040"/>
      <c r="X44" s="1040"/>
      <c r="Y44" s="1040"/>
      <c r="Z44" s="1040"/>
      <c r="AA44" s="1040"/>
      <c r="AB44" s="1040"/>
      <c r="AC44" s="1040"/>
      <c r="AD44" s="1040"/>
      <c r="AE44" s="1040"/>
      <c r="AF44" s="1040"/>
      <c r="AG44" s="1040"/>
      <c r="AH44" s="1040"/>
      <c r="AI44" s="1040"/>
      <c r="AJ44" s="1040"/>
      <c r="AK44" s="1010"/>
    </row>
    <row r="45" spans="1:37" s="359" customFormat="1" ht="16">
      <c r="A45" s="424"/>
      <c r="B45" s="1330" t="s">
        <v>560</v>
      </c>
      <c r="C45" s="1331"/>
      <c r="D45" s="1331"/>
      <c r="E45" s="1331"/>
      <c r="F45" s="1331"/>
      <c r="G45" s="1332"/>
      <c r="H45" s="1332">
        <f t="shared" ref="H45:H47" si="7">SUM(G34:R34)</f>
        <v>1010399.6699999999</v>
      </c>
      <c r="I45" s="1332">
        <f t="shared" ref="I45:AK45" si="8">$G$12*$G$17*$M$13*(1+$M$17)^H39*12</f>
        <v>1314583.1496000004</v>
      </c>
      <c r="J45" s="1332">
        <f t="shared" si="8"/>
        <v>1354020.6440880001</v>
      </c>
      <c r="K45" s="1332">
        <f t="shared" si="8"/>
        <v>1394641.2634106402</v>
      </c>
      <c r="L45" s="1332">
        <f t="shared" si="8"/>
        <v>1436480.5013129592</v>
      </c>
      <c r="M45" s="1332">
        <f t="shared" si="8"/>
        <v>1479574.9163523479</v>
      </c>
      <c r="N45" s="1332">
        <f t="shared" si="8"/>
        <v>1523962.1638429186</v>
      </c>
      <c r="O45" s="1332">
        <f t="shared" si="8"/>
        <v>1569681.0287582062</v>
      </c>
      <c r="P45" s="1332">
        <f t="shared" si="8"/>
        <v>1616771.4596209521</v>
      </c>
      <c r="Q45" s="1332">
        <f t="shared" si="8"/>
        <v>1665274.6034095809</v>
      </c>
      <c r="R45" s="1332">
        <f t="shared" si="8"/>
        <v>1715232.8415118679</v>
      </c>
      <c r="S45" s="1332">
        <f t="shared" si="8"/>
        <v>1766689.8267572243</v>
      </c>
      <c r="T45" s="1332">
        <f t="shared" si="8"/>
        <v>1819690.5215599407</v>
      </c>
      <c r="U45" s="1332">
        <f t="shared" si="8"/>
        <v>1874281.2372067389</v>
      </c>
      <c r="V45" s="1332">
        <f t="shared" si="8"/>
        <v>1930509.6743229413</v>
      </c>
      <c r="W45" s="1332">
        <f t="shared" si="8"/>
        <v>1988424.9645526295</v>
      </c>
      <c r="X45" s="1332">
        <f t="shared" si="8"/>
        <v>2048077.7134892079</v>
      </c>
      <c r="Y45" s="1332">
        <f t="shared" si="8"/>
        <v>2109520.0448938846</v>
      </c>
      <c r="Z45" s="1332">
        <f t="shared" si="8"/>
        <v>2172805.646240701</v>
      </c>
      <c r="AA45" s="1332">
        <f t="shared" si="8"/>
        <v>2237989.8156279218</v>
      </c>
      <c r="AB45" s="1332">
        <f t="shared" si="8"/>
        <v>2305129.5100967595</v>
      </c>
      <c r="AC45" s="1332">
        <f t="shared" si="8"/>
        <v>2374283.3953996622</v>
      </c>
      <c r="AD45" s="1332">
        <f t="shared" si="8"/>
        <v>2445511.8972616522</v>
      </c>
      <c r="AE45" s="1332">
        <f t="shared" si="8"/>
        <v>2518877.2541795019</v>
      </c>
      <c r="AF45" s="1332">
        <f t="shared" si="8"/>
        <v>2594443.5718048867</v>
      </c>
      <c r="AG45" s="1332">
        <f t="shared" si="8"/>
        <v>2672276.8789590332</v>
      </c>
      <c r="AH45" s="1332">
        <f t="shared" si="8"/>
        <v>2752445.1853278046</v>
      </c>
      <c r="AI45" s="1332">
        <f t="shared" si="8"/>
        <v>2835018.540887638</v>
      </c>
      <c r="AJ45" s="1332">
        <f t="shared" si="8"/>
        <v>2920069.0971142673</v>
      </c>
      <c r="AK45" s="1320">
        <f t="shared" si="8"/>
        <v>3007671.1700276951</v>
      </c>
    </row>
    <row r="46" spans="1:37" s="359" customFormat="1" ht="16">
      <c r="A46" s="424"/>
      <c r="B46" s="1330" t="s">
        <v>561</v>
      </c>
      <c r="C46" s="1331"/>
      <c r="D46" s="1331"/>
      <c r="E46" s="1331"/>
      <c r="F46" s="1331"/>
      <c r="G46" s="1332"/>
      <c r="H46" s="1332">
        <f t="shared" si="7"/>
        <v>3268940.1088235304</v>
      </c>
      <c r="I46" s="1332">
        <f t="shared" ref="I46:AK46" si="9">$G$12*$G$18*$M$14*(1+$M$17)^H39*12</f>
        <v>4253063.1310588233</v>
      </c>
      <c r="J46" s="1332">
        <f t="shared" si="9"/>
        <v>4380655.0249905884</v>
      </c>
      <c r="K46" s="1332">
        <f t="shared" si="9"/>
        <v>4512074.6757403063</v>
      </c>
      <c r="L46" s="1332">
        <f t="shared" si="9"/>
        <v>4647436.9160125144</v>
      </c>
      <c r="M46" s="1332">
        <f t="shared" si="9"/>
        <v>4786860.0234928895</v>
      </c>
      <c r="N46" s="1332">
        <f t="shared" si="9"/>
        <v>4930465.824197677</v>
      </c>
      <c r="O46" s="1332">
        <f t="shared" si="9"/>
        <v>5078379.7989236079</v>
      </c>
      <c r="P46" s="1332">
        <f t="shared" si="9"/>
        <v>5230731.1928913156</v>
      </c>
      <c r="Q46" s="1332">
        <f t="shared" si="9"/>
        <v>5387653.1286780545</v>
      </c>
      <c r="R46" s="1332">
        <f t="shared" si="9"/>
        <v>5549282.7225383967</v>
      </c>
      <c r="S46" s="1332">
        <f t="shared" si="9"/>
        <v>5715761.2042145487</v>
      </c>
      <c r="T46" s="1332">
        <f t="shared" si="9"/>
        <v>5887234.0403409842</v>
      </c>
      <c r="U46" s="1332">
        <f t="shared" si="9"/>
        <v>6063851.0615512133</v>
      </c>
      <c r="V46" s="1332">
        <f t="shared" si="9"/>
        <v>6245766.5933977505</v>
      </c>
      <c r="W46" s="1332">
        <f t="shared" si="9"/>
        <v>6433139.591199683</v>
      </c>
      <c r="X46" s="1332">
        <f t="shared" si="9"/>
        <v>6626133.7789356727</v>
      </c>
      <c r="Y46" s="1332">
        <f t="shared" si="9"/>
        <v>6824917.7923037428</v>
      </c>
      <c r="Z46" s="1332">
        <f t="shared" si="9"/>
        <v>7029665.3260728549</v>
      </c>
      <c r="AA46" s="1332">
        <f t="shared" si="9"/>
        <v>7240555.28585504</v>
      </c>
      <c r="AB46" s="1332">
        <f t="shared" si="9"/>
        <v>7457771.9444306921</v>
      </c>
      <c r="AC46" s="1332">
        <f t="shared" si="9"/>
        <v>7681505.1027636118</v>
      </c>
      <c r="AD46" s="1332">
        <f t="shared" si="9"/>
        <v>7911950.25584652</v>
      </c>
      <c r="AE46" s="1332">
        <f t="shared" si="9"/>
        <v>8149308.7635219172</v>
      </c>
      <c r="AF46" s="1332">
        <f t="shared" si="9"/>
        <v>8393788.0264275726</v>
      </c>
      <c r="AG46" s="1332">
        <f t="shared" si="9"/>
        <v>8645601.6672203988</v>
      </c>
      <c r="AH46" s="1332">
        <f t="shared" si="9"/>
        <v>8904969.7172370143</v>
      </c>
      <c r="AI46" s="1332">
        <f t="shared" si="9"/>
        <v>9172118.8087541237</v>
      </c>
      <c r="AJ46" s="1332">
        <f t="shared" si="9"/>
        <v>9447282.3730167467</v>
      </c>
      <c r="AK46" s="1320">
        <f t="shared" si="9"/>
        <v>9730700.8442072477</v>
      </c>
    </row>
    <row r="47" spans="1:37" s="359" customFormat="1" ht="16">
      <c r="A47" s="424"/>
      <c r="B47" s="1330" t="s">
        <v>562</v>
      </c>
      <c r="C47" s="1331"/>
      <c r="D47" s="1331"/>
      <c r="E47" s="1331"/>
      <c r="F47" s="1331"/>
      <c r="G47" s="1332"/>
      <c r="H47" s="1332">
        <f t="shared" si="7"/>
        <v>2317975.7135294117</v>
      </c>
      <c r="I47" s="1332">
        <f t="shared" ref="I47:AK47" si="10">$G$12*$G$19*$M$15*(1+$M$17)^H39*12</f>
        <v>3015808.4020235292</v>
      </c>
      <c r="J47" s="1332">
        <f t="shared" si="10"/>
        <v>3106282.6540842345</v>
      </c>
      <c r="K47" s="1332">
        <f t="shared" si="10"/>
        <v>3199471.133706762</v>
      </c>
      <c r="L47" s="1332">
        <f t="shared" si="10"/>
        <v>3295455.2677179649</v>
      </c>
      <c r="M47" s="1332">
        <f t="shared" si="10"/>
        <v>3394318.9257495031</v>
      </c>
      <c r="N47" s="1332">
        <f t="shared" si="10"/>
        <v>3496148.4935219884</v>
      </c>
      <c r="O47" s="1332">
        <f t="shared" si="10"/>
        <v>3601032.9483276489</v>
      </c>
      <c r="P47" s="1332">
        <f t="shared" si="10"/>
        <v>3709063.9367774776</v>
      </c>
      <c r="Q47" s="1332">
        <f t="shared" si="10"/>
        <v>3820335.8548808023</v>
      </c>
      <c r="R47" s="1332">
        <f t="shared" si="10"/>
        <v>3934945.9305272261</v>
      </c>
      <c r="S47" s="1332">
        <f t="shared" si="10"/>
        <v>4052994.3084430434</v>
      </c>
      <c r="T47" s="1332">
        <f t="shared" si="10"/>
        <v>4174584.1376963337</v>
      </c>
      <c r="U47" s="1332">
        <f t="shared" si="10"/>
        <v>4299821.6618272234</v>
      </c>
      <c r="V47" s="1332">
        <f t="shared" si="10"/>
        <v>4428816.3116820408</v>
      </c>
      <c r="W47" s="1332">
        <f t="shared" si="10"/>
        <v>4561680.8010325022</v>
      </c>
      <c r="X47" s="1332">
        <f t="shared" si="10"/>
        <v>4698531.2250634767</v>
      </c>
      <c r="Y47" s="1332">
        <f t="shared" si="10"/>
        <v>4839487.1618153807</v>
      </c>
      <c r="Z47" s="1332">
        <f t="shared" si="10"/>
        <v>4984671.7766698422</v>
      </c>
      <c r="AA47" s="1332">
        <f t="shared" si="10"/>
        <v>5134211.9299699375</v>
      </c>
      <c r="AB47" s="1332">
        <f t="shared" si="10"/>
        <v>5288238.2878690353</v>
      </c>
      <c r="AC47" s="1332">
        <f t="shared" si="10"/>
        <v>5446885.4365051063</v>
      </c>
      <c r="AD47" s="1332">
        <f t="shared" si="10"/>
        <v>5610291.9996002596</v>
      </c>
      <c r="AE47" s="1332">
        <f t="shared" si="10"/>
        <v>5778600.7595882677</v>
      </c>
      <c r="AF47" s="1332">
        <f t="shared" si="10"/>
        <v>5951958.782375915</v>
      </c>
      <c r="AG47" s="1332">
        <f t="shared" si="10"/>
        <v>6130517.5458471924</v>
      </c>
      <c r="AH47" s="1332">
        <f t="shared" si="10"/>
        <v>6314433.0722226091</v>
      </c>
      <c r="AI47" s="1332">
        <f t="shared" si="10"/>
        <v>6503866.0643892866</v>
      </c>
      <c r="AJ47" s="1332">
        <f t="shared" si="10"/>
        <v>6698982.0463209646</v>
      </c>
      <c r="AK47" s="1320">
        <f t="shared" si="10"/>
        <v>6899951.5077105928</v>
      </c>
    </row>
    <row r="48" spans="1:37" s="359" customFormat="1" ht="16">
      <c r="A48" s="424"/>
      <c r="B48" s="1339" t="s">
        <v>563</v>
      </c>
      <c r="C48" s="1331"/>
      <c r="D48" s="1331"/>
      <c r="E48" s="1331"/>
      <c r="F48" s="1331"/>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20"/>
    </row>
    <row r="49" spans="1:37" s="359" customFormat="1" ht="16">
      <c r="A49" s="424"/>
      <c r="B49" s="1330" t="s">
        <v>564</v>
      </c>
      <c r="C49" s="1331"/>
      <c r="D49" s="1331"/>
      <c r="E49" s="1331"/>
      <c r="F49" s="1331"/>
      <c r="G49" s="1332"/>
      <c r="H49" s="1332">
        <f t="shared" ref="H49:AK49" si="11">$G$20*$M$24*(1+$M$17)^G39</f>
        <v>400406.06117647066</v>
      </c>
      <c r="I49" s="1332">
        <f t="shared" si="11"/>
        <v>412418.24301176477</v>
      </c>
      <c r="J49" s="1332">
        <f t="shared" si="11"/>
        <v>424790.7903021177</v>
      </c>
      <c r="K49" s="1332">
        <f t="shared" si="11"/>
        <v>437534.51401118125</v>
      </c>
      <c r="L49" s="1332">
        <f t="shared" si="11"/>
        <v>450660.54943151667</v>
      </c>
      <c r="M49" s="1332">
        <f t="shared" si="11"/>
        <v>464180.36591446213</v>
      </c>
      <c r="N49" s="1332">
        <f t="shared" si="11"/>
        <v>478105.77689189604</v>
      </c>
      <c r="O49" s="1332">
        <f t="shared" si="11"/>
        <v>492448.95019865292</v>
      </c>
      <c r="P49" s="1332">
        <f t="shared" si="11"/>
        <v>507222.41870461247</v>
      </c>
      <c r="Q49" s="1332">
        <f t="shared" si="11"/>
        <v>522439.09126575087</v>
      </c>
      <c r="R49" s="1332">
        <f t="shared" si="11"/>
        <v>538112.26400372339</v>
      </c>
      <c r="S49" s="1332">
        <f t="shared" si="11"/>
        <v>554255.63192383514</v>
      </c>
      <c r="T49" s="1332">
        <f t="shared" si="11"/>
        <v>570883.30088155007</v>
      </c>
      <c r="U49" s="1332">
        <f t="shared" si="11"/>
        <v>588009.79990799655</v>
      </c>
      <c r="V49" s="1332">
        <f t="shared" si="11"/>
        <v>605650.09390523646</v>
      </c>
      <c r="W49" s="1332">
        <f t="shared" si="11"/>
        <v>623819.59672239365</v>
      </c>
      <c r="X49" s="1332">
        <f t="shared" si="11"/>
        <v>642534.1846240653</v>
      </c>
      <c r="Y49" s="1332">
        <f t="shared" si="11"/>
        <v>661810.21016278723</v>
      </c>
      <c r="Z49" s="1332">
        <f t="shared" si="11"/>
        <v>681664.51646767091</v>
      </c>
      <c r="AA49" s="1332">
        <f t="shared" si="11"/>
        <v>702114.45196170104</v>
      </c>
      <c r="AB49" s="1332">
        <f t="shared" si="11"/>
        <v>723177.88552055205</v>
      </c>
      <c r="AC49" s="1332">
        <f t="shared" si="11"/>
        <v>744873.22208616848</v>
      </c>
      <c r="AD49" s="1332">
        <f t="shared" si="11"/>
        <v>767219.41874875361</v>
      </c>
      <c r="AE49" s="1332">
        <f t="shared" si="11"/>
        <v>790236.00131121627</v>
      </c>
      <c r="AF49" s="1332">
        <f t="shared" si="11"/>
        <v>813943.08135055262</v>
      </c>
      <c r="AG49" s="1332">
        <f t="shared" si="11"/>
        <v>838361.37379106926</v>
      </c>
      <c r="AH49" s="1332">
        <f t="shared" si="11"/>
        <v>863512.2150048014</v>
      </c>
      <c r="AI49" s="1332">
        <f t="shared" si="11"/>
        <v>889417.58145494538</v>
      </c>
      <c r="AJ49" s="1332">
        <f t="shared" si="11"/>
        <v>916100.10889859369</v>
      </c>
      <c r="AK49" s="1320">
        <f t="shared" si="11"/>
        <v>943583.1121655514</v>
      </c>
    </row>
    <row r="50" spans="1:37" s="359" customFormat="1" ht="16">
      <c r="A50" s="424"/>
      <c r="B50" s="1340" t="s">
        <v>565</v>
      </c>
      <c r="C50" s="1341"/>
      <c r="D50" s="1341"/>
      <c r="E50" s="1341"/>
      <c r="F50" s="1341"/>
      <c r="G50" s="1342"/>
      <c r="H50" s="1342">
        <f t="shared" ref="H50:AK50" si="12">SUM(H43:H49)</f>
        <v>6997721.5535294125</v>
      </c>
      <c r="I50" s="1342">
        <f t="shared" si="12"/>
        <v>8995872.9256941173</v>
      </c>
      <c r="J50" s="1342">
        <f t="shared" si="12"/>
        <v>9265749.1134649422</v>
      </c>
      <c r="K50" s="1342">
        <f t="shared" si="12"/>
        <v>9543721.5868688896</v>
      </c>
      <c r="L50" s="1342">
        <f t="shared" si="12"/>
        <v>9830033.2344749551</v>
      </c>
      <c r="M50" s="1342">
        <f t="shared" si="12"/>
        <v>10124934.231509203</v>
      </c>
      <c r="N50" s="1342">
        <f t="shared" si="12"/>
        <v>10428682.258454481</v>
      </c>
      <c r="O50" s="1342">
        <f t="shared" si="12"/>
        <v>10741542.726208115</v>
      </c>
      <c r="P50" s="1342">
        <f t="shared" si="12"/>
        <v>11063789.007994357</v>
      </c>
      <c r="Q50" s="1342">
        <f t="shared" si="12"/>
        <v>11395702.678234188</v>
      </c>
      <c r="R50" s="1342">
        <f t="shared" si="12"/>
        <v>11737573.758581214</v>
      </c>
      <c r="S50" s="1342">
        <f t="shared" si="12"/>
        <v>12089700.971338652</v>
      </c>
      <c r="T50" s="1342">
        <f t="shared" si="12"/>
        <v>12452392.000478808</v>
      </c>
      <c r="U50" s="1342">
        <f t="shared" si="12"/>
        <v>12825963.760493172</v>
      </c>
      <c r="V50" s="1342">
        <f t="shared" si="12"/>
        <v>13210742.67330797</v>
      </c>
      <c r="W50" s="1342">
        <f t="shared" si="12"/>
        <v>13607064.953507209</v>
      </c>
      <c r="X50" s="1342">
        <f t="shared" si="12"/>
        <v>14015276.902112423</v>
      </c>
      <c r="Y50" s="1342">
        <f t="shared" si="12"/>
        <v>14435735.209175795</v>
      </c>
      <c r="Z50" s="1342">
        <f t="shared" si="12"/>
        <v>14868807.26545107</v>
      </c>
      <c r="AA50" s="1342">
        <f t="shared" si="12"/>
        <v>15314871.4834146</v>
      </c>
      <c r="AB50" s="1342">
        <f t="shared" si="12"/>
        <v>15774317.62791704</v>
      </c>
      <c r="AC50" s="1342">
        <f t="shared" si="12"/>
        <v>16247547.15675455</v>
      </c>
      <c r="AD50" s="1342">
        <f t="shared" si="12"/>
        <v>16734973.571457185</v>
      </c>
      <c r="AE50" s="1342">
        <f t="shared" si="12"/>
        <v>17237022.778600901</v>
      </c>
      <c r="AF50" s="1342">
        <f t="shared" si="12"/>
        <v>17754133.461958926</v>
      </c>
      <c r="AG50" s="1342">
        <f t="shared" si="12"/>
        <v>18286757.465817694</v>
      </c>
      <c r="AH50" s="1342">
        <f t="shared" si="12"/>
        <v>18835360.189792231</v>
      </c>
      <c r="AI50" s="1342">
        <f t="shared" si="12"/>
        <v>19400420.995485995</v>
      </c>
      <c r="AJ50" s="1342">
        <f t="shared" si="12"/>
        <v>19982433.625350572</v>
      </c>
      <c r="AK50" s="1343">
        <f t="shared" si="12"/>
        <v>20581906.634111088</v>
      </c>
    </row>
    <row r="51" spans="1:37" s="359" customFormat="1" ht="16">
      <c r="A51" s="424"/>
      <c r="B51" s="1330"/>
      <c r="C51" s="1331"/>
      <c r="D51" s="1331"/>
      <c r="E51" s="1331"/>
      <c r="F51" s="1331"/>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2"/>
      <c r="AH51" s="1332"/>
      <c r="AI51" s="1332"/>
      <c r="AJ51" s="1332"/>
      <c r="AK51" s="1320"/>
    </row>
    <row r="52" spans="1:37" s="359" customFormat="1" ht="16">
      <c r="A52" s="424"/>
      <c r="B52" s="1344" t="s">
        <v>602</v>
      </c>
      <c r="C52" s="1345"/>
      <c r="D52" s="1345"/>
      <c r="E52" s="1345"/>
      <c r="F52" s="1345"/>
      <c r="G52" s="1345"/>
      <c r="H52" s="1346">
        <f t="shared" ref="H52:AK52" si="13">-(1-H40)*SUM(H45:H47)</f>
        <v>-329865.7746176474</v>
      </c>
      <c r="I52" s="1346">
        <f t="shared" si="13"/>
        <v>-429172.73413411801</v>
      </c>
      <c r="J52" s="1346">
        <f t="shared" si="13"/>
        <v>-442047.91615814157</v>
      </c>
      <c r="K52" s="1346">
        <f t="shared" si="13"/>
        <v>-455309.35364288581</v>
      </c>
      <c r="L52" s="1346">
        <f t="shared" si="13"/>
        <v>-468968.63425217237</v>
      </c>
      <c r="M52" s="1346">
        <f t="shared" si="13"/>
        <v>-483037.69327973749</v>
      </c>
      <c r="N52" s="1346">
        <f t="shared" si="13"/>
        <v>-497528.82407812966</v>
      </c>
      <c r="O52" s="1346">
        <f t="shared" si="13"/>
        <v>-512454.68880047358</v>
      </c>
      <c r="P52" s="1346">
        <f t="shared" si="13"/>
        <v>-527828.32946448773</v>
      </c>
      <c r="Q52" s="1346">
        <f t="shared" si="13"/>
        <v>-543663.17934842233</v>
      </c>
      <c r="R52" s="1346">
        <f t="shared" si="13"/>
        <v>-559973.07472887496</v>
      </c>
      <c r="S52" s="1346">
        <f t="shared" si="13"/>
        <v>-576772.26697074133</v>
      </c>
      <c r="T52" s="1346">
        <f t="shared" si="13"/>
        <v>-594075.43497986346</v>
      </c>
      <c r="U52" s="1346">
        <f t="shared" si="13"/>
        <v>-611897.69802925934</v>
      </c>
      <c r="V52" s="1346">
        <f t="shared" si="13"/>
        <v>-630254.62897013722</v>
      </c>
      <c r="W52" s="1346">
        <f t="shared" si="13"/>
        <v>-649162.26783924131</v>
      </c>
      <c r="X52" s="1346">
        <f t="shared" si="13"/>
        <v>-668637.13587441854</v>
      </c>
      <c r="Y52" s="1346">
        <f t="shared" si="13"/>
        <v>-688696.24995065108</v>
      </c>
      <c r="Z52" s="1346">
        <f t="shared" si="13"/>
        <v>-709357.13744917058</v>
      </c>
      <c r="AA52" s="1346">
        <f t="shared" si="13"/>
        <v>-730637.8515726456</v>
      </c>
      <c r="AB52" s="1346">
        <f t="shared" si="13"/>
        <v>-752556.98711982509</v>
      </c>
      <c r="AC52" s="1346">
        <f t="shared" si="13"/>
        <v>-775133.69673341978</v>
      </c>
      <c r="AD52" s="1346">
        <f t="shared" si="13"/>
        <v>-798387.70763542224</v>
      </c>
      <c r="AE52" s="1346">
        <f t="shared" si="13"/>
        <v>-822339.33886448503</v>
      </c>
      <c r="AF52" s="1346">
        <f t="shared" si="13"/>
        <v>-847009.51903041941</v>
      </c>
      <c r="AG52" s="1346">
        <f t="shared" si="13"/>
        <v>-872419.80460133206</v>
      </c>
      <c r="AH52" s="1346">
        <f t="shared" si="13"/>
        <v>-898592.39873937226</v>
      </c>
      <c r="AI52" s="1346">
        <f t="shared" si="13"/>
        <v>-925550.17070155335</v>
      </c>
      <c r="AJ52" s="1346">
        <f t="shared" si="13"/>
        <v>-953316.67582259967</v>
      </c>
      <c r="AK52" s="1325">
        <f t="shared" si="13"/>
        <v>-981916.17609727767</v>
      </c>
    </row>
    <row r="53" spans="1:37" s="359" customFormat="1" ht="16">
      <c r="A53" s="424"/>
      <c r="B53" s="1330" t="s">
        <v>567</v>
      </c>
      <c r="C53" s="1331"/>
      <c r="D53" s="1331"/>
      <c r="E53" s="1331"/>
      <c r="F53" s="1331"/>
      <c r="G53" s="1331"/>
      <c r="H53" s="1332">
        <f t="shared" ref="H53:AK53" si="14">SUM(H50:H52)</f>
        <v>6667855.7789117647</v>
      </c>
      <c r="I53" s="1332">
        <f t="shared" si="14"/>
        <v>8566700.1915600002</v>
      </c>
      <c r="J53" s="1332">
        <f t="shared" si="14"/>
        <v>8823701.1973068006</v>
      </c>
      <c r="K53" s="1332">
        <f t="shared" si="14"/>
        <v>9088412.2332260031</v>
      </c>
      <c r="L53" s="1332">
        <f t="shared" si="14"/>
        <v>9361064.6002227832</v>
      </c>
      <c r="M53" s="1332">
        <f t="shared" si="14"/>
        <v>9641896.5382294655</v>
      </c>
      <c r="N53" s="1332">
        <f t="shared" si="14"/>
        <v>9931153.4343763515</v>
      </c>
      <c r="O53" s="1332">
        <f t="shared" si="14"/>
        <v>10229088.037407642</v>
      </c>
      <c r="P53" s="1332">
        <f t="shared" si="14"/>
        <v>10535960.67852987</v>
      </c>
      <c r="Q53" s="1332">
        <f t="shared" si="14"/>
        <v>10852039.498885766</v>
      </c>
      <c r="R53" s="1332">
        <f t="shared" si="14"/>
        <v>11177600.683852339</v>
      </c>
      <c r="S53" s="1332">
        <f t="shared" si="14"/>
        <v>11512928.704367911</v>
      </c>
      <c r="T53" s="1332">
        <f t="shared" si="14"/>
        <v>11858316.565498944</v>
      </c>
      <c r="U53" s="1332">
        <f t="shared" si="14"/>
        <v>12214066.062463913</v>
      </c>
      <c r="V53" s="1332">
        <f t="shared" si="14"/>
        <v>12580488.044337833</v>
      </c>
      <c r="W53" s="1332">
        <f t="shared" si="14"/>
        <v>12957902.685667967</v>
      </c>
      <c r="X53" s="1332">
        <f t="shared" si="14"/>
        <v>13346639.766238004</v>
      </c>
      <c r="Y53" s="1332">
        <f t="shared" si="14"/>
        <v>13747038.959225144</v>
      </c>
      <c r="Z53" s="1332">
        <f t="shared" si="14"/>
        <v>14159450.128001899</v>
      </c>
      <c r="AA53" s="1332">
        <f t="shared" si="14"/>
        <v>14584233.631841954</v>
      </c>
      <c r="AB53" s="1332">
        <f t="shared" si="14"/>
        <v>15021760.640797215</v>
      </c>
      <c r="AC53" s="1332">
        <f t="shared" si="14"/>
        <v>15472413.460021131</v>
      </c>
      <c r="AD53" s="1332">
        <f t="shared" si="14"/>
        <v>15936585.863821764</v>
      </c>
      <c r="AE53" s="1332">
        <f t="shared" si="14"/>
        <v>16414683.439736417</v>
      </c>
      <c r="AF53" s="1332">
        <f t="shared" si="14"/>
        <v>16907123.942928508</v>
      </c>
      <c r="AG53" s="1332">
        <f t="shared" si="14"/>
        <v>17414337.661216363</v>
      </c>
      <c r="AH53" s="1332">
        <f t="shared" si="14"/>
        <v>17936767.791052859</v>
      </c>
      <c r="AI53" s="1332">
        <f t="shared" si="14"/>
        <v>18474870.824784443</v>
      </c>
      <c r="AJ53" s="1332">
        <f t="shared" si="14"/>
        <v>19029116.949527971</v>
      </c>
      <c r="AK53" s="1320">
        <f t="shared" si="14"/>
        <v>19599990.45801381</v>
      </c>
    </row>
    <row r="54" spans="1:37" s="359" customFormat="1" ht="16">
      <c r="A54" s="424"/>
      <c r="B54" s="1330"/>
      <c r="C54" s="1331"/>
      <c r="D54" s="1331"/>
      <c r="E54" s="1331"/>
      <c r="F54" s="1331"/>
      <c r="G54" s="1331"/>
      <c r="H54" s="1331"/>
      <c r="I54" s="1331"/>
      <c r="J54" s="1331"/>
      <c r="K54" s="1331"/>
      <c r="L54" s="1331"/>
      <c r="M54" s="1331"/>
      <c r="N54" s="1331"/>
      <c r="O54" s="1331"/>
      <c r="P54" s="1331"/>
      <c r="Q54" s="1331"/>
      <c r="R54" s="1331"/>
      <c r="S54" s="1331"/>
      <c r="T54" s="1331"/>
      <c r="U54" s="1331"/>
      <c r="V54" s="1331"/>
      <c r="W54" s="1331"/>
      <c r="X54" s="1331"/>
      <c r="Y54" s="1331"/>
      <c r="Z54" s="1331"/>
      <c r="AA54" s="1331"/>
      <c r="AB54" s="1331"/>
      <c r="AC54" s="1331"/>
      <c r="AD54" s="1331"/>
      <c r="AE54" s="1331"/>
      <c r="AF54" s="1331"/>
      <c r="AG54" s="1331"/>
      <c r="AH54" s="1331"/>
      <c r="AI54" s="1331"/>
      <c r="AJ54" s="1331"/>
      <c r="AK54" s="1019"/>
    </row>
    <row r="55" spans="1:37" s="359" customFormat="1" ht="16">
      <c r="A55" s="424"/>
      <c r="B55" s="1330" t="s">
        <v>464</v>
      </c>
      <c r="C55" s="1331"/>
      <c r="D55" s="1331"/>
      <c r="E55" s="1331"/>
      <c r="F55" s="1331"/>
      <c r="G55" s="1331"/>
      <c r="H55" s="1332">
        <f t="shared" ref="H55:AK55" si="15">-($M$20*H53)*(1+$M$21)^G39</f>
        <v>-2000356.7336735292</v>
      </c>
      <c r="I55" s="1332">
        <f t="shared" si="15"/>
        <v>-2621410.2586173597</v>
      </c>
      <c r="J55" s="1332">
        <f t="shared" si="15"/>
        <v>-2754053.6177033987</v>
      </c>
      <c r="K55" s="1332">
        <f t="shared" si="15"/>
        <v>-2893408.7307591899</v>
      </c>
      <c r="L55" s="1332">
        <f t="shared" si="15"/>
        <v>-3039815.2125356048</v>
      </c>
      <c r="M55" s="1332">
        <f t="shared" si="15"/>
        <v>-3193629.8622899065</v>
      </c>
      <c r="N55" s="1332">
        <f t="shared" si="15"/>
        <v>-3355227.5333217764</v>
      </c>
      <c r="O55" s="1332">
        <f t="shared" si="15"/>
        <v>-3525002.0465078577</v>
      </c>
      <c r="P55" s="1332">
        <f t="shared" si="15"/>
        <v>-3703367.1500611552</v>
      </c>
      <c r="Q55" s="1332">
        <f t="shared" si="15"/>
        <v>-3890757.5278542493</v>
      </c>
      <c r="R55" s="1332">
        <f t="shared" si="15"/>
        <v>-4087629.8587636747</v>
      </c>
      <c r="S55" s="1332">
        <f t="shared" si="15"/>
        <v>-4294463.9296171172</v>
      </c>
      <c r="T55" s="1332">
        <f t="shared" si="15"/>
        <v>-4511763.8044557413</v>
      </c>
      <c r="U55" s="1332">
        <f t="shared" si="15"/>
        <v>-4740059.0529612023</v>
      </c>
      <c r="V55" s="1332">
        <f t="shared" si="15"/>
        <v>-4979906.0410410399</v>
      </c>
      <c r="W55" s="1332">
        <f t="shared" si="15"/>
        <v>-5231889.2867177157</v>
      </c>
      <c r="X55" s="1332">
        <f t="shared" si="15"/>
        <v>-5496622.8846256314</v>
      </c>
      <c r="Y55" s="1332">
        <f t="shared" si="15"/>
        <v>-5774752.0025876891</v>
      </c>
      <c r="Z55" s="1332">
        <f t="shared" si="15"/>
        <v>-6066954.4539186247</v>
      </c>
      <c r="AA55" s="1332">
        <f t="shared" si="15"/>
        <v>-6373942.3492869074</v>
      </c>
      <c r="AB55" s="1332">
        <f t="shared" si="15"/>
        <v>-6696463.8321608268</v>
      </c>
      <c r="AC55" s="1332">
        <f t="shared" si="15"/>
        <v>-7035304.9020681633</v>
      </c>
      <c r="AD55" s="1332">
        <f t="shared" si="15"/>
        <v>-7391291.330112813</v>
      </c>
      <c r="AE55" s="1332">
        <f t="shared" si="15"/>
        <v>-7765290.6714165192</v>
      </c>
      <c r="AF55" s="1332">
        <f t="shared" si="15"/>
        <v>-8158214.379390195</v>
      </c>
      <c r="AG55" s="1332">
        <f t="shared" si="15"/>
        <v>-8571020.0269873384</v>
      </c>
      <c r="AH55" s="1332">
        <f t="shared" si="15"/>
        <v>-9004713.6403529011</v>
      </c>
      <c r="AI55" s="1332">
        <f t="shared" si="15"/>
        <v>-9460352.1505547557</v>
      </c>
      <c r="AJ55" s="1332">
        <f t="shared" si="15"/>
        <v>-9939045.9693728257</v>
      </c>
      <c r="AK55" s="1320">
        <f t="shared" si="15"/>
        <v>-10441961.695423089</v>
      </c>
    </row>
    <row r="56" spans="1:37" s="359" customFormat="1" ht="16">
      <c r="A56" s="424"/>
      <c r="B56" s="1330" t="s">
        <v>541</v>
      </c>
      <c r="C56" s="1331"/>
      <c r="D56" s="1331"/>
      <c r="E56" s="1331"/>
      <c r="F56" s="1331"/>
      <c r="G56" s="1331"/>
      <c r="H56" s="1332">
        <f t="shared" ref="H56:AK56" si="16">-($M$22*H50)*(1+$M$21)^G39</f>
        <v>-279908.86214117648</v>
      </c>
      <c r="I56" s="1332">
        <f t="shared" si="16"/>
        <v>-367031.61536832002</v>
      </c>
      <c r="J56" s="1332">
        <f t="shared" si="16"/>
        <v>-385603.41510595701</v>
      </c>
      <c r="K56" s="1332">
        <f t="shared" si="16"/>
        <v>-405114.94791031844</v>
      </c>
      <c r="L56" s="1332">
        <f t="shared" si="16"/>
        <v>-425613.76427458046</v>
      </c>
      <c r="M56" s="1332">
        <f t="shared" si="16"/>
        <v>-447149.8207468742</v>
      </c>
      <c r="N56" s="1332">
        <f t="shared" si="16"/>
        <v>-469775.60167666624</v>
      </c>
      <c r="O56" s="1332">
        <f t="shared" si="16"/>
        <v>-493546.24712150538</v>
      </c>
      <c r="P56" s="1332">
        <f t="shared" si="16"/>
        <v>-518519.68722585356</v>
      </c>
      <c r="Q56" s="1332">
        <f t="shared" si="16"/>
        <v>-544756.78339948168</v>
      </c>
      <c r="R56" s="1332">
        <f t="shared" si="16"/>
        <v>-572321.47663949546</v>
      </c>
      <c r="S56" s="1332">
        <f t="shared" si="16"/>
        <v>-601280.94335745391</v>
      </c>
      <c r="T56" s="1332">
        <f t="shared" si="16"/>
        <v>-631705.75909134105</v>
      </c>
      <c r="U56" s="1332">
        <f t="shared" si="16"/>
        <v>-663670.0705013629</v>
      </c>
      <c r="V56" s="1332">
        <f t="shared" si="16"/>
        <v>-697251.77606873214</v>
      </c>
      <c r="W56" s="1332">
        <f t="shared" si="16"/>
        <v>-732532.71593780967</v>
      </c>
      <c r="X56" s="1332">
        <f t="shared" si="16"/>
        <v>-769598.87136426289</v>
      </c>
      <c r="Y56" s="1332">
        <f t="shared" si="16"/>
        <v>-808540.57425529463</v>
      </c>
      <c r="Z56" s="1332">
        <f t="shared" si="16"/>
        <v>-849452.72731261246</v>
      </c>
      <c r="AA56" s="1332">
        <f t="shared" si="16"/>
        <v>-892435.03531463048</v>
      </c>
      <c r="AB56" s="1332">
        <f t="shared" si="16"/>
        <v>-937592.24810155109</v>
      </c>
      <c r="AC56" s="1332">
        <f t="shared" si="16"/>
        <v>-985034.41585548932</v>
      </c>
      <c r="AD56" s="1332">
        <f t="shared" si="16"/>
        <v>-1034877.157297777</v>
      </c>
      <c r="AE56" s="1332">
        <f t="shared" si="16"/>
        <v>-1087241.9414570446</v>
      </c>
      <c r="AF56" s="1332">
        <f t="shared" si="16"/>
        <v>-1142256.3836947707</v>
      </c>
      <c r="AG56" s="1332">
        <f t="shared" si="16"/>
        <v>-1200054.5567097263</v>
      </c>
      <c r="AH56" s="1332">
        <f t="shared" si="16"/>
        <v>-1260777.317279239</v>
      </c>
      <c r="AI56" s="1332">
        <f t="shared" si="16"/>
        <v>-1324572.649533568</v>
      </c>
      <c r="AJ56" s="1332">
        <f t="shared" si="16"/>
        <v>-1391596.0255999665</v>
      </c>
      <c r="AK56" s="1320">
        <f t="shared" si="16"/>
        <v>-1462010.7844953246</v>
      </c>
    </row>
    <row r="57" spans="1:37" s="359" customFormat="1" ht="16">
      <c r="A57" s="424"/>
      <c r="B57" s="1330" t="s">
        <v>166</v>
      </c>
      <c r="C57" s="1331"/>
      <c r="D57" s="1331"/>
      <c r="E57" s="1331"/>
      <c r="F57" s="1331"/>
      <c r="G57" s="1331"/>
      <c r="H57" s="1332">
        <f t="shared" ref="H57:AK57" si="17">-H53*$M$23</f>
        <v>-133357.1155782353</v>
      </c>
      <c r="I57" s="1332">
        <f t="shared" si="17"/>
        <v>-171334.00383120001</v>
      </c>
      <c r="J57" s="1332">
        <f t="shared" si="17"/>
        <v>-176474.023946136</v>
      </c>
      <c r="K57" s="1332">
        <f t="shared" si="17"/>
        <v>-181768.24466452005</v>
      </c>
      <c r="L57" s="1332">
        <f t="shared" si="17"/>
        <v>-187221.29200445567</v>
      </c>
      <c r="M57" s="1332">
        <f t="shared" si="17"/>
        <v>-192837.93076458931</v>
      </c>
      <c r="N57" s="1332">
        <f t="shared" si="17"/>
        <v>-198623.06868752703</v>
      </c>
      <c r="O57" s="1332">
        <f t="shared" si="17"/>
        <v>-204581.76074815285</v>
      </c>
      <c r="P57" s="1332">
        <f t="shared" si="17"/>
        <v>-210719.21357059741</v>
      </c>
      <c r="Q57" s="1332">
        <f t="shared" si="17"/>
        <v>-217040.78997771532</v>
      </c>
      <c r="R57" s="1332">
        <f t="shared" si="17"/>
        <v>-223552.01367704678</v>
      </c>
      <c r="S57" s="1332">
        <f t="shared" si="17"/>
        <v>-230258.57408735823</v>
      </c>
      <c r="T57" s="1332">
        <f t="shared" si="17"/>
        <v>-237166.33130997888</v>
      </c>
      <c r="U57" s="1332">
        <f t="shared" si="17"/>
        <v>-244281.32124927826</v>
      </c>
      <c r="V57" s="1332">
        <f t="shared" si="17"/>
        <v>-251609.76088675667</v>
      </c>
      <c r="W57" s="1332">
        <f t="shared" si="17"/>
        <v>-259158.05371335935</v>
      </c>
      <c r="X57" s="1332">
        <f t="shared" si="17"/>
        <v>-266932.79532476008</v>
      </c>
      <c r="Y57" s="1332">
        <f t="shared" si="17"/>
        <v>-274940.7791845029</v>
      </c>
      <c r="Z57" s="1332">
        <f t="shared" si="17"/>
        <v>-283189.002560038</v>
      </c>
      <c r="AA57" s="1332">
        <f t="shared" si="17"/>
        <v>-291684.6726368391</v>
      </c>
      <c r="AB57" s="1332">
        <f t="shared" si="17"/>
        <v>-300435.21281594428</v>
      </c>
      <c r="AC57" s="1332">
        <f t="shared" si="17"/>
        <v>-309448.26920042263</v>
      </c>
      <c r="AD57" s="1332">
        <f t="shared" si="17"/>
        <v>-318731.71727643529</v>
      </c>
      <c r="AE57" s="1332">
        <f t="shared" si="17"/>
        <v>-328293.66879472835</v>
      </c>
      <c r="AF57" s="1332">
        <f t="shared" si="17"/>
        <v>-338142.47885857016</v>
      </c>
      <c r="AG57" s="1332">
        <f t="shared" si="17"/>
        <v>-348286.75322432729</v>
      </c>
      <c r="AH57" s="1332">
        <f t="shared" si="17"/>
        <v>-358735.35582105716</v>
      </c>
      <c r="AI57" s="1332">
        <f t="shared" si="17"/>
        <v>-369497.41649568884</v>
      </c>
      <c r="AJ57" s="1332">
        <f t="shared" si="17"/>
        <v>-380582.33899055945</v>
      </c>
      <c r="AK57" s="1320">
        <f t="shared" si="17"/>
        <v>-391999.8091602762</v>
      </c>
    </row>
    <row r="58" spans="1:37" s="359" customFormat="1" ht="16">
      <c r="A58" s="424"/>
      <c r="B58" s="1340" t="s">
        <v>568</v>
      </c>
      <c r="C58" s="1341"/>
      <c r="D58" s="1341"/>
      <c r="E58" s="1341"/>
      <c r="F58" s="1341"/>
      <c r="G58" s="1341"/>
      <c r="H58" s="1342">
        <f t="shared" ref="H58:AK58" si="18">SUM(H53:H57)</f>
        <v>4254233.0675188247</v>
      </c>
      <c r="I58" s="1342">
        <f t="shared" si="18"/>
        <v>5406924.3137431201</v>
      </c>
      <c r="J58" s="1342">
        <f t="shared" si="18"/>
        <v>5507570.1405513091</v>
      </c>
      <c r="K58" s="1342">
        <f t="shared" si="18"/>
        <v>5608120.3098919746</v>
      </c>
      <c r="L58" s="1342">
        <f t="shared" si="18"/>
        <v>5708414.3314081421</v>
      </c>
      <c r="M58" s="1342">
        <f t="shared" si="18"/>
        <v>5808278.9244280951</v>
      </c>
      <c r="N58" s="1342">
        <f t="shared" si="18"/>
        <v>5907527.2306903815</v>
      </c>
      <c r="O58" s="1342">
        <f t="shared" si="18"/>
        <v>6005957.9830301264</v>
      </c>
      <c r="P58" s="1342">
        <f t="shared" si="18"/>
        <v>6103354.6276722634</v>
      </c>
      <c r="Q58" s="1342">
        <f t="shared" si="18"/>
        <v>6199484.3976543201</v>
      </c>
      <c r="R58" s="1342">
        <f t="shared" si="18"/>
        <v>6294097.334772123</v>
      </c>
      <c r="S58" s="1342">
        <f t="shared" si="18"/>
        <v>6386925.2573059825</v>
      </c>
      <c r="T58" s="1342">
        <f t="shared" si="18"/>
        <v>6477680.6706418833</v>
      </c>
      <c r="U58" s="1342">
        <f t="shared" si="18"/>
        <v>6566055.6177520696</v>
      </c>
      <c r="V58" s="1342">
        <f t="shared" si="18"/>
        <v>6651720.4663413046</v>
      </c>
      <c r="W58" s="1342">
        <f t="shared" si="18"/>
        <v>6734322.6292990828</v>
      </c>
      <c r="X58" s="1342">
        <f t="shared" si="18"/>
        <v>6813485.2149233492</v>
      </c>
      <c r="Y58" s="1342">
        <f t="shared" si="18"/>
        <v>6888805.6031976575</v>
      </c>
      <c r="Z58" s="1342">
        <f t="shared" si="18"/>
        <v>6959853.9442106234</v>
      </c>
      <c r="AA58" s="1342">
        <f t="shared" si="18"/>
        <v>7026171.5746035762</v>
      </c>
      <c r="AB58" s="1342">
        <f t="shared" si="18"/>
        <v>7087269.3477188926</v>
      </c>
      <c r="AC58" s="1342">
        <f t="shared" si="18"/>
        <v>7142625.8728970541</v>
      </c>
      <c r="AD58" s="1342">
        <f t="shared" si="18"/>
        <v>7191685.6591347381</v>
      </c>
      <c r="AE58" s="1342">
        <f t="shared" si="18"/>
        <v>7233857.1580681242</v>
      </c>
      <c r="AF58" s="1342">
        <f t="shared" si="18"/>
        <v>7268510.7009849716</v>
      </c>
      <c r="AG58" s="1342">
        <f t="shared" si="18"/>
        <v>7294976.3242949713</v>
      </c>
      <c r="AH58" s="1342">
        <f t="shared" si="18"/>
        <v>7312541.4775996618</v>
      </c>
      <c r="AI58" s="1342">
        <f t="shared" si="18"/>
        <v>7320448.6082004299</v>
      </c>
      <c r="AJ58" s="1342">
        <f t="shared" si="18"/>
        <v>7317892.6155646192</v>
      </c>
      <c r="AK58" s="1343">
        <f t="shared" si="18"/>
        <v>7304018.1689351201</v>
      </c>
    </row>
    <row r="59" spans="1:37" s="359" customFormat="1" ht="16">
      <c r="A59" s="424"/>
      <c r="B59" s="1330"/>
      <c r="C59" s="1331"/>
      <c r="D59" s="1331"/>
      <c r="E59" s="1331"/>
      <c r="F59" s="1331"/>
      <c r="G59" s="1331"/>
      <c r="H59" s="1331"/>
      <c r="I59" s="1331"/>
      <c r="J59" s="1331"/>
      <c r="K59" s="1331"/>
      <c r="L59" s="1331"/>
      <c r="M59" s="1331"/>
      <c r="N59" s="1331"/>
      <c r="O59" s="1331"/>
      <c r="P59" s="1331"/>
      <c r="Q59" s="1331"/>
      <c r="R59" s="1331"/>
      <c r="S59" s="1331"/>
      <c r="T59" s="1331"/>
      <c r="U59" s="1331"/>
      <c r="V59" s="1331"/>
      <c r="W59" s="1331"/>
      <c r="X59" s="1331"/>
      <c r="Y59" s="1331"/>
      <c r="Z59" s="1331"/>
      <c r="AA59" s="1331"/>
      <c r="AB59" s="1331"/>
      <c r="AC59" s="1331"/>
      <c r="AD59" s="1331"/>
      <c r="AE59" s="1331"/>
      <c r="AF59" s="1331"/>
      <c r="AG59" s="1331"/>
      <c r="AH59" s="1331"/>
      <c r="AI59" s="1331"/>
      <c r="AJ59" s="1331"/>
      <c r="AK59" s="1019"/>
    </row>
    <row r="60" spans="1:37" s="359" customFormat="1" ht="16">
      <c r="A60" s="424"/>
      <c r="B60" s="1330" t="s">
        <v>74</v>
      </c>
      <c r="C60" s="1331"/>
      <c r="D60" s="1331"/>
      <c r="E60" s="1331"/>
      <c r="F60" s="1331"/>
      <c r="G60" s="1331"/>
      <c r="H60" s="1332">
        <f t="shared" ref="H60:AK60" si="19">IF(H39=$M$26,I58/$M$28,0)</f>
        <v>0</v>
      </c>
      <c r="I60" s="1332">
        <f t="shared" si="19"/>
        <v>0</v>
      </c>
      <c r="J60" s="1332">
        <f t="shared" si="19"/>
        <v>0</v>
      </c>
      <c r="K60" s="1332">
        <f t="shared" si="19"/>
        <v>0</v>
      </c>
      <c r="L60" s="1332">
        <f t="shared" si="19"/>
        <v>0</v>
      </c>
      <c r="M60" s="1332">
        <f t="shared" si="19"/>
        <v>0</v>
      </c>
      <c r="N60" s="1332">
        <f t="shared" si="19"/>
        <v>0</v>
      </c>
      <c r="O60" s="1332">
        <f t="shared" si="19"/>
        <v>0</v>
      </c>
      <c r="P60" s="1332">
        <f t="shared" si="19"/>
        <v>0</v>
      </c>
      <c r="Q60" s="1332">
        <f t="shared" si="19"/>
        <v>139868829.66160274</v>
      </c>
      <c r="R60" s="1332">
        <f t="shared" si="19"/>
        <v>0</v>
      </c>
      <c r="S60" s="1332">
        <f t="shared" si="19"/>
        <v>0</v>
      </c>
      <c r="T60" s="1332">
        <f t="shared" si="19"/>
        <v>0</v>
      </c>
      <c r="U60" s="1332">
        <f t="shared" si="19"/>
        <v>0</v>
      </c>
      <c r="V60" s="1332">
        <f t="shared" si="19"/>
        <v>0</v>
      </c>
      <c r="W60" s="1332">
        <f t="shared" si="19"/>
        <v>0</v>
      </c>
      <c r="X60" s="1332">
        <f t="shared" si="19"/>
        <v>0</v>
      </c>
      <c r="Y60" s="1332">
        <f t="shared" si="19"/>
        <v>0</v>
      </c>
      <c r="Z60" s="1332">
        <f t="shared" si="19"/>
        <v>0</v>
      </c>
      <c r="AA60" s="1332">
        <f t="shared" si="19"/>
        <v>0</v>
      </c>
      <c r="AB60" s="1332">
        <f t="shared" si="19"/>
        <v>0</v>
      </c>
      <c r="AC60" s="1332">
        <f t="shared" si="19"/>
        <v>0</v>
      </c>
      <c r="AD60" s="1332">
        <f t="shared" si="19"/>
        <v>0</v>
      </c>
      <c r="AE60" s="1332">
        <f t="shared" si="19"/>
        <v>0</v>
      </c>
      <c r="AF60" s="1332">
        <f t="shared" si="19"/>
        <v>0</v>
      </c>
      <c r="AG60" s="1332">
        <f t="shared" si="19"/>
        <v>0</v>
      </c>
      <c r="AH60" s="1332">
        <f t="shared" si="19"/>
        <v>0</v>
      </c>
      <c r="AI60" s="1332">
        <f t="shared" si="19"/>
        <v>0</v>
      </c>
      <c r="AJ60" s="1332">
        <f t="shared" si="19"/>
        <v>0</v>
      </c>
      <c r="AK60" s="1320">
        <f t="shared" si="19"/>
        <v>0</v>
      </c>
    </row>
    <row r="61" spans="1:37" s="359" customFormat="1" ht="16">
      <c r="A61" s="424"/>
      <c r="B61" s="1344" t="s">
        <v>569</v>
      </c>
      <c r="C61" s="1345"/>
      <c r="D61" s="1345"/>
      <c r="E61" s="1345"/>
      <c r="F61" s="1345"/>
      <c r="G61" s="1345"/>
      <c r="H61" s="1346"/>
      <c r="I61" s="1346"/>
      <c r="J61" s="1346"/>
      <c r="K61" s="1346"/>
      <c r="L61" s="1346"/>
      <c r="M61" s="1346"/>
      <c r="N61" s="1346"/>
      <c r="O61" s="1346"/>
      <c r="P61" s="1346"/>
      <c r="Q61" s="1346"/>
      <c r="R61" s="1346"/>
      <c r="S61" s="1346"/>
      <c r="T61" s="1346"/>
      <c r="U61" s="1346"/>
      <c r="V61" s="1346"/>
      <c r="W61" s="1346"/>
      <c r="X61" s="1346"/>
      <c r="Y61" s="1346"/>
      <c r="Z61" s="1346"/>
      <c r="AA61" s="1346"/>
      <c r="AB61" s="1346"/>
      <c r="AC61" s="1346"/>
      <c r="AD61" s="1346"/>
      <c r="AE61" s="1346"/>
      <c r="AF61" s="1346"/>
      <c r="AG61" s="1346"/>
      <c r="AH61" s="1346"/>
      <c r="AI61" s="1346"/>
      <c r="AJ61" s="1346"/>
      <c r="AK61" s="1325"/>
    </row>
    <row r="62" spans="1:37" ht="17" thickBot="1">
      <c r="A62" s="1065"/>
      <c r="B62" s="1056" t="s">
        <v>570</v>
      </c>
      <c r="C62" s="1057"/>
      <c r="D62" s="1057"/>
      <c r="E62" s="1057"/>
      <c r="F62" s="1057"/>
      <c r="G62" s="1058">
        <f t="shared" ref="G62:AK62" ca="1" si="20">IF(G39&lt;=$M$26,SUM(G58,G60:G61,G42),0)</f>
        <v>-83230575.577644482</v>
      </c>
      <c r="H62" s="1058">
        <f t="shared" si="20"/>
        <v>4254233.0675188247</v>
      </c>
      <c r="I62" s="1058">
        <f t="shared" si="20"/>
        <v>5406924.3137431201</v>
      </c>
      <c r="J62" s="1058">
        <f t="shared" si="20"/>
        <v>5507570.1405513091</v>
      </c>
      <c r="K62" s="1058">
        <f t="shared" si="20"/>
        <v>5608120.3098919746</v>
      </c>
      <c r="L62" s="1058">
        <f t="shared" si="20"/>
        <v>5708414.3314081421</v>
      </c>
      <c r="M62" s="1058">
        <f t="shared" si="20"/>
        <v>5808278.9244280951</v>
      </c>
      <c r="N62" s="1058">
        <f t="shared" si="20"/>
        <v>5907527.2306903815</v>
      </c>
      <c r="O62" s="1058">
        <f t="shared" si="20"/>
        <v>6005957.9830301264</v>
      </c>
      <c r="P62" s="1058">
        <f t="shared" si="20"/>
        <v>6103354.6276722634</v>
      </c>
      <c r="Q62" s="1058">
        <f t="shared" si="20"/>
        <v>146068314.05925706</v>
      </c>
      <c r="R62" s="1058">
        <f t="shared" si="20"/>
        <v>0</v>
      </c>
      <c r="S62" s="1058">
        <f t="shared" si="20"/>
        <v>0</v>
      </c>
      <c r="T62" s="1058">
        <f t="shared" si="20"/>
        <v>0</v>
      </c>
      <c r="U62" s="1058">
        <f t="shared" si="20"/>
        <v>0</v>
      </c>
      <c r="V62" s="1058">
        <f t="shared" si="20"/>
        <v>0</v>
      </c>
      <c r="W62" s="1058">
        <f t="shared" si="20"/>
        <v>0</v>
      </c>
      <c r="X62" s="1058">
        <f t="shared" si="20"/>
        <v>0</v>
      </c>
      <c r="Y62" s="1058">
        <f t="shared" si="20"/>
        <v>0</v>
      </c>
      <c r="Z62" s="1058">
        <f t="shared" si="20"/>
        <v>0</v>
      </c>
      <c r="AA62" s="1058">
        <f t="shared" si="20"/>
        <v>0</v>
      </c>
      <c r="AB62" s="1058">
        <f t="shared" si="20"/>
        <v>0</v>
      </c>
      <c r="AC62" s="1058">
        <f t="shared" si="20"/>
        <v>0</v>
      </c>
      <c r="AD62" s="1058">
        <f t="shared" si="20"/>
        <v>0</v>
      </c>
      <c r="AE62" s="1058">
        <f t="shared" si="20"/>
        <v>0</v>
      </c>
      <c r="AF62" s="1058">
        <f t="shared" si="20"/>
        <v>0</v>
      </c>
      <c r="AG62" s="1058">
        <f t="shared" si="20"/>
        <v>0</v>
      </c>
      <c r="AH62" s="1058">
        <f t="shared" si="20"/>
        <v>0</v>
      </c>
      <c r="AI62" s="1058">
        <f t="shared" si="20"/>
        <v>0</v>
      </c>
      <c r="AJ62" s="1058">
        <f t="shared" si="20"/>
        <v>0</v>
      </c>
      <c r="AK62" s="1059">
        <f t="shared" si="20"/>
        <v>0</v>
      </c>
    </row>
    <row r="63" spans="1:37" ht="17" thickBot="1">
      <c r="A63" s="424"/>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row>
    <row r="64" spans="1:37" s="359" customFormat="1" ht="16">
      <c r="A64" s="424"/>
      <c r="B64" s="439" t="s">
        <v>571</v>
      </c>
      <c r="C64" s="440"/>
      <c r="D64" s="440"/>
      <c r="E64" s="440"/>
      <c r="F64" s="441">
        <f ca="1">SUM(G62:R62)</f>
        <v>113148119.41054682</v>
      </c>
      <c r="G64" s="424"/>
      <c r="H64" s="424"/>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row>
    <row r="65" spans="1:37" s="359" customFormat="1" ht="16">
      <c r="A65" s="424"/>
      <c r="B65" s="442" t="s">
        <v>572</v>
      </c>
      <c r="C65" s="424"/>
      <c r="D65" s="424"/>
      <c r="E65" s="424"/>
      <c r="F65" s="443">
        <f t="array" ref="F65">NPV(M27,H62:R62)</f>
        <v>102017051.59115106</v>
      </c>
      <c r="G65" s="424"/>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row>
    <row r="66" spans="1:37" s="359" customFormat="1" ht="16">
      <c r="A66" s="424"/>
      <c r="B66" s="442" t="s">
        <v>573</v>
      </c>
      <c r="C66" s="424"/>
      <c r="D66" s="424"/>
      <c r="E66" s="424"/>
      <c r="F66" s="443">
        <f ca="1">F65+G62</f>
        <v>18786476.013506576</v>
      </c>
      <c r="G66" s="438"/>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row>
    <row r="67" spans="1:37" s="359" customFormat="1" ht="16">
      <c r="A67" s="424"/>
      <c r="B67" s="442" t="s">
        <v>574</v>
      </c>
      <c r="C67" s="424"/>
      <c r="D67" s="424"/>
      <c r="E67" s="424"/>
      <c r="F67" s="444">
        <f ca="1">IRR(G62:R62)</f>
        <v>0.10745008280106605</v>
      </c>
      <c r="G67" s="424"/>
      <c r="H67" s="424"/>
      <c r="I67" s="424"/>
      <c r="J67" s="424"/>
      <c r="K67" s="424"/>
      <c r="L67" s="424"/>
      <c r="M67" s="424"/>
      <c r="N67" s="424"/>
      <c r="O67" s="424"/>
      <c r="P67" s="424"/>
      <c r="Q67" s="424"/>
      <c r="R67" s="424"/>
      <c r="S67" s="424"/>
      <c r="T67" s="424"/>
      <c r="U67" s="424"/>
      <c r="V67" s="424"/>
      <c r="W67" s="424"/>
      <c r="X67" s="424"/>
      <c r="Y67" s="424"/>
      <c r="Z67" s="424"/>
      <c r="AA67" s="424"/>
      <c r="AB67" s="424"/>
      <c r="AC67" s="424"/>
      <c r="AD67" s="424"/>
      <c r="AE67" s="424"/>
      <c r="AF67" s="424"/>
      <c r="AG67" s="424"/>
      <c r="AH67" s="424"/>
      <c r="AI67" s="424"/>
      <c r="AJ67" s="424"/>
      <c r="AK67" s="424"/>
    </row>
    <row r="68" spans="1:37" s="359" customFormat="1" ht="17" thickBot="1">
      <c r="A68" s="424"/>
      <c r="B68" s="445" t="s">
        <v>59</v>
      </c>
      <c r="C68" s="446"/>
      <c r="D68" s="446"/>
      <c r="E68" s="446"/>
      <c r="F68" s="447">
        <f ca="1">(F64/-G62)+1</f>
        <v>2.3594537659419732</v>
      </c>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424"/>
    </row>
    <row r="69" spans="1:37" s="359" customFormat="1" ht="17" thickBot="1">
      <c r="A69" s="424"/>
      <c r="B69" s="424"/>
      <c r="C69" s="424"/>
      <c r="D69" s="424"/>
      <c r="E69" s="424"/>
      <c r="F69" s="424"/>
      <c r="G69" s="424"/>
      <c r="H69" s="424"/>
      <c r="I69" s="424"/>
      <c r="J69" s="424"/>
      <c r="K69" s="424"/>
      <c r="L69" s="424"/>
      <c r="M69" s="424"/>
      <c r="N69" s="424"/>
      <c r="O69" s="424"/>
      <c r="P69" s="424"/>
      <c r="Q69" s="424"/>
      <c r="R69" s="424"/>
      <c r="S69" s="424"/>
      <c r="T69" s="424"/>
      <c r="U69" s="424"/>
      <c r="V69" s="424"/>
      <c r="W69" s="424"/>
      <c r="X69" s="424"/>
      <c r="Y69" s="424"/>
      <c r="Z69" s="424"/>
      <c r="AA69" s="424"/>
      <c r="AB69" s="424"/>
      <c r="AC69" s="424"/>
      <c r="AD69" s="424"/>
      <c r="AE69" s="424"/>
      <c r="AF69" s="424"/>
      <c r="AG69" s="424"/>
      <c r="AH69" s="424"/>
      <c r="AI69" s="424"/>
      <c r="AJ69" s="424"/>
      <c r="AK69" s="424"/>
    </row>
    <row r="70" spans="1:37" s="359" customFormat="1" ht="16">
      <c r="A70" s="424"/>
      <c r="B70" s="1349" t="s">
        <v>575</v>
      </c>
      <c r="C70" s="1350"/>
      <c r="D70" s="1350"/>
      <c r="E70" s="1350"/>
      <c r="F70" s="1350"/>
      <c r="G70" s="1062">
        <f ca="1">R24</f>
        <v>58261402.904351138</v>
      </c>
      <c r="H70" s="1350"/>
      <c r="I70" s="1350"/>
      <c r="J70" s="1350"/>
      <c r="K70" s="1350"/>
      <c r="L70" s="1350"/>
      <c r="M70" s="1350"/>
      <c r="N70" s="1350"/>
      <c r="O70" s="1350"/>
      <c r="P70" s="1350"/>
      <c r="Q70" s="1350"/>
      <c r="R70" s="1350"/>
      <c r="S70" s="1350"/>
      <c r="T70" s="1350"/>
      <c r="U70" s="1350"/>
      <c r="V70" s="1350"/>
      <c r="W70" s="1350"/>
      <c r="X70" s="1350"/>
      <c r="Y70" s="1350"/>
      <c r="Z70" s="1350"/>
      <c r="AA70" s="1350"/>
      <c r="AB70" s="1350"/>
      <c r="AC70" s="1350"/>
      <c r="AD70" s="1350"/>
      <c r="AE70" s="1350"/>
      <c r="AF70" s="1350"/>
      <c r="AG70" s="1350"/>
      <c r="AH70" s="1350"/>
      <c r="AI70" s="1350"/>
      <c r="AJ70" s="1350"/>
      <c r="AK70" s="1351"/>
    </row>
    <row r="71" spans="1:37" s="359" customFormat="1" ht="16">
      <c r="A71" s="424"/>
      <c r="B71" s="1330" t="s">
        <v>576</v>
      </c>
      <c r="C71" s="1331"/>
      <c r="D71" s="1331"/>
      <c r="E71" s="1331"/>
      <c r="F71" s="1331"/>
      <c r="G71" s="1331"/>
      <c r="H71" s="1347">
        <f t="shared" ref="H71:AK71" si="21">IF(H39=$M$26,FV($R$13/12,H39*12,$R$15,$R$12,0),0)</f>
        <v>0</v>
      </c>
      <c r="I71" s="1347">
        <f>IF(I39=$M$26,FV($R$13/12,I39*12,$R$15,$R$12,0),0)</f>
        <v>0</v>
      </c>
      <c r="J71" s="1347">
        <f t="shared" si="21"/>
        <v>0</v>
      </c>
      <c r="K71" s="1347">
        <f t="shared" si="21"/>
        <v>0</v>
      </c>
      <c r="L71" s="1347">
        <f t="shared" si="21"/>
        <v>0</v>
      </c>
      <c r="M71" s="1347">
        <f t="shared" si="21"/>
        <v>0</v>
      </c>
      <c r="N71" s="1347">
        <f t="shared" si="21"/>
        <v>0</v>
      </c>
      <c r="O71" s="1332">
        <f t="shared" si="21"/>
        <v>0</v>
      </c>
      <c r="P71" s="1347">
        <f t="shared" si="21"/>
        <v>0</v>
      </c>
      <c r="Q71" s="1332">
        <f t="shared" ca="1" si="21"/>
        <v>-37063054.76527252</v>
      </c>
      <c r="R71" s="1347">
        <f t="shared" si="21"/>
        <v>0</v>
      </c>
      <c r="S71" s="1347">
        <f t="shared" si="21"/>
        <v>0</v>
      </c>
      <c r="T71" s="1347">
        <f t="shared" si="21"/>
        <v>0</v>
      </c>
      <c r="U71" s="1347">
        <f t="shared" si="21"/>
        <v>0</v>
      </c>
      <c r="V71" s="1347">
        <f t="shared" si="21"/>
        <v>0</v>
      </c>
      <c r="W71" s="1347">
        <f t="shared" si="21"/>
        <v>0</v>
      </c>
      <c r="X71" s="1347">
        <f t="shared" si="21"/>
        <v>0</v>
      </c>
      <c r="Y71" s="1347">
        <f t="shared" si="21"/>
        <v>0</v>
      </c>
      <c r="Z71" s="1347">
        <f t="shared" si="21"/>
        <v>0</v>
      </c>
      <c r="AA71" s="1347">
        <f t="shared" si="21"/>
        <v>0</v>
      </c>
      <c r="AB71" s="1347">
        <f t="shared" si="21"/>
        <v>0</v>
      </c>
      <c r="AC71" s="1347">
        <f t="shared" si="21"/>
        <v>0</v>
      </c>
      <c r="AD71" s="1347">
        <f t="shared" si="21"/>
        <v>0</v>
      </c>
      <c r="AE71" s="1347">
        <f t="shared" si="21"/>
        <v>0</v>
      </c>
      <c r="AF71" s="1347">
        <f t="shared" si="21"/>
        <v>0</v>
      </c>
      <c r="AG71" s="1347">
        <f t="shared" si="21"/>
        <v>0</v>
      </c>
      <c r="AH71" s="1347">
        <f t="shared" si="21"/>
        <v>0</v>
      </c>
      <c r="AI71" s="1347">
        <f t="shared" si="21"/>
        <v>0</v>
      </c>
      <c r="AJ71" s="1347">
        <f t="shared" si="21"/>
        <v>0</v>
      </c>
      <c r="AK71" s="1348">
        <f t="shared" si="21"/>
        <v>0</v>
      </c>
    </row>
    <row r="72" spans="1:37" ht="16">
      <c r="A72" s="424"/>
      <c r="B72" s="999" t="s">
        <v>577</v>
      </c>
      <c r="C72" s="1000"/>
      <c r="D72" s="1000"/>
      <c r="E72" s="1000"/>
      <c r="F72" s="1000"/>
      <c r="G72" s="1000"/>
      <c r="H72" s="1040">
        <f t="shared" ref="H72:AK72" ca="1" si="22">IF(H39&lt;=$M$26,$R$15*12,0)</f>
        <v>-4848846.1470111702</v>
      </c>
      <c r="I72" s="1040">
        <f t="shared" ca="1" si="22"/>
        <v>-4848846.1470111702</v>
      </c>
      <c r="J72" s="1040">
        <f t="shared" ca="1" si="22"/>
        <v>-4848846.1470111702</v>
      </c>
      <c r="K72" s="1040">
        <f t="shared" ca="1" si="22"/>
        <v>-4848846.1470111702</v>
      </c>
      <c r="L72" s="1040">
        <f t="shared" ca="1" si="22"/>
        <v>-4848846.1470111702</v>
      </c>
      <c r="M72" s="1040">
        <f t="shared" ca="1" si="22"/>
        <v>-4848846.1470111702</v>
      </c>
      <c r="N72" s="1040">
        <f t="shared" ca="1" si="22"/>
        <v>-4848846.1470111702</v>
      </c>
      <c r="O72" s="1040">
        <f t="shared" ca="1" si="22"/>
        <v>-4848846.1470111702</v>
      </c>
      <c r="P72" s="1040">
        <f t="shared" ca="1" si="22"/>
        <v>-4848846.1470111702</v>
      </c>
      <c r="Q72" s="1040">
        <f t="shared" ca="1" si="22"/>
        <v>-4848846.1470111702</v>
      </c>
      <c r="R72" s="1040">
        <f t="shared" si="22"/>
        <v>0</v>
      </c>
      <c r="S72" s="1040">
        <f t="shared" si="22"/>
        <v>0</v>
      </c>
      <c r="T72" s="1040">
        <f t="shared" si="22"/>
        <v>0</v>
      </c>
      <c r="U72" s="1040">
        <f t="shared" si="22"/>
        <v>0</v>
      </c>
      <c r="V72" s="1040">
        <f t="shared" si="22"/>
        <v>0</v>
      </c>
      <c r="W72" s="1040">
        <f t="shared" si="22"/>
        <v>0</v>
      </c>
      <c r="X72" s="1040">
        <f t="shared" si="22"/>
        <v>0</v>
      </c>
      <c r="Y72" s="1040">
        <f t="shared" si="22"/>
        <v>0</v>
      </c>
      <c r="Z72" s="1040">
        <f t="shared" si="22"/>
        <v>0</v>
      </c>
      <c r="AA72" s="1040">
        <f t="shared" si="22"/>
        <v>0</v>
      </c>
      <c r="AB72" s="1040">
        <f t="shared" si="22"/>
        <v>0</v>
      </c>
      <c r="AC72" s="1040">
        <f t="shared" si="22"/>
        <v>0</v>
      </c>
      <c r="AD72" s="1040">
        <f t="shared" si="22"/>
        <v>0</v>
      </c>
      <c r="AE72" s="1040">
        <f t="shared" si="22"/>
        <v>0</v>
      </c>
      <c r="AF72" s="1040">
        <f t="shared" si="22"/>
        <v>0</v>
      </c>
      <c r="AG72" s="1040">
        <f t="shared" si="22"/>
        <v>0</v>
      </c>
      <c r="AH72" s="1040">
        <f t="shared" si="22"/>
        <v>0</v>
      </c>
      <c r="AI72" s="1040">
        <f t="shared" si="22"/>
        <v>0</v>
      </c>
      <c r="AJ72" s="1040">
        <f t="shared" si="22"/>
        <v>0</v>
      </c>
      <c r="AK72" s="1010">
        <f t="shared" si="22"/>
        <v>0</v>
      </c>
    </row>
    <row r="73" spans="1:37" ht="16">
      <c r="A73" s="424"/>
      <c r="B73" s="999"/>
      <c r="C73" s="1000"/>
      <c r="D73" s="1000"/>
      <c r="E73" s="1000"/>
      <c r="F73" s="1000"/>
      <c r="G73" s="1000"/>
      <c r="H73" s="1000"/>
      <c r="I73" s="1000"/>
      <c r="J73" s="1000"/>
      <c r="K73" s="1000"/>
      <c r="L73" s="1000"/>
      <c r="M73" s="1000"/>
      <c r="N73" s="1000"/>
      <c r="O73" s="1000"/>
      <c r="P73" s="1000"/>
      <c r="Q73" s="1000"/>
      <c r="R73" s="1000"/>
      <c r="S73" s="1000"/>
      <c r="T73" s="1000"/>
      <c r="U73" s="1000"/>
      <c r="V73" s="1000"/>
      <c r="W73" s="1000"/>
      <c r="X73" s="1000"/>
      <c r="Y73" s="1000"/>
      <c r="Z73" s="1000"/>
      <c r="AA73" s="1000"/>
      <c r="AB73" s="1000"/>
      <c r="AC73" s="1000"/>
      <c r="AD73" s="1000"/>
      <c r="AE73" s="1000"/>
      <c r="AF73" s="1000"/>
      <c r="AG73" s="1000"/>
      <c r="AH73" s="1000"/>
      <c r="AI73" s="1000"/>
      <c r="AJ73" s="1000"/>
      <c r="AK73" s="1018"/>
    </row>
    <row r="74" spans="1:37" ht="17" thickBot="1">
      <c r="A74" s="1065"/>
      <c r="B74" s="1056" t="s">
        <v>578</v>
      </c>
      <c r="C74" s="1057"/>
      <c r="D74" s="1057"/>
      <c r="E74" s="1057"/>
      <c r="F74" s="1057"/>
      <c r="G74" s="1058">
        <f t="shared" ref="G74:AK74" ca="1" si="23">SUM(G62,G70:G72)</f>
        <v>-24969172.673293345</v>
      </c>
      <c r="H74" s="1058">
        <f t="shared" ca="1" si="23"/>
        <v>-594613.07949234545</v>
      </c>
      <c r="I74" s="1058">
        <f t="shared" ca="1" si="23"/>
        <v>558078.1667319499</v>
      </c>
      <c r="J74" s="1058">
        <f t="shared" ca="1" si="23"/>
        <v>658723.99354013894</v>
      </c>
      <c r="K74" s="1058">
        <f t="shared" ca="1" si="23"/>
        <v>759274.16288080439</v>
      </c>
      <c r="L74" s="1058">
        <f t="shared" ca="1" si="23"/>
        <v>859568.18439697195</v>
      </c>
      <c r="M74" s="1058">
        <f t="shared" ca="1" si="23"/>
        <v>959432.77741692495</v>
      </c>
      <c r="N74" s="1058">
        <f t="shared" ca="1" si="23"/>
        <v>1058681.0836792113</v>
      </c>
      <c r="O74" s="1058">
        <f t="shared" ca="1" si="23"/>
        <v>1157111.8360189563</v>
      </c>
      <c r="P74" s="1058">
        <f t="shared" ca="1" si="23"/>
        <v>1254508.4806610933</v>
      </c>
      <c r="Q74" s="1058">
        <f t="shared" ca="1" si="23"/>
        <v>104156413.14697336</v>
      </c>
      <c r="R74" s="1058">
        <f t="shared" si="23"/>
        <v>0</v>
      </c>
      <c r="S74" s="1058">
        <f t="shared" si="23"/>
        <v>0</v>
      </c>
      <c r="T74" s="1058">
        <f t="shared" si="23"/>
        <v>0</v>
      </c>
      <c r="U74" s="1058">
        <f t="shared" si="23"/>
        <v>0</v>
      </c>
      <c r="V74" s="1058">
        <f t="shared" si="23"/>
        <v>0</v>
      </c>
      <c r="W74" s="1058">
        <f t="shared" si="23"/>
        <v>0</v>
      </c>
      <c r="X74" s="1058">
        <f t="shared" si="23"/>
        <v>0</v>
      </c>
      <c r="Y74" s="1058">
        <f t="shared" si="23"/>
        <v>0</v>
      </c>
      <c r="Z74" s="1058">
        <f t="shared" si="23"/>
        <v>0</v>
      </c>
      <c r="AA74" s="1058">
        <f t="shared" si="23"/>
        <v>0</v>
      </c>
      <c r="AB74" s="1058">
        <f t="shared" si="23"/>
        <v>0</v>
      </c>
      <c r="AC74" s="1058">
        <f t="shared" si="23"/>
        <v>0</v>
      </c>
      <c r="AD74" s="1058">
        <f t="shared" si="23"/>
        <v>0</v>
      </c>
      <c r="AE74" s="1058">
        <f t="shared" si="23"/>
        <v>0</v>
      </c>
      <c r="AF74" s="1058">
        <f t="shared" si="23"/>
        <v>0</v>
      </c>
      <c r="AG74" s="1058">
        <f t="shared" si="23"/>
        <v>0</v>
      </c>
      <c r="AH74" s="1058">
        <f t="shared" si="23"/>
        <v>0</v>
      </c>
      <c r="AI74" s="1058">
        <f t="shared" si="23"/>
        <v>0</v>
      </c>
      <c r="AJ74" s="1058">
        <f t="shared" si="23"/>
        <v>0</v>
      </c>
      <c r="AK74" s="1059">
        <f t="shared" si="23"/>
        <v>0</v>
      </c>
    </row>
    <row r="75" spans="1:37" ht="17" thickBot="1">
      <c r="A75" s="424"/>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row>
    <row r="76" spans="1:37" s="359" customFormat="1" ht="16">
      <c r="A76" s="424"/>
      <c r="B76" s="439" t="str">
        <f t="shared" ref="B76:B78" si="24">B64</f>
        <v>Profit</v>
      </c>
      <c r="C76" s="440"/>
      <c r="D76" s="440"/>
      <c r="E76" s="440"/>
      <c r="F76" s="441">
        <f ca="1">SUM(G74:R74)</f>
        <v>85858006.079513714</v>
      </c>
      <c r="G76" s="424"/>
      <c r="H76" s="424"/>
      <c r="I76" s="424"/>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row>
    <row r="77" spans="1:37" s="359" customFormat="1" ht="16">
      <c r="A77" s="424"/>
      <c r="B77" s="442" t="str">
        <f t="shared" si="24"/>
        <v>PV</v>
      </c>
      <c r="C77" s="424"/>
      <c r="D77" s="424"/>
      <c r="E77" s="424"/>
      <c r="F77" s="443">
        <f t="array" aca="1" ref="F77" ca="1">NPV($M$27,H74:R74)</f>
        <v>52313533.637962259</v>
      </c>
      <c r="G77" s="424"/>
      <c r="H77" s="424"/>
      <c r="I77" s="424"/>
      <c r="J77" s="424"/>
      <c r="K77" s="424"/>
      <c r="L77" s="424"/>
      <c r="M77" s="424"/>
      <c r="N77" s="424"/>
      <c r="O77" s="424"/>
      <c r="P77" s="424"/>
      <c r="Q77" s="424"/>
      <c r="R77" s="424"/>
      <c r="S77" s="424"/>
      <c r="T77" s="424"/>
      <c r="U77" s="424"/>
      <c r="V77" s="424"/>
      <c r="W77" s="424"/>
      <c r="X77" s="424"/>
      <c r="Y77" s="424"/>
      <c r="Z77" s="424"/>
      <c r="AA77" s="424"/>
      <c r="AB77" s="424"/>
      <c r="AC77" s="424"/>
      <c r="AD77" s="424"/>
      <c r="AE77" s="424"/>
      <c r="AF77" s="424"/>
      <c r="AG77" s="424"/>
      <c r="AH77" s="424"/>
      <c r="AI77" s="424"/>
      <c r="AJ77" s="424"/>
      <c r="AK77" s="424"/>
    </row>
    <row r="78" spans="1:37" s="359" customFormat="1" ht="16">
      <c r="A78" s="424"/>
      <c r="B78" s="442" t="str">
        <f t="shared" si="24"/>
        <v>NPV</v>
      </c>
      <c r="C78" s="424"/>
      <c r="D78" s="424"/>
      <c r="E78" s="424"/>
      <c r="F78" s="443">
        <f ca="1">F77+G74</f>
        <v>27344360.964668915</v>
      </c>
      <c r="G78" s="424"/>
      <c r="H78" s="424"/>
      <c r="I78" s="424"/>
      <c r="J78" s="424"/>
      <c r="K78" s="424"/>
      <c r="L78" s="424"/>
      <c r="M78" s="424"/>
      <c r="N78" s="424"/>
      <c r="O78" s="424"/>
      <c r="P78" s="424"/>
      <c r="Q78" s="424"/>
      <c r="R78" s="424"/>
      <c r="S78" s="424"/>
      <c r="T78" s="424"/>
      <c r="U78" s="424"/>
      <c r="V78" s="424"/>
      <c r="W78" s="424"/>
      <c r="X78" s="424"/>
      <c r="Y78" s="424"/>
      <c r="Z78" s="424"/>
      <c r="AA78" s="424"/>
      <c r="AB78" s="424"/>
      <c r="AC78" s="424"/>
      <c r="AD78" s="424"/>
      <c r="AE78" s="424"/>
      <c r="AF78" s="424"/>
      <c r="AG78" s="424"/>
      <c r="AH78" s="424"/>
      <c r="AI78" s="424"/>
      <c r="AJ78" s="424"/>
      <c r="AK78" s="424"/>
    </row>
    <row r="79" spans="1:37" s="359" customFormat="1" ht="16">
      <c r="A79" s="424"/>
      <c r="B79" s="442" t="s">
        <v>579</v>
      </c>
      <c r="C79" s="424"/>
      <c r="D79" s="424"/>
      <c r="E79" s="424"/>
      <c r="F79" s="448">
        <f ca="1">IRR(G74:R74)</f>
        <v>0.16588592354759024</v>
      </c>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24"/>
      <c r="AH79" s="424"/>
      <c r="AI79" s="424"/>
      <c r="AJ79" s="424"/>
      <c r="AK79" s="424"/>
    </row>
    <row r="80" spans="1:37" s="359" customFormat="1" ht="16">
      <c r="A80" s="424"/>
      <c r="B80" s="445" t="str">
        <f>B68</f>
        <v>Equity Multiple</v>
      </c>
      <c r="C80" s="446"/>
      <c r="D80" s="446"/>
      <c r="E80" s="446"/>
      <c r="F80" s="447">
        <f ca="1">(F76/-G74)+1</f>
        <v>4.4385603080612341</v>
      </c>
      <c r="G80" s="424"/>
      <c r="H80" s="424"/>
      <c r="I80" s="424"/>
      <c r="J80" s="424"/>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K80" s="424"/>
    </row>
    <row r="81" spans="1:37" ht="16">
      <c r="A81" s="424"/>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row>
    <row r="82" spans="1:37" ht="16" hidden="1">
      <c r="A82" s="424"/>
      <c r="B82" s="496" t="s">
        <v>580</v>
      </c>
      <c r="C82" s="496"/>
      <c r="D82" s="496"/>
      <c r="E82" s="496"/>
      <c r="F82" s="496"/>
      <c r="G82" s="496"/>
      <c r="H82" s="496"/>
      <c r="I82" s="496"/>
      <c r="J82" s="496"/>
      <c r="K82" s="496"/>
      <c r="L82" s="496"/>
      <c r="M82" s="496"/>
      <c r="N82" s="496"/>
      <c r="O82" s="496"/>
      <c r="P82" s="496"/>
      <c r="Q82" s="496"/>
      <c r="R82" s="496"/>
      <c r="S82" s="290"/>
      <c r="T82" s="290"/>
      <c r="U82" s="290"/>
      <c r="V82" s="290"/>
      <c r="W82" s="290"/>
      <c r="X82" s="290"/>
      <c r="Y82" s="290"/>
      <c r="Z82" s="290"/>
      <c r="AA82" s="290"/>
      <c r="AB82" s="290"/>
      <c r="AC82" s="290"/>
      <c r="AD82" s="290"/>
      <c r="AE82" s="290"/>
      <c r="AF82" s="290"/>
      <c r="AG82" s="290"/>
      <c r="AH82" s="290"/>
      <c r="AI82" s="290"/>
      <c r="AJ82" s="290"/>
      <c r="AK82" s="290"/>
    </row>
    <row r="83" spans="1:37" ht="16" hidden="1">
      <c r="A83" s="424"/>
      <c r="B83" s="288" t="s">
        <v>581</v>
      </c>
      <c r="C83" s="288"/>
      <c r="D83" s="288"/>
      <c r="E83" s="288"/>
      <c r="F83" s="288"/>
      <c r="G83" s="288"/>
      <c r="H83" s="308">
        <f t="shared" ref="H83:AK83" ca="1" si="25">-H62/$G$62</f>
        <v>5.1113824913419204E-2</v>
      </c>
      <c r="I83" s="308">
        <f t="shared" ca="1" si="25"/>
        <v>6.4963197433364928E-2</v>
      </c>
      <c r="J83" s="308">
        <f t="shared" ca="1" si="25"/>
        <v>6.6172438461793215E-2</v>
      </c>
      <c r="K83" s="308">
        <f t="shared" ca="1" si="25"/>
        <v>6.7380530183408963E-2</v>
      </c>
      <c r="L83" s="308">
        <f t="shared" ca="1" si="25"/>
        <v>6.858554433620194E-2</v>
      </c>
      <c r="M83" s="308">
        <f t="shared" ca="1" si="25"/>
        <v>6.9785398984891597E-2</v>
      </c>
      <c r="N83" s="308">
        <f t="shared" ca="1" si="25"/>
        <v>7.0977849061963333E-2</v>
      </c>
      <c r="O83" s="308">
        <f t="shared" ca="1" si="25"/>
        <v>7.2160476379587973E-2</v>
      </c>
      <c r="P83" s="308">
        <f t="shared" ca="1" si="25"/>
        <v>7.3330679084137068E-2</v>
      </c>
      <c r="Q83" s="308">
        <f t="shared" ca="1" si="25"/>
        <v>1.754983827103205</v>
      </c>
      <c r="R83" s="308">
        <f t="shared" ca="1" si="25"/>
        <v>0</v>
      </c>
      <c r="S83" s="308">
        <f t="shared" ca="1" si="25"/>
        <v>0</v>
      </c>
      <c r="T83" s="308">
        <f t="shared" ca="1" si="25"/>
        <v>0</v>
      </c>
      <c r="U83" s="308">
        <f t="shared" ca="1" si="25"/>
        <v>0</v>
      </c>
      <c r="V83" s="308">
        <f t="shared" ca="1" si="25"/>
        <v>0</v>
      </c>
      <c r="W83" s="308">
        <f t="shared" ca="1" si="25"/>
        <v>0</v>
      </c>
      <c r="X83" s="308">
        <f t="shared" ca="1" si="25"/>
        <v>0</v>
      </c>
      <c r="Y83" s="308">
        <f t="shared" ca="1" si="25"/>
        <v>0</v>
      </c>
      <c r="Z83" s="308">
        <f t="shared" ca="1" si="25"/>
        <v>0</v>
      </c>
      <c r="AA83" s="308">
        <f t="shared" ca="1" si="25"/>
        <v>0</v>
      </c>
      <c r="AB83" s="308">
        <f t="shared" ca="1" si="25"/>
        <v>0</v>
      </c>
      <c r="AC83" s="308">
        <f t="shared" ca="1" si="25"/>
        <v>0</v>
      </c>
      <c r="AD83" s="308">
        <f t="shared" ca="1" si="25"/>
        <v>0</v>
      </c>
      <c r="AE83" s="308">
        <f t="shared" ca="1" si="25"/>
        <v>0</v>
      </c>
      <c r="AF83" s="308">
        <f t="shared" ca="1" si="25"/>
        <v>0</v>
      </c>
      <c r="AG83" s="308">
        <f t="shared" ca="1" si="25"/>
        <v>0</v>
      </c>
      <c r="AH83" s="308">
        <f t="shared" ca="1" si="25"/>
        <v>0</v>
      </c>
      <c r="AI83" s="308">
        <f t="shared" ca="1" si="25"/>
        <v>0</v>
      </c>
      <c r="AJ83" s="308">
        <f t="shared" ca="1" si="25"/>
        <v>0</v>
      </c>
      <c r="AK83" s="308">
        <f t="shared" ca="1" si="25"/>
        <v>0</v>
      </c>
    </row>
    <row r="84" spans="1:37" ht="16" hidden="1">
      <c r="A84" s="424"/>
      <c r="B84" s="288" t="s">
        <v>582</v>
      </c>
      <c r="C84" s="288"/>
      <c r="D84" s="288"/>
      <c r="E84" s="288"/>
      <c r="F84" s="288"/>
      <c r="G84" s="288"/>
      <c r="H84" s="308">
        <f t="shared" ref="H84:AK84" ca="1" si="26">-H74/$G$74</f>
        <v>-2.3813887919816212E-2</v>
      </c>
      <c r="I84" s="308">
        <f t="shared" ca="1" si="26"/>
        <v>2.2350687146669542E-2</v>
      </c>
      <c r="J84" s="308">
        <f t="shared" ca="1" si="26"/>
        <v>2.6381490574763831E-2</v>
      </c>
      <c r="K84" s="308">
        <f t="shared" ca="1" si="26"/>
        <v>3.0408462980149629E-2</v>
      </c>
      <c r="L84" s="308">
        <f t="shared" ca="1" si="26"/>
        <v>3.4425176822792905E-2</v>
      </c>
      <c r="M84" s="308">
        <f t="shared" ca="1" si="26"/>
        <v>3.8424692318425109E-2</v>
      </c>
      <c r="N84" s="308">
        <f t="shared" ca="1" si="26"/>
        <v>4.23995259086642E-2</v>
      </c>
      <c r="O84" s="308">
        <f t="shared" ca="1" si="26"/>
        <v>4.6341616967413013E-2</v>
      </c>
      <c r="P84" s="308">
        <f t="shared" ca="1" si="26"/>
        <v>5.0242292649243313E-2</v>
      </c>
      <c r="Q84" s="308">
        <f t="shared" ca="1" si="26"/>
        <v>4.1714002506129289</v>
      </c>
      <c r="R84" s="308">
        <f t="shared" ca="1" si="26"/>
        <v>0</v>
      </c>
      <c r="S84" s="308">
        <f t="shared" ca="1" si="26"/>
        <v>0</v>
      </c>
      <c r="T84" s="308">
        <f t="shared" ca="1" si="26"/>
        <v>0</v>
      </c>
      <c r="U84" s="308">
        <f t="shared" ca="1" si="26"/>
        <v>0</v>
      </c>
      <c r="V84" s="308">
        <f t="shared" ca="1" si="26"/>
        <v>0</v>
      </c>
      <c r="W84" s="308">
        <f t="shared" ca="1" si="26"/>
        <v>0</v>
      </c>
      <c r="X84" s="308">
        <f t="shared" ca="1" si="26"/>
        <v>0</v>
      </c>
      <c r="Y84" s="308">
        <f t="shared" ca="1" si="26"/>
        <v>0</v>
      </c>
      <c r="Z84" s="308">
        <f t="shared" ca="1" si="26"/>
        <v>0</v>
      </c>
      <c r="AA84" s="308">
        <f t="shared" ca="1" si="26"/>
        <v>0</v>
      </c>
      <c r="AB84" s="308">
        <f t="shared" ca="1" si="26"/>
        <v>0</v>
      </c>
      <c r="AC84" s="308">
        <f t="shared" ca="1" si="26"/>
        <v>0</v>
      </c>
      <c r="AD84" s="308">
        <f t="shared" ca="1" si="26"/>
        <v>0</v>
      </c>
      <c r="AE84" s="308">
        <f t="shared" ca="1" si="26"/>
        <v>0</v>
      </c>
      <c r="AF84" s="308">
        <f t="shared" ca="1" si="26"/>
        <v>0</v>
      </c>
      <c r="AG84" s="308">
        <f t="shared" ca="1" si="26"/>
        <v>0</v>
      </c>
      <c r="AH84" s="308">
        <f t="shared" ca="1" si="26"/>
        <v>0</v>
      </c>
      <c r="AI84" s="308">
        <f t="shared" ca="1" si="26"/>
        <v>0</v>
      </c>
      <c r="AJ84" s="308">
        <f t="shared" ca="1" si="26"/>
        <v>0</v>
      </c>
      <c r="AK84" s="308">
        <f t="shared" ca="1" si="26"/>
        <v>0</v>
      </c>
    </row>
    <row r="85" spans="1:37" ht="16" hidden="1">
      <c r="A85" s="424"/>
      <c r="B85" s="288" t="s">
        <v>435</v>
      </c>
      <c r="C85" s="288"/>
      <c r="D85" s="288"/>
      <c r="E85" s="288"/>
      <c r="F85" s="288"/>
      <c r="G85" s="288"/>
      <c r="H85" s="291">
        <f t="shared" ref="H85:AK85" ca="1" si="27">-CUMPRINC($R$13/12,$R$14*12,$R$12,H39*12-11,H39*12,0)</f>
        <v>1627560.2534222151</v>
      </c>
      <c r="I85" s="291">
        <f t="shared" ca="1" si="27"/>
        <v>1721079.7490160149</v>
      </c>
      <c r="J85" s="291">
        <f t="shared" ca="1" si="27"/>
        <v>1819972.8681286541</v>
      </c>
      <c r="K85" s="291">
        <f t="shared" ca="1" si="27"/>
        <v>1924548.3787826605</v>
      </c>
      <c r="L85" s="291">
        <f t="shared" ca="1" si="27"/>
        <v>2035132.7907890209</v>
      </c>
      <c r="M85" s="291">
        <f t="shared" ca="1" si="27"/>
        <v>2152071.3751890771</v>
      </c>
      <c r="N85" s="291">
        <f t="shared" ca="1" si="27"/>
        <v>2275729.2422734764</v>
      </c>
      <c r="O85" s="291">
        <f t="shared" ca="1" si="27"/>
        <v>2406492.4815440201</v>
      </c>
      <c r="P85" s="291">
        <f t="shared" ca="1" si="27"/>
        <v>2544769.3671776261</v>
      </c>
      <c r="Q85" s="291">
        <f t="shared" ca="1" si="27"/>
        <v>2690991.6327561815</v>
      </c>
      <c r="R85" s="291">
        <f t="shared" ca="1" si="27"/>
        <v>2845615.8192422646</v>
      </c>
      <c r="S85" s="291">
        <f t="shared" ca="1" si="27"/>
        <v>3009124.700409465</v>
      </c>
      <c r="T85" s="291">
        <f t="shared" ca="1" si="27"/>
        <v>3182028.7901778296</v>
      </c>
      <c r="U85" s="291">
        <f t="shared" ca="1" si="27"/>
        <v>3364867.9365606825</v>
      </c>
      <c r="V85" s="291">
        <f t="shared" ca="1" si="27"/>
        <v>3558213.0071995328</v>
      </c>
      <c r="W85" s="291">
        <f t="shared" ca="1" si="27"/>
        <v>3762667.6717496836</v>
      </c>
      <c r="X85" s="291">
        <f t="shared" ca="1" si="27"/>
        <v>3978870.2866815929</v>
      </c>
      <c r="Y85" s="291">
        <f t="shared" ca="1" si="27"/>
        <v>4207495.8883827981</v>
      </c>
      <c r="Z85" s="291">
        <f t="shared" ca="1" si="27"/>
        <v>4449258.3007833101</v>
      </c>
      <c r="AA85" s="291">
        <f t="shared" ca="1" si="27"/>
        <v>4704912.3640850382</v>
      </c>
      <c r="AB85" s="291" t="e">
        <f t="shared" ca="1" si="27"/>
        <v>#NUM!</v>
      </c>
      <c r="AC85" s="291" t="e">
        <f t="shared" ca="1" si="27"/>
        <v>#NUM!</v>
      </c>
      <c r="AD85" s="291" t="e">
        <f t="shared" ca="1" si="27"/>
        <v>#NUM!</v>
      </c>
      <c r="AE85" s="291" t="e">
        <f t="shared" ca="1" si="27"/>
        <v>#NUM!</v>
      </c>
      <c r="AF85" s="291" t="e">
        <f t="shared" ca="1" si="27"/>
        <v>#NUM!</v>
      </c>
      <c r="AG85" s="291" t="e">
        <f t="shared" ca="1" si="27"/>
        <v>#NUM!</v>
      </c>
      <c r="AH85" s="291" t="e">
        <f t="shared" ca="1" si="27"/>
        <v>#NUM!</v>
      </c>
      <c r="AI85" s="291" t="e">
        <f t="shared" ca="1" si="27"/>
        <v>#NUM!</v>
      </c>
      <c r="AJ85" s="291" t="e">
        <f t="shared" ca="1" si="27"/>
        <v>#NUM!</v>
      </c>
      <c r="AK85" s="291" t="e">
        <f t="shared" ca="1" si="27"/>
        <v>#NUM!</v>
      </c>
    </row>
    <row r="86" spans="1:37" ht="16" hidden="1">
      <c r="A86" s="424"/>
      <c r="B86" s="288" t="s">
        <v>583</v>
      </c>
      <c r="C86" s="288"/>
      <c r="D86" s="288"/>
      <c r="E86" s="288"/>
      <c r="F86" s="288"/>
      <c r="G86" s="288"/>
      <c r="H86" s="308">
        <f t="shared" ref="H86:AK86" ca="1" si="28">IF(H39&lt;=$M$26,(H85+H74)/-$G$74,0)</f>
        <v>4.1368898659373467E-2</v>
      </c>
      <c r="I86" s="308">
        <f t="shared" ca="1" si="28"/>
        <v>9.1278871974229167E-2</v>
      </c>
      <c r="J86" s="308">
        <f t="shared" ca="1" si="28"/>
        <v>9.9270283965794764E-2</v>
      </c>
      <c r="K86" s="308">
        <f t="shared" ca="1" si="28"/>
        <v>0.10748544121904534</v>
      </c>
      <c r="L86" s="308">
        <f t="shared" ca="1" si="28"/>
        <v>0.11593099271094881</v>
      </c>
      <c r="M86" s="308">
        <f t="shared" ca="1" si="28"/>
        <v>0.12461382654996898</v>
      </c>
      <c r="N86" s="308">
        <f t="shared" ca="1" si="28"/>
        <v>0.13354108162018213</v>
      </c>
      <c r="O86" s="308">
        <f t="shared" ca="1" si="28"/>
        <v>0.14272015994244594</v>
      </c>
      <c r="P86" s="308">
        <f t="shared" ca="1" si="28"/>
        <v>0.15215873980087335</v>
      </c>
      <c r="Q86" s="308">
        <f t="shared" ca="1" si="28"/>
        <v>4.2791728095185126</v>
      </c>
      <c r="R86" s="308">
        <f t="shared" si="28"/>
        <v>0</v>
      </c>
      <c r="S86" s="308">
        <f t="shared" si="28"/>
        <v>0</v>
      </c>
      <c r="T86" s="308">
        <f t="shared" si="28"/>
        <v>0</v>
      </c>
      <c r="U86" s="308">
        <f t="shared" si="28"/>
        <v>0</v>
      </c>
      <c r="V86" s="308">
        <f t="shared" si="28"/>
        <v>0</v>
      </c>
      <c r="W86" s="308">
        <f t="shared" si="28"/>
        <v>0</v>
      </c>
      <c r="X86" s="308">
        <f t="shared" si="28"/>
        <v>0</v>
      </c>
      <c r="Y86" s="308">
        <f t="shared" si="28"/>
        <v>0</v>
      </c>
      <c r="Z86" s="308">
        <f t="shared" si="28"/>
        <v>0</v>
      </c>
      <c r="AA86" s="308">
        <f t="shared" si="28"/>
        <v>0</v>
      </c>
      <c r="AB86" s="308">
        <f t="shared" si="28"/>
        <v>0</v>
      </c>
      <c r="AC86" s="308">
        <f t="shared" si="28"/>
        <v>0</v>
      </c>
      <c r="AD86" s="308">
        <f t="shared" si="28"/>
        <v>0</v>
      </c>
      <c r="AE86" s="308">
        <f t="shared" si="28"/>
        <v>0</v>
      </c>
      <c r="AF86" s="308">
        <f t="shared" si="28"/>
        <v>0</v>
      </c>
      <c r="AG86" s="308">
        <f t="shared" si="28"/>
        <v>0</v>
      </c>
      <c r="AH86" s="308">
        <f t="shared" si="28"/>
        <v>0</v>
      </c>
      <c r="AI86" s="308">
        <f t="shared" si="28"/>
        <v>0</v>
      </c>
      <c r="AJ86" s="308">
        <f t="shared" si="28"/>
        <v>0</v>
      </c>
      <c r="AK86" s="308">
        <f t="shared" si="28"/>
        <v>0</v>
      </c>
    </row>
    <row r="87" spans="1:37" ht="16" hidden="1">
      <c r="A87" s="424"/>
      <c r="B87" s="288" t="s">
        <v>535</v>
      </c>
      <c r="C87" s="288"/>
      <c r="D87" s="288"/>
      <c r="E87" s="288"/>
      <c r="F87" s="288"/>
      <c r="G87" s="288"/>
      <c r="H87" s="296">
        <f t="shared" ref="H87:AK87" ca="1" si="29">IF(H39&lt;=$M$26,H58/-H72,0)</f>
        <v>0.87737019046090681</v>
      </c>
      <c r="I87" s="296">
        <f t="shared" ca="1" si="29"/>
        <v>1.1150950452564781</v>
      </c>
      <c r="J87" s="296">
        <f t="shared" ca="1" si="29"/>
        <v>1.1358517002949613</v>
      </c>
      <c r="K87" s="296">
        <f t="shared" ca="1" si="29"/>
        <v>1.1565886274508466</v>
      </c>
      <c r="L87" s="296">
        <f t="shared" ca="1" si="29"/>
        <v>1.1772727280544486</v>
      </c>
      <c r="M87" s="296">
        <f t="shared" ca="1" si="29"/>
        <v>1.1978682656302304</v>
      </c>
      <c r="N87" s="296">
        <f t="shared" ca="1" si="29"/>
        <v>1.218336703533434</v>
      </c>
      <c r="O87" s="296">
        <f t="shared" ca="1" si="29"/>
        <v>1.2386365335044092</v>
      </c>
      <c r="P87" s="296">
        <f t="shared" ca="1" si="29"/>
        <v>1.2587230946550805</v>
      </c>
      <c r="Q87" s="296">
        <f t="shared" ca="1" si="29"/>
        <v>1.2785483823766368</v>
      </c>
      <c r="R87" s="296">
        <f t="shared" si="29"/>
        <v>0</v>
      </c>
      <c r="S87" s="296">
        <f t="shared" si="29"/>
        <v>0</v>
      </c>
      <c r="T87" s="296">
        <f t="shared" si="29"/>
        <v>0</v>
      </c>
      <c r="U87" s="296">
        <f t="shared" si="29"/>
        <v>0</v>
      </c>
      <c r="V87" s="296">
        <f t="shared" si="29"/>
        <v>0</v>
      </c>
      <c r="W87" s="296">
        <f t="shared" si="29"/>
        <v>0</v>
      </c>
      <c r="X87" s="296">
        <f t="shared" si="29"/>
        <v>0</v>
      </c>
      <c r="Y87" s="296">
        <f t="shared" si="29"/>
        <v>0</v>
      </c>
      <c r="Z87" s="296">
        <f t="shared" si="29"/>
        <v>0</v>
      </c>
      <c r="AA87" s="296">
        <f t="shared" si="29"/>
        <v>0</v>
      </c>
      <c r="AB87" s="296">
        <f t="shared" si="29"/>
        <v>0</v>
      </c>
      <c r="AC87" s="296">
        <f t="shared" si="29"/>
        <v>0</v>
      </c>
      <c r="AD87" s="296">
        <f t="shared" si="29"/>
        <v>0</v>
      </c>
      <c r="AE87" s="296">
        <f t="shared" si="29"/>
        <v>0</v>
      </c>
      <c r="AF87" s="296">
        <f t="shared" si="29"/>
        <v>0</v>
      </c>
      <c r="AG87" s="296">
        <f t="shared" si="29"/>
        <v>0</v>
      </c>
      <c r="AH87" s="296">
        <f t="shared" si="29"/>
        <v>0</v>
      </c>
      <c r="AI87" s="296">
        <f t="shared" si="29"/>
        <v>0</v>
      </c>
      <c r="AJ87" s="296">
        <f t="shared" si="29"/>
        <v>0</v>
      </c>
      <c r="AK87" s="296">
        <f t="shared" si="29"/>
        <v>0</v>
      </c>
    </row>
    <row r="88" spans="1:37" ht="16" hidden="1">
      <c r="A88" s="424"/>
      <c r="B88" s="288" t="s">
        <v>538</v>
      </c>
      <c r="C88" s="288"/>
      <c r="D88" s="288"/>
      <c r="E88" s="288"/>
      <c r="F88" s="288"/>
      <c r="G88" s="288"/>
      <c r="H88" s="308">
        <f t="shared" ref="H88:AK88" ca="1" si="30">H62/($G$70-SUM($H$85:H85))</f>
        <v>7.5118213216440577E-2</v>
      </c>
      <c r="I88" s="308">
        <f t="shared" ca="1" si="30"/>
        <v>9.8463891234195536E-2</v>
      </c>
      <c r="J88" s="308">
        <f t="shared" ca="1" si="30"/>
        <v>0.10373480348361248</v>
      </c>
      <c r="K88" s="308">
        <f t="shared" ca="1" si="30"/>
        <v>0.10960158349204856</v>
      </c>
      <c r="L88" s="308">
        <f t="shared" ca="1" si="30"/>
        <v>0.1161826406544777</v>
      </c>
      <c r="M88" s="308">
        <f t="shared" ca="1" si="30"/>
        <v>0.1236302822342977</v>
      </c>
      <c r="N88" s="308">
        <f t="shared" ca="1" si="30"/>
        <v>0.1321437534460988</v>
      </c>
      <c r="O88" s="308">
        <f t="shared" ca="1" si="30"/>
        <v>0.14198879742563583</v>
      </c>
      <c r="P88" s="308">
        <f t="shared" ca="1" si="30"/>
        <v>0.15352788409420789</v>
      </c>
      <c r="Q88" s="308">
        <f t="shared" ca="1" si="30"/>
        <v>3.9410759578328656</v>
      </c>
      <c r="R88" s="308">
        <f t="shared" ca="1" si="30"/>
        <v>0</v>
      </c>
      <c r="S88" s="308">
        <f t="shared" ca="1" si="30"/>
        <v>0</v>
      </c>
      <c r="T88" s="308">
        <f t="shared" ca="1" si="30"/>
        <v>0</v>
      </c>
      <c r="U88" s="308">
        <f t="shared" ca="1" si="30"/>
        <v>0</v>
      </c>
      <c r="V88" s="308">
        <f t="shared" ca="1" si="30"/>
        <v>0</v>
      </c>
      <c r="W88" s="308">
        <f t="shared" ca="1" si="30"/>
        <v>0</v>
      </c>
      <c r="X88" s="308">
        <f t="shared" ca="1" si="30"/>
        <v>0</v>
      </c>
      <c r="Y88" s="308">
        <f t="shared" ca="1" si="30"/>
        <v>0</v>
      </c>
      <c r="Z88" s="308">
        <f t="shared" ca="1" si="30"/>
        <v>0</v>
      </c>
      <c r="AA88" s="308" t="e">
        <f t="shared" ca="1" si="30"/>
        <v>#DIV/0!</v>
      </c>
      <c r="AB88" s="308" t="e">
        <f t="shared" ca="1" si="30"/>
        <v>#NUM!</v>
      </c>
      <c r="AC88" s="308" t="e">
        <f t="shared" ca="1" si="30"/>
        <v>#NUM!</v>
      </c>
      <c r="AD88" s="308" t="e">
        <f t="shared" ca="1" si="30"/>
        <v>#NUM!</v>
      </c>
      <c r="AE88" s="308" t="e">
        <f t="shared" ca="1" si="30"/>
        <v>#NUM!</v>
      </c>
      <c r="AF88" s="308" t="e">
        <f t="shared" ca="1" si="30"/>
        <v>#NUM!</v>
      </c>
      <c r="AG88" s="308" t="e">
        <f t="shared" ca="1" si="30"/>
        <v>#NUM!</v>
      </c>
      <c r="AH88" s="308" t="e">
        <f t="shared" ca="1" si="30"/>
        <v>#NUM!</v>
      </c>
      <c r="AI88" s="308" t="e">
        <f t="shared" ca="1" si="30"/>
        <v>#NUM!</v>
      </c>
      <c r="AJ88" s="308" t="e">
        <f t="shared" ca="1" si="30"/>
        <v>#NUM!</v>
      </c>
      <c r="AK88" s="308" t="e">
        <f t="shared" ca="1" si="30"/>
        <v>#NUM!</v>
      </c>
    </row>
    <row r="89" spans="1:37" ht="16">
      <c r="A89" s="424"/>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row>
    <row r="90" spans="1:37" ht="16">
      <c r="A90" s="424"/>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row>
    <row r="91" spans="1:37" ht="16">
      <c r="A91" s="424"/>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row>
    <row r="92" spans="1:37" ht="16">
      <c r="A92" s="424"/>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row>
    <row r="93" spans="1:37" ht="16">
      <c r="A93" s="424"/>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row>
    <row r="94" spans="1:37" ht="16">
      <c r="A94" s="424"/>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row>
    <row r="95" spans="1:37" ht="16">
      <c r="A95" s="424"/>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row>
    <row r="96" spans="1:37" ht="16">
      <c r="A96" s="424"/>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row>
    <row r="97" spans="1:37" ht="16">
      <c r="A97" s="424"/>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row>
    <row r="98" spans="1:37" ht="16">
      <c r="A98" s="424"/>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row>
    <row r="99" spans="1:37" ht="16">
      <c r="A99" s="424"/>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row>
    <row r="100" spans="1:37" ht="16">
      <c r="A100" s="424"/>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row>
    <row r="101" spans="1:37" ht="16">
      <c r="A101" s="424"/>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row>
    <row r="102" spans="1:37" ht="16">
      <c r="A102" s="424"/>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row>
    <row r="103" spans="1:37" ht="16">
      <c r="A103" s="424"/>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row>
    <row r="104" spans="1:37" ht="16">
      <c r="A104" s="424"/>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row>
    <row r="105" spans="1:37" ht="16">
      <c r="A105" s="424"/>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row>
    <row r="106" spans="1:37" ht="16">
      <c r="A106" s="424"/>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row>
    <row r="107" spans="1:37" ht="16">
      <c r="A107" s="424"/>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row>
    <row r="108" spans="1:37" ht="16">
      <c r="A108" s="424"/>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row>
    <row r="109" spans="1:37" ht="16">
      <c r="A109" s="424"/>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row>
    <row r="110" spans="1:37" ht="16">
      <c r="A110" s="424"/>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row>
    <row r="111" spans="1:37" ht="16">
      <c r="A111" s="424"/>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row>
    <row r="112" spans="1:37" ht="16">
      <c r="A112" s="424"/>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row>
    <row r="113" spans="1:37" ht="16">
      <c r="A113" s="424"/>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row>
    <row r="114" spans="1:37" ht="16">
      <c r="A114" s="424"/>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row>
    <row r="115" spans="1:37" ht="16">
      <c r="A115" s="424"/>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row>
    <row r="116" spans="1:37" ht="16">
      <c r="A116" s="424"/>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row>
    <row r="117" spans="1:37" ht="16">
      <c r="A117" s="424"/>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row>
    <row r="118" spans="1:37" ht="16">
      <c r="A118" s="424"/>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row>
    <row r="119" spans="1:37" ht="16">
      <c r="A119" s="424"/>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row>
    <row r="120" spans="1:37" ht="16">
      <c r="A120" s="424"/>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row>
    <row r="121" spans="1:37" ht="16">
      <c r="A121" s="424"/>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row>
    <row r="122" spans="1:37" ht="16">
      <c r="A122" s="424"/>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row>
    <row r="123" spans="1:37" ht="16">
      <c r="A123" s="424"/>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row>
    <row r="124" spans="1:37" ht="16">
      <c r="A124" s="424"/>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row>
    <row r="125" spans="1:37" ht="16">
      <c r="A125" s="424"/>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row>
    <row r="126" spans="1:37" ht="16">
      <c r="A126" s="424"/>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row>
    <row r="127" spans="1:37" ht="16">
      <c r="A127" s="424"/>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row>
    <row r="128" spans="1:37" ht="16">
      <c r="A128" s="424"/>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row>
    <row r="129" spans="1:37" ht="16">
      <c r="A129" s="424"/>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row>
    <row r="130" spans="1:37" ht="16">
      <c r="A130" s="424"/>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row>
    <row r="131" spans="1:37" ht="16">
      <c r="A131" s="424"/>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row>
    <row r="132" spans="1:37" ht="16">
      <c r="A132" s="424"/>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row>
    <row r="133" spans="1:37" ht="16">
      <c r="A133" s="424"/>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288"/>
    </row>
    <row r="134" spans="1:37" ht="16">
      <c r="A134" s="424"/>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row>
    <row r="135" spans="1:37" ht="16">
      <c r="A135" s="424"/>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row>
    <row r="136" spans="1:37" ht="16">
      <c r="A136" s="424"/>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288"/>
    </row>
    <row r="137" spans="1:37" ht="16">
      <c r="A137" s="424"/>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288"/>
    </row>
    <row r="138" spans="1:37" ht="16">
      <c r="A138" s="424"/>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288"/>
    </row>
    <row r="139" spans="1:37" ht="16">
      <c r="A139" s="424"/>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288"/>
    </row>
    <row r="140" spans="1:37" ht="16">
      <c r="A140" s="424"/>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288"/>
    </row>
    <row r="141" spans="1:37" ht="16">
      <c r="A141" s="424"/>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288"/>
    </row>
    <row r="142" spans="1:37" ht="16">
      <c r="A142" s="424"/>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288"/>
    </row>
    <row r="143" spans="1:37" ht="16">
      <c r="A143" s="424"/>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288"/>
    </row>
    <row r="144" spans="1:37" ht="16">
      <c r="A144" s="424"/>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288"/>
    </row>
    <row r="145" spans="1:37" ht="16">
      <c r="A145" s="424"/>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288"/>
    </row>
    <row r="146" spans="1:37" ht="16">
      <c r="A146" s="424"/>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288"/>
    </row>
    <row r="147" spans="1:37" ht="16">
      <c r="A147" s="424"/>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288"/>
    </row>
    <row r="148" spans="1:37" ht="16">
      <c r="A148" s="424"/>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288"/>
    </row>
    <row r="149" spans="1:37" ht="16">
      <c r="A149" s="424"/>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288"/>
    </row>
    <row r="150" spans="1:37" ht="16">
      <c r="A150" s="424"/>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288"/>
    </row>
    <row r="151" spans="1:37" ht="16">
      <c r="A151" s="424"/>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288"/>
    </row>
    <row r="152" spans="1:37" ht="16">
      <c r="A152" s="424"/>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288"/>
    </row>
    <row r="153" spans="1:37" ht="16">
      <c r="A153" s="424"/>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288"/>
    </row>
    <row r="154" spans="1:37" ht="16">
      <c r="A154" s="424"/>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288"/>
    </row>
    <row r="155" spans="1:37" ht="16">
      <c r="A155" s="424"/>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288"/>
    </row>
    <row r="156" spans="1:37" ht="16">
      <c r="A156" s="424"/>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288"/>
    </row>
    <row r="157" spans="1:37" ht="16">
      <c r="A157" s="424"/>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288"/>
    </row>
    <row r="158" spans="1:37" ht="16">
      <c r="A158" s="424"/>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row>
    <row r="159" spans="1:37" ht="16">
      <c r="A159" s="424"/>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row>
    <row r="160" spans="1:37" ht="16">
      <c r="A160" s="424"/>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row>
    <row r="161" spans="1:37" ht="16">
      <c r="A161" s="424"/>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row>
    <row r="162" spans="1:37" ht="16">
      <c r="A162" s="424"/>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288"/>
    </row>
    <row r="163" spans="1:37" ht="16">
      <c r="A163" s="424"/>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288"/>
    </row>
    <row r="164" spans="1:37" ht="16">
      <c r="A164" s="424"/>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288"/>
    </row>
    <row r="165" spans="1:37" ht="16">
      <c r="A165" s="424"/>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288"/>
    </row>
    <row r="166" spans="1:37" ht="16">
      <c r="A166" s="424"/>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288"/>
    </row>
    <row r="167" spans="1:37" ht="16">
      <c r="A167" s="424"/>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288"/>
    </row>
    <row r="168" spans="1:37" ht="16">
      <c r="A168" s="424"/>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row>
    <row r="169" spans="1:37" ht="16">
      <c r="A169" s="424"/>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288"/>
    </row>
    <row r="170" spans="1:37" ht="16">
      <c r="A170" s="424"/>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288"/>
    </row>
    <row r="171" spans="1:37" ht="16">
      <c r="A171" s="424"/>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288"/>
    </row>
    <row r="172" spans="1:37" ht="16">
      <c r="A172" s="424"/>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c r="AD172" s="288"/>
      <c r="AE172" s="288"/>
      <c r="AF172" s="288"/>
      <c r="AG172" s="288"/>
      <c r="AH172" s="288"/>
      <c r="AI172" s="288"/>
      <c r="AJ172" s="288"/>
      <c r="AK172" s="288"/>
    </row>
    <row r="173" spans="1:37" ht="16">
      <c r="A173" s="424"/>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288"/>
      <c r="AF173" s="288"/>
      <c r="AG173" s="288"/>
      <c r="AH173" s="288"/>
      <c r="AI173" s="288"/>
      <c r="AJ173" s="288"/>
      <c r="AK173" s="288"/>
    </row>
    <row r="174" spans="1:37" ht="16">
      <c r="A174" s="424"/>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288"/>
      <c r="AF174" s="288"/>
      <c r="AG174" s="288"/>
      <c r="AH174" s="288"/>
      <c r="AI174" s="288"/>
      <c r="AJ174" s="288"/>
      <c r="AK174" s="288"/>
    </row>
    <row r="175" spans="1:37" ht="16">
      <c r="A175" s="424"/>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c r="AD175" s="288"/>
      <c r="AE175" s="288"/>
      <c r="AF175" s="288"/>
      <c r="AG175" s="288"/>
      <c r="AH175" s="288"/>
      <c r="AI175" s="288"/>
      <c r="AJ175" s="288"/>
      <c r="AK175" s="288"/>
    </row>
    <row r="176" spans="1:37" ht="16">
      <c r="A176" s="424"/>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288"/>
      <c r="AF176" s="288"/>
      <c r="AG176" s="288"/>
      <c r="AH176" s="288"/>
      <c r="AI176" s="288"/>
      <c r="AJ176" s="288"/>
      <c r="AK176" s="288"/>
    </row>
    <row r="177" spans="1:37" ht="16">
      <c r="A177" s="424"/>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288"/>
      <c r="AF177" s="288"/>
      <c r="AG177" s="288"/>
      <c r="AH177" s="288"/>
      <c r="AI177" s="288"/>
      <c r="AJ177" s="288"/>
      <c r="AK177" s="288"/>
    </row>
    <row r="178" spans="1:37" ht="16">
      <c r="A178" s="424"/>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c r="AD178" s="288"/>
      <c r="AE178" s="288"/>
      <c r="AF178" s="288"/>
      <c r="AG178" s="288"/>
      <c r="AH178" s="288"/>
      <c r="AI178" s="288"/>
      <c r="AJ178" s="288"/>
      <c r="AK178" s="288"/>
    </row>
    <row r="179" spans="1:37" ht="16">
      <c r="A179" s="424"/>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row>
    <row r="180" spans="1:37" ht="16">
      <c r="A180" s="424"/>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row>
    <row r="181" spans="1:37" ht="16">
      <c r="A181" s="424"/>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row>
    <row r="182" spans="1:37" ht="16">
      <c r="A182" s="424"/>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288"/>
      <c r="AF182" s="288"/>
      <c r="AG182" s="288"/>
      <c r="AH182" s="288"/>
      <c r="AI182" s="288"/>
      <c r="AJ182" s="288"/>
      <c r="AK182" s="288"/>
    </row>
    <row r="183" spans="1:37" ht="16">
      <c r="A183" s="424"/>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c r="AD183" s="288"/>
      <c r="AE183" s="288"/>
      <c r="AF183" s="288"/>
      <c r="AG183" s="288"/>
      <c r="AH183" s="288"/>
      <c r="AI183" s="288"/>
      <c r="AJ183" s="288"/>
      <c r="AK183" s="288"/>
    </row>
    <row r="184" spans="1:37" ht="16">
      <c r="A184" s="424"/>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c r="AD184" s="288"/>
      <c r="AE184" s="288"/>
      <c r="AF184" s="288"/>
      <c r="AG184" s="288"/>
      <c r="AH184" s="288"/>
      <c r="AI184" s="288"/>
      <c r="AJ184" s="288"/>
      <c r="AK184" s="288"/>
    </row>
    <row r="185" spans="1:37" ht="16">
      <c r="A185" s="424"/>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288"/>
      <c r="AF185" s="288"/>
      <c r="AG185" s="288"/>
      <c r="AH185" s="288"/>
      <c r="AI185" s="288"/>
      <c r="AJ185" s="288"/>
      <c r="AK185" s="288"/>
    </row>
    <row r="186" spans="1:37" ht="16">
      <c r="A186" s="424"/>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288"/>
      <c r="AF186" s="288"/>
      <c r="AG186" s="288"/>
      <c r="AH186" s="288"/>
      <c r="AI186" s="288"/>
      <c r="AJ186" s="288"/>
      <c r="AK186" s="288"/>
    </row>
    <row r="187" spans="1:37" ht="16">
      <c r="A187" s="424"/>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c r="AD187" s="288"/>
      <c r="AE187" s="288"/>
      <c r="AF187" s="288"/>
      <c r="AG187" s="288"/>
      <c r="AH187" s="288"/>
      <c r="AI187" s="288"/>
      <c r="AJ187" s="288"/>
      <c r="AK187" s="288"/>
    </row>
    <row r="188" spans="1:37" ht="16">
      <c r="A188" s="424"/>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c r="AD188" s="288"/>
      <c r="AE188" s="288"/>
      <c r="AF188" s="288"/>
      <c r="AG188" s="288"/>
      <c r="AH188" s="288"/>
      <c r="AI188" s="288"/>
      <c r="AJ188" s="288"/>
      <c r="AK188" s="288"/>
    </row>
    <row r="189" spans="1:37" ht="16">
      <c r="A189" s="424"/>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c r="AF189" s="288"/>
      <c r="AG189" s="288"/>
      <c r="AH189" s="288"/>
      <c r="AI189" s="288"/>
      <c r="AJ189" s="288"/>
      <c r="AK189" s="288"/>
    </row>
    <row r="190" spans="1:37" ht="16">
      <c r="A190" s="424"/>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c r="AD190" s="288"/>
      <c r="AE190" s="288"/>
      <c r="AF190" s="288"/>
      <c r="AG190" s="288"/>
      <c r="AH190" s="288"/>
      <c r="AI190" s="288"/>
      <c r="AJ190" s="288"/>
      <c r="AK190" s="288"/>
    </row>
    <row r="191" spans="1:37" ht="16">
      <c r="A191" s="424"/>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288"/>
      <c r="AF191" s="288"/>
      <c r="AG191" s="288"/>
      <c r="AH191" s="288"/>
      <c r="AI191" s="288"/>
      <c r="AJ191" s="288"/>
      <c r="AK191" s="288"/>
    </row>
    <row r="192" spans="1:37" ht="16">
      <c r="A192" s="424"/>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c r="AD192" s="288"/>
      <c r="AE192" s="288"/>
      <c r="AF192" s="288"/>
      <c r="AG192" s="288"/>
      <c r="AH192" s="288"/>
      <c r="AI192" s="288"/>
      <c r="AJ192" s="288"/>
      <c r="AK192" s="288"/>
    </row>
    <row r="193" spans="1:37" ht="16">
      <c r="A193" s="424"/>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row>
    <row r="194" spans="1:37" ht="16">
      <c r="A194" s="424"/>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c r="AD194" s="288"/>
      <c r="AE194" s="288"/>
      <c r="AF194" s="288"/>
      <c r="AG194" s="288"/>
      <c r="AH194" s="288"/>
      <c r="AI194" s="288"/>
      <c r="AJ194" s="288"/>
      <c r="AK194" s="288"/>
    </row>
    <row r="195" spans="1:37" ht="16">
      <c r="A195" s="424"/>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c r="AD195" s="288"/>
      <c r="AE195" s="288"/>
      <c r="AF195" s="288"/>
      <c r="AG195" s="288"/>
      <c r="AH195" s="288"/>
      <c r="AI195" s="288"/>
      <c r="AJ195" s="288"/>
      <c r="AK195" s="288"/>
    </row>
    <row r="196" spans="1:37" ht="16">
      <c r="A196" s="424"/>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288"/>
    </row>
    <row r="197" spans="1:37" ht="16">
      <c r="A197" s="424"/>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288"/>
      <c r="AF197" s="288"/>
      <c r="AG197" s="288"/>
      <c r="AH197" s="288"/>
      <c r="AI197" s="288"/>
      <c r="AJ197" s="288"/>
      <c r="AK197" s="288"/>
    </row>
    <row r="198" spans="1:37" ht="16">
      <c r="A198" s="424"/>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row>
    <row r="199" spans="1:37" ht="16">
      <c r="A199" s="424"/>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288"/>
      <c r="AE199" s="288"/>
      <c r="AF199" s="288"/>
      <c r="AG199" s="288"/>
      <c r="AH199" s="288"/>
      <c r="AI199" s="288"/>
      <c r="AJ199" s="288"/>
      <c r="AK199" s="288"/>
    </row>
    <row r="200" spans="1:37" ht="16">
      <c r="A200" s="424"/>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288"/>
      <c r="AF200" s="288"/>
      <c r="AG200" s="288"/>
      <c r="AH200" s="288"/>
      <c r="AI200" s="288"/>
      <c r="AJ200" s="288"/>
      <c r="AK200" s="288"/>
    </row>
    <row r="201" spans="1:37" ht="16">
      <c r="A201" s="424"/>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c r="AD201" s="288"/>
      <c r="AE201" s="288"/>
      <c r="AF201" s="288"/>
      <c r="AG201" s="288"/>
      <c r="AH201" s="288"/>
      <c r="AI201" s="288"/>
      <c r="AJ201" s="288"/>
      <c r="AK201" s="288"/>
    </row>
    <row r="202" spans="1:37" ht="16">
      <c r="A202" s="424"/>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c r="AD202" s="288"/>
      <c r="AE202" s="288"/>
      <c r="AF202" s="288"/>
      <c r="AG202" s="288"/>
      <c r="AH202" s="288"/>
      <c r="AI202" s="288"/>
      <c r="AJ202" s="288"/>
      <c r="AK202" s="288"/>
    </row>
    <row r="203" spans="1:37" ht="16">
      <c r="A203" s="424"/>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row>
    <row r="204" spans="1:37" ht="16">
      <c r="A204" s="424"/>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row>
    <row r="205" spans="1:37" ht="16">
      <c r="A205" s="424"/>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c r="AD205" s="288"/>
      <c r="AE205" s="288"/>
      <c r="AF205" s="288"/>
      <c r="AG205" s="288"/>
      <c r="AH205" s="288"/>
      <c r="AI205" s="288"/>
      <c r="AJ205" s="288"/>
      <c r="AK205" s="288"/>
    </row>
    <row r="206" spans="1:37" ht="16">
      <c r="A206" s="424"/>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288"/>
      <c r="AF206" s="288"/>
      <c r="AG206" s="288"/>
      <c r="AH206" s="288"/>
      <c r="AI206" s="288"/>
      <c r="AJ206" s="288"/>
      <c r="AK206" s="288"/>
    </row>
    <row r="207" spans="1:37" ht="16">
      <c r="A207" s="424"/>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c r="AD207" s="288"/>
      <c r="AE207" s="288"/>
      <c r="AF207" s="288"/>
      <c r="AG207" s="288"/>
      <c r="AH207" s="288"/>
      <c r="AI207" s="288"/>
      <c r="AJ207" s="288"/>
      <c r="AK207" s="288"/>
    </row>
    <row r="208" spans="1:37" ht="16">
      <c r="A208" s="424"/>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288"/>
      <c r="AE208" s="288"/>
      <c r="AF208" s="288"/>
      <c r="AG208" s="288"/>
      <c r="AH208" s="288"/>
      <c r="AI208" s="288"/>
      <c r="AJ208" s="288"/>
      <c r="AK208" s="288"/>
    </row>
    <row r="209" spans="1:37" ht="16">
      <c r="A209" s="424"/>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288"/>
      <c r="AF209" s="288"/>
      <c r="AG209" s="288"/>
      <c r="AH209" s="288"/>
      <c r="AI209" s="288"/>
      <c r="AJ209" s="288"/>
      <c r="AK209" s="288"/>
    </row>
    <row r="210" spans="1:37" ht="16">
      <c r="A210" s="424"/>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F210" s="288"/>
      <c r="AG210" s="288"/>
      <c r="AH210" s="288"/>
      <c r="AI210" s="288"/>
      <c r="AJ210" s="288"/>
      <c r="AK210" s="288"/>
    </row>
    <row r="211" spans="1:37" ht="16">
      <c r="A211" s="424"/>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c r="AD211" s="288"/>
      <c r="AE211" s="288"/>
      <c r="AF211" s="288"/>
      <c r="AG211" s="288"/>
      <c r="AH211" s="288"/>
      <c r="AI211" s="288"/>
      <c r="AJ211" s="288"/>
      <c r="AK211" s="288"/>
    </row>
    <row r="212" spans="1:37" ht="16">
      <c r="A212" s="424"/>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c r="AD212" s="288"/>
      <c r="AE212" s="288"/>
      <c r="AF212" s="288"/>
      <c r="AG212" s="288"/>
      <c r="AH212" s="288"/>
      <c r="AI212" s="288"/>
      <c r="AJ212" s="288"/>
      <c r="AK212" s="288"/>
    </row>
    <row r="213" spans="1:37" ht="16">
      <c r="A213" s="424"/>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row>
    <row r="214" spans="1:37" ht="16">
      <c r="A214" s="424"/>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row>
    <row r="215" spans="1:37" ht="16">
      <c r="A215" s="424"/>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288"/>
      <c r="AF215" s="288"/>
      <c r="AG215" s="288"/>
      <c r="AH215" s="288"/>
      <c r="AI215" s="288"/>
      <c r="AJ215" s="288"/>
      <c r="AK215" s="288"/>
    </row>
    <row r="216" spans="1:37" ht="16">
      <c r="A216" s="424"/>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288"/>
      <c r="AF216" s="288"/>
      <c r="AG216" s="288"/>
      <c r="AH216" s="288"/>
      <c r="AI216" s="288"/>
      <c r="AJ216" s="288"/>
      <c r="AK216" s="288"/>
    </row>
    <row r="217" spans="1:37" ht="16">
      <c r="A217" s="424"/>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288"/>
      <c r="AF217" s="288"/>
      <c r="AG217" s="288"/>
      <c r="AH217" s="288"/>
      <c r="AI217" s="288"/>
      <c r="AJ217" s="288"/>
      <c r="AK217" s="288"/>
    </row>
    <row r="218" spans="1:37" ht="16">
      <c r="A218" s="424"/>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288"/>
      <c r="AE218" s="288"/>
      <c r="AF218" s="288"/>
      <c r="AG218" s="288"/>
      <c r="AH218" s="288"/>
      <c r="AI218" s="288"/>
      <c r="AJ218" s="288"/>
      <c r="AK218" s="288"/>
    </row>
    <row r="219" spans="1:37" ht="16">
      <c r="A219" s="424"/>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c r="AD219" s="288"/>
      <c r="AE219" s="288"/>
      <c r="AF219" s="288"/>
      <c r="AG219" s="288"/>
      <c r="AH219" s="288"/>
      <c r="AI219" s="288"/>
      <c r="AJ219" s="288"/>
      <c r="AK219" s="288"/>
    </row>
    <row r="220" spans="1:37" ht="16">
      <c r="A220" s="424"/>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c r="AD220" s="288"/>
      <c r="AE220" s="288"/>
      <c r="AF220" s="288"/>
      <c r="AG220" s="288"/>
      <c r="AH220" s="288"/>
      <c r="AI220" s="288"/>
      <c r="AJ220" s="288"/>
      <c r="AK220" s="288"/>
    </row>
    <row r="221" spans="1:37" ht="16">
      <c r="A221" s="424"/>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c r="AD221" s="288"/>
      <c r="AE221" s="288"/>
      <c r="AF221" s="288"/>
      <c r="AG221" s="288"/>
      <c r="AH221" s="288"/>
      <c r="AI221" s="288"/>
      <c r="AJ221" s="288"/>
      <c r="AK221" s="288"/>
    </row>
    <row r="222" spans="1:37" ht="16">
      <c r="A222" s="424"/>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c r="AD222" s="288"/>
      <c r="AE222" s="288"/>
      <c r="AF222" s="288"/>
      <c r="AG222" s="288"/>
      <c r="AH222" s="288"/>
      <c r="AI222" s="288"/>
      <c r="AJ222" s="288"/>
      <c r="AK222" s="288"/>
    </row>
    <row r="223" spans="1:37" ht="16">
      <c r="A223" s="424"/>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c r="AD223" s="288"/>
      <c r="AE223" s="288"/>
      <c r="AF223" s="288"/>
      <c r="AG223" s="288"/>
      <c r="AH223" s="288"/>
      <c r="AI223" s="288"/>
      <c r="AJ223" s="288"/>
      <c r="AK223" s="288"/>
    </row>
    <row r="224" spans="1:37" ht="16">
      <c r="A224" s="424"/>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288"/>
      <c r="AF224" s="288"/>
      <c r="AG224" s="288"/>
      <c r="AH224" s="288"/>
      <c r="AI224" s="288"/>
      <c r="AJ224" s="288"/>
      <c r="AK224" s="288"/>
    </row>
    <row r="225" spans="1:37" ht="16">
      <c r="A225" s="424"/>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288"/>
      <c r="AF225" s="288"/>
      <c r="AG225" s="288"/>
      <c r="AH225" s="288"/>
      <c r="AI225" s="288"/>
      <c r="AJ225" s="288"/>
      <c r="AK225" s="288"/>
    </row>
    <row r="226" spans="1:37" ht="16">
      <c r="A226" s="424"/>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288"/>
      <c r="AF226" s="288"/>
      <c r="AG226" s="288"/>
      <c r="AH226" s="288"/>
      <c r="AI226" s="288"/>
      <c r="AJ226" s="288"/>
      <c r="AK226" s="288"/>
    </row>
    <row r="227" spans="1:37" ht="16">
      <c r="A227" s="424"/>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c r="AD227" s="288"/>
      <c r="AE227" s="288"/>
      <c r="AF227" s="288"/>
      <c r="AG227" s="288"/>
      <c r="AH227" s="288"/>
      <c r="AI227" s="288"/>
      <c r="AJ227" s="288"/>
      <c r="AK227" s="288"/>
    </row>
    <row r="228" spans="1:37" ht="16">
      <c r="A228" s="424"/>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c r="AF228" s="288"/>
      <c r="AG228" s="288"/>
      <c r="AH228" s="288"/>
      <c r="AI228" s="288"/>
      <c r="AJ228" s="288"/>
      <c r="AK228" s="288"/>
    </row>
    <row r="229" spans="1:37" ht="16">
      <c r="A229" s="424"/>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c r="AD229" s="288"/>
      <c r="AE229" s="288"/>
      <c r="AF229" s="288"/>
      <c r="AG229" s="288"/>
      <c r="AH229" s="288"/>
      <c r="AI229" s="288"/>
      <c r="AJ229" s="288"/>
      <c r="AK229" s="288"/>
    </row>
    <row r="230" spans="1:37" ht="16">
      <c r="A230" s="424"/>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c r="AD230" s="288"/>
      <c r="AE230" s="288"/>
      <c r="AF230" s="288"/>
      <c r="AG230" s="288"/>
      <c r="AH230" s="288"/>
      <c r="AI230" s="288"/>
      <c r="AJ230" s="288"/>
      <c r="AK230" s="288"/>
    </row>
    <row r="231" spans="1:37" ht="16">
      <c r="A231" s="424"/>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row>
    <row r="232" spans="1:37" ht="16">
      <c r="A232" s="424"/>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c r="AD232" s="288"/>
      <c r="AE232" s="288"/>
      <c r="AF232" s="288"/>
      <c r="AG232" s="288"/>
      <c r="AH232" s="288"/>
      <c r="AI232" s="288"/>
      <c r="AJ232" s="288"/>
      <c r="AK232" s="288"/>
    </row>
    <row r="233" spans="1:37" ht="16">
      <c r="A233" s="424"/>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c r="AD233" s="288"/>
      <c r="AE233" s="288"/>
      <c r="AF233" s="288"/>
      <c r="AG233" s="288"/>
      <c r="AH233" s="288"/>
      <c r="AI233" s="288"/>
      <c r="AJ233" s="288"/>
      <c r="AK233" s="288"/>
    </row>
    <row r="234" spans="1:37" ht="16">
      <c r="A234" s="424"/>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c r="AD234" s="288"/>
      <c r="AE234" s="288"/>
      <c r="AF234" s="288"/>
      <c r="AG234" s="288"/>
      <c r="AH234" s="288"/>
      <c r="AI234" s="288"/>
      <c r="AJ234" s="288"/>
      <c r="AK234" s="288"/>
    </row>
    <row r="235" spans="1:37" ht="16">
      <c r="A235" s="424"/>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row>
    <row r="236" spans="1:37" ht="16">
      <c r="A236" s="424"/>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row>
    <row r="237" spans="1:37" ht="16">
      <c r="A237" s="424"/>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c r="AD237" s="288"/>
      <c r="AE237" s="288"/>
      <c r="AF237" s="288"/>
      <c r="AG237" s="288"/>
      <c r="AH237" s="288"/>
      <c r="AI237" s="288"/>
      <c r="AJ237" s="288"/>
      <c r="AK237" s="288"/>
    </row>
    <row r="238" spans="1:37" ht="16">
      <c r="A238" s="424"/>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row>
    <row r="239" spans="1:37" ht="16">
      <c r="A239" s="424"/>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c r="AD239" s="288"/>
      <c r="AE239" s="288"/>
      <c r="AF239" s="288"/>
      <c r="AG239" s="288"/>
      <c r="AH239" s="288"/>
      <c r="AI239" s="288"/>
      <c r="AJ239" s="288"/>
      <c r="AK239" s="288"/>
    </row>
    <row r="240" spans="1:37" ht="16">
      <c r="A240" s="424"/>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c r="AD240" s="288"/>
      <c r="AE240" s="288"/>
      <c r="AF240" s="288"/>
      <c r="AG240" s="288"/>
      <c r="AH240" s="288"/>
      <c r="AI240" s="288"/>
      <c r="AJ240" s="288"/>
      <c r="AK240" s="288"/>
    </row>
    <row r="241" spans="1:37" ht="16">
      <c r="A241" s="424"/>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c r="AD241" s="288"/>
      <c r="AE241" s="288"/>
      <c r="AF241" s="288"/>
      <c r="AG241" s="288"/>
      <c r="AH241" s="288"/>
      <c r="AI241" s="288"/>
      <c r="AJ241" s="288"/>
      <c r="AK241" s="288"/>
    </row>
    <row r="242" spans="1:37" ht="16">
      <c r="A242" s="424"/>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c r="AD242" s="288"/>
      <c r="AE242" s="288"/>
      <c r="AF242" s="288"/>
      <c r="AG242" s="288"/>
      <c r="AH242" s="288"/>
      <c r="AI242" s="288"/>
      <c r="AJ242" s="288"/>
      <c r="AK242" s="288"/>
    </row>
    <row r="243" spans="1:37" ht="16">
      <c r="A243" s="424"/>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288"/>
      <c r="AF243" s="288"/>
      <c r="AG243" s="288"/>
      <c r="AH243" s="288"/>
      <c r="AI243" s="288"/>
      <c r="AJ243" s="288"/>
      <c r="AK243" s="288"/>
    </row>
    <row r="244" spans="1:37" ht="16">
      <c r="A244" s="424"/>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row>
    <row r="245" spans="1:37" ht="16">
      <c r="A245" s="424"/>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row>
    <row r="246" spans="1:37" ht="16">
      <c r="A246" s="424"/>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288"/>
      <c r="AE246" s="288"/>
      <c r="AF246" s="288"/>
      <c r="AG246" s="288"/>
      <c r="AH246" s="288"/>
      <c r="AI246" s="288"/>
      <c r="AJ246" s="288"/>
      <c r="AK246" s="288"/>
    </row>
    <row r="247" spans="1:37" ht="16">
      <c r="A247" s="424"/>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c r="AD247" s="288"/>
      <c r="AE247" s="288"/>
      <c r="AF247" s="288"/>
      <c r="AG247" s="288"/>
      <c r="AH247" s="288"/>
      <c r="AI247" s="288"/>
      <c r="AJ247" s="288"/>
      <c r="AK247" s="288"/>
    </row>
    <row r="248" spans="1:37" ht="16">
      <c r="A248" s="424"/>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c r="AD248" s="288"/>
      <c r="AE248" s="288"/>
      <c r="AF248" s="288"/>
      <c r="AG248" s="288"/>
      <c r="AH248" s="288"/>
      <c r="AI248" s="288"/>
      <c r="AJ248" s="288"/>
      <c r="AK248" s="288"/>
    </row>
    <row r="249" spans="1:37" ht="16">
      <c r="A249" s="424"/>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288"/>
      <c r="AF249" s="288"/>
      <c r="AG249" s="288"/>
      <c r="AH249" s="288"/>
      <c r="AI249" s="288"/>
      <c r="AJ249" s="288"/>
      <c r="AK249" s="288"/>
    </row>
    <row r="250" spans="1:37" ht="16">
      <c r="A250" s="424"/>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c r="AD250" s="288"/>
      <c r="AE250" s="288"/>
      <c r="AF250" s="288"/>
      <c r="AG250" s="288"/>
      <c r="AH250" s="288"/>
      <c r="AI250" s="288"/>
      <c r="AJ250" s="288"/>
      <c r="AK250" s="288"/>
    </row>
    <row r="251" spans="1:37" ht="16">
      <c r="A251" s="424"/>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c r="AD251" s="288"/>
      <c r="AE251" s="288"/>
      <c r="AF251" s="288"/>
      <c r="AG251" s="288"/>
      <c r="AH251" s="288"/>
      <c r="AI251" s="288"/>
      <c r="AJ251" s="288"/>
      <c r="AK251" s="288"/>
    </row>
    <row r="252" spans="1:37" ht="16">
      <c r="A252" s="424"/>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288"/>
      <c r="AF252" s="288"/>
      <c r="AG252" s="288"/>
      <c r="AH252" s="288"/>
      <c r="AI252" s="288"/>
      <c r="AJ252" s="288"/>
      <c r="AK252" s="288"/>
    </row>
    <row r="253" spans="1:37" ht="16">
      <c r="A253" s="424"/>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row>
    <row r="254" spans="1:37" ht="16">
      <c r="A254" s="424"/>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row>
    <row r="255" spans="1:37" ht="16">
      <c r="A255" s="424"/>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row>
    <row r="256" spans="1:37" ht="16">
      <c r="A256" s="424"/>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c r="AF256" s="288"/>
      <c r="AG256" s="288"/>
      <c r="AH256" s="288"/>
      <c r="AI256" s="288"/>
      <c r="AJ256" s="288"/>
      <c r="AK256" s="288"/>
    </row>
    <row r="257" spans="1:37" ht="16">
      <c r="A257" s="424"/>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c r="AD257" s="288"/>
      <c r="AE257" s="288"/>
      <c r="AF257" s="288"/>
      <c r="AG257" s="288"/>
      <c r="AH257" s="288"/>
      <c r="AI257" s="288"/>
      <c r="AJ257" s="288"/>
      <c r="AK257" s="288"/>
    </row>
    <row r="258" spans="1:37" ht="16">
      <c r="A258" s="424"/>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288"/>
      <c r="AF258" s="288"/>
      <c r="AG258" s="288"/>
      <c r="AH258" s="288"/>
      <c r="AI258" s="288"/>
      <c r="AJ258" s="288"/>
      <c r="AK258" s="288"/>
    </row>
    <row r="259" spans="1:37" ht="16">
      <c r="A259" s="424"/>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c r="AD259" s="288"/>
      <c r="AE259" s="288"/>
      <c r="AF259" s="288"/>
      <c r="AG259" s="288"/>
      <c r="AH259" s="288"/>
      <c r="AI259" s="288"/>
      <c r="AJ259" s="288"/>
      <c r="AK259" s="288"/>
    </row>
    <row r="260" spans="1:37" ht="16">
      <c r="A260" s="424"/>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c r="AD260" s="288"/>
      <c r="AE260" s="288"/>
      <c r="AF260" s="288"/>
      <c r="AG260" s="288"/>
      <c r="AH260" s="288"/>
      <c r="AI260" s="288"/>
      <c r="AJ260" s="288"/>
      <c r="AK260" s="288"/>
    </row>
    <row r="261" spans="1:37" ht="16">
      <c r="A261" s="424"/>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88"/>
      <c r="AF261" s="288"/>
      <c r="AG261" s="288"/>
      <c r="AH261" s="288"/>
      <c r="AI261" s="288"/>
      <c r="AJ261" s="288"/>
      <c r="AK261" s="288"/>
    </row>
    <row r="262" spans="1:37" ht="16">
      <c r="A262" s="424"/>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F262" s="288"/>
      <c r="AG262" s="288"/>
      <c r="AH262" s="288"/>
      <c r="AI262" s="288"/>
      <c r="AJ262" s="288"/>
      <c r="AK262" s="288"/>
    </row>
    <row r="263" spans="1:37" ht="16">
      <c r="A263" s="424"/>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c r="AD263" s="288"/>
      <c r="AE263" s="288"/>
      <c r="AF263" s="288"/>
      <c r="AG263" s="288"/>
      <c r="AH263" s="288"/>
      <c r="AI263" s="288"/>
      <c r="AJ263" s="288"/>
      <c r="AK263" s="288"/>
    </row>
    <row r="264" spans="1:37" ht="16">
      <c r="A264" s="424"/>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c r="AD264" s="288"/>
      <c r="AE264" s="288"/>
      <c r="AF264" s="288"/>
      <c r="AG264" s="288"/>
      <c r="AH264" s="288"/>
      <c r="AI264" s="288"/>
      <c r="AJ264" s="288"/>
      <c r="AK264" s="288"/>
    </row>
    <row r="265" spans="1:37" ht="16">
      <c r="A265" s="424"/>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288"/>
      <c r="AI265" s="288"/>
      <c r="AJ265" s="288"/>
      <c r="AK265" s="288"/>
    </row>
    <row r="266" spans="1:37" ht="16">
      <c r="A266" s="424"/>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88"/>
      <c r="AF266" s="288"/>
      <c r="AG266" s="288"/>
      <c r="AH266" s="288"/>
      <c r="AI266" s="288"/>
      <c r="AJ266" s="288"/>
      <c r="AK266" s="288"/>
    </row>
    <row r="267" spans="1:37" ht="16">
      <c r="A267" s="424"/>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88"/>
      <c r="AF267" s="288"/>
      <c r="AG267" s="288"/>
      <c r="AH267" s="288"/>
      <c r="AI267" s="288"/>
      <c r="AJ267" s="288"/>
      <c r="AK267" s="288"/>
    </row>
    <row r="268" spans="1:37" ht="16">
      <c r="A268" s="424"/>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288"/>
      <c r="AF268" s="288"/>
      <c r="AG268" s="288"/>
      <c r="AH268" s="288"/>
      <c r="AI268" s="288"/>
      <c r="AJ268" s="288"/>
      <c r="AK268" s="288"/>
    </row>
    <row r="269" spans="1:37" ht="16">
      <c r="A269" s="424"/>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c r="AD269" s="288"/>
      <c r="AE269" s="288"/>
      <c r="AF269" s="288"/>
      <c r="AG269" s="288"/>
      <c r="AH269" s="288"/>
      <c r="AI269" s="288"/>
      <c r="AJ269" s="288"/>
      <c r="AK269" s="288"/>
    </row>
    <row r="270" spans="1:37" ht="16">
      <c r="A270" s="424"/>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row>
    <row r="271" spans="1:37" ht="16">
      <c r="A271" s="424"/>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row>
    <row r="272" spans="1:37" ht="16">
      <c r="A272" s="424"/>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c r="AD272" s="288"/>
      <c r="AE272" s="288"/>
      <c r="AF272" s="288"/>
      <c r="AG272" s="288"/>
      <c r="AH272" s="288"/>
      <c r="AI272" s="288"/>
      <c r="AJ272" s="288"/>
      <c r="AK272" s="288"/>
    </row>
    <row r="273" spans="1:37" ht="16">
      <c r="A273" s="424"/>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88"/>
      <c r="AF273" s="288"/>
      <c r="AG273" s="288"/>
      <c r="AH273" s="288"/>
      <c r="AI273" s="288"/>
      <c r="AJ273" s="288"/>
      <c r="AK273" s="288"/>
    </row>
    <row r="274" spans="1:37" ht="16">
      <c r="A274" s="424"/>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c r="AD274" s="288"/>
      <c r="AE274" s="288"/>
      <c r="AF274" s="288"/>
      <c r="AG274" s="288"/>
      <c r="AH274" s="288"/>
      <c r="AI274" s="288"/>
      <c r="AJ274" s="288"/>
      <c r="AK274" s="288"/>
    </row>
    <row r="275" spans="1:37" ht="16">
      <c r="A275" s="424"/>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c r="AD275" s="288"/>
      <c r="AE275" s="288"/>
      <c r="AF275" s="288"/>
      <c r="AG275" s="288"/>
      <c r="AH275" s="288"/>
      <c r="AI275" s="288"/>
      <c r="AJ275" s="288"/>
      <c r="AK275" s="288"/>
    </row>
    <row r="276" spans="1:37" ht="16">
      <c r="A276" s="424"/>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288"/>
      <c r="AF276" s="288"/>
      <c r="AG276" s="288"/>
      <c r="AH276" s="288"/>
      <c r="AI276" s="288"/>
      <c r="AJ276" s="288"/>
      <c r="AK276" s="288"/>
    </row>
    <row r="277" spans="1:37" ht="16">
      <c r="A277" s="424"/>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row>
    <row r="278" spans="1:37" ht="16">
      <c r="A278" s="424"/>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row>
    <row r="279" spans="1:37" ht="16">
      <c r="A279" s="424"/>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row>
    <row r="280" spans="1:37" ht="16">
      <c r="A280" s="424"/>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c r="AD280" s="288"/>
      <c r="AE280" s="288"/>
      <c r="AF280" s="288"/>
      <c r="AG280" s="288"/>
      <c r="AH280" s="288"/>
      <c r="AI280" s="288"/>
      <c r="AJ280" s="288"/>
      <c r="AK280" s="288"/>
    </row>
    <row r="281" spans="1:37" ht="16">
      <c r="A281" s="424"/>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c r="AD281" s="288"/>
      <c r="AE281" s="288"/>
      <c r="AF281" s="288"/>
      <c r="AG281" s="288"/>
      <c r="AH281" s="288"/>
      <c r="AI281" s="288"/>
      <c r="AJ281" s="288"/>
      <c r="AK281" s="288"/>
    </row>
    <row r="282" spans="1:37" ht="16">
      <c r="A282" s="424"/>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c r="AD282" s="288"/>
      <c r="AE282" s="288"/>
      <c r="AF282" s="288"/>
      <c r="AG282" s="288"/>
      <c r="AH282" s="288"/>
      <c r="AI282" s="288"/>
      <c r="AJ282" s="288"/>
      <c r="AK282" s="288"/>
    </row>
    <row r="283" spans="1:37" ht="16">
      <c r="A283" s="424"/>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row>
    <row r="284" spans="1:37" ht="16">
      <c r="A284" s="424"/>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row>
    <row r="285" spans="1:37" ht="16">
      <c r="A285" s="424"/>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row>
    <row r="286" spans="1:37" ht="16">
      <c r="A286" s="424"/>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row>
    <row r="287" spans="1:37" ht="16">
      <c r="A287" s="424"/>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row>
    <row r="288" spans="1:37" ht="16">
      <c r="A288" s="424"/>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c r="AD288" s="288"/>
      <c r="AE288" s="288"/>
      <c r="AF288" s="288"/>
      <c r="AG288" s="288"/>
      <c r="AH288" s="288"/>
      <c r="AI288" s="288"/>
      <c r="AJ288" s="288"/>
      <c r="AK288" s="288"/>
    </row>
    <row r="289" spans="1:37" ht="16">
      <c r="A289" s="424"/>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c r="AD289" s="288"/>
      <c r="AE289" s="288"/>
      <c r="AF289" s="288"/>
      <c r="AG289" s="288"/>
      <c r="AH289" s="288"/>
      <c r="AI289" s="288"/>
      <c r="AJ289" s="288"/>
      <c r="AK289" s="288"/>
    </row>
    <row r="290" spans="1:37" ht="16">
      <c r="A290" s="424"/>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288"/>
      <c r="AF290" s="288"/>
      <c r="AG290" s="288"/>
      <c r="AH290" s="288"/>
      <c r="AI290" s="288"/>
      <c r="AJ290" s="288"/>
      <c r="AK290" s="288"/>
    </row>
    <row r="291" spans="1:37" ht="16">
      <c r="A291" s="424"/>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c r="AD291" s="288"/>
      <c r="AE291" s="288"/>
      <c r="AF291" s="288"/>
      <c r="AG291" s="288"/>
      <c r="AH291" s="288"/>
      <c r="AI291" s="288"/>
      <c r="AJ291" s="288"/>
      <c r="AK291" s="288"/>
    </row>
    <row r="292" spans="1:37" ht="16">
      <c r="A292" s="424"/>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c r="AD292" s="288"/>
      <c r="AE292" s="288"/>
      <c r="AF292" s="288"/>
      <c r="AG292" s="288"/>
      <c r="AH292" s="288"/>
      <c r="AI292" s="288"/>
      <c r="AJ292" s="288"/>
      <c r="AK292" s="288"/>
    </row>
    <row r="293" spans="1:37" ht="16">
      <c r="A293" s="424"/>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c r="AD293" s="288"/>
      <c r="AE293" s="288"/>
      <c r="AF293" s="288"/>
      <c r="AG293" s="288"/>
      <c r="AH293" s="288"/>
      <c r="AI293" s="288"/>
      <c r="AJ293" s="288"/>
      <c r="AK293" s="288"/>
    </row>
    <row r="294" spans="1:37" ht="16">
      <c r="A294" s="424"/>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c r="AD294" s="288"/>
      <c r="AE294" s="288"/>
      <c r="AF294" s="288"/>
      <c r="AG294" s="288"/>
      <c r="AH294" s="288"/>
      <c r="AI294" s="288"/>
      <c r="AJ294" s="288"/>
      <c r="AK294" s="288"/>
    </row>
    <row r="295" spans="1:37" ht="16">
      <c r="A295" s="424"/>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c r="AH295" s="288"/>
      <c r="AI295" s="288"/>
      <c r="AJ295" s="288"/>
      <c r="AK295" s="288"/>
    </row>
    <row r="296" spans="1:37" ht="16">
      <c r="A296" s="424"/>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c r="AD296" s="288"/>
      <c r="AE296" s="288"/>
      <c r="AF296" s="288"/>
      <c r="AG296" s="288"/>
      <c r="AH296" s="288"/>
      <c r="AI296" s="288"/>
      <c r="AJ296" s="288"/>
      <c r="AK296" s="288"/>
    </row>
    <row r="297" spans="1:37" ht="16">
      <c r="A297" s="424"/>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c r="AD297" s="288"/>
      <c r="AE297" s="288"/>
      <c r="AF297" s="288"/>
      <c r="AG297" s="288"/>
      <c r="AH297" s="288"/>
      <c r="AI297" s="288"/>
      <c r="AJ297" s="288"/>
      <c r="AK297" s="288"/>
    </row>
    <row r="298" spans="1:37" ht="16">
      <c r="A298" s="424"/>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c r="AD298" s="288"/>
      <c r="AE298" s="288"/>
      <c r="AF298" s="288"/>
      <c r="AG298" s="288"/>
      <c r="AH298" s="288"/>
      <c r="AI298" s="288"/>
      <c r="AJ298" s="288"/>
      <c r="AK298" s="288"/>
    </row>
    <row r="299" spans="1:37" ht="16">
      <c r="A299" s="424"/>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288"/>
      <c r="AF299" s="288"/>
      <c r="AG299" s="288"/>
      <c r="AH299" s="288"/>
      <c r="AI299" s="288"/>
      <c r="AJ299" s="288"/>
      <c r="AK299" s="288"/>
    </row>
    <row r="300" spans="1:37" ht="16">
      <c r="A300" s="424"/>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c r="AD300" s="288"/>
      <c r="AE300" s="288"/>
      <c r="AF300" s="288"/>
      <c r="AG300" s="288"/>
      <c r="AH300" s="288"/>
      <c r="AI300" s="288"/>
      <c r="AJ300" s="288"/>
      <c r="AK300" s="288"/>
    </row>
    <row r="301" spans="1:37" ht="16">
      <c r="A301" s="424"/>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c r="AD301" s="288"/>
      <c r="AE301" s="288"/>
      <c r="AF301" s="288"/>
      <c r="AG301" s="288"/>
      <c r="AH301" s="288"/>
      <c r="AI301" s="288"/>
      <c r="AJ301" s="288"/>
      <c r="AK301" s="288"/>
    </row>
    <row r="302" spans="1:37" ht="16">
      <c r="A302" s="424"/>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row>
    <row r="303" spans="1:37" ht="16">
      <c r="A303" s="424"/>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row>
    <row r="304" spans="1:37" ht="16">
      <c r="A304" s="424"/>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288"/>
      <c r="AF304" s="288"/>
      <c r="AG304" s="288"/>
      <c r="AH304" s="288"/>
      <c r="AI304" s="288"/>
      <c r="AJ304" s="288"/>
      <c r="AK304" s="288"/>
    </row>
    <row r="305" spans="1:37" ht="16">
      <c r="A305" s="424"/>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c r="AD305" s="288"/>
      <c r="AE305" s="288"/>
      <c r="AF305" s="288"/>
      <c r="AG305" s="288"/>
      <c r="AH305" s="288"/>
      <c r="AI305" s="288"/>
      <c r="AJ305" s="288"/>
      <c r="AK305" s="288"/>
    </row>
    <row r="306" spans="1:37" ht="16">
      <c r="A306" s="424"/>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c r="AD306" s="288"/>
      <c r="AE306" s="288"/>
      <c r="AF306" s="288"/>
      <c r="AG306" s="288"/>
      <c r="AH306" s="288"/>
      <c r="AI306" s="288"/>
      <c r="AJ306" s="288"/>
      <c r="AK306" s="288"/>
    </row>
    <row r="307" spans="1:37" ht="16">
      <c r="A307" s="424"/>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c r="AD307" s="288"/>
      <c r="AE307" s="288"/>
      <c r="AF307" s="288"/>
      <c r="AG307" s="288"/>
      <c r="AH307" s="288"/>
      <c r="AI307" s="288"/>
      <c r="AJ307" s="288"/>
      <c r="AK307" s="288"/>
    </row>
    <row r="308" spans="1:37" ht="16">
      <c r="A308" s="424"/>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row>
    <row r="309" spans="1:37" ht="16">
      <c r="A309" s="424"/>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c r="AD309" s="288"/>
      <c r="AE309" s="288"/>
      <c r="AF309" s="288"/>
      <c r="AG309" s="288"/>
      <c r="AH309" s="288"/>
      <c r="AI309" s="288"/>
      <c r="AJ309" s="288"/>
      <c r="AK309" s="288"/>
    </row>
    <row r="310" spans="1:37" ht="16">
      <c r="A310" s="424"/>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row>
    <row r="311" spans="1:37" ht="16">
      <c r="A311" s="424"/>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row>
    <row r="312" spans="1:37" ht="16">
      <c r="A312" s="424"/>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c r="AD312" s="288"/>
      <c r="AE312" s="288"/>
      <c r="AF312" s="288"/>
      <c r="AG312" s="288"/>
      <c r="AH312" s="288"/>
      <c r="AI312" s="288"/>
      <c r="AJ312" s="288"/>
      <c r="AK312" s="288"/>
    </row>
    <row r="313" spans="1:37" ht="16">
      <c r="A313" s="424"/>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c r="AD313" s="288"/>
      <c r="AE313" s="288"/>
      <c r="AF313" s="288"/>
      <c r="AG313" s="288"/>
      <c r="AH313" s="288"/>
      <c r="AI313" s="288"/>
      <c r="AJ313" s="288"/>
      <c r="AK313" s="288"/>
    </row>
    <row r="314" spans="1:37" ht="16">
      <c r="A314" s="424"/>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288"/>
      <c r="AF314" s="288"/>
      <c r="AG314" s="288"/>
      <c r="AH314" s="288"/>
      <c r="AI314" s="288"/>
      <c r="AJ314" s="288"/>
      <c r="AK314" s="288"/>
    </row>
    <row r="315" spans="1:37" ht="16">
      <c r="A315" s="424"/>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c r="AD315" s="288"/>
      <c r="AE315" s="288"/>
      <c r="AF315" s="288"/>
      <c r="AG315" s="288"/>
      <c r="AH315" s="288"/>
      <c r="AI315" s="288"/>
      <c r="AJ315" s="288"/>
      <c r="AK315" s="288"/>
    </row>
    <row r="316" spans="1:37" ht="16">
      <c r="A316" s="424"/>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288"/>
      <c r="AF316" s="288"/>
      <c r="AG316" s="288"/>
      <c r="AH316" s="288"/>
      <c r="AI316" s="288"/>
      <c r="AJ316" s="288"/>
      <c r="AK316" s="288"/>
    </row>
    <row r="317" spans="1:37" ht="16">
      <c r="A317" s="424"/>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288"/>
      <c r="AE317" s="288"/>
      <c r="AF317" s="288"/>
      <c r="AG317" s="288"/>
      <c r="AH317" s="288"/>
      <c r="AI317" s="288"/>
      <c r="AJ317" s="288"/>
      <c r="AK317" s="288"/>
    </row>
    <row r="318" spans="1:37" ht="16">
      <c r="A318" s="424"/>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row>
    <row r="319" spans="1:37" ht="16">
      <c r="A319" s="424"/>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row>
    <row r="320" spans="1:37" ht="16">
      <c r="A320" s="424"/>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c r="AD320" s="288"/>
      <c r="AE320" s="288"/>
      <c r="AF320" s="288"/>
      <c r="AG320" s="288"/>
      <c r="AH320" s="288"/>
      <c r="AI320" s="288"/>
      <c r="AJ320" s="288"/>
      <c r="AK320" s="288"/>
    </row>
    <row r="321" spans="1:37" ht="16">
      <c r="A321" s="424"/>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c r="AD321" s="288"/>
      <c r="AE321" s="288"/>
      <c r="AF321" s="288"/>
      <c r="AG321" s="288"/>
      <c r="AH321" s="288"/>
      <c r="AI321" s="288"/>
      <c r="AJ321" s="288"/>
      <c r="AK321" s="288"/>
    </row>
    <row r="322" spans="1:37" ht="16">
      <c r="A322" s="424"/>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288"/>
      <c r="AE322" s="288"/>
      <c r="AF322" s="288"/>
      <c r="AG322" s="288"/>
      <c r="AH322" s="288"/>
      <c r="AI322" s="288"/>
      <c r="AJ322" s="288"/>
      <c r="AK322" s="288"/>
    </row>
    <row r="323" spans="1:37" ht="16">
      <c r="A323" s="424"/>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288"/>
      <c r="AF323" s="288"/>
      <c r="AG323" s="288"/>
      <c r="AH323" s="288"/>
      <c r="AI323" s="288"/>
      <c r="AJ323" s="288"/>
      <c r="AK323" s="288"/>
    </row>
    <row r="324" spans="1:37" ht="16">
      <c r="A324" s="424"/>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c r="AD324" s="288"/>
      <c r="AE324" s="288"/>
      <c r="AF324" s="288"/>
      <c r="AG324" s="288"/>
      <c r="AH324" s="288"/>
      <c r="AI324" s="288"/>
      <c r="AJ324" s="288"/>
      <c r="AK324" s="288"/>
    </row>
    <row r="325" spans="1:37" ht="16">
      <c r="A325" s="424"/>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288"/>
      <c r="AF325" s="288"/>
      <c r="AG325" s="288"/>
      <c r="AH325" s="288"/>
      <c r="AI325" s="288"/>
      <c r="AJ325" s="288"/>
      <c r="AK325" s="288"/>
    </row>
    <row r="326" spans="1:37" ht="16">
      <c r="A326" s="424"/>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row>
    <row r="327" spans="1:37" ht="16">
      <c r="A327" s="424"/>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row>
    <row r="328" spans="1:37" ht="16">
      <c r="A328" s="424"/>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c r="AD328" s="288"/>
      <c r="AE328" s="288"/>
      <c r="AF328" s="288"/>
      <c r="AG328" s="288"/>
      <c r="AH328" s="288"/>
      <c r="AI328" s="288"/>
      <c r="AJ328" s="288"/>
      <c r="AK328" s="288"/>
    </row>
    <row r="329" spans="1:37" ht="16">
      <c r="A329" s="424"/>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c r="AD329" s="288"/>
      <c r="AE329" s="288"/>
      <c r="AF329" s="288"/>
      <c r="AG329" s="288"/>
      <c r="AH329" s="288"/>
      <c r="AI329" s="288"/>
      <c r="AJ329" s="288"/>
      <c r="AK329" s="288"/>
    </row>
    <row r="330" spans="1:37" ht="16">
      <c r="A330" s="424"/>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c r="AD330" s="288"/>
      <c r="AE330" s="288"/>
      <c r="AF330" s="288"/>
      <c r="AG330" s="288"/>
      <c r="AH330" s="288"/>
      <c r="AI330" s="288"/>
      <c r="AJ330" s="288"/>
      <c r="AK330" s="288"/>
    </row>
    <row r="331" spans="1:37" ht="16">
      <c r="A331" s="424"/>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c r="AD331" s="288"/>
      <c r="AE331" s="288"/>
      <c r="AF331" s="288"/>
      <c r="AG331" s="288"/>
      <c r="AH331" s="288"/>
      <c r="AI331" s="288"/>
      <c r="AJ331" s="288"/>
      <c r="AK331" s="288"/>
    </row>
    <row r="332" spans="1:37" ht="16">
      <c r="A332" s="424"/>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row>
    <row r="333" spans="1:37" ht="16">
      <c r="A333" s="424"/>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288"/>
      <c r="AF333" s="288"/>
      <c r="AG333" s="288"/>
      <c r="AH333" s="288"/>
      <c r="AI333" s="288"/>
      <c r="AJ333" s="288"/>
      <c r="AK333" s="288"/>
    </row>
    <row r="334" spans="1:37" ht="16">
      <c r="A334" s="424"/>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288"/>
      <c r="AF334" s="288"/>
      <c r="AG334" s="288"/>
      <c r="AH334" s="288"/>
      <c r="AI334" s="288"/>
      <c r="AJ334" s="288"/>
      <c r="AK334" s="288"/>
    </row>
    <row r="335" spans="1:37" ht="16">
      <c r="A335" s="424"/>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288"/>
      <c r="AE335" s="288"/>
      <c r="AF335" s="288"/>
      <c r="AG335" s="288"/>
      <c r="AH335" s="288"/>
      <c r="AI335" s="288"/>
      <c r="AJ335" s="288"/>
      <c r="AK335" s="288"/>
    </row>
    <row r="336" spans="1:37" ht="16">
      <c r="A336" s="424"/>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c r="AD336" s="288"/>
      <c r="AE336" s="288"/>
      <c r="AF336" s="288"/>
      <c r="AG336" s="288"/>
      <c r="AH336" s="288"/>
      <c r="AI336" s="288"/>
      <c r="AJ336" s="288"/>
      <c r="AK336" s="288"/>
    </row>
    <row r="337" spans="1:37" ht="16">
      <c r="A337" s="424"/>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c r="AD337" s="288"/>
      <c r="AE337" s="288"/>
      <c r="AF337" s="288"/>
      <c r="AG337" s="288"/>
      <c r="AH337" s="288"/>
      <c r="AI337" s="288"/>
      <c r="AJ337" s="288"/>
      <c r="AK337" s="288"/>
    </row>
    <row r="338" spans="1:37" ht="16">
      <c r="A338" s="424"/>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c r="AD338" s="288"/>
      <c r="AE338" s="288"/>
      <c r="AF338" s="288"/>
      <c r="AG338" s="288"/>
      <c r="AH338" s="288"/>
      <c r="AI338" s="288"/>
      <c r="AJ338" s="288"/>
      <c r="AK338" s="288"/>
    </row>
    <row r="339" spans="1:37" ht="16">
      <c r="A339" s="424"/>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288"/>
      <c r="AF339" s="288"/>
      <c r="AG339" s="288"/>
      <c r="AH339" s="288"/>
      <c r="AI339" s="288"/>
      <c r="AJ339" s="288"/>
      <c r="AK339" s="288"/>
    </row>
    <row r="340" spans="1:37" ht="16">
      <c r="A340" s="424"/>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row>
    <row r="341" spans="1:37" ht="16">
      <c r="A341" s="424"/>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row>
    <row r="342" spans="1:37" ht="16">
      <c r="A342" s="424"/>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288"/>
      <c r="AF342" s="288"/>
      <c r="AG342" s="288"/>
      <c r="AH342" s="288"/>
      <c r="AI342" s="288"/>
      <c r="AJ342" s="288"/>
      <c r="AK342" s="288"/>
    </row>
    <row r="343" spans="1:37" ht="16">
      <c r="A343" s="424"/>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288"/>
      <c r="AF343" s="288"/>
      <c r="AG343" s="288"/>
      <c r="AH343" s="288"/>
      <c r="AI343" s="288"/>
      <c r="AJ343" s="288"/>
      <c r="AK343" s="288"/>
    </row>
    <row r="344" spans="1:37" ht="16">
      <c r="A344" s="424"/>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row>
    <row r="345" spans="1:37" ht="16">
      <c r="A345" s="424"/>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c r="AF345" s="288"/>
      <c r="AG345" s="288"/>
      <c r="AH345" s="288"/>
      <c r="AI345" s="288"/>
      <c r="AJ345" s="288"/>
      <c r="AK345" s="288"/>
    </row>
    <row r="346" spans="1:37" ht="16">
      <c r="A346" s="424"/>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c r="AD346" s="288"/>
      <c r="AE346" s="288"/>
      <c r="AF346" s="288"/>
      <c r="AG346" s="288"/>
      <c r="AH346" s="288"/>
      <c r="AI346" s="288"/>
      <c r="AJ346" s="288"/>
      <c r="AK346" s="288"/>
    </row>
    <row r="347" spans="1:37" ht="16">
      <c r="A347" s="424"/>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c r="AD347" s="288"/>
      <c r="AE347" s="288"/>
      <c r="AF347" s="288"/>
      <c r="AG347" s="288"/>
      <c r="AH347" s="288"/>
      <c r="AI347" s="288"/>
      <c r="AJ347" s="288"/>
      <c r="AK347" s="288"/>
    </row>
    <row r="348" spans="1:37" ht="16">
      <c r="A348" s="424"/>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288"/>
      <c r="AF348" s="288"/>
      <c r="AG348" s="288"/>
      <c r="AH348" s="288"/>
      <c r="AI348" s="288"/>
      <c r="AJ348" s="288"/>
      <c r="AK348" s="288"/>
    </row>
    <row r="349" spans="1:37" ht="16">
      <c r="A349" s="424"/>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c r="AD349" s="288"/>
      <c r="AE349" s="288"/>
      <c r="AF349" s="288"/>
      <c r="AG349" s="288"/>
      <c r="AH349" s="288"/>
      <c r="AI349" s="288"/>
      <c r="AJ349" s="288"/>
      <c r="AK349" s="288"/>
    </row>
    <row r="350" spans="1:37" ht="16">
      <c r="A350" s="424"/>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288"/>
      <c r="AF350" s="288"/>
      <c r="AG350" s="288"/>
      <c r="AH350" s="288"/>
      <c r="AI350" s="288"/>
      <c r="AJ350" s="288"/>
      <c r="AK350" s="288"/>
    </row>
    <row r="351" spans="1:37" ht="16">
      <c r="A351" s="424"/>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c r="AD351" s="288"/>
      <c r="AE351" s="288"/>
      <c r="AF351" s="288"/>
      <c r="AG351" s="288"/>
      <c r="AH351" s="288"/>
      <c r="AI351" s="288"/>
      <c r="AJ351" s="288"/>
      <c r="AK351" s="288"/>
    </row>
    <row r="352" spans="1:37" ht="16">
      <c r="A352" s="424"/>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F352" s="288"/>
      <c r="AG352" s="288"/>
      <c r="AH352" s="288"/>
      <c r="AI352" s="288"/>
      <c r="AJ352" s="288"/>
      <c r="AK352" s="288"/>
    </row>
    <row r="353" spans="1:37" ht="16">
      <c r="A353" s="424"/>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288"/>
      <c r="AE353" s="288"/>
      <c r="AF353" s="288"/>
      <c r="AG353" s="288"/>
      <c r="AH353" s="288"/>
      <c r="AI353" s="288"/>
      <c r="AJ353" s="288"/>
      <c r="AK353" s="288"/>
    </row>
    <row r="354" spans="1:37" ht="16">
      <c r="A354" s="424"/>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c r="AD354" s="288"/>
      <c r="AE354" s="288"/>
      <c r="AF354" s="288"/>
      <c r="AG354" s="288"/>
      <c r="AH354" s="288"/>
      <c r="AI354" s="288"/>
      <c r="AJ354" s="288"/>
      <c r="AK354" s="288"/>
    </row>
    <row r="355" spans="1:37" ht="16">
      <c r="A355" s="424"/>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c r="AD355" s="288"/>
      <c r="AE355" s="288"/>
      <c r="AF355" s="288"/>
      <c r="AG355" s="288"/>
      <c r="AH355" s="288"/>
      <c r="AI355" s="288"/>
      <c r="AJ355" s="288"/>
      <c r="AK355" s="288"/>
    </row>
    <row r="356" spans="1:37" ht="16">
      <c r="A356" s="424"/>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c r="AD356" s="288"/>
      <c r="AE356" s="288"/>
      <c r="AF356" s="288"/>
      <c r="AG356" s="288"/>
      <c r="AH356" s="288"/>
      <c r="AI356" s="288"/>
      <c r="AJ356" s="288"/>
      <c r="AK356" s="288"/>
    </row>
    <row r="357" spans="1:37" ht="16">
      <c r="A357" s="424"/>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288"/>
      <c r="AF357" s="288"/>
      <c r="AG357" s="288"/>
      <c r="AH357" s="288"/>
      <c r="AI357" s="288"/>
      <c r="AJ357" s="288"/>
      <c r="AK357" s="288"/>
    </row>
    <row r="358" spans="1:37" ht="16">
      <c r="A358" s="424"/>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c r="AD358" s="288"/>
      <c r="AE358" s="288"/>
      <c r="AF358" s="288"/>
      <c r="AG358" s="288"/>
      <c r="AH358" s="288"/>
      <c r="AI358" s="288"/>
      <c r="AJ358" s="288"/>
      <c r="AK358" s="288"/>
    </row>
    <row r="359" spans="1:37" ht="16">
      <c r="A359" s="424"/>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c r="AD359" s="288"/>
      <c r="AE359" s="288"/>
      <c r="AF359" s="288"/>
      <c r="AG359" s="288"/>
      <c r="AH359" s="288"/>
      <c r="AI359" s="288"/>
      <c r="AJ359" s="288"/>
      <c r="AK359" s="288"/>
    </row>
    <row r="360" spans="1:37" ht="16">
      <c r="A360" s="424"/>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88"/>
      <c r="AF360" s="288"/>
      <c r="AG360" s="288"/>
      <c r="AH360" s="288"/>
      <c r="AI360" s="288"/>
      <c r="AJ360" s="288"/>
      <c r="AK360" s="288"/>
    </row>
    <row r="361" spans="1:37" ht="16">
      <c r="A361" s="424"/>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c r="AD361" s="288"/>
      <c r="AE361" s="288"/>
      <c r="AF361" s="288"/>
      <c r="AG361" s="288"/>
      <c r="AH361" s="288"/>
      <c r="AI361" s="288"/>
      <c r="AJ361" s="288"/>
      <c r="AK361" s="288"/>
    </row>
    <row r="362" spans="1:37" ht="16">
      <c r="A362" s="424"/>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c r="AD362" s="288"/>
      <c r="AE362" s="288"/>
      <c r="AF362" s="288"/>
      <c r="AG362" s="288"/>
      <c r="AH362" s="288"/>
      <c r="AI362" s="288"/>
      <c r="AJ362" s="288"/>
      <c r="AK362" s="288"/>
    </row>
    <row r="363" spans="1:37" ht="16">
      <c r="A363" s="424"/>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c r="AD363" s="288"/>
      <c r="AE363" s="288"/>
      <c r="AF363" s="288"/>
      <c r="AG363" s="288"/>
      <c r="AH363" s="288"/>
      <c r="AI363" s="288"/>
      <c r="AJ363" s="288"/>
      <c r="AK363" s="288"/>
    </row>
    <row r="364" spans="1:37" ht="16">
      <c r="A364" s="424"/>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c r="AD364" s="288"/>
      <c r="AE364" s="288"/>
      <c r="AF364" s="288"/>
      <c r="AG364" s="288"/>
      <c r="AH364" s="288"/>
      <c r="AI364" s="288"/>
      <c r="AJ364" s="288"/>
      <c r="AK364" s="288"/>
    </row>
    <row r="365" spans="1:37" ht="16">
      <c r="A365" s="424"/>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c r="AD365" s="288"/>
      <c r="AE365" s="288"/>
      <c r="AF365" s="288"/>
      <c r="AG365" s="288"/>
      <c r="AH365" s="288"/>
      <c r="AI365" s="288"/>
      <c r="AJ365" s="288"/>
      <c r="AK365" s="288"/>
    </row>
    <row r="366" spans="1:37" ht="16">
      <c r="A366" s="424"/>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288"/>
      <c r="AF366" s="288"/>
      <c r="AG366" s="288"/>
      <c r="AH366" s="288"/>
      <c r="AI366" s="288"/>
      <c r="AJ366" s="288"/>
      <c r="AK366" s="288"/>
    </row>
    <row r="367" spans="1:37" ht="16">
      <c r="A367" s="424"/>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88"/>
      <c r="AF367" s="288"/>
      <c r="AG367" s="288"/>
      <c r="AH367" s="288"/>
      <c r="AI367" s="288"/>
      <c r="AJ367" s="288"/>
      <c r="AK367" s="288"/>
    </row>
    <row r="368" spans="1:37" ht="16">
      <c r="A368" s="424"/>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88"/>
      <c r="AF368" s="288"/>
      <c r="AG368" s="288"/>
      <c r="AH368" s="288"/>
      <c r="AI368" s="288"/>
      <c r="AJ368" s="288"/>
      <c r="AK368" s="288"/>
    </row>
    <row r="369" spans="1:37" ht="16">
      <c r="A369" s="424"/>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288"/>
      <c r="AF369" s="288"/>
      <c r="AG369" s="288"/>
      <c r="AH369" s="288"/>
      <c r="AI369" s="288"/>
      <c r="AJ369" s="288"/>
      <c r="AK369" s="288"/>
    </row>
    <row r="370" spans="1:37" ht="16">
      <c r="A370" s="424"/>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c r="AD370" s="288"/>
      <c r="AE370" s="288"/>
      <c r="AF370" s="288"/>
      <c r="AG370" s="288"/>
      <c r="AH370" s="288"/>
      <c r="AI370" s="288"/>
      <c r="AJ370" s="288"/>
      <c r="AK370" s="288"/>
    </row>
    <row r="371" spans="1:37" ht="16">
      <c r="A371" s="424"/>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c r="AD371" s="288"/>
      <c r="AE371" s="288"/>
      <c r="AF371" s="288"/>
      <c r="AG371" s="288"/>
      <c r="AH371" s="288"/>
      <c r="AI371" s="288"/>
      <c r="AJ371" s="288"/>
      <c r="AK371" s="288"/>
    </row>
    <row r="372" spans="1:37" ht="16">
      <c r="A372" s="424"/>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288"/>
      <c r="AF372" s="288"/>
      <c r="AG372" s="288"/>
      <c r="AH372" s="288"/>
      <c r="AI372" s="288"/>
      <c r="AJ372" s="288"/>
      <c r="AK372" s="288"/>
    </row>
    <row r="373" spans="1:37" ht="16">
      <c r="A373" s="424"/>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c r="AD373" s="288"/>
      <c r="AE373" s="288"/>
      <c r="AF373" s="288"/>
      <c r="AG373" s="288"/>
      <c r="AH373" s="288"/>
      <c r="AI373" s="288"/>
      <c r="AJ373" s="288"/>
      <c r="AK373" s="288"/>
    </row>
    <row r="374" spans="1:37" ht="16">
      <c r="A374" s="424"/>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c r="AD374" s="288"/>
      <c r="AE374" s="288"/>
      <c r="AF374" s="288"/>
      <c r="AG374" s="288"/>
      <c r="AH374" s="288"/>
      <c r="AI374" s="288"/>
      <c r="AJ374" s="288"/>
      <c r="AK374" s="288"/>
    </row>
    <row r="375" spans="1:37" ht="16">
      <c r="A375" s="424"/>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288"/>
      <c r="AF375" s="288"/>
      <c r="AG375" s="288"/>
      <c r="AH375" s="288"/>
      <c r="AI375" s="288"/>
      <c r="AJ375" s="288"/>
      <c r="AK375" s="288"/>
    </row>
    <row r="376" spans="1:37" ht="16">
      <c r="A376" s="424"/>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88"/>
      <c r="AF376" s="288"/>
      <c r="AG376" s="288"/>
      <c r="AH376" s="288"/>
      <c r="AI376" s="288"/>
      <c r="AJ376" s="288"/>
      <c r="AK376" s="288"/>
    </row>
    <row r="377" spans="1:37" ht="16">
      <c r="A377" s="424"/>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288"/>
      <c r="AF377" s="288"/>
      <c r="AG377" s="288"/>
      <c r="AH377" s="288"/>
      <c r="AI377" s="288"/>
      <c r="AJ377" s="288"/>
      <c r="AK377" s="288"/>
    </row>
    <row r="378" spans="1:37" ht="16">
      <c r="A378" s="424"/>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c r="AD378" s="288"/>
      <c r="AE378" s="288"/>
      <c r="AF378" s="288"/>
      <c r="AG378" s="288"/>
      <c r="AH378" s="288"/>
      <c r="AI378" s="288"/>
      <c r="AJ378" s="288"/>
      <c r="AK378" s="288"/>
    </row>
    <row r="379" spans="1:37" ht="16">
      <c r="A379" s="424"/>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288"/>
      <c r="AF379" s="288"/>
      <c r="AG379" s="288"/>
      <c r="AH379" s="288"/>
      <c r="AI379" s="288"/>
      <c r="AJ379" s="288"/>
      <c r="AK379" s="288"/>
    </row>
    <row r="380" spans="1:37" ht="16">
      <c r="A380" s="424"/>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c r="AD380" s="288"/>
      <c r="AE380" s="288"/>
      <c r="AF380" s="288"/>
      <c r="AG380" s="288"/>
      <c r="AH380" s="288"/>
      <c r="AI380" s="288"/>
      <c r="AJ380" s="288"/>
      <c r="AK380" s="288"/>
    </row>
    <row r="381" spans="1:37" ht="16">
      <c r="A381" s="424"/>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c r="AD381" s="288"/>
      <c r="AE381" s="288"/>
      <c r="AF381" s="288"/>
      <c r="AG381" s="288"/>
      <c r="AH381" s="288"/>
      <c r="AI381" s="288"/>
      <c r="AJ381" s="288"/>
      <c r="AK381" s="288"/>
    </row>
    <row r="382" spans="1:37" ht="16">
      <c r="A382" s="424"/>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288"/>
      <c r="AE382" s="288"/>
      <c r="AF382" s="288"/>
      <c r="AG382" s="288"/>
      <c r="AH382" s="288"/>
      <c r="AI382" s="288"/>
      <c r="AJ382" s="288"/>
      <c r="AK382" s="288"/>
    </row>
    <row r="383" spans="1:37" ht="16">
      <c r="A383" s="424"/>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288"/>
      <c r="AF383" s="288"/>
      <c r="AG383" s="288"/>
      <c r="AH383" s="288"/>
      <c r="AI383" s="288"/>
      <c r="AJ383" s="288"/>
      <c r="AK383" s="288"/>
    </row>
    <row r="384" spans="1:37" ht="16">
      <c r="A384" s="424"/>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288"/>
      <c r="AF384" s="288"/>
      <c r="AG384" s="288"/>
      <c r="AH384" s="288"/>
      <c r="AI384" s="288"/>
      <c r="AJ384" s="288"/>
      <c r="AK384" s="288"/>
    </row>
    <row r="385" spans="1:37" ht="16">
      <c r="A385" s="424"/>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288"/>
      <c r="AF385" s="288"/>
      <c r="AG385" s="288"/>
      <c r="AH385" s="288"/>
      <c r="AI385" s="288"/>
      <c r="AJ385" s="288"/>
      <c r="AK385" s="288"/>
    </row>
    <row r="386" spans="1:37" ht="16">
      <c r="A386" s="424"/>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288"/>
      <c r="AF386" s="288"/>
      <c r="AG386" s="288"/>
      <c r="AH386" s="288"/>
      <c r="AI386" s="288"/>
      <c r="AJ386" s="288"/>
      <c r="AK386" s="288"/>
    </row>
    <row r="387" spans="1:37" ht="16">
      <c r="A387" s="424"/>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c r="AD387" s="288"/>
      <c r="AE387" s="288"/>
      <c r="AF387" s="288"/>
      <c r="AG387" s="288"/>
      <c r="AH387" s="288"/>
      <c r="AI387" s="288"/>
      <c r="AJ387" s="288"/>
      <c r="AK387" s="288"/>
    </row>
    <row r="388" spans="1:37" ht="16">
      <c r="A388" s="424"/>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288"/>
      <c r="AF388" s="288"/>
      <c r="AG388" s="288"/>
      <c r="AH388" s="288"/>
      <c r="AI388" s="288"/>
      <c r="AJ388" s="288"/>
      <c r="AK388" s="288"/>
    </row>
    <row r="389" spans="1:37" ht="16">
      <c r="A389" s="424"/>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88"/>
      <c r="AE389" s="288"/>
      <c r="AF389" s="288"/>
      <c r="AG389" s="288"/>
      <c r="AH389" s="288"/>
      <c r="AI389" s="288"/>
      <c r="AJ389" s="288"/>
      <c r="AK389" s="288"/>
    </row>
    <row r="390" spans="1:37" ht="16">
      <c r="A390" s="424"/>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c r="AD390" s="288"/>
      <c r="AE390" s="288"/>
      <c r="AF390" s="288"/>
      <c r="AG390" s="288"/>
      <c r="AH390" s="288"/>
      <c r="AI390" s="288"/>
      <c r="AJ390" s="288"/>
      <c r="AK390" s="288"/>
    </row>
    <row r="391" spans="1:37" ht="16">
      <c r="A391" s="424"/>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c r="AD391" s="288"/>
      <c r="AE391" s="288"/>
      <c r="AF391" s="288"/>
      <c r="AG391" s="288"/>
      <c r="AH391" s="288"/>
      <c r="AI391" s="288"/>
      <c r="AJ391" s="288"/>
      <c r="AK391" s="288"/>
    </row>
    <row r="392" spans="1:37" ht="16">
      <c r="A392" s="424"/>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F392" s="288"/>
      <c r="AG392" s="288"/>
      <c r="AH392" s="288"/>
      <c r="AI392" s="288"/>
      <c r="AJ392" s="288"/>
      <c r="AK392" s="288"/>
    </row>
    <row r="393" spans="1:37" ht="16">
      <c r="A393" s="424"/>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c r="AD393" s="288"/>
      <c r="AE393" s="288"/>
      <c r="AF393" s="288"/>
      <c r="AG393" s="288"/>
      <c r="AH393" s="288"/>
      <c r="AI393" s="288"/>
      <c r="AJ393" s="288"/>
      <c r="AK393" s="288"/>
    </row>
    <row r="394" spans="1:37" ht="16">
      <c r="A394" s="424"/>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288"/>
      <c r="AF394" s="288"/>
      <c r="AG394" s="288"/>
      <c r="AH394" s="288"/>
      <c r="AI394" s="288"/>
      <c r="AJ394" s="288"/>
      <c r="AK394" s="288"/>
    </row>
    <row r="395" spans="1:37" ht="16">
      <c r="A395" s="424"/>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c r="AD395" s="288"/>
      <c r="AE395" s="288"/>
      <c r="AF395" s="288"/>
      <c r="AG395" s="288"/>
      <c r="AH395" s="288"/>
      <c r="AI395" s="288"/>
      <c r="AJ395" s="288"/>
      <c r="AK395" s="288"/>
    </row>
    <row r="396" spans="1:37" ht="16">
      <c r="A396" s="424"/>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c r="AD396" s="288"/>
      <c r="AE396" s="288"/>
      <c r="AF396" s="288"/>
      <c r="AG396" s="288"/>
      <c r="AH396" s="288"/>
      <c r="AI396" s="288"/>
      <c r="AJ396" s="288"/>
      <c r="AK396" s="288"/>
    </row>
    <row r="397" spans="1:37" ht="16">
      <c r="A397" s="424"/>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c r="AD397" s="288"/>
      <c r="AE397" s="288"/>
      <c r="AF397" s="288"/>
      <c r="AG397" s="288"/>
      <c r="AH397" s="288"/>
      <c r="AI397" s="288"/>
      <c r="AJ397" s="288"/>
      <c r="AK397" s="288"/>
    </row>
    <row r="398" spans="1:37" ht="16">
      <c r="A398" s="424"/>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c r="AD398" s="288"/>
      <c r="AE398" s="288"/>
      <c r="AF398" s="288"/>
      <c r="AG398" s="288"/>
      <c r="AH398" s="288"/>
      <c r="AI398" s="288"/>
      <c r="AJ398" s="288"/>
      <c r="AK398" s="288"/>
    </row>
    <row r="399" spans="1:37" ht="16">
      <c r="A399" s="424"/>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c r="AD399" s="288"/>
      <c r="AE399" s="288"/>
      <c r="AF399" s="288"/>
      <c r="AG399" s="288"/>
      <c r="AH399" s="288"/>
      <c r="AI399" s="288"/>
      <c r="AJ399" s="288"/>
      <c r="AK399" s="288"/>
    </row>
    <row r="400" spans="1:37" ht="16">
      <c r="A400" s="424"/>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row>
    <row r="401" spans="1:37" ht="16">
      <c r="A401" s="424"/>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row>
    <row r="402" spans="1:37" ht="16">
      <c r="A402" s="424"/>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c r="AD402" s="288"/>
      <c r="AE402" s="288"/>
      <c r="AF402" s="288"/>
      <c r="AG402" s="288"/>
      <c r="AH402" s="288"/>
      <c r="AI402" s="288"/>
      <c r="AJ402" s="288"/>
      <c r="AK402" s="288"/>
    </row>
    <row r="403" spans="1:37" ht="16">
      <c r="A403" s="424"/>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288"/>
      <c r="AF403" s="288"/>
      <c r="AG403" s="288"/>
      <c r="AH403" s="288"/>
      <c r="AI403" s="288"/>
      <c r="AJ403" s="288"/>
      <c r="AK403" s="288"/>
    </row>
    <row r="404" spans="1:37" ht="16">
      <c r="A404" s="424"/>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288"/>
      <c r="AF404" s="288"/>
      <c r="AG404" s="288"/>
      <c r="AH404" s="288"/>
      <c r="AI404" s="288"/>
      <c r="AJ404" s="288"/>
      <c r="AK404" s="288"/>
    </row>
    <row r="405" spans="1:37" ht="16">
      <c r="A405" s="424"/>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c r="AD405" s="288"/>
      <c r="AE405" s="288"/>
      <c r="AF405" s="288"/>
      <c r="AG405" s="288"/>
      <c r="AH405" s="288"/>
      <c r="AI405" s="288"/>
      <c r="AJ405" s="288"/>
      <c r="AK405" s="288"/>
    </row>
    <row r="406" spans="1:37" ht="16">
      <c r="A406" s="424"/>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c r="AD406" s="288"/>
      <c r="AE406" s="288"/>
      <c r="AF406" s="288"/>
      <c r="AG406" s="288"/>
      <c r="AH406" s="288"/>
      <c r="AI406" s="288"/>
      <c r="AJ406" s="288"/>
      <c r="AK406" s="288"/>
    </row>
    <row r="407" spans="1:37" ht="16">
      <c r="A407" s="424"/>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288"/>
      <c r="AF407" s="288"/>
      <c r="AG407" s="288"/>
      <c r="AH407" s="288"/>
      <c r="AI407" s="288"/>
      <c r="AJ407" s="288"/>
      <c r="AK407" s="288"/>
    </row>
    <row r="408" spans="1:37" ht="16">
      <c r="A408" s="424"/>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c r="AD408" s="288"/>
      <c r="AE408" s="288"/>
      <c r="AF408" s="288"/>
      <c r="AG408" s="288"/>
      <c r="AH408" s="288"/>
      <c r="AI408" s="288"/>
      <c r="AJ408" s="288"/>
      <c r="AK408" s="288"/>
    </row>
    <row r="409" spans="1:37" ht="16">
      <c r="A409" s="424"/>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c r="AD409" s="288"/>
      <c r="AE409" s="288"/>
      <c r="AF409" s="288"/>
      <c r="AG409" s="288"/>
      <c r="AH409" s="288"/>
      <c r="AI409" s="288"/>
      <c r="AJ409" s="288"/>
      <c r="AK409" s="288"/>
    </row>
    <row r="410" spans="1:37" ht="16">
      <c r="A410" s="424"/>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288"/>
      <c r="AF410" s="288"/>
      <c r="AG410" s="288"/>
      <c r="AH410" s="288"/>
      <c r="AI410" s="288"/>
      <c r="AJ410" s="288"/>
      <c r="AK410" s="288"/>
    </row>
    <row r="411" spans="1:37" ht="16">
      <c r="A411" s="424"/>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288"/>
      <c r="AF411" s="288"/>
      <c r="AG411" s="288"/>
      <c r="AH411" s="288"/>
      <c r="AI411" s="288"/>
      <c r="AJ411" s="288"/>
      <c r="AK411" s="288"/>
    </row>
    <row r="412" spans="1:37" ht="16">
      <c r="A412" s="424"/>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c r="AD412" s="288"/>
      <c r="AE412" s="288"/>
      <c r="AF412" s="288"/>
      <c r="AG412" s="288"/>
      <c r="AH412" s="288"/>
      <c r="AI412" s="288"/>
      <c r="AJ412" s="288"/>
      <c r="AK412" s="288"/>
    </row>
    <row r="413" spans="1:37" ht="16">
      <c r="A413" s="424"/>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288"/>
      <c r="AF413" s="288"/>
      <c r="AG413" s="288"/>
      <c r="AH413" s="288"/>
      <c r="AI413" s="288"/>
      <c r="AJ413" s="288"/>
      <c r="AK413" s="288"/>
    </row>
    <row r="414" spans="1:37" ht="16">
      <c r="A414" s="424"/>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c r="AD414" s="288"/>
      <c r="AE414" s="288"/>
      <c r="AF414" s="288"/>
      <c r="AG414" s="288"/>
      <c r="AH414" s="288"/>
      <c r="AI414" s="288"/>
      <c r="AJ414" s="288"/>
      <c r="AK414" s="288"/>
    </row>
    <row r="415" spans="1:37" ht="16">
      <c r="A415" s="424"/>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c r="AD415" s="288"/>
      <c r="AE415" s="288"/>
      <c r="AF415" s="288"/>
      <c r="AG415" s="288"/>
      <c r="AH415" s="288"/>
      <c r="AI415" s="288"/>
      <c r="AJ415" s="288"/>
      <c r="AK415" s="288"/>
    </row>
    <row r="416" spans="1:37" ht="16">
      <c r="A416" s="424"/>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288"/>
      <c r="AF416" s="288"/>
      <c r="AG416" s="288"/>
      <c r="AH416" s="288"/>
      <c r="AI416" s="288"/>
      <c r="AJ416" s="288"/>
      <c r="AK416" s="288"/>
    </row>
    <row r="417" spans="1:37" ht="16">
      <c r="A417" s="424"/>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88"/>
      <c r="AE417" s="288"/>
      <c r="AF417" s="288"/>
      <c r="AG417" s="288"/>
      <c r="AH417" s="288"/>
      <c r="AI417" s="288"/>
      <c r="AJ417" s="288"/>
      <c r="AK417" s="288"/>
    </row>
    <row r="418" spans="1:37" ht="16">
      <c r="A418" s="424"/>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c r="AD418" s="288"/>
      <c r="AE418" s="288"/>
      <c r="AF418" s="288"/>
      <c r="AG418" s="288"/>
      <c r="AH418" s="288"/>
      <c r="AI418" s="288"/>
      <c r="AJ418" s="288"/>
      <c r="AK418" s="288"/>
    </row>
    <row r="419" spans="1:37" ht="16">
      <c r="A419" s="424"/>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288"/>
      <c r="AF419" s="288"/>
      <c r="AG419" s="288"/>
      <c r="AH419" s="288"/>
      <c r="AI419" s="288"/>
      <c r="AJ419" s="288"/>
      <c r="AK419" s="288"/>
    </row>
    <row r="420" spans="1:37" ht="16">
      <c r="A420" s="424"/>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288"/>
      <c r="AF420" s="288"/>
      <c r="AG420" s="288"/>
      <c r="AH420" s="288"/>
      <c r="AI420" s="288"/>
      <c r="AJ420" s="288"/>
      <c r="AK420" s="288"/>
    </row>
    <row r="421" spans="1:37" ht="16">
      <c r="A421" s="424"/>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288"/>
      <c r="AF421" s="288"/>
      <c r="AG421" s="288"/>
      <c r="AH421" s="288"/>
      <c r="AI421" s="288"/>
      <c r="AJ421" s="288"/>
      <c r="AK421" s="288"/>
    </row>
    <row r="422" spans="1:37" ht="16">
      <c r="A422" s="424"/>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c r="AD422" s="288"/>
      <c r="AE422" s="288"/>
      <c r="AF422" s="288"/>
      <c r="AG422" s="288"/>
      <c r="AH422" s="288"/>
      <c r="AI422" s="288"/>
      <c r="AJ422" s="288"/>
      <c r="AK422" s="288"/>
    </row>
    <row r="423" spans="1:37" ht="16">
      <c r="A423" s="424"/>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row>
    <row r="424" spans="1:37" ht="16">
      <c r="A424" s="424"/>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row>
    <row r="425" spans="1:37" ht="16">
      <c r="A425" s="424"/>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c r="AD425" s="288"/>
      <c r="AE425" s="288"/>
      <c r="AF425" s="288"/>
      <c r="AG425" s="288"/>
      <c r="AH425" s="288"/>
      <c r="AI425" s="288"/>
      <c r="AJ425" s="288"/>
      <c r="AK425" s="288"/>
    </row>
    <row r="426" spans="1:37" ht="16">
      <c r="A426" s="424"/>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c r="AD426" s="288"/>
      <c r="AE426" s="288"/>
      <c r="AF426" s="288"/>
      <c r="AG426" s="288"/>
      <c r="AH426" s="288"/>
      <c r="AI426" s="288"/>
      <c r="AJ426" s="288"/>
      <c r="AK426" s="288"/>
    </row>
    <row r="427" spans="1:37" ht="16">
      <c r="A427" s="424"/>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c r="AD427" s="288"/>
      <c r="AE427" s="288"/>
      <c r="AF427" s="288"/>
      <c r="AG427" s="288"/>
      <c r="AH427" s="288"/>
      <c r="AI427" s="288"/>
      <c r="AJ427" s="288"/>
      <c r="AK427" s="288"/>
    </row>
    <row r="428" spans="1:37" ht="16">
      <c r="A428" s="424"/>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c r="AD428" s="288"/>
      <c r="AE428" s="288"/>
      <c r="AF428" s="288"/>
      <c r="AG428" s="288"/>
      <c r="AH428" s="288"/>
      <c r="AI428" s="288"/>
      <c r="AJ428" s="288"/>
      <c r="AK428" s="288"/>
    </row>
    <row r="429" spans="1:37" ht="16">
      <c r="A429" s="424"/>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c r="AD429" s="288"/>
      <c r="AE429" s="288"/>
      <c r="AF429" s="288"/>
      <c r="AG429" s="288"/>
      <c r="AH429" s="288"/>
      <c r="AI429" s="288"/>
      <c r="AJ429" s="288"/>
      <c r="AK429" s="288"/>
    </row>
    <row r="430" spans="1:37" ht="16">
      <c r="A430" s="424"/>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288"/>
      <c r="AF430" s="288"/>
      <c r="AG430" s="288"/>
      <c r="AH430" s="288"/>
      <c r="AI430" s="288"/>
      <c r="AJ430" s="288"/>
      <c r="AK430" s="288"/>
    </row>
    <row r="431" spans="1:37" ht="16">
      <c r="A431" s="424"/>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c r="AD431" s="288"/>
      <c r="AE431" s="288"/>
      <c r="AF431" s="288"/>
      <c r="AG431" s="288"/>
      <c r="AH431" s="288"/>
      <c r="AI431" s="288"/>
      <c r="AJ431" s="288"/>
      <c r="AK431" s="288"/>
    </row>
    <row r="432" spans="1:37" ht="16">
      <c r="A432" s="424"/>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288"/>
      <c r="AF432" s="288"/>
      <c r="AG432" s="288"/>
      <c r="AH432" s="288"/>
      <c r="AI432" s="288"/>
      <c r="AJ432" s="288"/>
      <c r="AK432" s="288"/>
    </row>
    <row r="433" spans="1:37" ht="16">
      <c r="A433" s="424"/>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c r="AD433" s="288"/>
      <c r="AE433" s="288"/>
      <c r="AF433" s="288"/>
      <c r="AG433" s="288"/>
      <c r="AH433" s="288"/>
      <c r="AI433" s="288"/>
      <c r="AJ433" s="288"/>
      <c r="AK433" s="288"/>
    </row>
    <row r="434" spans="1:37" ht="16">
      <c r="A434" s="424"/>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c r="AD434" s="288"/>
      <c r="AE434" s="288"/>
      <c r="AF434" s="288"/>
      <c r="AG434" s="288"/>
      <c r="AH434" s="288"/>
      <c r="AI434" s="288"/>
      <c r="AJ434" s="288"/>
      <c r="AK434" s="288"/>
    </row>
    <row r="435" spans="1:37" ht="16">
      <c r="A435" s="424"/>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c r="AD435" s="288"/>
      <c r="AE435" s="288"/>
      <c r="AF435" s="288"/>
      <c r="AG435" s="288"/>
      <c r="AH435" s="288"/>
      <c r="AI435" s="288"/>
      <c r="AJ435" s="288"/>
      <c r="AK435" s="288"/>
    </row>
    <row r="436" spans="1:37" ht="16">
      <c r="A436" s="424"/>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c r="AD436" s="288"/>
      <c r="AE436" s="288"/>
      <c r="AF436" s="288"/>
      <c r="AG436" s="288"/>
      <c r="AH436" s="288"/>
      <c r="AI436" s="288"/>
      <c r="AJ436" s="288"/>
      <c r="AK436" s="288"/>
    </row>
    <row r="437" spans="1:37" ht="16">
      <c r="A437" s="424"/>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c r="AD437" s="288"/>
      <c r="AE437" s="288"/>
      <c r="AF437" s="288"/>
      <c r="AG437" s="288"/>
      <c r="AH437" s="288"/>
      <c r="AI437" s="288"/>
      <c r="AJ437" s="288"/>
      <c r="AK437" s="288"/>
    </row>
    <row r="438" spans="1:37" ht="16">
      <c r="A438" s="424"/>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c r="AD438" s="288"/>
      <c r="AE438" s="288"/>
      <c r="AF438" s="288"/>
      <c r="AG438" s="288"/>
      <c r="AH438" s="288"/>
      <c r="AI438" s="288"/>
      <c r="AJ438" s="288"/>
      <c r="AK438" s="288"/>
    </row>
    <row r="439" spans="1:37" ht="16">
      <c r="A439" s="424"/>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c r="AD439" s="288"/>
      <c r="AE439" s="288"/>
      <c r="AF439" s="288"/>
      <c r="AG439" s="288"/>
      <c r="AH439" s="288"/>
      <c r="AI439" s="288"/>
      <c r="AJ439" s="288"/>
      <c r="AK439" s="288"/>
    </row>
    <row r="440" spans="1:37" ht="16">
      <c r="A440" s="424"/>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c r="AD440" s="288"/>
      <c r="AE440" s="288"/>
      <c r="AF440" s="288"/>
      <c r="AG440" s="288"/>
      <c r="AH440" s="288"/>
      <c r="AI440" s="288"/>
      <c r="AJ440" s="288"/>
      <c r="AK440" s="288"/>
    </row>
    <row r="441" spans="1:37" ht="16">
      <c r="A441" s="424"/>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288"/>
      <c r="AF441" s="288"/>
      <c r="AG441" s="288"/>
      <c r="AH441" s="288"/>
      <c r="AI441" s="288"/>
      <c r="AJ441" s="288"/>
      <c r="AK441" s="288"/>
    </row>
    <row r="442" spans="1:37" ht="16">
      <c r="A442" s="424"/>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288"/>
      <c r="AF442" s="288"/>
      <c r="AG442" s="288"/>
      <c r="AH442" s="288"/>
      <c r="AI442" s="288"/>
      <c r="AJ442" s="288"/>
      <c r="AK442" s="288"/>
    </row>
    <row r="443" spans="1:37" ht="16">
      <c r="A443" s="424"/>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c r="AD443" s="288"/>
      <c r="AE443" s="288"/>
      <c r="AF443" s="288"/>
      <c r="AG443" s="288"/>
      <c r="AH443" s="288"/>
      <c r="AI443" s="288"/>
      <c r="AJ443" s="288"/>
      <c r="AK443" s="288"/>
    </row>
    <row r="444" spans="1:37" ht="16">
      <c r="A444" s="424"/>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288"/>
      <c r="AE444" s="288"/>
      <c r="AF444" s="288"/>
      <c r="AG444" s="288"/>
      <c r="AH444" s="288"/>
      <c r="AI444" s="288"/>
      <c r="AJ444" s="288"/>
      <c r="AK444" s="288"/>
    </row>
    <row r="445" spans="1:37" ht="16">
      <c r="A445" s="424"/>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c r="AD445" s="288"/>
      <c r="AE445" s="288"/>
      <c r="AF445" s="288"/>
      <c r="AG445" s="288"/>
      <c r="AH445" s="288"/>
      <c r="AI445" s="288"/>
      <c r="AJ445" s="288"/>
      <c r="AK445" s="288"/>
    </row>
    <row r="446" spans="1:37" ht="16">
      <c r="A446" s="424"/>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c r="AD446" s="288"/>
      <c r="AE446" s="288"/>
      <c r="AF446" s="288"/>
      <c r="AG446" s="288"/>
      <c r="AH446" s="288"/>
      <c r="AI446" s="288"/>
      <c r="AJ446" s="288"/>
      <c r="AK446" s="288"/>
    </row>
    <row r="447" spans="1:37" ht="16">
      <c r="A447" s="424"/>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c r="AD447" s="288"/>
      <c r="AE447" s="288"/>
      <c r="AF447" s="288"/>
      <c r="AG447" s="288"/>
      <c r="AH447" s="288"/>
      <c r="AI447" s="288"/>
      <c r="AJ447" s="288"/>
      <c r="AK447" s="288"/>
    </row>
    <row r="448" spans="1:37" ht="16">
      <c r="A448" s="424"/>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c r="AD448" s="288"/>
      <c r="AE448" s="288"/>
      <c r="AF448" s="288"/>
      <c r="AG448" s="288"/>
      <c r="AH448" s="288"/>
      <c r="AI448" s="288"/>
      <c r="AJ448" s="288"/>
      <c r="AK448" s="288"/>
    </row>
    <row r="449" spans="1:37" ht="16">
      <c r="A449" s="424"/>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c r="AD449" s="288"/>
      <c r="AE449" s="288"/>
      <c r="AF449" s="288"/>
      <c r="AG449" s="288"/>
      <c r="AH449" s="288"/>
      <c r="AI449" s="288"/>
      <c r="AJ449" s="288"/>
      <c r="AK449" s="288"/>
    </row>
    <row r="450" spans="1:37" ht="16">
      <c r="A450" s="424"/>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288"/>
      <c r="AF450" s="288"/>
      <c r="AG450" s="288"/>
      <c r="AH450" s="288"/>
      <c r="AI450" s="288"/>
      <c r="AJ450" s="288"/>
      <c r="AK450" s="288"/>
    </row>
    <row r="451" spans="1:37" ht="16">
      <c r="A451" s="424"/>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row>
    <row r="452" spans="1:37" ht="16">
      <c r="A452" s="424"/>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c r="AD452" s="288"/>
      <c r="AE452" s="288"/>
      <c r="AF452" s="288"/>
      <c r="AG452" s="288"/>
      <c r="AH452" s="288"/>
      <c r="AI452" s="288"/>
      <c r="AJ452" s="288"/>
      <c r="AK452" s="288"/>
    </row>
    <row r="453" spans="1:37" ht="16">
      <c r="A453" s="424"/>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288"/>
      <c r="AF453" s="288"/>
      <c r="AG453" s="288"/>
      <c r="AH453" s="288"/>
      <c r="AI453" s="288"/>
      <c r="AJ453" s="288"/>
      <c r="AK453" s="288"/>
    </row>
    <row r="454" spans="1:37" ht="16">
      <c r="A454" s="424"/>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88"/>
      <c r="AE454" s="288"/>
      <c r="AF454" s="288"/>
      <c r="AG454" s="288"/>
      <c r="AH454" s="288"/>
      <c r="AI454" s="288"/>
      <c r="AJ454" s="288"/>
      <c r="AK454" s="288"/>
    </row>
    <row r="455" spans="1:37" ht="16">
      <c r="A455" s="424"/>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c r="AD455" s="288"/>
      <c r="AE455" s="288"/>
      <c r="AF455" s="288"/>
      <c r="AG455" s="288"/>
      <c r="AH455" s="288"/>
      <c r="AI455" s="288"/>
      <c r="AJ455" s="288"/>
      <c r="AK455" s="288"/>
    </row>
    <row r="456" spans="1:37" ht="16">
      <c r="A456" s="424"/>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288"/>
      <c r="AE456" s="288"/>
      <c r="AF456" s="288"/>
      <c r="AG456" s="288"/>
      <c r="AH456" s="288"/>
      <c r="AI456" s="288"/>
      <c r="AJ456" s="288"/>
      <c r="AK456" s="288"/>
    </row>
    <row r="457" spans="1:37" ht="16">
      <c r="A457" s="424"/>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c r="AD457" s="288"/>
      <c r="AE457" s="288"/>
      <c r="AF457" s="288"/>
      <c r="AG457" s="288"/>
      <c r="AH457" s="288"/>
      <c r="AI457" s="288"/>
      <c r="AJ457" s="288"/>
      <c r="AK457" s="288"/>
    </row>
    <row r="458" spans="1:37" ht="16">
      <c r="A458" s="424"/>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c r="AD458" s="288"/>
      <c r="AE458" s="288"/>
      <c r="AF458" s="288"/>
      <c r="AG458" s="288"/>
      <c r="AH458" s="288"/>
      <c r="AI458" s="288"/>
      <c r="AJ458" s="288"/>
      <c r="AK458" s="288"/>
    </row>
    <row r="459" spans="1:37" ht="16">
      <c r="A459" s="424"/>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88"/>
      <c r="AF459" s="288"/>
      <c r="AG459" s="288"/>
      <c r="AH459" s="288"/>
      <c r="AI459" s="288"/>
      <c r="AJ459" s="288"/>
      <c r="AK459" s="288"/>
    </row>
    <row r="460" spans="1:37" ht="16">
      <c r="A460" s="424"/>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288"/>
      <c r="AF460" s="288"/>
      <c r="AG460" s="288"/>
      <c r="AH460" s="288"/>
      <c r="AI460" s="288"/>
      <c r="AJ460" s="288"/>
      <c r="AK460" s="288"/>
    </row>
    <row r="461" spans="1:37" ht="16">
      <c r="A461" s="424"/>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288"/>
      <c r="AE461" s="288"/>
      <c r="AF461" s="288"/>
      <c r="AG461" s="288"/>
      <c r="AH461" s="288"/>
      <c r="AI461" s="288"/>
      <c r="AJ461" s="288"/>
      <c r="AK461" s="288"/>
    </row>
    <row r="462" spans="1:37" ht="16">
      <c r="A462" s="424"/>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288"/>
      <c r="AF462" s="288"/>
      <c r="AG462" s="288"/>
      <c r="AH462" s="288"/>
      <c r="AI462" s="288"/>
      <c r="AJ462" s="288"/>
      <c r="AK462" s="288"/>
    </row>
    <row r="463" spans="1:37" ht="16">
      <c r="A463" s="424"/>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row>
    <row r="464" spans="1:37" ht="16">
      <c r="A464" s="424"/>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c r="AD464" s="288"/>
      <c r="AE464" s="288"/>
      <c r="AF464" s="288"/>
      <c r="AG464" s="288"/>
      <c r="AH464" s="288"/>
      <c r="AI464" s="288"/>
      <c r="AJ464" s="288"/>
      <c r="AK464" s="288"/>
    </row>
    <row r="465" spans="1:37" ht="16">
      <c r="A465" s="424"/>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c r="AD465" s="288"/>
      <c r="AE465" s="288"/>
      <c r="AF465" s="288"/>
      <c r="AG465" s="288"/>
      <c r="AH465" s="288"/>
      <c r="AI465" s="288"/>
      <c r="AJ465" s="288"/>
      <c r="AK465" s="288"/>
    </row>
    <row r="466" spans="1:37" ht="16">
      <c r="A466" s="424"/>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88"/>
      <c r="AE466" s="288"/>
      <c r="AF466" s="288"/>
      <c r="AG466" s="288"/>
      <c r="AH466" s="288"/>
      <c r="AI466" s="288"/>
      <c r="AJ466" s="288"/>
      <c r="AK466" s="288"/>
    </row>
    <row r="467" spans="1:37" ht="16">
      <c r="A467" s="424"/>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c r="AD467" s="288"/>
      <c r="AE467" s="288"/>
      <c r="AF467" s="288"/>
      <c r="AG467" s="288"/>
      <c r="AH467" s="288"/>
      <c r="AI467" s="288"/>
      <c r="AJ467" s="288"/>
      <c r="AK467" s="288"/>
    </row>
    <row r="468" spans="1:37" ht="16">
      <c r="A468" s="424"/>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88"/>
      <c r="AF468" s="288"/>
      <c r="AG468" s="288"/>
      <c r="AH468" s="288"/>
      <c r="AI468" s="288"/>
      <c r="AJ468" s="288"/>
      <c r="AK468" s="288"/>
    </row>
    <row r="469" spans="1:37" ht="16">
      <c r="A469" s="424"/>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88"/>
      <c r="AF469" s="288"/>
      <c r="AG469" s="288"/>
      <c r="AH469" s="288"/>
      <c r="AI469" s="288"/>
      <c r="AJ469" s="288"/>
      <c r="AK469" s="288"/>
    </row>
    <row r="470" spans="1:37" ht="16">
      <c r="A470" s="424"/>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288"/>
      <c r="AF470" s="288"/>
      <c r="AG470" s="288"/>
      <c r="AH470" s="288"/>
      <c r="AI470" s="288"/>
      <c r="AJ470" s="288"/>
      <c r="AK470" s="288"/>
    </row>
    <row r="471" spans="1:37" ht="16">
      <c r="A471" s="424"/>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288"/>
      <c r="AF471" s="288"/>
      <c r="AG471" s="288"/>
      <c r="AH471" s="288"/>
      <c r="AI471" s="288"/>
      <c r="AJ471" s="288"/>
      <c r="AK471" s="288"/>
    </row>
    <row r="472" spans="1:37" ht="16">
      <c r="A472" s="424"/>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c r="AD472" s="288"/>
      <c r="AE472" s="288"/>
      <c r="AF472" s="288"/>
      <c r="AG472" s="288"/>
      <c r="AH472" s="288"/>
      <c r="AI472" s="288"/>
      <c r="AJ472" s="288"/>
      <c r="AK472" s="288"/>
    </row>
    <row r="473" spans="1:37" ht="16">
      <c r="A473" s="424"/>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288"/>
      <c r="AE473" s="288"/>
      <c r="AF473" s="288"/>
      <c r="AG473" s="288"/>
      <c r="AH473" s="288"/>
      <c r="AI473" s="288"/>
      <c r="AJ473" s="288"/>
      <c r="AK473" s="288"/>
    </row>
    <row r="474" spans="1:37" ht="16">
      <c r="A474" s="424"/>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288"/>
      <c r="AF474" s="288"/>
      <c r="AG474" s="288"/>
      <c r="AH474" s="288"/>
      <c r="AI474" s="288"/>
      <c r="AJ474" s="288"/>
      <c r="AK474" s="288"/>
    </row>
    <row r="475" spans="1:37" ht="16">
      <c r="A475" s="424"/>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c r="AD475" s="288"/>
      <c r="AE475" s="288"/>
      <c r="AF475" s="288"/>
      <c r="AG475" s="288"/>
      <c r="AH475" s="288"/>
      <c r="AI475" s="288"/>
      <c r="AJ475" s="288"/>
      <c r="AK475" s="288"/>
    </row>
    <row r="476" spans="1:37" ht="16">
      <c r="A476" s="424"/>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c r="AD476" s="288"/>
      <c r="AE476" s="288"/>
      <c r="AF476" s="288"/>
      <c r="AG476" s="288"/>
      <c r="AH476" s="288"/>
      <c r="AI476" s="288"/>
      <c r="AJ476" s="288"/>
      <c r="AK476" s="288"/>
    </row>
    <row r="477" spans="1:37" ht="16">
      <c r="A477" s="424"/>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288"/>
      <c r="AF477" s="288"/>
      <c r="AG477" s="288"/>
      <c r="AH477" s="288"/>
      <c r="AI477" s="288"/>
      <c r="AJ477" s="288"/>
      <c r="AK477" s="288"/>
    </row>
    <row r="478" spans="1:37" ht="16">
      <c r="A478" s="424"/>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288"/>
      <c r="AF478" s="288"/>
      <c r="AG478" s="288"/>
      <c r="AH478" s="288"/>
      <c r="AI478" s="288"/>
      <c r="AJ478" s="288"/>
      <c r="AK478" s="288"/>
    </row>
    <row r="479" spans="1:37" ht="16">
      <c r="A479" s="424"/>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88"/>
      <c r="AF479" s="288"/>
      <c r="AG479" s="288"/>
      <c r="AH479" s="288"/>
      <c r="AI479" s="288"/>
      <c r="AJ479" s="288"/>
      <c r="AK479" s="288"/>
    </row>
    <row r="480" spans="1:37" ht="16">
      <c r="A480" s="424"/>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288"/>
      <c r="AF480" s="288"/>
      <c r="AG480" s="288"/>
      <c r="AH480" s="288"/>
      <c r="AI480" s="288"/>
      <c r="AJ480" s="288"/>
      <c r="AK480" s="288"/>
    </row>
    <row r="481" spans="1:37" ht="16">
      <c r="A481" s="424"/>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288"/>
      <c r="AE481" s="288"/>
      <c r="AF481" s="288"/>
      <c r="AG481" s="288"/>
      <c r="AH481" s="288"/>
      <c r="AI481" s="288"/>
      <c r="AJ481" s="288"/>
      <c r="AK481" s="288"/>
    </row>
    <row r="482" spans="1:37" ht="16">
      <c r="A482" s="424"/>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c r="AD482" s="288"/>
      <c r="AE482" s="288"/>
      <c r="AF482" s="288"/>
      <c r="AG482" s="288"/>
      <c r="AH482" s="288"/>
      <c r="AI482" s="288"/>
      <c r="AJ482" s="288"/>
      <c r="AK482" s="288"/>
    </row>
    <row r="483" spans="1:37" ht="16">
      <c r="A483" s="424"/>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88"/>
      <c r="AE483" s="288"/>
      <c r="AF483" s="288"/>
      <c r="AG483" s="288"/>
      <c r="AH483" s="288"/>
      <c r="AI483" s="288"/>
      <c r="AJ483" s="288"/>
      <c r="AK483" s="288"/>
    </row>
    <row r="484" spans="1:37" ht="16">
      <c r="A484" s="424"/>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c r="AD484" s="288"/>
      <c r="AE484" s="288"/>
      <c r="AF484" s="288"/>
      <c r="AG484" s="288"/>
      <c r="AH484" s="288"/>
      <c r="AI484" s="288"/>
      <c r="AJ484" s="288"/>
      <c r="AK484" s="288"/>
    </row>
    <row r="485" spans="1:37" ht="16">
      <c r="A485" s="424"/>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c r="AD485" s="288"/>
      <c r="AE485" s="288"/>
      <c r="AF485" s="288"/>
      <c r="AG485" s="288"/>
      <c r="AH485" s="288"/>
      <c r="AI485" s="288"/>
      <c r="AJ485" s="288"/>
      <c r="AK485" s="288"/>
    </row>
    <row r="486" spans="1:37" ht="16">
      <c r="A486" s="424"/>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288"/>
      <c r="AF486" s="288"/>
      <c r="AG486" s="288"/>
      <c r="AH486" s="288"/>
      <c r="AI486" s="288"/>
      <c r="AJ486" s="288"/>
      <c r="AK486" s="288"/>
    </row>
    <row r="487" spans="1:37" ht="16">
      <c r="A487" s="424"/>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288"/>
      <c r="AF487" s="288"/>
      <c r="AG487" s="288"/>
      <c r="AH487" s="288"/>
      <c r="AI487" s="288"/>
      <c r="AJ487" s="288"/>
      <c r="AK487" s="288"/>
    </row>
    <row r="488" spans="1:37" ht="16">
      <c r="A488" s="424"/>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c r="AD488" s="288"/>
      <c r="AE488" s="288"/>
      <c r="AF488" s="288"/>
      <c r="AG488" s="288"/>
      <c r="AH488" s="288"/>
      <c r="AI488" s="288"/>
      <c r="AJ488" s="288"/>
      <c r="AK488" s="288"/>
    </row>
    <row r="489" spans="1:37" ht="16">
      <c r="A489" s="424"/>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288"/>
      <c r="AF489" s="288"/>
      <c r="AG489" s="288"/>
      <c r="AH489" s="288"/>
      <c r="AI489" s="288"/>
      <c r="AJ489" s="288"/>
      <c r="AK489" s="288"/>
    </row>
    <row r="490" spans="1:37" ht="16">
      <c r="A490" s="424"/>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c r="AD490" s="288"/>
      <c r="AE490" s="288"/>
      <c r="AF490" s="288"/>
      <c r="AG490" s="288"/>
      <c r="AH490" s="288"/>
      <c r="AI490" s="288"/>
      <c r="AJ490" s="288"/>
      <c r="AK490" s="288"/>
    </row>
    <row r="491" spans="1:37" ht="16">
      <c r="A491" s="424"/>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88"/>
      <c r="AE491" s="288"/>
      <c r="AF491" s="288"/>
      <c r="AG491" s="288"/>
      <c r="AH491" s="288"/>
      <c r="AI491" s="288"/>
      <c r="AJ491" s="288"/>
      <c r="AK491" s="288"/>
    </row>
    <row r="492" spans="1:37" ht="16">
      <c r="A492" s="424"/>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c r="AD492" s="288"/>
      <c r="AE492" s="288"/>
      <c r="AF492" s="288"/>
      <c r="AG492" s="288"/>
      <c r="AH492" s="288"/>
      <c r="AI492" s="288"/>
      <c r="AJ492" s="288"/>
      <c r="AK492" s="288"/>
    </row>
    <row r="493" spans="1:37" ht="16">
      <c r="A493" s="424"/>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c r="AD493" s="288"/>
      <c r="AE493" s="288"/>
      <c r="AF493" s="288"/>
      <c r="AG493" s="288"/>
      <c r="AH493" s="288"/>
      <c r="AI493" s="288"/>
      <c r="AJ493" s="288"/>
      <c r="AK493" s="288"/>
    </row>
    <row r="494" spans="1:37" ht="16">
      <c r="A494" s="424"/>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c r="AD494" s="288"/>
      <c r="AE494" s="288"/>
      <c r="AF494" s="288"/>
      <c r="AG494" s="288"/>
      <c r="AH494" s="288"/>
      <c r="AI494" s="288"/>
      <c r="AJ494" s="288"/>
      <c r="AK494" s="288"/>
    </row>
    <row r="495" spans="1:37" ht="16">
      <c r="A495" s="424"/>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c r="AD495" s="288"/>
      <c r="AE495" s="288"/>
      <c r="AF495" s="288"/>
      <c r="AG495" s="288"/>
      <c r="AH495" s="288"/>
      <c r="AI495" s="288"/>
      <c r="AJ495" s="288"/>
      <c r="AK495" s="288"/>
    </row>
    <row r="496" spans="1:37" ht="16">
      <c r="A496" s="424"/>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c r="AD496" s="288"/>
      <c r="AE496" s="288"/>
      <c r="AF496" s="288"/>
      <c r="AG496" s="288"/>
      <c r="AH496" s="288"/>
      <c r="AI496" s="288"/>
      <c r="AJ496" s="288"/>
      <c r="AK496" s="288"/>
    </row>
    <row r="497" spans="1:37" ht="16">
      <c r="A497" s="424"/>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c r="AD497" s="288"/>
      <c r="AE497" s="288"/>
      <c r="AF497" s="288"/>
      <c r="AG497" s="288"/>
      <c r="AH497" s="288"/>
      <c r="AI497" s="288"/>
      <c r="AJ497" s="288"/>
      <c r="AK497" s="288"/>
    </row>
    <row r="498" spans="1:37" ht="16">
      <c r="A498" s="424"/>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288"/>
      <c r="AF498" s="288"/>
      <c r="AG498" s="288"/>
      <c r="AH498" s="288"/>
      <c r="AI498" s="288"/>
      <c r="AJ498" s="288"/>
      <c r="AK498" s="288"/>
    </row>
    <row r="499" spans="1:37" ht="16">
      <c r="A499" s="424"/>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288"/>
      <c r="AF499" s="288"/>
      <c r="AG499" s="288"/>
      <c r="AH499" s="288"/>
      <c r="AI499" s="288"/>
      <c r="AJ499" s="288"/>
      <c r="AK499" s="288"/>
    </row>
    <row r="500" spans="1:37" ht="16">
      <c r="A500" s="424"/>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c r="AD500" s="288"/>
      <c r="AE500" s="288"/>
      <c r="AF500" s="288"/>
      <c r="AG500" s="288"/>
      <c r="AH500" s="288"/>
      <c r="AI500" s="288"/>
      <c r="AJ500" s="288"/>
      <c r="AK500" s="288"/>
    </row>
    <row r="501" spans="1:37" ht="16">
      <c r="A501" s="424"/>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288"/>
      <c r="AE501" s="288"/>
      <c r="AF501" s="288"/>
      <c r="AG501" s="288"/>
      <c r="AH501" s="288"/>
      <c r="AI501" s="288"/>
      <c r="AJ501" s="288"/>
      <c r="AK501" s="288"/>
    </row>
    <row r="502" spans="1:37" ht="16">
      <c r="A502" s="424"/>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c r="AD502" s="288"/>
      <c r="AE502" s="288"/>
      <c r="AF502" s="288"/>
      <c r="AG502" s="288"/>
      <c r="AH502" s="288"/>
      <c r="AI502" s="288"/>
      <c r="AJ502" s="288"/>
      <c r="AK502" s="288"/>
    </row>
    <row r="503" spans="1:37" ht="16">
      <c r="A503" s="424"/>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c r="AD503" s="288"/>
      <c r="AE503" s="288"/>
      <c r="AF503" s="288"/>
      <c r="AG503" s="288"/>
      <c r="AH503" s="288"/>
      <c r="AI503" s="288"/>
      <c r="AJ503" s="288"/>
      <c r="AK503" s="288"/>
    </row>
    <row r="504" spans="1:37" ht="16">
      <c r="A504" s="424"/>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c r="AD504" s="288"/>
      <c r="AE504" s="288"/>
      <c r="AF504" s="288"/>
      <c r="AG504" s="288"/>
      <c r="AH504" s="288"/>
      <c r="AI504" s="288"/>
      <c r="AJ504" s="288"/>
      <c r="AK504" s="288"/>
    </row>
    <row r="505" spans="1:37" ht="16">
      <c r="A505" s="424"/>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288"/>
      <c r="AF505" s="288"/>
      <c r="AG505" s="288"/>
      <c r="AH505" s="288"/>
      <c r="AI505" s="288"/>
      <c r="AJ505" s="288"/>
      <c r="AK505" s="288"/>
    </row>
    <row r="506" spans="1:37" ht="16">
      <c r="A506" s="424"/>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c r="AD506" s="288"/>
      <c r="AE506" s="288"/>
      <c r="AF506" s="288"/>
      <c r="AG506" s="288"/>
      <c r="AH506" s="288"/>
      <c r="AI506" s="288"/>
      <c r="AJ506" s="288"/>
      <c r="AK506" s="288"/>
    </row>
    <row r="507" spans="1:37" ht="16">
      <c r="A507" s="424"/>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288"/>
      <c r="AF507" s="288"/>
      <c r="AG507" s="288"/>
      <c r="AH507" s="288"/>
      <c r="AI507" s="288"/>
      <c r="AJ507" s="288"/>
      <c r="AK507" s="288"/>
    </row>
    <row r="508" spans="1:37" ht="16">
      <c r="A508" s="424"/>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288"/>
      <c r="AF508" s="288"/>
      <c r="AG508" s="288"/>
      <c r="AH508" s="288"/>
      <c r="AI508" s="288"/>
      <c r="AJ508" s="288"/>
      <c r="AK508" s="288"/>
    </row>
    <row r="509" spans="1:37" ht="16">
      <c r="A509" s="424"/>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c r="AD509" s="288"/>
      <c r="AE509" s="288"/>
      <c r="AF509" s="288"/>
      <c r="AG509" s="288"/>
      <c r="AH509" s="288"/>
      <c r="AI509" s="288"/>
      <c r="AJ509" s="288"/>
      <c r="AK509" s="288"/>
    </row>
    <row r="510" spans="1:37" ht="16">
      <c r="A510" s="424"/>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c r="AD510" s="288"/>
      <c r="AE510" s="288"/>
      <c r="AF510" s="288"/>
      <c r="AG510" s="288"/>
      <c r="AH510" s="288"/>
      <c r="AI510" s="288"/>
      <c r="AJ510" s="288"/>
      <c r="AK510" s="288"/>
    </row>
    <row r="511" spans="1:37" ht="16">
      <c r="A511" s="424"/>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88"/>
      <c r="AE511" s="288"/>
      <c r="AF511" s="288"/>
      <c r="AG511" s="288"/>
      <c r="AH511" s="288"/>
      <c r="AI511" s="288"/>
      <c r="AJ511" s="288"/>
      <c r="AK511" s="288"/>
    </row>
    <row r="512" spans="1:37" ht="16">
      <c r="A512" s="424"/>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c r="AD512" s="288"/>
      <c r="AE512" s="288"/>
      <c r="AF512" s="288"/>
      <c r="AG512" s="288"/>
      <c r="AH512" s="288"/>
      <c r="AI512" s="288"/>
      <c r="AJ512" s="288"/>
      <c r="AK512" s="288"/>
    </row>
    <row r="513" spans="1:37" ht="16">
      <c r="A513" s="424"/>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c r="AD513" s="288"/>
      <c r="AE513" s="288"/>
      <c r="AF513" s="288"/>
      <c r="AG513" s="288"/>
      <c r="AH513" s="288"/>
      <c r="AI513" s="288"/>
      <c r="AJ513" s="288"/>
      <c r="AK513" s="288"/>
    </row>
    <row r="514" spans="1:37" ht="16">
      <c r="A514" s="424"/>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288"/>
      <c r="AF514" s="288"/>
      <c r="AG514" s="288"/>
      <c r="AH514" s="288"/>
      <c r="AI514" s="288"/>
      <c r="AJ514" s="288"/>
      <c r="AK514" s="288"/>
    </row>
    <row r="515" spans="1:37" ht="16">
      <c r="A515" s="424"/>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c r="AD515" s="288"/>
      <c r="AE515" s="288"/>
      <c r="AF515" s="288"/>
      <c r="AG515" s="288"/>
      <c r="AH515" s="288"/>
      <c r="AI515" s="288"/>
      <c r="AJ515" s="288"/>
      <c r="AK515" s="288"/>
    </row>
    <row r="516" spans="1:37" ht="16">
      <c r="A516" s="424"/>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288"/>
      <c r="AF516" s="288"/>
      <c r="AG516" s="288"/>
      <c r="AH516" s="288"/>
      <c r="AI516" s="288"/>
      <c r="AJ516" s="288"/>
      <c r="AK516" s="288"/>
    </row>
    <row r="517" spans="1:37" ht="16">
      <c r="A517" s="424"/>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c r="AD517" s="288"/>
      <c r="AE517" s="288"/>
      <c r="AF517" s="288"/>
      <c r="AG517" s="288"/>
      <c r="AH517" s="288"/>
      <c r="AI517" s="288"/>
      <c r="AJ517" s="288"/>
      <c r="AK517" s="288"/>
    </row>
    <row r="518" spans="1:37" ht="16">
      <c r="A518" s="424"/>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88"/>
      <c r="AE518" s="288"/>
      <c r="AF518" s="288"/>
      <c r="AG518" s="288"/>
      <c r="AH518" s="288"/>
      <c r="AI518" s="288"/>
      <c r="AJ518" s="288"/>
      <c r="AK518" s="288"/>
    </row>
    <row r="519" spans="1:37" ht="16">
      <c r="A519" s="424"/>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c r="AD519" s="288"/>
      <c r="AE519" s="288"/>
      <c r="AF519" s="288"/>
      <c r="AG519" s="288"/>
      <c r="AH519" s="288"/>
      <c r="AI519" s="288"/>
      <c r="AJ519" s="288"/>
      <c r="AK519" s="288"/>
    </row>
    <row r="520" spans="1:37" ht="16">
      <c r="A520" s="424"/>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c r="AD520" s="288"/>
      <c r="AE520" s="288"/>
      <c r="AF520" s="288"/>
      <c r="AG520" s="288"/>
      <c r="AH520" s="288"/>
      <c r="AI520" s="288"/>
      <c r="AJ520" s="288"/>
      <c r="AK520" s="288"/>
    </row>
    <row r="521" spans="1:37" ht="16">
      <c r="A521" s="424"/>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c r="AD521" s="288"/>
      <c r="AE521" s="288"/>
      <c r="AF521" s="288"/>
      <c r="AG521" s="288"/>
      <c r="AH521" s="288"/>
      <c r="AI521" s="288"/>
      <c r="AJ521" s="288"/>
      <c r="AK521" s="288"/>
    </row>
    <row r="522" spans="1:37" ht="16">
      <c r="A522" s="424"/>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c r="AD522" s="288"/>
      <c r="AE522" s="288"/>
      <c r="AF522" s="288"/>
      <c r="AG522" s="288"/>
      <c r="AH522" s="288"/>
      <c r="AI522" s="288"/>
      <c r="AJ522" s="288"/>
      <c r="AK522" s="288"/>
    </row>
    <row r="523" spans="1:37" ht="16">
      <c r="A523" s="424"/>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c r="AD523" s="288"/>
      <c r="AE523" s="288"/>
      <c r="AF523" s="288"/>
      <c r="AG523" s="288"/>
      <c r="AH523" s="288"/>
      <c r="AI523" s="288"/>
      <c r="AJ523" s="288"/>
      <c r="AK523" s="288"/>
    </row>
    <row r="524" spans="1:37" ht="16">
      <c r="A524" s="424"/>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c r="AD524" s="288"/>
      <c r="AE524" s="288"/>
      <c r="AF524" s="288"/>
      <c r="AG524" s="288"/>
      <c r="AH524" s="288"/>
      <c r="AI524" s="288"/>
      <c r="AJ524" s="288"/>
      <c r="AK524" s="288"/>
    </row>
    <row r="525" spans="1:37" ht="16">
      <c r="A525" s="424"/>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c r="AD525" s="288"/>
      <c r="AE525" s="288"/>
      <c r="AF525" s="288"/>
      <c r="AG525" s="288"/>
      <c r="AH525" s="288"/>
      <c r="AI525" s="288"/>
      <c r="AJ525" s="288"/>
      <c r="AK525" s="288"/>
    </row>
    <row r="526" spans="1:37" ht="16">
      <c r="A526" s="424"/>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c r="AD526" s="288"/>
      <c r="AE526" s="288"/>
      <c r="AF526" s="288"/>
      <c r="AG526" s="288"/>
      <c r="AH526" s="288"/>
      <c r="AI526" s="288"/>
      <c r="AJ526" s="288"/>
      <c r="AK526" s="288"/>
    </row>
    <row r="527" spans="1:37" ht="16">
      <c r="A527" s="424"/>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c r="AD527" s="288"/>
      <c r="AE527" s="288"/>
      <c r="AF527" s="288"/>
      <c r="AG527" s="288"/>
      <c r="AH527" s="288"/>
      <c r="AI527" s="288"/>
      <c r="AJ527" s="288"/>
      <c r="AK527" s="288"/>
    </row>
    <row r="528" spans="1:37" ht="16">
      <c r="A528" s="424"/>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288"/>
      <c r="AF528" s="288"/>
      <c r="AG528" s="288"/>
      <c r="AH528" s="288"/>
      <c r="AI528" s="288"/>
      <c r="AJ528" s="288"/>
      <c r="AK528" s="288"/>
    </row>
    <row r="529" spans="1:37" ht="16">
      <c r="A529" s="424"/>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c r="AD529" s="288"/>
      <c r="AE529" s="288"/>
      <c r="AF529" s="288"/>
      <c r="AG529" s="288"/>
      <c r="AH529" s="288"/>
      <c r="AI529" s="288"/>
      <c r="AJ529" s="288"/>
      <c r="AK529" s="288"/>
    </row>
    <row r="530" spans="1:37" ht="16">
      <c r="A530" s="424"/>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c r="AD530" s="288"/>
      <c r="AE530" s="288"/>
      <c r="AF530" s="288"/>
      <c r="AG530" s="288"/>
      <c r="AH530" s="288"/>
      <c r="AI530" s="288"/>
      <c r="AJ530" s="288"/>
      <c r="AK530" s="288"/>
    </row>
    <row r="531" spans="1:37" ht="16">
      <c r="A531" s="424"/>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288"/>
      <c r="AE531" s="288"/>
      <c r="AF531" s="288"/>
      <c r="AG531" s="288"/>
      <c r="AH531" s="288"/>
      <c r="AI531" s="288"/>
      <c r="AJ531" s="288"/>
      <c r="AK531" s="288"/>
    </row>
    <row r="532" spans="1:37" ht="16">
      <c r="A532" s="424"/>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c r="AD532" s="288"/>
      <c r="AE532" s="288"/>
      <c r="AF532" s="288"/>
      <c r="AG532" s="288"/>
      <c r="AH532" s="288"/>
      <c r="AI532" s="288"/>
      <c r="AJ532" s="288"/>
      <c r="AK532" s="288"/>
    </row>
    <row r="533" spans="1:37" ht="16">
      <c r="A533" s="424"/>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288"/>
      <c r="AF533" s="288"/>
      <c r="AG533" s="288"/>
      <c r="AH533" s="288"/>
      <c r="AI533" s="288"/>
      <c r="AJ533" s="288"/>
      <c r="AK533" s="288"/>
    </row>
    <row r="534" spans="1:37" ht="16">
      <c r="A534" s="424"/>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288"/>
      <c r="AF534" s="288"/>
      <c r="AG534" s="288"/>
      <c r="AH534" s="288"/>
      <c r="AI534" s="288"/>
      <c r="AJ534" s="288"/>
      <c r="AK534" s="288"/>
    </row>
    <row r="535" spans="1:37" ht="16">
      <c r="A535" s="424"/>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288"/>
      <c r="AF535" s="288"/>
      <c r="AG535" s="288"/>
      <c r="AH535" s="288"/>
      <c r="AI535" s="288"/>
      <c r="AJ535" s="288"/>
      <c r="AK535" s="288"/>
    </row>
    <row r="536" spans="1:37" ht="16">
      <c r="A536" s="424"/>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c r="AD536" s="288"/>
      <c r="AE536" s="288"/>
      <c r="AF536" s="288"/>
      <c r="AG536" s="288"/>
      <c r="AH536" s="288"/>
      <c r="AI536" s="288"/>
      <c r="AJ536" s="288"/>
      <c r="AK536" s="288"/>
    </row>
    <row r="537" spans="1:37" ht="16">
      <c r="A537" s="424"/>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288"/>
      <c r="AF537" s="288"/>
      <c r="AG537" s="288"/>
      <c r="AH537" s="288"/>
      <c r="AI537" s="288"/>
      <c r="AJ537" s="288"/>
      <c r="AK537" s="288"/>
    </row>
    <row r="538" spans="1:37" ht="16">
      <c r="A538" s="424"/>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c r="AD538" s="288"/>
      <c r="AE538" s="288"/>
      <c r="AF538" s="288"/>
      <c r="AG538" s="288"/>
      <c r="AH538" s="288"/>
      <c r="AI538" s="288"/>
      <c r="AJ538" s="288"/>
      <c r="AK538" s="288"/>
    </row>
    <row r="539" spans="1:37" ht="16">
      <c r="A539" s="424"/>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c r="AD539" s="288"/>
      <c r="AE539" s="288"/>
      <c r="AF539" s="288"/>
      <c r="AG539" s="288"/>
      <c r="AH539" s="288"/>
      <c r="AI539" s="288"/>
      <c r="AJ539" s="288"/>
      <c r="AK539" s="288"/>
    </row>
    <row r="540" spans="1:37" ht="16">
      <c r="A540" s="424"/>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c r="AD540" s="288"/>
      <c r="AE540" s="288"/>
      <c r="AF540" s="288"/>
      <c r="AG540" s="288"/>
      <c r="AH540" s="288"/>
      <c r="AI540" s="288"/>
      <c r="AJ540" s="288"/>
      <c r="AK540" s="288"/>
    </row>
    <row r="541" spans="1:37" ht="16">
      <c r="A541" s="424"/>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88"/>
      <c r="AE541" s="288"/>
      <c r="AF541" s="288"/>
      <c r="AG541" s="288"/>
      <c r="AH541" s="288"/>
      <c r="AI541" s="288"/>
      <c r="AJ541" s="288"/>
      <c r="AK541" s="288"/>
    </row>
    <row r="542" spans="1:37" ht="16">
      <c r="A542" s="424"/>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288"/>
      <c r="AF542" s="288"/>
      <c r="AG542" s="288"/>
      <c r="AH542" s="288"/>
      <c r="AI542" s="288"/>
      <c r="AJ542" s="288"/>
      <c r="AK542" s="288"/>
    </row>
    <row r="543" spans="1:37" ht="16">
      <c r="A543" s="424"/>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288"/>
      <c r="AF543" s="288"/>
      <c r="AG543" s="288"/>
      <c r="AH543" s="288"/>
      <c r="AI543" s="288"/>
      <c r="AJ543" s="288"/>
      <c r="AK543" s="288"/>
    </row>
    <row r="544" spans="1:37" ht="16">
      <c r="A544" s="424"/>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288"/>
      <c r="AF544" s="288"/>
      <c r="AG544" s="288"/>
      <c r="AH544" s="288"/>
      <c r="AI544" s="288"/>
      <c r="AJ544" s="288"/>
      <c r="AK544" s="288"/>
    </row>
    <row r="545" spans="1:37" ht="16">
      <c r="A545" s="424"/>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c r="AD545" s="288"/>
      <c r="AE545" s="288"/>
      <c r="AF545" s="288"/>
      <c r="AG545" s="288"/>
      <c r="AH545" s="288"/>
      <c r="AI545" s="288"/>
      <c r="AJ545" s="288"/>
      <c r="AK545" s="288"/>
    </row>
    <row r="546" spans="1:37" ht="16">
      <c r="A546" s="424"/>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c r="AD546" s="288"/>
      <c r="AE546" s="288"/>
      <c r="AF546" s="288"/>
      <c r="AG546" s="288"/>
      <c r="AH546" s="288"/>
      <c r="AI546" s="288"/>
      <c r="AJ546" s="288"/>
      <c r="AK546" s="288"/>
    </row>
    <row r="547" spans="1:37" ht="16">
      <c r="A547" s="424"/>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88"/>
      <c r="AE547" s="288"/>
      <c r="AF547" s="288"/>
      <c r="AG547" s="288"/>
      <c r="AH547" s="288"/>
      <c r="AI547" s="288"/>
      <c r="AJ547" s="288"/>
      <c r="AK547" s="288"/>
    </row>
    <row r="548" spans="1:37" ht="16">
      <c r="A548" s="424"/>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c r="AD548" s="288"/>
      <c r="AE548" s="288"/>
      <c r="AF548" s="288"/>
      <c r="AG548" s="288"/>
      <c r="AH548" s="288"/>
      <c r="AI548" s="288"/>
      <c r="AJ548" s="288"/>
      <c r="AK548" s="288"/>
    </row>
    <row r="549" spans="1:37" ht="16">
      <c r="A549" s="424"/>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c r="AD549" s="288"/>
      <c r="AE549" s="288"/>
      <c r="AF549" s="288"/>
      <c r="AG549" s="288"/>
      <c r="AH549" s="288"/>
      <c r="AI549" s="288"/>
      <c r="AJ549" s="288"/>
      <c r="AK549" s="288"/>
    </row>
    <row r="550" spans="1:37" ht="16">
      <c r="A550" s="424"/>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c r="AD550" s="288"/>
      <c r="AE550" s="288"/>
      <c r="AF550" s="288"/>
      <c r="AG550" s="288"/>
      <c r="AH550" s="288"/>
      <c r="AI550" s="288"/>
      <c r="AJ550" s="288"/>
      <c r="AK550" s="288"/>
    </row>
    <row r="551" spans="1:37" ht="16">
      <c r="A551" s="424"/>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c r="AD551" s="288"/>
      <c r="AE551" s="288"/>
      <c r="AF551" s="288"/>
      <c r="AG551" s="288"/>
      <c r="AH551" s="288"/>
      <c r="AI551" s="288"/>
      <c r="AJ551" s="288"/>
      <c r="AK551" s="288"/>
    </row>
    <row r="552" spans="1:37" ht="16">
      <c r="A552" s="424"/>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c r="AD552" s="288"/>
      <c r="AE552" s="288"/>
      <c r="AF552" s="288"/>
      <c r="AG552" s="288"/>
      <c r="AH552" s="288"/>
      <c r="AI552" s="288"/>
      <c r="AJ552" s="288"/>
      <c r="AK552" s="288"/>
    </row>
    <row r="553" spans="1:37" ht="16">
      <c r="A553" s="424"/>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c r="AD553" s="288"/>
      <c r="AE553" s="288"/>
      <c r="AF553" s="288"/>
      <c r="AG553" s="288"/>
      <c r="AH553" s="288"/>
      <c r="AI553" s="288"/>
      <c r="AJ553" s="288"/>
      <c r="AK553" s="288"/>
    </row>
    <row r="554" spans="1:37" ht="16">
      <c r="A554" s="424"/>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c r="AD554" s="288"/>
      <c r="AE554" s="288"/>
      <c r="AF554" s="288"/>
      <c r="AG554" s="288"/>
      <c r="AH554" s="288"/>
      <c r="AI554" s="288"/>
      <c r="AJ554" s="288"/>
      <c r="AK554" s="288"/>
    </row>
    <row r="555" spans="1:37" ht="16">
      <c r="A555" s="424"/>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c r="AD555" s="288"/>
      <c r="AE555" s="288"/>
      <c r="AF555" s="288"/>
      <c r="AG555" s="288"/>
      <c r="AH555" s="288"/>
      <c r="AI555" s="288"/>
      <c r="AJ555" s="288"/>
      <c r="AK555" s="288"/>
    </row>
    <row r="556" spans="1:37" ht="16">
      <c r="A556" s="424"/>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288"/>
      <c r="AF556" s="288"/>
      <c r="AG556" s="288"/>
      <c r="AH556" s="288"/>
      <c r="AI556" s="288"/>
      <c r="AJ556" s="288"/>
      <c r="AK556" s="288"/>
    </row>
    <row r="557" spans="1:37" ht="16">
      <c r="A557" s="424"/>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c r="AD557" s="288"/>
      <c r="AE557" s="288"/>
      <c r="AF557" s="288"/>
      <c r="AG557" s="288"/>
      <c r="AH557" s="288"/>
      <c r="AI557" s="288"/>
      <c r="AJ557" s="288"/>
      <c r="AK557" s="288"/>
    </row>
    <row r="558" spans="1:37" ht="16">
      <c r="A558" s="424"/>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88"/>
      <c r="AF558" s="288"/>
      <c r="AG558" s="288"/>
      <c r="AH558" s="288"/>
      <c r="AI558" s="288"/>
      <c r="AJ558" s="288"/>
      <c r="AK558" s="288"/>
    </row>
    <row r="559" spans="1:37" ht="16">
      <c r="A559" s="424"/>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288"/>
      <c r="AE559" s="288"/>
      <c r="AF559" s="288"/>
      <c r="AG559" s="288"/>
      <c r="AH559" s="288"/>
      <c r="AI559" s="288"/>
      <c r="AJ559" s="288"/>
      <c r="AK559" s="288"/>
    </row>
    <row r="560" spans="1:37" ht="16">
      <c r="A560" s="424"/>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288"/>
      <c r="AF560" s="288"/>
      <c r="AG560" s="288"/>
      <c r="AH560" s="288"/>
      <c r="AI560" s="288"/>
      <c r="AJ560" s="288"/>
      <c r="AK560" s="288"/>
    </row>
    <row r="561" spans="1:37" ht="16">
      <c r="A561" s="424"/>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c r="AD561" s="288"/>
      <c r="AE561" s="288"/>
      <c r="AF561" s="288"/>
      <c r="AG561" s="288"/>
      <c r="AH561" s="288"/>
      <c r="AI561" s="288"/>
      <c r="AJ561" s="288"/>
      <c r="AK561" s="288"/>
    </row>
    <row r="562" spans="1:37" ht="16">
      <c r="A562" s="424"/>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c r="AD562" s="288"/>
      <c r="AE562" s="288"/>
      <c r="AF562" s="288"/>
      <c r="AG562" s="288"/>
      <c r="AH562" s="288"/>
      <c r="AI562" s="288"/>
      <c r="AJ562" s="288"/>
      <c r="AK562" s="288"/>
    </row>
    <row r="563" spans="1:37" ht="16">
      <c r="A563" s="424"/>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c r="AD563" s="288"/>
      <c r="AE563" s="288"/>
      <c r="AF563" s="288"/>
      <c r="AG563" s="288"/>
      <c r="AH563" s="288"/>
      <c r="AI563" s="288"/>
      <c r="AJ563" s="288"/>
      <c r="AK563" s="288"/>
    </row>
    <row r="564" spans="1:37" ht="16">
      <c r="A564" s="424"/>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c r="AD564" s="288"/>
      <c r="AE564" s="288"/>
      <c r="AF564" s="288"/>
      <c r="AG564" s="288"/>
      <c r="AH564" s="288"/>
      <c r="AI564" s="288"/>
      <c r="AJ564" s="288"/>
      <c r="AK564" s="288"/>
    </row>
    <row r="565" spans="1:37" ht="16">
      <c r="A565" s="424"/>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288"/>
      <c r="AF565" s="288"/>
      <c r="AG565" s="288"/>
      <c r="AH565" s="288"/>
      <c r="AI565" s="288"/>
      <c r="AJ565" s="288"/>
      <c r="AK565" s="288"/>
    </row>
    <row r="566" spans="1:37" ht="16">
      <c r="A566" s="424"/>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c r="AD566" s="288"/>
      <c r="AE566" s="288"/>
      <c r="AF566" s="288"/>
      <c r="AG566" s="288"/>
      <c r="AH566" s="288"/>
      <c r="AI566" s="288"/>
      <c r="AJ566" s="288"/>
      <c r="AK566" s="288"/>
    </row>
    <row r="567" spans="1:37" ht="16">
      <c r="A567" s="424"/>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c r="AD567" s="288"/>
      <c r="AE567" s="288"/>
      <c r="AF567" s="288"/>
      <c r="AG567" s="288"/>
      <c r="AH567" s="288"/>
      <c r="AI567" s="288"/>
      <c r="AJ567" s="288"/>
      <c r="AK567" s="288"/>
    </row>
    <row r="568" spans="1:37" ht="16">
      <c r="A568" s="424"/>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c r="AD568" s="288"/>
      <c r="AE568" s="288"/>
      <c r="AF568" s="288"/>
      <c r="AG568" s="288"/>
      <c r="AH568" s="288"/>
      <c r="AI568" s="288"/>
      <c r="AJ568" s="288"/>
      <c r="AK568" s="288"/>
    </row>
    <row r="569" spans="1:37" ht="16">
      <c r="A569" s="424"/>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88"/>
      <c r="AF569" s="288"/>
      <c r="AG569" s="288"/>
      <c r="AH569" s="288"/>
      <c r="AI569" s="288"/>
      <c r="AJ569" s="288"/>
      <c r="AK569" s="288"/>
    </row>
    <row r="570" spans="1:37" ht="16">
      <c r="A570" s="424"/>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88"/>
      <c r="AF570" s="288"/>
      <c r="AG570" s="288"/>
      <c r="AH570" s="288"/>
      <c r="AI570" s="288"/>
      <c r="AJ570" s="288"/>
      <c r="AK570" s="288"/>
    </row>
    <row r="571" spans="1:37" ht="16">
      <c r="A571" s="424"/>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288"/>
      <c r="AF571" s="288"/>
      <c r="AG571" s="288"/>
      <c r="AH571" s="288"/>
      <c r="AI571" s="288"/>
      <c r="AJ571" s="288"/>
      <c r="AK571" s="288"/>
    </row>
    <row r="572" spans="1:37" ht="16">
      <c r="A572" s="424"/>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c r="AD572" s="288"/>
      <c r="AE572" s="288"/>
      <c r="AF572" s="288"/>
      <c r="AG572" s="288"/>
      <c r="AH572" s="288"/>
      <c r="AI572" s="288"/>
      <c r="AJ572" s="288"/>
      <c r="AK572" s="288"/>
    </row>
    <row r="573" spans="1:37" ht="16">
      <c r="A573" s="424"/>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288"/>
      <c r="AE573" s="288"/>
      <c r="AF573" s="288"/>
      <c r="AG573" s="288"/>
      <c r="AH573" s="288"/>
      <c r="AI573" s="288"/>
      <c r="AJ573" s="288"/>
      <c r="AK573" s="288"/>
    </row>
    <row r="574" spans="1:37" ht="16">
      <c r="A574" s="424"/>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c r="AD574" s="288"/>
      <c r="AE574" s="288"/>
      <c r="AF574" s="288"/>
      <c r="AG574" s="288"/>
      <c r="AH574" s="288"/>
      <c r="AI574" s="288"/>
      <c r="AJ574" s="288"/>
      <c r="AK574" s="288"/>
    </row>
    <row r="575" spans="1:37" ht="16">
      <c r="A575" s="424"/>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c r="AD575" s="288"/>
      <c r="AE575" s="288"/>
      <c r="AF575" s="288"/>
      <c r="AG575" s="288"/>
      <c r="AH575" s="288"/>
      <c r="AI575" s="288"/>
      <c r="AJ575" s="288"/>
      <c r="AK575" s="288"/>
    </row>
    <row r="576" spans="1:37" ht="16">
      <c r="A576" s="424"/>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288"/>
      <c r="AF576" s="288"/>
      <c r="AG576" s="288"/>
      <c r="AH576" s="288"/>
      <c r="AI576" s="288"/>
      <c r="AJ576" s="288"/>
      <c r="AK576" s="288"/>
    </row>
    <row r="577" spans="1:37" ht="16">
      <c r="A577" s="424"/>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c r="AD577" s="288"/>
      <c r="AE577" s="288"/>
      <c r="AF577" s="288"/>
      <c r="AG577" s="288"/>
      <c r="AH577" s="288"/>
      <c r="AI577" s="288"/>
      <c r="AJ577" s="288"/>
      <c r="AK577" s="288"/>
    </row>
    <row r="578" spans="1:37" ht="16">
      <c r="A578" s="424"/>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c r="AD578" s="288"/>
      <c r="AE578" s="288"/>
      <c r="AF578" s="288"/>
      <c r="AG578" s="288"/>
      <c r="AH578" s="288"/>
      <c r="AI578" s="288"/>
      <c r="AJ578" s="288"/>
      <c r="AK578" s="288"/>
    </row>
    <row r="579" spans="1:37" ht="16">
      <c r="A579" s="424"/>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288"/>
      <c r="AF579" s="288"/>
      <c r="AG579" s="288"/>
      <c r="AH579" s="288"/>
      <c r="AI579" s="288"/>
      <c r="AJ579" s="288"/>
      <c r="AK579" s="288"/>
    </row>
    <row r="580" spans="1:37" ht="16">
      <c r="A580" s="424"/>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288"/>
      <c r="AF580" s="288"/>
      <c r="AG580" s="288"/>
      <c r="AH580" s="288"/>
      <c r="AI580" s="288"/>
      <c r="AJ580" s="288"/>
      <c r="AK580" s="288"/>
    </row>
    <row r="581" spans="1:37" ht="16">
      <c r="A581" s="424"/>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c r="AD581" s="288"/>
      <c r="AE581" s="288"/>
      <c r="AF581" s="288"/>
      <c r="AG581" s="288"/>
      <c r="AH581" s="288"/>
      <c r="AI581" s="288"/>
      <c r="AJ581" s="288"/>
      <c r="AK581" s="288"/>
    </row>
    <row r="582" spans="1:37" ht="16">
      <c r="A582" s="424"/>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88"/>
      <c r="AF582" s="288"/>
      <c r="AG582" s="288"/>
      <c r="AH582" s="288"/>
      <c r="AI582" s="288"/>
      <c r="AJ582" s="288"/>
      <c r="AK582" s="288"/>
    </row>
    <row r="583" spans="1:37" ht="16">
      <c r="A583" s="424"/>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288"/>
      <c r="AF583" s="288"/>
      <c r="AG583" s="288"/>
      <c r="AH583" s="288"/>
      <c r="AI583" s="288"/>
      <c r="AJ583" s="288"/>
      <c r="AK583" s="288"/>
    </row>
    <row r="584" spans="1:37" ht="16">
      <c r="A584" s="424"/>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c r="AD584" s="288"/>
      <c r="AE584" s="288"/>
      <c r="AF584" s="288"/>
      <c r="AG584" s="288"/>
      <c r="AH584" s="288"/>
      <c r="AI584" s="288"/>
      <c r="AJ584" s="288"/>
      <c r="AK584" s="288"/>
    </row>
    <row r="585" spans="1:37" ht="16">
      <c r="A585" s="424"/>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c r="AD585" s="288"/>
      <c r="AE585" s="288"/>
      <c r="AF585" s="288"/>
      <c r="AG585" s="288"/>
      <c r="AH585" s="288"/>
      <c r="AI585" s="288"/>
      <c r="AJ585" s="288"/>
      <c r="AK585" s="288"/>
    </row>
    <row r="586" spans="1:37" ht="16">
      <c r="A586" s="424"/>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288"/>
      <c r="AE586" s="288"/>
      <c r="AF586" s="288"/>
      <c r="AG586" s="288"/>
      <c r="AH586" s="288"/>
      <c r="AI586" s="288"/>
      <c r="AJ586" s="288"/>
      <c r="AK586" s="288"/>
    </row>
    <row r="587" spans="1:37" ht="16">
      <c r="A587" s="424"/>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c r="AD587" s="288"/>
      <c r="AE587" s="288"/>
      <c r="AF587" s="288"/>
      <c r="AG587" s="288"/>
      <c r="AH587" s="288"/>
      <c r="AI587" s="288"/>
      <c r="AJ587" s="288"/>
      <c r="AK587" s="288"/>
    </row>
    <row r="588" spans="1:37" ht="16">
      <c r="A588" s="424"/>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c r="AD588" s="288"/>
      <c r="AE588" s="288"/>
      <c r="AF588" s="288"/>
      <c r="AG588" s="288"/>
      <c r="AH588" s="288"/>
      <c r="AI588" s="288"/>
      <c r="AJ588" s="288"/>
      <c r="AK588" s="288"/>
    </row>
    <row r="589" spans="1:37" ht="16">
      <c r="A589" s="424"/>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c r="AD589" s="288"/>
      <c r="AE589" s="288"/>
      <c r="AF589" s="288"/>
      <c r="AG589" s="288"/>
      <c r="AH589" s="288"/>
      <c r="AI589" s="288"/>
      <c r="AJ589" s="288"/>
      <c r="AK589" s="288"/>
    </row>
    <row r="590" spans="1:37" ht="16">
      <c r="A590" s="424"/>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c r="AD590" s="288"/>
      <c r="AE590" s="288"/>
      <c r="AF590" s="288"/>
      <c r="AG590" s="288"/>
      <c r="AH590" s="288"/>
      <c r="AI590" s="288"/>
      <c r="AJ590" s="288"/>
      <c r="AK590" s="288"/>
    </row>
    <row r="591" spans="1:37" ht="16">
      <c r="A591" s="424"/>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c r="AD591" s="288"/>
      <c r="AE591" s="288"/>
      <c r="AF591" s="288"/>
      <c r="AG591" s="288"/>
      <c r="AH591" s="288"/>
      <c r="AI591" s="288"/>
      <c r="AJ591" s="288"/>
      <c r="AK591" s="288"/>
    </row>
    <row r="592" spans="1:37" ht="16">
      <c r="A592" s="424"/>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288"/>
      <c r="AF592" s="288"/>
      <c r="AG592" s="288"/>
      <c r="AH592" s="288"/>
      <c r="AI592" s="288"/>
      <c r="AJ592" s="288"/>
      <c r="AK592" s="288"/>
    </row>
    <row r="593" spans="1:37" ht="16">
      <c r="A593" s="424"/>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c r="AD593" s="288"/>
      <c r="AE593" s="288"/>
      <c r="AF593" s="288"/>
      <c r="AG593" s="288"/>
      <c r="AH593" s="288"/>
      <c r="AI593" s="288"/>
      <c r="AJ593" s="288"/>
      <c r="AK593" s="288"/>
    </row>
    <row r="594" spans="1:37" ht="16">
      <c r="A594" s="424"/>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288"/>
      <c r="AF594" s="288"/>
      <c r="AG594" s="288"/>
      <c r="AH594" s="288"/>
      <c r="AI594" s="288"/>
      <c r="AJ594" s="288"/>
      <c r="AK594" s="288"/>
    </row>
    <row r="595" spans="1:37" ht="16">
      <c r="A595" s="424"/>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c r="AD595" s="288"/>
      <c r="AE595" s="288"/>
      <c r="AF595" s="288"/>
      <c r="AG595" s="288"/>
      <c r="AH595" s="288"/>
      <c r="AI595" s="288"/>
      <c r="AJ595" s="288"/>
      <c r="AK595" s="288"/>
    </row>
    <row r="596" spans="1:37" ht="16">
      <c r="A596" s="424"/>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288"/>
      <c r="AF596" s="288"/>
      <c r="AG596" s="288"/>
      <c r="AH596" s="288"/>
      <c r="AI596" s="288"/>
      <c r="AJ596" s="288"/>
      <c r="AK596" s="288"/>
    </row>
    <row r="597" spans="1:37" ht="16">
      <c r="A597" s="424"/>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c r="AD597" s="288"/>
      <c r="AE597" s="288"/>
      <c r="AF597" s="288"/>
      <c r="AG597" s="288"/>
      <c r="AH597" s="288"/>
      <c r="AI597" s="288"/>
      <c r="AJ597" s="288"/>
      <c r="AK597" s="288"/>
    </row>
    <row r="598" spans="1:37" ht="16">
      <c r="A598" s="424"/>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c r="AD598" s="288"/>
      <c r="AE598" s="288"/>
      <c r="AF598" s="288"/>
      <c r="AG598" s="288"/>
      <c r="AH598" s="288"/>
      <c r="AI598" s="288"/>
      <c r="AJ598" s="288"/>
      <c r="AK598" s="288"/>
    </row>
    <row r="599" spans="1:37" ht="16">
      <c r="A599" s="424"/>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c r="AD599" s="288"/>
      <c r="AE599" s="288"/>
      <c r="AF599" s="288"/>
      <c r="AG599" s="288"/>
      <c r="AH599" s="288"/>
      <c r="AI599" s="288"/>
      <c r="AJ599" s="288"/>
      <c r="AK599" s="288"/>
    </row>
    <row r="600" spans="1:37" ht="16">
      <c r="A600" s="424"/>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c r="AD600" s="288"/>
      <c r="AE600" s="288"/>
      <c r="AF600" s="288"/>
      <c r="AG600" s="288"/>
      <c r="AH600" s="288"/>
      <c r="AI600" s="288"/>
      <c r="AJ600" s="288"/>
      <c r="AK600" s="288"/>
    </row>
    <row r="601" spans="1:37" ht="16">
      <c r="A601" s="424"/>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c r="AD601" s="288"/>
      <c r="AE601" s="288"/>
      <c r="AF601" s="288"/>
      <c r="AG601" s="288"/>
      <c r="AH601" s="288"/>
      <c r="AI601" s="288"/>
      <c r="AJ601" s="288"/>
      <c r="AK601" s="288"/>
    </row>
    <row r="602" spans="1:37" ht="16">
      <c r="A602" s="424"/>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c r="AD602" s="288"/>
      <c r="AE602" s="288"/>
      <c r="AF602" s="288"/>
      <c r="AG602" s="288"/>
      <c r="AH602" s="288"/>
      <c r="AI602" s="288"/>
      <c r="AJ602" s="288"/>
      <c r="AK602" s="288"/>
    </row>
    <row r="603" spans="1:37" ht="16">
      <c r="A603" s="424"/>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c r="AD603" s="288"/>
      <c r="AE603" s="288"/>
      <c r="AF603" s="288"/>
      <c r="AG603" s="288"/>
      <c r="AH603" s="288"/>
      <c r="AI603" s="288"/>
      <c r="AJ603" s="288"/>
      <c r="AK603" s="288"/>
    </row>
    <row r="604" spans="1:37" ht="16">
      <c r="A604" s="424"/>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288"/>
      <c r="AF604" s="288"/>
      <c r="AG604" s="288"/>
      <c r="AH604" s="288"/>
      <c r="AI604" s="288"/>
      <c r="AJ604" s="288"/>
      <c r="AK604" s="288"/>
    </row>
    <row r="605" spans="1:37" ht="16">
      <c r="A605" s="424"/>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row>
    <row r="606" spans="1:37" ht="16">
      <c r="A606" s="424"/>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c r="AD606" s="288"/>
      <c r="AE606" s="288"/>
      <c r="AF606" s="288"/>
      <c r="AG606" s="288"/>
      <c r="AH606" s="288"/>
      <c r="AI606" s="288"/>
      <c r="AJ606" s="288"/>
      <c r="AK606" s="288"/>
    </row>
    <row r="607" spans="1:37" ht="16">
      <c r="A607" s="424"/>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288"/>
      <c r="AE607" s="288"/>
      <c r="AF607" s="288"/>
      <c r="AG607" s="288"/>
      <c r="AH607" s="288"/>
      <c r="AI607" s="288"/>
      <c r="AJ607" s="288"/>
      <c r="AK607" s="288"/>
    </row>
    <row r="608" spans="1:37" ht="16">
      <c r="A608" s="424"/>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c r="AD608" s="288"/>
      <c r="AE608" s="288"/>
      <c r="AF608" s="288"/>
      <c r="AG608" s="288"/>
      <c r="AH608" s="288"/>
      <c r="AI608" s="288"/>
      <c r="AJ608" s="288"/>
      <c r="AK608" s="288"/>
    </row>
    <row r="609" spans="1:37" ht="16">
      <c r="A609" s="424"/>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c r="AD609" s="288"/>
      <c r="AE609" s="288"/>
      <c r="AF609" s="288"/>
      <c r="AG609" s="288"/>
      <c r="AH609" s="288"/>
      <c r="AI609" s="288"/>
      <c r="AJ609" s="288"/>
      <c r="AK609" s="288"/>
    </row>
    <row r="610" spans="1:37" ht="16">
      <c r="A610" s="424"/>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c r="AD610" s="288"/>
      <c r="AE610" s="288"/>
      <c r="AF610" s="288"/>
      <c r="AG610" s="288"/>
      <c r="AH610" s="288"/>
      <c r="AI610" s="288"/>
      <c r="AJ610" s="288"/>
      <c r="AK610" s="288"/>
    </row>
    <row r="611" spans="1:37" ht="16">
      <c r="A611" s="424"/>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c r="AD611" s="288"/>
      <c r="AE611" s="288"/>
      <c r="AF611" s="288"/>
      <c r="AG611" s="288"/>
      <c r="AH611" s="288"/>
      <c r="AI611" s="288"/>
      <c r="AJ611" s="288"/>
      <c r="AK611" s="288"/>
    </row>
    <row r="612" spans="1:37" ht="16">
      <c r="A612" s="424"/>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288"/>
      <c r="AF612" s="288"/>
      <c r="AG612" s="288"/>
      <c r="AH612" s="288"/>
      <c r="AI612" s="288"/>
      <c r="AJ612" s="288"/>
      <c r="AK612" s="288"/>
    </row>
    <row r="613" spans="1:37" ht="16">
      <c r="A613" s="424"/>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288"/>
      <c r="AF613" s="288"/>
      <c r="AG613" s="288"/>
      <c r="AH613" s="288"/>
      <c r="AI613" s="288"/>
      <c r="AJ613" s="288"/>
      <c r="AK613" s="288"/>
    </row>
    <row r="614" spans="1:37" ht="16">
      <c r="A614" s="424"/>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c r="AD614" s="288"/>
      <c r="AE614" s="288"/>
      <c r="AF614" s="288"/>
      <c r="AG614" s="288"/>
      <c r="AH614" s="288"/>
      <c r="AI614" s="288"/>
      <c r="AJ614" s="288"/>
      <c r="AK614" s="288"/>
    </row>
    <row r="615" spans="1:37" ht="16">
      <c r="A615" s="424"/>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288"/>
      <c r="AE615" s="288"/>
      <c r="AF615" s="288"/>
      <c r="AG615" s="288"/>
      <c r="AH615" s="288"/>
      <c r="AI615" s="288"/>
      <c r="AJ615" s="288"/>
      <c r="AK615" s="288"/>
    </row>
    <row r="616" spans="1:37" ht="16">
      <c r="A616" s="424"/>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c r="AD616" s="288"/>
      <c r="AE616" s="288"/>
      <c r="AF616" s="288"/>
      <c r="AG616" s="288"/>
      <c r="AH616" s="288"/>
      <c r="AI616" s="288"/>
      <c r="AJ616" s="288"/>
      <c r="AK616" s="288"/>
    </row>
    <row r="617" spans="1:37" ht="16">
      <c r="A617" s="424"/>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88"/>
      <c r="AE617" s="288"/>
      <c r="AF617" s="288"/>
      <c r="AG617" s="288"/>
      <c r="AH617" s="288"/>
      <c r="AI617" s="288"/>
      <c r="AJ617" s="288"/>
      <c r="AK617" s="288"/>
    </row>
    <row r="618" spans="1:37" ht="16">
      <c r="A618" s="424"/>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c r="AD618" s="288"/>
      <c r="AE618" s="288"/>
      <c r="AF618" s="288"/>
      <c r="AG618" s="288"/>
      <c r="AH618" s="288"/>
      <c r="AI618" s="288"/>
      <c r="AJ618" s="288"/>
      <c r="AK618" s="288"/>
    </row>
    <row r="619" spans="1:37" ht="16">
      <c r="A619" s="424"/>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c r="AD619" s="288"/>
      <c r="AE619" s="288"/>
      <c r="AF619" s="288"/>
      <c r="AG619" s="288"/>
      <c r="AH619" s="288"/>
      <c r="AI619" s="288"/>
      <c r="AJ619" s="288"/>
      <c r="AK619" s="288"/>
    </row>
    <row r="620" spans="1:37" ht="16">
      <c r="A620" s="424"/>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c r="AD620" s="288"/>
      <c r="AE620" s="288"/>
      <c r="AF620" s="288"/>
      <c r="AG620" s="288"/>
      <c r="AH620" s="288"/>
      <c r="AI620" s="288"/>
      <c r="AJ620" s="288"/>
      <c r="AK620" s="288"/>
    </row>
    <row r="621" spans="1:37" ht="16">
      <c r="A621" s="424"/>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288"/>
      <c r="AF621" s="288"/>
      <c r="AG621" s="288"/>
      <c r="AH621" s="288"/>
      <c r="AI621" s="288"/>
      <c r="AJ621" s="288"/>
      <c r="AK621" s="288"/>
    </row>
    <row r="622" spans="1:37" ht="16">
      <c r="A622" s="424"/>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288"/>
      <c r="AF622" s="288"/>
      <c r="AG622" s="288"/>
      <c r="AH622" s="288"/>
      <c r="AI622" s="288"/>
      <c r="AJ622" s="288"/>
      <c r="AK622" s="288"/>
    </row>
    <row r="623" spans="1:37" ht="16">
      <c r="A623" s="424"/>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c r="AD623" s="288"/>
      <c r="AE623" s="288"/>
      <c r="AF623" s="288"/>
      <c r="AG623" s="288"/>
      <c r="AH623" s="288"/>
      <c r="AI623" s="288"/>
      <c r="AJ623" s="288"/>
      <c r="AK623" s="288"/>
    </row>
    <row r="624" spans="1:37" ht="16">
      <c r="A624" s="424"/>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c r="AD624" s="288"/>
      <c r="AE624" s="288"/>
      <c r="AF624" s="288"/>
      <c r="AG624" s="288"/>
      <c r="AH624" s="288"/>
      <c r="AI624" s="288"/>
      <c r="AJ624" s="288"/>
      <c r="AK624" s="288"/>
    </row>
    <row r="625" spans="1:37" ht="16">
      <c r="A625" s="424"/>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88"/>
      <c r="AE625" s="288"/>
      <c r="AF625" s="288"/>
      <c r="AG625" s="288"/>
      <c r="AH625" s="288"/>
      <c r="AI625" s="288"/>
      <c r="AJ625" s="288"/>
      <c r="AK625" s="288"/>
    </row>
    <row r="626" spans="1:37" ht="16">
      <c r="A626" s="424"/>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288"/>
      <c r="AF626" s="288"/>
      <c r="AG626" s="288"/>
      <c r="AH626" s="288"/>
      <c r="AI626" s="288"/>
      <c r="AJ626" s="288"/>
      <c r="AK626" s="288"/>
    </row>
    <row r="627" spans="1:37" ht="16">
      <c r="A627" s="424"/>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c r="AD627" s="288"/>
      <c r="AE627" s="288"/>
      <c r="AF627" s="288"/>
      <c r="AG627" s="288"/>
      <c r="AH627" s="288"/>
      <c r="AI627" s="288"/>
      <c r="AJ627" s="288"/>
      <c r="AK627" s="288"/>
    </row>
    <row r="628" spans="1:37" ht="16">
      <c r="A628" s="424"/>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c r="AD628" s="288"/>
      <c r="AE628" s="288"/>
      <c r="AF628" s="288"/>
      <c r="AG628" s="288"/>
      <c r="AH628" s="288"/>
      <c r="AI628" s="288"/>
      <c r="AJ628" s="288"/>
      <c r="AK628" s="288"/>
    </row>
    <row r="629" spans="1:37" ht="16">
      <c r="A629" s="424"/>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c r="AD629" s="288"/>
      <c r="AE629" s="288"/>
      <c r="AF629" s="288"/>
      <c r="AG629" s="288"/>
      <c r="AH629" s="288"/>
      <c r="AI629" s="288"/>
      <c r="AJ629" s="288"/>
      <c r="AK629" s="288"/>
    </row>
    <row r="630" spans="1:37" ht="16">
      <c r="A630" s="424"/>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c r="AD630" s="288"/>
      <c r="AE630" s="288"/>
      <c r="AF630" s="288"/>
      <c r="AG630" s="288"/>
      <c r="AH630" s="288"/>
      <c r="AI630" s="288"/>
      <c r="AJ630" s="288"/>
      <c r="AK630" s="288"/>
    </row>
    <row r="631" spans="1:37" ht="16">
      <c r="A631" s="424"/>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c r="AD631" s="288"/>
      <c r="AE631" s="288"/>
      <c r="AF631" s="288"/>
      <c r="AG631" s="288"/>
      <c r="AH631" s="288"/>
      <c r="AI631" s="288"/>
      <c r="AJ631" s="288"/>
      <c r="AK631" s="288"/>
    </row>
    <row r="632" spans="1:37" ht="16">
      <c r="A632" s="424"/>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288"/>
      <c r="AF632" s="288"/>
      <c r="AG632" s="288"/>
      <c r="AH632" s="288"/>
      <c r="AI632" s="288"/>
      <c r="AJ632" s="288"/>
      <c r="AK632" s="288"/>
    </row>
    <row r="633" spans="1:37" ht="16">
      <c r="A633" s="424"/>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c r="AD633" s="288"/>
      <c r="AE633" s="288"/>
      <c r="AF633" s="288"/>
      <c r="AG633" s="288"/>
      <c r="AH633" s="288"/>
      <c r="AI633" s="288"/>
      <c r="AJ633" s="288"/>
      <c r="AK633" s="288"/>
    </row>
    <row r="634" spans="1:37" ht="16">
      <c r="A634" s="424"/>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c r="AD634" s="288"/>
      <c r="AE634" s="288"/>
      <c r="AF634" s="288"/>
      <c r="AG634" s="288"/>
      <c r="AH634" s="288"/>
      <c r="AI634" s="288"/>
      <c r="AJ634" s="288"/>
      <c r="AK634" s="288"/>
    </row>
    <row r="635" spans="1:37" ht="16">
      <c r="A635" s="424"/>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288"/>
      <c r="AF635" s="288"/>
      <c r="AG635" s="288"/>
      <c r="AH635" s="288"/>
      <c r="AI635" s="288"/>
      <c r="AJ635" s="288"/>
      <c r="AK635" s="288"/>
    </row>
    <row r="636" spans="1:37" ht="16">
      <c r="A636" s="424"/>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c r="AD636" s="288"/>
      <c r="AE636" s="288"/>
      <c r="AF636" s="288"/>
      <c r="AG636" s="288"/>
      <c r="AH636" s="288"/>
      <c r="AI636" s="288"/>
      <c r="AJ636" s="288"/>
      <c r="AK636" s="288"/>
    </row>
    <row r="637" spans="1:37" ht="16">
      <c r="A637" s="424"/>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c r="AD637" s="288"/>
      <c r="AE637" s="288"/>
      <c r="AF637" s="288"/>
      <c r="AG637" s="288"/>
      <c r="AH637" s="288"/>
      <c r="AI637" s="288"/>
      <c r="AJ637" s="288"/>
      <c r="AK637" s="288"/>
    </row>
    <row r="638" spans="1:37" ht="16">
      <c r="A638" s="424"/>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c r="AD638" s="288"/>
      <c r="AE638" s="288"/>
      <c r="AF638" s="288"/>
      <c r="AG638" s="288"/>
      <c r="AH638" s="288"/>
      <c r="AI638" s="288"/>
      <c r="AJ638" s="288"/>
      <c r="AK638" s="288"/>
    </row>
    <row r="639" spans="1:37" ht="16">
      <c r="A639" s="424"/>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c r="AD639" s="288"/>
      <c r="AE639" s="288"/>
      <c r="AF639" s="288"/>
      <c r="AG639" s="288"/>
      <c r="AH639" s="288"/>
      <c r="AI639" s="288"/>
      <c r="AJ639" s="288"/>
      <c r="AK639" s="288"/>
    </row>
    <row r="640" spans="1:37" ht="16">
      <c r="A640" s="424"/>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c r="AD640" s="288"/>
      <c r="AE640" s="288"/>
      <c r="AF640" s="288"/>
      <c r="AG640" s="288"/>
      <c r="AH640" s="288"/>
      <c r="AI640" s="288"/>
      <c r="AJ640" s="288"/>
      <c r="AK640" s="288"/>
    </row>
    <row r="641" spans="1:37" ht="16">
      <c r="A641" s="424"/>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288"/>
      <c r="AF641" s="288"/>
      <c r="AG641" s="288"/>
      <c r="AH641" s="288"/>
      <c r="AI641" s="288"/>
      <c r="AJ641" s="288"/>
      <c r="AK641" s="288"/>
    </row>
    <row r="642" spans="1:37" ht="16">
      <c r="A642" s="424"/>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c r="AD642" s="288"/>
      <c r="AE642" s="288"/>
      <c r="AF642" s="288"/>
      <c r="AG642" s="288"/>
      <c r="AH642" s="288"/>
      <c r="AI642" s="288"/>
      <c r="AJ642" s="288"/>
      <c r="AK642" s="288"/>
    </row>
    <row r="643" spans="1:37" ht="16">
      <c r="A643" s="424"/>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c r="AD643" s="288"/>
      <c r="AE643" s="288"/>
      <c r="AF643" s="288"/>
      <c r="AG643" s="288"/>
      <c r="AH643" s="288"/>
      <c r="AI643" s="288"/>
      <c r="AJ643" s="288"/>
      <c r="AK643" s="288"/>
    </row>
    <row r="644" spans="1:37" ht="16">
      <c r="A644" s="424"/>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c r="AD644" s="288"/>
      <c r="AE644" s="288"/>
      <c r="AF644" s="288"/>
      <c r="AG644" s="288"/>
      <c r="AH644" s="288"/>
      <c r="AI644" s="288"/>
      <c r="AJ644" s="288"/>
      <c r="AK644" s="288"/>
    </row>
    <row r="645" spans="1:37" ht="16">
      <c r="A645" s="424"/>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288"/>
      <c r="AF645" s="288"/>
      <c r="AG645" s="288"/>
      <c r="AH645" s="288"/>
      <c r="AI645" s="288"/>
      <c r="AJ645" s="288"/>
      <c r="AK645" s="288"/>
    </row>
    <row r="646" spans="1:37" ht="16">
      <c r="A646" s="424"/>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288"/>
      <c r="AF646" s="288"/>
      <c r="AG646" s="288"/>
      <c r="AH646" s="288"/>
      <c r="AI646" s="288"/>
      <c r="AJ646" s="288"/>
      <c r="AK646" s="288"/>
    </row>
    <row r="647" spans="1:37" ht="16">
      <c r="A647" s="424"/>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c r="AD647" s="288"/>
      <c r="AE647" s="288"/>
      <c r="AF647" s="288"/>
      <c r="AG647" s="288"/>
      <c r="AH647" s="288"/>
      <c r="AI647" s="288"/>
      <c r="AJ647" s="288"/>
      <c r="AK647" s="288"/>
    </row>
    <row r="648" spans="1:37" ht="16">
      <c r="A648" s="424"/>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288"/>
      <c r="AE648" s="288"/>
      <c r="AF648" s="288"/>
      <c r="AG648" s="288"/>
      <c r="AH648" s="288"/>
      <c r="AI648" s="288"/>
      <c r="AJ648" s="288"/>
      <c r="AK648" s="288"/>
    </row>
    <row r="649" spans="1:37" ht="16">
      <c r="A649" s="424"/>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c r="AD649" s="288"/>
      <c r="AE649" s="288"/>
      <c r="AF649" s="288"/>
      <c r="AG649" s="288"/>
      <c r="AH649" s="288"/>
      <c r="AI649" s="288"/>
      <c r="AJ649" s="288"/>
      <c r="AK649" s="288"/>
    </row>
    <row r="650" spans="1:37" ht="16">
      <c r="A650" s="424"/>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c r="AD650" s="288"/>
      <c r="AE650" s="288"/>
      <c r="AF650" s="288"/>
      <c r="AG650" s="288"/>
      <c r="AH650" s="288"/>
      <c r="AI650" s="288"/>
      <c r="AJ650" s="288"/>
      <c r="AK650" s="288"/>
    </row>
    <row r="651" spans="1:37" ht="16">
      <c r="A651" s="424"/>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288"/>
      <c r="AF651" s="288"/>
      <c r="AG651" s="288"/>
      <c r="AH651" s="288"/>
      <c r="AI651" s="288"/>
      <c r="AJ651" s="288"/>
      <c r="AK651" s="288"/>
    </row>
    <row r="652" spans="1:37" ht="16">
      <c r="A652" s="424"/>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c r="AD652" s="288"/>
      <c r="AE652" s="288"/>
      <c r="AF652" s="288"/>
      <c r="AG652" s="288"/>
      <c r="AH652" s="288"/>
      <c r="AI652" s="288"/>
      <c r="AJ652" s="288"/>
      <c r="AK652" s="288"/>
    </row>
    <row r="653" spans="1:37" ht="16">
      <c r="A653" s="424"/>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c r="AD653" s="288"/>
      <c r="AE653" s="288"/>
      <c r="AF653" s="288"/>
      <c r="AG653" s="288"/>
      <c r="AH653" s="288"/>
      <c r="AI653" s="288"/>
      <c r="AJ653" s="288"/>
      <c r="AK653" s="288"/>
    </row>
    <row r="654" spans="1:37" ht="16">
      <c r="A654" s="424"/>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288"/>
      <c r="AF654" s="288"/>
      <c r="AG654" s="288"/>
      <c r="AH654" s="288"/>
      <c r="AI654" s="288"/>
      <c r="AJ654" s="288"/>
      <c r="AK654" s="288"/>
    </row>
    <row r="655" spans="1:37" ht="16">
      <c r="A655" s="424"/>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288"/>
      <c r="AF655" s="288"/>
      <c r="AG655" s="288"/>
      <c r="AH655" s="288"/>
      <c r="AI655" s="288"/>
      <c r="AJ655" s="288"/>
      <c r="AK655" s="288"/>
    </row>
    <row r="656" spans="1:37" ht="16">
      <c r="A656" s="424"/>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c r="AD656" s="288"/>
      <c r="AE656" s="288"/>
      <c r="AF656" s="288"/>
      <c r="AG656" s="288"/>
      <c r="AH656" s="288"/>
      <c r="AI656" s="288"/>
      <c r="AJ656" s="288"/>
      <c r="AK656" s="288"/>
    </row>
    <row r="657" spans="1:37" ht="16">
      <c r="A657" s="424"/>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88"/>
      <c r="AF657" s="288"/>
      <c r="AG657" s="288"/>
      <c r="AH657" s="288"/>
      <c r="AI657" s="288"/>
      <c r="AJ657" s="288"/>
      <c r="AK657" s="288"/>
    </row>
    <row r="658" spans="1:37" ht="16">
      <c r="A658" s="424"/>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288"/>
      <c r="AF658" s="288"/>
      <c r="AG658" s="288"/>
      <c r="AH658" s="288"/>
      <c r="AI658" s="288"/>
      <c r="AJ658" s="288"/>
      <c r="AK658" s="288"/>
    </row>
    <row r="659" spans="1:37" ht="16">
      <c r="A659" s="424"/>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c r="AD659" s="288"/>
      <c r="AE659" s="288"/>
      <c r="AF659" s="288"/>
      <c r="AG659" s="288"/>
      <c r="AH659" s="288"/>
      <c r="AI659" s="288"/>
      <c r="AJ659" s="288"/>
      <c r="AK659" s="288"/>
    </row>
    <row r="660" spans="1:37" ht="16">
      <c r="A660" s="424"/>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288"/>
      <c r="AF660" s="288"/>
      <c r="AG660" s="288"/>
      <c r="AH660" s="288"/>
      <c r="AI660" s="288"/>
      <c r="AJ660" s="288"/>
      <c r="AK660" s="288"/>
    </row>
    <row r="661" spans="1:37" ht="16">
      <c r="A661" s="424"/>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288"/>
      <c r="AE661" s="288"/>
      <c r="AF661" s="288"/>
      <c r="AG661" s="288"/>
      <c r="AH661" s="288"/>
      <c r="AI661" s="288"/>
      <c r="AJ661" s="288"/>
      <c r="AK661" s="288"/>
    </row>
    <row r="662" spans="1:37" ht="16">
      <c r="A662" s="424"/>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c r="AD662" s="288"/>
      <c r="AE662" s="288"/>
      <c r="AF662" s="288"/>
      <c r="AG662" s="288"/>
      <c r="AH662" s="288"/>
      <c r="AI662" s="288"/>
      <c r="AJ662" s="288"/>
      <c r="AK662" s="288"/>
    </row>
    <row r="663" spans="1:37" ht="16">
      <c r="A663" s="424"/>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c r="AD663" s="288"/>
      <c r="AE663" s="288"/>
      <c r="AF663" s="288"/>
      <c r="AG663" s="288"/>
      <c r="AH663" s="288"/>
      <c r="AI663" s="288"/>
      <c r="AJ663" s="288"/>
      <c r="AK663" s="288"/>
    </row>
    <row r="664" spans="1:37" ht="16">
      <c r="A664" s="424"/>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c r="AD664" s="288"/>
      <c r="AE664" s="288"/>
      <c r="AF664" s="288"/>
      <c r="AG664" s="288"/>
      <c r="AH664" s="288"/>
      <c r="AI664" s="288"/>
      <c r="AJ664" s="288"/>
      <c r="AK664" s="288"/>
    </row>
    <row r="665" spans="1:37" ht="16">
      <c r="A665" s="424"/>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c r="AD665" s="288"/>
      <c r="AE665" s="288"/>
      <c r="AF665" s="288"/>
      <c r="AG665" s="288"/>
      <c r="AH665" s="288"/>
      <c r="AI665" s="288"/>
      <c r="AJ665" s="288"/>
      <c r="AK665" s="288"/>
    </row>
    <row r="666" spans="1:37" ht="16">
      <c r="A666" s="424"/>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c r="AD666" s="288"/>
      <c r="AE666" s="288"/>
      <c r="AF666" s="288"/>
      <c r="AG666" s="288"/>
      <c r="AH666" s="288"/>
      <c r="AI666" s="288"/>
      <c r="AJ666" s="288"/>
      <c r="AK666" s="288"/>
    </row>
    <row r="667" spans="1:37" ht="16">
      <c r="A667" s="424"/>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288"/>
      <c r="AF667" s="288"/>
      <c r="AG667" s="288"/>
      <c r="AH667" s="288"/>
      <c r="AI667" s="288"/>
      <c r="AJ667" s="288"/>
      <c r="AK667" s="288"/>
    </row>
    <row r="668" spans="1:37" ht="16">
      <c r="A668" s="424"/>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c r="AD668" s="288"/>
      <c r="AE668" s="288"/>
      <c r="AF668" s="288"/>
      <c r="AG668" s="288"/>
      <c r="AH668" s="288"/>
      <c r="AI668" s="288"/>
      <c r="AJ668" s="288"/>
      <c r="AK668" s="288"/>
    </row>
    <row r="669" spans="1:37" ht="16">
      <c r="A669" s="424"/>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c r="AD669" s="288"/>
      <c r="AE669" s="288"/>
      <c r="AF669" s="288"/>
      <c r="AG669" s="288"/>
      <c r="AH669" s="288"/>
      <c r="AI669" s="288"/>
      <c r="AJ669" s="288"/>
      <c r="AK669" s="288"/>
    </row>
    <row r="670" spans="1:37" ht="16">
      <c r="A670" s="424"/>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88"/>
      <c r="AF670" s="288"/>
      <c r="AG670" s="288"/>
      <c r="AH670" s="288"/>
      <c r="AI670" s="288"/>
      <c r="AJ670" s="288"/>
      <c r="AK670" s="288"/>
    </row>
    <row r="671" spans="1:37" ht="16">
      <c r="A671" s="424"/>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88"/>
      <c r="AF671" s="288"/>
      <c r="AG671" s="288"/>
      <c r="AH671" s="288"/>
      <c r="AI671" s="288"/>
      <c r="AJ671" s="288"/>
      <c r="AK671" s="288"/>
    </row>
    <row r="672" spans="1:37" ht="16">
      <c r="A672" s="424"/>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288"/>
      <c r="AF672" s="288"/>
      <c r="AG672" s="288"/>
      <c r="AH672" s="288"/>
      <c r="AI672" s="288"/>
      <c r="AJ672" s="288"/>
      <c r="AK672" s="288"/>
    </row>
    <row r="673" spans="1:37" ht="16">
      <c r="A673" s="424"/>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c r="AD673" s="288"/>
      <c r="AE673" s="288"/>
      <c r="AF673" s="288"/>
      <c r="AG673" s="288"/>
      <c r="AH673" s="288"/>
      <c r="AI673" s="288"/>
      <c r="AJ673" s="288"/>
      <c r="AK673" s="288"/>
    </row>
    <row r="674" spans="1:37" ht="16">
      <c r="A674" s="424"/>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c r="AD674" s="288"/>
      <c r="AE674" s="288"/>
      <c r="AF674" s="288"/>
      <c r="AG674" s="288"/>
      <c r="AH674" s="288"/>
      <c r="AI674" s="288"/>
      <c r="AJ674" s="288"/>
      <c r="AK674" s="288"/>
    </row>
    <row r="675" spans="1:37" ht="16">
      <c r="A675" s="424"/>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288"/>
      <c r="AF675" s="288"/>
      <c r="AG675" s="288"/>
      <c r="AH675" s="288"/>
      <c r="AI675" s="288"/>
      <c r="AJ675" s="288"/>
      <c r="AK675" s="288"/>
    </row>
    <row r="676" spans="1:37" ht="16">
      <c r="A676" s="424"/>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c r="AD676" s="288"/>
      <c r="AE676" s="288"/>
      <c r="AF676" s="288"/>
      <c r="AG676" s="288"/>
      <c r="AH676" s="288"/>
      <c r="AI676" s="288"/>
      <c r="AJ676" s="288"/>
      <c r="AK676" s="288"/>
    </row>
    <row r="677" spans="1:37" ht="16">
      <c r="A677" s="424"/>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c r="AD677" s="288"/>
      <c r="AE677" s="288"/>
      <c r="AF677" s="288"/>
      <c r="AG677" s="288"/>
      <c r="AH677" s="288"/>
      <c r="AI677" s="288"/>
      <c r="AJ677" s="288"/>
      <c r="AK677" s="288"/>
    </row>
    <row r="678" spans="1:37" ht="16">
      <c r="A678" s="424"/>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288"/>
      <c r="AF678" s="288"/>
      <c r="AG678" s="288"/>
      <c r="AH678" s="288"/>
      <c r="AI678" s="288"/>
      <c r="AJ678" s="288"/>
      <c r="AK678" s="288"/>
    </row>
    <row r="679" spans="1:37" ht="16">
      <c r="A679" s="424"/>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c r="AD679" s="288"/>
      <c r="AE679" s="288"/>
      <c r="AF679" s="288"/>
      <c r="AG679" s="288"/>
      <c r="AH679" s="288"/>
      <c r="AI679" s="288"/>
      <c r="AJ679" s="288"/>
      <c r="AK679" s="288"/>
    </row>
    <row r="680" spans="1:37" ht="16">
      <c r="A680" s="424"/>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c r="AD680" s="288"/>
      <c r="AE680" s="288"/>
      <c r="AF680" s="288"/>
      <c r="AG680" s="288"/>
      <c r="AH680" s="288"/>
      <c r="AI680" s="288"/>
      <c r="AJ680" s="288"/>
      <c r="AK680" s="288"/>
    </row>
    <row r="681" spans="1:37" ht="16">
      <c r="A681" s="424"/>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c r="AD681" s="288"/>
      <c r="AE681" s="288"/>
      <c r="AF681" s="288"/>
      <c r="AG681" s="288"/>
      <c r="AH681" s="288"/>
      <c r="AI681" s="288"/>
      <c r="AJ681" s="288"/>
      <c r="AK681" s="288"/>
    </row>
    <row r="682" spans="1:37" ht="16">
      <c r="A682" s="424"/>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c r="AD682" s="288"/>
      <c r="AE682" s="288"/>
      <c r="AF682" s="288"/>
      <c r="AG682" s="288"/>
      <c r="AH682" s="288"/>
      <c r="AI682" s="288"/>
      <c r="AJ682" s="288"/>
      <c r="AK682" s="288"/>
    </row>
    <row r="683" spans="1:37" ht="16">
      <c r="A683" s="424"/>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c r="AD683" s="288"/>
      <c r="AE683" s="288"/>
      <c r="AF683" s="288"/>
      <c r="AG683" s="288"/>
      <c r="AH683" s="288"/>
      <c r="AI683" s="288"/>
      <c r="AJ683" s="288"/>
      <c r="AK683" s="288"/>
    </row>
    <row r="684" spans="1:37" ht="16">
      <c r="A684" s="424"/>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288"/>
      <c r="AF684" s="288"/>
      <c r="AG684" s="288"/>
      <c r="AH684" s="288"/>
      <c r="AI684" s="288"/>
      <c r="AJ684" s="288"/>
      <c r="AK684" s="288"/>
    </row>
    <row r="685" spans="1:37" ht="16">
      <c r="A685" s="424"/>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88"/>
      <c r="AF685" s="288"/>
      <c r="AG685" s="288"/>
      <c r="AH685" s="288"/>
      <c r="AI685" s="288"/>
      <c r="AJ685" s="288"/>
      <c r="AK685" s="288"/>
    </row>
    <row r="686" spans="1:37" ht="16">
      <c r="A686" s="424"/>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c r="AD686" s="288"/>
      <c r="AE686" s="288"/>
      <c r="AF686" s="288"/>
      <c r="AG686" s="288"/>
      <c r="AH686" s="288"/>
      <c r="AI686" s="288"/>
      <c r="AJ686" s="288"/>
      <c r="AK686" s="288"/>
    </row>
    <row r="687" spans="1:37" ht="16">
      <c r="A687" s="424"/>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c r="AD687" s="288"/>
      <c r="AE687" s="288"/>
      <c r="AF687" s="288"/>
      <c r="AG687" s="288"/>
      <c r="AH687" s="288"/>
      <c r="AI687" s="288"/>
      <c r="AJ687" s="288"/>
      <c r="AK687" s="288"/>
    </row>
    <row r="688" spans="1:37" ht="16">
      <c r="A688" s="424"/>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c r="AD688" s="288"/>
      <c r="AE688" s="288"/>
      <c r="AF688" s="288"/>
      <c r="AG688" s="288"/>
      <c r="AH688" s="288"/>
      <c r="AI688" s="288"/>
      <c r="AJ688" s="288"/>
      <c r="AK688" s="288"/>
    </row>
    <row r="689" spans="1:37" ht="16">
      <c r="A689" s="424"/>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288"/>
      <c r="AF689" s="288"/>
      <c r="AG689" s="288"/>
      <c r="AH689" s="288"/>
      <c r="AI689" s="288"/>
      <c r="AJ689" s="288"/>
      <c r="AK689" s="288"/>
    </row>
    <row r="690" spans="1:37" ht="16">
      <c r="A690" s="424"/>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288"/>
      <c r="AF690" s="288"/>
      <c r="AG690" s="288"/>
      <c r="AH690" s="288"/>
      <c r="AI690" s="288"/>
      <c r="AJ690" s="288"/>
      <c r="AK690" s="288"/>
    </row>
    <row r="691" spans="1:37" ht="16">
      <c r="A691" s="424"/>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288"/>
      <c r="AF691" s="288"/>
      <c r="AG691" s="288"/>
      <c r="AH691" s="288"/>
      <c r="AI691" s="288"/>
      <c r="AJ691" s="288"/>
      <c r="AK691" s="288"/>
    </row>
    <row r="692" spans="1:37" ht="16">
      <c r="A692" s="424"/>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288"/>
      <c r="AE692" s="288"/>
      <c r="AF692" s="288"/>
      <c r="AG692" s="288"/>
      <c r="AH692" s="288"/>
      <c r="AI692" s="288"/>
      <c r="AJ692" s="288"/>
      <c r="AK692" s="288"/>
    </row>
    <row r="693" spans="1:37" ht="16">
      <c r="A693" s="424"/>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288"/>
      <c r="AE693" s="288"/>
      <c r="AF693" s="288"/>
      <c r="AG693" s="288"/>
      <c r="AH693" s="288"/>
      <c r="AI693" s="288"/>
      <c r="AJ693" s="288"/>
      <c r="AK693" s="288"/>
    </row>
    <row r="694" spans="1:37" ht="16">
      <c r="A694" s="424"/>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c r="AD694" s="288"/>
      <c r="AE694" s="288"/>
      <c r="AF694" s="288"/>
      <c r="AG694" s="288"/>
      <c r="AH694" s="288"/>
      <c r="AI694" s="288"/>
      <c r="AJ694" s="288"/>
      <c r="AK694" s="288"/>
    </row>
    <row r="695" spans="1:37" ht="16">
      <c r="A695" s="424"/>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c r="AD695" s="288"/>
      <c r="AE695" s="288"/>
      <c r="AF695" s="288"/>
      <c r="AG695" s="288"/>
      <c r="AH695" s="288"/>
      <c r="AI695" s="288"/>
      <c r="AJ695" s="288"/>
      <c r="AK695" s="288"/>
    </row>
    <row r="696" spans="1:37" ht="16">
      <c r="A696" s="424"/>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c r="AD696" s="288"/>
      <c r="AE696" s="288"/>
      <c r="AF696" s="288"/>
      <c r="AG696" s="288"/>
      <c r="AH696" s="288"/>
      <c r="AI696" s="288"/>
      <c r="AJ696" s="288"/>
      <c r="AK696" s="288"/>
    </row>
    <row r="697" spans="1:37" ht="16">
      <c r="A697" s="424"/>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c r="AD697" s="288"/>
      <c r="AE697" s="288"/>
      <c r="AF697" s="288"/>
      <c r="AG697" s="288"/>
      <c r="AH697" s="288"/>
      <c r="AI697" s="288"/>
      <c r="AJ697" s="288"/>
      <c r="AK697" s="288"/>
    </row>
    <row r="698" spans="1:37" ht="16">
      <c r="A698" s="424"/>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288"/>
      <c r="AF698" s="288"/>
      <c r="AG698" s="288"/>
      <c r="AH698" s="288"/>
      <c r="AI698" s="288"/>
      <c r="AJ698" s="288"/>
      <c r="AK698" s="288"/>
    </row>
    <row r="699" spans="1:37" ht="16">
      <c r="A699" s="424"/>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288"/>
      <c r="AF699" s="288"/>
      <c r="AG699" s="288"/>
      <c r="AH699" s="288"/>
      <c r="AI699" s="288"/>
      <c r="AJ699" s="288"/>
      <c r="AK699" s="288"/>
    </row>
    <row r="700" spans="1:37" ht="16">
      <c r="A700" s="424"/>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288"/>
      <c r="AF700" s="288"/>
      <c r="AG700" s="288"/>
      <c r="AH700" s="288"/>
      <c r="AI700" s="288"/>
      <c r="AJ700" s="288"/>
      <c r="AK700" s="288"/>
    </row>
    <row r="701" spans="1:37" ht="16">
      <c r="A701" s="424"/>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c r="AD701" s="288"/>
      <c r="AE701" s="288"/>
      <c r="AF701" s="288"/>
      <c r="AG701" s="288"/>
      <c r="AH701" s="288"/>
      <c r="AI701" s="288"/>
      <c r="AJ701" s="288"/>
      <c r="AK701" s="288"/>
    </row>
    <row r="702" spans="1:37" ht="16">
      <c r="A702" s="424"/>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88"/>
      <c r="AE702" s="288"/>
      <c r="AF702" s="288"/>
      <c r="AG702" s="288"/>
      <c r="AH702" s="288"/>
      <c r="AI702" s="288"/>
      <c r="AJ702" s="288"/>
      <c r="AK702" s="288"/>
    </row>
    <row r="703" spans="1:37" ht="16">
      <c r="A703" s="424"/>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88"/>
      <c r="AE703" s="288"/>
      <c r="AF703" s="288"/>
      <c r="AG703" s="288"/>
      <c r="AH703" s="288"/>
      <c r="AI703" s="288"/>
      <c r="AJ703" s="288"/>
      <c r="AK703" s="288"/>
    </row>
    <row r="704" spans="1:37" ht="16">
      <c r="A704" s="424"/>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c r="AD704" s="288"/>
      <c r="AE704" s="288"/>
      <c r="AF704" s="288"/>
      <c r="AG704" s="288"/>
      <c r="AH704" s="288"/>
      <c r="AI704" s="288"/>
      <c r="AJ704" s="288"/>
      <c r="AK704" s="288"/>
    </row>
    <row r="705" spans="1:37" ht="16">
      <c r="A705" s="424"/>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c r="AD705" s="288"/>
      <c r="AE705" s="288"/>
      <c r="AF705" s="288"/>
      <c r="AG705" s="288"/>
      <c r="AH705" s="288"/>
      <c r="AI705" s="288"/>
      <c r="AJ705" s="288"/>
      <c r="AK705" s="288"/>
    </row>
    <row r="706" spans="1:37" ht="16">
      <c r="A706" s="424"/>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c r="AD706" s="288"/>
      <c r="AE706" s="288"/>
      <c r="AF706" s="288"/>
      <c r="AG706" s="288"/>
      <c r="AH706" s="288"/>
      <c r="AI706" s="288"/>
      <c r="AJ706" s="288"/>
      <c r="AK706" s="288"/>
    </row>
    <row r="707" spans="1:37" ht="16">
      <c r="A707" s="424"/>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288"/>
      <c r="AF707" s="288"/>
      <c r="AG707" s="288"/>
      <c r="AH707" s="288"/>
      <c r="AI707" s="288"/>
      <c r="AJ707" s="288"/>
      <c r="AK707" s="288"/>
    </row>
    <row r="708" spans="1:37" ht="16">
      <c r="A708" s="424"/>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row>
    <row r="709" spans="1:37" ht="16">
      <c r="A709" s="424"/>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c r="AD709" s="288"/>
      <c r="AE709" s="288"/>
      <c r="AF709" s="288"/>
      <c r="AG709" s="288"/>
      <c r="AH709" s="288"/>
      <c r="AI709" s="288"/>
      <c r="AJ709" s="288"/>
      <c r="AK709" s="288"/>
    </row>
    <row r="710" spans="1:37" ht="16">
      <c r="A710" s="424"/>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c r="AD710" s="288"/>
      <c r="AE710" s="288"/>
      <c r="AF710" s="288"/>
      <c r="AG710" s="288"/>
      <c r="AH710" s="288"/>
      <c r="AI710" s="288"/>
      <c r="AJ710" s="288"/>
      <c r="AK710" s="288"/>
    </row>
    <row r="711" spans="1:37" ht="16">
      <c r="A711" s="424"/>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c r="AD711" s="288"/>
      <c r="AE711" s="288"/>
      <c r="AF711" s="288"/>
      <c r="AG711" s="288"/>
      <c r="AH711" s="288"/>
      <c r="AI711" s="288"/>
      <c r="AJ711" s="288"/>
      <c r="AK711" s="288"/>
    </row>
    <row r="712" spans="1:37" ht="16">
      <c r="A712" s="424"/>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c r="AD712" s="288"/>
      <c r="AE712" s="288"/>
      <c r="AF712" s="288"/>
      <c r="AG712" s="288"/>
      <c r="AH712" s="288"/>
      <c r="AI712" s="288"/>
      <c r="AJ712" s="288"/>
      <c r="AK712" s="288"/>
    </row>
    <row r="713" spans="1:37" ht="16">
      <c r="A713" s="424"/>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c r="AD713" s="288"/>
      <c r="AE713" s="288"/>
      <c r="AF713" s="288"/>
      <c r="AG713" s="288"/>
      <c r="AH713" s="288"/>
      <c r="AI713" s="288"/>
      <c r="AJ713" s="288"/>
      <c r="AK713" s="288"/>
    </row>
    <row r="714" spans="1:37" ht="16">
      <c r="A714" s="424"/>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c r="AD714" s="288"/>
      <c r="AE714" s="288"/>
      <c r="AF714" s="288"/>
      <c r="AG714" s="288"/>
      <c r="AH714" s="288"/>
      <c r="AI714" s="288"/>
      <c r="AJ714" s="288"/>
      <c r="AK714" s="288"/>
    </row>
    <row r="715" spans="1:37" ht="16">
      <c r="A715" s="424"/>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c r="AD715" s="288"/>
      <c r="AE715" s="288"/>
      <c r="AF715" s="288"/>
      <c r="AG715" s="288"/>
      <c r="AH715" s="288"/>
      <c r="AI715" s="288"/>
      <c r="AJ715" s="288"/>
      <c r="AK715" s="288"/>
    </row>
    <row r="716" spans="1:37" ht="16">
      <c r="A716" s="424"/>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288"/>
      <c r="AF716" s="288"/>
      <c r="AG716" s="288"/>
      <c r="AH716" s="288"/>
      <c r="AI716" s="288"/>
      <c r="AJ716" s="288"/>
      <c r="AK716" s="288"/>
    </row>
    <row r="717" spans="1:37" ht="16">
      <c r="A717" s="424"/>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288"/>
      <c r="AE717" s="288"/>
      <c r="AF717" s="288"/>
      <c r="AG717" s="288"/>
      <c r="AH717" s="288"/>
      <c r="AI717" s="288"/>
      <c r="AJ717" s="288"/>
      <c r="AK717" s="288"/>
    </row>
    <row r="718" spans="1:37" ht="16">
      <c r="A718" s="424"/>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c r="AD718" s="288"/>
      <c r="AE718" s="288"/>
      <c r="AF718" s="288"/>
      <c r="AG718" s="288"/>
      <c r="AH718" s="288"/>
      <c r="AI718" s="288"/>
      <c r="AJ718" s="288"/>
      <c r="AK718" s="288"/>
    </row>
    <row r="719" spans="1:37" ht="16">
      <c r="A719" s="424"/>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288"/>
      <c r="AE719" s="288"/>
      <c r="AF719" s="288"/>
      <c r="AG719" s="288"/>
      <c r="AH719" s="288"/>
      <c r="AI719" s="288"/>
      <c r="AJ719" s="288"/>
      <c r="AK719" s="288"/>
    </row>
    <row r="720" spans="1:37" ht="16">
      <c r="A720" s="424"/>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c r="AD720" s="288"/>
      <c r="AE720" s="288"/>
      <c r="AF720" s="288"/>
      <c r="AG720" s="288"/>
      <c r="AH720" s="288"/>
      <c r="AI720" s="288"/>
      <c r="AJ720" s="288"/>
      <c r="AK720" s="288"/>
    </row>
    <row r="721" spans="1:37" ht="16">
      <c r="A721" s="424"/>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88"/>
      <c r="AE721" s="288"/>
      <c r="AF721" s="288"/>
      <c r="AG721" s="288"/>
      <c r="AH721" s="288"/>
      <c r="AI721" s="288"/>
      <c r="AJ721" s="288"/>
      <c r="AK721" s="288"/>
    </row>
    <row r="722" spans="1:37" ht="16">
      <c r="A722" s="424"/>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88"/>
      <c r="AE722" s="288"/>
      <c r="AF722" s="288"/>
      <c r="AG722" s="288"/>
      <c r="AH722" s="288"/>
      <c r="AI722" s="288"/>
      <c r="AJ722" s="288"/>
      <c r="AK722" s="288"/>
    </row>
    <row r="723" spans="1:37" ht="16">
      <c r="A723" s="424"/>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88"/>
      <c r="AE723" s="288"/>
      <c r="AF723" s="288"/>
      <c r="AG723" s="288"/>
      <c r="AH723" s="288"/>
      <c r="AI723" s="288"/>
      <c r="AJ723" s="288"/>
      <c r="AK723" s="288"/>
    </row>
    <row r="724" spans="1:37" ht="16">
      <c r="A724" s="424"/>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88"/>
      <c r="AE724" s="288"/>
      <c r="AF724" s="288"/>
      <c r="AG724" s="288"/>
      <c r="AH724" s="288"/>
      <c r="AI724" s="288"/>
      <c r="AJ724" s="288"/>
      <c r="AK724" s="288"/>
    </row>
    <row r="725" spans="1:37" ht="16">
      <c r="A725" s="424"/>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288"/>
      <c r="AF725" s="288"/>
      <c r="AG725" s="288"/>
      <c r="AH725" s="288"/>
      <c r="AI725" s="288"/>
      <c r="AJ725" s="288"/>
      <c r="AK725" s="288"/>
    </row>
    <row r="726" spans="1:37" ht="16">
      <c r="A726" s="424"/>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88"/>
      <c r="AE726" s="288"/>
      <c r="AF726" s="288"/>
      <c r="AG726" s="288"/>
      <c r="AH726" s="288"/>
      <c r="AI726" s="288"/>
      <c r="AJ726" s="288"/>
      <c r="AK726" s="288"/>
    </row>
    <row r="727" spans="1:37" ht="16">
      <c r="A727" s="424"/>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88"/>
      <c r="AE727" s="288"/>
      <c r="AF727" s="288"/>
      <c r="AG727" s="288"/>
      <c r="AH727" s="288"/>
      <c r="AI727" s="288"/>
      <c r="AJ727" s="288"/>
      <c r="AK727" s="288"/>
    </row>
    <row r="728" spans="1:37" ht="16">
      <c r="A728" s="424"/>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88"/>
      <c r="AE728" s="288"/>
      <c r="AF728" s="288"/>
      <c r="AG728" s="288"/>
      <c r="AH728" s="288"/>
      <c r="AI728" s="288"/>
      <c r="AJ728" s="288"/>
      <c r="AK728" s="288"/>
    </row>
    <row r="729" spans="1:37" ht="16">
      <c r="A729" s="424"/>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288"/>
      <c r="AF729" s="288"/>
      <c r="AG729" s="288"/>
      <c r="AH729" s="288"/>
      <c r="AI729" s="288"/>
      <c r="AJ729" s="288"/>
      <c r="AK729" s="288"/>
    </row>
    <row r="730" spans="1:37" ht="16">
      <c r="A730" s="424"/>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88"/>
      <c r="AE730" s="288"/>
      <c r="AF730" s="288"/>
      <c r="AG730" s="288"/>
      <c r="AH730" s="288"/>
      <c r="AI730" s="288"/>
      <c r="AJ730" s="288"/>
      <c r="AK730" s="288"/>
    </row>
    <row r="731" spans="1:37" ht="16">
      <c r="A731" s="424"/>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88"/>
      <c r="AE731" s="288"/>
      <c r="AF731" s="288"/>
      <c r="AG731" s="288"/>
      <c r="AH731" s="288"/>
      <c r="AI731" s="288"/>
      <c r="AJ731" s="288"/>
      <c r="AK731" s="288"/>
    </row>
    <row r="732" spans="1:37" ht="16">
      <c r="A732" s="424"/>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88"/>
      <c r="AE732" s="288"/>
      <c r="AF732" s="288"/>
      <c r="AG732" s="288"/>
      <c r="AH732" s="288"/>
      <c r="AI732" s="288"/>
      <c r="AJ732" s="288"/>
      <c r="AK732" s="288"/>
    </row>
    <row r="733" spans="1:37" ht="16">
      <c r="A733" s="424"/>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288"/>
      <c r="AF733" s="288"/>
      <c r="AG733" s="288"/>
      <c r="AH733" s="288"/>
      <c r="AI733" s="288"/>
      <c r="AJ733" s="288"/>
      <c r="AK733" s="288"/>
    </row>
    <row r="734" spans="1:37" ht="16">
      <c r="A734" s="424"/>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88"/>
      <c r="AE734" s="288"/>
      <c r="AF734" s="288"/>
      <c r="AG734" s="288"/>
      <c r="AH734" s="288"/>
      <c r="AI734" s="288"/>
      <c r="AJ734" s="288"/>
      <c r="AK734" s="288"/>
    </row>
    <row r="735" spans="1:37" ht="16">
      <c r="A735" s="424"/>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88"/>
      <c r="AE735" s="288"/>
      <c r="AF735" s="288"/>
      <c r="AG735" s="288"/>
      <c r="AH735" s="288"/>
      <c r="AI735" s="288"/>
      <c r="AJ735" s="288"/>
      <c r="AK735" s="288"/>
    </row>
    <row r="736" spans="1:37" ht="16">
      <c r="A736" s="424"/>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288"/>
      <c r="AF736" s="288"/>
      <c r="AG736" s="288"/>
      <c r="AH736" s="288"/>
      <c r="AI736" s="288"/>
      <c r="AJ736" s="288"/>
      <c r="AK736" s="288"/>
    </row>
    <row r="737" spans="1:37" ht="16">
      <c r="A737" s="424"/>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288"/>
      <c r="AF737" s="288"/>
      <c r="AG737" s="288"/>
      <c r="AH737" s="288"/>
      <c r="AI737" s="288"/>
      <c r="AJ737" s="288"/>
      <c r="AK737" s="288"/>
    </row>
    <row r="738" spans="1:37" ht="16">
      <c r="A738" s="424"/>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c r="AD738" s="288"/>
      <c r="AE738" s="288"/>
      <c r="AF738" s="288"/>
      <c r="AG738" s="288"/>
      <c r="AH738" s="288"/>
      <c r="AI738" s="288"/>
      <c r="AJ738" s="288"/>
      <c r="AK738" s="288"/>
    </row>
    <row r="739" spans="1:37" ht="16">
      <c r="A739" s="424"/>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288"/>
      <c r="AE739" s="288"/>
      <c r="AF739" s="288"/>
      <c r="AG739" s="288"/>
      <c r="AH739" s="288"/>
      <c r="AI739" s="288"/>
      <c r="AJ739" s="288"/>
      <c r="AK739" s="288"/>
    </row>
    <row r="740" spans="1:37" ht="16">
      <c r="A740" s="424"/>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c r="AD740" s="288"/>
      <c r="AE740" s="288"/>
      <c r="AF740" s="288"/>
      <c r="AG740" s="288"/>
      <c r="AH740" s="288"/>
      <c r="AI740" s="288"/>
      <c r="AJ740" s="288"/>
      <c r="AK740" s="288"/>
    </row>
    <row r="741" spans="1:37" ht="16">
      <c r="A741" s="424"/>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c r="AD741" s="288"/>
      <c r="AE741" s="288"/>
      <c r="AF741" s="288"/>
      <c r="AG741" s="288"/>
      <c r="AH741" s="288"/>
      <c r="AI741" s="288"/>
      <c r="AJ741" s="288"/>
      <c r="AK741" s="288"/>
    </row>
    <row r="742" spans="1:37" ht="16">
      <c r="A742" s="424"/>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288"/>
      <c r="AF742" s="288"/>
      <c r="AG742" s="288"/>
      <c r="AH742" s="288"/>
      <c r="AI742" s="288"/>
      <c r="AJ742" s="288"/>
      <c r="AK742" s="288"/>
    </row>
    <row r="743" spans="1:37" ht="16">
      <c r="A743" s="424"/>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c r="AD743" s="288"/>
      <c r="AE743" s="288"/>
      <c r="AF743" s="288"/>
      <c r="AG743" s="288"/>
      <c r="AH743" s="288"/>
      <c r="AI743" s="288"/>
      <c r="AJ743" s="288"/>
      <c r="AK743" s="288"/>
    </row>
    <row r="744" spans="1:37" ht="16">
      <c r="A744" s="424"/>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288"/>
      <c r="AF744" s="288"/>
      <c r="AG744" s="288"/>
      <c r="AH744" s="288"/>
      <c r="AI744" s="288"/>
      <c r="AJ744" s="288"/>
      <c r="AK744" s="288"/>
    </row>
    <row r="745" spans="1:37" ht="16">
      <c r="A745" s="424"/>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288"/>
      <c r="AF745" s="288"/>
      <c r="AG745" s="288"/>
      <c r="AH745" s="288"/>
      <c r="AI745" s="288"/>
      <c r="AJ745" s="288"/>
      <c r="AK745" s="288"/>
    </row>
    <row r="746" spans="1:37" ht="16">
      <c r="A746" s="424"/>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288"/>
      <c r="AF746" s="288"/>
      <c r="AG746" s="288"/>
      <c r="AH746" s="288"/>
      <c r="AI746" s="288"/>
      <c r="AJ746" s="288"/>
      <c r="AK746" s="288"/>
    </row>
    <row r="747" spans="1:37" ht="16">
      <c r="A747" s="424"/>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c r="AD747" s="288"/>
      <c r="AE747" s="288"/>
      <c r="AF747" s="288"/>
      <c r="AG747" s="288"/>
      <c r="AH747" s="288"/>
      <c r="AI747" s="288"/>
      <c r="AJ747" s="288"/>
      <c r="AK747" s="288"/>
    </row>
    <row r="748" spans="1:37" ht="16">
      <c r="A748" s="424"/>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288"/>
      <c r="AF748" s="288"/>
      <c r="AG748" s="288"/>
      <c r="AH748" s="288"/>
      <c r="AI748" s="288"/>
      <c r="AJ748" s="288"/>
      <c r="AK748" s="288"/>
    </row>
    <row r="749" spans="1:37" ht="16">
      <c r="A749" s="424"/>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88"/>
      <c r="AE749" s="288"/>
      <c r="AF749" s="288"/>
      <c r="AG749" s="288"/>
      <c r="AH749" s="288"/>
      <c r="AI749" s="288"/>
      <c r="AJ749" s="288"/>
      <c r="AK749" s="288"/>
    </row>
    <row r="750" spans="1:37" ht="16">
      <c r="A750" s="424"/>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c r="AD750" s="288"/>
      <c r="AE750" s="288"/>
      <c r="AF750" s="288"/>
      <c r="AG750" s="288"/>
      <c r="AH750" s="288"/>
      <c r="AI750" s="288"/>
      <c r="AJ750" s="288"/>
      <c r="AK750" s="288"/>
    </row>
    <row r="751" spans="1:37" ht="16">
      <c r="A751" s="424"/>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288"/>
      <c r="AE751" s="288"/>
      <c r="AF751" s="288"/>
      <c r="AG751" s="288"/>
      <c r="AH751" s="288"/>
      <c r="AI751" s="288"/>
      <c r="AJ751" s="288"/>
      <c r="AK751" s="288"/>
    </row>
    <row r="752" spans="1:37" ht="16">
      <c r="A752" s="424"/>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c r="AD752" s="288"/>
      <c r="AE752" s="288"/>
      <c r="AF752" s="288"/>
      <c r="AG752" s="288"/>
      <c r="AH752" s="288"/>
      <c r="AI752" s="288"/>
      <c r="AJ752" s="288"/>
      <c r="AK752" s="288"/>
    </row>
    <row r="753" spans="1:37" ht="16">
      <c r="A753" s="424"/>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288"/>
      <c r="AF753" s="288"/>
      <c r="AG753" s="288"/>
      <c r="AH753" s="288"/>
      <c r="AI753" s="288"/>
      <c r="AJ753" s="288"/>
      <c r="AK753" s="288"/>
    </row>
    <row r="754" spans="1:37" ht="16">
      <c r="A754" s="424"/>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288"/>
      <c r="AE754" s="288"/>
      <c r="AF754" s="288"/>
      <c r="AG754" s="288"/>
      <c r="AH754" s="288"/>
      <c r="AI754" s="288"/>
      <c r="AJ754" s="288"/>
      <c r="AK754" s="288"/>
    </row>
    <row r="755" spans="1:37" ht="16">
      <c r="A755" s="424"/>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c r="AD755" s="288"/>
      <c r="AE755" s="288"/>
      <c r="AF755" s="288"/>
      <c r="AG755" s="288"/>
      <c r="AH755" s="288"/>
      <c r="AI755" s="288"/>
      <c r="AJ755" s="288"/>
      <c r="AK755" s="288"/>
    </row>
    <row r="756" spans="1:37" ht="16">
      <c r="A756" s="424"/>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88"/>
      <c r="AF756" s="288"/>
      <c r="AG756" s="288"/>
      <c r="AH756" s="288"/>
      <c r="AI756" s="288"/>
      <c r="AJ756" s="288"/>
      <c r="AK756" s="288"/>
    </row>
    <row r="757" spans="1:37" ht="16">
      <c r="A757" s="424"/>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row>
    <row r="758" spans="1:37" ht="16">
      <c r="A758" s="424"/>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c r="AD758" s="288"/>
      <c r="AE758" s="288"/>
      <c r="AF758" s="288"/>
      <c r="AG758" s="288"/>
      <c r="AH758" s="288"/>
      <c r="AI758" s="288"/>
      <c r="AJ758" s="288"/>
      <c r="AK758" s="288"/>
    </row>
    <row r="759" spans="1:37" ht="16">
      <c r="A759" s="424"/>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c r="AD759" s="288"/>
      <c r="AE759" s="288"/>
      <c r="AF759" s="288"/>
      <c r="AG759" s="288"/>
      <c r="AH759" s="288"/>
      <c r="AI759" s="288"/>
      <c r="AJ759" s="288"/>
      <c r="AK759" s="288"/>
    </row>
    <row r="760" spans="1:37" ht="16">
      <c r="A760" s="424"/>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c r="AD760" s="288"/>
      <c r="AE760" s="288"/>
      <c r="AF760" s="288"/>
      <c r="AG760" s="288"/>
      <c r="AH760" s="288"/>
      <c r="AI760" s="288"/>
      <c r="AJ760" s="288"/>
      <c r="AK760" s="288"/>
    </row>
    <row r="761" spans="1:37" ht="16">
      <c r="A761" s="424"/>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288"/>
      <c r="AF761" s="288"/>
      <c r="AG761" s="288"/>
      <c r="AH761" s="288"/>
      <c r="AI761" s="288"/>
      <c r="AJ761" s="288"/>
      <c r="AK761" s="288"/>
    </row>
    <row r="762" spans="1:37" ht="16">
      <c r="A762" s="424"/>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c r="AD762" s="288"/>
      <c r="AE762" s="288"/>
      <c r="AF762" s="288"/>
      <c r="AG762" s="288"/>
      <c r="AH762" s="288"/>
      <c r="AI762" s="288"/>
      <c r="AJ762" s="288"/>
      <c r="AK762" s="288"/>
    </row>
    <row r="763" spans="1:37" ht="16">
      <c r="A763" s="424"/>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c r="AD763" s="288"/>
      <c r="AE763" s="288"/>
      <c r="AF763" s="288"/>
      <c r="AG763" s="288"/>
      <c r="AH763" s="288"/>
      <c r="AI763" s="288"/>
      <c r="AJ763" s="288"/>
      <c r="AK763" s="288"/>
    </row>
    <row r="764" spans="1:37" ht="16">
      <c r="A764" s="424"/>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c r="AD764" s="288"/>
      <c r="AE764" s="288"/>
      <c r="AF764" s="288"/>
      <c r="AG764" s="288"/>
      <c r="AH764" s="288"/>
      <c r="AI764" s="288"/>
      <c r="AJ764" s="288"/>
      <c r="AK764" s="288"/>
    </row>
    <row r="765" spans="1:37" ht="16">
      <c r="A765" s="424"/>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c r="AD765" s="288"/>
      <c r="AE765" s="288"/>
      <c r="AF765" s="288"/>
      <c r="AG765" s="288"/>
      <c r="AH765" s="288"/>
      <c r="AI765" s="288"/>
      <c r="AJ765" s="288"/>
      <c r="AK765" s="288"/>
    </row>
    <row r="766" spans="1:37" ht="16">
      <c r="A766" s="424"/>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288"/>
      <c r="AF766" s="288"/>
      <c r="AG766" s="288"/>
      <c r="AH766" s="288"/>
      <c r="AI766" s="288"/>
      <c r="AJ766" s="288"/>
      <c r="AK766" s="288"/>
    </row>
    <row r="767" spans="1:37" ht="16">
      <c r="A767" s="424"/>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c r="AD767" s="288"/>
      <c r="AE767" s="288"/>
      <c r="AF767" s="288"/>
      <c r="AG767" s="288"/>
      <c r="AH767" s="288"/>
      <c r="AI767" s="288"/>
      <c r="AJ767" s="288"/>
      <c r="AK767" s="288"/>
    </row>
    <row r="768" spans="1:37" ht="16">
      <c r="A768" s="424"/>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c r="AD768" s="288"/>
      <c r="AE768" s="288"/>
      <c r="AF768" s="288"/>
      <c r="AG768" s="288"/>
      <c r="AH768" s="288"/>
      <c r="AI768" s="288"/>
      <c r="AJ768" s="288"/>
      <c r="AK768" s="288"/>
    </row>
    <row r="769" spans="1:37" ht="16">
      <c r="A769" s="424"/>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288"/>
      <c r="AF769" s="288"/>
      <c r="AG769" s="288"/>
      <c r="AH769" s="288"/>
      <c r="AI769" s="288"/>
      <c r="AJ769" s="288"/>
      <c r="AK769" s="288"/>
    </row>
    <row r="770" spans="1:37" ht="16">
      <c r="A770" s="424"/>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c r="AD770" s="288"/>
      <c r="AE770" s="288"/>
      <c r="AF770" s="288"/>
      <c r="AG770" s="288"/>
      <c r="AH770" s="288"/>
      <c r="AI770" s="288"/>
      <c r="AJ770" s="288"/>
      <c r="AK770" s="288"/>
    </row>
    <row r="771" spans="1:37" ht="16">
      <c r="A771" s="424"/>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88"/>
      <c r="AF771" s="288"/>
      <c r="AG771" s="288"/>
      <c r="AH771" s="288"/>
      <c r="AI771" s="288"/>
      <c r="AJ771" s="288"/>
      <c r="AK771" s="288"/>
    </row>
    <row r="772" spans="1:37" ht="16">
      <c r="A772" s="424"/>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88"/>
      <c r="AF772" s="288"/>
      <c r="AG772" s="288"/>
      <c r="AH772" s="288"/>
      <c r="AI772" s="288"/>
      <c r="AJ772" s="288"/>
      <c r="AK772" s="288"/>
    </row>
    <row r="773" spans="1:37" ht="16">
      <c r="A773" s="424"/>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288"/>
      <c r="AF773" s="288"/>
      <c r="AG773" s="288"/>
      <c r="AH773" s="288"/>
      <c r="AI773" s="288"/>
      <c r="AJ773" s="288"/>
      <c r="AK773" s="288"/>
    </row>
    <row r="774" spans="1:37" ht="16">
      <c r="A774" s="424"/>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c r="AD774" s="288"/>
      <c r="AE774" s="288"/>
      <c r="AF774" s="288"/>
      <c r="AG774" s="288"/>
      <c r="AH774" s="288"/>
      <c r="AI774" s="288"/>
      <c r="AJ774" s="288"/>
      <c r="AK774" s="288"/>
    </row>
    <row r="775" spans="1:37" ht="16">
      <c r="A775" s="424"/>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c r="AD775" s="288"/>
      <c r="AE775" s="288"/>
      <c r="AF775" s="288"/>
      <c r="AG775" s="288"/>
      <c r="AH775" s="288"/>
      <c r="AI775" s="288"/>
      <c r="AJ775" s="288"/>
      <c r="AK775" s="288"/>
    </row>
    <row r="776" spans="1:37" ht="16">
      <c r="A776" s="424"/>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c r="AD776" s="288"/>
      <c r="AE776" s="288"/>
      <c r="AF776" s="288"/>
      <c r="AG776" s="288"/>
      <c r="AH776" s="288"/>
      <c r="AI776" s="288"/>
      <c r="AJ776" s="288"/>
      <c r="AK776" s="288"/>
    </row>
    <row r="777" spans="1:37" ht="16">
      <c r="A777" s="424"/>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288"/>
      <c r="AF777" s="288"/>
      <c r="AG777" s="288"/>
      <c r="AH777" s="288"/>
      <c r="AI777" s="288"/>
      <c r="AJ777" s="288"/>
      <c r="AK777" s="288"/>
    </row>
    <row r="778" spans="1:37" ht="16">
      <c r="A778" s="424"/>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288"/>
      <c r="AF778" s="288"/>
      <c r="AG778" s="288"/>
      <c r="AH778" s="288"/>
      <c r="AI778" s="288"/>
      <c r="AJ778" s="288"/>
      <c r="AK778" s="288"/>
    </row>
    <row r="779" spans="1:37" ht="16">
      <c r="A779" s="424"/>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c r="AD779" s="288"/>
      <c r="AE779" s="288"/>
      <c r="AF779" s="288"/>
      <c r="AG779" s="288"/>
      <c r="AH779" s="288"/>
      <c r="AI779" s="288"/>
      <c r="AJ779" s="288"/>
      <c r="AK779" s="288"/>
    </row>
    <row r="780" spans="1:37" ht="16">
      <c r="A780" s="424"/>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288"/>
      <c r="AF780" s="288"/>
      <c r="AG780" s="288"/>
      <c r="AH780" s="288"/>
      <c r="AI780" s="288"/>
      <c r="AJ780" s="288"/>
      <c r="AK780" s="288"/>
    </row>
    <row r="781" spans="1:37" ht="16">
      <c r="A781" s="424"/>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c r="AD781" s="288"/>
      <c r="AE781" s="288"/>
      <c r="AF781" s="288"/>
      <c r="AG781" s="288"/>
      <c r="AH781" s="288"/>
      <c r="AI781" s="288"/>
      <c r="AJ781" s="288"/>
      <c r="AK781" s="288"/>
    </row>
    <row r="782" spans="1:37" ht="16">
      <c r="A782" s="424"/>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88"/>
      <c r="AE782" s="288"/>
      <c r="AF782" s="288"/>
      <c r="AG782" s="288"/>
      <c r="AH782" s="288"/>
      <c r="AI782" s="288"/>
      <c r="AJ782" s="288"/>
      <c r="AK782" s="288"/>
    </row>
    <row r="783" spans="1:37" ht="16">
      <c r="A783" s="424"/>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c r="AD783" s="288"/>
      <c r="AE783" s="288"/>
      <c r="AF783" s="288"/>
      <c r="AG783" s="288"/>
      <c r="AH783" s="288"/>
      <c r="AI783" s="288"/>
      <c r="AJ783" s="288"/>
      <c r="AK783" s="288"/>
    </row>
    <row r="784" spans="1:37" ht="16">
      <c r="A784" s="424"/>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c r="AD784" s="288"/>
      <c r="AE784" s="288"/>
      <c r="AF784" s="288"/>
      <c r="AG784" s="288"/>
      <c r="AH784" s="288"/>
      <c r="AI784" s="288"/>
      <c r="AJ784" s="288"/>
      <c r="AK784" s="288"/>
    </row>
    <row r="785" spans="1:37" ht="16">
      <c r="A785" s="424"/>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c r="AD785" s="288"/>
      <c r="AE785" s="288"/>
      <c r="AF785" s="288"/>
      <c r="AG785" s="288"/>
      <c r="AH785" s="288"/>
      <c r="AI785" s="288"/>
      <c r="AJ785" s="288"/>
      <c r="AK785" s="288"/>
    </row>
    <row r="786" spans="1:37" ht="16">
      <c r="A786" s="424"/>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c r="AD786" s="288"/>
      <c r="AE786" s="288"/>
      <c r="AF786" s="288"/>
      <c r="AG786" s="288"/>
      <c r="AH786" s="288"/>
      <c r="AI786" s="288"/>
      <c r="AJ786" s="288"/>
      <c r="AK786" s="288"/>
    </row>
    <row r="787" spans="1:37" ht="16">
      <c r="A787" s="424"/>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288"/>
      <c r="AF787" s="288"/>
      <c r="AG787" s="288"/>
      <c r="AH787" s="288"/>
      <c r="AI787" s="288"/>
      <c r="AJ787" s="288"/>
      <c r="AK787" s="288"/>
    </row>
    <row r="788" spans="1:37" ht="16">
      <c r="A788" s="424"/>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88"/>
      <c r="AF788" s="288"/>
      <c r="AG788" s="288"/>
      <c r="AH788" s="288"/>
      <c r="AI788" s="288"/>
      <c r="AJ788" s="288"/>
      <c r="AK788" s="288"/>
    </row>
    <row r="789" spans="1:37" ht="16">
      <c r="A789" s="424"/>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288"/>
      <c r="AE789" s="288"/>
      <c r="AF789" s="288"/>
      <c r="AG789" s="288"/>
      <c r="AH789" s="288"/>
      <c r="AI789" s="288"/>
      <c r="AJ789" s="288"/>
      <c r="AK789" s="288"/>
    </row>
    <row r="790" spans="1:37" ht="16">
      <c r="A790" s="424"/>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288"/>
      <c r="AF790" s="288"/>
      <c r="AG790" s="288"/>
      <c r="AH790" s="288"/>
      <c r="AI790" s="288"/>
      <c r="AJ790" s="288"/>
      <c r="AK790" s="288"/>
    </row>
    <row r="791" spans="1:37" ht="16">
      <c r="A791" s="424"/>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c r="AD791" s="288"/>
      <c r="AE791" s="288"/>
      <c r="AF791" s="288"/>
      <c r="AG791" s="288"/>
      <c r="AH791" s="288"/>
      <c r="AI791" s="288"/>
      <c r="AJ791" s="288"/>
      <c r="AK791" s="288"/>
    </row>
    <row r="792" spans="1:37" ht="16">
      <c r="A792" s="424"/>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c r="AD792" s="288"/>
      <c r="AE792" s="288"/>
      <c r="AF792" s="288"/>
      <c r="AG792" s="288"/>
      <c r="AH792" s="288"/>
      <c r="AI792" s="288"/>
      <c r="AJ792" s="288"/>
      <c r="AK792" s="288"/>
    </row>
    <row r="793" spans="1:37" ht="16">
      <c r="A793" s="424"/>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c r="AD793" s="288"/>
      <c r="AE793" s="288"/>
      <c r="AF793" s="288"/>
      <c r="AG793" s="288"/>
      <c r="AH793" s="288"/>
      <c r="AI793" s="288"/>
      <c r="AJ793" s="288"/>
      <c r="AK793" s="288"/>
    </row>
    <row r="794" spans="1:37" ht="16">
      <c r="A794" s="424"/>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c r="AD794" s="288"/>
      <c r="AE794" s="288"/>
      <c r="AF794" s="288"/>
      <c r="AG794" s="288"/>
      <c r="AH794" s="288"/>
      <c r="AI794" s="288"/>
      <c r="AJ794" s="288"/>
      <c r="AK794" s="288"/>
    </row>
    <row r="795" spans="1:37" ht="16">
      <c r="A795" s="424"/>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288"/>
      <c r="AF795" s="288"/>
      <c r="AG795" s="288"/>
      <c r="AH795" s="288"/>
      <c r="AI795" s="288"/>
      <c r="AJ795" s="288"/>
      <c r="AK795" s="288"/>
    </row>
    <row r="796" spans="1:37" ht="16">
      <c r="A796" s="424"/>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288"/>
      <c r="AF796" s="288"/>
      <c r="AG796" s="288"/>
      <c r="AH796" s="288"/>
      <c r="AI796" s="288"/>
      <c r="AJ796" s="288"/>
      <c r="AK796" s="288"/>
    </row>
    <row r="797" spans="1:37" ht="16">
      <c r="A797" s="424"/>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c r="AD797" s="288"/>
      <c r="AE797" s="288"/>
      <c r="AF797" s="288"/>
      <c r="AG797" s="288"/>
      <c r="AH797" s="288"/>
      <c r="AI797" s="288"/>
      <c r="AJ797" s="288"/>
      <c r="AK797" s="288"/>
    </row>
    <row r="798" spans="1:37" ht="16">
      <c r="A798" s="424"/>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c r="AD798" s="288"/>
      <c r="AE798" s="288"/>
      <c r="AF798" s="288"/>
      <c r="AG798" s="288"/>
      <c r="AH798" s="288"/>
      <c r="AI798" s="288"/>
      <c r="AJ798" s="288"/>
      <c r="AK798" s="288"/>
    </row>
    <row r="799" spans="1:37" ht="16">
      <c r="A799" s="424"/>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c r="AD799" s="288"/>
      <c r="AE799" s="288"/>
      <c r="AF799" s="288"/>
      <c r="AG799" s="288"/>
      <c r="AH799" s="288"/>
      <c r="AI799" s="288"/>
      <c r="AJ799" s="288"/>
      <c r="AK799" s="288"/>
    </row>
    <row r="800" spans="1:37" ht="16">
      <c r="A800" s="424"/>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c r="AD800" s="288"/>
      <c r="AE800" s="288"/>
      <c r="AF800" s="288"/>
      <c r="AG800" s="288"/>
      <c r="AH800" s="288"/>
      <c r="AI800" s="288"/>
      <c r="AJ800" s="288"/>
      <c r="AK800" s="288"/>
    </row>
    <row r="801" spans="1:37" ht="16">
      <c r="A801" s="424"/>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c r="AD801" s="288"/>
      <c r="AE801" s="288"/>
      <c r="AF801" s="288"/>
      <c r="AG801" s="288"/>
      <c r="AH801" s="288"/>
      <c r="AI801" s="288"/>
      <c r="AJ801" s="288"/>
      <c r="AK801" s="288"/>
    </row>
    <row r="802" spans="1:37" ht="16">
      <c r="A802" s="424"/>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c r="AD802" s="288"/>
      <c r="AE802" s="288"/>
      <c r="AF802" s="288"/>
      <c r="AG802" s="288"/>
      <c r="AH802" s="288"/>
      <c r="AI802" s="288"/>
      <c r="AJ802" s="288"/>
      <c r="AK802" s="288"/>
    </row>
    <row r="803" spans="1:37" ht="16">
      <c r="A803" s="424"/>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c r="AD803" s="288"/>
      <c r="AE803" s="288"/>
      <c r="AF803" s="288"/>
      <c r="AG803" s="288"/>
      <c r="AH803" s="288"/>
      <c r="AI803" s="288"/>
      <c r="AJ803" s="288"/>
      <c r="AK803" s="288"/>
    </row>
    <row r="804" spans="1:37" ht="16">
      <c r="A804" s="424"/>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288"/>
      <c r="AF804" s="288"/>
      <c r="AG804" s="288"/>
      <c r="AH804" s="288"/>
      <c r="AI804" s="288"/>
      <c r="AJ804" s="288"/>
      <c r="AK804" s="288"/>
    </row>
    <row r="805" spans="1:37" ht="16">
      <c r="A805" s="424"/>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c r="AD805" s="288"/>
      <c r="AE805" s="288"/>
      <c r="AF805" s="288"/>
      <c r="AG805" s="288"/>
      <c r="AH805" s="288"/>
      <c r="AI805" s="288"/>
      <c r="AJ805" s="288"/>
      <c r="AK805" s="288"/>
    </row>
    <row r="806" spans="1:37" ht="16">
      <c r="A806" s="424"/>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c r="AD806" s="288"/>
      <c r="AE806" s="288"/>
      <c r="AF806" s="288"/>
      <c r="AG806" s="288"/>
      <c r="AH806" s="288"/>
      <c r="AI806" s="288"/>
      <c r="AJ806" s="288"/>
      <c r="AK806" s="288"/>
    </row>
    <row r="807" spans="1:37" ht="16">
      <c r="A807" s="424"/>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288"/>
      <c r="AF807" s="288"/>
      <c r="AG807" s="288"/>
      <c r="AH807" s="288"/>
      <c r="AI807" s="288"/>
      <c r="AJ807" s="288"/>
      <c r="AK807" s="288"/>
    </row>
    <row r="808" spans="1:37" ht="16">
      <c r="A808" s="424"/>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88"/>
      <c r="AE808" s="288"/>
      <c r="AF808" s="288"/>
      <c r="AG808" s="288"/>
      <c r="AH808" s="288"/>
      <c r="AI808" s="288"/>
      <c r="AJ808" s="288"/>
      <c r="AK808" s="288"/>
    </row>
    <row r="809" spans="1:37" ht="16">
      <c r="A809" s="424"/>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288"/>
      <c r="AF809" s="288"/>
      <c r="AG809" s="288"/>
      <c r="AH809" s="288"/>
      <c r="AI809" s="288"/>
      <c r="AJ809" s="288"/>
      <c r="AK809" s="288"/>
    </row>
    <row r="810" spans="1:37" ht="16">
      <c r="A810" s="424"/>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288"/>
      <c r="AF810" s="288"/>
      <c r="AG810" s="288"/>
      <c r="AH810" s="288"/>
      <c r="AI810" s="288"/>
      <c r="AJ810" s="288"/>
      <c r="AK810" s="288"/>
    </row>
    <row r="811" spans="1:37" ht="16">
      <c r="A811" s="424"/>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row>
    <row r="812" spans="1:37" ht="16">
      <c r="A812" s="424"/>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288"/>
      <c r="AE812" s="288"/>
      <c r="AF812" s="288"/>
      <c r="AG812" s="288"/>
      <c r="AH812" s="288"/>
      <c r="AI812" s="288"/>
      <c r="AJ812" s="288"/>
      <c r="AK812" s="288"/>
    </row>
    <row r="813" spans="1:37" ht="16">
      <c r="A813" s="424"/>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c r="AD813" s="288"/>
      <c r="AE813" s="288"/>
      <c r="AF813" s="288"/>
      <c r="AG813" s="288"/>
      <c r="AH813" s="288"/>
      <c r="AI813" s="288"/>
      <c r="AJ813" s="288"/>
      <c r="AK813" s="288"/>
    </row>
    <row r="814" spans="1:37" ht="16">
      <c r="A814" s="424"/>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c r="AD814" s="288"/>
      <c r="AE814" s="288"/>
      <c r="AF814" s="288"/>
      <c r="AG814" s="288"/>
      <c r="AH814" s="288"/>
      <c r="AI814" s="288"/>
      <c r="AJ814" s="288"/>
      <c r="AK814" s="288"/>
    </row>
    <row r="815" spans="1:37" ht="16">
      <c r="A815" s="424"/>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c r="AD815" s="288"/>
      <c r="AE815" s="288"/>
      <c r="AF815" s="288"/>
      <c r="AG815" s="288"/>
      <c r="AH815" s="288"/>
      <c r="AI815" s="288"/>
      <c r="AJ815" s="288"/>
      <c r="AK815" s="288"/>
    </row>
    <row r="816" spans="1:37" ht="16">
      <c r="A816" s="424"/>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c r="AD816" s="288"/>
      <c r="AE816" s="288"/>
      <c r="AF816" s="288"/>
      <c r="AG816" s="288"/>
      <c r="AH816" s="288"/>
      <c r="AI816" s="288"/>
      <c r="AJ816" s="288"/>
      <c r="AK816" s="288"/>
    </row>
    <row r="817" spans="1:37" ht="16">
      <c r="A817" s="424"/>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c r="AD817" s="288"/>
      <c r="AE817" s="288"/>
      <c r="AF817" s="288"/>
      <c r="AG817" s="288"/>
      <c r="AH817" s="288"/>
      <c r="AI817" s="288"/>
      <c r="AJ817" s="288"/>
      <c r="AK817" s="288"/>
    </row>
    <row r="818" spans="1:37" ht="16">
      <c r="A818" s="424"/>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288"/>
      <c r="AF818" s="288"/>
      <c r="AG818" s="288"/>
      <c r="AH818" s="288"/>
      <c r="AI818" s="288"/>
      <c r="AJ818" s="288"/>
      <c r="AK818" s="288"/>
    </row>
    <row r="819" spans="1:37" ht="16">
      <c r="A819" s="424"/>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288"/>
      <c r="AF819" s="288"/>
      <c r="AG819" s="288"/>
      <c r="AH819" s="288"/>
      <c r="AI819" s="288"/>
      <c r="AJ819" s="288"/>
      <c r="AK819" s="288"/>
    </row>
    <row r="820" spans="1:37" ht="16">
      <c r="A820" s="424"/>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288"/>
      <c r="AF820" s="288"/>
      <c r="AG820" s="288"/>
      <c r="AH820" s="288"/>
      <c r="AI820" s="288"/>
      <c r="AJ820" s="288"/>
      <c r="AK820" s="288"/>
    </row>
    <row r="821" spans="1:37" ht="16">
      <c r="A821" s="424"/>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c r="AD821" s="288"/>
      <c r="AE821" s="288"/>
      <c r="AF821" s="288"/>
      <c r="AG821" s="288"/>
      <c r="AH821" s="288"/>
      <c r="AI821" s="288"/>
      <c r="AJ821" s="288"/>
      <c r="AK821" s="288"/>
    </row>
    <row r="822" spans="1:37" ht="16">
      <c r="A822" s="424"/>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88"/>
      <c r="AE822" s="288"/>
      <c r="AF822" s="288"/>
      <c r="AG822" s="288"/>
      <c r="AH822" s="288"/>
      <c r="AI822" s="288"/>
      <c r="AJ822" s="288"/>
      <c r="AK822" s="288"/>
    </row>
    <row r="823" spans="1:37" ht="16">
      <c r="A823" s="424"/>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288"/>
      <c r="AF823" s="288"/>
      <c r="AG823" s="288"/>
      <c r="AH823" s="288"/>
      <c r="AI823" s="288"/>
      <c r="AJ823" s="288"/>
      <c r="AK823" s="288"/>
    </row>
    <row r="824" spans="1:37" ht="16">
      <c r="A824" s="424"/>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c r="AD824" s="288"/>
      <c r="AE824" s="288"/>
      <c r="AF824" s="288"/>
      <c r="AG824" s="288"/>
      <c r="AH824" s="288"/>
      <c r="AI824" s="288"/>
      <c r="AJ824" s="288"/>
      <c r="AK824" s="288"/>
    </row>
    <row r="825" spans="1:37" ht="16">
      <c r="A825" s="424"/>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c r="AD825" s="288"/>
      <c r="AE825" s="288"/>
      <c r="AF825" s="288"/>
      <c r="AG825" s="288"/>
      <c r="AH825" s="288"/>
      <c r="AI825" s="288"/>
      <c r="AJ825" s="288"/>
      <c r="AK825" s="288"/>
    </row>
    <row r="826" spans="1:37" ht="16">
      <c r="A826" s="424"/>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c r="AD826" s="288"/>
      <c r="AE826" s="288"/>
      <c r="AF826" s="288"/>
      <c r="AG826" s="288"/>
      <c r="AH826" s="288"/>
      <c r="AI826" s="288"/>
      <c r="AJ826" s="288"/>
      <c r="AK826" s="288"/>
    </row>
    <row r="827" spans="1:37" ht="16">
      <c r="A827" s="424"/>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c r="AD827" s="288"/>
      <c r="AE827" s="288"/>
      <c r="AF827" s="288"/>
      <c r="AG827" s="288"/>
      <c r="AH827" s="288"/>
      <c r="AI827" s="288"/>
      <c r="AJ827" s="288"/>
      <c r="AK827" s="288"/>
    </row>
    <row r="828" spans="1:37" ht="16">
      <c r="A828" s="424"/>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c r="AD828" s="288"/>
      <c r="AE828" s="288"/>
      <c r="AF828" s="288"/>
      <c r="AG828" s="288"/>
      <c r="AH828" s="288"/>
      <c r="AI828" s="288"/>
      <c r="AJ828" s="288"/>
      <c r="AK828" s="288"/>
    </row>
    <row r="829" spans="1:37" ht="16">
      <c r="A829" s="424"/>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c r="AD829" s="288"/>
      <c r="AE829" s="288"/>
      <c r="AF829" s="288"/>
      <c r="AG829" s="288"/>
      <c r="AH829" s="288"/>
      <c r="AI829" s="288"/>
      <c r="AJ829" s="288"/>
      <c r="AK829" s="288"/>
    </row>
    <row r="830" spans="1:37" ht="16">
      <c r="A830" s="424"/>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288"/>
      <c r="AF830" s="288"/>
      <c r="AG830" s="288"/>
      <c r="AH830" s="288"/>
      <c r="AI830" s="288"/>
      <c r="AJ830" s="288"/>
      <c r="AK830" s="288"/>
    </row>
    <row r="831" spans="1:37" ht="16">
      <c r="A831" s="424"/>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c r="AD831" s="288"/>
      <c r="AE831" s="288"/>
      <c r="AF831" s="288"/>
      <c r="AG831" s="288"/>
      <c r="AH831" s="288"/>
      <c r="AI831" s="288"/>
      <c r="AJ831" s="288"/>
      <c r="AK831" s="288"/>
    </row>
    <row r="832" spans="1:37" ht="16">
      <c r="A832" s="424"/>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288"/>
      <c r="AF832" s="288"/>
      <c r="AG832" s="288"/>
      <c r="AH832" s="288"/>
      <c r="AI832" s="288"/>
      <c r="AJ832" s="288"/>
      <c r="AK832" s="288"/>
    </row>
    <row r="833" spans="1:37" ht="16">
      <c r="A833" s="424"/>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c r="AD833" s="288"/>
      <c r="AE833" s="288"/>
      <c r="AF833" s="288"/>
      <c r="AG833" s="288"/>
      <c r="AH833" s="288"/>
      <c r="AI833" s="288"/>
      <c r="AJ833" s="288"/>
      <c r="AK833" s="288"/>
    </row>
    <row r="834" spans="1:37" ht="16">
      <c r="A834" s="424"/>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c r="AD834" s="288"/>
      <c r="AE834" s="288"/>
      <c r="AF834" s="288"/>
      <c r="AG834" s="288"/>
      <c r="AH834" s="288"/>
      <c r="AI834" s="288"/>
      <c r="AJ834" s="288"/>
      <c r="AK834" s="288"/>
    </row>
    <row r="835" spans="1:37" ht="16">
      <c r="A835" s="424"/>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c r="AD835" s="288"/>
      <c r="AE835" s="288"/>
      <c r="AF835" s="288"/>
      <c r="AG835" s="288"/>
      <c r="AH835" s="288"/>
      <c r="AI835" s="288"/>
      <c r="AJ835" s="288"/>
      <c r="AK835" s="288"/>
    </row>
    <row r="836" spans="1:37" ht="16">
      <c r="A836" s="424"/>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288"/>
      <c r="AF836" s="288"/>
      <c r="AG836" s="288"/>
      <c r="AH836" s="288"/>
      <c r="AI836" s="288"/>
      <c r="AJ836" s="288"/>
      <c r="AK836" s="288"/>
    </row>
    <row r="837" spans="1:37" ht="16">
      <c r="A837" s="424"/>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288"/>
      <c r="AF837" s="288"/>
      <c r="AG837" s="288"/>
      <c r="AH837" s="288"/>
      <c r="AI837" s="288"/>
      <c r="AJ837" s="288"/>
      <c r="AK837" s="288"/>
    </row>
    <row r="838" spans="1:37" ht="16">
      <c r="A838" s="424"/>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c r="AD838" s="288"/>
      <c r="AE838" s="288"/>
      <c r="AF838" s="288"/>
      <c r="AG838" s="288"/>
      <c r="AH838" s="288"/>
      <c r="AI838" s="288"/>
      <c r="AJ838" s="288"/>
      <c r="AK838" s="288"/>
    </row>
    <row r="839" spans="1:37" ht="16">
      <c r="A839" s="424"/>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288"/>
      <c r="AF839" s="288"/>
      <c r="AG839" s="288"/>
      <c r="AH839" s="288"/>
      <c r="AI839" s="288"/>
      <c r="AJ839" s="288"/>
      <c r="AK839" s="288"/>
    </row>
    <row r="840" spans="1:37" ht="16">
      <c r="A840" s="424"/>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c r="AD840" s="288"/>
      <c r="AE840" s="288"/>
      <c r="AF840" s="288"/>
      <c r="AG840" s="288"/>
      <c r="AH840" s="288"/>
      <c r="AI840" s="288"/>
      <c r="AJ840" s="288"/>
      <c r="AK840" s="288"/>
    </row>
    <row r="841" spans="1:37" ht="16">
      <c r="A841" s="424"/>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c r="AD841" s="288"/>
      <c r="AE841" s="288"/>
      <c r="AF841" s="288"/>
      <c r="AG841" s="288"/>
      <c r="AH841" s="288"/>
      <c r="AI841" s="288"/>
      <c r="AJ841" s="288"/>
      <c r="AK841" s="288"/>
    </row>
    <row r="842" spans="1:37" ht="16">
      <c r="A842" s="424"/>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288"/>
      <c r="AE842" s="288"/>
      <c r="AF842" s="288"/>
      <c r="AG842" s="288"/>
      <c r="AH842" s="288"/>
      <c r="AI842" s="288"/>
      <c r="AJ842" s="288"/>
      <c r="AK842" s="288"/>
    </row>
    <row r="843" spans="1:37" ht="16">
      <c r="A843" s="424"/>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c r="AD843" s="288"/>
      <c r="AE843" s="288"/>
      <c r="AF843" s="288"/>
      <c r="AG843" s="288"/>
      <c r="AH843" s="288"/>
      <c r="AI843" s="288"/>
      <c r="AJ843" s="288"/>
      <c r="AK843" s="288"/>
    </row>
    <row r="844" spans="1:37" ht="16">
      <c r="A844" s="424"/>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c r="AD844" s="288"/>
      <c r="AE844" s="288"/>
      <c r="AF844" s="288"/>
      <c r="AG844" s="288"/>
      <c r="AH844" s="288"/>
      <c r="AI844" s="288"/>
      <c r="AJ844" s="288"/>
      <c r="AK844" s="288"/>
    </row>
    <row r="845" spans="1:37" ht="16">
      <c r="A845" s="424"/>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288"/>
      <c r="AF845" s="288"/>
      <c r="AG845" s="288"/>
      <c r="AH845" s="288"/>
      <c r="AI845" s="288"/>
      <c r="AJ845" s="288"/>
      <c r="AK845" s="288"/>
    </row>
    <row r="846" spans="1:37" ht="16">
      <c r="A846" s="424"/>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288"/>
      <c r="AF846" s="288"/>
      <c r="AG846" s="288"/>
      <c r="AH846" s="288"/>
      <c r="AI846" s="288"/>
      <c r="AJ846" s="288"/>
      <c r="AK846" s="288"/>
    </row>
    <row r="847" spans="1:37" ht="16">
      <c r="A847" s="424"/>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c r="AD847" s="288"/>
      <c r="AE847" s="288"/>
      <c r="AF847" s="288"/>
      <c r="AG847" s="288"/>
      <c r="AH847" s="288"/>
      <c r="AI847" s="288"/>
      <c r="AJ847" s="288"/>
      <c r="AK847" s="288"/>
    </row>
    <row r="848" spans="1:37" ht="16">
      <c r="A848" s="424"/>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288"/>
      <c r="AE848" s="288"/>
      <c r="AF848" s="288"/>
      <c r="AG848" s="288"/>
      <c r="AH848" s="288"/>
      <c r="AI848" s="288"/>
      <c r="AJ848" s="288"/>
      <c r="AK848" s="288"/>
    </row>
    <row r="849" spans="1:37" ht="16">
      <c r="A849" s="424"/>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88"/>
      <c r="AE849" s="288"/>
      <c r="AF849" s="288"/>
      <c r="AG849" s="288"/>
      <c r="AH849" s="288"/>
      <c r="AI849" s="288"/>
      <c r="AJ849" s="288"/>
      <c r="AK849" s="288"/>
    </row>
    <row r="850" spans="1:37" ht="16">
      <c r="A850" s="424"/>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c r="AD850" s="288"/>
      <c r="AE850" s="288"/>
      <c r="AF850" s="288"/>
      <c r="AG850" s="288"/>
      <c r="AH850" s="288"/>
      <c r="AI850" s="288"/>
      <c r="AJ850" s="288"/>
      <c r="AK850" s="288"/>
    </row>
    <row r="851" spans="1:37" ht="16">
      <c r="A851" s="424"/>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c r="AD851" s="288"/>
      <c r="AE851" s="288"/>
      <c r="AF851" s="288"/>
      <c r="AG851" s="288"/>
      <c r="AH851" s="288"/>
      <c r="AI851" s="288"/>
      <c r="AJ851" s="288"/>
      <c r="AK851" s="288"/>
    </row>
    <row r="852" spans="1:37" ht="16">
      <c r="A852" s="424"/>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288"/>
      <c r="AF852" s="288"/>
      <c r="AG852" s="288"/>
      <c r="AH852" s="288"/>
      <c r="AI852" s="288"/>
      <c r="AJ852" s="288"/>
      <c r="AK852" s="288"/>
    </row>
    <row r="853" spans="1:37" ht="16">
      <c r="A853" s="424"/>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288"/>
      <c r="AF853" s="288"/>
      <c r="AG853" s="288"/>
      <c r="AH853" s="288"/>
      <c r="AI853" s="288"/>
      <c r="AJ853" s="288"/>
      <c r="AK853" s="288"/>
    </row>
    <row r="854" spans="1:37" ht="16">
      <c r="A854" s="424"/>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288"/>
      <c r="AF854" s="288"/>
      <c r="AG854" s="288"/>
      <c r="AH854" s="288"/>
      <c r="AI854" s="288"/>
      <c r="AJ854" s="288"/>
      <c r="AK854" s="288"/>
    </row>
    <row r="855" spans="1:37" ht="16">
      <c r="A855" s="424"/>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88"/>
      <c r="AF855" s="288"/>
      <c r="AG855" s="288"/>
      <c r="AH855" s="288"/>
      <c r="AI855" s="288"/>
      <c r="AJ855" s="288"/>
      <c r="AK855" s="288"/>
    </row>
    <row r="856" spans="1:37" ht="16">
      <c r="A856" s="424"/>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c r="AD856" s="288"/>
      <c r="AE856" s="288"/>
      <c r="AF856" s="288"/>
      <c r="AG856" s="288"/>
      <c r="AH856" s="288"/>
      <c r="AI856" s="288"/>
      <c r="AJ856" s="288"/>
      <c r="AK856" s="288"/>
    </row>
    <row r="857" spans="1:37" ht="16">
      <c r="A857" s="424"/>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288"/>
      <c r="AE857" s="288"/>
      <c r="AF857" s="288"/>
      <c r="AG857" s="288"/>
      <c r="AH857" s="288"/>
      <c r="AI857" s="288"/>
      <c r="AJ857" s="288"/>
      <c r="AK857" s="288"/>
    </row>
    <row r="858" spans="1:37" ht="16">
      <c r="A858" s="424"/>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c r="AD858" s="288"/>
      <c r="AE858" s="288"/>
      <c r="AF858" s="288"/>
      <c r="AG858" s="288"/>
      <c r="AH858" s="288"/>
      <c r="AI858" s="288"/>
      <c r="AJ858" s="288"/>
      <c r="AK858" s="288"/>
    </row>
    <row r="859" spans="1:37" ht="16">
      <c r="A859" s="424"/>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c r="AD859" s="288"/>
      <c r="AE859" s="288"/>
      <c r="AF859" s="288"/>
      <c r="AG859" s="288"/>
      <c r="AH859" s="288"/>
      <c r="AI859" s="288"/>
      <c r="AJ859" s="288"/>
      <c r="AK859" s="288"/>
    </row>
    <row r="860" spans="1:37" ht="16">
      <c r="A860" s="424"/>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c r="AD860" s="288"/>
      <c r="AE860" s="288"/>
      <c r="AF860" s="288"/>
      <c r="AG860" s="288"/>
      <c r="AH860" s="288"/>
      <c r="AI860" s="288"/>
      <c r="AJ860" s="288"/>
      <c r="AK860" s="288"/>
    </row>
    <row r="861" spans="1:37" ht="16">
      <c r="A861" s="424"/>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c r="AD861" s="288"/>
      <c r="AE861" s="288"/>
      <c r="AF861" s="288"/>
      <c r="AG861" s="288"/>
      <c r="AH861" s="288"/>
      <c r="AI861" s="288"/>
      <c r="AJ861" s="288"/>
      <c r="AK861" s="288"/>
    </row>
    <row r="862" spans="1:37" ht="16">
      <c r="A862" s="424"/>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288"/>
      <c r="AF862" s="288"/>
      <c r="AG862" s="288"/>
      <c r="AH862" s="288"/>
      <c r="AI862" s="288"/>
      <c r="AJ862" s="288"/>
      <c r="AK862" s="288"/>
    </row>
    <row r="863" spans="1:37" ht="16">
      <c r="A863" s="424"/>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288"/>
      <c r="AF863" s="288"/>
      <c r="AG863" s="288"/>
      <c r="AH863" s="288"/>
      <c r="AI863" s="288"/>
      <c r="AJ863" s="288"/>
      <c r="AK863" s="288"/>
    </row>
    <row r="864" spans="1:37" ht="16">
      <c r="A864" s="424"/>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c r="AD864" s="288"/>
      <c r="AE864" s="288"/>
      <c r="AF864" s="288"/>
      <c r="AG864" s="288"/>
      <c r="AH864" s="288"/>
      <c r="AI864" s="288"/>
      <c r="AJ864" s="288"/>
      <c r="AK864" s="288"/>
    </row>
    <row r="865" spans="1:37" ht="16">
      <c r="A865" s="424"/>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288"/>
      <c r="AF865" s="288"/>
      <c r="AG865" s="288"/>
      <c r="AH865" s="288"/>
      <c r="AI865" s="288"/>
      <c r="AJ865" s="288"/>
      <c r="AK865" s="288"/>
    </row>
    <row r="866" spans="1:37" ht="16">
      <c r="A866" s="424"/>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288"/>
      <c r="AF866" s="288"/>
      <c r="AG866" s="288"/>
      <c r="AH866" s="288"/>
      <c r="AI866" s="288"/>
      <c r="AJ866" s="288"/>
      <c r="AK866" s="288"/>
    </row>
    <row r="867" spans="1:37" ht="16">
      <c r="A867" s="424"/>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c r="AD867" s="288"/>
      <c r="AE867" s="288"/>
      <c r="AF867" s="288"/>
      <c r="AG867" s="288"/>
      <c r="AH867" s="288"/>
      <c r="AI867" s="288"/>
      <c r="AJ867" s="288"/>
      <c r="AK867" s="288"/>
    </row>
    <row r="868" spans="1:37" ht="16">
      <c r="A868" s="424"/>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c r="AD868" s="288"/>
      <c r="AE868" s="288"/>
      <c r="AF868" s="288"/>
      <c r="AG868" s="288"/>
      <c r="AH868" s="288"/>
      <c r="AI868" s="288"/>
      <c r="AJ868" s="288"/>
      <c r="AK868" s="288"/>
    </row>
    <row r="869" spans="1:37" ht="16">
      <c r="A869" s="424"/>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88"/>
      <c r="AE869" s="288"/>
      <c r="AF869" s="288"/>
      <c r="AG869" s="288"/>
      <c r="AH869" s="288"/>
      <c r="AI869" s="288"/>
      <c r="AJ869" s="288"/>
      <c r="AK869" s="288"/>
    </row>
    <row r="870" spans="1:37" ht="16">
      <c r="A870" s="424"/>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c r="AD870" s="288"/>
      <c r="AE870" s="288"/>
      <c r="AF870" s="288"/>
      <c r="AG870" s="288"/>
      <c r="AH870" s="288"/>
      <c r="AI870" s="288"/>
      <c r="AJ870" s="288"/>
      <c r="AK870" s="288"/>
    </row>
    <row r="871" spans="1:37" ht="16">
      <c r="A871" s="424"/>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c r="AD871" s="288"/>
      <c r="AE871" s="288"/>
      <c r="AF871" s="288"/>
      <c r="AG871" s="288"/>
      <c r="AH871" s="288"/>
      <c r="AI871" s="288"/>
      <c r="AJ871" s="288"/>
      <c r="AK871" s="288"/>
    </row>
    <row r="872" spans="1:37" ht="16">
      <c r="A872" s="424"/>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88"/>
      <c r="AF872" s="288"/>
      <c r="AG872" s="288"/>
      <c r="AH872" s="288"/>
      <c r="AI872" s="288"/>
      <c r="AJ872" s="288"/>
      <c r="AK872" s="288"/>
    </row>
    <row r="873" spans="1:37" ht="16">
      <c r="A873" s="424"/>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88"/>
      <c r="AF873" s="288"/>
      <c r="AG873" s="288"/>
      <c r="AH873" s="288"/>
      <c r="AI873" s="288"/>
      <c r="AJ873" s="288"/>
      <c r="AK873" s="288"/>
    </row>
    <row r="874" spans="1:37" ht="16">
      <c r="A874" s="424"/>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288"/>
      <c r="AF874" s="288"/>
      <c r="AG874" s="288"/>
      <c r="AH874" s="288"/>
      <c r="AI874" s="288"/>
      <c r="AJ874" s="288"/>
      <c r="AK874" s="288"/>
    </row>
    <row r="875" spans="1:37" ht="16">
      <c r="A875" s="424"/>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c r="AD875" s="288"/>
      <c r="AE875" s="288"/>
      <c r="AF875" s="288"/>
      <c r="AG875" s="288"/>
      <c r="AH875" s="288"/>
      <c r="AI875" s="288"/>
      <c r="AJ875" s="288"/>
      <c r="AK875" s="288"/>
    </row>
    <row r="876" spans="1:37" ht="16">
      <c r="A876" s="424"/>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288"/>
      <c r="AE876" s="288"/>
      <c r="AF876" s="288"/>
      <c r="AG876" s="288"/>
      <c r="AH876" s="288"/>
      <c r="AI876" s="288"/>
      <c r="AJ876" s="288"/>
      <c r="AK876" s="288"/>
    </row>
    <row r="877" spans="1:37" ht="16">
      <c r="A877" s="424"/>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c r="AD877" s="288"/>
      <c r="AE877" s="288"/>
      <c r="AF877" s="288"/>
      <c r="AG877" s="288"/>
      <c r="AH877" s="288"/>
      <c r="AI877" s="288"/>
      <c r="AJ877" s="288"/>
      <c r="AK877" s="288"/>
    </row>
    <row r="878" spans="1:37" ht="16">
      <c r="A878" s="424"/>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c r="AD878" s="288"/>
      <c r="AE878" s="288"/>
      <c r="AF878" s="288"/>
      <c r="AG878" s="288"/>
      <c r="AH878" s="288"/>
      <c r="AI878" s="288"/>
      <c r="AJ878" s="288"/>
      <c r="AK878" s="288"/>
    </row>
    <row r="879" spans="1:37" ht="16">
      <c r="A879" s="424"/>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c r="AD879" s="288"/>
      <c r="AE879" s="288"/>
      <c r="AF879" s="288"/>
      <c r="AG879" s="288"/>
      <c r="AH879" s="288"/>
      <c r="AI879" s="288"/>
      <c r="AJ879" s="288"/>
      <c r="AK879" s="288"/>
    </row>
    <row r="880" spans="1:37" ht="16">
      <c r="A880" s="424"/>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c r="AD880" s="288"/>
      <c r="AE880" s="288"/>
      <c r="AF880" s="288"/>
      <c r="AG880" s="288"/>
      <c r="AH880" s="288"/>
      <c r="AI880" s="288"/>
      <c r="AJ880" s="288"/>
      <c r="AK880" s="288"/>
    </row>
    <row r="881" spans="1:37" ht="16">
      <c r="A881" s="424"/>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c r="AD881" s="288"/>
      <c r="AE881" s="288"/>
      <c r="AF881" s="288"/>
      <c r="AG881" s="288"/>
      <c r="AH881" s="288"/>
      <c r="AI881" s="288"/>
      <c r="AJ881" s="288"/>
      <c r="AK881" s="288"/>
    </row>
    <row r="882" spans="1:37" ht="16">
      <c r="A882" s="424"/>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288"/>
      <c r="AF882" s="288"/>
      <c r="AG882" s="288"/>
      <c r="AH882" s="288"/>
      <c r="AI882" s="288"/>
      <c r="AJ882" s="288"/>
      <c r="AK882" s="288"/>
    </row>
    <row r="883" spans="1:37" ht="16">
      <c r="A883" s="424"/>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c r="AD883" s="288"/>
      <c r="AE883" s="288"/>
      <c r="AF883" s="288"/>
      <c r="AG883" s="288"/>
      <c r="AH883" s="288"/>
      <c r="AI883" s="288"/>
      <c r="AJ883" s="288"/>
      <c r="AK883" s="288"/>
    </row>
    <row r="884" spans="1:37" ht="16">
      <c r="A884" s="424"/>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c r="AD884" s="288"/>
      <c r="AE884" s="288"/>
      <c r="AF884" s="288"/>
      <c r="AG884" s="288"/>
      <c r="AH884" s="288"/>
      <c r="AI884" s="288"/>
      <c r="AJ884" s="288"/>
      <c r="AK884" s="288"/>
    </row>
    <row r="885" spans="1:37" ht="16">
      <c r="A885" s="424"/>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c r="AD885" s="288"/>
      <c r="AE885" s="288"/>
      <c r="AF885" s="288"/>
      <c r="AG885" s="288"/>
      <c r="AH885" s="288"/>
      <c r="AI885" s="288"/>
      <c r="AJ885" s="288"/>
      <c r="AK885" s="288"/>
    </row>
    <row r="886" spans="1:37" ht="16">
      <c r="A886" s="424"/>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288"/>
      <c r="AF886" s="288"/>
      <c r="AG886" s="288"/>
      <c r="AH886" s="288"/>
      <c r="AI886" s="288"/>
      <c r="AJ886" s="288"/>
      <c r="AK886" s="288"/>
    </row>
    <row r="887" spans="1:37" ht="16">
      <c r="A887" s="424"/>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c r="AD887" s="288"/>
      <c r="AE887" s="288"/>
      <c r="AF887" s="288"/>
      <c r="AG887" s="288"/>
      <c r="AH887" s="288"/>
      <c r="AI887" s="288"/>
      <c r="AJ887" s="288"/>
      <c r="AK887" s="288"/>
    </row>
    <row r="888" spans="1:37" ht="16">
      <c r="A888" s="424"/>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c r="AD888" s="288"/>
      <c r="AE888" s="288"/>
      <c r="AF888" s="288"/>
      <c r="AG888" s="288"/>
      <c r="AH888" s="288"/>
      <c r="AI888" s="288"/>
      <c r="AJ888" s="288"/>
      <c r="AK888" s="288"/>
    </row>
    <row r="889" spans="1:37" ht="16">
      <c r="A889" s="424"/>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c r="AD889" s="288"/>
      <c r="AE889" s="288"/>
      <c r="AF889" s="288"/>
      <c r="AG889" s="288"/>
      <c r="AH889" s="288"/>
      <c r="AI889" s="288"/>
      <c r="AJ889" s="288"/>
      <c r="AK889" s="288"/>
    </row>
    <row r="890" spans="1:37" ht="16">
      <c r="A890" s="424"/>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c r="AD890" s="288"/>
      <c r="AE890" s="288"/>
      <c r="AF890" s="288"/>
      <c r="AG890" s="288"/>
      <c r="AH890" s="288"/>
      <c r="AI890" s="288"/>
      <c r="AJ890" s="288"/>
      <c r="AK890" s="288"/>
    </row>
    <row r="891" spans="1:37" ht="16">
      <c r="A891" s="424"/>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88"/>
      <c r="AF891" s="288"/>
      <c r="AG891" s="288"/>
      <c r="AH891" s="288"/>
      <c r="AI891" s="288"/>
      <c r="AJ891" s="288"/>
      <c r="AK891" s="288"/>
    </row>
    <row r="892" spans="1:37" ht="16">
      <c r="A892" s="424"/>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c r="AD892" s="288"/>
      <c r="AE892" s="288"/>
      <c r="AF892" s="288"/>
      <c r="AG892" s="288"/>
      <c r="AH892" s="288"/>
      <c r="AI892" s="288"/>
      <c r="AJ892" s="288"/>
      <c r="AK892" s="288"/>
    </row>
    <row r="893" spans="1:37" ht="16">
      <c r="A893" s="424"/>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c r="AD893" s="288"/>
      <c r="AE893" s="288"/>
      <c r="AF893" s="288"/>
      <c r="AG893" s="288"/>
      <c r="AH893" s="288"/>
      <c r="AI893" s="288"/>
      <c r="AJ893" s="288"/>
      <c r="AK893" s="288"/>
    </row>
    <row r="894" spans="1:37" ht="16">
      <c r="A894" s="424"/>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c r="AD894" s="288"/>
      <c r="AE894" s="288"/>
      <c r="AF894" s="288"/>
      <c r="AG894" s="288"/>
      <c r="AH894" s="288"/>
      <c r="AI894" s="288"/>
      <c r="AJ894" s="288"/>
      <c r="AK894" s="288"/>
    </row>
    <row r="895" spans="1:37" ht="16">
      <c r="A895" s="424"/>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c r="AD895" s="288"/>
      <c r="AE895" s="288"/>
      <c r="AF895" s="288"/>
      <c r="AG895" s="288"/>
      <c r="AH895" s="288"/>
      <c r="AI895" s="288"/>
      <c r="AJ895" s="288"/>
      <c r="AK895" s="288"/>
    </row>
    <row r="896" spans="1:37" ht="16">
      <c r="A896" s="424"/>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c r="AD896" s="288"/>
      <c r="AE896" s="288"/>
      <c r="AF896" s="288"/>
      <c r="AG896" s="288"/>
      <c r="AH896" s="288"/>
      <c r="AI896" s="288"/>
      <c r="AJ896" s="288"/>
      <c r="AK896" s="288"/>
    </row>
    <row r="897" spans="1:37" ht="16">
      <c r="A897" s="424"/>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288"/>
      <c r="AF897" s="288"/>
      <c r="AG897" s="288"/>
      <c r="AH897" s="288"/>
      <c r="AI897" s="288"/>
      <c r="AJ897" s="288"/>
      <c r="AK897" s="288"/>
    </row>
    <row r="898" spans="1:37" ht="16">
      <c r="A898" s="424"/>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row>
    <row r="899" spans="1:37" ht="16">
      <c r="A899" s="424"/>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288"/>
      <c r="AF899" s="288"/>
      <c r="AG899" s="288"/>
      <c r="AH899" s="288"/>
      <c r="AI899" s="288"/>
      <c r="AJ899" s="288"/>
      <c r="AK899" s="288"/>
    </row>
    <row r="900" spans="1:37" ht="16">
      <c r="A900" s="424"/>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288"/>
      <c r="AF900" s="288"/>
      <c r="AG900" s="288"/>
      <c r="AH900" s="288"/>
      <c r="AI900" s="288"/>
      <c r="AJ900" s="288"/>
      <c r="AK900" s="288"/>
    </row>
    <row r="901" spans="1:37" ht="16">
      <c r="A901" s="424"/>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c r="AD901" s="288"/>
      <c r="AE901" s="288"/>
      <c r="AF901" s="288"/>
      <c r="AG901" s="288"/>
      <c r="AH901" s="288"/>
      <c r="AI901" s="288"/>
      <c r="AJ901" s="288"/>
      <c r="AK901" s="288"/>
    </row>
    <row r="902" spans="1:37" ht="16">
      <c r="A902" s="424"/>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288"/>
      <c r="AE902" s="288"/>
      <c r="AF902" s="288"/>
      <c r="AG902" s="288"/>
      <c r="AH902" s="288"/>
      <c r="AI902" s="288"/>
      <c r="AJ902" s="288"/>
      <c r="AK902" s="288"/>
    </row>
    <row r="903" spans="1:37" ht="16">
      <c r="A903" s="424"/>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c r="AD903" s="288"/>
      <c r="AE903" s="288"/>
      <c r="AF903" s="288"/>
      <c r="AG903" s="288"/>
      <c r="AH903" s="288"/>
      <c r="AI903" s="288"/>
      <c r="AJ903" s="288"/>
      <c r="AK903" s="288"/>
    </row>
    <row r="904" spans="1:37" ht="16">
      <c r="A904" s="424"/>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c r="AD904" s="288"/>
      <c r="AE904" s="288"/>
      <c r="AF904" s="288"/>
      <c r="AG904" s="288"/>
      <c r="AH904" s="288"/>
      <c r="AI904" s="288"/>
      <c r="AJ904" s="288"/>
      <c r="AK904" s="288"/>
    </row>
    <row r="905" spans="1:37" ht="16">
      <c r="A905" s="424"/>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c r="AD905" s="288"/>
      <c r="AE905" s="288"/>
      <c r="AF905" s="288"/>
      <c r="AG905" s="288"/>
      <c r="AH905" s="288"/>
      <c r="AI905" s="288"/>
      <c r="AJ905" s="288"/>
      <c r="AK905" s="288"/>
    </row>
    <row r="906" spans="1:37" ht="16">
      <c r="A906" s="424"/>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288"/>
      <c r="AF906" s="288"/>
      <c r="AG906" s="288"/>
      <c r="AH906" s="288"/>
      <c r="AI906" s="288"/>
      <c r="AJ906" s="288"/>
      <c r="AK906" s="288"/>
    </row>
    <row r="907" spans="1:37" ht="16">
      <c r="A907" s="424"/>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c r="AD907" s="288"/>
      <c r="AE907" s="288"/>
      <c r="AF907" s="288"/>
      <c r="AG907" s="288"/>
      <c r="AH907" s="288"/>
      <c r="AI907" s="288"/>
      <c r="AJ907" s="288"/>
      <c r="AK907" s="288"/>
    </row>
    <row r="908" spans="1:37" ht="16">
      <c r="A908" s="424"/>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288"/>
      <c r="AF908" s="288"/>
      <c r="AG908" s="288"/>
      <c r="AH908" s="288"/>
      <c r="AI908" s="288"/>
      <c r="AJ908" s="288"/>
      <c r="AK908" s="288"/>
    </row>
    <row r="909" spans="1:37" ht="16">
      <c r="A909" s="424"/>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288"/>
      <c r="AF909" s="288"/>
      <c r="AG909" s="288"/>
      <c r="AH909" s="288"/>
      <c r="AI909" s="288"/>
      <c r="AJ909" s="288"/>
      <c r="AK909" s="288"/>
    </row>
    <row r="910" spans="1:37" ht="16">
      <c r="A910" s="424"/>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c r="AD910" s="288"/>
      <c r="AE910" s="288"/>
      <c r="AF910" s="288"/>
      <c r="AG910" s="288"/>
      <c r="AH910" s="288"/>
      <c r="AI910" s="288"/>
      <c r="AJ910" s="288"/>
      <c r="AK910" s="288"/>
    </row>
    <row r="911" spans="1:37" ht="16">
      <c r="A911" s="424"/>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c r="AD911" s="288"/>
      <c r="AE911" s="288"/>
      <c r="AF911" s="288"/>
      <c r="AG911" s="288"/>
      <c r="AH911" s="288"/>
      <c r="AI911" s="288"/>
      <c r="AJ911" s="288"/>
      <c r="AK911" s="288"/>
    </row>
    <row r="912" spans="1:37" ht="16">
      <c r="A912" s="424"/>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88"/>
      <c r="AE912" s="288"/>
      <c r="AF912" s="288"/>
      <c r="AG912" s="288"/>
      <c r="AH912" s="288"/>
      <c r="AI912" s="288"/>
      <c r="AJ912" s="288"/>
      <c r="AK912" s="288"/>
    </row>
    <row r="913" spans="1:37" ht="16">
      <c r="A913" s="424"/>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c r="AD913" s="288"/>
      <c r="AE913" s="288"/>
      <c r="AF913" s="288"/>
      <c r="AG913" s="288"/>
      <c r="AH913" s="288"/>
      <c r="AI913" s="288"/>
      <c r="AJ913" s="288"/>
      <c r="AK913" s="288"/>
    </row>
    <row r="914" spans="1:37" ht="16">
      <c r="A914" s="424"/>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c r="AD914" s="288"/>
      <c r="AE914" s="288"/>
      <c r="AF914" s="288"/>
      <c r="AG914" s="288"/>
      <c r="AH914" s="288"/>
      <c r="AI914" s="288"/>
      <c r="AJ914" s="288"/>
      <c r="AK914" s="288"/>
    </row>
    <row r="915" spans="1:37" ht="16">
      <c r="A915" s="424"/>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c r="AD915" s="288"/>
      <c r="AE915" s="288"/>
      <c r="AF915" s="288"/>
      <c r="AG915" s="288"/>
      <c r="AH915" s="288"/>
      <c r="AI915" s="288"/>
      <c r="AJ915" s="288"/>
      <c r="AK915" s="288"/>
    </row>
    <row r="916" spans="1:37" ht="16">
      <c r="A916" s="424"/>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c r="AD916" s="288"/>
      <c r="AE916" s="288"/>
      <c r="AF916" s="288"/>
      <c r="AG916" s="288"/>
      <c r="AH916" s="288"/>
      <c r="AI916" s="288"/>
      <c r="AJ916" s="288"/>
      <c r="AK916" s="288"/>
    </row>
    <row r="917" spans="1:37" ht="16">
      <c r="A917" s="424"/>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c r="AD917" s="288"/>
      <c r="AE917" s="288"/>
      <c r="AF917" s="288"/>
      <c r="AG917" s="288"/>
      <c r="AH917" s="288"/>
      <c r="AI917" s="288"/>
      <c r="AJ917" s="288"/>
      <c r="AK917" s="288"/>
    </row>
    <row r="918" spans="1:37" ht="16">
      <c r="A918" s="424"/>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c r="AD918" s="288"/>
      <c r="AE918" s="288"/>
      <c r="AF918" s="288"/>
      <c r="AG918" s="288"/>
      <c r="AH918" s="288"/>
      <c r="AI918" s="288"/>
      <c r="AJ918" s="288"/>
      <c r="AK918" s="288"/>
    </row>
    <row r="919" spans="1:37" ht="16">
      <c r="A919" s="424"/>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c r="AD919" s="288"/>
      <c r="AE919" s="288"/>
      <c r="AF919" s="288"/>
      <c r="AG919" s="288"/>
      <c r="AH919" s="288"/>
      <c r="AI919" s="288"/>
      <c r="AJ919" s="288"/>
      <c r="AK919" s="288"/>
    </row>
    <row r="920" spans="1:37" ht="16">
      <c r="A920" s="424"/>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288"/>
      <c r="AE920" s="288"/>
      <c r="AF920" s="288"/>
      <c r="AG920" s="288"/>
      <c r="AH920" s="288"/>
      <c r="AI920" s="288"/>
      <c r="AJ920" s="288"/>
      <c r="AK920" s="288"/>
    </row>
    <row r="921" spans="1:37" ht="16">
      <c r="A921" s="424"/>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c r="AD921" s="288"/>
      <c r="AE921" s="288"/>
      <c r="AF921" s="288"/>
      <c r="AG921" s="288"/>
      <c r="AH921" s="288"/>
      <c r="AI921" s="288"/>
      <c r="AJ921" s="288"/>
      <c r="AK921" s="288"/>
    </row>
    <row r="922" spans="1:37" ht="16">
      <c r="A922" s="424"/>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c r="AD922" s="288"/>
      <c r="AE922" s="288"/>
      <c r="AF922" s="288"/>
      <c r="AG922" s="288"/>
      <c r="AH922" s="288"/>
      <c r="AI922" s="288"/>
      <c r="AJ922" s="288"/>
      <c r="AK922" s="288"/>
    </row>
    <row r="923" spans="1:37" ht="16">
      <c r="A923" s="424"/>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c r="AD923" s="288"/>
      <c r="AE923" s="288"/>
      <c r="AF923" s="288"/>
      <c r="AG923" s="288"/>
      <c r="AH923" s="288"/>
      <c r="AI923" s="288"/>
      <c r="AJ923" s="288"/>
      <c r="AK923" s="288"/>
    </row>
    <row r="924" spans="1:37" ht="16">
      <c r="A924" s="424"/>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c r="AD924" s="288"/>
      <c r="AE924" s="288"/>
      <c r="AF924" s="288"/>
      <c r="AG924" s="288"/>
      <c r="AH924" s="288"/>
      <c r="AI924" s="288"/>
      <c r="AJ924" s="288"/>
      <c r="AK924" s="288"/>
    </row>
    <row r="925" spans="1:37" ht="16">
      <c r="A925" s="424"/>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c r="AD925" s="288"/>
      <c r="AE925" s="288"/>
      <c r="AF925" s="288"/>
      <c r="AG925" s="288"/>
      <c r="AH925" s="288"/>
      <c r="AI925" s="288"/>
      <c r="AJ925" s="288"/>
      <c r="AK925" s="288"/>
    </row>
    <row r="926" spans="1:37" ht="16">
      <c r="A926" s="424"/>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c r="AD926" s="288"/>
      <c r="AE926" s="288"/>
      <c r="AF926" s="288"/>
      <c r="AG926" s="288"/>
      <c r="AH926" s="288"/>
      <c r="AI926" s="288"/>
      <c r="AJ926" s="288"/>
      <c r="AK926" s="288"/>
    </row>
    <row r="927" spans="1:37" ht="16">
      <c r="A927" s="424"/>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c r="AD927" s="288"/>
      <c r="AE927" s="288"/>
      <c r="AF927" s="288"/>
      <c r="AG927" s="288"/>
      <c r="AH927" s="288"/>
      <c r="AI927" s="288"/>
      <c r="AJ927" s="288"/>
      <c r="AK927" s="288"/>
    </row>
    <row r="928" spans="1:37" ht="16">
      <c r="A928" s="424"/>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c r="AD928" s="288"/>
      <c r="AE928" s="288"/>
      <c r="AF928" s="288"/>
      <c r="AG928" s="288"/>
      <c r="AH928" s="288"/>
      <c r="AI928" s="288"/>
      <c r="AJ928" s="288"/>
      <c r="AK928" s="288"/>
    </row>
    <row r="929" spans="1:37" ht="16">
      <c r="A929" s="424"/>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c r="AD929" s="288"/>
      <c r="AE929" s="288"/>
      <c r="AF929" s="288"/>
      <c r="AG929" s="288"/>
      <c r="AH929" s="288"/>
      <c r="AI929" s="288"/>
      <c r="AJ929" s="288"/>
      <c r="AK929" s="288"/>
    </row>
    <row r="930" spans="1:37" ht="16">
      <c r="A930" s="424"/>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c r="AD930" s="288"/>
      <c r="AE930" s="288"/>
      <c r="AF930" s="288"/>
      <c r="AG930" s="288"/>
      <c r="AH930" s="288"/>
      <c r="AI930" s="288"/>
      <c r="AJ930" s="288"/>
      <c r="AK930" s="288"/>
    </row>
    <row r="931" spans="1:37" ht="16">
      <c r="A931" s="424"/>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c r="AD931" s="288"/>
      <c r="AE931" s="288"/>
      <c r="AF931" s="288"/>
      <c r="AG931" s="288"/>
      <c r="AH931" s="288"/>
      <c r="AI931" s="288"/>
      <c r="AJ931" s="288"/>
      <c r="AK931" s="288"/>
    </row>
    <row r="932" spans="1:37" ht="16">
      <c r="A932" s="424"/>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c r="AD932" s="288"/>
      <c r="AE932" s="288"/>
      <c r="AF932" s="288"/>
      <c r="AG932" s="288"/>
      <c r="AH932" s="288"/>
      <c r="AI932" s="288"/>
      <c r="AJ932" s="288"/>
      <c r="AK932" s="288"/>
    </row>
    <row r="933" spans="1:37" ht="16">
      <c r="A933" s="424"/>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c r="AD933" s="288"/>
      <c r="AE933" s="288"/>
      <c r="AF933" s="288"/>
      <c r="AG933" s="288"/>
      <c r="AH933" s="288"/>
      <c r="AI933" s="288"/>
      <c r="AJ933" s="288"/>
      <c r="AK933" s="288"/>
    </row>
    <row r="934" spans="1:37" ht="16">
      <c r="A934" s="424"/>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c r="AD934" s="288"/>
      <c r="AE934" s="288"/>
      <c r="AF934" s="288"/>
      <c r="AG934" s="288"/>
      <c r="AH934" s="288"/>
      <c r="AI934" s="288"/>
      <c r="AJ934" s="288"/>
      <c r="AK934" s="288"/>
    </row>
    <row r="935" spans="1:37" ht="16">
      <c r="A935" s="424"/>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c r="AD935" s="288"/>
      <c r="AE935" s="288"/>
      <c r="AF935" s="288"/>
      <c r="AG935" s="288"/>
      <c r="AH935" s="288"/>
      <c r="AI935" s="288"/>
      <c r="AJ935" s="288"/>
      <c r="AK935" s="288"/>
    </row>
    <row r="936" spans="1:37" ht="16">
      <c r="A936" s="424"/>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c r="AD936" s="288"/>
      <c r="AE936" s="288"/>
      <c r="AF936" s="288"/>
      <c r="AG936" s="288"/>
      <c r="AH936" s="288"/>
      <c r="AI936" s="288"/>
      <c r="AJ936" s="288"/>
      <c r="AK936" s="288"/>
    </row>
    <row r="937" spans="1:37" ht="16">
      <c r="A937" s="424"/>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c r="AD937" s="288"/>
      <c r="AE937" s="288"/>
      <c r="AF937" s="288"/>
      <c r="AG937" s="288"/>
      <c r="AH937" s="288"/>
      <c r="AI937" s="288"/>
      <c r="AJ937" s="288"/>
      <c r="AK937" s="288"/>
    </row>
    <row r="938" spans="1:37" ht="16">
      <c r="A938" s="424"/>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c r="AD938" s="288"/>
      <c r="AE938" s="288"/>
      <c r="AF938" s="288"/>
      <c r="AG938" s="288"/>
      <c r="AH938" s="288"/>
      <c r="AI938" s="288"/>
      <c r="AJ938" s="288"/>
      <c r="AK938" s="288"/>
    </row>
    <row r="939" spans="1:37" ht="16">
      <c r="A939" s="424"/>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c r="AD939" s="288"/>
      <c r="AE939" s="288"/>
      <c r="AF939" s="288"/>
      <c r="AG939" s="288"/>
      <c r="AH939" s="288"/>
      <c r="AI939" s="288"/>
      <c r="AJ939" s="288"/>
      <c r="AK939" s="288"/>
    </row>
    <row r="940" spans="1:37" ht="16">
      <c r="A940" s="424"/>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c r="AD940" s="288"/>
      <c r="AE940" s="288"/>
      <c r="AF940" s="288"/>
      <c r="AG940" s="288"/>
      <c r="AH940" s="288"/>
      <c r="AI940" s="288"/>
      <c r="AJ940" s="288"/>
      <c r="AK940" s="288"/>
    </row>
    <row r="941" spans="1:37" ht="16">
      <c r="A941" s="424"/>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c r="AD941" s="288"/>
      <c r="AE941" s="288"/>
      <c r="AF941" s="288"/>
      <c r="AG941" s="288"/>
      <c r="AH941" s="288"/>
      <c r="AI941" s="288"/>
      <c r="AJ941" s="288"/>
      <c r="AK941" s="288"/>
    </row>
    <row r="942" spans="1:37" ht="16">
      <c r="A942" s="424"/>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c r="AD942" s="288"/>
      <c r="AE942" s="288"/>
      <c r="AF942" s="288"/>
      <c r="AG942" s="288"/>
      <c r="AH942" s="288"/>
      <c r="AI942" s="288"/>
      <c r="AJ942" s="288"/>
      <c r="AK942" s="288"/>
    </row>
    <row r="943" spans="1:37" ht="16">
      <c r="A943" s="424"/>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c r="AD943" s="288"/>
      <c r="AE943" s="288"/>
      <c r="AF943" s="288"/>
      <c r="AG943" s="288"/>
      <c r="AH943" s="288"/>
      <c r="AI943" s="288"/>
      <c r="AJ943" s="288"/>
      <c r="AK943" s="288"/>
    </row>
    <row r="944" spans="1:37" ht="16">
      <c r="A944" s="424"/>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c r="AD944" s="288"/>
      <c r="AE944" s="288"/>
      <c r="AF944" s="288"/>
      <c r="AG944" s="288"/>
      <c r="AH944" s="288"/>
      <c r="AI944" s="288"/>
      <c r="AJ944" s="288"/>
      <c r="AK944" s="288"/>
    </row>
    <row r="945" spans="1:37" ht="16">
      <c r="A945" s="424"/>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c r="AD945" s="288"/>
      <c r="AE945" s="288"/>
      <c r="AF945" s="288"/>
      <c r="AG945" s="288"/>
      <c r="AH945" s="288"/>
      <c r="AI945" s="288"/>
      <c r="AJ945" s="288"/>
      <c r="AK945" s="288"/>
    </row>
    <row r="946" spans="1:37" ht="16">
      <c r="A946" s="424"/>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c r="AD946" s="288"/>
      <c r="AE946" s="288"/>
      <c r="AF946" s="288"/>
      <c r="AG946" s="288"/>
      <c r="AH946" s="288"/>
      <c r="AI946" s="288"/>
      <c r="AJ946" s="288"/>
      <c r="AK946" s="288"/>
    </row>
    <row r="947" spans="1:37" ht="16">
      <c r="A947" s="424"/>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c r="AD947" s="288"/>
      <c r="AE947" s="288"/>
      <c r="AF947" s="288"/>
      <c r="AG947" s="288"/>
      <c r="AH947" s="288"/>
      <c r="AI947" s="288"/>
      <c r="AJ947" s="288"/>
      <c r="AK947" s="288"/>
    </row>
    <row r="948" spans="1:37" ht="16">
      <c r="A948" s="424"/>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c r="AD948" s="288"/>
      <c r="AE948" s="288"/>
      <c r="AF948" s="288"/>
      <c r="AG948" s="288"/>
      <c r="AH948" s="288"/>
      <c r="AI948" s="288"/>
      <c r="AJ948" s="288"/>
      <c r="AK948" s="288"/>
    </row>
    <row r="949" spans="1:37" ht="16">
      <c r="A949" s="424"/>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c r="AD949" s="288"/>
      <c r="AE949" s="288"/>
      <c r="AF949" s="288"/>
      <c r="AG949" s="288"/>
      <c r="AH949" s="288"/>
      <c r="AI949" s="288"/>
      <c r="AJ949" s="288"/>
      <c r="AK949" s="288"/>
    </row>
    <row r="950" spans="1:37" ht="16">
      <c r="A950" s="424"/>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288"/>
      <c r="AE950" s="288"/>
      <c r="AF950" s="288"/>
      <c r="AG950" s="288"/>
      <c r="AH950" s="288"/>
      <c r="AI950" s="288"/>
      <c r="AJ950" s="288"/>
      <c r="AK950" s="288"/>
    </row>
    <row r="951" spans="1:37" ht="16">
      <c r="A951" s="424"/>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c r="AD951" s="288"/>
      <c r="AE951" s="288"/>
      <c r="AF951" s="288"/>
      <c r="AG951" s="288"/>
      <c r="AH951" s="288"/>
      <c r="AI951" s="288"/>
      <c r="AJ951" s="288"/>
      <c r="AK951" s="288"/>
    </row>
    <row r="952" spans="1:37" ht="16">
      <c r="A952" s="424"/>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c r="AD952" s="288"/>
      <c r="AE952" s="288"/>
      <c r="AF952" s="288"/>
      <c r="AG952" s="288"/>
      <c r="AH952" s="288"/>
      <c r="AI952" s="288"/>
      <c r="AJ952" s="288"/>
      <c r="AK952" s="288"/>
    </row>
    <row r="953" spans="1:37" ht="16">
      <c r="A953" s="424"/>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c r="AD953" s="288"/>
      <c r="AE953" s="288"/>
      <c r="AF953" s="288"/>
      <c r="AG953" s="288"/>
      <c r="AH953" s="288"/>
      <c r="AI953" s="288"/>
      <c r="AJ953" s="288"/>
      <c r="AK953" s="288"/>
    </row>
    <row r="954" spans="1:37" ht="16">
      <c r="A954" s="424"/>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88"/>
      <c r="AF954" s="288"/>
      <c r="AG954" s="288"/>
      <c r="AH954" s="288"/>
      <c r="AI954" s="288"/>
      <c r="AJ954" s="288"/>
      <c r="AK954" s="288"/>
    </row>
    <row r="955" spans="1:37" ht="16">
      <c r="A955" s="424"/>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c r="AD955" s="288"/>
      <c r="AE955" s="288"/>
      <c r="AF955" s="288"/>
      <c r="AG955" s="288"/>
      <c r="AH955" s="288"/>
      <c r="AI955" s="288"/>
      <c r="AJ955" s="288"/>
      <c r="AK955" s="288"/>
    </row>
    <row r="956" spans="1:37" ht="16">
      <c r="A956" s="424"/>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c r="AD956" s="288"/>
      <c r="AE956" s="288"/>
      <c r="AF956" s="288"/>
      <c r="AG956" s="288"/>
      <c r="AH956" s="288"/>
      <c r="AI956" s="288"/>
      <c r="AJ956" s="288"/>
      <c r="AK956" s="288"/>
    </row>
    <row r="957" spans="1:37" ht="16">
      <c r="A957" s="424"/>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c r="AD957" s="288"/>
      <c r="AE957" s="288"/>
      <c r="AF957" s="288"/>
      <c r="AG957" s="288"/>
      <c r="AH957" s="288"/>
      <c r="AI957" s="288"/>
      <c r="AJ957" s="288"/>
      <c r="AK957" s="288"/>
    </row>
    <row r="958" spans="1:37" ht="16">
      <c r="A958" s="424"/>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c r="AD958" s="288"/>
      <c r="AE958" s="288"/>
      <c r="AF958" s="288"/>
      <c r="AG958" s="288"/>
      <c r="AH958" s="288"/>
      <c r="AI958" s="288"/>
      <c r="AJ958" s="288"/>
      <c r="AK958" s="288"/>
    </row>
    <row r="959" spans="1:37" ht="16">
      <c r="A959" s="424"/>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c r="AD959" s="288"/>
      <c r="AE959" s="288"/>
      <c r="AF959" s="288"/>
      <c r="AG959" s="288"/>
      <c r="AH959" s="288"/>
      <c r="AI959" s="288"/>
      <c r="AJ959" s="288"/>
      <c r="AK959" s="288"/>
    </row>
    <row r="960" spans="1:37" ht="16">
      <c r="A960" s="424"/>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c r="AD960" s="288"/>
      <c r="AE960" s="288"/>
      <c r="AF960" s="288"/>
      <c r="AG960" s="288"/>
      <c r="AH960" s="288"/>
      <c r="AI960" s="288"/>
      <c r="AJ960" s="288"/>
      <c r="AK960" s="288"/>
    </row>
    <row r="961" spans="1:37" ht="16">
      <c r="A961" s="424"/>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c r="AD961" s="288"/>
      <c r="AE961" s="288"/>
      <c r="AF961" s="288"/>
      <c r="AG961" s="288"/>
      <c r="AH961" s="288"/>
      <c r="AI961" s="288"/>
      <c r="AJ961" s="288"/>
      <c r="AK961" s="288"/>
    </row>
    <row r="962" spans="1:37" ht="16">
      <c r="A962" s="424"/>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c r="AD962" s="288"/>
      <c r="AE962" s="288"/>
      <c r="AF962" s="288"/>
      <c r="AG962" s="288"/>
      <c r="AH962" s="288"/>
      <c r="AI962" s="288"/>
      <c r="AJ962" s="288"/>
      <c r="AK962" s="288"/>
    </row>
    <row r="963" spans="1:37" ht="16">
      <c r="A963" s="424"/>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c r="AD963" s="288"/>
      <c r="AE963" s="288"/>
      <c r="AF963" s="288"/>
      <c r="AG963" s="288"/>
      <c r="AH963" s="288"/>
      <c r="AI963" s="288"/>
      <c r="AJ963" s="288"/>
      <c r="AK963" s="288"/>
    </row>
    <row r="964" spans="1:37" ht="16">
      <c r="A964" s="424"/>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c r="AD964" s="288"/>
      <c r="AE964" s="288"/>
      <c r="AF964" s="288"/>
      <c r="AG964" s="288"/>
      <c r="AH964" s="288"/>
      <c r="AI964" s="288"/>
      <c r="AJ964" s="288"/>
      <c r="AK964" s="288"/>
    </row>
    <row r="965" spans="1:37" ht="16">
      <c r="A965" s="424"/>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c r="AD965" s="288"/>
      <c r="AE965" s="288"/>
      <c r="AF965" s="288"/>
      <c r="AG965" s="288"/>
      <c r="AH965" s="288"/>
      <c r="AI965" s="288"/>
      <c r="AJ965" s="288"/>
      <c r="AK965" s="288"/>
    </row>
    <row r="966" spans="1:37" ht="16">
      <c r="A966" s="424"/>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c r="AD966" s="288"/>
      <c r="AE966" s="288"/>
      <c r="AF966" s="288"/>
      <c r="AG966" s="288"/>
      <c r="AH966" s="288"/>
      <c r="AI966" s="288"/>
      <c r="AJ966" s="288"/>
      <c r="AK966" s="288"/>
    </row>
    <row r="967" spans="1:37" ht="16">
      <c r="A967" s="424"/>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c r="AD967" s="288"/>
      <c r="AE967" s="288"/>
      <c r="AF967" s="288"/>
      <c r="AG967" s="288"/>
      <c r="AH967" s="288"/>
      <c r="AI967" s="288"/>
      <c r="AJ967" s="288"/>
      <c r="AK967" s="288"/>
    </row>
    <row r="968" spans="1:37" ht="16">
      <c r="A968" s="424"/>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c r="AD968" s="288"/>
      <c r="AE968" s="288"/>
      <c r="AF968" s="288"/>
      <c r="AG968" s="288"/>
      <c r="AH968" s="288"/>
      <c r="AI968" s="288"/>
      <c r="AJ968" s="288"/>
      <c r="AK968" s="288"/>
    </row>
    <row r="969" spans="1:37" ht="16">
      <c r="A969" s="424"/>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c r="AD969" s="288"/>
      <c r="AE969" s="288"/>
      <c r="AF969" s="288"/>
      <c r="AG969" s="288"/>
      <c r="AH969" s="288"/>
      <c r="AI969" s="288"/>
      <c r="AJ969" s="288"/>
      <c r="AK969" s="288"/>
    </row>
    <row r="970" spans="1:37" ht="16">
      <c r="A970" s="424"/>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c r="AD970" s="288"/>
      <c r="AE970" s="288"/>
      <c r="AF970" s="288"/>
      <c r="AG970" s="288"/>
      <c r="AH970" s="288"/>
      <c r="AI970" s="288"/>
      <c r="AJ970" s="288"/>
      <c r="AK970" s="288"/>
    </row>
    <row r="971" spans="1:37" ht="16">
      <c r="A971" s="424"/>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c r="AD971" s="288"/>
      <c r="AE971" s="288"/>
      <c r="AF971" s="288"/>
      <c r="AG971" s="288"/>
      <c r="AH971" s="288"/>
      <c r="AI971" s="288"/>
      <c r="AJ971" s="288"/>
      <c r="AK971" s="288"/>
    </row>
    <row r="972" spans="1:37" ht="16">
      <c r="A972" s="424"/>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c r="AD972" s="288"/>
      <c r="AE972" s="288"/>
      <c r="AF972" s="288"/>
      <c r="AG972" s="288"/>
      <c r="AH972" s="288"/>
      <c r="AI972" s="288"/>
      <c r="AJ972" s="288"/>
      <c r="AK972" s="288"/>
    </row>
    <row r="973" spans="1:37" ht="16">
      <c r="A973" s="424"/>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88"/>
      <c r="AF973" s="288"/>
      <c r="AG973" s="288"/>
      <c r="AH973" s="288"/>
      <c r="AI973" s="288"/>
      <c r="AJ973" s="288"/>
      <c r="AK973" s="288"/>
    </row>
    <row r="974" spans="1:37" ht="16">
      <c r="A974" s="424"/>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88"/>
      <c r="AF974" s="288"/>
      <c r="AG974" s="288"/>
      <c r="AH974" s="288"/>
      <c r="AI974" s="288"/>
      <c r="AJ974" s="288"/>
      <c r="AK974" s="288"/>
    </row>
    <row r="975" spans="1:37" ht="16">
      <c r="A975" s="424"/>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288"/>
      <c r="AF975" s="288"/>
      <c r="AG975" s="288"/>
      <c r="AH975" s="288"/>
      <c r="AI975" s="288"/>
      <c r="AJ975" s="288"/>
      <c r="AK975" s="288"/>
    </row>
    <row r="976" spans="1:37" ht="16">
      <c r="A976" s="424"/>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c r="AD976" s="288"/>
      <c r="AE976" s="288"/>
      <c r="AF976" s="288"/>
      <c r="AG976" s="288"/>
      <c r="AH976" s="288"/>
      <c r="AI976" s="288"/>
      <c r="AJ976" s="288"/>
      <c r="AK976" s="288"/>
    </row>
    <row r="977" spans="1:37" ht="16">
      <c r="A977" s="424"/>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288"/>
      <c r="AF977" s="288"/>
      <c r="AG977" s="288"/>
      <c r="AH977" s="288"/>
      <c r="AI977" s="288"/>
      <c r="AJ977" s="288"/>
      <c r="AK977" s="288"/>
    </row>
    <row r="978" spans="1:37" ht="16">
      <c r="A978" s="424"/>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288"/>
      <c r="AF978" s="288"/>
      <c r="AG978" s="288"/>
      <c r="AH978" s="288"/>
      <c r="AI978" s="288"/>
      <c r="AJ978" s="288"/>
      <c r="AK978" s="288"/>
    </row>
    <row r="979" spans="1:37" ht="16">
      <c r="A979" s="424"/>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c r="AD979" s="288"/>
      <c r="AE979" s="288"/>
      <c r="AF979" s="288"/>
      <c r="AG979" s="288"/>
      <c r="AH979" s="288"/>
      <c r="AI979" s="288"/>
      <c r="AJ979" s="288"/>
      <c r="AK979" s="288"/>
    </row>
    <row r="980" spans="1:37" ht="16">
      <c r="A980" s="424"/>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288"/>
      <c r="AE980" s="288"/>
      <c r="AF980" s="288"/>
      <c r="AG980" s="288"/>
      <c r="AH980" s="288"/>
      <c r="AI980" s="288"/>
      <c r="AJ980" s="288"/>
      <c r="AK980" s="288"/>
    </row>
    <row r="981" spans="1:37" ht="16">
      <c r="A981" s="424"/>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c r="AD981" s="288"/>
      <c r="AE981" s="288"/>
      <c r="AF981" s="288"/>
      <c r="AG981" s="288"/>
      <c r="AH981" s="288"/>
      <c r="AI981" s="288"/>
      <c r="AJ981" s="288"/>
      <c r="AK981" s="288"/>
    </row>
    <row r="982" spans="1:37" ht="16">
      <c r="A982" s="424"/>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c r="AD982" s="288"/>
      <c r="AE982" s="288"/>
      <c r="AF982" s="288"/>
      <c r="AG982" s="288"/>
      <c r="AH982" s="288"/>
      <c r="AI982" s="288"/>
      <c r="AJ982" s="288"/>
      <c r="AK982" s="288"/>
    </row>
    <row r="983" spans="1:37" ht="16">
      <c r="A983" s="424"/>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c r="AD983" s="288"/>
      <c r="AE983" s="288"/>
      <c r="AF983" s="288"/>
      <c r="AG983" s="288"/>
      <c r="AH983" s="288"/>
      <c r="AI983" s="288"/>
      <c r="AJ983" s="288"/>
      <c r="AK983" s="288"/>
    </row>
    <row r="984" spans="1:37" ht="16">
      <c r="A984" s="424"/>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288"/>
      <c r="AF984" s="288"/>
      <c r="AG984" s="288"/>
      <c r="AH984" s="288"/>
      <c r="AI984" s="288"/>
      <c r="AJ984" s="288"/>
      <c r="AK984" s="288"/>
    </row>
    <row r="985" spans="1:37" ht="16">
      <c r="A985" s="424"/>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c r="AD985" s="288"/>
      <c r="AE985" s="288"/>
      <c r="AF985" s="288"/>
      <c r="AG985" s="288"/>
      <c r="AH985" s="288"/>
      <c r="AI985" s="288"/>
      <c r="AJ985" s="288"/>
      <c r="AK985" s="288"/>
    </row>
    <row r="986" spans="1:37" ht="16">
      <c r="A986" s="424"/>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288"/>
      <c r="AF986" s="288"/>
      <c r="AG986" s="288"/>
      <c r="AH986" s="288"/>
      <c r="AI986" s="288"/>
      <c r="AJ986" s="288"/>
      <c r="AK986" s="288"/>
    </row>
    <row r="987" spans="1:37" ht="16">
      <c r="A987" s="424"/>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288"/>
      <c r="AF987" s="288"/>
      <c r="AG987" s="288"/>
      <c r="AH987" s="288"/>
      <c r="AI987" s="288"/>
      <c r="AJ987" s="288"/>
      <c r="AK987" s="288"/>
    </row>
    <row r="988" spans="1:37" ht="16">
      <c r="A988" s="424"/>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c r="AD988" s="288"/>
      <c r="AE988" s="288"/>
      <c r="AF988" s="288"/>
      <c r="AG988" s="288"/>
      <c r="AH988" s="288"/>
      <c r="AI988" s="288"/>
      <c r="AJ988" s="288"/>
      <c r="AK988" s="288"/>
    </row>
    <row r="989" spans="1:37" ht="16">
      <c r="A989" s="424"/>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c r="AD989" s="288"/>
      <c r="AE989" s="288"/>
      <c r="AF989" s="288"/>
      <c r="AG989" s="288"/>
      <c r="AH989" s="288"/>
      <c r="AI989" s="288"/>
      <c r="AJ989" s="288"/>
      <c r="AK989" s="288"/>
    </row>
    <row r="990" spans="1:37" ht="16">
      <c r="A990" s="424"/>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88"/>
      <c r="AE990" s="288"/>
      <c r="AF990" s="288"/>
      <c r="AG990" s="288"/>
      <c r="AH990" s="288"/>
      <c r="AI990" s="288"/>
      <c r="AJ990" s="288"/>
      <c r="AK990" s="288"/>
    </row>
    <row r="991" spans="1:37" ht="16">
      <c r="A991" s="424"/>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c r="AD991" s="288"/>
      <c r="AE991" s="288"/>
      <c r="AF991" s="288"/>
      <c r="AG991" s="288"/>
      <c r="AH991" s="288"/>
      <c r="AI991" s="288"/>
      <c r="AJ991" s="288"/>
      <c r="AK991" s="288"/>
    </row>
    <row r="992" spans="1:37" ht="16">
      <c r="A992" s="424"/>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c r="AD992" s="288"/>
      <c r="AE992" s="288"/>
      <c r="AF992" s="288"/>
      <c r="AG992" s="288"/>
      <c r="AH992" s="288"/>
      <c r="AI992" s="288"/>
      <c r="AJ992" s="288"/>
      <c r="AK992" s="288"/>
    </row>
    <row r="993" spans="1:37" ht="16">
      <c r="A993" s="424"/>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c r="AD993" s="288"/>
      <c r="AE993" s="288"/>
      <c r="AF993" s="288"/>
      <c r="AG993" s="288"/>
      <c r="AH993" s="288"/>
      <c r="AI993" s="288"/>
      <c r="AJ993" s="288"/>
      <c r="AK993" s="288"/>
    </row>
    <row r="994" spans="1:37" ht="16">
      <c r="A994" s="424"/>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88"/>
      <c r="AF994" s="288"/>
      <c r="AG994" s="288"/>
      <c r="AH994" s="288"/>
      <c r="AI994" s="288"/>
      <c r="AJ994" s="288"/>
      <c r="AK994" s="288"/>
    </row>
    <row r="995" spans="1:37" ht="16">
      <c r="A995" s="424"/>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c r="AD995" s="288"/>
      <c r="AE995" s="288"/>
      <c r="AF995" s="288"/>
      <c r="AG995" s="288"/>
      <c r="AH995" s="288"/>
      <c r="AI995" s="288"/>
      <c r="AJ995" s="288"/>
      <c r="AK995" s="288"/>
    </row>
    <row r="996" spans="1:37" ht="16">
      <c r="A996" s="424"/>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c r="AD996" s="288"/>
      <c r="AE996" s="288"/>
      <c r="AF996" s="288"/>
      <c r="AG996" s="288"/>
      <c r="AH996" s="288"/>
      <c r="AI996" s="288"/>
      <c r="AJ996" s="288"/>
      <c r="AK996" s="288"/>
    </row>
    <row r="997" spans="1:37" ht="16">
      <c r="A997" s="424"/>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c r="AD997" s="288"/>
      <c r="AE997" s="288"/>
      <c r="AF997" s="288"/>
      <c r="AG997" s="288"/>
      <c r="AH997" s="288"/>
      <c r="AI997" s="288"/>
      <c r="AJ997" s="288"/>
      <c r="AK997" s="288"/>
    </row>
    <row r="998" spans="1:37" ht="16">
      <c r="A998" s="424"/>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c r="AD998" s="288"/>
      <c r="AE998" s="288"/>
      <c r="AF998" s="288"/>
      <c r="AG998" s="288"/>
      <c r="AH998" s="288"/>
      <c r="AI998" s="288"/>
      <c r="AJ998" s="288"/>
      <c r="AK998" s="288"/>
    </row>
    <row r="999" spans="1:37" ht="16">
      <c r="A999" s="424"/>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c r="AD999" s="288"/>
      <c r="AE999" s="288"/>
      <c r="AF999" s="288"/>
      <c r="AG999" s="288"/>
      <c r="AH999" s="288"/>
      <c r="AI999" s="288"/>
      <c r="AJ999" s="288"/>
      <c r="AK999" s="288"/>
    </row>
    <row r="1000" spans="1:37" ht="16">
      <c r="A1000" s="424"/>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c r="AD1000" s="288"/>
      <c r="AE1000" s="288"/>
      <c r="AF1000" s="288"/>
      <c r="AG1000" s="288"/>
      <c r="AH1000" s="288"/>
      <c r="AI1000" s="288"/>
      <c r="AJ1000" s="288"/>
      <c r="AK1000" s="288"/>
    </row>
  </sheetData>
  <pageMargins left="0.7" right="0.7" top="0.75" bottom="0.75" header="0" footer="0"/>
  <pageSetup scale="42" orientation="portrait"/>
  <headerFooter>
    <oddHeader>&amp;L2019 ULI Hines Student Competition&amp;R2019-331 &amp;A</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8A123"/>
  </sheetPr>
  <dimension ref="A1:AK1000"/>
  <sheetViews>
    <sheetView showGridLines="0" workbookViewId="0">
      <selection activeCell="H7" sqref="H7"/>
    </sheetView>
  </sheetViews>
  <sheetFormatPr baseColWidth="10" defaultColWidth="14.5" defaultRowHeight="15" customHeight="1"/>
  <cols>
    <col min="1" max="1" width="1.6640625" style="478" customWidth="1"/>
    <col min="2" max="3" width="1.83203125" style="161" customWidth="1"/>
    <col min="4" max="4" width="6.5" style="161" customWidth="1"/>
    <col min="5" max="5" width="12.5" style="161" customWidth="1"/>
    <col min="6" max="6" width="16.6640625" style="161" customWidth="1"/>
    <col min="7" max="7" width="17.5" style="161" customWidth="1"/>
    <col min="8" max="18" width="14.6640625" style="161" customWidth="1"/>
    <col min="19" max="19" width="15.33203125" style="161" customWidth="1"/>
    <col min="20" max="20" width="14.33203125" style="161" customWidth="1"/>
    <col min="21" max="21" width="13.33203125" style="161" customWidth="1"/>
    <col min="22" max="22" width="13.5" style="161" bestFit="1" customWidth="1"/>
    <col min="23" max="37" width="12.5" style="161" customWidth="1"/>
    <col min="38" max="16384" width="14.5" style="161"/>
  </cols>
  <sheetData>
    <row r="1" spans="1:37" ht="15" customHeight="1">
      <c r="A1" s="488"/>
      <c r="B1" s="358"/>
      <c r="C1" s="358"/>
      <c r="D1" s="358"/>
      <c r="E1" s="358"/>
      <c r="F1" s="358"/>
      <c r="G1" s="358"/>
      <c r="H1" s="358"/>
      <c r="I1" s="358"/>
      <c r="J1" s="358"/>
      <c r="K1" s="358"/>
      <c r="L1" s="358"/>
      <c r="M1" s="358"/>
      <c r="N1" s="358"/>
      <c r="O1" s="358"/>
      <c r="P1" s="358"/>
      <c r="Q1" s="358"/>
      <c r="R1" s="358"/>
      <c r="S1" s="358"/>
      <c r="T1" s="357"/>
      <c r="U1" s="358"/>
      <c r="V1" s="358"/>
      <c r="W1" s="358"/>
      <c r="X1" s="358"/>
      <c r="Y1" s="358"/>
      <c r="Z1" s="358"/>
      <c r="AA1" s="358"/>
      <c r="AB1" s="358"/>
      <c r="AC1" s="358"/>
      <c r="AD1" s="358"/>
      <c r="AE1" s="358"/>
      <c r="AF1" s="358"/>
      <c r="AG1" s="358"/>
      <c r="AH1" s="358"/>
      <c r="AI1" s="358"/>
      <c r="AJ1" s="358"/>
      <c r="AK1" s="358"/>
    </row>
    <row r="2" spans="1:37" ht="15" customHeight="1">
      <c r="A2" s="488"/>
      <c r="B2" s="358"/>
      <c r="C2" s="358"/>
      <c r="D2" s="358"/>
      <c r="E2" s="358"/>
      <c r="F2" s="358"/>
      <c r="G2" s="358"/>
      <c r="H2" s="358"/>
      <c r="I2" s="358"/>
      <c r="J2" s="358"/>
      <c r="K2" s="358"/>
      <c r="L2" s="358"/>
      <c r="M2" s="358"/>
      <c r="N2" s="358"/>
      <c r="O2" s="358"/>
      <c r="P2" s="358"/>
      <c r="Q2" s="358"/>
      <c r="R2" s="358"/>
      <c r="S2" s="358"/>
      <c r="T2" s="357"/>
      <c r="U2" s="358"/>
      <c r="V2" s="358"/>
      <c r="W2" s="358"/>
      <c r="X2" s="358"/>
      <c r="Y2" s="358"/>
      <c r="Z2" s="358"/>
      <c r="AA2" s="358"/>
      <c r="AB2" s="358"/>
      <c r="AC2" s="358"/>
      <c r="AD2" s="358"/>
      <c r="AE2" s="358"/>
      <c r="AF2" s="358"/>
      <c r="AG2" s="358"/>
      <c r="AH2" s="358"/>
      <c r="AI2" s="358"/>
      <c r="AJ2" s="358"/>
      <c r="AK2" s="358"/>
    </row>
    <row r="3" spans="1:37" ht="15" customHeight="1">
      <c r="A3" s="488"/>
      <c r="B3" s="358"/>
      <c r="C3" s="358"/>
      <c r="D3" s="358"/>
      <c r="E3" s="358"/>
      <c r="F3" s="358"/>
      <c r="G3" s="358"/>
      <c r="H3" s="358"/>
      <c r="I3" s="358"/>
      <c r="J3" s="358"/>
      <c r="K3" s="358"/>
      <c r="L3" s="358"/>
      <c r="M3" s="358"/>
      <c r="N3" s="358"/>
      <c r="O3" s="358"/>
      <c r="P3" s="358"/>
      <c r="Q3" s="358"/>
      <c r="R3" s="358"/>
      <c r="S3" s="358"/>
      <c r="T3" s="357"/>
      <c r="U3" s="358"/>
      <c r="V3" s="358"/>
      <c r="W3" s="358"/>
      <c r="X3" s="358"/>
      <c r="Y3" s="358"/>
      <c r="Z3" s="358"/>
      <c r="AA3" s="358"/>
      <c r="AB3" s="358"/>
      <c r="AC3" s="358"/>
      <c r="AD3" s="358"/>
      <c r="AE3" s="358"/>
      <c r="AF3" s="358"/>
      <c r="AG3" s="358"/>
      <c r="AH3" s="358"/>
      <c r="AI3" s="358"/>
      <c r="AJ3" s="358"/>
      <c r="AK3" s="358"/>
    </row>
    <row r="4" spans="1:37" ht="15" customHeight="1">
      <c r="A4" s="488"/>
      <c r="B4" s="358"/>
      <c r="C4" s="358"/>
      <c r="D4" s="358"/>
      <c r="E4" s="358"/>
      <c r="F4" s="358"/>
      <c r="G4" s="358"/>
      <c r="H4" s="358"/>
      <c r="I4" s="358"/>
      <c r="J4" s="358"/>
      <c r="K4" s="358"/>
      <c r="L4" s="358"/>
      <c r="M4" s="358"/>
      <c r="N4" s="358"/>
      <c r="O4" s="358"/>
      <c r="P4" s="358"/>
      <c r="Q4" s="358"/>
      <c r="R4" s="358"/>
      <c r="S4" s="358"/>
      <c r="T4" s="357"/>
      <c r="U4" s="358"/>
      <c r="V4" s="358"/>
      <c r="W4" s="358"/>
      <c r="X4" s="358"/>
      <c r="Y4" s="358"/>
      <c r="Z4" s="358"/>
      <c r="AA4" s="358"/>
      <c r="AB4" s="358"/>
      <c r="AC4" s="358"/>
      <c r="AD4" s="358"/>
      <c r="AE4" s="358"/>
      <c r="AF4" s="358"/>
      <c r="AG4" s="358"/>
      <c r="AH4" s="358"/>
      <c r="AI4" s="358"/>
      <c r="AJ4" s="358"/>
      <c r="AK4" s="358"/>
    </row>
    <row r="5" spans="1:37" ht="15" customHeight="1">
      <c r="A5" s="488"/>
      <c r="B5" s="358"/>
      <c r="C5" s="358"/>
      <c r="D5" s="358"/>
      <c r="E5" s="358"/>
      <c r="F5" s="358"/>
      <c r="G5" s="358"/>
      <c r="H5" s="358"/>
      <c r="I5" s="358"/>
      <c r="J5" s="358"/>
      <c r="K5" s="358"/>
      <c r="L5" s="358"/>
      <c r="M5" s="358"/>
      <c r="N5" s="358"/>
      <c r="O5" s="358"/>
      <c r="P5" s="358"/>
      <c r="Q5" s="358"/>
      <c r="R5" s="358"/>
      <c r="S5" s="358"/>
      <c r="T5" s="357"/>
      <c r="U5" s="358"/>
      <c r="V5" s="358"/>
      <c r="W5" s="358"/>
      <c r="X5" s="358"/>
      <c r="Y5" s="358"/>
      <c r="Z5" s="358"/>
      <c r="AA5" s="358"/>
      <c r="AB5" s="358"/>
      <c r="AC5" s="358"/>
      <c r="AD5" s="358"/>
      <c r="AE5" s="358"/>
      <c r="AF5" s="358"/>
      <c r="AG5" s="358"/>
      <c r="AH5" s="358"/>
      <c r="AI5" s="358"/>
      <c r="AJ5" s="358"/>
      <c r="AK5" s="358"/>
    </row>
    <row r="6" spans="1:37" ht="15" customHeight="1">
      <c r="A6" s="488"/>
      <c r="B6" s="358"/>
      <c r="C6" s="358"/>
      <c r="D6" s="358"/>
      <c r="E6" s="358"/>
      <c r="F6" s="358"/>
      <c r="G6" s="358"/>
      <c r="H6" s="358"/>
      <c r="I6" s="358"/>
      <c r="J6" s="358"/>
      <c r="K6" s="358"/>
      <c r="L6" s="358"/>
      <c r="M6" s="358"/>
      <c r="N6" s="358"/>
      <c r="O6" s="358"/>
      <c r="P6" s="358"/>
      <c r="Q6" s="358"/>
      <c r="R6" s="358"/>
      <c r="S6" s="358"/>
      <c r="T6" s="357"/>
      <c r="U6" s="358"/>
      <c r="V6" s="358"/>
      <c r="W6" s="358"/>
      <c r="X6" s="358"/>
      <c r="Y6" s="358"/>
      <c r="Z6" s="358"/>
      <c r="AA6" s="358"/>
      <c r="AB6" s="358"/>
      <c r="AC6" s="358"/>
      <c r="AD6" s="358"/>
      <c r="AE6" s="358"/>
      <c r="AF6" s="358"/>
      <c r="AG6" s="358"/>
      <c r="AH6" s="358"/>
      <c r="AI6" s="358"/>
      <c r="AJ6" s="358"/>
      <c r="AK6" s="358"/>
    </row>
    <row r="7" spans="1:37" ht="15" customHeight="1">
      <c r="A7" s="488"/>
      <c r="B7" s="358"/>
      <c r="C7" s="358"/>
      <c r="D7" s="358"/>
      <c r="E7" s="358"/>
      <c r="F7" s="358"/>
      <c r="G7" s="358"/>
      <c r="H7" s="358"/>
      <c r="I7" s="358"/>
      <c r="J7" s="358"/>
      <c r="K7" s="358"/>
      <c r="L7" s="358"/>
      <c r="M7" s="358"/>
      <c r="N7" s="358"/>
      <c r="O7" s="358"/>
      <c r="P7" s="358"/>
      <c r="Q7" s="358"/>
      <c r="R7" s="358"/>
      <c r="S7" s="358"/>
      <c r="T7" s="357"/>
      <c r="U7" s="358"/>
      <c r="V7" s="358"/>
      <c r="W7" s="358"/>
      <c r="X7" s="358"/>
      <c r="Y7" s="358"/>
      <c r="Z7" s="358"/>
      <c r="AA7" s="358"/>
      <c r="AB7" s="358"/>
      <c r="AC7" s="358"/>
      <c r="AD7" s="358"/>
      <c r="AE7" s="358"/>
      <c r="AF7" s="358"/>
      <c r="AG7" s="358"/>
      <c r="AH7" s="358"/>
      <c r="AI7" s="358"/>
      <c r="AJ7" s="358"/>
      <c r="AK7" s="358"/>
    </row>
    <row r="8" spans="1:37" ht="15" customHeight="1">
      <c r="A8" s="488"/>
      <c r="B8" s="89" t="s">
        <v>68</v>
      </c>
      <c r="C8" s="358"/>
      <c r="D8" s="358"/>
      <c r="E8" s="358"/>
      <c r="F8" s="358"/>
      <c r="G8" s="358"/>
      <c r="H8" s="358"/>
      <c r="I8" s="358"/>
      <c r="J8" s="358"/>
      <c r="K8" s="358"/>
      <c r="L8" s="358"/>
      <c r="M8" s="358"/>
      <c r="N8" s="358"/>
      <c r="O8" s="358"/>
      <c r="P8" s="358"/>
      <c r="Q8" s="358"/>
      <c r="R8" s="358"/>
      <c r="S8" s="358"/>
      <c r="T8" s="357"/>
      <c r="U8" s="358"/>
      <c r="V8" s="358"/>
      <c r="W8" s="358"/>
      <c r="X8" s="358"/>
      <c r="Y8" s="358"/>
      <c r="Z8" s="358"/>
      <c r="AA8" s="358"/>
      <c r="AB8" s="358"/>
      <c r="AC8" s="358"/>
      <c r="AD8" s="358"/>
      <c r="AE8" s="358"/>
      <c r="AF8" s="358"/>
      <c r="AG8" s="358"/>
      <c r="AH8" s="358"/>
      <c r="AI8" s="358"/>
      <c r="AJ8" s="358"/>
      <c r="AK8" s="358"/>
    </row>
    <row r="9" spans="1:37" ht="15" customHeight="1">
      <c r="A9" s="488"/>
      <c r="B9" s="86" t="s">
        <v>584</v>
      </c>
      <c r="C9" s="358"/>
      <c r="D9" s="358"/>
      <c r="E9" s="358"/>
      <c r="F9" s="358"/>
      <c r="G9" s="358"/>
      <c r="H9" s="358"/>
      <c r="I9" s="358"/>
      <c r="J9" s="358"/>
      <c r="K9" s="358"/>
      <c r="L9" s="358"/>
      <c r="M9" s="358"/>
      <c r="N9" s="358"/>
      <c r="O9" s="358"/>
      <c r="P9" s="358"/>
      <c r="Q9" s="358"/>
      <c r="R9" s="358"/>
      <c r="S9" s="358"/>
      <c r="T9" s="357"/>
      <c r="U9" s="358"/>
      <c r="V9" s="358"/>
      <c r="W9" s="358"/>
      <c r="X9" s="358"/>
      <c r="Y9" s="358"/>
      <c r="Z9" s="358"/>
      <c r="AA9" s="358"/>
      <c r="AB9" s="358"/>
      <c r="AC9" s="358"/>
      <c r="AD9" s="358"/>
      <c r="AE9" s="358"/>
      <c r="AF9" s="358"/>
      <c r="AG9" s="358"/>
      <c r="AH9" s="358"/>
      <c r="AI9" s="358"/>
      <c r="AJ9" s="358"/>
      <c r="AK9" s="358"/>
    </row>
    <row r="10" spans="1:37" ht="15" customHeight="1" thickBot="1">
      <c r="A10" s="488"/>
      <c r="B10" s="358"/>
      <c r="C10" s="358"/>
      <c r="D10" s="358"/>
      <c r="E10" s="358"/>
      <c r="F10" s="358"/>
      <c r="G10" s="358"/>
      <c r="H10" s="358"/>
      <c r="I10" s="358"/>
      <c r="J10" s="358"/>
      <c r="K10" s="358"/>
      <c r="L10" s="358"/>
      <c r="M10" s="358"/>
      <c r="N10" s="358"/>
      <c r="O10" s="358"/>
      <c r="P10" s="358"/>
      <c r="Q10" s="358"/>
      <c r="R10" s="358"/>
      <c r="S10" s="358"/>
      <c r="T10" s="357"/>
      <c r="U10" s="358"/>
      <c r="V10" s="358"/>
      <c r="W10" s="358"/>
      <c r="X10" s="358"/>
      <c r="Y10" s="358"/>
      <c r="Z10" s="358"/>
      <c r="AA10" s="358"/>
      <c r="AB10" s="358"/>
      <c r="AC10" s="358"/>
      <c r="AD10" s="358"/>
      <c r="AE10" s="358"/>
      <c r="AF10" s="358"/>
      <c r="AG10" s="358"/>
      <c r="AH10" s="358"/>
      <c r="AI10" s="358"/>
      <c r="AJ10" s="358"/>
      <c r="AK10" s="358"/>
    </row>
    <row r="11" spans="1:37" ht="15" customHeight="1">
      <c r="A11" s="488"/>
      <c r="B11" s="670" t="s">
        <v>518</v>
      </c>
      <c r="C11" s="1264"/>
      <c r="D11" s="1264"/>
      <c r="E11" s="1264"/>
      <c r="F11" s="1264"/>
      <c r="G11" s="1265"/>
      <c r="H11" s="358"/>
      <c r="I11" s="670" t="s">
        <v>519</v>
      </c>
      <c r="J11" s="1264"/>
      <c r="K11" s="1264"/>
      <c r="L11" s="1264"/>
      <c r="M11" s="1265"/>
      <c r="N11" s="358"/>
      <c r="O11" s="670" t="s">
        <v>520</v>
      </c>
      <c r="P11" s="1264"/>
      <c r="Q11" s="1264"/>
      <c r="R11" s="1265"/>
      <c r="S11" s="358"/>
      <c r="T11" s="1302" t="s">
        <v>585</v>
      </c>
      <c r="U11" s="1303"/>
      <c r="V11" s="1304"/>
      <c r="Y11" s="358"/>
      <c r="Z11" s="358"/>
      <c r="AA11" s="358"/>
      <c r="AB11" s="358"/>
      <c r="AC11" s="358"/>
      <c r="AD11" s="358"/>
      <c r="AE11" s="358"/>
      <c r="AF11" s="358"/>
      <c r="AG11" s="358"/>
      <c r="AH11" s="358"/>
      <c r="AI11" s="358"/>
      <c r="AJ11" s="358"/>
      <c r="AK11" s="358"/>
    </row>
    <row r="12" spans="1:37" ht="15" customHeight="1">
      <c r="A12" s="488"/>
      <c r="B12" s="528" t="s">
        <v>521</v>
      </c>
      <c r="C12" s="524"/>
      <c r="D12" s="524"/>
      <c r="E12" s="524"/>
      <c r="F12" s="524"/>
      <c r="G12" s="836">
        <f>ROUNDDOWN(G15/G16,0)</f>
        <v>134</v>
      </c>
      <c r="H12" s="358"/>
      <c r="I12" s="679" t="s">
        <v>522</v>
      </c>
      <c r="J12" s="524"/>
      <c r="K12" s="524"/>
      <c r="L12" s="1271" t="s">
        <v>587</v>
      </c>
      <c r="M12" s="692"/>
      <c r="N12" s="358"/>
      <c r="O12" s="528" t="s">
        <v>523</v>
      </c>
      <c r="P12" s="524"/>
      <c r="Q12" s="524"/>
      <c r="R12" s="541">
        <f ca="1">MAX(G23:G25)</f>
        <v>22053637.836043339</v>
      </c>
      <c r="S12" s="358"/>
      <c r="T12" s="530" t="s">
        <v>586</v>
      </c>
      <c r="U12" s="524"/>
      <c r="V12" s="855">
        <f ca="1">'Area Matrix'!D58+'Area Matrix'!H58+'Area Matrix'!L58+'Area Matrix'!P58+'Area Matrix'!T58</f>
        <v>31505196.908633344</v>
      </c>
      <c r="Y12" s="358"/>
      <c r="Z12" s="358"/>
      <c r="AA12" s="358"/>
      <c r="AB12" s="358"/>
      <c r="AC12" s="358"/>
      <c r="AD12" s="358"/>
      <c r="AE12" s="358"/>
      <c r="AF12" s="358"/>
      <c r="AG12" s="358"/>
      <c r="AH12" s="358"/>
      <c r="AI12" s="358"/>
      <c r="AJ12" s="358"/>
      <c r="AK12" s="358"/>
    </row>
    <row r="13" spans="1:37" ht="15" customHeight="1">
      <c r="A13" s="488"/>
      <c r="B13" s="528" t="s">
        <v>524</v>
      </c>
      <c r="C13" s="524"/>
      <c r="D13" s="524"/>
      <c r="E13" s="524"/>
      <c r="F13" s="973"/>
      <c r="G13" s="836">
        <f>'Area Matrix'!D43</f>
        <v>126616.5</v>
      </c>
      <c r="H13" s="358"/>
      <c r="I13" s="528" t="s">
        <v>526</v>
      </c>
      <c r="J13" s="524"/>
      <c r="K13" s="524"/>
      <c r="L13" s="803">
        <v>0.5</v>
      </c>
      <c r="M13" s="541">
        <f>L13*'Phase I - CF MF Market Rental'!M14</f>
        <v>1100</v>
      </c>
      <c r="N13" s="358"/>
      <c r="O13" s="528" t="s">
        <v>437</v>
      </c>
      <c r="P13" s="524"/>
      <c r="Q13" s="524"/>
      <c r="R13" s="984">
        <v>5.6000000000000001E-2</v>
      </c>
      <c r="S13" s="358"/>
      <c r="T13" s="530" t="s">
        <v>588</v>
      </c>
      <c r="U13" s="524"/>
      <c r="V13" s="855">
        <f ca="1">'Area Matrix'!L58+'Area Matrix'!P58+'Area Matrix'!T58</f>
        <v>7741812.1886333469</v>
      </c>
      <c r="Y13" s="358"/>
      <c r="Z13" s="358"/>
      <c r="AA13" s="358"/>
      <c r="AB13" s="358"/>
      <c r="AC13" s="358"/>
      <c r="AD13" s="358"/>
      <c r="AE13" s="358"/>
      <c r="AF13" s="358"/>
      <c r="AG13" s="358"/>
      <c r="AH13" s="358"/>
      <c r="AI13" s="358"/>
      <c r="AJ13" s="358"/>
      <c r="AK13" s="358"/>
    </row>
    <row r="14" spans="1:37" ht="15" customHeight="1">
      <c r="A14" s="488"/>
      <c r="B14" s="528" t="s">
        <v>47</v>
      </c>
      <c r="C14" s="524"/>
      <c r="D14" s="524"/>
      <c r="E14" s="524"/>
      <c r="F14" s="524"/>
      <c r="G14" s="1270">
        <f>'Phase II - CF MF Market Rental'!G14</f>
        <v>0.9</v>
      </c>
      <c r="H14" s="358"/>
      <c r="I14" s="528" t="s">
        <v>529</v>
      </c>
      <c r="J14" s="524"/>
      <c r="K14" s="524"/>
      <c r="L14" s="803">
        <v>0.5</v>
      </c>
      <c r="M14" s="541">
        <f>L14*'Phase I - CF MF Market Rental'!M15</f>
        <v>1300</v>
      </c>
      <c r="N14" s="358"/>
      <c r="O14" s="528" t="s">
        <v>527</v>
      </c>
      <c r="P14" s="524"/>
      <c r="Q14" s="524"/>
      <c r="R14" s="1266">
        <v>20</v>
      </c>
      <c r="S14" s="358"/>
      <c r="T14" s="530" t="s">
        <v>589</v>
      </c>
      <c r="U14" s="524"/>
      <c r="V14" s="855">
        <f ca="1">V12-V13</f>
        <v>23763384.719999999</v>
      </c>
      <c r="Y14" s="358"/>
      <c r="Z14" s="358"/>
      <c r="AA14" s="358"/>
      <c r="AB14" s="358"/>
      <c r="AC14" s="358"/>
      <c r="AD14" s="358"/>
      <c r="AE14" s="358"/>
      <c r="AF14" s="358"/>
      <c r="AG14" s="358"/>
      <c r="AH14" s="358"/>
      <c r="AI14" s="358"/>
      <c r="AJ14" s="358"/>
      <c r="AK14" s="358"/>
    </row>
    <row r="15" spans="1:37" ht="15" customHeight="1">
      <c r="A15" s="488"/>
      <c r="B15" s="528" t="s">
        <v>528</v>
      </c>
      <c r="C15" s="524"/>
      <c r="D15" s="524"/>
      <c r="E15" s="524"/>
      <c r="F15" s="524"/>
      <c r="G15" s="836">
        <f>G13*G14</f>
        <v>113954.85</v>
      </c>
      <c r="H15" s="358"/>
      <c r="I15" s="528" t="s">
        <v>162</v>
      </c>
      <c r="J15" s="524"/>
      <c r="K15" s="524"/>
      <c r="L15" s="572"/>
      <c r="M15" s="1272">
        <v>0.02</v>
      </c>
      <c r="N15" s="358"/>
      <c r="O15" s="528" t="s">
        <v>530</v>
      </c>
      <c r="P15" s="524"/>
      <c r="Q15" s="524"/>
      <c r="R15" s="541">
        <f ca="1">PMT(R13/12,R14*12,R12)</f>
        <v>-152952.45725607174</v>
      </c>
      <c r="S15" s="934"/>
      <c r="T15" s="530" t="s">
        <v>590</v>
      </c>
      <c r="U15" s="524"/>
      <c r="V15" s="1299" t="s">
        <v>393</v>
      </c>
      <c r="Y15" s="358"/>
      <c r="Z15" s="358"/>
      <c r="AA15" s="358"/>
      <c r="AB15" s="358"/>
      <c r="AC15" s="358"/>
      <c r="AD15" s="358"/>
      <c r="AE15" s="358"/>
      <c r="AF15" s="358"/>
      <c r="AG15" s="358"/>
      <c r="AH15" s="358"/>
      <c r="AI15" s="358"/>
      <c r="AJ15" s="358"/>
      <c r="AK15" s="358"/>
    </row>
    <row r="16" spans="1:37" ht="15" customHeight="1">
      <c r="A16" s="488"/>
      <c r="B16" s="528" t="s">
        <v>531</v>
      </c>
      <c r="C16" s="524"/>
      <c r="D16" s="524"/>
      <c r="E16" s="524"/>
      <c r="F16" s="524"/>
      <c r="G16" s="836">
        <f>'Phase II - CF MF Market Rental'!G16</f>
        <v>850</v>
      </c>
      <c r="H16" s="358"/>
      <c r="I16" s="528" t="s">
        <v>164</v>
      </c>
      <c r="J16" s="524"/>
      <c r="K16" s="524"/>
      <c r="L16" s="572"/>
      <c r="M16" s="1272">
        <v>0.02</v>
      </c>
      <c r="N16" s="358"/>
      <c r="O16" s="528"/>
      <c r="P16" s="524"/>
      <c r="Q16" s="524"/>
      <c r="R16" s="573"/>
      <c r="S16" s="358"/>
      <c r="T16" s="530" t="s">
        <v>591</v>
      </c>
      <c r="U16" s="524"/>
      <c r="V16" s="975">
        <v>0.3</v>
      </c>
      <c r="Y16" s="358"/>
      <c r="Z16" s="358"/>
      <c r="AA16" s="358"/>
      <c r="AB16" s="358"/>
      <c r="AC16" s="358"/>
      <c r="AD16" s="358"/>
      <c r="AE16" s="358"/>
      <c r="AF16" s="358"/>
      <c r="AG16" s="358"/>
      <c r="AH16" s="358"/>
      <c r="AI16" s="358"/>
      <c r="AJ16" s="358"/>
      <c r="AK16" s="358"/>
    </row>
    <row r="17" spans="1:37" ht="15" customHeight="1">
      <c r="A17" s="488"/>
      <c r="B17" s="528" t="s">
        <v>532</v>
      </c>
      <c r="C17" s="524"/>
      <c r="D17" s="524"/>
      <c r="E17" s="974"/>
      <c r="F17" s="974"/>
      <c r="G17" s="1270">
        <v>0</v>
      </c>
      <c r="H17" s="358"/>
      <c r="I17" s="528" t="s">
        <v>534</v>
      </c>
      <c r="J17" s="524"/>
      <c r="K17" s="524"/>
      <c r="L17" s="572"/>
      <c r="M17" s="899">
        <v>6</v>
      </c>
      <c r="N17" s="358"/>
      <c r="O17" s="528" t="s">
        <v>508</v>
      </c>
      <c r="P17" s="524"/>
      <c r="Q17" s="524"/>
      <c r="R17" s="1267">
        <v>0.7</v>
      </c>
      <c r="S17" s="358"/>
      <c r="T17" s="530" t="s">
        <v>592</v>
      </c>
      <c r="U17" s="524"/>
      <c r="V17" s="1300">
        <f ca="1">V14*(1+V16)</f>
        <v>30892400.136</v>
      </c>
      <c r="Y17" s="358"/>
      <c r="Z17" s="358"/>
      <c r="AA17" s="358"/>
      <c r="AB17" s="358"/>
      <c r="AC17" s="358"/>
      <c r="AD17" s="358"/>
      <c r="AE17" s="358"/>
      <c r="AF17" s="358"/>
      <c r="AG17" s="358"/>
      <c r="AH17" s="358"/>
      <c r="AI17" s="358"/>
      <c r="AJ17" s="358"/>
      <c r="AK17" s="358"/>
    </row>
    <row r="18" spans="1:37" ht="15" customHeight="1">
      <c r="A18" s="488"/>
      <c r="B18" s="528" t="s">
        <v>533</v>
      </c>
      <c r="C18" s="524"/>
      <c r="D18" s="524"/>
      <c r="E18" s="524"/>
      <c r="F18" s="524"/>
      <c r="G18" s="1270">
        <f>'Phase II - CF MF Market Rental'!G18+'Phase II - CF MF Market Rental'!G17/2</f>
        <v>0.6</v>
      </c>
      <c r="H18" s="358"/>
      <c r="I18" s="528" t="s">
        <v>537</v>
      </c>
      <c r="J18" s="524"/>
      <c r="K18" s="524"/>
      <c r="L18" s="572"/>
      <c r="M18" s="1273">
        <f>G12/M17</f>
        <v>22.333333333333332</v>
      </c>
      <c r="N18" s="358"/>
      <c r="O18" s="528" t="s">
        <v>535</v>
      </c>
      <c r="P18" s="524"/>
      <c r="Q18" s="524"/>
      <c r="R18" s="1268">
        <v>1.33</v>
      </c>
      <c r="S18" s="358"/>
      <c r="T18" s="530" t="s">
        <v>593</v>
      </c>
      <c r="U18" s="524"/>
      <c r="V18" s="951">
        <f>'Area Matrix'!F43</f>
        <v>0.3</v>
      </c>
      <c r="Y18" s="358"/>
      <c r="Z18" s="358"/>
      <c r="AA18" s="358"/>
      <c r="AB18" s="358"/>
      <c r="AC18" s="358"/>
      <c r="AD18" s="358"/>
      <c r="AE18" s="358"/>
      <c r="AF18" s="358"/>
      <c r="AG18" s="358"/>
      <c r="AH18" s="358"/>
      <c r="AI18" s="358"/>
      <c r="AJ18" s="358"/>
      <c r="AK18" s="358"/>
    </row>
    <row r="19" spans="1:37" ht="15" customHeight="1" thickBot="1">
      <c r="A19" s="488"/>
      <c r="B19" s="528" t="s">
        <v>595</v>
      </c>
      <c r="C19" s="524"/>
      <c r="D19" s="524"/>
      <c r="E19" s="524"/>
      <c r="F19" s="524"/>
      <c r="G19" s="1270">
        <f>'Phase II - CF MF Market Rental'!G19+'Phase II - CF MF Market Rental'!G17/2</f>
        <v>0.4</v>
      </c>
      <c r="H19" s="358"/>
      <c r="I19" s="528" t="s">
        <v>540</v>
      </c>
      <c r="J19" s="524"/>
      <c r="K19" s="524"/>
      <c r="L19" s="572"/>
      <c r="M19" s="1274">
        <v>0.3</v>
      </c>
      <c r="N19" s="358"/>
      <c r="O19" s="552" t="s">
        <v>538</v>
      </c>
      <c r="P19" s="820"/>
      <c r="Q19" s="820"/>
      <c r="R19" s="1269">
        <v>0.08</v>
      </c>
      <c r="S19" s="358"/>
      <c r="T19" s="530" t="s">
        <v>594</v>
      </c>
      <c r="U19" s="524"/>
      <c r="V19" s="1300">
        <f ca="1">V17*V18</f>
        <v>9267720.0407999996</v>
      </c>
      <c r="Y19" s="358"/>
      <c r="Z19" s="358"/>
      <c r="AA19" s="358"/>
      <c r="AB19" s="358"/>
      <c r="AC19" s="358"/>
      <c r="AD19" s="358"/>
      <c r="AE19" s="358"/>
      <c r="AF19" s="358"/>
      <c r="AG19" s="358"/>
      <c r="AH19" s="358"/>
      <c r="AI19" s="358"/>
      <c r="AJ19" s="358"/>
      <c r="AK19" s="358"/>
    </row>
    <row r="20" spans="1:37" ht="15" customHeight="1" thickBot="1">
      <c r="A20" s="488"/>
      <c r="B20" s="552" t="s">
        <v>539</v>
      </c>
      <c r="C20" s="820"/>
      <c r="D20" s="820"/>
      <c r="E20" s="820"/>
      <c r="F20" s="820"/>
      <c r="G20" s="644">
        <f>G12/1.5</f>
        <v>89.333333333333329</v>
      </c>
      <c r="H20" s="358"/>
      <c r="I20" s="528" t="s">
        <v>168</v>
      </c>
      <c r="J20" s="524"/>
      <c r="K20" s="524"/>
      <c r="L20" s="572"/>
      <c r="M20" s="1272">
        <v>0.02</v>
      </c>
      <c r="N20" s="358"/>
      <c r="O20" s="358"/>
      <c r="P20" s="358"/>
      <c r="Q20" s="358"/>
      <c r="R20" s="933"/>
      <c r="S20" s="358"/>
      <c r="T20" s="530" t="s">
        <v>596</v>
      </c>
      <c r="U20" s="524"/>
      <c r="V20" s="1301">
        <v>3.2000000000000001E-2</v>
      </c>
      <c r="Y20" s="358"/>
      <c r="Z20" s="358"/>
      <c r="AA20" s="358"/>
      <c r="AB20" s="358"/>
      <c r="AC20" s="358"/>
      <c r="AD20" s="358"/>
      <c r="AE20" s="358"/>
      <c r="AF20" s="358"/>
      <c r="AG20" s="358"/>
      <c r="AH20" s="358"/>
      <c r="AI20" s="358"/>
      <c r="AJ20" s="358"/>
      <c r="AK20" s="358"/>
    </row>
    <row r="21" spans="1:37" ht="15" customHeight="1" thickBot="1">
      <c r="A21" s="488"/>
      <c r="B21" s="358"/>
      <c r="C21" s="358"/>
      <c r="D21" s="358"/>
      <c r="E21" s="358"/>
      <c r="F21" s="358"/>
      <c r="G21" s="1260"/>
      <c r="H21" s="358"/>
      <c r="I21" s="528" t="s">
        <v>541</v>
      </c>
      <c r="J21" s="524"/>
      <c r="K21" s="524"/>
      <c r="L21" s="572"/>
      <c r="M21" s="1270">
        <f>Taxesold!$X$13</f>
        <v>0.06</v>
      </c>
      <c r="N21" s="358"/>
      <c r="O21" s="358"/>
      <c r="P21" s="358"/>
      <c r="Q21" s="358"/>
      <c r="R21" s="935"/>
      <c r="S21" s="358"/>
      <c r="T21" s="530" t="s">
        <v>597</v>
      </c>
      <c r="U21" s="524"/>
      <c r="V21" s="1300">
        <f ca="1">V19*V20</f>
        <v>296567.04130559997</v>
      </c>
      <c r="Y21" s="358"/>
      <c r="Z21" s="358"/>
      <c r="AA21" s="358"/>
      <c r="AB21" s="358"/>
      <c r="AC21" s="358"/>
      <c r="AD21" s="358"/>
      <c r="AE21" s="358"/>
      <c r="AF21" s="358"/>
      <c r="AG21" s="358"/>
      <c r="AH21" s="358"/>
      <c r="AI21" s="358"/>
      <c r="AJ21" s="358"/>
      <c r="AK21" s="358"/>
    </row>
    <row r="22" spans="1:37" ht="15" customHeight="1">
      <c r="A22" s="488"/>
      <c r="B22" s="670" t="s">
        <v>545</v>
      </c>
      <c r="C22" s="1264"/>
      <c r="D22" s="1264"/>
      <c r="E22" s="1264"/>
      <c r="F22" s="1264"/>
      <c r="G22" s="1265"/>
      <c r="H22" s="358"/>
      <c r="I22" s="528" t="s">
        <v>542</v>
      </c>
      <c r="J22" s="524"/>
      <c r="K22" s="524"/>
      <c r="L22" s="572"/>
      <c r="M22" s="1272">
        <v>0.02</v>
      </c>
      <c r="N22" s="358"/>
      <c r="O22" s="670" t="s">
        <v>193</v>
      </c>
      <c r="P22" s="1264"/>
      <c r="Q22" s="1264"/>
      <c r="R22" s="1265"/>
      <c r="S22" s="358"/>
      <c r="T22" s="530" t="s">
        <v>599</v>
      </c>
      <c r="U22" s="524"/>
      <c r="V22" s="1300">
        <f ca="1">V21*10</f>
        <v>2965670.4130559997</v>
      </c>
      <c r="Y22" s="358"/>
      <c r="Z22" s="358"/>
      <c r="AA22" s="358"/>
      <c r="AB22" s="358"/>
      <c r="AC22" s="358"/>
      <c r="AD22" s="358"/>
      <c r="AE22" s="358"/>
      <c r="AF22" s="358"/>
      <c r="AG22" s="358"/>
      <c r="AH22" s="358"/>
      <c r="AI22" s="358"/>
      <c r="AJ22" s="358"/>
      <c r="AK22" s="358"/>
    </row>
    <row r="23" spans="1:37" ht="15" customHeight="1">
      <c r="A23" s="488"/>
      <c r="B23" s="528" t="s">
        <v>508</v>
      </c>
      <c r="C23" s="524"/>
      <c r="D23" s="524"/>
      <c r="E23" s="524"/>
      <c r="F23" s="524"/>
      <c r="G23" s="541">
        <f ca="1">R17*R29</f>
        <v>22053637.836043339</v>
      </c>
      <c r="H23" s="358"/>
      <c r="I23" s="528" t="s">
        <v>543</v>
      </c>
      <c r="J23" s="524"/>
      <c r="K23" s="981"/>
      <c r="L23" s="803">
        <v>0.5</v>
      </c>
      <c r="M23" s="541">
        <f>L23*'Phase I - CF MF Market Rental'!M24</f>
        <v>960</v>
      </c>
      <c r="N23" s="358"/>
      <c r="O23" s="528" t="s">
        <v>197</v>
      </c>
      <c r="P23" s="524"/>
      <c r="Q23" s="523">
        <f t="shared" ref="Q23:Q25" ca="1" si="0">R23/$R$26</f>
        <v>0.2077499177921833</v>
      </c>
      <c r="R23" s="541">
        <f ca="1">R26-R25-R24</f>
        <v>6545202.0677951248</v>
      </c>
      <c r="S23" s="358"/>
      <c r="T23" s="530" t="s">
        <v>600</v>
      </c>
      <c r="U23" s="524"/>
      <c r="V23" s="692">
        <f>0.98</f>
        <v>0.98</v>
      </c>
      <c r="Y23" s="358"/>
      <c r="Z23" s="358"/>
      <c r="AA23" s="358"/>
      <c r="AB23" s="358"/>
      <c r="AC23" s="358"/>
      <c r="AD23" s="358"/>
      <c r="AE23" s="358"/>
      <c r="AF23" s="358"/>
      <c r="AG23" s="358"/>
      <c r="AH23" s="358"/>
      <c r="AI23" s="358"/>
      <c r="AJ23" s="358"/>
      <c r="AK23" s="358"/>
    </row>
    <row r="24" spans="1:37" ht="15" customHeight="1" thickBot="1">
      <c r="A24" s="488"/>
      <c r="B24" s="528" t="s">
        <v>535</v>
      </c>
      <c r="C24" s="524"/>
      <c r="D24" s="524"/>
      <c r="E24" s="524"/>
      <c r="F24" s="524"/>
      <c r="G24" s="541">
        <f>H57/R19</f>
        <v>12073393.300000001</v>
      </c>
      <c r="H24" s="358"/>
      <c r="I24" s="528" t="s">
        <v>544</v>
      </c>
      <c r="J24" s="524"/>
      <c r="K24" s="981"/>
      <c r="L24" s="572"/>
      <c r="M24" s="1272">
        <v>0.1</v>
      </c>
      <c r="N24" s="358"/>
      <c r="O24" s="528" t="s">
        <v>56</v>
      </c>
      <c r="P24" s="524"/>
      <c r="Q24" s="523">
        <f t="shared" ca="1" si="0"/>
        <v>9.2250082207816747E-2</v>
      </c>
      <c r="R24" s="541">
        <f ca="1">V24</f>
        <v>2906357.0047948798</v>
      </c>
      <c r="S24" s="358"/>
      <c r="T24" s="1305" t="s">
        <v>56</v>
      </c>
      <c r="U24" s="1306"/>
      <c r="V24" s="1307">
        <f ca="1">V22*V23</f>
        <v>2906357.0047948798</v>
      </c>
      <c r="Y24" s="358"/>
      <c r="Z24" s="358"/>
      <c r="AA24" s="358"/>
      <c r="AB24" s="358"/>
      <c r="AC24" s="358"/>
      <c r="AD24" s="358"/>
      <c r="AE24" s="358"/>
      <c r="AF24" s="358"/>
      <c r="AG24" s="358"/>
      <c r="AH24" s="358"/>
      <c r="AI24" s="358"/>
      <c r="AJ24" s="358"/>
      <c r="AK24" s="358"/>
    </row>
    <row r="25" spans="1:37" ht="15" customHeight="1" thickBot="1">
      <c r="A25" s="488"/>
      <c r="B25" s="552" t="s">
        <v>538</v>
      </c>
      <c r="C25" s="820"/>
      <c r="D25" s="820"/>
      <c r="E25" s="820"/>
      <c r="F25" s="820"/>
      <c r="G25" s="557">
        <f>PV(R13/12,R14*12,-H57/R18/12,0)</f>
        <v>8725899.9298533667</v>
      </c>
      <c r="H25" s="358"/>
      <c r="I25" s="528" t="s">
        <v>546</v>
      </c>
      <c r="J25" s="524"/>
      <c r="K25" s="981"/>
      <c r="L25" s="572"/>
      <c r="M25" s="1275">
        <v>10</v>
      </c>
      <c r="N25" s="358"/>
      <c r="O25" s="961" t="s">
        <v>523</v>
      </c>
      <c r="P25" s="958"/>
      <c r="Q25" s="523">
        <f t="shared" ca="1" si="0"/>
        <v>0.7</v>
      </c>
      <c r="R25" s="1277">
        <f ca="1">R12</f>
        <v>22053637.836043339</v>
      </c>
      <c r="S25" s="358"/>
      <c r="T25" s="357"/>
      <c r="U25" s="358"/>
      <c r="V25" s="358"/>
      <c r="W25" s="358"/>
      <c r="X25" s="358"/>
      <c r="Y25" s="358"/>
      <c r="Z25" s="358"/>
      <c r="AA25" s="358"/>
      <c r="AB25" s="358"/>
      <c r="AC25" s="358"/>
      <c r="AD25" s="358"/>
      <c r="AE25" s="358"/>
      <c r="AF25" s="358"/>
      <c r="AG25" s="358"/>
      <c r="AH25" s="358"/>
      <c r="AI25" s="358"/>
      <c r="AJ25" s="358"/>
      <c r="AK25" s="358"/>
    </row>
    <row r="26" spans="1:37" ht="15" customHeight="1" thickBot="1">
      <c r="A26" s="488"/>
      <c r="B26" s="358"/>
      <c r="C26" s="358"/>
      <c r="D26" s="358"/>
      <c r="E26" s="358"/>
      <c r="F26" s="358"/>
      <c r="G26" s="1261"/>
      <c r="H26" s="358"/>
      <c r="I26" s="528" t="s">
        <v>547</v>
      </c>
      <c r="J26" s="524"/>
      <c r="K26" s="981"/>
      <c r="L26" s="572"/>
      <c r="M26" s="1272">
        <v>0.08</v>
      </c>
      <c r="N26" s="358"/>
      <c r="O26" s="552" t="s">
        <v>110</v>
      </c>
      <c r="P26" s="820"/>
      <c r="Q26" s="1138"/>
      <c r="R26" s="557">
        <f ca="1">R31</f>
        <v>31505196.908633344</v>
      </c>
      <c r="S26" s="358"/>
      <c r="T26" s="357"/>
      <c r="U26" s="358"/>
      <c r="V26" s="358"/>
      <c r="W26" s="358"/>
      <c r="X26" s="358"/>
      <c r="Y26" s="358"/>
      <c r="Z26" s="358"/>
      <c r="AA26" s="358"/>
      <c r="AB26" s="358"/>
      <c r="AC26" s="358"/>
      <c r="AD26" s="358"/>
      <c r="AE26" s="358"/>
      <c r="AF26" s="358"/>
      <c r="AG26" s="358"/>
      <c r="AH26" s="358"/>
      <c r="AI26" s="358"/>
      <c r="AJ26" s="358"/>
      <c r="AK26" s="358"/>
    </row>
    <row r="27" spans="1:37" ht="15" customHeight="1" thickBot="1">
      <c r="A27" s="488"/>
      <c r="B27" s="358"/>
      <c r="C27" s="358"/>
      <c r="D27" s="358"/>
      <c r="E27" s="358"/>
      <c r="F27" s="358"/>
      <c r="G27" s="488"/>
      <c r="H27" s="358"/>
      <c r="I27" s="552" t="s">
        <v>548</v>
      </c>
      <c r="J27" s="820"/>
      <c r="K27" s="820"/>
      <c r="L27" s="630"/>
      <c r="M27" s="1276">
        <v>5.6000000000000001E-2</v>
      </c>
      <c r="N27" s="358"/>
      <c r="O27" s="358"/>
      <c r="P27" s="358"/>
      <c r="Q27" s="488"/>
      <c r="R27" s="488"/>
      <c r="S27" s="358"/>
      <c r="T27" s="357"/>
      <c r="U27" s="358"/>
      <c r="V27" s="358"/>
      <c r="W27" s="358"/>
      <c r="X27" s="358"/>
      <c r="Y27" s="358"/>
      <c r="Z27" s="358"/>
      <c r="AA27" s="358"/>
      <c r="AB27" s="358"/>
      <c r="AC27" s="358"/>
      <c r="AD27" s="358"/>
      <c r="AE27" s="358"/>
      <c r="AF27" s="358"/>
      <c r="AG27" s="358"/>
      <c r="AH27" s="358"/>
      <c r="AI27" s="358"/>
      <c r="AJ27" s="358"/>
      <c r="AK27" s="358"/>
    </row>
    <row r="28" spans="1:37" ht="15" customHeight="1">
      <c r="A28" s="488"/>
      <c r="B28" s="358"/>
      <c r="C28" s="358"/>
      <c r="D28" s="358"/>
      <c r="E28" s="358"/>
      <c r="F28" s="358"/>
      <c r="G28" s="358"/>
      <c r="H28" s="358"/>
      <c r="I28" s="358"/>
      <c r="J28" s="358"/>
      <c r="K28" s="358"/>
      <c r="L28" s="358"/>
      <c r="M28" s="358"/>
      <c r="N28" s="358"/>
      <c r="O28" s="670" t="s">
        <v>490</v>
      </c>
      <c r="P28" s="1264"/>
      <c r="Q28" s="1264"/>
      <c r="R28" s="1265"/>
      <c r="S28" s="358"/>
      <c r="T28" s="357"/>
      <c r="U28" s="358"/>
      <c r="V28" s="358"/>
      <c r="W28" s="358"/>
      <c r="X28" s="358"/>
      <c r="Y28" s="358"/>
      <c r="Z28" s="358"/>
      <c r="AA28" s="358"/>
      <c r="AB28" s="358"/>
      <c r="AC28" s="358"/>
      <c r="AD28" s="358"/>
      <c r="AE28" s="358"/>
      <c r="AF28" s="358"/>
      <c r="AG28" s="358"/>
      <c r="AH28" s="358"/>
      <c r="AI28" s="358"/>
      <c r="AJ28" s="358"/>
      <c r="AK28" s="358"/>
    </row>
    <row r="29" spans="1:37" ht="15" customHeight="1">
      <c r="A29" s="488"/>
      <c r="B29" s="358"/>
      <c r="C29" s="358"/>
      <c r="D29" s="358"/>
      <c r="E29" s="358"/>
      <c r="F29" s="358"/>
      <c r="G29" s="358"/>
      <c r="H29" s="358"/>
      <c r="I29" s="358"/>
      <c r="J29" s="358"/>
      <c r="K29" s="358"/>
      <c r="L29" s="358"/>
      <c r="M29" s="358"/>
      <c r="N29" s="358"/>
      <c r="O29" s="528" t="s">
        <v>558</v>
      </c>
      <c r="P29" s="524"/>
      <c r="Q29" s="524"/>
      <c r="R29" s="541">
        <f ca="1">SUM('Area Matrix'!D58,'Area Matrix'!H58,'Area Matrix'!L58,'Area Matrix'!P58,'Area Matrix'!T58)</f>
        <v>31505196.908633344</v>
      </c>
      <c r="S29" s="358"/>
      <c r="T29" s="357"/>
      <c r="U29" s="358"/>
      <c r="V29" s="358"/>
      <c r="W29" s="358"/>
      <c r="X29" s="358"/>
      <c r="Y29" s="358"/>
      <c r="Z29" s="358"/>
      <c r="AA29" s="358"/>
      <c r="AB29" s="358"/>
      <c r="AC29" s="358"/>
      <c r="AD29" s="358"/>
      <c r="AE29" s="358"/>
      <c r="AF29" s="358"/>
      <c r="AG29" s="358"/>
      <c r="AH29" s="358"/>
      <c r="AI29" s="358"/>
      <c r="AJ29" s="358"/>
      <c r="AK29" s="358"/>
    </row>
    <row r="30" spans="1:37" ht="15" customHeight="1">
      <c r="A30" s="488"/>
      <c r="B30" s="358"/>
      <c r="C30" s="358"/>
      <c r="D30" s="358"/>
      <c r="E30" s="358"/>
      <c r="F30" s="358"/>
      <c r="G30" s="358"/>
      <c r="H30" s="358"/>
      <c r="I30" s="358"/>
      <c r="J30" s="358"/>
      <c r="K30" s="358"/>
      <c r="L30" s="358"/>
      <c r="M30" s="358"/>
      <c r="N30" s="358"/>
      <c r="O30" s="961" t="s">
        <v>550</v>
      </c>
      <c r="P30" s="958"/>
      <c r="Q30" s="958"/>
      <c r="R30" s="1277">
        <v>0</v>
      </c>
      <c r="S30" s="358"/>
      <c r="T30" s="357"/>
      <c r="U30" s="358"/>
      <c r="V30" s="358"/>
      <c r="W30" s="358"/>
      <c r="X30" s="358"/>
      <c r="Y30" s="358"/>
      <c r="Z30" s="358"/>
      <c r="AA30" s="358"/>
      <c r="AB30" s="358"/>
      <c r="AC30" s="358"/>
      <c r="AD30" s="358"/>
      <c r="AE30" s="358"/>
      <c r="AF30" s="358"/>
      <c r="AG30" s="358"/>
      <c r="AH30" s="358"/>
      <c r="AI30" s="358"/>
      <c r="AJ30" s="358"/>
      <c r="AK30" s="358"/>
    </row>
    <row r="31" spans="1:37" ht="15" customHeight="1" thickBot="1">
      <c r="A31" s="488"/>
      <c r="B31" s="358"/>
      <c r="C31" s="358"/>
      <c r="D31" s="358"/>
      <c r="E31" s="358"/>
      <c r="F31" s="358"/>
      <c r="G31" s="358"/>
      <c r="H31" s="358"/>
      <c r="I31" s="358"/>
      <c r="J31" s="358"/>
      <c r="K31" s="358"/>
      <c r="L31" s="358"/>
      <c r="M31" s="358"/>
      <c r="N31" s="358"/>
      <c r="O31" s="552" t="s">
        <v>191</v>
      </c>
      <c r="P31" s="820"/>
      <c r="Q31" s="820"/>
      <c r="R31" s="557">
        <f ca="1">SUM(R29:R30)</f>
        <v>31505196.908633344</v>
      </c>
      <c r="S31" s="358"/>
      <c r="T31" s="357"/>
      <c r="U31" s="358"/>
      <c r="V31" s="358"/>
      <c r="W31" s="358"/>
      <c r="X31" s="358"/>
      <c r="Y31" s="358"/>
      <c r="Z31" s="358"/>
      <c r="AA31" s="358"/>
      <c r="AB31" s="358"/>
      <c r="AC31" s="358"/>
      <c r="AD31" s="358"/>
      <c r="AE31" s="358"/>
      <c r="AF31" s="358"/>
      <c r="AG31" s="358"/>
      <c r="AH31" s="358"/>
      <c r="AI31" s="358"/>
      <c r="AJ31" s="358"/>
      <c r="AK31" s="358"/>
    </row>
    <row r="32" spans="1:37" ht="15" customHeight="1" thickBot="1">
      <c r="A32" s="488"/>
      <c r="B32" s="358"/>
      <c r="C32" s="358"/>
      <c r="D32" s="358"/>
      <c r="E32" s="358"/>
      <c r="F32" s="358"/>
      <c r="G32" s="358"/>
      <c r="H32" s="358"/>
      <c r="I32" s="358"/>
      <c r="J32" s="358"/>
      <c r="K32" s="358"/>
      <c r="L32" s="358"/>
      <c r="M32" s="358"/>
      <c r="N32" s="358"/>
      <c r="O32" s="358"/>
      <c r="P32" s="358"/>
      <c r="Q32" s="358"/>
      <c r="R32" s="358"/>
      <c r="S32" s="358"/>
      <c r="T32" s="357"/>
      <c r="U32" s="358"/>
      <c r="V32" s="358"/>
      <c r="W32" s="358"/>
      <c r="X32" s="358"/>
      <c r="Y32" s="358"/>
      <c r="Z32" s="358"/>
      <c r="AA32" s="358"/>
      <c r="AB32" s="358"/>
      <c r="AC32" s="358"/>
      <c r="AD32" s="358"/>
      <c r="AE32" s="358"/>
      <c r="AF32" s="358"/>
      <c r="AG32" s="358"/>
      <c r="AH32" s="358"/>
      <c r="AI32" s="358"/>
      <c r="AJ32" s="358"/>
      <c r="AK32" s="358"/>
    </row>
    <row r="33" spans="1:37" ht="13">
      <c r="A33" s="488"/>
      <c r="B33" s="670" t="s">
        <v>551</v>
      </c>
      <c r="C33" s="1264"/>
      <c r="D33" s="1264"/>
      <c r="E33" s="1264"/>
      <c r="F33" s="1290"/>
      <c r="G33" s="1290">
        <f t="shared" ref="G33:R33" si="1">F33+1</f>
        <v>1</v>
      </c>
      <c r="H33" s="1290">
        <f t="shared" si="1"/>
        <v>2</v>
      </c>
      <c r="I33" s="1290">
        <f t="shared" si="1"/>
        <v>3</v>
      </c>
      <c r="J33" s="1290">
        <f t="shared" si="1"/>
        <v>4</v>
      </c>
      <c r="K33" s="1290">
        <f t="shared" si="1"/>
        <v>5</v>
      </c>
      <c r="L33" s="1290">
        <f t="shared" si="1"/>
        <v>6</v>
      </c>
      <c r="M33" s="1290">
        <f t="shared" si="1"/>
        <v>7</v>
      </c>
      <c r="N33" s="1290">
        <f t="shared" si="1"/>
        <v>8</v>
      </c>
      <c r="O33" s="1290">
        <f t="shared" si="1"/>
        <v>9</v>
      </c>
      <c r="P33" s="1290">
        <f t="shared" si="1"/>
        <v>10</v>
      </c>
      <c r="Q33" s="1290">
        <f t="shared" si="1"/>
        <v>11</v>
      </c>
      <c r="R33" s="1291">
        <f t="shared" si="1"/>
        <v>12</v>
      </c>
      <c r="S33" s="358"/>
      <c r="T33" s="357"/>
      <c r="U33" s="358"/>
      <c r="V33" s="358"/>
      <c r="W33" s="358"/>
      <c r="X33" s="358"/>
      <c r="Y33" s="358"/>
      <c r="Z33" s="358"/>
      <c r="AA33" s="358"/>
      <c r="AB33" s="358"/>
      <c r="AC33" s="358"/>
      <c r="AD33" s="358"/>
      <c r="AE33" s="358"/>
      <c r="AF33" s="358"/>
      <c r="AG33" s="358"/>
      <c r="AH33" s="358"/>
      <c r="AI33" s="358"/>
      <c r="AJ33" s="358"/>
      <c r="AK33" s="358"/>
    </row>
    <row r="34" spans="1:37" s="478" customFormat="1" ht="15" customHeight="1">
      <c r="A34" s="488"/>
      <c r="B34" s="1278" t="s">
        <v>552</v>
      </c>
      <c r="C34" s="572"/>
      <c r="D34" s="572"/>
      <c r="E34" s="572"/>
      <c r="F34" s="572"/>
      <c r="G34" s="572"/>
      <c r="H34" s="572"/>
      <c r="I34" s="572"/>
      <c r="J34" s="572"/>
      <c r="K34" s="572"/>
      <c r="L34" s="572"/>
      <c r="M34" s="572"/>
      <c r="N34" s="572"/>
      <c r="O34" s="572"/>
      <c r="P34" s="572"/>
      <c r="Q34" s="572"/>
      <c r="R34" s="573"/>
      <c r="S34" s="488"/>
      <c r="T34" s="480"/>
      <c r="U34" s="488"/>
      <c r="V34" s="488"/>
      <c r="W34" s="488"/>
      <c r="X34" s="488"/>
      <c r="Y34" s="488"/>
      <c r="Z34" s="488"/>
      <c r="AA34" s="488"/>
      <c r="AB34" s="488"/>
      <c r="AC34" s="488"/>
      <c r="AD34" s="488"/>
      <c r="AE34" s="488"/>
      <c r="AF34" s="488"/>
      <c r="AG34" s="488"/>
      <c r="AH34" s="488"/>
      <c r="AI34" s="488"/>
      <c r="AJ34" s="488"/>
      <c r="AK34" s="488"/>
    </row>
    <row r="35" spans="1:37" s="478" customFormat="1" ht="15" customHeight="1">
      <c r="A35" s="488"/>
      <c r="B35" s="585" t="s">
        <v>601</v>
      </c>
      <c r="C35" s="572"/>
      <c r="D35" s="572"/>
      <c r="E35" s="572"/>
      <c r="F35" s="572"/>
      <c r="G35" s="465">
        <f t="shared" ref="G35:R35" si="2">IF(G33&gt;=$M$17,$M$13*$M$18*$G$18*($L$33),$M$13*$G$18*(G$33*$M$18))</f>
        <v>14740</v>
      </c>
      <c r="H35" s="465">
        <f t="shared" si="2"/>
        <v>29480</v>
      </c>
      <c r="I35" s="465">
        <f t="shared" si="2"/>
        <v>44220</v>
      </c>
      <c r="J35" s="465">
        <f t="shared" si="2"/>
        <v>58960</v>
      </c>
      <c r="K35" s="465">
        <f t="shared" si="2"/>
        <v>73700</v>
      </c>
      <c r="L35" s="465">
        <f t="shared" si="2"/>
        <v>88439.999999999985</v>
      </c>
      <c r="M35" s="465">
        <f t="shared" si="2"/>
        <v>88439.999999999985</v>
      </c>
      <c r="N35" s="465">
        <f t="shared" si="2"/>
        <v>88439.999999999985</v>
      </c>
      <c r="O35" s="465">
        <f t="shared" si="2"/>
        <v>88439.999999999985</v>
      </c>
      <c r="P35" s="465">
        <f t="shared" si="2"/>
        <v>88439.999999999985</v>
      </c>
      <c r="Q35" s="465">
        <f t="shared" si="2"/>
        <v>88439.999999999985</v>
      </c>
      <c r="R35" s="541">
        <f t="shared" si="2"/>
        <v>88439.999999999985</v>
      </c>
      <c r="S35" s="488"/>
      <c r="T35" s="480"/>
      <c r="U35" s="488"/>
      <c r="V35" s="488"/>
      <c r="W35" s="488"/>
      <c r="X35" s="488"/>
      <c r="Y35" s="488"/>
      <c r="Z35" s="488"/>
      <c r="AA35" s="488"/>
      <c r="AB35" s="488"/>
      <c r="AC35" s="488"/>
      <c r="AD35" s="488"/>
      <c r="AE35" s="488"/>
      <c r="AF35" s="488"/>
      <c r="AG35" s="488"/>
      <c r="AH35" s="488"/>
      <c r="AI35" s="488"/>
      <c r="AJ35" s="488"/>
      <c r="AK35" s="488"/>
    </row>
    <row r="36" spans="1:37" s="478" customFormat="1" ht="15" customHeight="1">
      <c r="A36" s="488"/>
      <c r="B36" s="585" t="s">
        <v>555</v>
      </c>
      <c r="C36" s="572"/>
      <c r="D36" s="572"/>
      <c r="E36" s="572"/>
      <c r="F36" s="572"/>
      <c r="G36" s="465">
        <f t="shared" ref="G36:R36" si="3">IF(G33&gt;=$M$17,$M$14*$M$18*$G$19*($L$33),$M$14*$G$19*(G$33*$M$18))</f>
        <v>11613.333333333332</v>
      </c>
      <c r="H36" s="465">
        <f t="shared" si="3"/>
        <v>23226.666666666664</v>
      </c>
      <c r="I36" s="465">
        <f t="shared" si="3"/>
        <v>34840</v>
      </c>
      <c r="J36" s="465">
        <f t="shared" si="3"/>
        <v>46453.333333333328</v>
      </c>
      <c r="K36" s="465">
        <f t="shared" si="3"/>
        <v>58066.666666666664</v>
      </c>
      <c r="L36" s="465">
        <f t="shared" si="3"/>
        <v>69680</v>
      </c>
      <c r="M36" s="465">
        <f t="shared" si="3"/>
        <v>69680</v>
      </c>
      <c r="N36" s="465">
        <f t="shared" si="3"/>
        <v>69680</v>
      </c>
      <c r="O36" s="465">
        <f t="shared" si="3"/>
        <v>69680</v>
      </c>
      <c r="P36" s="465">
        <f t="shared" si="3"/>
        <v>69680</v>
      </c>
      <c r="Q36" s="465">
        <f t="shared" si="3"/>
        <v>69680</v>
      </c>
      <c r="R36" s="541">
        <f t="shared" si="3"/>
        <v>69680</v>
      </c>
      <c r="S36" s="488"/>
      <c r="T36" s="480"/>
      <c r="U36" s="488"/>
      <c r="V36" s="488"/>
      <c r="W36" s="488"/>
      <c r="X36" s="488"/>
      <c r="Y36" s="488"/>
      <c r="Z36" s="488"/>
      <c r="AA36" s="488"/>
      <c r="AB36" s="488"/>
      <c r="AC36" s="488"/>
      <c r="AD36" s="488"/>
      <c r="AE36" s="488"/>
      <c r="AF36" s="488"/>
      <c r="AG36" s="488"/>
      <c r="AH36" s="488"/>
      <c r="AI36" s="488"/>
      <c r="AJ36" s="488"/>
      <c r="AK36" s="488"/>
    </row>
    <row r="37" spans="1:37" s="478" customFormat="1" ht="15" customHeight="1" thickBot="1">
      <c r="A37" s="488"/>
      <c r="B37" s="1137" t="s">
        <v>110</v>
      </c>
      <c r="C37" s="1138"/>
      <c r="D37" s="1138"/>
      <c r="E37" s="1138"/>
      <c r="F37" s="1138"/>
      <c r="G37" s="1139">
        <f t="shared" ref="G37:R37" si="4">SUM(G35:G36)</f>
        <v>26353.333333333332</v>
      </c>
      <c r="H37" s="1139">
        <f t="shared" si="4"/>
        <v>52706.666666666664</v>
      </c>
      <c r="I37" s="1139">
        <f t="shared" si="4"/>
        <v>79060</v>
      </c>
      <c r="J37" s="1139">
        <f t="shared" si="4"/>
        <v>105413.33333333333</v>
      </c>
      <c r="K37" s="1139">
        <f t="shared" si="4"/>
        <v>131766.66666666666</v>
      </c>
      <c r="L37" s="1139">
        <f t="shared" si="4"/>
        <v>158120</v>
      </c>
      <c r="M37" s="1139">
        <f t="shared" si="4"/>
        <v>158120</v>
      </c>
      <c r="N37" s="1139">
        <f t="shared" si="4"/>
        <v>158120</v>
      </c>
      <c r="O37" s="1139">
        <f t="shared" si="4"/>
        <v>158120</v>
      </c>
      <c r="P37" s="1139">
        <f t="shared" si="4"/>
        <v>158120</v>
      </c>
      <c r="Q37" s="1139">
        <f t="shared" si="4"/>
        <v>158120</v>
      </c>
      <c r="R37" s="559">
        <f t="shared" si="4"/>
        <v>158120</v>
      </c>
      <c r="S37" s="488"/>
      <c r="T37" s="480"/>
      <c r="U37" s="488"/>
      <c r="V37" s="488"/>
      <c r="W37" s="488"/>
      <c r="X37" s="488"/>
      <c r="Y37" s="488"/>
      <c r="Z37" s="488"/>
      <c r="AA37" s="488"/>
      <c r="AB37" s="488"/>
      <c r="AC37" s="488"/>
      <c r="AD37" s="488"/>
      <c r="AE37" s="488"/>
      <c r="AF37" s="488"/>
      <c r="AG37" s="488"/>
      <c r="AH37" s="488"/>
      <c r="AI37" s="488"/>
      <c r="AJ37" s="488"/>
      <c r="AK37" s="488"/>
    </row>
    <row r="38" spans="1:37" ht="14" thickBot="1">
      <c r="A38" s="488"/>
      <c r="B38" s="358"/>
      <c r="C38" s="358"/>
      <c r="D38" s="358"/>
      <c r="E38" s="358"/>
      <c r="F38" s="358"/>
      <c r="G38" s="358"/>
      <c r="H38" s="358"/>
      <c r="I38" s="358"/>
      <c r="J38" s="358"/>
      <c r="K38" s="358"/>
      <c r="L38" s="358"/>
      <c r="M38" s="358"/>
      <c r="N38" s="358"/>
      <c r="O38" s="358"/>
      <c r="P38" s="358"/>
      <c r="Q38" s="358"/>
      <c r="R38" s="358"/>
      <c r="S38" s="358"/>
      <c r="T38" s="357"/>
      <c r="U38" s="358"/>
      <c r="V38" s="358"/>
      <c r="W38" s="358"/>
      <c r="X38" s="358"/>
      <c r="Y38" s="358"/>
      <c r="Z38" s="358"/>
      <c r="AA38" s="358"/>
      <c r="AB38" s="358"/>
      <c r="AC38" s="358"/>
      <c r="AD38" s="358"/>
      <c r="AE38" s="358"/>
      <c r="AF38" s="358"/>
      <c r="AG38" s="358"/>
      <c r="AH38" s="358"/>
      <c r="AI38" s="358"/>
      <c r="AJ38" s="358"/>
      <c r="AK38" s="358"/>
    </row>
    <row r="39" spans="1:37" ht="13">
      <c r="A39" s="488"/>
      <c r="B39" s="670" t="s">
        <v>556</v>
      </c>
      <c r="C39" s="1264"/>
      <c r="D39" s="1264"/>
      <c r="E39" s="1264"/>
      <c r="F39" s="1264"/>
      <c r="G39" s="1292">
        <v>0</v>
      </c>
      <c r="H39" s="1292">
        <f t="shared" ref="H39:AK39" si="5">G39+1</f>
        <v>1</v>
      </c>
      <c r="I39" s="1292">
        <f t="shared" si="5"/>
        <v>2</v>
      </c>
      <c r="J39" s="1292">
        <f t="shared" si="5"/>
        <v>3</v>
      </c>
      <c r="K39" s="1292">
        <f t="shared" si="5"/>
        <v>4</v>
      </c>
      <c r="L39" s="1292">
        <f t="shared" si="5"/>
        <v>5</v>
      </c>
      <c r="M39" s="1292">
        <f t="shared" si="5"/>
        <v>6</v>
      </c>
      <c r="N39" s="1292">
        <f t="shared" si="5"/>
        <v>7</v>
      </c>
      <c r="O39" s="1292">
        <f t="shared" si="5"/>
        <v>8</v>
      </c>
      <c r="P39" s="1292">
        <f t="shared" si="5"/>
        <v>9</v>
      </c>
      <c r="Q39" s="1292">
        <f t="shared" si="5"/>
        <v>10</v>
      </c>
      <c r="R39" s="1292">
        <f t="shared" si="5"/>
        <v>11</v>
      </c>
      <c r="S39" s="1293">
        <f t="shared" si="5"/>
        <v>12</v>
      </c>
      <c r="T39" s="1294">
        <f t="shared" si="5"/>
        <v>13</v>
      </c>
      <c r="U39" s="1293">
        <f t="shared" si="5"/>
        <v>14</v>
      </c>
      <c r="V39" s="1293">
        <f t="shared" si="5"/>
        <v>15</v>
      </c>
      <c r="W39" s="1293">
        <f t="shared" si="5"/>
        <v>16</v>
      </c>
      <c r="X39" s="1293">
        <f t="shared" si="5"/>
        <v>17</v>
      </c>
      <c r="Y39" s="1293">
        <f t="shared" si="5"/>
        <v>18</v>
      </c>
      <c r="Z39" s="1293">
        <f t="shared" si="5"/>
        <v>19</v>
      </c>
      <c r="AA39" s="1293">
        <f t="shared" si="5"/>
        <v>20</v>
      </c>
      <c r="AB39" s="1293">
        <f t="shared" si="5"/>
        <v>21</v>
      </c>
      <c r="AC39" s="1293">
        <f t="shared" si="5"/>
        <v>22</v>
      </c>
      <c r="AD39" s="1293">
        <f t="shared" si="5"/>
        <v>23</v>
      </c>
      <c r="AE39" s="1293">
        <f t="shared" si="5"/>
        <v>24</v>
      </c>
      <c r="AF39" s="1293">
        <f t="shared" si="5"/>
        <v>25</v>
      </c>
      <c r="AG39" s="1293">
        <f t="shared" si="5"/>
        <v>26</v>
      </c>
      <c r="AH39" s="1293">
        <f t="shared" si="5"/>
        <v>27</v>
      </c>
      <c r="AI39" s="1293">
        <f t="shared" si="5"/>
        <v>28</v>
      </c>
      <c r="AJ39" s="1293">
        <f t="shared" si="5"/>
        <v>29</v>
      </c>
      <c r="AK39" s="1295">
        <f t="shared" si="5"/>
        <v>30</v>
      </c>
    </row>
    <row r="40" spans="1:37" s="478" customFormat="1" ht="13">
      <c r="A40" s="488"/>
      <c r="B40" s="1279" t="s">
        <v>557</v>
      </c>
      <c r="C40" s="895"/>
      <c r="D40" s="895"/>
      <c r="E40" s="895"/>
      <c r="F40" s="895"/>
      <c r="G40" s="895"/>
      <c r="H40" s="1280">
        <f t="shared" ref="H40:AK40" si="6">1-$M$15</f>
        <v>0.98</v>
      </c>
      <c r="I40" s="1280">
        <f t="shared" si="6"/>
        <v>0.98</v>
      </c>
      <c r="J40" s="1280">
        <f t="shared" si="6"/>
        <v>0.98</v>
      </c>
      <c r="K40" s="1280">
        <f t="shared" si="6"/>
        <v>0.98</v>
      </c>
      <c r="L40" s="1280">
        <f t="shared" si="6"/>
        <v>0.98</v>
      </c>
      <c r="M40" s="1280">
        <f t="shared" si="6"/>
        <v>0.98</v>
      </c>
      <c r="N40" s="1280">
        <f t="shared" si="6"/>
        <v>0.98</v>
      </c>
      <c r="O40" s="1280">
        <f t="shared" si="6"/>
        <v>0.98</v>
      </c>
      <c r="P40" s="1280">
        <f t="shared" si="6"/>
        <v>0.98</v>
      </c>
      <c r="Q40" s="1280">
        <f t="shared" si="6"/>
        <v>0.98</v>
      </c>
      <c r="R40" s="1280">
        <f t="shared" si="6"/>
        <v>0.98</v>
      </c>
      <c r="S40" s="1280">
        <f t="shared" si="6"/>
        <v>0.98</v>
      </c>
      <c r="T40" s="1281">
        <f t="shared" si="6"/>
        <v>0.98</v>
      </c>
      <c r="U40" s="1280">
        <f t="shared" si="6"/>
        <v>0.98</v>
      </c>
      <c r="V40" s="1280">
        <f t="shared" si="6"/>
        <v>0.98</v>
      </c>
      <c r="W40" s="1280">
        <f t="shared" si="6"/>
        <v>0.98</v>
      </c>
      <c r="X40" s="1280">
        <f t="shared" si="6"/>
        <v>0.98</v>
      </c>
      <c r="Y40" s="1280">
        <f t="shared" si="6"/>
        <v>0.98</v>
      </c>
      <c r="Z40" s="1280">
        <f t="shared" si="6"/>
        <v>0.98</v>
      </c>
      <c r="AA40" s="1280">
        <f t="shared" si="6"/>
        <v>0.98</v>
      </c>
      <c r="AB40" s="1280">
        <f t="shared" si="6"/>
        <v>0.98</v>
      </c>
      <c r="AC40" s="1280">
        <f t="shared" si="6"/>
        <v>0.98</v>
      </c>
      <c r="AD40" s="1280">
        <f t="shared" si="6"/>
        <v>0.98</v>
      </c>
      <c r="AE40" s="1280">
        <f t="shared" si="6"/>
        <v>0.98</v>
      </c>
      <c r="AF40" s="1280">
        <f t="shared" si="6"/>
        <v>0.98</v>
      </c>
      <c r="AG40" s="1280">
        <f t="shared" si="6"/>
        <v>0.98</v>
      </c>
      <c r="AH40" s="1280">
        <f t="shared" si="6"/>
        <v>0.98</v>
      </c>
      <c r="AI40" s="1280">
        <f t="shared" si="6"/>
        <v>0.98</v>
      </c>
      <c r="AJ40" s="1280">
        <f t="shared" si="6"/>
        <v>0.98</v>
      </c>
      <c r="AK40" s="1282">
        <f t="shared" si="6"/>
        <v>0.98</v>
      </c>
    </row>
    <row r="41" spans="1:37" s="478" customFormat="1" ht="13">
      <c r="A41" s="488"/>
      <c r="B41" s="585"/>
      <c r="C41" s="572"/>
      <c r="D41" s="572"/>
      <c r="E41" s="572"/>
      <c r="F41" s="572"/>
      <c r="G41" s="572"/>
      <c r="H41" s="523"/>
      <c r="I41" s="523"/>
      <c r="J41" s="523"/>
      <c r="K41" s="523"/>
      <c r="L41" s="523"/>
      <c r="M41" s="523"/>
      <c r="N41" s="523"/>
      <c r="O41" s="523"/>
      <c r="P41" s="523"/>
      <c r="Q41" s="523"/>
      <c r="R41" s="523"/>
      <c r="S41" s="523"/>
      <c r="T41" s="1283"/>
      <c r="U41" s="523"/>
      <c r="V41" s="523"/>
      <c r="W41" s="523"/>
      <c r="X41" s="523"/>
      <c r="Y41" s="523"/>
      <c r="Z41" s="523"/>
      <c r="AA41" s="523"/>
      <c r="AB41" s="523"/>
      <c r="AC41" s="523"/>
      <c r="AD41" s="523"/>
      <c r="AE41" s="523"/>
      <c r="AF41" s="523"/>
      <c r="AG41" s="523"/>
      <c r="AH41" s="523"/>
      <c r="AI41" s="523"/>
      <c r="AJ41" s="523"/>
      <c r="AK41" s="1270"/>
    </row>
    <row r="42" spans="1:37" s="478" customFormat="1" ht="13">
      <c r="A42" s="488"/>
      <c r="B42" s="585" t="s">
        <v>558</v>
      </c>
      <c r="C42" s="572"/>
      <c r="D42" s="572"/>
      <c r="E42" s="572"/>
      <c r="F42" s="572"/>
      <c r="G42" s="465">
        <f ca="1">-R31</f>
        <v>-31505196.908633344</v>
      </c>
      <c r="H42" s="523"/>
      <c r="I42" s="523"/>
      <c r="J42" s="523"/>
      <c r="K42" s="523"/>
      <c r="L42" s="523"/>
      <c r="M42" s="523"/>
      <c r="N42" s="523"/>
      <c r="O42" s="523"/>
      <c r="P42" s="523"/>
      <c r="Q42" s="523"/>
      <c r="R42" s="523"/>
      <c r="S42" s="523"/>
      <c r="T42" s="1283"/>
      <c r="U42" s="523"/>
      <c r="V42" s="523"/>
      <c r="W42" s="523"/>
      <c r="X42" s="523"/>
      <c r="Y42" s="523"/>
      <c r="Z42" s="523"/>
      <c r="AA42" s="523"/>
      <c r="AB42" s="523"/>
      <c r="AC42" s="523"/>
      <c r="AD42" s="523"/>
      <c r="AE42" s="523"/>
      <c r="AF42" s="523"/>
      <c r="AG42" s="523"/>
      <c r="AH42" s="523"/>
      <c r="AI42" s="523"/>
      <c r="AJ42" s="523"/>
      <c r="AK42" s="1270"/>
    </row>
    <row r="43" spans="1:37" s="478" customFormat="1" ht="13">
      <c r="A43" s="488"/>
      <c r="B43" s="585"/>
      <c r="C43" s="572"/>
      <c r="D43" s="572"/>
      <c r="E43" s="572"/>
      <c r="F43" s="572"/>
      <c r="G43" s="572"/>
      <c r="H43" s="572"/>
      <c r="I43" s="572"/>
      <c r="J43" s="572"/>
      <c r="K43" s="572"/>
      <c r="L43" s="572"/>
      <c r="M43" s="572"/>
      <c r="N43" s="572"/>
      <c r="O43" s="572"/>
      <c r="P43" s="572"/>
      <c r="Q43" s="572"/>
      <c r="R43" s="572"/>
      <c r="S43" s="572"/>
      <c r="T43" s="464"/>
      <c r="U43" s="572"/>
      <c r="V43" s="572"/>
      <c r="W43" s="572"/>
      <c r="X43" s="572"/>
      <c r="Y43" s="572"/>
      <c r="Z43" s="572"/>
      <c r="AA43" s="572"/>
      <c r="AB43" s="572"/>
      <c r="AC43" s="572"/>
      <c r="AD43" s="572"/>
      <c r="AE43" s="572"/>
      <c r="AF43" s="572"/>
      <c r="AG43" s="572"/>
      <c r="AH43" s="572"/>
      <c r="AI43" s="572"/>
      <c r="AJ43" s="572"/>
      <c r="AK43" s="573"/>
    </row>
    <row r="44" spans="1:37" s="478" customFormat="1" ht="13">
      <c r="A44" s="488"/>
      <c r="B44" s="1279" t="s">
        <v>559</v>
      </c>
      <c r="C44" s="572"/>
      <c r="D44" s="572"/>
      <c r="E44" s="572"/>
      <c r="F44" s="572"/>
      <c r="G44" s="465"/>
      <c r="H44" s="572"/>
      <c r="I44" s="465"/>
      <c r="J44" s="465"/>
      <c r="K44" s="465"/>
      <c r="L44" s="465"/>
      <c r="M44" s="465"/>
      <c r="N44" s="465"/>
      <c r="O44" s="465"/>
      <c r="P44" s="465"/>
      <c r="Q44" s="465"/>
      <c r="R44" s="465"/>
      <c r="S44" s="465"/>
      <c r="T44" s="697"/>
      <c r="U44" s="465"/>
      <c r="V44" s="465"/>
      <c r="W44" s="465"/>
      <c r="X44" s="465"/>
      <c r="Y44" s="465"/>
      <c r="Z44" s="465"/>
      <c r="AA44" s="465"/>
      <c r="AB44" s="465"/>
      <c r="AC44" s="465"/>
      <c r="AD44" s="465"/>
      <c r="AE44" s="465"/>
      <c r="AF44" s="465"/>
      <c r="AG44" s="465"/>
      <c r="AH44" s="465"/>
      <c r="AI44" s="465"/>
      <c r="AJ44" s="465"/>
      <c r="AK44" s="541"/>
    </row>
    <row r="45" spans="1:37" s="478" customFormat="1" ht="13">
      <c r="A45" s="488"/>
      <c r="B45" s="585" t="s">
        <v>689</v>
      </c>
      <c r="C45" s="572"/>
      <c r="D45" s="572"/>
      <c r="E45" s="572"/>
      <c r="F45" s="572"/>
      <c r="G45" s="465"/>
      <c r="H45" s="465">
        <f t="shared" ref="H45:H46" si="7">SUM(G35:R35)</f>
        <v>840180</v>
      </c>
      <c r="I45" s="465">
        <f t="shared" ref="I45:AK45" si="8">$G$12*$G$18*$M$13*(1+$M$16)^H39*12</f>
        <v>1082505.5999999999</v>
      </c>
      <c r="J45" s="465">
        <f t="shared" si="8"/>
        <v>1104155.7119999998</v>
      </c>
      <c r="K45" s="465">
        <f t="shared" si="8"/>
        <v>1126238.8262399996</v>
      </c>
      <c r="L45" s="465">
        <f t="shared" si="8"/>
        <v>1148763.6027647997</v>
      </c>
      <c r="M45" s="465">
        <f t="shared" si="8"/>
        <v>1171738.874820096</v>
      </c>
      <c r="N45" s="465">
        <f t="shared" si="8"/>
        <v>1195173.6523164979</v>
      </c>
      <c r="O45" s="465">
        <f t="shared" si="8"/>
        <v>1219077.1253628274</v>
      </c>
      <c r="P45" s="465">
        <f t="shared" si="8"/>
        <v>1243458.6678700843</v>
      </c>
      <c r="Q45" s="465">
        <f t="shared" si="8"/>
        <v>1268327.8412274858</v>
      </c>
      <c r="R45" s="465">
        <f t="shared" si="8"/>
        <v>1293694.3980520356</v>
      </c>
      <c r="S45" s="465">
        <f t="shared" si="8"/>
        <v>1319568.2860130761</v>
      </c>
      <c r="T45" s="697">
        <f t="shared" si="8"/>
        <v>1345959.6517333379</v>
      </c>
      <c r="U45" s="465">
        <f t="shared" si="8"/>
        <v>1372878.8447680045</v>
      </c>
      <c r="V45" s="465">
        <f t="shared" si="8"/>
        <v>1400336.4216633646</v>
      </c>
      <c r="W45" s="465">
        <f t="shared" si="8"/>
        <v>1428343.1500966316</v>
      </c>
      <c r="X45" s="465">
        <f t="shared" si="8"/>
        <v>1456910.0130985645</v>
      </c>
      <c r="Y45" s="465">
        <f t="shared" si="8"/>
        <v>1486048.2133605359</v>
      </c>
      <c r="Z45" s="465">
        <f t="shared" si="8"/>
        <v>1515769.1776277465</v>
      </c>
      <c r="AA45" s="465">
        <f t="shared" si="8"/>
        <v>1546084.5611803015</v>
      </c>
      <c r="AB45" s="465">
        <f t="shared" si="8"/>
        <v>1577006.2524039075</v>
      </c>
      <c r="AC45" s="465">
        <f t="shared" si="8"/>
        <v>1608546.3774519856</v>
      </c>
      <c r="AD45" s="465">
        <f t="shared" si="8"/>
        <v>1640717.3050010253</v>
      </c>
      <c r="AE45" s="465">
        <f t="shared" si="8"/>
        <v>1673531.6511010458</v>
      </c>
      <c r="AF45" s="465">
        <f t="shared" si="8"/>
        <v>1707002.2841230666</v>
      </c>
      <c r="AG45" s="465">
        <f t="shared" si="8"/>
        <v>1741142.3298055278</v>
      </c>
      <c r="AH45" s="465">
        <f t="shared" si="8"/>
        <v>1775965.1764016389</v>
      </c>
      <c r="AI45" s="465">
        <f t="shared" si="8"/>
        <v>1811484.4799296712</v>
      </c>
      <c r="AJ45" s="465">
        <f t="shared" si="8"/>
        <v>1847714.169528265</v>
      </c>
      <c r="AK45" s="541">
        <f t="shared" si="8"/>
        <v>1884668.4529188299</v>
      </c>
    </row>
    <row r="46" spans="1:37" s="478" customFormat="1" ht="13">
      <c r="A46" s="488"/>
      <c r="B46" s="585" t="s">
        <v>562</v>
      </c>
      <c r="C46" s="572"/>
      <c r="D46" s="572"/>
      <c r="E46" s="572"/>
      <c r="F46" s="572"/>
      <c r="G46" s="465"/>
      <c r="H46" s="465">
        <f t="shared" si="7"/>
        <v>661960</v>
      </c>
      <c r="I46" s="465">
        <f t="shared" ref="I46:AK46" si="9">$G$12*$G$19*$M$14*(1+$M$16)^H39*12</f>
        <v>852883.20000000007</v>
      </c>
      <c r="J46" s="465">
        <f t="shared" si="9"/>
        <v>869940.86400000006</v>
      </c>
      <c r="K46" s="465">
        <f t="shared" si="9"/>
        <v>887339.68128000002</v>
      </c>
      <c r="L46" s="465">
        <f t="shared" si="9"/>
        <v>905086.47490559996</v>
      </c>
      <c r="M46" s="465">
        <f t="shared" si="9"/>
        <v>923188.20440371195</v>
      </c>
      <c r="N46" s="465">
        <f t="shared" si="9"/>
        <v>941651.96849178639</v>
      </c>
      <c r="O46" s="465">
        <f t="shared" si="9"/>
        <v>960485.00786162168</v>
      </c>
      <c r="P46" s="465">
        <f t="shared" si="9"/>
        <v>979694.70801885438</v>
      </c>
      <c r="Q46" s="465">
        <f t="shared" si="9"/>
        <v>999288.60217923147</v>
      </c>
      <c r="R46" s="465">
        <f t="shared" si="9"/>
        <v>1019274.3742228162</v>
      </c>
      <c r="S46" s="465">
        <f t="shared" si="9"/>
        <v>1039659.8617072722</v>
      </c>
      <c r="T46" s="697">
        <f t="shared" si="9"/>
        <v>1060453.0589414178</v>
      </c>
      <c r="U46" s="465">
        <f t="shared" si="9"/>
        <v>1081662.1201202462</v>
      </c>
      <c r="V46" s="465">
        <f t="shared" si="9"/>
        <v>1103295.362522651</v>
      </c>
      <c r="W46" s="465">
        <f t="shared" si="9"/>
        <v>1125361.2697731038</v>
      </c>
      <c r="X46" s="465">
        <f t="shared" si="9"/>
        <v>1147868.4951685662</v>
      </c>
      <c r="Y46" s="465">
        <f t="shared" si="9"/>
        <v>1170825.8650719374</v>
      </c>
      <c r="Z46" s="465">
        <f t="shared" si="9"/>
        <v>1194242.3823733763</v>
      </c>
      <c r="AA46" s="465">
        <f t="shared" si="9"/>
        <v>1218127.2300208437</v>
      </c>
      <c r="AB46" s="465">
        <f t="shared" si="9"/>
        <v>1242489.7746212606</v>
      </c>
      <c r="AC46" s="465">
        <f t="shared" si="9"/>
        <v>1267339.5701136859</v>
      </c>
      <c r="AD46" s="465">
        <f t="shared" si="9"/>
        <v>1292686.3615159597</v>
      </c>
      <c r="AE46" s="465">
        <f t="shared" si="9"/>
        <v>1318540.0887462785</v>
      </c>
      <c r="AF46" s="465">
        <f t="shared" si="9"/>
        <v>1344910.8905212041</v>
      </c>
      <c r="AG46" s="465">
        <f t="shared" si="9"/>
        <v>1371809.1083316281</v>
      </c>
      <c r="AH46" s="465">
        <f t="shared" si="9"/>
        <v>1399245.2904982611</v>
      </c>
      <c r="AI46" s="465">
        <f t="shared" si="9"/>
        <v>1427230.1963082259</v>
      </c>
      <c r="AJ46" s="465">
        <f t="shared" si="9"/>
        <v>1455774.8002343909</v>
      </c>
      <c r="AK46" s="541">
        <f t="shared" si="9"/>
        <v>1484890.2962390783</v>
      </c>
    </row>
    <row r="47" spans="1:37" s="478" customFormat="1" ht="13">
      <c r="A47" s="488"/>
      <c r="B47" s="1279" t="s">
        <v>563</v>
      </c>
      <c r="C47" s="572"/>
      <c r="D47" s="572"/>
      <c r="E47" s="572"/>
      <c r="F47" s="572"/>
      <c r="G47" s="465"/>
      <c r="H47" s="465"/>
      <c r="I47" s="465"/>
      <c r="J47" s="465"/>
      <c r="K47" s="465"/>
      <c r="L47" s="465"/>
      <c r="M47" s="465"/>
      <c r="N47" s="465"/>
      <c r="O47" s="465"/>
      <c r="P47" s="465"/>
      <c r="Q47" s="465"/>
      <c r="R47" s="465"/>
      <c r="S47" s="465"/>
      <c r="T47" s="697"/>
      <c r="U47" s="465"/>
      <c r="V47" s="465"/>
      <c r="W47" s="465"/>
      <c r="X47" s="465"/>
      <c r="Y47" s="465"/>
      <c r="Z47" s="465"/>
      <c r="AA47" s="465"/>
      <c r="AB47" s="465"/>
      <c r="AC47" s="465"/>
      <c r="AD47" s="465"/>
      <c r="AE47" s="465"/>
      <c r="AF47" s="465"/>
      <c r="AG47" s="465"/>
      <c r="AH47" s="465"/>
      <c r="AI47" s="465"/>
      <c r="AJ47" s="465"/>
      <c r="AK47" s="541"/>
    </row>
    <row r="48" spans="1:37" s="478" customFormat="1" ht="13">
      <c r="A48" s="488"/>
      <c r="B48" s="585" t="s">
        <v>564</v>
      </c>
      <c r="C48" s="572"/>
      <c r="D48" s="572"/>
      <c r="E48" s="572"/>
      <c r="F48" s="572"/>
      <c r="G48" s="465"/>
      <c r="H48" s="465">
        <f t="shared" ref="H48:AK48" si="10">$G$20*$M$23*(1+$M$16)^G39</f>
        <v>85760</v>
      </c>
      <c r="I48" s="465">
        <f t="shared" si="10"/>
        <v>87475.199999999997</v>
      </c>
      <c r="J48" s="465">
        <f t="shared" si="10"/>
        <v>89224.703999999998</v>
      </c>
      <c r="K48" s="465">
        <f t="shared" si="10"/>
        <v>91009.198079999987</v>
      </c>
      <c r="L48" s="465">
        <f t="shared" si="10"/>
        <v>92829.382041599994</v>
      </c>
      <c r="M48" s="465">
        <f t="shared" si="10"/>
        <v>94685.969682431998</v>
      </c>
      <c r="N48" s="465">
        <f t="shared" si="10"/>
        <v>96579.689076080642</v>
      </c>
      <c r="O48" s="465">
        <f t="shared" si="10"/>
        <v>98511.282857602244</v>
      </c>
      <c r="P48" s="465">
        <f t="shared" si="10"/>
        <v>100481.50851475428</v>
      </c>
      <c r="Q48" s="465">
        <f t="shared" si="10"/>
        <v>102491.13868504937</v>
      </c>
      <c r="R48" s="465">
        <f t="shared" si="10"/>
        <v>104540.96145875037</v>
      </c>
      <c r="S48" s="465">
        <f t="shared" si="10"/>
        <v>106631.78068792536</v>
      </c>
      <c r="T48" s="697">
        <f t="shared" si="10"/>
        <v>108764.41630168389</v>
      </c>
      <c r="U48" s="465">
        <f t="shared" si="10"/>
        <v>110939.70462771755</v>
      </c>
      <c r="V48" s="465">
        <f t="shared" si="10"/>
        <v>113158.49872027192</v>
      </c>
      <c r="W48" s="465">
        <f t="shared" si="10"/>
        <v>115421.66869467733</v>
      </c>
      <c r="X48" s="465">
        <f t="shared" si="10"/>
        <v>117730.10206857089</v>
      </c>
      <c r="Y48" s="465">
        <f t="shared" si="10"/>
        <v>120084.70410994232</v>
      </c>
      <c r="Z48" s="465">
        <f t="shared" si="10"/>
        <v>122486.39819214115</v>
      </c>
      <c r="AA48" s="465">
        <f t="shared" si="10"/>
        <v>124936.12615598396</v>
      </c>
      <c r="AB48" s="465">
        <f t="shared" si="10"/>
        <v>127434.84867910366</v>
      </c>
      <c r="AC48" s="465">
        <f t="shared" si="10"/>
        <v>129983.54565268572</v>
      </c>
      <c r="AD48" s="465">
        <f t="shared" si="10"/>
        <v>132583.21656573945</v>
      </c>
      <c r="AE48" s="465">
        <f t="shared" si="10"/>
        <v>135234.88089705422</v>
      </c>
      <c r="AF48" s="465">
        <f t="shared" si="10"/>
        <v>137939.57851499529</v>
      </c>
      <c r="AG48" s="465">
        <f t="shared" si="10"/>
        <v>140698.3700852952</v>
      </c>
      <c r="AH48" s="465">
        <f t="shared" si="10"/>
        <v>143512.33748700112</v>
      </c>
      <c r="AI48" s="465">
        <f t="shared" si="10"/>
        <v>146382.58423674112</v>
      </c>
      <c r="AJ48" s="465">
        <f t="shared" si="10"/>
        <v>149310.23592147598</v>
      </c>
      <c r="AK48" s="541">
        <f t="shared" si="10"/>
        <v>152296.44063990546</v>
      </c>
    </row>
    <row r="49" spans="1:37" s="478" customFormat="1" ht="13">
      <c r="A49" s="488"/>
      <c r="B49" s="745" t="s">
        <v>565</v>
      </c>
      <c r="C49" s="883"/>
      <c r="D49" s="883"/>
      <c r="E49" s="883"/>
      <c r="F49" s="883"/>
      <c r="G49" s="1129"/>
      <c r="H49" s="1129">
        <f t="shared" ref="H49:AK49" si="11">SUM(H43:H48)</f>
        <v>1587900</v>
      </c>
      <c r="I49" s="1129">
        <f t="shared" si="11"/>
        <v>2022863.9999999998</v>
      </c>
      <c r="J49" s="1129">
        <f t="shared" si="11"/>
        <v>2063321.2799999998</v>
      </c>
      <c r="K49" s="1129">
        <f t="shared" si="11"/>
        <v>2104587.7055999995</v>
      </c>
      <c r="L49" s="1129">
        <f t="shared" si="11"/>
        <v>2146679.4597119996</v>
      </c>
      <c r="M49" s="1129">
        <f t="shared" si="11"/>
        <v>2189613.0489062397</v>
      </c>
      <c r="N49" s="1129">
        <f t="shared" si="11"/>
        <v>2233405.3098843647</v>
      </c>
      <c r="O49" s="1129">
        <f t="shared" si="11"/>
        <v>2278073.4160820516</v>
      </c>
      <c r="P49" s="1129">
        <f t="shared" si="11"/>
        <v>2323634.884403693</v>
      </c>
      <c r="Q49" s="1129">
        <f t="shared" si="11"/>
        <v>2370107.5820917669</v>
      </c>
      <c r="R49" s="1129">
        <f t="shared" si="11"/>
        <v>2417509.7337336023</v>
      </c>
      <c r="S49" s="1129">
        <f t="shared" si="11"/>
        <v>2465859.9284082735</v>
      </c>
      <c r="T49" s="746">
        <f t="shared" si="11"/>
        <v>2515177.1269764397</v>
      </c>
      <c r="U49" s="1129">
        <f t="shared" si="11"/>
        <v>2565480.6695159678</v>
      </c>
      <c r="V49" s="1129">
        <f t="shared" si="11"/>
        <v>2616790.2829062878</v>
      </c>
      <c r="W49" s="1129">
        <f t="shared" si="11"/>
        <v>2669126.0885644127</v>
      </c>
      <c r="X49" s="1129">
        <f t="shared" si="11"/>
        <v>2722508.6103357016</v>
      </c>
      <c r="Y49" s="1129">
        <f t="shared" si="11"/>
        <v>2776958.7825424159</v>
      </c>
      <c r="Z49" s="1129">
        <f t="shared" si="11"/>
        <v>2832497.958193264</v>
      </c>
      <c r="AA49" s="1129">
        <f t="shared" si="11"/>
        <v>2889147.9173571295</v>
      </c>
      <c r="AB49" s="1129">
        <f t="shared" si="11"/>
        <v>2946930.8757042717</v>
      </c>
      <c r="AC49" s="1129">
        <f t="shared" si="11"/>
        <v>3005869.4932183572</v>
      </c>
      <c r="AD49" s="1129">
        <f t="shared" si="11"/>
        <v>3065986.8830827242</v>
      </c>
      <c r="AE49" s="1129">
        <f t="shared" si="11"/>
        <v>3127306.6207443783</v>
      </c>
      <c r="AF49" s="1129">
        <f t="shared" si="11"/>
        <v>3189852.753159266</v>
      </c>
      <c r="AG49" s="1129">
        <f t="shared" si="11"/>
        <v>3253649.8082224512</v>
      </c>
      <c r="AH49" s="1129">
        <f t="shared" si="11"/>
        <v>3318722.8043869007</v>
      </c>
      <c r="AI49" s="1129">
        <f t="shared" si="11"/>
        <v>3385097.2604746381</v>
      </c>
      <c r="AJ49" s="1129">
        <f t="shared" si="11"/>
        <v>3452799.2056841319</v>
      </c>
      <c r="AK49" s="1136">
        <f t="shared" si="11"/>
        <v>3521855.189797814</v>
      </c>
    </row>
    <row r="50" spans="1:37" s="478" customFormat="1" ht="13">
      <c r="A50" s="488"/>
      <c r="B50" s="585"/>
      <c r="C50" s="572"/>
      <c r="D50" s="572"/>
      <c r="E50" s="572"/>
      <c r="F50" s="572"/>
      <c r="G50" s="465"/>
      <c r="H50" s="465"/>
      <c r="I50" s="465"/>
      <c r="J50" s="465"/>
      <c r="K50" s="465"/>
      <c r="L50" s="465"/>
      <c r="M50" s="465"/>
      <c r="N50" s="465"/>
      <c r="O50" s="465"/>
      <c r="P50" s="465"/>
      <c r="Q50" s="465"/>
      <c r="R50" s="465"/>
      <c r="S50" s="465"/>
      <c r="T50" s="697"/>
      <c r="U50" s="465"/>
      <c r="V50" s="465"/>
      <c r="W50" s="465"/>
      <c r="X50" s="465"/>
      <c r="Y50" s="465"/>
      <c r="Z50" s="465"/>
      <c r="AA50" s="465"/>
      <c r="AB50" s="465"/>
      <c r="AC50" s="465"/>
      <c r="AD50" s="465"/>
      <c r="AE50" s="465"/>
      <c r="AF50" s="465"/>
      <c r="AG50" s="465"/>
      <c r="AH50" s="465"/>
      <c r="AI50" s="465"/>
      <c r="AJ50" s="465"/>
      <c r="AK50" s="541"/>
    </row>
    <row r="51" spans="1:37" s="478" customFormat="1" ht="13">
      <c r="A51" s="488"/>
      <c r="B51" s="1284" t="s">
        <v>602</v>
      </c>
      <c r="C51" s="423"/>
      <c r="D51" s="423"/>
      <c r="E51" s="423"/>
      <c r="F51" s="423"/>
      <c r="G51" s="423"/>
      <c r="H51" s="1285">
        <f t="shared" ref="H51:AK51" si="12">-(1-H40)*SUM(H45:H46)</f>
        <v>-30042.800000000028</v>
      </c>
      <c r="I51" s="1285">
        <f t="shared" si="12"/>
        <v>-38707.776000000027</v>
      </c>
      <c r="J51" s="1285">
        <f t="shared" si="12"/>
        <v>-39481.931520000035</v>
      </c>
      <c r="K51" s="1285">
        <f t="shared" si="12"/>
        <v>-40271.570150400024</v>
      </c>
      <c r="L51" s="1285">
        <f t="shared" si="12"/>
        <v>-41077.00155340803</v>
      </c>
      <c r="M51" s="1285">
        <f t="shared" si="12"/>
        <v>-41898.541584476196</v>
      </c>
      <c r="N51" s="1285">
        <f t="shared" si="12"/>
        <v>-42736.512416165722</v>
      </c>
      <c r="O51" s="1285">
        <f t="shared" si="12"/>
        <v>-43591.242664489022</v>
      </c>
      <c r="P51" s="1285">
        <f t="shared" si="12"/>
        <v>-44463.067517778807</v>
      </c>
      <c r="Q51" s="1285">
        <f t="shared" si="12"/>
        <v>-45352.328868134391</v>
      </c>
      <c r="R51" s="1285">
        <f t="shared" si="12"/>
        <v>-46259.375445497077</v>
      </c>
      <c r="S51" s="1285">
        <f t="shared" si="12"/>
        <v>-47184.562954407003</v>
      </c>
      <c r="T51" s="1286">
        <f t="shared" si="12"/>
        <v>-48128.254213495158</v>
      </c>
      <c r="U51" s="1285">
        <f t="shared" si="12"/>
        <v>-49090.819297765054</v>
      </c>
      <c r="V51" s="1285">
        <f t="shared" si="12"/>
        <v>-50072.635683720364</v>
      </c>
      <c r="W51" s="1285">
        <f t="shared" si="12"/>
        <v>-51074.088397394749</v>
      </c>
      <c r="X51" s="1285">
        <f t="shared" si="12"/>
        <v>-52095.570165342659</v>
      </c>
      <c r="Y51" s="1285">
        <f t="shared" si="12"/>
        <v>-53137.481568649513</v>
      </c>
      <c r="Z51" s="1285">
        <f t="shared" si="12"/>
        <v>-54200.231200022507</v>
      </c>
      <c r="AA51" s="1285">
        <f t="shared" si="12"/>
        <v>-55284.235824022959</v>
      </c>
      <c r="AB51" s="1285">
        <f t="shared" si="12"/>
        <v>-56389.920540503408</v>
      </c>
      <c r="AC51" s="1285">
        <f t="shared" si="12"/>
        <v>-57517.71895131348</v>
      </c>
      <c r="AD51" s="1285">
        <f t="shared" si="12"/>
        <v>-58668.07333033975</v>
      </c>
      <c r="AE51" s="1285">
        <f t="shared" si="12"/>
        <v>-59841.434796946538</v>
      </c>
      <c r="AF51" s="1285">
        <f t="shared" si="12"/>
        <v>-61038.263492885475</v>
      </c>
      <c r="AG51" s="1285">
        <f t="shared" si="12"/>
        <v>-62259.028762743175</v>
      </c>
      <c r="AH51" s="1285">
        <f t="shared" si="12"/>
        <v>-63504.209337998051</v>
      </c>
      <c r="AI51" s="1285">
        <f t="shared" si="12"/>
        <v>-64774.293524757995</v>
      </c>
      <c r="AJ51" s="1285">
        <f t="shared" si="12"/>
        <v>-66069.779395253179</v>
      </c>
      <c r="AK51" s="1277">
        <f t="shared" si="12"/>
        <v>-67391.174983158227</v>
      </c>
    </row>
    <row r="52" spans="1:37" s="478" customFormat="1" ht="13">
      <c r="A52" s="488"/>
      <c r="B52" s="585" t="s">
        <v>567</v>
      </c>
      <c r="C52" s="572"/>
      <c r="D52" s="572"/>
      <c r="E52" s="572"/>
      <c r="F52" s="572"/>
      <c r="G52" s="572"/>
      <c r="H52" s="465">
        <f t="shared" ref="H52:AK52" si="13">SUM(H49:H51)</f>
        <v>1557857.2</v>
      </c>
      <c r="I52" s="465">
        <f t="shared" si="13"/>
        <v>1984156.2239999997</v>
      </c>
      <c r="J52" s="465">
        <f t="shared" si="13"/>
        <v>2023839.3484799997</v>
      </c>
      <c r="K52" s="465">
        <f t="shared" si="13"/>
        <v>2064316.1354495995</v>
      </c>
      <c r="L52" s="465">
        <f t="shared" si="13"/>
        <v>2105602.4581585918</v>
      </c>
      <c r="M52" s="465">
        <f t="shared" si="13"/>
        <v>2147714.5073217633</v>
      </c>
      <c r="N52" s="465">
        <f t="shared" si="13"/>
        <v>2190668.7974681989</v>
      </c>
      <c r="O52" s="465">
        <f t="shared" si="13"/>
        <v>2234482.1734175626</v>
      </c>
      <c r="P52" s="465">
        <f t="shared" si="13"/>
        <v>2279171.8168859142</v>
      </c>
      <c r="Q52" s="465">
        <f t="shared" si="13"/>
        <v>2324755.2532236325</v>
      </c>
      <c r="R52" s="465">
        <f t="shared" si="13"/>
        <v>2371250.3582881051</v>
      </c>
      <c r="S52" s="465">
        <f t="shared" si="13"/>
        <v>2418675.3654538663</v>
      </c>
      <c r="T52" s="697">
        <f t="shared" si="13"/>
        <v>2467048.8727629445</v>
      </c>
      <c r="U52" s="465">
        <f t="shared" si="13"/>
        <v>2516389.8502182029</v>
      </c>
      <c r="V52" s="465">
        <f t="shared" si="13"/>
        <v>2566717.6472225673</v>
      </c>
      <c r="W52" s="465">
        <f t="shared" si="13"/>
        <v>2618052.0001670178</v>
      </c>
      <c r="X52" s="465">
        <f t="shared" si="13"/>
        <v>2670413.040170359</v>
      </c>
      <c r="Y52" s="465">
        <f t="shared" si="13"/>
        <v>2723821.3009737665</v>
      </c>
      <c r="Z52" s="465">
        <f t="shared" si="13"/>
        <v>2778297.7269932413</v>
      </c>
      <c r="AA52" s="465">
        <f t="shared" si="13"/>
        <v>2833863.6815331066</v>
      </c>
      <c r="AB52" s="465">
        <f t="shared" si="13"/>
        <v>2890540.9551637685</v>
      </c>
      <c r="AC52" s="465">
        <f t="shared" si="13"/>
        <v>2948351.7742670439</v>
      </c>
      <c r="AD52" s="465">
        <f t="shared" si="13"/>
        <v>3007318.8097523842</v>
      </c>
      <c r="AE52" s="465">
        <f t="shared" si="13"/>
        <v>3067465.1859474317</v>
      </c>
      <c r="AF52" s="465">
        <f t="shared" si="13"/>
        <v>3128814.4896663805</v>
      </c>
      <c r="AG52" s="465">
        <f t="shared" si="13"/>
        <v>3191390.7794597079</v>
      </c>
      <c r="AH52" s="465">
        <f t="shared" si="13"/>
        <v>3255218.5950489026</v>
      </c>
      <c r="AI52" s="465">
        <f t="shared" si="13"/>
        <v>3320322.9669498801</v>
      </c>
      <c r="AJ52" s="465">
        <f t="shared" si="13"/>
        <v>3386729.4262888785</v>
      </c>
      <c r="AK52" s="541">
        <f t="shared" si="13"/>
        <v>3454464.0148146558</v>
      </c>
    </row>
    <row r="53" spans="1:37" s="478" customFormat="1" ht="13">
      <c r="A53" s="488"/>
      <c r="B53" s="585"/>
      <c r="C53" s="572"/>
      <c r="D53" s="572"/>
      <c r="E53" s="572"/>
      <c r="F53" s="572"/>
      <c r="G53" s="572"/>
      <c r="H53" s="572"/>
      <c r="I53" s="572"/>
      <c r="J53" s="572"/>
      <c r="K53" s="572"/>
      <c r="L53" s="572"/>
      <c r="M53" s="572"/>
      <c r="N53" s="572"/>
      <c r="O53" s="572"/>
      <c r="P53" s="572"/>
      <c r="Q53" s="572"/>
      <c r="R53" s="572"/>
      <c r="S53" s="572"/>
      <c r="T53" s="464"/>
      <c r="U53" s="572"/>
      <c r="V53" s="572"/>
      <c r="W53" s="572"/>
      <c r="X53" s="572"/>
      <c r="Y53" s="572"/>
      <c r="Z53" s="572"/>
      <c r="AA53" s="572"/>
      <c r="AB53" s="572"/>
      <c r="AC53" s="572"/>
      <c r="AD53" s="572"/>
      <c r="AE53" s="572"/>
      <c r="AF53" s="572"/>
      <c r="AG53" s="572"/>
      <c r="AH53" s="572"/>
      <c r="AI53" s="572"/>
      <c r="AJ53" s="572"/>
      <c r="AK53" s="573"/>
    </row>
    <row r="54" spans="1:37" s="478" customFormat="1" ht="13">
      <c r="A54" s="488"/>
      <c r="B54" s="585" t="s">
        <v>464</v>
      </c>
      <c r="C54" s="572"/>
      <c r="D54" s="572"/>
      <c r="E54" s="572"/>
      <c r="F54" s="572"/>
      <c r="G54" s="572"/>
      <c r="H54" s="465">
        <f t="shared" ref="H54:AK54" si="14">-($M$19*H52)*(1+$M$20)^G39</f>
        <v>-467357.16</v>
      </c>
      <c r="I54" s="465">
        <f t="shared" si="14"/>
        <v>-607151.80454399984</v>
      </c>
      <c r="J54" s="465">
        <f t="shared" si="14"/>
        <v>-631680.73744757741</v>
      </c>
      <c r="K54" s="465">
        <f t="shared" si="14"/>
        <v>-657200.63924045942</v>
      </c>
      <c r="L54" s="465">
        <f t="shared" si="14"/>
        <v>-683751.54506577423</v>
      </c>
      <c r="M54" s="465">
        <f t="shared" si="14"/>
        <v>-711375.10748643137</v>
      </c>
      <c r="N54" s="465">
        <f t="shared" si="14"/>
        <v>-740114.66182888334</v>
      </c>
      <c r="O54" s="465">
        <f t="shared" si="14"/>
        <v>-770015.29416676995</v>
      </c>
      <c r="P54" s="465">
        <f t="shared" si="14"/>
        <v>-801123.91205110773</v>
      </c>
      <c r="Q54" s="465">
        <f t="shared" si="14"/>
        <v>-833489.31809797243</v>
      </c>
      <c r="R54" s="465">
        <f t="shared" si="14"/>
        <v>-867162.28654913057</v>
      </c>
      <c r="S54" s="465">
        <f t="shared" si="14"/>
        <v>-902195.64292571496</v>
      </c>
      <c r="T54" s="697">
        <f t="shared" si="14"/>
        <v>-938644.34689991432</v>
      </c>
      <c r="U54" s="465">
        <f t="shared" si="14"/>
        <v>-976565.5785146706</v>
      </c>
      <c r="V54" s="465">
        <f t="shared" si="14"/>
        <v>-1016018.8278866636</v>
      </c>
      <c r="W54" s="465">
        <f t="shared" si="14"/>
        <v>-1057065.9885332843</v>
      </c>
      <c r="X54" s="465">
        <f t="shared" si="14"/>
        <v>-1099771.4544700293</v>
      </c>
      <c r="Y54" s="465">
        <f t="shared" si="14"/>
        <v>-1144202.2212306187</v>
      </c>
      <c r="Z54" s="465">
        <f t="shared" si="14"/>
        <v>-1190427.9909683354</v>
      </c>
      <c r="AA54" s="465">
        <f t="shared" si="14"/>
        <v>-1238521.2818034564</v>
      </c>
      <c r="AB54" s="465">
        <f t="shared" si="14"/>
        <v>-1288557.541588316</v>
      </c>
      <c r="AC54" s="465">
        <f t="shared" si="14"/>
        <v>-1340615.2662684838</v>
      </c>
      <c r="AD54" s="465">
        <f t="shared" si="14"/>
        <v>-1394776.1230257303</v>
      </c>
      <c r="AE54" s="465">
        <f t="shared" si="14"/>
        <v>-1451125.0783959697</v>
      </c>
      <c r="AF54" s="465">
        <f t="shared" si="14"/>
        <v>-1509750.5315631668</v>
      </c>
      <c r="AG54" s="465">
        <f t="shared" si="14"/>
        <v>-1570744.4530383185</v>
      </c>
      <c r="AH54" s="465">
        <f t="shared" si="14"/>
        <v>-1634202.5289410672</v>
      </c>
      <c r="AI54" s="465">
        <f t="shared" si="14"/>
        <v>-1700224.3111102858</v>
      </c>
      <c r="AJ54" s="465">
        <f t="shared" si="14"/>
        <v>-1768913.373279142</v>
      </c>
      <c r="AK54" s="541">
        <f t="shared" si="14"/>
        <v>-1840377.4735596189</v>
      </c>
    </row>
    <row r="55" spans="1:37" s="478" customFormat="1" ht="13">
      <c r="A55" s="488"/>
      <c r="B55" s="585" t="s">
        <v>541</v>
      </c>
      <c r="C55" s="572"/>
      <c r="D55" s="572"/>
      <c r="E55" s="572"/>
      <c r="F55" s="572"/>
      <c r="G55" s="572"/>
      <c r="H55" s="465">
        <f t="shared" ref="H55:AK55" si="15">-($M$21*H52)*(1+$M$20)^G39</f>
        <v>-93471.432000000001</v>
      </c>
      <c r="I55" s="465">
        <f t="shared" si="15"/>
        <v>-121430.36090879998</v>
      </c>
      <c r="J55" s="465">
        <f t="shared" si="15"/>
        <v>-126336.1474895155</v>
      </c>
      <c r="K55" s="465">
        <f t="shared" si="15"/>
        <v>-131440.12784809188</v>
      </c>
      <c r="L55" s="465">
        <f t="shared" si="15"/>
        <v>-136750.30901315482</v>
      </c>
      <c r="M55" s="465">
        <f t="shared" si="15"/>
        <v>-142275.02149728627</v>
      </c>
      <c r="N55" s="465">
        <f t="shared" si="15"/>
        <v>-148022.93236577668</v>
      </c>
      <c r="O55" s="465">
        <f t="shared" si="15"/>
        <v>-154003.05883335401</v>
      </c>
      <c r="P55" s="465">
        <f t="shared" si="15"/>
        <v>-160224.78241022155</v>
      </c>
      <c r="Q55" s="465">
        <f t="shared" si="15"/>
        <v>-166697.86361959449</v>
      </c>
      <c r="R55" s="465">
        <f t="shared" si="15"/>
        <v>-173432.4573098261</v>
      </c>
      <c r="S55" s="465">
        <f t="shared" si="15"/>
        <v>-180439.12858514299</v>
      </c>
      <c r="T55" s="465">
        <f t="shared" si="15"/>
        <v>-187728.86937998288</v>
      </c>
      <c r="U55" s="465">
        <f t="shared" si="15"/>
        <v>-195313.1157029341</v>
      </c>
      <c r="V55" s="465">
        <f t="shared" si="15"/>
        <v>-203203.7655773327</v>
      </c>
      <c r="W55" s="465">
        <f t="shared" si="15"/>
        <v>-211413.19770665682</v>
      </c>
      <c r="X55" s="465">
        <f t="shared" si="15"/>
        <v>-219954.29089400586</v>
      </c>
      <c r="Y55" s="465">
        <f t="shared" si="15"/>
        <v>-228840.44424612375</v>
      </c>
      <c r="Z55" s="465">
        <f t="shared" si="15"/>
        <v>-238085.5981936671</v>
      </c>
      <c r="AA55" s="465">
        <f t="shared" si="15"/>
        <v>-247704.25636069127</v>
      </c>
      <c r="AB55" s="465">
        <f t="shared" si="15"/>
        <v>-257711.50831766319</v>
      </c>
      <c r="AC55" s="465">
        <f t="shared" si="15"/>
        <v>-268123.05325369677</v>
      </c>
      <c r="AD55" s="465">
        <f t="shared" si="15"/>
        <v>-278955.2246051461</v>
      </c>
      <c r="AE55" s="465">
        <f t="shared" si="15"/>
        <v>-290225.01567919389</v>
      </c>
      <c r="AF55" s="465">
        <f t="shared" si="15"/>
        <v>-301950.10631263338</v>
      </c>
      <c r="AG55" s="465">
        <f t="shared" si="15"/>
        <v>-314148.89060766372</v>
      </c>
      <c r="AH55" s="465">
        <f t="shared" si="15"/>
        <v>-326840.50578821346</v>
      </c>
      <c r="AI55" s="465">
        <f t="shared" si="15"/>
        <v>-340044.86222205713</v>
      </c>
      <c r="AJ55" s="465">
        <f t="shared" si="15"/>
        <v>-353782.67465582839</v>
      </c>
      <c r="AK55" s="541">
        <f t="shared" si="15"/>
        <v>-368075.49471192382</v>
      </c>
    </row>
    <row r="56" spans="1:37" s="478" customFormat="1" ht="13">
      <c r="A56" s="488"/>
      <c r="B56" s="585" t="s">
        <v>166</v>
      </c>
      <c r="C56" s="572"/>
      <c r="D56" s="572"/>
      <c r="E56" s="572"/>
      <c r="F56" s="572"/>
      <c r="G56" s="572"/>
      <c r="H56" s="465">
        <f t="shared" ref="H56:AK56" si="16">-H52*$M$22</f>
        <v>-31157.144</v>
      </c>
      <c r="I56" s="465">
        <f t="shared" si="16"/>
        <v>-39683.124479999991</v>
      </c>
      <c r="J56" s="465">
        <f t="shared" si="16"/>
        <v>-40476.786969599998</v>
      </c>
      <c r="K56" s="465">
        <f t="shared" si="16"/>
        <v>-41286.322708991989</v>
      </c>
      <c r="L56" s="465">
        <f t="shared" si="16"/>
        <v>-42112.04916317184</v>
      </c>
      <c r="M56" s="465">
        <f t="shared" si="16"/>
        <v>-42954.290146435269</v>
      </c>
      <c r="N56" s="465">
        <f t="shared" si="16"/>
        <v>-43813.375949363981</v>
      </c>
      <c r="O56" s="465">
        <f t="shared" si="16"/>
        <v>-44689.643468351256</v>
      </c>
      <c r="P56" s="465">
        <f t="shared" si="16"/>
        <v>-45583.436337718282</v>
      </c>
      <c r="Q56" s="465">
        <f t="shared" si="16"/>
        <v>-46495.105064472649</v>
      </c>
      <c r="R56" s="465">
        <f t="shared" si="16"/>
        <v>-47425.007165762101</v>
      </c>
      <c r="S56" s="465">
        <f t="shared" si="16"/>
        <v>-48373.507309077329</v>
      </c>
      <c r="T56" s="697">
        <f t="shared" si="16"/>
        <v>-49340.977455258893</v>
      </c>
      <c r="U56" s="465">
        <f t="shared" si="16"/>
        <v>-50327.79700436406</v>
      </c>
      <c r="V56" s="465">
        <f t="shared" si="16"/>
        <v>-51334.352944451348</v>
      </c>
      <c r="W56" s="465">
        <f t="shared" si="16"/>
        <v>-52361.040003340357</v>
      </c>
      <c r="X56" s="465">
        <f t="shared" si="16"/>
        <v>-53408.260803407182</v>
      </c>
      <c r="Y56" s="465">
        <f t="shared" si="16"/>
        <v>-54476.42601947533</v>
      </c>
      <c r="Z56" s="465">
        <f t="shared" si="16"/>
        <v>-55565.954539864826</v>
      </c>
      <c r="AA56" s="465">
        <f t="shared" si="16"/>
        <v>-56677.27363066213</v>
      </c>
      <c r="AB56" s="465">
        <f t="shared" si="16"/>
        <v>-57810.819103275368</v>
      </c>
      <c r="AC56" s="465">
        <f t="shared" si="16"/>
        <v>-58967.035485340879</v>
      </c>
      <c r="AD56" s="465">
        <f t="shared" si="16"/>
        <v>-60146.376195047684</v>
      </c>
      <c r="AE56" s="465">
        <f t="shared" si="16"/>
        <v>-61349.303718948635</v>
      </c>
      <c r="AF56" s="465">
        <f t="shared" si="16"/>
        <v>-62576.289793327611</v>
      </c>
      <c r="AG56" s="465">
        <f t="shared" si="16"/>
        <v>-63827.815589194157</v>
      </c>
      <c r="AH56" s="465">
        <f t="shared" si="16"/>
        <v>-65104.371900978054</v>
      </c>
      <c r="AI56" s="465">
        <f t="shared" si="16"/>
        <v>-66406.459338997607</v>
      </c>
      <c r="AJ56" s="465">
        <f t="shared" si="16"/>
        <v>-67734.588525777566</v>
      </c>
      <c r="AK56" s="541">
        <f t="shared" si="16"/>
        <v>-69089.280296293116</v>
      </c>
    </row>
    <row r="57" spans="1:37" s="478" customFormat="1" ht="13">
      <c r="A57" s="488"/>
      <c r="B57" s="745" t="s">
        <v>568</v>
      </c>
      <c r="C57" s="883"/>
      <c r="D57" s="883"/>
      <c r="E57" s="883"/>
      <c r="F57" s="883"/>
      <c r="G57" s="883"/>
      <c r="H57" s="1129">
        <f t="shared" ref="H57:AK57" si="17">SUM(H52:H56)</f>
        <v>965871.46400000004</v>
      </c>
      <c r="I57" s="1129">
        <f t="shared" si="17"/>
        <v>1215890.9340671999</v>
      </c>
      <c r="J57" s="1129">
        <f t="shared" si="17"/>
        <v>1225345.6765733066</v>
      </c>
      <c r="K57" s="1129">
        <f t="shared" si="17"/>
        <v>1234389.0456520559</v>
      </c>
      <c r="L57" s="1129">
        <f t="shared" si="17"/>
        <v>1242988.554916491</v>
      </c>
      <c r="M57" s="1129">
        <f t="shared" si="17"/>
        <v>1251110.0881916101</v>
      </c>
      <c r="N57" s="1129">
        <f t="shared" si="17"/>
        <v>1258717.8273241748</v>
      </c>
      <c r="O57" s="1129">
        <f t="shared" si="17"/>
        <v>1265774.1769490875</v>
      </c>
      <c r="P57" s="1129">
        <f t="shared" si="17"/>
        <v>1272239.6860868665</v>
      </c>
      <c r="Q57" s="1129">
        <f t="shared" si="17"/>
        <v>1278072.9664415931</v>
      </c>
      <c r="R57" s="1129">
        <f t="shared" si="17"/>
        <v>1283230.6072633865</v>
      </c>
      <c r="S57" s="1129">
        <f t="shared" si="17"/>
        <v>1287667.0866339309</v>
      </c>
      <c r="T57" s="746">
        <f t="shared" si="17"/>
        <v>1291334.6790277886</v>
      </c>
      <c r="U57" s="1129">
        <f t="shared" si="17"/>
        <v>1294183.3589962344</v>
      </c>
      <c r="V57" s="1129">
        <f t="shared" si="17"/>
        <v>1296160.7008141195</v>
      </c>
      <c r="W57" s="1129">
        <f t="shared" si="17"/>
        <v>1297211.7739237363</v>
      </c>
      <c r="X57" s="1129">
        <f t="shared" si="17"/>
        <v>1297279.0340029164</v>
      </c>
      <c r="Y57" s="1129">
        <f t="shared" si="17"/>
        <v>1296302.2094775487</v>
      </c>
      <c r="Z57" s="1129">
        <f t="shared" si="17"/>
        <v>1294218.183291374</v>
      </c>
      <c r="AA57" s="1129">
        <f t="shared" si="17"/>
        <v>1290960.8697382968</v>
      </c>
      <c r="AB57" s="1129">
        <f t="shared" si="17"/>
        <v>1286461.086154514</v>
      </c>
      <c r="AC57" s="1129">
        <f t="shared" si="17"/>
        <v>1280646.4192595223</v>
      </c>
      <c r="AD57" s="1129">
        <f t="shared" si="17"/>
        <v>1273441.0859264601</v>
      </c>
      <c r="AE57" s="1129">
        <f t="shared" si="17"/>
        <v>1264765.7881533194</v>
      </c>
      <c r="AF57" s="1129">
        <f t="shared" si="17"/>
        <v>1254537.5619972527</v>
      </c>
      <c r="AG57" s="1129">
        <f t="shared" si="17"/>
        <v>1242669.6202245315</v>
      </c>
      <c r="AH57" s="1129">
        <f t="shared" si="17"/>
        <v>1229071.188418644</v>
      </c>
      <c r="AI57" s="1129">
        <f t="shared" si="17"/>
        <v>1213647.3342785398</v>
      </c>
      <c r="AJ57" s="1129">
        <f t="shared" si="17"/>
        <v>1196298.7898281305</v>
      </c>
      <c r="AK57" s="1136">
        <f t="shared" si="17"/>
        <v>1176921.7662468199</v>
      </c>
    </row>
    <row r="58" spans="1:37" ht="13">
      <c r="A58" s="488"/>
      <c r="B58" s="528"/>
      <c r="C58" s="524"/>
      <c r="D58" s="524"/>
      <c r="E58" s="524"/>
      <c r="F58" s="524"/>
      <c r="G58" s="524"/>
      <c r="H58" s="524"/>
      <c r="I58" s="524"/>
      <c r="J58" s="524"/>
      <c r="K58" s="524"/>
      <c r="L58" s="524"/>
      <c r="M58" s="524"/>
      <c r="N58" s="524"/>
      <c r="O58" s="524"/>
      <c r="P58" s="524"/>
      <c r="Q58" s="524"/>
      <c r="R58" s="524"/>
      <c r="S58" s="524"/>
      <c r="T58" s="378"/>
      <c r="U58" s="524"/>
      <c r="V58" s="524"/>
      <c r="W58" s="524"/>
      <c r="X58" s="524"/>
      <c r="Y58" s="524"/>
      <c r="Z58" s="524"/>
      <c r="AA58" s="524"/>
      <c r="AB58" s="524"/>
      <c r="AC58" s="524"/>
      <c r="AD58" s="524"/>
      <c r="AE58" s="524"/>
      <c r="AF58" s="524"/>
      <c r="AG58" s="524"/>
      <c r="AH58" s="524"/>
      <c r="AI58" s="524"/>
      <c r="AJ58" s="524"/>
      <c r="AK58" s="692"/>
    </row>
    <row r="59" spans="1:37" ht="13">
      <c r="A59" s="488"/>
      <c r="B59" s="528" t="s">
        <v>74</v>
      </c>
      <c r="C59" s="524"/>
      <c r="D59" s="524"/>
      <c r="E59" s="524"/>
      <c r="F59" s="524"/>
      <c r="G59" s="524"/>
      <c r="H59" s="952">
        <f t="shared" ref="H59:AK59" si="18">IF(H39=$M$25,I57/$M$27,0)</f>
        <v>0</v>
      </c>
      <c r="I59" s="952">
        <f t="shared" si="18"/>
        <v>0</v>
      </c>
      <c r="J59" s="952">
        <f t="shared" si="18"/>
        <v>0</v>
      </c>
      <c r="K59" s="952">
        <f t="shared" si="18"/>
        <v>0</v>
      </c>
      <c r="L59" s="952">
        <f t="shared" si="18"/>
        <v>0</v>
      </c>
      <c r="M59" s="952">
        <f t="shared" si="18"/>
        <v>0</v>
      </c>
      <c r="N59" s="952">
        <f t="shared" si="18"/>
        <v>0</v>
      </c>
      <c r="O59" s="952">
        <f t="shared" si="18"/>
        <v>0</v>
      </c>
      <c r="P59" s="952">
        <f t="shared" si="18"/>
        <v>0</v>
      </c>
      <c r="Q59" s="952">
        <f t="shared" si="18"/>
        <v>22914832.272560474</v>
      </c>
      <c r="R59" s="952">
        <f t="shared" si="18"/>
        <v>0</v>
      </c>
      <c r="S59" s="952">
        <f t="shared" si="18"/>
        <v>0</v>
      </c>
      <c r="T59" s="1287">
        <f t="shared" si="18"/>
        <v>0</v>
      </c>
      <c r="U59" s="952">
        <f t="shared" si="18"/>
        <v>0</v>
      </c>
      <c r="V59" s="952">
        <f t="shared" si="18"/>
        <v>0</v>
      </c>
      <c r="W59" s="952">
        <f t="shared" si="18"/>
        <v>0</v>
      </c>
      <c r="X59" s="952">
        <f t="shared" si="18"/>
        <v>0</v>
      </c>
      <c r="Y59" s="952">
        <f t="shared" si="18"/>
        <v>0</v>
      </c>
      <c r="Z59" s="952">
        <f t="shared" si="18"/>
        <v>0</v>
      </c>
      <c r="AA59" s="952">
        <f t="shared" si="18"/>
        <v>0</v>
      </c>
      <c r="AB59" s="952">
        <f t="shared" si="18"/>
        <v>0</v>
      </c>
      <c r="AC59" s="952">
        <f t="shared" si="18"/>
        <v>0</v>
      </c>
      <c r="AD59" s="952">
        <f t="shared" si="18"/>
        <v>0</v>
      </c>
      <c r="AE59" s="952">
        <f t="shared" si="18"/>
        <v>0</v>
      </c>
      <c r="AF59" s="952">
        <f t="shared" si="18"/>
        <v>0</v>
      </c>
      <c r="AG59" s="952">
        <f t="shared" si="18"/>
        <v>0</v>
      </c>
      <c r="AH59" s="952">
        <f t="shared" si="18"/>
        <v>0</v>
      </c>
      <c r="AI59" s="952">
        <f t="shared" si="18"/>
        <v>0</v>
      </c>
      <c r="AJ59" s="952">
        <f t="shared" si="18"/>
        <v>0</v>
      </c>
      <c r="AK59" s="855">
        <f t="shared" si="18"/>
        <v>0</v>
      </c>
    </row>
    <row r="60" spans="1:37" ht="13">
      <c r="A60" s="488"/>
      <c r="B60" s="961" t="s">
        <v>569</v>
      </c>
      <c r="C60" s="958"/>
      <c r="D60" s="958"/>
      <c r="E60" s="958"/>
      <c r="F60" s="958"/>
      <c r="G60" s="958"/>
      <c r="H60" s="959"/>
      <c r="I60" s="959"/>
      <c r="J60" s="959"/>
      <c r="K60" s="959"/>
      <c r="L60" s="959"/>
      <c r="M60" s="959"/>
      <c r="N60" s="959"/>
      <c r="O60" s="959"/>
      <c r="P60" s="959"/>
      <c r="Q60" s="959"/>
      <c r="R60" s="959"/>
      <c r="S60" s="959"/>
      <c r="T60" s="1288"/>
      <c r="U60" s="959"/>
      <c r="V60" s="959"/>
      <c r="W60" s="959"/>
      <c r="X60" s="959"/>
      <c r="Y60" s="959"/>
      <c r="Z60" s="959"/>
      <c r="AA60" s="959"/>
      <c r="AB60" s="959"/>
      <c r="AC60" s="959"/>
      <c r="AD60" s="959"/>
      <c r="AE60" s="959"/>
      <c r="AF60" s="959"/>
      <c r="AG60" s="959"/>
      <c r="AH60" s="959"/>
      <c r="AI60" s="959"/>
      <c r="AJ60" s="959"/>
      <c r="AK60" s="960"/>
    </row>
    <row r="61" spans="1:37" ht="14" thickBot="1">
      <c r="A61" s="363"/>
      <c r="B61" s="962" t="s">
        <v>570</v>
      </c>
      <c r="C61" s="963"/>
      <c r="D61" s="963"/>
      <c r="E61" s="963"/>
      <c r="F61" s="963"/>
      <c r="G61" s="964">
        <f t="shared" ref="G61:AK61" ca="1" si="19">IF(G39&lt;=$M$25,SUM(G57,G59:G60,G42),0)</f>
        <v>-31505196.908633344</v>
      </c>
      <c r="H61" s="964">
        <f t="shared" si="19"/>
        <v>965871.46400000004</v>
      </c>
      <c r="I61" s="964">
        <f t="shared" si="19"/>
        <v>1215890.9340671999</v>
      </c>
      <c r="J61" s="964">
        <f t="shared" si="19"/>
        <v>1225345.6765733066</v>
      </c>
      <c r="K61" s="964">
        <f t="shared" si="19"/>
        <v>1234389.0456520559</v>
      </c>
      <c r="L61" s="964">
        <f t="shared" si="19"/>
        <v>1242988.554916491</v>
      </c>
      <c r="M61" s="964">
        <f t="shared" si="19"/>
        <v>1251110.0881916101</v>
      </c>
      <c r="N61" s="964">
        <f t="shared" si="19"/>
        <v>1258717.8273241748</v>
      </c>
      <c r="O61" s="964">
        <f t="shared" si="19"/>
        <v>1265774.1769490875</v>
      </c>
      <c r="P61" s="964">
        <f t="shared" si="19"/>
        <v>1272239.6860868665</v>
      </c>
      <c r="Q61" s="964">
        <f t="shared" si="19"/>
        <v>24192905.239002068</v>
      </c>
      <c r="R61" s="964">
        <f t="shared" si="19"/>
        <v>0</v>
      </c>
      <c r="S61" s="964">
        <f t="shared" si="19"/>
        <v>0</v>
      </c>
      <c r="T61" s="1289">
        <f t="shared" si="19"/>
        <v>0</v>
      </c>
      <c r="U61" s="964">
        <f t="shared" si="19"/>
        <v>0</v>
      </c>
      <c r="V61" s="964">
        <f t="shared" si="19"/>
        <v>0</v>
      </c>
      <c r="W61" s="964">
        <f t="shared" si="19"/>
        <v>0</v>
      </c>
      <c r="X61" s="964">
        <f t="shared" si="19"/>
        <v>0</v>
      </c>
      <c r="Y61" s="964">
        <f t="shared" si="19"/>
        <v>0</v>
      </c>
      <c r="Z61" s="964">
        <f t="shared" si="19"/>
        <v>0</v>
      </c>
      <c r="AA61" s="964">
        <f t="shared" si="19"/>
        <v>0</v>
      </c>
      <c r="AB61" s="964">
        <f t="shared" si="19"/>
        <v>0</v>
      </c>
      <c r="AC61" s="964">
        <f t="shared" si="19"/>
        <v>0</v>
      </c>
      <c r="AD61" s="964">
        <f t="shared" si="19"/>
        <v>0</v>
      </c>
      <c r="AE61" s="964">
        <f t="shared" si="19"/>
        <v>0</v>
      </c>
      <c r="AF61" s="964">
        <f t="shared" si="19"/>
        <v>0</v>
      </c>
      <c r="AG61" s="964">
        <f t="shared" si="19"/>
        <v>0</v>
      </c>
      <c r="AH61" s="964">
        <f t="shared" si="19"/>
        <v>0</v>
      </c>
      <c r="AI61" s="964">
        <f t="shared" si="19"/>
        <v>0</v>
      </c>
      <c r="AJ61" s="964">
        <f t="shared" si="19"/>
        <v>0</v>
      </c>
      <c r="AK61" s="965">
        <f t="shared" si="19"/>
        <v>0</v>
      </c>
    </row>
    <row r="62" spans="1:37" ht="14" thickBot="1">
      <c r="A62" s="488"/>
      <c r="B62" s="358"/>
      <c r="C62" s="358"/>
      <c r="D62" s="358"/>
      <c r="E62" s="358"/>
      <c r="F62" s="358"/>
      <c r="G62" s="358"/>
      <c r="H62" s="358"/>
      <c r="I62" s="358"/>
      <c r="J62" s="358"/>
      <c r="K62" s="358"/>
      <c r="L62" s="358"/>
      <c r="M62" s="358"/>
      <c r="N62" s="358"/>
      <c r="O62" s="358"/>
      <c r="P62" s="358"/>
      <c r="Q62" s="358"/>
      <c r="R62" s="358"/>
      <c r="S62" s="358"/>
      <c r="T62" s="357"/>
      <c r="U62" s="358"/>
      <c r="V62" s="358"/>
      <c r="W62" s="358"/>
      <c r="X62" s="358"/>
      <c r="Y62" s="358"/>
      <c r="Z62" s="358"/>
      <c r="AA62" s="358"/>
      <c r="AB62" s="358"/>
      <c r="AC62" s="358"/>
      <c r="AD62" s="358"/>
      <c r="AE62" s="358"/>
      <c r="AF62" s="358"/>
      <c r="AG62" s="358"/>
      <c r="AH62" s="358"/>
      <c r="AI62" s="358"/>
      <c r="AJ62" s="358"/>
      <c r="AK62" s="358"/>
    </row>
    <row r="63" spans="1:37" s="478" customFormat="1" ht="13">
      <c r="A63" s="488"/>
      <c r="B63" s="1092" t="s">
        <v>571</v>
      </c>
      <c r="C63" s="1093"/>
      <c r="D63" s="1093"/>
      <c r="E63" s="1093"/>
      <c r="F63" s="1094">
        <f ca="1">SUM(G61:R61)</f>
        <v>3620035.7841295153</v>
      </c>
      <c r="G63" s="488"/>
      <c r="H63" s="488"/>
      <c r="I63" s="488"/>
      <c r="J63" s="488"/>
      <c r="K63" s="488"/>
      <c r="L63" s="488"/>
      <c r="M63" s="488"/>
      <c r="N63" s="488"/>
      <c r="O63" s="488"/>
      <c r="P63" s="488"/>
      <c r="Q63" s="488"/>
      <c r="R63" s="488"/>
      <c r="S63" s="488"/>
      <c r="T63" s="480"/>
      <c r="U63" s="488"/>
      <c r="V63" s="488"/>
      <c r="W63" s="488"/>
      <c r="X63" s="488"/>
      <c r="Y63" s="488"/>
      <c r="Z63" s="488"/>
      <c r="AA63" s="488"/>
      <c r="AB63" s="488"/>
      <c r="AC63" s="488"/>
      <c r="AD63" s="488"/>
      <c r="AE63" s="488"/>
      <c r="AF63" s="488"/>
      <c r="AG63" s="488"/>
      <c r="AH63" s="488"/>
      <c r="AI63" s="488"/>
      <c r="AJ63" s="488"/>
      <c r="AK63" s="488"/>
    </row>
    <row r="64" spans="1:37" s="478" customFormat="1" ht="13">
      <c r="A64" s="488"/>
      <c r="B64" s="1095" t="s">
        <v>572</v>
      </c>
      <c r="C64" s="488"/>
      <c r="D64" s="488"/>
      <c r="E64" s="488"/>
      <c r="F64" s="1262">
        <f t="array" ref="F64">NPV(M26,H61:R61)</f>
        <v>18711897.252347782</v>
      </c>
      <c r="G64" s="488"/>
      <c r="H64" s="488"/>
      <c r="I64" s="488"/>
      <c r="J64" s="488"/>
      <c r="K64" s="488"/>
      <c r="L64" s="488"/>
      <c r="M64" s="488"/>
      <c r="N64" s="488"/>
      <c r="O64" s="488"/>
      <c r="P64" s="488"/>
      <c r="Q64" s="488"/>
      <c r="R64" s="488"/>
      <c r="S64" s="488"/>
      <c r="T64" s="480"/>
      <c r="U64" s="488"/>
      <c r="V64" s="488"/>
      <c r="W64" s="488"/>
      <c r="X64" s="488"/>
      <c r="Y64" s="488"/>
      <c r="Z64" s="488"/>
      <c r="AA64" s="488"/>
      <c r="AB64" s="488"/>
      <c r="AC64" s="488"/>
      <c r="AD64" s="488"/>
      <c r="AE64" s="488"/>
      <c r="AF64" s="488"/>
      <c r="AG64" s="488"/>
      <c r="AH64" s="488"/>
      <c r="AI64" s="488"/>
      <c r="AJ64" s="488"/>
      <c r="AK64" s="488"/>
    </row>
    <row r="65" spans="1:37" s="478" customFormat="1" ht="13">
      <c r="A65" s="488"/>
      <c r="B65" s="1095" t="s">
        <v>573</v>
      </c>
      <c r="C65" s="488"/>
      <c r="D65" s="488"/>
      <c r="E65" s="488"/>
      <c r="F65" s="1262">
        <f ca="1">F64+G61</f>
        <v>-12793299.656285562</v>
      </c>
      <c r="G65" s="1091"/>
      <c r="H65" s="488"/>
      <c r="I65" s="488"/>
      <c r="J65" s="488"/>
      <c r="K65" s="488"/>
      <c r="L65" s="488"/>
      <c r="M65" s="488"/>
      <c r="N65" s="488"/>
      <c r="O65" s="488"/>
      <c r="P65" s="488"/>
      <c r="Q65" s="488"/>
      <c r="R65" s="488"/>
      <c r="S65" s="488"/>
      <c r="T65" s="480"/>
      <c r="U65" s="488"/>
      <c r="V65" s="488"/>
      <c r="W65" s="488"/>
      <c r="X65" s="488"/>
      <c r="Y65" s="488"/>
      <c r="Z65" s="488"/>
      <c r="AA65" s="488"/>
      <c r="AB65" s="488"/>
      <c r="AC65" s="488"/>
      <c r="AD65" s="488"/>
      <c r="AE65" s="488"/>
      <c r="AF65" s="488"/>
      <c r="AG65" s="488"/>
      <c r="AH65" s="488"/>
      <c r="AI65" s="488"/>
      <c r="AJ65" s="488"/>
      <c r="AK65" s="488"/>
    </row>
    <row r="66" spans="1:37" s="478" customFormat="1" ht="13">
      <c r="A66" s="488"/>
      <c r="B66" s="1095" t="s">
        <v>574</v>
      </c>
      <c r="C66" s="488"/>
      <c r="D66" s="488"/>
      <c r="E66" s="488"/>
      <c r="F66" s="1101">
        <f ca="1">IRR(G61:R61)</f>
        <v>1.2972247890713939E-2</v>
      </c>
      <c r="G66" s="488"/>
      <c r="H66" s="488"/>
      <c r="I66" s="488"/>
      <c r="J66" s="488"/>
      <c r="K66" s="488"/>
      <c r="L66" s="488"/>
      <c r="M66" s="488"/>
      <c r="N66" s="488"/>
      <c r="O66" s="488"/>
      <c r="P66" s="488"/>
      <c r="Q66" s="488"/>
      <c r="R66" s="488"/>
      <c r="S66" s="488"/>
      <c r="T66" s="480"/>
      <c r="U66" s="488"/>
      <c r="V66" s="488"/>
      <c r="W66" s="488"/>
      <c r="X66" s="488"/>
      <c r="Y66" s="488"/>
      <c r="Z66" s="488"/>
      <c r="AA66" s="488"/>
      <c r="AB66" s="488"/>
      <c r="AC66" s="488"/>
      <c r="AD66" s="488"/>
      <c r="AE66" s="488"/>
      <c r="AF66" s="488"/>
      <c r="AG66" s="488"/>
      <c r="AH66" s="488"/>
      <c r="AI66" s="488"/>
      <c r="AJ66" s="488"/>
      <c r="AK66" s="488"/>
    </row>
    <row r="67" spans="1:37" s="478" customFormat="1" ht="13">
      <c r="A67" s="488"/>
      <c r="B67" s="1098" t="s">
        <v>59</v>
      </c>
      <c r="C67" s="1099"/>
      <c r="D67" s="1099"/>
      <c r="E67" s="1099"/>
      <c r="F67" s="1100">
        <f ca="1">(F63/-G61)+1</f>
        <v>1.1149028141175503</v>
      </c>
      <c r="G67" s="488"/>
      <c r="H67" s="488"/>
      <c r="I67" s="488"/>
      <c r="J67" s="488"/>
      <c r="K67" s="488"/>
      <c r="L67" s="488"/>
      <c r="M67" s="488"/>
      <c r="N67" s="488"/>
      <c r="O67" s="488"/>
      <c r="P67" s="488"/>
      <c r="Q67" s="488"/>
      <c r="R67" s="488"/>
      <c r="S67" s="488"/>
      <c r="T67" s="480"/>
      <c r="U67" s="488"/>
      <c r="V67" s="488"/>
      <c r="W67" s="488"/>
      <c r="X67" s="488"/>
      <c r="Y67" s="488"/>
      <c r="Z67" s="488"/>
      <c r="AA67" s="488"/>
      <c r="AB67" s="488"/>
      <c r="AC67" s="488"/>
      <c r="AD67" s="488"/>
      <c r="AE67" s="488"/>
      <c r="AF67" s="488"/>
      <c r="AG67" s="488"/>
      <c r="AH67" s="488"/>
      <c r="AI67" s="488"/>
      <c r="AJ67" s="488"/>
      <c r="AK67" s="488"/>
    </row>
    <row r="68" spans="1:37" s="478" customFormat="1" ht="14" thickBot="1">
      <c r="A68" s="488"/>
      <c r="B68" s="488"/>
      <c r="C68" s="488"/>
      <c r="D68" s="488"/>
      <c r="E68" s="488"/>
      <c r="F68" s="488"/>
      <c r="G68" s="488"/>
      <c r="H68" s="488"/>
      <c r="I68" s="488"/>
      <c r="J68" s="488"/>
      <c r="K68" s="488"/>
      <c r="L68" s="488"/>
      <c r="M68" s="488"/>
      <c r="N68" s="488"/>
      <c r="O68" s="488"/>
      <c r="P68" s="488"/>
      <c r="Q68" s="488"/>
      <c r="R68" s="488"/>
      <c r="S68" s="488"/>
      <c r="T68" s="480"/>
      <c r="U68" s="488"/>
      <c r="V68" s="488"/>
      <c r="W68" s="488"/>
      <c r="X68" s="488"/>
      <c r="Y68" s="488"/>
      <c r="Z68" s="488"/>
      <c r="AA68" s="488"/>
      <c r="AB68" s="488"/>
      <c r="AC68" s="488"/>
      <c r="AD68" s="488"/>
      <c r="AE68" s="488"/>
      <c r="AF68" s="488"/>
      <c r="AG68" s="488"/>
      <c r="AH68" s="488"/>
      <c r="AI68" s="488"/>
      <c r="AJ68" s="488"/>
      <c r="AK68" s="488"/>
    </row>
    <row r="69" spans="1:37" s="478" customFormat="1" ht="13">
      <c r="A69" s="488"/>
      <c r="B69" s="1140" t="s">
        <v>575</v>
      </c>
      <c r="C69" s="1141"/>
      <c r="D69" s="1141"/>
      <c r="E69" s="1141"/>
      <c r="F69" s="1141"/>
      <c r="G69" s="1142">
        <f ca="1">R25</f>
        <v>22053637.836043339</v>
      </c>
      <c r="H69" s="1141"/>
      <c r="I69" s="1141"/>
      <c r="J69" s="1141"/>
      <c r="K69" s="1141"/>
      <c r="L69" s="1141"/>
      <c r="M69" s="1141"/>
      <c r="N69" s="1141"/>
      <c r="O69" s="1141"/>
      <c r="P69" s="1141"/>
      <c r="Q69" s="1141"/>
      <c r="R69" s="1141"/>
      <c r="S69" s="1141"/>
      <c r="T69" s="1296"/>
      <c r="U69" s="1141"/>
      <c r="V69" s="1141"/>
      <c r="W69" s="1141"/>
      <c r="X69" s="1141"/>
      <c r="Y69" s="1141"/>
      <c r="Z69" s="1141"/>
      <c r="AA69" s="1141"/>
      <c r="AB69" s="1141"/>
      <c r="AC69" s="1141"/>
      <c r="AD69" s="1141"/>
      <c r="AE69" s="1141"/>
      <c r="AF69" s="1141"/>
      <c r="AG69" s="1141"/>
      <c r="AH69" s="1141"/>
      <c r="AI69" s="1141"/>
      <c r="AJ69" s="1141"/>
      <c r="AK69" s="831"/>
    </row>
    <row r="70" spans="1:37" s="478" customFormat="1" ht="13">
      <c r="A70" s="488"/>
      <c r="B70" s="585" t="s">
        <v>576</v>
      </c>
      <c r="C70" s="572"/>
      <c r="D70" s="572"/>
      <c r="E70" s="572"/>
      <c r="F70" s="572"/>
      <c r="G70" s="572"/>
      <c r="H70" s="1135">
        <f t="shared" ref="H70:AK70" si="20">IF(H39=$M$25,FV($R$13/12,H39*12,$R$15,$R$12,0),0)</f>
        <v>0</v>
      </c>
      <c r="I70" s="1135">
        <f t="shared" si="20"/>
        <v>0</v>
      </c>
      <c r="J70" s="1135">
        <f t="shared" si="20"/>
        <v>0</v>
      </c>
      <c r="K70" s="1135">
        <f t="shared" si="20"/>
        <v>0</v>
      </c>
      <c r="L70" s="1135">
        <f t="shared" si="20"/>
        <v>0</v>
      </c>
      <c r="M70" s="1135">
        <f t="shared" si="20"/>
        <v>0</v>
      </c>
      <c r="N70" s="1135">
        <f t="shared" si="20"/>
        <v>0</v>
      </c>
      <c r="O70" s="465">
        <f t="shared" si="20"/>
        <v>0</v>
      </c>
      <c r="P70" s="1135">
        <f t="shared" si="20"/>
        <v>0</v>
      </c>
      <c r="Q70" s="465">
        <f t="shared" ca="1" si="20"/>
        <v>-14029445.673195697</v>
      </c>
      <c r="R70" s="1135">
        <f t="shared" si="20"/>
        <v>0</v>
      </c>
      <c r="S70" s="1135">
        <f t="shared" si="20"/>
        <v>0</v>
      </c>
      <c r="T70" s="1297">
        <f t="shared" si="20"/>
        <v>0</v>
      </c>
      <c r="U70" s="1135">
        <f t="shared" si="20"/>
        <v>0</v>
      </c>
      <c r="V70" s="1135">
        <f t="shared" si="20"/>
        <v>0</v>
      </c>
      <c r="W70" s="1135">
        <f t="shared" si="20"/>
        <v>0</v>
      </c>
      <c r="X70" s="1135">
        <f t="shared" si="20"/>
        <v>0</v>
      </c>
      <c r="Y70" s="1135">
        <f t="shared" si="20"/>
        <v>0</v>
      </c>
      <c r="Z70" s="1135">
        <f t="shared" si="20"/>
        <v>0</v>
      </c>
      <c r="AA70" s="1135">
        <f t="shared" si="20"/>
        <v>0</v>
      </c>
      <c r="AB70" s="1135">
        <f t="shared" si="20"/>
        <v>0</v>
      </c>
      <c r="AC70" s="1135">
        <f t="shared" si="20"/>
        <v>0</v>
      </c>
      <c r="AD70" s="1135">
        <f t="shared" si="20"/>
        <v>0</v>
      </c>
      <c r="AE70" s="1135">
        <f t="shared" si="20"/>
        <v>0</v>
      </c>
      <c r="AF70" s="1135">
        <f t="shared" si="20"/>
        <v>0</v>
      </c>
      <c r="AG70" s="1135">
        <f t="shared" si="20"/>
        <v>0</v>
      </c>
      <c r="AH70" s="1135">
        <f t="shared" si="20"/>
        <v>0</v>
      </c>
      <c r="AI70" s="1135">
        <f t="shared" si="20"/>
        <v>0</v>
      </c>
      <c r="AJ70" s="1135">
        <f t="shared" si="20"/>
        <v>0</v>
      </c>
      <c r="AK70" s="1298">
        <f t="shared" si="20"/>
        <v>0</v>
      </c>
    </row>
    <row r="71" spans="1:37" s="478" customFormat="1" ht="13">
      <c r="A71" s="488"/>
      <c r="B71" s="585" t="s">
        <v>577</v>
      </c>
      <c r="C71" s="572"/>
      <c r="D71" s="572"/>
      <c r="E71" s="572"/>
      <c r="F71" s="572"/>
      <c r="G71" s="572"/>
      <c r="H71" s="465">
        <f t="shared" ref="H71:AK71" ca="1" si="21">IF(H39&lt;=$M$25,$R$15*12,0)</f>
        <v>-1835429.4870728608</v>
      </c>
      <c r="I71" s="465">
        <f t="shared" ca="1" si="21"/>
        <v>-1835429.4870728608</v>
      </c>
      <c r="J71" s="465">
        <f t="shared" ca="1" si="21"/>
        <v>-1835429.4870728608</v>
      </c>
      <c r="K71" s="465">
        <f t="shared" ca="1" si="21"/>
        <v>-1835429.4870728608</v>
      </c>
      <c r="L71" s="465">
        <f t="shared" ca="1" si="21"/>
        <v>-1835429.4870728608</v>
      </c>
      <c r="M71" s="465">
        <f t="shared" ca="1" si="21"/>
        <v>-1835429.4870728608</v>
      </c>
      <c r="N71" s="465">
        <f t="shared" ca="1" si="21"/>
        <v>-1835429.4870728608</v>
      </c>
      <c r="O71" s="465">
        <f t="shared" ca="1" si="21"/>
        <v>-1835429.4870728608</v>
      </c>
      <c r="P71" s="465">
        <f t="shared" ca="1" si="21"/>
        <v>-1835429.4870728608</v>
      </c>
      <c r="Q71" s="465">
        <f t="shared" ca="1" si="21"/>
        <v>-1835429.4870728608</v>
      </c>
      <c r="R71" s="465">
        <f t="shared" si="21"/>
        <v>0</v>
      </c>
      <c r="S71" s="465">
        <f t="shared" si="21"/>
        <v>0</v>
      </c>
      <c r="T71" s="697">
        <f t="shared" si="21"/>
        <v>0</v>
      </c>
      <c r="U71" s="465">
        <f t="shared" si="21"/>
        <v>0</v>
      </c>
      <c r="V71" s="465">
        <f t="shared" si="21"/>
        <v>0</v>
      </c>
      <c r="W71" s="465">
        <f t="shared" si="21"/>
        <v>0</v>
      </c>
      <c r="X71" s="465">
        <f t="shared" si="21"/>
        <v>0</v>
      </c>
      <c r="Y71" s="465">
        <f t="shared" si="21"/>
        <v>0</v>
      </c>
      <c r="Z71" s="465">
        <f t="shared" si="21"/>
        <v>0</v>
      </c>
      <c r="AA71" s="465">
        <f t="shared" si="21"/>
        <v>0</v>
      </c>
      <c r="AB71" s="465">
        <f t="shared" si="21"/>
        <v>0</v>
      </c>
      <c r="AC71" s="465">
        <f t="shared" si="21"/>
        <v>0</v>
      </c>
      <c r="AD71" s="465">
        <f t="shared" si="21"/>
        <v>0</v>
      </c>
      <c r="AE71" s="465">
        <f t="shared" si="21"/>
        <v>0</v>
      </c>
      <c r="AF71" s="465">
        <f t="shared" si="21"/>
        <v>0</v>
      </c>
      <c r="AG71" s="465">
        <f t="shared" si="21"/>
        <v>0</v>
      </c>
      <c r="AH71" s="465">
        <f t="shared" si="21"/>
        <v>0</v>
      </c>
      <c r="AI71" s="465">
        <f t="shared" si="21"/>
        <v>0</v>
      </c>
      <c r="AJ71" s="465">
        <f t="shared" si="21"/>
        <v>0</v>
      </c>
      <c r="AK71" s="541">
        <f t="shared" si="21"/>
        <v>0</v>
      </c>
    </row>
    <row r="72" spans="1:37" ht="13">
      <c r="A72" s="488"/>
      <c r="B72" s="528"/>
      <c r="C72" s="524"/>
      <c r="D72" s="524"/>
      <c r="E72" s="524"/>
      <c r="F72" s="524"/>
      <c r="G72" s="524"/>
      <c r="H72" s="524"/>
      <c r="I72" s="524"/>
      <c r="J72" s="524"/>
      <c r="K72" s="524"/>
      <c r="L72" s="524"/>
      <c r="M72" s="524"/>
      <c r="N72" s="524"/>
      <c r="O72" s="524"/>
      <c r="P72" s="524"/>
      <c r="Q72" s="524"/>
      <c r="R72" s="524"/>
      <c r="S72" s="524"/>
      <c r="T72" s="378"/>
      <c r="U72" s="524"/>
      <c r="V72" s="524"/>
      <c r="W72" s="524"/>
      <c r="X72" s="524"/>
      <c r="Y72" s="524"/>
      <c r="Z72" s="524"/>
      <c r="AA72" s="524"/>
      <c r="AB72" s="524"/>
      <c r="AC72" s="524"/>
      <c r="AD72" s="524"/>
      <c r="AE72" s="524"/>
      <c r="AF72" s="524"/>
      <c r="AG72" s="524"/>
      <c r="AH72" s="524"/>
      <c r="AI72" s="524"/>
      <c r="AJ72" s="524"/>
      <c r="AK72" s="692"/>
    </row>
    <row r="73" spans="1:37" ht="14" thickBot="1">
      <c r="A73" s="363"/>
      <c r="B73" s="962" t="s">
        <v>578</v>
      </c>
      <c r="C73" s="963"/>
      <c r="D73" s="963"/>
      <c r="E73" s="963"/>
      <c r="F73" s="963"/>
      <c r="G73" s="964">
        <f t="shared" ref="G73:AK73" ca="1" si="22">SUM(G61,G69:G71)</f>
        <v>-9451559.0725900047</v>
      </c>
      <c r="H73" s="964">
        <f t="shared" ca="1" si="22"/>
        <v>-869558.02307286079</v>
      </c>
      <c r="I73" s="964">
        <f t="shared" ca="1" si="22"/>
        <v>-619538.55300566088</v>
      </c>
      <c r="J73" s="964">
        <f t="shared" ca="1" si="22"/>
        <v>-610083.81049955427</v>
      </c>
      <c r="K73" s="964">
        <f t="shared" ca="1" si="22"/>
        <v>-601040.44142080494</v>
      </c>
      <c r="L73" s="964">
        <f t="shared" ca="1" si="22"/>
        <v>-592440.93215636979</v>
      </c>
      <c r="M73" s="964">
        <f t="shared" ca="1" si="22"/>
        <v>-584319.39888125076</v>
      </c>
      <c r="N73" s="964">
        <f t="shared" ca="1" si="22"/>
        <v>-576711.65974868601</v>
      </c>
      <c r="O73" s="964">
        <f t="shared" ca="1" si="22"/>
        <v>-569655.31012377329</v>
      </c>
      <c r="P73" s="964">
        <f t="shared" ca="1" si="22"/>
        <v>-563189.80098599428</v>
      </c>
      <c r="Q73" s="964">
        <f t="shared" ca="1" si="22"/>
        <v>8328030.0787335094</v>
      </c>
      <c r="R73" s="964">
        <f t="shared" si="22"/>
        <v>0</v>
      </c>
      <c r="S73" s="964">
        <f t="shared" si="22"/>
        <v>0</v>
      </c>
      <c r="T73" s="1289">
        <f t="shared" si="22"/>
        <v>0</v>
      </c>
      <c r="U73" s="964">
        <f t="shared" si="22"/>
        <v>0</v>
      </c>
      <c r="V73" s="964">
        <f t="shared" si="22"/>
        <v>0</v>
      </c>
      <c r="W73" s="964">
        <f t="shared" si="22"/>
        <v>0</v>
      </c>
      <c r="X73" s="964">
        <f t="shared" si="22"/>
        <v>0</v>
      </c>
      <c r="Y73" s="964">
        <f t="shared" si="22"/>
        <v>0</v>
      </c>
      <c r="Z73" s="964">
        <f t="shared" si="22"/>
        <v>0</v>
      </c>
      <c r="AA73" s="964">
        <f t="shared" si="22"/>
        <v>0</v>
      </c>
      <c r="AB73" s="964">
        <f t="shared" si="22"/>
        <v>0</v>
      </c>
      <c r="AC73" s="964">
        <f t="shared" si="22"/>
        <v>0</v>
      </c>
      <c r="AD73" s="964">
        <f t="shared" si="22"/>
        <v>0</v>
      </c>
      <c r="AE73" s="964">
        <f t="shared" si="22"/>
        <v>0</v>
      </c>
      <c r="AF73" s="964">
        <f t="shared" si="22"/>
        <v>0</v>
      </c>
      <c r="AG73" s="964">
        <f t="shared" si="22"/>
        <v>0</v>
      </c>
      <c r="AH73" s="964">
        <f t="shared" si="22"/>
        <v>0</v>
      </c>
      <c r="AI73" s="964">
        <f t="shared" si="22"/>
        <v>0</v>
      </c>
      <c r="AJ73" s="964">
        <f t="shared" si="22"/>
        <v>0</v>
      </c>
      <c r="AK73" s="965">
        <f t="shared" si="22"/>
        <v>0</v>
      </c>
    </row>
    <row r="74" spans="1:37" ht="14" thickBot="1">
      <c r="A74" s="488"/>
      <c r="B74" s="358"/>
      <c r="C74" s="358"/>
      <c r="D74" s="358"/>
      <c r="E74" s="358"/>
      <c r="F74" s="358"/>
      <c r="G74" s="358"/>
      <c r="H74" s="358"/>
      <c r="I74" s="358"/>
      <c r="J74" s="358"/>
      <c r="K74" s="358"/>
      <c r="L74" s="358"/>
      <c r="M74" s="358"/>
      <c r="N74" s="358"/>
      <c r="O74" s="358"/>
      <c r="P74" s="358"/>
      <c r="Q74" s="358"/>
      <c r="R74" s="358"/>
      <c r="S74" s="358"/>
      <c r="T74" s="357"/>
      <c r="U74" s="358"/>
      <c r="V74" s="358"/>
      <c r="W74" s="358"/>
      <c r="X74" s="358"/>
      <c r="Y74" s="358"/>
      <c r="Z74" s="358"/>
      <c r="AA74" s="358"/>
      <c r="AB74" s="358"/>
      <c r="AC74" s="358"/>
      <c r="AD74" s="358"/>
      <c r="AE74" s="358"/>
      <c r="AF74" s="358"/>
      <c r="AG74" s="358"/>
      <c r="AH74" s="358"/>
      <c r="AI74" s="358"/>
      <c r="AJ74" s="358"/>
      <c r="AK74" s="358"/>
    </row>
    <row r="75" spans="1:37" s="478" customFormat="1" ht="13">
      <c r="A75" s="488"/>
      <c r="B75" s="1092" t="str">
        <f t="shared" ref="B75:B77" si="23">B63</f>
        <v>Profit</v>
      </c>
      <c r="C75" s="1093"/>
      <c r="D75" s="1093"/>
      <c r="E75" s="1093"/>
      <c r="F75" s="1094">
        <f ca="1">SUM(G73:R73)</f>
        <v>-6710066.9237514511</v>
      </c>
      <c r="G75" s="488"/>
      <c r="H75" s="488"/>
      <c r="I75" s="488"/>
      <c r="J75" s="488"/>
      <c r="K75" s="488"/>
      <c r="L75" s="488"/>
      <c r="M75" s="488"/>
      <c r="N75" s="488"/>
      <c r="O75" s="488"/>
      <c r="P75" s="488"/>
      <c r="Q75" s="488"/>
      <c r="R75" s="488"/>
      <c r="S75" s="488"/>
      <c r="T75" s="480"/>
      <c r="U75" s="488"/>
      <c r="V75" s="488"/>
      <c r="W75" s="488"/>
      <c r="X75" s="488"/>
      <c r="Y75" s="488"/>
      <c r="Z75" s="488"/>
      <c r="AA75" s="488"/>
      <c r="AB75" s="488"/>
      <c r="AC75" s="488"/>
      <c r="AD75" s="488"/>
      <c r="AE75" s="488"/>
      <c r="AF75" s="488"/>
      <c r="AG75" s="488"/>
      <c r="AH75" s="488"/>
      <c r="AI75" s="488"/>
      <c r="AJ75" s="488"/>
      <c r="AK75" s="488"/>
    </row>
    <row r="76" spans="1:37" s="478" customFormat="1" ht="13">
      <c r="A76" s="488"/>
      <c r="B76" s="1095" t="str">
        <f t="shared" si="23"/>
        <v>PV</v>
      </c>
      <c r="C76" s="488"/>
      <c r="D76" s="488"/>
      <c r="E76" s="488"/>
      <c r="F76" s="1262">
        <f t="array" aca="1" ref="F76" ca="1">NPV($M$26,H73:R73)</f>
        <v>-102331.88519054954</v>
      </c>
      <c r="G76" s="488"/>
      <c r="H76" s="488"/>
      <c r="I76" s="488"/>
      <c r="J76" s="488"/>
      <c r="K76" s="488"/>
      <c r="L76" s="488"/>
      <c r="M76" s="488"/>
      <c r="N76" s="488"/>
      <c r="O76" s="488"/>
      <c r="P76" s="488"/>
      <c r="Q76" s="488"/>
      <c r="R76" s="488"/>
      <c r="S76" s="488"/>
      <c r="T76" s="480"/>
      <c r="U76" s="488"/>
      <c r="V76" s="488"/>
      <c r="W76" s="488"/>
      <c r="X76" s="488"/>
      <c r="Y76" s="488"/>
      <c r="Z76" s="488"/>
      <c r="AA76" s="488"/>
      <c r="AB76" s="488"/>
      <c r="AC76" s="488"/>
      <c r="AD76" s="488"/>
      <c r="AE76" s="488"/>
      <c r="AF76" s="488"/>
      <c r="AG76" s="488"/>
      <c r="AH76" s="488"/>
      <c r="AI76" s="488"/>
      <c r="AJ76" s="488"/>
      <c r="AK76" s="488"/>
    </row>
    <row r="77" spans="1:37" s="478" customFormat="1" ht="13">
      <c r="A77" s="488"/>
      <c r="B77" s="1095" t="str">
        <f t="shared" si="23"/>
        <v>NPV</v>
      </c>
      <c r="C77" s="488"/>
      <c r="D77" s="488"/>
      <c r="E77" s="488"/>
      <c r="F77" s="1262">
        <f ca="1">F76+G73</f>
        <v>-9553890.9577805549</v>
      </c>
      <c r="G77" s="488"/>
      <c r="H77" s="488"/>
      <c r="I77" s="488"/>
      <c r="J77" s="488"/>
      <c r="K77" s="488"/>
      <c r="L77" s="488"/>
      <c r="M77" s="488"/>
      <c r="N77" s="488"/>
      <c r="O77" s="488"/>
      <c r="P77" s="488"/>
      <c r="Q77" s="488"/>
      <c r="R77" s="488"/>
      <c r="S77" s="488"/>
      <c r="T77" s="480"/>
      <c r="U77" s="488"/>
      <c r="V77" s="488"/>
      <c r="W77" s="488"/>
      <c r="X77" s="488"/>
      <c r="Y77" s="488"/>
      <c r="Z77" s="488"/>
      <c r="AA77" s="488"/>
      <c r="AB77" s="488"/>
      <c r="AC77" s="488"/>
      <c r="AD77" s="488"/>
      <c r="AE77" s="488"/>
      <c r="AF77" s="488"/>
      <c r="AG77" s="488"/>
      <c r="AH77" s="488"/>
      <c r="AI77" s="488"/>
      <c r="AJ77" s="488"/>
      <c r="AK77" s="488"/>
    </row>
    <row r="78" spans="1:37" s="478" customFormat="1" ht="13">
      <c r="A78" s="488"/>
      <c r="B78" s="1095" t="s">
        <v>579</v>
      </c>
      <c r="C78" s="488"/>
      <c r="D78" s="488"/>
      <c r="E78" s="488"/>
      <c r="F78" s="1097">
        <f ca="1">IRR(G73:R73)</f>
        <v>-7.191486006381298E-2</v>
      </c>
      <c r="G78" s="488"/>
      <c r="H78" s="488"/>
      <c r="I78" s="488"/>
      <c r="J78" s="488"/>
      <c r="K78" s="488"/>
      <c r="L78" s="488"/>
      <c r="M78" s="488"/>
      <c r="N78" s="488"/>
      <c r="O78" s="488"/>
      <c r="P78" s="488"/>
      <c r="Q78" s="488"/>
      <c r="R78" s="488"/>
      <c r="S78" s="488"/>
      <c r="T78" s="480"/>
      <c r="U78" s="488"/>
      <c r="V78" s="488"/>
      <c r="W78" s="488"/>
      <c r="X78" s="488"/>
      <c r="Y78" s="488"/>
      <c r="Z78" s="488"/>
      <c r="AA78" s="488"/>
      <c r="AB78" s="488"/>
      <c r="AC78" s="488"/>
      <c r="AD78" s="488"/>
      <c r="AE78" s="488"/>
      <c r="AF78" s="488"/>
      <c r="AG78" s="488"/>
      <c r="AH78" s="488"/>
      <c r="AI78" s="488"/>
      <c r="AJ78" s="488"/>
      <c r="AK78" s="488"/>
    </row>
    <row r="79" spans="1:37" s="478" customFormat="1" ht="13">
      <c r="A79" s="488"/>
      <c r="B79" s="1098" t="str">
        <f>B67</f>
        <v>Equity Multiple</v>
      </c>
      <c r="C79" s="1099"/>
      <c r="D79" s="1099"/>
      <c r="E79" s="1099"/>
      <c r="F79" s="1100">
        <f ca="1">(F75/-G73)+1</f>
        <v>0.29005713531315891</v>
      </c>
      <c r="G79" s="488"/>
      <c r="H79" s="488"/>
      <c r="I79" s="488"/>
      <c r="J79" s="488"/>
      <c r="K79" s="488"/>
      <c r="L79" s="488"/>
      <c r="M79" s="488"/>
      <c r="N79" s="488"/>
      <c r="O79" s="488"/>
      <c r="P79" s="488"/>
      <c r="Q79" s="488"/>
      <c r="R79" s="488"/>
      <c r="S79" s="488"/>
      <c r="T79" s="480"/>
      <c r="U79" s="488"/>
      <c r="V79" s="488"/>
      <c r="W79" s="488"/>
      <c r="X79" s="488"/>
      <c r="Y79" s="488"/>
      <c r="Z79" s="488"/>
      <c r="AA79" s="488"/>
      <c r="AB79" s="488"/>
      <c r="AC79" s="488"/>
      <c r="AD79" s="488"/>
      <c r="AE79" s="488"/>
      <c r="AF79" s="488"/>
      <c r="AG79" s="488"/>
      <c r="AH79" s="488"/>
      <c r="AI79" s="488"/>
      <c r="AJ79" s="488"/>
      <c r="AK79" s="488"/>
    </row>
    <row r="80" spans="1:37" s="478" customFormat="1" ht="13">
      <c r="A80" s="488"/>
      <c r="B80" s="488"/>
      <c r="C80" s="488"/>
      <c r="D80" s="488"/>
      <c r="E80" s="488"/>
      <c r="F80" s="488"/>
      <c r="G80" s="488"/>
      <c r="H80" s="488"/>
      <c r="I80" s="488"/>
      <c r="J80" s="488"/>
      <c r="K80" s="488"/>
      <c r="L80" s="488"/>
      <c r="M80" s="488"/>
      <c r="N80" s="488"/>
      <c r="O80" s="488"/>
      <c r="P80" s="488"/>
      <c r="Q80" s="488"/>
      <c r="R80" s="488"/>
      <c r="S80" s="488"/>
      <c r="T80" s="480"/>
      <c r="U80" s="488"/>
      <c r="V80" s="488"/>
      <c r="W80" s="488"/>
      <c r="X80" s="488"/>
      <c r="Y80" s="488"/>
      <c r="Z80" s="488"/>
      <c r="AA80" s="488"/>
      <c r="AB80" s="488"/>
      <c r="AC80" s="488"/>
      <c r="AD80" s="488"/>
      <c r="AE80" s="488"/>
      <c r="AF80" s="488"/>
      <c r="AG80" s="488"/>
      <c r="AH80" s="488"/>
      <c r="AI80" s="488"/>
      <c r="AJ80" s="488"/>
      <c r="AK80" s="488"/>
    </row>
    <row r="81" spans="1:37" ht="13" hidden="1">
      <c r="A81" s="488"/>
      <c r="B81" s="506" t="s">
        <v>580</v>
      </c>
      <c r="C81" s="506"/>
      <c r="D81" s="506"/>
      <c r="E81" s="506"/>
      <c r="F81" s="506"/>
      <c r="G81" s="506"/>
      <c r="H81" s="506"/>
      <c r="I81" s="506"/>
      <c r="J81" s="506"/>
      <c r="K81" s="506"/>
      <c r="L81" s="506"/>
      <c r="M81" s="506"/>
      <c r="N81" s="506"/>
      <c r="O81" s="506"/>
      <c r="P81" s="506"/>
      <c r="Q81" s="506"/>
      <c r="R81" s="506"/>
      <c r="S81" s="287"/>
      <c r="T81" s="466"/>
      <c r="U81" s="287"/>
      <c r="V81" s="287"/>
      <c r="W81" s="287"/>
      <c r="X81" s="287"/>
      <c r="Y81" s="287"/>
      <c r="Z81" s="287"/>
      <c r="AA81" s="287"/>
      <c r="AB81" s="287"/>
      <c r="AC81" s="287"/>
      <c r="AD81" s="287"/>
      <c r="AE81" s="287"/>
      <c r="AF81" s="287"/>
      <c r="AG81" s="287"/>
      <c r="AH81" s="287"/>
      <c r="AI81" s="287"/>
      <c r="AJ81" s="287"/>
      <c r="AK81" s="287"/>
    </row>
    <row r="82" spans="1:37" s="478" customFormat="1" ht="13" hidden="1">
      <c r="A82" s="488"/>
      <c r="B82" s="488" t="s">
        <v>581</v>
      </c>
      <c r="C82" s="488"/>
      <c r="D82" s="488"/>
      <c r="E82" s="488"/>
      <c r="F82" s="488"/>
      <c r="G82" s="488"/>
      <c r="H82" s="1263">
        <f t="shared" ref="H82:AK82" ca="1" si="24">-H61/$G$61</f>
        <v>3.0657528242120684E-2</v>
      </c>
      <c r="I82" s="1263">
        <f t="shared" ca="1" si="24"/>
        <v>3.8593345015215899E-2</v>
      </c>
      <c r="J82" s="1263">
        <f t="shared" ca="1" si="24"/>
        <v>3.8893446059926895E-2</v>
      </c>
      <c r="K82" s="1263">
        <f t="shared" ca="1" si="24"/>
        <v>3.9180489784966153E-2</v>
      </c>
      <c r="L82" s="1263">
        <f t="shared" ca="1" si="24"/>
        <v>3.9453445046581374E-2</v>
      </c>
      <c r="M82" s="1263">
        <f t="shared" ca="1" si="24"/>
        <v>3.9711228970251866E-2</v>
      </c>
      <c r="N82" s="1263">
        <f t="shared" ca="1" si="24"/>
        <v>3.9952704659314456E-2</v>
      </c>
      <c r="O82" s="1263">
        <f t="shared" ca="1" si="24"/>
        <v>4.0176678806988456E-2</v>
      </c>
      <c r="P82" s="1263">
        <f t="shared" ca="1" si="24"/>
        <v>4.0381899207817228E-2</v>
      </c>
      <c r="Q82" s="1263">
        <f t="shared" ca="1" si="24"/>
        <v>0.76790204832436726</v>
      </c>
      <c r="R82" s="1263">
        <f t="shared" ca="1" si="24"/>
        <v>0</v>
      </c>
      <c r="S82" s="1263">
        <f t="shared" ca="1" si="24"/>
        <v>0</v>
      </c>
      <c r="T82" s="422">
        <f t="shared" ca="1" si="24"/>
        <v>0</v>
      </c>
      <c r="U82" s="1263">
        <f t="shared" ca="1" si="24"/>
        <v>0</v>
      </c>
      <c r="V82" s="1263">
        <f t="shared" ca="1" si="24"/>
        <v>0</v>
      </c>
      <c r="W82" s="1263">
        <f t="shared" ca="1" si="24"/>
        <v>0</v>
      </c>
      <c r="X82" s="1263">
        <f t="shared" ca="1" si="24"/>
        <v>0</v>
      </c>
      <c r="Y82" s="1263">
        <f t="shared" ca="1" si="24"/>
        <v>0</v>
      </c>
      <c r="Z82" s="1263">
        <f t="shared" ca="1" si="24"/>
        <v>0</v>
      </c>
      <c r="AA82" s="1263">
        <f t="shared" ca="1" si="24"/>
        <v>0</v>
      </c>
      <c r="AB82" s="1263">
        <f t="shared" ca="1" si="24"/>
        <v>0</v>
      </c>
      <c r="AC82" s="1263">
        <f t="shared" ca="1" si="24"/>
        <v>0</v>
      </c>
      <c r="AD82" s="1263">
        <f t="shared" ca="1" si="24"/>
        <v>0</v>
      </c>
      <c r="AE82" s="1263">
        <f t="shared" ca="1" si="24"/>
        <v>0</v>
      </c>
      <c r="AF82" s="1263">
        <f t="shared" ca="1" si="24"/>
        <v>0</v>
      </c>
      <c r="AG82" s="1263">
        <f t="shared" ca="1" si="24"/>
        <v>0</v>
      </c>
      <c r="AH82" s="1263">
        <f t="shared" ca="1" si="24"/>
        <v>0</v>
      </c>
      <c r="AI82" s="1263">
        <f t="shared" ca="1" si="24"/>
        <v>0</v>
      </c>
      <c r="AJ82" s="1263">
        <f t="shared" ca="1" si="24"/>
        <v>0</v>
      </c>
      <c r="AK82" s="1263">
        <f t="shared" ca="1" si="24"/>
        <v>0</v>
      </c>
    </row>
    <row r="83" spans="1:37" s="478" customFormat="1" ht="13" hidden="1">
      <c r="A83" s="488"/>
      <c r="B83" s="488" t="s">
        <v>582</v>
      </c>
      <c r="C83" s="488"/>
      <c r="D83" s="488"/>
      <c r="E83" s="488"/>
      <c r="F83" s="488"/>
      <c r="G83" s="488"/>
      <c r="H83" s="1263">
        <f t="shared" ref="H83:AK83" ca="1" si="25">-H73/$G$73</f>
        <v>-9.200154349081123E-2</v>
      </c>
      <c r="I83" s="1263">
        <f t="shared" ca="1" si="25"/>
        <v>-6.5548820913827202E-2</v>
      </c>
      <c r="J83" s="1263">
        <f t="shared" ca="1" si="25"/>
        <v>-6.4548484098123859E-2</v>
      </c>
      <c r="K83" s="1263">
        <f t="shared" ca="1" si="25"/>
        <v>-6.3591671681326345E-2</v>
      </c>
      <c r="L83" s="1263">
        <f t="shared" ca="1" si="25"/>
        <v>-6.2681820809275604E-2</v>
      </c>
      <c r="M83" s="1263">
        <f t="shared" ca="1" si="25"/>
        <v>-6.1822541063707291E-2</v>
      </c>
      <c r="N83" s="1263">
        <f t="shared" ca="1" si="25"/>
        <v>-6.1017622100165335E-2</v>
      </c>
      <c r="O83" s="1263">
        <f t="shared" ca="1" si="25"/>
        <v>-6.0271041607918664E-2</v>
      </c>
      <c r="P83" s="1263">
        <f t="shared" ca="1" si="25"/>
        <v>-5.95869736051561E-2</v>
      </c>
      <c r="Q83" s="1263">
        <f t="shared" ca="1" si="25"/>
        <v>0.88112765468347065</v>
      </c>
      <c r="R83" s="1263">
        <f t="shared" ca="1" si="25"/>
        <v>0</v>
      </c>
      <c r="S83" s="1263">
        <f t="shared" ca="1" si="25"/>
        <v>0</v>
      </c>
      <c r="T83" s="422">
        <f t="shared" ca="1" si="25"/>
        <v>0</v>
      </c>
      <c r="U83" s="1263">
        <f t="shared" ca="1" si="25"/>
        <v>0</v>
      </c>
      <c r="V83" s="1263">
        <f t="shared" ca="1" si="25"/>
        <v>0</v>
      </c>
      <c r="W83" s="1263">
        <f t="shared" ca="1" si="25"/>
        <v>0</v>
      </c>
      <c r="X83" s="1263">
        <f t="shared" ca="1" si="25"/>
        <v>0</v>
      </c>
      <c r="Y83" s="1263">
        <f t="shared" ca="1" si="25"/>
        <v>0</v>
      </c>
      <c r="Z83" s="1263">
        <f t="shared" ca="1" si="25"/>
        <v>0</v>
      </c>
      <c r="AA83" s="1263">
        <f t="shared" ca="1" si="25"/>
        <v>0</v>
      </c>
      <c r="AB83" s="1263">
        <f t="shared" ca="1" si="25"/>
        <v>0</v>
      </c>
      <c r="AC83" s="1263">
        <f t="shared" ca="1" si="25"/>
        <v>0</v>
      </c>
      <c r="AD83" s="1263">
        <f t="shared" ca="1" si="25"/>
        <v>0</v>
      </c>
      <c r="AE83" s="1263">
        <f t="shared" ca="1" si="25"/>
        <v>0</v>
      </c>
      <c r="AF83" s="1263">
        <f t="shared" ca="1" si="25"/>
        <v>0</v>
      </c>
      <c r="AG83" s="1263">
        <f t="shared" ca="1" si="25"/>
        <v>0</v>
      </c>
      <c r="AH83" s="1263">
        <f t="shared" ca="1" si="25"/>
        <v>0</v>
      </c>
      <c r="AI83" s="1263">
        <f t="shared" ca="1" si="25"/>
        <v>0</v>
      </c>
      <c r="AJ83" s="1263">
        <f t="shared" ca="1" si="25"/>
        <v>0</v>
      </c>
      <c r="AK83" s="1263">
        <f t="shared" ca="1" si="25"/>
        <v>0</v>
      </c>
    </row>
    <row r="84" spans="1:37" s="478" customFormat="1" ht="13" hidden="1">
      <c r="A84" s="488"/>
      <c r="B84" s="488" t="s">
        <v>435</v>
      </c>
      <c r="C84" s="488"/>
      <c r="D84" s="488"/>
      <c r="E84" s="488"/>
      <c r="F84" s="488"/>
      <c r="G84" s="488"/>
      <c r="H84" s="370">
        <f t="shared" ref="H84:AK84" ca="1" si="26">-CUMPRINC($R$13/12,$R$14*12,$R$12,H39*12-11,H39*12,0)</f>
        <v>616078.95786923799</v>
      </c>
      <c r="I84" s="370">
        <f t="shared" ca="1" si="26"/>
        <v>651478.81066408171</v>
      </c>
      <c r="J84" s="370">
        <f t="shared" ca="1" si="26"/>
        <v>688912.73646513664</v>
      </c>
      <c r="K84" s="370">
        <f t="shared" ca="1" si="26"/>
        <v>728497.61296165688</v>
      </c>
      <c r="L84" s="370">
        <f t="shared" ca="1" si="26"/>
        <v>770357.03362655023</v>
      </c>
      <c r="M84" s="370">
        <f t="shared" ca="1" si="26"/>
        <v>814621.69360482588</v>
      </c>
      <c r="N84" s="370">
        <f t="shared" ca="1" si="26"/>
        <v>861429.7977751646</v>
      </c>
      <c r="O84" s="370">
        <f t="shared" ca="1" si="26"/>
        <v>910927.49225867784</v>
      </c>
      <c r="P84" s="370">
        <f t="shared" ca="1" si="26"/>
        <v>963269.3207221285</v>
      </c>
      <c r="Q84" s="370">
        <f t="shared" ca="1" si="26"/>
        <v>1018618.706900304</v>
      </c>
      <c r="R84" s="370">
        <f t="shared" ca="1" si="26"/>
        <v>1077148.4648440869</v>
      </c>
      <c r="S84" s="370">
        <f t="shared" ca="1" si="26"/>
        <v>1139041.3384873474</v>
      </c>
      <c r="T84" s="421">
        <f t="shared" ca="1" si="26"/>
        <v>1204490.5722173073</v>
      </c>
      <c r="U84" s="370">
        <f t="shared" ca="1" si="26"/>
        <v>1273700.5142298366</v>
      </c>
      <c r="V84" s="370">
        <f t="shared" ca="1" si="26"/>
        <v>1346887.2545535057</v>
      </c>
      <c r="W84" s="370">
        <f t="shared" ca="1" si="26"/>
        <v>1424279.2997344504</v>
      </c>
      <c r="X84" s="370">
        <f t="shared" ca="1" si="26"/>
        <v>1506118.2862885792</v>
      </c>
      <c r="Y84" s="370">
        <f t="shared" ca="1" si="26"/>
        <v>1592659.7351487014</v>
      </c>
      <c r="Z84" s="370">
        <f t="shared" ca="1" si="26"/>
        <v>1684173.8494621217</v>
      </c>
      <c r="AA84" s="370">
        <f t="shared" ca="1" si="26"/>
        <v>1780946.3582296397</v>
      </c>
      <c r="AB84" s="370" t="e">
        <f t="shared" ca="1" si="26"/>
        <v>#NUM!</v>
      </c>
      <c r="AC84" s="370" t="e">
        <f t="shared" ca="1" si="26"/>
        <v>#NUM!</v>
      </c>
      <c r="AD84" s="370" t="e">
        <f t="shared" ca="1" si="26"/>
        <v>#NUM!</v>
      </c>
      <c r="AE84" s="370" t="e">
        <f t="shared" ca="1" si="26"/>
        <v>#NUM!</v>
      </c>
      <c r="AF84" s="370" t="e">
        <f t="shared" ca="1" si="26"/>
        <v>#NUM!</v>
      </c>
      <c r="AG84" s="370" t="e">
        <f t="shared" ca="1" si="26"/>
        <v>#NUM!</v>
      </c>
      <c r="AH84" s="370" t="e">
        <f t="shared" ca="1" si="26"/>
        <v>#NUM!</v>
      </c>
      <c r="AI84" s="370" t="e">
        <f t="shared" ca="1" si="26"/>
        <v>#NUM!</v>
      </c>
      <c r="AJ84" s="370" t="e">
        <f t="shared" ca="1" si="26"/>
        <v>#NUM!</v>
      </c>
      <c r="AK84" s="370" t="e">
        <f t="shared" ca="1" si="26"/>
        <v>#NUM!</v>
      </c>
    </row>
    <row r="85" spans="1:37" s="478" customFormat="1" ht="13" hidden="1">
      <c r="A85" s="488"/>
      <c r="B85" s="488" t="s">
        <v>583</v>
      </c>
      <c r="C85" s="488"/>
      <c r="D85" s="488"/>
      <c r="E85" s="488"/>
      <c r="F85" s="488"/>
      <c r="G85" s="488"/>
      <c r="H85" s="1263">
        <f t="shared" ref="H85:AK85" ca="1" si="27">IF(H39&lt;=$M$25,(H84+H73)/-$G$73,0)</f>
        <v>-2.6818756911621576E-2</v>
      </c>
      <c r="I85" s="1263">
        <f t="shared" ca="1" si="27"/>
        <v>3.3793639137324103E-3</v>
      </c>
      <c r="J85" s="1263">
        <f t="shared" ca="1" si="27"/>
        <v>8.3403092929070517E-3</v>
      </c>
      <c r="K85" s="1263">
        <f t="shared" ca="1" si="27"/>
        <v>1.3485306557569335E-2</v>
      </c>
      <c r="L85" s="1263">
        <f t="shared" ca="1" si="27"/>
        <v>1.8823995078880273E-2</v>
      </c>
      <c r="M85" s="1263">
        <f t="shared" ca="1" si="27"/>
        <v>2.4366593167836546E-2</v>
      </c>
      <c r="N85" s="1263">
        <f t="shared" ca="1" si="27"/>
        <v>3.0123933611352592E-2</v>
      </c>
      <c r="O85" s="1263">
        <f t="shared" ca="1" si="27"/>
        <v>3.6107501367114235E-2</v>
      </c>
      <c r="P85" s="1263">
        <f t="shared" ca="1" si="27"/>
        <v>4.2329473546473921E-2</v>
      </c>
      <c r="Q85" s="1263">
        <f t="shared" ca="1" si="27"/>
        <v>0.98890021358905367</v>
      </c>
      <c r="R85" s="1263">
        <f t="shared" si="27"/>
        <v>0</v>
      </c>
      <c r="S85" s="1263">
        <f t="shared" si="27"/>
        <v>0</v>
      </c>
      <c r="T85" s="422">
        <f t="shared" si="27"/>
        <v>0</v>
      </c>
      <c r="U85" s="1263">
        <f t="shared" si="27"/>
        <v>0</v>
      </c>
      <c r="V85" s="1263">
        <f t="shared" si="27"/>
        <v>0</v>
      </c>
      <c r="W85" s="1263">
        <f t="shared" si="27"/>
        <v>0</v>
      </c>
      <c r="X85" s="1263">
        <f t="shared" si="27"/>
        <v>0</v>
      </c>
      <c r="Y85" s="1263">
        <f t="shared" si="27"/>
        <v>0</v>
      </c>
      <c r="Z85" s="1263">
        <f t="shared" si="27"/>
        <v>0</v>
      </c>
      <c r="AA85" s="1263">
        <f t="shared" si="27"/>
        <v>0</v>
      </c>
      <c r="AB85" s="1263">
        <f t="shared" si="27"/>
        <v>0</v>
      </c>
      <c r="AC85" s="1263">
        <f t="shared" si="27"/>
        <v>0</v>
      </c>
      <c r="AD85" s="1263">
        <f t="shared" si="27"/>
        <v>0</v>
      </c>
      <c r="AE85" s="1263">
        <f t="shared" si="27"/>
        <v>0</v>
      </c>
      <c r="AF85" s="1263">
        <f t="shared" si="27"/>
        <v>0</v>
      </c>
      <c r="AG85" s="1263">
        <f t="shared" si="27"/>
        <v>0</v>
      </c>
      <c r="AH85" s="1263">
        <f t="shared" si="27"/>
        <v>0</v>
      </c>
      <c r="AI85" s="1263">
        <f t="shared" si="27"/>
        <v>0</v>
      </c>
      <c r="AJ85" s="1263">
        <f t="shared" si="27"/>
        <v>0</v>
      </c>
      <c r="AK85" s="1263">
        <f t="shared" si="27"/>
        <v>0</v>
      </c>
    </row>
    <row r="86" spans="1:37" s="478" customFormat="1" ht="13" hidden="1">
      <c r="A86" s="488"/>
      <c r="B86" s="488" t="s">
        <v>535</v>
      </c>
      <c r="C86" s="488"/>
      <c r="D86" s="488"/>
      <c r="E86" s="488"/>
      <c r="F86" s="488"/>
      <c r="G86" s="488"/>
      <c r="H86" s="449">
        <f t="shared" ref="H86:AK86" ca="1" si="28">IF(H39&lt;=$M$25,H57/-H71,0)</f>
        <v>0.52623730347732933</v>
      </c>
      <c r="I86" s="449">
        <f t="shared" ca="1" si="28"/>
        <v>0.66245581354710625</v>
      </c>
      <c r="J86" s="449">
        <f t="shared" ca="1" si="28"/>
        <v>0.6676070561160512</v>
      </c>
      <c r="K86" s="449">
        <f t="shared" ca="1" si="28"/>
        <v>0.67253416943881461</v>
      </c>
      <c r="L86" s="449">
        <f t="shared" ca="1" si="28"/>
        <v>0.67721945390493132</v>
      </c>
      <c r="M86" s="449">
        <f t="shared" ca="1" si="28"/>
        <v>0.68164432194389435</v>
      </c>
      <c r="N86" s="449">
        <f t="shared" ca="1" si="28"/>
        <v>0.68578925869365615</v>
      </c>
      <c r="O86" s="449">
        <f t="shared" ca="1" si="28"/>
        <v>0.68963378101097284</v>
      </c>
      <c r="P86" s="449">
        <f t="shared" ca="1" si="28"/>
        <v>0.69315639475523072</v>
      </c>
      <c r="Q86" s="449">
        <f t="shared" ca="1" si="28"/>
        <v>0.69633455027458524</v>
      </c>
      <c r="R86" s="449">
        <f t="shared" si="28"/>
        <v>0</v>
      </c>
      <c r="S86" s="449">
        <f t="shared" si="28"/>
        <v>0</v>
      </c>
      <c r="T86" s="450">
        <f t="shared" si="28"/>
        <v>0</v>
      </c>
      <c r="U86" s="449">
        <f t="shared" si="28"/>
        <v>0</v>
      </c>
      <c r="V86" s="449">
        <f t="shared" si="28"/>
        <v>0</v>
      </c>
      <c r="W86" s="449">
        <f t="shared" si="28"/>
        <v>0</v>
      </c>
      <c r="X86" s="449">
        <f t="shared" si="28"/>
        <v>0</v>
      </c>
      <c r="Y86" s="449">
        <f t="shared" si="28"/>
        <v>0</v>
      </c>
      <c r="Z86" s="449">
        <f t="shared" si="28"/>
        <v>0</v>
      </c>
      <c r="AA86" s="449">
        <f t="shared" si="28"/>
        <v>0</v>
      </c>
      <c r="AB86" s="449">
        <f t="shared" si="28"/>
        <v>0</v>
      </c>
      <c r="AC86" s="449">
        <f t="shared" si="28"/>
        <v>0</v>
      </c>
      <c r="AD86" s="449">
        <f t="shared" si="28"/>
        <v>0</v>
      </c>
      <c r="AE86" s="449">
        <f t="shared" si="28"/>
        <v>0</v>
      </c>
      <c r="AF86" s="449">
        <f t="shared" si="28"/>
        <v>0</v>
      </c>
      <c r="AG86" s="449">
        <f t="shared" si="28"/>
        <v>0</v>
      </c>
      <c r="AH86" s="449">
        <f t="shared" si="28"/>
        <v>0</v>
      </c>
      <c r="AI86" s="449">
        <f t="shared" si="28"/>
        <v>0</v>
      </c>
      <c r="AJ86" s="449">
        <f t="shared" si="28"/>
        <v>0</v>
      </c>
      <c r="AK86" s="449">
        <f t="shared" si="28"/>
        <v>0</v>
      </c>
    </row>
    <row r="87" spans="1:37" s="478" customFormat="1" ht="13" hidden="1">
      <c r="A87" s="488"/>
      <c r="B87" s="488" t="s">
        <v>538</v>
      </c>
      <c r="C87" s="488"/>
      <c r="D87" s="488"/>
      <c r="E87" s="488"/>
      <c r="F87" s="488"/>
      <c r="G87" s="488"/>
      <c r="H87" s="1263">
        <f t="shared" ref="H87:AK87" ca="1" si="29">H61/($G$69-SUM($H$84:H84))</f>
        <v>4.505510489738495E-2</v>
      </c>
      <c r="I87" s="1263">
        <f t="shared" ca="1" si="29"/>
        <v>5.8495441666642847E-2</v>
      </c>
      <c r="J87" s="1263">
        <f t="shared" ca="1" si="29"/>
        <v>6.0971064050427994E-2</v>
      </c>
      <c r="K87" s="1263">
        <f t="shared" ca="1" si="29"/>
        <v>6.3731224891484917E-2</v>
      </c>
      <c r="L87" s="1263">
        <f t="shared" ca="1" si="29"/>
        <v>6.6833404513910788E-2</v>
      </c>
      <c r="M87" s="1263">
        <f t="shared" ca="1" si="29"/>
        <v>7.0351542254934396E-2</v>
      </c>
      <c r="N87" s="1263">
        <f t="shared" ca="1" si="29"/>
        <v>7.4382366101236358E-2</v>
      </c>
      <c r="O87" s="1263">
        <f t="shared" ca="1" si="29"/>
        <v>7.9054887031954124E-2</v>
      </c>
      <c r="P87" s="1263">
        <f t="shared" ca="1" si="29"/>
        <v>8.4545071974151162E-2</v>
      </c>
      <c r="Q87" s="1263">
        <f t="shared" ca="1" si="29"/>
        <v>1.7244377149714925</v>
      </c>
      <c r="R87" s="1263">
        <f t="shared" ca="1" si="29"/>
        <v>0</v>
      </c>
      <c r="S87" s="1263">
        <f t="shared" ca="1" si="29"/>
        <v>0</v>
      </c>
      <c r="T87" s="422">
        <f t="shared" ca="1" si="29"/>
        <v>0</v>
      </c>
      <c r="U87" s="1263">
        <f t="shared" ca="1" si="29"/>
        <v>0</v>
      </c>
      <c r="V87" s="1263">
        <f t="shared" ca="1" si="29"/>
        <v>0</v>
      </c>
      <c r="W87" s="1263">
        <f t="shared" ca="1" si="29"/>
        <v>0</v>
      </c>
      <c r="X87" s="1263">
        <f t="shared" ca="1" si="29"/>
        <v>0</v>
      </c>
      <c r="Y87" s="1263">
        <f t="shared" ca="1" si="29"/>
        <v>0</v>
      </c>
      <c r="Z87" s="1263">
        <f t="shared" ca="1" si="29"/>
        <v>0</v>
      </c>
      <c r="AA87" s="1263">
        <f t="shared" ca="1" si="29"/>
        <v>0</v>
      </c>
      <c r="AB87" s="1263" t="e">
        <f t="shared" ca="1" si="29"/>
        <v>#NUM!</v>
      </c>
      <c r="AC87" s="1263" t="e">
        <f t="shared" ca="1" si="29"/>
        <v>#NUM!</v>
      </c>
      <c r="AD87" s="1263" t="e">
        <f t="shared" ca="1" si="29"/>
        <v>#NUM!</v>
      </c>
      <c r="AE87" s="1263" t="e">
        <f t="shared" ca="1" si="29"/>
        <v>#NUM!</v>
      </c>
      <c r="AF87" s="1263" t="e">
        <f t="shared" ca="1" si="29"/>
        <v>#NUM!</v>
      </c>
      <c r="AG87" s="1263" t="e">
        <f t="shared" ca="1" si="29"/>
        <v>#NUM!</v>
      </c>
      <c r="AH87" s="1263" t="e">
        <f t="shared" ca="1" si="29"/>
        <v>#NUM!</v>
      </c>
      <c r="AI87" s="1263" t="e">
        <f t="shared" ca="1" si="29"/>
        <v>#NUM!</v>
      </c>
      <c r="AJ87" s="1263" t="e">
        <f t="shared" ca="1" si="29"/>
        <v>#NUM!</v>
      </c>
      <c r="AK87" s="1263" t="e">
        <f t="shared" ca="1" si="29"/>
        <v>#NUM!</v>
      </c>
    </row>
    <row r="88" spans="1:37" s="478" customFormat="1" ht="13">
      <c r="A88" s="488"/>
      <c r="B88" s="488"/>
      <c r="C88" s="488"/>
      <c r="D88" s="488"/>
      <c r="E88" s="488"/>
      <c r="F88" s="488"/>
      <c r="G88" s="488"/>
      <c r="H88" s="488"/>
      <c r="I88" s="488"/>
      <c r="J88" s="488"/>
      <c r="K88" s="488"/>
      <c r="L88" s="488"/>
      <c r="M88" s="488"/>
      <c r="N88" s="488"/>
      <c r="O88" s="488"/>
      <c r="P88" s="488"/>
      <c r="Q88" s="488"/>
      <c r="R88" s="488"/>
      <c r="S88" s="488"/>
      <c r="T88" s="480"/>
      <c r="U88" s="488"/>
      <c r="V88" s="488"/>
      <c r="W88" s="488"/>
      <c r="X88" s="488"/>
      <c r="Y88" s="488"/>
      <c r="Z88" s="488"/>
      <c r="AA88" s="488"/>
      <c r="AB88" s="488"/>
      <c r="AC88" s="488"/>
      <c r="AD88" s="488"/>
      <c r="AE88" s="488"/>
      <c r="AF88" s="488"/>
      <c r="AG88" s="488"/>
      <c r="AH88" s="488"/>
      <c r="AI88" s="488"/>
      <c r="AJ88" s="488"/>
      <c r="AK88" s="488"/>
    </row>
    <row r="89" spans="1:37" ht="13">
      <c r="A89" s="488"/>
      <c r="B89" s="358"/>
      <c r="C89" s="358"/>
      <c r="D89" s="358"/>
      <c r="E89" s="358"/>
      <c r="F89" s="358"/>
      <c r="G89" s="358"/>
      <c r="H89" s="358"/>
      <c r="I89" s="358"/>
      <c r="J89" s="358"/>
      <c r="K89" s="358"/>
      <c r="L89" s="358"/>
      <c r="M89" s="358"/>
      <c r="N89" s="358"/>
      <c r="O89" s="358"/>
      <c r="P89" s="358"/>
      <c r="Q89" s="358"/>
      <c r="R89" s="358"/>
      <c r="S89" s="358"/>
      <c r="T89" s="357"/>
      <c r="U89" s="358"/>
      <c r="V89" s="358"/>
      <c r="W89" s="358"/>
      <c r="X89" s="358"/>
      <c r="Y89" s="358"/>
      <c r="Z89" s="358"/>
      <c r="AA89" s="358"/>
      <c r="AB89" s="358"/>
      <c r="AC89" s="358"/>
      <c r="AD89" s="358"/>
      <c r="AE89" s="358"/>
      <c r="AF89" s="358"/>
      <c r="AG89" s="358"/>
      <c r="AH89" s="358"/>
      <c r="AI89" s="358"/>
      <c r="AJ89" s="358"/>
      <c r="AK89" s="358"/>
    </row>
    <row r="90" spans="1:37" ht="13">
      <c r="A90" s="488"/>
      <c r="B90" s="358"/>
      <c r="C90" s="358"/>
      <c r="D90" s="358"/>
      <c r="E90" s="358"/>
      <c r="F90" s="358"/>
      <c r="G90" s="358"/>
      <c r="H90" s="358"/>
      <c r="I90" s="358"/>
      <c r="J90" s="358"/>
      <c r="K90" s="358"/>
      <c r="L90" s="358"/>
      <c r="M90" s="358"/>
      <c r="N90" s="358"/>
      <c r="O90" s="358"/>
      <c r="P90" s="358"/>
      <c r="Q90" s="358"/>
      <c r="R90" s="358"/>
      <c r="S90" s="358"/>
      <c r="T90" s="357"/>
      <c r="U90" s="358"/>
      <c r="V90" s="358"/>
      <c r="W90" s="358"/>
      <c r="X90" s="358"/>
      <c r="Y90" s="358"/>
      <c r="Z90" s="358"/>
      <c r="AA90" s="358"/>
      <c r="AB90" s="358"/>
      <c r="AC90" s="358"/>
      <c r="AD90" s="358"/>
      <c r="AE90" s="358"/>
      <c r="AF90" s="358"/>
      <c r="AG90" s="358"/>
      <c r="AH90" s="358"/>
      <c r="AI90" s="358"/>
      <c r="AJ90" s="358"/>
      <c r="AK90" s="358"/>
    </row>
    <row r="91" spans="1:37" ht="13">
      <c r="A91" s="488"/>
      <c r="B91" s="358"/>
      <c r="C91" s="358"/>
      <c r="D91" s="358"/>
      <c r="E91" s="358"/>
      <c r="F91" s="358"/>
      <c r="G91" s="358"/>
      <c r="H91" s="358"/>
      <c r="I91" s="358"/>
      <c r="J91" s="358"/>
      <c r="K91" s="358"/>
      <c r="L91" s="358"/>
      <c r="M91" s="358"/>
      <c r="N91" s="358"/>
      <c r="O91" s="358"/>
      <c r="P91" s="358"/>
      <c r="Q91" s="358"/>
      <c r="R91" s="358"/>
      <c r="S91" s="358"/>
      <c r="T91" s="357"/>
      <c r="U91" s="358"/>
      <c r="V91" s="358"/>
      <c r="W91" s="358"/>
      <c r="X91" s="358"/>
      <c r="Y91" s="358"/>
      <c r="Z91" s="358"/>
      <c r="AA91" s="358"/>
      <c r="AB91" s="358"/>
      <c r="AC91" s="358"/>
      <c r="AD91" s="358"/>
      <c r="AE91" s="358"/>
      <c r="AF91" s="358"/>
      <c r="AG91" s="358"/>
      <c r="AH91" s="358"/>
      <c r="AI91" s="358"/>
      <c r="AJ91" s="358"/>
      <c r="AK91" s="358"/>
    </row>
    <row r="92" spans="1:37" ht="13">
      <c r="A92" s="488"/>
      <c r="B92" s="358"/>
      <c r="C92" s="358"/>
      <c r="D92" s="358"/>
      <c r="E92" s="358"/>
      <c r="F92" s="358"/>
      <c r="G92" s="358"/>
      <c r="H92" s="358"/>
      <c r="I92" s="358"/>
      <c r="J92" s="358"/>
      <c r="K92" s="358"/>
      <c r="L92" s="358"/>
      <c r="M92" s="358"/>
      <c r="N92" s="358"/>
      <c r="O92" s="358"/>
      <c r="P92" s="358"/>
      <c r="Q92" s="358"/>
      <c r="R92" s="358"/>
      <c r="S92" s="358"/>
      <c r="T92" s="357"/>
      <c r="U92" s="358"/>
      <c r="V92" s="358"/>
      <c r="W92" s="358"/>
      <c r="X92" s="358"/>
      <c r="Y92" s="358"/>
      <c r="Z92" s="358"/>
      <c r="AA92" s="358"/>
      <c r="AB92" s="358"/>
      <c r="AC92" s="358"/>
      <c r="AD92" s="358"/>
      <c r="AE92" s="358"/>
      <c r="AF92" s="358"/>
      <c r="AG92" s="358"/>
      <c r="AH92" s="358"/>
      <c r="AI92" s="358"/>
      <c r="AJ92" s="358"/>
      <c r="AK92" s="358"/>
    </row>
    <row r="93" spans="1:37" ht="13">
      <c r="A93" s="488"/>
      <c r="B93" s="358"/>
      <c r="C93" s="358"/>
      <c r="D93" s="358"/>
      <c r="E93" s="358"/>
      <c r="F93" s="358"/>
      <c r="G93" s="358"/>
      <c r="H93" s="358"/>
      <c r="I93" s="358"/>
      <c r="J93" s="358"/>
      <c r="K93" s="358"/>
      <c r="L93" s="358"/>
      <c r="M93" s="358"/>
      <c r="N93" s="358"/>
      <c r="O93" s="358"/>
      <c r="P93" s="358"/>
      <c r="Q93" s="358"/>
      <c r="R93" s="358"/>
      <c r="S93" s="358"/>
      <c r="T93" s="357"/>
      <c r="U93" s="358"/>
      <c r="V93" s="358"/>
      <c r="W93" s="358"/>
      <c r="X93" s="358"/>
      <c r="Y93" s="358"/>
      <c r="Z93" s="358"/>
      <c r="AA93" s="358"/>
      <c r="AB93" s="358"/>
      <c r="AC93" s="358"/>
      <c r="AD93" s="358"/>
      <c r="AE93" s="358"/>
      <c r="AF93" s="358"/>
      <c r="AG93" s="358"/>
      <c r="AH93" s="358"/>
      <c r="AI93" s="358"/>
      <c r="AJ93" s="358"/>
      <c r="AK93" s="358"/>
    </row>
    <row r="94" spans="1:37" ht="13">
      <c r="A94" s="488"/>
      <c r="B94" s="358"/>
      <c r="C94" s="358"/>
      <c r="D94" s="358"/>
      <c r="E94" s="358"/>
      <c r="F94" s="358"/>
      <c r="G94" s="358"/>
      <c r="H94" s="358"/>
      <c r="I94" s="358"/>
      <c r="J94" s="358"/>
      <c r="K94" s="358"/>
      <c r="L94" s="358"/>
      <c r="M94" s="358"/>
      <c r="N94" s="358"/>
      <c r="O94" s="358"/>
      <c r="P94" s="358"/>
      <c r="Q94" s="358"/>
      <c r="R94" s="358"/>
      <c r="S94" s="358"/>
      <c r="T94" s="357"/>
      <c r="U94" s="358"/>
      <c r="V94" s="358"/>
      <c r="W94" s="358"/>
      <c r="X94" s="358"/>
      <c r="Y94" s="358"/>
      <c r="Z94" s="358"/>
      <c r="AA94" s="358"/>
      <c r="AB94" s="358"/>
      <c r="AC94" s="358"/>
      <c r="AD94" s="358"/>
      <c r="AE94" s="358"/>
      <c r="AF94" s="358"/>
      <c r="AG94" s="358"/>
      <c r="AH94" s="358"/>
      <c r="AI94" s="358"/>
      <c r="AJ94" s="358"/>
      <c r="AK94" s="358"/>
    </row>
    <row r="95" spans="1:37" ht="13">
      <c r="A95" s="488"/>
      <c r="B95" s="358"/>
      <c r="C95" s="358"/>
      <c r="D95" s="358"/>
      <c r="E95" s="358"/>
      <c r="F95" s="358"/>
      <c r="G95" s="358"/>
      <c r="H95" s="358"/>
      <c r="I95" s="358"/>
      <c r="J95" s="358"/>
      <c r="K95" s="358"/>
      <c r="L95" s="358"/>
      <c r="M95" s="358"/>
      <c r="N95" s="358"/>
      <c r="O95" s="358"/>
      <c r="P95" s="358"/>
      <c r="Q95" s="358"/>
      <c r="R95" s="358"/>
      <c r="S95" s="358"/>
      <c r="T95" s="357"/>
      <c r="U95" s="358"/>
      <c r="V95" s="358"/>
      <c r="W95" s="358"/>
      <c r="X95" s="358"/>
      <c r="Y95" s="358"/>
      <c r="Z95" s="358"/>
      <c r="AA95" s="358"/>
      <c r="AB95" s="358"/>
      <c r="AC95" s="358"/>
      <c r="AD95" s="358"/>
      <c r="AE95" s="358"/>
      <c r="AF95" s="358"/>
      <c r="AG95" s="358"/>
      <c r="AH95" s="358"/>
      <c r="AI95" s="358"/>
      <c r="AJ95" s="358"/>
      <c r="AK95" s="358"/>
    </row>
    <row r="96" spans="1:37" ht="13">
      <c r="A96" s="488"/>
      <c r="B96" s="358"/>
      <c r="C96" s="358"/>
      <c r="D96" s="358"/>
      <c r="E96" s="358"/>
      <c r="F96" s="358"/>
      <c r="G96" s="358"/>
      <c r="H96" s="358"/>
      <c r="I96" s="358"/>
      <c r="J96" s="358"/>
      <c r="K96" s="358"/>
      <c r="L96" s="358"/>
      <c r="M96" s="358"/>
      <c r="N96" s="358"/>
      <c r="O96" s="358"/>
      <c r="P96" s="358"/>
      <c r="Q96" s="358"/>
      <c r="R96" s="358"/>
      <c r="S96" s="358"/>
      <c r="T96" s="357"/>
      <c r="U96" s="358"/>
      <c r="V96" s="358"/>
      <c r="W96" s="358"/>
      <c r="X96" s="358"/>
      <c r="Y96" s="358"/>
      <c r="Z96" s="358"/>
      <c r="AA96" s="358"/>
      <c r="AB96" s="358"/>
      <c r="AC96" s="358"/>
      <c r="AD96" s="358"/>
      <c r="AE96" s="358"/>
      <c r="AF96" s="358"/>
      <c r="AG96" s="358"/>
      <c r="AH96" s="358"/>
      <c r="AI96" s="358"/>
      <c r="AJ96" s="358"/>
      <c r="AK96" s="358"/>
    </row>
    <row r="97" spans="1:37" ht="13">
      <c r="A97" s="488"/>
      <c r="B97" s="358"/>
      <c r="C97" s="358"/>
      <c r="D97" s="358"/>
      <c r="E97" s="358"/>
      <c r="F97" s="358"/>
      <c r="G97" s="358"/>
      <c r="H97" s="358"/>
      <c r="I97" s="358"/>
      <c r="J97" s="358"/>
      <c r="K97" s="358"/>
      <c r="L97" s="358"/>
      <c r="M97" s="358"/>
      <c r="N97" s="358"/>
      <c r="O97" s="358"/>
      <c r="P97" s="358"/>
      <c r="Q97" s="358"/>
      <c r="R97" s="358"/>
      <c r="S97" s="358"/>
      <c r="T97" s="357"/>
      <c r="U97" s="358"/>
      <c r="V97" s="358"/>
      <c r="W97" s="358"/>
      <c r="X97" s="358"/>
      <c r="Y97" s="358"/>
      <c r="Z97" s="358"/>
      <c r="AA97" s="358"/>
      <c r="AB97" s="358"/>
      <c r="AC97" s="358"/>
      <c r="AD97" s="358"/>
      <c r="AE97" s="358"/>
      <c r="AF97" s="358"/>
      <c r="AG97" s="358"/>
      <c r="AH97" s="358"/>
      <c r="AI97" s="358"/>
      <c r="AJ97" s="358"/>
      <c r="AK97" s="358"/>
    </row>
    <row r="98" spans="1:37" ht="13">
      <c r="A98" s="488"/>
      <c r="B98" s="358"/>
      <c r="C98" s="358"/>
      <c r="D98" s="358"/>
      <c r="E98" s="358"/>
      <c r="F98" s="358"/>
      <c r="G98" s="358"/>
      <c r="H98" s="358"/>
      <c r="I98" s="358"/>
      <c r="J98" s="358"/>
      <c r="K98" s="358"/>
      <c r="L98" s="358"/>
      <c r="M98" s="358"/>
      <c r="N98" s="358"/>
      <c r="O98" s="358"/>
      <c r="P98" s="358"/>
      <c r="Q98" s="358"/>
      <c r="R98" s="358"/>
      <c r="S98" s="358"/>
      <c r="T98" s="357"/>
      <c r="U98" s="358"/>
      <c r="V98" s="358"/>
      <c r="W98" s="358"/>
      <c r="X98" s="358"/>
      <c r="Y98" s="358"/>
      <c r="Z98" s="358"/>
      <c r="AA98" s="358"/>
      <c r="AB98" s="358"/>
      <c r="AC98" s="358"/>
      <c r="AD98" s="358"/>
      <c r="AE98" s="358"/>
      <c r="AF98" s="358"/>
      <c r="AG98" s="358"/>
      <c r="AH98" s="358"/>
      <c r="AI98" s="358"/>
      <c r="AJ98" s="358"/>
      <c r="AK98" s="358"/>
    </row>
    <row r="99" spans="1:37" ht="13">
      <c r="A99" s="488"/>
      <c r="B99" s="358"/>
      <c r="C99" s="358"/>
      <c r="D99" s="358"/>
      <c r="E99" s="358"/>
      <c r="F99" s="358"/>
      <c r="G99" s="358"/>
      <c r="H99" s="358"/>
      <c r="I99" s="358"/>
      <c r="J99" s="358"/>
      <c r="K99" s="358"/>
      <c r="L99" s="358"/>
      <c r="M99" s="358"/>
      <c r="N99" s="358"/>
      <c r="O99" s="358"/>
      <c r="P99" s="358"/>
      <c r="Q99" s="358"/>
      <c r="R99" s="358"/>
      <c r="S99" s="358"/>
      <c r="T99" s="357"/>
      <c r="U99" s="358"/>
      <c r="V99" s="358"/>
      <c r="W99" s="358"/>
      <c r="X99" s="358"/>
      <c r="Y99" s="358"/>
      <c r="Z99" s="358"/>
      <c r="AA99" s="358"/>
      <c r="AB99" s="358"/>
      <c r="AC99" s="358"/>
      <c r="AD99" s="358"/>
      <c r="AE99" s="358"/>
      <c r="AF99" s="358"/>
      <c r="AG99" s="358"/>
      <c r="AH99" s="358"/>
      <c r="AI99" s="358"/>
      <c r="AJ99" s="358"/>
      <c r="AK99" s="358"/>
    </row>
    <row r="100" spans="1:37" ht="13">
      <c r="A100" s="488"/>
      <c r="B100" s="358"/>
      <c r="C100" s="358"/>
      <c r="D100" s="358"/>
      <c r="E100" s="358"/>
      <c r="F100" s="358"/>
      <c r="G100" s="358"/>
      <c r="H100" s="358"/>
      <c r="I100" s="358"/>
      <c r="J100" s="358"/>
      <c r="K100" s="358"/>
      <c r="L100" s="358"/>
      <c r="M100" s="358"/>
      <c r="N100" s="358"/>
      <c r="O100" s="358"/>
      <c r="P100" s="358"/>
      <c r="Q100" s="358"/>
      <c r="R100" s="358"/>
      <c r="S100" s="358"/>
      <c r="T100" s="357"/>
      <c r="U100" s="358"/>
      <c r="V100" s="358"/>
      <c r="W100" s="358"/>
      <c r="X100" s="358"/>
      <c r="Y100" s="358"/>
      <c r="Z100" s="358"/>
      <c r="AA100" s="358"/>
      <c r="AB100" s="358"/>
      <c r="AC100" s="358"/>
      <c r="AD100" s="358"/>
      <c r="AE100" s="358"/>
      <c r="AF100" s="358"/>
      <c r="AG100" s="358"/>
      <c r="AH100" s="358"/>
      <c r="AI100" s="358"/>
      <c r="AJ100" s="358"/>
      <c r="AK100" s="358"/>
    </row>
    <row r="101" spans="1:37" ht="13">
      <c r="A101" s="488"/>
      <c r="B101" s="358"/>
      <c r="C101" s="358"/>
      <c r="D101" s="358"/>
      <c r="E101" s="358"/>
      <c r="F101" s="358"/>
      <c r="G101" s="358"/>
      <c r="H101" s="358"/>
      <c r="I101" s="358"/>
      <c r="J101" s="358"/>
      <c r="K101" s="358"/>
      <c r="L101" s="358"/>
      <c r="M101" s="358"/>
      <c r="N101" s="358"/>
      <c r="O101" s="358"/>
      <c r="P101" s="358"/>
      <c r="Q101" s="358"/>
      <c r="R101" s="358"/>
      <c r="S101" s="358"/>
      <c r="T101" s="357"/>
      <c r="U101" s="358"/>
      <c r="V101" s="358"/>
      <c r="W101" s="358"/>
      <c r="X101" s="358"/>
      <c r="Y101" s="358"/>
      <c r="Z101" s="358"/>
      <c r="AA101" s="358"/>
      <c r="AB101" s="358"/>
      <c r="AC101" s="358"/>
      <c r="AD101" s="358"/>
      <c r="AE101" s="358"/>
      <c r="AF101" s="358"/>
      <c r="AG101" s="358"/>
      <c r="AH101" s="358"/>
      <c r="AI101" s="358"/>
      <c r="AJ101" s="358"/>
      <c r="AK101" s="358"/>
    </row>
    <row r="102" spans="1:37" ht="13">
      <c r="A102" s="488"/>
      <c r="B102" s="358"/>
      <c r="C102" s="358"/>
      <c r="D102" s="358"/>
      <c r="E102" s="358"/>
      <c r="F102" s="358"/>
      <c r="G102" s="358"/>
      <c r="H102" s="358"/>
      <c r="I102" s="358"/>
      <c r="J102" s="358"/>
      <c r="K102" s="358"/>
      <c r="L102" s="358"/>
      <c r="M102" s="358"/>
      <c r="N102" s="358"/>
      <c r="O102" s="358"/>
      <c r="P102" s="358"/>
      <c r="Q102" s="358"/>
      <c r="R102" s="358"/>
      <c r="S102" s="358"/>
      <c r="T102" s="357"/>
      <c r="U102" s="358"/>
      <c r="V102" s="358"/>
      <c r="W102" s="358"/>
      <c r="X102" s="358"/>
      <c r="Y102" s="358"/>
      <c r="Z102" s="358"/>
      <c r="AA102" s="358"/>
      <c r="AB102" s="358"/>
      <c r="AC102" s="358"/>
      <c r="AD102" s="358"/>
      <c r="AE102" s="358"/>
      <c r="AF102" s="358"/>
      <c r="AG102" s="358"/>
      <c r="AH102" s="358"/>
      <c r="AI102" s="358"/>
      <c r="AJ102" s="358"/>
      <c r="AK102" s="358"/>
    </row>
    <row r="103" spans="1:37" ht="13">
      <c r="A103" s="488"/>
      <c r="B103" s="358"/>
      <c r="C103" s="358"/>
      <c r="D103" s="358"/>
      <c r="E103" s="358"/>
      <c r="F103" s="358"/>
      <c r="G103" s="358"/>
      <c r="H103" s="358"/>
      <c r="I103" s="358"/>
      <c r="J103" s="358"/>
      <c r="K103" s="358"/>
      <c r="L103" s="358"/>
      <c r="M103" s="358"/>
      <c r="N103" s="358"/>
      <c r="O103" s="358"/>
      <c r="P103" s="358"/>
      <c r="Q103" s="358"/>
      <c r="R103" s="358"/>
      <c r="S103" s="358"/>
      <c r="T103" s="357"/>
      <c r="U103" s="358"/>
      <c r="V103" s="358"/>
      <c r="W103" s="358"/>
      <c r="X103" s="358"/>
      <c r="Y103" s="358"/>
      <c r="Z103" s="358"/>
      <c r="AA103" s="358"/>
      <c r="AB103" s="358"/>
      <c r="AC103" s="358"/>
      <c r="AD103" s="358"/>
      <c r="AE103" s="358"/>
      <c r="AF103" s="358"/>
      <c r="AG103" s="358"/>
      <c r="AH103" s="358"/>
      <c r="AI103" s="358"/>
      <c r="AJ103" s="358"/>
      <c r="AK103" s="358"/>
    </row>
    <row r="104" spans="1:37" ht="13">
      <c r="A104" s="488"/>
      <c r="B104" s="358"/>
      <c r="C104" s="358"/>
      <c r="D104" s="358"/>
      <c r="E104" s="358"/>
      <c r="F104" s="358"/>
      <c r="G104" s="358"/>
      <c r="H104" s="358"/>
      <c r="I104" s="358"/>
      <c r="J104" s="358"/>
      <c r="K104" s="358"/>
      <c r="L104" s="358"/>
      <c r="M104" s="358"/>
      <c r="N104" s="358"/>
      <c r="O104" s="358"/>
      <c r="P104" s="358"/>
      <c r="Q104" s="358"/>
      <c r="R104" s="358"/>
      <c r="S104" s="358"/>
      <c r="T104" s="357"/>
      <c r="U104" s="358"/>
      <c r="V104" s="358"/>
      <c r="W104" s="358"/>
      <c r="X104" s="358"/>
      <c r="Y104" s="358"/>
      <c r="Z104" s="358"/>
      <c r="AA104" s="358"/>
      <c r="AB104" s="358"/>
      <c r="AC104" s="358"/>
      <c r="AD104" s="358"/>
      <c r="AE104" s="358"/>
      <c r="AF104" s="358"/>
      <c r="AG104" s="358"/>
      <c r="AH104" s="358"/>
      <c r="AI104" s="358"/>
      <c r="AJ104" s="358"/>
      <c r="AK104" s="358"/>
    </row>
    <row r="105" spans="1:37" ht="13">
      <c r="A105" s="488"/>
      <c r="B105" s="358"/>
      <c r="C105" s="358"/>
      <c r="D105" s="358"/>
      <c r="E105" s="358"/>
      <c r="F105" s="358"/>
      <c r="G105" s="358"/>
      <c r="H105" s="358"/>
      <c r="I105" s="358"/>
      <c r="J105" s="358"/>
      <c r="K105" s="358"/>
      <c r="L105" s="358"/>
      <c r="M105" s="358"/>
      <c r="N105" s="358"/>
      <c r="O105" s="358"/>
      <c r="P105" s="358"/>
      <c r="Q105" s="358"/>
      <c r="R105" s="358"/>
      <c r="S105" s="358"/>
      <c r="T105" s="357"/>
      <c r="U105" s="358"/>
      <c r="V105" s="358"/>
      <c r="W105" s="358"/>
      <c r="X105" s="358"/>
      <c r="Y105" s="358"/>
      <c r="Z105" s="358"/>
      <c r="AA105" s="358"/>
      <c r="AB105" s="358"/>
      <c r="AC105" s="358"/>
      <c r="AD105" s="358"/>
      <c r="AE105" s="358"/>
      <c r="AF105" s="358"/>
      <c r="AG105" s="358"/>
      <c r="AH105" s="358"/>
      <c r="AI105" s="358"/>
      <c r="AJ105" s="358"/>
      <c r="AK105" s="358"/>
    </row>
    <row r="106" spans="1:37" ht="13">
      <c r="A106" s="488"/>
      <c r="B106" s="358"/>
      <c r="C106" s="358"/>
      <c r="D106" s="358"/>
      <c r="E106" s="358"/>
      <c r="F106" s="358"/>
      <c r="G106" s="358"/>
      <c r="H106" s="358"/>
      <c r="I106" s="358"/>
      <c r="J106" s="358"/>
      <c r="K106" s="358"/>
      <c r="L106" s="358"/>
      <c r="M106" s="358"/>
      <c r="N106" s="358"/>
      <c r="O106" s="358"/>
      <c r="P106" s="358"/>
      <c r="Q106" s="358"/>
      <c r="R106" s="358"/>
      <c r="S106" s="358"/>
      <c r="T106" s="357"/>
      <c r="U106" s="358"/>
      <c r="V106" s="358"/>
      <c r="W106" s="358"/>
      <c r="X106" s="358"/>
      <c r="Y106" s="358"/>
      <c r="Z106" s="358"/>
      <c r="AA106" s="358"/>
      <c r="AB106" s="358"/>
      <c r="AC106" s="358"/>
      <c r="AD106" s="358"/>
      <c r="AE106" s="358"/>
      <c r="AF106" s="358"/>
      <c r="AG106" s="358"/>
      <c r="AH106" s="358"/>
      <c r="AI106" s="358"/>
      <c r="AJ106" s="358"/>
      <c r="AK106" s="358"/>
    </row>
    <row r="107" spans="1:37" ht="13">
      <c r="A107" s="488"/>
      <c r="B107" s="358"/>
      <c r="C107" s="358"/>
      <c r="D107" s="358"/>
      <c r="E107" s="358"/>
      <c r="F107" s="358"/>
      <c r="G107" s="358"/>
      <c r="H107" s="358"/>
      <c r="I107" s="358"/>
      <c r="J107" s="358"/>
      <c r="K107" s="358"/>
      <c r="L107" s="358"/>
      <c r="M107" s="358"/>
      <c r="N107" s="358"/>
      <c r="O107" s="358"/>
      <c r="P107" s="358"/>
      <c r="Q107" s="358"/>
      <c r="R107" s="358"/>
      <c r="S107" s="358"/>
      <c r="T107" s="357"/>
      <c r="U107" s="358"/>
      <c r="V107" s="358"/>
      <c r="W107" s="358"/>
      <c r="X107" s="358"/>
      <c r="Y107" s="358"/>
      <c r="Z107" s="358"/>
      <c r="AA107" s="358"/>
      <c r="AB107" s="358"/>
      <c r="AC107" s="358"/>
      <c r="AD107" s="358"/>
      <c r="AE107" s="358"/>
      <c r="AF107" s="358"/>
      <c r="AG107" s="358"/>
      <c r="AH107" s="358"/>
      <c r="AI107" s="358"/>
      <c r="AJ107" s="358"/>
      <c r="AK107" s="358"/>
    </row>
    <row r="108" spans="1:37" ht="13">
      <c r="A108" s="488"/>
      <c r="B108" s="358"/>
      <c r="C108" s="358"/>
      <c r="D108" s="358"/>
      <c r="E108" s="358"/>
      <c r="F108" s="358"/>
      <c r="G108" s="358"/>
      <c r="H108" s="358"/>
      <c r="I108" s="358"/>
      <c r="J108" s="358"/>
      <c r="K108" s="358"/>
      <c r="L108" s="358"/>
      <c r="M108" s="358"/>
      <c r="N108" s="358"/>
      <c r="O108" s="358"/>
      <c r="P108" s="358"/>
      <c r="Q108" s="358"/>
      <c r="R108" s="358"/>
      <c r="S108" s="358"/>
      <c r="T108" s="357"/>
      <c r="U108" s="358"/>
      <c r="V108" s="358"/>
      <c r="W108" s="358"/>
      <c r="X108" s="358"/>
      <c r="Y108" s="358"/>
      <c r="Z108" s="358"/>
      <c r="AA108" s="358"/>
      <c r="AB108" s="358"/>
      <c r="AC108" s="358"/>
      <c r="AD108" s="358"/>
      <c r="AE108" s="358"/>
      <c r="AF108" s="358"/>
      <c r="AG108" s="358"/>
      <c r="AH108" s="358"/>
      <c r="AI108" s="358"/>
      <c r="AJ108" s="358"/>
      <c r="AK108" s="358"/>
    </row>
    <row r="109" spans="1:37" ht="13">
      <c r="A109" s="488"/>
      <c r="B109" s="358"/>
      <c r="C109" s="358"/>
      <c r="D109" s="358"/>
      <c r="E109" s="358"/>
      <c r="F109" s="358"/>
      <c r="G109" s="358"/>
      <c r="H109" s="358"/>
      <c r="I109" s="358"/>
      <c r="J109" s="358"/>
      <c r="K109" s="358"/>
      <c r="L109" s="358"/>
      <c r="M109" s="358"/>
      <c r="N109" s="358"/>
      <c r="O109" s="358"/>
      <c r="P109" s="358"/>
      <c r="Q109" s="358"/>
      <c r="R109" s="358"/>
      <c r="S109" s="358"/>
      <c r="T109" s="357"/>
      <c r="U109" s="358"/>
      <c r="V109" s="358"/>
      <c r="W109" s="358"/>
      <c r="X109" s="358"/>
      <c r="Y109" s="358"/>
      <c r="Z109" s="358"/>
      <c r="AA109" s="358"/>
      <c r="AB109" s="358"/>
      <c r="AC109" s="358"/>
      <c r="AD109" s="358"/>
      <c r="AE109" s="358"/>
      <c r="AF109" s="358"/>
      <c r="AG109" s="358"/>
      <c r="AH109" s="358"/>
      <c r="AI109" s="358"/>
      <c r="AJ109" s="358"/>
      <c r="AK109" s="358"/>
    </row>
    <row r="110" spans="1:37" ht="13">
      <c r="A110" s="488"/>
      <c r="B110" s="358"/>
      <c r="C110" s="358"/>
      <c r="D110" s="358"/>
      <c r="E110" s="358"/>
      <c r="F110" s="358"/>
      <c r="G110" s="358"/>
      <c r="H110" s="358"/>
      <c r="I110" s="358"/>
      <c r="J110" s="358"/>
      <c r="K110" s="358"/>
      <c r="L110" s="358"/>
      <c r="M110" s="358"/>
      <c r="N110" s="358"/>
      <c r="O110" s="358"/>
      <c r="P110" s="358"/>
      <c r="Q110" s="358"/>
      <c r="R110" s="358"/>
      <c r="S110" s="358"/>
      <c r="T110" s="357"/>
      <c r="U110" s="358"/>
      <c r="V110" s="358"/>
      <c r="W110" s="358"/>
      <c r="X110" s="358"/>
      <c r="Y110" s="358"/>
      <c r="Z110" s="358"/>
      <c r="AA110" s="358"/>
      <c r="AB110" s="358"/>
      <c r="AC110" s="358"/>
      <c r="AD110" s="358"/>
      <c r="AE110" s="358"/>
      <c r="AF110" s="358"/>
      <c r="AG110" s="358"/>
      <c r="AH110" s="358"/>
      <c r="AI110" s="358"/>
      <c r="AJ110" s="358"/>
      <c r="AK110" s="358"/>
    </row>
    <row r="111" spans="1:37" ht="13">
      <c r="A111" s="488"/>
      <c r="B111" s="358"/>
      <c r="C111" s="358"/>
      <c r="D111" s="358"/>
      <c r="E111" s="358"/>
      <c r="F111" s="358"/>
      <c r="G111" s="358"/>
      <c r="H111" s="358"/>
      <c r="I111" s="358"/>
      <c r="J111" s="358"/>
      <c r="K111" s="358"/>
      <c r="L111" s="358"/>
      <c r="M111" s="358"/>
      <c r="N111" s="358"/>
      <c r="O111" s="358"/>
      <c r="P111" s="358"/>
      <c r="Q111" s="358"/>
      <c r="R111" s="358"/>
      <c r="S111" s="358"/>
      <c r="T111" s="357"/>
      <c r="U111" s="358"/>
      <c r="V111" s="358"/>
      <c r="W111" s="358"/>
      <c r="X111" s="358"/>
      <c r="Y111" s="358"/>
      <c r="Z111" s="358"/>
      <c r="AA111" s="358"/>
      <c r="AB111" s="358"/>
      <c r="AC111" s="358"/>
      <c r="AD111" s="358"/>
      <c r="AE111" s="358"/>
      <c r="AF111" s="358"/>
      <c r="AG111" s="358"/>
      <c r="AH111" s="358"/>
      <c r="AI111" s="358"/>
      <c r="AJ111" s="358"/>
      <c r="AK111" s="358"/>
    </row>
    <row r="112" spans="1:37" ht="13">
      <c r="A112" s="488"/>
      <c r="B112" s="358"/>
      <c r="C112" s="358"/>
      <c r="D112" s="358"/>
      <c r="E112" s="358"/>
      <c r="F112" s="358"/>
      <c r="G112" s="358"/>
      <c r="H112" s="358"/>
      <c r="I112" s="358"/>
      <c r="J112" s="358"/>
      <c r="K112" s="358"/>
      <c r="L112" s="358"/>
      <c r="M112" s="358"/>
      <c r="N112" s="358"/>
      <c r="O112" s="358"/>
      <c r="P112" s="358"/>
      <c r="Q112" s="358"/>
      <c r="R112" s="358"/>
      <c r="S112" s="358"/>
      <c r="T112" s="357"/>
      <c r="U112" s="358"/>
      <c r="V112" s="358"/>
      <c r="W112" s="358"/>
      <c r="X112" s="358"/>
      <c r="Y112" s="358"/>
      <c r="Z112" s="358"/>
      <c r="AA112" s="358"/>
      <c r="AB112" s="358"/>
      <c r="AC112" s="358"/>
      <c r="AD112" s="358"/>
      <c r="AE112" s="358"/>
      <c r="AF112" s="358"/>
      <c r="AG112" s="358"/>
      <c r="AH112" s="358"/>
      <c r="AI112" s="358"/>
      <c r="AJ112" s="358"/>
      <c r="AK112" s="358"/>
    </row>
    <row r="113" spans="1:37" ht="13">
      <c r="A113" s="488"/>
      <c r="B113" s="358"/>
      <c r="C113" s="358"/>
      <c r="D113" s="358"/>
      <c r="E113" s="358"/>
      <c r="F113" s="358"/>
      <c r="G113" s="358"/>
      <c r="H113" s="358"/>
      <c r="I113" s="358"/>
      <c r="J113" s="358"/>
      <c r="K113" s="358"/>
      <c r="L113" s="358"/>
      <c r="M113" s="358"/>
      <c r="N113" s="358"/>
      <c r="O113" s="358"/>
      <c r="P113" s="358"/>
      <c r="Q113" s="358"/>
      <c r="R113" s="358"/>
      <c r="S113" s="358"/>
      <c r="T113" s="357"/>
      <c r="U113" s="358"/>
      <c r="V113" s="358"/>
      <c r="W113" s="358"/>
      <c r="X113" s="358"/>
      <c r="Y113" s="358"/>
      <c r="Z113" s="358"/>
      <c r="AA113" s="358"/>
      <c r="AB113" s="358"/>
      <c r="AC113" s="358"/>
      <c r="AD113" s="358"/>
      <c r="AE113" s="358"/>
      <c r="AF113" s="358"/>
      <c r="AG113" s="358"/>
      <c r="AH113" s="358"/>
      <c r="AI113" s="358"/>
      <c r="AJ113" s="358"/>
      <c r="AK113" s="358"/>
    </row>
    <row r="114" spans="1:37" ht="13">
      <c r="A114" s="488"/>
      <c r="B114" s="358"/>
      <c r="C114" s="358"/>
      <c r="D114" s="358"/>
      <c r="E114" s="358"/>
      <c r="F114" s="358"/>
      <c r="G114" s="358"/>
      <c r="H114" s="358"/>
      <c r="I114" s="358"/>
      <c r="J114" s="358"/>
      <c r="K114" s="358"/>
      <c r="L114" s="358"/>
      <c r="M114" s="358"/>
      <c r="N114" s="358"/>
      <c r="O114" s="358"/>
      <c r="P114" s="358"/>
      <c r="Q114" s="358"/>
      <c r="R114" s="358"/>
      <c r="S114" s="358"/>
      <c r="T114" s="357"/>
      <c r="U114" s="358"/>
      <c r="V114" s="358"/>
      <c r="W114" s="358"/>
      <c r="X114" s="358"/>
      <c r="Y114" s="358"/>
      <c r="Z114" s="358"/>
      <c r="AA114" s="358"/>
      <c r="AB114" s="358"/>
      <c r="AC114" s="358"/>
      <c r="AD114" s="358"/>
      <c r="AE114" s="358"/>
      <c r="AF114" s="358"/>
      <c r="AG114" s="358"/>
      <c r="AH114" s="358"/>
      <c r="AI114" s="358"/>
      <c r="AJ114" s="358"/>
      <c r="AK114" s="358"/>
    </row>
    <row r="115" spans="1:37" ht="13">
      <c r="A115" s="488"/>
      <c r="B115" s="358"/>
      <c r="C115" s="358"/>
      <c r="D115" s="358"/>
      <c r="E115" s="358"/>
      <c r="F115" s="358"/>
      <c r="G115" s="358"/>
      <c r="H115" s="358"/>
      <c r="I115" s="358"/>
      <c r="J115" s="358"/>
      <c r="K115" s="358"/>
      <c r="L115" s="358"/>
      <c r="M115" s="358"/>
      <c r="N115" s="358"/>
      <c r="O115" s="358"/>
      <c r="P115" s="358"/>
      <c r="Q115" s="358"/>
      <c r="R115" s="358"/>
      <c r="S115" s="358"/>
      <c r="T115" s="357"/>
      <c r="U115" s="358"/>
      <c r="V115" s="358"/>
      <c r="W115" s="358"/>
      <c r="X115" s="358"/>
      <c r="Y115" s="358"/>
      <c r="Z115" s="358"/>
      <c r="AA115" s="358"/>
      <c r="AB115" s="358"/>
      <c r="AC115" s="358"/>
      <c r="AD115" s="358"/>
      <c r="AE115" s="358"/>
      <c r="AF115" s="358"/>
      <c r="AG115" s="358"/>
      <c r="AH115" s="358"/>
      <c r="AI115" s="358"/>
      <c r="AJ115" s="358"/>
      <c r="AK115" s="358"/>
    </row>
    <row r="116" spans="1:37" ht="13">
      <c r="A116" s="488"/>
      <c r="B116" s="358"/>
      <c r="C116" s="358"/>
      <c r="D116" s="358"/>
      <c r="E116" s="358"/>
      <c r="F116" s="358"/>
      <c r="G116" s="358"/>
      <c r="H116" s="358"/>
      <c r="I116" s="358"/>
      <c r="J116" s="358"/>
      <c r="K116" s="358"/>
      <c r="L116" s="358"/>
      <c r="M116" s="358"/>
      <c r="N116" s="358"/>
      <c r="O116" s="358"/>
      <c r="P116" s="358"/>
      <c r="Q116" s="358"/>
      <c r="R116" s="358"/>
      <c r="S116" s="358"/>
      <c r="T116" s="357"/>
      <c r="U116" s="358"/>
      <c r="V116" s="358"/>
      <c r="W116" s="358"/>
      <c r="X116" s="358"/>
      <c r="Y116" s="358"/>
      <c r="Z116" s="358"/>
      <c r="AA116" s="358"/>
      <c r="AB116" s="358"/>
      <c r="AC116" s="358"/>
      <c r="AD116" s="358"/>
      <c r="AE116" s="358"/>
      <c r="AF116" s="358"/>
      <c r="AG116" s="358"/>
      <c r="AH116" s="358"/>
      <c r="AI116" s="358"/>
      <c r="AJ116" s="358"/>
      <c r="AK116" s="358"/>
    </row>
    <row r="117" spans="1:37" ht="13">
      <c r="A117" s="488"/>
      <c r="B117" s="358"/>
      <c r="C117" s="358"/>
      <c r="D117" s="358"/>
      <c r="E117" s="358"/>
      <c r="F117" s="358"/>
      <c r="G117" s="358"/>
      <c r="H117" s="358"/>
      <c r="I117" s="358"/>
      <c r="J117" s="358"/>
      <c r="K117" s="358"/>
      <c r="L117" s="358"/>
      <c r="M117" s="358"/>
      <c r="N117" s="358"/>
      <c r="O117" s="358"/>
      <c r="P117" s="358"/>
      <c r="Q117" s="358"/>
      <c r="R117" s="358"/>
      <c r="S117" s="358"/>
      <c r="T117" s="357"/>
      <c r="U117" s="358"/>
      <c r="V117" s="358"/>
      <c r="W117" s="358"/>
      <c r="X117" s="358"/>
      <c r="Y117" s="358"/>
      <c r="Z117" s="358"/>
      <c r="AA117" s="358"/>
      <c r="AB117" s="358"/>
      <c r="AC117" s="358"/>
      <c r="AD117" s="358"/>
      <c r="AE117" s="358"/>
      <c r="AF117" s="358"/>
      <c r="AG117" s="358"/>
      <c r="AH117" s="358"/>
      <c r="AI117" s="358"/>
      <c r="AJ117" s="358"/>
      <c r="AK117" s="358"/>
    </row>
    <row r="118" spans="1:37" ht="13">
      <c r="A118" s="488"/>
      <c r="B118" s="358"/>
      <c r="C118" s="358"/>
      <c r="D118" s="358"/>
      <c r="E118" s="358"/>
      <c r="F118" s="358"/>
      <c r="G118" s="358"/>
      <c r="H118" s="358"/>
      <c r="I118" s="358"/>
      <c r="J118" s="358"/>
      <c r="K118" s="358"/>
      <c r="L118" s="358"/>
      <c r="M118" s="358"/>
      <c r="N118" s="358"/>
      <c r="O118" s="358"/>
      <c r="P118" s="358"/>
      <c r="Q118" s="358"/>
      <c r="R118" s="358"/>
      <c r="S118" s="358"/>
      <c r="T118" s="357"/>
      <c r="U118" s="358"/>
      <c r="V118" s="358"/>
      <c r="W118" s="358"/>
      <c r="X118" s="358"/>
      <c r="Y118" s="358"/>
      <c r="Z118" s="358"/>
      <c r="AA118" s="358"/>
      <c r="AB118" s="358"/>
      <c r="AC118" s="358"/>
      <c r="AD118" s="358"/>
      <c r="AE118" s="358"/>
      <c r="AF118" s="358"/>
      <c r="AG118" s="358"/>
      <c r="AH118" s="358"/>
      <c r="AI118" s="358"/>
      <c r="AJ118" s="358"/>
      <c r="AK118" s="358"/>
    </row>
    <row r="119" spans="1:37" ht="13">
      <c r="A119" s="488"/>
      <c r="B119" s="358"/>
      <c r="C119" s="358"/>
      <c r="D119" s="358"/>
      <c r="E119" s="358"/>
      <c r="F119" s="358"/>
      <c r="G119" s="358"/>
      <c r="H119" s="358"/>
      <c r="I119" s="358"/>
      <c r="J119" s="358"/>
      <c r="K119" s="358"/>
      <c r="L119" s="358"/>
      <c r="M119" s="358"/>
      <c r="N119" s="358"/>
      <c r="O119" s="358"/>
      <c r="P119" s="358"/>
      <c r="Q119" s="358"/>
      <c r="R119" s="358"/>
      <c r="S119" s="358"/>
      <c r="T119" s="357"/>
      <c r="U119" s="358"/>
      <c r="V119" s="358"/>
      <c r="W119" s="358"/>
      <c r="X119" s="358"/>
      <c r="Y119" s="358"/>
      <c r="Z119" s="358"/>
      <c r="AA119" s="358"/>
      <c r="AB119" s="358"/>
      <c r="AC119" s="358"/>
      <c r="AD119" s="358"/>
      <c r="AE119" s="358"/>
      <c r="AF119" s="358"/>
      <c r="AG119" s="358"/>
      <c r="AH119" s="358"/>
      <c r="AI119" s="358"/>
      <c r="AJ119" s="358"/>
      <c r="AK119" s="358"/>
    </row>
    <row r="120" spans="1:37" ht="13">
      <c r="A120" s="488"/>
      <c r="B120" s="358"/>
      <c r="C120" s="358"/>
      <c r="D120" s="358"/>
      <c r="E120" s="358"/>
      <c r="F120" s="358"/>
      <c r="G120" s="358"/>
      <c r="H120" s="358"/>
      <c r="I120" s="358"/>
      <c r="J120" s="358"/>
      <c r="K120" s="358"/>
      <c r="L120" s="358"/>
      <c r="M120" s="358"/>
      <c r="N120" s="358"/>
      <c r="O120" s="358"/>
      <c r="P120" s="358"/>
      <c r="Q120" s="358"/>
      <c r="R120" s="358"/>
      <c r="S120" s="358"/>
      <c r="T120" s="357"/>
      <c r="U120" s="358"/>
      <c r="V120" s="358"/>
      <c r="W120" s="358"/>
      <c r="X120" s="358"/>
      <c r="Y120" s="358"/>
      <c r="Z120" s="358"/>
      <c r="AA120" s="358"/>
      <c r="AB120" s="358"/>
      <c r="AC120" s="358"/>
      <c r="AD120" s="358"/>
      <c r="AE120" s="358"/>
      <c r="AF120" s="358"/>
      <c r="AG120" s="358"/>
      <c r="AH120" s="358"/>
      <c r="AI120" s="358"/>
      <c r="AJ120" s="358"/>
      <c r="AK120" s="358"/>
    </row>
    <row r="121" spans="1:37" ht="13">
      <c r="A121" s="488"/>
      <c r="B121" s="358"/>
      <c r="C121" s="358"/>
      <c r="D121" s="358"/>
      <c r="E121" s="358"/>
      <c r="F121" s="358"/>
      <c r="G121" s="358"/>
      <c r="H121" s="358"/>
      <c r="I121" s="358"/>
      <c r="J121" s="358"/>
      <c r="K121" s="358"/>
      <c r="L121" s="358"/>
      <c r="M121" s="358"/>
      <c r="N121" s="358"/>
      <c r="O121" s="358"/>
      <c r="P121" s="358"/>
      <c r="Q121" s="358"/>
      <c r="R121" s="358"/>
      <c r="S121" s="358"/>
      <c r="T121" s="357"/>
      <c r="U121" s="358"/>
      <c r="V121" s="358"/>
      <c r="W121" s="358"/>
      <c r="X121" s="358"/>
      <c r="Y121" s="358"/>
      <c r="Z121" s="358"/>
      <c r="AA121" s="358"/>
      <c r="AB121" s="358"/>
      <c r="AC121" s="358"/>
      <c r="AD121" s="358"/>
      <c r="AE121" s="358"/>
      <c r="AF121" s="358"/>
      <c r="AG121" s="358"/>
      <c r="AH121" s="358"/>
      <c r="AI121" s="358"/>
      <c r="AJ121" s="358"/>
      <c r="AK121" s="358"/>
    </row>
    <row r="122" spans="1:37" ht="13">
      <c r="A122" s="488"/>
      <c r="B122" s="358"/>
      <c r="C122" s="358"/>
      <c r="D122" s="358"/>
      <c r="E122" s="358"/>
      <c r="F122" s="358"/>
      <c r="G122" s="358"/>
      <c r="H122" s="358"/>
      <c r="I122" s="358"/>
      <c r="J122" s="358"/>
      <c r="K122" s="358"/>
      <c r="L122" s="358"/>
      <c r="M122" s="358"/>
      <c r="N122" s="358"/>
      <c r="O122" s="358"/>
      <c r="P122" s="358"/>
      <c r="Q122" s="358"/>
      <c r="R122" s="358"/>
      <c r="S122" s="358"/>
      <c r="T122" s="357"/>
      <c r="U122" s="358"/>
      <c r="V122" s="358"/>
      <c r="W122" s="358"/>
      <c r="X122" s="358"/>
      <c r="Y122" s="358"/>
      <c r="Z122" s="358"/>
      <c r="AA122" s="358"/>
      <c r="AB122" s="358"/>
      <c r="AC122" s="358"/>
      <c r="AD122" s="358"/>
      <c r="AE122" s="358"/>
      <c r="AF122" s="358"/>
      <c r="AG122" s="358"/>
      <c r="AH122" s="358"/>
      <c r="AI122" s="358"/>
      <c r="AJ122" s="358"/>
      <c r="AK122" s="358"/>
    </row>
    <row r="123" spans="1:37" ht="13">
      <c r="A123" s="488"/>
      <c r="B123" s="358"/>
      <c r="C123" s="358"/>
      <c r="D123" s="358"/>
      <c r="E123" s="358"/>
      <c r="F123" s="358"/>
      <c r="G123" s="358"/>
      <c r="H123" s="358"/>
      <c r="I123" s="358"/>
      <c r="J123" s="358"/>
      <c r="K123" s="358"/>
      <c r="L123" s="358"/>
      <c r="M123" s="358"/>
      <c r="N123" s="358"/>
      <c r="O123" s="358"/>
      <c r="P123" s="358"/>
      <c r="Q123" s="358"/>
      <c r="R123" s="358"/>
      <c r="S123" s="358"/>
      <c r="T123" s="357"/>
      <c r="U123" s="358"/>
      <c r="V123" s="358"/>
      <c r="W123" s="358"/>
      <c r="X123" s="358"/>
      <c r="Y123" s="358"/>
      <c r="Z123" s="358"/>
      <c r="AA123" s="358"/>
      <c r="AB123" s="358"/>
      <c r="AC123" s="358"/>
      <c r="AD123" s="358"/>
      <c r="AE123" s="358"/>
      <c r="AF123" s="358"/>
      <c r="AG123" s="358"/>
      <c r="AH123" s="358"/>
      <c r="AI123" s="358"/>
      <c r="AJ123" s="358"/>
      <c r="AK123" s="358"/>
    </row>
    <row r="124" spans="1:37" ht="13">
      <c r="A124" s="488"/>
      <c r="B124" s="358"/>
      <c r="C124" s="358"/>
      <c r="D124" s="358"/>
      <c r="E124" s="358"/>
      <c r="F124" s="358"/>
      <c r="G124" s="358"/>
      <c r="H124" s="358"/>
      <c r="I124" s="358"/>
      <c r="J124" s="358"/>
      <c r="K124" s="358"/>
      <c r="L124" s="358"/>
      <c r="M124" s="358"/>
      <c r="N124" s="358"/>
      <c r="O124" s="358"/>
      <c r="P124" s="358"/>
      <c r="Q124" s="358"/>
      <c r="R124" s="358"/>
      <c r="S124" s="358"/>
      <c r="T124" s="357"/>
      <c r="U124" s="358"/>
      <c r="V124" s="358"/>
      <c r="W124" s="358"/>
      <c r="X124" s="358"/>
      <c r="Y124" s="358"/>
      <c r="Z124" s="358"/>
      <c r="AA124" s="358"/>
      <c r="AB124" s="358"/>
      <c r="AC124" s="358"/>
      <c r="AD124" s="358"/>
      <c r="AE124" s="358"/>
      <c r="AF124" s="358"/>
      <c r="AG124" s="358"/>
      <c r="AH124" s="358"/>
      <c r="AI124" s="358"/>
      <c r="AJ124" s="358"/>
      <c r="AK124" s="358"/>
    </row>
    <row r="125" spans="1:37" ht="13">
      <c r="A125" s="488"/>
      <c r="B125" s="358"/>
      <c r="C125" s="358"/>
      <c r="D125" s="358"/>
      <c r="E125" s="358"/>
      <c r="F125" s="358"/>
      <c r="G125" s="358"/>
      <c r="H125" s="358"/>
      <c r="I125" s="358"/>
      <c r="J125" s="358"/>
      <c r="K125" s="358"/>
      <c r="L125" s="358"/>
      <c r="M125" s="358"/>
      <c r="N125" s="358"/>
      <c r="O125" s="358"/>
      <c r="P125" s="358"/>
      <c r="Q125" s="358"/>
      <c r="R125" s="358"/>
      <c r="S125" s="358"/>
      <c r="T125" s="357"/>
      <c r="U125" s="358"/>
      <c r="V125" s="358"/>
      <c r="W125" s="358"/>
      <c r="X125" s="358"/>
      <c r="Y125" s="358"/>
      <c r="Z125" s="358"/>
      <c r="AA125" s="358"/>
      <c r="AB125" s="358"/>
      <c r="AC125" s="358"/>
      <c r="AD125" s="358"/>
      <c r="AE125" s="358"/>
      <c r="AF125" s="358"/>
      <c r="AG125" s="358"/>
      <c r="AH125" s="358"/>
      <c r="AI125" s="358"/>
      <c r="AJ125" s="358"/>
      <c r="AK125" s="358"/>
    </row>
    <row r="126" spans="1:37" ht="13">
      <c r="A126" s="488"/>
      <c r="B126" s="358"/>
      <c r="C126" s="358"/>
      <c r="D126" s="358"/>
      <c r="E126" s="358"/>
      <c r="F126" s="358"/>
      <c r="G126" s="358"/>
      <c r="H126" s="358"/>
      <c r="I126" s="358"/>
      <c r="J126" s="358"/>
      <c r="K126" s="358"/>
      <c r="L126" s="358"/>
      <c r="M126" s="358"/>
      <c r="N126" s="358"/>
      <c r="O126" s="358"/>
      <c r="P126" s="358"/>
      <c r="Q126" s="358"/>
      <c r="R126" s="358"/>
      <c r="S126" s="358"/>
      <c r="T126" s="357"/>
      <c r="U126" s="358"/>
      <c r="V126" s="358"/>
      <c r="W126" s="358"/>
      <c r="X126" s="358"/>
      <c r="Y126" s="358"/>
      <c r="Z126" s="358"/>
      <c r="AA126" s="358"/>
      <c r="AB126" s="358"/>
      <c r="AC126" s="358"/>
      <c r="AD126" s="358"/>
      <c r="AE126" s="358"/>
      <c r="AF126" s="358"/>
      <c r="AG126" s="358"/>
      <c r="AH126" s="358"/>
      <c r="AI126" s="358"/>
      <c r="AJ126" s="358"/>
      <c r="AK126" s="358"/>
    </row>
    <row r="127" spans="1:37" ht="13">
      <c r="A127" s="488"/>
      <c r="B127" s="358"/>
      <c r="C127" s="358"/>
      <c r="D127" s="358"/>
      <c r="E127" s="358"/>
      <c r="F127" s="358"/>
      <c r="G127" s="358"/>
      <c r="H127" s="358"/>
      <c r="I127" s="358"/>
      <c r="J127" s="358"/>
      <c r="K127" s="358"/>
      <c r="L127" s="358"/>
      <c r="M127" s="358"/>
      <c r="N127" s="358"/>
      <c r="O127" s="358"/>
      <c r="P127" s="358"/>
      <c r="Q127" s="358"/>
      <c r="R127" s="358"/>
      <c r="S127" s="358"/>
      <c r="T127" s="357"/>
      <c r="U127" s="358"/>
      <c r="V127" s="358"/>
      <c r="W127" s="358"/>
      <c r="X127" s="358"/>
      <c r="Y127" s="358"/>
      <c r="Z127" s="358"/>
      <c r="AA127" s="358"/>
      <c r="AB127" s="358"/>
      <c r="AC127" s="358"/>
      <c r="AD127" s="358"/>
      <c r="AE127" s="358"/>
      <c r="AF127" s="358"/>
      <c r="AG127" s="358"/>
      <c r="AH127" s="358"/>
      <c r="AI127" s="358"/>
      <c r="AJ127" s="358"/>
      <c r="AK127" s="358"/>
    </row>
    <row r="128" spans="1:37" ht="13">
      <c r="A128" s="488"/>
      <c r="B128" s="358"/>
      <c r="C128" s="358"/>
      <c r="D128" s="358"/>
      <c r="E128" s="358"/>
      <c r="F128" s="358"/>
      <c r="G128" s="358"/>
      <c r="H128" s="358"/>
      <c r="I128" s="358"/>
      <c r="J128" s="358"/>
      <c r="K128" s="358"/>
      <c r="L128" s="358"/>
      <c r="M128" s="358"/>
      <c r="N128" s="358"/>
      <c r="O128" s="358"/>
      <c r="P128" s="358"/>
      <c r="Q128" s="358"/>
      <c r="R128" s="358"/>
      <c r="S128" s="358"/>
      <c r="T128" s="357"/>
      <c r="U128" s="358"/>
      <c r="V128" s="358"/>
      <c r="W128" s="358"/>
      <c r="X128" s="358"/>
      <c r="Y128" s="358"/>
      <c r="Z128" s="358"/>
      <c r="AA128" s="358"/>
      <c r="AB128" s="358"/>
      <c r="AC128" s="358"/>
      <c r="AD128" s="358"/>
      <c r="AE128" s="358"/>
      <c r="AF128" s="358"/>
      <c r="AG128" s="358"/>
      <c r="AH128" s="358"/>
      <c r="AI128" s="358"/>
      <c r="AJ128" s="358"/>
      <c r="AK128" s="358"/>
    </row>
    <row r="129" spans="1:37" ht="13">
      <c r="A129" s="488"/>
      <c r="B129" s="358"/>
      <c r="C129" s="358"/>
      <c r="D129" s="358"/>
      <c r="E129" s="358"/>
      <c r="F129" s="358"/>
      <c r="G129" s="358"/>
      <c r="H129" s="358"/>
      <c r="I129" s="358"/>
      <c r="J129" s="358"/>
      <c r="K129" s="358"/>
      <c r="L129" s="358"/>
      <c r="M129" s="358"/>
      <c r="N129" s="358"/>
      <c r="O129" s="358"/>
      <c r="P129" s="358"/>
      <c r="Q129" s="358"/>
      <c r="R129" s="358"/>
      <c r="S129" s="358"/>
      <c r="T129" s="357"/>
      <c r="U129" s="358"/>
      <c r="V129" s="358"/>
      <c r="W129" s="358"/>
      <c r="X129" s="358"/>
      <c r="Y129" s="358"/>
      <c r="Z129" s="358"/>
      <c r="AA129" s="358"/>
      <c r="AB129" s="358"/>
      <c r="AC129" s="358"/>
      <c r="AD129" s="358"/>
      <c r="AE129" s="358"/>
      <c r="AF129" s="358"/>
      <c r="AG129" s="358"/>
      <c r="AH129" s="358"/>
      <c r="AI129" s="358"/>
      <c r="AJ129" s="358"/>
      <c r="AK129" s="358"/>
    </row>
    <row r="130" spans="1:37" ht="13">
      <c r="A130" s="488"/>
      <c r="B130" s="358"/>
      <c r="C130" s="358"/>
      <c r="D130" s="358"/>
      <c r="E130" s="358"/>
      <c r="F130" s="358"/>
      <c r="G130" s="358"/>
      <c r="H130" s="358"/>
      <c r="I130" s="358"/>
      <c r="J130" s="358"/>
      <c r="K130" s="358"/>
      <c r="L130" s="358"/>
      <c r="M130" s="358"/>
      <c r="N130" s="358"/>
      <c r="O130" s="358"/>
      <c r="P130" s="358"/>
      <c r="Q130" s="358"/>
      <c r="R130" s="358"/>
      <c r="S130" s="358"/>
      <c r="T130" s="357"/>
      <c r="U130" s="358"/>
      <c r="V130" s="358"/>
      <c r="W130" s="358"/>
      <c r="X130" s="358"/>
      <c r="Y130" s="358"/>
      <c r="Z130" s="358"/>
      <c r="AA130" s="358"/>
      <c r="AB130" s="358"/>
      <c r="AC130" s="358"/>
      <c r="AD130" s="358"/>
      <c r="AE130" s="358"/>
      <c r="AF130" s="358"/>
      <c r="AG130" s="358"/>
      <c r="AH130" s="358"/>
      <c r="AI130" s="358"/>
      <c r="AJ130" s="358"/>
      <c r="AK130" s="358"/>
    </row>
    <row r="131" spans="1:37" ht="13">
      <c r="A131" s="488"/>
      <c r="B131" s="358"/>
      <c r="C131" s="358"/>
      <c r="D131" s="358"/>
      <c r="E131" s="358"/>
      <c r="F131" s="358"/>
      <c r="G131" s="358"/>
      <c r="H131" s="358"/>
      <c r="I131" s="358"/>
      <c r="J131" s="358"/>
      <c r="K131" s="358"/>
      <c r="L131" s="358"/>
      <c r="M131" s="358"/>
      <c r="N131" s="358"/>
      <c r="O131" s="358"/>
      <c r="P131" s="358"/>
      <c r="Q131" s="358"/>
      <c r="R131" s="358"/>
      <c r="S131" s="358"/>
      <c r="T131" s="357"/>
      <c r="U131" s="358"/>
      <c r="V131" s="358"/>
      <c r="W131" s="358"/>
      <c r="X131" s="358"/>
      <c r="Y131" s="358"/>
      <c r="Z131" s="358"/>
      <c r="AA131" s="358"/>
      <c r="AB131" s="358"/>
      <c r="AC131" s="358"/>
      <c r="AD131" s="358"/>
      <c r="AE131" s="358"/>
      <c r="AF131" s="358"/>
      <c r="AG131" s="358"/>
      <c r="AH131" s="358"/>
      <c r="AI131" s="358"/>
      <c r="AJ131" s="358"/>
      <c r="AK131" s="358"/>
    </row>
    <row r="132" spans="1:37" ht="13">
      <c r="A132" s="488"/>
      <c r="B132" s="358"/>
      <c r="C132" s="358"/>
      <c r="D132" s="358"/>
      <c r="E132" s="358"/>
      <c r="F132" s="358"/>
      <c r="G132" s="358"/>
      <c r="H132" s="358"/>
      <c r="I132" s="358"/>
      <c r="J132" s="358"/>
      <c r="K132" s="358"/>
      <c r="L132" s="358"/>
      <c r="M132" s="358"/>
      <c r="N132" s="358"/>
      <c r="O132" s="358"/>
      <c r="P132" s="358"/>
      <c r="Q132" s="358"/>
      <c r="R132" s="358"/>
      <c r="S132" s="358"/>
      <c r="T132" s="357"/>
      <c r="U132" s="358"/>
      <c r="V132" s="358"/>
      <c r="W132" s="358"/>
      <c r="X132" s="358"/>
      <c r="Y132" s="358"/>
      <c r="Z132" s="358"/>
      <c r="AA132" s="358"/>
      <c r="AB132" s="358"/>
      <c r="AC132" s="358"/>
      <c r="AD132" s="358"/>
      <c r="AE132" s="358"/>
      <c r="AF132" s="358"/>
      <c r="AG132" s="358"/>
      <c r="AH132" s="358"/>
      <c r="AI132" s="358"/>
      <c r="AJ132" s="358"/>
      <c r="AK132" s="358"/>
    </row>
    <row r="133" spans="1:37" ht="13">
      <c r="A133" s="488"/>
      <c r="B133" s="358"/>
      <c r="C133" s="358"/>
      <c r="D133" s="358"/>
      <c r="E133" s="358"/>
      <c r="F133" s="358"/>
      <c r="G133" s="358"/>
      <c r="H133" s="358"/>
      <c r="I133" s="358"/>
      <c r="J133" s="358"/>
      <c r="K133" s="358"/>
      <c r="L133" s="358"/>
      <c r="M133" s="358"/>
      <c r="N133" s="358"/>
      <c r="O133" s="358"/>
      <c r="P133" s="358"/>
      <c r="Q133" s="358"/>
      <c r="R133" s="358"/>
      <c r="S133" s="358"/>
      <c r="T133" s="357"/>
      <c r="U133" s="358"/>
      <c r="V133" s="358"/>
      <c r="W133" s="358"/>
      <c r="X133" s="358"/>
      <c r="Y133" s="358"/>
      <c r="Z133" s="358"/>
      <c r="AA133" s="358"/>
      <c r="AB133" s="358"/>
      <c r="AC133" s="358"/>
      <c r="AD133" s="358"/>
      <c r="AE133" s="358"/>
      <c r="AF133" s="358"/>
      <c r="AG133" s="358"/>
      <c r="AH133" s="358"/>
      <c r="AI133" s="358"/>
      <c r="AJ133" s="358"/>
      <c r="AK133" s="358"/>
    </row>
    <row r="134" spans="1:37" ht="13">
      <c r="A134" s="488"/>
      <c r="B134" s="358"/>
      <c r="C134" s="358"/>
      <c r="D134" s="358"/>
      <c r="E134" s="358"/>
      <c r="F134" s="358"/>
      <c r="G134" s="358"/>
      <c r="H134" s="358"/>
      <c r="I134" s="358"/>
      <c r="J134" s="358"/>
      <c r="K134" s="358"/>
      <c r="L134" s="358"/>
      <c r="M134" s="358"/>
      <c r="N134" s="358"/>
      <c r="O134" s="358"/>
      <c r="P134" s="358"/>
      <c r="Q134" s="358"/>
      <c r="R134" s="358"/>
      <c r="S134" s="358"/>
      <c r="T134" s="357"/>
      <c r="U134" s="358"/>
      <c r="V134" s="358"/>
      <c r="W134" s="358"/>
      <c r="X134" s="358"/>
      <c r="Y134" s="358"/>
      <c r="Z134" s="358"/>
      <c r="AA134" s="358"/>
      <c r="AB134" s="358"/>
      <c r="AC134" s="358"/>
      <c r="AD134" s="358"/>
      <c r="AE134" s="358"/>
      <c r="AF134" s="358"/>
      <c r="AG134" s="358"/>
      <c r="AH134" s="358"/>
      <c r="AI134" s="358"/>
      <c r="AJ134" s="358"/>
      <c r="AK134" s="358"/>
    </row>
    <row r="135" spans="1:37" ht="13">
      <c r="A135" s="488"/>
      <c r="B135" s="358"/>
      <c r="C135" s="358"/>
      <c r="D135" s="358"/>
      <c r="E135" s="358"/>
      <c r="F135" s="358"/>
      <c r="G135" s="358"/>
      <c r="H135" s="358"/>
      <c r="I135" s="358"/>
      <c r="J135" s="358"/>
      <c r="K135" s="358"/>
      <c r="L135" s="358"/>
      <c r="M135" s="358"/>
      <c r="N135" s="358"/>
      <c r="O135" s="358"/>
      <c r="P135" s="358"/>
      <c r="Q135" s="358"/>
      <c r="R135" s="358"/>
      <c r="S135" s="358"/>
      <c r="T135" s="357"/>
      <c r="U135" s="358"/>
      <c r="V135" s="358"/>
      <c r="W135" s="358"/>
      <c r="X135" s="358"/>
      <c r="Y135" s="358"/>
      <c r="Z135" s="358"/>
      <c r="AA135" s="358"/>
      <c r="AB135" s="358"/>
      <c r="AC135" s="358"/>
      <c r="AD135" s="358"/>
      <c r="AE135" s="358"/>
      <c r="AF135" s="358"/>
      <c r="AG135" s="358"/>
      <c r="AH135" s="358"/>
      <c r="AI135" s="358"/>
      <c r="AJ135" s="358"/>
      <c r="AK135" s="358"/>
    </row>
    <row r="136" spans="1:37" ht="13">
      <c r="A136" s="488"/>
      <c r="B136" s="358"/>
      <c r="C136" s="358"/>
      <c r="D136" s="358"/>
      <c r="E136" s="358"/>
      <c r="F136" s="358"/>
      <c r="G136" s="358"/>
      <c r="H136" s="358"/>
      <c r="I136" s="358"/>
      <c r="J136" s="358"/>
      <c r="K136" s="358"/>
      <c r="L136" s="358"/>
      <c r="M136" s="358"/>
      <c r="N136" s="358"/>
      <c r="O136" s="358"/>
      <c r="P136" s="358"/>
      <c r="Q136" s="358"/>
      <c r="R136" s="358"/>
      <c r="S136" s="358"/>
      <c r="T136" s="357"/>
      <c r="U136" s="358"/>
      <c r="V136" s="358"/>
      <c r="W136" s="358"/>
      <c r="X136" s="358"/>
      <c r="Y136" s="358"/>
      <c r="Z136" s="358"/>
      <c r="AA136" s="358"/>
      <c r="AB136" s="358"/>
      <c r="AC136" s="358"/>
      <c r="AD136" s="358"/>
      <c r="AE136" s="358"/>
      <c r="AF136" s="358"/>
      <c r="AG136" s="358"/>
      <c r="AH136" s="358"/>
      <c r="AI136" s="358"/>
      <c r="AJ136" s="358"/>
      <c r="AK136" s="358"/>
    </row>
    <row r="137" spans="1:37" ht="13">
      <c r="A137" s="488"/>
      <c r="B137" s="358"/>
      <c r="C137" s="358"/>
      <c r="D137" s="358"/>
      <c r="E137" s="358"/>
      <c r="F137" s="358"/>
      <c r="G137" s="358"/>
      <c r="H137" s="358"/>
      <c r="I137" s="358"/>
      <c r="J137" s="358"/>
      <c r="K137" s="358"/>
      <c r="L137" s="358"/>
      <c r="M137" s="358"/>
      <c r="N137" s="358"/>
      <c r="O137" s="358"/>
      <c r="P137" s="358"/>
      <c r="Q137" s="358"/>
      <c r="R137" s="358"/>
      <c r="S137" s="358"/>
      <c r="T137" s="357"/>
      <c r="U137" s="358"/>
      <c r="V137" s="358"/>
      <c r="W137" s="358"/>
      <c r="X137" s="358"/>
      <c r="Y137" s="358"/>
      <c r="Z137" s="358"/>
      <c r="AA137" s="358"/>
      <c r="AB137" s="358"/>
      <c r="AC137" s="358"/>
      <c r="AD137" s="358"/>
      <c r="AE137" s="358"/>
      <c r="AF137" s="358"/>
      <c r="AG137" s="358"/>
      <c r="AH137" s="358"/>
      <c r="AI137" s="358"/>
      <c r="AJ137" s="358"/>
      <c r="AK137" s="358"/>
    </row>
    <row r="138" spans="1:37" ht="13">
      <c r="A138" s="488"/>
      <c r="B138" s="358"/>
      <c r="C138" s="358"/>
      <c r="D138" s="358"/>
      <c r="E138" s="358"/>
      <c r="F138" s="358"/>
      <c r="G138" s="358"/>
      <c r="H138" s="358"/>
      <c r="I138" s="358"/>
      <c r="J138" s="358"/>
      <c r="K138" s="358"/>
      <c r="L138" s="358"/>
      <c r="M138" s="358"/>
      <c r="N138" s="358"/>
      <c r="O138" s="358"/>
      <c r="P138" s="358"/>
      <c r="Q138" s="358"/>
      <c r="R138" s="358"/>
      <c r="S138" s="358"/>
      <c r="T138" s="357"/>
      <c r="U138" s="358"/>
      <c r="V138" s="358"/>
      <c r="W138" s="358"/>
      <c r="X138" s="358"/>
      <c r="Y138" s="358"/>
      <c r="Z138" s="358"/>
      <c r="AA138" s="358"/>
      <c r="AB138" s="358"/>
      <c r="AC138" s="358"/>
      <c r="AD138" s="358"/>
      <c r="AE138" s="358"/>
      <c r="AF138" s="358"/>
      <c r="AG138" s="358"/>
      <c r="AH138" s="358"/>
      <c r="AI138" s="358"/>
      <c r="AJ138" s="358"/>
      <c r="AK138" s="358"/>
    </row>
    <row r="139" spans="1:37" ht="13">
      <c r="A139" s="488"/>
      <c r="B139" s="358"/>
      <c r="C139" s="358"/>
      <c r="D139" s="358"/>
      <c r="E139" s="358"/>
      <c r="F139" s="358"/>
      <c r="G139" s="358"/>
      <c r="H139" s="358"/>
      <c r="I139" s="358"/>
      <c r="J139" s="358"/>
      <c r="K139" s="358"/>
      <c r="L139" s="358"/>
      <c r="M139" s="358"/>
      <c r="N139" s="358"/>
      <c r="O139" s="358"/>
      <c r="P139" s="358"/>
      <c r="Q139" s="358"/>
      <c r="R139" s="358"/>
      <c r="S139" s="358"/>
      <c r="T139" s="357"/>
      <c r="U139" s="358"/>
      <c r="V139" s="358"/>
      <c r="W139" s="358"/>
      <c r="X139" s="358"/>
      <c r="Y139" s="358"/>
      <c r="Z139" s="358"/>
      <c r="AA139" s="358"/>
      <c r="AB139" s="358"/>
      <c r="AC139" s="358"/>
      <c r="AD139" s="358"/>
      <c r="AE139" s="358"/>
      <c r="AF139" s="358"/>
      <c r="AG139" s="358"/>
      <c r="AH139" s="358"/>
      <c r="AI139" s="358"/>
      <c r="AJ139" s="358"/>
      <c r="AK139" s="358"/>
    </row>
    <row r="140" spans="1:37" ht="13">
      <c r="A140" s="488"/>
      <c r="B140" s="358"/>
      <c r="C140" s="358"/>
      <c r="D140" s="358"/>
      <c r="E140" s="358"/>
      <c r="F140" s="358"/>
      <c r="G140" s="358"/>
      <c r="H140" s="358"/>
      <c r="I140" s="358"/>
      <c r="J140" s="358"/>
      <c r="K140" s="358"/>
      <c r="L140" s="358"/>
      <c r="M140" s="358"/>
      <c r="N140" s="358"/>
      <c r="O140" s="358"/>
      <c r="P140" s="358"/>
      <c r="Q140" s="358"/>
      <c r="R140" s="358"/>
      <c r="S140" s="358"/>
      <c r="T140" s="357"/>
      <c r="U140" s="358"/>
      <c r="V140" s="358"/>
      <c r="W140" s="358"/>
      <c r="X140" s="358"/>
      <c r="Y140" s="358"/>
      <c r="Z140" s="358"/>
      <c r="AA140" s="358"/>
      <c r="AB140" s="358"/>
      <c r="AC140" s="358"/>
      <c r="AD140" s="358"/>
      <c r="AE140" s="358"/>
      <c r="AF140" s="358"/>
      <c r="AG140" s="358"/>
      <c r="AH140" s="358"/>
      <c r="AI140" s="358"/>
      <c r="AJ140" s="358"/>
      <c r="AK140" s="358"/>
    </row>
    <row r="141" spans="1:37" ht="13">
      <c r="A141" s="488"/>
      <c r="B141" s="358"/>
      <c r="C141" s="358"/>
      <c r="D141" s="358"/>
      <c r="E141" s="358"/>
      <c r="F141" s="358"/>
      <c r="G141" s="358"/>
      <c r="H141" s="358"/>
      <c r="I141" s="358"/>
      <c r="J141" s="358"/>
      <c r="K141" s="358"/>
      <c r="L141" s="358"/>
      <c r="M141" s="358"/>
      <c r="N141" s="358"/>
      <c r="O141" s="358"/>
      <c r="P141" s="358"/>
      <c r="Q141" s="358"/>
      <c r="R141" s="358"/>
      <c r="S141" s="358"/>
      <c r="T141" s="357"/>
      <c r="U141" s="358"/>
      <c r="V141" s="358"/>
      <c r="W141" s="358"/>
      <c r="X141" s="358"/>
      <c r="Y141" s="358"/>
      <c r="Z141" s="358"/>
      <c r="AA141" s="358"/>
      <c r="AB141" s="358"/>
      <c r="AC141" s="358"/>
      <c r="AD141" s="358"/>
      <c r="AE141" s="358"/>
      <c r="AF141" s="358"/>
      <c r="AG141" s="358"/>
      <c r="AH141" s="358"/>
      <c r="AI141" s="358"/>
      <c r="AJ141" s="358"/>
      <c r="AK141" s="358"/>
    </row>
    <row r="142" spans="1:37" ht="13">
      <c r="A142" s="488"/>
      <c r="B142" s="358"/>
      <c r="C142" s="358"/>
      <c r="D142" s="358"/>
      <c r="E142" s="358"/>
      <c r="F142" s="358"/>
      <c r="G142" s="358"/>
      <c r="H142" s="358"/>
      <c r="I142" s="358"/>
      <c r="J142" s="358"/>
      <c r="K142" s="358"/>
      <c r="L142" s="358"/>
      <c r="M142" s="358"/>
      <c r="N142" s="358"/>
      <c r="O142" s="358"/>
      <c r="P142" s="358"/>
      <c r="Q142" s="358"/>
      <c r="R142" s="358"/>
      <c r="S142" s="358"/>
      <c r="T142" s="357"/>
      <c r="U142" s="358"/>
      <c r="V142" s="358"/>
      <c r="W142" s="358"/>
      <c r="X142" s="358"/>
      <c r="Y142" s="358"/>
      <c r="Z142" s="358"/>
      <c r="AA142" s="358"/>
      <c r="AB142" s="358"/>
      <c r="AC142" s="358"/>
      <c r="AD142" s="358"/>
      <c r="AE142" s="358"/>
      <c r="AF142" s="358"/>
      <c r="AG142" s="358"/>
      <c r="AH142" s="358"/>
      <c r="AI142" s="358"/>
      <c r="AJ142" s="358"/>
      <c r="AK142" s="358"/>
    </row>
    <row r="143" spans="1:37" ht="13">
      <c r="A143" s="488"/>
      <c r="B143" s="358"/>
      <c r="C143" s="358"/>
      <c r="D143" s="358"/>
      <c r="E143" s="358"/>
      <c r="F143" s="358"/>
      <c r="G143" s="358"/>
      <c r="H143" s="358"/>
      <c r="I143" s="358"/>
      <c r="J143" s="358"/>
      <c r="K143" s="358"/>
      <c r="L143" s="358"/>
      <c r="M143" s="358"/>
      <c r="N143" s="358"/>
      <c r="O143" s="358"/>
      <c r="P143" s="358"/>
      <c r="Q143" s="358"/>
      <c r="R143" s="358"/>
      <c r="S143" s="358"/>
      <c r="T143" s="357"/>
      <c r="U143" s="358"/>
      <c r="V143" s="358"/>
      <c r="W143" s="358"/>
      <c r="X143" s="358"/>
      <c r="Y143" s="358"/>
      <c r="Z143" s="358"/>
      <c r="AA143" s="358"/>
      <c r="AB143" s="358"/>
      <c r="AC143" s="358"/>
      <c r="AD143" s="358"/>
      <c r="AE143" s="358"/>
      <c r="AF143" s="358"/>
      <c r="AG143" s="358"/>
      <c r="AH143" s="358"/>
      <c r="AI143" s="358"/>
      <c r="AJ143" s="358"/>
      <c r="AK143" s="358"/>
    </row>
    <row r="144" spans="1:37" ht="13">
      <c r="A144" s="488"/>
      <c r="B144" s="358"/>
      <c r="C144" s="358"/>
      <c r="D144" s="358"/>
      <c r="E144" s="358"/>
      <c r="F144" s="358"/>
      <c r="G144" s="358"/>
      <c r="H144" s="358"/>
      <c r="I144" s="358"/>
      <c r="J144" s="358"/>
      <c r="K144" s="358"/>
      <c r="L144" s="358"/>
      <c r="M144" s="358"/>
      <c r="N144" s="358"/>
      <c r="O144" s="358"/>
      <c r="P144" s="358"/>
      <c r="Q144" s="358"/>
      <c r="R144" s="358"/>
      <c r="S144" s="358"/>
      <c r="T144" s="357"/>
      <c r="U144" s="358"/>
      <c r="V144" s="358"/>
      <c r="W144" s="358"/>
      <c r="X144" s="358"/>
      <c r="Y144" s="358"/>
      <c r="Z144" s="358"/>
      <c r="AA144" s="358"/>
      <c r="AB144" s="358"/>
      <c r="AC144" s="358"/>
      <c r="AD144" s="358"/>
      <c r="AE144" s="358"/>
      <c r="AF144" s="358"/>
      <c r="AG144" s="358"/>
      <c r="AH144" s="358"/>
      <c r="AI144" s="358"/>
      <c r="AJ144" s="358"/>
      <c r="AK144" s="358"/>
    </row>
    <row r="145" spans="1:37" ht="13">
      <c r="A145" s="488"/>
      <c r="B145" s="358"/>
      <c r="C145" s="358"/>
      <c r="D145" s="358"/>
      <c r="E145" s="358"/>
      <c r="F145" s="358"/>
      <c r="G145" s="358"/>
      <c r="H145" s="358"/>
      <c r="I145" s="358"/>
      <c r="J145" s="358"/>
      <c r="K145" s="358"/>
      <c r="L145" s="358"/>
      <c r="M145" s="358"/>
      <c r="N145" s="358"/>
      <c r="O145" s="358"/>
      <c r="P145" s="358"/>
      <c r="Q145" s="358"/>
      <c r="R145" s="358"/>
      <c r="S145" s="358"/>
      <c r="T145" s="357"/>
      <c r="U145" s="358"/>
      <c r="V145" s="358"/>
      <c r="W145" s="358"/>
      <c r="X145" s="358"/>
      <c r="Y145" s="358"/>
      <c r="Z145" s="358"/>
      <c r="AA145" s="358"/>
      <c r="AB145" s="358"/>
      <c r="AC145" s="358"/>
      <c r="AD145" s="358"/>
      <c r="AE145" s="358"/>
      <c r="AF145" s="358"/>
      <c r="AG145" s="358"/>
      <c r="AH145" s="358"/>
      <c r="AI145" s="358"/>
      <c r="AJ145" s="358"/>
      <c r="AK145" s="358"/>
    </row>
    <row r="146" spans="1:37" ht="13">
      <c r="A146" s="488"/>
      <c r="B146" s="358"/>
      <c r="C146" s="358"/>
      <c r="D146" s="358"/>
      <c r="E146" s="358"/>
      <c r="F146" s="358"/>
      <c r="G146" s="358"/>
      <c r="H146" s="358"/>
      <c r="I146" s="358"/>
      <c r="J146" s="358"/>
      <c r="K146" s="358"/>
      <c r="L146" s="358"/>
      <c r="M146" s="358"/>
      <c r="N146" s="358"/>
      <c r="O146" s="358"/>
      <c r="P146" s="358"/>
      <c r="Q146" s="358"/>
      <c r="R146" s="358"/>
      <c r="S146" s="358"/>
      <c r="T146" s="357"/>
      <c r="U146" s="358"/>
      <c r="V146" s="358"/>
      <c r="W146" s="358"/>
      <c r="X146" s="358"/>
      <c r="Y146" s="358"/>
      <c r="Z146" s="358"/>
      <c r="AA146" s="358"/>
      <c r="AB146" s="358"/>
      <c r="AC146" s="358"/>
      <c r="AD146" s="358"/>
      <c r="AE146" s="358"/>
      <c r="AF146" s="358"/>
      <c r="AG146" s="358"/>
      <c r="AH146" s="358"/>
      <c r="AI146" s="358"/>
      <c r="AJ146" s="358"/>
      <c r="AK146" s="358"/>
    </row>
    <row r="147" spans="1:37" ht="13">
      <c r="A147" s="488"/>
      <c r="B147" s="358"/>
      <c r="C147" s="358"/>
      <c r="D147" s="358"/>
      <c r="E147" s="358"/>
      <c r="F147" s="358"/>
      <c r="G147" s="358"/>
      <c r="H147" s="358"/>
      <c r="I147" s="358"/>
      <c r="J147" s="358"/>
      <c r="K147" s="358"/>
      <c r="L147" s="358"/>
      <c r="M147" s="358"/>
      <c r="N147" s="358"/>
      <c r="O147" s="358"/>
      <c r="P147" s="358"/>
      <c r="Q147" s="358"/>
      <c r="R147" s="358"/>
      <c r="S147" s="358"/>
      <c r="T147" s="357"/>
      <c r="U147" s="358"/>
      <c r="V147" s="358"/>
      <c r="W147" s="358"/>
      <c r="X147" s="358"/>
      <c r="Y147" s="358"/>
      <c r="Z147" s="358"/>
      <c r="AA147" s="358"/>
      <c r="AB147" s="358"/>
      <c r="AC147" s="358"/>
      <c r="AD147" s="358"/>
      <c r="AE147" s="358"/>
      <c r="AF147" s="358"/>
      <c r="AG147" s="358"/>
      <c r="AH147" s="358"/>
      <c r="AI147" s="358"/>
      <c r="AJ147" s="358"/>
      <c r="AK147" s="358"/>
    </row>
    <row r="148" spans="1:37" ht="13">
      <c r="A148" s="488"/>
      <c r="B148" s="358"/>
      <c r="C148" s="358"/>
      <c r="D148" s="358"/>
      <c r="E148" s="358"/>
      <c r="F148" s="358"/>
      <c r="G148" s="358"/>
      <c r="H148" s="358"/>
      <c r="I148" s="358"/>
      <c r="J148" s="358"/>
      <c r="K148" s="358"/>
      <c r="L148" s="358"/>
      <c r="M148" s="358"/>
      <c r="N148" s="358"/>
      <c r="O148" s="358"/>
      <c r="P148" s="358"/>
      <c r="Q148" s="358"/>
      <c r="R148" s="358"/>
      <c r="S148" s="358"/>
      <c r="T148" s="357"/>
      <c r="U148" s="358"/>
      <c r="V148" s="358"/>
      <c r="W148" s="358"/>
      <c r="X148" s="358"/>
      <c r="Y148" s="358"/>
      <c r="Z148" s="358"/>
      <c r="AA148" s="358"/>
      <c r="AB148" s="358"/>
      <c r="AC148" s="358"/>
      <c r="AD148" s="358"/>
      <c r="AE148" s="358"/>
      <c r="AF148" s="358"/>
      <c r="AG148" s="358"/>
      <c r="AH148" s="358"/>
      <c r="AI148" s="358"/>
      <c r="AJ148" s="358"/>
      <c r="AK148" s="358"/>
    </row>
    <row r="149" spans="1:37" ht="13">
      <c r="A149" s="488"/>
      <c r="B149" s="358"/>
      <c r="C149" s="358"/>
      <c r="D149" s="358"/>
      <c r="E149" s="358"/>
      <c r="F149" s="358"/>
      <c r="G149" s="358"/>
      <c r="H149" s="358"/>
      <c r="I149" s="358"/>
      <c r="J149" s="358"/>
      <c r="K149" s="358"/>
      <c r="L149" s="358"/>
      <c r="M149" s="358"/>
      <c r="N149" s="358"/>
      <c r="O149" s="358"/>
      <c r="P149" s="358"/>
      <c r="Q149" s="358"/>
      <c r="R149" s="358"/>
      <c r="S149" s="358"/>
      <c r="T149" s="357"/>
      <c r="U149" s="358"/>
      <c r="V149" s="358"/>
      <c r="W149" s="358"/>
      <c r="X149" s="358"/>
      <c r="Y149" s="358"/>
      <c r="Z149" s="358"/>
      <c r="AA149" s="358"/>
      <c r="AB149" s="358"/>
      <c r="AC149" s="358"/>
      <c r="AD149" s="358"/>
      <c r="AE149" s="358"/>
      <c r="AF149" s="358"/>
      <c r="AG149" s="358"/>
      <c r="AH149" s="358"/>
      <c r="AI149" s="358"/>
      <c r="AJ149" s="358"/>
      <c r="AK149" s="358"/>
    </row>
    <row r="150" spans="1:37" ht="13">
      <c r="A150" s="488"/>
      <c r="B150" s="358"/>
      <c r="C150" s="358"/>
      <c r="D150" s="358"/>
      <c r="E150" s="358"/>
      <c r="F150" s="358"/>
      <c r="G150" s="358"/>
      <c r="H150" s="358"/>
      <c r="I150" s="358"/>
      <c r="J150" s="358"/>
      <c r="K150" s="358"/>
      <c r="L150" s="358"/>
      <c r="M150" s="358"/>
      <c r="N150" s="358"/>
      <c r="O150" s="358"/>
      <c r="P150" s="358"/>
      <c r="Q150" s="358"/>
      <c r="R150" s="358"/>
      <c r="S150" s="358"/>
      <c r="T150" s="357"/>
      <c r="U150" s="358"/>
      <c r="V150" s="358"/>
      <c r="W150" s="358"/>
      <c r="X150" s="358"/>
      <c r="Y150" s="358"/>
      <c r="Z150" s="358"/>
      <c r="AA150" s="358"/>
      <c r="AB150" s="358"/>
      <c r="AC150" s="358"/>
      <c r="AD150" s="358"/>
      <c r="AE150" s="358"/>
      <c r="AF150" s="358"/>
      <c r="AG150" s="358"/>
      <c r="AH150" s="358"/>
      <c r="AI150" s="358"/>
      <c r="AJ150" s="358"/>
      <c r="AK150" s="358"/>
    </row>
    <row r="151" spans="1:37" ht="13">
      <c r="A151" s="488"/>
      <c r="B151" s="358"/>
      <c r="C151" s="358"/>
      <c r="D151" s="358"/>
      <c r="E151" s="358"/>
      <c r="F151" s="358"/>
      <c r="G151" s="358"/>
      <c r="H151" s="358"/>
      <c r="I151" s="358"/>
      <c r="J151" s="358"/>
      <c r="K151" s="358"/>
      <c r="L151" s="358"/>
      <c r="M151" s="358"/>
      <c r="N151" s="358"/>
      <c r="O151" s="358"/>
      <c r="P151" s="358"/>
      <c r="Q151" s="358"/>
      <c r="R151" s="358"/>
      <c r="S151" s="358"/>
      <c r="T151" s="357"/>
      <c r="U151" s="358"/>
      <c r="V151" s="358"/>
      <c r="W151" s="358"/>
      <c r="X151" s="358"/>
      <c r="Y151" s="358"/>
      <c r="Z151" s="358"/>
      <c r="AA151" s="358"/>
      <c r="AB151" s="358"/>
      <c r="AC151" s="358"/>
      <c r="AD151" s="358"/>
      <c r="AE151" s="358"/>
      <c r="AF151" s="358"/>
      <c r="AG151" s="358"/>
      <c r="AH151" s="358"/>
      <c r="AI151" s="358"/>
      <c r="AJ151" s="358"/>
      <c r="AK151" s="358"/>
    </row>
    <row r="152" spans="1:37" ht="13">
      <c r="A152" s="488"/>
      <c r="B152" s="358"/>
      <c r="C152" s="358"/>
      <c r="D152" s="358"/>
      <c r="E152" s="358"/>
      <c r="F152" s="358"/>
      <c r="G152" s="358"/>
      <c r="H152" s="358"/>
      <c r="I152" s="358"/>
      <c r="J152" s="358"/>
      <c r="K152" s="358"/>
      <c r="L152" s="358"/>
      <c r="M152" s="358"/>
      <c r="N152" s="358"/>
      <c r="O152" s="358"/>
      <c r="P152" s="358"/>
      <c r="Q152" s="358"/>
      <c r="R152" s="358"/>
      <c r="S152" s="358"/>
      <c r="T152" s="357"/>
      <c r="U152" s="358"/>
      <c r="V152" s="358"/>
      <c r="W152" s="358"/>
      <c r="X152" s="358"/>
      <c r="Y152" s="358"/>
      <c r="Z152" s="358"/>
      <c r="AA152" s="358"/>
      <c r="AB152" s="358"/>
      <c r="AC152" s="358"/>
      <c r="AD152" s="358"/>
      <c r="AE152" s="358"/>
      <c r="AF152" s="358"/>
      <c r="AG152" s="358"/>
      <c r="AH152" s="358"/>
      <c r="AI152" s="358"/>
      <c r="AJ152" s="358"/>
      <c r="AK152" s="358"/>
    </row>
    <row r="153" spans="1:37" ht="13">
      <c r="A153" s="488"/>
      <c r="B153" s="358"/>
      <c r="C153" s="358"/>
      <c r="D153" s="358"/>
      <c r="E153" s="358"/>
      <c r="F153" s="358"/>
      <c r="G153" s="358"/>
      <c r="H153" s="358"/>
      <c r="I153" s="358"/>
      <c r="J153" s="358"/>
      <c r="K153" s="358"/>
      <c r="L153" s="358"/>
      <c r="M153" s="358"/>
      <c r="N153" s="358"/>
      <c r="O153" s="358"/>
      <c r="P153" s="358"/>
      <c r="Q153" s="358"/>
      <c r="R153" s="358"/>
      <c r="S153" s="358"/>
      <c r="T153" s="357"/>
      <c r="U153" s="358"/>
      <c r="V153" s="358"/>
      <c r="W153" s="358"/>
      <c r="X153" s="358"/>
      <c r="Y153" s="358"/>
      <c r="Z153" s="358"/>
      <c r="AA153" s="358"/>
      <c r="AB153" s="358"/>
      <c r="AC153" s="358"/>
      <c r="AD153" s="358"/>
      <c r="AE153" s="358"/>
      <c r="AF153" s="358"/>
      <c r="AG153" s="358"/>
      <c r="AH153" s="358"/>
      <c r="AI153" s="358"/>
      <c r="AJ153" s="358"/>
      <c r="AK153" s="358"/>
    </row>
    <row r="154" spans="1:37" ht="13">
      <c r="A154" s="488"/>
      <c r="B154" s="358"/>
      <c r="C154" s="358"/>
      <c r="D154" s="358"/>
      <c r="E154" s="358"/>
      <c r="F154" s="358"/>
      <c r="G154" s="358"/>
      <c r="H154" s="358"/>
      <c r="I154" s="358"/>
      <c r="J154" s="358"/>
      <c r="K154" s="358"/>
      <c r="L154" s="358"/>
      <c r="M154" s="358"/>
      <c r="N154" s="358"/>
      <c r="O154" s="358"/>
      <c r="P154" s="358"/>
      <c r="Q154" s="358"/>
      <c r="R154" s="358"/>
      <c r="S154" s="358"/>
      <c r="T154" s="357"/>
      <c r="U154" s="358"/>
      <c r="V154" s="358"/>
      <c r="W154" s="358"/>
      <c r="X154" s="358"/>
      <c r="Y154" s="358"/>
      <c r="Z154" s="358"/>
      <c r="AA154" s="358"/>
      <c r="AB154" s="358"/>
      <c r="AC154" s="358"/>
      <c r="AD154" s="358"/>
      <c r="AE154" s="358"/>
      <c r="AF154" s="358"/>
      <c r="AG154" s="358"/>
      <c r="AH154" s="358"/>
      <c r="AI154" s="358"/>
      <c r="AJ154" s="358"/>
      <c r="AK154" s="358"/>
    </row>
    <row r="155" spans="1:37" ht="13">
      <c r="A155" s="488"/>
      <c r="B155" s="358"/>
      <c r="C155" s="358"/>
      <c r="D155" s="358"/>
      <c r="E155" s="358"/>
      <c r="F155" s="358"/>
      <c r="G155" s="358"/>
      <c r="H155" s="358"/>
      <c r="I155" s="358"/>
      <c r="J155" s="358"/>
      <c r="K155" s="358"/>
      <c r="L155" s="358"/>
      <c r="M155" s="358"/>
      <c r="N155" s="358"/>
      <c r="O155" s="358"/>
      <c r="P155" s="358"/>
      <c r="Q155" s="358"/>
      <c r="R155" s="358"/>
      <c r="S155" s="358"/>
      <c r="T155" s="357"/>
      <c r="U155" s="358"/>
      <c r="V155" s="358"/>
      <c r="W155" s="358"/>
      <c r="X155" s="358"/>
      <c r="Y155" s="358"/>
      <c r="Z155" s="358"/>
      <c r="AA155" s="358"/>
      <c r="AB155" s="358"/>
      <c r="AC155" s="358"/>
      <c r="AD155" s="358"/>
      <c r="AE155" s="358"/>
      <c r="AF155" s="358"/>
      <c r="AG155" s="358"/>
      <c r="AH155" s="358"/>
      <c r="AI155" s="358"/>
      <c r="AJ155" s="358"/>
      <c r="AK155" s="358"/>
    </row>
    <row r="156" spans="1:37" ht="13">
      <c r="A156" s="488"/>
      <c r="B156" s="358"/>
      <c r="C156" s="358"/>
      <c r="D156" s="358"/>
      <c r="E156" s="358"/>
      <c r="F156" s="358"/>
      <c r="G156" s="358"/>
      <c r="H156" s="358"/>
      <c r="I156" s="358"/>
      <c r="J156" s="358"/>
      <c r="K156" s="358"/>
      <c r="L156" s="358"/>
      <c r="M156" s="358"/>
      <c r="N156" s="358"/>
      <c r="O156" s="358"/>
      <c r="P156" s="358"/>
      <c r="Q156" s="358"/>
      <c r="R156" s="358"/>
      <c r="S156" s="358"/>
      <c r="T156" s="357"/>
      <c r="U156" s="358"/>
      <c r="V156" s="358"/>
      <c r="W156" s="358"/>
      <c r="X156" s="358"/>
      <c r="Y156" s="358"/>
      <c r="Z156" s="358"/>
      <c r="AA156" s="358"/>
      <c r="AB156" s="358"/>
      <c r="AC156" s="358"/>
      <c r="AD156" s="358"/>
      <c r="AE156" s="358"/>
      <c r="AF156" s="358"/>
      <c r="AG156" s="358"/>
      <c r="AH156" s="358"/>
      <c r="AI156" s="358"/>
      <c r="AJ156" s="358"/>
      <c r="AK156" s="358"/>
    </row>
    <row r="157" spans="1:37" ht="13">
      <c r="A157" s="488"/>
      <c r="B157" s="358"/>
      <c r="C157" s="358"/>
      <c r="D157" s="358"/>
      <c r="E157" s="358"/>
      <c r="F157" s="358"/>
      <c r="G157" s="358"/>
      <c r="H157" s="358"/>
      <c r="I157" s="358"/>
      <c r="J157" s="358"/>
      <c r="K157" s="358"/>
      <c r="L157" s="358"/>
      <c r="M157" s="358"/>
      <c r="N157" s="358"/>
      <c r="O157" s="358"/>
      <c r="P157" s="358"/>
      <c r="Q157" s="358"/>
      <c r="R157" s="358"/>
      <c r="S157" s="358"/>
      <c r="T157" s="357"/>
      <c r="U157" s="358"/>
      <c r="V157" s="358"/>
      <c r="W157" s="358"/>
      <c r="X157" s="358"/>
      <c r="Y157" s="358"/>
      <c r="Z157" s="358"/>
      <c r="AA157" s="358"/>
      <c r="AB157" s="358"/>
      <c r="AC157" s="358"/>
      <c r="AD157" s="358"/>
      <c r="AE157" s="358"/>
      <c r="AF157" s="358"/>
      <c r="AG157" s="358"/>
      <c r="AH157" s="358"/>
      <c r="AI157" s="358"/>
      <c r="AJ157" s="358"/>
      <c r="AK157" s="358"/>
    </row>
    <row r="158" spans="1:37" ht="13">
      <c r="A158" s="488"/>
      <c r="B158" s="358"/>
      <c r="C158" s="358"/>
      <c r="D158" s="358"/>
      <c r="E158" s="358"/>
      <c r="F158" s="358"/>
      <c r="G158" s="358"/>
      <c r="H158" s="358"/>
      <c r="I158" s="358"/>
      <c r="J158" s="358"/>
      <c r="K158" s="358"/>
      <c r="L158" s="358"/>
      <c r="M158" s="358"/>
      <c r="N158" s="358"/>
      <c r="O158" s="358"/>
      <c r="P158" s="358"/>
      <c r="Q158" s="358"/>
      <c r="R158" s="358"/>
      <c r="S158" s="358"/>
      <c r="T158" s="357"/>
      <c r="U158" s="358"/>
      <c r="V158" s="358"/>
      <c r="W158" s="358"/>
      <c r="X158" s="358"/>
      <c r="Y158" s="358"/>
      <c r="Z158" s="358"/>
      <c r="AA158" s="358"/>
      <c r="AB158" s="358"/>
      <c r="AC158" s="358"/>
      <c r="AD158" s="358"/>
      <c r="AE158" s="358"/>
      <c r="AF158" s="358"/>
      <c r="AG158" s="358"/>
      <c r="AH158" s="358"/>
      <c r="AI158" s="358"/>
      <c r="AJ158" s="358"/>
      <c r="AK158" s="358"/>
    </row>
    <row r="159" spans="1:37" ht="13">
      <c r="A159" s="488"/>
      <c r="B159" s="358"/>
      <c r="C159" s="358"/>
      <c r="D159" s="358"/>
      <c r="E159" s="358"/>
      <c r="F159" s="358"/>
      <c r="G159" s="358"/>
      <c r="H159" s="358"/>
      <c r="I159" s="358"/>
      <c r="J159" s="358"/>
      <c r="K159" s="358"/>
      <c r="L159" s="358"/>
      <c r="M159" s="358"/>
      <c r="N159" s="358"/>
      <c r="O159" s="358"/>
      <c r="P159" s="358"/>
      <c r="Q159" s="358"/>
      <c r="R159" s="358"/>
      <c r="S159" s="358"/>
      <c r="T159" s="357"/>
      <c r="U159" s="358"/>
      <c r="V159" s="358"/>
      <c r="W159" s="358"/>
      <c r="X159" s="358"/>
      <c r="Y159" s="358"/>
      <c r="Z159" s="358"/>
      <c r="AA159" s="358"/>
      <c r="AB159" s="358"/>
      <c r="AC159" s="358"/>
      <c r="AD159" s="358"/>
      <c r="AE159" s="358"/>
      <c r="AF159" s="358"/>
      <c r="AG159" s="358"/>
      <c r="AH159" s="358"/>
      <c r="AI159" s="358"/>
      <c r="AJ159" s="358"/>
      <c r="AK159" s="358"/>
    </row>
    <row r="160" spans="1:37" ht="13">
      <c r="A160" s="488"/>
      <c r="B160" s="358"/>
      <c r="C160" s="358"/>
      <c r="D160" s="358"/>
      <c r="E160" s="358"/>
      <c r="F160" s="358"/>
      <c r="G160" s="358"/>
      <c r="H160" s="358"/>
      <c r="I160" s="358"/>
      <c r="J160" s="358"/>
      <c r="K160" s="358"/>
      <c r="L160" s="358"/>
      <c r="M160" s="358"/>
      <c r="N160" s="358"/>
      <c r="O160" s="358"/>
      <c r="P160" s="358"/>
      <c r="Q160" s="358"/>
      <c r="R160" s="358"/>
      <c r="S160" s="358"/>
      <c r="T160" s="357"/>
      <c r="U160" s="358"/>
      <c r="V160" s="358"/>
      <c r="W160" s="358"/>
      <c r="X160" s="358"/>
      <c r="Y160" s="358"/>
      <c r="Z160" s="358"/>
      <c r="AA160" s="358"/>
      <c r="AB160" s="358"/>
      <c r="AC160" s="358"/>
      <c r="AD160" s="358"/>
      <c r="AE160" s="358"/>
      <c r="AF160" s="358"/>
      <c r="AG160" s="358"/>
      <c r="AH160" s="358"/>
      <c r="AI160" s="358"/>
      <c r="AJ160" s="358"/>
      <c r="AK160" s="358"/>
    </row>
    <row r="161" spans="1:37" ht="13">
      <c r="A161" s="488"/>
      <c r="B161" s="358"/>
      <c r="C161" s="358"/>
      <c r="D161" s="358"/>
      <c r="E161" s="358"/>
      <c r="F161" s="358"/>
      <c r="G161" s="358"/>
      <c r="H161" s="358"/>
      <c r="I161" s="358"/>
      <c r="J161" s="358"/>
      <c r="K161" s="358"/>
      <c r="L161" s="358"/>
      <c r="M161" s="358"/>
      <c r="N161" s="358"/>
      <c r="O161" s="358"/>
      <c r="P161" s="358"/>
      <c r="Q161" s="358"/>
      <c r="R161" s="358"/>
      <c r="S161" s="358"/>
      <c r="T161" s="357"/>
      <c r="U161" s="358"/>
      <c r="V161" s="358"/>
      <c r="W161" s="358"/>
      <c r="X161" s="358"/>
      <c r="Y161" s="358"/>
      <c r="Z161" s="358"/>
      <c r="AA161" s="358"/>
      <c r="AB161" s="358"/>
      <c r="AC161" s="358"/>
      <c r="AD161" s="358"/>
      <c r="AE161" s="358"/>
      <c r="AF161" s="358"/>
      <c r="AG161" s="358"/>
      <c r="AH161" s="358"/>
      <c r="AI161" s="358"/>
      <c r="AJ161" s="358"/>
      <c r="AK161" s="358"/>
    </row>
    <row r="162" spans="1:37" ht="13">
      <c r="A162" s="488"/>
      <c r="B162" s="358"/>
      <c r="C162" s="358"/>
      <c r="D162" s="358"/>
      <c r="E162" s="358"/>
      <c r="F162" s="358"/>
      <c r="G162" s="358"/>
      <c r="H162" s="358"/>
      <c r="I162" s="358"/>
      <c r="J162" s="358"/>
      <c r="K162" s="358"/>
      <c r="L162" s="358"/>
      <c r="M162" s="358"/>
      <c r="N162" s="358"/>
      <c r="O162" s="358"/>
      <c r="P162" s="358"/>
      <c r="Q162" s="358"/>
      <c r="R162" s="358"/>
      <c r="S162" s="358"/>
      <c r="T162" s="357"/>
      <c r="U162" s="358"/>
      <c r="V162" s="358"/>
      <c r="W162" s="358"/>
      <c r="X162" s="358"/>
      <c r="Y162" s="358"/>
      <c r="Z162" s="358"/>
      <c r="AA162" s="358"/>
      <c r="AB162" s="358"/>
      <c r="AC162" s="358"/>
      <c r="AD162" s="358"/>
      <c r="AE162" s="358"/>
      <c r="AF162" s="358"/>
      <c r="AG162" s="358"/>
      <c r="AH162" s="358"/>
      <c r="AI162" s="358"/>
      <c r="AJ162" s="358"/>
      <c r="AK162" s="358"/>
    </row>
    <row r="163" spans="1:37" ht="13">
      <c r="A163" s="488"/>
      <c r="B163" s="358"/>
      <c r="C163" s="358"/>
      <c r="D163" s="358"/>
      <c r="E163" s="358"/>
      <c r="F163" s="358"/>
      <c r="G163" s="358"/>
      <c r="H163" s="358"/>
      <c r="I163" s="358"/>
      <c r="J163" s="358"/>
      <c r="K163" s="358"/>
      <c r="L163" s="358"/>
      <c r="M163" s="358"/>
      <c r="N163" s="358"/>
      <c r="O163" s="358"/>
      <c r="P163" s="358"/>
      <c r="Q163" s="358"/>
      <c r="R163" s="358"/>
      <c r="S163" s="358"/>
      <c r="T163" s="357"/>
      <c r="U163" s="358"/>
      <c r="V163" s="358"/>
      <c r="W163" s="358"/>
      <c r="X163" s="358"/>
      <c r="Y163" s="358"/>
      <c r="Z163" s="358"/>
      <c r="AA163" s="358"/>
      <c r="AB163" s="358"/>
      <c r="AC163" s="358"/>
      <c r="AD163" s="358"/>
      <c r="AE163" s="358"/>
      <c r="AF163" s="358"/>
      <c r="AG163" s="358"/>
      <c r="AH163" s="358"/>
      <c r="AI163" s="358"/>
      <c r="AJ163" s="358"/>
      <c r="AK163" s="358"/>
    </row>
    <row r="164" spans="1:37" ht="13">
      <c r="A164" s="488"/>
      <c r="B164" s="358"/>
      <c r="C164" s="358"/>
      <c r="D164" s="358"/>
      <c r="E164" s="358"/>
      <c r="F164" s="358"/>
      <c r="G164" s="358"/>
      <c r="H164" s="358"/>
      <c r="I164" s="358"/>
      <c r="J164" s="358"/>
      <c r="K164" s="358"/>
      <c r="L164" s="358"/>
      <c r="M164" s="358"/>
      <c r="N164" s="358"/>
      <c r="O164" s="358"/>
      <c r="P164" s="358"/>
      <c r="Q164" s="358"/>
      <c r="R164" s="358"/>
      <c r="S164" s="358"/>
      <c r="T164" s="357"/>
      <c r="U164" s="358"/>
      <c r="V164" s="358"/>
      <c r="W164" s="358"/>
      <c r="X164" s="358"/>
      <c r="Y164" s="358"/>
      <c r="Z164" s="358"/>
      <c r="AA164" s="358"/>
      <c r="AB164" s="358"/>
      <c r="AC164" s="358"/>
      <c r="AD164" s="358"/>
      <c r="AE164" s="358"/>
      <c r="AF164" s="358"/>
      <c r="AG164" s="358"/>
      <c r="AH164" s="358"/>
      <c r="AI164" s="358"/>
      <c r="AJ164" s="358"/>
      <c r="AK164" s="358"/>
    </row>
    <row r="165" spans="1:37" ht="13">
      <c r="A165" s="488"/>
      <c r="B165" s="358"/>
      <c r="C165" s="358"/>
      <c r="D165" s="358"/>
      <c r="E165" s="358"/>
      <c r="F165" s="358"/>
      <c r="G165" s="358"/>
      <c r="H165" s="358"/>
      <c r="I165" s="358"/>
      <c r="J165" s="358"/>
      <c r="K165" s="358"/>
      <c r="L165" s="358"/>
      <c r="M165" s="358"/>
      <c r="N165" s="358"/>
      <c r="O165" s="358"/>
      <c r="P165" s="358"/>
      <c r="Q165" s="358"/>
      <c r="R165" s="358"/>
      <c r="S165" s="358"/>
      <c r="T165" s="357"/>
      <c r="U165" s="358"/>
      <c r="V165" s="358"/>
      <c r="W165" s="358"/>
      <c r="X165" s="358"/>
      <c r="Y165" s="358"/>
      <c r="Z165" s="358"/>
      <c r="AA165" s="358"/>
      <c r="AB165" s="358"/>
      <c r="AC165" s="358"/>
      <c r="AD165" s="358"/>
      <c r="AE165" s="358"/>
      <c r="AF165" s="358"/>
      <c r="AG165" s="358"/>
      <c r="AH165" s="358"/>
      <c r="AI165" s="358"/>
      <c r="AJ165" s="358"/>
      <c r="AK165" s="358"/>
    </row>
    <row r="166" spans="1:37" ht="13">
      <c r="A166" s="488"/>
      <c r="B166" s="358"/>
      <c r="C166" s="358"/>
      <c r="D166" s="358"/>
      <c r="E166" s="358"/>
      <c r="F166" s="358"/>
      <c r="G166" s="358"/>
      <c r="H166" s="358"/>
      <c r="I166" s="358"/>
      <c r="J166" s="358"/>
      <c r="K166" s="358"/>
      <c r="L166" s="358"/>
      <c r="M166" s="358"/>
      <c r="N166" s="358"/>
      <c r="O166" s="358"/>
      <c r="P166" s="358"/>
      <c r="Q166" s="358"/>
      <c r="R166" s="358"/>
      <c r="S166" s="358"/>
      <c r="T166" s="357"/>
      <c r="U166" s="358"/>
      <c r="V166" s="358"/>
      <c r="W166" s="358"/>
      <c r="X166" s="358"/>
      <c r="Y166" s="358"/>
      <c r="Z166" s="358"/>
      <c r="AA166" s="358"/>
      <c r="AB166" s="358"/>
      <c r="AC166" s="358"/>
      <c r="AD166" s="358"/>
      <c r="AE166" s="358"/>
      <c r="AF166" s="358"/>
      <c r="AG166" s="358"/>
      <c r="AH166" s="358"/>
      <c r="AI166" s="358"/>
      <c r="AJ166" s="358"/>
      <c r="AK166" s="358"/>
    </row>
    <row r="167" spans="1:37" ht="13">
      <c r="A167" s="488"/>
      <c r="B167" s="358"/>
      <c r="C167" s="358"/>
      <c r="D167" s="358"/>
      <c r="E167" s="358"/>
      <c r="F167" s="358"/>
      <c r="G167" s="358"/>
      <c r="H167" s="358"/>
      <c r="I167" s="358"/>
      <c r="J167" s="358"/>
      <c r="K167" s="358"/>
      <c r="L167" s="358"/>
      <c r="M167" s="358"/>
      <c r="N167" s="358"/>
      <c r="O167" s="358"/>
      <c r="P167" s="358"/>
      <c r="Q167" s="358"/>
      <c r="R167" s="358"/>
      <c r="S167" s="358"/>
      <c r="T167" s="357"/>
      <c r="U167" s="358"/>
      <c r="V167" s="358"/>
      <c r="W167" s="358"/>
      <c r="X167" s="358"/>
      <c r="Y167" s="358"/>
      <c r="Z167" s="358"/>
      <c r="AA167" s="358"/>
      <c r="AB167" s="358"/>
      <c r="AC167" s="358"/>
      <c r="AD167" s="358"/>
      <c r="AE167" s="358"/>
      <c r="AF167" s="358"/>
      <c r="AG167" s="358"/>
      <c r="AH167" s="358"/>
      <c r="AI167" s="358"/>
      <c r="AJ167" s="358"/>
      <c r="AK167" s="358"/>
    </row>
    <row r="168" spans="1:37" ht="13">
      <c r="A168" s="488"/>
      <c r="B168" s="358"/>
      <c r="C168" s="358"/>
      <c r="D168" s="358"/>
      <c r="E168" s="358"/>
      <c r="F168" s="358"/>
      <c r="G168" s="358"/>
      <c r="H168" s="358"/>
      <c r="I168" s="358"/>
      <c r="J168" s="358"/>
      <c r="K168" s="358"/>
      <c r="L168" s="358"/>
      <c r="M168" s="358"/>
      <c r="N168" s="358"/>
      <c r="O168" s="358"/>
      <c r="P168" s="358"/>
      <c r="Q168" s="358"/>
      <c r="R168" s="358"/>
      <c r="S168" s="358"/>
      <c r="T168" s="357"/>
      <c r="U168" s="358"/>
      <c r="V168" s="358"/>
      <c r="W168" s="358"/>
      <c r="X168" s="358"/>
      <c r="Y168" s="358"/>
      <c r="Z168" s="358"/>
      <c r="AA168" s="358"/>
      <c r="AB168" s="358"/>
      <c r="AC168" s="358"/>
      <c r="AD168" s="358"/>
      <c r="AE168" s="358"/>
      <c r="AF168" s="358"/>
      <c r="AG168" s="358"/>
      <c r="AH168" s="358"/>
      <c r="AI168" s="358"/>
      <c r="AJ168" s="358"/>
      <c r="AK168" s="358"/>
    </row>
    <row r="169" spans="1:37" ht="13">
      <c r="A169" s="488"/>
      <c r="B169" s="358"/>
      <c r="C169" s="358"/>
      <c r="D169" s="358"/>
      <c r="E169" s="358"/>
      <c r="F169" s="358"/>
      <c r="G169" s="358"/>
      <c r="H169" s="358"/>
      <c r="I169" s="358"/>
      <c r="J169" s="358"/>
      <c r="K169" s="358"/>
      <c r="L169" s="358"/>
      <c r="M169" s="358"/>
      <c r="N169" s="358"/>
      <c r="O169" s="358"/>
      <c r="P169" s="358"/>
      <c r="Q169" s="358"/>
      <c r="R169" s="358"/>
      <c r="S169" s="358"/>
      <c r="T169" s="357"/>
      <c r="U169" s="358"/>
      <c r="V169" s="358"/>
      <c r="W169" s="358"/>
      <c r="X169" s="358"/>
      <c r="Y169" s="358"/>
      <c r="Z169" s="358"/>
      <c r="AA169" s="358"/>
      <c r="AB169" s="358"/>
      <c r="AC169" s="358"/>
      <c r="AD169" s="358"/>
      <c r="AE169" s="358"/>
      <c r="AF169" s="358"/>
      <c r="AG169" s="358"/>
      <c r="AH169" s="358"/>
      <c r="AI169" s="358"/>
      <c r="AJ169" s="358"/>
      <c r="AK169" s="358"/>
    </row>
    <row r="170" spans="1:37" ht="13">
      <c r="A170" s="488"/>
      <c r="B170" s="358"/>
      <c r="C170" s="358"/>
      <c r="D170" s="358"/>
      <c r="E170" s="358"/>
      <c r="F170" s="358"/>
      <c r="G170" s="358"/>
      <c r="H170" s="358"/>
      <c r="I170" s="358"/>
      <c r="J170" s="358"/>
      <c r="K170" s="358"/>
      <c r="L170" s="358"/>
      <c r="M170" s="358"/>
      <c r="N170" s="358"/>
      <c r="O170" s="358"/>
      <c r="P170" s="358"/>
      <c r="Q170" s="358"/>
      <c r="R170" s="358"/>
      <c r="S170" s="358"/>
      <c r="T170" s="357"/>
      <c r="U170" s="358"/>
      <c r="V170" s="358"/>
      <c r="W170" s="358"/>
      <c r="X170" s="358"/>
      <c r="Y170" s="358"/>
      <c r="Z170" s="358"/>
      <c r="AA170" s="358"/>
      <c r="AB170" s="358"/>
      <c r="AC170" s="358"/>
      <c r="AD170" s="358"/>
      <c r="AE170" s="358"/>
      <c r="AF170" s="358"/>
      <c r="AG170" s="358"/>
      <c r="AH170" s="358"/>
      <c r="AI170" s="358"/>
      <c r="AJ170" s="358"/>
      <c r="AK170" s="358"/>
    </row>
    <row r="171" spans="1:37" ht="13">
      <c r="A171" s="488"/>
      <c r="B171" s="358"/>
      <c r="C171" s="358"/>
      <c r="D171" s="358"/>
      <c r="E171" s="358"/>
      <c r="F171" s="358"/>
      <c r="G171" s="358"/>
      <c r="H171" s="358"/>
      <c r="I171" s="358"/>
      <c r="J171" s="358"/>
      <c r="K171" s="358"/>
      <c r="L171" s="358"/>
      <c r="M171" s="358"/>
      <c r="N171" s="358"/>
      <c r="O171" s="358"/>
      <c r="P171" s="358"/>
      <c r="Q171" s="358"/>
      <c r="R171" s="358"/>
      <c r="S171" s="358"/>
      <c r="T171" s="357"/>
      <c r="U171" s="358"/>
      <c r="V171" s="358"/>
      <c r="W171" s="358"/>
      <c r="X171" s="358"/>
      <c r="Y171" s="358"/>
      <c r="Z171" s="358"/>
      <c r="AA171" s="358"/>
      <c r="AB171" s="358"/>
      <c r="AC171" s="358"/>
      <c r="AD171" s="358"/>
      <c r="AE171" s="358"/>
      <c r="AF171" s="358"/>
      <c r="AG171" s="358"/>
      <c r="AH171" s="358"/>
      <c r="AI171" s="358"/>
      <c r="AJ171" s="358"/>
      <c r="AK171" s="358"/>
    </row>
    <row r="172" spans="1:37" ht="13">
      <c r="A172" s="488"/>
      <c r="B172" s="358"/>
      <c r="C172" s="358"/>
      <c r="D172" s="358"/>
      <c r="E172" s="358"/>
      <c r="F172" s="358"/>
      <c r="G172" s="358"/>
      <c r="H172" s="358"/>
      <c r="I172" s="358"/>
      <c r="J172" s="358"/>
      <c r="K172" s="358"/>
      <c r="L172" s="358"/>
      <c r="M172" s="358"/>
      <c r="N172" s="358"/>
      <c r="O172" s="358"/>
      <c r="P172" s="358"/>
      <c r="Q172" s="358"/>
      <c r="R172" s="358"/>
      <c r="S172" s="358"/>
      <c r="T172" s="357"/>
      <c r="U172" s="358"/>
      <c r="V172" s="358"/>
      <c r="W172" s="358"/>
      <c r="X172" s="358"/>
      <c r="Y172" s="358"/>
      <c r="Z172" s="358"/>
      <c r="AA172" s="358"/>
      <c r="AB172" s="358"/>
      <c r="AC172" s="358"/>
      <c r="AD172" s="358"/>
      <c r="AE172" s="358"/>
      <c r="AF172" s="358"/>
      <c r="AG172" s="358"/>
      <c r="AH172" s="358"/>
      <c r="AI172" s="358"/>
      <c r="AJ172" s="358"/>
      <c r="AK172" s="358"/>
    </row>
    <row r="173" spans="1:37" ht="13">
      <c r="A173" s="488"/>
      <c r="B173" s="358"/>
      <c r="C173" s="358"/>
      <c r="D173" s="358"/>
      <c r="E173" s="358"/>
      <c r="F173" s="358"/>
      <c r="G173" s="358"/>
      <c r="H173" s="358"/>
      <c r="I173" s="358"/>
      <c r="J173" s="358"/>
      <c r="K173" s="358"/>
      <c r="L173" s="358"/>
      <c r="M173" s="358"/>
      <c r="N173" s="358"/>
      <c r="O173" s="358"/>
      <c r="P173" s="358"/>
      <c r="Q173" s="358"/>
      <c r="R173" s="358"/>
      <c r="S173" s="358"/>
      <c r="T173" s="357"/>
      <c r="U173" s="358"/>
      <c r="V173" s="358"/>
      <c r="W173" s="358"/>
      <c r="X173" s="358"/>
      <c r="Y173" s="358"/>
      <c r="Z173" s="358"/>
      <c r="AA173" s="358"/>
      <c r="AB173" s="358"/>
      <c r="AC173" s="358"/>
      <c r="AD173" s="358"/>
      <c r="AE173" s="358"/>
      <c r="AF173" s="358"/>
      <c r="AG173" s="358"/>
      <c r="AH173" s="358"/>
      <c r="AI173" s="358"/>
      <c r="AJ173" s="358"/>
      <c r="AK173" s="358"/>
    </row>
    <row r="174" spans="1:37" ht="13">
      <c r="A174" s="488"/>
      <c r="B174" s="358"/>
      <c r="C174" s="358"/>
      <c r="D174" s="358"/>
      <c r="E174" s="358"/>
      <c r="F174" s="358"/>
      <c r="G174" s="358"/>
      <c r="H174" s="358"/>
      <c r="I174" s="358"/>
      <c r="J174" s="358"/>
      <c r="K174" s="358"/>
      <c r="L174" s="358"/>
      <c r="M174" s="358"/>
      <c r="N174" s="358"/>
      <c r="O174" s="358"/>
      <c r="P174" s="358"/>
      <c r="Q174" s="358"/>
      <c r="R174" s="358"/>
      <c r="S174" s="358"/>
      <c r="T174" s="357"/>
      <c r="U174" s="358"/>
      <c r="V174" s="358"/>
      <c r="W174" s="358"/>
      <c r="X174" s="358"/>
      <c r="Y174" s="358"/>
      <c r="Z174" s="358"/>
      <c r="AA174" s="358"/>
      <c r="AB174" s="358"/>
      <c r="AC174" s="358"/>
      <c r="AD174" s="358"/>
      <c r="AE174" s="358"/>
      <c r="AF174" s="358"/>
      <c r="AG174" s="358"/>
      <c r="AH174" s="358"/>
      <c r="AI174" s="358"/>
      <c r="AJ174" s="358"/>
      <c r="AK174" s="358"/>
    </row>
    <row r="175" spans="1:37" ht="13">
      <c r="A175" s="488"/>
      <c r="B175" s="358"/>
      <c r="C175" s="358"/>
      <c r="D175" s="358"/>
      <c r="E175" s="358"/>
      <c r="F175" s="358"/>
      <c r="G175" s="358"/>
      <c r="H175" s="358"/>
      <c r="I175" s="358"/>
      <c r="J175" s="358"/>
      <c r="K175" s="358"/>
      <c r="L175" s="358"/>
      <c r="M175" s="358"/>
      <c r="N175" s="358"/>
      <c r="O175" s="358"/>
      <c r="P175" s="358"/>
      <c r="Q175" s="358"/>
      <c r="R175" s="358"/>
      <c r="S175" s="358"/>
      <c r="T175" s="357"/>
      <c r="U175" s="358"/>
      <c r="V175" s="358"/>
      <c r="W175" s="358"/>
      <c r="X175" s="358"/>
      <c r="Y175" s="358"/>
      <c r="Z175" s="358"/>
      <c r="AA175" s="358"/>
      <c r="AB175" s="358"/>
      <c r="AC175" s="358"/>
      <c r="AD175" s="358"/>
      <c r="AE175" s="358"/>
      <c r="AF175" s="358"/>
      <c r="AG175" s="358"/>
      <c r="AH175" s="358"/>
      <c r="AI175" s="358"/>
      <c r="AJ175" s="358"/>
      <c r="AK175" s="358"/>
    </row>
    <row r="176" spans="1:37" ht="13">
      <c r="A176" s="488"/>
      <c r="B176" s="358"/>
      <c r="C176" s="358"/>
      <c r="D176" s="358"/>
      <c r="E176" s="358"/>
      <c r="F176" s="358"/>
      <c r="G176" s="358"/>
      <c r="H176" s="358"/>
      <c r="I176" s="358"/>
      <c r="J176" s="358"/>
      <c r="K176" s="358"/>
      <c r="L176" s="358"/>
      <c r="M176" s="358"/>
      <c r="N176" s="358"/>
      <c r="O176" s="358"/>
      <c r="P176" s="358"/>
      <c r="Q176" s="358"/>
      <c r="R176" s="358"/>
      <c r="S176" s="358"/>
      <c r="T176" s="357"/>
      <c r="U176" s="358"/>
      <c r="V176" s="358"/>
      <c r="W176" s="358"/>
      <c r="X176" s="358"/>
      <c r="Y176" s="358"/>
      <c r="Z176" s="358"/>
      <c r="AA176" s="358"/>
      <c r="AB176" s="358"/>
      <c r="AC176" s="358"/>
      <c r="AD176" s="358"/>
      <c r="AE176" s="358"/>
      <c r="AF176" s="358"/>
      <c r="AG176" s="358"/>
      <c r="AH176" s="358"/>
      <c r="AI176" s="358"/>
      <c r="AJ176" s="358"/>
      <c r="AK176" s="358"/>
    </row>
    <row r="177" spans="1:37" ht="13">
      <c r="A177" s="488"/>
      <c r="B177" s="358"/>
      <c r="C177" s="358"/>
      <c r="D177" s="358"/>
      <c r="E177" s="358"/>
      <c r="F177" s="358"/>
      <c r="G177" s="358"/>
      <c r="H177" s="358"/>
      <c r="I177" s="358"/>
      <c r="J177" s="358"/>
      <c r="K177" s="358"/>
      <c r="L177" s="358"/>
      <c r="M177" s="358"/>
      <c r="N177" s="358"/>
      <c r="O177" s="358"/>
      <c r="P177" s="358"/>
      <c r="Q177" s="358"/>
      <c r="R177" s="358"/>
      <c r="S177" s="358"/>
      <c r="T177" s="357"/>
      <c r="U177" s="358"/>
      <c r="V177" s="358"/>
      <c r="W177" s="358"/>
      <c r="X177" s="358"/>
      <c r="Y177" s="358"/>
      <c r="Z177" s="358"/>
      <c r="AA177" s="358"/>
      <c r="AB177" s="358"/>
      <c r="AC177" s="358"/>
      <c r="AD177" s="358"/>
      <c r="AE177" s="358"/>
      <c r="AF177" s="358"/>
      <c r="AG177" s="358"/>
      <c r="AH177" s="358"/>
      <c r="AI177" s="358"/>
      <c r="AJ177" s="358"/>
      <c r="AK177" s="358"/>
    </row>
    <row r="178" spans="1:37" ht="13">
      <c r="A178" s="488"/>
      <c r="B178" s="358"/>
      <c r="C178" s="358"/>
      <c r="D178" s="358"/>
      <c r="E178" s="358"/>
      <c r="F178" s="358"/>
      <c r="G178" s="358"/>
      <c r="H178" s="358"/>
      <c r="I178" s="358"/>
      <c r="J178" s="358"/>
      <c r="K178" s="358"/>
      <c r="L178" s="358"/>
      <c r="M178" s="358"/>
      <c r="N178" s="358"/>
      <c r="O178" s="358"/>
      <c r="P178" s="358"/>
      <c r="Q178" s="358"/>
      <c r="R178" s="358"/>
      <c r="S178" s="358"/>
      <c r="T178" s="357"/>
      <c r="U178" s="358"/>
      <c r="V178" s="358"/>
      <c r="W178" s="358"/>
      <c r="X178" s="358"/>
      <c r="Y178" s="358"/>
      <c r="Z178" s="358"/>
      <c r="AA178" s="358"/>
      <c r="AB178" s="358"/>
      <c r="AC178" s="358"/>
      <c r="AD178" s="358"/>
      <c r="AE178" s="358"/>
      <c r="AF178" s="358"/>
      <c r="AG178" s="358"/>
      <c r="AH178" s="358"/>
      <c r="AI178" s="358"/>
      <c r="AJ178" s="358"/>
      <c r="AK178" s="358"/>
    </row>
    <row r="179" spans="1:37" ht="13">
      <c r="A179" s="488"/>
      <c r="B179" s="358"/>
      <c r="C179" s="358"/>
      <c r="D179" s="358"/>
      <c r="E179" s="358"/>
      <c r="F179" s="358"/>
      <c r="G179" s="358"/>
      <c r="H179" s="358"/>
      <c r="I179" s="358"/>
      <c r="J179" s="358"/>
      <c r="K179" s="358"/>
      <c r="L179" s="358"/>
      <c r="M179" s="358"/>
      <c r="N179" s="358"/>
      <c r="O179" s="358"/>
      <c r="P179" s="358"/>
      <c r="Q179" s="358"/>
      <c r="R179" s="358"/>
      <c r="S179" s="358"/>
      <c r="T179" s="357"/>
      <c r="U179" s="358"/>
      <c r="V179" s="358"/>
      <c r="W179" s="358"/>
      <c r="X179" s="358"/>
      <c r="Y179" s="358"/>
      <c r="Z179" s="358"/>
      <c r="AA179" s="358"/>
      <c r="AB179" s="358"/>
      <c r="AC179" s="358"/>
      <c r="AD179" s="358"/>
      <c r="AE179" s="358"/>
      <c r="AF179" s="358"/>
      <c r="AG179" s="358"/>
      <c r="AH179" s="358"/>
      <c r="AI179" s="358"/>
      <c r="AJ179" s="358"/>
      <c r="AK179" s="358"/>
    </row>
    <row r="180" spans="1:37" ht="13">
      <c r="A180" s="488"/>
      <c r="B180" s="358"/>
      <c r="C180" s="358"/>
      <c r="D180" s="358"/>
      <c r="E180" s="358"/>
      <c r="F180" s="358"/>
      <c r="G180" s="358"/>
      <c r="H180" s="358"/>
      <c r="I180" s="358"/>
      <c r="J180" s="358"/>
      <c r="K180" s="358"/>
      <c r="L180" s="358"/>
      <c r="M180" s="358"/>
      <c r="N180" s="358"/>
      <c r="O180" s="358"/>
      <c r="P180" s="358"/>
      <c r="Q180" s="358"/>
      <c r="R180" s="358"/>
      <c r="S180" s="358"/>
      <c r="T180" s="357"/>
      <c r="U180" s="358"/>
      <c r="V180" s="358"/>
      <c r="W180" s="358"/>
      <c r="X180" s="358"/>
      <c r="Y180" s="358"/>
      <c r="Z180" s="358"/>
      <c r="AA180" s="358"/>
      <c r="AB180" s="358"/>
      <c r="AC180" s="358"/>
      <c r="AD180" s="358"/>
      <c r="AE180" s="358"/>
      <c r="AF180" s="358"/>
      <c r="AG180" s="358"/>
      <c r="AH180" s="358"/>
      <c r="AI180" s="358"/>
      <c r="AJ180" s="358"/>
      <c r="AK180" s="358"/>
    </row>
    <row r="181" spans="1:37" ht="13">
      <c r="A181" s="488"/>
      <c r="B181" s="358"/>
      <c r="C181" s="358"/>
      <c r="D181" s="358"/>
      <c r="E181" s="358"/>
      <c r="F181" s="358"/>
      <c r="G181" s="358"/>
      <c r="H181" s="358"/>
      <c r="I181" s="358"/>
      <c r="J181" s="358"/>
      <c r="K181" s="358"/>
      <c r="L181" s="358"/>
      <c r="M181" s="358"/>
      <c r="N181" s="358"/>
      <c r="O181" s="358"/>
      <c r="P181" s="358"/>
      <c r="Q181" s="358"/>
      <c r="R181" s="358"/>
      <c r="S181" s="358"/>
      <c r="T181" s="357"/>
      <c r="U181" s="358"/>
      <c r="V181" s="358"/>
      <c r="W181" s="358"/>
      <c r="X181" s="358"/>
      <c r="Y181" s="358"/>
      <c r="Z181" s="358"/>
      <c r="AA181" s="358"/>
      <c r="AB181" s="358"/>
      <c r="AC181" s="358"/>
      <c r="AD181" s="358"/>
      <c r="AE181" s="358"/>
      <c r="AF181" s="358"/>
      <c r="AG181" s="358"/>
      <c r="AH181" s="358"/>
      <c r="AI181" s="358"/>
      <c r="AJ181" s="358"/>
      <c r="AK181" s="358"/>
    </row>
    <row r="182" spans="1:37" ht="13">
      <c r="A182" s="488"/>
      <c r="B182" s="358"/>
      <c r="C182" s="358"/>
      <c r="D182" s="358"/>
      <c r="E182" s="358"/>
      <c r="F182" s="358"/>
      <c r="G182" s="358"/>
      <c r="H182" s="358"/>
      <c r="I182" s="358"/>
      <c r="J182" s="358"/>
      <c r="K182" s="358"/>
      <c r="L182" s="358"/>
      <c r="M182" s="358"/>
      <c r="N182" s="358"/>
      <c r="O182" s="358"/>
      <c r="P182" s="358"/>
      <c r="Q182" s="358"/>
      <c r="R182" s="358"/>
      <c r="S182" s="358"/>
      <c r="T182" s="357"/>
      <c r="U182" s="358"/>
      <c r="V182" s="358"/>
      <c r="W182" s="358"/>
      <c r="X182" s="358"/>
      <c r="Y182" s="358"/>
      <c r="Z182" s="358"/>
      <c r="AA182" s="358"/>
      <c r="AB182" s="358"/>
      <c r="AC182" s="358"/>
      <c r="AD182" s="358"/>
      <c r="AE182" s="358"/>
      <c r="AF182" s="358"/>
      <c r="AG182" s="358"/>
      <c r="AH182" s="358"/>
      <c r="AI182" s="358"/>
      <c r="AJ182" s="358"/>
      <c r="AK182" s="358"/>
    </row>
    <row r="183" spans="1:37" ht="13">
      <c r="A183" s="488"/>
      <c r="B183" s="358"/>
      <c r="C183" s="358"/>
      <c r="D183" s="358"/>
      <c r="E183" s="358"/>
      <c r="F183" s="358"/>
      <c r="G183" s="358"/>
      <c r="H183" s="358"/>
      <c r="I183" s="358"/>
      <c r="J183" s="358"/>
      <c r="K183" s="358"/>
      <c r="L183" s="358"/>
      <c r="M183" s="358"/>
      <c r="N183" s="358"/>
      <c r="O183" s="358"/>
      <c r="P183" s="358"/>
      <c r="Q183" s="358"/>
      <c r="R183" s="358"/>
      <c r="S183" s="358"/>
      <c r="T183" s="357"/>
      <c r="U183" s="358"/>
      <c r="V183" s="358"/>
      <c r="W183" s="358"/>
      <c r="X183" s="358"/>
      <c r="Y183" s="358"/>
      <c r="Z183" s="358"/>
      <c r="AA183" s="358"/>
      <c r="AB183" s="358"/>
      <c r="AC183" s="358"/>
      <c r="AD183" s="358"/>
      <c r="AE183" s="358"/>
      <c r="AF183" s="358"/>
      <c r="AG183" s="358"/>
      <c r="AH183" s="358"/>
      <c r="AI183" s="358"/>
      <c r="AJ183" s="358"/>
      <c r="AK183" s="358"/>
    </row>
    <row r="184" spans="1:37" ht="13">
      <c r="A184" s="488"/>
      <c r="B184" s="358"/>
      <c r="C184" s="358"/>
      <c r="D184" s="358"/>
      <c r="E184" s="358"/>
      <c r="F184" s="358"/>
      <c r="G184" s="358"/>
      <c r="H184" s="358"/>
      <c r="I184" s="358"/>
      <c r="J184" s="358"/>
      <c r="K184" s="358"/>
      <c r="L184" s="358"/>
      <c r="M184" s="358"/>
      <c r="N184" s="358"/>
      <c r="O184" s="358"/>
      <c r="P184" s="358"/>
      <c r="Q184" s="358"/>
      <c r="R184" s="358"/>
      <c r="S184" s="358"/>
      <c r="T184" s="357"/>
      <c r="U184" s="358"/>
      <c r="V184" s="358"/>
      <c r="W184" s="358"/>
      <c r="X184" s="358"/>
      <c r="Y184" s="358"/>
      <c r="Z184" s="358"/>
      <c r="AA184" s="358"/>
      <c r="AB184" s="358"/>
      <c r="AC184" s="358"/>
      <c r="AD184" s="358"/>
      <c r="AE184" s="358"/>
      <c r="AF184" s="358"/>
      <c r="AG184" s="358"/>
      <c r="AH184" s="358"/>
      <c r="AI184" s="358"/>
      <c r="AJ184" s="358"/>
      <c r="AK184" s="358"/>
    </row>
    <row r="185" spans="1:37" ht="13">
      <c r="A185" s="488"/>
      <c r="B185" s="358"/>
      <c r="C185" s="358"/>
      <c r="D185" s="358"/>
      <c r="E185" s="358"/>
      <c r="F185" s="358"/>
      <c r="G185" s="358"/>
      <c r="H185" s="358"/>
      <c r="I185" s="358"/>
      <c r="J185" s="358"/>
      <c r="K185" s="358"/>
      <c r="L185" s="358"/>
      <c r="M185" s="358"/>
      <c r="N185" s="358"/>
      <c r="O185" s="358"/>
      <c r="P185" s="358"/>
      <c r="Q185" s="358"/>
      <c r="R185" s="358"/>
      <c r="S185" s="358"/>
      <c r="T185" s="357"/>
      <c r="U185" s="358"/>
      <c r="V185" s="358"/>
      <c r="W185" s="358"/>
      <c r="X185" s="358"/>
      <c r="Y185" s="358"/>
      <c r="Z185" s="358"/>
      <c r="AA185" s="358"/>
      <c r="AB185" s="358"/>
      <c r="AC185" s="358"/>
      <c r="AD185" s="358"/>
      <c r="AE185" s="358"/>
      <c r="AF185" s="358"/>
      <c r="AG185" s="358"/>
      <c r="AH185" s="358"/>
      <c r="AI185" s="358"/>
      <c r="AJ185" s="358"/>
      <c r="AK185" s="358"/>
    </row>
    <row r="186" spans="1:37" ht="13">
      <c r="A186" s="488"/>
      <c r="B186" s="358"/>
      <c r="C186" s="358"/>
      <c r="D186" s="358"/>
      <c r="E186" s="358"/>
      <c r="F186" s="358"/>
      <c r="G186" s="358"/>
      <c r="H186" s="358"/>
      <c r="I186" s="358"/>
      <c r="J186" s="358"/>
      <c r="K186" s="358"/>
      <c r="L186" s="358"/>
      <c r="M186" s="358"/>
      <c r="N186" s="358"/>
      <c r="O186" s="358"/>
      <c r="P186" s="358"/>
      <c r="Q186" s="358"/>
      <c r="R186" s="358"/>
      <c r="S186" s="358"/>
      <c r="T186" s="357"/>
      <c r="U186" s="358"/>
      <c r="V186" s="358"/>
      <c r="W186" s="358"/>
      <c r="X186" s="358"/>
      <c r="Y186" s="358"/>
      <c r="Z186" s="358"/>
      <c r="AA186" s="358"/>
      <c r="AB186" s="358"/>
      <c r="AC186" s="358"/>
      <c r="AD186" s="358"/>
      <c r="AE186" s="358"/>
      <c r="AF186" s="358"/>
      <c r="AG186" s="358"/>
      <c r="AH186" s="358"/>
      <c r="AI186" s="358"/>
      <c r="AJ186" s="358"/>
      <c r="AK186" s="358"/>
    </row>
    <row r="187" spans="1:37" ht="13">
      <c r="A187" s="488"/>
      <c r="B187" s="358"/>
      <c r="C187" s="358"/>
      <c r="D187" s="358"/>
      <c r="E187" s="358"/>
      <c r="F187" s="358"/>
      <c r="G187" s="358"/>
      <c r="H187" s="358"/>
      <c r="I187" s="358"/>
      <c r="J187" s="358"/>
      <c r="K187" s="358"/>
      <c r="L187" s="358"/>
      <c r="M187" s="358"/>
      <c r="N187" s="358"/>
      <c r="O187" s="358"/>
      <c r="P187" s="358"/>
      <c r="Q187" s="358"/>
      <c r="R187" s="358"/>
      <c r="S187" s="358"/>
      <c r="T187" s="357"/>
      <c r="U187" s="358"/>
      <c r="V187" s="358"/>
      <c r="W187" s="358"/>
      <c r="X187" s="358"/>
      <c r="Y187" s="358"/>
      <c r="Z187" s="358"/>
      <c r="AA187" s="358"/>
      <c r="AB187" s="358"/>
      <c r="AC187" s="358"/>
      <c r="AD187" s="358"/>
      <c r="AE187" s="358"/>
      <c r="AF187" s="358"/>
      <c r="AG187" s="358"/>
      <c r="AH187" s="358"/>
      <c r="AI187" s="358"/>
      <c r="AJ187" s="358"/>
      <c r="AK187" s="358"/>
    </row>
    <row r="188" spans="1:37" ht="13">
      <c r="A188" s="488"/>
      <c r="B188" s="358"/>
      <c r="C188" s="358"/>
      <c r="D188" s="358"/>
      <c r="E188" s="358"/>
      <c r="F188" s="358"/>
      <c r="G188" s="358"/>
      <c r="H188" s="358"/>
      <c r="I188" s="358"/>
      <c r="J188" s="358"/>
      <c r="K188" s="358"/>
      <c r="L188" s="358"/>
      <c r="M188" s="358"/>
      <c r="N188" s="358"/>
      <c r="O188" s="358"/>
      <c r="P188" s="358"/>
      <c r="Q188" s="358"/>
      <c r="R188" s="358"/>
      <c r="S188" s="358"/>
      <c r="T188" s="357"/>
      <c r="U188" s="358"/>
      <c r="V188" s="358"/>
      <c r="W188" s="358"/>
      <c r="X188" s="358"/>
      <c r="Y188" s="358"/>
      <c r="Z188" s="358"/>
      <c r="AA188" s="358"/>
      <c r="AB188" s="358"/>
      <c r="AC188" s="358"/>
      <c r="AD188" s="358"/>
      <c r="AE188" s="358"/>
      <c r="AF188" s="358"/>
      <c r="AG188" s="358"/>
      <c r="AH188" s="358"/>
      <c r="AI188" s="358"/>
      <c r="AJ188" s="358"/>
      <c r="AK188" s="358"/>
    </row>
    <row r="189" spans="1:37" ht="13">
      <c r="A189" s="488"/>
      <c r="B189" s="358"/>
      <c r="C189" s="358"/>
      <c r="D189" s="358"/>
      <c r="E189" s="358"/>
      <c r="F189" s="358"/>
      <c r="G189" s="358"/>
      <c r="H189" s="358"/>
      <c r="I189" s="358"/>
      <c r="J189" s="358"/>
      <c r="K189" s="358"/>
      <c r="L189" s="358"/>
      <c r="M189" s="358"/>
      <c r="N189" s="358"/>
      <c r="O189" s="358"/>
      <c r="P189" s="358"/>
      <c r="Q189" s="358"/>
      <c r="R189" s="358"/>
      <c r="S189" s="358"/>
      <c r="T189" s="357"/>
      <c r="U189" s="358"/>
      <c r="V189" s="358"/>
      <c r="W189" s="358"/>
      <c r="X189" s="358"/>
      <c r="Y189" s="358"/>
      <c r="Z189" s="358"/>
      <c r="AA189" s="358"/>
      <c r="AB189" s="358"/>
      <c r="AC189" s="358"/>
      <c r="AD189" s="358"/>
      <c r="AE189" s="358"/>
      <c r="AF189" s="358"/>
      <c r="AG189" s="358"/>
      <c r="AH189" s="358"/>
      <c r="AI189" s="358"/>
      <c r="AJ189" s="358"/>
      <c r="AK189" s="358"/>
    </row>
    <row r="190" spans="1:37" ht="13">
      <c r="A190" s="488"/>
      <c r="B190" s="358"/>
      <c r="C190" s="358"/>
      <c r="D190" s="358"/>
      <c r="E190" s="358"/>
      <c r="F190" s="358"/>
      <c r="G190" s="358"/>
      <c r="H190" s="358"/>
      <c r="I190" s="358"/>
      <c r="J190" s="358"/>
      <c r="K190" s="358"/>
      <c r="L190" s="358"/>
      <c r="M190" s="358"/>
      <c r="N190" s="358"/>
      <c r="O190" s="358"/>
      <c r="P190" s="358"/>
      <c r="Q190" s="358"/>
      <c r="R190" s="358"/>
      <c r="S190" s="358"/>
      <c r="T190" s="357"/>
      <c r="U190" s="358"/>
      <c r="V190" s="358"/>
      <c r="W190" s="358"/>
      <c r="X190" s="358"/>
      <c r="Y190" s="358"/>
      <c r="Z190" s="358"/>
      <c r="AA190" s="358"/>
      <c r="AB190" s="358"/>
      <c r="AC190" s="358"/>
      <c r="AD190" s="358"/>
      <c r="AE190" s="358"/>
      <c r="AF190" s="358"/>
      <c r="AG190" s="358"/>
      <c r="AH190" s="358"/>
      <c r="AI190" s="358"/>
      <c r="AJ190" s="358"/>
      <c r="AK190" s="358"/>
    </row>
    <row r="191" spans="1:37" ht="13">
      <c r="A191" s="488"/>
      <c r="B191" s="358"/>
      <c r="C191" s="358"/>
      <c r="D191" s="358"/>
      <c r="E191" s="358"/>
      <c r="F191" s="358"/>
      <c r="G191" s="358"/>
      <c r="H191" s="358"/>
      <c r="I191" s="358"/>
      <c r="J191" s="358"/>
      <c r="K191" s="358"/>
      <c r="L191" s="358"/>
      <c r="M191" s="358"/>
      <c r="N191" s="358"/>
      <c r="O191" s="358"/>
      <c r="P191" s="358"/>
      <c r="Q191" s="358"/>
      <c r="R191" s="358"/>
      <c r="S191" s="358"/>
      <c r="T191" s="357"/>
      <c r="U191" s="358"/>
      <c r="V191" s="358"/>
      <c r="W191" s="358"/>
      <c r="X191" s="358"/>
      <c r="Y191" s="358"/>
      <c r="Z191" s="358"/>
      <c r="AA191" s="358"/>
      <c r="AB191" s="358"/>
      <c r="AC191" s="358"/>
      <c r="AD191" s="358"/>
      <c r="AE191" s="358"/>
      <c r="AF191" s="358"/>
      <c r="AG191" s="358"/>
      <c r="AH191" s="358"/>
      <c r="AI191" s="358"/>
      <c r="AJ191" s="358"/>
      <c r="AK191" s="358"/>
    </row>
    <row r="192" spans="1:37" ht="13">
      <c r="A192" s="488"/>
      <c r="B192" s="358"/>
      <c r="C192" s="358"/>
      <c r="D192" s="358"/>
      <c r="E192" s="358"/>
      <c r="F192" s="358"/>
      <c r="G192" s="358"/>
      <c r="H192" s="358"/>
      <c r="I192" s="358"/>
      <c r="J192" s="358"/>
      <c r="K192" s="358"/>
      <c r="L192" s="358"/>
      <c r="M192" s="358"/>
      <c r="N192" s="358"/>
      <c r="O192" s="358"/>
      <c r="P192" s="358"/>
      <c r="Q192" s="358"/>
      <c r="R192" s="358"/>
      <c r="S192" s="358"/>
      <c r="T192" s="357"/>
      <c r="U192" s="358"/>
      <c r="V192" s="358"/>
      <c r="W192" s="358"/>
      <c r="X192" s="358"/>
      <c r="Y192" s="358"/>
      <c r="Z192" s="358"/>
      <c r="AA192" s="358"/>
      <c r="AB192" s="358"/>
      <c r="AC192" s="358"/>
      <c r="AD192" s="358"/>
      <c r="AE192" s="358"/>
      <c r="AF192" s="358"/>
      <c r="AG192" s="358"/>
      <c r="AH192" s="358"/>
      <c r="AI192" s="358"/>
      <c r="AJ192" s="358"/>
      <c r="AK192" s="358"/>
    </row>
    <row r="193" spans="1:37" ht="13">
      <c r="A193" s="488"/>
      <c r="B193" s="358"/>
      <c r="C193" s="358"/>
      <c r="D193" s="358"/>
      <c r="E193" s="358"/>
      <c r="F193" s="358"/>
      <c r="G193" s="358"/>
      <c r="H193" s="358"/>
      <c r="I193" s="358"/>
      <c r="J193" s="358"/>
      <c r="K193" s="358"/>
      <c r="L193" s="358"/>
      <c r="M193" s="358"/>
      <c r="N193" s="358"/>
      <c r="O193" s="358"/>
      <c r="P193" s="358"/>
      <c r="Q193" s="358"/>
      <c r="R193" s="358"/>
      <c r="S193" s="358"/>
      <c r="T193" s="357"/>
      <c r="U193" s="358"/>
      <c r="V193" s="358"/>
      <c r="W193" s="358"/>
      <c r="X193" s="358"/>
      <c r="Y193" s="358"/>
      <c r="Z193" s="358"/>
      <c r="AA193" s="358"/>
      <c r="AB193" s="358"/>
      <c r="AC193" s="358"/>
      <c r="AD193" s="358"/>
      <c r="AE193" s="358"/>
      <c r="AF193" s="358"/>
      <c r="AG193" s="358"/>
      <c r="AH193" s="358"/>
      <c r="AI193" s="358"/>
      <c r="AJ193" s="358"/>
      <c r="AK193" s="358"/>
    </row>
    <row r="194" spans="1:37" ht="13">
      <c r="A194" s="488"/>
      <c r="B194" s="358"/>
      <c r="C194" s="358"/>
      <c r="D194" s="358"/>
      <c r="E194" s="358"/>
      <c r="F194" s="358"/>
      <c r="G194" s="358"/>
      <c r="H194" s="358"/>
      <c r="I194" s="358"/>
      <c r="J194" s="358"/>
      <c r="K194" s="358"/>
      <c r="L194" s="358"/>
      <c r="M194" s="358"/>
      <c r="N194" s="358"/>
      <c r="O194" s="358"/>
      <c r="P194" s="358"/>
      <c r="Q194" s="358"/>
      <c r="R194" s="358"/>
      <c r="S194" s="358"/>
      <c r="T194" s="357"/>
      <c r="U194" s="358"/>
      <c r="V194" s="358"/>
      <c r="W194" s="358"/>
      <c r="X194" s="358"/>
      <c r="Y194" s="358"/>
      <c r="Z194" s="358"/>
      <c r="AA194" s="358"/>
      <c r="AB194" s="358"/>
      <c r="AC194" s="358"/>
      <c r="AD194" s="358"/>
      <c r="AE194" s="358"/>
      <c r="AF194" s="358"/>
      <c r="AG194" s="358"/>
      <c r="AH194" s="358"/>
      <c r="AI194" s="358"/>
      <c r="AJ194" s="358"/>
      <c r="AK194" s="358"/>
    </row>
    <row r="195" spans="1:37" ht="13">
      <c r="A195" s="488"/>
      <c r="B195" s="358"/>
      <c r="C195" s="358"/>
      <c r="D195" s="358"/>
      <c r="E195" s="358"/>
      <c r="F195" s="358"/>
      <c r="G195" s="358"/>
      <c r="H195" s="358"/>
      <c r="I195" s="358"/>
      <c r="J195" s="358"/>
      <c r="K195" s="358"/>
      <c r="L195" s="358"/>
      <c r="M195" s="358"/>
      <c r="N195" s="358"/>
      <c r="O195" s="358"/>
      <c r="P195" s="358"/>
      <c r="Q195" s="358"/>
      <c r="R195" s="358"/>
      <c r="S195" s="358"/>
      <c r="T195" s="357"/>
      <c r="U195" s="358"/>
      <c r="V195" s="358"/>
      <c r="W195" s="358"/>
      <c r="X195" s="358"/>
      <c r="Y195" s="358"/>
      <c r="Z195" s="358"/>
      <c r="AA195" s="358"/>
      <c r="AB195" s="358"/>
      <c r="AC195" s="358"/>
      <c r="AD195" s="358"/>
      <c r="AE195" s="358"/>
      <c r="AF195" s="358"/>
      <c r="AG195" s="358"/>
      <c r="AH195" s="358"/>
      <c r="AI195" s="358"/>
      <c r="AJ195" s="358"/>
      <c r="AK195" s="358"/>
    </row>
    <row r="196" spans="1:37" ht="13">
      <c r="A196" s="488"/>
      <c r="B196" s="358"/>
      <c r="C196" s="358"/>
      <c r="D196" s="358"/>
      <c r="E196" s="358"/>
      <c r="F196" s="358"/>
      <c r="G196" s="358"/>
      <c r="H196" s="358"/>
      <c r="I196" s="358"/>
      <c r="J196" s="358"/>
      <c r="K196" s="358"/>
      <c r="L196" s="358"/>
      <c r="M196" s="358"/>
      <c r="N196" s="358"/>
      <c r="O196" s="358"/>
      <c r="P196" s="358"/>
      <c r="Q196" s="358"/>
      <c r="R196" s="358"/>
      <c r="S196" s="358"/>
      <c r="T196" s="357"/>
      <c r="U196" s="358"/>
      <c r="V196" s="358"/>
      <c r="W196" s="358"/>
      <c r="X196" s="358"/>
      <c r="Y196" s="358"/>
      <c r="Z196" s="358"/>
      <c r="AA196" s="358"/>
      <c r="AB196" s="358"/>
      <c r="AC196" s="358"/>
      <c r="AD196" s="358"/>
      <c r="AE196" s="358"/>
      <c r="AF196" s="358"/>
      <c r="AG196" s="358"/>
      <c r="AH196" s="358"/>
      <c r="AI196" s="358"/>
      <c r="AJ196" s="358"/>
      <c r="AK196" s="358"/>
    </row>
    <row r="197" spans="1:37" ht="13">
      <c r="A197" s="488"/>
      <c r="B197" s="358"/>
      <c r="C197" s="358"/>
      <c r="D197" s="358"/>
      <c r="E197" s="358"/>
      <c r="F197" s="358"/>
      <c r="G197" s="358"/>
      <c r="H197" s="358"/>
      <c r="I197" s="358"/>
      <c r="J197" s="358"/>
      <c r="K197" s="358"/>
      <c r="L197" s="358"/>
      <c r="M197" s="358"/>
      <c r="N197" s="358"/>
      <c r="O197" s="358"/>
      <c r="P197" s="358"/>
      <c r="Q197" s="358"/>
      <c r="R197" s="358"/>
      <c r="S197" s="358"/>
      <c r="T197" s="357"/>
      <c r="U197" s="358"/>
      <c r="V197" s="358"/>
      <c r="W197" s="358"/>
      <c r="X197" s="358"/>
      <c r="Y197" s="358"/>
      <c r="Z197" s="358"/>
      <c r="AA197" s="358"/>
      <c r="AB197" s="358"/>
      <c r="AC197" s="358"/>
      <c r="AD197" s="358"/>
      <c r="AE197" s="358"/>
      <c r="AF197" s="358"/>
      <c r="AG197" s="358"/>
      <c r="AH197" s="358"/>
      <c r="AI197" s="358"/>
      <c r="AJ197" s="358"/>
      <c r="AK197" s="358"/>
    </row>
    <row r="198" spans="1:37" ht="13">
      <c r="A198" s="488"/>
      <c r="B198" s="358"/>
      <c r="C198" s="358"/>
      <c r="D198" s="358"/>
      <c r="E198" s="358"/>
      <c r="F198" s="358"/>
      <c r="G198" s="358"/>
      <c r="H198" s="358"/>
      <c r="I198" s="358"/>
      <c r="J198" s="358"/>
      <c r="K198" s="358"/>
      <c r="L198" s="358"/>
      <c r="M198" s="358"/>
      <c r="N198" s="358"/>
      <c r="O198" s="358"/>
      <c r="P198" s="358"/>
      <c r="Q198" s="358"/>
      <c r="R198" s="358"/>
      <c r="S198" s="358"/>
      <c r="T198" s="357"/>
      <c r="U198" s="358"/>
      <c r="V198" s="358"/>
      <c r="W198" s="358"/>
      <c r="X198" s="358"/>
      <c r="Y198" s="358"/>
      <c r="Z198" s="358"/>
      <c r="AA198" s="358"/>
      <c r="AB198" s="358"/>
      <c r="AC198" s="358"/>
      <c r="AD198" s="358"/>
      <c r="AE198" s="358"/>
      <c r="AF198" s="358"/>
      <c r="AG198" s="358"/>
      <c r="AH198" s="358"/>
      <c r="AI198" s="358"/>
      <c r="AJ198" s="358"/>
      <c r="AK198" s="358"/>
    </row>
    <row r="199" spans="1:37" ht="13">
      <c r="A199" s="488"/>
      <c r="B199" s="358"/>
      <c r="C199" s="358"/>
      <c r="D199" s="358"/>
      <c r="E199" s="358"/>
      <c r="F199" s="358"/>
      <c r="G199" s="358"/>
      <c r="H199" s="358"/>
      <c r="I199" s="358"/>
      <c r="J199" s="358"/>
      <c r="K199" s="358"/>
      <c r="L199" s="358"/>
      <c r="M199" s="358"/>
      <c r="N199" s="358"/>
      <c r="O199" s="358"/>
      <c r="P199" s="358"/>
      <c r="Q199" s="358"/>
      <c r="R199" s="358"/>
      <c r="S199" s="358"/>
      <c r="T199" s="357"/>
      <c r="U199" s="358"/>
      <c r="V199" s="358"/>
      <c r="W199" s="358"/>
      <c r="X199" s="358"/>
      <c r="Y199" s="358"/>
      <c r="Z199" s="358"/>
      <c r="AA199" s="358"/>
      <c r="AB199" s="358"/>
      <c r="AC199" s="358"/>
      <c r="AD199" s="358"/>
      <c r="AE199" s="358"/>
      <c r="AF199" s="358"/>
      <c r="AG199" s="358"/>
      <c r="AH199" s="358"/>
      <c r="AI199" s="358"/>
      <c r="AJ199" s="358"/>
      <c r="AK199" s="358"/>
    </row>
    <row r="200" spans="1:37" ht="13">
      <c r="A200" s="488"/>
      <c r="B200" s="358"/>
      <c r="C200" s="358"/>
      <c r="D200" s="358"/>
      <c r="E200" s="358"/>
      <c r="F200" s="358"/>
      <c r="G200" s="358"/>
      <c r="H200" s="358"/>
      <c r="I200" s="358"/>
      <c r="J200" s="358"/>
      <c r="K200" s="358"/>
      <c r="L200" s="358"/>
      <c r="M200" s="358"/>
      <c r="N200" s="358"/>
      <c r="O200" s="358"/>
      <c r="P200" s="358"/>
      <c r="Q200" s="358"/>
      <c r="R200" s="358"/>
      <c r="S200" s="358"/>
      <c r="T200" s="357"/>
      <c r="U200" s="358"/>
      <c r="V200" s="358"/>
      <c r="W200" s="358"/>
      <c r="X200" s="358"/>
      <c r="Y200" s="358"/>
      <c r="Z200" s="358"/>
      <c r="AA200" s="358"/>
      <c r="AB200" s="358"/>
      <c r="AC200" s="358"/>
      <c r="AD200" s="358"/>
      <c r="AE200" s="358"/>
      <c r="AF200" s="358"/>
      <c r="AG200" s="358"/>
      <c r="AH200" s="358"/>
      <c r="AI200" s="358"/>
      <c r="AJ200" s="358"/>
      <c r="AK200" s="358"/>
    </row>
    <row r="201" spans="1:37" ht="13">
      <c r="A201" s="488"/>
      <c r="B201" s="358"/>
      <c r="C201" s="358"/>
      <c r="D201" s="358"/>
      <c r="E201" s="358"/>
      <c r="F201" s="358"/>
      <c r="G201" s="358"/>
      <c r="H201" s="358"/>
      <c r="I201" s="358"/>
      <c r="J201" s="358"/>
      <c r="K201" s="358"/>
      <c r="L201" s="358"/>
      <c r="M201" s="358"/>
      <c r="N201" s="358"/>
      <c r="O201" s="358"/>
      <c r="P201" s="358"/>
      <c r="Q201" s="358"/>
      <c r="R201" s="358"/>
      <c r="S201" s="358"/>
      <c r="T201" s="357"/>
      <c r="U201" s="358"/>
      <c r="V201" s="358"/>
      <c r="W201" s="358"/>
      <c r="X201" s="358"/>
      <c r="Y201" s="358"/>
      <c r="Z201" s="358"/>
      <c r="AA201" s="358"/>
      <c r="AB201" s="358"/>
      <c r="AC201" s="358"/>
      <c r="AD201" s="358"/>
      <c r="AE201" s="358"/>
      <c r="AF201" s="358"/>
      <c r="AG201" s="358"/>
      <c r="AH201" s="358"/>
      <c r="AI201" s="358"/>
      <c r="AJ201" s="358"/>
      <c r="AK201" s="358"/>
    </row>
    <row r="202" spans="1:37" ht="13">
      <c r="A202" s="488"/>
      <c r="B202" s="358"/>
      <c r="C202" s="358"/>
      <c r="D202" s="358"/>
      <c r="E202" s="358"/>
      <c r="F202" s="358"/>
      <c r="G202" s="358"/>
      <c r="H202" s="358"/>
      <c r="I202" s="358"/>
      <c r="J202" s="358"/>
      <c r="K202" s="358"/>
      <c r="L202" s="358"/>
      <c r="M202" s="358"/>
      <c r="N202" s="358"/>
      <c r="O202" s="358"/>
      <c r="P202" s="358"/>
      <c r="Q202" s="358"/>
      <c r="R202" s="358"/>
      <c r="S202" s="358"/>
      <c r="T202" s="357"/>
      <c r="U202" s="358"/>
      <c r="V202" s="358"/>
      <c r="W202" s="358"/>
      <c r="X202" s="358"/>
      <c r="Y202" s="358"/>
      <c r="Z202" s="358"/>
      <c r="AA202" s="358"/>
      <c r="AB202" s="358"/>
      <c r="AC202" s="358"/>
      <c r="AD202" s="358"/>
      <c r="AE202" s="358"/>
      <c r="AF202" s="358"/>
      <c r="AG202" s="358"/>
      <c r="AH202" s="358"/>
      <c r="AI202" s="358"/>
      <c r="AJ202" s="358"/>
      <c r="AK202" s="358"/>
    </row>
    <row r="203" spans="1:37" ht="13">
      <c r="A203" s="488"/>
      <c r="B203" s="358"/>
      <c r="C203" s="358"/>
      <c r="D203" s="358"/>
      <c r="E203" s="358"/>
      <c r="F203" s="358"/>
      <c r="G203" s="358"/>
      <c r="H203" s="358"/>
      <c r="I203" s="358"/>
      <c r="J203" s="358"/>
      <c r="K203" s="358"/>
      <c r="L203" s="358"/>
      <c r="M203" s="358"/>
      <c r="N203" s="358"/>
      <c r="O203" s="358"/>
      <c r="P203" s="358"/>
      <c r="Q203" s="358"/>
      <c r="R203" s="358"/>
      <c r="S203" s="358"/>
      <c r="T203" s="357"/>
      <c r="U203" s="358"/>
      <c r="V203" s="358"/>
      <c r="W203" s="358"/>
      <c r="X203" s="358"/>
      <c r="Y203" s="358"/>
      <c r="Z203" s="358"/>
      <c r="AA203" s="358"/>
      <c r="AB203" s="358"/>
      <c r="AC203" s="358"/>
      <c r="AD203" s="358"/>
      <c r="AE203" s="358"/>
      <c r="AF203" s="358"/>
      <c r="AG203" s="358"/>
      <c r="AH203" s="358"/>
      <c r="AI203" s="358"/>
      <c r="AJ203" s="358"/>
      <c r="AK203" s="358"/>
    </row>
    <row r="204" spans="1:37" ht="13">
      <c r="A204" s="488"/>
      <c r="B204" s="358"/>
      <c r="C204" s="358"/>
      <c r="D204" s="358"/>
      <c r="E204" s="358"/>
      <c r="F204" s="358"/>
      <c r="G204" s="358"/>
      <c r="H204" s="358"/>
      <c r="I204" s="358"/>
      <c r="J204" s="358"/>
      <c r="K204" s="358"/>
      <c r="L204" s="358"/>
      <c r="M204" s="358"/>
      <c r="N204" s="358"/>
      <c r="O204" s="358"/>
      <c r="P204" s="358"/>
      <c r="Q204" s="358"/>
      <c r="R204" s="358"/>
      <c r="S204" s="358"/>
      <c r="T204" s="357"/>
      <c r="U204" s="358"/>
      <c r="V204" s="358"/>
      <c r="W204" s="358"/>
      <c r="X204" s="358"/>
      <c r="Y204" s="358"/>
      <c r="Z204" s="358"/>
      <c r="AA204" s="358"/>
      <c r="AB204" s="358"/>
      <c r="AC204" s="358"/>
      <c r="AD204" s="358"/>
      <c r="AE204" s="358"/>
      <c r="AF204" s="358"/>
      <c r="AG204" s="358"/>
      <c r="AH204" s="358"/>
      <c r="AI204" s="358"/>
      <c r="AJ204" s="358"/>
      <c r="AK204" s="358"/>
    </row>
    <row r="205" spans="1:37" ht="13">
      <c r="A205" s="488"/>
      <c r="B205" s="358"/>
      <c r="C205" s="358"/>
      <c r="D205" s="358"/>
      <c r="E205" s="358"/>
      <c r="F205" s="358"/>
      <c r="G205" s="358"/>
      <c r="H205" s="358"/>
      <c r="I205" s="358"/>
      <c r="J205" s="358"/>
      <c r="K205" s="358"/>
      <c r="L205" s="358"/>
      <c r="M205" s="358"/>
      <c r="N205" s="358"/>
      <c r="O205" s="358"/>
      <c r="P205" s="358"/>
      <c r="Q205" s="358"/>
      <c r="R205" s="358"/>
      <c r="S205" s="358"/>
      <c r="T205" s="357"/>
      <c r="U205" s="358"/>
      <c r="V205" s="358"/>
      <c r="W205" s="358"/>
      <c r="X205" s="358"/>
      <c r="Y205" s="358"/>
      <c r="Z205" s="358"/>
      <c r="AA205" s="358"/>
      <c r="AB205" s="358"/>
      <c r="AC205" s="358"/>
      <c r="AD205" s="358"/>
      <c r="AE205" s="358"/>
      <c r="AF205" s="358"/>
      <c r="AG205" s="358"/>
      <c r="AH205" s="358"/>
      <c r="AI205" s="358"/>
      <c r="AJ205" s="358"/>
      <c r="AK205" s="358"/>
    </row>
    <row r="206" spans="1:37" ht="13">
      <c r="A206" s="488"/>
      <c r="B206" s="358"/>
      <c r="C206" s="358"/>
      <c r="D206" s="358"/>
      <c r="E206" s="358"/>
      <c r="F206" s="358"/>
      <c r="G206" s="358"/>
      <c r="H206" s="358"/>
      <c r="I206" s="358"/>
      <c r="J206" s="358"/>
      <c r="K206" s="358"/>
      <c r="L206" s="358"/>
      <c r="M206" s="358"/>
      <c r="N206" s="358"/>
      <c r="O206" s="358"/>
      <c r="P206" s="358"/>
      <c r="Q206" s="358"/>
      <c r="R206" s="358"/>
      <c r="S206" s="358"/>
      <c r="T206" s="357"/>
      <c r="U206" s="358"/>
      <c r="V206" s="358"/>
      <c r="W206" s="358"/>
      <c r="X206" s="358"/>
      <c r="Y206" s="358"/>
      <c r="Z206" s="358"/>
      <c r="AA206" s="358"/>
      <c r="AB206" s="358"/>
      <c r="AC206" s="358"/>
      <c r="AD206" s="358"/>
      <c r="AE206" s="358"/>
      <c r="AF206" s="358"/>
      <c r="AG206" s="358"/>
      <c r="AH206" s="358"/>
      <c r="AI206" s="358"/>
      <c r="AJ206" s="358"/>
      <c r="AK206" s="358"/>
    </row>
    <row r="207" spans="1:37" ht="13">
      <c r="A207" s="488"/>
      <c r="B207" s="358"/>
      <c r="C207" s="358"/>
      <c r="D207" s="358"/>
      <c r="E207" s="358"/>
      <c r="F207" s="358"/>
      <c r="G207" s="358"/>
      <c r="H207" s="358"/>
      <c r="I207" s="358"/>
      <c r="J207" s="358"/>
      <c r="K207" s="358"/>
      <c r="L207" s="358"/>
      <c r="M207" s="358"/>
      <c r="N207" s="358"/>
      <c r="O207" s="358"/>
      <c r="P207" s="358"/>
      <c r="Q207" s="358"/>
      <c r="R207" s="358"/>
      <c r="S207" s="358"/>
      <c r="T207" s="357"/>
      <c r="U207" s="358"/>
      <c r="V207" s="358"/>
      <c r="W207" s="358"/>
      <c r="X207" s="358"/>
      <c r="Y207" s="358"/>
      <c r="Z207" s="358"/>
      <c r="AA207" s="358"/>
      <c r="AB207" s="358"/>
      <c r="AC207" s="358"/>
      <c r="AD207" s="358"/>
      <c r="AE207" s="358"/>
      <c r="AF207" s="358"/>
      <c r="AG207" s="358"/>
      <c r="AH207" s="358"/>
      <c r="AI207" s="358"/>
      <c r="AJ207" s="358"/>
      <c r="AK207" s="358"/>
    </row>
    <row r="208" spans="1:37" ht="13">
      <c r="A208" s="488"/>
      <c r="B208" s="358"/>
      <c r="C208" s="358"/>
      <c r="D208" s="358"/>
      <c r="E208" s="358"/>
      <c r="F208" s="358"/>
      <c r="G208" s="358"/>
      <c r="H208" s="358"/>
      <c r="I208" s="358"/>
      <c r="J208" s="358"/>
      <c r="K208" s="358"/>
      <c r="L208" s="358"/>
      <c r="M208" s="358"/>
      <c r="N208" s="358"/>
      <c r="O208" s="358"/>
      <c r="P208" s="358"/>
      <c r="Q208" s="358"/>
      <c r="R208" s="358"/>
      <c r="S208" s="358"/>
      <c r="T208" s="357"/>
      <c r="U208" s="358"/>
      <c r="V208" s="358"/>
      <c r="W208" s="358"/>
      <c r="X208" s="358"/>
      <c r="Y208" s="358"/>
      <c r="Z208" s="358"/>
      <c r="AA208" s="358"/>
      <c r="AB208" s="358"/>
      <c r="AC208" s="358"/>
      <c r="AD208" s="358"/>
      <c r="AE208" s="358"/>
      <c r="AF208" s="358"/>
      <c r="AG208" s="358"/>
      <c r="AH208" s="358"/>
      <c r="AI208" s="358"/>
      <c r="AJ208" s="358"/>
      <c r="AK208" s="358"/>
    </row>
    <row r="209" spans="1:37" ht="13">
      <c r="A209" s="488"/>
      <c r="B209" s="358"/>
      <c r="C209" s="358"/>
      <c r="D209" s="358"/>
      <c r="E209" s="358"/>
      <c r="F209" s="358"/>
      <c r="G209" s="358"/>
      <c r="H209" s="358"/>
      <c r="I209" s="358"/>
      <c r="J209" s="358"/>
      <c r="K209" s="358"/>
      <c r="L209" s="358"/>
      <c r="M209" s="358"/>
      <c r="N209" s="358"/>
      <c r="O209" s="358"/>
      <c r="P209" s="358"/>
      <c r="Q209" s="358"/>
      <c r="R209" s="358"/>
      <c r="S209" s="358"/>
      <c r="T209" s="357"/>
      <c r="U209" s="358"/>
      <c r="V209" s="358"/>
      <c r="W209" s="358"/>
      <c r="X209" s="358"/>
      <c r="Y209" s="358"/>
      <c r="Z209" s="358"/>
      <c r="AA209" s="358"/>
      <c r="AB209" s="358"/>
      <c r="AC209" s="358"/>
      <c r="AD209" s="358"/>
      <c r="AE209" s="358"/>
      <c r="AF209" s="358"/>
      <c r="AG209" s="358"/>
      <c r="AH209" s="358"/>
      <c r="AI209" s="358"/>
      <c r="AJ209" s="358"/>
      <c r="AK209" s="358"/>
    </row>
    <row r="210" spans="1:37" ht="13">
      <c r="A210" s="488"/>
      <c r="B210" s="358"/>
      <c r="C210" s="358"/>
      <c r="D210" s="358"/>
      <c r="E210" s="358"/>
      <c r="F210" s="358"/>
      <c r="G210" s="358"/>
      <c r="H210" s="358"/>
      <c r="I210" s="358"/>
      <c r="J210" s="358"/>
      <c r="K210" s="358"/>
      <c r="L210" s="358"/>
      <c r="M210" s="358"/>
      <c r="N210" s="358"/>
      <c r="O210" s="358"/>
      <c r="P210" s="358"/>
      <c r="Q210" s="358"/>
      <c r="R210" s="358"/>
      <c r="S210" s="358"/>
      <c r="T210" s="357"/>
      <c r="U210" s="358"/>
      <c r="V210" s="358"/>
      <c r="W210" s="358"/>
      <c r="X210" s="358"/>
      <c r="Y210" s="358"/>
      <c r="Z210" s="358"/>
      <c r="AA210" s="358"/>
      <c r="AB210" s="358"/>
      <c r="AC210" s="358"/>
      <c r="AD210" s="358"/>
      <c r="AE210" s="358"/>
      <c r="AF210" s="358"/>
      <c r="AG210" s="358"/>
      <c r="AH210" s="358"/>
      <c r="AI210" s="358"/>
      <c r="AJ210" s="358"/>
      <c r="AK210" s="358"/>
    </row>
    <row r="211" spans="1:37" ht="13">
      <c r="A211" s="488"/>
      <c r="B211" s="358"/>
      <c r="C211" s="358"/>
      <c r="D211" s="358"/>
      <c r="E211" s="358"/>
      <c r="F211" s="358"/>
      <c r="G211" s="358"/>
      <c r="H211" s="358"/>
      <c r="I211" s="358"/>
      <c r="J211" s="358"/>
      <c r="K211" s="358"/>
      <c r="L211" s="358"/>
      <c r="M211" s="358"/>
      <c r="N211" s="358"/>
      <c r="O211" s="358"/>
      <c r="P211" s="358"/>
      <c r="Q211" s="358"/>
      <c r="R211" s="358"/>
      <c r="S211" s="358"/>
      <c r="T211" s="357"/>
      <c r="U211" s="358"/>
      <c r="V211" s="358"/>
      <c r="W211" s="358"/>
      <c r="X211" s="358"/>
      <c r="Y211" s="358"/>
      <c r="Z211" s="358"/>
      <c r="AA211" s="358"/>
      <c r="AB211" s="358"/>
      <c r="AC211" s="358"/>
      <c r="AD211" s="358"/>
      <c r="AE211" s="358"/>
      <c r="AF211" s="358"/>
      <c r="AG211" s="358"/>
      <c r="AH211" s="358"/>
      <c r="AI211" s="358"/>
      <c r="AJ211" s="358"/>
      <c r="AK211" s="358"/>
    </row>
    <row r="212" spans="1:37" ht="13">
      <c r="A212" s="488"/>
      <c r="B212" s="358"/>
      <c r="C212" s="358"/>
      <c r="D212" s="358"/>
      <c r="E212" s="358"/>
      <c r="F212" s="358"/>
      <c r="G212" s="358"/>
      <c r="H212" s="358"/>
      <c r="I212" s="358"/>
      <c r="J212" s="358"/>
      <c r="K212" s="358"/>
      <c r="L212" s="358"/>
      <c r="M212" s="358"/>
      <c r="N212" s="358"/>
      <c r="O212" s="358"/>
      <c r="P212" s="358"/>
      <c r="Q212" s="358"/>
      <c r="R212" s="358"/>
      <c r="S212" s="358"/>
      <c r="T212" s="357"/>
      <c r="U212" s="358"/>
      <c r="V212" s="358"/>
      <c r="W212" s="358"/>
      <c r="X212" s="358"/>
      <c r="Y212" s="358"/>
      <c r="Z212" s="358"/>
      <c r="AA212" s="358"/>
      <c r="AB212" s="358"/>
      <c r="AC212" s="358"/>
      <c r="AD212" s="358"/>
      <c r="AE212" s="358"/>
      <c r="AF212" s="358"/>
      <c r="AG212" s="358"/>
      <c r="AH212" s="358"/>
      <c r="AI212" s="358"/>
      <c r="AJ212" s="358"/>
      <c r="AK212" s="358"/>
    </row>
    <row r="213" spans="1:37" ht="13">
      <c r="A213" s="488"/>
      <c r="B213" s="358"/>
      <c r="C213" s="358"/>
      <c r="D213" s="358"/>
      <c r="E213" s="358"/>
      <c r="F213" s="358"/>
      <c r="G213" s="358"/>
      <c r="H213" s="358"/>
      <c r="I213" s="358"/>
      <c r="J213" s="358"/>
      <c r="K213" s="358"/>
      <c r="L213" s="358"/>
      <c r="M213" s="358"/>
      <c r="N213" s="358"/>
      <c r="O213" s="358"/>
      <c r="P213" s="358"/>
      <c r="Q213" s="358"/>
      <c r="R213" s="358"/>
      <c r="S213" s="358"/>
      <c r="T213" s="357"/>
      <c r="U213" s="358"/>
      <c r="V213" s="358"/>
      <c r="W213" s="358"/>
      <c r="X213" s="358"/>
      <c r="Y213" s="358"/>
      <c r="Z213" s="358"/>
      <c r="AA213" s="358"/>
      <c r="AB213" s="358"/>
      <c r="AC213" s="358"/>
      <c r="AD213" s="358"/>
      <c r="AE213" s="358"/>
      <c r="AF213" s="358"/>
      <c r="AG213" s="358"/>
      <c r="AH213" s="358"/>
      <c r="AI213" s="358"/>
      <c r="AJ213" s="358"/>
      <c r="AK213" s="358"/>
    </row>
    <row r="214" spans="1:37" ht="13">
      <c r="A214" s="488"/>
      <c r="B214" s="358"/>
      <c r="C214" s="358"/>
      <c r="D214" s="358"/>
      <c r="E214" s="358"/>
      <c r="F214" s="358"/>
      <c r="G214" s="358"/>
      <c r="H214" s="358"/>
      <c r="I214" s="358"/>
      <c r="J214" s="358"/>
      <c r="K214" s="358"/>
      <c r="L214" s="358"/>
      <c r="M214" s="358"/>
      <c r="N214" s="358"/>
      <c r="O214" s="358"/>
      <c r="P214" s="358"/>
      <c r="Q214" s="358"/>
      <c r="R214" s="358"/>
      <c r="S214" s="358"/>
      <c r="T214" s="357"/>
      <c r="U214" s="358"/>
      <c r="V214" s="358"/>
      <c r="W214" s="358"/>
      <c r="X214" s="358"/>
      <c r="Y214" s="358"/>
      <c r="Z214" s="358"/>
      <c r="AA214" s="358"/>
      <c r="AB214" s="358"/>
      <c r="AC214" s="358"/>
      <c r="AD214" s="358"/>
      <c r="AE214" s="358"/>
      <c r="AF214" s="358"/>
      <c r="AG214" s="358"/>
      <c r="AH214" s="358"/>
      <c r="AI214" s="358"/>
      <c r="AJ214" s="358"/>
      <c r="AK214" s="358"/>
    </row>
    <row r="215" spans="1:37" ht="13">
      <c r="A215" s="488"/>
      <c r="B215" s="358"/>
      <c r="C215" s="358"/>
      <c r="D215" s="358"/>
      <c r="E215" s="358"/>
      <c r="F215" s="358"/>
      <c r="G215" s="358"/>
      <c r="H215" s="358"/>
      <c r="I215" s="358"/>
      <c r="J215" s="358"/>
      <c r="K215" s="358"/>
      <c r="L215" s="358"/>
      <c r="M215" s="358"/>
      <c r="N215" s="358"/>
      <c r="O215" s="358"/>
      <c r="P215" s="358"/>
      <c r="Q215" s="358"/>
      <c r="R215" s="358"/>
      <c r="S215" s="358"/>
      <c r="T215" s="357"/>
      <c r="U215" s="358"/>
      <c r="V215" s="358"/>
      <c r="W215" s="358"/>
      <c r="X215" s="358"/>
      <c r="Y215" s="358"/>
      <c r="Z215" s="358"/>
      <c r="AA215" s="358"/>
      <c r="AB215" s="358"/>
      <c r="AC215" s="358"/>
      <c r="AD215" s="358"/>
      <c r="AE215" s="358"/>
      <c r="AF215" s="358"/>
      <c r="AG215" s="358"/>
      <c r="AH215" s="358"/>
      <c r="AI215" s="358"/>
      <c r="AJ215" s="358"/>
      <c r="AK215" s="358"/>
    </row>
    <row r="216" spans="1:37" ht="13">
      <c r="A216" s="488"/>
      <c r="B216" s="358"/>
      <c r="C216" s="358"/>
      <c r="D216" s="358"/>
      <c r="E216" s="358"/>
      <c r="F216" s="358"/>
      <c r="G216" s="358"/>
      <c r="H216" s="358"/>
      <c r="I216" s="358"/>
      <c r="J216" s="358"/>
      <c r="K216" s="358"/>
      <c r="L216" s="358"/>
      <c r="M216" s="358"/>
      <c r="N216" s="358"/>
      <c r="O216" s="358"/>
      <c r="P216" s="358"/>
      <c r="Q216" s="358"/>
      <c r="R216" s="358"/>
      <c r="S216" s="358"/>
      <c r="T216" s="357"/>
      <c r="U216" s="358"/>
      <c r="V216" s="358"/>
      <c r="W216" s="358"/>
      <c r="X216" s="358"/>
      <c r="Y216" s="358"/>
      <c r="Z216" s="358"/>
      <c r="AA216" s="358"/>
      <c r="AB216" s="358"/>
      <c r="AC216" s="358"/>
      <c r="AD216" s="358"/>
      <c r="AE216" s="358"/>
      <c r="AF216" s="358"/>
      <c r="AG216" s="358"/>
      <c r="AH216" s="358"/>
      <c r="AI216" s="358"/>
      <c r="AJ216" s="358"/>
      <c r="AK216" s="358"/>
    </row>
    <row r="217" spans="1:37" ht="13">
      <c r="A217" s="488"/>
      <c r="B217" s="358"/>
      <c r="C217" s="358"/>
      <c r="D217" s="358"/>
      <c r="E217" s="358"/>
      <c r="F217" s="358"/>
      <c r="G217" s="358"/>
      <c r="H217" s="358"/>
      <c r="I217" s="358"/>
      <c r="J217" s="358"/>
      <c r="K217" s="358"/>
      <c r="L217" s="358"/>
      <c r="M217" s="358"/>
      <c r="N217" s="358"/>
      <c r="O217" s="358"/>
      <c r="P217" s="358"/>
      <c r="Q217" s="358"/>
      <c r="R217" s="358"/>
      <c r="S217" s="358"/>
      <c r="T217" s="357"/>
      <c r="U217" s="358"/>
      <c r="V217" s="358"/>
      <c r="W217" s="358"/>
      <c r="X217" s="358"/>
      <c r="Y217" s="358"/>
      <c r="Z217" s="358"/>
      <c r="AA217" s="358"/>
      <c r="AB217" s="358"/>
      <c r="AC217" s="358"/>
      <c r="AD217" s="358"/>
      <c r="AE217" s="358"/>
      <c r="AF217" s="358"/>
      <c r="AG217" s="358"/>
      <c r="AH217" s="358"/>
      <c r="AI217" s="358"/>
      <c r="AJ217" s="358"/>
      <c r="AK217" s="358"/>
    </row>
    <row r="218" spans="1:37" ht="13">
      <c r="A218" s="488"/>
      <c r="B218" s="358"/>
      <c r="C218" s="358"/>
      <c r="D218" s="358"/>
      <c r="E218" s="358"/>
      <c r="F218" s="358"/>
      <c r="G218" s="358"/>
      <c r="H218" s="358"/>
      <c r="I218" s="358"/>
      <c r="J218" s="358"/>
      <c r="K218" s="358"/>
      <c r="L218" s="358"/>
      <c r="M218" s="358"/>
      <c r="N218" s="358"/>
      <c r="O218" s="358"/>
      <c r="P218" s="358"/>
      <c r="Q218" s="358"/>
      <c r="R218" s="358"/>
      <c r="S218" s="358"/>
      <c r="T218" s="357"/>
      <c r="U218" s="358"/>
      <c r="V218" s="358"/>
      <c r="W218" s="358"/>
      <c r="X218" s="358"/>
      <c r="Y218" s="358"/>
      <c r="Z218" s="358"/>
      <c r="AA218" s="358"/>
      <c r="AB218" s="358"/>
      <c r="AC218" s="358"/>
      <c r="AD218" s="358"/>
      <c r="AE218" s="358"/>
      <c r="AF218" s="358"/>
      <c r="AG218" s="358"/>
      <c r="AH218" s="358"/>
      <c r="AI218" s="358"/>
      <c r="AJ218" s="358"/>
      <c r="AK218" s="358"/>
    </row>
    <row r="219" spans="1:37" ht="13">
      <c r="A219" s="488"/>
      <c r="B219" s="358"/>
      <c r="C219" s="358"/>
      <c r="D219" s="358"/>
      <c r="E219" s="358"/>
      <c r="F219" s="358"/>
      <c r="G219" s="358"/>
      <c r="H219" s="358"/>
      <c r="I219" s="358"/>
      <c r="J219" s="358"/>
      <c r="K219" s="358"/>
      <c r="L219" s="358"/>
      <c r="M219" s="358"/>
      <c r="N219" s="358"/>
      <c r="O219" s="358"/>
      <c r="P219" s="358"/>
      <c r="Q219" s="358"/>
      <c r="R219" s="358"/>
      <c r="S219" s="358"/>
      <c r="T219" s="357"/>
      <c r="U219" s="358"/>
      <c r="V219" s="358"/>
      <c r="W219" s="358"/>
      <c r="X219" s="358"/>
      <c r="Y219" s="358"/>
      <c r="Z219" s="358"/>
      <c r="AA219" s="358"/>
      <c r="AB219" s="358"/>
      <c r="AC219" s="358"/>
      <c r="AD219" s="358"/>
      <c r="AE219" s="358"/>
      <c r="AF219" s="358"/>
      <c r="AG219" s="358"/>
      <c r="AH219" s="358"/>
      <c r="AI219" s="358"/>
      <c r="AJ219" s="358"/>
      <c r="AK219" s="358"/>
    </row>
    <row r="220" spans="1:37" ht="13">
      <c r="A220" s="488"/>
      <c r="B220" s="358"/>
      <c r="C220" s="358"/>
      <c r="D220" s="358"/>
      <c r="E220" s="358"/>
      <c r="F220" s="358"/>
      <c r="G220" s="358"/>
      <c r="H220" s="358"/>
      <c r="I220" s="358"/>
      <c r="J220" s="358"/>
      <c r="K220" s="358"/>
      <c r="L220" s="358"/>
      <c r="M220" s="358"/>
      <c r="N220" s="358"/>
      <c r="O220" s="358"/>
      <c r="P220" s="358"/>
      <c r="Q220" s="358"/>
      <c r="R220" s="358"/>
      <c r="S220" s="358"/>
      <c r="T220" s="357"/>
      <c r="U220" s="358"/>
      <c r="V220" s="358"/>
      <c r="W220" s="358"/>
      <c r="X220" s="358"/>
      <c r="Y220" s="358"/>
      <c r="Z220" s="358"/>
      <c r="AA220" s="358"/>
      <c r="AB220" s="358"/>
      <c r="AC220" s="358"/>
      <c r="AD220" s="358"/>
      <c r="AE220" s="358"/>
      <c r="AF220" s="358"/>
      <c r="AG220" s="358"/>
      <c r="AH220" s="358"/>
      <c r="AI220" s="358"/>
      <c r="AJ220" s="358"/>
      <c r="AK220" s="358"/>
    </row>
    <row r="221" spans="1:37" ht="13">
      <c r="A221" s="488"/>
      <c r="B221" s="358"/>
      <c r="C221" s="358"/>
      <c r="D221" s="358"/>
      <c r="E221" s="358"/>
      <c r="F221" s="358"/>
      <c r="G221" s="358"/>
      <c r="H221" s="358"/>
      <c r="I221" s="358"/>
      <c r="J221" s="358"/>
      <c r="K221" s="358"/>
      <c r="L221" s="358"/>
      <c r="M221" s="358"/>
      <c r="N221" s="358"/>
      <c r="O221" s="358"/>
      <c r="P221" s="358"/>
      <c r="Q221" s="358"/>
      <c r="R221" s="358"/>
      <c r="S221" s="358"/>
      <c r="T221" s="357"/>
      <c r="U221" s="358"/>
      <c r="V221" s="358"/>
      <c r="W221" s="358"/>
      <c r="X221" s="358"/>
      <c r="Y221" s="358"/>
      <c r="Z221" s="358"/>
      <c r="AA221" s="358"/>
      <c r="AB221" s="358"/>
      <c r="AC221" s="358"/>
      <c r="AD221" s="358"/>
      <c r="AE221" s="358"/>
      <c r="AF221" s="358"/>
      <c r="AG221" s="358"/>
      <c r="AH221" s="358"/>
      <c r="AI221" s="358"/>
      <c r="AJ221" s="358"/>
      <c r="AK221" s="358"/>
    </row>
    <row r="222" spans="1:37" ht="13">
      <c r="A222" s="488"/>
      <c r="B222" s="358"/>
      <c r="C222" s="358"/>
      <c r="D222" s="358"/>
      <c r="E222" s="358"/>
      <c r="F222" s="358"/>
      <c r="G222" s="358"/>
      <c r="H222" s="358"/>
      <c r="I222" s="358"/>
      <c r="J222" s="358"/>
      <c r="K222" s="358"/>
      <c r="L222" s="358"/>
      <c r="M222" s="358"/>
      <c r="N222" s="358"/>
      <c r="O222" s="358"/>
      <c r="P222" s="358"/>
      <c r="Q222" s="358"/>
      <c r="R222" s="358"/>
      <c r="S222" s="358"/>
      <c r="T222" s="357"/>
      <c r="U222" s="358"/>
      <c r="V222" s="358"/>
      <c r="W222" s="358"/>
      <c r="X222" s="358"/>
      <c r="Y222" s="358"/>
      <c r="Z222" s="358"/>
      <c r="AA222" s="358"/>
      <c r="AB222" s="358"/>
      <c r="AC222" s="358"/>
      <c r="AD222" s="358"/>
      <c r="AE222" s="358"/>
      <c r="AF222" s="358"/>
      <c r="AG222" s="358"/>
      <c r="AH222" s="358"/>
      <c r="AI222" s="358"/>
      <c r="AJ222" s="358"/>
      <c r="AK222" s="358"/>
    </row>
    <row r="223" spans="1:37" ht="13">
      <c r="A223" s="488"/>
      <c r="B223" s="358"/>
      <c r="C223" s="358"/>
      <c r="D223" s="358"/>
      <c r="E223" s="358"/>
      <c r="F223" s="358"/>
      <c r="G223" s="358"/>
      <c r="H223" s="358"/>
      <c r="I223" s="358"/>
      <c r="J223" s="358"/>
      <c r="K223" s="358"/>
      <c r="L223" s="358"/>
      <c r="M223" s="358"/>
      <c r="N223" s="358"/>
      <c r="O223" s="358"/>
      <c r="P223" s="358"/>
      <c r="Q223" s="358"/>
      <c r="R223" s="358"/>
      <c r="S223" s="358"/>
      <c r="T223" s="357"/>
      <c r="U223" s="358"/>
      <c r="V223" s="358"/>
      <c r="W223" s="358"/>
      <c r="X223" s="358"/>
      <c r="Y223" s="358"/>
      <c r="Z223" s="358"/>
      <c r="AA223" s="358"/>
      <c r="AB223" s="358"/>
      <c r="AC223" s="358"/>
      <c r="AD223" s="358"/>
      <c r="AE223" s="358"/>
      <c r="AF223" s="358"/>
      <c r="AG223" s="358"/>
      <c r="AH223" s="358"/>
      <c r="AI223" s="358"/>
      <c r="AJ223" s="358"/>
      <c r="AK223" s="358"/>
    </row>
    <row r="224" spans="1:37" ht="13">
      <c r="A224" s="488"/>
      <c r="B224" s="358"/>
      <c r="C224" s="358"/>
      <c r="D224" s="358"/>
      <c r="E224" s="358"/>
      <c r="F224" s="358"/>
      <c r="G224" s="358"/>
      <c r="H224" s="358"/>
      <c r="I224" s="358"/>
      <c r="J224" s="358"/>
      <c r="K224" s="358"/>
      <c r="L224" s="358"/>
      <c r="M224" s="358"/>
      <c r="N224" s="358"/>
      <c r="O224" s="358"/>
      <c r="P224" s="358"/>
      <c r="Q224" s="358"/>
      <c r="R224" s="358"/>
      <c r="S224" s="358"/>
      <c r="T224" s="357"/>
      <c r="U224" s="358"/>
      <c r="V224" s="358"/>
      <c r="W224" s="358"/>
      <c r="X224" s="358"/>
      <c r="Y224" s="358"/>
      <c r="Z224" s="358"/>
      <c r="AA224" s="358"/>
      <c r="AB224" s="358"/>
      <c r="AC224" s="358"/>
      <c r="AD224" s="358"/>
      <c r="AE224" s="358"/>
      <c r="AF224" s="358"/>
      <c r="AG224" s="358"/>
      <c r="AH224" s="358"/>
      <c r="AI224" s="358"/>
      <c r="AJ224" s="358"/>
      <c r="AK224" s="358"/>
    </row>
    <row r="225" spans="1:37" ht="13">
      <c r="A225" s="488"/>
      <c r="B225" s="358"/>
      <c r="C225" s="358"/>
      <c r="D225" s="358"/>
      <c r="E225" s="358"/>
      <c r="F225" s="358"/>
      <c r="G225" s="358"/>
      <c r="H225" s="358"/>
      <c r="I225" s="358"/>
      <c r="J225" s="358"/>
      <c r="K225" s="358"/>
      <c r="L225" s="358"/>
      <c r="M225" s="358"/>
      <c r="N225" s="358"/>
      <c r="O225" s="358"/>
      <c r="P225" s="358"/>
      <c r="Q225" s="358"/>
      <c r="R225" s="358"/>
      <c r="S225" s="358"/>
      <c r="T225" s="357"/>
      <c r="U225" s="358"/>
      <c r="V225" s="358"/>
      <c r="W225" s="358"/>
      <c r="X225" s="358"/>
      <c r="Y225" s="358"/>
      <c r="Z225" s="358"/>
      <c r="AA225" s="358"/>
      <c r="AB225" s="358"/>
      <c r="AC225" s="358"/>
      <c r="AD225" s="358"/>
      <c r="AE225" s="358"/>
      <c r="AF225" s="358"/>
      <c r="AG225" s="358"/>
      <c r="AH225" s="358"/>
      <c r="AI225" s="358"/>
      <c r="AJ225" s="358"/>
      <c r="AK225" s="358"/>
    </row>
    <row r="226" spans="1:37" ht="13">
      <c r="A226" s="488"/>
      <c r="B226" s="358"/>
      <c r="C226" s="358"/>
      <c r="D226" s="358"/>
      <c r="E226" s="358"/>
      <c r="F226" s="358"/>
      <c r="G226" s="358"/>
      <c r="H226" s="358"/>
      <c r="I226" s="358"/>
      <c r="J226" s="358"/>
      <c r="K226" s="358"/>
      <c r="L226" s="358"/>
      <c r="M226" s="358"/>
      <c r="N226" s="358"/>
      <c r="O226" s="358"/>
      <c r="P226" s="358"/>
      <c r="Q226" s="358"/>
      <c r="R226" s="358"/>
      <c r="S226" s="358"/>
      <c r="T226" s="357"/>
      <c r="U226" s="358"/>
      <c r="V226" s="358"/>
      <c r="W226" s="358"/>
      <c r="X226" s="358"/>
      <c r="Y226" s="358"/>
      <c r="Z226" s="358"/>
      <c r="AA226" s="358"/>
      <c r="AB226" s="358"/>
      <c r="AC226" s="358"/>
      <c r="AD226" s="358"/>
      <c r="AE226" s="358"/>
      <c r="AF226" s="358"/>
      <c r="AG226" s="358"/>
      <c r="AH226" s="358"/>
      <c r="AI226" s="358"/>
      <c r="AJ226" s="358"/>
      <c r="AK226" s="358"/>
    </row>
    <row r="227" spans="1:37" ht="13">
      <c r="A227" s="488"/>
      <c r="B227" s="358"/>
      <c r="C227" s="358"/>
      <c r="D227" s="358"/>
      <c r="E227" s="358"/>
      <c r="F227" s="358"/>
      <c r="G227" s="358"/>
      <c r="H227" s="358"/>
      <c r="I227" s="358"/>
      <c r="J227" s="358"/>
      <c r="K227" s="358"/>
      <c r="L227" s="358"/>
      <c r="M227" s="358"/>
      <c r="N227" s="358"/>
      <c r="O227" s="358"/>
      <c r="P227" s="358"/>
      <c r="Q227" s="358"/>
      <c r="R227" s="358"/>
      <c r="S227" s="358"/>
      <c r="T227" s="357"/>
      <c r="U227" s="358"/>
      <c r="V227" s="358"/>
      <c r="W227" s="358"/>
      <c r="X227" s="358"/>
      <c r="Y227" s="358"/>
      <c r="Z227" s="358"/>
      <c r="AA227" s="358"/>
      <c r="AB227" s="358"/>
      <c r="AC227" s="358"/>
      <c r="AD227" s="358"/>
      <c r="AE227" s="358"/>
      <c r="AF227" s="358"/>
      <c r="AG227" s="358"/>
      <c r="AH227" s="358"/>
      <c r="AI227" s="358"/>
      <c r="AJ227" s="358"/>
      <c r="AK227" s="358"/>
    </row>
    <row r="228" spans="1:37" ht="13">
      <c r="A228" s="488"/>
      <c r="B228" s="358"/>
      <c r="C228" s="358"/>
      <c r="D228" s="358"/>
      <c r="E228" s="358"/>
      <c r="F228" s="358"/>
      <c r="G228" s="358"/>
      <c r="H228" s="358"/>
      <c r="I228" s="358"/>
      <c r="J228" s="358"/>
      <c r="K228" s="358"/>
      <c r="L228" s="358"/>
      <c r="M228" s="358"/>
      <c r="N228" s="358"/>
      <c r="O228" s="358"/>
      <c r="P228" s="358"/>
      <c r="Q228" s="358"/>
      <c r="R228" s="358"/>
      <c r="S228" s="358"/>
      <c r="T228" s="357"/>
      <c r="U228" s="358"/>
      <c r="V228" s="358"/>
      <c r="W228" s="358"/>
      <c r="X228" s="358"/>
      <c r="Y228" s="358"/>
      <c r="Z228" s="358"/>
      <c r="AA228" s="358"/>
      <c r="AB228" s="358"/>
      <c r="AC228" s="358"/>
      <c r="AD228" s="358"/>
      <c r="AE228" s="358"/>
      <c r="AF228" s="358"/>
      <c r="AG228" s="358"/>
      <c r="AH228" s="358"/>
      <c r="AI228" s="358"/>
      <c r="AJ228" s="358"/>
      <c r="AK228" s="358"/>
    </row>
    <row r="229" spans="1:37" ht="13">
      <c r="A229" s="488"/>
      <c r="B229" s="358"/>
      <c r="C229" s="358"/>
      <c r="D229" s="358"/>
      <c r="E229" s="358"/>
      <c r="F229" s="358"/>
      <c r="G229" s="358"/>
      <c r="H229" s="358"/>
      <c r="I229" s="358"/>
      <c r="J229" s="358"/>
      <c r="K229" s="358"/>
      <c r="L229" s="358"/>
      <c r="M229" s="358"/>
      <c r="N229" s="358"/>
      <c r="O229" s="358"/>
      <c r="P229" s="358"/>
      <c r="Q229" s="358"/>
      <c r="R229" s="358"/>
      <c r="S229" s="358"/>
      <c r="T229" s="357"/>
      <c r="U229" s="358"/>
      <c r="V229" s="358"/>
      <c r="W229" s="358"/>
      <c r="X229" s="358"/>
      <c r="Y229" s="358"/>
      <c r="Z229" s="358"/>
      <c r="AA229" s="358"/>
      <c r="AB229" s="358"/>
      <c r="AC229" s="358"/>
      <c r="AD229" s="358"/>
      <c r="AE229" s="358"/>
      <c r="AF229" s="358"/>
      <c r="AG229" s="358"/>
      <c r="AH229" s="358"/>
      <c r="AI229" s="358"/>
      <c r="AJ229" s="358"/>
      <c r="AK229" s="358"/>
    </row>
    <row r="230" spans="1:37" ht="13">
      <c r="A230" s="488"/>
      <c r="B230" s="358"/>
      <c r="C230" s="358"/>
      <c r="D230" s="358"/>
      <c r="E230" s="358"/>
      <c r="F230" s="358"/>
      <c r="G230" s="358"/>
      <c r="H230" s="358"/>
      <c r="I230" s="358"/>
      <c r="J230" s="358"/>
      <c r="K230" s="358"/>
      <c r="L230" s="358"/>
      <c r="M230" s="358"/>
      <c r="N230" s="358"/>
      <c r="O230" s="358"/>
      <c r="P230" s="358"/>
      <c r="Q230" s="358"/>
      <c r="R230" s="358"/>
      <c r="S230" s="358"/>
      <c r="T230" s="357"/>
      <c r="U230" s="358"/>
      <c r="V230" s="358"/>
      <c r="W230" s="358"/>
      <c r="X230" s="358"/>
      <c r="Y230" s="358"/>
      <c r="Z230" s="358"/>
      <c r="AA230" s="358"/>
      <c r="AB230" s="358"/>
      <c r="AC230" s="358"/>
      <c r="AD230" s="358"/>
      <c r="AE230" s="358"/>
      <c r="AF230" s="358"/>
      <c r="AG230" s="358"/>
      <c r="AH230" s="358"/>
      <c r="AI230" s="358"/>
      <c r="AJ230" s="358"/>
      <c r="AK230" s="358"/>
    </row>
    <row r="231" spans="1:37" ht="13">
      <c r="A231" s="488"/>
      <c r="B231" s="358"/>
      <c r="C231" s="358"/>
      <c r="D231" s="358"/>
      <c r="E231" s="358"/>
      <c r="F231" s="358"/>
      <c r="G231" s="358"/>
      <c r="H231" s="358"/>
      <c r="I231" s="358"/>
      <c r="J231" s="358"/>
      <c r="K231" s="358"/>
      <c r="L231" s="358"/>
      <c r="M231" s="358"/>
      <c r="N231" s="358"/>
      <c r="O231" s="358"/>
      <c r="P231" s="358"/>
      <c r="Q231" s="358"/>
      <c r="R231" s="358"/>
      <c r="S231" s="358"/>
      <c r="T231" s="357"/>
      <c r="U231" s="358"/>
      <c r="V231" s="358"/>
      <c r="W231" s="358"/>
      <c r="X231" s="358"/>
      <c r="Y231" s="358"/>
      <c r="Z231" s="358"/>
      <c r="AA231" s="358"/>
      <c r="AB231" s="358"/>
      <c r="AC231" s="358"/>
      <c r="AD231" s="358"/>
      <c r="AE231" s="358"/>
      <c r="AF231" s="358"/>
      <c r="AG231" s="358"/>
      <c r="AH231" s="358"/>
      <c r="AI231" s="358"/>
      <c r="AJ231" s="358"/>
      <c r="AK231" s="358"/>
    </row>
    <row r="232" spans="1:37" ht="13">
      <c r="A232" s="488"/>
      <c r="B232" s="358"/>
      <c r="C232" s="358"/>
      <c r="D232" s="358"/>
      <c r="E232" s="358"/>
      <c r="F232" s="358"/>
      <c r="G232" s="358"/>
      <c r="H232" s="358"/>
      <c r="I232" s="358"/>
      <c r="J232" s="358"/>
      <c r="K232" s="358"/>
      <c r="L232" s="358"/>
      <c r="M232" s="358"/>
      <c r="N232" s="358"/>
      <c r="O232" s="358"/>
      <c r="P232" s="358"/>
      <c r="Q232" s="358"/>
      <c r="R232" s="358"/>
      <c r="S232" s="358"/>
      <c r="T232" s="357"/>
      <c r="U232" s="358"/>
      <c r="V232" s="358"/>
      <c r="W232" s="358"/>
      <c r="X232" s="358"/>
      <c r="Y232" s="358"/>
      <c r="Z232" s="358"/>
      <c r="AA232" s="358"/>
      <c r="AB232" s="358"/>
      <c r="AC232" s="358"/>
      <c r="AD232" s="358"/>
      <c r="AE232" s="358"/>
      <c r="AF232" s="358"/>
      <c r="AG232" s="358"/>
      <c r="AH232" s="358"/>
      <c r="AI232" s="358"/>
      <c r="AJ232" s="358"/>
      <c r="AK232" s="358"/>
    </row>
    <row r="233" spans="1:37" ht="13">
      <c r="A233" s="488"/>
      <c r="B233" s="358"/>
      <c r="C233" s="358"/>
      <c r="D233" s="358"/>
      <c r="E233" s="358"/>
      <c r="F233" s="358"/>
      <c r="G233" s="358"/>
      <c r="H233" s="358"/>
      <c r="I233" s="358"/>
      <c r="J233" s="358"/>
      <c r="K233" s="358"/>
      <c r="L233" s="358"/>
      <c r="M233" s="358"/>
      <c r="N233" s="358"/>
      <c r="O233" s="358"/>
      <c r="P233" s="358"/>
      <c r="Q233" s="358"/>
      <c r="R233" s="358"/>
      <c r="S233" s="358"/>
      <c r="T233" s="357"/>
      <c r="U233" s="358"/>
      <c r="V233" s="358"/>
      <c r="W233" s="358"/>
      <c r="X233" s="358"/>
      <c r="Y233" s="358"/>
      <c r="Z233" s="358"/>
      <c r="AA233" s="358"/>
      <c r="AB233" s="358"/>
      <c r="AC233" s="358"/>
      <c r="AD233" s="358"/>
      <c r="AE233" s="358"/>
      <c r="AF233" s="358"/>
      <c r="AG233" s="358"/>
      <c r="AH233" s="358"/>
      <c r="AI233" s="358"/>
      <c r="AJ233" s="358"/>
      <c r="AK233" s="358"/>
    </row>
    <row r="234" spans="1:37" ht="13">
      <c r="A234" s="488"/>
      <c r="B234" s="358"/>
      <c r="C234" s="358"/>
      <c r="D234" s="358"/>
      <c r="E234" s="358"/>
      <c r="F234" s="358"/>
      <c r="G234" s="358"/>
      <c r="H234" s="358"/>
      <c r="I234" s="358"/>
      <c r="J234" s="358"/>
      <c r="K234" s="358"/>
      <c r="L234" s="358"/>
      <c r="M234" s="358"/>
      <c r="N234" s="358"/>
      <c r="O234" s="358"/>
      <c r="P234" s="358"/>
      <c r="Q234" s="358"/>
      <c r="R234" s="358"/>
      <c r="S234" s="358"/>
      <c r="T234" s="357"/>
      <c r="U234" s="358"/>
      <c r="V234" s="358"/>
      <c r="W234" s="358"/>
      <c r="X234" s="358"/>
      <c r="Y234" s="358"/>
      <c r="Z234" s="358"/>
      <c r="AA234" s="358"/>
      <c r="AB234" s="358"/>
      <c r="AC234" s="358"/>
      <c r="AD234" s="358"/>
      <c r="AE234" s="358"/>
      <c r="AF234" s="358"/>
      <c r="AG234" s="358"/>
      <c r="AH234" s="358"/>
      <c r="AI234" s="358"/>
      <c r="AJ234" s="358"/>
      <c r="AK234" s="358"/>
    </row>
    <row r="235" spans="1:37" ht="13">
      <c r="A235" s="488"/>
      <c r="B235" s="358"/>
      <c r="C235" s="358"/>
      <c r="D235" s="358"/>
      <c r="E235" s="358"/>
      <c r="F235" s="358"/>
      <c r="G235" s="358"/>
      <c r="H235" s="358"/>
      <c r="I235" s="358"/>
      <c r="J235" s="358"/>
      <c r="K235" s="358"/>
      <c r="L235" s="358"/>
      <c r="M235" s="358"/>
      <c r="N235" s="358"/>
      <c r="O235" s="358"/>
      <c r="P235" s="358"/>
      <c r="Q235" s="358"/>
      <c r="R235" s="358"/>
      <c r="S235" s="358"/>
      <c r="T235" s="357"/>
      <c r="U235" s="358"/>
      <c r="V235" s="358"/>
      <c r="W235" s="358"/>
      <c r="X235" s="358"/>
      <c r="Y235" s="358"/>
      <c r="Z235" s="358"/>
      <c r="AA235" s="358"/>
      <c r="AB235" s="358"/>
      <c r="AC235" s="358"/>
      <c r="AD235" s="358"/>
      <c r="AE235" s="358"/>
      <c r="AF235" s="358"/>
      <c r="AG235" s="358"/>
      <c r="AH235" s="358"/>
      <c r="AI235" s="358"/>
      <c r="AJ235" s="358"/>
      <c r="AK235" s="358"/>
    </row>
    <row r="236" spans="1:37" ht="13">
      <c r="A236" s="488"/>
      <c r="B236" s="358"/>
      <c r="C236" s="358"/>
      <c r="D236" s="358"/>
      <c r="E236" s="358"/>
      <c r="F236" s="358"/>
      <c r="G236" s="358"/>
      <c r="H236" s="358"/>
      <c r="I236" s="358"/>
      <c r="J236" s="358"/>
      <c r="K236" s="358"/>
      <c r="L236" s="358"/>
      <c r="M236" s="358"/>
      <c r="N236" s="358"/>
      <c r="O236" s="358"/>
      <c r="P236" s="358"/>
      <c r="Q236" s="358"/>
      <c r="R236" s="358"/>
      <c r="S236" s="358"/>
      <c r="T236" s="357"/>
      <c r="U236" s="358"/>
      <c r="V236" s="358"/>
      <c r="W236" s="358"/>
      <c r="X236" s="358"/>
      <c r="Y236" s="358"/>
      <c r="Z236" s="358"/>
      <c r="AA236" s="358"/>
      <c r="AB236" s="358"/>
      <c r="AC236" s="358"/>
      <c r="AD236" s="358"/>
      <c r="AE236" s="358"/>
      <c r="AF236" s="358"/>
      <c r="AG236" s="358"/>
      <c r="AH236" s="358"/>
      <c r="AI236" s="358"/>
      <c r="AJ236" s="358"/>
      <c r="AK236" s="358"/>
    </row>
    <row r="237" spans="1:37" ht="13">
      <c r="A237" s="488"/>
      <c r="B237" s="358"/>
      <c r="C237" s="358"/>
      <c r="D237" s="358"/>
      <c r="E237" s="358"/>
      <c r="F237" s="358"/>
      <c r="G237" s="358"/>
      <c r="H237" s="358"/>
      <c r="I237" s="358"/>
      <c r="J237" s="358"/>
      <c r="K237" s="358"/>
      <c r="L237" s="358"/>
      <c r="M237" s="358"/>
      <c r="N237" s="358"/>
      <c r="O237" s="358"/>
      <c r="P237" s="358"/>
      <c r="Q237" s="358"/>
      <c r="R237" s="358"/>
      <c r="S237" s="358"/>
      <c r="T237" s="357"/>
      <c r="U237" s="358"/>
      <c r="V237" s="358"/>
      <c r="W237" s="358"/>
      <c r="X237" s="358"/>
      <c r="Y237" s="358"/>
      <c r="Z237" s="358"/>
      <c r="AA237" s="358"/>
      <c r="AB237" s="358"/>
      <c r="AC237" s="358"/>
      <c r="AD237" s="358"/>
      <c r="AE237" s="358"/>
      <c r="AF237" s="358"/>
      <c r="AG237" s="358"/>
      <c r="AH237" s="358"/>
      <c r="AI237" s="358"/>
      <c r="AJ237" s="358"/>
      <c r="AK237" s="358"/>
    </row>
    <row r="238" spans="1:37" ht="13">
      <c r="A238" s="488"/>
      <c r="B238" s="358"/>
      <c r="C238" s="358"/>
      <c r="D238" s="358"/>
      <c r="E238" s="358"/>
      <c r="F238" s="358"/>
      <c r="G238" s="358"/>
      <c r="H238" s="358"/>
      <c r="I238" s="358"/>
      <c r="J238" s="358"/>
      <c r="K238" s="358"/>
      <c r="L238" s="358"/>
      <c r="M238" s="358"/>
      <c r="N238" s="358"/>
      <c r="O238" s="358"/>
      <c r="P238" s="358"/>
      <c r="Q238" s="358"/>
      <c r="R238" s="358"/>
      <c r="S238" s="358"/>
      <c r="T238" s="357"/>
      <c r="U238" s="358"/>
      <c r="V238" s="358"/>
      <c r="W238" s="358"/>
      <c r="X238" s="358"/>
      <c r="Y238" s="358"/>
      <c r="Z238" s="358"/>
      <c r="AA238" s="358"/>
      <c r="AB238" s="358"/>
      <c r="AC238" s="358"/>
      <c r="AD238" s="358"/>
      <c r="AE238" s="358"/>
      <c r="AF238" s="358"/>
      <c r="AG238" s="358"/>
      <c r="AH238" s="358"/>
      <c r="AI238" s="358"/>
      <c r="AJ238" s="358"/>
      <c r="AK238" s="358"/>
    </row>
    <row r="239" spans="1:37" ht="13">
      <c r="A239" s="488"/>
      <c r="B239" s="358"/>
      <c r="C239" s="358"/>
      <c r="D239" s="358"/>
      <c r="E239" s="358"/>
      <c r="F239" s="358"/>
      <c r="G239" s="358"/>
      <c r="H239" s="358"/>
      <c r="I239" s="358"/>
      <c r="J239" s="358"/>
      <c r="K239" s="358"/>
      <c r="L239" s="358"/>
      <c r="M239" s="358"/>
      <c r="N239" s="358"/>
      <c r="O239" s="358"/>
      <c r="P239" s="358"/>
      <c r="Q239" s="358"/>
      <c r="R239" s="358"/>
      <c r="S239" s="358"/>
      <c r="T239" s="357"/>
      <c r="U239" s="358"/>
      <c r="V239" s="358"/>
      <c r="W239" s="358"/>
      <c r="X239" s="358"/>
      <c r="Y239" s="358"/>
      <c r="Z239" s="358"/>
      <c r="AA239" s="358"/>
      <c r="AB239" s="358"/>
      <c r="AC239" s="358"/>
      <c r="AD239" s="358"/>
      <c r="AE239" s="358"/>
      <c r="AF239" s="358"/>
      <c r="AG239" s="358"/>
      <c r="AH239" s="358"/>
      <c r="AI239" s="358"/>
      <c r="AJ239" s="358"/>
      <c r="AK239" s="358"/>
    </row>
    <row r="240" spans="1:37" ht="13">
      <c r="A240" s="488"/>
      <c r="B240" s="358"/>
      <c r="C240" s="358"/>
      <c r="D240" s="358"/>
      <c r="E240" s="358"/>
      <c r="F240" s="358"/>
      <c r="G240" s="358"/>
      <c r="H240" s="358"/>
      <c r="I240" s="358"/>
      <c r="J240" s="358"/>
      <c r="K240" s="358"/>
      <c r="L240" s="358"/>
      <c r="M240" s="358"/>
      <c r="N240" s="358"/>
      <c r="O240" s="358"/>
      <c r="P240" s="358"/>
      <c r="Q240" s="358"/>
      <c r="R240" s="358"/>
      <c r="S240" s="358"/>
      <c r="T240" s="357"/>
      <c r="U240" s="358"/>
      <c r="V240" s="358"/>
      <c r="W240" s="358"/>
      <c r="X240" s="358"/>
      <c r="Y240" s="358"/>
      <c r="Z240" s="358"/>
      <c r="AA240" s="358"/>
      <c r="AB240" s="358"/>
      <c r="AC240" s="358"/>
      <c r="AD240" s="358"/>
      <c r="AE240" s="358"/>
      <c r="AF240" s="358"/>
      <c r="AG240" s="358"/>
      <c r="AH240" s="358"/>
      <c r="AI240" s="358"/>
      <c r="AJ240" s="358"/>
      <c r="AK240" s="358"/>
    </row>
    <row r="241" spans="1:37" ht="13">
      <c r="A241" s="488"/>
      <c r="B241" s="358"/>
      <c r="C241" s="358"/>
      <c r="D241" s="358"/>
      <c r="E241" s="358"/>
      <c r="F241" s="358"/>
      <c r="G241" s="358"/>
      <c r="H241" s="358"/>
      <c r="I241" s="358"/>
      <c r="J241" s="358"/>
      <c r="K241" s="358"/>
      <c r="L241" s="358"/>
      <c r="M241" s="358"/>
      <c r="N241" s="358"/>
      <c r="O241" s="358"/>
      <c r="P241" s="358"/>
      <c r="Q241" s="358"/>
      <c r="R241" s="358"/>
      <c r="S241" s="358"/>
      <c r="T241" s="357"/>
      <c r="U241" s="358"/>
      <c r="V241" s="358"/>
      <c r="W241" s="358"/>
      <c r="X241" s="358"/>
      <c r="Y241" s="358"/>
      <c r="Z241" s="358"/>
      <c r="AA241" s="358"/>
      <c r="AB241" s="358"/>
      <c r="AC241" s="358"/>
      <c r="AD241" s="358"/>
      <c r="AE241" s="358"/>
      <c r="AF241" s="358"/>
      <c r="AG241" s="358"/>
      <c r="AH241" s="358"/>
      <c r="AI241" s="358"/>
      <c r="AJ241" s="358"/>
      <c r="AK241" s="358"/>
    </row>
    <row r="242" spans="1:37" ht="13">
      <c r="A242" s="488"/>
      <c r="B242" s="358"/>
      <c r="C242" s="358"/>
      <c r="D242" s="358"/>
      <c r="E242" s="358"/>
      <c r="F242" s="358"/>
      <c r="G242" s="358"/>
      <c r="H242" s="358"/>
      <c r="I242" s="358"/>
      <c r="J242" s="358"/>
      <c r="K242" s="358"/>
      <c r="L242" s="358"/>
      <c r="M242" s="358"/>
      <c r="N242" s="358"/>
      <c r="O242" s="358"/>
      <c r="P242" s="358"/>
      <c r="Q242" s="358"/>
      <c r="R242" s="358"/>
      <c r="S242" s="358"/>
      <c r="T242" s="357"/>
      <c r="U242" s="358"/>
      <c r="V242" s="358"/>
      <c r="W242" s="358"/>
      <c r="X242" s="358"/>
      <c r="Y242" s="358"/>
      <c r="Z242" s="358"/>
      <c r="AA242" s="358"/>
      <c r="AB242" s="358"/>
      <c r="AC242" s="358"/>
      <c r="AD242" s="358"/>
      <c r="AE242" s="358"/>
      <c r="AF242" s="358"/>
      <c r="AG242" s="358"/>
      <c r="AH242" s="358"/>
      <c r="AI242" s="358"/>
      <c r="AJ242" s="358"/>
      <c r="AK242" s="358"/>
    </row>
    <row r="243" spans="1:37" ht="13">
      <c r="A243" s="488"/>
      <c r="B243" s="358"/>
      <c r="C243" s="358"/>
      <c r="D243" s="358"/>
      <c r="E243" s="358"/>
      <c r="F243" s="358"/>
      <c r="G243" s="358"/>
      <c r="H243" s="358"/>
      <c r="I243" s="358"/>
      <c r="J243" s="358"/>
      <c r="K243" s="358"/>
      <c r="L243" s="358"/>
      <c r="M243" s="358"/>
      <c r="N243" s="358"/>
      <c r="O243" s="358"/>
      <c r="P243" s="358"/>
      <c r="Q243" s="358"/>
      <c r="R243" s="358"/>
      <c r="S243" s="358"/>
      <c r="T243" s="357"/>
      <c r="U243" s="358"/>
      <c r="V243" s="358"/>
      <c r="W243" s="358"/>
      <c r="X243" s="358"/>
      <c r="Y243" s="358"/>
      <c r="Z243" s="358"/>
      <c r="AA243" s="358"/>
      <c r="AB243" s="358"/>
      <c r="AC243" s="358"/>
      <c r="AD243" s="358"/>
      <c r="AE243" s="358"/>
      <c r="AF243" s="358"/>
      <c r="AG243" s="358"/>
      <c r="AH243" s="358"/>
      <c r="AI243" s="358"/>
      <c r="AJ243" s="358"/>
      <c r="AK243" s="358"/>
    </row>
    <row r="244" spans="1:37" ht="13">
      <c r="A244" s="488"/>
      <c r="B244" s="358"/>
      <c r="C244" s="358"/>
      <c r="D244" s="358"/>
      <c r="E244" s="358"/>
      <c r="F244" s="358"/>
      <c r="G244" s="358"/>
      <c r="H244" s="358"/>
      <c r="I244" s="358"/>
      <c r="J244" s="358"/>
      <c r="K244" s="358"/>
      <c r="L244" s="358"/>
      <c r="M244" s="358"/>
      <c r="N244" s="358"/>
      <c r="O244" s="358"/>
      <c r="P244" s="358"/>
      <c r="Q244" s="358"/>
      <c r="R244" s="358"/>
      <c r="S244" s="358"/>
      <c r="T244" s="357"/>
      <c r="U244" s="358"/>
      <c r="V244" s="358"/>
      <c r="W244" s="358"/>
      <c r="X244" s="358"/>
      <c r="Y244" s="358"/>
      <c r="Z244" s="358"/>
      <c r="AA244" s="358"/>
      <c r="AB244" s="358"/>
      <c r="AC244" s="358"/>
      <c r="AD244" s="358"/>
      <c r="AE244" s="358"/>
      <c r="AF244" s="358"/>
      <c r="AG244" s="358"/>
      <c r="AH244" s="358"/>
      <c r="AI244" s="358"/>
      <c r="AJ244" s="358"/>
      <c r="AK244" s="358"/>
    </row>
    <row r="245" spans="1:37" ht="13">
      <c r="A245" s="488"/>
      <c r="B245" s="358"/>
      <c r="C245" s="358"/>
      <c r="D245" s="358"/>
      <c r="E245" s="358"/>
      <c r="F245" s="358"/>
      <c r="G245" s="358"/>
      <c r="H245" s="358"/>
      <c r="I245" s="358"/>
      <c r="J245" s="358"/>
      <c r="K245" s="358"/>
      <c r="L245" s="358"/>
      <c r="M245" s="358"/>
      <c r="N245" s="358"/>
      <c r="O245" s="358"/>
      <c r="P245" s="358"/>
      <c r="Q245" s="358"/>
      <c r="R245" s="358"/>
      <c r="S245" s="358"/>
      <c r="T245" s="357"/>
      <c r="U245" s="358"/>
      <c r="V245" s="358"/>
      <c r="W245" s="358"/>
      <c r="X245" s="358"/>
      <c r="Y245" s="358"/>
      <c r="Z245" s="358"/>
      <c r="AA245" s="358"/>
      <c r="AB245" s="358"/>
      <c r="AC245" s="358"/>
      <c r="AD245" s="358"/>
      <c r="AE245" s="358"/>
      <c r="AF245" s="358"/>
      <c r="AG245" s="358"/>
      <c r="AH245" s="358"/>
      <c r="AI245" s="358"/>
      <c r="AJ245" s="358"/>
      <c r="AK245" s="358"/>
    </row>
    <row r="246" spans="1:37" ht="13">
      <c r="A246" s="488"/>
      <c r="B246" s="358"/>
      <c r="C246" s="358"/>
      <c r="D246" s="358"/>
      <c r="E246" s="358"/>
      <c r="F246" s="358"/>
      <c r="G246" s="358"/>
      <c r="H246" s="358"/>
      <c r="I246" s="358"/>
      <c r="J246" s="358"/>
      <c r="K246" s="358"/>
      <c r="L246" s="358"/>
      <c r="M246" s="358"/>
      <c r="N246" s="358"/>
      <c r="O246" s="358"/>
      <c r="P246" s="358"/>
      <c r="Q246" s="358"/>
      <c r="R246" s="358"/>
      <c r="S246" s="358"/>
      <c r="T246" s="357"/>
      <c r="U246" s="358"/>
      <c r="V246" s="358"/>
      <c r="W246" s="358"/>
      <c r="X246" s="358"/>
      <c r="Y246" s="358"/>
      <c r="Z246" s="358"/>
      <c r="AA246" s="358"/>
      <c r="AB246" s="358"/>
      <c r="AC246" s="358"/>
      <c r="AD246" s="358"/>
      <c r="AE246" s="358"/>
      <c r="AF246" s="358"/>
      <c r="AG246" s="358"/>
      <c r="AH246" s="358"/>
      <c r="AI246" s="358"/>
      <c r="AJ246" s="358"/>
      <c r="AK246" s="358"/>
    </row>
    <row r="247" spans="1:37" ht="13">
      <c r="A247" s="488"/>
      <c r="B247" s="358"/>
      <c r="C247" s="358"/>
      <c r="D247" s="358"/>
      <c r="E247" s="358"/>
      <c r="F247" s="358"/>
      <c r="G247" s="358"/>
      <c r="H247" s="358"/>
      <c r="I247" s="358"/>
      <c r="J247" s="358"/>
      <c r="K247" s="358"/>
      <c r="L247" s="358"/>
      <c r="M247" s="358"/>
      <c r="N247" s="358"/>
      <c r="O247" s="358"/>
      <c r="P247" s="358"/>
      <c r="Q247" s="358"/>
      <c r="R247" s="358"/>
      <c r="S247" s="358"/>
      <c r="T247" s="357"/>
      <c r="U247" s="358"/>
      <c r="V247" s="358"/>
      <c r="W247" s="358"/>
      <c r="X247" s="358"/>
      <c r="Y247" s="358"/>
      <c r="Z247" s="358"/>
      <c r="AA247" s="358"/>
      <c r="AB247" s="358"/>
      <c r="AC247" s="358"/>
      <c r="AD247" s="358"/>
      <c r="AE247" s="358"/>
      <c r="AF247" s="358"/>
      <c r="AG247" s="358"/>
      <c r="AH247" s="358"/>
      <c r="AI247" s="358"/>
      <c r="AJ247" s="358"/>
      <c r="AK247" s="358"/>
    </row>
    <row r="248" spans="1:37" ht="13">
      <c r="A248" s="488"/>
      <c r="B248" s="358"/>
      <c r="C248" s="358"/>
      <c r="D248" s="358"/>
      <c r="E248" s="358"/>
      <c r="F248" s="358"/>
      <c r="G248" s="358"/>
      <c r="H248" s="358"/>
      <c r="I248" s="358"/>
      <c r="J248" s="358"/>
      <c r="K248" s="358"/>
      <c r="L248" s="358"/>
      <c r="M248" s="358"/>
      <c r="N248" s="358"/>
      <c r="O248" s="358"/>
      <c r="P248" s="358"/>
      <c r="Q248" s="358"/>
      <c r="R248" s="358"/>
      <c r="S248" s="358"/>
      <c r="T248" s="357"/>
      <c r="U248" s="358"/>
      <c r="V248" s="358"/>
      <c r="W248" s="358"/>
      <c r="X248" s="358"/>
      <c r="Y248" s="358"/>
      <c r="Z248" s="358"/>
      <c r="AA248" s="358"/>
      <c r="AB248" s="358"/>
      <c r="AC248" s="358"/>
      <c r="AD248" s="358"/>
      <c r="AE248" s="358"/>
      <c r="AF248" s="358"/>
      <c r="AG248" s="358"/>
      <c r="AH248" s="358"/>
      <c r="AI248" s="358"/>
      <c r="AJ248" s="358"/>
      <c r="AK248" s="358"/>
    </row>
    <row r="249" spans="1:37" ht="13">
      <c r="A249" s="488"/>
      <c r="B249" s="358"/>
      <c r="C249" s="358"/>
      <c r="D249" s="358"/>
      <c r="E249" s="358"/>
      <c r="F249" s="358"/>
      <c r="G249" s="358"/>
      <c r="H249" s="358"/>
      <c r="I249" s="358"/>
      <c r="J249" s="358"/>
      <c r="K249" s="358"/>
      <c r="L249" s="358"/>
      <c r="M249" s="358"/>
      <c r="N249" s="358"/>
      <c r="O249" s="358"/>
      <c r="P249" s="358"/>
      <c r="Q249" s="358"/>
      <c r="R249" s="358"/>
      <c r="S249" s="358"/>
      <c r="T249" s="357"/>
      <c r="U249" s="358"/>
      <c r="V249" s="358"/>
      <c r="W249" s="358"/>
      <c r="X249" s="358"/>
      <c r="Y249" s="358"/>
      <c r="Z249" s="358"/>
      <c r="AA249" s="358"/>
      <c r="AB249" s="358"/>
      <c r="AC249" s="358"/>
      <c r="AD249" s="358"/>
      <c r="AE249" s="358"/>
      <c r="AF249" s="358"/>
      <c r="AG249" s="358"/>
      <c r="AH249" s="358"/>
      <c r="AI249" s="358"/>
      <c r="AJ249" s="358"/>
      <c r="AK249" s="358"/>
    </row>
    <row r="250" spans="1:37" ht="13">
      <c r="A250" s="488"/>
      <c r="B250" s="358"/>
      <c r="C250" s="358"/>
      <c r="D250" s="358"/>
      <c r="E250" s="358"/>
      <c r="F250" s="358"/>
      <c r="G250" s="358"/>
      <c r="H250" s="358"/>
      <c r="I250" s="358"/>
      <c r="J250" s="358"/>
      <c r="K250" s="358"/>
      <c r="L250" s="358"/>
      <c r="M250" s="358"/>
      <c r="N250" s="358"/>
      <c r="O250" s="358"/>
      <c r="P250" s="358"/>
      <c r="Q250" s="358"/>
      <c r="R250" s="358"/>
      <c r="S250" s="358"/>
      <c r="T250" s="357"/>
      <c r="U250" s="358"/>
      <c r="V250" s="358"/>
      <c r="W250" s="358"/>
      <c r="X250" s="358"/>
      <c r="Y250" s="358"/>
      <c r="Z250" s="358"/>
      <c r="AA250" s="358"/>
      <c r="AB250" s="358"/>
      <c r="AC250" s="358"/>
      <c r="AD250" s="358"/>
      <c r="AE250" s="358"/>
      <c r="AF250" s="358"/>
      <c r="AG250" s="358"/>
      <c r="AH250" s="358"/>
      <c r="AI250" s="358"/>
      <c r="AJ250" s="358"/>
      <c r="AK250" s="358"/>
    </row>
    <row r="251" spans="1:37" ht="13">
      <c r="A251" s="488"/>
      <c r="B251" s="358"/>
      <c r="C251" s="358"/>
      <c r="D251" s="358"/>
      <c r="E251" s="358"/>
      <c r="F251" s="358"/>
      <c r="G251" s="358"/>
      <c r="H251" s="358"/>
      <c r="I251" s="358"/>
      <c r="J251" s="358"/>
      <c r="K251" s="358"/>
      <c r="L251" s="358"/>
      <c r="M251" s="358"/>
      <c r="N251" s="358"/>
      <c r="O251" s="358"/>
      <c r="P251" s="358"/>
      <c r="Q251" s="358"/>
      <c r="R251" s="358"/>
      <c r="S251" s="358"/>
      <c r="T251" s="357"/>
      <c r="U251" s="358"/>
      <c r="V251" s="358"/>
      <c r="W251" s="358"/>
      <c r="X251" s="358"/>
      <c r="Y251" s="358"/>
      <c r="Z251" s="358"/>
      <c r="AA251" s="358"/>
      <c r="AB251" s="358"/>
      <c r="AC251" s="358"/>
      <c r="AD251" s="358"/>
      <c r="AE251" s="358"/>
      <c r="AF251" s="358"/>
      <c r="AG251" s="358"/>
      <c r="AH251" s="358"/>
      <c r="AI251" s="358"/>
      <c r="AJ251" s="358"/>
      <c r="AK251" s="358"/>
    </row>
    <row r="252" spans="1:37" ht="13">
      <c r="A252" s="488"/>
      <c r="B252" s="358"/>
      <c r="C252" s="358"/>
      <c r="D252" s="358"/>
      <c r="E252" s="358"/>
      <c r="F252" s="358"/>
      <c r="G252" s="358"/>
      <c r="H252" s="358"/>
      <c r="I252" s="358"/>
      <c r="J252" s="358"/>
      <c r="K252" s="358"/>
      <c r="L252" s="358"/>
      <c r="M252" s="358"/>
      <c r="N252" s="358"/>
      <c r="O252" s="358"/>
      <c r="P252" s="358"/>
      <c r="Q252" s="358"/>
      <c r="R252" s="358"/>
      <c r="S252" s="358"/>
      <c r="T252" s="357"/>
      <c r="U252" s="358"/>
      <c r="V252" s="358"/>
      <c r="W252" s="358"/>
      <c r="X252" s="358"/>
      <c r="Y252" s="358"/>
      <c r="Z252" s="358"/>
      <c r="AA252" s="358"/>
      <c r="AB252" s="358"/>
      <c r="AC252" s="358"/>
      <c r="AD252" s="358"/>
      <c r="AE252" s="358"/>
      <c r="AF252" s="358"/>
      <c r="AG252" s="358"/>
      <c r="AH252" s="358"/>
      <c r="AI252" s="358"/>
      <c r="AJ252" s="358"/>
      <c r="AK252" s="358"/>
    </row>
    <row r="253" spans="1:37" ht="13">
      <c r="A253" s="488"/>
      <c r="B253" s="358"/>
      <c r="C253" s="358"/>
      <c r="D253" s="358"/>
      <c r="E253" s="358"/>
      <c r="F253" s="358"/>
      <c r="G253" s="358"/>
      <c r="H253" s="358"/>
      <c r="I253" s="358"/>
      <c r="J253" s="358"/>
      <c r="K253" s="358"/>
      <c r="L253" s="358"/>
      <c r="M253" s="358"/>
      <c r="N253" s="358"/>
      <c r="O253" s="358"/>
      <c r="P253" s="358"/>
      <c r="Q253" s="358"/>
      <c r="R253" s="358"/>
      <c r="S253" s="358"/>
      <c r="T253" s="357"/>
      <c r="U253" s="358"/>
      <c r="V253" s="358"/>
      <c r="W253" s="358"/>
      <c r="X253" s="358"/>
      <c r="Y253" s="358"/>
      <c r="Z253" s="358"/>
      <c r="AA253" s="358"/>
      <c r="AB253" s="358"/>
      <c r="AC253" s="358"/>
      <c r="AD253" s="358"/>
      <c r="AE253" s="358"/>
      <c r="AF253" s="358"/>
      <c r="AG253" s="358"/>
      <c r="AH253" s="358"/>
      <c r="AI253" s="358"/>
      <c r="AJ253" s="358"/>
      <c r="AK253" s="358"/>
    </row>
    <row r="254" spans="1:37" ht="13">
      <c r="A254" s="488"/>
      <c r="B254" s="358"/>
      <c r="C254" s="358"/>
      <c r="D254" s="358"/>
      <c r="E254" s="358"/>
      <c r="F254" s="358"/>
      <c r="G254" s="358"/>
      <c r="H254" s="358"/>
      <c r="I254" s="358"/>
      <c r="J254" s="358"/>
      <c r="K254" s="358"/>
      <c r="L254" s="358"/>
      <c r="M254" s="358"/>
      <c r="N254" s="358"/>
      <c r="O254" s="358"/>
      <c r="P254" s="358"/>
      <c r="Q254" s="358"/>
      <c r="R254" s="358"/>
      <c r="S254" s="358"/>
      <c r="T254" s="357"/>
      <c r="U254" s="358"/>
      <c r="V254" s="358"/>
      <c r="W254" s="358"/>
      <c r="X254" s="358"/>
      <c r="Y254" s="358"/>
      <c r="Z254" s="358"/>
      <c r="AA254" s="358"/>
      <c r="AB254" s="358"/>
      <c r="AC254" s="358"/>
      <c r="AD254" s="358"/>
      <c r="AE254" s="358"/>
      <c r="AF254" s="358"/>
      <c r="AG254" s="358"/>
      <c r="AH254" s="358"/>
      <c r="AI254" s="358"/>
      <c r="AJ254" s="358"/>
      <c r="AK254" s="358"/>
    </row>
    <row r="255" spans="1:37" ht="13">
      <c r="A255" s="488"/>
      <c r="B255" s="358"/>
      <c r="C255" s="358"/>
      <c r="D255" s="358"/>
      <c r="E255" s="358"/>
      <c r="F255" s="358"/>
      <c r="G255" s="358"/>
      <c r="H255" s="358"/>
      <c r="I255" s="358"/>
      <c r="J255" s="358"/>
      <c r="K255" s="358"/>
      <c r="L255" s="358"/>
      <c r="M255" s="358"/>
      <c r="N255" s="358"/>
      <c r="O255" s="358"/>
      <c r="P255" s="358"/>
      <c r="Q255" s="358"/>
      <c r="R255" s="358"/>
      <c r="S255" s="358"/>
      <c r="T255" s="357"/>
      <c r="U255" s="358"/>
      <c r="V255" s="358"/>
      <c r="W255" s="358"/>
      <c r="X255" s="358"/>
      <c r="Y255" s="358"/>
      <c r="Z255" s="358"/>
      <c r="AA255" s="358"/>
      <c r="AB255" s="358"/>
      <c r="AC255" s="358"/>
      <c r="AD255" s="358"/>
      <c r="AE255" s="358"/>
      <c r="AF255" s="358"/>
      <c r="AG255" s="358"/>
      <c r="AH255" s="358"/>
      <c r="AI255" s="358"/>
      <c r="AJ255" s="358"/>
      <c r="AK255" s="358"/>
    </row>
    <row r="256" spans="1:37" ht="13">
      <c r="A256" s="488"/>
      <c r="B256" s="358"/>
      <c r="C256" s="358"/>
      <c r="D256" s="358"/>
      <c r="E256" s="358"/>
      <c r="F256" s="358"/>
      <c r="G256" s="358"/>
      <c r="H256" s="358"/>
      <c r="I256" s="358"/>
      <c r="J256" s="358"/>
      <c r="K256" s="358"/>
      <c r="L256" s="358"/>
      <c r="M256" s="358"/>
      <c r="N256" s="358"/>
      <c r="O256" s="358"/>
      <c r="P256" s="358"/>
      <c r="Q256" s="358"/>
      <c r="R256" s="358"/>
      <c r="S256" s="358"/>
      <c r="T256" s="357"/>
      <c r="U256" s="358"/>
      <c r="V256" s="358"/>
      <c r="W256" s="358"/>
      <c r="X256" s="358"/>
      <c r="Y256" s="358"/>
      <c r="Z256" s="358"/>
      <c r="AA256" s="358"/>
      <c r="AB256" s="358"/>
      <c r="AC256" s="358"/>
      <c r="AD256" s="358"/>
      <c r="AE256" s="358"/>
      <c r="AF256" s="358"/>
      <c r="AG256" s="358"/>
      <c r="AH256" s="358"/>
      <c r="AI256" s="358"/>
      <c r="AJ256" s="358"/>
      <c r="AK256" s="358"/>
    </row>
    <row r="257" spans="1:37" ht="13">
      <c r="A257" s="488"/>
      <c r="B257" s="358"/>
      <c r="C257" s="358"/>
      <c r="D257" s="358"/>
      <c r="E257" s="358"/>
      <c r="F257" s="358"/>
      <c r="G257" s="358"/>
      <c r="H257" s="358"/>
      <c r="I257" s="358"/>
      <c r="J257" s="358"/>
      <c r="K257" s="358"/>
      <c r="L257" s="358"/>
      <c r="M257" s="358"/>
      <c r="N257" s="358"/>
      <c r="O257" s="358"/>
      <c r="P257" s="358"/>
      <c r="Q257" s="358"/>
      <c r="R257" s="358"/>
      <c r="S257" s="358"/>
      <c r="T257" s="357"/>
      <c r="U257" s="358"/>
      <c r="V257" s="358"/>
      <c r="W257" s="358"/>
      <c r="X257" s="358"/>
      <c r="Y257" s="358"/>
      <c r="Z257" s="358"/>
      <c r="AA257" s="358"/>
      <c r="AB257" s="358"/>
      <c r="AC257" s="358"/>
      <c r="AD257" s="358"/>
      <c r="AE257" s="358"/>
      <c r="AF257" s="358"/>
      <c r="AG257" s="358"/>
      <c r="AH257" s="358"/>
      <c r="AI257" s="358"/>
      <c r="AJ257" s="358"/>
      <c r="AK257" s="358"/>
    </row>
    <row r="258" spans="1:37" ht="13">
      <c r="A258" s="488"/>
      <c r="B258" s="358"/>
      <c r="C258" s="358"/>
      <c r="D258" s="358"/>
      <c r="E258" s="358"/>
      <c r="F258" s="358"/>
      <c r="G258" s="358"/>
      <c r="H258" s="358"/>
      <c r="I258" s="358"/>
      <c r="J258" s="358"/>
      <c r="K258" s="358"/>
      <c r="L258" s="358"/>
      <c r="M258" s="358"/>
      <c r="N258" s="358"/>
      <c r="O258" s="358"/>
      <c r="P258" s="358"/>
      <c r="Q258" s="358"/>
      <c r="R258" s="358"/>
      <c r="S258" s="358"/>
      <c r="T258" s="357"/>
      <c r="U258" s="358"/>
      <c r="V258" s="358"/>
      <c r="W258" s="358"/>
      <c r="X258" s="358"/>
      <c r="Y258" s="358"/>
      <c r="Z258" s="358"/>
      <c r="AA258" s="358"/>
      <c r="AB258" s="358"/>
      <c r="AC258" s="358"/>
      <c r="AD258" s="358"/>
      <c r="AE258" s="358"/>
      <c r="AF258" s="358"/>
      <c r="AG258" s="358"/>
      <c r="AH258" s="358"/>
      <c r="AI258" s="358"/>
      <c r="AJ258" s="358"/>
      <c r="AK258" s="358"/>
    </row>
    <row r="259" spans="1:37" ht="13">
      <c r="A259" s="488"/>
      <c r="B259" s="358"/>
      <c r="C259" s="358"/>
      <c r="D259" s="358"/>
      <c r="E259" s="358"/>
      <c r="F259" s="358"/>
      <c r="G259" s="358"/>
      <c r="H259" s="358"/>
      <c r="I259" s="358"/>
      <c r="J259" s="358"/>
      <c r="K259" s="358"/>
      <c r="L259" s="358"/>
      <c r="M259" s="358"/>
      <c r="N259" s="358"/>
      <c r="O259" s="358"/>
      <c r="P259" s="358"/>
      <c r="Q259" s="358"/>
      <c r="R259" s="358"/>
      <c r="S259" s="358"/>
      <c r="T259" s="357"/>
      <c r="U259" s="358"/>
      <c r="V259" s="358"/>
      <c r="W259" s="358"/>
      <c r="X259" s="358"/>
      <c r="Y259" s="358"/>
      <c r="Z259" s="358"/>
      <c r="AA259" s="358"/>
      <c r="AB259" s="358"/>
      <c r="AC259" s="358"/>
      <c r="AD259" s="358"/>
      <c r="AE259" s="358"/>
      <c r="AF259" s="358"/>
      <c r="AG259" s="358"/>
      <c r="AH259" s="358"/>
      <c r="AI259" s="358"/>
      <c r="AJ259" s="358"/>
      <c r="AK259" s="358"/>
    </row>
    <row r="260" spans="1:37" ht="13">
      <c r="A260" s="488"/>
      <c r="B260" s="358"/>
      <c r="C260" s="358"/>
      <c r="D260" s="358"/>
      <c r="E260" s="358"/>
      <c r="F260" s="358"/>
      <c r="G260" s="358"/>
      <c r="H260" s="358"/>
      <c r="I260" s="358"/>
      <c r="J260" s="358"/>
      <c r="K260" s="358"/>
      <c r="L260" s="358"/>
      <c r="M260" s="358"/>
      <c r="N260" s="358"/>
      <c r="O260" s="358"/>
      <c r="P260" s="358"/>
      <c r="Q260" s="358"/>
      <c r="R260" s="358"/>
      <c r="S260" s="358"/>
      <c r="T260" s="357"/>
      <c r="U260" s="358"/>
      <c r="V260" s="358"/>
      <c r="W260" s="358"/>
      <c r="X260" s="358"/>
      <c r="Y260" s="358"/>
      <c r="Z260" s="358"/>
      <c r="AA260" s="358"/>
      <c r="AB260" s="358"/>
      <c r="AC260" s="358"/>
      <c r="AD260" s="358"/>
      <c r="AE260" s="358"/>
      <c r="AF260" s="358"/>
      <c r="AG260" s="358"/>
      <c r="AH260" s="358"/>
      <c r="AI260" s="358"/>
      <c r="AJ260" s="358"/>
      <c r="AK260" s="358"/>
    </row>
    <row r="261" spans="1:37" ht="13">
      <c r="A261" s="488"/>
      <c r="B261" s="358"/>
      <c r="C261" s="358"/>
      <c r="D261" s="358"/>
      <c r="E261" s="358"/>
      <c r="F261" s="358"/>
      <c r="G261" s="358"/>
      <c r="H261" s="358"/>
      <c r="I261" s="358"/>
      <c r="J261" s="358"/>
      <c r="K261" s="358"/>
      <c r="L261" s="358"/>
      <c r="M261" s="358"/>
      <c r="N261" s="358"/>
      <c r="O261" s="358"/>
      <c r="P261" s="358"/>
      <c r="Q261" s="358"/>
      <c r="R261" s="358"/>
      <c r="S261" s="358"/>
      <c r="T261" s="357"/>
      <c r="U261" s="358"/>
      <c r="V261" s="358"/>
      <c r="W261" s="358"/>
      <c r="X261" s="358"/>
      <c r="Y261" s="358"/>
      <c r="Z261" s="358"/>
      <c r="AA261" s="358"/>
      <c r="AB261" s="358"/>
      <c r="AC261" s="358"/>
      <c r="AD261" s="358"/>
      <c r="AE261" s="358"/>
      <c r="AF261" s="358"/>
      <c r="AG261" s="358"/>
      <c r="AH261" s="358"/>
      <c r="AI261" s="358"/>
      <c r="AJ261" s="358"/>
      <c r="AK261" s="358"/>
    </row>
    <row r="262" spans="1:37" ht="13">
      <c r="A262" s="488"/>
      <c r="B262" s="358"/>
      <c r="C262" s="358"/>
      <c r="D262" s="358"/>
      <c r="E262" s="358"/>
      <c r="F262" s="358"/>
      <c r="G262" s="358"/>
      <c r="H262" s="358"/>
      <c r="I262" s="358"/>
      <c r="J262" s="358"/>
      <c r="K262" s="358"/>
      <c r="L262" s="358"/>
      <c r="M262" s="358"/>
      <c r="N262" s="358"/>
      <c r="O262" s="358"/>
      <c r="P262" s="358"/>
      <c r="Q262" s="358"/>
      <c r="R262" s="358"/>
      <c r="S262" s="358"/>
      <c r="T262" s="357"/>
      <c r="U262" s="358"/>
      <c r="V262" s="358"/>
      <c r="W262" s="358"/>
      <c r="X262" s="358"/>
      <c r="Y262" s="358"/>
      <c r="Z262" s="358"/>
      <c r="AA262" s="358"/>
      <c r="AB262" s="358"/>
      <c r="AC262" s="358"/>
      <c r="AD262" s="358"/>
      <c r="AE262" s="358"/>
      <c r="AF262" s="358"/>
      <c r="AG262" s="358"/>
      <c r="AH262" s="358"/>
      <c r="AI262" s="358"/>
      <c r="AJ262" s="358"/>
      <c r="AK262" s="358"/>
    </row>
    <row r="263" spans="1:37" ht="13">
      <c r="A263" s="488"/>
      <c r="B263" s="358"/>
      <c r="C263" s="358"/>
      <c r="D263" s="358"/>
      <c r="E263" s="358"/>
      <c r="F263" s="358"/>
      <c r="G263" s="358"/>
      <c r="H263" s="358"/>
      <c r="I263" s="358"/>
      <c r="J263" s="358"/>
      <c r="K263" s="358"/>
      <c r="L263" s="358"/>
      <c r="M263" s="358"/>
      <c r="N263" s="358"/>
      <c r="O263" s="358"/>
      <c r="P263" s="358"/>
      <c r="Q263" s="358"/>
      <c r="R263" s="358"/>
      <c r="S263" s="358"/>
      <c r="T263" s="357"/>
      <c r="U263" s="358"/>
      <c r="V263" s="358"/>
      <c r="W263" s="358"/>
      <c r="X263" s="358"/>
      <c r="Y263" s="358"/>
      <c r="Z263" s="358"/>
      <c r="AA263" s="358"/>
      <c r="AB263" s="358"/>
      <c r="AC263" s="358"/>
      <c r="AD263" s="358"/>
      <c r="AE263" s="358"/>
      <c r="AF263" s="358"/>
      <c r="AG263" s="358"/>
      <c r="AH263" s="358"/>
      <c r="AI263" s="358"/>
      <c r="AJ263" s="358"/>
      <c r="AK263" s="358"/>
    </row>
    <row r="264" spans="1:37" ht="13">
      <c r="A264" s="488"/>
      <c r="B264" s="358"/>
      <c r="C264" s="358"/>
      <c r="D264" s="358"/>
      <c r="E264" s="358"/>
      <c r="F264" s="358"/>
      <c r="G264" s="358"/>
      <c r="H264" s="358"/>
      <c r="I264" s="358"/>
      <c r="J264" s="358"/>
      <c r="K264" s="358"/>
      <c r="L264" s="358"/>
      <c r="M264" s="358"/>
      <c r="N264" s="358"/>
      <c r="O264" s="358"/>
      <c r="P264" s="358"/>
      <c r="Q264" s="358"/>
      <c r="R264" s="358"/>
      <c r="S264" s="358"/>
      <c r="T264" s="357"/>
      <c r="U264" s="358"/>
      <c r="V264" s="358"/>
      <c r="W264" s="358"/>
      <c r="X264" s="358"/>
      <c r="Y264" s="358"/>
      <c r="Z264" s="358"/>
      <c r="AA264" s="358"/>
      <c r="AB264" s="358"/>
      <c r="AC264" s="358"/>
      <c r="AD264" s="358"/>
      <c r="AE264" s="358"/>
      <c r="AF264" s="358"/>
      <c r="AG264" s="358"/>
      <c r="AH264" s="358"/>
      <c r="AI264" s="358"/>
      <c r="AJ264" s="358"/>
      <c r="AK264" s="358"/>
    </row>
    <row r="265" spans="1:37" ht="13">
      <c r="A265" s="488"/>
      <c r="B265" s="358"/>
      <c r="C265" s="358"/>
      <c r="D265" s="358"/>
      <c r="E265" s="358"/>
      <c r="F265" s="358"/>
      <c r="G265" s="358"/>
      <c r="H265" s="358"/>
      <c r="I265" s="358"/>
      <c r="J265" s="358"/>
      <c r="K265" s="358"/>
      <c r="L265" s="358"/>
      <c r="M265" s="358"/>
      <c r="N265" s="358"/>
      <c r="O265" s="358"/>
      <c r="P265" s="358"/>
      <c r="Q265" s="358"/>
      <c r="R265" s="358"/>
      <c r="S265" s="358"/>
      <c r="T265" s="357"/>
      <c r="U265" s="358"/>
      <c r="V265" s="358"/>
      <c r="W265" s="358"/>
      <c r="X265" s="358"/>
      <c r="Y265" s="358"/>
      <c r="Z265" s="358"/>
      <c r="AA265" s="358"/>
      <c r="AB265" s="358"/>
      <c r="AC265" s="358"/>
      <c r="AD265" s="358"/>
      <c r="AE265" s="358"/>
      <c r="AF265" s="358"/>
      <c r="AG265" s="358"/>
      <c r="AH265" s="358"/>
      <c r="AI265" s="358"/>
      <c r="AJ265" s="358"/>
      <c r="AK265" s="358"/>
    </row>
    <row r="266" spans="1:37" ht="13">
      <c r="A266" s="488"/>
      <c r="B266" s="358"/>
      <c r="C266" s="358"/>
      <c r="D266" s="358"/>
      <c r="E266" s="358"/>
      <c r="F266" s="358"/>
      <c r="G266" s="358"/>
      <c r="H266" s="358"/>
      <c r="I266" s="358"/>
      <c r="J266" s="358"/>
      <c r="K266" s="358"/>
      <c r="L266" s="358"/>
      <c r="M266" s="358"/>
      <c r="N266" s="358"/>
      <c r="O266" s="358"/>
      <c r="P266" s="358"/>
      <c r="Q266" s="358"/>
      <c r="R266" s="358"/>
      <c r="S266" s="358"/>
      <c r="T266" s="357"/>
      <c r="U266" s="358"/>
      <c r="V266" s="358"/>
      <c r="W266" s="358"/>
      <c r="X266" s="358"/>
      <c r="Y266" s="358"/>
      <c r="Z266" s="358"/>
      <c r="AA266" s="358"/>
      <c r="AB266" s="358"/>
      <c r="AC266" s="358"/>
      <c r="AD266" s="358"/>
      <c r="AE266" s="358"/>
      <c r="AF266" s="358"/>
      <c r="AG266" s="358"/>
      <c r="AH266" s="358"/>
      <c r="AI266" s="358"/>
      <c r="AJ266" s="358"/>
      <c r="AK266" s="358"/>
    </row>
    <row r="267" spans="1:37" ht="13">
      <c r="A267" s="488"/>
      <c r="B267" s="358"/>
      <c r="C267" s="358"/>
      <c r="D267" s="358"/>
      <c r="E267" s="358"/>
      <c r="F267" s="358"/>
      <c r="G267" s="358"/>
      <c r="H267" s="358"/>
      <c r="I267" s="358"/>
      <c r="J267" s="358"/>
      <c r="K267" s="358"/>
      <c r="L267" s="358"/>
      <c r="M267" s="358"/>
      <c r="N267" s="358"/>
      <c r="O267" s="358"/>
      <c r="P267" s="358"/>
      <c r="Q267" s="358"/>
      <c r="R267" s="358"/>
      <c r="S267" s="358"/>
      <c r="T267" s="357"/>
      <c r="U267" s="358"/>
      <c r="V267" s="358"/>
      <c r="W267" s="358"/>
      <c r="X267" s="358"/>
      <c r="Y267" s="358"/>
      <c r="Z267" s="358"/>
      <c r="AA267" s="358"/>
      <c r="AB267" s="358"/>
      <c r="AC267" s="358"/>
      <c r="AD267" s="358"/>
      <c r="AE267" s="358"/>
      <c r="AF267" s="358"/>
      <c r="AG267" s="358"/>
      <c r="AH267" s="358"/>
      <c r="AI267" s="358"/>
      <c r="AJ267" s="358"/>
      <c r="AK267" s="358"/>
    </row>
    <row r="268" spans="1:37" ht="13">
      <c r="A268" s="488"/>
      <c r="B268" s="358"/>
      <c r="C268" s="358"/>
      <c r="D268" s="358"/>
      <c r="E268" s="358"/>
      <c r="F268" s="358"/>
      <c r="G268" s="358"/>
      <c r="H268" s="358"/>
      <c r="I268" s="358"/>
      <c r="J268" s="358"/>
      <c r="K268" s="358"/>
      <c r="L268" s="358"/>
      <c r="M268" s="358"/>
      <c r="N268" s="358"/>
      <c r="O268" s="358"/>
      <c r="P268" s="358"/>
      <c r="Q268" s="358"/>
      <c r="R268" s="358"/>
      <c r="S268" s="358"/>
      <c r="T268" s="357"/>
      <c r="U268" s="358"/>
      <c r="V268" s="358"/>
      <c r="W268" s="358"/>
      <c r="X268" s="358"/>
      <c r="Y268" s="358"/>
      <c r="Z268" s="358"/>
      <c r="AA268" s="358"/>
      <c r="AB268" s="358"/>
      <c r="AC268" s="358"/>
      <c r="AD268" s="358"/>
      <c r="AE268" s="358"/>
      <c r="AF268" s="358"/>
      <c r="AG268" s="358"/>
      <c r="AH268" s="358"/>
      <c r="AI268" s="358"/>
      <c r="AJ268" s="358"/>
      <c r="AK268" s="358"/>
    </row>
    <row r="269" spans="1:37" ht="13">
      <c r="A269" s="488"/>
      <c r="B269" s="358"/>
      <c r="C269" s="358"/>
      <c r="D269" s="358"/>
      <c r="E269" s="358"/>
      <c r="F269" s="358"/>
      <c r="G269" s="358"/>
      <c r="H269" s="358"/>
      <c r="I269" s="358"/>
      <c r="J269" s="358"/>
      <c r="K269" s="358"/>
      <c r="L269" s="358"/>
      <c r="M269" s="358"/>
      <c r="N269" s="358"/>
      <c r="O269" s="358"/>
      <c r="P269" s="358"/>
      <c r="Q269" s="358"/>
      <c r="R269" s="358"/>
      <c r="S269" s="358"/>
      <c r="T269" s="357"/>
      <c r="U269" s="358"/>
      <c r="V269" s="358"/>
      <c r="W269" s="358"/>
      <c r="X269" s="358"/>
      <c r="Y269" s="358"/>
      <c r="Z269" s="358"/>
      <c r="AA269" s="358"/>
      <c r="AB269" s="358"/>
      <c r="AC269" s="358"/>
      <c r="AD269" s="358"/>
      <c r="AE269" s="358"/>
      <c r="AF269" s="358"/>
      <c r="AG269" s="358"/>
      <c r="AH269" s="358"/>
      <c r="AI269" s="358"/>
      <c r="AJ269" s="358"/>
      <c r="AK269" s="358"/>
    </row>
    <row r="270" spans="1:37" ht="13">
      <c r="A270" s="488"/>
      <c r="B270" s="358"/>
      <c r="C270" s="358"/>
      <c r="D270" s="358"/>
      <c r="E270" s="358"/>
      <c r="F270" s="358"/>
      <c r="G270" s="358"/>
      <c r="H270" s="358"/>
      <c r="I270" s="358"/>
      <c r="J270" s="358"/>
      <c r="K270" s="358"/>
      <c r="L270" s="358"/>
      <c r="M270" s="358"/>
      <c r="N270" s="358"/>
      <c r="O270" s="358"/>
      <c r="P270" s="358"/>
      <c r="Q270" s="358"/>
      <c r="R270" s="358"/>
      <c r="S270" s="358"/>
      <c r="T270" s="357"/>
      <c r="U270" s="358"/>
      <c r="V270" s="358"/>
      <c r="W270" s="358"/>
      <c r="X270" s="358"/>
      <c r="Y270" s="358"/>
      <c r="Z270" s="358"/>
      <c r="AA270" s="358"/>
      <c r="AB270" s="358"/>
      <c r="AC270" s="358"/>
      <c r="AD270" s="358"/>
      <c r="AE270" s="358"/>
      <c r="AF270" s="358"/>
      <c r="AG270" s="358"/>
      <c r="AH270" s="358"/>
      <c r="AI270" s="358"/>
      <c r="AJ270" s="358"/>
      <c r="AK270" s="358"/>
    </row>
    <row r="271" spans="1:37" ht="13">
      <c r="A271" s="488"/>
      <c r="B271" s="358"/>
      <c r="C271" s="358"/>
      <c r="D271" s="358"/>
      <c r="E271" s="358"/>
      <c r="F271" s="358"/>
      <c r="G271" s="358"/>
      <c r="H271" s="358"/>
      <c r="I271" s="358"/>
      <c r="J271" s="358"/>
      <c r="K271" s="358"/>
      <c r="L271" s="358"/>
      <c r="M271" s="358"/>
      <c r="N271" s="358"/>
      <c r="O271" s="358"/>
      <c r="P271" s="358"/>
      <c r="Q271" s="358"/>
      <c r="R271" s="358"/>
      <c r="S271" s="358"/>
      <c r="T271" s="357"/>
      <c r="U271" s="358"/>
      <c r="V271" s="358"/>
      <c r="W271" s="358"/>
      <c r="X271" s="358"/>
      <c r="Y271" s="358"/>
      <c r="Z271" s="358"/>
      <c r="AA271" s="358"/>
      <c r="AB271" s="358"/>
      <c r="AC271" s="358"/>
      <c r="AD271" s="358"/>
      <c r="AE271" s="358"/>
      <c r="AF271" s="358"/>
      <c r="AG271" s="358"/>
      <c r="AH271" s="358"/>
      <c r="AI271" s="358"/>
      <c r="AJ271" s="358"/>
      <c r="AK271" s="358"/>
    </row>
    <row r="272" spans="1:37" ht="13">
      <c r="A272" s="488"/>
      <c r="B272" s="358"/>
      <c r="C272" s="358"/>
      <c r="D272" s="358"/>
      <c r="E272" s="358"/>
      <c r="F272" s="358"/>
      <c r="G272" s="358"/>
      <c r="H272" s="358"/>
      <c r="I272" s="358"/>
      <c r="J272" s="358"/>
      <c r="K272" s="358"/>
      <c r="L272" s="358"/>
      <c r="M272" s="358"/>
      <c r="N272" s="358"/>
      <c r="O272" s="358"/>
      <c r="P272" s="358"/>
      <c r="Q272" s="358"/>
      <c r="R272" s="358"/>
      <c r="S272" s="358"/>
      <c r="T272" s="357"/>
      <c r="U272" s="358"/>
      <c r="V272" s="358"/>
      <c r="W272" s="358"/>
      <c r="X272" s="358"/>
      <c r="Y272" s="358"/>
      <c r="Z272" s="358"/>
      <c r="AA272" s="358"/>
      <c r="AB272" s="358"/>
      <c r="AC272" s="358"/>
      <c r="AD272" s="358"/>
      <c r="AE272" s="358"/>
      <c r="AF272" s="358"/>
      <c r="AG272" s="358"/>
      <c r="AH272" s="358"/>
      <c r="AI272" s="358"/>
      <c r="AJ272" s="358"/>
      <c r="AK272" s="358"/>
    </row>
    <row r="273" spans="1:37" ht="13">
      <c r="A273" s="488"/>
      <c r="B273" s="358"/>
      <c r="C273" s="358"/>
      <c r="D273" s="358"/>
      <c r="E273" s="358"/>
      <c r="F273" s="358"/>
      <c r="G273" s="358"/>
      <c r="H273" s="358"/>
      <c r="I273" s="358"/>
      <c r="J273" s="358"/>
      <c r="K273" s="358"/>
      <c r="L273" s="358"/>
      <c r="M273" s="358"/>
      <c r="N273" s="358"/>
      <c r="O273" s="358"/>
      <c r="P273" s="358"/>
      <c r="Q273" s="358"/>
      <c r="R273" s="358"/>
      <c r="S273" s="358"/>
      <c r="T273" s="357"/>
      <c r="U273" s="358"/>
      <c r="V273" s="358"/>
      <c r="W273" s="358"/>
      <c r="X273" s="358"/>
      <c r="Y273" s="358"/>
      <c r="Z273" s="358"/>
      <c r="AA273" s="358"/>
      <c r="AB273" s="358"/>
      <c r="AC273" s="358"/>
      <c r="AD273" s="358"/>
      <c r="AE273" s="358"/>
      <c r="AF273" s="358"/>
      <c r="AG273" s="358"/>
      <c r="AH273" s="358"/>
      <c r="AI273" s="358"/>
      <c r="AJ273" s="358"/>
      <c r="AK273" s="358"/>
    </row>
    <row r="274" spans="1:37" ht="13">
      <c r="A274" s="488"/>
      <c r="B274" s="358"/>
      <c r="C274" s="358"/>
      <c r="D274" s="358"/>
      <c r="E274" s="358"/>
      <c r="F274" s="358"/>
      <c r="G274" s="358"/>
      <c r="H274" s="358"/>
      <c r="I274" s="358"/>
      <c r="J274" s="358"/>
      <c r="K274" s="358"/>
      <c r="L274" s="358"/>
      <c r="M274" s="358"/>
      <c r="N274" s="358"/>
      <c r="O274" s="358"/>
      <c r="P274" s="358"/>
      <c r="Q274" s="358"/>
      <c r="R274" s="358"/>
      <c r="S274" s="358"/>
      <c r="T274" s="357"/>
      <c r="U274" s="358"/>
      <c r="V274" s="358"/>
      <c r="W274" s="358"/>
      <c r="X274" s="358"/>
      <c r="Y274" s="358"/>
      <c r="Z274" s="358"/>
      <c r="AA274" s="358"/>
      <c r="AB274" s="358"/>
      <c r="AC274" s="358"/>
      <c r="AD274" s="358"/>
      <c r="AE274" s="358"/>
      <c r="AF274" s="358"/>
      <c r="AG274" s="358"/>
      <c r="AH274" s="358"/>
      <c r="AI274" s="358"/>
      <c r="AJ274" s="358"/>
      <c r="AK274" s="358"/>
    </row>
    <row r="275" spans="1:37" ht="13">
      <c r="A275" s="488"/>
      <c r="B275" s="358"/>
      <c r="C275" s="358"/>
      <c r="D275" s="358"/>
      <c r="E275" s="358"/>
      <c r="F275" s="358"/>
      <c r="G275" s="358"/>
      <c r="H275" s="358"/>
      <c r="I275" s="358"/>
      <c r="J275" s="358"/>
      <c r="K275" s="358"/>
      <c r="L275" s="358"/>
      <c r="M275" s="358"/>
      <c r="N275" s="358"/>
      <c r="O275" s="358"/>
      <c r="P275" s="358"/>
      <c r="Q275" s="358"/>
      <c r="R275" s="358"/>
      <c r="S275" s="358"/>
      <c r="T275" s="357"/>
      <c r="U275" s="358"/>
      <c r="V275" s="358"/>
      <c r="W275" s="358"/>
      <c r="X275" s="358"/>
      <c r="Y275" s="358"/>
      <c r="Z275" s="358"/>
      <c r="AA275" s="358"/>
      <c r="AB275" s="358"/>
      <c r="AC275" s="358"/>
      <c r="AD275" s="358"/>
      <c r="AE275" s="358"/>
      <c r="AF275" s="358"/>
      <c r="AG275" s="358"/>
      <c r="AH275" s="358"/>
      <c r="AI275" s="358"/>
      <c r="AJ275" s="358"/>
      <c r="AK275" s="358"/>
    </row>
    <row r="276" spans="1:37" ht="13">
      <c r="A276" s="488"/>
      <c r="B276" s="358"/>
      <c r="C276" s="358"/>
      <c r="D276" s="358"/>
      <c r="E276" s="358"/>
      <c r="F276" s="358"/>
      <c r="G276" s="358"/>
      <c r="H276" s="358"/>
      <c r="I276" s="358"/>
      <c r="J276" s="358"/>
      <c r="K276" s="358"/>
      <c r="L276" s="358"/>
      <c r="M276" s="358"/>
      <c r="N276" s="358"/>
      <c r="O276" s="358"/>
      <c r="P276" s="358"/>
      <c r="Q276" s="358"/>
      <c r="R276" s="358"/>
      <c r="S276" s="358"/>
      <c r="T276" s="357"/>
      <c r="U276" s="358"/>
      <c r="V276" s="358"/>
      <c r="W276" s="358"/>
      <c r="X276" s="358"/>
      <c r="Y276" s="358"/>
      <c r="Z276" s="358"/>
      <c r="AA276" s="358"/>
      <c r="AB276" s="358"/>
      <c r="AC276" s="358"/>
      <c r="AD276" s="358"/>
      <c r="AE276" s="358"/>
      <c r="AF276" s="358"/>
      <c r="AG276" s="358"/>
      <c r="AH276" s="358"/>
      <c r="AI276" s="358"/>
      <c r="AJ276" s="358"/>
      <c r="AK276" s="358"/>
    </row>
    <row r="277" spans="1:37" ht="13">
      <c r="A277" s="488"/>
      <c r="B277" s="358"/>
      <c r="C277" s="358"/>
      <c r="D277" s="358"/>
      <c r="E277" s="358"/>
      <c r="F277" s="358"/>
      <c r="G277" s="358"/>
      <c r="H277" s="358"/>
      <c r="I277" s="358"/>
      <c r="J277" s="358"/>
      <c r="K277" s="358"/>
      <c r="L277" s="358"/>
      <c r="M277" s="358"/>
      <c r="N277" s="358"/>
      <c r="O277" s="358"/>
      <c r="P277" s="358"/>
      <c r="Q277" s="358"/>
      <c r="R277" s="358"/>
      <c r="S277" s="358"/>
      <c r="T277" s="357"/>
      <c r="U277" s="358"/>
      <c r="V277" s="358"/>
      <c r="W277" s="358"/>
      <c r="X277" s="358"/>
      <c r="Y277" s="358"/>
      <c r="Z277" s="358"/>
      <c r="AA277" s="358"/>
      <c r="AB277" s="358"/>
      <c r="AC277" s="358"/>
      <c r="AD277" s="358"/>
      <c r="AE277" s="358"/>
      <c r="AF277" s="358"/>
      <c r="AG277" s="358"/>
      <c r="AH277" s="358"/>
      <c r="AI277" s="358"/>
      <c r="AJ277" s="358"/>
      <c r="AK277" s="358"/>
    </row>
    <row r="278" spans="1:37" ht="13">
      <c r="A278" s="488"/>
      <c r="B278" s="358"/>
      <c r="C278" s="358"/>
      <c r="D278" s="358"/>
      <c r="E278" s="358"/>
      <c r="F278" s="358"/>
      <c r="G278" s="358"/>
      <c r="H278" s="358"/>
      <c r="I278" s="358"/>
      <c r="J278" s="358"/>
      <c r="K278" s="358"/>
      <c r="L278" s="358"/>
      <c r="M278" s="358"/>
      <c r="N278" s="358"/>
      <c r="O278" s="358"/>
      <c r="P278" s="358"/>
      <c r="Q278" s="358"/>
      <c r="R278" s="358"/>
      <c r="S278" s="358"/>
      <c r="T278" s="357"/>
      <c r="U278" s="358"/>
      <c r="V278" s="358"/>
      <c r="W278" s="358"/>
      <c r="X278" s="358"/>
      <c r="Y278" s="358"/>
      <c r="Z278" s="358"/>
      <c r="AA278" s="358"/>
      <c r="AB278" s="358"/>
      <c r="AC278" s="358"/>
      <c r="AD278" s="358"/>
      <c r="AE278" s="358"/>
      <c r="AF278" s="358"/>
      <c r="AG278" s="358"/>
      <c r="AH278" s="358"/>
      <c r="AI278" s="358"/>
      <c r="AJ278" s="358"/>
      <c r="AK278" s="358"/>
    </row>
    <row r="279" spans="1:37" ht="13">
      <c r="A279" s="488"/>
      <c r="B279" s="358"/>
      <c r="C279" s="358"/>
      <c r="D279" s="358"/>
      <c r="E279" s="358"/>
      <c r="F279" s="358"/>
      <c r="G279" s="358"/>
      <c r="H279" s="358"/>
      <c r="I279" s="358"/>
      <c r="J279" s="358"/>
      <c r="K279" s="358"/>
      <c r="L279" s="358"/>
      <c r="M279" s="358"/>
      <c r="N279" s="358"/>
      <c r="O279" s="358"/>
      <c r="P279" s="358"/>
      <c r="Q279" s="358"/>
      <c r="R279" s="358"/>
      <c r="S279" s="358"/>
      <c r="T279" s="357"/>
      <c r="U279" s="358"/>
      <c r="V279" s="358"/>
      <c r="W279" s="358"/>
      <c r="X279" s="358"/>
      <c r="Y279" s="358"/>
      <c r="Z279" s="358"/>
      <c r="AA279" s="358"/>
      <c r="AB279" s="358"/>
      <c r="AC279" s="358"/>
      <c r="AD279" s="358"/>
      <c r="AE279" s="358"/>
      <c r="AF279" s="358"/>
      <c r="AG279" s="358"/>
      <c r="AH279" s="358"/>
      <c r="AI279" s="358"/>
      <c r="AJ279" s="358"/>
      <c r="AK279" s="358"/>
    </row>
    <row r="280" spans="1:37" ht="13">
      <c r="A280" s="488"/>
      <c r="B280" s="358"/>
      <c r="C280" s="358"/>
      <c r="D280" s="358"/>
      <c r="E280" s="358"/>
      <c r="F280" s="358"/>
      <c r="G280" s="358"/>
      <c r="H280" s="358"/>
      <c r="I280" s="358"/>
      <c r="J280" s="358"/>
      <c r="K280" s="358"/>
      <c r="L280" s="358"/>
      <c r="M280" s="358"/>
      <c r="N280" s="358"/>
      <c r="O280" s="358"/>
      <c r="P280" s="358"/>
      <c r="Q280" s="358"/>
      <c r="R280" s="358"/>
      <c r="S280" s="358"/>
      <c r="T280" s="357"/>
      <c r="U280" s="358"/>
      <c r="V280" s="358"/>
      <c r="W280" s="358"/>
      <c r="X280" s="358"/>
      <c r="Y280" s="358"/>
      <c r="Z280" s="358"/>
      <c r="AA280" s="358"/>
      <c r="AB280" s="358"/>
      <c r="AC280" s="358"/>
      <c r="AD280" s="358"/>
      <c r="AE280" s="358"/>
      <c r="AF280" s="358"/>
      <c r="AG280" s="358"/>
      <c r="AH280" s="358"/>
      <c r="AI280" s="358"/>
      <c r="AJ280" s="358"/>
      <c r="AK280" s="358"/>
    </row>
    <row r="281" spans="1:37" ht="13">
      <c r="A281" s="488"/>
      <c r="B281" s="358"/>
      <c r="C281" s="358"/>
      <c r="D281" s="358"/>
      <c r="E281" s="358"/>
      <c r="F281" s="358"/>
      <c r="G281" s="358"/>
      <c r="H281" s="358"/>
      <c r="I281" s="358"/>
      <c r="J281" s="358"/>
      <c r="K281" s="358"/>
      <c r="L281" s="358"/>
      <c r="M281" s="358"/>
      <c r="N281" s="358"/>
      <c r="O281" s="358"/>
      <c r="P281" s="358"/>
      <c r="Q281" s="358"/>
      <c r="R281" s="358"/>
      <c r="S281" s="358"/>
      <c r="T281" s="357"/>
      <c r="U281" s="358"/>
      <c r="V281" s="358"/>
      <c r="W281" s="358"/>
      <c r="X281" s="358"/>
      <c r="Y281" s="358"/>
      <c r="Z281" s="358"/>
      <c r="AA281" s="358"/>
      <c r="AB281" s="358"/>
      <c r="AC281" s="358"/>
      <c r="AD281" s="358"/>
      <c r="AE281" s="358"/>
      <c r="AF281" s="358"/>
      <c r="AG281" s="358"/>
      <c r="AH281" s="358"/>
      <c r="AI281" s="358"/>
      <c r="AJ281" s="358"/>
      <c r="AK281" s="358"/>
    </row>
    <row r="282" spans="1:37" ht="13">
      <c r="A282" s="488"/>
      <c r="B282" s="358"/>
      <c r="C282" s="358"/>
      <c r="D282" s="358"/>
      <c r="E282" s="358"/>
      <c r="F282" s="358"/>
      <c r="G282" s="358"/>
      <c r="H282" s="358"/>
      <c r="I282" s="358"/>
      <c r="J282" s="358"/>
      <c r="K282" s="358"/>
      <c r="L282" s="358"/>
      <c r="M282" s="358"/>
      <c r="N282" s="358"/>
      <c r="O282" s="358"/>
      <c r="P282" s="358"/>
      <c r="Q282" s="358"/>
      <c r="R282" s="358"/>
      <c r="S282" s="358"/>
      <c r="T282" s="357"/>
      <c r="U282" s="358"/>
      <c r="V282" s="358"/>
      <c r="W282" s="358"/>
      <c r="X282" s="358"/>
      <c r="Y282" s="358"/>
      <c r="Z282" s="358"/>
      <c r="AA282" s="358"/>
      <c r="AB282" s="358"/>
      <c r="AC282" s="358"/>
      <c r="AD282" s="358"/>
      <c r="AE282" s="358"/>
      <c r="AF282" s="358"/>
      <c r="AG282" s="358"/>
      <c r="AH282" s="358"/>
      <c r="AI282" s="358"/>
      <c r="AJ282" s="358"/>
      <c r="AK282" s="358"/>
    </row>
    <row r="283" spans="1:37" ht="13">
      <c r="A283" s="488"/>
      <c r="B283" s="358"/>
      <c r="C283" s="358"/>
      <c r="D283" s="358"/>
      <c r="E283" s="358"/>
      <c r="F283" s="358"/>
      <c r="G283" s="358"/>
      <c r="H283" s="358"/>
      <c r="I283" s="358"/>
      <c r="J283" s="358"/>
      <c r="K283" s="358"/>
      <c r="L283" s="358"/>
      <c r="M283" s="358"/>
      <c r="N283" s="358"/>
      <c r="O283" s="358"/>
      <c r="P283" s="358"/>
      <c r="Q283" s="358"/>
      <c r="R283" s="358"/>
      <c r="S283" s="358"/>
      <c r="T283" s="357"/>
      <c r="U283" s="358"/>
      <c r="V283" s="358"/>
      <c r="W283" s="358"/>
      <c r="X283" s="358"/>
      <c r="Y283" s="358"/>
      <c r="Z283" s="358"/>
      <c r="AA283" s="358"/>
      <c r="AB283" s="358"/>
      <c r="AC283" s="358"/>
      <c r="AD283" s="358"/>
      <c r="AE283" s="358"/>
      <c r="AF283" s="358"/>
      <c r="AG283" s="358"/>
      <c r="AH283" s="358"/>
      <c r="AI283" s="358"/>
      <c r="AJ283" s="358"/>
      <c r="AK283" s="358"/>
    </row>
    <row r="284" spans="1:37" ht="13">
      <c r="A284" s="488"/>
      <c r="B284" s="358"/>
      <c r="C284" s="358"/>
      <c r="D284" s="358"/>
      <c r="E284" s="358"/>
      <c r="F284" s="358"/>
      <c r="G284" s="358"/>
      <c r="H284" s="358"/>
      <c r="I284" s="358"/>
      <c r="J284" s="358"/>
      <c r="K284" s="358"/>
      <c r="L284" s="358"/>
      <c r="M284" s="358"/>
      <c r="N284" s="358"/>
      <c r="O284" s="358"/>
      <c r="P284" s="358"/>
      <c r="Q284" s="358"/>
      <c r="R284" s="358"/>
      <c r="S284" s="358"/>
      <c r="T284" s="357"/>
      <c r="U284" s="358"/>
      <c r="V284" s="358"/>
      <c r="W284" s="358"/>
      <c r="X284" s="358"/>
      <c r="Y284" s="358"/>
      <c r="Z284" s="358"/>
      <c r="AA284" s="358"/>
      <c r="AB284" s="358"/>
      <c r="AC284" s="358"/>
      <c r="AD284" s="358"/>
      <c r="AE284" s="358"/>
      <c r="AF284" s="358"/>
      <c r="AG284" s="358"/>
      <c r="AH284" s="358"/>
      <c r="AI284" s="358"/>
      <c r="AJ284" s="358"/>
      <c r="AK284" s="358"/>
    </row>
    <row r="285" spans="1:37" ht="13">
      <c r="A285" s="488"/>
      <c r="B285" s="358"/>
      <c r="C285" s="358"/>
      <c r="D285" s="358"/>
      <c r="E285" s="358"/>
      <c r="F285" s="358"/>
      <c r="G285" s="358"/>
      <c r="H285" s="358"/>
      <c r="I285" s="358"/>
      <c r="J285" s="358"/>
      <c r="K285" s="358"/>
      <c r="L285" s="358"/>
      <c r="M285" s="358"/>
      <c r="N285" s="358"/>
      <c r="O285" s="358"/>
      <c r="P285" s="358"/>
      <c r="Q285" s="358"/>
      <c r="R285" s="358"/>
      <c r="S285" s="358"/>
      <c r="T285" s="357"/>
      <c r="U285" s="358"/>
      <c r="V285" s="358"/>
      <c r="W285" s="358"/>
      <c r="X285" s="358"/>
      <c r="Y285" s="358"/>
      <c r="Z285" s="358"/>
      <c r="AA285" s="358"/>
      <c r="AB285" s="358"/>
      <c r="AC285" s="358"/>
      <c r="AD285" s="358"/>
      <c r="AE285" s="358"/>
      <c r="AF285" s="358"/>
      <c r="AG285" s="358"/>
      <c r="AH285" s="358"/>
      <c r="AI285" s="358"/>
      <c r="AJ285" s="358"/>
      <c r="AK285" s="358"/>
    </row>
    <row r="286" spans="1:37" ht="13">
      <c r="A286" s="488"/>
      <c r="B286" s="358"/>
      <c r="C286" s="358"/>
      <c r="D286" s="358"/>
      <c r="E286" s="358"/>
      <c r="F286" s="358"/>
      <c r="G286" s="358"/>
      <c r="H286" s="358"/>
      <c r="I286" s="358"/>
      <c r="J286" s="358"/>
      <c r="K286" s="358"/>
      <c r="L286" s="358"/>
      <c r="M286" s="358"/>
      <c r="N286" s="358"/>
      <c r="O286" s="358"/>
      <c r="P286" s="358"/>
      <c r="Q286" s="358"/>
      <c r="R286" s="358"/>
      <c r="S286" s="358"/>
      <c r="T286" s="357"/>
      <c r="U286" s="358"/>
      <c r="V286" s="358"/>
      <c r="W286" s="358"/>
      <c r="X286" s="358"/>
      <c r="Y286" s="358"/>
      <c r="Z286" s="358"/>
      <c r="AA286" s="358"/>
      <c r="AB286" s="358"/>
      <c r="AC286" s="358"/>
      <c r="AD286" s="358"/>
      <c r="AE286" s="358"/>
      <c r="AF286" s="358"/>
      <c r="AG286" s="358"/>
      <c r="AH286" s="358"/>
      <c r="AI286" s="358"/>
      <c r="AJ286" s="358"/>
      <c r="AK286" s="358"/>
    </row>
    <row r="287" spans="1:37" ht="13">
      <c r="A287" s="488"/>
      <c r="B287" s="358"/>
      <c r="C287" s="358"/>
      <c r="D287" s="358"/>
      <c r="E287" s="358"/>
      <c r="F287" s="358"/>
      <c r="G287" s="358"/>
      <c r="H287" s="358"/>
      <c r="I287" s="358"/>
      <c r="J287" s="358"/>
      <c r="K287" s="358"/>
      <c r="L287" s="358"/>
      <c r="M287" s="358"/>
      <c r="N287" s="358"/>
      <c r="O287" s="358"/>
      <c r="P287" s="358"/>
      <c r="Q287" s="358"/>
      <c r="R287" s="358"/>
      <c r="S287" s="358"/>
      <c r="T287" s="357"/>
      <c r="U287" s="358"/>
      <c r="V287" s="358"/>
      <c r="W287" s="358"/>
      <c r="X287" s="358"/>
      <c r="Y287" s="358"/>
      <c r="Z287" s="358"/>
      <c r="AA287" s="358"/>
      <c r="AB287" s="358"/>
      <c r="AC287" s="358"/>
      <c r="AD287" s="358"/>
      <c r="AE287" s="358"/>
      <c r="AF287" s="358"/>
      <c r="AG287" s="358"/>
      <c r="AH287" s="358"/>
      <c r="AI287" s="358"/>
      <c r="AJ287" s="358"/>
      <c r="AK287" s="358"/>
    </row>
    <row r="288" spans="1:37" ht="13">
      <c r="A288" s="488"/>
      <c r="B288" s="358"/>
      <c r="C288" s="358"/>
      <c r="D288" s="358"/>
      <c r="E288" s="358"/>
      <c r="F288" s="358"/>
      <c r="G288" s="358"/>
      <c r="H288" s="358"/>
      <c r="I288" s="358"/>
      <c r="J288" s="358"/>
      <c r="K288" s="358"/>
      <c r="L288" s="358"/>
      <c r="M288" s="358"/>
      <c r="N288" s="358"/>
      <c r="O288" s="358"/>
      <c r="P288" s="358"/>
      <c r="Q288" s="358"/>
      <c r="R288" s="358"/>
      <c r="S288" s="358"/>
      <c r="T288" s="357"/>
      <c r="U288" s="358"/>
      <c r="V288" s="358"/>
      <c r="W288" s="358"/>
      <c r="X288" s="358"/>
      <c r="Y288" s="358"/>
      <c r="Z288" s="358"/>
      <c r="AA288" s="358"/>
      <c r="AB288" s="358"/>
      <c r="AC288" s="358"/>
      <c r="AD288" s="358"/>
      <c r="AE288" s="358"/>
      <c r="AF288" s="358"/>
      <c r="AG288" s="358"/>
      <c r="AH288" s="358"/>
      <c r="AI288" s="358"/>
      <c r="AJ288" s="358"/>
      <c r="AK288" s="358"/>
    </row>
    <row r="289" spans="1:37" ht="13">
      <c r="A289" s="488"/>
      <c r="B289" s="358"/>
      <c r="C289" s="358"/>
      <c r="D289" s="358"/>
      <c r="E289" s="358"/>
      <c r="F289" s="358"/>
      <c r="G289" s="358"/>
      <c r="H289" s="358"/>
      <c r="I289" s="358"/>
      <c r="J289" s="358"/>
      <c r="K289" s="358"/>
      <c r="L289" s="358"/>
      <c r="M289" s="358"/>
      <c r="N289" s="358"/>
      <c r="O289" s="358"/>
      <c r="P289" s="358"/>
      <c r="Q289" s="358"/>
      <c r="R289" s="358"/>
      <c r="S289" s="358"/>
      <c r="T289" s="357"/>
      <c r="U289" s="358"/>
      <c r="V289" s="358"/>
      <c r="W289" s="358"/>
      <c r="X289" s="358"/>
      <c r="Y289" s="358"/>
      <c r="Z289" s="358"/>
      <c r="AA289" s="358"/>
      <c r="AB289" s="358"/>
      <c r="AC289" s="358"/>
      <c r="AD289" s="358"/>
      <c r="AE289" s="358"/>
      <c r="AF289" s="358"/>
      <c r="AG289" s="358"/>
      <c r="AH289" s="358"/>
      <c r="AI289" s="358"/>
      <c r="AJ289" s="358"/>
      <c r="AK289" s="358"/>
    </row>
    <row r="290" spans="1:37" ht="13">
      <c r="A290" s="488"/>
      <c r="B290" s="358"/>
      <c r="C290" s="358"/>
      <c r="D290" s="358"/>
      <c r="E290" s="358"/>
      <c r="F290" s="358"/>
      <c r="G290" s="358"/>
      <c r="H290" s="358"/>
      <c r="I290" s="358"/>
      <c r="J290" s="358"/>
      <c r="K290" s="358"/>
      <c r="L290" s="358"/>
      <c r="M290" s="358"/>
      <c r="N290" s="358"/>
      <c r="O290" s="358"/>
      <c r="P290" s="358"/>
      <c r="Q290" s="358"/>
      <c r="R290" s="358"/>
      <c r="S290" s="358"/>
      <c r="T290" s="357"/>
      <c r="U290" s="358"/>
      <c r="V290" s="358"/>
      <c r="W290" s="358"/>
      <c r="X290" s="358"/>
      <c r="Y290" s="358"/>
      <c r="Z290" s="358"/>
      <c r="AA290" s="358"/>
      <c r="AB290" s="358"/>
      <c r="AC290" s="358"/>
      <c r="AD290" s="358"/>
      <c r="AE290" s="358"/>
      <c r="AF290" s="358"/>
      <c r="AG290" s="358"/>
      <c r="AH290" s="358"/>
      <c r="AI290" s="358"/>
      <c r="AJ290" s="358"/>
      <c r="AK290" s="358"/>
    </row>
    <row r="291" spans="1:37" ht="13">
      <c r="A291" s="488"/>
      <c r="B291" s="358"/>
      <c r="C291" s="358"/>
      <c r="D291" s="358"/>
      <c r="E291" s="358"/>
      <c r="F291" s="358"/>
      <c r="G291" s="358"/>
      <c r="H291" s="358"/>
      <c r="I291" s="358"/>
      <c r="J291" s="358"/>
      <c r="K291" s="358"/>
      <c r="L291" s="358"/>
      <c r="M291" s="358"/>
      <c r="N291" s="358"/>
      <c r="O291" s="358"/>
      <c r="P291" s="358"/>
      <c r="Q291" s="358"/>
      <c r="R291" s="358"/>
      <c r="S291" s="358"/>
      <c r="T291" s="357"/>
      <c r="U291" s="358"/>
      <c r="V291" s="358"/>
      <c r="W291" s="358"/>
      <c r="X291" s="358"/>
      <c r="Y291" s="358"/>
      <c r="Z291" s="358"/>
      <c r="AA291" s="358"/>
      <c r="AB291" s="358"/>
      <c r="AC291" s="358"/>
      <c r="AD291" s="358"/>
      <c r="AE291" s="358"/>
      <c r="AF291" s="358"/>
      <c r="AG291" s="358"/>
      <c r="AH291" s="358"/>
      <c r="AI291" s="358"/>
      <c r="AJ291" s="358"/>
      <c r="AK291" s="358"/>
    </row>
    <row r="292" spans="1:37" ht="13">
      <c r="A292" s="488"/>
      <c r="B292" s="358"/>
      <c r="C292" s="358"/>
      <c r="D292" s="358"/>
      <c r="E292" s="358"/>
      <c r="F292" s="358"/>
      <c r="G292" s="358"/>
      <c r="H292" s="358"/>
      <c r="I292" s="358"/>
      <c r="J292" s="358"/>
      <c r="K292" s="358"/>
      <c r="L292" s="358"/>
      <c r="M292" s="358"/>
      <c r="N292" s="358"/>
      <c r="O292" s="358"/>
      <c r="P292" s="358"/>
      <c r="Q292" s="358"/>
      <c r="R292" s="358"/>
      <c r="S292" s="358"/>
      <c r="T292" s="357"/>
      <c r="U292" s="358"/>
      <c r="V292" s="358"/>
      <c r="W292" s="358"/>
      <c r="X292" s="358"/>
      <c r="Y292" s="358"/>
      <c r="Z292" s="358"/>
      <c r="AA292" s="358"/>
      <c r="AB292" s="358"/>
      <c r="AC292" s="358"/>
      <c r="AD292" s="358"/>
      <c r="AE292" s="358"/>
      <c r="AF292" s="358"/>
      <c r="AG292" s="358"/>
      <c r="AH292" s="358"/>
      <c r="AI292" s="358"/>
      <c r="AJ292" s="358"/>
      <c r="AK292" s="358"/>
    </row>
    <row r="293" spans="1:37" ht="13">
      <c r="A293" s="488"/>
      <c r="B293" s="358"/>
      <c r="C293" s="358"/>
      <c r="D293" s="358"/>
      <c r="E293" s="358"/>
      <c r="F293" s="358"/>
      <c r="G293" s="358"/>
      <c r="H293" s="358"/>
      <c r="I293" s="358"/>
      <c r="J293" s="358"/>
      <c r="K293" s="358"/>
      <c r="L293" s="358"/>
      <c r="M293" s="358"/>
      <c r="N293" s="358"/>
      <c r="O293" s="358"/>
      <c r="P293" s="358"/>
      <c r="Q293" s="358"/>
      <c r="R293" s="358"/>
      <c r="S293" s="358"/>
      <c r="T293" s="357"/>
      <c r="U293" s="358"/>
      <c r="V293" s="358"/>
      <c r="W293" s="358"/>
      <c r="X293" s="358"/>
      <c r="Y293" s="358"/>
      <c r="Z293" s="358"/>
      <c r="AA293" s="358"/>
      <c r="AB293" s="358"/>
      <c r="AC293" s="358"/>
      <c r="AD293" s="358"/>
      <c r="AE293" s="358"/>
      <c r="AF293" s="358"/>
      <c r="AG293" s="358"/>
      <c r="AH293" s="358"/>
      <c r="AI293" s="358"/>
      <c r="AJ293" s="358"/>
      <c r="AK293" s="358"/>
    </row>
    <row r="294" spans="1:37" ht="13">
      <c r="A294" s="488"/>
      <c r="B294" s="358"/>
      <c r="C294" s="358"/>
      <c r="D294" s="358"/>
      <c r="E294" s="358"/>
      <c r="F294" s="358"/>
      <c r="G294" s="358"/>
      <c r="H294" s="358"/>
      <c r="I294" s="358"/>
      <c r="J294" s="358"/>
      <c r="K294" s="358"/>
      <c r="L294" s="358"/>
      <c r="M294" s="358"/>
      <c r="N294" s="358"/>
      <c r="O294" s="358"/>
      <c r="P294" s="358"/>
      <c r="Q294" s="358"/>
      <c r="R294" s="358"/>
      <c r="S294" s="358"/>
      <c r="T294" s="357"/>
      <c r="U294" s="358"/>
      <c r="V294" s="358"/>
      <c r="W294" s="358"/>
      <c r="X294" s="358"/>
      <c r="Y294" s="358"/>
      <c r="Z294" s="358"/>
      <c r="AA294" s="358"/>
      <c r="AB294" s="358"/>
      <c r="AC294" s="358"/>
      <c r="AD294" s="358"/>
      <c r="AE294" s="358"/>
      <c r="AF294" s="358"/>
      <c r="AG294" s="358"/>
      <c r="AH294" s="358"/>
      <c r="AI294" s="358"/>
      <c r="AJ294" s="358"/>
      <c r="AK294" s="358"/>
    </row>
    <row r="295" spans="1:37" ht="13">
      <c r="A295" s="488"/>
      <c r="B295" s="358"/>
      <c r="C295" s="358"/>
      <c r="D295" s="358"/>
      <c r="E295" s="358"/>
      <c r="F295" s="358"/>
      <c r="G295" s="358"/>
      <c r="H295" s="358"/>
      <c r="I295" s="358"/>
      <c r="J295" s="358"/>
      <c r="K295" s="358"/>
      <c r="L295" s="358"/>
      <c r="M295" s="358"/>
      <c r="N295" s="358"/>
      <c r="O295" s="358"/>
      <c r="P295" s="358"/>
      <c r="Q295" s="358"/>
      <c r="R295" s="358"/>
      <c r="S295" s="358"/>
      <c r="T295" s="357"/>
      <c r="U295" s="358"/>
      <c r="V295" s="358"/>
      <c r="W295" s="358"/>
      <c r="X295" s="358"/>
      <c r="Y295" s="358"/>
      <c r="Z295" s="358"/>
      <c r="AA295" s="358"/>
      <c r="AB295" s="358"/>
      <c r="AC295" s="358"/>
      <c r="AD295" s="358"/>
      <c r="AE295" s="358"/>
      <c r="AF295" s="358"/>
      <c r="AG295" s="358"/>
      <c r="AH295" s="358"/>
      <c r="AI295" s="358"/>
      <c r="AJ295" s="358"/>
      <c r="AK295" s="358"/>
    </row>
    <row r="296" spans="1:37" ht="13">
      <c r="A296" s="488"/>
      <c r="B296" s="358"/>
      <c r="C296" s="358"/>
      <c r="D296" s="358"/>
      <c r="E296" s="358"/>
      <c r="F296" s="358"/>
      <c r="G296" s="358"/>
      <c r="H296" s="358"/>
      <c r="I296" s="358"/>
      <c r="J296" s="358"/>
      <c r="K296" s="358"/>
      <c r="L296" s="358"/>
      <c r="M296" s="358"/>
      <c r="N296" s="358"/>
      <c r="O296" s="358"/>
      <c r="P296" s="358"/>
      <c r="Q296" s="358"/>
      <c r="R296" s="358"/>
      <c r="S296" s="358"/>
      <c r="T296" s="357"/>
      <c r="U296" s="358"/>
      <c r="V296" s="358"/>
      <c r="W296" s="358"/>
      <c r="X296" s="358"/>
      <c r="Y296" s="358"/>
      <c r="Z296" s="358"/>
      <c r="AA296" s="358"/>
      <c r="AB296" s="358"/>
      <c r="AC296" s="358"/>
      <c r="AD296" s="358"/>
      <c r="AE296" s="358"/>
      <c r="AF296" s="358"/>
      <c r="AG296" s="358"/>
      <c r="AH296" s="358"/>
      <c r="AI296" s="358"/>
      <c r="AJ296" s="358"/>
      <c r="AK296" s="358"/>
    </row>
    <row r="297" spans="1:37" ht="13">
      <c r="A297" s="488"/>
      <c r="B297" s="358"/>
      <c r="C297" s="358"/>
      <c r="D297" s="358"/>
      <c r="E297" s="358"/>
      <c r="F297" s="358"/>
      <c r="G297" s="358"/>
      <c r="H297" s="358"/>
      <c r="I297" s="358"/>
      <c r="J297" s="358"/>
      <c r="K297" s="358"/>
      <c r="L297" s="358"/>
      <c r="M297" s="358"/>
      <c r="N297" s="358"/>
      <c r="O297" s="358"/>
      <c r="P297" s="358"/>
      <c r="Q297" s="358"/>
      <c r="R297" s="358"/>
      <c r="S297" s="358"/>
      <c r="T297" s="357"/>
      <c r="U297" s="358"/>
      <c r="V297" s="358"/>
      <c r="W297" s="358"/>
      <c r="X297" s="358"/>
      <c r="Y297" s="358"/>
      <c r="Z297" s="358"/>
      <c r="AA297" s="358"/>
      <c r="AB297" s="358"/>
      <c r="AC297" s="358"/>
      <c r="AD297" s="358"/>
      <c r="AE297" s="358"/>
      <c r="AF297" s="358"/>
      <c r="AG297" s="358"/>
      <c r="AH297" s="358"/>
      <c r="AI297" s="358"/>
      <c r="AJ297" s="358"/>
      <c r="AK297" s="358"/>
    </row>
    <row r="298" spans="1:37" ht="13">
      <c r="A298" s="488"/>
      <c r="B298" s="358"/>
      <c r="C298" s="358"/>
      <c r="D298" s="358"/>
      <c r="E298" s="358"/>
      <c r="F298" s="358"/>
      <c r="G298" s="358"/>
      <c r="H298" s="358"/>
      <c r="I298" s="358"/>
      <c r="J298" s="358"/>
      <c r="K298" s="358"/>
      <c r="L298" s="358"/>
      <c r="M298" s="358"/>
      <c r="N298" s="358"/>
      <c r="O298" s="358"/>
      <c r="P298" s="358"/>
      <c r="Q298" s="358"/>
      <c r="R298" s="358"/>
      <c r="S298" s="358"/>
      <c r="T298" s="357"/>
      <c r="U298" s="358"/>
      <c r="V298" s="358"/>
      <c r="W298" s="358"/>
      <c r="X298" s="358"/>
      <c r="Y298" s="358"/>
      <c r="Z298" s="358"/>
      <c r="AA298" s="358"/>
      <c r="AB298" s="358"/>
      <c r="AC298" s="358"/>
      <c r="AD298" s="358"/>
      <c r="AE298" s="358"/>
      <c r="AF298" s="358"/>
      <c r="AG298" s="358"/>
      <c r="AH298" s="358"/>
      <c r="AI298" s="358"/>
      <c r="AJ298" s="358"/>
      <c r="AK298" s="358"/>
    </row>
    <row r="299" spans="1:37" ht="13">
      <c r="A299" s="488"/>
      <c r="B299" s="358"/>
      <c r="C299" s="358"/>
      <c r="D299" s="358"/>
      <c r="E299" s="358"/>
      <c r="F299" s="358"/>
      <c r="G299" s="358"/>
      <c r="H299" s="358"/>
      <c r="I299" s="358"/>
      <c r="J299" s="358"/>
      <c r="K299" s="358"/>
      <c r="L299" s="358"/>
      <c r="M299" s="358"/>
      <c r="N299" s="358"/>
      <c r="O299" s="358"/>
      <c r="P299" s="358"/>
      <c r="Q299" s="358"/>
      <c r="R299" s="358"/>
      <c r="S299" s="358"/>
      <c r="T299" s="357"/>
      <c r="U299" s="358"/>
      <c r="V299" s="358"/>
      <c r="W299" s="358"/>
      <c r="X299" s="358"/>
      <c r="Y299" s="358"/>
      <c r="Z299" s="358"/>
      <c r="AA299" s="358"/>
      <c r="AB299" s="358"/>
      <c r="AC299" s="358"/>
      <c r="AD299" s="358"/>
      <c r="AE299" s="358"/>
      <c r="AF299" s="358"/>
      <c r="AG299" s="358"/>
      <c r="AH299" s="358"/>
      <c r="AI299" s="358"/>
      <c r="AJ299" s="358"/>
      <c r="AK299" s="358"/>
    </row>
    <row r="300" spans="1:37" ht="13">
      <c r="A300" s="488"/>
      <c r="B300" s="358"/>
      <c r="C300" s="358"/>
      <c r="D300" s="358"/>
      <c r="E300" s="358"/>
      <c r="F300" s="358"/>
      <c r="G300" s="358"/>
      <c r="H300" s="358"/>
      <c r="I300" s="358"/>
      <c r="J300" s="358"/>
      <c r="K300" s="358"/>
      <c r="L300" s="358"/>
      <c r="M300" s="358"/>
      <c r="N300" s="358"/>
      <c r="O300" s="358"/>
      <c r="P300" s="358"/>
      <c r="Q300" s="358"/>
      <c r="R300" s="358"/>
      <c r="S300" s="358"/>
      <c r="T300" s="357"/>
      <c r="U300" s="358"/>
      <c r="V300" s="358"/>
      <c r="W300" s="358"/>
      <c r="X300" s="358"/>
      <c r="Y300" s="358"/>
      <c r="Z300" s="358"/>
      <c r="AA300" s="358"/>
      <c r="AB300" s="358"/>
      <c r="AC300" s="358"/>
      <c r="AD300" s="358"/>
      <c r="AE300" s="358"/>
      <c r="AF300" s="358"/>
      <c r="AG300" s="358"/>
      <c r="AH300" s="358"/>
      <c r="AI300" s="358"/>
      <c r="AJ300" s="358"/>
      <c r="AK300" s="358"/>
    </row>
    <row r="301" spans="1:37" ht="13">
      <c r="A301" s="488"/>
      <c r="B301" s="358"/>
      <c r="C301" s="358"/>
      <c r="D301" s="358"/>
      <c r="E301" s="358"/>
      <c r="F301" s="358"/>
      <c r="G301" s="358"/>
      <c r="H301" s="358"/>
      <c r="I301" s="358"/>
      <c r="J301" s="358"/>
      <c r="K301" s="358"/>
      <c r="L301" s="358"/>
      <c r="M301" s="358"/>
      <c r="N301" s="358"/>
      <c r="O301" s="358"/>
      <c r="P301" s="358"/>
      <c r="Q301" s="358"/>
      <c r="R301" s="358"/>
      <c r="S301" s="358"/>
      <c r="T301" s="357"/>
      <c r="U301" s="358"/>
      <c r="V301" s="358"/>
      <c r="W301" s="358"/>
      <c r="X301" s="358"/>
      <c r="Y301" s="358"/>
      <c r="Z301" s="358"/>
      <c r="AA301" s="358"/>
      <c r="AB301" s="358"/>
      <c r="AC301" s="358"/>
      <c r="AD301" s="358"/>
      <c r="AE301" s="358"/>
      <c r="AF301" s="358"/>
      <c r="AG301" s="358"/>
      <c r="AH301" s="358"/>
      <c r="AI301" s="358"/>
      <c r="AJ301" s="358"/>
      <c r="AK301" s="358"/>
    </row>
    <row r="302" spans="1:37" ht="13">
      <c r="A302" s="488"/>
      <c r="B302" s="358"/>
      <c r="C302" s="358"/>
      <c r="D302" s="358"/>
      <c r="E302" s="358"/>
      <c r="F302" s="358"/>
      <c r="G302" s="358"/>
      <c r="H302" s="358"/>
      <c r="I302" s="358"/>
      <c r="J302" s="358"/>
      <c r="K302" s="358"/>
      <c r="L302" s="358"/>
      <c r="M302" s="358"/>
      <c r="N302" s="358"/>
      <c r="O302" s="358"/>
      <c r="P302" s="358"/>
      <c r="Q302" s="358"/>
      <c r="R302" s="358"/>
      <c r="S302" s="358"/>
      <c r="T302" s="357"/>
      <c r="U302" s="358"/>
      <c r="V302" s="358"/>
      <c r="W302" s="358"/>
      <c r="X302" s="358"/>
      <c r="Y302" s="358"/>
      <c r="Z302" s="358"/>
      <c r="AA302" s="358"/>
      <c r="AB302" s="358"/>
      <c r="AC302" s="358"/>
      <c r="AD302" s="358"/>
      <c r="AE302" s="358"/>
      <c r="AF302" s="358"/>
      <c r="AG302" s="358"/>
      <c r="AH302" s="358"/>
      <c r="AI302" s="358"/>
      <c r="AJ302" s="358"/>
      <c r="AK302" s="358"/>
    </row>
    <row r="303" spans="1:37" ht="13">
      <c r="A303" s="488"/>
      <c r="B303" s="358"/>
      <c r="C303" s="358"/>
      <c r="D303" s="358"/>
      <c r="E303" s="358"/>
      <c r="F303" s="358"/>
      <c r="G303" s="358"/>
      <c r="H303" s="358"/>
      <c r="I303" s="358"/>
      <c r="J303" s="358"/>
      <c r="K303" s="358"/>
      <c r="L303" s="358"/>
      <c r="M303" s="358"/>
      <c r="N303" s="358"/>
      <c r="O303" s="358"/>
      <c r="P303" s="358"/>
      <c r="Q303" s="358"/>
      <c r="R303" s="358"/>
      <c r="S303" s="358"/>
      <c r="T303" s="357"/>
      <c r="U303" s="358"/>
      <c r="V303" s="358"/>
      <c r="W303" s="358"/>
      <c r="X303" s="358"/>
      <c r="Y303" s="358"/>
      <c r="Z303" s="358"/>
      <c r="AA303" s="358"/>
      <c r="AB303" s="358"/>
      <c r="AC303" s="358"/>
      <c r="AD303" s="358"/>
      <c r="AE303" s="358"/>
      <c r="AF303" s="358"/>
      <c r="AG303" s="358"/>
      <c r="AH303" s="358"/>
      <c r="AI303" s="358"/>
      <c r="AJ303" s="358"/>
      <c r="AK303" s="358"/>
    </row>
    <row r="304" spans="1:37" ht="13">
      <c r="A304" s="488"/>
      <c r="B304" s="358"/>
      <c r="C304" s="358"/>
      <c r="D304" s="358"/>
      <c r="E304" s="358"/>
      <c r="F304" s="358"/>
      <c r="G304" s="358"/>
      <c r="H304" s="358"/>
      <c r="I304" s="358"/>
      <c r="J304" s="358"/>
      <c r="K304" s="358"/>
      <c r="L304" s="358"/>
      <c r="M304" s="358"/>
      <c r="N304" s="358"/>
      <c r="O304" s="358"/>
      <c r="P304" s="358"/>
      <c r="Q304" s="358"/>
      <c r="R304" s="358"/>
      <c r="S304" s="358"/>
      <c r="T304" s="357"/>
      <c r="U304" s="358"/>
      <c r="V304" s="358"/>
      <c r="W304" s="358"/>
      <c r="X304" s="358"/>
      <c r="Y304" s="358"/>
      <c r="Z304" s="358"/>
      <c r="AA304" s="358"/>
      <c r="AB304" s="358"/>
      <c r="AC304" s="358"/>
      <c r="AD304" s="358"/>
      <c r="AE304" s="358"/>
      <c r="AF304" s="358"/>
      <c r="AG304" s="358"/>
      <c r="AH304" s="358"/>
      <c r="AI304" s="358"/>
      <c r="AJ304" s="358"/>
      <c r="AK304" s="358"/>
    </row>
    <row r="305" spans="1:37" ht="13">
      <c r="A305" s="488"/>
      <c r="B305" s="358"/>
      <c r="C305" s="358"/>
      <c r="D305" s="358"/>
      <c r="E305" s="358"/>
      <c r="F305" s="358"/>
      <c r="G305" s="358"/>
      <c r="H305" s="358"/>
      <c r="I305" s="358"/>
      <c r="J305" s="358"/>
      <c r="K305" s="358"/>
      <c r="L305" s="358"/>
      <c r="M305" s="358"/>
      <c r="N305" s="358"/>
      <c r="O305" s="358"/>
      <c r="P305" s="358"/>
      <c r="Q305" s="358"/>
      <c r="R305" s="358"/>
      <c r="S305" s="358"/>
      <c r="T305" s="357"/>
      <c r="U305" s="358"/>
      <c r="V305" s="358"/>
      <c r="W305" s="358"/>
      <c r="X305" s="358"/>
      <c r="Y305" s="358"/>
      <c r="Z305" s="358"/>
      <c r="AA305" s="358"/>
      <c r="AB305" s="358"/>
      <c r="AC305" s="358"/>
      <c r="AD305" s="358"/>
      <c r="AE305" s="358"/>
      <c r="AF305" s="358"/>
      <c r="AG305" s="358"/>
      <c r="AH305" s="358"/>
      <c r="AI305" s="358"/>
      <c r="AJ305" s="358"/>
      <c r="AK305" s="358"/>
    </row>
    <row r="306" spans="1:37" ht="13">
      <c r="A306" s="488"/>
      <c r="B306" s="358"/>
      <c r="C306" s="358"/>
      <c r="D306" s="358"/>
      <c r="E306" s="358"/>
      <c r="F306" s="358"/>
      <c r="G306" s="358"/>
      <c r="H306" s="358"/>
      <c r="I306" s="358"/>
      <c r="J306" s="358"/>
      <c r="K306" s="358"/>
      <c r="L306" s="358"/>
      <c r="M306" s="358"/>
      <c r="N306" s="358"/>
      <c r="O306" s="358"/>
      <c r="P306" s="358"/>
      <c r="Q306" s="358"/>
      <c r="R306" s="358"/>
      <c r="S306" s="358"/>
      <c r="T306" s="357"/>
      <c r="U306" s="358"/>
      <c r="V306" s="358"/>
      <c r="W306" s="358"/>
      <c r="X306" s="358"/>
      <c r="Y306" s="358"/>
      <c r="Z306" s="358"/>
      <c r="AA306" s="358"/>
      <c r="AB306" s="358"/>
      <c r="AC306" s="358"/>
      <c r="AD306" s="358"/>
      <c r="AE306" s="358"/>
      <c r="AF306" s="358"/>
      <c r="AG306" s="358"/>
      <c r="AH306" s="358"/>
      <c r="AI306" s="358"/>
      <c r="AJ306" s="358"/>
      <c r="AK306" s="358"/>
    </row>
    <row r="307" spans="1:37" ht="13">
      <c r="A307" s="488"/>
      <c r="B307" s="358"/>
      <c r="C307" s="358"/>
      <c r="D307" s="358"/>
      <c r="E307" s="358"/>
      <c r="F307" s="358"/>
      <c r="G307" s="358"/>
      <c r="H307" s="358"/>
      <c r="I307" s="358"/>
      <c r="J307" s="358"/>
      <c r="K307" s="358"/>
      <c r="L307" s="358"/>
      <c r="M307" s="358"/>
      <c r="N307" s="358"/>
      <c r="O307" s="358"/>
      <c r="P307" s="358"/>
      <c r="Q307" s="358"/>
      <c r="R307" s="358"/>
      <c r="S307" s="358"/>
      <c r="T307" s="357"/>
      <c r="U307" s="358"/>
      <c r="V307" s="358"/>
      <c r="W307" s="358"/>
      <c r="X307" s="358"/>
      <c r="Y307" s="358"/>
      <c r="Z307" s="358"/>
      <c r="AA307" s="358"/>
      <c r="AB307" s="358"/>
      <c r="AC307" s="358"/>
      <c r="AD307" s="358"/>
      <c r="AE307" s="358"/>
      <c r="AF307" s="358"/>
      <c r="AG307" s="358"/>
      <c r="AH307" s="358"/>
      <c r="AI307" s="358"/>
      <c r="AJ307" s="358"/>
      <c r="AK307" s="358"/>
    </row>
    <row r="308" spans="1:37" ht="13">
      <c r="A308" s="488"/>
      <c r="B308" s="358"/>
      <c r="C308" s="358"/>
      <c r="D308" s="358"/>
      <c r="E308" s="358"/>
      <c r="F308" s="358"/>
      <c r="G308" s="358"/>
      <c r="H308" s="358"/>
      <c r="I308" s="358"/>
      <c r="J308" s="358"/>
      <c r="K308" s="358"/>
      <c r="L308" s="358"/>
      <c r="M308" s="358"/>
      <c r="N308" s="358"/>
      <c r="O308" s="358"/>
      <c r="P308" s="358"/>
      <c r="Q308" s="358"/>
      <c r="R308" s="358"/>
      <c r="S308" s="358"/>
      <c r="T308" s="357"/>
      <c r="U308" s="358"/>
      <c r="V308" s="358"/>
      <c r="W308" s="358"/>
      <c r="X308" s="358"/>
      <c r="Y308" s="358"/>
      <c r="Z308" s="358"/>
      <c r="AA308" s="358"/>
      <c r="AB308" s="358"/>
      <c r="AC308" s="358"/>
      <c r="AD308" s="358"/>
      <c r="AE308" s="358"/>
      <c r="AF308" s="358"/>
      <c r="AG308" s="358"/>
      <c r="AH308" s="358"/>
      <c r="AI308" s="358"/>
      <c r="AJ308" s="358"/>
      <c r="AK308" s="358"/>
    </row>
    <row r="309" spans="1:37" ht="13">
      <c r="A309" s="488"/>
      <c r="B309" s="358"/>
      <c r="C309" s="358"/>
      <c r="D309" s="358"/>
      <c r="E309" s="358"/>
      <c r="F309" s="358"/>
      <c r="G309" s="358"/>
      <c r="H309" s="358"/>
      <c r="I309" s="358"/>
      <c r="J309" s="358"/>
      <c r="K309" s="358"/>
      <c r="L309" s="358"/>
      <c r="M309" s="358"/>
      <c r="N309" s="358"/>
      <c r="O309" s="358"/>
      <c r="P309" s="358"/>
      <c r="Q309" s="358"/>
      <c r="R309" s="358"/>
      <c r="S309" s="358"/>
      <c r="T309" s="357"/>
      <c r="U309" s="358"/>
      <c r="V309" s="358"/>
      <c r="W309" s="358"/>
      <c r="X309" s="358"/>
      <c r="Y309" s="358"/>
      <c r="Z309" s="358"/>
      <c r="AA309" s="358"/>
      <c r="AB309" s="358"/>
      <c r="AC309" s="358"/>
      <c r="AD309" s="358"/>
      <c r="AE309" s="358"/>
      <c r="AF309" s="358"/>
      <c r="AG309" s="358"/>
      <c r="AH309" s="358"/>
      <c r="AI309" s="358"/>
      <c r="AJ309" s="358"/>
      <c r="AK309" s="358"/>
    </row>
    <row r="310" spans="1:37" ht="13">
      <c r="A310" s="488"/>
      <c r="B310" s="358"/>
      <c r="C310" s="358"/>
      <c r="D310" s="358"/>
      <c r="E310" s="358"/>
      <c r="F310" s="358"/>
      <c r="G310" s="358"/>
      <c r="H310" s="358"/>
      <c r="I310" s="358"/>
      <c r="J310" s="358"/>
      <c r="K310" s="358"/>
      <c r="L310" s="358"/>
      <c r="M310" s="358"/>
      <c r="N310" s="358"/>
      <c r="O310" s="358"/>
      <c r="P310" s="358"/>
      <c r="Q310" s="358"/>
      <c r="R310" s="358"/>
      <c r="S310" s="358"/>
      <c r="T310" s="357"/>
      <c r="U310" s="358"/>
      <c r="V310" s="358"/>
      <c r="W310" s="358"/>
      <c r="X310" s="358"/>
      <c r="Y310" s="358"/>
      <c r="Z310" s="358"/>
      <c r="AA310" s="358"/>
      <c r="AB310" s="358"/>
      <c r="AC310" s="358"/>
      <c r="AD310" s="358"/>
      <c r="AE310" s="358"/>
      <c r="AF310" s="358"/>
      <c r="AG310" s="358"/>
      <c r="AH310" s="358"/>
      <c r="AI310" s="358"/>
      <c r="AJ310" s="358"/>
      <c r="AK310" s="358"/>
    </row>
    <row r="311" spans="1:37" ht="13">
      <c r="A311" s="488"/>
      <c r="B311" s="358"/>
      <c r="C311" s="358"/>
      <c r="D311" s="358"/>
      <c r="E311" s="358"/>
      <c r="F311" s="358"/>
      <c r="G311" s="358"/>
      <c r="H311" s="358"/>
      <c r="I311" s="358"/>
      <c r="J311" s="358"/>
      <c r="K311" s="358"/>
      <c r="L311" s="358"/>
      <c r="M311" s="358"/>
      <c r="N311" s="358"/>
      <c r="O311" s="358"/>
      <c r="P311" s="358"/>
      <c r="Q311" s="358"/>
      <c r="R311" s="358"/>
      <c r="S311" s="358"/>
      <c r="T311" s="357"/>
      <c r="U311" s="358"/>
      <c r="V311" s="358"/>
      <c r="W311" s="358"/>
      <c r="X311" s="358"/>
      <c r="Y311" s="358"/>
      <c r="Z311" s="358"/>
      <c r="AA311" s="358"/>
      <c r="AB311" s="358"/>
      <c r="AC311" s="358"/>
      <c r="AD311" s="358"/>
      <c r="AE311" s="358"/>
      <c r="AF311" s="358"/>
      <c r="AG311" s="358"/>
      <c r="AH311" s="358"/>
      <c r="AI311" s="358"/>
      <c r="AJ311" s="358"/>
      <c r="AK311" s="358"/>
    </row>
    <row r="312" spans="1:37" ht="13">
      <c r="A312" s="488"/>
      <c r="B312" s="358"/>
      <c r="C312" s="358"/>
      <c r="D312" s="358"/>
      <c r="E312" s="358"/>
      <c r="F312" s="358"/>
      <c r="G312" s="358"/>
      <c r="H312" s="358"/>
      <c r="I312" s="358"/>
      <c r="J312" s="358"/>
      <c r="K312" s="358"/>
      <c r="L312" s="358"/>
      <c r="M312" s="358"/>
      <c r="N312" s="358"/>
      <c r="O312" s="358"/>
      <c r="P312" s="358"/>
      <c r="Q312" s="358"/>
      <c r="R312" s="358"/>
      <c r="S312" s="358"/>
      <c r="T312" s="357"/>
      <c r="U312" s="358"/>
      <c r="V312" s="358"/>
      <c r="W312" s="358"/>
      <c r="X312" s="358"/>
      <c r="Y312" s="358"/>
      <c r="Z312" s="358"/>
      <c r="AA312" s="358"/>
      <c r="AB312" s="358"/>
      <c r="AC312" s="358"/>
      <c r="AD312" s="358"/>
      <c r="AE312" s="358"/>
      <c r="AF312" s="358"/>
      <c r="AG312" s="358"/>
      <c r="AH312" s="358"/>
      <c r="AI312" s="358"/>
      <c r="AJ312" s="358"/>
      <c r="AK312" s="358"/>
    </row>
    <row r="313" spans="1:37" ht="13">
      <c r="A313" s="488"/>
      <c r="B313" s="358"/>
      <c r="C313" s="358"/>
      <c r="D313" s="358"/>
      <c r="E313" s="358"/>
      <c r="F313" s="358"/>
      <c r="G313" s="358"/>
      <c r="H313" s="358"/>
      <c r="I313" s="358"/>
      <c r="J313" s="358"/>
      <c r="K313" s="358"/>
      <c r="L313" s="358"/>
      <c r="M313" s="358"/>
      <c r="N313" s="358"/>
      <c r="O313" s="358"/>
      <c r="P313" s="358"/>
      <c r="Q313" s="358"/>
      <c r="R313" s="358"/>
      <c r="S313" s="358"/>
      <c r="T313" s="357"/>
      <c r="U313" s="358"/>
      <c r="V313" s="358"/>
      <c r="W313" s="358"/>
      <c r="X313" s="358"/>
      <c r="Y313" s="358"/>
      <c r="Z313" s="358"/>
      <c r="AA313" s="358"/>
      <c r="AB313" s="358"/>
      <c r="AC313" s="358"/>
      <c r="AD313" s="358"/>
      <c r="AE313" s="358"/>
      <c r="AF313" s="358"/>
      <c r="AG313" s="358"/>
      <c r="AH313" s="358"/>
      <c r="AI313" s="358"/>
      <c r="AJ313" s="358"/>
      <c r="AK313" s="358"/>
    </row>
    <row r="314" spans="1:37" ht="13">
      <c r="A314" s="488"/>
      <c r="B314" s="358"/>
      <c r="C314" s="358"/>
      <c r="D314" s="358"/>
      <c r="E314" s="358"/>
      <c r="F314" s="358"/>
      <c r="G314" s="358"/>
      <c r="H314" s="358"/>
      <c r="I314" s="358"/>
      <c r="J314" s="358"/>
      <c r="K314" s="358"/>
      <c r="L314" s="358"/>
      <c r="M314" s="358"/>
      <c r="N314" s="358"/>
      <c r="O314" s="358"/>
      <c r="P314" s="358"/>
      <c r="Q314" s="358"/>
      <c r="R314" s="358"/>
      <c r="S314" s="358"/>
      <c r="T314" s="357"/>
      <c r="U314" s="358"/>
      <c r="V314" s="358"/>
      <c r="W314" s="358"/>
      <c r="X314" s="358"/>
      <c r="Y314" s="358"/>
      <c r="Z314" s="358"/>
      <c r="AA314" s="358"/>
      <c r="AB314" s="358"/>
      <c r="AC314" s="358"/>
      <c r="AD314" s="358"/>
      <c r="AE314" s="358"/>
      <c r="AF314" s="358"/>
      <c r="AG314" s="358"/>
      <c r="AH314" s="358"/>
      <c r="AI314" s="358"/>
      <c r="AJ314" s="358"/>
      <c r="AK314" s="358"/>
    </row>
    <row r="315" spans="1:37" ht="13">
      <c r="A315" s="488"/>
      <c r="B315" s="358"/>
      <c r="C315" s="358"/>
      <c r="D315" s="358"/>
      <c r="E315" s="358"/>
      <c r="F315" s="358"/>
      <c r="G315" s="358"/>
      <c r="H315" s="358"/>
      <c r="I315" s="358"/>
      <c r="J315" s="358"/>
      <c r="K315" s="358"/>
      <c r="L315" s="358"/>
      <c r="M315" s="358"/>
      <c r="N315" s="358"/>
      <c r="O315" s="358"/>
      <c r="P315" s="358"/>
      <c r="Q315" s="358"/>
      <c r="R315" s="358"/>
      <c r="S315" s="358"/>
      <c r="T315" s="357"/>
      <c r="U315" s="358"/>
      <c r="V315" s="358"/>
      <c r="W315" s="358"/>
      <c r="X315" s="358"/>
      <c r="Y315" s="358"/>
      <c r="Z315" s="358"/>
      <c r="AA315" s="358"/>
      <c r="AB315" s="358"/>
      <c r="AC315" s="358"/>
      <c r="AD315" s="358"/>
      <c r="AE315" s="358"/>
      <c r="AF315" s="358"/>
      <c r="AG315" s="358"/>
      <c r="AH315" s="358"/>
      <c r="AI315" s="358"/>
      <c r="AJ315" s="358"/>
      <c r="AK315" s="358"/>
    </row>
    <row r="316" spans="1:37" ht="13">
      <c r="A316" s="488"/>
      <c r="B316" s="358"/>
      <c r="C316" s="358"/>
      <c r="D316" s="358"/>
      <c r="E316" s="358"/>
      <c r="F316" s="358"/>
      <c r="G316" s="358"/>
      <c r="H316" s="358"/>
      <c r="I316" s="358"/>
      <c r="J316" s="358"/>
      <c r="K316" s="358"/>
      <c r="L316" s="358"/>
      <c r="M316" s="358"/>
      <c r="N316" s="358"/>
      <c r="O316" s="358"/>
      <c r="P316" s="358"/>
      <c r="Q316" s="358"/>
      <c r="R316" s="358"/>
      <c r="S316" s="358"/>
      <c r="T316" s="357"/>
      <c r="U316" s="358"/>
      <c r="V316" s="358"/>
      <c r="W316" s="358"/>
      <c r="X316" s="358"/>
      <c r="Y316" s="358"/>
      <c r="Z316" s="358"/>
      <c r="AA316" s="358"/>
      <c r="AB316" s="358"/>
      <c r="AC316" s="358"/>
      <c r="AD316" s="358"/>
      <c r="AE316" s="358"/>
      <c r="AF316" s="358"/>
      <c r="AG316" s="358"/>
      <c r="AH316" s="358"/>
      <c r="AI316" s="358"/>
      <c r="AJ316" s="358"/>
      <c r="AK316" s="358"/>
    </row>
    <row r="317" spans="1:37" ht="13">
      <c r="A317" s="488"/>
      <c r="B317" s="358"/>
      <c r="C317" s="358"/>
      <c r="D317" s="358"/>
      <c r="E317" s="358"/>
      <c r="F317" s="358"/>
      <c r="G317" s="358"/>
      <c r="H317" s="358"/>
      <c r="I317" s="358"/>
      <c r="J317" s="358"/>
      <c r="K317" s="358"/>
      <c r="L317" s="358"/>
      <c r="M317" s="358"/>
      <c r="N317" s="358"/>
      <c r="O317" s="358"/>
      <c r="P317" s="358"/>
      <c r="Q317" s="358"/>
      <c r="R317" s="358"/>
      <c r="S317" s="358"/>
      <c r="T317" s="357"/>
      <c r="U317" s="358"/>
      <c r="V317" s="358"/>
      <c r="W317" s="358"/>
      <c r="X317" s="358"/>
      <c r="Y317" s="358"/>
      <c r="Z317" s="358"/>
      <c r="AA317" s="358"/>
      <c r="AB317" s="358"/>
      <c r="AC317" s="358"/>
      <c r="AD317" s="358"/>
      <c r="AE317" s="358"/>
      <c r="AF317" s="358"/>
      <c r="AG317" s="358"/>
      <c r="AH317" s="358"/>
      <c r="AI317" s="358"/>
      <c r="AJ317" s="358"/>
      <c r="AK317" s="358"/>
    </row>
    <row r="318" spans="1:37" ht="13">
      <c r="A318" s="488"/>
      <c r="B318" s="358"/>
      <c r="C318" s="358"/>
      <c r="D318" s="358"/>
      <c r="E318" s="358"/>
      <c r="F318" s="358"/>
      <c r="G318" s="358"/>
      <c r="H318" s="358"/>
      <c r="I318" s="358"/>
      <c r="J318" s="358"/>
      <c r="K318" s="358"/>
      <c r="L318" s="358"/>
      <c r="M318" s="358"/>
      <c r="N318" s="358"/>
      <c r="O318" s="358"/>
      <c r="P318" s="358"/>
      <c r="Q318" s="358"/>
      <c r="R318" s="358"/>
      <c r="S318" s="358"/>
      <c r="T318" s="357"/>
      <c r="U318" s="358"/>
      <c r="V318" s="358"/>
      <c r="W318" s="358"/>
      <c r="X318" s="358"/>
      <c r="Y318" s="358"/>
      <c r="Z318" s="358"/>
      <c r="AA318" s="358"/>
      <c r="AB318" s="358"/>
      <c r="AC318" s="358"/>
      <c r="AD318" s="358"/>
      <c r="AE318" s="358"/>
      <c r="AF318" s="358"/>
      <c r="AG318" s="358"/>
      <c r="AH318" s="358"/>
      <c r="AI318" s="358"/>
      <c r="AJ318" s="358"/>
      <c r="AK318" s="358"/>
    </row>
    <row r="319" spans="1:37" ht="13">
      <c r="A319" s="488"/>
      <c r="B319" s="358"/>
      <c r="C319" s="358"/>
      <c r="D319" s="358"/>
      <c r="E319" s="358"/>
      <c r="F319" s="358"/>
      <c r="G319" s="358"/>
      <c r="H319" s="358"/>
      <c r="I319" s="358"/>
      <c r="J319" s="358"/>
      <c r="K319" s="358"/>
      <c r="L319" s="358"/>
      <c r="M319" s="358"/>
      <c r="N319" s="358"/>
      <c r="O319" s="358"/>
      <c r="P319" s="358"/>
      <c r="Q319" s="358"/>
      <c r="R319" s="358"/>
      <c r="S319" s="358"/>
      <c r="T319" s="357"/>
      <c r="U319" s="358"/>
      <c r="V319" s="358"/>
      <c r="W319" s="358"/>
      <c r="X319" s="358"/>
      <c r="Y319" s="358"/>
      <c r="Z319" s="358"/>
      <c r="AA319" s="358"/>
      <c r="AB319" s="358"/>
      <c r="AC319" s="358"/>
      <c r="AD319" s="358"/>
      <c r="AE319" s="358"/>
      <c r="AF319" s="358"/>
      <c r="AG319" s="358"/>
      <c r="AH319" s="358"/>
      <c r="AI319" s="358"/>
      <c r="AJ319" s="358"/>
      <c r="AK319" s="358"/>
    </row>
    <row r="320" spans="1:37" ht="13">
      <c r="A320" s="488"/>
      <c r="B320" s="358"/>
      <c r="C320" s="358"/>
      <c r="D320" s="358"/>
      <c r="E320" s="358"/>
      <c r="F320" s="358"/>
      <c r="G320" s="358"/>
      <c r="H320" s="358"/>
      <c r="I320" s="358"/>
      <c r="J320" s="358"/>
      <c r="K320" s="358"/>
      <c r="L320" s="358"/>
      <c r="M320" s="358"/>
      <c r="N320" s="358"/>
      <c r="O320" s="358"/>
      <c r="P320" s="358"/>
      <c r="Q320" s="358"/>
      <c r="R320" s="358"/>
      <c r="S320" s="358"/>
      <c r="T320" s="357"/>
      <c r="U320" s="358"/>
      <c r="V320" s="358"/>
      <c r="W320" s="358"/>
      <c r="X320" s="358"/>
      <c r="Y320" s="358"/>
      <c r="Z320" s="358"/>
      <c r="AA320" s="358"/>
      <c r="AB320" s="358"/>
      <c r="AC320" s="358"/>
      <c r="AD320" s="358"/>
      <c r="AE320" s="358"/>
      <c r="AF320" s="358"/>
      <c r="AG320" s="358"/>
      <c r="AH320" s="358"/>
      <c r="AI320" s="358"/>
      <c r="AJ320" s="358"/>
      <c r="AK320" s="358"/>
    </row>
    <row r="321" spans="1:37" ht="13">
      <c r="A321" s="488"/>
      <c r="B321" s="358"/>
      <c r="C321" s="358"/>
      <c r="D321" s="358"/>
      <c r="E321" s="358"/>
      <c r="F321" s="358"/>
      <c r="G321" s="358"/>
      <c r="H321" s="358"/>
      <c r="I321" s="358"/>
      <c r="J321" s="358"/>
      <c r="K321" s="358"/>
      <c r="L321" s="358"/>
      <c r="M321" s="358"/>
      <c r="N321" s="358"/>
      <c r="O321" s="358"/>
      <c r="P321" s="358"/>
      <c r="Q321" s="358"/>
      <c r="R321" s="358"/>
      <c r="S321" s="358"/>
      <c r="T321" s="357"/>
      <c r="U321" s="358"/>
      <c r="V321" s="358"/>
      <c r="W321" s="358"/>
      <c r="X321" s="358"/>
      <c r="Y321" s="358"/>
      <c r="Z321" s="358"/>
      <c r="AA321" s="358"/>
      <c r="AB321" s="358"/>
      <c r="AC321" s="358"/>
      <c r="AD321" s="358"/>
      <c r="AE321" s="358"/>
      <c r="AF321" s="358"/>
      <c r="AG321" s="358"/>
      <c r="AH321" s="358"/>
      <c r="AI321" s="358"/>
      <c r="AJ321" s="358"/>
      <c r="AK321" s="358"/>
    </row>
    <row r="322" spans="1:37" ht="13">
      <c r="A322" s="488"/>
      <c r="B322" s="358"/>
      <c r="C322" s="358"/>
      <c r="D322" s="358"/>
      <c r="E322" s="358"/>
      <c r="F322" s="358"/>
      <c r="G322" s="358"/>
      <c r="H322" s="358"/>
      <c r="I322" s="358"/>
      <c r="J322" s="358"/>
      <c r="K322" s="358"/>
      <c r="L322" s="358"/>
      <c r="M322" s="358"/>
      <c r="N322" s="358"/>
      <c r="O322" s="358"/>
      <c r="P322" s="358"/>
      <c r="Q322" s="358"/>
      <c r="R322" s="358"/>
      <c r="S322" s="358"/>
      <c r="T322" s="357"/>
      <c r="U322" s="358"/>
      <c r="V322" s="358"/>
      <c r="W322" s="358"/>
      <c r="X322" s="358"/>
      <c r="Y322" s="358"/>
      <c r="Z322" s="358"/>
      <c r="AA322" s="358"/>
      <c r="AB322" s="358"/>
      <c r="AC322" s="358"/>
      <c r="AD322" s="358"/>
      <c r="AE322" s="358"/>
      <c r="AF322" s="358"/>
      <c r="AG322" s="358"/>
      <c r="AH322" s="358"/>
      <c r="AI322" s="358"/>
      <c r="AJ322" s="358"/>
      <c r="AK322" s="358"/>
    </row>
    <row r="323" spans="1:37" ht="13">
      <c r="A323" s="488"/>
      <c r="B323" s="358"/>
      <c r="C323" s="358"/>
      <c r="D323" s="358"/>
      <c r="E323" s="358"/>
      <c r="F323" s="358"/>
      <c r="G323" s="358"/>
      <c r="H323" s="358"/>
      <c r="I323" s="358"/>
      <c r="J323" s="358"/>
      <c r="K323" s="358"/>
      <c r="L323" s="358"/>
      <c r="M323" s="358"/>
      <c r="N323" s="358"/>
      <c r="O323" s="358"/>
      <c r="P323" s="358"/>
      <c r="Q323" s="358"/>
      <c r="R323" s="358"/>
      <c r="S323" s="358"/>
      <c r="T323" s="357"/>
      <c r="U323" s="358"/>
      <c r="V323" s="358"/>
      <c r="W323" s="358"/>
      <c r="X323" s="358"/>
      <c r="Y323" s="358"/>
      <c r="Z323" s="358"/>
      <c r="AA323" s="358"/>
      <c r="AB323" s="358"/>
      <c r="AC323" s="358"/>
      <c r="AD323" s="358"/>
      <c r="AE323" s="358"/>
      <c r="AF323" s="358"/>
      <c r="AG323" s="358"/>
      <c r="AH323" s="358"/>
      <c r="AI323" s="358"/>
      <c r="AJ323" s="358"/>
      <c r="AK323" s="358"/>
    </row>
    <row r="324" spans="1:37" ht="13">
      <c r="A324" s="488"/>
      <c r="B324" s="358"/>
      <c r="C324" s="358"/>
      <c r="D324" s="358"/>
      <c r="E324" s="358"/>
      <c r="F324" s="358"/>
      <c r="G324" s="358"/>
      <c r="H324" s="358"/>
      <c r="I324" s="358"/>
      <c r="J324" s="358"/>
      <c r="K324" s="358"/>
      <c r="L324" s="358"/>
      <c r="M324" s="358"/>
      <c r="N324" s="358"/>
      <c r="O324" s="358"/>
      <c r="P324" s="358"/>
      <c r="Q324" s="358"/>
      <c r="R324" s="358"/>
      <c r="S324" s="358"/>
      <c r="T324" s="357"/>
      <c r="U324" s="358"/>
      <c r="V324" s="358"/>
      <c r="W324" s="358"/>
      <c r="X324" s="358"/>
      <c r="Y324" s="358"/>
      <c r="Z324" s="358"/>
      <c r="AA324" s="358"/>
      <c r="AB324" s="358"/>
      <c r="AC324" s="358"/>
      <c r="AD324" s="358"/>
      <c r="AE324" s="358"/>
      <c r="AF324" s="358"/>
      <c r="AG324" s="358"/>
      <c r="AH324" s="358"/>
      <c r="AI324" s="358"/>
      <c r="AJ324" s="358"/>
      <c r="AK324" s="358"/>
    </row>
    <row r="325" spans="1:37" ht="13">
      <c r="A325" s="488"/>
      <c r="B325" s="358"/>
      <c r="C325" s="358"/>
      <c r="D325" s="358"/>
      <c r="E325" s="358"/>
      <c r="F325" s="358"/>
      <c r="G325" s="358"/>
      <c r="H325" s="358"/>
      <c r="I325" s="358"/>
      <c r="J325" s="358"/>
      <c r="K325" s="358"/>
      <c r="L325" s="358"/>
      <c r="M325" s="358"/>
      <c r="N325" s="358"/>
      <c r="O325" s="358"/>
      <c r="P325" s="358"/>
      <c r="Q325" s="358"/>
      <c r="R325" s="358"/>
      <c r="S325" s="358"/>
      <c r="T325" s="357"/>
      <c r="U325" s="358"/>
      <c r="V325" s="358"/>
      <c r="W325" s="358"/>
      <c r="X325" s="358"/>
      <c r="Y325" s="358"/>
      <c r="Z325" s="358"/>
      <c r="AA325" s="358"/>
      <c r="AB325" s="358"/>
      <c r="AC325" s="358"/>
      <c r="AD325" s="358"/>
      <c r="AE325" s="358"/>
      <c r="AF325" s="358"/>
      <c r="AG325" s="358"/>
      <c r="AH325" s="358"/>
      <c r="AI325" s="358"/>
      <c r="AJ325" s="358"/>
      <c r="AK325" s="358"/>
    </row>
    <row r="326" spans="1:37" ht="13">
      <c r="A326" s="488"/>
      <c r="B326" s="358"/>
      <c r="C326" s="358"/>
      <c r="D326" s="358"/>
      <c r="E326" s="358"/>
      <c r="F326" s="358"/>
      <c r="G326" s="358"/>
      <c r="H326" s="358"/>
      <c r="I326" s="358"/>
      <c r="J326" s="358"/>
      <c r="K326" s="358"/>
      <c r="L326" s="358"/>
      <c r="M326" s="358"/>
      <c r="N326" s="358"/>
      <c r="O326" s="358"/>
      <c r="P326" s="358"/>
      <c r="Q326" s="358"/>
      <c r="R326" s="358"/>
      <c r="S326" s="358"/>
      <c r="T326" s="357"/>
      <c r="U326" s="358"/>
      <c r="V326" s="358"/>
      <c r="W326" s="358"/>
      <c r="X326" s="358"/>
      <c r="Y326" s="358"/>
      <c r="Z326" s="358"/>
      <c r="AA326" s="358"/>
      <c r="AB326" s="358"/>
      <c r="AC326" s="358"/>
      <c r="AD326" s="358"/>
      <c r="AE326" s="358"/>
      <c r="AF326" s="358"/>
      <c r="AG326" s="358"/>
      <c r="AH326" s="358"/>
      <c r="AI326" s="358"/>
      <c r="AJ326" s="358"/>
      <c r="AK326" s="358"/>
    </row>
    <row r="327" spans="1:37" ht="13">
      <c r="A327" s="488"/>
      <c r="B327" s="358"/>
      <c r="C327" s="358"/>
      <c r="D327" s="358"/>
      <c r="E327" s="358"/>
      <c r="F327" s="358"/>
      <c r="G327" s="358"/>
      <c r="H327" s="358"/>
      <c r="I327" s="358"/>
      <c r="J327" s="358"/>
      <c r="K327" s="358"/>
      <c r="L327" s="358"/>
      <c r="M327" s="358"/>
      <c r="N327" s="358"/>
      <c r="O327" s="358"/>
      <c r="P327" s="358"/>
      <c r="Q327" s="358"/>
      <c r="R327" s="358"/>
      <c r="S327" s="358"/>
      <c r="T327" s="357"/>
      <c r="U327" s="358"/>
      <c r="V327" s="358"/>
      <c r="W327" s="358"/>
      <c r="X327" s="358"/>
      <c r="Y327" s="358"/>
      <c r="Z327" s="358"/>
      <c r="AA327" s="358"/>
      <c r="AB327" s="358"/>
      <c r="AC327" s="358"/>
      <c r="AD327" s="358"/>
      <c r="AE327" s="358"/>
      <c r="AF327" s="358"/>
      <c r="AG327" s="358"/>
      <c r="AH327" s="358"/>
      <c r="AI327" s="358"/>
      <c r="AJ327" s="358"/>
      <c r="AK327" s="358"/>
    </row>
    <row r="328" spans="1:37" ht="13">
      <c r="A328" s="488"/>
      <c r="B328" s="358"/>
      <c r="C328" s="358"/>
      <c r="D328" s="358"/>
      <c r="E328" s="358"/>
      <c r="F328" s="358"/>
      <c r="G328" s="358"/>
      <c r="H328" s="358"/>
      <c r="I328" s="358"/>
      <c r="J328" s="358"/>
      <c r="K328" s="358"/>
      <c r="L328" s="358"/>
      <c r="M328" s="358"/>
      <c r="N328" s="358"/>
      <c r="O328" s="358"/>
      <c r="P328" s="358"/>
      <c r="Q328" s="358"/>
      <c r="R328" s="358"/>
      <c r="S328" s="358"/>
      <c r="T328" s="357"/>
      <c r="U328" s="358"/>
      <c r="V328" s="358"/>
      <c r="W328" s="358"/>
      <c r="X328" s="358"/>
      <c r="Y328" s="358"/>
      <c r="Z328" s="358"/>
      <c r="AA328" s="358"/>
      <c r="AB328" s="358"/>
      <c r="AC328" s="358"/>
      <c r="AD328" s="358"/>
      <c r="AE328" s="358"/>
      <c r="AF328" s="358"/>
      <c r="AG328" s="358"/>
      <c r="AH328" s="358"/>
      <c r="AI328" s="358"/>
      <c r="AJ328" s="358"/>
      <c r="AK328" s="358"/>
    </row>
    <row r="329" spans="1:37" ht="13">
      <c r="A329" s="488"/>
      <c r="B329" s="358"/>
      <c r="C329" s="358"/>
      <c r="D329" s="358"/>
      <c r="E329" s="358"/>
      <c r="F329" s="358"/>
      <c r="G329" s="358"/>
      <c r="H329" s="358"/>
      <c r="I329" s="358"/>
      <c r="J329" s="358"/>
      <c r="K329" s="358"/>
      <c r="L329" s="358"/>
      <c r="M329" s="358"/>
      <c r="N329" s="358"/>
      <c r="O329" s="358"/>
      <c r="P329" s="358"/>
      <c r="Q329" s="358"/>
      <c r="R329" s="358"/>
      <c r="S329" s="358"/>
      <c r="T329" s="357"/>
      <c r="U329" s="358"/>
      <c r="V329" s="358"/>
      <c r="W329" s="358"/>
      <c r="X329" s="358"/>
      <c r="Y329" s="358"/>
      <c r="Z329" s="358"/>
      <c r="AA329" s="358"/>
      <c r="AB329" s="358"/>
      <c r="AC329" s="358"/>
      <c r="AD329" s="358"/>
      <c r="AE329" s="358"/>
      <c r="AF329" s="358"/>
      <c r="AG329" s="358"/>
      <c r="AH329" s="358"/>
      <c r="AI329" s="358"/>
      <c r="AJ329" s="358"/>
      <c r="AK329" s="358"/>
    </row>
    <row r="330" spans="1:37" ht="13">
      <c r="A330" s="488"/>
      <c r="B330" s="358"/>
      <c r="C330" s="358"/>
      <c r="D330" s="358"/>
      <c r="E330" s="358"/>
      <c r="F330" s="358"/>
      <c r="G330" s="358"/>
      <c r="H330" s="358"/>
      <c r="I330" s="358"/>
      <c r="J330" s="358"/>
      <c r="K330" s="358"/>
      <c r="L330" s="358"/>
      <c r="M330" s="358"/>
      <c r="N330" s="358"/>
      <c r="O330" s="358"/>
      <c r="P330" s="358"/>
      <c r="Q330" s="358"/>
      <c r="R330" s="358"/>
      <c r="S330" s="358"/>
      <c r="T330" s="357"/>
      <c r="U330" s="358"/>
      <c r="V330" s="358"/>
      <c r="W330" s="358"/>
      <c r="X330" s="358"/>
      <c r="Y330" s="358"/>
      <c r="Z330" s="358"/>
      <c r="AA330" s="358"/>
      <c r="AB330" s="358"/>
      <c r="AC330" s="358"/>
      <c r="AD330" s="358"/>
      <c r="AE330" s="358"/>
      <c r="AF330" s="358"/>
      <c r="AG330" s="358"/>
      <c r="AH330" s="358"/>
      <c r="AI330" s="358"/>
      <c r="AJ330" s="358"/>
      <c r="AK330" s="358"/>
    </row>
    <row r="331" spans="1:37" ht="13">
      <c r="A331" s="488"/>
      <c r="B331" s="358"/>
      <c r="C331" s="358"/>
      <c r="D331" s="358"/>
      <c r="E331" s="358"/>
      <c r="F331" s="358"/>
      <c r="G331" s="358"/>
      <c r="H331" s="358"/>
      <c r="I331" s="358"/>
      <c r="J331" s="358"/>
      <c r="K331" s="358"/>
      <c r="L331" s="358"/>
      <c r="M331" s="358"/>
      <c r="N331" s="358"/>
      <c r="O331" s="358"/>
      <c r="P331" s="358"/>
      <c r="Q331" s="358"/>
      <c r="R331" s="358"/>
      <c r="S331" s="358"/>
      <c r="T331" s="357"/>
      <c r="U331" s="358"/>
      <c r="V331" s="358"/>
      <c r="W331" s="358"/>
      <c r="X331" s="358"/>
      <c r="Y331" s="358"/>
      <c r="Z331" s="358"/>
      <c r="AA331" s="358"/>
      <c r="AB331" s="358"/>
      <c r="AC331" s="358"/>
      <c r="AD331" s="358"/>
      <c r="AE331" s="358"/>
      <c r="AF331" s="358"/>
      <c r="AG331" s="358"/>
      <c r="AH331" s="358"/>
      <c r="AI331" s="358"/>
      <c r="AJ331" s="358"/>
      <c r="AK331" s="358"/>
    </row>
    <row r="332" spans="1:37" ht="13">
      <c r="A332" s="488"/>
      <c r="B332" s="358"/>
      <c r="C332" s="358"/>
      <c r="D332" s="358"/>
      <c r="E332" s="358"/>
      <c r="F332" s="358"/>
      <c r="G332" s="358"/>
      <c r="H332" s="358"/>
      <c r="I332" s="358"/>
      <c r="J332" s="358"/>
      <c r="K332" s="358"/>
      <c r="L332" s="358"/>
      <c r="M332" s="358"/>
      <c r="N332" s="358"/>
      <c r="O332" s="358"/>
      <c r="P332" s="358"/>
      <c r="Q332" s="358"/>
      <c r="R332" s="358"/>
      <c r="S332" s="358"/>
      <c r="T332" s="357"/>
      <c r="U332" s="358"/>
      <c r="V332" s="358"/>
      <c r="W332" s="358"/>
      <c r="X332" s="358"/>
      <c r="Y332" s="358"/>
      <c r="Z332" s="358"/>
      <c r="AA332" s="358"/>
      <c r="AB332" s="358"/>
      <c r="AC332" s="358"/>
      <c r="AD332" s="358"/>
      <c r="AE332" s="358"/>
      <c r="AF332" s="358"/>
      <c r="AG332" s="358"/>
      <c r="AH332" s="358"/>
      <c r="AI332" s="358"/>
      <c r="AJ332" s="358"/>
      <c r="AK332" s="358"/>
    </row>
    <row r="333" spans="1:37" ht="13">
      <c r="A333" s="488"/>
      <c r="B333" s="358"/>
      <c r="C333" s="358"/>
      <c r="D333" s="358"/>
      <c r="E333" s="358"/>
      <c r="F333" s="358"/>
      <c r="G333" s="358"/>
      <c r="H333" s="358"/>
      <c r="I333" s="358"/>
      <c r="J333" s="358"/>
      <c r="K333" s="358"/>
      <c r="L333" s="358"/>
      <c r="M333" s="358"/>
      <c r="N333" s="358"/>
      <c r="O333" s="358"/>
      <c r="P333" s="358"/>
      <c r="Q333" s="358"/>
      <c r="R333" s="358"/>
      <c r="S333" s="358"/>
      <c r="T333" s="357"/>
      <c r="U333" s="358"/>
      <c r="V333" s="358"/>
      <c r="W333" s="358"/>
      <c r="X333" s="358"/>
      <c r="Y333" s="358"/>
      <c r="Z333" s="358"/>
      <c r="AA333" s="358"/>
      <c r="AB333" s="358"/>
      <c r="AC333" s="358"/>
      <c r="AD333" s="358"/>
      <c r="AE333" s="358"/>
      <c r="AF333" s="358"/>
      <c r="AG333" s="358"/>
      <c r="AH333" s="358"/>
      <c r="AI333" s="358"/>
      <c r="AJ333" s="358"/>
      <c r="AK333" s="358"/>
    </row>
    <row r="334" spans="1:37" ht="13">
      <c r="A334" s="488"/>
      <c r="B334" s="358"/>
      <c r="C334" s="358"/>
      <c r="D334" s="358"/>
      <c r="E334" s="358"/>
      <c r="F334" s="358"/>
      <c r="G334" s="358"/>
      <c r="H334" s="358"/>
      <c r="I334" s="358"/>
      <c r="J334" s="358"/>
      <c r="K334" s="358"/>
      <c r="L334" s="358"/>
      <c r="M334" s="358"/>
      <c r="N334" s="358"/>
      <c r="O334" s="358"/>
      <c r="P334" s="358"/>
      <c r="Q334" s="358"/>
      <c r="R334" s="358"/>
      <c r="S334" s="358"/>
      <c r="T334" s="357"/>
      <c r="U334" s="358"/>
      <c r="V334" s="358"/>
      <c r="W334" s="358"/>
      <c r="X334" s="358"/>
      <c r="Y334" s="358"/>
      <c r="Z334" s="358"/>
      <c r="AA334" s="358"/>
      <c r="AB334" s="358"/>
      <c r="AC334" s="358"/>
      <c r="AD334" s="358"/>
      <c r="AE334" s="358"/>
      <c r="AF334" s="358"/>
      <c r="AG334" s="358"/>
      <c r="AH334" s="358"/>
      <c r="AI334" s="358"/>
      <c r="AJ334" s="358"/>
      <c r="AK334" s="358"/>
    </row>
    <row r="335" spans="1:37" ht="13">
      <c r="A335" s="488"/>
      <c r="B335" s="358"/>
      <c r="C335" s="358"/>
      <c r="D335" s="358"/>
      <c r="E335" s="358"/>
      <c r="F335" s="358"/>
      <c r="G335" s="358"/>
      <c r="H335" s="358"/>
      <c r="I335" s="358"/>
      <c r="J335" s="358"/>
      <c r="K335" s="358"/>
      <c r="L335" s="358"/>
      <c r="M335" s="358"/>
      <c r="N335" s="358"/>
      <c r="O335" s="358"/>
      <c r="P335" s="358"/>
      <c r="Q335" s="358"/>
      <c r="R335" s="358"/>
      <c r="S335" s="358"/>
      <c r="T335" s="357"/>
      <c r="U335" s="358"/>
      <c r="V335" s="358"/>
      <c r="W335" s="358"/>
      <c r="X335" s="358"/>
      <c r="Y335" s="358"/>
      <c r="Z335" s="358"/>
      <c r="AA335" s="358"/>
      <c r="AB335" s="358"/>
      <c r="AC335" s="358"/>
      <c r="AD335" s="358"/>
      <c r="AE335" s="358"/>
      <c r="AF335" s="358"/>
      <c r="AG335" s="358"/>
      <c r="AH335" s="358"/>
      <c r="AI335" s="358"/>
      <c r="AJ335" s="358"/>
      <c r="AK335" s="358"/>
    </row>
    <row r="336" spans="1:37" ht="13">
      <c r="A336" s="488"/>
      <c r="B336" s="358"/>
      <c r="C336" s="358"/>
      <c r="D336" s="358"/>
      <c r="E336" s="358"/>
      <c r="F336" s="358"/>
      <c r="G336" s="358"/>
      <c r="H336" s="358"/>
      <c r="I336" s="358"/>
      <c r="J336" s="358"/>
      <c r="K336" s="358"/>
      <c r="L336" s="358"/>
      <c r="M336" s="358"/>
      <c r="N336" s="358"/>
      <c r="O336" s="358"/>
      <c r="P336" s="358"/>
      <c r="Q336" s="358"/>
      <c r="R336" s="358"/>
      <c r="S336" s="358"/>
      <c r="T336" s="357"/>
      <c r="U336" s="358"/>
      <c r="V336" s="358"/>
      <c r="W336" s="358"/>
      <c r="X336" s="358"/>
      <c r="Y336" s="358"/>
      <c r="Z336" s="358"/>
      <c r="AA336" s="358"/>
      <c r="AB336" s="358"/>
      <c r="AC336" s="358"/>
      <c r="AD336" s="358"/>
      <c r="AE336" s="358"/>
      <c r="AF336" s="358"/>
      <c r="AG336" s="358"/>
      <c r="AH336" s="358"/>
      <c r="AI336" s="358"/>
      <c r="AJ336" s="358"/>
      <c r="AK336" s="358"/>
    </row>
    <row r="337" spans="1:37" ht="13">
      <c r="A337" s="488"/>
      <c r="B337" s="358"/>
      <c r="C337" s="358"/>
      <c r="D337" s="358"/>
      <c r="E337" s="358"/>
      <c r="F337" s="358"/>
      <c r="G337" s="358"/>
      <c r="H337" s="358"/>
      <c r="I337" s="358"/>
      <c r="J337" s="358"/>
      <c r="K337" s="358"/>
      <c r="L337" s="358"/>
      <c r="M337" s="358"/>
      <c r="N337" s="358"/>
      <c r="O337" s="358"/>
      <c r="P337" s="358"/>
      <c r="Q337" s="358"/>
      <c r="R337" s="358"/>
      <c r="S337" s="358"/>
      <c r="T337" s="357"/>
      <c r="U337" s="358"/>
      <c r="V337" s="358"/>
      <c r="W337" s="358"/>
      <c r="X337" s="358"/>
      <c r="Y337" s="358"/>
      <c r="Z337" s="358"/>
      <c r="AA337" s="358"/>
      <c r="AB337" s="358"/>
      <c r="AC337" s="358"/>
      <c r="AD337" s="358"/>
      <c r="AE337" s="358"/>
      <c r="AF337" s="358"/>
      <c r="AG337" s="358"/>
      <c r="AH337" s="358"/>
      <c r="AI337" s="358"/>
      <c r="AJ337" s="358"/>
      <c r="AK337" s="358"/>
    </row>
    <row r="338" spans="1:37" ht="13">
      <c r="A338" s="488"/>
      <c r="B338" s="358"/>
      <c r="C338" s="358"/>
      <c r="D338" s="358"/>
      <c r="E338" s="358"/>
      <c r="F338" s="358"/>
      <c r="G338" s="358"/>
      <c r="H338" s="358"/>
      <c r="I338" s="358"/>
      <c r="J338" s="358"/>
      <c r="K338" s="358"/>
      <c r="L338" s="358"/>
      <c r="M338" s="358"/>
      <c r="N338" s="358"/>
      <c r="O338" s="358"/>
      <c r="P338" s="358"/>
      <c r="Q338" s="358"/>
      <c r="R338" s="358"/>
      <c r="S338" s="358"/>
      <c r="T338" s="357"/>
      <c r="U338" s="358"/>
      <c r="V338" s="358"/>
      <c r="W338" s="358"/>
      <c r="X338" s="358"/>
      <c r="Y338" s="358"/>
      <c r="Z338" s="358"/>
      <c r="AA338" s="358"/>
      <c r="AB338" s="358"/>
      <c r="AC338" s="358"/>
      <c r="AD338" s="358"/>
      <c r="AE338" s="358"/>
      <c r="AF338" s="358"/>
      <c r="AG338" s="358"/>
      <c r="AH338" s="358"/>
      <c r="AI338" s="358"/>
      <c r="AJ338" s="358"/>
      <c r="AK338" s="358"/>
    </row>
    <row r="339" spans="1:37" ht="13">
      <c r="A339" s="488"/>
      <c r="B339" s="358"/>
      <c r="C339" s="358"/>
      <c r="D339" s="358"/>
      <c r="E339" s="358"/>
      <c r="F339" s="358"/>
      <c r="G339" s="358"/>
      <c r="H339" s="358"/>
      <c r="I339" s="358"/>
      <c r="J339" s="358"/>
      <c r="K339" s="358"/>
      <c r="L339" s="358"/>
      <c r="M339" s="358"/>
      <c r="N339" s="358"/>
      <c r="O339" s="358"/>
      <c r="P339" s="358"/>
      <c r="Q339" s="358"/>
      <c r="R339" s="358"/>
      <c r="S339" s="358"/>
      <c r="T339" s="357"/>
      <c r="U339" s="358"/>
      <c r="V339" s="358"/>
      <c r="W339" s="358"/>
      <c r="X339" s="358"/>
      <c r="Y339" s="358"/>
      <c r="Z339" s="358"/>
      <c r="AA339" s="358"/>
      <c r="AB339" s="358"/>
      <c r="AC339" s="358"/>
      <c r="AD339" s="358"/>
      <c r="AE339" s="358"/>
      <c r="AF339" s="358"/>
      <c r="AG339" s="358"/>
      <c r="AH339" s="358"/>
      <c r="AI339" s="358"/>
      <c r="AJ339" s="358"/>
      <c r="AK339" s="358"/>
    </row>
    <row r="340" spans="1:37" ht="13">
      <c r="A340" s="488"/>
      <c r="B340" s="358"/>
      <c r="C340" s="358"/>
      <c r="D340" s="358"/>
      <c r="E340" s="358"/>
      <c r="F340" s="358"/>
      <c r="G340" s="358"/>
      <c r="H340" s="358"/>
      <c r="I340" s="358"/>
      <c r="J340" s="358"/>
      <c r="K340" s="358"/>
      <c r="L340" s="358"/>
      <c r="M340" s="358"/>
      <c r="N340" s="358"/>
      <c r="O340" s="358"/>
      <c r="P340" s="358"/>
      <c r="Q340" s="358"/>
      <c r="R340" s="358"/>
      <c r="S340" s="358"/>
      <c r="T340" s="357"/>
      <c r="U340" s="358"/>
      <c r="V340" s="358"/>
      <c r="W340" s="358"/>
      <c r="X340" s="358"/>
      <c r="Y340" s="358"/>
      <c r="Z340" s="358"/>
      <c r="AA340" s="358"/>
      <c r="AB340" s="358"/>
      <c r="AC340" s="358"/>
      <c r="AD340" s="358"/>
      <c r="AE340" s="358"/>
      <c r="AF340" s="358"/>
      <c r="AG340" s="358"/>
      <c r="AH340" s="358"/>
      <c r="AI340" s="358"/>
      <c r="AJ340" s="358"/>
      <c r="AK340" s="358"/>
    </row>
    <row r="341" spans="1:37" ht="13">
      <c r="A341" s="488"/>
      <c r="B341" s="358"/>
      <c r="C341" s="358"/>
      <c r="D341" s="358"/>
      <c r="E341" s="358"/>
      <c r="F341" s="358"/>
      <c r="G341" s="358"/>
      <c r="H341" s="358"/>
      <c r="I341" s="358"/>
      <c r="J341" s="358"/>
      <c r="K341" s="358"/>
      <c r="L341" s="358"/>
      <c r="M341" s="358"/>
      <c r="N341" s="358"/>
      <c r="O341" s="358"/>
      <c r="P341" s="358"/>
      <c r="Q341" s="358"/>
      <c r="R341" s="358"/>
      <c r="S341" s="358"/>
      <c r="T341" s="357"/>
      <c r="U341" s="358"/>
      <c r="V341" s="358"/>
      <c r="W341" s="358"/>
      <c r="X341" s="358"/>
      <c r="Y341" s="358"/>
      <c r="Z341" s="358"/>
      <c r="AA341" s="358"/>
      <c r="AB341" s="358"/>
      <c r="AC341" s="358"/>
      <c r="AD341" s="358"/>
      <c r="AE341" s="358"/>
      <c r="AF341" s="358"/>
      <c r="AG341" s="358"/>
      <c r="AH341" s="358"/>
      <c r="AI341" s="358"/>
      <c r="AJ341" s="358"/>
      <c r="AK341" s="358"/>
    </row>
    <row r="342" spans="1:37" ht="13">
      <c r="A342" s="488"/>
      <c r="B342" s="358"/>
      <c r="C342" s="358"/>
      <c r="D342" s="358"/>
      <c r="E342" s="358"/>
      <c r="F342" s="358"/>
      <c r="G342" s="358"/>
      <c r="H342" s="358"/>
      <c r="I342" s="358"/>
      <c r="J342" s="358"/>
      <c r="K342" s="358"/>
      <c r="L342" s="358"/>
      <c r="M342" s="358"/>
      <c r="N342" s="358"/>
      <c r="O342" s="358"/>
      <c r="P342" s="358"/>
      <c r="Q342" s="358"/>
      <c r="R342" s="358"/>
      <c r="S342" s="358"/>
      <c r="T342" s="357"/>
      <c r="U342" s="358"/>
      <c r="V342" s="358"/>
      <c r="W342" s="358"/>
      <c r="X342" s="358"/>
      <c r="Y342" s="358"/>
      <c r="Z342" s="358"/>
      <c r="AA342" s="358"/>
      <c r="AB342" s="358"/>
      <c r="AC342" s="358"/>
      <c r="AD342" s="358"/>
      <c r="AE342" s="358"/>
      <c r="AF342" s="358"/>
      <c r="AG342" s="358"/>
      <c r="AH342" s="358"/>
      <c r="AI342" s="358"/>
      <c r="AJ342" s="358"/>
      <c r="AK342" s="358"/>
    </row>
    <row r="343" spans="1:37" ht="13">
      <c r="A343" s="488"/>
      <c r="B343" s="358"/>
      <c r="C343" s="358"/>
      <c r="D343" s="358"/>
      <c r="E343" s="358"/>
      <c r="F343" s="358"/>
      <c r="G343" s="358"/>
      <c r="H343" s="358"/>
      <c r="I343" s="358"/>
      <c r="J343" s="358"/>
      <c r="K343" s="358"/>
      <c r="L343" s="358"/>
      <c r="M343" s="358"/>
      <c r="N343" s="358"/>
      <c r="O343" s="358"/>
      <c r="P343" s="358"/>
      <c r="Q343" s="358"/>
      <c r="R343" s="358"/>
      <c r="S343" s="358"/>
      <c r="T343" s="357"/>
      <c r="U343" s="358"/>
      <c r="V343" s="358"/>
      <c r="W343" s="358"/>
      <c r="X343" s="358"/>
      <c r="Y343" s="358"/>
      <c r="Z343" s="358"/>
      <c r="AA343" s="358"/>
      <c r="AB343" s="358"/>
      <c r="AC343" s="358"/>
      <c r="AD343" s="358"/>
      <c r="AE343" s="358"/>
      <c r="AF343" s="358"/>
      <c r="AG343" s="358"/>
      <c r="AH343" s="358"/>
      <c r="AI343" s="358"/>
      <c r="AJ343" s="358"/>
      <c r="AK343" s="358"/>
    </row>
    <row r="344" spans="1:37" ht="13">
      <c r="A344" s="488"/>
      <c r="B344" s="358"/>
      <c r="C344" s="358"/>
      <c r="D344" s="358"/>
      <c r="E344" s="358"/>
      <c r="F344" s="358"/>
      <c r="G344" s="358"/>
      <c r="H344" s="358"/>
      <c r="I344" s="358"/>
      <c r="J344" s="358"/>
      <c r="K344" s="358"/>
      <c r="L344" s="358"/>
      <c r="M344" s="358"/>
      <c r="N344" s="358"/>
      <c r="O344" s="358"/>
      <c r="P344" s="358"/>
      <c r="Q344" s="358"/>
      <c r="R344" s="358"/>
      <c r="S344" s="358"/>
      <c r="T344" s="357"/>
      <c r="U344" s="358"/>
      <c r="V344" s="358"/>
      <c r="W344" s="358"/>
      <c r="X344" s="358"/>
      <c r="Y344" s="358"/>
      <c r="Z344" s="358"/>
      <c r="AA344" s="358"/>
      <c r="AB344" s="358"/>
      <c r="AC344" s="358"/>
      <c r="AD344" s="358"/>
      <c r="AE344" s="358"/>
      <c r="AF344" s="358"/>
      <c r="AG344" s="358"/>
      <c r="AH344" s="358"/>
      <c r="AI344" s="358"/>
      <c r="AJ344" s="358"/>
      <c r="AK344" s="358"/>
    </row>
    <row r="345" spans="1:37" ht="13">
      <c r="A345" s="488"/>
      <c r="B345" s="358"/>
      <c r="C345" s="358"/>
      <c r="D345" s="358"/>
      <c r="E345" s="358"/>
      <c r="F345" s="358"/>
      <c r="G345" s="358"/>
      <c r="H345" s="358"/>
      <c r="I345" s="358"/>
      <c r="J345" s="358"/>
      <c r="K345" s="358"/>
      <c r="L345" s="358"/>
      <c r="M345" s="358"/>
      <c r="N345" s="358"/>
      <c r="O345" s="358"/>
      <c r="P345" s="358"/>
      <c r="Q345" s="358"/>
      <c r="R345" s="358"/>
      <c r="S345" s="358"/>
      <c r="T345" s="357"/>
      <c r="U345" s="358"/>
      <c r="V345" s="358"/>
      <c r="W345" s="358"/>
      <c r="X345" s="358"/>
      <c r="Y345" s="358"/>
      <c r="Z345" s="358"/>
      <c r="AA345" s="358"/>
      <c r="AB345" s="358"/>
      <c r="AC345" s="358"/>
      <c r="AD345" s="358"/>
      <c r="AE345" s="358"/>
      <c r="AF345" s="358"/>
      <c r="AG345" s="358"/>
      <c r="AH345" s="358"/>
      <c r="AI345" s="358"/>
      <c r="AJ345" s="358"/>
      <c r="AK345" s="358"/>
    </row>
    <row r="346" spans="1:37" ht="13">
      <c r="A346" s="488"/>
      <c r="B346" s="358"/>
      <c r="C346" s="358"/>
      <c r="D346" s="358"/>
      <c r="E346" s="358"/>
      <c r="F346" s="358"/>
      <c r="G346" s="358"/>
      <c r="H346" s="358"/>
      <c r="I346" s="358"/>
      <c r="J346" s="358"/>
      <c r="K346" s="358"/>
      <c r="L346" s="358"/>
      <c r="M346" s="358"/>
      <c r="N346" s="358"/>
      <c r="O346" s="358"/>
      <c r="P346" s="358"/>
      <c r="Q346" s="358"/>
      <c r="R346" s="358"/>
      <c r="S346" s="358"/>
      <c r="T346" s="357"/>
      <c r="U346" s="358"/>
      <c r="V346" s="358"/>
      <c r="W346" s="358"/>
      <c r="X346" s="358"/>
      <c r="Y346" s="358"/>
      <c r="Z346" s="358"/>
      <c r="AA346" s="358"/>
      <c r="AB346" s="358"/>
      <c r="AC346" s="358"/>
      <c r="AD346" s="358"/>
      <c r="AE346" s="358"/>
      <c r="AF346" s="358"/>
      <c r="AG346" s="358"/>
      <c r="AH346" s="358"/>
      <c r="AI346" s="358"/>
      <c r="AJ346" s="358"/>
      <c r="AK346" s="358"/>
    </row>
    <row r="347" spans="1:37" ht="13">
      <c r="A347" s="488"/>
      <c r="B347" s="358"/>
      <c r="C347" s="358"/>
      <c r="D347" s="358"/>
      <c r="E347" s="358"/>
      <c r="F347" s="358"/>
      <c r="G347" s="358"/>
      <c r="H347" s="358"/>
      <c r="I347" s="358"/>
      <c r="J347" s="358"/>
      <c r="K347" s="358"/>
      <c r="L347" s="358"/>
      <c r="M347" s="358"/>
      <c r="N347" s="358"/>
      <c r="O347" s="358"/>
      <c r="P347" s="358"/>
      <c r="Q347" s="358"/>
      <c r="R347" s="358"/>
      <c r="S347" s="358"/>
      <c r="T347" s="357"/>
      <c r="U347" s="358"/>
      <c r="V347" s="358"/>
      <c r="W347" s="358"/>
      <c r="X347" s="358"/>
      <c r="Y347" s="358"/>
      <c r="Z347" s="358"/>
      <c r="AA347" s="358"/>
      <c r="AB347" s="358"/>
      <c r="AC347" s="358"/>
      <c r="AD347" s="358"/>
      <c r="AE347" s="358"/>
      <c r="AF347" s="358"/>
      <c r="AG347" s="358"/>
      <c r="AH347" s="358"/>
      <c r="AI347" s="358"/>
      <c r="AJ347" s="358"/>
      <c r="AK347" s="358"/>
    </row>
    <row r="348" spans="1:37" ht="13">
      <c r="A348" s="488"/>
      <c r="B348" s="358"/>
      <c r="C348" s="358"/>
      <c r="D348" s="358"/>
      <c r="E348" s="358"/>
      <c r="F348" s="358"/>
      <c r="G348" s="358"/>
      <c r="H348" s="358"/>
      <c r="I348" s="358"/>
      <c r="J348" s="358"/>
      <c r="K348" s="358"/>
      <c r="L348" s="358"/>
      <c r="M348" s="358"/>
      <c r="N348" s="358"/>
      <c r="O348" s="358"/>
      <c r="P348" s="358"/>
      <c r="Q348" s="358"/>
      <c r="R348" s="358"/>
      <c r="S348" s="358"/>
      <c r="T348" s="357"/>
      <c r="U348" s="358"/>
      <c r="V348" s="358"/>
      <c r="W348" s="358"/>
      <c r="X348" s="358"/>
      <c r="Y348" s="358"/>
      <c r="Z348" s="358"/>
      <c r="AA348" s="358"/>
      <c r="AB348" s="358"/>
      <c r="AC348" s="358"/>
      <c r="AD348" s="358"/>
      <c r="AE348" s="358"/>
      <c r="AF348" s="358"/>
      <c r="AG348" s="358"/>
      <c r="AH348" s="358"/>
      <c r="AI348" s="358"/>
      <c r="AJ348" s="358"/>
      <c r="AK348" s="358"/>
    </row>
    <row r="349" spans="1:37" ht="13">
      <c r="A349" s="488"/>
      <c r="B349" s="358"/>
      <c r="C349" s="358"/>
      <c r="D349" s="358"/>
      <c r="E349" s="358"/>
      <c r="F349" s="358"/>
      <c r="G349" s="358"/>
      <c r="H349" s="358"/>
      <c r="I349" s="358"/>
      <c r="J349" s="358"/>
      <c r="K349" s="358"/>
      <c r="L349" s="358"/>
      <c r="M349" s="358"/>
      <c r="N349" s="358"/>
      <c r="O349" s="358"/>
      <c r="P349" s="358"/>
      <c r="Q349" s="358"/>
      <c r="R349" s="358"/>
      <c r="S349" s="358"/>
      <c r="T349" s="357"/>
      <c r="U349" s="358"/>
      <c r="V349" s="358"/>
      <c r="W349" s="358"/>
      <c r="X349" s="358"/>
      <c r="Y349" s="358"/>
      <c r="Z349" s="358"/>
      <c r="AA349" s="358"/>
      <c r="AB349" s="358"/>
      <c r="AC349" s="358"/>
      <c r="AD349" s="358"/>
      <c r="AE349" s="358"/>
      <c r="AF349" s="358"/>
      <c r="AG349" s="358"/>
      <c r="AH349" s="358"/>
      <c r="AI349" s="358"/>
      <c r="AJ349" s="358"/>
      <c r="AK349" s="358"/>
    </row>
    <row r="350" spans="1:37" ht="13">
      <c r="A350" s="488"/>
      <c r="B350" s="358"/>
      <c r="C350" s="358"/>
      <c r="D350" s="358"/>
      <c r="E350" s="358"/>
      <c r="F350" s="358"/>
      <c r="G350" s="358"/>
      <c r="H350" s="358"/>
      <c r="I350" s="358"/>
      <c r="J350" s="358"/>
      <c r="K350" s="358"/>
      <c r="L350" s="358"/>
      <c r="M350" s="358"/>
      <c r="N350" s="358"/>
      <c r="O350" s="358"/>
      <c r="P350" s="358"/>
      <c r="Q350" s="358"/>
      <c r="R350" s="358"/>
      <c r="S350" s="358"/>
      <c r="T350" s="357"/>
      <c r="U350" s="358"/>
      <c r="V350" s="358"/>
      <c r="W350" s="358"/>
      <c r="X350" s="358"/>
      <c r="Y350" s="358"/>
      <c r="Z350" s="358"/>
      <c r="AA350" s="358"/>
      <c r="AB350" s="358"/>
      <c r="AC350" s="358"/>
      <c r="AD350" s="358"/>
      <c r="AE350" s="358"/>
      <c r="AF350" s="358"/>
      <c r="AG350" s="358"/>
      <c r="AH350" s="358"/>
      <c r="AI350" s="358"/>
      <c r="AJ350" s="358"/>
      <c r="AK350" s="358"/>
    </row>
    <row r="351" spans="1:37" ht="13">
      <c r="A351" s="488"/>
      <c r="B351" s="358"/>
      <c r="C351" s="358"/>
      <c r="D351" s="358"/>
      <c r="E351" s="358"/>
      <c r="F351" s="358"/>
      <c r="G351" s="358"/>
      <c r="H351" s="358"/>
      <c r="I351" s="358"/>
      <c r="J351" s="358"/>
      <c r="K351" s="358"/>
      <c r="L351" s="358"/>
      <c r="M351" s="358"/>
      <c r="N351" s="358"/>
      <c r="O351" s="358"/>
      <c r="P351" s="358"/>
      <c r="Q351" s="358"/>
      <c r="R351" s="358"/>
      <c r="S351" s="358"/>
      <c r="T351" s="357"/>
      <c r="U351" s="358"/>
      <c r="V351" s="358"/>
      <c r="W351" s="358"/>
      <c r="X351" s="358"/>
      <c r="Y351" s="358"/>
      <c r="Z351" s="358"/>
      <c r="AA351" s="358"/>
      <c r="AB351" s="358"/>
      <c r="AC351" s="358"/>
      <c r="AD351" s="358"/>
      <c r="AE351" s="358"/>
      <c r="AF351" s="358"/>
      <c r="AG351" s="358"/>
      <c r="AH351" s="358"/>
      <c r="AI351" s="358"/>
      <c r="AJ351" s="358"/>
      <c r="AK351" s="358"/>
    </row>
    <row r="352" spans="1:37" ht="13">
      <c r="A352" s="488"/>
      <c r="B352" s="358"/>
      <c r="C352" s="358"/>
      <c r="D352" s="358"/>
      <c r="E352" s="358"/>
      <c r="F352" s="358"/>
      <c r="G352" s="358"/>
      <c r="H352" s="358"/>
      <c r="I352" s="358"/>
      <c r="J352" s="358"/>
      <c r="K352" s="358"/>
      <c r="L352" s="358"/>
      <c r="M352" s="358"/>
      <c r="N352" s="358"/>
      <c r="O352" s="358"/>
      <c r="P352" s="358"/>
      <c r="Q352" s="358"/>
      <c r="R352" s="358"/>
      <c r="S352" s="358"/>
      <c r="T352" s="357"/>
      <c r="U352" s="358"/>
      <c r="V352" s="358"/>
      <c r="W352" s="358"/>
      <c r="X352" s="358"/>
      <c r="Y352" s="358"/>
      <c r="Z352" s="358"/>
      <c r="AA352" s="358"/>
      <c r="AB352" s="358"/>
      <c r="AC352" s="358"/>
      <c r="AD352" s="358"/>
      <c r="AE352" s="358"/>
      <c r="AF352" s="358"/>
      <c r="AG352" s="358"/>
      <c r="AH352" s="358"/>
      <c r="AI352" s="358"/>
      <c r="AJ352" s="358"/>
      <c r="AK352" s="358"/>
    </row>
    <row r="353" spans="1:37" ht="13">
      <c r="A353" s="488"/>
      <c r="B353" s="358"/>
      <c r="C353" s="358"/>
      <c r="D353" s="358"/>
      <c r="E353" s="358"/>
      <c r="F353" s="358"/>
      <c r="G353" s="358"/>
      <c r="H353" s="358"/>
      <c r="I353" s="358"/>
      <c r="J353" s="358"/>
      <c r="K353" s="358"/>
      <c r="L353" s="358"/>
      <c r="M353" s="358"/>
      <c r="N353" s="358"/>
      <c r="O353" s="358"/>
      <c r="P353" s="358"/>
      <c r="Q353" s="358"/>
      <c r="R353" s="358"/>
      <c r="S353" s="358"/>
      <c r="T353" s="357"/>
      <c r="U353" s="358"/>
      <c r="V353" s="358"/>
      <c r="W353" s="358"/>
      <c r="X353" s="358"/>
      <c r="Y353" s="358"/>
      <c r="Z353" s="358"/>
      <c r="AA353" s="358"/>
      <c r="AB353" s="358"/>
      <c r="AC353" s="358"/>
      <c r="AD353" s="358"/>
      <c r="AE353" s="358"/>
      <c r="AF353" s="358"/>
      <c r="AG353" s="358"/>
      <c r="AH353" s="358"/>
      <c r="AI353" s="358"/>
      <c r="AJ353" s="358"/>
      <c r="AK353" s="358"/>
    </row>
    <row r="354" spans="1:37" ht="13">
      <c r="A354" s="488"/>
      <c r="B354" s="358"/>
      <c r="C354" s="358"/>
      <c r="D354" s="358"/>
      <c r="E354" s="358"/>
      <c r="F354" s="358"/>
      <c r="G354" s="358"/>
      <c r="H354" s="358"/>
      <c r="I354" s="358"/>
      <c r="J354" s="358"/>
      <c r="K354" s="358"/>
      <c r="L354" s="358"/>
      <c r="M354" s="358"/>
      <c r="N354" s="358"/>
      <c r="O354" s="358"/>
      <c r="P354" s="358"/>
      <c r="Q354" s="358"/>
      <c r="R354" s="358"/>
      <c r="S354" s="358"/>
      <c r="T354" s="357"/>
      <c r="U354" s="358"/>
      <c r="V354" s="358"/>
      <c r="W354" s="358"/>
      <c r="X354" s="358"/>
      <c r="Y354" s="358"/>
      <c r="Z354" s="358"/>
      <c r="AA354" s="358"/>
      <c r="AB354" s="358"/>
      <c r="AC354" s="358"/>
      <c r="AD354" s="358"/>
      <c r="AE354" s="358"/>
      <c r="AF354" s="358"/>
      <c r="AG354" s="358"/>
      <c r="AH354" s="358"/>
      <c r="AI354" s="358"/>
      <c r="AJ354" s="358"/>
      <c r="AK354" s="358"/>
    </row>
    <row r="355" spans="1:37" ht="13">
      <c r="A355" s="488"/>
      <c r="B355" s="358"/>
      <c r="C355" s="358"/>
      <c r="D355" s="358"/>
      <c r="E355" s="358"/>
      <c r="F355" s="358"/>
      <c r="G355" s="358"/>
      <c r="H355" s="358"/>
      <c r="I355" s="358"/>
      <c r="J355" s="358"/>
      <c r="K355" s="358"/>
      <c r="L355" s="358"/>
      <c r="M355" s="358"/>
      <c r="N355" s="358"/>
      <c r="O355" s="358"/>
      <c r="P355" s="358"/>
      <c r="Q355" s="358"/>
      <c r="R355" s="358"/>
      <c r="S355" s="358"/>
      <c r="T355" s="357"/>
      <c r="U355" s="358"/>
      <c r="V355" s="358"/>
      <c r="W355" s="358"/>
      <c r="X355" s="358"/>
      <c r="Y355" s="358"/>
      <c r="Z355" s="358"/>
      <c r="AA355" s="358"/>
      <c r="AB355" s="358"/>
      <c r="AC355" s="358"/>
      <c r="AD355" s="358"/>
      <c r="AE355" s="358"/>
      <c r="AF355" s="358"/>
      <c r="AG355" s="358"/>
      <c r="AH355" s="358"/>
      <c r="AI355" s="358"/>
      <c r="AJ355" s="358"/>
      <c r="AK355" s="358"/>
    </row>
    <row r="356" spans="1:37" ht="13">
      <c r="A356" s="488"/>
      <c r="B356" s="358"/>
      <c r="C356" s="358"/>
      <c r="D356" s="358"/>
      <c r="E356" s="358"/>
      <c r="F356" s="358"/>
      <c r="G356" s="358"/>
      <c r="H356" s="358"/>
      <c r="I356" s="358"/>
      <c r="J356" s="358"/>
      <c r="K356" s="358"/>
      <c r="L356" s="358"/>
      <c r="M356" s="358"/>
      <c r="N356" s="358"/>
      <c r="O356" s="358"/>
      <c r="P356" s="358"/>
      <c r="Q356" s="358"/>
      <c r="R356" s="358"/>
      <c r="S356" s="358"/>
      <c r="T356" s="357"/>
      <c r="U356" s="358"/>
      <c r="V356" s="358"/>
      <c r="W356" s="358"/>
      <c r="X356" s="358"/>
      <c r="Y356" s="358"/>
      <c r="Z356" s="358"/>
      <c r="AA356" s="358"/>
      <c r="AB356" s="358"/>
      <c r="AC356" s="358"/>
      <c r="AD356" s="358"/>
      <c r="AE356" s="358"/>
      <c r="AF356" s="358"/>
      <c r="AG356" s="358"/>
      <c r="AH356" s="358"/>
      <c r="AI356" s="358"/>
      <c r="AJ356" s="358"/>
      <c r="AK356" s="358"/>
    </row>
    <row r="357" spans="1:37" ht="13">
      <c r="A357" s="488"/>
      <c r="B357" s="358"/>
      <c r="C357" s="358"/>
      <c r="D357" s="358"/>
      <c r="E357" s="358"/>
      <c r="F357" s="358"/>
      <c r="G357" s="358"/>
      <c r="H357" s="358"/>
      <c r="I357" s="358"/>
      <c r="J357" s="358"/>
      <c r="K357" s="358"/>
      <c r="L357" s="358"/>
      <c r="M357" s="358"/>
      <c r="N357" s="358"/>
      <c r="O357" s="358"/>
      <c r="P357" s="358"/>
      <c r="Q357" s="358"/>
      <c r="R357" s="358"/>
      <c r="S357" s="358"/>
      <c r="T357" s="357"/>
      <c r="U357" s="358"/>
      <c r="V357" s="358"/>
      <c r="W357" s="358"/>
      <c r="X357" s="358"/>
      <c r="Y357" s="358"/>
      <c r="Z357" s="358"/>
      <c r="AA357" s="358"/>
      <c r="AB357" s="358"/>
      <c r="AC357" s="358"/>
      <c r="AD357" s="358"/>
      <c r="AE357" s="358"/>
      <c r="AF357" s="358"/>
      <c r="AG357" s="358"/>
      <c r="AH357" s="358"/>
      <c r="AI357" s="358"/>
      <c r="AJ357" s="358"/>
      <c r="AK357" s="358"/>
    </row>
    <row r="358" spans="1:37" ht="13">
      <c r="A358" s="488"/>
      <c r="B358" s="358"/>
      <c r="C358" s="358"/>
      <c r="D358" s="358"/>
      <c r="E358" s="358"/>
      <c r="F358" s="358"/>
      <c r="G358" s="358"/>
      <c r="H358" s="358"/>
      <c r="I358" s="358"/>
      <c r="J358" s="358"/>
      <c r="K358" s="358"/>
      <c r="L358" s="358"/>
      <c r="M358" s="358"/>
      <c r="N358" s="358"/>
      <c r="O358" s="358"/>
      <c r="P358" s="358"/>
      <c r="Q358" s="358"/>
      <c r="R358" s="358"/>
      <c r="S358" s="358"/>
      <c r="T358" s="357"/>
      <c r="U358" s="358"/>
      <c r="V358" s="358"/>
      <c r="W358" s="358"/>
      <c r="X358" s="358"/>
      <c r="Y358" s="358"/>
      <c r="Z358" s="358"/>
      <c r="AA358" s="358"/>
      <c r="AB358" s="358"/>
      <c r="AC358" s="358"/>
      <c r="AD358" s="358"/>
      <c r="AE358" s="358"/>
      <c r="AF358" s="358"/>
      <c r="AG358" s="358"/>
      <c r="AH358" s="358"/>
      <c r="AI358" s="358"/>
      <c r="AJ358" s="358"/>
      <c r="AK358" s="358"/>
    </row>
    <row r="359" spans="1:37" ht="13">
      <c r="A359" s="488"/>
      <c r="B359" s="358"/>
      <c r="C359" s="358"/>
      <c r="D359" s="358"/>
      <c r="E359" s="358"/>
      <c r="F359" s="358"/>
      <c r="G359" s="358"/>
      <c r="H359" s="358"/>
      <c r="I359" s="358"/>
      <c r="J359" s="358"/>
      <c r="K359" s="358"/>
      <c r="L359" s="358"/>
      <c r="M359" s="358"/>
      <c r="N359" s="358"/>
      <c r="O359" s="358"/>
      <c r="P359" s="358"/>
      <c r="Q359" s="358"/>
      <c r="R359" s="358"/>
      <c r="S359" s="358"/>
      <c r="T359" s="357"/>
      <c r="U359" s="358"/>
      <c r="V359" s="358"/>
      <c r="W359" s="358"/>
      <c r="X359" s="358"/>
      <c r="Y359" s="358"/>
      <c r="Z359" s="358"/>
      <c r="AA359" s="358"/>
      <c r="AB359" s="358"/>
      <c r="AC359" s="358"/>
      <c r="AD359" s="358"/>
      <c r="AE359" s="358"/>
      <c r="AF359" s="358"/>
      <c r="AG359" s="358"/>
      <c r="AH359" s="358"/>
      <c r="AI359" s="358"/>
      <c r="AJ359" s="358"/>
      <c r="AK359" s="358"/>
    </row>
    <row r="360" spans="1:37" ht="13">
      <c r="A360" s="488"/>
      <c r="B360" s="358"/>
      <c r="C360" s="358"/>
      <c r="D360" s="358"/>
      <c r="E360" s="358"/>
      <c r="F360" s="358"/>
      <c r="G360" s="358"/>
      <c r="H360" s="358"/>
      <c r="I360" s="358"/>
      <c r="J360" s="358"/>
      <c r="K360" s="358"/>
      <c r="L360" s="358"/>
      <c r="M360" s="358"/>
      <c r="N360" s="358"/>
      <c r="O360" s="358"/>
      <c r="P360" s="358"/>
      <c r="Q360" s="358"/>
      <c r="R360" s="358"/>
      <c r="S360" s="358"/>
      <c r="T360" s="357"/>
      <c r="U360" s="358"/>
      <c r="V360" s="358"/>
      <c r="W360" s="358"/>
      <c r="X360" s="358"/>
      <c r="Y360" s="358"/>
      <c r="Z360" s="358"/>
      <c r="AA360" s="358"/>
      <c r="AB360" s="358"/>
      <c r="AC360" s="358"/>
      <c r="AD360" s="358"/>
      <c r="AE360" s="358"/>
      <c r="AF360" s="358"/>
      <c r="AG360" s="358"/>
      <c r="AH360" s="358"/>
      <c r="AI360" s="358"/>
      <c r="AJ360" s="358"/>
      <c r="AK360" s="358"/>
    </row>
    <row r="361" spans="1:37" ht="13">
      <c r="A361" s="488"/>
      <c r="B361" s="358"/>
      <c r="C361" s="358"/>
      <c r="D361" s="358"/>
      <c r="E361" s="358"/>
      <c r="F361" s="358"/>
      <c r="G361" s="358"/>
      <c r="H361" s="358"/>
      <c r="I361" s="358"/>
      <c r="J361" s="358"/>
      <c r="K361" s="358"/>
      <c r="L361" s="358"/>
      <c r="M361" s="358"/>
      <c r="N361" s="358"/>
      <c r="O361" s="358"/>
      <c r="P361" s="358"/>
      <c r="Q361" s="358"/>
      <c r="R361" s="358"/>
      <c r="S361" s="358"/>
      <c r="T361" s="357"/>
      <c r="U361" s="358"/>
      <c r="V361" s="358"/>
      <c r="W361" s="358"/>
      <c r="X361" s="358"/>
      <c r="Y361" s="358"/>
      <c r="Z361" s="358"/>
      <c r="AA361" s="358"/>
      <c r="AB361" s="358"/>
      <c r="AC361" s="358"/>
      <c r="AD361" s="358"/>
      <c r="AE361" s="358"/>
      <c r="AF361" s="358"/>
      <c r="AG361" s="358"/>
      <c r="AH361" s="358"/>
      <c r="AI361" s="358"/>
      <c r="AJ361" s="358"/>
      <c r="AK361" s="358"/>
    </row>
    <row r="362" spans="1:37" ht="13">
      <c r="A362" s="488"/>
      <c r="B362" s="358"/>
      <c r="C362" s="358"/>
      <c r="D362" s="358"/>
      <c r="E362" s="358"/>
      <c r="F362" s="358"/>
      <c r="G362" s="358"/>
      <c r="H362" s="358"/>
      <c r="I362" s="358"/>
      <c r="J362" s="358"/>
      <c r="K362" s="358"/>
      <c r="L362" s="358"/>
      <c r="M362" s="358"/>
      <c r="N362" s="358"/>
      <c r="O362" s="358"/>
      <c r="P362" s="358"/>
      <c r="Q362" s="358"/>
      <c r="R362" s="358"/>
      <c r="S362" s="358"/>
      <c r="T362" s="357"/>
      <c r="U362" s="358"/>
      <c r="V362" s="358"/>
      <c r="W362" s="358"/>
      <c r="X362" s="358"/>
      <c r="Y362" s="358"/>
      <c r="Z362" s="358"/>
      <c r="AA362" s="358"/>
      <c r="AB362" s="358"/>
      <c r="AC362" s="358"/>
      <c r="AD362" s="358"/>
      <c r="AE362" s="358"/>
      <c r="AF362" s="358"/>
      <c r="AG362" s="358"/>
      <c r="AH362" s="358"/>
      <c r="AI362" s="358"/>
      <c r="AJ362" s="358"/>
      <c r="AK362" s="358"/>
    </row>
    <row r="363" spans="1:37" ht="13">
      <c r="A363" s="488"/>
      <c r="B363" s="358"/>
      <c r="C363" s="358"/>
      <c r="D363" s="358"/>
      <c r="E363" s="358"/>
      <c r="F363" s="358"/>
      <c r="G363" s="358"/>
      <c r="H363" s="358"/>
      <c r="I363" s="358"/>
      <c r="J363" s="358"/>
      <c r="K363" s="358"/>
      <c r="L363" s="358"/>
      <c r="M363" s="358"/>
      <c r="N363" s="358"/>
      <c r="O363" s="358"/>
      <c r="P363" s="358"/>
      <c r="Q363" s="358"/>
      <c r="R363" s="358"/>
      <c r="S363" s="358"/>
      <c r="T363" s="357"/>
      <c r="U363" s="358"/>
      <c r="V363" s="358"/>
      <c r="W363" s="358"/>
      <c r="X363" s="358"/>
      <c r="Y363" s="358"/>
      <c r="Z363" s="358"/>
      <c r="AA363" s="358"/>
      <c r="AB363" s="358"/>
      <c r="AC363" s="358"/>
      <c r="AD363" s="358"/>
      <c r="AE363" s="358"/>
      <c r="AF363" s="358"/>
      <c r="AG363" s="358"/>
      <c r="AH363" s="358"/>
      <c r="AI363" s="358"/>
      <c r="AJ363" s="358"/>
      <c r="AK363" s="358"/>
    </row>
    <row r="364" spans="1:37" ht="13">
      <c r="A364" s="488"/>
      <c r="B364" s="358"/>
      <c r="C364" s="358"/>
      <c r="D364" s="358"/>
      <c r="E364" s="358"/>
      <c r="F364" s="358"/>
      <c r="G364" s="358"/>
      <c r="H364" s="358"/>
      <c r="I364" s="358"/>
      <c r="J364" s="358"/>
      <c r="K364" s="358"/>
      <c r="L364" s="358"/>
      <c r="M364" s="358"/>
      <c r="N364" s="358"/>
      <c r="O364" s="358"/>
      <c r="P364" s="358"/>
      <c r="Q364" s="358"/>
      <c r="R364" s="358"/>
      <c r="S364" s="358"/>
      <c r="T364" s="357"/>
      <c r="U364" s="358"/>
      <c r="V364" s="358"/>
      <c r="W364" s="358"/>
      <c r="X364" s="358"/>
      <c r="Y364" s="358"/>
      <c r="Z364" s="358"/>
      <c r="AA364" s="358"/>
      <c r="AB364" s="358"/>
      <c r="AC364" s="358"/>
      <c r="AD364" s="358"/>
      <c r="AE364" s="358"/>
      <c r="AF364" s="358"/>
      <c r="AG364" s="358"/>
      <c r="AH364" s="358"/>
      <c r="AI364" s="358"/>
      <c r="AJ364" s="358"/>
      <c r="AK364" s="358"/>
    </row>
    <row r="365" spans="1:37" ht="13">
      <c r="A365" s="488"/>
      <c r="B365" s="358"/>
      <c r="C365" s="358"/>
      <c r="D365" s="358"/>
      <c r="E365" s="358"/>
      <c r="F365" s="358"/>
      <c r="G365" s="358"/>
      <c r="H365" s="358"/>
      <c r="I365" s="358"/>
      <c r="J365" s="358"/>
      <c r="K365" s="358"/>
      <c r="L365" s="358"/>
      <c r="M365" s="358"/>
      <c r="N365" s="358"/>
      <c r="O365" s="358"/>
      <c r="P365" s="358"/>
      <c r="Q365" s="358"/>
      <c r="R365" s="358"/>
      <c r="S365" s="358"/>
      <c r="T365" s="357"/>
      <c r="U365" s="358"/>
      <c r="V365" s="358"/>
      <c r="W365" s="358"/>
      <c r="X365" s="358"/>
      <c r="Y365" s="358"/>
      <c r="Z365" s="358"/>
      <c r="AA365" s="358"/>
      <c r="AB365" s="358"/>
      <c r="AC365" s="358"/>
      <c r="AD365" s="358"/>
      <c r="AE365" s="358"/>
      <c r="AF365" s="358"/>
      <c r="AG365" s="358"/>
      <c r="AH365" s="358"/>
      <c r="AI365" s="358"/>
      <c r="AJ365" s="358"/>
      <c r="AK365" s="358"/>
    </row>
    <row r="366" spans="1:37" ht="13">
      <c r="A366" s="488"/>
      <c r="B366" s="358"/>
      <c r="C366" s="358"/>
      <c r="D366" s="358"/>
      <c r="E366" s="358"/>
      <c r="F366" s="358"/>
      <c r="G366" s="358"/>
      <c r="H366" s="358"/>
      <c r="I366" s="358"/>
      <c r="J366" s="358"/>
      <c r="K366" s="358"/>
      <c r="L366" s="358"/>
      <c r="M366" s="358"/>
      <c r="N366" s="358"/>
      <c r="O366" s="358"/>
      <c r="P366" s="358"/>
      <c r="Q366" s="358"/>
      <c r="R366" s="358"/>
      <c r="S366" s="358"/>
      <c r="T366" s="357"/>
      <c r="U366" s="358"/>
      <c r="V366" s="358"/>
      <c r="W366" s="358"/>
      <c r="X366" s="358"/>
      <c r="Y366" s="358"/>
      <c r="Z366" s="358"/>
      <c r="AA366" s="358"/>
      <c r="AB366" s="358"/>
      <c r="AC366" s="358"/>
      <c r="AD366" s="358"/>
      <c r="AE366" s="358"/>
      <c r="AF366" s="358"/>
      <c r="AG366" s="358"/>
      <c r="AH366" s="358"/>
      <c r="AI366" s="358"/>
      <c r="AJ366" s="358"/>
      <c r="AK366" s="358"/>
    </row>
    <row r="367" spans="1:37" ht="13">
      <c r="A367" s="488"/>
      <c r="B367" s="358"/>
      <c r="C367" s="358"/>
      <c r="D367" s="358"/>
      <c r="E367" s="358"/>
      <c r="F367" s="358"/>
      <c r="G367" s="358"/>
      <c r="H367" s="358"/>
      <c r="I367" s="358"/>
      <c r="J367" s="358"/>
      <c r="K367" s="358"/>
      <c r="L367" s="358"/>
      <c r="M367" s="358"/>
      <c r="N367" s="358"/>
      <c r="O367" s="358"/>
      <c r="P367" s="358"/>
      <c r="Q367" s="358"/>
      <c r="R367" s="358"/>
      <c r="S367" s="358"/>
      <c r="T367" s="357"/>
      <c r="U367" s="358"/>
      <c r="V367" s="358"/>
      <c r="W367" s="358"/>
      <c r="X367" s="358"/>
      <c r="Y367" s="358"/>
      <c r="Z367" s="358"/>
      <c r="AA367" s="358"/>
      <c r="AB367" s="358"/>
      <c r="AC367" s="358"/>
      <c r="AD367" s="358"/>
      <c r="AE367" s="358"/>
      <c r="AF367" s="358"/>
      <c r="AG367" s="358"/>
      <c r="AH367" s="358"/>
      <c r="AI367" s="358"/>
      <c r="AJ367" s="358"/>
      <c r="AK367" s="358"/>
    </row>
    <row r="368" spans="1:37" ht="13">
      <c r="A368" s="488"/>
      <c r="B368" s="358"/>
      <c r="C368" s="358"/>
      <c r="D368" s="358"/>
      <c r="E368" s="358"/>
      <c r="F368" s="358"/>
      <c r="G368" s="358"/>
      <c r="H368" s="358"/>
      <c r="I368" s="358"/>
      <c r="J368" s="358"/>
      <c r="K368" s="358"/>
      <c r="L368" s="358"/>
      <c r="M368" s="358"/>
      <c r="N368" s="358"/>
      <c r="O368" s="358"/>
      <c r="P368" s="358"/>
      <c r="Q368" s="358"/>
      <c r="R368" s="358"/>
      <c r="S368" s="358"/>
      <c r="T368" s="357"/>
      <c r="U368" s="358"/>
      <c r="V368" s="358"/>
      <c r="W368" s="358"/>
      <c r="X368" s="358"/>
      <c r="Y368" s="358"/>
      <c r="Z368" s="358"/>
      <c r="AA368" s="358"/>
      <c r="AB368" s="358"/>
      <c r="AC368" s="358"/>
      <c r="AD368" s="358"/>
      <c r="AE368" s="358"/>
      <c r="AF368" s="358"/>
      <c r="AG368" s="358"/>
      <c r="AH368" s="358"/>
      <c r="AI368" s="358"/>
      <c r="AJ368" s="358"/>
      <c r="AK368" s="358"/>
    </row>
    <row r="369" spans="1:37" ht="13">
      <c r="A369" s="488"/>
      <c r="B369" s="358"/>
      <c r="C369" s="358"/>
      <c r="D369" s="358"/>
      <c r="E369" s="358"/>
      <c r="F369" s="358"/>
      <c r="G369" s="358"/>
      <c r="H369" s="358"/>
      <c r="I369" s="358"/>
      <c r="J369" s="358"/>
      <c r="K369" s="358"/>
      <c r="L369" s="358"/>
      <c r="M369" s="358"/>
      <c r="N369" s="358"/>
      <c r="O369" s="358"/>
      <c r="P369" s="358"/>
      <c r="Q369" s="358"/>
      <c r="R369" s="358"/>
      <c r="S369" s="358"/>
      <c r="T369" s="357"/>
      <c r="U369" s="358"/>
      <c r="V369" s="358"/>
      <c r="W369" s="358"/>
      <c r="X369" s="358"/>
      <c r="Y369" s="358"/>
      <c r="Z369" s="358"/>
      <c r="AA369" s="358"/>
      <c r="AB369" s="358"/>
      <c r="AC369" s="358"/>
      <c r="AD369" s="358"/>
      <c r="AE369" s="358"/>
      <c r="AF369" s="358"/>
      <c r="AG369" s="358"/>
      <c r="AH369" s="358"/>
      <c r="AI369" s="358"/>
      <c r="AJ369" s="358"/>
      <c r="AK369" s="358"/>
    </row>
    <row r="370" spans="1:37" ht="13">
      <c r="A370" s="488"/>
      <c r="B370" s="358"/>
      <c r="C370" s="358"/>
      <c r="D370" s="358"/>
      <c r="E370" s="358"/>
      <c r="F370" s="358"/>
      <c r="G370" s="358"/>
      <c r="H370" s="358"/>
      <c r="I370" s="358"/>
      <c r="J370" s="358"/>
      <c r="K370" s="358"/>
      <c r="L370" s="358"/>
      <c r="M370" s="358"/>
      <c r="N370" s="358"/>
      <c r="O370" s="358"/>
      <c r="P370" s="358"/>
      <c r="Q370" s="358"/>
      <c r="R370" s="358"/>
      <c r="S370" s="358"/>
      <c r="T370" s="357"/>
      <c r="U370" s="358"/>
      <c r="V370" s="358"/>
      <c r="W370" s="358"/>
      <c r="X370" s="358"/>
      <c r="Y370" s="358"/>
      <c r="Z370" s="358"/>
      <c r="AA370" s="358"/>
      <c r="AB370" s="358"/>
      <c r="AC370" s="358"/>
      <c r="AD370" s="358"/>
      <c r="AE370" s="358"/>
      <c r="AF370" s="358"/>
      <c r="AG370" s="358"/>
      <c r="AH370" s="358"/>
      <c r="AI370" s="358"/>
      <c r="AJ370" s="358"/>
      <c r="AK370" s="358"/>
    </row>
    <row r="371" spans="1:37" ht="13">
      <c r="A371" s="488"/>
      <c r="B371" s="358"/>
      <c r="C371" s="358"/>
      <c r="D371" s="358"/>
      <c r="E371" s="358"/>
      <c r="F371" s="358"/>
      <c r="G371" s="358"/>
      <c r="H371" s="358"/>
      <c r="I371" s="358"/>
      <c r="J371" s="358"/>
      <c r="K371" s="358"/>
      <c r="L371" s="358"/>
      <c r="M371" s="358"/>
      <c r="N371" s="358"/>
      <c r="O371" s="358"/>
      <c r="P371" s="358"/>
      <c r="Q371" s="358"/>
      <c r="R371" s="358"/>
      <c r="S371" s="358"/>
      <c r="T371" s="357"/>
      <c r="U371" s="358"/>
      <c r="V371" s="358"/>
      <c r="W371" s="358"/>
      <c r="X371" s="358"/>
      <c r="Y371" s="358"/>
      <c r="Z371" s="358"/>
      <c r="AA371" s="358"/>
      <c r="AB371" s="358"/>
      <c r="AC371" s="358"/>
      <c r="AD371" s="358"/>
      <c r="AE371" s="358"/>
      <c r="AF371" s="358"/>
      <c r="AG371" s="358"/>
      <c r="AH371" s="358"/>
      <c r="AI371" s="358"/>
      <c r="AJ371" s="358"/>
      <c r="AK371" s="358"/>
    </row>
    <row r="372" spans="1:37" ht="13">
      <c r="A372" s="488"/>
      <c r="B372" s="358"/>
      <c r="C372" s="358"/>
      <c r="D372" s="358"/>
      <c r="E372" s="358"/>
      <c r="F372" s="358"/>
      <c r="G372" s="358"/>
      <c r="H372" s="358"/>
      <c r="I372" s="358"/>
      <c r="J372" s="358"/>
      <c r="K372" s="358"/>
      <c r="L372" s="358"/>
      <c r="M372" s="358"/>
      <c r="N372" s="358"/>
      <c r="O372" s="358"/>
      <c r="P372" s="358"/>
      <c r="Q372" s="358"/>
      <c r="R372" s="358"/>
      <c r="S372" s="358"/>
      <c r="T372" s="357"/>
      <c r="U372" s="358"/>
      <c r="V372" s="358"/>
      <c r="W372" s="358"/>
      <c r="X372" s="358"/>
      <c r="Y372" s="358"/>
      <c r="Z372" s="358"/>
      <c r="AA372" s="358"/>
      <c r="AB372" s="358"/>
      <c r="AC372" s="358"/>
      <c r="AD372" s="358"/>
      <c r="AE372" s="358"/>
      <c r="AF372" s="358"/>
      <c r="AG372" s="358"/>
      <c r="AH372" s="358"/>
      <c r="AI372" s="358"/>
      <c r="AJ372" s="358"/>
      <c r="AK372" s="358"/>
    </row>
    <row r="373" spans="1:37" ht="13">
      <c r="A373" s="488"/>
      <c r="B373" s="358"/>
      <c r="C373" s="358"/>
      <c r="D373" s="358"/>
      <c r="E373" s="358"/>
      <c r="F373" s="358"/>
      <c r="G373" s="358"/>
      <c r="H373" s="358"/>
      <c r="I373" s="358"/>
      <c r="J373" s="358"/>
      <c r="K373" s="358"/>
      <c r="L373" s="358"/>
      <c r="M373" s="358"/>
      <c r="N373" s="358"/>
      <c r="O373" s="358"/>
      <c r="P373" s="358"/>
      <c r="Q373" s="358"/>
      <c r="R373" s="358"/>
      <c r="S373" s="358"/>
      <c r="T373" s="357"/>
      <c r="U373" s="358"/>
      <c r="V373" s="358"/>
      <c r="W373" s="358"/>
      <c r="X373" s="358"/>
      <c r="Y373" s="358"/>
      <c r="Z373" s="358"/>
      <c r="AA373" s="358"/>
      <c r="AB373" s="358"/>
      <c r="AC373" s="358"/>
      <c r="AD373" s="358"/>
      <c r="AE373" s="358"/>
      <c r="AF373" s="358"/>
      <c r="AG373" s="358"/>
      <c r="AH373" s="358"/>
      <c r="AI373" s="358"/>
      <c r="AJ373" s="358"/>
      <c r="AK373" s="358"/>
    </row>
    <row r="374" spans="1:37" ht="13">
      <c r="A374" s="488"/>
      <c r="B374" s="358"/>
      <c r="C374" s="358"/>
      <c r="D374" s="358"/>
      <c r="E374" s="358"/>
      <c r="F374" s="358"/>
      <c r="G374" s="358"/>
      <c r="H374" s="358"/>
      <c r="I374" s="358"/>
      <c r="J374" s="358"/>
      <c r="K374" s="358"/>
      <c r="L374" s="358"/>
      <c r="M374" s="358"/>
      <c r="N374" s="358"/>
      <c r="O374" s="358"/>
      <c r="P374" s="358"/>
      <c r="Q374" s="358"/>
      <c r="R374" s="358"/>
      <c r="S374" s="358"/>
      <c r="T374" s="357"/>
      <c r="U374" s="358"/>
      <c r="V374" s="358"/>
      <c r="W374" s="358"/>
      <c r="X374" s="358"/>
      <c r="Y374" s="358"/>
      <c r="Z374" s="358"/>
      <c r="AA374" s="358"/>
      <c r="AB374" s="358"/>
      <c r="AC374" s="358"/>
      <c r="AD374" s="358"/>
      <c r="AE374" s="358"/>
      <c r="AF374" s="358"/>
      <c r="AG374" s="358"/>
      <c r="AH374" s="358"/>
      <c r="AI374" s="358"/>
      <c r="AJ374" s="358"/>
      <c r="AK374" s="358"/>
    </row>
    <row r="375" spans="1:37" ht="13">
      <c r="A375" s="488"/>
      <c r="B375" s="358"/>
      <c r="C375" s="358"/>
      <c r="D375" s="358"/>
      <c r="E375" s="358"/>
      <c r="F375" s="358"/>
      <c r="G375" s="358"/>
      <c r="H375" s="358"/>
      <c r="I375" s="358"/>
      <c r="J375" s="358"/>
      <c r="K375" s="358"/>
      <c r="L375" s="358"/>
      <c r="M375" s="358"/>
      <c r="N375" s="358"/>
      <c r="O375" s="358"/>
      <c r="P375" s="358"/>
      <c r="Q375" s="358"/>
      <c r="R375" s="358"/>
      <c r="S375" s="358"/>
      <c r="T375" s="357"/>
      <c r="U375" s="358"/>
      <c r="V375" s="358"/>
      <c r="W375" s="358"/>
      <c r="X375" s="358"/>
      <c r="Y375" s="358"/>
      <c r="Z375" s="358"/>
      <c r="AA375" s="358"/>
      <c r="AB375" s="358"/>
      <c r="AC375" s="358"/>
      <c r="AD375" s="358"/>
      <c r="AE375" s="358"/>
      <c r="AF375" s="358"/>
      <c r="AG375" s="358"/>
      <c r="AH375" s="358"/>
      <c r="AI375" s="358"/>
      <c r="AJ375" s="358"/>
      <c r="AK375" s="358"/>
    </row>
    <row r="376" spans="1:37" ht="13">
      <c r="A376" s="488"/>
      <c r="B376" s="358"/>
      <c r="C376" s="358"/>
      <c r="D376" s="358"/>
      <c r="E376" s="358"/>
      <c r="F376" s="358"/>
      <c r="G376" s="358"/>
      <c r="H376" s="358"/>
      <c r="I376" s="358"/>
      <c r="J376" s="358"/>
      <c r="K376" s="358"/>
      <c r="L376" s="358"/>
      <c r="M376" s="358"/>
      <c r="N376" s="358"/>
      <c r="O376" s="358"/>
      <c r="P376" s="358"/>
      <c r="Q376" s="358"/>
      <c r="R376" s="358"/>
      <c r="S376" s="358"/>
      <c r="T376" s="357"/>
      <c r="U376" s="358"/>
      <c r="V376" s="358"/>
      <c r="W376" s="358"/>
      <c r="X376" s="358"/>
      <c r="Y376" s="358"/>
      <c r="Z376" s="358"/>
      <c r="AA376" s="358"/>
      <c r="AB376" s="358"/>
      <c r="AC376" s="358"/>
      <c r="AD376" s="358"/>
      <c r="AE376" s="358"/>
      <c r="AF376" s="358"/>
      <c r="AG376" s="358"/>
      <c r="AH376" s="358"/>
      <c r="AI376" s="358"/>
      <c r="AJ376" s="358"/>
      <c r="AK376" s="358"/>
    </row>
    <row r="377" spans="1:37" ht="13">
      <c r="A377" s="488"/>
      <c r="B377" s="358"/>
      <c r="C377" s="358"/>
      <c r="D377" s="358"/>
      <c r="E377" s="358"/>
      <c r="F377" s="358"/>
      <c r="G377" s="358"/>
      <c r="H377" s="358"/>
      <c r="I377" s="358"/>
      <c r="J377" s="358"/>
      <c r="K377" s="358"/>
      <c r="L377" s="358"/>
      <c r="M377" s="358"/>
      <c r="N377" s="358"/>
      <c r="O377" s="358"/>
      <c r="P377" s="358"/>
      <c r="Q377" s="358"/>
      <c r="R377" s="358"/>
      <c r="S377" s="358"/>
      <c r="T377" s="357"/>
      <c r="U377" s="358"/>
      <c r="V377" s="358"/>
      <c r="W377" s="358"/>
      <c r="X377" s="358"/>
      <c r="Y377" s="358"/>
      <c r="Z377" s="358"/>
      <c r="AA377" s="358"/>
      <c r="AB377" s="358"/>
      <c r="AC377" s="358"/>
      <c r="AD377" s="358"/>
      <c r="AE377" s="358"/>
      <c r="AF377" s="358"/>
      <c r="AG377" s="358"/>
      <c r="AH377" s="358"/>
      <c r="AI377" s="358"/>
      <c r="AJ377" s="358"/>
      <c r="AK377" s="358"/>
    </row>
    <row r="378" spans="1:37" ht="13">
      <c r="A378" s="488"/>
      <c r="B378" s="358"/>
      <c r="C378" s="358"/>
      <c r="D378" s="358"/>
      <c r="E378" s="358"/>
      <c r="F378" s="358"/>
      <c r="G378" s="358"/>
      <c r="H378" s="358"/>
      <c r="I378" s="358"/>
      <c r="J378" s="358"/>
      <c r="K378" s="358"/>
      <c r="L378" s="358"/>
      <c r="M378" s="358"/>
      <c r="N378" s="358"/>
      <c r="O378" s="358"/>
      <c r="P378" s="358"/>
      <c r="Q378" s="358"/>
      <c r="R378" s="358"/>
      <c r="S378" s="358"/>
      <c r="T378" s="357"/>
      <c r="U378" s="358"/>
      <c r="V378" s="358"/>
      <c r="W378" s="358"/>
      <c r="X378" s="358"/>
      <c r="Y378" s="358"/>
      <c r="Z378" s="358"/>
      <c r="AA378" s="358"/>
      <c r="AB378" s="358"/>
      <c r="AC378" s="358"/>
      <c r="AD378" s="358"/>
      <c r="AE378" s="358"/>
      <c r="AF378" s="358"/>
      <c r="AG378" s="358"/>
      <c r="AH378" s="358"/>
      <c r="AI378" s="358"/>
      <c r="AJ378" s="358"/>
      <c r="AK378" s="358"/>
    </row>
    <row r="379" spans="1:37" ht="13">
      <c r="A379" s="488"/>
      <c r="B379" s="358"/>
      <c r="C379" s="358"/>
      <c r="D379" s="358"/>
      <c r="E379" s="358"/>
      <c r="F379" s="358"/>
      <c r="G379" s="358"/>
      <c r="H379" s="358"/>
      <c r="I379" s="358"/>
      <c r="J379" s="358"/>
      <c r="K379" s="358"/>
      <c r="L379" s="358"/>
      <c r="M379" s="358"/>
      <c r="N379" s="358"/>
      <c r="O379" s="358"/>
      <c r="P379" s="358"/>
      <c r="Q379" s="358"/>
      <c r="R379" s="358"/>
      <c r="S379" s="358"/>
      <c r="T379" s="357"/>
      <c r="U379" s="358"/>
      <c r="V379" s="358"/>
      <c r="W379" s="358"/>
      <c r="X379" s="358"/>
      <c r="Y379" s="358"/>
      <c r="Z379" s="358"/>
      <c r="AA379" s="358"/>
      <c r="AB379" s="358"/>
      <c r="AC379" s="358"/>
      <c r="AD379" s="358"/>
      <c r="AE379" s="358"/>
      <c r="AF379" s="358"/>
      <c r="AG379" s="358"/>
      <c r="AH379" s="358"/>
      <c r="AI379" s="358"/>
      <c r="AJ379" s="358"/>
      <c r="AK379" s="358"/>
    </row>
    <row r="380" spans="1:37" ht="13">
      <c r="A380" s="488"/>
      <c r="B380" s="358"/>
      <c r="C380" s="358"/>
      <c r="D380" s="358"/>
      <c r="E380" s="358"/>
      <c r="F380" s="358"/>
      <c r="G380" s="358"/>
      <c r="H380" s="358"/>
      <c r="I380" s="358"/>
      <c r="J380" s="358"/>
      <c r="K380" s="358"/>
      <c r="L380" s="358"/>
      <c r="M380" s="358"/>
      <c r="N380" s="358"/>
      <c r="O380" s="358"/>
      <c r="P380" s="358"/>
      <c r="Q380" s="358"/>
      <c r="R380" s="358"/>
      <c r="S380" s="358"/>
      <c r="T380" s="357"/>
      <c r="U380" s="358"/>
      <c r="V380" s="358"/>
      <c r="W380" s="358"/>
      <c r="X380" s="358"/>
      <c r="Y380" s="358"/>
      <c r="Z380" s="358"/>
      <c r="AA380" s="358"/>
      <c r="AB380" s="358"/>
      <c r="AC380" s="358"/>
      <c r="AD380" s="358"/>
      <c r="AE380" s="358"/>
      <c r="AF380" s="358"/>
      <c r="AG380" s="358"/>
      <c r="AH380" s="358"/>
      <c r="AI380" s="358"/>
      <c r="AJ380" s="358"/>
      <c r="AK380" s="358"/>
    </row>
    <row r="381" spans="1:37" ht="13">
      <c r="A381" s="488"/>
      <c r="B381" s="358"/>
      <c r="C381" s="358"/>
      <c r="D381" s="358"/>
      <c r="E381" s="358"/>
      <c r="F381" s="358"/>
      <c r="G381" s="358"/>
      <c r="H381" s="358"/>
      <c r="I381" s="358"/>
      <c r="J381" s="358"/>
      <c r="K381" s="358"/>
      <c r="L381" s="358"/>
      <c r="M381" s="358"/>
      <c r="N381" s="358"/>
      <c r="O381" s="358"/>
      <c r="P381" s="358"/>
      <c r="Q381" s="358"/>
      <c r="R381" s="358"/>
      <c r="S381" s="358"/>
      <c r="T381" s="357"/>
      <c r="U381" s="358"/>
      <c r="V381" s="358"/>
      <c r="W381" s="358"/>
      <c r="X381" s="358"/>
      <c r="Y381" s="358"/>
      <c r="Z381" s="358"/>
      <c r="AA381" s="358"/>
      <c r="AB381" s="358"/>
      <c r="AC381" s="358"/>
      <c r="AD381" s="358"/>
      <c r="AE381" s="358"/>
      <c r="AF381" s="358"/>
      <c r="AG381" s="358"/>
      <c r="AH381" s="358"/>
      <c r="AI381" s="358"/>
      <c r="AJ381" s="358"/>
      <c r="AK381" s="358"/>
    </row>
    <row r="382" spans="1:37" ht="13">
      <c r="A382" s="488"/>
      <c r="B382" s="358"/>
      <c r="C382" s="358"/>
      <c r="D382" s="358"/>
      <c r="E382" s="358"/>
      <c r="F382" s="358"/>
      <c r="G382" s="358"/>
      <c r="H382" s="358"/>
      <c r="I382" s="358"/>
      <c r="J382" s="358"/>
      <c r="K382" s="358"/>
      <c r="L382" s="358"/>
      <c r="M382" s="358"/>
      <c r="N382" s="358"/>
      <c r="O382" s="358"/>
      <c r="P382" s="358"/>
      <c r="Q382" s="358"/>
      <c r="R382" s="358"/>
      <c r="S382" s="358"/>
      <c r="T382" s="357"/>
      <c r="U382" s="358"/>
      <c r="V382" s="358"/>
      <c r="W382" s="358"/>
      <c r="X382" s="358"/>
      <c r="Y382" s="358"/>
      <c r="Z382" s="358"/>
      <c r="AA382" s="358"/>
      <c r="AB382" s="358"/>
      <c r="AC382" s="358"/>
      <c r="AD382" s="358"/>
      <c r="AE382" s="358"/>
      <c r="AF382" s="358"/>
      <c r="AG382" s="358"/>
      <c r="AH382" s="358"/>
      <c r="AI382" s="358"/>
      <c r="AJ382" s="358"/>
      <c r="AK382" s="358"/>
    </row>
    <row r="383" spans="1:37" ht="13">
      <c r="A383" s="488"/>
      <c r="B383" s="358"/>
      <c r="C383" s="358"/>
      <c r="D383" s="358"/>
      <c r="E383" s="358"/>
      <c r="F383" s="358"/>
      <c r="G383" s="358"/>
      <c r="H383" s="358"/>
      <c r="I383" s="358"/>
      <c r="J383" s="358"/>
      <c r="K383" s="358"/>
      <c r="L383" s="358"/>
      <c r="M383" s="358"/>
      <c r="N383" s="358"/>
      <c r="O383" s="358"/>
      <c r="P383" s="358"/>
      <c r="Q383" s="358"/>
      <c r="R383" s="358"/>
      <c r="S383" s="358"/>
      <c r="T383" s="357"/>
      <c r="U383" s="358"/>
      <c r="V383" s="358"/>
      <c r="W383" s="358"/>
      <c r="X383" s="358"/>
      <c r="Y383" s="358"/>
      <c r="Z383" s="358"/>
      <c r="AA383" s="358"/>
      <c r="AB383" s="358"/>
      <c r="AC383" s="358"/>
      <c r="AD383" s="358"/>
      <c r="AE383" s="358"/>
      <c r="AF383" s="358"/>
      <c r="AG383" s="358"/>
      <c r="AH383" s="358"/>
      <c r="AI383" s="358"/>
      <c r="AJ383" s="358"/>
      <c r="AK383" s="358"/>
    </row>
    <row r="384" spans="1:37" ht="13">
      <c r="A384" s="488"/>
      <c r="B384" s="358"/>
      <c r="C384" s="358"/>
      <c r="D384" s="358"/>
      <c r="E384" s="358"/>
      <c r="F384" s="358"/>
      <c r="G384" s="358"/>
      <c r="H384" s="358"/>
      <c r="I384" s="358"/>
      <c r="J384" s="358"/>
      <c r="K384" s="358"/>
      <c r="L384" s="358"/>
      <c r="M384" s="358"/>
      <c r="N384" s="358"/>
      <c r="O384" s="358"/>
      <c r="P384" s="358"/>
      <c r="Q384" s="358"/>
      <c r="R384" s="358"/>
      <c r="S384" s="358"/>
      <c r="T384" s="357"/>
      <c r="U384" s="358"/>
      <c r="V384" s="358"/>
      <c r="W384" s="358"/>
      <c r="X384" s="358"/>
      <c r="Y384" s="358"/>
      <c r="Z384" s="358"/>
      <c r="AA384" s="358"/>
      <c r="AB384" s="358"/>
      <c r="AC384" s="358"/>
      <c r="AD384" s="358"/>
      <c r="AE384" s="358"/>
      <c r="AF384" s="358"/>
      <c r="AG384" s="358"/>
      <c r="AH384" s="358"/>
      <c r="AI384" s="358"/>
      <c r="AJ384" s="358"/>
      <c r="AK384" s="358"/>
    </row>
    <row r="385" spans="1:37" ht="13">
      <c r="A385" s="488"/>
      <c r="B385" s="358"/>
      <c r="C385" s="358"/>
      <c r="D385" s="358"/>
      <c r="E385" s="358"/>
      <c r="F385" s="358"/>
      <c r="G385" s="358"/>
      <c r="H385" s="358"/>
      <c r="I385" s="358"/>
      <c r="J385" s="358"/>
      <c r="K385" s="358"/>
      <c r="L385" s="358"/>
      <c r="M385" s="358"/>
      <c r="N385" s="358"/>
      <c r="O385" s="358"/>
      <c r="P385" s="358"/>
      <c r="Q385" s="358"/>
      <c r="R385" s="358"/>
      <c r="S385" s="358"/>
      <c r="T385" s="357"/>
      <c r="U385" s="358"/>
      <c r="V385" s="358"/>
      <c r="W385" s="358"/>
      <c r="X385" s="358"/>
      <c r="Y385" s="358"/>
      <c r="Z385" s="358"/>
      <c r="AA385" s="358"/>
      <c r="AB385" s="358"/>
      <c r="AC385" s="358"/>
      <c r="AD385" s="358"/>
      <c r="AE385" s="358"/>
      <c r="AF385" s="358"/>
      <c r="AG385" s="358"/>
      <c r="AH385" s="358"/>
      <c r="AI385" s="358"/>
      <c r="AJ385" s="358"/>
      <c r="AK385" s="358"/>
    </row>
    <row r="386" spans="1:37" ht="13">
      <c r="A386" s="488"/>
      <c r="B386" s="358"/>
      <c r="C386" s="358"/>
      <c r="D386" s="358"/>
      <c r="E386" s="358"/>
      <c r="F386" s="358"/>
      <c r="G386" s="358"/>
      <c r="H386" s="358"/>
      <c r="I386" s="358"/>
      <c r="J386" s="358"/>
      <c r="K386" s="358"/>
      <c r="L386" s="358"/>
      <c r="M386" s="358"/>
      <c r="N386" s="358"/>
      <c r="O386" s="358"/>
      <c r="P386" s="358"/>
      <c r="Q386" s="358"/>
      <c r="R386" s="358"/>
      <c r="S386" s="358"/>
      <c r="T386" s="357"/>
      <c r="U386" s="358"/>
      <c r="V386" s="358"/>
      <c r="W386" s="358"/>
      <c r="X386" s="358"/>
      <c r="Y386" s="358"/>
      <c r="Z386" s="358"/>
      <c r="AA386" s="358"/>
      <c r="AB386" s="358"/>
      <c r="AC386" s="358"/>
      <c r="AD386" s="358"/>
      <c r="AE386" s="358"/>
      <c r="AF386" s="358"/>
      <c r="AG386" s="358"/>
      <c r="AH386" s="358"/>
      <c r="AI386" s="358"/>
      <c r="AJ386" s="358"/>
      <c r="AK386" s="358"/>
    </row>
    <row r="387" spans="1:37" ht="13">
      <c r="A387" s="488"/>
      <c r="B387" s="358"/>
      <c r="C387" s="358"/>
      <c r="D387" s="358"/>
      <c r="E387" s="358"/>
      <c r="F387" s="358"/>
      <c r="G387" s="358"/>
      <c r="H387" s="358"/>
      <c r="I387" s="358"/>
      <c r="J387" s="358"/>
      <c r="K387" s="358"/>
      <c r="L387" s="358"/>
      <c r="M387" s="358"/>
      <c r="N387" s="358"/>
      <c r="O387" s="358"/>
      <c r="P387" s="358"/>
      <c r="Q387" s="358"/>
      <c r="R387" s="358"/>
      <c r="S387" s="358"/>
      <c r="T387" s="357"/>
      <c r="U387" s="358"/>
      <c r="V387" s="358"/>
      <c r="W387" s="358"/>
      <c r="X387" s="358"/>
      <c r="Y387" s="358"/>
      <c r="Z387" s="358"/>
      <c r="AA387" s="358"/>
      <c r="AB387" s="358"/>
      <c r="AC387" s="358"/>
      <c r="AD387" s="358"/>
      <c r="AE387" s="358"/>
      <c r="AF387" s="358"/>
      <c r="AG387" s="358"/>
      <c r="AH387" s="358"/>
      <c r="AI387" s="358"/>
      <c r="AJ387" s="358"/>
      <c r="AK387" s="358"/>
    </row>
    <row r="388" spans="1:37" ht="13">
      <c r="A388" s="488"/>
      <c r="B388" s="358"/>
      <c r="C388" s="358"/>
      <c r="D388" s="358"/>
      <c r="E388" s="358"/>
      <c r="F388" s="358"/>
      <c r="G388" s="358"/>
      <c r="H388" s="358"/>
      <c r="I388" s="358"/>
      <c r="J388" s="358"/>
      <c r="K388" s="358"/>
      <c r="L388" s="358"/>
      <c r="M388" s="358"/>
      <c r="N388" s="358"/>
      <c r="O388" s="358"/>
      <c r="P388" s="358"/>
      <c r="Q388" s="358"/>
      <c r="R388" s="358"/>
      <c r="S388" s="358"/>
      <c r="T388" s="357"/>
      <c r="U388" s="358"/>
      <c r="V388" s="358"/>
      <c r="W388" s="358"/>
      <c r="X388" s="358"/>
      <c r="Y388" s="358"/>
      <c r="Z388" s="358"/>
      <c r="AA388" s="358"/>
      <c r="AB388" s="358"/>
      <c r="AC388" s="358"/>
      <c r="AD388" s="358"/>
      <c r="AE388" s="358"/>
      <c r="AF388" s="358"/>
      <c r="AG388" s="358"/>
      <c r="AH388" s="358"/>
      <c r="AI388" s="358"/>
      <c r="AJ388" s="358"/>
      <c r="AK388" s="358"/>
    </row>
    <row r="389" spans="1:37" ht="13">
      <c r="A389" s="488"/>
      <c r="B389" s="358"/>
      <c r="C389" s="358"/>
      <c r="D389" s="358"/>
      <c r="E389" s="358"/>
      <c r="F389" s="358"/>
      <c r="G389" s="358"/>
      <c r="H389" s="358"/>
      <c r="I389" s="358"/>
      <c r="J389" s="358"/>
      <c r="K389" s="358"/>
      <c r="L389" s="358"/>
      <c r="M389" s="358"/>
      <c r="N389" s="358"/>
      <c r="O389" s="358"/>
      <c r="P389" s="358"/>
      <c r="Q389" s="358"/>
      <c r="R389" s="358"/>
      <c r="S389" s="358"/>
      <c r="T389" s="357"/>
      <c r="U389" s="358"/>
      <c r="V389" s="358"/>
      <c r="W389" s="358"/>
      <c r="X389" s="358"/>
      <c r="Y389" s="358"/>
      <c r="Z389" s="358"/>
      <c r="AA389" s="358"/>
      <c r="AB389" s="358"/>
      <c r="AC389" s="358"/>
      <c r="AD389" s="358"/>
      <c r="AE389" s="358"/>
      <c r="AF389" s="358"/>
      <c r="AG389" s="358"/>
      <c r="AH389" s="358"/>
      <c r="AI389" s="358"/>
      <c r="AJ389" s="358"/>
      <c r="AK389" s="358"/>
    </row>
    <row r="390" spans="1:37" ht="13">
      <c r="A390" s="488"/>
      <c r="B390" s="358"/>
      <c r="C390" s="358"/>
      <c r="D390" s="358"/>
      <c r="E390" s="358"/>
      <c r="F390" s="358"/>
      <c r="G390" s="358"/>
      <c r="H390" s="358"/>
      <c r="I390" s="358"/>
      <c r="J390" s="358"/>
      <c r="K390" s="358"/>
      <c r="L390" s="358"/>
      <c r="M390" s="358"/>
      <c r="N390" s="358"/>
      <c r="O390" s="358"/>
      <c r="P390" s="358"/>
      <c r="Q390" s="358"/>
      <c r="R390" s="358"/>
      <c r="S390" s="358"/>
      <c r="T390" s="357"/>
      <c r="U390" s="358"/>
      <c r="V390" s="358"/>
      <c r="W390" s="358"/>
      <c r="X390" s="358"/>
      <c r="Y390" s="358"/>
      <c r="Z390" s="358"/>
      <c r="AA390" s="358"/>
      <c r="AB390" s="358"/>
      <c r="AC390" s="358"/>
      <c r="AD390" s="358"/>
      <c r="AE390" s="358"/>
      <c r="AF390" s="358"/>
      <c r="AG390" s="358"/>
      <c r="AH390" s="358"/>
      <c r="AI390" s="358"/>
      <c r="AJ390" s="358"/>
      <c r="AK390" s="358"/>
    </row>
    <row r="391" spans="1:37" ht="13">
      <c r="A391" s="488"/>
      <c r="B391" s="358"/>
      <c r="C391" s="358"/>
      <c r="D391" s="358"/>
      <c r="E391" s="358"/>
      <c r="F391" s="358"/>
      <c r="G391" s="358"/>
      <c r="H391" s="358"/>
      <c r="I391" s="358"/>
      <c r="J391" s="358"/>
      <c r="K391" s="358"/>
      <c r="L391" s="358"/>
      <c r="M391" s="358"/>
      <c r="N391" s="358"/>
      <c r="O391" s="358"/>
      <c r="P391" s="358"/>
      <c r="Q391" s="358"/>
      <c r="R391" s="358"/>
      <c r="S391" s="358"/>
      <c r="T391" s="357"/>
      <c r="U391" s="358"/>
      <c r="V391" s="358"/>
      <c r="W391" s="358"/>
      <c r="X391" s="358"/>
      <c r="Y391" s="358"/>
      <c r="Z391" s="358"/>
      <c r="AA391" s="358"/>
      <c r="AB391" s="358"/>
      <c r="AC391" s="358"/>
      <c r="AD391" s="358"/>
      <c r="AE391" s="358"/>
      <c r="AF391" s="358"/>
      <c r="AG391" s="358"/>
      <c r="AH391" s="358"/>
      <c r="AI391" s="358"/>
      <c r="AJ391" s="358"/>
      <c r="AK391" s="358"/>
    </row>
    <row r="392" spans="1:37" ht="13">
      <c r="A392" s="488"/>
      <c r="B392" s="358"/>
      <c r="C392" s="358"/>
      <c r="D392" s="358"/>
      <c r="E392" s="358"/>
      <c r="F392" s="358"/>
      <c r="G392" s="358"/>
      <c r="H392" s="358"/>
      <c r="I392" s="358"/>
      <c r="J392" s="358"/>
      <c r="K392" s="358"/>
      <c r="L392" s="358"/>
      <c r="M392" s="358"/>
      <c r="N392" s="358"/>
      <c r="O392" s="358"/>
      <c r="P392" s="358"/>
      <c r="Q392" s="358"/>
      <c r="R392" s="358"/>
      <c r="S392" s="358"/>
      <c r="T392" s="357"/>
      <c r="U392" s="358"/>
      <c r="V392" s="358"/>
      <c r="W392" s="358"/>
      <c r="X392" s="358"/>
      <c r="Y392" s="358"/>
      <c r="Z392" s="358"/>
      <c r="AA392" s="358"/>
      <c r="AB392" s="358"/>
      <c r="AC392" s="358"/>
      <c r="AD392" s="358"/>
      <c r="AE392" s="358"/>
      <c r="AF392" s="358"/>
      <c r="AG392" s="358"/>
      <c r="AH392" s="358"/>
      <c r="AI392" s="358"/>
      <c r="AJ392" s="358"/>
      <c r="AK392" s="358"/>
    </row>
    <row r="393" spans="1:37" ht="13">
      <c r="A393" s="488"/>
      <c r="B393" s="358"/>
      <c r="C393" s="358"/>
      <c r="D393" s="358"/>
      <c r="E393" s="358"/>
      <c r="F393" s="358"/>
      <c r="G393" s="358"/>
      <c r="H393" s="358"/>
      <c r="I393" s="358"/>
      <c r="J393" s="358"/>
      <c r="K393" s="358"/>
      <c r="L393" s="358"/>
      <c r="M393" s="358"/>
      <c r="N393" s="358"/>
      <c r="O393" s="358"/>
      <c r="P393" s="358"/>
      <c r="Q393" s="358"/>
      <c r="R393" s="358"/>
      <c r="S393" s="358"/>
      <c r="T393" s="357"/>
      <c r="U393" s="358"/>
      <c r="V393" s="358"/>
      <c r="W393" s="358"/>
      <c r="X393" s="358"/>
      <c r="Y393" s="358"/>
      <c r="Z393" s="358"/>
      <c r="AA393" s="358"/>
      <c r="AB393" s="358"/>
      <c r="AC393" s="358"/>
      <c r="AD393" s="358"/>
      <c r="AE393" s="358"/>
      <c r="AF393" s="358"/>
      <c r="AG393" s="358"/>
      <c r="AH393" s="358"/>
      <c r="AI393" s="358"/>
      <c r="AJ393" s="358"/>
      <c r="AK393" s="358"/>
    </row>
    <row r="394" spans="1:37" ht="13">
      <c r="A394" s="488"/>
      <c r="B394" s="358"/>
      <c r="C394" s="358"/>
      <c r="D394" s="358"/>
      <c r="E394" s="358"/>
      <c r="F394" s="358"/>
      <c r="G394" s="358"/>
      <c r="H394" s="358"/>
      <c r="I394" s="358"/>
      <c r="J394" s="358"/>
      <c r="K394" s="358"/>
      <c r="L394" s="358"/>
      <c r="M394" s="358"/>
      <c r="N394" s="358"/>
      <c r="O394" s="358"/>
      <c r="P394" s="358"/>
      <c r="Q394" s="358"/>
      <c r="R394" s="358"/>
      <c r="S394" s="358"/>
      <c r="T394" s="357"/>
      <c r="U394" s="358"/>
      <c r="V394" s="358"/>
      <c r="W394" s="358"/>
      <c r="X394" s="358"/>
      <c r="Y394" s="358"/>
      <c r="Z394" s="358"/>
      <c r="AA394" s="358"/>
      <c r="AB394" s="358"/>
      <c r="AC394" s="358"/>
      <c r="AD394" s="358"/>
      <c r="AE394" s="358"/>
      <c r="AF394" s="358"/>
      <c r="AG394" s="358"/>
      <c r="AH394" s="358"/>
      <c r="AI394" s="358"/>
      <c r="AJ394" s="358"/>
      <c r="AK394" s="358"/>
    </row>
    <row r="395" spans="1:37" ht="13">
      <c r="A395" s="488"/>
      <c r="B395" s="358"/>
      <c r="C395" s="358"/>
      <c r="D395" s="358"/>
      <c r="E395" s="358"/>
      <c r="F395" s="358"/>
      <c r="G395" s="358"/>
      <c r="H395" s="358"/>
      <c r="I395" s="358"/>
      <c r="J395" s="358"/>
      <c r="K395" s="358"/>
      <c r="L395" s="358"/>
      <c r="M395" s="358"/>
      <c r="N395" s="358"/>
      <c r="O395" s="358"/>
      <c r="P395" s="358"/>
      <c r="Q395" s="358"/>
      <c r="R395" s="358"/>
      <c r="S395" s="358"/>
      <c r="T395" s="357"/>
      <c r="U395" s="358"/>
      <c r="V395" s="358"/>
      <c r="W395" s="358"/>
      <c r="X395" s="358"/>
      <c r="Y395" s="358"/>
      <c r="Z395" s="358"/>
      <c r="AA395" s="358"/>
      <c r="AB395" s="358"/>
      <c r="AC395" s="358"/>
      <c r="AD395" s="358"/>
      <c r="AE395" s="358"/>
      <c r="AF395" s="358"/>
      <c r="AG395" s="358"/>
      <c r="AH395" s="358"/>
      <c r="AI395" s="358"/>
      <c r="AJ395" s="358"/>
      <c r="AK395" s="358"/>
    </row>
    <row r="396" spans="1:37" ht="13">
      <c r="A396" s="488"/>
      <c r="B396" s="358"/>
      <c r="C396" s="358"/>
      <c r="D396" s="358"/>
      <c r="E396" s="358"/>
      <c r="F396" s="358"/>
      <c r="G396" s="358"/>
      <c r="H396" s="358"/>
      <c r="I396" s="358"/>
      <c r="J396" s="358"/>
      <c r="K396" s="358"/>
      <c r="L396" s="358"/>
      <c r="M396" s="358"/>
      <c r="N396" s="358"/>
      <c r="O396" s="358"/>
      <c r="P396" s="358"/>
      <c r="Q396" s="358"/>
      <c r="R396" s="358"/>
      <c r="S396" s="358"/>
      <c r="T396" s="357"/>
      <c r="U396" s="358"/>
      <c r="V396" s="358"/>
      <c r="W396" s="358"/>
      <c r="X396" s="358"/>
      <c r="Y396" s="358"/>
      <c r="Z396" s="358"/>
      <c r="AA396" s="358"/>
      <c r="AB396" s="358"/>
      <c r="AC396" s="358"/>
      <c r="AD396" s="358"/>
      <c r="AE396" s="358"/>
      <c r="AF396" s="358"/>
      <c r="AG396" s="358"/>
      <c r="AH396" s="358"/>
      <c r="AI396" s="358"/>
      <c r="AJ396" s="358"/>
      <c r="AK396" s="358"/>
    </row>
    <row r="397" spans="1:37" ht="13">
      <c r="A397" s="488"/>
      <c r="B397" s="358"/>
      <c r="C397" s="358"/>
      <c r="D397" s="358"/>
      <c r="E397" s="358"/>
      <c r="F397" s="358"/>
      <c r="G397" s="358"/>
      <c r="H397" s="358"/>
      <c r="I397" s="358"/>
      <c r="J397" s="358"/>
      <c r="K397" s="358"/>
      <c r="L397" s="358"/>
      <c r="M397" s="358"/>
      <c r="N397" s="358"/>
      <c r="O397" s="358"/>
      <c r="P397" s="358"/>
      <c r="Q397" s="358"/>
      <c r="R397" s="358"/>
      <c r="S397" s="358"/>
      <c r="T397" s="357"/>
      <c r="U397" s="358"/>
      <c r="V397" s="358"/>
      <c r="W397" s="358"/>
      <c r="X397" s="358"/>
      <c r="Y397" s="358"/>
      <c r="Z397" s="358"/>
      <c r="AA397" s="358"/>
      <c r="AB397" s="358"/>
      <c r="AC397" s="358"/>
      <c r="AD397" s="358"/>
      <c r="AE397" s="358"/>
      <c r="AF397" s="358"/>
      <c r="AG397" s="358"/>
      <c r="AH397" s="358"/>
      <c r="AI397" s="358"/>
      <c r="AJ397" s="358"/>
      <c r="AK397" s="358"/>
    </row>
    <row r="398" spans="1:37" ht="13">
      <c r="A398" s="488"/>
      <c r="B398" s="358"/>
      <c r="C398" s="358"/>
      <c r="D398" s="358"/>
      <c r="E398" s="358"/>
      <c r="F398" s="358"/>
      <c r="G398" s="358"/>
      <c r="H398" s="358"/>
      <c r="I398" s="358"/>
      <c r="J398" s="358"/>
      <c r="K398" s="358"/>
      <c r="L398" s="358"/>
      <c r="M398" s="358"/>
      <c r="N398" s="358"/>
      <c r="O398" s="358"/>
      <c r="P398" s="358"/>
      <c r="Q398" s="358"/>
      <c r="R398" s="358"/>
      <c r="S398" s="358"/>
      <c r="T398" s="357"/>
      <c r="U398" s="358"/>
      <c r="V398" s="358"/>
      <c r="W398" s="358"/>
      <c r="X398" s="358"/>
      <c r="Y398" s="358"/>
      <c r="Z398" s="358"/>
      <c r="AA398" s="358"/>
      <c r="AB398" s="358"/>
      <c r="AC398" s="358"/>
      <c r="AD398" s="358"/>
      <c r="AE398" s="358"/>
      <c r="AF398" s="358"/>
      <c r="AG398" s="358"/>
      <c r="AH398" s="358"/>
      <c r="AI398" s="358"/>
      <c r="AJ398" s="358"/>
      <c r="AK398" s="358"/>
    </row>
    <row r="399" spans="1:37" ht="13">
      <c r="A399" s="488"/>
      <c r="B399" s="358"/>
      <c r="C399" s="358"/>
      <c r="D399" s="358"/>
      <c r="E399" s="358"/>
      <c r="F399" s="358"/>
      <c r="G399" s="358"/>
      <c r="H399" s="358"/>
      <c r="I399" s="358"/>
      <c r="J399" s="358"/>
      <c r="K399" s="358"/>
      <c r="L399" s="358"/>
      <c r="M399" s="358"/>
      <c r="N399" s="358"/>
      <c r="O399" s="358"/>
      <c r="P399" s="358"/>
      <c r="Q399" s="358"/>
      <c r="R399" s="358"/>
      <c r="S399" s="358"/>
      <c r="T399" s="357"/>
      <c r="U399" s="358"/>
      <c r="V399" s="358"/>
      <c r="W399" s="358"/>
      <c r="X399" s="358"/>
      <c r="Y399" s="358"/>
      <c r="Z399" s="358"/>
      <c r="AA399" s="358"/>
      <c r="AB399" s="358"/>
      <c r="AC399" s="358"/>
      <c r="AD399" s="358"/>
      <c r="AE399" s="358"/>
      <c r="AF399" s="358"/>
      <c r="AG399" s="358"/>
      <c r="AH399" s="358"/>
      <c r="AI399" s="358"/>
      <c r="AJ399" s="358"/>
      <c r="AK399" s="358"/>
    </row>
    <row r="400" spans="1:37" ht="13">
      <c r="A400" s="488"/>
      <c r="B400" s="358"/>
      <c r="C400" s="358"/>
      <c r="D400" s="358"/>
      <c r="E400" s="358"/>
      <c r="F400" s="358"/>
      <c r="G400" s="358"/>
      <c r="H400" s="358"/>
      <c r="I400" s="358"/>
      <c r="J400" s="358"/>
      <c r="K400" s="358"/>
      <c r="L400" s="358"/>
      <c r="M400" s="358"/>
      <c r="N400" s="358"/>
      <c r="O400" s="358"/>
      <c r="P400" s="358"/>
      <c r="Q400" s="358"/>
      <c r="R400" s="358"/>
      <c r="S400" s="358"/>
      <c r="T400" s="357"/>
      <c r="U400" s="358"/>
      <c r="V400" s="358"/>
      <c r="W400" s="358"/>
      <c r="X400" s="358"/>
      <c r="Y400" s="358"/>
      <c r="Z400" s="358"/>
      <c r="AA400" s="358"/>
      <c r="AB400" s="358"/>
      <c r="AC400" s="358"/>
      <c r="AD400" s="358"/>
      <c r="AE400" s="358"/>
      <c r="AF400" s="358"/>
      <c r="AG400" s="358"/>
      <c r="AH400" s="358"/>
      <c r="AI400" s="358"/>
      <c r="AJ400" s="358"/>
      <c r="AK400" s="358"/>
    </row>
    <row r="401" spans="1:37" ht="13">
      <c r="A401" s="488"/>
      <c r="B401" s="358"/>
      <c r="C401" s="358"/>
      <c r="D401" s="358"/>
      <c r="E401" s="358"/>
      <c r="F401" s="358"/>
      <c r="G401" s="358"/>
      <c r="H401" s="358"/>
      <c r="I401" s="358"/>
      <c r="J401" s="358"/>
      <c r="K401" s="358"/>
      <c r="L401" s="358"/>
      <c r="M401" s="358"/>
      <c r="N401" s="358"/>
      <c r="O401" s="358"/>
      <c r="P401" s="358"/>
      <c r="Q401" s="358"/>
      <c r="R401" s="358"/>
      <c r="S401" s="358"/>
      <c r="T401" s="357"/>
      <c r="U401" s="358"/>
      <c r="V401" s="358"/>
      <c r="W401" s="358"/>
      <c r="X401" s="358"/>
      <c r="Y401" s="358"/>
      <c r="Z401" s="358"/>
      <c r="AA401" s="358"/>
      <c r="AB401" s="358"/>
      <c r="AC401" s="358"/>
      <c r="AD401" s="358"/>
      <c r="AE401" s="358"/>
      <c r="AF401" s="358"/>
      <c r="AG401" s="358"/>
      <c r="AH401" s="358"/>
      <c r="AI401" s="358"/>
      <c r="AJ401" s="358"/>
      <c r="AK401" s="358"/>
    </row>
    <row r="402" spans="1:37" ht="13">
      <c r="A402" s="488"/>
      <c r="B402" s="358"/>
      <c r="C402" s="358"/>
      <c r="D402" s="358"/>
      <c r="E402" s="358"/>
      <c r="F402" s="358"/>
      <c r="G402" s="358"/>
      <c r="H402" s="358"/>
      <c r="I402" s="358"/>
      <c r="J402" s="358"/>
      <c r="K402" s="358"/>
      <c r="L402" s="358"/>
      <c r="M402" s="358"/>
      <c r="N402" s="358"/>
      <c r="O402" s="358"/>
      <c r="P402" s="358"/>
      <c r="Q402" s="358"/>
      <c r="R402" s="358"/>
      <c r="S402" s="358"/>
      <c r="T402" s="357"/>
      <c r="U402" s="358"/>
      <c r="V402" s="358"/>
      <c r="W402" s="358"/>
      <c r="X402" s="358"/>
      <c r="Y402" s="358"/>
      <c r="Z402" s="358"/>
      <c r="AA402" s="358"/>
      <c r="AB402" s="358"/>
      <c r="AC402" s="358"/>
      <c r="AD402" s="358"/>
      <c r="AE402" s="358"/>
      <c r="AF402" s="358"/>
      <c r="AG402" s="358"/>
      <c r="AH402" s="358"/>
      <c r="AI402" s="358"/>
      <c r="AJ402" s="358"/>
      <c r="AK402" s="358"/>
    </row>
    <row r="403" spans="1:37" ht="13">
      <c r="A403" s="488"/>
      <c r="B403" s="358"/>
      <c r="C403" s="358"/>
      <c r="D403" s="358"/>
      <c r="E403" s="358"/>
      <c r="F403" s="358"/>
      <c r="G403" s="358"/>
      <c r="H403" s="358"/>
      <c r="I403" s="358"/>
      <c r="J403" s="358"/>
      <c r="K403" s="358"/>
      <c r="L403" s="358"/>
      <c r="M403" s="358"/>
      <c r="N403" s="358"/>
      <c r="O403" s="358"/>
      <c r="P403" s="358"/>
      <c r="Q403" s="358"/>
      <c r="R403" s="358"/>
      <c r="S403" s="358"/>
      <c r="T403" s="357"/>
      <c r="U403" s="358"/>
      <c r="V403" s="358"/>
      <c r="W403" s="358"/>
      <c r="X403" s="358"/>
      <c r="Y403" s="358"/>
      <c r="Z403" s="358"/>
      <c r="AA403" s="358"/>
      <c r="AB403" s="358"/>
      <c r="AC403" s="358"/>
      <c r="AD403" s="358"/>
      <c r="AE403" s="358"/>
      <c r="AF403" s="358"/>
      <c r="AG403" s="358"/>
      <c r="AH403" s="358"/>
      <c r="AI403" s="358"/>
      <c r="AJ403" s="358"/>
      <c r="AK403" s="358"/>
    </row>
    <row r="404" spans="1:37" ht="13">
      <c r="A404" s="488"/>
      <c r="B404" s="358"/>
      <c r="C404" s="358"/>
      <c r="D404" s="358"/>
      <c r="E404" s="358"/>
      <c r="F404" s="358"/>
      <c r="G404" s="358"/>
      <c r="H404" s="358"/>
      <c r="I404" s="358"/>
      <c r="J404" s="358"/>
      <c r="K404" s="358"/>
      <c r="L404" s="358"/>
      <c r="M404" s="358"/>
      <c r="N404" s="358"/>
      <c r="O404" s="358"/>
      <c r="P404" s="358"/>
      <c r="Q404" s="358"/>
      <c r="R404" s="358"/>
      <c r="S404" s="358"/>
      <c r="T404" s="357"/>
      <c r="U404" s="358"/>
      <c r="V404" s="358"/>
      <c r="W404" s="358"/>
      <c r="X404" s="358"/>
      <c r="Y404" s="358"/>
      <c r="Z404" s="358"/>
      <c r="AA404" s="358"/>
      <c r="AB404" s="358"/>
      <c r="AC404" s="358"/>
      <c r="AD404" s="358"/>
      <c r="AE404" s="358"/>
      <c r="AF404" s="358"/>
      <c r="AG404" s="358"/>
      <c r="AH404" s="358"/>
      <c r="AI404" s="358"/>
      <c r="AJ404" s="358"/>
      <c r="AK404" s="358"/>
    </row>
    <row r="405" spans="1:37" ht="13">
      <c r="A405" s="488"/>
      <c r="B405" s="358"/>
      <c r="C405" s="358"/>
      <c r="D405" s="358"/>
      <c r="E405" s="358"/>
      <c r="F405" s="358"/>
      <c r="G405" s="358"/>
      <c r="H405" s="358"/>
      <c r="I405" s="358"/>
      <c r="J405" s="358"/>
      <c r="K405" s="358"/>
      <c r="L405" s="358"/>
      <c r="M405" s="358"/>
      <c r="N405" s="358"/>
      <c r="O405" s="358"/>
      <c r="P405" s="358"/>
      <c r="Q405" s="358"/>
      <c r="R405" s="358"/>
      <c r="S405" s="358"/>
      <c r="T405" s="357"/>
      <c r="U405" s="358"/>
      <c r="V405" s="358"/>
      <c r="W405" s="358"/>
      <c r="X405" s="358"/>
      <c r="Y405" s="358"/>
      <c r="Z405" s="358"/>
      <c r="AA405" s="358"/>
      <c r="AB405" s="358"/>
      <c r="AC405" s="358"/>
      <c r="AD405" s="358"/>
      <c r="AE405" s="358"/>
      <c r="AF405" s="358"/>
      <c r="AG405" s="358"/>
      <c r="AH405" s="358"/>
      <c r="AI405" s="358"/>
      <c r="AJ405" s="358"/>
      <c r="AK405" s="358"/>
    </row>
    <row r="406" spans="1:37" ht="13">
      <c r="A406" s="488"/>
      <c r="B406" s="358"/>
      <c r="C406" s="358"/>
      <c r="D406" s="358"/>
      <c r="E406" s="358"/>
      <c r="F406" s="358"/>
      <c r="G406" s="358"/>
      <c r="H406" s="358"/>
      <c r="I406" s="358"/>
      <c r="J406" s="358"/>
      <c r="K406" s="358"/>
      <c r="L406" s="358"/>
      <c r="M406" s="358"/>
      <c r="N406" s="358"/>
      <c r="O406" s="358"/>
      <c r="P406" s="358"/>
      <c r="Q406" s="358"/>
      <c r="R406" s="358"/>
      <c r="S406" s="358"/>
      <c r="T406" s="357"/>
      <c r="U406" s="358"/>
      <c r="V406" s="358"/>
      <c r="W406" s="358"/>
      <c r="X406" s="358"/>
      <c r="Y406" s="358"/>
      <c r="Z406" s="358"/>
      <c r="AA406" s="358"/>
      <c r="AB406" s="358"/>
      <c r="AC406" s="358"/>
      <c r="AD406" s="358"/>
      <c r="AE406" s="358"/>
      <c r="AF406" s="358"/>
      <c r="AG406" s="358"/>
      <c r="AH406" s="358"/>
      <c r="AI406" s="358"/>
      <c r="AJ406" s="358"/>
      <c r="AK406" s="358"/>
    </row>
    <row r="407" spans="1:37" ht="13">
      <c r="A407" s="488"/>
      <c r="B407" s="358"/>
      <c r="C407" s="358"/>
      <c r="D407" s="358"/>
      <c r="E407" s="358"/>
      <c r="F407" s="358"/>
      <c r="G407" s="358"/>
      <c r="H407" s="358"/>
      <c r="I407" s="358"/>
      <c r="J407" s="358"/>
      <c r="K407" s="358"/>
      <c r="L407" s="358"/>
      <c r="M407" s="358"/>
      <c r="N407" s="358"/>
      <c r="O407" s="358"/>
      <c r="P407" s="358"/>
      <c r="Q407" s="358"/>
      <c r="R407" s="358"/>
      <c r="S407" s="358"/>
      <c r="T407" s="357"/>
      <c r="U407" s="358"/>
      <c r="V407" s="358"/>
      <c r="W407" s="358"/>
      <c r="X407" s="358"/>
      <c r="Y407" s="358"/>
      <c r="Z407" s="358"/>
      <c r="AA407" s="358"/>
      <c r="AB407" s="358"/>
      <c r="AC407" s="358"/>
      <c r="AD407" s="358"/>
      <c r="AE407" s="358"/>
      <c r="AF407" s="358"/>
      <c r="AG407" s="358"/>
      <c r="AH407" s="358"/>
      <c r="AI407" s="358"/>
      <c r="AJ407" s="358"/>
      <c r="AK407" s="358"/>
    </row>
    <row r="408" spans="1:37" ht="13">
      <c r="A408" s="488"/>
      <c r="B408" s="358"/>
      <c r="C408" s="358"/>
      <c r="D408" s="358"/>
      <c r="E408" s="358"/>
      <c r="F408" s="358"/>
      <c r="G408" s="358"/>
      <c r="H408" s="358"/>
      <c r="I408" s="358"/>
      <c r="J408" s="358"/>
      <c r="K408" s="358"/>
      <c r="L408" s="358"/>
      <c r="M408" s="358"/>
      <c r="N408" s="358"/>
      <c r="O408" s="358"/>
      <c r="P408" s="358"/>
      <c r="Q408" s="358"/>
      <c r="R408" s="358"/>
      <c r="S408" s="358"/>
      <c r="T408" s="357"/>
      <c r="U408" s="358"/>
      <c r="V408" s="358"/>
      <c r="W408" s="358"/>
      <c r="X408" s="358"/>
      <c r="Y408" s="358"/>
      <c r="Z408" s="358"/>
      <c r="AA408" s="358"/>
      <c r="AB408" s="358"/>
      <c r="AC408" s="358"/>
      <c r="AD408" s="358"/>
      <c r="AE408" s="358"/>
      <c r="AF408" s="358"/>
      <c r="AG408" s="358"/>
      <c r="AH408" s="358"/>
      <c r="AI408" s="358"/>
      <c r="AJ408" s="358"/>
      <c r="AK408" s="358"/>
    </row>
    <row r="409" spans="1:37" ht="13">
      <c r="A409" s="488"/>
      <c r="B409" s="358"/>
      <c r="C409" s="358"/>
      <c r="D409" s="358"/>
      <c r="E409" s="358"/>
      <c r="F409" s="358"/>
      <c r="G409" s="358"/>
      <c r="H409" s="358"/>
      <c r="I409" s="358"/>
      <c r="J409" s="358"/>
      <c r="K409" s="358"/>
      <c r="L409" s="358"/>
      <c r="M409" s="358"/>
      <c r="N409" s="358"/>
      <c r="O409" s="358"/>
      <c r="P409" s="358"/>
      <c r="Q409" s="358"/>
      <c r="R409" s="358"/>
      <c r="S409" s="358"/>
      <c r="T409" s="357"/>
      <c r="U409" s="358"/>
      <c r="V409" s="358"/>
      <c r="W409" s="358"/>
      <c r="X409" s="358"/>
      <c r="Y409" s="358"/>
      <c r="Z409" s="358"/>
      <c r="AA409" s="358"/>
      <c r="AB409" s="358"/>
      <c r="AC409" s="358"/>
      <c r="AD409" s="358"/>
      <c r="AE409" s="358"/>
      <c r="AF409" s="358"/>
      <c r="AG409" s="358"/>
      <c r="AH409" s="358"/>
      <c r="AI409" s="358"/>
      <c r="AJ409" s="358"/>
      <c r="AK409" s="358"/>
    </row>
    <row r="410" spans="1:37" ht="13">
      <c r="A410" s="488"/>
      <c r="B410" s="358"/>
      <c r="C410" s="358"/>
      <c r="D410" s="358"/>
      <c r="E410" s="358"/>
      <c r="F410" s="358"/>
      <c r="G410" s="358"/>
      <c r="H410" s="358"/>
      <c r="I410" s="358"/>
      <c r="J410" s="358"/>
      <c r="K410" s="358"/>
      <c r="L410" s="358"/>
      <c r="M410" s="358"/>
      <c r="N410" s="358"/>
      <c r="O410" s="358"/>
      <c r="P410" s="358"/>
      <c r="Q410" s="358"/>
      <c r="R410" s="358"/>
      <c r="S410" s="358"/>
      <c r="T410" s="357"/>
      <c r="U410" s="358"/>
      <c r="V410" s="358"/>
      <c r="W410" s="358"/>
      <c r="X410" s="358"/>
      <c r="Y410" s="358"/>
      <c r="Z410" s="358"/>
      <c r="AA410" s="358"/>
      <c r="AB410" s="358"/>
      <c r="AC410" s="358"/>
      <c r="AD410" s="358"/>
      <c r="AE410" s="358"/>
      <c r="AF410" s="358"/>
      <c r="AG410" s="358"/>
      <c r="AH410" s="358"/>
      <c r="AI410" s="358"/>
      <c r="AJ410" s="358"/>
      <c r="AK410" s="358"/>
    </row>
    <row r="411" spans="1:37" ht="13">
      <c r="A411" s="488"/>
      <c r="B411" s="358"/>
      <c r="C411" s="358"/>
      <c r="D411" s="358"/>
      <c r="E411" s="358"/>
      <c r="F411" s="358"/>
      <c r="G411" s="358"/>
      <c r="H411" s="358"/>
      <c r="I411" s="358"/>
      <c r="J411" s="358"/>
      <c r="K411" s="358"/>
      <c r="L411" s="358"/>
      <c r="M411" s="358"/>
      <c r="N411" s="358"/>
      <c r="O411" s="358"/>
      <c r="P411" s="358"/>
      <c r="Q411" s="358"/>
      <c r="R411" s="358"/>
      <c r="S411" s="358"/>
      <c r="T411" s="357"/>
      <c r="U411" s="358"/>
      <c r="V411" s="358"/>
      <c r="W411" s="358"/>
      <c r="X411" s="358"/>
      <c r="Y411" s="358"/>
      <c r="Z411" s="358"/>
      <c r="AA411" s="358"/>
      <c r="AB411" s="358"/>
      <c r="AC411" s="358"/>
      <c r="AD411" s="358"/>
      <c r="AE411" s="358"/>
      <c r="AF411" s="358"/>
      <c r="AG411" s="358"/>
      <c r="AH411" s="358"/>
      <c r="AI411" s="358"/>
      <c r="AJ411" s="358"/>
      <c r="AK411" s="358"/>
    </row>
    <row r="412" spans="1:37" ht="13">
      <c r="A412" s="488"/>
      <c r="B412" s="358"/>
      <c r="C412" s="358"/>
      <c r="D412" s="358"/>
      <c r="E412" s="358"/>
      <c r="F412" s="358"/>
      <c r="G412" s="358"/>
      <c r="H412" s="358"/>
      <c r="I412" s="358"/>
      <c r="J412" s="358"/>
      <c r="K412" s="358"/>
      <c r="L412" s="358"/>
      <c r="M412" s="358"/>
      <c r="N412" s="358"/>
      <c r="O412" s="358"/>
      <c r="P412" s="358"/>
      <c r="Q412" s="358"/>
      <c r="R412" s="358"/>
      <c r="S412" s="358"/>
      <c r="T412" s="357"/>
      <c r="U412" s="358"/>
      <c r="V412" s="358"/>
      <c r="W412" s="358"/>
      <c r="X412" s="358"/>
      <c r="Y412" s="358"/>
      <c r="Z412" s="358"/>
      <c r="AA412" s="358"/>
      <c r="AB412" s="358"/>
      <c r="AC412" s="358"/>
      <c r="AD412" s="358"/>
      <c r="AE412" s="358"/>
      <c r="AF412" s="358"/>
      <c r="AG412" s="358"/>
      <c r="AH412" s="358"/>
      <c r="AI412" s="358"/>
      <c r="AJ412" s="358"/>
      <c r="AK412" s="358"/>
    </row>
    <row r="413" spans="1:37" ht="13">
      <c r="A413" s="488"/>
      <c r="B413" s="358"/>
      <c r="C413" s="358"/>
      <c r="D413" s="358"/>
      <c r="E413" s="358"/>
      <c r="F413" s="358"/>
      <c r="G413" s="358"/>
      <c r="H413" s="358"/>
      <c r="I413" s="358"/>
      <c r="J413" s="358"/>
      <c r="K413" s="358"/>
      <c r="L413" s="358"/>
      <c r="M413" s="358"/>
      <c r="N413" s="358"/>
      <c r="O413" s="358"/>
      <c r="P413" s="358"/>
      <c r="Q413" s="358"/>
      <c r="R413" s="358"/>
      <c r="S413" s="358"/>
      <c r="T413" s="357"/>
      <c r="U413" s="358"/>
      <c r="V413" s="358"/>
      <c r="W413" s="358"/>
      <c r="X413" s="358"/>
      <c r="Y413" s="358"/>
      <c r="Z413" s="358"/>
      <c r="AA413" s="358"/>
      <c r="AB413" s="358"/>
      <c r="AC413" s="358"/>
      <c r="AD413" s="358"/>
      <c r="AE413" s="358"/>
      <c r="AF413" s="358"/>
      <c r="AG413" s="358"/>
      <c r="AH413" s="358"/>
      <c r="AI413" s="358"/>
      <c r="AJ413" s="358"/>
      <c r="AK413" s="358"/>
    </row>
    <row r="414" spans="1:37" ht="13">
      <c r="A414" s="488"/>
      <c r="B414" s="358"/>
      <c r="C414" s="358"/>
      <c r="D414" s="358"/>
      <c r="E414" s="358"/>
      <c r="F414" s="358"/>
      <c r="G414" s="358"/>
      <c r="H414" s="358"/>
      <c r="I414" s="358"/>
      <c r="J414" s="358"/>
      <c r="K414" s="358"/>
      <c r="L414" s="358"/>
      <c r="M414" s="358"/>
      <c r="N414" s="358"/>
      <c r="O414" s="358"/>
      <c r="P414" s="358"/>
      <c r="Q414" s="358"/>
      <c r="R414" s="358"/>
      <c r="S414" s="358"/>
      <c r="T414" s="357"/>
      <c r="U414" s="358"/>
      <c r="V414" s="358"/>
      <c r="W414" s="358"/>
      <c r="X414" s="358"/>
      <c r="Y414" s="358"/>
      <c r="Z414" s="358"/>
      <c r="AA414" s="358"/>
      <c r="AB414" s="358"/>
      <c r="AC414" s="358"/>
      <c r="AD414" s="358"/>
      <c r="AE414" s="358"/>
      <c r="AF414" s="358"/>
      <c r="AG414" s="358"/>
      <c r="AH414" s="358"/>
      <c r="AI414" s="358"/>
      <c r="AJ414" s="358"/>
      <c r="AK414" s="358"/>
    </row>
    <row r="415" spans="1:37" ht="13">
      <c r="A415" s="488"/>
      <c r="B415" s="358"/>
      <c r="C415" s="358"/>
      <c r="D415" s="358"/>
      <c r="E415" s="358"/>
      <c r="F415" s="358"/>
      <c r="G415" s="358"/>
      <c r="H415" s="358"/>
      <c r="I415" s="358"/>
      <c r="J415" s="358"/>
      <c r="K415" s="358"/>
      <c r="L415" s="358"/>
      <c r="M415" s="358"/>
      <c r="N415" s="358"/>
      <c r="O415" s="358"/>
      <c r="P415" s="358"/>
      <c r="Q415" s="358"/>
      <c r="R415" s="358"/>
      <c r="S415" s="358"/>
      <c r="T415" s="357"/>
      <c r="U415" s="358"/>
      <c r="V415" s="358"/>
      <c r="W415" s="358"/>
      <c r="X415" s="358"/>
      <c r="Y415" s="358"/>
      <c r="Z415" s="358"/>
      <c r="AA415" s="358"/>
      <c r="AB415" s="358"/>
      <c r="AC415" s="358"/>
      <c r="AD415" s="358"/>
      <c r="AE415" s="358"/>
      <c r="AF415" s="358"/>
      <c r="AG415" s="358"/>
      <c r="AH415" s="358"/>
      <c r="AI415" s="358"/>
      <c r="AJ415" s="358"/>
      <c r="AK415" s="358"/>
    </row>
    <row r="416" spans="1:37" ht="13">
      <c r="A416" s="488"/>
      <c r="B416" s="358"/>
      <c r="C416" s="358"/>
      <c r="D416" s="358"/>
      <c r="E416" s="358"/>
      <c r="F416" s="358"/>
      <c r="G416" s="358"/>
      <c r="H416" s="358"/>
      <c r="I416" s="358"/>
      <c r="J416" s="358"/>
      <c r="K416" s="358"/>
      <c r="L416" s="358"/>
      <c r="M416" s="358"/>
      <c r="N416" s="358"/>
      <c r="O416" s="358"/>
      <c r="P416" s="358"/>
      <c r="Q416" s="358"/>
      <c r="R416" s="358"/>
      <c r="S416" s="358"/>
      <c r="T416" s="357"/>
      <c r="U416" s="358"/>
      <c r="V416" s="358"/>
      <c r="W416" s="358"/>
      <c r="X416" s="358"/>
      <c r="Y416" s="358"/>
      <c r="Z416" s="358"/>
      <c r="AA416" s="358"/>
      <c r="AB416" s="358"/>
      <c r="AC416" s="358"/>
      <c r="AD416" s="358"/>
      <c r="AE416" s="358"/>
      <c r="AF416" s="358"/>
      <c r="AG416" s="358"/>
      <c r="AH416" s="358"/>
      <c r="AI416" s="358"/>
      <c r="AJ416" s="358"/>
      <c r="AK416" s="358"/>
    </row>
    <row r="417" spans="1:37" ht="13">
      <c r="A417" s="488"/>
      <c r="B417" s="358"/>
      <c r="C417" s="358"/>
      <c r="D417" s="358"/>
      <c r="E417" s="358"/>
      <c r="F417" s="358"/>
      <c r="G417" s="358"/>
      <c r="H417" s="358"/>
      <c r="I417" s="358"/>
      <c r="J417" s="358"/>
      <c r="K417" s="358"/>
      <c r="L417" s="358"/>
      <c r="M417" s="358"/>
      <c r="N417" s="358"/>
      <c r="O417" s="358"/>
      <c r="P417" s="358"/>
      <c r="Q417" s="358"/>
      <c r="R417" s="358"/>
      <c r="S417" s="358"/>
      <c r="T417" s="357"/>
      <c r="U417" s="358"/>
      <c r="V417" s="358"/>
      <c r="W417" s="358"/>
      <c r="X417" s="358"/>
      <c r="Y417" s="358"/>
      <c r="Z417" s="358"/>
      <c r="AA417" s="358"/>
      <c r="AB417" s="358"/>
      <c r="AC417" s="358"/>
      <c r="AD417" s="358"/>
      <c r="AE417" s="358"/>
      <c r="AF417" s="358"/>
      <c r="AG417" s="358"/>
      <c r="AH417" s="358"/>
      <c r="AI417" s="358"/>
      <c r="AJ417" s="358"/>
      <c r="AK417" s="358"/>
    </row>
    <row r="418" spans="1:37" ht="13">
      <c r="A418" s="488"/>
      <c r="B418" s="358"/>
      <c r="C418" s="358"/>
      <c r="D418" s="358"/>
      <c r="E418" s="358"/>
      <c r="F418" s="358"/>
      <c r="G418" s="358"/>
      <c r="H418" s="358"/>
      <c r="I418" s="358"/>
      <c r="J418" s="358"/>
      <c r="K418" s="358"/>
      <c r="L418" s="358"/>
      <c r="M418" s="358"/>
      <c r="N418" s="358"/>
      <c r="O418" s="358"/>
      <c r="P418" s="358"/>
      <c r="Q418" s="358"/>
      <c r="R418" s="358"/>
      <c r="S418" s="358"/>
      <c r="T418" s="357"/>
      <c r="U418" s="358"/>
      <c r="V418" s="358"/>
      <c r="W418" s="358"/>
      <c r="X418" s="358"/>
      <c r="Y418" s="358"/>
      <c r="Z418" s="358"/>
      <c r="AA418" s="358"/>
      <c r="AB418" s="358"/>
      <c r="AC418" s="358"/>
      <c r="AD418" s="358"/>
      <c r="AE418" s="358"/>
      <c r="AF418" s="358"/>
      <c r="AG418" s="358"/>
      <c r="AH418" s="358"/>
      <c r="AI418" s="358"/>
      <c r="AJ418" s="358"/>
      <c r="AK418" s="358"/>
    </row>
    <row r="419" spans="1:37" ht="13">
      <c r="A419" s="488"/>
      <c r="B419" s="358"/>
      <c r="C419" s="358"/>
      <c r="D419" s="358"/>
      <c r="E419" s="358"/>
      <c r="F419" s="358"/>
      <c r="G419" s="358"/>
      <c r="H419" s="358"/>
      <c r="I419" s="358"/>
      <c r="J419" s="358"/>
      <c r="K419" s="358"/>
      <c r="L419" s="358"/>
      <c r="M419" s="358"/>
      <c r="N419" s="358"/>
      <c r="O419" s="358"/>
      <c r="P419" s="358"/>
      <c r="Q419" s="358"/>
      <c r="R419" s="358"/>
      <c r="S419" s="358"/>
      <c r="T419" s="357"/>
      <c r="U419" s="358"/>
      <c r="V419" s="358"/>
      <c r="W419" s="358"/>
      <c r="X419" s="358"/>
      <c r="Y419" s="358"/>
      <c r="Z419" s="358"/>
      <c r="AA419" s="358"/>
      <c r="AB419" s="358"/>
      <c r="AC419" s="358"/>
      <c r="AD419" s="358"/>
      <c r="AE419" s="358"/>
      <c r="AF419" s="358"/>
      <c r="AG419" s="358"/>
      <c r="AH419" s="358"/>
      <c r="AI419" s="358"/>
      <c r="AJ419" s="358"/>
      <c r="AK419" s="358"/>
    </row>
    <row r="420" spans="1:37" ht="13">
      <c r="A420" s="488"/>
      <c r="B420" s="358"/>
      <c r="C420" s="358"/>
      <c r="D420" s="358"/>
      <c r="E420" s="358"/>
      <c r="F420" s="358"/>
      <c r="G420" s="358"/>
      <c r="H420" s="358"/>
      <c r="I420" s="358"/>
      <c r="J420" s="358"/>
      <c r="K420" s="358"/>
      <c r="L420" s="358"/>
      <c r="M420" s="358"/>
      <c r="N420" s="358"/>
      <c r="O420" s="358"/>
      <c r="P420" s="358"/>
      <c r="Q420" s="358"/>
      <c r="R420" s="358"/>
      <c r="S420" s="358"/>
      <c r="T420" s="357"/>
      <c r="U420" s="358"/>
      <c r="V420" s="358"/>
      <c r="W420" s="358"/>
      <c r="X420" s="358"/>
      <c r="Y420" s="358"/>
      <c r="Z420" s="358"/>
      <c r="AA420" s="358"/>
      <c r="AB420" s="358"/>
      <c r="AC420" s="358"/>
      <c r="AD420" s="358"/>
      <c r="AE420" s="358"/>
      <c r="AF420" s="358"/>
      <c r="AG420" s="358"/>
      <c r="AH420" s="358"/>
      <c r="AI420" s="358"/>
      <c r="AJ420" s="358"/>
      <c r="AK420" s="358"/>
    </row>
    <row r="421" spans="1:37" ht="13">
      <c r="A421" s="488"/>
      <c r="B421" s="358"/>
      <c r="C421" s="358"/>
      <c r="D421" s="358"/>
      <c r="E421" s="358"/>
      <c r="F421" s="358"/>
      <c r="G421" s="358"/>
      <c r="H421" s="358"/>
      <c r="I421" s="358"/>
      <c r="J421" s="358"/>
      <c r="K421" s="358"/>
      <c r="L421" s="358"/>
      <c r="M421" s="358"/>
      <c r="N421" s="358"/>
      <c r="O421" s="358"/>
      <c r="P421" s="358"/>
      <c r="Q421" s="358"/>
      <c r="R421" s="358"/>
      <c r="S421" s="358"/>
      <c r="T421" s="357"/>
      <c r="U421" s="358"/>
      <c r="V421" s="358"/>
      <c r="W421" s="358"/>
      <c r="X421" s="358"/>
      <c r="Y421" s="358"/>
      <c r="Z421" s="358"/>
      <c r="AA421" s="358"/>
      <c r="AB421" s="358"/>
      <c r="AC421" s="358"/>
      <c r="AD421" s="358"/>
      <c r="AE421" s="358"/>
      <c r="AF421" s="358"/>
      <c r="AG421" s="358"/>
      <c r="AH421" s="358"/>
      <c r="AI421" s="358"/>
      <c r="AJ421" s="358"/>
      <c r="AK421" s="358"/>
    </row>
    <row r="422" spans="1:37" ht="13">
      <c r="A422" s="488"/>
      <c r="B422" s="358"/>
      <c r="C422" s="358"/>
      <c r="D422" s="358"/>
      <c r="E422" s="358"/>
      <c r="F422" s="358"/>
      <c r="G422" s="358"/>
      <c r="H422" s="358"/>
      <c r="I422" s="358"/>
      <c r="J422" s="358"/>
      <c r="K422" s="358"/>
      <c r="L422" s="358"/>
      <c r="M422" s="358"/>
      <c r="N422" s="358"/>
      <c r="O422" s="358"/>
      <c r="P422" s="358"/>
      <c r="Q422" s="358"/>
      <c r="R422" s="358"/>
      <c r="S422" s="358"/>
      <c r="T422" s="357"/>
      <c r="U422" s="358"/>
      <c r="V422" s="358"/>
      <c r="W422" s="358"/>
      <c r="X422" s="358"/>
      <c r="Y422" s="358"/>
      <c r="Z422" s="358"/>
      <c r="AA422" s="358"/>
      <c r="AB422" s="358"/>
      <c r="AC422" s="358"/>
      <c r="AD422" s="358"/>
      <c r="AE422" s="358"/>
      <c r="AF422" s="358"/>
      <c r="AG422" s="358"/>
      <c r="AH422" s="358"/>
      <c r="AI422" s="358"/>
      <c r="AJ422" s="358"/>
      <c r="AK422" s="358"/>
    </row>
    <row r="423" spans="1:37" ht="13">
      <c r="A423" s="488"/>
      <c r="B423" s="358"/>
      <c r="C423" s="358"/>
      <c r="D423" s="358"/>
      <c r="E423" s="358"/>
      <c r="F423" s="358"/>
      <c r="G423" s="358"/>
      <c r="H423" s="358"/>
      <c r="I423" s="358"/>
      <c r="J423" s="358"/>
      <c r="K423" s="358"/>
      <c r="L423" s="358"/>
      <c r="M423" s="358"/>
      <c r="N423" s="358"/>
      <c r="O423" s="358"/>
      <c r="P423" s="358"/>
      <c r="Q423" s="358"/>
      <c r="R423" s="358"/>
      <c r="S423" s="358"/>
      <c r="T423" s="357"/>
      <c r="U423" s="358"/>
      <c r="V423" s="358"/>
      <c r="W423" s="358"/>
      <c r="X423" s="358"/>
      <c r="Y423" s="358"/>
      <c r="Z423" s="358"/>
      <c r="AA423" s="358"/>
      <c r="AB423" s="358"/>
      <c r="AC423" s="358"/>
      <c r="AD423" s="358"/>
      <c r="AE423" s="358"/>
      <c r="AF423" s="358"/>
      <c r="AG423" s="358"/>
      <c r="AH423" s="358"/>
      <c r="AI423" s="358"/>
      <c r="AJ423" s="358"/>
      <c r="AK423" s="358"/>
    </row>
    <row r="424" spans="1:37" ht="13">
      <c r="A424" s="488"/>
      <c r="B424" s="358"/>
      <c r="C424" s="358"/>
      <c r="D424" s="358"/>
      <c r="E424" s="358"/>
      <c r="F424" s="358"/>
      <c r="G424" s="358"/>
      <c r="H424" s="358"/>
      <c r="I424" s="358"/>
      <c r="J424" s="358"/>
      <c r="K424" s="358"/>
      <c r="L424" s="358"/>
      <c r="M424" s="358"/>
      <c r="N424" s="358"/>
      <c r="O424" s="358"/>
      <c r="P424" s="358"/>
      <c r="Q424" s="358"/>
      <c r="R424" s="358"/>
      <c r="S424" s="358"/>
      <c r="T424" s="357"/>
      <c r="U424" s="358"/>
      <c r="V424" s="358"/>
      <c r="W424" s="358"/>
      <c r="X424" s="358"/>
      <c r="Y424" s="358"/>
      <c r="Z424" s="358"/>
      <c r="AA424" s="358"/>
      <c r="AB424" s="358"/>
      <c r="AC424" s="358"/>
      <c r="AD424" s="358"/>
      <c r="AE424" s="358"/>
      <c r="AF424" s="358"/>
      <c r="AG424" s="358"/>
      <c r="AH424" s="358"/>
      <c r="AI424" s="358"/>
      <c r="AJ424" s="358"/>
      <c r="AK424" s="358"/>
    </row>
    <row r="425" spans="1:37" ht="13">
      <c r="A425" s="488"/>
      <c r="B425" s="358"/>
      <c r="C425" s="358"/>
      <c r="D425" s="358"/>
      <c r="E425" s="358"/>
      <c r="F425" s="358"/>
      <c r="G425" s="358"/>
      <c r="H425" s="358"/>
      <c r="I425" s="358"/>
      <c r="J425" s="358"/>
      <c r="K425" s="358"/>
      <c r="L425" s="358"/>
      <c r="M425" s="358"/>
      <c r="N425" s="358"/>
      <c r="O425" s="358"/>
      <c r="P425" s="358"/>
      <c r="Q425" s="358"/>
      <c r="R425" s="358"/>
      <c r="S425" s="358"/>
      <c r="T425" s="357"/>
      <c r="U425" s="358"/>
      <c r="V425" s="358"/>
      <c r="W425" s="358"/>
      <c r="X425" s="358"/>
      <c r="Y425" s="358"/>
      <c r="Z425" s="358"/>
      <c r="AA425" s="358"/>
      <c r="AB425" s="358"/>
      <c r="AC425" s="358"/>
      <c r="AD425" s="358"/>
      <c r="AE425" s="358"/>
      <c r="AF425" s="358"/>
      <c r="AG425" s="358"/>
      <c r="AH425" s="358"/>
      <c r="AI425" s="358"/>
      <c r="AJ425" s="358"/>
      <c r="AK425" s="358"/>
    </row>
    <row r="426" spans="1:37" ht="13">
      <c r="A426" s="488"/>
      <c r="B426" s="358"/>
      <c r="C426" s="358"/>
      <c r="D426" s="358"/>
      <c r="E426" s="358"/>
      <c r="F426" s="358"/>
      <c r="G426" s="358"/>
      <c r="H426" s="358"/>
      <c r="I426" s="358"/>
      <c r="J426" s="358"/>
      <c r="K426" s="358"/>
      <c r="L426" s="358"/>
      <c r="M426" s="358"/>
      <c r="N426" s="358"/>
      <c r="O426" s="358"/>
      <c r="P426" s="358"/>
      <c r="Q426" s="358"/>
      <c r="R426" s="358"/>
      <c r="S426" s="358"/>
      <c r="T426" s="357"/>
      <c r="U426" s="358"/>
      <c r="V426" s="358"/>
      <c r="W426" s="358"/>
      <c r="X426" s="358"/>
      <c r="Y426" s="358"/>
      <c r="Z426" s="358"/>
      <c r="AA426" s="358"/>
      <c r="AB426" s="358"/>
      <c r="AC426" s="358"/>
      <c r="AD426" s="358"/>
      <c r="AE426" s="358"/>
      <c r="AF426" s="358"/>
      <c r="AG426" s="358"/>
      <c r="AH426" s="358"/>
      <c r="AI426" s="358"/>
      <c r="AJ426" s="358"/>
      <c r="AK426" s="358"/>
    </row>
    <row r="427" spans="1:37" ht="13">
      <c r="A427" s="488"/>
      <c r="B427" s="358"/>
      <c r="C427" s="358"/>
      <c r="D427" s="358"/>
      <c r="E427" s="358"/>
      <c r="F427" s="358"/>
      <c r="G427" s="358"/>
      <c r="H427" s="358"/>
      <c r="I427" s="358"/>
      <c r="J427" s="358"/>
      <c r="K427" s="358"/>
      <c r="L427" s="358"/>
      <c r="M427" s="358"/>
      <c r="N427" s="358"/>
      <c r="O427" s="358"/>
      <c r="P427" s="358"/>
      <c r="Q427" s="358"/>
      <c r="R427" s="358"/>
      <c r="S427" s="358"/>
      <c r="T427" s="357"/>
      <c r="U427" s="358"/>
      <c r="V427" s="358"/>
      <c r="W427" s="358"/>
      <c r="X427" s="358"/>
      <c r="Y427" s="358"/>
      <c r="Z427" s="358"/>
      <c r="AA427" s="358"/>
      <c r="AB427" s="358"/>
      <c r="AC427" s="358"/>
      <c r="AD427" s="358"/>
      <c r="AE427" s="358"/>
      <c r="AF427" s="358"/>
      <c r="AG427" s="358"/>
      <c r="AH427" s="358"/>
      <c r="AI427" s="358"/>
      <c r="AJ427" s="358"/>
      <c r="AK427" s="358"/>
    </row>
    <row r="428" spans="1:37" ht="13">
      <c r="A428" s="488"/>
      <c r="B428" s="358"/>
      <c r="C428" s="358"/>
      <c r="D428" s="358"/>
      <c r="E428" s="358"/>
      <c r="F428" s="358"/>
      <c r="G428" s="358"/>
      <c r="H428" s="358"/>
      <c r="I428" s="358"/>
      <c r="J428" s="358"/>
      <c r="K428" s="358"/>
      <c r="L428" s="358"/>
      <c r="M428" s="358"/>
      <c r="N428" s="358"/>
      <c r="O428" s="358"/>
      <c r="P428" s="358"/>
      <c r="Q428" s="358"/>
      <c r="R428" s="358"/>
      <c r="S428" s="358"/>
      <c r="T428" s="357"/>
      <c r="U428" s="358"/>
      <c r="V428" s="358"/>
      <c r="W428" s="358"/>
      <c r="X428" s="358"/>
      <c r="Y428" s="358"/>
      <c r="Z428" s="358"/>
      <c r="AA428" s="358"/>
      <c r="AB428" s="358"/>
      <c r="AC428" s="358"/>
      <c r="AD428" s="358"/>
      <c r="AE428" s="358"/>
      <c r="AF428" s="358"/>
      <c r="AG428" s="358"/>
      <c r="AH428" s="358"/>
      <c r="AI428" s="358"/>
      <c r="AJ428" s="358"/>
      <c r="AK428" s="358"/>
    </row>
    <row r="429" spans="1:37" ht="13">
      <c r="A429" s="488"/>
      <c r="B429" s="358"/>
      <c r="C429" s="358"/>
      <c r="D429" s="358"/>
      <c r="E429" s="358"/>
      <c r="F429" s="358"/>
      <c r="G429" s="358"/>
      <c r="H429" s="358"/>
      <c r="I429" s="358"/>
      <c r="J429" s="358"/>
      <c r="K429" s="358"/>
      <c r="L429" s="358"/>
      <c r="M429" s="358"/>
      <c r="N429" s="358"/>
      <c r="O429" s="358"/>
      <c r="P429" s="358"/>
      <c r="Q429" s="358"/>
      <c r="R429" s="358"/>
      <c r="S429" s="358"/>
      <c r="T429" s="357"/>
      <c r="U429" s="358"/>
      <c r="V429" s="358"/>
      <c r="W429" s="358"/>
      <c r="X429" s="358"/>
      <c r="Y429" s="358"/>
      <c r="Z429" s="358"/>
      <c r="AA429" s="358"/>
      <c r="AB429" s="358"/>
      <c r="AC429" s="358"/>
      <c r="AD429" s="358"/>
      <c r="AE429" s="358"/>
      <c r="AF429" s="358"/>
      <c r="AG429" s="358"/>
      <c r="AH429" s="358"/>
      <c r="AI429" s="358"/>
      <c r="AJ429" s="358"/>
      <c r="AK429" s="358"/>
    </row>
    <row r="430" spans="1:37" ht="13">
      <c r="A430" s="488"/>
      <c r="B430" s="358"/>
      <c r="C430" s="358"/>
      <c r="D430" s="358"/>
      <c r="E430" s="358"/>
      <c r="F430" s="358"/>
      <c r="G430" s="358"/>
      <c r="H430" s="358"/>
      <c r="I430" s="358"/>
      <c r="J430" s="358"/>
      <c r="K430" s="358"/>
      <c r="L430" s="358"/>
      <c r="M430" s="358"/>
      <c r="N430" s="358"/>
      <c r="O430" s="358"/>
      <c r="P430" s="358"/>
      <c r="Q430" s="358"/>
      <c r="R430" s="358"/>
      <c r="S430" s="358"/>
      <c r="T430" s="357"/>
      <c r="U430" s="358"/>
      <c r="V430" s="358"/>
      <c r="W430" s="358"/>
      <c r="X430" s="358"/>
      <c r="Y430" s="358"/>
      <c r="Z430" s="358"/>
      <c r="AA430" s="358"/>
      <c r="AB430" s="358"/>
      <c r="AC430" s="358"/>
      <c r="AD430" s="358"/>
      <c r="AE430" s="358"/>
      <c r="AF430" s="358"/>
      <c r="AG430" s="358"/>
      <c r="AH430" s="358"/>
      <c r="AI430" s="358"/>
      <c r="AJ430" s="358"/>
      <c r="AK430" s="358"/>
    </row>
    <row r="431" spans="1:37" ht="13">
      <c r="A431" s="488"/>
      <c r="B431" s="358"/>
      <c r="C431" s="358"/>
      <c r="D431" s="358"/>
      <c r="E431" s="358"/>
      <c r="F431" s="358"/>
      <c r="G431" s="358"/>
      <c r="H431" s="358"/>
      <c r="I431" s="358"/>
      <c r="J431" s="358"/>
      <c r="K431" s="358"/>
      <c r="L431" s="358"/>
      <c r="M431" s="358"/>
      <c r="N431" s="358"/>
      <c r="O431" s="358"/>
      <c r="P431" s="358"/>
      <c r="Q431" s="358"/>
      <c r="R431" s="358"/>
      <c r="S431" s="358"/>
      <c r="T431" s="357"/>
      <c r="U431" s="358"/>
      <c r="V431" s="358"/>
      <c r="W431" s="358"/>
      <c r="X431" s="358"/>
      <c r="Y431" s="358"/>
      <c r="Z431" s="358"/>
      <c r="AA431" s="358"/>
      <c r="AB431" s="358"/>
      <c r="AC431" s="358"/>
      <c r="AD431" s="358"/>
      <c r="AE431" s="358"/>
      <c r="AF431" s="358"/>
      <c r="AG431" s="358"/>
      <c r="AH431" s="358"/>
      <c r="AI431" s="358"/>
      <c r="AJ431" s="358"/>
      <c r="AK431" s="358"/>
    </row>
    <row r="432" spans="1:37" ht="13">
      <c r="A432" s="488"/>
      <c r="B432" s="358"/>
      <c r="C432" s="358"/>
      <c r="D432" s="358"/>
      <c r="E432" s="358"/>
      <c r="F432" s="358"/>
      <c r="G432" s="358"/>
      <c r="H432" s="358"/>
      <c r="I432" s="358"/>
      <c r="J432" s="358"/>
      <c r="K432" s="358"/>
      <c r="L432" s="358"/>
      <c r="M432" s="358"/>
      <c r="N432" s="358"/>
      <c r="O432" s="358"/>
      <c r="P432" s="358"/>
      <c r="Q432" s="358"/>
      <c r="R432" s="358"/>
      <c r="S432" s="358"/>
      <c r="T432" s="357"/>
      <c r="U432" s="358"/>
      <c r="V432" s="358"/>
      <c r="W432" s="358"/>
      <c r="X432" s="358"/>
      <c r="Y432" s="358"/>
      <c r="Z432" s="358"/>
      <c r="AA432" s="358"/>
      <c r="AB432" s="358"/>
      <c r="AC432" s="358"/>
      <c r="AD432" s="358"/>
      <c r="AE432" s="358"/>
      <c r="AF432" s="358"/>
      <c r="AG432" s="358"/>
      <c r="AH432" s="358"/>
      <c r="AI432" s="358"/>
      <c r="AJ432" s="358"/>
      <c r="AK432" s="358"/>
    </row>
    <row r="433" spans="1:37" ht="13">
      <c r="A433" s="488"/>
      <c r="B433" s="358"/>
      <c r="C433" s="358"/>
      <c r="D433" s="358"/>
      <c r="E433" s="358"/>
      <c r="F433" s="358"/>
      <c r="G433" s="358"/>
      <c r="H433" s="358"/>
      <c r="I433" s="358"/>
      <c r="J433" s="358"/>
      <c r="K433" s="358"/>
      <c r="L433" s="358"/>
      <c r="M433" s="358"/>
      <c r="N433" s="358"/>
      <c r="O433" s="358"/>
      <c r="P433" s="358"/>
      <c r="Q433" s="358"/>
      <c r="R433" s="358"/>
      <c r="S433" s="358"/>
      <c r="T433" s="357"/>
      <c r="U433" s="358"/>
      <c r="V433" s="358"/>
      <c r="W433" s="358"/>
      <c r="X433" s="358"/>
      <c r="Y433" s="358"/>
      <c r="Z433" s="358"/>
      <c r="AA433" s="358"/>
      <c r="AB433" s="358"/>
      <c r="AC433" s="358"/>
      <c r="AD433" s="358"/>
      <c r="AE433" s="358"/>
      <c r="AF433" s="358"/>
      <c r="AG433" s="358"/>
      <c r="AH433" s="358"/>
      <c r="AI433" s="358"/>
      <c r="AJ433" s="358"/>
      <c r="AK433" s="358"/>
    </row>
    <row r="434" spans="1:37" ht="13">
      <c r="A434" s="488"/>
      <c r="B434" s="358"/>
      <c r="C434" s="358"/>
      <c r="D434" s="358"/>
      <c r="E434" s="358"/>
      <c r="F434" s="358"/>
      <c r="G434" s="358"/>
      <c r="H434" s="358"/>
      <c r="I434" s="358"/>
      <c r="J434" s="358"/>
      <c r="K434" s="358"/>
      <c r="L434" s="358"/>
      <c r="M434" s="358"/>
      <c r="N434" s="358"/>
      <c r="O434" s="358"/>
      <c r="P434" s="358"/>
      <c r="Q434" s="358"/>
      <c r="R434" s="358"/>
      <c r="S434" s="358"/>
      <c r="T434" s="357"/>
      <c r="U434" s="358"/>
      <c r="V434" s="358"/>
      <c r="W434" s="358"/>
      <c r="X434" s="358"/>
      <c r="Y434" s="358"/>
      <c r="Z434" s="358"/>
      <c r="AA434" s="358"/>
      <c r="AB434" s="358"/>
      <c r="AC434" s="358"/>
      <c r="AD434" s="358"/>
      <c r="AE434" s="358"/>
      <c r="AF434" s="358"/>
      <c r="AG434" s="358"/>
      <c r="AH434" s="358"/>
      <c r="AI434" s="358"/>
      <c r="AJ434" s="358"/>
      <c r="AK434" s="358"/>
    </row>
    <row r="435" spans="1:37" ht="13">
      <c r="A435" s="488"/>
      <c r="B435" s="358"/>
      <c r="C435" s="358"/>
      <c r="D435" s="358"/>
      <c r="E435" s="358"/>
      <c r="F435" s="358"/>
      <c r="G435" s="358"/>
      <c r="H435" s="358"/>
      <c r="I435" s="358"/>
      <c r="J435" s="358"/>
      <c r="K435" s="358"/>
      <c r="L435" s="358"/>
      <c r="M435" s="358"/>
      <c r="N435" s="358"/>
      <c r="O435" s="358"/>
      <c r="P435" s="358"/>
      <c r="Q435" s="358"/>
      <c r="R435" s="358"/>
      <c r="S435" s="358"/>
      <c r="T435" s="357"/>
      <c r="U435" s="358"/>
      <c r="V435" s="358"/>
      <c r="W435" s="358"/>
      <c r="X435" s="358"/>
      <c r="Y435" s="358"/>
      <c r="Z435" s="358"/>
      <c r="AA435" s="358"/>
      <c r="AB435" s="358"/>
      <c r="AC435" s="358"/>
      <c r="AD435" s="358"/>
      <c r="AE435" s="358"/>
      <c r="AF435" s="358"/>
      <c r="AG435" s="358"/>
      <c r="AH435" s="358"/>
      <c r="AI435" s="358"/>
      <c r="AJ435" s="358"/>
      <c r="AK435" s="358"/>
    </row>
    <row r="436" spans="1:37" ht="13">
      <c r="A436" s="488"/>
      <c r="B436" s="358"/>
      <c r="C436" s="358"/>
      <c r="D436" s="358"/>
      <c r="E436" s="358"/>
      <c r="F436" s="358"/>
      <c r="G436" s="358"/>
      <c r="H436" s="358"/>
      <c r="I436" s="358"/>
      <c r="J436" s="358"/>
      <c r="K436" s="358"/>
      <c r="L436" s="358"/>
      <c r="M436" s="358"/>
      <c r="N436" s="358"/>
      <c r="O436" s="358"/>
      <c r="P436" s="358"/>
      <c r="Q436" s="358"/>
      <c r="R436" s="358"/>
      <c r="S436" s="358"/>
      <c r="T436" s="357"/>
      <c r="U436" s="358"/>
      <c r="V436" s="358"/>
      <c r="W436" s="358"/>
      <c r="X436" s="358"/>
      <c r="Y436" s="358"/>
      <c r="Z436" s="358"/>
      <c r="AA436" s="358"/>
      <c r="AB436" s="358"/>
      <c r="AC436" s="358"/>
      <c r="AD436" s="358"/>
      <c r="AE436" s="358"/>
      <c r="AF436" s="358"/>
      <c r="AG436" s="358"/>
      <c r="AH436" s="358"/>
      <c r="AI436" s="358"/>
      <c r="AJ436" s="358"/>
      <c r="AK436" s="358"/>
    </row>
    <row r="437" spans="1:37" ht="13">
      <c r="A437" s="488"/>
      <c r="B437" s="358"/>
      <c r="C437" s="358"/>
      <c r="D437" s="358"/>
      <c r="E437" s="358"/>
      <c r="F437" s="358"/>
      <c r="G437" s="358"/>
      <c r="H437" s="358"/>
      <c r="I437" s="358"/>
      <c r="J437" s="358"/>
      <c r="K437" s="358"/>
      <c r="L437" s="358"/>
      <c r="M437" s="358"/>
      <c r="N437" s="358"/>
      <c r="O437" s="358"/>
      <c r="P437" s="358"/>
      <c r="Q437" s="358"/>
      <c r="R437" s="358"/>
      <c r="S437" s="358"/>
      <c r="T437" s="357"/>
      <c r="U437" s="358"/>
      <c r="V437" s="358"/>
      <c r="W437" s="358"/>
      <c r="X437" s="358"/>
      <c r="Y437" s="358"/>
      <c r="Z437" s="358"/>
      <c r="AA437" s="358"/>
      <c r="AB437" s="358"/>
      <c r="AC437" s="358"/>
      <c r="AD437" s="358"/>
      <c r="AE437" s="358"/>
      <c r="AF437" s="358"/>
      <c r="AG437" s="358"/>
      <c r="AH437" s="358"/>
      <c r="AI437" s="358"/>
      <c r="AJ437" s="358"/>
      <c r="AK437" s="358"/>
    </row>
    <row r="438" spans="1:37" ht="13">
      <c r="A438" s="488"/>
      <c r="B438" s="358"/>
      <c r="C438" s="358"/>
      <c r="D438" s="358"/>
      <c r="E438" s="358"/>
      <c r="F438" s="358"/>
      <c r="G438" s="358"/>
      <c r="H438" s="358"/>
      <c r="I438" s="358"/>
      <c r="J438" s="358"/>
      <c r="K438" s="358"/>
      <c r="L438" s="358"/>
      <c r="M438" s="358"/>
      <c r="N438" s="358"/>
      <c r="O438" s="358"/>
      <c r="P438" s="358"/>
      <c r="Q438" s="358"/>
      <c r="R438" s="358"/>
      <c r="S438" s="358"/>
      <c r="T438" s="357"/>
      <c r="U438" s="358"/>
      <c r="V438" s="358"/>
      <c r="W438" s="358"/>
      <c r="X438" s="358"/>
      <c r="Y438" s="358"/>
      <c r="Z438" s="358"/>
      <c r="AA438" s="358"/>
      <c r="AB438" s="358"/>
      <c r="AC438" s="358"/>
      <c r="AD438" s="358"/>
      <c r="AE438" s="358"/>
      <c r="AF438" s="358"/>
      <c r="AG438" s="358"/>
      <c r="AH438" s="358"/>
      <c r="AI438" s="358"/>
      <c r="AJ438" s="358"/>
      <c r="AK438" s="358"/>
    </row>
    <row r="439" spans="1:37" ht="13">
      <c r="A439" s="488"/>
      <c r="B439" s="358"/>
      <c r="C439" s="358"/>
      <c r="D439" s="358"/>
      <c r="E439" s="358"/>
      <c r="F439" s="358"/>
      <c r="G439" s="358"/>
      <c r="H439" s="358"/>
      <c r="I439" s="358"/>
      <c r="J439" s="358"/>
      <c r="K439" s="358"/>
      <c r="L439" s="358"/>
      <c r="M439" s="358"/>
      <c r="N439" s="358"/>
      <c r="O439" s="358"/>
      <c r="P439" s="358"/>
      <c r="Q439" s="358"/>
      <c r="R439" s="358"/>
      <c r="S439" s="358"/>
      <c r="T439" s="357"/>
      <c r="U439" s="358"/>
      <c r="V439" s="358"/>
      <c r="W439" s="358"/>
      <c r="X439" s="358"/>
      <c r="Y439" s="358"/>
      <c r="Z439" s="358"/>
      <c r="AA439" s="358"/>
      <c r="AB439" s="358"/>
      <c r="AC439" s="358"/>
      <c r="AD439" s="358"/>
      <c r="AE439" s="358"/>
      <c r="AF439" s="358"/>
      <c r="AG439" s="358"/>
      <c r="AH439" s="358"/>
      <c r="AI439" s="358"/>
      <c r="AJ439" s="358"/>
      <c r="AK439" s="358"/>
    </row>
    <row r="440" spans="1:37" ht="13">
      <c r="A440" s="488"/>
      <c r="B440" s="358"/>
      <c r="C440" s="358"/>
      <c r="D440" s="358"/>
      <c r="E440" s="358"/>
      <c r="F440" s="358"/>
      <c r="G440" s="358"/>
      <c r="H440" s="358"/>
      <c r="I440" s="358"/>
      <c r="J440" s="358"/>
      <c r="K440" s="358"/>
      <c r="L440" s="358"/>
      <c r="M440" s="358"/>
      <c r="N440" s="358"/>
      <c r="O440" s="358"/>
      <c r="P440" s="358"/>
      <c r="Q440" s="358"/>
      <c r="R440" s="358"/>
      <c r="S440" s="358"/>
      <c r="T440" s="357"/>
      <c r="U440" s="358"/>
      <c r="V440" s="358"/>
      <c r="W440" s="358"/>
      <c r="X440" s="358"/>
      <c r="Y440" s="358"/>
      <c r="Z440" s="358"/>
      <c r="AA440" s="358"/>
      <c r="AB440" s="358"/>
      <c r="AC440" s="358"/>
      <c r="AD440" s="358"/>
      <c r="AE440" s="358"/>
      <c r="AF440" s="358"/>
      <c r="AG440" s="358"/>
      <c r="AH440" s="358"/>
      <c r="AI440" s="358"/>
      <c r="AJ440" s="358"/>
      <c r="AK440" s="358"/>
    </row>
    <row r="441" spans="1:37" ht="13">
      <c r="A441" s="488"/>
      <c r="B441" s="358"/>
      <c r="C441" s="358"/>
      <c r="D441" s="358"/>
      <c r="E441" s="358"/>
      <c r="F441" s="358"/>
      <c r="G441" s="358"/>
      <c r="H441" s="358"/>
      <c r="I441" s="358"/>
      <c r="J441" s="358"/>
      <c r="K441" s="358"/>
      <c r="L441" s="358"/>
      <c r="M441" s="358"/>
      <c r="N441" s="358"/>
      <c r="O441" s="358"/>
      <c r="P441" s="358"/>
      <c r="Q441" s="358"/>
      <c r="R441" s="358"/>
      <c r="S441" s="358"/>
      <c r="T441" s="357"/>
      <c r="U441" s="358"/>
      <c r="V441" s="358"/>
      <c r="W441" s="358"/>
      <c r="X441" s="358"/>
      <c r="Y441" s="358"/>
      <c r="Z441" s="358"/>
      <c r="AA441" s="358"/>
      <c r="AB441" s="358"/>
      <c r="AC441" s="358"/>
      <c r="AD441" s="358"/>
      <c r="AE441" s="358"/>
      <c r="AF441" s="358"/>
      <c r="AG441" s="358"/>
      <c r="AH441" s="358"/>
      <c r="AI441" s="358"/>
      <c r="AJ441" s="358"/>
      <c r="AK441" s="358"/>
    </row>
    <row r="442" spans="1:37" ht="13">
      <c r="A442" s="488"/>
      <c r="B442" s="358"/>
      <c r="C442" s="358"/>
      <c r="D442" s="358"/>
      <c r="E442" s="358"/>
      <c r="F442" s="358"/>
      <c r="G442" s="358"/>
      <c r="H442" s="358"/>
      <c r="I442" s="358"/>
      <c r="J442" s="358"/>
      <c r="K442" s="358"/>
      <c r="L442" s="358"/>
      <c r="M442" s="358"/>
      <c r="N442" s="358"/>
      <c r="O442" s="358"/>
      <c r="P442" s="358"/>
      <c r="Q442" s="358"/>
      <c r="R442" s="358"/>
      <c r="S442" s="358"/>
      <c r="T442" s="357"/>
      <c r="U442" s="358"/>
      <c r="V442" s="358"/>
      <c r="W442" s="358"/>
      <c r="X442" s="358"/>
      <c r="Y442" s="358"/>
      <c r="Z442" s="358"/>
      <c r="AA442" s="358"/>
      <c r="AB442" s="358"/>
      <c r="AC442" s="358"/>
      <c r="AD442" s="358"/>
      <c r="AE442" s="358"/>
      <c r="AF442" s="358"/>
      <c r="AG442" s="358"/>
      <c r="AH442" s="358"/>
      <c r="AI442" s="358"/>
      <c r="AJ442" s="358"/>
      <c r="AK442" s="358"/>
    </row>
    <row r="443" spans="1:37" ht="13">
      <c r="A443" s="488"/>
      <c r="B443" s="358"/>
      <c r="C443" s="358"/>
      <c r="D443" s="358"/>
      <c r="E443" s="358"/>
      <c r="F443" s="358"/>
      <c r="G443" s="358"/>
      <c r="H443" s="358"/>
      <c r="I443" s="358"/>
      <c r="J443" s="358"/>
      <c r="K443" s="358"/>
      <c r="L443" s="358"/>
      <c r="M443" s="358"/>
      <c r="N443" s="358"/>
      <c r="O443" s="358"/>
      <c r="P443" s="358"/>
      <c r="Q443" s="358"/>
      <c r="R443" s="358"/>
      <c r="S443" s="358"/>
      <c r="T443" s="357"/>
      <c r="U443" s="358"/>
      <c r="V443" s="358"/>
      <c r="W443" s="358"/>
      <c r="X443" s="358"/>
      <c r="Y443" s="358"/>
      <c r="Z443" s="358"/>
      <c r="AA443" s="358"/>
      <c r="AB443" s="358"/>
      <c r="AC443" s="358"/>
      <c r="AD443" s="358"/>
      <c r="AE443" s="358"/>
      <c r="AF443" s="358"/>
      <c r="AG443" s="358"/>
      <c r="AH443" s="358"/>
      <c r="AI443" s="358"/>
      <c r="AJ443" s="358"/>
      <c r="AK443" s="358"/>
    </row>
    <row r="444" spans="1:37" ht="13">
      <c r="A444" s="488"/>
      <c r="B444" s="358"/>
      <c r="C444" s="358"/>
      <c r="D444" s="358"/>
      <c r="E444" s="358"/>
      <c r="F444" s="358"/>
      <c r="G444" s="358"/>
      <c r="H444" s="358"/>
      <c r="I444" s="358"/>
      <c r="J444" s="358"/>
      <c r="K444" s="358"/>
      <c r="L444" s="358"/>
      <c r="M444" s="358"/>
      <c r="N444" s="358"/>
      <c r="O444" s="358"/>
      <c r="P444" s="358"/>
      <c r="Q444" s="358"/>
      <c r="R444" s="358"/>
      <c r="S444" s="358"/>
      <c r="T444" s="357"/>
      <c r="U444" s="358"/>
      <c r="V444" s="358"/>
      <c r="W444" s="358"/>
      <c r="X444" s="358"/>
      <c r="Y444" s="358"/>
      <c r="Z444" s="358"/>
      <c r="AA444" s="358"/>
      <c r="AB444" s="358"/>
      <c r="AC444" s="358"/>
      <c r="AD444" s="358"/>
      <c r="AE444" s="358"/>
      <c r="AF444" s="358"/>
      <c r="AG444" s="358"/>
      <c r="AH444" s="358"/>
      <c r="AI444" s="358"/>
      <c r="AJ444" s="358"/>
      <c r="AK444" s="358"/>
    </row>
    <row r="445" spans="1:37" ht="13">
      <c r="A445" s="488"/>
      <c r="B445" s="358"/>
      <c r="C445" s="358"/>
      <c r="D445" s="358"/>
      <c r="E445" s="358"/>
      <c r="F445" s="358"/>
      <c r="G445" s="358"/>
      <c r="H445" s="358"/>
      <c r="I445" s="358"/>
      <c r="J445" s="358"/>
      <c r="K445" s="358"/>
      <c r="L445" s="358"/>
      <c r="M445" s="358"/>
      <c r="N445" s="358"/>
      <c r="O445" s="358"/>
      <c r="P445" s="358"/>
      <c r="Q445" s="358"/>
      <c r="R445" s="358"/>
      <c r="S445" s="358"/>
      <c r="T445" s="357"/>
      <c r="U445" s="358"/>
      <c r="V445" s="358"/>
      <c r="W445" s="358"/>
      <c r="X445" s="358"/>
      <c r="Y445" s="358"/>
      <c r="Z445" s="358"/>
      <c r="AA445" s="358"/>
      <c r="AB445" s="358"/>
      <c r="AC445" s="358"/>
      <c r="AD445" s="358"/>
      <c r="AE445" s="358"/>
      <c r="AF445" s="358"/>
      <c r="AG445" s="358"/>
      <c r="AH445" s="358"/>
      <c r="AI445" s="358"/>
      <c r="AJ445" s="358"/>
      <c r="AK445" s="358"/>
    </row>
    <row r="446" spans="1:37" ht="13">
      <c r="A446" s="488"/>
      <c r="B446" s="358"/>
      <c r="C446" s="358"/>
      <c r="D446" s="358"/>
      <c r="E446" s="358"/>
      <c r="F446" s="358"/>
      <c r="G446" s="358"/>
      <c r="H446" s="358"/>
      <c r="I446" s="358"/>
      <c r="J446" s="358"/>
      <c r="K446" s="358"/>
      <c r="L446" s="358"/>
      <c r="M446" s="358"/>
      <c r="N446" s="358"/>
      <c r="O446" s="358"/>
      <c r="P446" s="358"/>
      <c r="Q446" s="358"/>
      <c r="R446" s="358"/>
      <c r="S446" s="358"/>
      <c r="T446" s="357"/>
      <c r="U446" s="358"/>
      <c r="V446" s="358"/>
      <c r="W446" s="358"/>
      <c r="X446" s="358"/>
      <c r="Y446" s="358"/>
      <c r="Z446" s="358"/>
      <c r="AA446" s="358"/>
      <c r="AB446" s="358"/>
      <c r="AC446" s="358"/>
      <c r="AD446" s="358"/>
      <c r="AE446" s="358"/>
      <c r="AF446" s="358"/>
      <c r="AG446" s="358"/>
      <c r="AH446" s="358"/>
      <c r="AI446" s="358"/>
      <c r="AJ446" s="358"/>
      <c r="AK446" s="358"/>
    </row>
    <row r="447" spans="1:37" ht="13">
      <c r="A447" s="488"/>
      <c r="B447" s="358"/>
      <c r="C447" s="358"/>
      <c r="D447" s="358"/>
      <c r="E447" s="358"/>
      <c r="F447" s="358"/>
      <c r="G447" s="358"/>
      <c r="H447" s="358"/>
      <c r="I447" s="358"/>
      <c r="J447" s="358"/>
      <c r="K447" s="358"/>
      <c r="L447" s="358"/>
      <c r="M447" s="358"/>
      <c r="N447" s="358"/>
      <c r="O447" s="358"/>
      <c r="P447" s="358"/>
      <c r="Q447" s="358"/>
      <c r="R447" s="358"/>
      <c r="S447" s="358"/>
      <c r="T447" s="357"/>
      <c r="U447" s="358"/>
      <c r="V447" s="358"/>
      <c r="W447" s="358"/>
      <c r="X447" s="358"/>
      <c r="Y447" s="358"/>
      <c r="Z447" s="358"/>
      <c r="AA447" s="358"/>
      <c r="AB447" s="358"/>
      <c r="AC447" s="358"/>
      <c r="AD447" s="358"/>
      <c r="AE447" s="358"/>
      <c r="AF447" s="358"/>
      <c r="AG447" s="358"/>
      <c r="AH447" s="358"/>
      <c r="AI447" s="358"/>
      <c r="AJ447" s="358"/>
      <c r="AK447" s="358"/>
    </row>
    <row r="448" spans="1:37" ht="13">
      <c r="A448" s="488"/>
      <c r="B448" s="358"/>
      <c r="C448" s="358"/>
      <c r="D448" s="358"/>
      <c r="E448" s="358"/>
      <c r="F448" s="358"/>
      <c r="G448" s="358"/>
      <c r="H448" s="358"/>
      <c r="I448" s="358"/>
      <c r="J448" s="358"/>
      <c r="K448" s="358"/>
      <c r="L448" s="358"/>
      <c r="M448" s="358"/>
      <c r="N448" s="358"/>
      <c r="O448" s="358"/>
      <c r="P448" s="358"/>
      <c r="Q448" s="358"/>
      <c r="R448" s="358"/>
      <c r="S448" s="358"/>
      <c r="T448" s="357"/>
      <c r="U448" s="358"/>
      <c r="V448" s="358"/>
      <c r="W448" s="358"/>
      <c r="X448" s="358"/>
      <c r="Y448" s="358"/>
      <c r="Z448" s="358"/>
      <c r="AA448" s="358"/>
      <c r="AB448" s="358"/>
      <c r="AC448" s="358"/>
      <c r="AD448" s="358"/>
      <c r="AE448" s="358"/>
      <c r="AF448" s="358"/>
      <c r="AG448" s="358"/>
      <c r="AH448" s="358"/>
      <c r="AI448" s="358"/>
      <c r="AJ448" s="358"/>
      <c r="AK448" s="358"/>
    </row>
    <row r="449" spans="1:37" ht="13">
      <c r="A449" s="488"/>
      <c r="B449" s="358"/>
      <c r="C449" s="358"/>
      <c r="D449" s="358"/>
      <c r="E449" s="358"/>
      <c r="F449" s="358"/>
      <c r="G449" s="358"/>
      <c r="H449" s="358"/>
      <c r="I449" s="358"/>
      <c r="J449" s="358"/>
      <c r="K449" s="358"/>
      <c r="L449" s="358"/>
      <c r="M449" s="358"/>
      <c r="N449" s="358"/>
      <c r="O449" s="358"/>
      <c r="P449" s="358"/>
      <c r="Q449" s="358"/>
      <c r="R449" s="358"/>
      <c r="S449" s="358"/>
      <c r="T449" s="357"/>
      <c r="U449" s="358"/>
      <c r="V449" s="358"/>
      <c r="W449" s="358"/>
      <c r="X449" s="358"/>
      <c r="Y449" s="358"/>
      <c r="Z449" s="358"/>
      <c r="AA449" s="358"/>
      <c r="AB449" s="358"/>
      <c r="AC449" s="358"/>
      <c r="AD449" s="358"/>
      <c r="AE449" s="358"/>
      <c r="AF449" s="358"/>
      <c r="AG449" s="358"/>
      <c r="AH449" s="358"/>
      <c r="AI449" s="358"/>
      <c r="AJ449" s="358"/>
      <c r="AK449" s="358"/>
    </row>
    <row r="450" spans="1:37" ht="13">
      <c r="A450" s="488"/>
      <c r="B450" s="358"/>
      <c r="C450" s="358"/>
      <c r="D450" s="358"/>
      <c r="E450" s="358"/>
      <c r="F450" s="358"/>
      <c r="G450" s="358"/>
      <c r="H450" s="358"/>
      <c r="I450" s="358"/>
      <c r="J450" s="358"/>
      <c r="K450" s="358"/>
      <c r="L450" s="358"/>
      <c r="M450" s="358"/>
      <c r="N450" s="358"/>
      <c r="O450" s="358"/>
      <c r="P450" s="358"/>
      <c r="Q450" s="358"/>
      <c r="R450" s="358"/>
      <c r="S450" s="358"/>
      <c r="T450" s="357"/>
      <c r="U450" s="358"/>
      <c r="V450" s="358"/>
      <c r="W450" s="358"/>
      <c r="X450" s="358"/>
      <c r="Y450" s="358"/>
      <c r="Z450" s="358"/>
      <c r="AA450" s="358"/>
      <c r="AB450" s="358"/>
      <c r="AC450" s="358"/>
      <c r="AD450" s="358"/>
      <c r="AE450" s="358"/>
      <c r="AF450" s="358"/>
      <c r="AG450" s="358"/>
      <c r="AH450" s="358"/>
      <c r="AI450" s="358"/>
      <c r="AJ450" s="358"/>
      <c r="AK450" s="358"/>
    </row>
    <row r="451" spans="1:37" ht="13">
      <c r="A451" s="488"/>
      <c r="B451" s="358"/>
      <c r="C451" s="358"/>
      <c r="D451" s="358"/>
      <c r="E451" s="358"/>
      <c r="F451" s="358"/>
      <c r="G451" s="358"/>
      <c r="H451" s="358"/>
      <c r="I451" s="358"/>
      <c r="J451" s="358"/>
      <c r="K451" s="358"/>
      <c r="L451" s="358"/>
      <c r="M451" s="358"/>
      <c r="N451" s="358"/>
      <c r="O451" s="358"/>
      <c r="P451" s="358"/>
      <c r="Q451" s="358"/>
      <c r="R451" s="358"/>
      <c r="S451" s="358"/>
      <c r="T451" s="357"/>
      <c r="U451" s="358"/>
      <c r="V451" s="358"/>
      <c r="W451" s="358"/>
      <c r="X451" s="358"/>
      <c r="Y451" s="358"/>
      <c r="Z451" s="358"/>
      <c r="AA451" s="358"/>
      <c r="AB451" s="358"/>
      <c r="AC451" s="358"/>
      <c r="AD451" s="358"/>
      <c r="AE451" s="358"/>
      <c r="AF451" s="358"/>
      <c r="AG451" s="358"/>
      <c r="AH451" s="358"/>
      <c r="AI451" s="358"/>
      <c r="AJ451" s="358"/>
      <c r="AK451" s="358"/>
    </row>
    <row r="452" spans="1:37" ht="13">
      <c r="A452" s="488"/>
      <c r="B452" s="358"/>
      <c r="C452" s="358"/>
      <c r="D452" s="358"/>
      <c r="E452" s="358"/>
      <c r="F452" s="358"/>
      <c r="G452" s="358"/>
      <c r="H452" s="358"/>
      <c r="I452" s="358"/>
      <c r="J452" s="358"/>
      <c r="K452" s="358"/>
      <c r="L452" s="358"/>
      <c r="M452" s="358"/>
      <c r="N452" s="358"/>
      <c r="O452" s="358"/>
      <c r="P452" s="358"/>
      <c r="Q452" s="358"/>
      <c r="R452" s="358"/>
      <c r="S452" s="358"/>
      <c r="T452" s="357"/>
      <c r="U452" s="358"/>
      <c r="V452" s="358"/>
      <c r="W452" s="358"/>
      <c r="X452" s="358"/>
      <c r="Y452" s="358"/>
      <c r="Z452" s="358"/>
      <c r="AA452" s="358"/>
      <c r="AB452" s="358"/>
      <c r="AC452" s="358"/>
      <c r="AD452" s="358"/>
      <c r="AE452" s="358"/>
      <c r="AF452" s="358"/>
      <c r="AG452" s="358"/>
      <c r="AH452" s="358"/>
      <c r="AI452" s="358"/>
      <c r="AJ452" s="358"/>
      <c r="AK452" s="358"/>
    </row>
    <row r="453" spans="1:37" ht="13">
      <c r="A453" s="488"/>
      <c r="B453" s="358"/>
      <c r="C453" s="358"/>
      <c r="D453" s="358"/>
      <c r="E453" s="358"/>
      <c r="F453" s="358"/>
      <c r="G453" s="358"/>
      <c r="H453" s="358"/>
      <c r="I453" s="358"/>
      <c r="J453" s="358"/>
      <c r="K453" s="358"/>
      <c r="L453" s="358"/>
      <c r="M453" s="358"/>
      <c r="N453" s="358"/>
      <c r="O453" s="358"/>
      <c r="P453" s="358"/>
      <c r="Q453" s="358"/>
      <c r="R453" s="358"/>
      <c r="S453" s="358"/>
      <c r="T453" s="357"/>
      <c r="U453" s="358"/>
      <c r="V453" s="358"/>
      <c r="W453" s="358"/>
      <c r="X453" s="358"/>
      <c r="Y453" s="358"/>
      <c r="Z453" s="358"/>
      <c r="AA453" s="358"/>
      <c r="AB453" s="358"/>
      <c r="AC453" s="358"/>
      <c r="AD453" s="358"/>
      <c r="AE453" s="358"/>
      <c r="AF453" s="358"/>
      <c r="AG453" s="358"/>
      <c r="AH453" s="358"/>
      <c r="AI453" s="358"/>
      <c r="AJ453" s="358"/>
      <c r="AK453" s="358"/>
    </row>
    <row r="454" spans="1:37" ht="13">
      <c r="A454" s="488"/>
      <c r="B454" s="358"/>
      <c r="C454" s="358"/>
      <c r="D454" s="358"/>
      <c r="E454" s="358"/>
      <c r="F454" s="358"/>
      <c r="G454" s="358"/>
      <c r="H454" s="358"/>
      <c r="I454" s="358"/>
      <c r="J454" s="358"/>
      <c r="K454" s="358"/>
      <c r="L454" s="358"/>
      <c r="M454" s="358"/>
      <c r="N454" s="358"/>
      <c r="O454" s="358"/>
      <c r="P454" s="358"/>
      <c r="Q454" s="358"/>
      <c r="R454" s="358"/>
      <c r="S454" s="358"/>
      <c r="T454" s="357"/>
      <c r="U454" s="358"/>
      <c r="V454" s="358"/>
      <c r="W454" s="358"/>
      <c r="X454" s="358"/>
      <c r="Y454" s="358"/>
      <c r="Z454" s="358"/>
      <c r="AA454" s="358"/>
      <c r="AB454" s="358"/>
      <c r="AC454" s="358"/>
      <c r="AD454" s="358"/>
      <c r="AE454" s="358"/>
      <c r="AF454" s="358"/>
      <c r="AG454" s="358"/>
      <c r="AH454" s="358"/>
      <c r="AI454" s="358"/>
      <c r="AJ454" s="358"/>
      <c r="AK454" s="358"/>
    </row>
    <row r="455" spans="1:37" ht="13">
      <c r="A455" s="488"/>
      <c r="B455" s="358"/>
      <c r="C455" s="358"/>
      <c r="D455" s="358"/>
      <c r="E455" s="358"/>
      <c r="F455" s="358"/>
      <c r="G455" s="358"/>
      <c r="H455" s="358"/>
      <c r="I455" s="358"/>
      <c r="J455" s="358"/>
      <c r="K455" s="358"/>
      <c r="L455" s="358"/>
      <c r="M455" s="358"/>
      <c r="N455" s="358"/>
      <c r="O455" s="358"/>
      <c r="P455" s="358"/>
      <c r="Q455" s="358"/>
      <c r="R455" s="358"/>
      <c r="S455" s="358"/>
      <c r="T455" s="357"/>
      <c r="U455" s="358"/>
      <c r="V455" s="358"/>
      <c r="W455" s="358"/>
      <c r="X455" s="358"/>
      <c r="Y455" s="358"/>
      <c r="Z455" s="358"/>
      <c r="AA455" s="358"/>
      <c r="AB455" s="358"/>
      <c r="AC455" s="358"/>
      <c r="AD455" s="358"/>
      <c r="AE455" s="358"/>
      <c r="AF455" s="358"/>
      <c r="AG455" s="358"/>
      <c r="AH455" s="358"/>
      <c r="AI455" s="358"/>
      <c r="AJ455" s="358"/>
      <c r="AK455" s="358"/>
    </row>
    <row r="456" spans="1:37" ht="13">
      <c r="A456" s="488"/>
      <c r="B456" s="358"/>
      <c r="C456" s="358"/>
      <c r="D456" s="358"/>
      <c r="E456" s="358"/>
      <c r="F456" s="358"/>
      <c r="G456" s="358"/>
      <c r="H456" s="358"/>
      <c r="I456" s="358"/>
      <c r="J456" s="358"/>
      <c r="K456" s="358"/>
      <c r="L456" s="358"/>
      <c r="M456" s="358"/>
      <c r="N456" s="358"/>
      <c r="O456" s="358"/>
      <c r="P456" s="358"/>
      <c r="Q456" s="358"/>
      <c r="R456" s="358"/>
      <c r="S456" s="358"/>
      <c r="T456" s="357"/>
      <c r="U456" s="358"/>
      <c r="V456" s="358"/>
      <c r="W456" s="358"/>
      <c r="X456" s="358"/>
      <c r="Y456" s="358"/>
      <c r="Z456" s="358"/>
      <c r="AA456" s="358"/>
      <c r="AB456" s="358"/>
      <c r="AC456" s="358"/>
      <c r="AD456" s="358"/>
      <c r="AE456" s="358"/>
      <c r="AF456" s="358"/>
      <c r="AG456" s="358"/>
      <c r="AH456" s="358"/>
      <c r="AI456" s="358"/>
      <c r="AJ456" s="358"/>
      <c r="AK456" s="358"/>
    </row>
    <row r="457" spans="1:37" ht="13">
      <c r="A457" s="488"/>
      <c r="B457" s="358"/>
      <c r="C457" s="358"/>
      <c r="D457" s="358"/>
      <c r="E457" s="358"/>
      <c r="F457" s="358"/>
      <c r="G457" s="358"/>
      <c r="H457" s="358"/>
      <c r="I457" s="358"/>
      <c r="J457" s="358"/>
      <c r="K457" s="358"/>
      <c r="L457" s="358"/>
      <c r="M457" s="358"/>
      <c r="N457" s="358"/>
      <c r="O457" s="358"/>
      <c r="P457" s="358"/>
      <c r="Q457" s="358"/>
      <c r="R457" s="358"/>
      <c r="S457" s="358"/>
      <c r="T457" s="357"/>
      <c r="U457" s="358"/>
      <c r="V457" s="358"/>
      <c r="W457" s="358"/>
      <c r="X457" s="358"/>
      <c r="Y457" s="358"/>
      <c r="Z457" s="358"/>
      <c r="AA457" s="358"/>
      <c r="AB457" s="358"/>
      <c r="AC457" s="358"/>
      <c r="AD457" s="358"/>
      <c r="AE457" s="358"/>
      <c r="AF457" s="358"/>
      <c r="AG457" s="358"/>
      <c r="AH457" s="358"/>
      <c r="AI457" s="358"/>
      <c r="AJ457" s="358"/>
      <c r="AK457" s="358"/>
    </row>
    <row r="458" spans="1:37" ht="13">
      <c r="A458" s="488"/>
      <c r="B458" s="358"/>
      <c r="C458" s="358"/>
      <c r="D458" s="358"/>
      <c r="E458" s="358"/>
      <c r="F458" s="358"/>
      <c r="G458" s="358"/>
      <c r="H458" s="358"/>
      <c r="I458" s="358"/>
      <c r="J458" s="358"/>
      <c r="K458" s="358"/>
      <c r="L458" s="358"/>
      <c r="M458" s="358"/>
      <c r="N458" s="358"/>
      <c r="O458" s="358"/>
      <c r="P458" s="358"/>
      <c r="Q458" s="358"/>
      <c r="R458" s="358"/>
      <c r="S458" s="358"/>
      <c r="T458" s="357"/>
      <c r="U458" s="358"/>
      <c r="V458" s="358"/>
      <c r="W458" s="358"/>
      <c r="X458" s="358"/>
      <c r="Y458" s="358"/>
      <c r="Z458" s="358"/>
      <c r="AA458" s="358"/>
      <c r="AB458" s="358"/>
      <c r="AC458" s="358"/>
      <c r="AD458" s="358"/>
      <c r="AE458" s="358"/>
      <c r="AF458" s="358"/>
      <c r="AG458" s="358"/>
      <c r="AH458" s="358"/>
      <c r="AI458" s="358"/>
      <c r="AJ458" s="358"/>
      <c r="AK458" s="358"/>
    </row>
    <row r="459" spans="1:37" ht="13">
      <c r="A459" s="488"/>
      <c r="B459" s="358"/>
      <c r="C459" s="358"/>
      <c r="D459" s="358"/>
      <c r="E459" s="358"/>
      <c r="F459" s="358"/>
      <c r="G459" s="358"/>
      <c r="H459" s="358"/>
      <c r="I459" s="358"/>
      <c r="J459" s="358"/>
      <c r="K459" s="358"/>
      <c r="L459" s="358"/>
      <c r="M459" s="358"/>
      <c r="N459" s="358"/>
      <c r="O459" s="358"/>
      <c r="P459" s="358"/>
      <c r="Q459" s="358"/>
      <c r="R459" s="358"/>
      <c r="S459" s="358"/>
      <c r="T459" s="357"/>
      <c r="U459" s="358"/>
      <c r="V459" s="358"/>
      <c r="W459" s="358"/>
      <c r="X459" s="358"/>
      <c r="Y459" s="358"/>
      <c r="Z459" s="358"/>
      <c r="AA459" s="358"/>
      <c r="AB459" s="358"/>
      <c r="AC459" s="358"/>
      <c r="AD459" s="358"/>
      <c r="AE459" s="358"/>
      <c r="AF459" s="358"/>
      <c r="AG459" s="358"/>
      <c r="AH459" s="358"/>
      <c r="AI459" s="358"/>
      <c r="AJ459" s="358"/>
      <c r="AK459" s="358"/>
    </row>
    <row r="460" spans="1:37" ht="13">
      <c r="A460" s="488"/>
      <c r="B460" s="358"/>
      <c r="C460" s="358"/>
      <c r="D460" s="358"/>
      <c r="E460" s="358"/>
      <c r="F460" s="358"/>
      <c r="G460" s="358"/>
      <c r="H460" s="358"/>
      <c r="I460" s="358"/>
      <c r="J460" s="358"/>
      <c r="K460" s="358"/>
      <c r="L460" s="358"/>
      <c r="M460" s="358"/>
      <c r="N460" s="358"/>
      <c r="O460" s="358"/>
      <c r="P460" s="358"/>
      <c r="Q460" s="358"/>
      <c r="R460" s="358"/>
      <c r="S460" s="358"/>
      <c r="T460" s="357"/>
      <c r="U460" s="358"/>
      <c r="V460" s="358"/>
      <c r="W460" s="358"/>
      <c r="X460" s="358"/>
      <c r="Y460" s="358"/>
      <c r="Z460" s="358"/>
      <c r="AA460" s="358"/>
      <c r="AB460" s="358"/>
      <c r="AC460" s="358"/>
      <c r="AD460" s="358"/>
      <c r="AE460" s="358"/>
      <c r="AF460" s="358"/>
      <c r="AG460" s="358"/>
      <c r="AH460" s="358"/>
      <c r="AI460" s="358"/>
      <c r="AJ460" s="358"/>
      <c r="AK460" s="358"/>
    </row>
    <row r="461" spans="1:37" ht="13">
      <c r="A461" s="488"/>
      <c r="B461" s="358"/>
      <c r="C461" s="358"/>
      <c r="D461" s="358"/>
      <c r="E461" s="358"/>
      <c r="F461" s="358"/>
      <c r="G461" s="358"/>
      <c r="H461" s="358"/>
      <c r="I461" s="358"/>
      <c r="J461" s="358"/>
      <c r="K461" s="358"/>
      <c r="L461" s="358"/>
      <c r="M461" s="358"/>
      <c r="N461" s="358"/>
      <c r="O461" s="358"/>
      <c r="P461" s="358"/>
      <c r="Q461" s="358"/>
      <c r="R461" s="358"/>
      <c r="S461" s="358"/>
      <c r="T461" s="357"/>
      <c r="U461" s="358"/>
      <c r="V461" s="358"/>
      <c r="W461" s="358"/>
      <c r="X461" s="358"/>
      <c r="Y461" s="358"/>
      <c r="Z461" s="358"/>
      <c r="AA461" s="358"/>
      <c r="AB461" s="358"/>
      <c r="AC461" s="358"/>
      <c r="AD461" s="358"/>
      <c r="AE461" s="358"/>
      <c r="AF461" s="358"/>
      <c r="AG461" s="358"/>
      <c r="AH461" s="358"/>
      <c r="AI461" s="358"/>
      <c r="AJ461" s="358"/>
      <c r="AK461" s="358"/>
    </row>
    <row r="462" spans="1:37" ht="13">
      <c r="A462" s="488"/>
      <c r="B462" s="358"/>
      <c r="C462" s="358"/>
      <c r="D462" s="358"/>
      <c r="E462" s="358"/>
      <c r="F462" s="358"/>
      <c r="G462" s="358"/>
      <c r="H462" s="358"/>
      <c r="I462" s="358"/>
      <c r="J462" s="358"/>
      <c r="K462" s="358"/>
      <c r="L462" s="358"/>
      <c r="M462" s="358"/>
      <c r="N462" s="358"/>
      <c r="O462" s="358"/>
      <c r="P462" s="358"/>
      <c r="Q462" s="358"/>
      <c r="R462" s="358"/>
      <c r="S462" s="358"/>
      <c r="T462" s="357"/>
      <c r="U462" s="358"/>
      <c r="V462" s="358"/>
      <c r="W462" s="358"/>
      <c r="X462" s="358"/>
      <c r="Y462" s="358"/>
      <c r="Z462" s="358"/>
      <c r="AA462" s="358"/>
      <c r="AB462" s="358"/>
      <c r="AC462" s="358"/>
      <c r="AD462" s="358"/>
      <c r="AE462" s="358"/>
      <c r="AF462" s="358"/>
      <c r="AG462" s="358"/>
      <c r="AH462" s="358"/>
      <c r="AI462" s="358"/>
      <c r="AJ462" s="358"/>
      <c r="AK462" s="358"/>
    </row>
    <row r="463" spans="1:37" ht="13">
      <c r="A463" s="488"/>
      <c r="B463" s="358"/>
      <c r="C463" s="358"/>
      <c r="D463" s="358"/>
      <c r="E463" s="358"/>
      <c r="F463" s="358"/>
      <c r="G463" s="358"/>
      <c r="H463" s="358"/>
      <c r="I463" s="358"/>
      <c r="J463" s="358"/>
      <c r="K463" s="358"/>
      <c r="L463" s="358"/>
      <c r="M463" s="358"/>
      <c r="N463" s="358"/>
      <c r="O463" s="358"/>
      <c r="P463" s="358"/>
      <c r="Q463" s="358"/>
      <c r="R463" s="358"/>
      <c r="S463" s="358"/>
      <c r="T463" s="357"/>
      <c r="U463" s="358"/>
      <c r="V463" s="358"/>
      <c r="W463" s="358"/>
      <c r="X463" s="358"/>
      <c r="Y463" s="358"/>
      <c r="Z463" s="358"/>
      <c r="AA463" s="358"/>
      <c r="AB463" s="358"/>
      <c r="AC463" s="358"/>
      <c r="AD463" s="358"/>
      <c r="AE463" s="358"/>
      <c r="AF463" s="358"/>
      <c r="AG463" s="358"/>
      <c r="AH463" s="358"/>
      <c r="AI463" s="358"/>
      <c r="AJ463" s="358"/>
      <c r="AK463" s="358"/>
    </row>
    <row r="464" spans="1:37" ht="13">
      <c r="A464" s="488"/>
      <c r="B464" s="358"/>
      <c r="C464" s="358"/>
      <c r="D464" s="358"/>
      <c r="E464" s="358"/>
      <c r="F464" s="358"/>
      <c r="G464" s="358"/>
      <c r="H464" s="358"/>
      <c r="I464" s="358"/>
      <c r="J464" s="358"/>
      <c r="K464" s="358"/>
      <c r="L464" s="358"/>
      <c r="M464" s="358"/>
      <c r="N464" s="358"/>
      <c r="O464" s="358"/>
      <c r="P464" s="358"/>
      <c r="Q464" s="358"/>
      <c r="R464" s="358"/>
      <c r="S464" s="358"/>
      <c r="T464" s="357"/>
      <c r="U464" s="358"/>
      <c r="V464" s="358"/>
      <c r="W464" s="358"/>
      <c r="X464" s="358"/>
      <c r="Y464" s="358"/>
      <c r="Z464" s="358"/>
      <c r="AA464" s="358"/>
      <c r="AB464" s="358"/>
      <c r="AC464" s="358"/>
      <c r="AD464" s="358"/>
      <c r="AE464" s="358"/>
      <c r="AF464" s="358"/>
      <c r="AG464" s="358"/>
      <c r="AH464" s="358"/>
      <c r="AI464" s="358"/>
      <c r="AJ464" s="358"/>
      <c r="AK464" s="358"/>
    </row>
    <row r="465" spans="1:37" ht="13">
      <c r="A465" s="488"/>
      <c r="B465" s="358"/>
      <c r="C465" s="358"/>
      <c r="D465" s="358"/>
      <c r="E465" s="358"/>
      <c r="F465" s="358"/>
      <c r="G465" s="358"/>
      <c r="H465" s="358"/>
      <c r="I465" s="358"/>
      <c r="J465" s="358"/>
      <c r="K465" s="358"/>
      <c r="L465" s="358"/>
      <c r="M465" s="358"/>
      <c r="N465" s="358"/>
      <c r="O465" s="358"/>
      <c r="P465" s="358"/>
      <c r="Q465" s="358"/>
      <c r="R465" s="358"/>
      <c r="S465" s="358"/>
      <c r="T465" s="357"/>
      <c r="U465" s="358"/>
      <c r="V465" s="358"/>
      <c r="W465" s="358"/>
      <c r="X465" s="358"/>
      <c r="Y465" s="358"/>
      <c r="Z465" s="358"/>
      <c r="AA465" s="358"/>
      <c r="AB465" s="358"/>
      <c r="AC465" s="358"/>
      <c r="AD465" s="358"/>
      <c r="AE465" s="358"/>
      <c r="AF465" s="358"/>
      <c r="AG465" s="358"/>
      <c r="AH465" s="358"/>
      <c r="AI465" s="358"/>
      <c r="AJ465" s="358"/>
      <c r="AK465" s="358"/>
    </row>
    <row r="466" spans="1:37" ht="13">
      <c r="A466" s="488"/>
      <c r="B466" s="358"/>
      <c r="C466" s="358"/>
      <c r="D466" s="358"/>
      <c r="E466" s="358"/>
      <c r="F466" s="358"/>
      <c r="G466" s="358"/>
      <c r="H466" s="358"/>
      <c r="I466" s="358"/>
      <c r="J466" s="358"/>
      <c r="K466" s="358"/>
      <c r="L466" s="358"/>
      <c r="M466" s="358"/>
      <c r="N466" s="358"/>
      <c r="O466" s="358"/>
      <c r="P466" s="358"/>
      <c r="Q466" s="358"/>
      <c r="R466" s="358"/>
      <c r="S466" s="358"/>
      <c r="T466" s="357"/>
      <c r="U466" s="358"/>
      <c r="V466" s="358"/>
      <c r="W466" s="358"/>
      <c r="X466" s="358"/>
      <c r="Y466" s="358"/>
      <c r="Z466" s="358"/>
      <c r="AA466" s="358"/>
      <c r="AB466" s="358"/>
      <c r="AC466" s="358"/>
      <c r="AD466" s="358"/>
      <c r="AE466" s="358"/>
      <c r="AF466" s="358"/>
      <c r="AG466" s="358"/>
      <c r="AH466" s="358"/>
      <c r="AI466" s="358"/>
      <c r="AJ466" s="358"/>
      <c r="AK466" s="358"/>
    </row>
    <row r="467" spans="1:37" ht="13">
      <c r="A467" s="488"/>
      <c r="B467" s="358"/>
      <c r="C467" s="358"/>
      <c r="D467" s="358"/>
      <c r="E467" s="358"/>
      <c r="F467" s="358"/>
      <c r="G467" s="358"/>
      <c r="H467" s="358"/>
      <c r="I467" s="358"/>
      <c r="J467" s="358"/>
      <c r="K467" s="358"/>
      <c r="L467" s="358"/>
      <c r="M467" s="358"/>
      <c r="N467" s="358"/>
      <c r="O467" s="358"/>
      <c r="P467" s="358"/>
      <c r="Q467" s="358"/>
      <c r="R467" s="358"/>
      <c r="S467" s="358"/>
      <c r="T467" s="357"/>
      <c r="U467" s="358"/>
      <c r="V467" s="358"/>
      <c r="W467" s="358"/>
      <c r="X467" s="358"/>
      <c r="Y467" s="358"/>
      <c r="Z467" s="358"/>
      <c r="AA467" s="358"/>
      <c r="AB467" s="358"/>
      <c r="AC467" s="358"/>
      <c r="AD467" s="358"/>
      <c r="AE467" s="358"/>
      <c r="AF467" s="358"/>
      <c r="AG467" s="358"/>
      <c r="AH467" s="358"/>
      <c r="AI467" s="358"/>
      <c r="AJ467" s="358"/>
      <c r="AK467" s="358"/>
    </row>
    <row r="468" spans="1:37" ht="13">
      <c r="A468" s="488"/>
      <c r="B468" s="358"/>
      <c r="C468" s="358"/>
      <c r="D468" s="358"/>
      <c r="E468" s="358"/>
      <c r="F468" s="358"/>
      <c r="G468" s="358"/>
      <c r="H468" s="358"/>
      <c r="I468" s="358"/>
      <c r="J468" s="358"/>
      <c r="K468" s="358"/>
      <c r="L468" s="358"/>
      <c r="M468" s="358"/>
      <c r="N468" s="358"/>
      <c r="O468" s="358"/>
      <c r="P468" s="358"/>
      <c r="Q468" s="358"/>
      <c r="R468" s="358"/>
      <c r="S468" s="358"/>
      <c r="T468" s="357"/>
      <c r="U468" s="358"/>
      <c r="V468" s="358"/>
      <c r="W468" s="358"/>
      <c r="X468" s="358"/>
      <c r="Y468" s="358"/>
      <c r="Z468" s="358"/>
      <c r="AA468" s="358"/>
      <c r="AB468" s="358"/>
      <c r="AC468" s="358"/>
      <c r="AD468" s="358"/>
      <c r="AE468" s="358"/>
      <c r="AF468" s="358"/>
      <c r="AG468" s="358"/>
      <c r="AH468" s="358"/>
      <c r="AI468" s="358"/>
      <c r="AJ468" s="358"/>
      <c r="AK468" s="358"/>
    </row>
    <row r="469" spans="1:37" ht="13">
      <c r="A469" s="488"/>
      <c r="B469" s="358"/>
      <c r="C469" s="358"/>
      <c r="D469" s="358"/>
      <c r="E469" s="358"/>
      <c r="F469" s="358"/>
      <c r="G469" s="358"/>
      <c r="H469" s="358"/>
      <c r="I469" s="358"/>
      <c r="J469" s="358"/>
      <c r="K469" s="358"/>
      <c r="L469" s="358"/>
      <c r="M469" s="358"/>
      <c r="N469" s="358"/>
      <c r="O469" s="358"/>
      <c r="P469" s="358"/>
      <c r="Q469" s="358"/>
      <c r="R469" s="358"/>
      <c r="S469" s="358"/>
      <c r="T469" s="357"/>
      <c r="U469" s="358"/>
      <c r="V469" s="358"/>
      <c r="W469" s="358"/>
      <c r="X469" s="358"/>
      <c r="Y469" s="358"/>
      <c r="Z469" s="358"/>
      <c r="AA469" s="358"/>
      <c r="AB469" s="358"/>
      <c r="AC469" s="358"/>
      <c r="AD469" s="358"/>
      <c r="AE469" s="358"/>
      <c r="AF469" s="358"/>
      <c r="AG469" s="358"/>
      <c r="AH469" s="358"/>
      <c r="AI469" s="358"/>
      <c r="AJ469" s="358"/>
      <c r="AK469" s="358"/>
    </row>
    <row r="470" spans="1:37" ht="13">
      <c r="A470" s="488"/>
      <c r="B470" s="358"/>
      <c r="C470" s="358"/>
      <c r="D470" s="358"/>
      <c r="E470" s="358"/>
      <c r="F470" s="358"/>
      <c r="G470" s="358"/>
      <c r="H470" s="358"/>
      <c r="I470" s="358"/>
      <c r="J470" s="358"/>
      <c r="K470" s="358"/>
      <c r="L470" s="358"/>
      <c r="M470" s="358"/>
      <c r="N470" s="358"/>
      <c r="O470" s="358"/>
      <c r="P470" s="358"/>
      <c r="Q470" s="358"/>
      <c r="R470" s="358"/>
      <c r="S470" s="358"/>
      <c r="T470" s="357"/>
      <c r="U470" s="358"/>
      <c r="V470" s="358"/>
      <c r="W470" s="358"/>
      <c r="X470" s="358"/>
      <c r="Y470" s="358"/>
      <c r="Z470" s="358"/>
      <c r="AA470" s="358"/>
      <c r="AB470" s="358"/>
      <c r="AC470" s="358"/>
      <c r="AD470" s="358"/>
      <c r="AE470" s="358"/>
      <c r="AF470" s="358"/>
      <c r="AG470" s="358"/>
      <c r="AH470" s="358"/>
      <c r="AI470" s="358"/>
      <c r="AJ470" s="358"/>
      <c r="AK470" s="358"/>
    </row>
    <row r="471" spans="1:37" ht="13">
      <c r="A471" s="488"/>
      <c r="B471" s="358"/>
      <c r="C471" s="358"/>
      <c r="D471" s="358"/>
      <c r="E471" s="358"/>
      <c r="F471" s="358"/>
      <c r="G471" s="358"/>
      <c r="H471" s="358"/>
      <c r="I471" s="358"/>
      <c r="J471" s="358"/>
      <c r="K471" s="358"/>
      <c r="L471" s="358"/>
      <c r="M471" s="358"/>
      <c r="N471" s="358"/>
      <c r="O471" s="358"/>
      <c r="P471" s="358"/>
      <c r="Q471" s="358"/>
      <c r="R471" s="358"/>
      <c r="S471" s="358"/>
      <c r="T471" s="357"/>
      <c r="U471" s="358"/>
      <c r="V471" s="358"/>
      <c r="W471" s="358"/>
      <c r="X471" s="358"/>
      <c r="Y471" s="358"/>
      <c r="Z471" s="358"/>
      <c r="AA471" s="358"/>
      <c r="AB471" s="358"/>
      <c r="AC471" s="358"/>
      <c r="AD471" s="358"/>
      <c r="AE471" s="358"/>
      <c r="AF471" s="358"/>
      <c r="AG471" s="358"/>
      <c r="AH471" s="358"/>
      <c r="AI471" s="358"/>
      <c r="AJ471" s="358"/>
      <c r="AK471" s="358"/>
    </row>
    <row r="472" spans="1:37" ht="13">
      <c r="A472" s="488"/>
      <c r="B472" s="358"/>
      <c r="C472" s="358"/>
      <c r="D472" s="358"/>
      <c r="E472" s="358"/>
      <c r="F472" s="358"/>
      <c r="G472" s="358"/>
      <c r="H472" s="358"/>
      <c r="I472" s="358"/>
      <c r="J472" s="358"/>
      <c r="K472" s="358"/>
      <c r="L472" s="358"/>
      <c r="M472" s="358"/>
      <c r="N472" s="358"/>
      <c r="O472" s="358"/>
      <c r="P472" s="358"/>
      <c r="Q472" s="358"/>
      <c r="R472" s="358"/>
      <c r="S472" s="358"/>
      <c r="T472" s="357"/>
      <c r="U472" s="358"/>
      <c r="V472" s="358"/>
      <c r="W472" s="358"/>
      <c r="X472" s="358"/>
      <c r="Y472" s="358"/>
      <c r="Z472" s="358"/>
      <c r="AA472" s="358"/>
      <c r="AB472" s="358"/>
      <c r="AC472" s="358"/>
      <c r="AD472" s="358"/>
      <c r="AE472" s="358"/>
      <c r="AF472" s="358"/>
      <c r="AG472" s="358"/>
      <c r="AH472" s="358"/>
      <c r="AI472" s="358"/>
      <c r="AJ472" s="358"/>
      <c r="AK472" s="358"/>
    </row>
    <row r="473" spans="1:37" ht="13">
      <c r="A473" s="488"/>
      <c r="B473" s="358"/>
      <c r="C473" s="358"/>
      <c r="D473" s="358"/>
      <c r="E473" s="358"/>
      <c r="F473" s="358"/>
      <c r="G473" s="358"/>
      <c r="H473" s="358"/>
      <c r="I473" s="358"/>
      <c r="J473" s="358"/>
      <c r="K473" s="358"/>
      <c r="L473" s="358"/>
      <c r="M473" s="358"/>
      <c r="N473" s="358"/>
      <c r="O473" s="358"/>
      <c r="P473" s="358"/>
      <c r="Q473" s="358"/>
      <c r="R473" s="358"/>
      <c r="S473" s="358"/>
      <c r="T473" s="357"/>
      <c r="U473" s="358"/>
      <c r="V473" s="358"/>
      <c r="W473" s="358"/>
      <c r="X473" s="358"/>
      <c r="Y473" s="358"/>
      <c r="Z473" s="358"/>
      <c r="AA473" s="358"/>
      <c r="AB473" s="358"/>
      <c r="AC473" s="358"/>
      <c r="AD473" s="358"/>
      <c r="AE473" s="358"/>
      <c r="AF473" s="358"/>
      <c r="AG473" s="358"/>
      <c r="AH473" s="358"/>
      <c r="AI473" s="358"/>
      <c r="AJ473" s="358"/>
      <c r="AK473" s="358"/>
    </row>
    <row r="474" spans="1:37" ht="13">
      <c r="A474" s="488"/>
      <c r="B474" s="358"/>
      <c r="C474" s="358"/>
      <c r="D474" s="358"/>
      <c r="E474" s="358"/>
      <c r="F474" s="358"/>
      <c r="G474" s="358"/>
      <c r="H474" s="358"/>
      <c r="I474" s="358"/>
      <c r="J474" s="358"/>
      <c r="K474" s="358"/>
      <c r="L474" s="358"/>
      <c r="M474" s="358"/>
      <c r="N474" s="358"/>
      <c r="O474" s="358"/>
      <c r="P474" s="358"/>
      <c r="Q474" s="358"/>
      <c r="R474" s="358"/>
      <c r="S474" s="358"/>
      <c r="T474" s="357"/>
      <c r="U474" s="358"/>
      <c r="V474" s="358"/>
      <c r="W474" s="358"/>
      <c r="X474" s="358"/>
      <c r="Y474" s="358"/>
      <c r="Z474" s="358"/>
      <c r="AA474" s="358"/>
      <c r="AB474" s="358"/>
      <c r="AC474" s="358"/>
      <c r="AD474" s="358"/>
      <c r="AE474" s="358"/>
      <c r="AF474" s="358"/>
      <c r="AG474" s="358"/>
      <c r="AH474" s="358"/>
      <c r="AI474" s="358"/>
      <c r="AJ474" s="358"/>
      <c r="AK474" s="358"/>
    </row>
    <row r="475" spans="1:37" ht="13">
      <c r="A475" s="488"/>
      <c r="B475" s="358"/>
      <c r="C475" s="358"/>
      <c r="D475" s="358"/>
      <c r="E475" s="358"/>
      <c r="F475" s="358"/>
      <c r="G475" s="358"/>
      <c r="H475" s="358"/>
      <c r="I475" s="358"/>
      <c r="J475" s="358"/>
      <c r="K475" s="358"/>
      <c r="L475" s="358"/>
      <c r="M475" s="358"/>
      <c r="N475" s="358"/>
      <c r="O475" s="358"/>
      <c r="P475" s="358"/>
      <c r="Q475" s="358"/>
      <c r="R475" s="358"/>
      <c r="S475" s="358"/>
      <c r="T475" s="357"/>
      <c r="U475" s="358"/>
      <c r="V475" s="358"/>
      <c r="W475" s="358"/>
      <c r="X475" s="358"/>
      <c r="Y475" s="358"/>
      <c r="Z475" s="358"/>
      <c r="AA475" s="358"/>
      <c r="AB475" s="358"/>
      <c r="AC475" s="358"/>
      <c r="AD475" s="358"/>
      <c r="AE475" s="358"/>
      <c r="AF475" s="358"/>
      <c r="AG475" s="358"/>
      <c r="AH475" s="358"/>
      <c r="AI475" s="358"/>
      <c r="AJ475" s="358"/>
      <c r="AK475" s="358"/>
    </row>
    <row r="476" spans="1:37" ht="13">
      <c r="A476" s="488"/>
      <c r="B476" s="358"/>
      <c r="C476" s="358"/>
      <c r="D476" s="358"/>
      <c r="E476" s="358"/>
      <c r="F476" s="358"/>
      <c r="G476" s="358"/>
      <c r="H476" s="358"/>
      <c r="I476" s="358"/>
      <c r="J476" s="358"/>
      <c r="K476" s="358"/>
      <c r="L476" s="358"/>
      <c r="M476" s="358"/>
      <c r="N476" s="358"/>
      <c r="O476" s="358"/>
      <c r="P476" s="358"/>
      <c r="Q476" s="358"/>
      <c r="R476" s="358"/>
      <c r="S476" s="358"/>
      <c r="T476" s="357"/>
      <c r="U476" s="358"/>
      <c r="V476" s="358"/>
      <c r="W476" s="358"/>
      <c r="X476" s="358"/>
      <c r="Y476" s="358"/>
      <c r="Z476" s="358"/>
      <c r="AA476" s="358"/>
      <c r="AB476" s="358"/>
      <c r="AC476" s="358"/>
      <c r="AD476" s="358"/>
      <c r="AE476" s="358"/>
      <c r="AF476" s="358"/>
      <c r="AG476" s="358"/>
      <c r="AH476" s="358"/>
      <c r="AI476" s="358"/>
      <c r="AJ476" s="358"/>
      <c r="AK476" s="358"/>
    </row>
    <row r="477" spans="1:37" ht="13">
      <c r="A477" s="488"/>
      <c r="B477" s="358"/>
      <c r="C477" s="358"/>
      <c r="D477" s="358"/>
      <c r="E477" s="358"/>
      <c r="F477" s="358"/>
      <c r="G477" s="358"/>
      <c r="H477" s="358"/>
      <c r="I477" s="358"/>
      <c r="J477" s="358"/>
      <c r="K477" s="358"/>
      <c r="L477" s="358"/>
      <c r="M477" s="358"/>
      <c r="N477" s="358"/>
      <c r="O477" s="358"/>
      <c r="P477" s="358"/>
      <c r="Q477" s="358"/>
      <c r="R477" s="358"/>
      <c r="S477" s="358"/>
      <c r="T477" s="357"/>
      <c r="U477" s="358"/>
      <c r="V477" s="358"/>
      <c r="W477" s="358"/>
      <c r="X477" s="358"/>
      <c r="Y477" s="358"/>
      <c r="Z477" s="358"/>
      <c r="AA477" s="358"/>
      <c r="AB477" s="358"/>
      <c r="AC477" s="358"/>
      <c r="AD477" s="358"/>
      <c r="AE477" s="358"/>
      <c r="AF477" s="358"/>
      <c r="AG477" s="358"/>
      <c r="AH477" s="358"/>
      <c r="AI477" s="358"/>
      <c r="AJ477" s="358"/>
      <c r="AK477" s="358"/>
    </row>
    <row r="478" spans="1:37" ht="13">
      <c r="A478" s="488"/>
      <c r="B478" s="358"/>
      <c r="C478" s="358"/>
      <c r="D478" s="358"/>
      <c r="E478" s="358"/>
      <c r="F478" s="358"/>
      <c r="G478" s="358"/>
      <c r="H478" s="358"/>
      <c r="I478" s="358"/>
      <c r="J478" s="358"/>
      <c r="K478" s="358"/>
      <c r="L478" s="358"/>
      <c r="M478" s="358"/>
      <c r="N478" s="358"/>
      <c r="O478" s="358"/>
      <c r="P478" s="358"/>
      <c r="Q478" s="358"/>
      <c r="R478" s="358"/>
      <c r="S478" s="358"/>
      <c r="T478" s="357"/>
      <c r="U478" s="358"/>
      <c r="V478" s="358"/>
      <c r="W478" s="358"/>
      <c r="X478" s="358"/>
      <c r="Y478" s="358"/>
      <c r="Z478" s="358"/>
      <c r="AA478" s="358"/>
      <c r="AB478" s="358"/>
      <c r="AC478" s="358"/>
      <c r="AD478" s="358"/>
      <c r="AE478" s="358"/>
      <c r="AF478" s="358"/>
      <c r="AG478" s="358"/>
      <c r="AH478" s="358"/>
      <c r="AI478" s="358"/>
      <c r="AJ478" s="358"/>
      <c r="AK478" s="358"/>
    </row>
    <row r="479" spans="1:37" ht="13">
      <c r="A479" s="488"/>
      <c r="B479" s="358"/>
      <c r="C479" s="358"/>
      <c r="D479" s="358"/>
      <c r="E479" s="358"/>
      <c r="F479" s="358"/>
      <c r="G479" s="358"/>
      <c r="H479" s="358"/>
      <c r="I479" s="358"/>
      <c r="J479" s="358"/>
      <c r="K479" s="358"/>
      <c r="L479" s="358"/>
      <c r="M479" s="358"/>
      <c r="N479" s="358"/>
      <c r="O479" s="358"/>
      <c r="P479" s="358"/>
      <c r="Q479" s="358"/>
      <c r="R479" s="358"/>
      <c r="S479" s="358"/>
      <c r="T479" s="357"/>
      <c r="U479" s="358"/>
      <c r="V479" s="358"/>
      <c r="W479" s="358"/>
      <c r="X479" s="358"/>
      <c r="Y479" s="358"/>
      <c r="Z479" s="358"/>
      <c r="AA479" s="358"/>
      <c r="AB479" s="358"/>
      <c r="AC479" s="358"/>
      <c r="AD479" s="358"/>
      <c r="AE479" s="358"/>
      <c r="AF479" s="358"/>
      <c r="AG479" s="358"/>
      <c r="AH479" s="358"/>
      <c r="AI479" s="358"/>
      <c r="AJ479" s="358"/>
      <c r="AK479" s="358"/>
    </row>
    <row r="480" spans="1:37" ht="13">
      <c r="A480" s="488"/>
      <c r="B480" s="358"/>
      <c r="C480" s="358"/>
      <c r="D480" s="358"/>
      <c r="E480" s="358"/>
      <c r="F480" s="358"/>
      <c r="G480" s="358"/>
      <c r="H480" s="358"/>
      <c r="I480" s="358"/>
      <c r="J480" s="358"/>
      <c r="K480" s="358"/>
      <c r="L480" s="358"/>
      <c r="M480" s="358"/>
      <c r="N480" s="358"/>
      <c r="O480" s="358"/>
      <c r="P480" s="358"/>
      <c r="Q480" s="358"/>
      <c r="R480" s="358"/>
      <c r="S480" s="358"/>
      <c r="T480" s="357"/>
      <c r="U480" s="358"/>
      <c r="V480" s="358"/>
      <c r="W480" s="358"/>
      <c r="X480" s="358"/>
      <c r="Y480" s="358"/>
      <c r="Z480" s="358"/>
      <c r="AA480" s="358"/>
      <c r="AB480" s="358"/>
      <c r="AC480" s="358"/>
      <c r="AD480" s="358"/>
      <c r="AE480" s="358"/>
      <c r="AF480" s="358"/>
      <c r="AG480" s="358"/>
      <c r="AH480" s="358"/>
      <c r="AI480" s="358"/>
      <c r="AJ480" s="358"/>
      <c r="AK480" s="358"/>
    </row>
    <row r="481" spans="1:37" ht="13">
      <c r="A481" s="488"/>
      <c r="B481" s="358"/>
      <c r="C481" s="358"/>
      <c r="D481" s="358"/>
      <c r="E481" s="358"/>
      <c r="F481" s="358"/>
      <c r="G481" s="358"/>
      <c r="H481" s="358"/>
      <c r="I481" s="358"/>
      <c r="J481" s="358"/>
      <c r="K481" s="358"/>
      <c r="L481" s="358"/>
      <c r="M481" s="358"/>
      <c r="N481" s="358"/>
      <c r="O481" s="358"/>
      <c r="P481" s="358"/>
      <c r="Q481" s="358"/>
      <c r="R481" s="358"/>
      <c r="S481" s="358"/>
      <c r="T481" s="357"/>
      <c r="U481" s="358"/>
      <c r="V481" s="358"/>
      <c r="W481" s="358"/>
      <c r="X481" s="358"/>
      <c r="Y481" s="358"/>
      <c r="Z481" s="358"/>
      <c r="AA481" s="358"/>
      <c r="AB481" s="358"/>
      <c r="AC481" s="358"/>
      <c r="AD481" s="358"/>
      <c r="AE481" s="358"/>
      <c r="AF481" s="358"/>
      <c r="AG481" s="358"/>
      <c r="AH481" s="358"/>
      <c r="AI481" s="358"/>
      <c r="AJ481" s="358"/>
      <c r="AK481" s="358"/>
    </row>
    <row r="482" spans="1:37" ht="13">
      <c r="A482" s="488"/>
      <c r="B482" s="358"/>
      <c r="C482" s="358"/>
      <c r="D482" s="358"/>
      <c r="E482" s="358"/>
      <c r="F482" s="358"/>
      <c r="G482" s="358"/>
      <c r="H482" s="358"/>
      <c r="I482" s="358"/>
      <c r="J482" s="358"/>
      <c r="K482" s="358"/>
      <c r="L482" s="358"/>
      <c r="M482" s="358"/>
      <c r="N482" s="358"/>
      <c r="O482" s="358"/>
      <c r="P482" s="358"/>
      <c r="Q482" s="358"/>
      <c r="R482" s="358"/>
      <c r="S482" s="358"/>
      <c r="T482" s="357"/>
      <c r="U482" s="358"/>
      <c r="V482" s="358"/>
      <c r="W482" s="358"/>
      <c r="X482" s="358"/>
      <c r="Y482" s="358"/>
      <c r="Z482" s="358"/>
      <c r="AA482" s="358"/>
      <c r="AB482" s="358"/>
      <c r="AC482" s="358"/>
      <c r="AD482" s="358"/>
      <c r="AE482" s="358"/>
      <c r="AF482" s="358"/>
      <c r="AG482" s="358"/>
      <c r="AH482" s="358"/>
      <c r="AI482" s="358"/>
      <c r="AJ482" s="358"/>
      <c r="AK482" s="358"/>
    </row>
    <row r="483" spans="1:37" ht="13">
      <c r="A483" s="488"/>
      <c r="B483" s="358"/>
      <c r="C483" s="358"/>
      <c r="D483" s="358"/>
      <c r="E483" s="358"/>
      <c r="F483" s="358"/>
      <c r="G483" s="358"/>
      <c r="H483" s="358"/>
      <c r="I483" s="358"/>
      <c r="J483" s="358"/>
      <c r="K483" s="358"/>
      <c r="L483" s="358"/>
      <c r="M483" s="358"/>
      <c r="N483" s="358"/>
      <c r="O483" s="358"/>
      <c r="P483" s="358"/>
      <c r="Q483" s="358"/>
      <c r="R483" s="358"/>
      <c r="S483" s="358"/>
      <c r="T483" s="357"/>
      <c r="U483" s="358"/>
      <c r="V483" s="358"/>
      <c r="W483" s="358"/>
      <c r="X483" s="358"/>
      <c r="Y483" s="358"/>
      <c r="Z483" s="358"/>
      <c r="AA483" s="358"/>
      <c r="AB483" s="358"/>
      <c r="AC483" s="358"/>
      <c r="AD483" s="358"/>
      <c r="AE483" s="358"/>
      <c r="AF483" s="358"/>
      <c r="AG483" s="358"/>
      <c r="AH483" s="358"/>
      <c r="AI483" s="358"/>
      <c r="AJ483" s="358"/>
      <c r="AK483" s="358"/>
    </row>
    <row r="484" spans="1:37" ht="13">
      <c r="A484" s="488"/>
      <c r="B484" s="358"/>
      <c r="C484" s="358"/>
      <c r="D484" s="358"/>
      <c r="E484" s="358"/>
      <c r="F484" s="358"/>
      <c r="G484" s="358"/>
      <c r="H484" s="358"/>
      <c r="I484" s="358"/>
      <c r="J484" s="358"/>
      <c r="K484" s="358"/>
      <c r="L484" s="358"/>
      <c r="M484" s="358"/>
      <c r="N484" s="358"/>
      <c r="O484" s="358"/>
      <c r="P484" s="358"/>
      <c r="Q484" s="358"/>
      <c r="R484" s="358"/>
      <c r="S484" s="358"/>
      <c r="T484" s="357"/>
      <c r="U484" s="358"/>
      <c r="V484" s="358"/>
      <c r="W484" s="358"/>
      <c r="X484" s="358"/>
      <c r="Y484" s="358"/>
      <c r="Z484" s="358"/>
      <c r="AA484" s="358"/>
      <c r="AB484" s="358"/>
      <c r="AC484" s="358"/>
      <c r="AD484" s="358"/>
      <c r="AE484" s="358"/>
      <c r="AF484" s="358"/>
      <c r="AG484" s="358"/>
      <c r="AH484" s="358"/>
      <c r="AI484" s="358"/>
      <c r="AJ484" s="358"/>
      <c r="AK484" s="358"/>
    </row>
    <row r="485" spans="1:37" ht="13">
      <c r="A485" s="488"/>
      <c r="B485" s="358"/>
      <c r="C485" s="358"/>
      <c r="D485" s="358"/>
      <c r="E485" s="358"/>
      <c r="F485" s="358"/>
      <c r="G485" s="358"/>
      <c r="H485" s="358"/>
      <c r="I485" s="358"/>
      <c r="J485" s="358"/>
      <c r="K485" s="358"/>
      <c r="L485" s="358"/>
      <c r="M485" s="358"/>
      <c r="N485" s="358"/>
      <c r="O485" s="358"/>
      <c r="P485" s="358"/>
      <c r="Q485" s="358"/>
      <c r="R485" s="358"/>
      <c r="S485" s="358"/>
      <c r="T485" s="357"/>
      <c r="U485" s="358"/>
      <c r="V485" s="358"/>
      <c r="W485" s="358"/>
      <c r="X485" s="358"/>
      <c r="Y485" s="358"/>
      <c r="Z485" s="358"/>
      <c r="AA485" s="358"/>
      <c r="AB485" s="358"/>
      <c r="AC485" s="358"/>
      <c r="AD485" s="358"/>
      <c r="AE485" s="358"/>
      <c r="AF485" s="358"/>
      <c r="AG485" s="358"/>
      <c r="AH485" s="358"/>
      <c r="AI485" s="358"/>
      <c r="AJ485" s="358"/>
      <c r="AK485" s="358"/>
    </row>
    <row r="486" spans="1:37" ht="13">
      <c r="A486" s="488"/>
      <c r="B486" s="358"/>
      <c r="C486" s="358"/>
      <c r="D486" s="358"/>
      <c r="E486" s="358"/>
      <c r="F486" s="358"/>
      <c r="G486" s="358"/>
      <c r="H486" s="358"/>
      <c r="I486" s="358"/>
      <c r="J486" s="358"/>
      <c r="K486" s="358"/>
      <c r="L486" s="358"/>
      <c r="M486" s="358"/>
      <c r="N486" s="358"/>
      <c r="O486" s="358"/>
      <c r="P486" s="358"/>
      <c r="Q486" s="358"/>
      <c r="R486" s="358"/>
      <c r="S486" s="358"/>
      <c r="T486" s="357"/>
      <c r="U486" s="358"/>
      <c r="V486" s="358"/>
      <c r="W486" s="358"/>
      <c r="X486" s="358"/>
      <c r="Y486" s="358"/>
      <c r="Z486" s="358"/>
      <c r="AA486" s="358"/>
      <c r="AB486" s="358"/>
      <c r="AC486" s="358"/>
      <c r="AD486" s="358"/>
      <c r="AE486" s="358"/>
      <c r="AF486" s="358"/>
      <c r="AG486" s="358"/>
      <c r="AH486" s="358"/>
      <c r="AI486" s="358"/>
      <c r="AJ486" s="358"/>
      <c r="AK486" s="358"/>
    </row>
    <row r="487" spans="1:37" ht="13">
      <c r="A487" s="488"/>
      <c r="B487" s="358"/>
      <c r="C487" s="358"/>
      <c r="D487" s="358"/>
      <c r="E487" s="358"/>
      <c r="F487" s="358"/>
      <c r="G487" s="358"/>
      <c r="H487" s="358"/>
      <c r="I487" s="358"/>
      <c r="J487" s="358"/>
      <c r="K487" s="358"/>
      <c r="L487" s="358"/>
      <c r="M487" s="358"/>
      <c r="N487" s="358"/>
      <c r="O487" s="358"/>
      <c r="P487" s="358"/>
      <c r="Q487" s="358"/>
      <c r="R487" s="358"/>
      <c r="S487" s="358"/>
      <c r="T487" s="357"/>
      <c r="U487" s="358"/>
      <c r="V487" s="358"/>
      <c r="W487" s="358"/>
      <c r="X487" s="358"/>
      <c r="Y487" s="358"/>
      <c r="Z487" s="358"/>
      <c r="AA487" s="358"/>
      <c r="AB487" s="358"/>
      <c r="AC487" s="358"/>
      <c r="AD487" s="358"/>
      <c r="AE487" s="358"/>
      <c r="AF487" s="358"/>
      <c r="AG487" s="358"/>
      <c r="AH487" s="358"/>
      <c r="AI487" s="358"/>
      <c r="AJ487" s="358"/>
      <c r="AK487" s="358"/>
    </row>
    <row r="488" spans="1:37" ht="13">
      <c r="A488" s="488"/>
      <c r="B488" s="358"/>
      <c r="C488" s="358"/>
      <c r="D488" s="358"/>
      <c r="E488" s="358"/>
      <c r="F488" s="358"/>
      <c r="G488" s="358"/>
      <c r="H488" s="358"/>
      <c r="I488" s="358"/>
      <c r="J488" s="358"/>
      <c r="K488" s="358"/>
      <c r="L488" s="358"/>
      <c r="M488" s="358"/>
      <c r="N488" s="358"/>
      <c r="O488" s="358"/>
      <c r="P488" s="358"/>
      <c r="Q488" s="358"/>
      <c r="R488" s="358"/>
      <c r="S488" s="358"/>
      <c r="T488" s="357"/>
      <c r="U488" s="358"/>
      <c r="V488" s="358"/>
      <c r="W488" s="358"/>
      <c r="X488" s="358"/>
      <c r="Y488" s="358"/>
      <c r="Z488" s="358"/>
      <c r="AA488" s="358"/>
      <c r="AB488" s="358"/>
      <c r="AC488" s="358"/>
      <c r="AD488" s="358"/>
      <c r="AE488" s="358"/>
      <c r="AF488" s="358"/>
      <c r="AG488" s="358"/>
      <c r="AH488" s="358"/>
      <c r="AI488" s="358"/>
      <c r="AJ488" s="358"/>
      <c r="AK488" s="358"/>
    </row>
    <row r="489" spans="1:37" ht="13">
      <c r="A489" s="488"/>
      <c r="B489" s="358"/>
      <c r="C489" s="358"/>
      <c r="D489" s="358"/>
      <c r="E489" s="358"/>
      <c r="F489" s="358"/>
      <c r="G489" s="358"/>
      <c r="H489" s="358"/>
      <c r="I489" s="358"/>
      <c r="J489" s="358"/>
      <c r="K489" s="358"/>
      <c r="L489" s="358"/>
      <c r="M489" s="358"/>
      <c r="N489" s="358"/>
      <c r="O489" s="358"/>
      <c r="P489" s="358"/>
      <c r="Q489" s="358"/>
      <c r="R489" s="358"/>
      <c r="S489" s="358"/>
      <c r="T489" s="357"/>
      <c r="U489" s="358"/>
      <c r="V489" s="358"/>
      <c r="W489" s="358"/>
      <c r="X489" s="358"/>
      <c r="Y489" s="358"/>
      <c r="Z489" s="358"/>
      <c r="AA489" s="358"/>
      <c r="AB489" s="358"/>
      <c r="AC489" s="358"/>
      <c r="AD489" s="358"/>
      <c r="AE489" s="358"/>
      <c r="AF489" s="358"/>
      <c r="AG489" s="358"/>
      <c r="AH489" s="358"/>
      <c r="AI489" s="358"/>
      <c r="AJ489" s="358"/>
      <c r="AK489" s="358"/>
    </row>
    <row r="490" spans="1:37" ht="13">
      <c r="A490" s="488"/>
      <c r="B490" s="358"/>
      <c r="C490" s="358"/>
      <c r="D490" s="358"/>
      <c r="E490" s="358"/>
      <c r="F490" s="358"/>
      <c r="G490" s="358"/>
      <c r="H490" s="358"/>
      <c r="I490" s="358"/>
      <c r="J490" s="358"/>
      <c r="K490" s="358"/>
      <c r="L490" s="358"/>
      <c r="M490" s="358"/>
      <c r="N490" s="358"/>
      <c r="O490" s="358"/>
      <c r="P490" s="358"/>
      <c r="Q490" s="358"/>
      <c r="R490" s="358"/>
      <c r="S490" s="358"/>
      <c r="T490" s="357"/>
      <c r="U490" s="358"/>
      <c r="V490" s="358"/>
      <c r="W490" s="358"/>
      <c r="X490" s="358"/>
      <c r="Y490" s="358"/>
      <c r="Z490" s="358"/>
      <c r="AA490" s="358"/>
      <c r="AB490" s="358"/>
      <c r="AC490" s="358"/>
      <c r="AD490" s="358"/>
      <c r="AE490" s="358"/>
      <c r="AF490" s="358"/>
      <c r="AG490" s="358"/>
      <c r="AH490" s="358"/>
      <c r="AI490" s="358"/>
      <c r="AJ490" s="358"/>
      <c r="AK490" s="358"/>
    </row>
    <row r="491" spans="1:37" ht="13">
      <c r="A491" s="488"/>
      <c r="B491" s="358"/>
      <c r="C491" s="358"/>
      <c r="D491" s="358"/>
      <c r="E491" s="358"/>
      <c r="F491" s="358"/>
      <c r="G491" s="358"/>
      <c r="H491" s="358"/>
      <c r="I491" s="358"/>
      <c r="J491" s="358"/>
      <c r="K491" s="358"/>
      <c r="L491" s="358"/>
      <c r="M491" s="358"/>
      <c r="N491" s="358"/>
      <c r="O491" s="358"/>
      <c r="P491" s="358"/>
      <c r="Q491" s="358"/>
      <c r="R491" s="358"/>
      <c r="S491" s="358"/>
      <c r="T491" s="357"/>
      <c r="U491" s="358"/>
      <c r="V491" s="358"/>
      <c r="W491" s="358"/>
      <c r="X491" s="358"/>
      <c r="Y491" s="358"/>
      <c r="Z491" s="358"/>
      <c r="AA491" s="358"/>
      <c r="AB491" s="358"/>
      <c r="AC491" s="358"/>
      <c r="AD491" s="358"/>
      <c r="AE491" s="358"/>
      <c r="AF491" s="358"/>
      <c r="AG491" s="358"/>
      <c r="AH491" s="358"/>
      <c r="AI491" s="358"/>
      <c r="AJ491" s="358"/>
      <c r="AK491" s="358"/>
    </row>
    <row r="492" spans="1:37" ht="13">
      <c r="A492" s="488"/>
      <c r="B492" s="358"/>
      <c r="C492" s="358"/>
      <c r="D492" s="358"/>
      <c r="E492" s="358"/>
      <c r="F492" s="358"/>
      <c r="G492" s="358"/>
      <c r="H492" s="358"/>
      <c r="I492" s="358"/>
      <c r="J492" s="358"/>
      <c r="K492" s="358"/>
      <c r="L492" s="358"/>
      <c r="M492" s="358"/>
      <c r="N492" s="358"/>
      <c r="O492" s="358"/>
      <c r="P492" s="358"/>
      <c r="Q492" s="358"/>
      <c r="R492" s="358"/>
      <c r="S492" s="358"/>
      <c r="T492" s="357"/>
      <c r="U492" s="358"/>
      <c r="V492" s="358"/>
      <c r="W492" s="358"/>
      <c r="X492" s="358"/>
      <c r="Y492" s="358"/>
      <c r="Z492" s="358"/>
      <c r="AA492" s="358"/>
      <c r="AB492" s="358"/>
      <c r="AC492" s="358"/>
      <c r="AD492" s="358"/>
      <c r="AE492" s="358"/>
      <c r="AF492" s="358"/>
      <c r="AG492" s="358"/>
      <c r="AH492" s="358"/>
      <c r="AI492" s="358"/>
      <c r="AJ492" s="358"/>
      <c r="AK492" s="358"/>
    </row>
    <row r="493" spans="1:37" ht="13">
      <c r="A493" s="488"/>
      <c r="B493" s="358"/>
      <c r="C493" s="358"/>
      <c r="D493" s="358"/>
      <c r="E493" s="358"/>
      <c r="F493" s="358"/>
      <c r="G493" s="358"/>
      <c r="H493" s="358"/>
      <c r="I493" s="358"/>
      <c r="J493" s="358"/>
      <c r="K493" s="358"/>
      <c r="L493" s="358"/>
      <c r="M493" s="358"/>
      <c r="N493" s="358"/>
      <c r="O493" s="358"/>
      <c r="P493" s="358"/>
      <c r="Q493" s="358"/>
      <c r="R493" s="358"/>
      <c r="S493" s="358"/>
      <c r="T493" s="357"/>
      <c r="U493" s="358"/>
      <c r="V493" s="358"/>
      <c r="W493" s="358"/>
      <c r="X493" s="358"/>
      <c r="Y493" s="358"/>
      <c r="Z493" s="358"/>
      <c r="AA493" s="358"/>
      <c r="AB493" s="358"/>
      <c r="AC493" s="358"/>
      <c r="AD493" s="358"/>
      <c r="AE493" s="358"/>
      <c r="AF493" s="358"/>
      <c r="AG493" s="358"/>
      <c r="AH493" s="358"/>
      <c r="AI493" s="358"/>
      <c r="AJ493" s="358"/>
      <c r="AK493" s="358"/>
    </row>
    <row r="494" spans="1:37" ht="13">
      <c r="A494" s="488"/>
      <c r="B494" s="358"/>
      <c r="C494" s="358"/>
      <c r="D494" s="358"/>
      <c r="E494" s="358"/>
      <c r="F494" s="358"/>
      <c r="G494" s="358"/>
      <c r="H494" s="358"/>
      <c r="I494" s="358"/>
      <c r="J494" s="358"/>
      <c r="K494" s="358"/>
      <c r="L494" s="358"/>
      <c r="M494" s="358"/>
      <c r="N494" s="358"/>
      <c r="O494" s="358"/>
      <c r="P494" s="358"/>
      <c r="Q494" s="358"/>
      <c r="R494" s="358"/>
      <c r="S494" s="358"/>
      <c r="T494" s="357"/>
      <c r="U494" s="358"/>
      <c r="V494" s="358"/>
      <c r="W494" s="358"/>
      <c r="X494" s="358"/>
      <c r="Y494" s="358"/>
      <c r="Z494" s="358"/>
      <c r="AA494" s="358"/>
      <c r="AB494" s="358"/>
      <c r="AC494" s="358"/>
      <c r="AD494" s="358"/>
      <c r="AE494" s="358"/>
      <c r="AF494" s="358"/>
      <c r="AG494" s="358"/>
      <c r="AH494" s="358"/>
      <c r="AI494" s="358"/>
      <c r="AJ494" s="358"/>
      <c r="AK494" s="358"/>
    </row>
    <row r="495" spans="1:37" ht="13">
      <c r="A495" s="488"/>
      <c r="B495" s="358"/>
      <c r="C495" s="358"/>
      <c r="D495" s="358"/>
      <c r="E495" s="358"/>
      <c r="F495" s="358"/>
      <c r="G495" s="358"/>
      <c r="H495" s="358"/>
      <c r="I495" s="358"/>
      <c r="J495" s="358"/>
      <c r="K495" s="358"/>
      <c r="L495" s="358"/>
      <c r="M495" s="358"/>
      <c r="N495" s="358"/>
      <c r="O495" s="358"/>
      <c r="P495" s="358"/>
      <c r="Q495" s="358"/>
      <c r="R495" s="358"/>
      <c r="S495" s="358"/>
      <c r="T495" s="357"/>
      <c r="U495" s="358"/>
      <c r="V495" s="358"/>
      <c r="W495" s="358"/>
      <c r="X495" s="358"/>
      <c r="Y495" s="358"/>
      <c r="Z495" s="358"/>
      <c r="AA495" s="358"/>
      <c r="AB495" s="358"/>
      <c r="AC495" s="358"/>
      <c r="AD495" s="358"/>
      <c r="AE495" s="358"/>
      <c r="AF495" s="358"/>
      <c r="AG495" s="358"/>
      <c r="AH495" s="358"/>
      <c r="AI495" s="358"/>
      <c r="AJ495" s="358"/>
      <c r="AK495" s="358"/>
    </row>
    <row r="496" spans="1:37" ht="13">
      <c r="A496" s="488"/>
      <c r="B496" s="358"/>
      <c r="C496" s="358"/>
      <c r="D496" s="358"/>
      <c r="E496" s="358"/>
      <c r="F496" s="358"/>
      <c r="G496" s="358"/>
      <c r="H496" s="358"/>
      <c r="I496" s="358"/>
      <c r="J496" s="358"/>
      <c r="K496" s="358"/>
      <c r="L496" s="358"/>
      <c r="M496" s="358"/>
      <c r="N496" s="358"/>
      <c r="O496" s="358"/>
      <c r="P496" s="358"/>
      <c r="Q496" s="358"/>
      <c r="R496" s="358"/>
      <c r="S496" s="358"/>
      <c r="T496" s="357"/>
      <c r="U496" s="358"/>
      <c r="V496" s="358"/>
      <c r="W496" s="358"/>
      <c r="X496" s="358"/>
      <c r="Y496" s="358"/>
      <c r="Z496" s="358"/>
      <c r="AA496" s="358"/>
      <c r="AB496" s="358"/>
      <c r="AC496" s="358"/>
      <c r="AD496" s="358"/>
      <c r="AE496" s="358"/>
      <c r="AF496" s="358"/>
      <c r="AG496" s="358"/>
      <c r="AH496" s="358"/>
      <c r="AI496" s="358"/>
      <c r="AJ496" s="358"/>
      <c r="AK496" s="358"/>
    </row>
    <row r="497" spans="1:37" ht="13">
      <c r="A497" s="488"/>
      <c r="B497" s="358"/>
      <c r="C497" s="358"/>
      <c r="D497" s="358"/>
      <c r="E497" s="358"/>
      <c r="F497" s="358"/>
      <c r="G497" s="358"/>
      <c r="H497" s="358"/>
      <c r="I497" s="358"/>
      <c r="J497" s="358"/>
      <c r="K497" s="358"/>
      <c r="L497" s="358"/>
      <c r="M497" s="358"/>
      <c r="N497" s="358"/>
      <c r="O497" s="358"/>
      <c r="P497" s="358"/>
      <c r="Q497" s="358"/>
      <c r="R497" s="358"/>
      <c r="S497" s="358"/>
      <c r="T497" s="357"/>
      <c r="U497" s="358"/>
      <c r="V497" s="358"/>
      <c r="W497" s="358"/>
      <c r="X497" s="358"/>
      <c r="Y497" s="358"/>
      <c r="Z497" s="358"/>
      <c r="AA497" s="358"/>
      <c r="AB497" s="358"/>
      <c r="AC497" s="358"/>
      <c r="AD497" s="358"/>
      <c r="AE497" s="358"/>
      <c r="AF497" s="358"/>
      <c r="AG497" s="358"/>
      <c r="AH497" s="358"/>
      <c r="AI497" s="358"/>
      <c r="AJ497" s="358"/>
      <c r="AK497" s="358"/>
    </row>
    <row r="498" spans="1:37" ht="13">
      <c r="A498" s="488"/>
      <c r="B498" s="358"/>
      <c r="C498" s="358"/>
      <c r="D498" s="358"/>
      <c r="E498" s="358"/>
      <c r="F498" s="358"/>
      <c r="G498" s="358"/>
      <c r="H498" s="358"/>
      <c r="I498" s="358"/>
      <c r="J498" s="358"/>
      <c r="K498" s="358"/>
      <c r="L498" s="358"/>
      <c r="M498" s="358"/>
      <c r="N498" s="358"/>
      <c r="O498" s="358"/>
      <c r="P498" s="358"/>
      <c r="Q498" s="358"/>
      <c r="R498" s="358"/>
      <c r="S498" s="358"/>
      <c r="T498" s="357"/>
      <c r="U498" s="358"/>
      <c r="V498" s="358"/>
      <c r="W498" s="358"/>
      <c r="X498" s="358"/>
      <c r="Y498" s="358"/>
      <c r="Z498" s="358"/>
      <c r="AA498" s="358"/>
      <c r="AB498" s="358"/>
      <c r="AC498" s="358"/>
      <c r="AD498" s="358"/>
      <c r="AE498" s="358"/>
      <c r="AF498" s="358"/>
      <c r="AG498" s="358"/>
      <c r="AH498" s="358"/>
      <c r="AI498" s="358"/>
      <c r="AJ498" s="358"/>
      <c r="AK498" s="358"/>
    </row>
    <row r="499" spans="1:37" ht="13">
      <c r="A499" s="488"/>
      <c r="B499" s="358"/>
      <c r="C499" s="358"/>
      <c r="D499" s="358"/>
      <c r="E499" s="358"/>
      <c r="F499" s="358"/>
      <c r="G499" s="358"/>
      <c r="H499" s="358"/>
      <c r="I499" s="358"/>
      <c r="J499" s="358"/>
      <c r="K499" s="358"/>
      <c r="L499" s="358"/>
      <c r="M499" s="358"/>
      <c r="N499" s="358"/>
      <c r="O499" s="358"/>
      <c r="P499" s="358"/>
      <c r="Q499" s="358"/>
      <c r="R499" s="358"/>
      <c r="S499" s="358"/>
      <c r="T499" s="357"/>
      <c r="U499" s="358"/>
      <c r="V499" s="358"/>
      <c r="W499" s="358"/>
      <c r="X499" s="358"/>
      <c r="Y499" s="358"/>
      <c r="Z499" s="358"/>
      <c r="AA499" s="358"/>
      <c r="AB499" s="358"/>
      <c r="AC499" s="358"/>
      <c r="AD499" s="358"/>
      <c r="AE499" s="358"/>
      <c r="AF499" s="358"/>
      <c r="AG499" s="358"/>
      <c r="AH499" s="358"/>
      <c r="AI499" s="358"/>
      <c r="AJ499" s="358"/>
      <c r="AK499" s="358"/>
    </row>
    <row r="500" spans="1:37" ht="13">
      <c r="A500" s="488"/>
      <c r="B500" s="358"/>
      <c r="C500" s="358"/>
      <c r="D500" s="358"/>
      <c r="E500" s="358"/>
      <c r="F500" s="358"/>
      <c r="G500" s="358"/>
      <c r="H500" s="358"/>
      <c r="I500" s="358"/>
      <c r="J500" s="358"/>
      <c r="K500" s="358"/>
      <c r="L500" s="358"/>
      <c r="M500" s="358"/>
      <c r="N500" s="358"/>
      <c r="O500" s="358"/>
      <c r="P500" s="358"/>
      <c r="Q500" s="358"/>
      <c r="R500" s="358"/>
      <c r="S500" s="358"/>
      <c r="T500" s="357"/>
      <c r="U500" s="358"/>
      <c r="V500" s="358"/>
      <c r="W500" s="358"/>
      <c r="X500" s="358"/>
      <c r="Y500" s="358"/>
      <c r="Z500" s="358"/>
      <c r="AA500" s="358"/>
      <c r="AB500" s="358"/>
      <c r="AC500" s="358"/>
      <c r="AD500" s="358"/>
      <c r="AE500" s="358"/>
      <c r="AF500" s="358"/>
      <c r="AG500" s="358"/>
      <c r="AH500" s="358"/>
      <c r="AI500" s="358"/>
      <c r="AJ500" s="358"/>
      <c r="AK500" s="358"/>
    </row>
    <row r="501" spans="1:37" ht="13">
      <c r="A501" s="488"/>
      <c r="B501" s="358"/>
      <c r="C501" s="358"/>
      <c r="D501" s="358"/>
      <c r="E501" s="358"/>
      <c r="F501" s="358"/>
      <c r="G501" s="358"/>
      <c r="H501" s="358"/>
      <c r="I501" s="358"/>
      <c r="J501" s="358"/>
      <c r="K501" s="358"/>
      <c r="L501" s="358"/>
      <c r="M501" s="358"/>
      <c r="N501" s="358"/>
      <c r="O501" s="358"/>
      <c r="P501" s="358"/>
      <c r="Q501" s="358"/>
      <c r="R501" s="358"/>
      <c r="S501" s="358"/>
      <c r="T501" s="357"/>
      <c r="U501" s="358"/>
      <c r="V501" s="358"/>
      <c r="W501" s="358"/>
      <c r="X501" s="358"/>
      <c r="Y501" s="358"/>
      <c r="Z501" s="358"/>
      <c r="AA501" s="358"/>
      <c r="AB501" s="358"/>
      <c r="AC501" s="358"/>
      <c r="AD501" s="358"/>
      <c r="AE501" s="358"/>
      <c r="AF501" s="358"/>
      <c r="AG501" s="358"/>
      <c r="AH501" s="358"/>
      <c r="AI501" s="358"/>
      <c r="AJ501" s="358"/>
      <c r="AK501" s="358"/>
    </row>
    <row r="502" spans="1:37" ht="13">
      <c r="A502" s="488"/>
      <c r="B502" s="358"/>
      <c r="C502" s="358"/>
      <c r="D502" s="358"/>
      <c r="E502" s="358"/>
      <c r="F502" s="358"/>
      <c r="G502" s="358"/>
      <c r="H502" s="358"/>
      <c r="I502" s="358"/>
      <c r="J502" s="358"/>
      <c r="K502" s="358"/>
      <c r="L502" s="358"/>
      <c r="M502" s="358"/>
      <c r="N502" s="358"/>
      <c r="O502" s="358"/>
      <c r="P502" s="358"/>
      <c r="Q502" s="358"/>
      <c r="R502" s="358"/>
      <c r="S502" s="358"/>
      <c r="T502" s="357"/>
      <c r="U502" s="358"/>
      <c r="V502" s="358"/>
      <c r="W502" s="358"/>
      <c r="X502" s="358"/>
      <c r="Y502" s="358"/>
      <c r="Z502" s="358"/>
      <c r="AA502" s="358"/>
      <c r="AB502" s="358"/>
      <c r="AC502" s="358"/>
      <c r="AD502" s="358"/>
      <c r="AE502" s="358"/>
      <c r="AF502" s="358"/>
      <c r="AG502" s="358"/>
      <c r="AH502" s="358"/>
      <c r="AI502" s="358"/>
      <c r="AJ502" s="358"/>
      <c r="AK502" s="358"/>
    </row>
    <row r="503" spans="1:37" ht="13">
      <c r="A503" s="488"/>
      <c r="B503" s="358"/>
      <c r="C503" s="358"/>
      <c r="D503" s="358"/>
      <c r="E503" s="358"/>
      <c r="F503" s="358"/>
      <c r="G503" s="358"/>
      <c r="H503" s="358"/>
      <c r="I503" s="358"/>
      <c r="J503" s="358"/>
      <c r="K503" s="358"/>
      <c r="L503" s="358"/>
      <c r="M503" s="358"/>
      <c r="N503" s="358"/>
      <c r="O503" s="358"/>
      <c r="P503" s="358"/>
      <c r="Q503" s="358"/>
      <c r="R503" s="358"/>
      <c r="S503" s="358"/>
      <c r="T503" s="357"/>
      <c r="U503" s="358"/>
      <c r="V503" s="358"/>
      <c r="W503" s="358"/>
      <c r="X503" s="358"/>
      <c r="Y503" s="358"/>
      <c r="Z503" s="358"/>
      <c r="AA503" s="358"/>
      <c r="AB503" s="358"/>
      <c r="AC503" s="358"/>
      <c r="AD503" s="358"/>
      <c r="AE503" s="358"/>
      <c r="AF503" s="358"/>
      <c r="AG503" s="358"/>
      <c r="AH503" s="358"/>
      <c r="AI503" s="358"/>
      <c r="AJ503" s="358"/>
      <c r="AK503" s="358"/>
    </row>
    <row r="504" spans="1:37" ht="13">
      <c r="A504" s="488"/>
      <c r="B504" s="358"/>
      <c r="C504" s="358"/>
      <c r="D504" s="358"/>
      <c r="E504" s="358"/>
      <c r="F504" s="358"/>
      <c r="G504" s="358"/>
      <c r="H504" s="358"/>
      <c r="I504" s="358"/>
      <c r="J504" s="358"/>
      <c r="K504" s="358"/>
      <c r="L504" s="358"/>
      <c r="M504" s="358"/>
      <c r="N504" s="358"/>
      <c r="O504" s="358"/>
      <c r="P504" s="358"/>
      <c r="Q504" s="358"/>
      <c r="R504" s="358"/>
      <c r="S504" s="358"/>
      <c r="T504" s="357"/>
      <c r="U504" s="358"/>
      <c r="V504" s="358"/>
      <c r="W504" s="358"/>
      <c r="X504" s="358"/>
      <c r="Y504" s="358"/>
      <c r="Z504" s="358"/>
      <c r="AA504" s="358"/>
      <c r="AB504" s="358"/>
      <c r="AC504" s="358"/>
      <c r="AD504" s="358"/>
      <c r="AE504" s="358"/>
      <c r="AF504" s="358"/>
      <c r="AG504" s="358"/>
      <c r="AH504" s="358"/>
      <c r="AI504" s="358"/>
      <c r="AJ504" s="358"/>
      <c r="AK504" s="358"/>
    </row>
    <row r="505" spans="1:37" ht="13">
      <c r="A505" s="488"/>
      <c r="B505" s="358"/>
      <c r="C505" s="358"/>
      <c r="D505" s="358"/>
      <c r="E505" s="358"/>
      <c r="F505" s="358"/>
      <c r="G505" s="358"/>
      <c r="H505" s="358"/>
      <c r="I505" s="358"/>
      <c r="J505" s="358"/>
      <c r="K505" s="358"/>
      <c r="L505" s="358"/>
      <c r="M505" s="358"/>
      <c r="N505" s="358"/>
      <c r="O505" s="358"/>
      <c r="P505" s="358"/>
      <c r="Q505" s="358"/>
      <c r="R505" s="358"/>
      <c r="S505" s="358"/>
      <c r="T505" s="357"/>
      <c r="U505" s="358"/>
      <c r="V505" s="358"/>
      <c r="W505" s="358"/>
      <c r="X505" s="358"/>
      <c r="Y505" s="358"/>
      <c r="Z505" s="358"/>
      <c r="AA505" s="358"/>
      <c r="AB505" s="358"/>
      <c r="AC505" s="358"/>
      <c r="AD505" s="358"/>
      <c r="AE505" s="358"/>
      <c r="AF505" s="358"/>
      <c r="AG505" s="358"/>
      <c r="AH505" s="358"/>
      <c r="AI505" s="358"/>
      <c r="AJ505" s="358"/>
      <c r="AK505" s="358"/>
    </row>
    <row r="506" spans="1:37" ht="13">
      <c r="A506" s="488"/>
      <c r="B506" s="358"/>
      <c r="C506" s="358"/>
      <c r="D506" s="358"/>
      <c r="E506" s="358"/>
      <c r="F506" s="358"/>
      <c r="G506" s="358"/>
      <c r="H506" s="358"/>
      <c r="I506" s="358"/>
      <c r="J506" s="358"/>
      <c r="K506" s="358"/>
      <c r="L506" s="358"/>
      <c r="M506" s="358"/>
      <c r="N506" s="358"/>
      <c r="O506" s="358"/>
      <c r="P506" s="358"/>
      <c r="Q506" s="358"/>
      <c r="R506" s="358"/>
      <c r="S506" s="358"/>
      <c r="T506" s="357"/>
      <c r="U506" s="358"/>
      <c r="V506" s="358"/>
      <c r="W506" s="358"/>
      <c r="X506" s="358"/>
      <c r="Y506" s="358"/>
      <c r="Z506" s="358"/>
      <c r="AA506" s="358"/>
      <c r="AB506" s="358"/>
      <c r="AC506" s="358"/>
      <c r="AD506" s="358"/>
      <c r="AE506" s="358"/>
      <c r="AF506" s="358"/>
      <c r="AG506" s="358"/>
      <c r="AH506" s="358"/>
      <c r="AI506" s="358"/>
      <c r="AJ506" s="358"/>
      <c r="AK506" s="358"/>
    </row>
    <row r="507" spans="1:37" ht="13">
      <c r="A507" s="488"/>
      <c r="B507" s="358"/>
      <c r="C507" s="358"/>
      <c r="D507" s="358"/>
      <c r="E507" s="358"/>
      <c r="F507" s="358"/>
      <c r="G507" s="358"/>
      <c r="H507" s="358"/>
      <c r="I507" s="358"/>
      <c r="J507" s="358"/>
      <c r="K507" s="358"/>
      <c r="L507" s="358"/>
      <c r="M507" s="358"/>
      <c r="N507" s="358"/>
      <c r="O507" s="358"/>
      <c r="P507" s="358"/>
      <c r="Q507" s="358"/>
      <c r="R507" s="358"/>
      <c r="S507" s="358"/>
      <c r="T507" s="357"/>
      <c r="U507" s="358"/>
      <c r="V507" s="358"/>
      <c r="W507" s="358"/>
      <c r="X507" s="358"/>
      <c r="Y507" s="358"/>
      <c r="Z507" s="358"/>
      <c r="AA507" s="358"/>
      <c r="AB507" s="358"/>
      <c r="AC507" s="358"/>
      <c r="AD507" s="358"/>
      <c r="AE507" s="358"/>
      <c r="AF507" s="358"/>
      <c r="AG507" s="358"/>
      <c r="AH507" s="358"/>
      <c r="AI507" s="358"/>
      <c r="AJ507" s="358"/>
      <c r="AK507" s="358"/>
    </row>
    <row r="508" spans="1:37" ht="13">
      <c r="A508" s="488"/>
      <c r="B508" s="358"/>
      <c r="C508" s="358"/>
      <c r="D508" s="358"/>
      <c r="E508" s="358"/>
      <c r="F508" s="358"/>
      <c r="G508" s="358"/>
      <c r="H508" s="358"/>
      <c r="I508" s="358"/>
      <c r="J508" s="358"/>
      <c r="K508" s="358"/>
      <c r="L508" s="358"/>
      <c r="M508" s="358"/>
      <c r="N508" s="358"/>
      <c r="O508" s="358"/>
      <c r="P508" s="358"/>
      <c r="Q508" s="358"/>
      <c r="R508" s="358"/>
      <c r="S508" s="358"/>
      <c r="T508" s="357"/>
      <c r="U508" s="358"/>
      <c r="V508" s="358"/>
      <c r="W508" s="358"/>
      <c r="X508" s="358"/>
      <c r="Y508" s="358"/>
      <c r="Z508" s="358"/>
      <c r="AA508" s="358"/>
      <c r="AB508" s="358"/>
      <c r="AC508" s="358"/>
      <c r="AD508" s="358"/>
      <c r="AE508" s="358"/>
      <c r="AF508" s="358"/>
      <c r="AG508" s="358"/>
      <c r="AH508" s="358"/>
      <c r="AI508" s="358"/>
      <c r="AJ508" s="358"/>
      <c r="AK508" s="358"/>
    </row>
    <row r="509" spans="1:37" ht="13">
      <c r="A509" s="488"/>
      <c r="B509" s="358"/>
      <c r="C509" s="358"/>
      <c r="D509" s="358"/>
      <c r="E509" s="358"/>
      <c r="F509" s="358"/>
      <c r="G509" s="358"/>
      <c r="H509" s="358"/>
      <c r="I509" s="358"/>
      <c r="J509" s="358"/>
      <c r="K509" s="358"/>
      <c r="L509" s="358"/>
      <c r="M509" s="358"/>
      <c r="N509" s="358"/>
      <c r="O509" s="358"/>
      <c r="P509" s="358"/>
      <c r="Q509" s="358"/>
      <c r="R509" s="358"/>
      <c r="S509" s="358"/>
      <c r="T509" s="357"/>
      <c r="U509" s="358"/>
      <c r="V509" s="358"/>
      <c r="W509" s="358"/>
      <c r="X509" s="358"/>
      <c r="Y509" s="358"/>
      <c r="Z509" s="358"/>
      <c r="AA509" s="358"/>
      <c r="AB509" s="358"/>
      <c r="AC509" s="358"/>
      <c r="AD509" s="358"/>
      <c r="AE509" s="358"/>
      <c r="AF509" s="358"/>
      <c r="AG509" s="358"/>
      <c r="AH509" s="358"/>
      <c r="AI509" s="358"/>
      <c r="AJ509" s="358"/>
      <c r="AK509" s="358"/>
    </row>
    <row r="510" spans="1:37" ht="13">
      <c r="A510" s="488"/>
      <c r="B510" s="358"/>
      <c r="C510" s="358"/>
      <c r="D510" s="358"/>
      <c r="E510" s="358"/>
      <c r="F510" s="358"/>
      <c r="G510" s="358"/>
      <c r="H510" s="358"/>
      <c r="I510" s="358"/>
      <c r="J510" s="358"/>
      <c r="K510" s="358"/>
      <c r="L510" s="358"/>
      <c r="M510" s="358"/>
      <c r="N510" s="358"/>
      <c r="O510" s="358"/>
      <c r="P510" s="358"/>
      <c r="Q510" s="358"/>
      <c r="R510" s="358"/>
      <c r="S510" s="358"/>
      <c r="T510" s="357"/>
      <c r="U510" s="358"/>
      <c r="V510" s="358"/>
      <c r="W510" s="358"/>
      <c r="X510" s="358"/>
      <c r="Y510" s="358"/>
      <c r="Z510" s="358"/>
      <c r="AA510" s="358"/>
      <c r="AB510" s="358"/>
      <c r="AC510" s="358"/>
      <c r="AD510" s="358"/>
      <c r="AE510" s="358"/>
      <c r="AF510" s="358"/>
      <c r="AG510" s="358"/>
      <c r="AH510" s="358"/>
      <c r="AI510" s="358"/>
      <c r="AJ510" s="358"/>
      <c r="AK510" s="358"/>
    </row>
    <row r="511" spans="1:37" ht="13">
      <c r="A511" s="488"/>
      <c r="B511" s="358"/>
      <c r="C511" s="358"/>
      <c r="D511" s="358"/>
      <c r="E511" s="358"/>
      <c r="F511" s="358"/>
      <c r="G511" s="358"/>
      <c r="H511" s="358"/>
      <c r="I511" s="358"/>
      <c r="J511" s="358"/>
      <c r="K511" s="358"/>
      <c r="L511" s="358"/>
      <c r="M511" s="358"/>
      <c r="N511" s="358"/>
      <c r="O511" s="358"/>
      <c r="P511" s="358"/>
      <c r="Q511" s="358"/>
      <c r="R511" s="358"/>
      <c r="S511" s="358"/>
      <c r="T511" s="357"/>
      <c r="U511" s="358"/>
      <c r="V511" s="358"/>
      <c r="W511" s="358"/>
      <c r="X511" s="358"/>
      <c r="Y511" s="358"/>
      <c r="Z511" s="358"/>
      <c r="AA511" s="358"/>
      <c r="AB511" s="358"/>
      <c r="AC511" s="358"/>
      <c r="AD511" s="358"/>
      <c r="AE511" s="358"/>
      <c r="AF511" s="358"/>
      <c r="AG511" s="358"/>
      <c r="AH511" s="358"/>
      <c r="AI511" s="358"/>
      <c r="AJ511" s="358"/>
      <c r="AK511" s="358"/>
    </row>
    <row r="512" spans="1:37" ht="13">
      <c r="A512" s="488"/>
      <c r="B512" s="358"/>
      <c r="C512" s="358"/>
      <c r="D512" s="358"/>
      <c r="E512" s="358"/>
      <c r="F512" s="358"/>
      <c r="G512" s="358"/>
      <c r="H512" s="358"/>
      <c r="I512" s="358"/>
      <c r="J512" s="358"/>
      <c r="K512" s="358"/>
      <c r="L512" s="358"/>
      <c r="M512" s="358"/>
      <c r="N512" s="358"/>
      <c r="O512" s="358"/>
      <c r="P512" s="358"/>
      <c r="Q512" s="358"/>
      <c r="R512" s="358"/>
      <c r="S512" s="358"/>
      <c r="T512" s="357"/>
      <c r="U512" s="358"/>
      <c r="V512" s="358"/>
      <c r="W512" s="358"/>
      <c r="X512" s="358"/>
      <c r="Y512" s="358"/>
      <c r="Z512" s="358"/>
      <c r="AA512" s="358"/>
      <c r="AB512" s="358"/>
      <c r="AC512" s="358"/>
      <c r="AD512" s="358"/>
      <c r="AE512" s="358"/>
      <c r="AF512" s="358"/>
      <c r="AG512" s="358"/>
      <c r="AH512" s="358"/>
      <c r="AI512" s="358"/>
      <c r="AJ512" s="358"/>
      <c r="AK512" s="358"/>
    </row>
    <row r="513" spans="1:37" ht="13">
      <c r="A513" s="488"/>
      <c r="B513" s="358"/>
      <c r="C513" s="358"/>
      <c r="D513" s="358"/>
      <c r="E513" s="358"/>
      <c r="F513" s="358"/>
      <c r="G513" s="358"/>
      <c r="H513" s="358"/>
      <c r="I513" s="358"/>
      <c r="J513" s="358"/>
      <c r="K513" s="358"/>
      <c r="L513" s="358"/>
      <c r="M513" s="358"/>
      <c r="N513" s="358"/>
      <c r="O513" s="358"/>
      <c r="P513" s="358"/>
      <c r="Q513" s="358"/>
      <c r="R513" s="358"/>
      <c r="S513" s="358"/>
      <c r="T513" s="357"/>
      <c r="U513" s="358"/>
      <c r="V513" s="358"/>
      <c r="W513" s="358"/>
      <c r="X513" s="358"/>
      <c r="Y513" s="358"/>
      <c r="Z513" s="358"/>
      <c r="AA513" s="358"/>
      <c r="AB513" s="358"/>
      <c r="AC513" s="358"/>
      <c r="AD513" s="358"/>
      <c r="AE513" s="358"/>
      <c r="AF513" s="358"/>
      <c r="AG513" s="358"/>
      <c r="AH513" s="358"/>
      <c r="AI513" s="358"/>
      <c r="AJ513" s="358"/>
      <c r="AK513" s="358"/>
    </row>
    <row r="514" spans="1:37" ht="13">
      <c r="A514" s="488"/>
      <c r="B514" s="358"/>
      <c r="C514" s="358"/>
      <c r="D514" s="358"/>
      <c r="E514" s="358"/>
      <c r="F514" s="358"/>
      <c r="G514" s="358"/>
      <c r="H514" s="358"/>
      <c r="I514" s="358"/>
      <c r="J514" s="358"/>
      <c r="K514" s="358"/>
      <c r="L514" s="358"/>
      <c r="M514" s="358"/>
      <c r="N514" s="358"/>
      <c r="O514" s="358"/>
      <c r="P514" s="358"/>
      <c r="Q514" s="358"/>
      <c r="R514" s="358"/>
      <c r="S514" s="358"/>
      <c r="T514" s="357"/>
      <c r="U514" s="358"/>
      <c r="V514" s="358"/>
      <c r="W514" s="358"/>
      <c r="X514" s="358"/>
      <c r="Y514" s="358"/>
      <c r="Z514" s="358"/>
      <c r="AA514" s="358"/>
      <c r="AB514" s="358"/>
      <c r="AC514" s="358"/>
      <c r="AD514" s="358"/>
      <c r="AE514" s="358"/>
      <c r="AF514" s="358"/>
      <c r="AG514" s="358"/>
      <c r="AH514" s="358"/>
      <c r="AI514" s="358"/>
      <c r="AJ514" s="358"/>
      <c r="AK514" s="358"/>
    </row>
    <row r="515" spans="1:37" ht="13">
      <c r="A515" s="488"/>
      <c r="B515" s="358"/>
      <c r="C515" s="358"/>
      <c r="D515" s="358"/>
      <c r="E515" s="358"/>
      <c r="F515" s="358"/>
      <c r="G515" s="358"/>
      <c r="H515" s="358"/>
      <c r="I515" s="358"/>
      <c r="J515" s="358"/>
      <c r="K515" s="358"/>
      <c r="L515" s="358"/>
      <c r="M515" s="358"/>
      <c r="N515" s="358"/>
      <c r="O515" s="358"/>
      <c r="P515" s="358"/>
      <c r="Q515" s="358"/>
      <c r="R515" s="358"/>
      <c r="S515" s="358"/>
      <c r="T515" s="357"/>
      <c r="U515" s="358"/>
      <c r="V515" s="358"/>
      <c r="W515" s="358"/>
      <c r="X515" s="358"/>
      <c r="Y515" s="358"/>
      <c r="Z515" s="358"/>
      <c r="AA515" s="358"/>
      <c r="AB515" s="358"/>
      <c r="AC515" s="358"/>
      <c r="AD515" s="358"/>
      <c r="AE515" s="358"/>
      <c r="AF515" s="358"/>
      <c r="AG515" s="358"/>
      <c r="AH515" s="358"/>
      <c r="AI515" s="358"/>
      <c r="AJ515" s="358"/>
      <c r="AK515" s="358"/>
    </row>
    <row r="516" spans="1:37" ht="13">
      <c r="A516" s="488"/>
      <c r="B516" s="358"/>
      <c r="C516" s="358"/>
      <c r="D516" s="358"/>
      <c r="E516" s="358"/>
      <c r="F516" s="358"/>
      <c r="G516" s="358"/>
      <c r="H516" s="358"/>
      <c r="I516" s="358"/>
      <c r="J516" s="358"/>
      <c r="K516" s="358"/>
      <c r="L516" s="358"/>
      <c r="M516" s="358"/>
      <c r="N516" s="358"/>
      <c r="O516" s="358"/>
      <c r="P516" s="358"/>
      <c r="Q516" s="358"/>
      <c r="R516" s="358"/>
      <c r="S516" s="358"/>
      <c r="T516" s="357"/>
      <c r="U516" s="358"/>
      <c r="V516" s="358"/>
      <c r="W516" s="358"/>
      <c r="X516" s="358"/>
      <c r="Y516" s="358"/>
      <c r="Z516" s="358"/>
      <c r="AA516" s="358"/>
      <c r="AB516" s="358"/>
      <c r="AC516" s="358"/>
      <c r="AD516" s="358"/>
      <c r="AE516" s="358"/>
      <c r="AF516" s="358"/>
      <c r="AG516" s="358"/>
      <c r="AH516" s="358"/>
      <c r="AI516" s="358"/>
      <c r="AJ516" s="358"/>
      <c r="AK516" s="358"/>
    </row>
    <row r="517" spans="1:37" ht="13">
      <c r="A517" s="488"/>
      <c r="B517" s="358"/>
      <c r="C517" s="358"/>
      <c r="D517" s="358"/>
      <c r="E517" s="358"/>
      <c r="F517" s="358"/>
      <c r="G517" s="358"/>
      <c r="H517" s="358"/>
      <c r="I517" s="358"/>
      <c r="J517" s="358"/>
      <c r="K517" s="358"/>
      <c r="L517" s="358"/>
      <c r="M517" s="358"/>
      <c r="N517" s="358"/>
      <c r="O517" s="358"/>
      <c r="P517" s="358"/>
      <c r="Q517" s="358"/>
      <c r="R517" s="358"/>
      <c r="S517" s="358"/>
      <c r="T517" s="357"/>
      <c r="U517" s="358"/>
      <c r="V517" s="358"/>
      <c r="W517" s="358"/>
      <c r="X517" s="358"/>
      <c r="Y517" s="358"/>
      <c r="Z517" s="358"/>
      <c r="AA517" s="358"/>
      <c r="AB517" s="358"/>
      <c r="AC517" s="358"/>
      <c r="AD517" s="358"/>
      <c r="AE517" s="358"/>
      <c r="AF517" s="358"/>
      <c r="AG517" s="358"/>
      <c r="AH517" s="358"/>
      <c r="AI517" s="358"/>
      <c r="AJ517" s="358"/>
      <c r="AK517" s="358"/>
    </row>
    <row r="518" spans="1:37" ht="13">
      <c r="A518" s="488"/>
      <c r="B518" s="358"/>
      <c r="C518" s="358"/>
      <c r="D518" s="358"/>
      <c r="E518" s="358"/>
      <c r="F518" s="358"/>
      <c r="G518" s="358"/>
      <c r="H518" s="358"/>
      <c r="I518" s="358"/>
      <c r="J518" s="358"/>
      <c r="K518" s="358"/>
      <c r="L518" s="358"/>
      <c r="M518" s="358"/>
      <c r="N518" s="358"/>
      <c r="O518" s="358"/>
      <c r="P518" s="358"/>
      <c r="Q518" s="358"/>
      <c r="R518" s="358"/>
      <c r="S518" s="358"/>
      <c r="T518" s="357"/>
      <c r="U518" s="358"/>
      <c r="V518" s="358"/>
      <c r="W518" s="358"/>
      <c r="X518" s="358"/>
      <c r="Y518" s="358"/>
      <c r="Z518" s="358"/>
      <c r="AA518" s="358"/>
      <c r="AB518" s="358"/>
      <c r="AC518" s="358"/>
      <c r="AD518" s="358"/>
      <c r="AE518" s="358"/>
      <c r="AF518" s="358"/>
      <c r="AG518" s="358"/>
      <c r="AH518" s="358"/>
      <c r="AI518" s="358"/>
      <c r="AJ518" s="358"/>
      <c r="AK518" s="358"/>
    </row>
    <row r="519" spans="1:37" ht="13">
      <c r="A519" s="488"/>
      <c r="B519" s="358"/>
      <c r="C519" s="358"/>
      <c r="D519" s="358"/>
      <c r="E519" s="358"/>
      <c r="F519" s="358"/>
      <c r="G519" s="358"/>
      <c r="H519" s="358"/>
      <c r="I519" s="358"/>
      <c r="J519" s="358"/>
      <c r="K519" s="358"/>
      <c r="L519" s="358"/>
      <c r="M519" s="358"/>
      <c r="N519" s="358"/>
      <c r="O519" s="358"/>
      <c r="P519" s="358"/>
      <c r="Q519" s="358"/>
      <c r="R519" s="358"/>
      <c r="S519" s="358"/>
      <c r="T519" s="357"/>
      <c r="U519" s="358"/>
      <c r="V519" s="358"/>
      <c r="W519" s="358"/>
      <c r="X519" s="358"/>
      <c r="Y519" s="358"/>
      <c r="Z519" s="358"/>
      <c r="AA519" s="358"/>
      <c r="AB519" s="358"/>
      <c r="AC519" s="358"/>
      <c r="AD519" s="358"/>
      <c r="AE519" s="358"/>
      <c r="AF519" s="358"/>
      <c r="AG519" s="358"/>
      <c r="AH519" s="358"/>
      <c r="AI519" s="358"/>
      <c r="AJ519" s="358"/>
      <c r="AK519" s="358"/>
    </row>
    <row r="520" spans="1:37" ht="13">
      <c r="A520" s="488"/>
      <c r="B520" s="358"/>
      <c r="C520" s="358"/>
      <c r="D520" s="358"/>
      <c r="E520" s="358"/>
      <c r="F520" s="358"/>
      <c r="G520" s="358"/>
      <c r="H520" s="358"/>
      <c r="I520" s="358"/>
      <c r="J520" s="358"/>
      <c r="K520" s="358"/>
      <c r="L520" s="358"/>
      <c r="M520" s="358"/>
      <c r="N520" s="358"/>
      <c r="O520" s="358"/>
      <c r="P520" s="358"/>
      <c r="Q520" s="358"/>
      <c r="R520" s="358"/>
      <c r="S520" s="358"/>
      <c r="T520" s="357"/>
      <c r="U520" s="358"/>
      <c r="V520" s="358"/>
      <c r="W520" s="358"/>
      <c r="X520" s="358"/>
      <c r="Y520" s="358"/>
      <c r="Z520" s="358"/>
      <c r="AA520" s="358"/>
      <c r="AB520" s="358"/>
      <c r="AC520" s="358"/>
      <c r="AD520" s="358"/>
      <c r="AE520" s="358"/>
      <c r="AF520" s="358"/>
      <c r="AG520" s="358"/>
      <c r="AH520" s="358"/>
      <c r="AI520" s="358"/>
      <c r="AJ520" s="358"/>
      <c r="AK520" s="358"/>
    </row>
    <row r="521" spans="1:37" ht="13">
      <c r="A521" s="488"/>
      <c r="B521" s="358"/>
      <c r="C521" s="358"/>
      <c r="D521" s="358"/>
      <c r="E521" s="358"/>
      <c r="F521" s="358"/>
      <c r="G521" s="358"/>
      <c r="H521" s="358"/>
      <c r="I521" s="358"/>
      <c r="J521" s="358"/>
      <c r="K521" s="358"/>
      <c r="L521" s="358"/>
      <c r="M521" s="358"/>
      <c r="N521" s="358"/>
      <c r="O521" s="358"/>
      <c r="P521" s="358"/>
      <c r="Q521" s="358"/>
      <c r="R521" s="358"/>
      <c r="S521" s="358"/>
      <c r="T521" s="357"/>
      <c r="U521" s="358"/>
      <c r="V521" s="358"/>
      <c r="W521" s="358"/>
      <c r="X521" s="358"/>
      <c r="Y521" s="358"/>
      <c r="Z521" s="358"/>
      <c r="AA521" s="358"/>
      <c r="AB521" s="358"/>
      <c r="AC521" s="358"/>
      <c r="AD521" s="358"/>
      <c r="AE521" s="358"/>
      <c r="AF521" s="358"/>
      <c r="AG521" s="358"/>
      <c r="AH521" s="358"/>
      <c r="AI521" s="358"/>
      <c r="AJ521" s="358"/>
      <c r="AK521" s="358"/>
    </row>
    <row r="522" spans="1:37" ht="13">
      <c r="A522" s="488"/>
      <c r="B522" s="358"/>
      <c r="C522" s="358"/>
      <c r="D522" s="358"/>
      <c r="E522" s="358"/>
      <c r="F522" s="358"/>
      <c r="G522" s="358"/>
      <c r="H522" s="358"/>
      <c r="I522" s="358"/>
      <c r="J522" s="358"/>
      <c r="K522" s="358"/>
      <c r="L522" s="358"/>
      <c r="M522" s="358"/>
      <c r="N522" s="358"/>
      <c r="O522" s="358"/>
      <c r="P522" s="358"/>
      <c r="Q522" s="358"/>
      <c r="R522" s="358"/>
      <c r="S522" s="358"/>
      <c r="T522" s="357"/>
      <c r="U522" s="358"/>
      <c r="V522" s="358"/>
      <c r="W522" s="358"/>
      <c r="X522" s="358"/>
      <c r="Y522" s="358"/>
      <c r="Z522" s="358"/>
      <c r="AA522" s="358"/>
      <c r="AB522" s="358"/>
      <c r="AC522" s="358"/>
      <c r="AD522" s="358"/>
      <c r="AE522" s="358"/>
      <c r="AF522" s="358"/>
      <c r="AG522" s="358"/>
      <c r="AH522" s="358"/>
      <c r="AI522" s="358"/>
      <c r="AJ522" s="358"/>
      <c r="AK522" s="358"/>
    </row>
    <row r="523" spans="1:37" ht="13">
      <c r="A523" s="488"/>
      <c r="B523" s="358"/>
      <c r="C523" s="358"/>
      <c r="D523" s="358"/>
      <c r="E523" s="358"/>
      <c r="F523" s="358"/>
      <c r="G523" s="358"/>
      <c r="H523" s="358"/>
      <c r="I523" s="358"/>
      <c r="J523" s="358"/>
      <c r="K523" s="358"/>
      <c r="L523" s="358"/>
      <c r="M523" s="358"/>
      <c r="N523" s="358"/>
      <c r="O523" s="358"/>
      <c r="P523" s="358"/>
      <c r="Q523" s="358"/>
      <c r="R523" s="358"/>
      <c r="S523" s="358"/>
      <c r="T523" s="357"/>
      <c r="U523" s="358"/>
      <c r="V523" s="358"/>
      <c r="W523" s="358"/>
      <c r="X523" s="358"/>
      <c r="Y523" s="358"/>
      <c r="Z523" s="358"/>
      <c r="AA523" s="358"/>
      <c r="AB523" s="358"/>
      <c r="AC523" s="358"/>
      <c r="AD523" s="358"/>
      <c r="AE523" s="358"/>
      <c r="AF523" s="358"/>
      <c r="AG523" s="358"/>
      <c r="AH523" s="358"/>
      <c r="AI523" s="358"/>
      <c r="AJ523" s="358"/>
      <c r="AK523" s="358"/>
    </row>
    <row r="524" spans="1:37" ht="13">
      <c r="A524" s="488"/>
      <c r="B524" s="358"/>
      <c r="C524" s="358"/>
      <c r="D524" s="358"/>
      <c r="E524" s="358"/>
      <c r="F524" s="358"/>
      <c r="G524" s="358"/>
      <c r="H524" s="358"/>
      <c r="I524" s="358"/>
      <c r="J524" s="358"/>
      <c r="K524" s="358"/>
      <c r="L524" s="358"/>
      <c r="M524" s="358"/>
      <c r="N524" s="358"/>
      <c r="O524" s="358"/>
      <c r="P524" s="358"/>
      <c r="Q524" s="358"/>
      <c r="R524" s="358"/>
      <c r="S524" s="358"/>
      <c r="T524" s="357"/>
      <c r="U524" s="358"/>
      <c r="V524" s="358"/>
      <c r="W524" s="358"/>
      <c r="X524" s="358"/>
      <c r="Y524" s="358"/>
      <c r="Z524" s="358"/>
      <c r="AA524" s="358"/>
      <c r="AB524" s="358"/>
      <c r="AC524" s="358"/>
      <c r="AD524" s="358"/>
      <c r="AE524" s="358"/>
      <c r="AF524" s="358"/>
      <c r="AG524" s="358"/>
      <c r="AH524" s="358"/>
      <c r="AI524" s="358"/>
      <c r="AJ524" s="358"/>
      <c r="AK524" s="358"/>
    </row>
    <row r="525" spans="1:37" ht="13">
      <c r="A525" s="488"/>
      <c r="B525" s="358"/>
      <c r="C525" s="358"/>
      <c r="D525" s="358"/>
      <c r="E525" s="358"/>
      <c r="F525" s="358"/>
      <c r="G525" s="358"/>
      <c r="H525" s="358"/>
      <c r="I525" s="358"/>
      <c r="J525" s="358"/>
      <c r="K525" s="358"/>
      <c r="L525" s="358"/>
      <c r="M525" s="358"/>
      <c r="N525" s="358"/>
      <c r="O525" s="358"/>
      <c r="P525" s="358"/>
      <c r="Q525" s="358"/>
      <c r="R525" s="358"/>
      <c r="S525" s="358"/>
      <c r="T525" s="357"/>
      <c r="U525" s="358"/>
      <c r="V525" s="358"/>
      <c r="W525" s="358"/>
      <c r="X525" s="358"/>
      <c r="Y525" s="358"/>
      <c r="Z525" s="358"/>
      <c r="AA525" s="358"/>
      <c r="AB525" s="358"/>
      <c r="AC525" s="358"/>
      <c r="AD525" s="358"/>
      <c r="AE525" s="358"/>
      <c r="AF525" s="358"/>
      <c r="AG525" s="358"/>
      <c r="AH525" s="358"/>
      <c r="AI525" s="358"/>
      <c r="AJ525" s="358"/>
      <c r="AK525" s="358"/>
    </row>
    <row r="526" spans="1:37" ht="13">
      <c r="A526" s="488"/>
      <c r="B526" s="358"/>
      <c r="C526" s="358"/>
      <c r="D526" s="358"/>
      <c r="E526" s="358"/>
      <c r="F526" s="358"/>
      <c r="G526" s="358"/>
      <c r="H526" s="358"/>
      <c r="I526" s="358"/>
      <c r="J526" s="358"/>
      <c r="K526" s="358"/>
      <c r="L526" s="358"/>
      <c r="M526" s="358"/>
      <c r="N526" s="358"/>
      <c r="O526" s="358"/>
      <c r="P526" s="358"/>
      <c r="Q526" s="358"/>
      <c r="R526" s="358"/>
      <c r="S526" s="358"/>
      <c r="T526" s="357"/>
      <c r="U526" s="358"/>
      <c r="V526" s="358"/>
      <c r="W526" s="358"/>
      <c r="X526" s="358"/>
      <c r="Y526" s="358"/>
      <c r="Z526" s="358"/>
      <c r="AA526" s="358"/>
      <c r="AB526" s="358"/>
      <c r="AC526" s="358"/>
      <c r="AD526" s="358"/>
      <c r="AE526" s="358"/>
      <c r="AF526" s="358"/>
      <c r="AG526" s="358"/>
      <c r="AH526" s="358"/>
      <c r="AI526" s="358"/>
      <c r="AJ526" s="358"/>
      <c r="AK526" s="358"/>
    </row>
    <row r="527" spans="1:37" ht="13">
      <c r="A527" s="488"/>
      <c r="B527" s="358"/>
      <c r="C527" s="358"/>
      <c r="D527" s="358"/>
      <c r="E527" s="358"/>
      <c r="F527" s="358"/>
      <c r="G527" s="358"/>
      <c r="H527" s="358"/>
      <c r="I527" s="358"/>
      <c r="J527" s="358"/>
      <c r="K527" s="358"/>
      <c r="L527" s="358"/>
      <c r="M527" s="358"/>
      <c r="N527" s="358"/>
      <c r="O527" s="358"/>
      <c r="P527" s="358"/>
      <c r="Q527" s="358"/>
      <c r="R527" s="358"/>
      <c r="S527" s="358"/>
      <c r="T527" s="357"/>
      <c r="U527" s="358"/>
      <c r="V527" s="358"/>
      <c r="W527" s="358"/>
      <c r="X527" s="358"/>
      <c r="Y527" s="358"/>
      <c r="Z527" s="358"/>
      <c r="AA527" s="358"/>
      <c r="AB527" s="358"/>
      <c r="AC527" s="358"/>
      <c r="AD527" s="358"/>
      <c r="AE527" s="358"/>
      <c r="AF527" s="358"/>
      <c r="AG527" s="358"/>
      <c r="AH527" s="358"/>
      <c r="AI527" s="358"/>
      <c r="AJ527" s="358"/>
      <c r="AK527" s="358"/>
    </row>
    <row r="528" spans="1:37" ht="13">
      <c r="A528" s="488"/>
      <c r="B528" s="358"/>
      <c r="C528" s="358"/>
      <c r="D528" s="358"/>
      <c r="E528" s="358"/>
      <c r="F528" s="358"/>
      <c r="G528" s="358"/>
      <c r="H528" s="358"/>
      <c r="I528" s="358"/>
      <c r="J528" s="358"/>
      <c r="K528" s="358"/>
      <c r="L528" s="358"/>
      <c r="M528" s="358"/>
      <c r="N528" s="358"/>
      <c r="O528" s="358"/>
      <c r="P528" s="358"/>
      <c r="Q528" s="358"/>
      <c r="R528" s="358"/>
      <c r="S528" s="358"/>
      <c r="T528" s="357"/>
      <c r="U528" s="358"/>
      <c r="V528" s="358"/>
      <c r="W528" s="358"/>
      <c r="X528" s="358"/>
      <c r="Y528" s="358"/>
      <c r="Z528" s="358"/>
      <c r="AA528" s="358"/>
      <c r="AB528" s="358"/>
      <c r="AC528" s="358"/>
      <c r="AD528" s="358"/>
      <c r="AE528" s="358"/>
      <c r="AF528" s="358"/>
      <c r="AG528" s="358"/>
      <c r="AH528" s="358"/>
      <c r="AI528" s="358"/>
      <c r="AJ528" s="358"/>
      <c r="AK528" s="358"/>
    </row>
    <row r="529" spans="1:37" ht="13">
      <c r="A529" s="488"/>
      <c r="B529" s="358"/>
      <c r="C529" s="358"/>
      <c r="D529" s="358"/>
      <c r="E529" s="358"/>
      <c r="F529" s="358"/>
      <c r="G529" s="358"/>
      <c r="H529" s="358"/>
      <c r="I529" s="358"/>
      <c r="J529" s="358"/>
      <c r="K529" s="358"/>
      <c r="L529" s="358"/>
      <c r="M529" s="358"/>
      <c r="N529" s="358"/>
      <c r="O529" s="358"/>
      <c r="P529" s="358"/>
      <c r="Q529" s="358"/>
      <c r="R529" s="358"/>
      <c r="S529" s="358"/>
      <c r="T529" s="357"/>
      <c r="U529" s="358"/>
      <c r="V529" s="358"/>
      <c r="W529" s="358"/>
      <c r="X529" s="358"/>
      <c r="Y529" s="358"/>
      <c r="Z529" s="358"/>
      <c r="AA529" s="358"/>
      <c r="AB529" s="358"/>
      <c r="AC529" s="358"/>
      <c r="AD529" s="358"/>
      <c r="AE529" s="358"/>
      <c r="AF529" s="358"/>
      <c r="AG529" s="358"/>
      <c r="AH529" s="358"/>
      <c r="AI529" s="358"/>
      <c r="AJ529" s="358"/>
      <c r="AK529" s="358"/>
    </row>
    <row r="530" spans="1:37" ht="13">
      <c r="A530" s="488"/>
      <c r="B530" s="358"/>
      <c r="C530" s="358"/>
      <c r="D530" s="358"/>
      <c r="E530" s="358"/>
      <c r="F530" s="358"/>
      <c r="G530" s="358"/>
      <c r="H530" s="358"/>
      <c r="I530" s="358"/>
      <c r="J530" s="358"/>
      <c r="K530" s="358"/>
      <c r="L530" s="358"/>
      <c r="M530" s="358"/>
      <c r="N530" s="358"/>
      <c r="O530" s="358"/>
      <c r="P530" s="358"/>
      <c r="Q530" s="358"/>
      <c r="R530" s="358"/>
      <c r="S530" s="358"/>
      <c r="T530" s="357"/>
      <c r="U530" s="358"/>
      <c r="V530" s="358"/>
      <c r="W530" s="358"/>
      <c r="X530" s="358"/>
      <c r="Y530" s="358"/>
      <c r="Z530" s="358"/>
      <c r="AA530" s="358"/>
      <c r="AB530" s="358"/>
      <c r="AC530" s="358"/>
      <c r="AD530" s="358"/>
      <c r="AE530" s="358"/>
      <c r="AF530" s="358"/>
      <c r="AG530" s="358"/>
      <c r="AH530" s="358"/>
      <c r="AI530" s="358"/>
      <c r="AJ530" s="358"/>
      <c r="AK530" s="358"/>
    </row>
    <row r="531" spans="1:37" ht="13">
      <c r="A531" s="488"/>
      <c r="B531" s="358"/>
      <c r="C531" s="358"/>
      <c r="D531" s="358"/>
      <c r="E531" s="358"/>
      <c r="F531" s="358"/>
      <c r="G531" s="358"/>
      <c r="H531" s="358"/>
      <c r="I531" s="358"/>
      <c r="J531" s="358"/>
      <c r="K531" s="358"/>
      <c r="L531" s="358"/>
      <c r="M531" s="358"/>
      <c r="N531" s="358"/>
      <c r="O531" s="358"/>
      <c r="P531" s="358"/>
      <c r="Q531" s="358"/>
      <c r="R531" s="358"/>
      <c r="S531" s="358"/>
      <c r="T531" s="357"/>
      <c r="U531" s="358"/>
      <c r="V531" s="358"/>
      <c r="W531" s="358"/>
      <c r="X531" s="358"/>
      <c r="Y531" s="358"/>
      <c r="Z531" s="358"/>
      <c r="AA531" s="358"/>
      <c r="AB531" s="358"/>
      <c r="AC531" s="358"/>
      <c r="AD531" s="358"/>
      <c r="AE531" s="358"/>
      <c r="AF531" s="358"/>
      <c r="AG531" s="358"/>
      <c r="AH531" s="358"/>
      <c r="AI531" s="358"/>
      <c r="AJ531" s="358"/>
      <c r="AK531" s="358"/>
    </row>
    <row r="532" spans="1:37" ht="13">
      <c r="A532" s="488"/>
      <c r="B532" s="358"/>
      <c r="C532" s="358"/>
      <c r="D532" s="358"/>
      <c r="E532" s="358"/>
      <c r="F532" s="358"/>
      <c r="G532" s="358"/>
      <c r="H532" s="358"/>
      <c r="I532" s="358"/>
      <c r="J532" s="358"/>
      <c r="K532" s="358"/>
      <c r="L532" s="358"/>
      <c r="M532" s="358"/>
      <c r="N532" s="358"/>
      <c r="O532" s="358"/>
      <c r="P532" s="358"/>
      <c r="Q532" s="358"/>
      <c r="R532" s="358"/>
      <c r="S532" s="358"/>
      <c r="T532" s="357"/>
      <c r="U532" s="358"/>
      <c r="V532" s="358"/>
      <c r="W532" s="358"/>
      <c r="X532" s="358"/>
      <c r="Y532" s="358"/>
      <c r="Z532" s="358"/>
      <c r="AA532" s="358"/>
      <c r="AB532" s="358"/>
      <c r="AC532" s="358"/>
      <c r="AD532" s="358"/>
      <c r="AE532" s="358"/>
      <c r="AF532" s="358"/>
      <c r="AG532" s="358"/>
      <c r="AH532" s="358"/>
      <c r="AI532" s="358"/>
      <c r="AJ532" s="358"/>
      <c r="AK532" s="358"/>
    </row>
    <row r="533" spans="1:37" ht="13">
      <c r="A533" s="488"/>
      <c r="B533" s="358"/>
      <c r="C533" s="358"/>
      <c r="D533" s="358"/>
      <c r="E533" s="358"/>
      <c r="F533" s="358"/>
      <c r="G533" s="358"/>
      <c r="H533" s="358"/>
      <c r="I533" s="358"/>
      <c r="J533" s="358"/>
      <c r="K533" s="358"/>
      <c r="L533" s="358"/>
      <c r="M533" s="358"/>
      <c r="N533" s="358"/>
      <c r="O533" s="358"/>
      <c r="P533" s="358"/>
      <c r="Q533" s="358"/>
      <c r="R533" s="358"/>
      <c r="S533" s="358"/>
      <c r="T533" s="357"/>
      <c r="U533" s="358"/>
      <c r="V533" s="358"/>
      <c r="W533" s="358"/>
      <c r="X533" s="358"/>
      <c r="Y533" s="358"/>
      <c r="Z533" s="358"/>
      <c r="AA533" s="358"/>
      <c r="AB533" s="358"/>
      <c r="AC533" s="358"/>
      <c r="AD533" s="358"/>
      <c r="AE533" s="358"/>
      <c r="AF533" s="358"/>
      <c r="AG533" s="358"/>
      <c r="AH533" s="358"/>
      <c r="AI533" s="358"/>
      <c r="AJ533" s="358"/>
      <c r="AK533" s="358"/>
    </row>
    <row r="534" spans="1:37" ht="13">
      <c r="A534" s="488"/>
      <c r="B534" s="358"/>
      <c r="C534" s="358"/>
      <c r="D534" s="358"/>
      <c r="E534" s="358"/>
      <c r="F534" s="358"/>
      <c r="G534" s="358"/>
      <c r="H534" s="358"/>
      <c r="I534" s="358"/>
      <c r="J534" s="358"/>
      <c r="K534" s="358"/>
      <c r="L534" s="358"/>
      <c r="M534" s="358"/>
      <c r="N534" s="358"/>
      <c r="O534" s="358"/>
      <c r="P534" s="358"/>
      <c r="Q534" s="358"/>
      <c r="R534" s="358"/>
      <c r="S534" s="358"/>
      <c r="T534" s="357"/>
      <c r="U534" s="358"/>
      <c r="V534" s="358"/>
      <c r="W534" s="358"/>
      <c r="X534" s="358"/>
      <c r="Y534" s="358"/>
      <c r="Z534" s="358"/>
      <c r="AA534" s="358"/>
      <c r="AB534" s="358"/>
      <c r="AC534" s="358"/>
      <c r="AD534" s="358"/>
      <c r="AE534" s="358"/>
      <c r="AF534" s="358"/>
      <c r="AG534" s="358"/>
      <c r="AH534" s="358"/>
      <c r="AI534" s="358"/>
      <c r="AJ534" s="358"/>
      <c r="AK534" s="358"/>
    </row>
    <row r="535" spans="1:37" ht="13">
      <c r="A535" s="488"/>
      <c r="B535" s="358"/>
      <c r="C535" s="358"/>
      <c r="D535" s="358"/>
      <c r="E535" s="358"/>
      <c r="F535" s="358"/>
      <c r="G535" s="358"/>
      <c r="H535" s="358"/>
      <c r="I535" s="358"/>
      <c r="J535" s="358"/>
      <c r="K535" s="358"/>
      <c r="L535" s="358"/>
      <c r="M535" s="358"/>
      <c r="N535" s="358"/>
      <c r="O535" s="358"/>
      <c r="P535" s="358"/>
      <c r="Q535" s="358"/>
      <c r="R535" s="358"/>
      <c r="S535" s="358"/>
      <c r="T535" s="357"/>
      <c r="U535" s="358"/>
      <c r="V535" s="358"/>
      <c r="W535" s="358"/>
      <c r="X535" s="358"/>
      <c r="Y535" s="358"/>
      <c r="Z535" s="358"/>
      <c r="AA535" s="358"/>
      <c r="AB535" s="358"/>
      <c r="AC535" s="358"/>
      <c r="AD535" s="358"/>
      <c r="AE535" s="358"/>
      <c r="AF535" s="358"/>
      <c r="AG535" s="358"/>
      <c r="AH535" s="358"/>
      <c r="AI535" s="358"/>
      <c r="AJ535" s="358"/>
      <c r="AK535" s="358"/>
    </row>
    <row r="536" spans="1:37" ht="13">
      <c r="A536" s="488"/>
      <c r="B536" s="358"/>
      <c r="C536" s="358"/>
      <c r="D536" s="358"/>
      <c r="E536" s="358"/>
      <c r="F536" s="358"/>
      <c r="G536" s="358"/>
      <c r="H536" s="358"/>
      <c r="I536" s="358"/>
      <c r="J536" s="358"/>
      <c r="K536" s="358"/>
      <c r="L536" s="358"/>
      <c r="M536" s="358"/>
      <c r="N536" s="358"/>
      <c r="O536" s="358"/>
      <c r="P536" s="358"/>
      <c r="Q536" s="358"/>
      <c r="R536" s="358"/>
      <c r="S536" s="358"/>
      <c r="T536" s="357"/>
      <c r="U536" s="358"/>
      <c r="V536" s="358"/>
      <c r="W536" s="358"/>
      <c r="X536" s="358"/>
      <c r="Y536" s="358"/>
      <c r="Z536" s="358"/>
      <c r="AA536" s="358"/>
      <c r="AB536" s="358"/>
      <c r="AC536" s="358"/>
      <c r="AD536" s="358"/>
      <c r="AE536" s="358"/>
      <c r="AF536" s="358"/>
      <c r="AG536" s="358"/>
      <c r="AH536" s="358"/>
      <c r="AI536" s="358"/>
      <c r="AJ536" s="358"/>
      <c r="AK536" s="358"/>
    </row>
    <row r="537" spans="1:37" ht="13">
      <c r="A537" s="488"/>
      <c r="B537" s="358"/>
      <c r="C537" s="358"/>
      <c r="D537" s="358"/>
      <c r="E537" s="358"/>
      <c r="F537" s="358"/>
      <c r="G537" s="358"/>
      <c r="H537" s="358"/>
      <c r="I537" s="358"/>
      <c r="J537" s="358"/>
      <c r="K537" s="358"/>
      <c r="L537" s="358"/>
      <c r="M537" s="358"/>
      <c r="N537" s="358"/>
      <c r="O537" s="358"/>
      <c r="P537" s="358"/>
      <c r="Q537" s="358"/>
      <c r="R537" s="358"/>
      <c r="S537" s="358"/>
      <c r="T537" s="357"/>
      <c r="U537" s="358"/>
      <c r="V537" s="358"/>
      <c r="W537" s="358"/>
      <c r="X537" s="358"/>
      <c r="Y537" s="358"/>
      <c r="Z537" s="358"/>
      <c r="AA537" s="358"/>
      <c r="AB537" s="358"/>
      <c r="AC537" s="358"/>
      <c r="AD537" s="358"/>
      <c r="AE537" s="358"/>
      <c r="AF537" s="358"/>
      <c r="AG537" s="358"/>
      <c r="AH537" s="358"/>
      <c r="AI537" s="358"/>
      <c r="AJ537" s="358"/>
      <c r="AK537" s="358"/>
    </row>
    <row r="538" spans="1:37" ht="13">
      <c r="A538" s="488"/>
      <c r="B538" s="358"/>
      <c r="C538" s="358"/>
      <c r="D538" s="358"/>
      <c r="E538" s="358"/>
      <c r="F538" s="358"/>
      <c r="G538" s="358"/>
      <c r="H538" s="358"/>
      <c r="I538" s="358"/>
      <c r="J538" s="358"/>
      <c r="K538" s="358"/>
      <c r="L538" s="358"/>
      <c r="M538" s="358"/>
      <c r="N538" s="358"/>
      <c r="O538" s="358"/>
      <c r="P538" s="358"/>
      <c r="Q538" s="358"/>
      <c r="R538" s="358"/>
      <c r="S538" s="358"/>
      <c r="T538" s="357"/>
      <c r="U538" s="358"/>
      <c r="V538" s="358"/>
      <c r="W538" s="358"/>
      <c r="X538" s="358"/>
      <c r="Y538" s="358"/>
      <c r="Z538" s="358"/>
      <c r="AA538" s="358"/>
      <c r="AB538" s="358"/>
      <c r="AC538" s="358"/>
      <c r="AD538" s="358"/>
      <c r="AE538" s="358"/>
      <c r="AF538" s="358"/>
      <c r="AG538" s="358"/>
      <c r="AH538" s="358"/>
      <c r="AI538" s="358"/>
      <c r="AJ538" s="358"/>
      <c r="AK538" s="358"/>
    </row>
    <row r="539" spans="1:37" ht="13">
      <c r="A539" s="488"/>
      <c r="B539" s="358"/>
      <c r="C539" s="358"/>
      <c r="D539" s="358"/>
      <c r="E539" s="358"/>
      <c r="F539" s="358"/>
      <c r="G539" s="358"/>
      <c r="H539" s="358"/>
      <c r="I539" s="358"/>
      <c r="J539" s="358"/>
      <c r="K539" s="358"/>
      <c r="L539" s="358"/>
      <c r="M539" s="358"/>
      <c r="N539" s="358"/>
      <c r="O539" s="358"/>
      <c r="P539" s="358"/>
      <c r="Q539" s="358"/>
      <c r="R539" s="358"/>
      <c r="S539" s="358"/>
      <c r="T539" s="357"/>
      <c r="U539" s="358"/>
      <c r="V539" s="358"/>
      <c r="W539" s="358"/>
      <c r="X539" s="358"/>
      <c r="Y539" s="358"/>
      <c r="Z539" s="358"/>
      <c r="AA539" s="358"/>
      <c r="AB539" s="358"/>
      <c r="AC539" s="358"/>
      <c r="AD539" s="358"/>
      <c r="AE539" s="358"/>
      <c r="AF539" s="358"/>
      <c r="AG539" s="358"/>
      <c r="AH539" s="358"/>
      <c r="AI539" s="358"/>
      <c r="AJ539" s="358"/>
      <c r="AK539" s="358"/>
    </row>
    <row r="540" spans="1:37" ht="13">
      <c r="A540" s="488"/>
      <c r="B540" s="358"/>
      <c r="C540" s="358"/>
      <c r="D540" s="358"/>
      <c r="E540" s="358"/>
      <c r="F540" s="358"/>
      <c r="G540" s="358"/>
      <c r="H540" s="358"/>
      <c r="I540" s="358"/>
      <c r="J540" s="358"/>
      <c r="K540" s="358"/>
      <c r="L540" s="358"/>
      <c r="M540" s="358"/>
      <c r="N540" s="358"/>
      <c r="O540" s="358"/>
      <c r="P540" s="358"/>
      <c r="Q540" s="358"/>
      <c r="R540" s="358"/>
      <c r="S540" s="358"/>
      <c r="T540" s="357"/>
      <c r="U540" s="358"/>
      <c r="V540" s="358"/>
      <c r="W540" s="358"/>
      <c r="X540" s="358"/>
      <c r="Y540" s="358"/>
      <c r="Z540" s="358"/>
      <c r="AA540" s="358"/>
      <c r="AB540" s="358"/>
      <c r="AC540" s="358"/>
      <c r="AD540" s="358"/>
      <c r="AE540" s="358"/>
      <c r="AF540" s="358"/>
      <c r="AG540" s="358"/>
      <c r="AH540" s="358"/>
      <c r="AI540" s="358"/>
      <c r="AJ540" s="358"/>
      <c r="AK540" s="358"/>
    </row>
    <row r="541" spans="1:37" ht="13">
      <c r="A541" s="488"/>
      <c r="B541" s="358"/>
      <c r="C541" s="358"/>
      <c r="D541" s="358"/>
      <c r="E541" s="358"/>
      <c r="F541" s="358"/>
      <c r="G541" s="358"/>
      <c r="H541" s="358"/>
      <c r="I541" s="358"/>
      <c r="J541" s="358"/>
      <c r="K541" s="358"/>
      <c r="L541" s="358"/>
      <c r="M541" s="358"/>
      <c r="N541" s="358"/>
      <c r="O541" s="358"/>
      <c r="P541" s="358"/>
      <c r="Q541" s="358"/>
      <c r="R541" s="358"/>
      <c r="S541" s="358"/>
      <c r="T541" s="357"/>
      <c r="U541" s="358"/>
      <c r="V541" s="358"/>
      <c r="W541" s="358"/>
      <c r="X541" s="358"/>
      <c r="Y541" s="358"/>
      <c r="Z541" s="358"/>
      <c r="AA541" s="358"/>
      <c r="AB541" s="358"/>
      <c r="AC541" s="358"/>
      <c r="AD541" s="358"/>
      <c r="AE541" s="358"/>
      <c r="AF541" s="358"/>
      <c r="AG541" s="358"/>
      <c r="AH541" s="358"/>
      <c r="AI541" s="358"/>
      <c r="AJ541" s="358"/>
      <c r="AK541" s="358"/>
    </row>
    <row r="542" spans="1:37" ht="13">
      <c r="A542" s="488"/>
      <c r="B542" s="358"/>
      <c r="C542" s="358"/>
      <c r="D542" s="358"/>
      <c r="E542" s="358"/>
      <c r="F542" s="358"/>
      <c r="G542" s="358"/>
      <c r="H542" s="358"/>
      <c r="I542" s="358"/>
      <c r="J542" s="358"/>
      <c r="K542" s="358"/>
      <c r="L542" s="358"/>
      <c r="M542" s="358"/>
      <c r="N542" s="358"/>
      <c r="O542" s="358"/>
      <c r="P542" s="358"/>
      <c r="Q542" s="358"/>
      <c r="R542" s="358"/>
      <c r="S542" s="358"/>
      <c r="T542" s="357"/>
      <c r="U542" s="358"/>
      <c r="V542" s="358"/>
      <c r="W542" s="358"/>
      <c r="X542" s="358"/>
      <c r="Y542" s="358"/>
      <c r="Z542" s="358"/>
      <c r="AA542" s="358"/>
      <c r="AB542" s="358"/>
      <c r="AC542" s="358"/>
      <c r="AD542" s="358"/>
      <c r="AE542" s="358"/>
      <c r="AF542" s="358"/>
      <c r="AG542" s="358"/>
      <c r="AH542" s="358"/>
      <c r="AI542" s="358"/>
      <c r="AJ542" s="358"/>
      <c r="AK542" s="358"/>
    </row>
    <row r="543" spans="1:37" ht="13">
      <c r="A543" s="488"/>
      <c r="B543" s="358"/>
      <c r="C543" s="358"/>
      <c r="D543" s="358"/>
      <c r="E543" s="358"/>
      <c r="F543" s="358"/>
      <c r="G543" s="358"/>
      <c r="H543" s="358"/>
      <c r="I543" s="358"/>
      <c r="J543" s="358"/>
      <c r="K543" s="358"/>
      <c r="L543" s="358"/>
      <c r="M543" s="358"/>
      <c r="N543" s="358"/>
      <c r="O543" s="358"/>
      <c r="P543" s="358"/>
      <c r="Q543" s="358"/>
      <c r="R543" s="358"/>
      <c r="S543" s="358"/>
      <c r="T543" s="357"/>
      <c r="U543" s="358"/>
      <c r="V543" s="358"/>
      <c r="W543" s="358"/>
      <c r="X543" s="358"/>
      <c r="Y543" s="358"/>
      <c r="Z543" s="358"/>
      <c r="AA543" s="358"/>
      <c r="AB543" s="358"/>
      <c r="AC543" s="358"/>
      <c r="AD543" s="358"/>
      <c r="AE543" s="358"/>
      <c r="AF543" s="358"/>
      <c r="AG543" s="358"/>
      <c r="AH543" s="358"/>
      <c r="AI543" s="358"/>
      <c r="AJ543" s="358"/>
      <c r="AK543" s="358"/>
    </row>
    <row r="544" spans="1:37" ht="13">
      <c r="A544" s="488"/>
      <c r="B544" s="358"/>
      <c r="C544" s="358"/>
      <c r="D544" s="358"/>
      <c r="E544" s="358"/>
      <c r="F544" s="358"/>
      <c r="G544" s="358"/>
      <c r="H544" s="358"/>
      <c r="I544" s="358"/>
      <c r="J544" s="358"/>
      <c r="K544" s="358"/>
      <c r="L544" s="358"/>
      <c r="M544" s="358"/>
      <c r="N544" s="358"/>
      <c r="O544" s="358"/>
      <c r="P544" s="358"/>
      <c r="Q544" s="358"/>
      <c r="R544" s="358"/>
      <c r="S544" s="358"/>
      <c r="T544" s="357"/>
      <c r="U544" s="358"/>
      <c r="V544" s="358"/>
      <c r="W544" s="358"/>
      <c r="X544" s="358"/>
      <c r="Y544" s="358"/>
      <c r="Z544" s="358"/>
      <c r="AA544" s="358"/>
      <c r="AB544" s="358"/>
      <c r="AC544" s="358"/>
      <c r="AD544" s="358"/>
      <c r="AE544" s="358"/>
      <c r="AF544" s="358"/>
      <c r="AG544" s="358"/>
      <c r="AH544" s="358"/>
      <c r="AI544" s="358"/>
      <c r="AJ544" s="358"/>
      <c r="AK544" s="358"/>
    </row>
    <row r="545" spans="1:37" ht="13">
      <c r="A545" s="488"/>
      <c r="B545" s="358"/>
      <c r="C545" s="358"/>
      <c r="D545" s="358"/>
      <c r="E545" s="358"/>
      <c r="F545" s="358"/>
      <c r="G545" s="358"/>
      <c r="H545" s="358"/>
      <c r="I545" s="358"/>
      <c r="J545" s="358"/>
      <c r="K545" s="358"/>
      <c r="L545" s="358"/>
      <c r="M545" s="358"/>
      <c r="N545" s="358"/>
      <c r="O545" s="358"/>
      <c r="P545" s="358"/>
      <c r="Q545" s="358"/>
      <c r="R545" s="358"/>
      <c r="S545" s="358"/>
      <c r="T545" s="357"/>
      <c r="U545" s="358"/>
      <c r="V545" s="358"/>
      <c r="W545" s="358"/>
      <c r="X545" s="358"/>
      <c r="Y545" s="358"/>
      <c r="Z545" s="358"/>
      <c r="AA545" s="358"/>
      <c r="AB545" s="358"/>
      <c r="AC545" s="358"/>
      <c r="AD545" s="358"/>
      <c r="AE545" s="358"/>
      <c r="AF545" s="358"/>
      <c r="AG545" s="358"/>
      <c r="AH545" s="358"/>
      <c r="AI545" s="358"/>
      <c r="AJ545" s="358"/>
      <c r="AK545" s="358"/>
    </row>
    <row r="546" spans="1:37" ht="13">
      <c r="A546" s="488"/>
      <c r="B546" s="358"/>
      <c r="C546" s="358"/>
      <c r="D546" s="358"/>
      <c r="E546" s="358"/>
      <c r="F546" s="358"/>
      <c r="G546" s="358"/>
      <c r="H546" s="358"/>
      <c r="I546" s="358"/>
      <c r="J546" s="358"/>
      <c r="K546" s="358"/>
      <c r="L546" s="358"/>
      <c r="M546" s="358"/>
      <c r="N546" s="358"/>
      <c r="O546" s="358"/>
      <c r="P546" s="358"/>
      <c r="Q546" s="358"/>
      <c r="R546" s="358"/>
      <c r="S546" s="358"/>
      <c r="T546" s="357"/>
      <c r="U546" s="358"/>
      <c r="V546" s="358"/>
      <c r="W546" s="358"/>
      <c r="X546" s="358"/>
      <c r="Y546" s="358"/>
      <c r="Z546" s="358"/>
      <c r="AA546" s="358"/>
      <c r="AB546" s="358"/>
      <c r="AC546" s="358"/>
      <c r="AD546" s="358"/>
      <c r="AE546" s="358"/>
      <c r="AF546" s="358"/>
      <c r="AG546" s="358"/>
      <c r="AH546" s="358"/>
      <c r="AI546" s="358"/>
      <c r="AJ546" s="358"/>
      <c r="AK546" s="358"/>
    </row>
    <row r="547" spans="1:37" ht="13">
      <c r="A547" s="488"/>
      <c r="B547" s="358"/>
      <c r="C547" s="358"/>
      <c r="D547" s="358"/>
      <c r="E547" s="358"/>
      <c r="F547" s="358"/>
      <c r="G547" s="358"/>
      <c r="H547" s="358"/>
      <c r="I547" s="358"/>
      <c r="J547" s="358"/>
      <c r="K547" s="358"/>
      <c r="L547" s="358"/>
      <c r="M547" s="358"/>
      <c r="N547" s="358"/>
      <c r="O547" s="358"/>
      <c r="P547" s="358"/>
      <c r="Q547" s="358"/>
      <c r="R547" s="358"/>
      <c r="S547" s="358"/>
      <c r="T547" s="357"/>
      <c r="U547" s="358"/>
      <c r="V547" s="358"/>
      <c r="W547" s="358"/>
      <c r="X547" s="358"/>
      <c r="Y547" s="358"/>
      <c r="Z547" s="358"/>
      <c r="AA547" s="358"/>
      <c r="AB547" s="358"/>
      <c r="AC547" s="358"/>
      <c r="AD547" s="358"/>
      <c r="AE547" s="358"/>
      <c r="AF547" s="358"/>
      <c r="AG547" s="358"/>
      <c r="AH547" s="358"/>
      <c r="AI547" s="358"/>
      <c r="AJ547" s="358"/>
      <c r="AK547" s="358"/>
    </row>
    <row r="548" spans="1:37" ht="13">
      <c r="A548" s="488"/>
      <c r="B548" s="358"/>
      <c r="C548" s="358"/>
      <c r="D548" s="358"/>
      <c r="E548" s="358"/>
      <c r="F548" s="358"/>
      <c r="G548" s="358"/>
      <c r="H548" s="358"/>
      <c r="I548" s="358"/>
      <c r="J548" s="358"/>
      <c r="K548" s="358"/>
      <c r="L548" s="358"/>
      <c r="M548" s="358"/>
      <c r="N548" s="358"/>
      <c r="O548" s="358"/>
      <c r="P548" s="358"/>
      <c r="Q548" s="358"/>
      <c r="R548" s="358"/>
      <c r="S548" s="358"/>
      <c r="T548" s="357"/>
      <c r="U548" s="358"/>
      <c r="V548" s="358"/>
      <c r="W548" s="358"/>
      <c r="X548" s="358"/>
      <c r="Y548" s="358"/>
      <c r="Z548" s="358"/>
      <c r="AA548" s="358"/>
      <c r="AB548" s="358"/>
      <c r="AC548" s="358"/>
      <c r="AD548" s="358"/>
      <c r="AE548" s="358"/>
      <c r="AF548" s="358"/>
      <c r="AG548" s="358"/>
      <c r="AH548" s="358"/>
      <c r="AI548" s="358"/>
      <c r="AJ548" s="358"/>
      <c r="AK548" s="358"/>
    </row>
    <row r="549" spans="1:37" ht="13">
      <c r="A549" s="488"/>
      <c r="B549" s="358"/>
      <c r="C549" s="358"/>
      <c r="D549" s="358"/>
      <c r="E549" s="358"/>
      <c r="F549" s="358"/>
      <c r="G549" s="358"/>
      <c r="H549" s="358"/>
      <c r="I549" s="358"/>
      <c r="J549" s="358"/>
      <c r="K549" s="358"/>
      <c r="L549" s="358"/>
      <c r="M549" s="358"/>
      <c r="N549" s="358"/>
      <c r="O549" s="358"/>
      <c r="P549" s="358"/>
      <c r="Q549" s="358"/>
      <c r="R549" s="358"/>
      <c r="S549" s="358"/>
      <c r="T549" s="357"/>
      <c r="U549" s="358"/>
      <c r="V549" s="358"/>
      <c r="W549" s="358"/>
      <c r="X549" s="358"/>
      <c r="Y549" s="358"/>
      <c r="Z549" s="358"/>
      <c r="AA549" s="358"/>
      <c r="AB549" s="358"/>
      <c r="AC549" s="358"/>
      <c r="AD549" s="358"/>
      <c r="AE549" s="358"/>
      <c r="AF549" s="358"/>
      <c r="AG549" s="358"/>
      <c r="AH549" s="358"/>
      <c r="AI549" s="358"/>
      <c r="AJ549" s="358"/>
      <c r="AK549" s="358"/>
    </row>
    <row r="550" spans="1:37" ht="13">
      <c r="A550" s="488"/>
      <c r="B550" s="358"/>
      <c r="C550" s="358"/>
      <c r="D550" s="358"/>
      <c r="E550" s="358"/>
      <c r="F550" s="358"/>
      <c r="G550" s="358"/>
      <c r="H550" s="358"/>
      <c r="I550" s="358"/>
      <c r="J550" s="358"/>
      <c r="K550" s="358"/>
      <c r="L550" s="358"/>
      <c r="M550" s="358"/>
      <c r="N550" s="358"/>
      <c r="O550" s="358"/>
      <c r="P550" s="358"/>
      <c r="Q550" s="358"/>
      <c r="R550" s="358"/>
      <c r="S550" s="358"/>
      <c r="T550" s="357"/>
      <c r="U550" s="358"/>
      <c r="V550" s="358"/>
      <c r="W550" s="358"/>
      <c r="X550" s="358"/>
      <c r="Y550" s="358"/>
      <c r="Z550" s="358"/>
      <c r="AA550" s="358"/>
      <c r="AB550" s="358"/>
      <c r="AC550" s="358"/>
      <c r="AD550" s="358"/>
      <c r="AE550" s="358"/>
      <c r="AF550" s="358"/>
      <c r="AG550" s="358"/>
      <c r="AH550" s="358"/>
      <c r="AI550" s="358"/>
      <c r="AJ550" s="358"/>
      <c r="AK550" s="358"/>
    </row>
    <row r="551" spans="1:37" ht="13">
      <c r="A551" s="488"/>
      <c r="B551" s="358"/>
      <c r="C551" s="358"/>
      <c r="D551" s="358"/>
      <c r="E551" s="358"/>
      <c r="F551" s="358"/>
      <c r="G551" s="358"/>
      <c r="H551" s="358"/>
      <c r="I551" s="358"/>
      <c r="J551" s="358"/>
      <c r="K551" s="358"/>
      <c r="L551" s="358"/>
      <c r="M551" s="358"/>
      <c r="N551" s="358"/>
      <c r="O551" s="358"/>
      <c r="P551" s="358"/>
      <c r="Q551" s="358"/>
      <c r="R551" s="358"/>
      <c r="S551" s="358"/>
      <c r="T551" s="357"/>
      <c r="U551" s="358"/>
      <c r="V551" s="358"/>
      <c r="W551" s="358"/>
      <c r="X551" s="358"/>
      <c r="Y551" s="358"/>
      <c r="Z551" s="358"/>
      <c r="AA551" s="358"/>
      <c r="AB551" s="358"/>
      <c r="AC551" s="358"/>
      <c r="AD551" s="358"/>
      <c r="AE551" s="358"/>
      <c r="AF551" s="358"/>
      <c r="AG551" s="358"/>
      <c r="AH551" s="358"/>
      <c r="AI551" s="358"/>
      <c r="AJ551" s="358"/>
      <c r="AK551" s="358"/>
    </row>
    <row r="552" spans="1:37" ht="13">
      <c r="A552" s="488"/>
      <c r="B552" s="358"/>
      <c r="C552" s="358"/>
      <c r="D552" s="358"/>
      <c r="E552" s="358"/>
      <c r="F552" s="358"/>
      <c r="G552" s="358"/>
      <c r="H552" s="358"/>
      <c r="I552" s="358"/>
      <c r="J552" s="358"/>
      <c r="K552" s="358"/>
      <c r="L552" s="358"/>
      <c r="M552" s="358"/>
      <c r="N552" s="358"/>
      <c r="O552" s="358"/>
      <c r="P552" s="358"/>
      <c r="Q552" s="358"/>
      <c r="R552" s="358"/>
      <c r="S552" s="358"/>
      <c r="T552" s="357"/>
      <c r="U552" s="358"/>
      <c r="V552" s="358"/>
      <c r="W552" s="358"/>
      <c r="X552" s="358"/>
      <c r="Y552" s="358"/>
      <c r="Z552" s="358"/>
      <c r="AA552" s="358"/>
      <c r="AB552" s="358"/>
      <c r="AC552" s="358"/>
      <c r="AD552" s="358"/>
      <c r="AE552" s="358"/>
      <c r="AF552" s="358"/>
      <c r="AG552" s="358"/>
      <c r="AH552" s="358"/>
      <c r="AI552" s="358"/>
      <c r="AJ552" s="358"/>
      <c r="AK552" s="358"/>
    </row>
    <row r="553" spans="1:37" ht="13">
      <c r="A553" s="488"/>
      <c r="B553" s="358"/>
      <c r="C553" s="358"/>
      <c r="D553" s="358"/>
      <c r="E553" s="358"/>
      <c r="F553" s="358"/>
      <c r="G553" s="358"/>
      <c r="H553" s="358"/>
      <c r="I553" s="358"/>
      <c r="J553" s="358"/>
      <c r="K553" s="358"/>
      <c r="L553" s="358"/>
      <c r="M553" s="358"/>
      <c r="N553" s="358"/>
      <c r="O553" s="358"/>
      <c r="P553" s="358"/>
      <c r="Q553" s="358"/>
      <c r="R553" s="358"/>
      <c r="S553" s="358"/>
      <c r="T553" s="357"/>
      <c r="U553" s="358"/>
      <c r="V553" s="358"/>
      <c r="W553" s="358"/>
      <c r="X553" s="358"/>
      <c r="Y553" s="358"/>
      <c r="Z553" s="358"/>
      <c r="AA553" s="358"/>
      <c r="AB553" s="358"/>
      <c r="AC553" s="358"/>
      <c r="AD553" s="358"/>
      <c r="AE553" s="358"/>
      <c r="AF553" s="358"/>
      <c r="AG553" s="358"/>
      <c r="AH553" s="358"/>
      <c r="AI553" s="358"/>
      <c r="AJ553" s="358"/>
      <c r="AK553" s="358"/>
    </row>
    <row r="554" spans="1:37" ht="13">
      <c r="A554" s="488"/>
      <c r="B554" s="358"/>
      <c r="C554" s="358"/>
      <c r="D554" s="358"/>
      <c r="E554" s="358"/>
      <c r="F554" s="358"/>
      <c r="G554" s="358"/>
      <c r="H554" s="358"/>
      <c r="I554" s="358"/>
      <c r="J554" s="358"/>
      <c r="K554" s="358"/>
      <c r="L554" s="358"/>
      <c r="M554" s="358"/>
      <c r="N554" s="358"/>
      <c r="O554" s="358"/>
      <c r="P554" s="358"/>
      <c r="Q554" s="358"/>
      <c r="R554" s="358"/>
      <c r="S554" s="358"/>
      <c r="T554" s="357"/>
      <c r="U554" s="358"/>
      <c r="V554" s="358"/>
      <c r="W554" s="358"/>
      <c r="X554" s="358"/>
      <c r="Y554" s="358"/>
      <c r="Z554" s="358"/>
      <c r="AA554" s="358"/>
      <c r="AB554" s="358"/>
      <c r="AC554" s="358"/>
      <c r="AD554" s="358"/>
      <c r="AE554" s="358"/>
      <c r="AF554" s="358"/>
      <c r="AG554" s="358"/>
      <c r="AH554" s="358"/>
      <c r="AI554" s="358"/>
      <c r="AJ554" s="358"/>
      <c r="AK554" s="358"/>
    </row>
    <row r="555" spans="1:37" ht="13">
      <c r="A555" s="488"/>
      <c r="B555" s="358"/>
      <c r="C555" s="358"/>
      <c r="D555" s="358"/>
      <c r="E555" s="358"/>
      <c r="F555" s="358"/>
      <c r="G555" s="358"/>
      <c r="H555" s="358"/>
      <c r="I555" s="358"/>
      <c r="J555" s="358"/>
      <c r="K555" s="358"/>
      <c r="L555" s="358"/>
      <c r="M555" s="358"/>
      <c r="N555" s="358"/>
      <c r="O555" s="358"/>
      <c r="P555" s="358"/>
      <c r="Q555" s="358"/>
      <c r="R555" s="358"/>
      <c r="S555" s="358"/>
      <c r="T555" s="357"/>
      <c r="U555" s="358"/>
      <c r="V555" s="358"/>
      <c r="W555" s="358"/>
      <c r="X555" s="358"/>
      <c r="Y555" s="358"/>
      <c r="Z555" s="358"/>
      <c r="AA555" s="358"/>
      <c r="AB555" s="358"/>
      <c r="AC555" s="358"/>
      <c r="AD555" s="358"/>
      <c r="AE555" s="358"/>
      <c r="AF555" s="358"/>
      <c r="AG555" s="358"/>
      <c r="AH555" s="358"/>
      <c r="AI555" s="358"/>
      <c r="AJ555" s="358"/>
      <c r="AK555" s="358"/>
    </row>
    <row r="556" spans="1:37" ht="13">
      <c r="A556" s="488"/>
      <c r="B556" s="358"/>
      <c r="C556" s="358"/>
      <c r="D556" s="358"/>
      <c r="E556" s="358"/>
      <c r="F556" s="358"/>
      <c r="G556" s="358"/>
      <c r="H556" s="358"/>
      <c r="I556" s="358"/>
      <c r="J556" s="358"/>
      <c r="K556" s="358"/>
      <c r="L556" s="358"/>
      <c r="M556" s="358"/>
      <c r="N556" s="358"/>
      <c r="O556" s="358"/>
      <c r="P556" s="358"/>
      <c r="Q556" s="358"/>
      <c r="R556" s="358"/>
      <c r="S556" s="358"/>
      <c r="T556" s="357"/>
      <c r="U556" s="358"/>
      <c r="V556" s="358"/>
      <c r="W556" s="358"/>
      <c r="X556" s="358"/>
      <c r="Y556" s="358"/>
      <c r="Z556" s="358"/>
      <c r="AA556" s="358"/>
      <c r="AB556" s="358"/>
      <c r="AC556" s="358"/>
      <c r="AD556" s="358"/>
      <c r="AE556" s="358"/>
      <c r="AF556" s="358"/>
      <c r="AG556" s="358"/>
      <c r="AH556" s="358"/>
      <c r="AI556" s="358"/>
      <c r="AJ556" s="358"/>
      <c r="AK556" s="358"/>
    </row>
    <row r="557" spans="1:37" ht="13">
      <c r="A557" s="488"/>
      <c r="B557" s="358"/>
      <c r="C557" s="358"/>
      <c r="D557" s="358"/>
      <c r="E557" s="358"/>
      <c r="F557" s="358"/>
      <c r="G557" s="358"/>
      <c r="H557" s="358"/>
      <c r="I557" s="358"/>
      <c r="J557" s="358"/>
      <c r="K557" s="358"/>
      <c r="L557" s="358"/>
      <c r="M557" s="358"/>
      <c r="N557" s="358"/>
      <c r="O557" s="358"/>
      <c r="P557" s="358"/>
      <c r="Q557" s="358"/>
      <c r="R557" s="358"/>
      <c r="S557" s="358"/>
      <c r="T557" s="357"/>
      <c r="U557" s="358"/>
      <c r="V557" s="358"/>
      <c r="W557" s="358"/>
      <c r="X557" s="358"/>
      <c r="Y557" s="358"/>
      <c r="Z557" s="358"/>
      <c r="AA557" s="358"/>
      <c r="AB557" s="358"/>
      <c r="AC557" s="358"/>
      <c r="AD557" s="358"/>
      <c r="AE557" s="358"/>
      <c r="AF557" s="358"/>
      <c r="AG557" s="358"/>
      <c r="AH557" s="358"/>
      <c r="AI557" s="358"/>
      <c r="AJ557" s="358"/>
      <c r="AK557" s="358"/>
    </row>
    <row r="558" spans="1:37" ht="13">
      <c r="A558" s="488"/>
      <c r="B558" s="358"/>
      <c r="C558" s="358"/>
      <c r="D558" s="358"/>
      <c r="E558" s="358"/>
      <c r="F558" s="358"/>
      <c r="G558" s="358"/>
      <c r="H558" s="358"/>
      <c r="I558" s="358"/>
      <c r="J558" s="358"/>
      <c r="K558" s="358"/>
      <c r="L558" s="358"/>
      <c r="M558" s="358"/>
      <c r="N558" s="358"/>
      <c r="O558" s="358"/>
      <c r="P558" s="358"/>
      <c r="Q558" s="358"/>
      <c r="R558" s="358"/>
      <c r="S558" s="358"/>
      <c r="T558" s="357"/>
      <c r="U558" s="358"/>
      <c r="V558" s="358"/>
      <c r="W558" s="358"/>
      <c r="X558" s="358"/>
      <c r="Y558" s="358"/>
      <c r="Z558" s="358"/>
      <c r="AA558" s="358"/>
      <c r="AB558" s="358"/>
      <c r="AC558" s="358"/>
      <c r="AD558" s="358"/>
      <c r="AE558" s="358"/>
      <c r="AF558" s="358"/>
      <c r="AG558" s="358"/>
      <c r="AH558" s="358"/>
      <c r="AI558" s="358"/>
      <c r="AJ558" s="358"/>
      <c r="AK558" s="358"/>
    </row>
    <row r="559" spans="1:37" ht="13">
      <c r="A559" s="488"/>
      <c r="B559" s="358"/>
      <c r="C559" s="358"/>
      <c r="D559" s="358"/>
      <c r="E559" s="358"/>
      <c r="F559" s="358"/>
      <c r="G559" s="358"/>
      <c r="H559" s="358"/>
      <c r="I559" s="358"/>
      <c r="J559" s="358"/>
      <c r="K559" s="358"/>
      <c r="L559" s="358"/>
      <c r="M559" s="358"/>
      <c r="N559" s="358"/>
      <c r="O559" s="358"/>
      <c r="P559" s="358"/>
      <c r="Q559" s="358"/>
      <c r="R559" s="358"/>
      <c r="S559" s="358"/>
      <c r="T559" s="357"/>
      <c r="U559" s="358"/>
      <c r="V559" s="358"/>
      <c r="W559" s="358"/>
      <c r="X559" s="358"/>
      <c r="Y559" s="358"/>
      <c r="Z559" s="358"/>
      <c r="AA559" s="358"/>
      <c r="AB559" s="358"/>
      <c r="AC559" s="358"/>
      <c r="AD559" s="358"/>
      <c r="AE559" s="358"/>
      <c r="AF559" s="358"/>
      <c r="AG559" s="358"/>
      <c r="AH559" s="358"/>
      <c r="AI559" s="358"/>
      <c r="AJ559" s="358"/>
      <c r="AK559" s="358"/>
    </row>
    <row r="560" spans="1:37" ht="13">
      <c r="A560" s="488"/>
      <c r="B560" s="358"/>
      <c r="C560" s="358"/>
      <c r="D560" s="358"/>
      <c r="E560" s="358"/>
      <c r="F560" s="358"/>
      <c r="G560" s="358"/>
      <c r="H560" s="358"/>
      <c r="I560" s="358"/>
      <c r="J560" s="358"/>
      <c r="K560" s="358"/>
      <c r="L560" s="358"/>
      <c r="M560" s="358"/>
      <c r="N560" s="358"/>
      <c r="O560" s="358"/>
      <c r="P560" s="358"/>
      <c r="Q560" s="358"/>
      <c r="R560" s="358"/>
      <c r="S560" s="358"/>
      <c r="T560" s="357"/>
      <c r="U560" s="358"/>
      <c r="V560" s="358"/>
      <c r="W560" s="358"/>
      <c r="X560" s="358"/>
      <c r="Y560" s="358"/>
      <c r="Z560" s="358"/>
      <c r="AA560" s="358"/>
      <c r="AB560" s="358"/>
      <c r="AC560" s="358"/>
      <c r="AD560" s="358"/>
      <c r="AE560" s="358"/>
      <c r="AF560" s="358"/>
      <c r="AG560" s="358"/>
      <c r="AH560" s="358"/>
      <c r="AI560" s="358"/>
      <c r="AJ560" s="358"/>
      <c r="AK560" s="358"/>
    </row>
    <row r="561" spans="1:37" ht="13">
      <c r="A561" s="488"/>
      <c r="B561" s="358"/>
      <c r="C561" s="358"/>
      <c r="D561" s="358"/>
      <c r="E561" s="358"/>
      <c r="F561" s="358"/>
      <c r="G561" s="358"/>
      <c r="H561" s="358"/>
      <c r="I561" s="358"/>
      <c r="J561" s="358"/>
      <c r="K561" s="358"/>
      <c r="L561" s="358"/>
      <c r="M561" s="358"/>
      <c r="N561" s="358"/>
      <c r="O561" s="358"/>
      <c r="P561" s="358"/>
      <c r="Q561" s="358"/>
      <c r="R561" s="358"/>
      <c r="S561" s="358"/>
      <c r="T561" s="357"/>
      <c r="U561" s="358"/>
      <c r="V561" s="358"/>
      <c r="W561" s="358"/>
      <c r="X561" s="358"/>
      <c r="Y561" s="358"/>
      <c r="Z561" s="358"/>
      <c r="AA561" s="358"/>
      <c r="AB561" s="358"/>
      <c r="AC561" s="358"/>
      <c r="AD561" s="358"/>
      <c r="AE561" s="358"/>
      <c r="AF561" s="358"/>
      <c r="AG561" s="358"/>
      <c r="AH561" s="358"/>
      <c r="AI561" s="358"/>
      <c r="AJ561" s="358"/>
      <c r="AK561" s="358"/>
    </row>
    <row r="562" spans="1:37" ht="13">
      <c r="A562" s="488"/>
      <c r="B562" s="358"/>
      <c r="C562" s="358"/>
      <c r="D562" s="358"/>
      <c r="E562" s="358"/>
      <c r="F562" s="358"/>
      <c r="G562" s="358"/>
      <c r="H562" s="358"/>
      <c r="I562" s="358"/>
      <c r="J562" s="358"/>
      <c r="K562" s="358"/>
      <c r="L562" s="358"/>
      <c r="M562" s="358"/>
      <c r="N562" s="358"/>
      <c r="O562" s="358"/>
      <c r="P562" s="358"/>
      <c r="Q562" s="358"/>
      <c r="R562" s="358"/>
      <c r="S562" s="358"/>
      <c r="T562" s="357"/>
      <c r="U562" s="358"/>
      <c r="V562" s="358"/>
      <c r="W562" s="358"/>
      <c r="X562" s="358"/>
      <c r="Y562" s="358"/>
      <c r="Z562" s="358"/>
      <c r="AA562" s="358"/>
      <c r="AB562" s="358"/>
      <c r="AC562" s="358"/>
      <c r="AD562" s="358"/>
      <c r="AE562" s="358"/>
      <c r="AF562" s="358"/>
      <c r="AG562" s="358"/>
      <c r="AH562" s="358"/>
      <c r="AI562" s="358"/>
      <c r="AJ562" s="358"/>
      <c r="AK562" s="358"/>
    </row>
    <row r="563" spans="1:37" ht="13">
      <c r="A563" s="488"/>
      <c r="B563" s="358"/>
      <c r="C563" s="358"/>
      <c r="D563" s="358"/>
      <c r="E563" s="358"/>
      <c r="F563" s="358"/>
      <c r="G563" s="358"/>
      <c r="H563" s="358"/>
      <c r="I563" s="358"/>
      <c r="J563" s="358"/>
      <c r="K563" s="358"/>
      <c r="L563" s="358"/>
      <c r="M563" s="358"/>
      <c r="N563" s="358"/>
      <c r="O563" s="358"/>
      <c r="P563" s="358"/>
      <c r="Q563" s="358"/>
      <c r="R563" s="358"/>
      <c r="S563" s="358"/>
      <c r="T563" s="357"/>
      <c r="U563" s="358"/>
      <c r="V563" s="358"/>
      <c r="W563" s="358"/>
      <c r="X563" s="358"/>
      <c r="Y563" s="358"/>
      <c r="Z563" s="358"/>
      <c r="AA563" s="358"/>
      <c r="AB563" s="358"/>
      <c r="AC563" s="358"/>
      <c r="AD563" s="358"/>
      <c r="AE563" s="358"/>
      <c r="AF563" s="358"/>
      <c r="AG563" s="358"/>
      <c r="AH563" s="358"/>
      <c r="AI563" s="358"/>
      <c r="AJ563" s="358"/>
      <c r="AK563" s="358"/>
    </row>
    <row r="564" spans="1:37" ht="13">
      <c r="A564" s="488"/>
      <c r="B564" s="358"/>
      <c r="C564" s="358"/>
      <c r="D564" s="358"/>
      <c r="E564" s="358"/>
      <c r="F564" s="358"/>
      <c r="G564" s="358"/>
      <c r="H564" s="358"/>
      <c r="I564" s="358"/>
      <c r="J564" s="358"/>
      <c r="K564" s="358"/>
      <c r="L564" s="358"/>
      <c r="M564" s="358"/>
      <c r="N564" s="358"/>
      <c r="O564" s="358"/>
      <c r="P564" s="358"/>
      <c r="Q564" s="358"/>
      <c r="R564" s="358"/>
      <c r="S564" s="358"/>
      <c r="T564" s="357"/>
      <c r="U564" s="358"/>
      <c r="V564" s="358"/>
      <c r="W564" s="358"/>
      <c r="X564" s="358"/>
      <c r="Y564" s="358"/>
      <c r="Z564" s="358"/>
      <c r="AA564" s="358"/>
      <c r="AB564" s="358"/>
      <c r="AC564" s="358"/>
      <c r="AD564" s="358"/>
      <c r="AE564" s="358"/>
      <c r="AF564" s="358"/>
      <c r="AG564" s="358"/>
      <c r="AH564" s="358"/>
      <c r="AI564" s="358"/>
      <c r="AJ564" s="358"/>
      <c r="AK564" s="358"/>
    </row>
    <row r="565" spans="1:37" ht="13">
      <c r="A565" s="488"/>
      <c r="B565" s="358"/>
      <c r="C565" s="358"/>
      <c r="D565" s="358"/>
      <c r="E565" s="358"/>
      <c r="F565" s="358"/>
      <c r="G565" s="358"/>
      <c r="H565" s="358"/>
      <c r="I565" s="358"/>
      <c r="J565" s="358"/>
      <c r="K565" s="358"/>
      <c r="L565" s="358"/>
      <c r="M565" s="358"/>
      <c r="N565" s="358"/>
      <c r="O565" s="358"/>
      <c r="P565" s="358"/>
      <c r="Q565" s="358"/>
      <c r="R565" s="358"/>
      <c r="S565" s="358"/>
      <c r="T565" s="357"/>
      <c r="U565" s="358"/>
      <c r="V565" s="358"/>
      <c r="W565" s="358"/>
      <c r="X565" s="358"/>
      <c r="Y565" s="358"/>
      <c r="Z565" s="358"/>
      <c r="AA565" s="358"/>
      <c r="AB565" s="358"/>
      <c r="AC565" s="358"/>
      <c r="AD565" s="358"/>
      <c r="AE565" s="358"/>
      <c r="AF565" s="358"/>
      <c r="AG565" s="358"/>
      <c r="AH565" s="358"/>
      <c r="AI565" s="358"/>
      <c r="AJ565" s="358"/>
      <c r="AK565" s="358"/>
    </row>
    <row r="566" spans="1:37" ht="13">
      <c r="A566" s="488"/>
      <c r="B566" s="358"/>
      <c r="C566" s="358"/>
      <c r="D566" s="358"/>
      <c r="E566" s="358"/>
      <c r="F566" s="358"/>
      <c r="G566" s="358"/>
      <c r="H566" s="358"/>
      <c r="I566" s="358"/>
      <c r="J566" s="358"/>
      <c r="K566" s="358"/>
      <c r="L566" s="358"/>
      <c r="M566" s="358"/>
      <c r="N566" s="358"/>
      <c r="O566" s="358"/>
      <c r="P566" s="358"/>
      <c r="Q566" s="358"/>
      <c r="R566" s="358"/>
      <c r="S566" s="358"/>
      <c r="T566" s="357"/>
      <c r="U566" s="358"/>
      <c r="V566" s="358"/>
      <c r="W566" s="358"/>
      <c r="X566" s="358"/>
      <c r="Y566" s="358"/>
      <c r="Z566" s="358"/>
      <c r="AA566" s="358"/>
      <c r="AB566" s="358"/>
      <c r="AC566" s="358"/>
      <c r="AD566" s="358"/>
      <c r="AE566" s="358"/>
      <c r="AF566" s="358"/>
      <c r="AG566" s="358"/>
      <c r="AH566" s="358"/>
      <c r="AI566" s="358"/>
      <c r="AJ566" s="358"/>
      <c r="AK566" s="358"/>
    </row>
    <row r="567" spans="1:37" ht="13">
      <c r="A567" s="488"/>
      <c r="B567" s="358"/>
      <c r="C567" s="358"/>
      <c r="D567" s="358"/>
      <c r="E567" s="358"/>
      <c r="F567" s="358"/>
      <c r="G567" s="358"/>
      <c r="H567" s="358"/>
      <c r="I567" s="358"/>
      <c r="J567" s="358"/>
      <c r="K567" s="358"/>
      <c r="L567" s="358"/>
      <c r="M567" s="358"/>
      <c r="N567" s="358"/>
      <c r="O567" s="358"/>
      <c r="P567" s="358"/>
      <c r="Q567" s="358"/>
      <c r="R567" s="358"/>
      <c r="S567" s="358"/>
      <c r="T567" s="357"/>
      <c r="U567" s="358"/>
      <c r="V567" s="358"/>
      <c r="W567" s="358"/>
      <c r="X567" s="358"/>
      <c r="Y567" s="358"/>
      <c r="Z567" s="358"/>
      <c r="AA567" s="358"/>
      <c r="AB567" s="358"/>
      <c r="AC567" s="358"/>
      <c r="AD567" s="358"/>
      <c r="AE567" s="358"/>
      <c r="AF567" s="358"/>
      <c r="AG567" s="358"/>
      <c r="AH567" s="358"/>
      <c r="AI567" s="358"/>
      <c r="AJ567" s="358"/>
      <c r="AK567" s="358"/>
    </row>
    <row r="568" spans="1:37" ht="13">
      <c r="A568" s="488"/>
      <c r="B568" s="358"/>
      <c r="C568" s="358"/>
      <c r="D568" s="358"/>
      <c r="E568" s="358"/>
      <c r="F568" s="358"/>
      <c r="G568" s="358"/>
      <c r="H568" s="358"/>
      <c r="I568" s="358"/>
      <c r="J568" s="358"/>
      <c r="K568" s="358"/>
      <c r="L568" s="358"/>
      <c r="M568" s="358"/>
      <c r="N568" s="358"/>
      <c r="O568" s="358"/>
      <c r="P568" s="358"/>
      <c r="Q568" s="358"/>
      <c r="R568" s="358"/>
      <c r="S568" s="358"/>
      <c r="T568" s="357"/>
      <c r="U568" s="358"/>
      <c r="V568" s="358"/>
      <c r="W568" s="358"/>
      <c r="X568" s="358"/>
      <c r="Y568" s="358"/>
      <c r="Z568" s="358"/>
      <c r="AA568" s="358"/>
      <c r="AB568" s="358"/>
      <c r="AC568" s="358"/>
      <c r="AD568" s="358"/>
      <c r="AE568" s="358"/>
      <c r="AF568" s="358"/>
      <c r="AG568" s="358"/>
      <c r="AH568" s="358"/>
      <c r="AI568" s="358"/>
      <c r="AJ568" s="358"/>
      <c r="AK568" s="358"/>
    </row>
    <row r="569" spans="1:37" ht="13">
      <c r="A569" s="488"/>
      <c r="B569" s="358"/>
      <c r="C569" s="358"/>
      <c r="D569" s="358"/>
      <c r="E569" s="358"/>
      <c r="F569" s="358"/>
      <c r="G569" s="358"/>
      <c r="H569" s="358"/>
      <c r="I569" s="358"/>
      <c r="J569" s="358"/>
      <c r="K569" s="358"/>
      <c r="L569" s="358"/>
      <c r="M569" s="358"/>
      <c r="N569" s="358"/>
      <c r="O569" s="358"/>
      <c r="P569" s="358"/>
      <c r="Q569" s="358"/>
      <c r="R569" s="358"/>
      <c r="S569" s="358"/>
      <c r="T569" s="357"/>
      <c r="U569" s="358"/>
      <c r="V569" s="358"/>
      <c r="W569" s="358"/>
      <c r="X569" s="358"/>
      <c r="Y569" s="358"/>
      <c r="Z569" s="358"/>
      <c r="AA569" s="358"/>
      <c r="AB569" s="358"/>
      <c r="AC569" s="358"/>
      <c r="AD569" s="358"/>
      <c r="AE569" s="358"/>
      <c r="AF569" s="358"/>
      <c r="AG569" s="358"/>
      <c r="AH569" s="358"/>
      <c r="AI569" s="358"/>
      <c r="AJ569" s="358"/>
      <c r="AK569" s="358"/>
    </row>
    <row r="570" spans="1:37" ht="13">
      <c r="A570" s="488"/>
      <c r="B570" s="358"/>
      <c r="C570" s="358"/>
      <c r="D570" s="358"/>
      <c r="E570" s="358"/>
      <c r="F570" s="358"/>
      <c r="G570" s="358"/>
      <c r="H570" s="358"/>
      <c r="I570" s="358"/>
      <c r="J570" s="358"/>
      <c r="K570" s="358"/>
      <c r="L570" s="358"/>
      <c r="M570" s="358"/>
      <c r="N570" s="358"/>
      <c r="O570" s="358"/>
      <c r="P570" s="358"/>
      <c r="Q570" s="358"/>
      <c r="R570" s="358"/>
      <c r="S570" s="358"/>
      <c r="T570" s="357"/>
      <c r="U570" s="358"/>
      <c r="V570" s="358"/>
      <c r="W570" s="358"/>
      <c r="X570" s="358"/>
      <c r="Y570" s="358"/>
      <c r="Z570" s="358"/>
      <c r="AA570" s="358"/>
      <c r="AB570" s="358"/>
      <c r="AC570" s="358"/>
      <c r="AD570" s="358"/>
      <c r="AE570" s="358"/>
      <c r="AF570" s="358"/>
      <c r="AG570" s="358"/>
      <c r="AH570" s="358"/>
      <c r="AI570" s="358"/>
      <c r="AJ570" s="358"/>
      <c r="AK570" s="358"/>
    </row>
    <row r="571" spans="1:37" ht="13">
      <c r="A571" s="488"/>
      <c r="B571" s="358"/>
      <c r="C571" s="358"/>
      <c r="D571" s="358"/>
      <c r="E571" s="358"/>
      <c r="F571" s="358"/>
      <c r="G571" s="358"/>
      <c r="H571" s="358"/>
      <c r="I571" s="358"/>
      <c r="J571" s="358"/>
      <c r="K571" s="358"/>
      <c r="L571" s="358"/>
      <c r="M571" s="358"/>
      <c r="N571" s="358"/>
      <c r="O571" s="358"/>
      <c r="P571" s="358"/>
      <c r="Q571" s="358"/>
      <c r="R571" s="358"/>
      <c r="S571" s="358"/>
      <c r="T571" s="357"/>
      <c r="U571" s="358"/>
      <c r="V571" s="358"/>
      <c r="W571" s="358"/>
      <c r="X571" s="358"/>
      <c r="Y571" s="358"/>
      <c r="Z571" s="358"/>
      <c r="AA571" s="358"/>
      <c r="AB571" s="358"/>
      <c r="AC571" s="358"/>
      <c r="AD571" s="358"/>
      <c r="AE571" s="358"/>
      <c r="AF571" s="358"/>
      <c r="AG571" s="358"/>
      <c r="AH571" s="358"/>
      <c r="AI571" s="358"/>
      <c r="AJ571" s="358"/>
      <c r="AK571" s="358"/>
    </row>
    <row r="572" spans="1:37" ht="13">
      <c r="A572" s="488"/>
      <c r="B572" s="358"/>
      <c r="C572" s="358"/>
      <c r="D572" s="358"/>
      <c r="E572" s="358"/>
      <c r="F572" s="358"/>
      <c r="G572" s="358"/>
      <c r="H572" s="358"/>
      <c r="I572" s="358"/>
      <c r="J572" s="358"/>
      <c r="K572" s="358"/>
      <c r="L572" s="358"/>
      <c r="M572" s="358"/>
      <c r="N572" s="358"/>
      <c r="O572" s="358"/>
      <c r="P572" s="358"/>
      <c r="Q572" s="358"/>
      <c r="R572" s="358"/>
      <c r="S572" s="358"/>
      <c r="T572" s="357"/>
      <c r="U572" s="358"/>
      <c r="V572" s="358"/>
      <c r="W572" s="358"/>
      <c r="X572" s="358"/>
      <c r="Y572" s="358"/>
      <c r="Z572" s="358"/>
      <c r="AA572" s="358"/>
      <c r="AB572" s="358"/>
      <c r="AC572" s="358"/>
      <c r="AD572" s="358"/>
      <c r="AE572" s="358"/>
      <c r="AF572" s="358"/>
      <c r="AG572" s="358"/>
      <c r="AH572" s="358"/>
      <c r="AI572" s="358"/>
      <c r="AJ572" s="358"/>
      <c r="AK572" s="358"/>
    </row>
    <row r="573" spans="1:37" ht="13">
      <c r="A573" s="488"/>
      <c r="B573" s="358"/>
      <c r="C573" s="358"/>
      <c r="D573" s="358"/>
      <c r="E573" s="358"/>
      <c r="F573" s="358"/>
      <c r="G573" s="358"/>
      <c r="H573" s="358"/>
      <c r="I573" s="358"/>
      <c r="J573" s="358"/>
      <c r="K573" s="358"/>
      <c r="L573" s="358"/>
      <c r="M573" s="358"/>
      <c r="N573" s="358"/>
      <c r="O573" s="358"/>
      <c r="P573" s="358"/>
      <c r="Q573" s="358"/>
      <c r="R573" s="358"/>
      <c r="S573" s="358"/>
      <c r="T573" s="357"/>
      <c r="U573" s="358"/>
      <c r="V573" s="358"/>
      <c r="W573" s="358"/>
      <c r="X573" s="358"/>
      <c r="Y573" s="358"/>
      <c r="Z573" s="358"/>
      <c r="AA573" s="358"/>
      <c r="AB573" s="358"/>
      <c r="AC573" s="358"/>
      <c r="AD573" s="358"/>
      <c r="AE573" s="358"/>
      <c r="AF573" s="358"/>
      <c r="AG573" s="358"/>
      <c r="AH573" s="358"/>
      <c r="AI573" s="358"/>
      <c r="AJ573" s="358"/>
      <c r="AK573" s="358"/>
    </row>
    <row r="574" spans="1:37" ht="13">
      <c r="A574" s="488"/>
      <c r="B574" s="358"/>
      <c r="C574" s="358"/>
      <c r="D574" s="358"/>
      <c r="E574" s="358"/>
      <c r="F574" s="358"/>
      <c r="G574" s="358"/>
      <c r="H574" s="358"/>
      <c r="I574" s="358"/>
      <c r="J574" s="358"/>
      <c r="K574" s="358"/>
      <c r="L574" s="358"/>
      <c r="M574" s="358"/>
      <c r="N574" s="358"/>
      <c r="O574" s="358"/>
      <c r="P574" s="358"/>
      <c r="Q574" s="358"/>
      <c r="R574" s="358"/>
      <c r="S574" s="358"/>
      <c r="T574" s="357"/>
      <c r="U574" s="358"/>
      <c r="V574" s="358"/>
      <c r="W574" s="358"/>
      <c r="X574" s="358"/>
      <c r="Y574" s="358"/>
      <c r="Z574" s="358"/>
      <c r="AA574" s="358"/>
      <c r="AB574" s="358"/>
      <c r="AC574" s="358"/>
      <c r="AD574" s="358"/>
      <c r="AE574" s="358"/>
      <c r="AF574" s="358"/>
      <c r="AG574" s="358"/>
      <c r="AH574" s="358"/>
      <c r="AI574" s="358"/>
      <c r="AJ574" s="358"/>
      <c r="AK574" s="358"/>
    </row>
    <row r="575" spans="1:37" ht="13">
      <c r="A575" s="488"/>
      <c r="B575" s="358"/>
      <c r="C575" s="358"/>
      <c r="D575" s="358"/>
      <c r="E575" s="358"/>
      <c r="F575" s="358"/>
      <c r="G575" s="358"/>
      <c r="H575" s="358"/>
      <c r="I575" s="358"/>
      <c r="J575" s="358"/>
      <c r="K575" s="358"/>
      <c r="L575" s="358"/>
      <c r="M575" s="358"/>
      <c r="N575" s="358"/>
      <c r="O575" s="358"/>
      <c r="P575" s="358"/>
      <c r="Q575" s="358"/>
      <c r="R575" s="358"/>
      <c r="S575" s="358"/>
      <c r="T575" s="357"/>
      <c r="U575" s="358"/>
      <c r="V575" s="358"/>
      <c r="W575" s="358"/>
      <c r="X575" s="358"/>
      <c r="Y575" s="358"/>
      <c r="Z575" s="358"/>
      <c r="AA575" s="358"/>
      <c r="AB575" s="358"/>
      <c r="AC575" s="358"/>
      <c r="AD575" s="358"/>
      <c r="AE575" s="358"/>
      <c r="AF575" s="358"/>
      <c r="AG575" s="358"/>
      <c r="AH575" s="358"/>
      <c r="AI575" s="358"/>
      <c r="AJ575" s="358"/>
      <c r="AK575" s="358"/>
    </row>
    <row r="576" spans="1:37" ht="13">
      <c r="A576" s="488"/>
      <c r="B576" s="358"/>
      <c r="C576" s="358"/>
      <c r="D576" s="358"/>
      <c r="E576" s="358"/>
      <c r="F576" s="358"/>
      <c r="G576" s="358"/>
      <c r="H576" s="358"/>
      <c r="I576" s="358"/>
      <c r="J576" s="358"/>
      <c r="K576" s="358"/>
      <c r="L576" s="358"/>
      <c r="M576" s="358"/>
      <c r="N576" s="358"/>
      <c r="O576" s="358"/>
      <c r="P576" s="358"/>
      <c r="Q576" s="358"/>
      <c r="R576" s="358"/>
      <c r="S576" s="358"/>
      <c r="T576" s="357"/>
      <c r="U576" s="358"/>
      <c r="V576" s="358"/>
      <c r="W576" s="358"/>
      <c r="X576" s="358"/>
      <c r="Y576" s="358"/>
      <c r="Z576" s="358"/>
      <c r="AA576" s="358"/>
      <c r="AB576" s="358"/>
      <c r="AC576" s="358"/>
      <c r="AD576" s="358"/>
      <c r="AE576" s="358"/>
      <c r="AF576" s="358"/>
      <c r="AG576" s="358"/>
      <c r="AH576" s="358"/>
      <c r="AI576" s="358"/>
      <c r="AJ576" s="358"/>
      <c r="AK576" s="358"/>
    </row>
    <row r="577" spans="1:37" ht="13">
      <c r="A577" s="488"/>
      <c r="B577" s="358"/>
      <c r="C577" s="358"/>
      <c r="D577" s="358"/>
      <c r="E577" s="358"/>
      <c r="F577" s="358"/>
      <c r="G577" s="358"/>
      <c r="H577" s="358"/>
      <c r="I577" s="358"/>
      <c r="J577" s="358"/>
      <c r="K577" s="358"/>
      <c r="L577" s="358"/>
      <c r="M577" s="358"/>
      <c r="N577" s="358"/>
      <c r="O577" s="358"/>
      <c r="P577" s="358"/>
      <c r="Q577" s="358"/>
      <c r="R577" s="358"/>
      <c r="S577" s="358"/>
      <c r="T577" s="357"/>
      <c r="U577" s="358"/>
      <c r="V577" s="358"/>
      <c r="W577" s="358"/>
      <c r="X577" s="358"/>
      <c r="Y577" s="358"/>
      <c r="Z577" s="358"/>
      <c r="AA577" s="358"/>
      <c r="AB577" s="358"/>
      <c r="AC577" s="358"/>
      <c r="AD577" s="358"/>
      <c r="AE577" s="358"/>
      <c r="AF577" s="358"/>
      <c r="AG577" s="358"/>
      <c r="AH577" s="358"/>
      <c r="AI577" s="358"/>
      <c r="AJ577" s="358"/>
      <c r="AK577" s="358"/>
    </row>
    <row r="578" spans="1:37" ht="13">
      <c r="A578" s="488"/>
      <c r="B578" s="358"/>
      <c r="C578" s="358"/>
      <c r="D578" s="358"/>
      <c r="E578" s="358"/>
      <c r="F578" s="358"/>
      <c r="G578" s="358"/>
      <c r="H578" s="358"/>
      <c r="I578" s="358"/>
      <c r="J578" s="358"/>
      <c r="K578" s="358"/>
      <c r="L578" s="358"/>
      <c r="M578" s="358"/>
      <c r="N578" s="358"/>
      <c r="O578" s="358"/>
      <c r="P578" s="358"/>
      <c r="Q578" s="358"/>
      <c r="R578" s="358"/>
      <c r="S578" s="358"/>
      <c r="T578" s="357"/>
      <c r="U578" s="358"/>
      <c r="V578" s="358"/>
      <c r="W578" s="358"/>
      <c r="X578" s="358"/>
      <c r="Y578" s="358"/>
      <c r="Z578" s="358"/>
      <c r="AA578" s="358"/>
      <c r="AB578" s="358"/>
      <c r="AC578" s="358"/>
      <c r="AD578" s="358"/>
      <c r="AE578" s="358"/>
      <c r="AF578" s="358"/>
      <c r="AG578" s="358"/>
      <c r="AH578" s="358"/>
      <c r="AI578" s="358"/>
      <c r="AJ578" s="358"/>
      <c r="AK578" s="358"/>
    </row>
    <row r="579" spans="1:37" ht="13">
      <c r="A579" s="488"/>
      <c r="B579" s="358"/>
      <c r="C579" s="358"/>
      <c r="D579" s="358"/>
      <c r="E579" s="358"/>
      <c r="F579" s="358"/>
      <c r="G579" s="358"/>
      <c r="H579" s="358"/>
      <c r="I579" s="358"/>
      <c r="J579" s="358"/>
      <c r="K579" s="358"/>
      <c r="L579" s="358"/>
      <c r="M579" s="358"/>
      <c r="N579" s="358"/>
      <c r="O579" s="358"/>
      <c r="P579" s="358"/>
      <c r="Q579" s="358"/>
      <c r="R579" s="358"/>
      <c r="S579" s="358"/>
      <c r="T579" s="357"/>
      <c r="U579" s="358"/>
      <c r="V579" s="358"/>
      <c r="W579" s="358"/>
      <c r="X579" s="358"/>
      <c r="Y579" s="358"/>
      <c r="Z579" s="358"/>
      <c r="AA579" s="358"/>
      <c r="AB579" s="358"/>
      <c r="AC579" s="358"/>
      <c r="AD579" s="358"/>
      <c r="AE579" s="358"/>
      <c r="AF579" s="358"/>
      <c r="AG579" s="358"/>
      <c r="AH579" s="358"/>
      <c r="AI579" s="358"/>
      <c r="AJ579" s="358"/>
      <c r="AK579" s="358"/>
    </row>
    <row r="580" spans="1:37" ht="13">
      <c r="A580" s="488"/>
      <c r="B580" s="358"/>
      <c r="C580" s="358"/>
      <c r="D580" s="358"/>
      <c r="E580" s="358"/>
      <c r="F580" s="358"/>
      <c r="G580" s="358"/>
      <c r="H580" s="358"/>
      <c r="I580" s="358"/>
      <c r="J580" s="358"/>
      <c r="K580" s="358"/>
      <c r="L580" s="358"/>
      <c r="M580" s="358"/>
      <c r="N580" s="358"/>
      <c r="O580" s="358"/>
      <c r="P580" s="358"/>
      <c r="Q580" s="358"/>
      <c r="R580" s="358"/>
      <c r="S580" s="358"/>
      <c r="T580" s="357"/>
      <c r="U580" s="358"/>
      <c r="V580" s="358"/>
      <c r="W580" s="358"/>
      <c r="X580" s="358"/>
      <c r="Y580" s="358"/>
      <c r="Z580" s="358"/>
      <c r="AA580" s="358"/>
      <c r="AB580" s="358"/>
      <c r="AC580" s="358"/>
      <c r="AD580" s="358"/>
      <c r="AE580" s="358"/>
      <c r="AF580" s="358"/>
      <c r="AG580" s="358"/>
      <c r="AH580" s="358"/>
      <c r="AI580" s="358"/>
      <c r="AJ580" s="358"/>
      <c r="AK580" s="358"/>
    </row>
    <row r="581" spans="1:37" ht="13">
      <c r="A581" s="488"/>
      <c r="B581" s="358"/>
      <c r="C581" s="358"/>
      <c r="D581" s="358"/>
      <c r="E581" s="358"/>
      <c r="F581" s="358"/>
      <c r="G581" s="358"/>
      <c r="H581" s="358"/>
      <c r="I581" s="358"/>
      <c r="J581" s="358"/>
      <c r="K581" s="358"/>
      <c r="L581" s="358"/>
      <c r="M581" s="358"/>
      <c r="N581" s="358"/>
      <c r="O581" s="358"/>
      <c r="P581" s="358"/>
      <c r="Q581" s="358"/>
      <c r="R581" s="358"/>
      <c r="S581" s="358"/>
      <c r="T581" s="357"/>
      <c r="U581" s="358"/>
      <c r="V581" s="358"/>
      <c r="W581" s="358"/>
      <c r="X581" s="358"/>
      <c r="Y581" s="358"/>
      <c r="Z581" s="358"/>
      <c r="AA581" s="358"/>
      <c r="AB581" s="358"/>
      <c r="AC581" s="358"/>
      <c r="AD581" s="358"/>
      <c r="AE581" s="358"/>
      <c r="AF581" s="358"/>
      <c r="AG581" s="358"/>
      <c r="AH581" s="358"/>
      <c r="AI581" s="358"/>
      <c r="AJ581" s="358"/>
      <c r="AK581" s="358"/>
    </row>
    <row r="582" spans="1:37" ht="13">
      <c r="A582" s="488"/>
      <c r="B582" s="358"/>
      <c r="C582" s="358"/>
      <c r="D582" s="358"/>
      <c r="E582" s="358"/>
      <c r="F582" s="358"/>
      <c r="G582" s="358"/>
      <c r="H582" s="358"/>
      <c r="I582" s="358"/>
      <c r="J582" s="358"/>
      <c r="K582" s="358"/>
      <c r="L582" s="358"/>
      <c r="M582" s="358"/>
      <c r="N582" s="358"/>
      <c r="O582" s="358"/>
      <c r="P582" s="358"/>
      <c r="Q582" s="358"/>
      <c r="R582" s="358"/>
      <c r="S582" s="358"/>
      <c r="T582" s="357"/>
      <c r="U582" s="358"/>
      <c r="V582" s="358"/>
      <c r="W582" s="358"/>
      <c r="X582" s="358"/>
      <c r="Y582" s="358"/>
      <c r="Z582" s="358"/>
      <c r="AA582" s="358"/>
      <c r="AB582" s="358"/>
      <c r="AC582" s="358"/>
      <c r="AD582" s="358"/>
      <c r="AE582" s="358"/>
      <c r="AF582" s="358"/>
      <c r="AG582" s="358"/>
      <c r="AH582" s="358"/>
      <c r="AI582" s="358"/>
      <c r="AJ582" s="358"/>
      <c r="AK582" s="358"/>
    </row>
    <row r="583" spans="1:37" ht="13">
      <c r="A583" s="488"/>
      <c r="B583" s="358"/>
      <c r="C583" s="358"/>
      <c r="D583" s="358"/>
      <c r="E583" s="358"/>
      <c r="F583" s="358"/>
      <c r="G583" s="358"/>
      <c r="H583" s="358"/>
      <c r="I583" s="358"/>
      <c r="J583" s="358"/>
      <c r="K583" s="358"/>
      <c r="L583" s="358"/>
      <c r="M583" s="358"/>
      <c r="N583" s="358"/>
      <c r="O583" s="358"/>
      <c r="P583" s="358"/>
      <c r="Q583" s="358"/>
      <c r="R583" s="358"/>
      <c r="S583" s="358"/>
      <c r="T583" s="357"/>
      <c r="U583" s="358"/>
      <c r="V583" s="358"/>
      <c r="W583" s="358"/>
      <c r="X583" s="358"/>
      <c r="Y583" s="358"/>
      <c r="Z583" s="358"/>
      <c r="AA583" s="358"/>
      <c r="AB583" s="358"/>
      <c r="AC583" s="358"/>
      <c r="AD583" s="358"/>
      <c r="AE583" s="358"/>
      <c r="AF583" s="358"/>
      <c r="AG583" s="358"/>
      <c r="AH583" s="358"/>
      <c r="AI583" s="358"/>
      <c r="AJ583" s="358"/>
      <c r="AK583" s="358"/>
    </row>
    <row r="584" spans="1:37" ht="13">
      <c r="A584" s="488"/>
      <c r="B584" s="358"/>
      <c r="C584" s="358"/>
      <c r="D584" s="358"/>
      <c r="E584" s="358"/>
      <c r="F584" s="358"/>
      <c r="G584" s="358"/>
      <c r="H584" s="358"/>
      <c r="I584" s="358"/>
      <c r="J584" s="358"/>
      <c r="K584" s="358"/>
      <c r="L584" s="358"/>
      <c r="M584" s="358"/>
      <c r="N584" s="358"/>
      <c r="O584" s="358"/>
      <c r="P584" s="358"/>
      <c r="Q584" s="358"/>
      <c r="R584" s="358"/>
      <c r="S584" s="358"/>
      <c r="T584" s="357"/>
      <c r="U584" s="358"/>
      <c r="V584" s="358"/>
      <c r="W584" s="358"/>
      <c r="X584" s="358"/>
      <c r="Y584" s="358"/>
      <c r="Z584" s="358"/>
      <c r="AA584" s="358"/>
      <c r="AB584" s="358"/>
      <c r="AC584" s="358"/>
      <c r="AD584" s="358"/>
      <c r="AE584" s="358"/>
      <c r="AF584" s="358"/>
      <c r="AG584" s="358"/>
      <c r="AH584" s="358"/>
      <c r="AI584" s="358"/>
      <c r="AJ584" s="358"/>
      <c r="AK584" s="358"/>
    </row>
    <row r="585" spans="1:37" ht="13">
      <c r="A585" s="488"/>
      <c r="B585" s="358"/>
      <c r="C585" s="358"/>
      <c r="D585" s="358"/>
      <c r="E585" s="358"/>
      <c r="F585" s="358"/>
      <c r="G585" s="358"/>
      <c r="H585" s="358"/>
      <c r="I585" s="358"/>
      <c r="J585" s="358"/>
      <c r="K585" s="358"/>
      <c r="L585" s="358"/>
      <c r="M585" s="358"/>
      <c r="N585" s="358"/>
      <c r="O585" s="358"/>
      <c r="P585" s="358"/>
      <c r="Q585" s="358"/>
      <c r="R585" s="358"/>
      <c r="S585" s="358"/>
      <c r="T585" s="357"/>
      <c r="U585" s="358"/>
      <c r="V585" s="358"/>
      <c r="W585" s="358"/>
      <c r="X585" s="358"/>
      <c r="Y585" s="358"/>
      <c r="Z585" s="358"/>
      <c r="AA585" s="358"/>
      <c r="AB585" s="358"/>
      <c r="AC585" s="358"/>
      <c r="AD585" s="358"/>
      <c r="AE585" s="358"/>
      <c r="AF585" s="358"/>
      <c r="AG585" s="358"/>
      <c r="AH585" s="358"/>
      <c r="AI585" s="358"/>
      <c r="AJ585" s="358"/>
      <c r="AK585" s="358"/>
    </row>
    <row r="586" spans="1:37" ht="13">
      <c r="A586" s="488"/>
      <c r="B586" s="358"/>
      <c r="C586" s="358"/>
      <c r="D586" s="358"/>
      <c r="E586" s="358"/>
      <c r="F586" s="358"/>
      <c r="G586" s="358"/>
      <c r="H586" s="358"/>
      <c r="I586" s="358"/>
      <c r="J586" s="358"/>
      <c r="K586" s="358"/>
      <c r="L586" s="358"/>
      <c r="M586" s="358"/>
      <c r="N586" s="358"/>
      <c r="O586" s="358"/>
      <c r="P586" s="358"/>
      <c r="Q586" s="358"/>
      <c r="R586" s="358"/>
      <c r="S586" s="358"/>
      <c r="T586" s="357"/>
      <c r="U586" s="358"/>
      <c r="V586" s="358"/>
      <c r="W586" s="358"/>
      <c r="X586" s="358"/>
      <c r="Y586" s="358"/>
      <c r="Z586" s="358"/>
      <c r="AA586" s="358"/>
      <c r="AB586" s="358"/>
      <c r="AC586" s="358"/>
      <c r="AD586" s="358"/>
      <c r="AE586" s="358"/>
      <c r="AF586" s="358"/>
      <c r="AG586" s="358"/>
      <c r="AH586" s="358"/>
      <c r="AI586" s="358"/>
      <c r="AJ586" s="358"/>
      <c r="AK586" s="358"/>
    </row>
    <row r="587" spans="1:37" ht="13">
      <c r="A587" s="488"/>
      <c r="B587" s="358"/>
      <c r="C587" s="358"/>
      <c r="D587" s="358"/>
      <c r="E587" s="358"/>
      <c r="F587" s="358"/>
      <c r="G587" s="358"/>
      <c r="H587" s="358"/>
      <c r="I587" s="358"/>
      <c r="J587" s="358"/>
      <c r="K587" s="358"/>
      <c r="L587" s="358"/>
      <c r="M587" s="358"/>
      <c r="N587" s="358"/>
      <c r="O587" s="358"/>
      <c r="P587" s="358"/>
      <c r="Q587" s="358"/>
      <c r="R587" s="358"/>
      <c r="S587" s="358"/>
      <c r="T587" s="357"/>
      <c r="U587" s="358"/>
      <c r="V587" s="358"/>
      <c r="W587" s="358"/>
      <c r="X587" s="358"/>
      <c r="Y587" s="358"/>
      <c r="Z587" s="358"/>
      <c r="AA587" s="358"/>
      <c r="AB587" s="358"/>
      <c r="AC587" s="358"/>
      <c r="AD587" s="358"/>
      <c r="AE587" s="358"/>
      <c r="AF587" s="358"/>
      <c r="AG587" s="358"/>
      <c r="AH587" s="358"/>
      <c r="AI587" s="358"/>
      <c r="AJ587" s="358"/>
      <c r="AK587" s="358"/>
    </row>
    <row r="588" spans="1:37" ht="13">
      <c r="A588" s="488"/>
      <c r="B588" s="358"/>
      <c r="C588" s="358"/>
      <c r="D588" s="358"/>
      <c r="E588" s="358"/>
      <c r="F588" s="358"/>
      <c r="G588" s="358"/>
      <c r="H588" s="358"/>
      <c r="I588" s="358"/>
      <c r="J588" s="358"/>
      <c r="K588" s="358"/>
      <c r="L588" s="358"/>
      <c r="M588" s="358"/>
      <c r="N588" s="358"/>
      <c r="O588" s="358"/>
      <c r="P588" s="358"/>
      <c r="Q588" s="358"/>
      <c r="R588" s="358"/>
      <c r="S588" s="358"/>
      <c r="T588" s="357"/>
      <c r="U588" s="358"/>
      <c r="V588" s="358"/>
      <c r="W588" s="358"/>
      <c r="X588" s="358"/>
      <c r="Y588" s="358"/>
      <c r="Z588" s="358"/>
      <c r="AA588" s="358"/>
      <c r="AB588" s="358"/>
      <c r="AC588" s="358"/>
      <c r="AD588" s="358"/>
      <c r="AE588" s="358"/>
      <c r="AF588" s="358"/>
      <c r="AG588" s="358"/>
      <c r="AH588" s="358"/>
      <c r="AI588" s="358"/>
      <c r="AJ588" s="358"/>
      <c r="AK588" s="358"/>
    </row>
    <row r="589" spans="1:37" ht="13">
      <c r="A589" s="488"/>
      <c r="B589" s="358"/>
      <c r="C589" s="358"/>
      <c r="D589" s="358"/>
      <c r="E589" s="358"/>
      <c r="F589" s="358"/>
      <c r="G589" s="358"/>
      <c r="H589" s="358"/>
      <c r="I589" s="358"/>
      <c r="J589" s="358"/>
      <c r="K589" s="358"/>
      <c r="L589" s="358"/>
      <c r="M589" s="358"/>
      <c r="N589" s="358"/>
      <c r="O589" s="358"/>
      <c r="P589" s="358"/>
      <c r="Q589" s="358"/>
      <c r="R589" s="358"/>
      <c r="S589" s="358"/>
      <c r="T589" s="357"/>
      <c r="U589" s="358"/>
      <c r="V589" s="358"/>
      <c r="W589" s="358"/>
      <c r="X589" s="358"/>
      <c r="Y589" s="358"/>
      <c r="Z589" s="358"/>
      <c r="AA589" s="358"/>
      <c r="AB589" s="358"/>
      <c r="AC589" s="358"/>
      <c r="AD589" s="358"/>
      <c r="AE589" s="358"/>
      <c r="AF589" s="358"/>
      <c r="AG589" s="358"/>
      <c r="AH589" s="358"/>
      <c r="AI589" s="358"/>
      <c r="AJ589" s="358"/>
      <c r="AK589" s="358"/>
    </row>
    <row r="590" spans="1:37" ht="13">
      <c r="A590" s="488"/>
      <c r="B590" s="358"/>
      <c r="C590" s="358"/>
      <c r="D590" s="358"/>
      <c r="E590" s="358"/>
      <c r="F590" s="358"/>
      <c r="G590" s="358"/>
      <c r="H590" s="358"/>
      <c r="I590" s="358"/>
      <c r="J590" s="358"/>
      <c r="K590" s="358"/>
      <c r="L590" s="358"/>
      <c r="M590" s="358"/>
      <c r="N590" s="358"/>
      <c r="O590" s="358"/>
      <c r="P590" s="358"/>
      <c r="Q590" s="358"/>
      <c r="R590" s="358"/>
      <c r="S590" s="358"/>
      <c r="T590" s="357"/>
      <c r="U590" s="358"/>
      <c r="V590" s="358"/>
      <c r="W590" s="358"/>
      <c r="X590" s="358"/>
      <c r="Y590" s="358"/>
      <c r="Z590" s="358"/>
      <c r="AA590" s="358"/>
      <c r="AB590" s="358"/>
      <c r="AC590" s="358"/>
      <c r="AD590" s="358"/>
      <c r="AE590" s="358"/>
      <c r="AF590" s="358"/>
      <c r="AG590" s="358"/>
      <c r="AH590" s="358"/>
      <c r="AI590" s="358"/>
      <c r="AJ590" s="358"/>
      <c r="AK590" s="358"/>
    </row>
    <row r="591" spans="1:37" ht="13">
      <c r="A591" s="488"/>
      <c r="B591" s="358"/>
      <c r="C591" s="358"/>
      <c r="D591" s="358"/>
      <c r="E591" s="358"/>
      <c r="F591" s="358"/>
      <c r="G591" s="358"/>
      <c r="H591" s="358"/>
      <c r="I591" s="358"/>
      <c r="J591" s="358"/>
      <c r="K591" s="358"/>
      <c r="L591" s="358"/>
      <c r="M591" s="358"/>
      <c r="N591" s="358"/>
      <c r="O591" s="358"/>
      <c r="P591" s="358"/>
      <c r="Q591" s="358"/>
      <c r="R591" s="358"/>
      <c r="S591" s="358"/>
      <c r="T591" s="357"/>
      <c r="U591" s="358"/>
      <c r="V591" s="358"/>
      <c r="W591" s="358"/>
      <c r="X591" s="358"/>
      <c r="Y591" s="358"/>
      <c r="Z591" s="358"/>
      <c r="AA591" s="358"/>
      <c r="AB591" s="358"/>
      <c r="AC591" s="358"/>
      <c r="AD591" s="358"/>
      <c r="AE591" s="358"/>
      <c r="AF591" s="358"/>
      <c r="AG591" s="358"/>
      <c r="AH591" s="358"/>
      <c r="AI591" s="358"/>
      <c r="AJ591" s="358"/>
      <c r="AK591" s="358"/>
    </row>
    <row r="592" spans="1:37" ht="13">
      <c r="A592" s="488"/>
      <c r="B592" s="358"/>
      <c r="C592" s="358"/>
      <c r="D592" s="358"/>
      <c r="E592" s="358"/>
      <c r="F592" s="358"/>
      <c r="G592" s="358"/>
      <c r="H592" s="358"/>
      <c r="I592" s="358"/>
      <c r="J592" s="358"/>
      <c r="K592" s="358"/>
      <c r="L592" s="358"/>
      <c r="M592" s="358"/>
      <c r="N592" s="358"/>
      <c r="O592" s="358"/>
      <c r="P592" s="358"/>
      <c r="Q592" s="358"/>
      <c r="R592" s="358"/>
      <c r="S592" s="358"/>
      <c r="T592" s="357"/>
      <c r="U592" s="358"/>
      <c r="V592" s="358"/>
      <c r="W592" s="358"/>
      <c r="X592" s="358"/>
      <c r="Y592" s="358"/>
      <c r="Z592" s="358"/>
      <c r="AA592" s="358"/>
      <c r="AB592" s="358"/>
      <c r="AC592" s="358"/>
      <c r="AD592" s="358"/>
      <c r="AE592" s="358"/>
      <c r="AF592" s="358"/>
      <c r="AG592" s="358"/>
      <c r="AH592" s="358"/>
      <c r="AI592" s="358"/>
      <c r="AJ592" s="358"/>
      <c r="AK592" s="358"/>
    </row>
    <row r="593" spans="1:37" ht="13">
      <c r="A593" s="488"/>
      <c r="B593" s="358"/>
      <c r="C593" s="358"/>
      <c r="D593" s="358"/>
      <c r="E593" s="358"/>
      <c r="F593" s="358"/>
      <c r="G593" s="358"/>
      <c r="H593" s="358"/>
      <c r="I593" s="358"/>
      <c r="J593" s="358"/>
      <c r="K593" s="358"/>
      <c r="L593" s="358"/>
      <c r="M593" s="358"/>
      <c r="N593" s="358"/>
      <c r="O593" s="358"/>
      <c r="P593" s="358"/>
      <c r="Q593" s="358"/>
      <c r="R593" s="358"/>
      <c r="S593" s="358"/>
      <c r="T593" s="357"/>
      <c r="U593" s="358"/>
      <c r="V593" s="358"/>
      <c r="W593" s="358"/>
      <c r="X593" s="358"/>
      <c r="Y593" s="358"/>
      <c r="Z593" s="358"/>
      <c r="AA593" s="358"/>
      <c r="AB593" s="358"/>
      <c r="AC593" s="358"/>
      <c r="AD593" s="358"/>
      <c r="AE593" s="358"/>
      <c r="AF593" s="358"/>
      <c r="AG593" s="358"/>
      <c r="AH593" s="358"/>
      <c r="AI593" s="358"/>
      <c r="AJ593" s="358"/>
      <c r="AK593" s="358"/>
    </row>
    <row r="594" spans="1:37" ht="13">
      <c r="A594" s="488"/>
      <c r="B594" s="358"/>
      <c r="C594" s="358"/>
      <c r="D594" s="358"/>
      <c r="E594" s="358"/>
      <c r="F594" s="358"/>
      <c r="G594" s="358"/>
      <c r="H594" s="358"/>
      <c r="I594" s="358"/>
      <c r="J594" s="358"/>
      <c r="K594" s="358"/>
      <c r="L594" s="358"/>
      <c r="M594" s="358"/>
      <c r="N594" s="358"/>
      <c r="O594" s="358"/>
      <c r="P594" s="358"/>
      <c r="Q594" s="358"/>
      <c r="R594" s="358"/>
      <c r="S594" s="358"/>
      <c r="T594" s="357"/>
      <c r="U594" s="358"/>
      <c r="V594" s="358"/>
      <c r="W594" s="358"/>
      <c r="X594" s="358"/>
      <c r="Y594" s="358"/>
      <c r="Z594" s="358"/>
      <c r="AA594" s="358"/>
      <c r="AB594" s="358"/>
      <c r="AC594" s="358"/>
      <c r="AD594" s="358"/>
      <c r="AE594" s="358"/>
      <c r="AF594" s="358"/>
      <c r="AG594" s="358"/>
      <c r="AH594" s="358"/>
      <c r="AI594" s="358"/>
      <c r="AJ594" s="358"/>
      <c r="AK594" s="358"/>
    </row>
    <row r="595" spans="1:37" ht="13">
      <c r="A595" s="488"/>
      <c r="B595" s="358"/>
      <c r="C595" s="358"/>
      <c r="D595" s="358"/>
      <c r="E595" s="358"/>
      <c r="F595" s="358"/>
      <c r="G595" s="358"/>
      <c r="H595" s="358"/>
      <c r="I595" s="358"/>
      <c r="J595" s="358"/>
      <c r="K595" s="358"/>
      <c r="L595" s="358"/>
      <c r="M595" s="358"/>
      <c r="N595" s="358"/>
      <c r="O595" s="358"/>
      <c r="P595" s="358"/>
      <c r="Q595" s="358"/>
      <c r="R595" s="358"/>
      <c r="S595" s="358"/>
      <c r="T595" s="357"/>
      <c r="U595" s="358"/>
      <c r="V595" s="358"/>
      <c r="W595" s="358"/>
      <c r="X595" s="358"/>
      <c r="Y595" s="358"/>
      <c r="Z595" s="358"/>
      <c r="AA595" s="358"/>
      <c r="AB595" s="358"/>
      <c r="AC595" s="358"/>
      <c r="AD595" s="358"/>
      <c r="AE595" s="358"/>
      <c r="AF595" s="358"/>
      <c r="AG595" s="358"/>
      <c r="AH595" s="358"/>
      <c r="AI595" s="358"/>
      <c r="AJ595" s="358"/>
      <c r="AK595" s="358"/>
    </row>
    <row r="596" spans="1:37" ht="13">
      <c r="A596" s="488"/>
      <c r="B596" s="358"/>
      <c r="C596" s="358"/>
      <c r="D596" s="358"/>
      <c r="E596" s="358"/>
      <c r="F596" s="358"/>
      <c r="G596" s="358"/>
      <c r="H596" s="358"/>
      <c r="I596" s="358"/>
      <c r="J596" s="358"/>
      <c r="K596" s="358"/>
      <c r="L596" s="358"/>
      <c r="M596" s="358"/>
      <c r="N596" s="358"/>
      <c r="O596" s="358"/>
      <c r="P596" s="358"/>
      <c r="Q596" s="358"/>
      <c r="R596" s="358"/>
      <c r="S596" s="358"/>
      <c r="T596" s="357"/>
      <c r="U596" s="358"/>
      <c r="V596" s="358"/>
      <c r="W596" s="358"/>
      <c r="X596" s="358"/>
      <c r="Y596" s="358"/>
      <c r="Z596" s="358"/>
      <c r="AA596" s="358"/>
      <c r="AB596" s="358"/>
      <c r="AC596" s="358"/>
      <c r="AD596" s="358"/>
      <c r="AE596" s="358"/>
      <c r="AF596" s="358"/>
      <c r="AG596" s="358"/>
      <c r="AH596" s="358"/>
      <c r="AI596" s="358"/>
      <c r="AJ596" s="358"/>
      <c r="AK596" s="358"/>
    </row>
    <row r="597" spans="1:37" ht="13">
      <c r="A597" s="488"/>
      <c r="B597" s="358"/>
      <c r="C597" s="358"/>
      <c r="D597" s="358"/>
      <c r="E597" s="358"/>
      <c r="F597" s="358"/>
      <c r="G597" s="358"/>
      <c r="H597" s="358"/>
      <c r="I597" s="358"/>
      <c r="J597" s="358"/>
      <c r="K597" s="358"/>
      <c r="L597" s="358"/>
      <c r="M597" s="358"/>
      <c r="N597" s="358"/>
      <c r="O597" s="358"/>
      <c r="P597" s="358"/>
      <c r="Q597" s="358"/>
      <c r="R597" s="358"/>
      <c r="S597" s="358"/>
      <c r="T597" s="357"/>
      <c r="U597" s="358"/>
      <c r="V597" s="358"/>
      <c r="W597" s="358"/>
      <c r="X597" s="358"/>
      <c r="Y597" s="358"/>
      <c r="Z597" s="358"/>
      <c r="AA597" s="358"/>
      <c r="AB597" s="358"/>
      <c r="AC597" s="358"/>
      <c r="AD597" s="358"/>
      <c r="AE597" s="358"/>
      <c r="AF597" s="358"/>
      <c r="AG597" s="358"/>
      <c r="AH597" s="358"/>
      <c r="AI597" s="358"/>
      <c r="AJ597" s="358"/>
      <c r="AK597" s="358"/>
    </row>
    <row r="598" spans="1:37" ht="13">
      <c r="A598" s="488"/>
      <c r="B598" s="358"/>
      <c r="C598" s="358"/>
      <c r="D598" s="358"/>
      <c r="E598" s="358"/>
      <c r="F598" s="358"/>
      <c r="G598" s="358"/>
      <c r="H598" s="358"/>
      <c r="I598" s="358"/>
      <c r="J598" s="358"/>
      <c r="K598" s="358"/>
      <c r="L598" s="358"/>
      <c r="M598" s="358"/>
      <c r="N598" s="358"/>
      <c r="O598" s="358"/>
      <c r="P598" s="358"/>
      <c r="Q598" s="358"/>
      <c r="R598" s="358"/>
      <c r="S598" s="358"/>
      <c r="T598" s="357"/>
      <c r="U598" s="358"/>
      <c r="V598" s="358"/>
      <c r="W598" s="358"/>
      <c r="X598" s="358"/>
      <c r="Y598" s="358"/>
      <c r="Z598" s="358"/>
      <c r="AA598" s="358"/>
      <c r="AB598" s="358"/>
      <c r="AC598" s="358"/>
      <c r="AD598" s="358"/>
      <c r="AE598" s="358"/>
      <c r="AF598" s="358"/>
      <c r="AG598" s="358"/>
      <c r="AH598" s="358"/>
      <c r="AI598" s="358"/>
      <c r="AJ598" s="358"/>
      <c r="AK598" s="358"/>
    </row>
    <row r="599" spans="1:37" ht="13">
      <c r="A599" s="488"/>
      <c r="B599" s="358"/>
      <c r="C599" s="358"/>
      <c r="D599" s="358"/>
      <c r="E599" s="358"/>
      <c r="F599" s="358"/>
      <c r="G599" s="358"/>
      <c r="H599" s="358"/>
      <c r="I599" s="358"/>
      <c r="J599" s="358"/>
      <c r="K599" s="358"/>
      <c r="L599" s="358"/>
      <c r="M599" s="358"/>
      <c r="N599" s="358"/>
      <c r="O599" s="358"/>
      <c r="P599" s="358"/>
      <c r="Q599" s="358"/>
      <c r="R599" s="358"/>
      <c r="S599" s="358"/>
      <c r="T599" s="357"/>
      <c r="U599" s="358"/>
      <c r="V599" s="358"/>
      <c r="W599" s="358"/>
      <c r="X599" s="358"/>
      <c r="Y599" s="358"/>
      <c r="Z599" s="358"/>
      <c r="AA599" s="358"/>
      <c r="AB599" s="358"/>
      <c r="AC599" s="358"/>
      <c r="AD599" s="358"/>
      <c r="AE599" s="358"/>
      <c r="AF599" s="358"/>
      <c r="AG599" s="358"/>
      <c r="AH599" s="358"/>
      <c r="AI599" s="358"/>
      <c r="AJ599" s="358"/>
      <c r="AK599" s="358"/>
    </row>
    <row r="600" spans="1:37" ht="13">
      <c r="A600" s="488"/>
      <c r="B600" s="358"/>
      <c r="C600" s="358"/>
      <c r="D600" s="358"/>
      <c r="E600" s="358"/>
      <c r="F600" s="358"/>
      <c r="G600" s="358"/>
      <c r="H600" s="358"/>
      <c r="I600" s="358"/>
      <c r="J600" s="358"/>
      <c r="K600" s="358"/>
      <c r="L600" s="358"/>
      <c r="M600" s="358"/>
      <c r="N600" s="358"/>
      <c r="O600" s="358"/>
      <c r="P600" s="358"/>
      <c r="Q600" s="358"/>
      <c r="R600" s="358"/>
      <c r="S600" s="358"/>
      <c r="T600" s="357"/>
      <c r="U600" s="358"/>
      <c r="V600" s="358"/>
      <c r="W600" s="358"/>
      <c r="X600" s="358"/>
      <c r="Y600" s="358"/>
      <c r="Z600" s="358"/>
      <c r="AA600" s="358"/>
      <c r="AB600" s="358"/>
      <c r="AC600" s="358"/>
      <c r="AD600" s="358"/>
      <c r="AE600" s="358"/>
      <c r="AF600" s="358"/>
      <c r="AG600" s="358"/>
      <c r="AH600" s="358"/>
      <c r="AI600" s="358"/>
      <c r="AJ600" s="358"/>
      <c r="AK600" s="358"/>
    </row>
    <row r="601" spans="1:37" ht="13">
      <c r="A601" s="488"/>
      <c r="B601" s="358"/>
      <c r="C601" s="358"/>
      <c r="D601" s="358"/>
      <c r="E601" s="358"/>
      <c r="F601" s="358"/>
      <c r="G601" s="358"/>
      <c r="H601" s="358"/>
      <c r="I601" s="358"/>
      <c r="J601" s="358"/>
      <c r="K601" s="358"/>
      <c r="L601" s="358"/>
      <c r="M601" s="358"/>
      <c r="N601" s="358"/>
      <c r="O601" s="358"/>
      <c r="P601" s="358"/>
      <c r="Q601" s="358"/>
      <c r="R601" s="358"/>
      <c r="S601" s="358"/>
      <c r="T601" s="357"/>
      <c r="U601" s="358"/>
      <c r="V601" s="358"/>
      <c r="W601" s="358"/>
      <c r="X601" s="358"/>
      <c r="Y601" s="358"/>
      <c r="Z601" s="358"/>
      <c r="AA601" s="358"/>
      <c r="AB601" s="358"/>
      <c r="AC601" s="358"/>
      <c r="AD601" s="358"/>
      <c r="AE601" s="358"/>
      <c r="AF601" s="358"/>
      <c r="AG601" s="358"/>
      <c r="AH601" s="358"/>
      <c r="AI601" s="358"/>
      <c r="AJ601" s="358"/>
      <c r="AK601" s="358"/>
    </row>
    <row r="602" spans="1:37" ht="13">
      <c r="A602" s="488"/>
      <c r="B602" s="358"/>
      <c r="C602" s="358"/>
      <c r="D602" s="358"/>
      <c r="E602" s="358"/>
      <c r="F602" s="358"/>
      <c r="G602" s="358"/>
      <c r="H602" s="358"/>
      <c r="I602" s="358"/>
      <c r="J602" s="358"/>
      <c r="K602" s="358"/>
      <c r="L602" s="358"/>
      <c r="M602" s="358"/>
      <c r="N602" s="358"/>
      <c r="O602" s="358"/>
      <c r="P602" s="358"/>
      <c r="Q602" s="358"/>
      <c r="R602" s="358"/>
      <c r="S602" s="358"/>
      <c r="T602" s="357"/>
      <c r="U602" s="358"/>
      <c r="V602" s="358"/>
      <c r="W602" s="358"/>
      <c r="X602" s="358"/>
      <c r="Y602" s="358"/>
      <c r="Z602" s="358"/>
      <c r="AA602" s="358"/>
      <c r="AB602" s="358"/>
      <c r="AC602" s="358"/>
      <c r="AD602" s="358"/>
      <c r="AE602" s="358"/>
      <c r="AF602" s="358"/>
      <c r="AG602" s="358"/>
      <c r="AH602" s="358"/>
      <c r="AI602" s="358"/>
      <c r="AJ602" s="358"/>
      <c r="AK602" s="358"/>
    </row>
    <row r="603" spans="1:37" ht="13">
      <c r="A603" s="488"/>
      <c r="B603" s="358"/>
      <c r="C603" s="358"/>
      <c r="D603" s="358"/>
      <c r="E603" s="358"/>
      <c r="F603" s="358"/>
      <c r="G603" s="358"/>
      <c r="H603" s="358"/>
      <c r="I603" s="358"/>
      <c r="J603" s="358"/>
      <c r="K603" s="358"/>
      <c r="L603" s="358"/>
      <c r="M603" s="358"/>
      <c r="N603" s="358"/>
      <c r="O603" s="358"/>
      <c r="P603" s="358"/>
      <c r="Q603" s="358"/>
      <c r="R603" s="358"/>
      <c r="S603" s="358"/>
      <c r="T603" s="357"/>
      <c r="U603" s="358"/>
      <c r="V603" s="358"/>
      <c r="W603" s="358"/>
      <c r="X603" s="358"/>
      <c r="Y603" s="358"/>
      <c r="Z603" s="358"/>
      <c r="AA603" s="358"/>
      <c r="AB603" s="358"/>
      <c r="AC603" s="358"/>
      <c r="AD603" s="358"/>
      <c r="AE603" s="358"/>
      <c r="AF603" s="358"/>
      <c r="AG603" s="358"/>
      <c r="AH603" s="358"/>
      <c r="AI603" s="358"/>
      <c r="AJ603" s="358"/>
      <c r="AK603" s="358"/>
    </row>
    <row r="604" spans="1:37" ht="13">
      <c r="A604" s="488"/>
      <c r="B604" s="358"/>
      <c r="C604" s="358"/>
      <c r="D604" s="358"/>
      <c r="E604" s="358"/>
      <c r="F604" s="358"/>
      <c r="G604" s="358"/>
      <c r="H604" s="358"/>
      <c r="I604" s="358"/>
      <c r="J604" s="358"/>
      <c r="K604" s="358"/>
      <c r="L604" s="358"/>
      <c r="M604" s="358"/>
      <c r="N604" s="358"/>
      <c r="O604" s="358"/>
      <c r="P604" s="358"/>
      <c r="Q604" s="358"/>
      <c r="R604" s="358"/>
      <c r="S604" s="358"/>
      <c r="T604" s="357"/>
      <c r="U604" s="358"/>
      <c r="V604" s="358"/>
      <c r="W604" s="358"/>
      <c r="X604" s="358"/>
      <c r="Y604" s="358"/>
      <c r="Z604" s="358"/>
      <c r="AA604" s="358"/>
      <c r="AB604" s="358"/>
      <c r="AC604" s="358"/>
      <c r="AD604" s="358"/>
      <c r="AE604" s="358"/>
      <c r="AF604" s="358"/>
      <c r="AG604" s="358"/>
      <c r="AH604" s="358"/>
      <c r="AI604" s="358"/>
      <c r="AJ604" s="358"/>
      <c r="AK604" s="358"/>
    </row>
    <row r="605" spans="1:37" ht="13">
      <c r="A605" s="488"/>
      <c r="B605" s="358"/>
      <c r="C605" s="358"/>
      <c r="D605" s="358"/>
      <c r="E605" s="358"/>
      <c r="F605" s="358"/>
      <c r="G605" s="358"/>
      <c r="H605" s="358"/>
      <c r="I605" s="358"/>
      <c r="J605" s="358"/>
      <c r="K605" s="358"/>
      <c r="L605" s="358"/>
      <c r="M605" s="358"/>
      <c r="N605" s="358"/>
      <c r="O605" s="358"/>
      <c r="P605" s="358"/>
      <c r="Q605" s="358"/>
      <c r="R605" s="358"/>
      <c r="S605" s="358"/>
      <c r="T605" s="357"/>
      <c r="U605" s="358"/>
      <c r="V605" s="358"/>
      <c r="W605" s="358"/>
      <c r="X605" s="358"/>
      <c r="Y605" s="358"/>
      <c r="Z605" s="358"/>
      <c r="AA605" s="358"/>
      <c r="AB605" s="358"/>
      <c r="AC605" s="358"/>
      <c r="AD605" s="358"/>
      <c r="AE605" s="358"/>
      <c r="AF605" s="358"/>
      <c r="AG605" s="358"/>
      <c r="AH605" s="358"/>
      <c r="AI605" s="358"/>
      <c r="AJ605" s="358"/>
      <c r="AK605" s="358"/>
    </row>
    <row r="606" spans="1:37" ht="13">
      <c r="A606" s="488"/>
      <c r="B606" s="358"/>
      <c r="C606" s="358"/>
      <c r="D606" s="358"/>
      <c r="E606" s="358"/>
      <c r="F606" s="358"/>
      <c r="G606" s="358"/>
      <c r="H606" s="358"/>
      <c r="I606" s="358"/>
      <c r="J606" s="358"/>
      <c r="K606" s="358"/>
      <c r="L606" s="358"/>
      <c r="M606" s="358"/>
      <c r="N606" s="358"/>
      <c r="O606" s="358"/>
      <c r="P606" s="358"/>
      <c r="Q606" s="358"/>
      <c r="R606" s="358"/>
      <c r="S606" s="358"/>
      <c r="T606" s="357"/>
      <c r="U606" s="358"/>
      <c r="V606" s="358"/>
      <c r="W606" s="358"/>
      <c r="X606" s="358"/>
      <c r="Y606" s="358"/>
      <c r="Z606" s="358"/>
      <c r="AA606" s="358"/>
      <c r="AB606" s="358"/>
      <c r="AC606" s="358"/>
      <c r="AD606" s="358"/>
      <c r="AE606" s="358"/>
      <c r="AF606" s="358"/>
      <c r="AG606" s="358"/>
      <c r="AH606" s="358"/>
      <c r="AI606" s="358"/>
      <c r="AJ606" s="358"/>
      <c r="AK606" s="358"/>
    </row>
    <row r="607" spans="1:37" ht="13">
      <c r="A607" s="488"/>
      <c r="B607" s="358"/>
      <c r="C607" s="358"/>
      <c r="D607" s="358"/>
      <c r="E607" s="358"/>
      <c r="F607" s="358"/>
      <c r="G607" s="358"/>
      <c r="H607" s="358"/>
      <c r="I607" s="358"/>
      <c r="J607" s="358"/>
      <c r="K607" s="358"/>
      <c r="L607" s="358"/>
      <c r="M607" s="358"/>
      <c r="N607" s="358"/>
      <c r="O607" s="358"/>
      <c r="P607" s="358"/>
      <c r="Q607" s="358"/>
      <c r="R607" s="358"/>
      <c r="S607" s="358"/>
      <c r="T607" s="357"/>
      <c r="U607" s="358"/>
      <c r="V607" s="358"/>
      <c r="W607" s="358"/>
      <c r="X607" s="358"/>
      <c r="Y607" s="358"/>
      <c r="Z607" s="358"/>
      <c r="AA607" s="358"/>
      <c r="AB607" s="358"/>
      <c r="AC607" s="358"/>
      <c r="AD607" s="358"/>
      <c r="AE607" s="358"/>
      <c r="AF607" s="358"/>
      <c r="AG607" s="358"/>
      <c r="AH607" s="358"/>
      <c r="AI607" s="358"/>
      <c r="AJ607" s="358"/>
      <c r="AK607" s="358"/>
    </row>
    <row r="608" spans="1:37" ht="13">
      <c r="A608" s="488"/>
      <c r="B608" s="358"/>
      <c r="C608" s="358"/>
      <c r="D608" s="358"/>
      <c r="E608" s="358"/>
      <c r="F608" s="358"/>
      <c r="G608" s="358"/>
      <c r="H608" s="358"/>
      <c r="I608" s="358"/>
      <c r="J608" s="358"/>
      <c r="K608" s="358"/>
      <c r="L608" s="358"/>
      <c r="M608" s="358"/>
      <c r="N608" s="358"/>
      <c r="O608" s="358"/>
      <c r="P608" s="358"/>
      <c r="Q608" s="358"/>
      <c r="R608" s="358"/>
      <c r="S608" s="358"/>
      <c r="T608" s="357"/>
      <c r="U608" s="358"/>
      <c r="V608" s="358"/>
      <c r="W608" s="358"/>
      <c r="X608" s="358"/>
      <c r="Y608" s="358"/>
      <c r="Z608" s="358"/>
      <c r="AA608" s="358"/>
      <c r="AB608" s="358"/>
      <c r="AC608" s="358"/>
      <c r="AD608" s="358"/>
      <c r="AE608" s="358"/>
      <c r="AF608" s="358"/>
      <c r="AG608" s="358"/>
      <c r="AH608" s="358"/>
      <c r="AI608" s="358"/>
      <c r="AJ608" s="358"/>
      <c r="AK608" s="358"/>
    </row>
    <row r="609" spans="1:37" ht="13">
      <c r="A609" s="488"/>
      <c r="B609" s="358"/>
      <c r="C609" s="358"/>
      <c r="D609" s="358"/>
      <c r="E609" s="358"/>
      <c r="F609" s="358"/>
      <c r="G609" s="358"/>
      <c r="H609" s="358"/>
      <c r="I609" s="358"/>
      <c r="J609" s="358"/>
      <c r="K609" s="358"/>
      <c r="L609" s="358"/>
      <c r="M609" s="358"/>
      <c r="N609" s="358"/>
      <c r="O609" s="358"/>
      <c r="P609" s="358"/>
      <c r="Q609" s="358"/>
      <c r="R609" s="358"/>
      <c r="S609" s="358"/>
      <c r="T609" s="357"/>
      <c r="U609" s="358"/>
      <c r="V609" s="358"/>
      <c r="W609" s="358"/>
      <c r="X609" s="358"/>
      <c r="Y609" s="358"/>
      <c r="Z609" s="358"/>
      <c r="AA609" s="358"/>
      <c r="AB609" s="358"/>
      <c r="AC609" s="358"/>
      <c r="AD609" s="358"/>
      <c r="AE609" s="358"/>
      <c r="AF609" s="358"/>
      <c r="AG609" s="358"/>
      <c r="AH609" s="358"/>
      <c r="AI609" s="358"/>
      <c r="AJ609" s="358"/>
      <c r="AK609" s="358"/>
    </row>
    <row r="610" spans="1:37" ht="13">
      <c r="A610" s="488"/>
      <c r="B610" s="358"/>
      <c r="C610" s="358"/>
      <c r="D610" s="358"/>
      <c r="E610" s="358"/>
      <c r="F610" s="358"/>
      <c r="G610" s="358"/>
      <c r="H610" s="358"/>
      <c r="I610" s="358"/>
      <c r="J610" s="358"/>
      <c r="K610" s="358"/>
      <c r="L610" s="358"/>
      <c r="M610" s="358"/>
      <c r="N610" s="358"/>
      <c r="O610" s="358"/>
      <c r="P610" s="358"/>
      <c r="Q610" s="358"/>
      <c r="R610" s="358"/>
      <c r="S610" s="358"/>
      <c r="T610" s="357"/>
      <c r="U610" s="358"/>
      <c r="V610" s="358"/>
      <c r="W610" s="358"/>
      <c r="X610" s="358"/>
      <c r="Y610" s="358"/>
      <c r="Z610" s="358"/>
      <c r="AA610" s="358"/>
      <c r="AB610" s="358"/>
      <c r="AC610" s="358"/>
      <c r="AD610" s="358"/>
      <c r="AE610" s="358"/>
      <c r="AF610" s="358"/>
      <c r="AG610" s="358"/>
      <c r="AH610" s="358"/>
      <c r="AI610" s="358"/>
      <c r="AJ610" s="358"/>
      <c r="AK610" s="358"/>
    </row>
    <row r="611" spans="1:37" ht="13">
      <c r="A611" s="488"/>
      <c r="B611" s="358"/>
      <c r="C611" s="358"/>
      <c r="D611" s="358"/>
      <c r="E611" s="358"/>
      <c r="F611" s="358"/>
      <c r="G611" s="358"/>
      <c r="H611" s="358"/>
      <c r="I611" s="358"/>
      <c r="J611" s="358"/>
      <c r="K611" s="358"/>
      <c r="L611" s="358"/>
      <c r="M611" s="358"/>
      <c r="N611" s="358"/>
      <c r="O611" s="358"/>
      <c r="P611" s="358"/>
      <c r="Q611" s="358"/>
      <c r="R611" s="358"/>
      <c r="S611" s="358"/>
      <c r="T611" s="357"/>
      <c r="U611" s="358"/>
      <c r="V611" s="358"/>
      <c r="W611" s="358"/>
      <c r="X611" s="358"/>
      <c r="Y611" s="358"/>
      <c r="Z611" s="358"/>
      <c r="AA611" s="358"/>
      <c r="AB611" s="358"/>
      <c r="AC611" s="358"/>
      <c r="AD611" s="358"/>
      <c r="AE611" s="358"/>
      <c r="AF611" s="358"/>
      <c r="AG611" s="358"/>
      <c r="AH611" s="358"/>
      <c r="AI611" s="358"/>
      <c r="AJ611" s="358"/>
      <c r="AK611" s="358"/>
    </row>
    <row r="612" spans="1:37" ht="13">
      <c r="A612" s="488"/>
      <c r="B612" s="358"/>
      <c r="C612" s="358"/>
      <c r="D612" s="358"/>
      <c r="E612" s="358"/>
      <c r="F612" s="358"/>
      <c r="G612" s="358"/>
      <c r="H612" s="358"/>
      <c r="I612" s="358"/>
      <c r="J612" s="358"/>
      <c r="K612" s="358"/>
      <c r="L612" s="358"/>
      <c r="M612" s="358"/>
      <c r="N612" s="358"/>
      <c r="O612" s="358"/>
      <c r="P612" s="358"/>
      <c r="Q612" s="358"/>
      <c r="R612" s="358"/>
      <c r="S612" s="358"/>
      <c r="T612" s="357"/>
      <c r="U612" s="358"/>
      <c r="V612" s="358"/>
      <c r="W612" s="358"/>
      <c r="X612" s="358"/>
      <c r="Y612" s="358"/>
      <c r="Z612" s="358"/>
      <c r="AA612" s="358"/>
      <c r="AB612" s="358"/>
      <c r="AC612" s="358"/>
      <c r="AD612" s="358"/>
      <c r="AE612" s="358"/>
      <c r="AF612" s="358"/>
      <c r="AG612" s="358"/>
      <c r="AH612" s="358"/>
      <c r="AI612" s="358"/>
      <c r="AJ612" s="358"/>
      <c r="AK612" s="358"/>
    </row>
    <row r="613" spans="1:37" ht="13">
      <c r="A613" s="488"/>
      <c r="B613" s="358"/>
      <c r="C613" s="358"/>
      <c r="D613" s="358"/>
      <c r="E613" s="358"/>
      <c r="F613" s="358"/>
      <c r="G613" s="358"/>
      <c r="H613" s="358"/>
      <c r="I613" s="358"/>
      <c r="J613" s="358"/>
      <c r="K613" s="358"/>
      <c r="L613" s="358"/>
      <c r="M613" s="358"/>
      <c r="N613" s="358"/>
      <c r="O613" s="358"/>
      <c r="P613" s="358"/>
      <c r="Q613" s="358"/>
      <c r="R613" s="358"/>
      <c r="S613" s="358"/>
      <c r="T613" s="357"/>
      <c r="U613" s="358"/>
      <c r="V613" s="358"/>
      <c r="W613" s="358"/>
      <c r="X613" s="358"/>
      <c r="Y613" s="358"/>
      <c r="Z613" s="358"/>
      <c r="AA613" s="358"/>
      <c r="AB613" s="358"/>
      <c r="AC613" s="358"/>
      <c r="AD613" s="358"/>
      <c r="AE613" s="358"/>
      <c r="AF613" s="358"/>
      <c r="AG613" s="358"/>
      <c r="AH613" s="358"/>
      <c r="AI613" s="358"/>
      <c r="AJ613" s="358"/>
      <c r="AK613" s="358"/>
    </row>
    <row r="614" spans="1:37" ht="13">
      <c r="A614" s="488"/>
      <c r="B614" s="358"/>
      <c r="C614" s="358"/>
      <c r="D614" s="358"/>
      <c r="E614" s="358"/>
      <c r="F614" s="358"/>
      <c r="G614" s="358"/>
      <c r="H614" s="358"/>
      <c r="I614" s="358"/>
      <c r="J614" s="358"/>
      <c r="K614" s="358"/>
      <c r="L614" s="358"/>
      <c r="M614" s="358"/>
      <c r="N614" s="358"/>
      <c r="O614" s="358"/>
      <c r="P614" s="358"/>
      <c r="Q614" s="358"/>
      <c r="R614" s="358"/>
      <c r="S614" s="358"/>
      <c r="T614" s="357"/>
      <c r="U614" s="358"/>
      <c r="V614" s="358"/>
      <c r="W614" s="358"/>
      <c r="X614" s="358"/>
      <c r="Y614" s="358"/>
      <c r="Z614" s="358"/>
      <c r="AA614" s="358"/>
      <c r="AB614" s="358"/>
      <c r="AC614" s="358"/>
      <c r="AD614" s="358"/>
      <c r="AE614" s="358"/>
      <c r="AF614" s="358"/>
      <c r="AG614" s="358"/>
      <c r="AH614" s="358"/>
      <c r="AI614" s="358"/>
      <c r="AJ614" s="358"/>
      <c r="AK614" s="358"/>
    </row>
    <row r="615" spans="1:37" ht="13">
      <c r="A615" s="488"/>
      <c r="B615" s="358"/>
      <c r="C615" s="358"/>
      <c r="D615" s="358"/>
      <c r="E615" s="358"/>
      <c r="F615" s="358"/>
      <c r="G615" s="358"/>
      <c r="H615" s="358"/>
      <c r="I615" s="358"/>
      <c r="J615" s="358"/>
      <c r="K615" s="358"/>
      <c r="L615" s="358"/>
      <c r="M615" s="358"/>
      <c r="N615" s="358"/>
      <c r="O615" s="358"/>
      <c r="P615" s="358"/>
      <c r="Q615" s="358"/>
      <c r="R615" s="358"/>
      <c r="S615" s="358"/>
      <c r="T615" s="357"/>
      <c r="U615" s="358"/>
      <c r="V615" s="358"/>
      <c r="W615" s="358"/>
      <c r="X615" s="358"/>
      <c r="Y615" s="358"/>
      <c r="Z615" s="358"/>
      <c r="AA615" s="358"/>
      <c r="AB615" s="358"/>
      <c r="AC615" s="358"/>
      <c r="AD615" s="358"/>
      <c r="AE615" s="358"/>
      <c r="AF615" s="358"/>
      <c r="AG615" s="358"/>
      <c r="AH615" s="358"/>
      <c r="AI615" s="358"/>
      <c r="AJ615" s="358"/>
      <c r="AK615" s="358"/>
    </row>
    <row r="616" spans="1:37" ht="13">
      <c r="A616" s="488"/>
      <c r="B616" s="358"/>
      <c r="C616" s="358"/>
      <c r="D616" s="358"/>
      <c r="E616" s="358"/>
      <c r="F616" s="358"/>
      <c r="G616" s="358"/>
      <c r="H616" s="358"/>
      <c r="I616" s="358"/>
      <c r="J616" s="358"/>
      <c r="K616" s="358"/>
      <c r="L616" s="358"/>
      <c r="M616" s="358"/>
      <c r="N616" s="358"/>
      <c r="O616" s="358"/>
      <c r="P616" s="358"/>
      <c r="Q616" s="358"/>
      <c r="R616" s="358"/>
      <c r="S616" s="358"/>
      <c r="T616" s="357"/>
      <c r="U616" s="358"/>
      <c r="V616" s="358"/>
      <c r="W616" s="358"/>
      <c r="X616" s="358"/>
      <c r="Y616" s="358"/>
      <c r="Z616" s="358"/>
      <c r="AA616" s="358"/>
      <c r="AB616" s="358"/>
      <c r="AC616" s="358"/>
      <c r="AD616" s="358"/>
      <c r="AE616" s="358"/>
      <c r="AF616" s="358"/>
      <c r="AG616" s="358"/>
      <c r="AH616" s="358"/>
      <c r="AI616" s="358"/>
      <c r="AJ616" s="358"/>
      <c r="AK616" s="358"/>
    </row>
    <row r="617" spans="1:37" ht="13">
      <c r="A617" s="488"/>
      <c r="B617" s="358"/>
      <c r="C617" s="358"/>
      <c r="D617" s="358"/>
      <c r="E617" s="358"/>
      <c r="F617" s="358"/>
      <c r="G617" s="358"/>
      <c r="H617" s="358"/>
      <c r="I617" s="358"/>
      <c r="J617" s="358"/>
      <c r="K617" s="358"/>
      <c r="L617" s="358"/>
      <c r="M617" s="358"/>
      <c r="N617" s="358"/>
      <c r="O617" s="358"/>
      <c r="P617" s="358"/>
      <c r="Q617" s="358"/>
      <c r="R617" s="358"/>
      <c r="S617" s="358"/>
      <c r="T617" s="357"/>
      <c r="U617" s="358"/>
      <c r="V617" s="358"/>
      <c r="W617" s="358"/>
      <c r="X617" s="358"/>
      <c r="Y617" s="358"/>
      <c r="Z617" s="358"/>
      <c r="AA617" s="358"/>
      <c r="AB617" s="358"/>
      <c r="AC617" s="358"/>
      <c r="AD617" s="358"/>
      <c r="AE617" s="358"/>
      <c r="AF617" s="358"/>
      <c r="AG617" s="358"/>
      <c r="AH617" s="358"/>
      <c r="AI617" s="358"/>
      <c r="AJ617" s="358"/>
      <c r="AK617" s="358"/>
    </row>
    <row r="618" spans="1:37" ht="13">
      <c r="A618" s="488"/>
      <c r="B618" s="358"/>
      <c r="C618" s="358"/>
      <c r="D618" s="358"/>
      <c r="E618" s="358"/>
      <c r="F618" s="358"/>
      <c r="G618" s="358"/>
      <c r="H618" s="358"/>
      <c r="I618" s="358"/>
      <c r="J618" s="358"/>
      <c r="K618" s="358"/>
      <c r="L618" s="358"/>
      <c r="M618" s="358"/>
      <c r="N618" s="358"/>
      <c r="O618" s="358"/>
      <c r="P618" s="358"/>
      <c r="Q618" s="358"/>
      <c r="R618" s="358"/>
      <c r="S618" s="358"/>
      <c r="T618" s="357"/>
      <c r="U618" s="358"/>
      <c r="V618" s="358"/>
      <c r="W618" s="358"/>
      <c r="X618" s="358"/>
      <c r="Y618" s="358"/>
      <c r="Z618" s="358"/>
      <c r="AA618" s="358"/>
      <c r="AB618" s="358"/>
      <c r="AC618" s="358"/>
      <c r="AD618" s="358"/>
      <c r="AE618" s="358"/>
      <c r="AF618" s="358"/>
      <c r="AG618" s="358"/>
      <c r="AH618" s="358"/>
      <c r="AI618" s="358"/>
      <c r="AJ618" s="358"/>
      <c r="AK618" s="358"/>
    </row>
    <row r="619" spans="1:37" ht="13">
      <c r="A619" s="488"/>
      <c r="B619" s="358"/>
      <c r="C619" s="358"/>
      <c r="D619" s="358"/>
      <c r="E619" s="358"/>
      <c r="F619" s="358"/>
      <c r="G619" s="358"/>
      <c r="H619" s="358"/>
      <c r="I619" s="358"/>
      <c r="J619" s="358"/>
      <c r="K619" s="358"/>
      <c r="L619" s="358"/>
      <c r="M619" s="358"/>
      <c r="N619" s="358"/>
      <c r="O619" s="358"/>
      <c r="P619" s="358"/>
      <c r="Q619" s="358"/>
      <c r="R619" s="358"/>
      <c r="S619" s="358"/>
      <c r="T619" s="357"/>
      <c r="U619" s="358"/>
      <c r="V619" s="358"/>
      <c r="W619" s="358"/>
      <c r="X619" s="358"/>
      <c r="Y619" s="358"/>
      <c r="Z619" s="358"/>
      <c r="AA619" s="358"/>
      <c r="AB619" s="358"/>
      <c r="AC619" s="358"/>
      <c r="AD619" s="358"/>
      <c r="AE619" s="358"/>
      <c r="AF619" s="358"/>
      <c r="AG619" s="358"/>
      <c r="AH619" s="358"/>
      <c r="AI619" s="358"/>
      <c r="AJ619" s="358"/>
      <c r="AK619" s="358"/>
    </row>
    <row r="620" spans="1:37" ht="13">
      <c r="A620" s="488"/>
      <c r="B620" s="358"/>
      <c r="C620" s="358"/>
      <c r="D620" s="358"/>
      <c r="E620" s="358"/>
      <c r="F620" s="358"/>
      <c r="G620" s="358"/>
      <c r="H620" s="358"/>
      <c r="I620" s="358"/>
      <c r="J620" s="358"/>
      <c r="K620" s="358"/>
      <c r="L620" s="358"/>
      <c r="M620" s="358"/>
      <c r="N620" s="358"/>
      <c r="O620" s="358"/>
      <c r="P620" s="358"/>
      <c r="Q620" s="358"/>
      <c r="R620" s="358"/>
      <c r="S620" s="358"/>
      <c r="T620" s="357"/>
      <c r="U620" s="358"/>
      <c r="V620" s="358"/>
      <c r="W620" s="358"/>
      <c r="X620" s="358"/>
      <c r="Y620" s="358"/>
      <c r="Z620" s="358"/>
      <c r="AA620" s="358"/>
      <c r="AB620" s="358"/>
      <c r="AC620" s="358"/>
      <c r="AD620" s="358"/>
      <c r="AE620" s="358"/>
      <c r="AF620" s="358"/>
      <c r="AG620" s="358"/>
      <c r="AH620" s="358"/>
      <c r="AI620" s="358"/>
      <c r="AJ620" s="358"/>
      <c r="AK620" s="358"/>
    </row>
    <row r="621" spans="1:37" ht="13">
      <c r="A621" s="488"/>
      <c r="B621" s="358"/>
      <c r="C621" s="358"/>
      <c r="D621" s="358"/>
      <c r="E621" s="358"/>
      <c r="F621" s="358"/>
      <c r="G621" s="358"/>
      <c r="H621" s="358"/>
      <c r="I621" s="358"/>
      <c r="J621" s="358"/>
      <c r="K621" s="358"/>
      <c r="L621" s="358"/>
      <c r="M621" s="358"/>
      <c r="N621" s="358"/>
      <c r="O621" s="358"/>
      <c r="P621" s="358"/>
      <c r="Q621" s="358"/>
      <c r="R621" s="358"/>
      <c r="S621" s="358"/>
      <c r="T621" s="357"/>
      <c r="U621" s="358"/>
      <c r="V621" s="358"/>
      <c r="W621" s="358"/>
      <c r="X621" s="358"/>
      <c r="Y621" s="358"/>
      <c r="Z621" s="358"/>
      <c r="AA621" s="358"/>
      <c r="AB621" s="358"/>
      <c r="AC621" s="358"/>
      <c r="AD621" s="358"/>
      <c r="AE621" s="358"/>
      <c r="AF621" s="358"/>
      <c r="AG621" s="358"/>
      <c r="AH621" s="358"/>
      <c r="AI621" s="358"/>
      <c r="AJ621" s="358"/>
      <c r="AK621" s="358"/>
    </row>
    <row r="622" spans="1:37" ht="13">
      <c r="A622" s="488"/>
      <c r="B622" s="358"/>
      <c r="C622" s="358"/>
      <c r="D622" s="358"/>
      <c r="E622" s="358"/>
      <c r="F622" s="358"/>
      <c r="G622" s="358"/>
      <c r="H622" s="358"/>
      <c r="I622" s="358"/>
      <c r="J622" s="358"/>
      <c r="K622" s="358"/>
      <c r="L622" s="358"/>
      <c r="M622" s="358"/>
      <c r="N622" s="358"/>
      <c r="O622" s="358"/>
      <c r="P622" s="358"/>
      <c r="Q622" s="358"/>
      <c r="R622" s="358"/>
      <c r="S622" s="358"/>
      <c r="T622" s="357"/>
      <c r="U622" s="358"/>
      <c r="V622" s="358"/>
      <c r="W622" s="358"/>
      <c r="X622" s="358"/>
      <c r="Y622" s="358"/>
      <c r="Z622" s="358"/>
      <c r="AA622" s="358"/>
      <c r="AB622" s="358"/>
      <c r="AC622" s="358"/>
      <c r="AD622" s="358"/>
      <c r="AE622" s="358"/>
      <c r="AF622" s="358"/>
      <c r="AG622" s="358"/>
      <c r="AH622" s="358"/>
      <c r="AI622" s="358"/>
      <c r="AJ622" s="358"/>
      <c r="AK622" s="358"/>
    </row>
    <row r="623" spans="1:37" ht="13">
      <c r="A623" s="488"/>
      <c r="B623" s="358"/>
      <c r="C623" s="358"/>
      <c r="D623" s="358"/>
      <c r="E623" s="358"/>
      <c r="F623" s="358"/>
      <c r="G623" s="358"/>
      <c r="H623" s="358"/>
      <c r="I623" s="358"/>
      <c r="J623" s="358"/>
      <c r="K623" s="358"/>
      <c r="L623" s="358"/>
      <c r="M623" s="358"/>
      <c r="N623" s="358"/>
      <c r="O623" s="358"/>
      <c r="P623" s="358"/>
      <c r="Q623" s="358"/>
      <c r="R623" s="358"/>
      <c r="S623" s="358"/>
      <c r="T623" s="357"/>
      <c r="U623" s="358"/>
      <c r="V623" s="358"/>
      <c r="W623" s="358"/>
      <c r="X623" s="358"/>
      <c r="Y623" s="358"/>
      <c r="Z623" s="358"/>
      <c r="AA623" s="358"/>
      <c r="AB623" s="358"/>
      <c r="AC623" s="358"/>
      <c r="AD623" s="358"/>
      <c r="AE623" s="358"/>
      <c r="AF623" s="358"/>
      <c r="AG623" s="358"/>
      <c r="AH623" s="358"/>
      <c r="AI623" s="358"/>
      <c r="AJ623" s="358"/>
      <c r="AK623" s="358"/>
    </row>
    <row r="624" spans="1:37" ht="13">
      <c r="A624" s="488"/>
      <c r="B624" s="358"/>
      <c r="C624" s="358"/>
      <c r="D624" s="358"/>
      <c r="E624" s="358"/>
      <c r="F624" s="358"/>
      <c r="G624" s="358"/>
      <c r="H624" s="358"/>
      <c r="I624" s="358"/>
      <c r="J624" s="358"/>
      <c r="K624" s="358"/>
      <c r="L624" s="358"/>
      <c r="M624" s="358"/>
      <c r="N624" s="358"/>
      <c r="O624" s="358"/>
      <c r="P624" s="358"/>
      <c r="Q624" s="358"/>
      <c r="R624" s="358"/>
      <c r="S624" s="358"/>
      <c r="T624" s="357"/>
      <c r="U624" s="358"/>
      <c r="V624" s="358"/>
      <c r="W624" s="358"/>
      <c r="X624" s="358"/>
      <c r="Y624" s="358"/>
      <c r="Z624" s="358"/>
      <c r="AA624" s="358"/>
      <c r="AB624" s="358"/>
      <c r="AC624" s="358"/>
      <c r="AD624" s="358"/>
      <c r="AE624" s="358"/>
      <c r="AF624" s="358"/>
      <c r="AG624" s="358"/>
      <c r="AH624" s="358"/>
      <c r="AI624" s="358"/>
      <c r="AJ624" s="358"/>
      <c r="AK624" s="358"/>
    </row>
    <row r="625" spans="1:37" ht="13">
      <c r="A625" s="488"/>
      <c r="B625" s="358"/>
      <c r="C625" s="358"/>
      <c r="D625" s="358"/>
      <c r="E625" s="358"/>
      <c r="F625" s="358"/>
      <c r="G625" s="358"/>
      <c r="H625" s="358"/>
      <c r="I625" s="358"/>
      <c r="J625" s="358"/>
      <c r="K625" s="358"/>
      <c r="L625" s="358"/>
      <c r="M625" s="358"/>
      <c r="N625" s="358"/>
      <c r="O625" s="358"/>
      <c r="P625" s="358"/>
      <c r="Q625" s="358"/>
      <c r="R625" s="358"/>
      <c r="S625" s="358"/>
      <c r="T625" s="357"/>
      <c r="U625" s="358"/>
      <c r="V625" s="358"/>
      <c r="W625" s="358"/>
      <c r="X625" s="358"/>
      <c r="Y625" s="358"/>
      <c r="Z625" s="358"/>
      <c r="AA625" s="358"/>
      <c r="AB625" s="358"/>
      <c r="AC625" s="358"/>
      <c r="AD625" s="358"/>
      <c r="AE625" s="358"/>
      <c r="AF625" s="358"/>
      <c r="AG625" s="358"/>
      <c r="AH625" s="358"/>
      <c r="AI625" s="358"/>
      <c r="AJ625" s="358"/>
      <c r="AK625" s="358"/>
    </row>
    <row r="626" spans="1:37" ht="13">
      <c r="A626" s="488"/>
      <c r="B626" s="358"/>
      <c r="C626" s="358"/>
      <c r="D626" s="358"/>
      <c r="E626" s="358"/>
      <c r="F626" s="358"/>
      <c r="G626" s="358"/>
      <c r="H626" s="358"/>
      <c r="I626" s="358"/>
      <c r="J626" s="358"/>
      <c r="K626" s="358"/>
      <c r="L626" s="358"/>
      <c r="M626" s="358"/>
      <c r="N626" s="358"/>
      <c r="O626" s="358"/>
      <c r="P626" s="358"/>
      <c r="Q626" s="358"/>
      <c r="R626" s="358"/>
      <c r="S626" s="358"/>
      <c r="T626" s="357"/>
      <c r="U626" s="358"/>
      <c r="V626" s="358"/>
      <c r="W626" s="358"/>
      <c r="X626" s="358"/>
      <c r="Y626" s="358"/>
      <c r="Z626" s="358"/>
      <c r="AA626" s="358"/>
      <c r="AB626" s="358"/>
      <c r="AC626" s="358"/>
      <c r="AD626" s="358"/>
      <c r="AE626" s="358"/>
      <c r="AF626" s="358"/>
      <c r="AG626" s="358"/>
      <c r="AH626" s="358"/>
      <c r="AI626" s="358"/>
      <c r="AJ626" s="358"/>
      <c r="AK626" s="358"/>
    </row>
    <row r="627" spans="1:37" ht="13">
      <c r="A627" s="488"/>
      <c r="B627" s="358"/>
      <c r="C627" s="358"/>
      <c r="D627" s="358"/>
      <c r="E627" s="358"/>
      <c r="F627" s="358"/>
      <c r="G627" s="358"/>
      <c r="H627" s="358"/>
      <c r="I627" s="358"/>
      <c r="J627" s="358"/>
      <c r="K627" s="358"/>
      <c r="L627" s="358"/>
      <c r="M627" s="358"/>
      <c r="N627" s="358"/>
      <c r="O627" s="358"/>
      <c r="P627" s="358"/>
      <c r="Q627" s="358"/>
      <c r="R627" s="358"/>
      <c r="S627" s="358"/>
      <c r="T627" s="357"/>
      <c r="U627" s="358"/>
      <c r="V627" s="358"/>
      <c r="W627" s="358"/>
      <c r="X627" s="358"/>
      <c r="Y627" s="358"/>
      <c r="Z627" s="358"/>
      <c r="AA627" s="358"/>
      <c r="AB627" s="358"/>
      <c r="AC627" s="358"/>
      <c r="AD627" s="358"/>
      <c r="AE627" s="358"/>
      <c r="AF627" s="358"/>
      <c r="AG627" s="358"/>
      <c r="AH627" s="358"/>
      <c r="AI627" s="358"/>
      <c r="AJ627" s="358"/>
      <c r="AK627" s="358"/>
    </row>
    <row r="628" spans="1:37" ht="13">
      <c r="A628" s="488"/>
      <c r="B628" s="358"/>
      <c r="C628" s="358"/>
      <c r="D628" s="358"/>
      <c r="E628" s="358"/>
      <c r="F628" s="358"/>
      <c r="G628" s="358"/>
      <c r="H628" s="358"/>
      <c r="I628" s="358"/>
      <c r="J628" s="358"/>
      <c r="K628" s="358"/>
      <c r="L628" s="358"/>
      <c r="M628" s="358"/>
      <c r="N628" s="358"/>
      <c r="O628" s="358"/>
      <c r="P628" s="358"/>
      <c r="Q628" s="358"/>
      <c r="R628" s="358"/>
      <c r="S628" s="358"/>
      <c r="T628" s="357"/>
      <c r="U628" s="358"/>
      <c r="V628" s="358"/>
      <c r="W628" s="358"/>
      <c r="X628" s="358"/>
      <c r="Y628" s="358"/>
      <c r="Z628" s="358"/>
      <c r="AA628" s="358"/>
      <c r="AB628" s="358"/>
      <c r="AC628" s="358"/>
      <c r="AD628" s="358"/>
      <c r="AE628" s="358"/>
      <c r="AF628" s="358"/>
      <c r="AG628" s="358"/>
      <c r="AH628" s="358"/>
      <c r="AI628" s="358"/>
      <c r="AJ628" s="358"/>
      <c r="AK628" s="358"/>
    </row>
    <row r="629" spans="1:37" ht="13">
      <c r="A629" s="488"/>
      <c r="B629" s="358"/>
      <c r="C629" s="358"/>
      <c r="D629" s="358"/>
      <c r="E629" s="358"/>
      <c r="F629" s="358"/>
      <c r="G629" s="358"/>
      <c r="H629" s="358"/>
      <c r="I629" s="358"/>
      <c r="J629" s="358"/>
      <c r="K629" s="358"/>
      <c r="L629" s="358"/>
      <c r="M629" s="358"/>
      <c r="N629" s="358"/>
      <c r="O629" s="358"/>
      <c r="P629" s="358"/>
      <c r="Q629" s="358"/>
      <c r="R629" s="358"/>
      <c r="S629" s="358"/>
      <c r="T629" s="357"/>
      <c r="U629" s="358"/>
      <c r="V629" s="358"/>
      <c r="W629" s="358"/>
      <c r="X629" s="358"/>
      <c r="Y629" s="358"/>
      <c r="Z629" s="358"/>
      <c r="AA629" s="358"/>
      <c r="AB629" s="358"/>
      <c r="AC629" s="358"/>
      <c r="AD629" s="358"/>
      <c r="AE629" s="358"/>
      <c r="AF629" s="358"/>
      <c r="AG629" s="358"/>
      <c r="AH629" s="358"/>
      <c r="AI629" s="358"/>
      <c r="AJ629" s="358"/>
      <c r="AK629" s="358"/>
    </row>
    <row r="630" spans="1:37" ht="13">
      <c r="A630" s="488"/>
      <c r="B630" s="358"/>
      <c r="C630" s="358"/>
      <c r="D630" s="358"/>
      <c r="E630" s="358"/>
      <c r="F630" s="358"/>
      <c r="G630" s="358"/>
      <c r="H630" s="358"/>
      <c r="I630" s="358"/>
      <c r="J630" s="358"/>
      <c r="K630" s="358"/>
      <c r="L630" s="358"/>
      <c r="M630" s="358"/>
      <c r="N630" s="358"/>
      <c r="O630" s="358"/>
      <c r="P630" s="358"/>
      <c r="Q630" s="358"/>
      <c r="R630" s="358"/>
      <c r="S630" s="358"/>
      <c r="T630" s="357"/>
      <c r="U630" s="358"/>
      <c r="V630" s="358"/>
      <c r="W630" s="358"/>
      <c r="X630" s="358"/>
      <c r="Y630" s="358"/>
      <c r="Z630" s="358"/>
      <c r="AA630" s="358"/>
      <c r="AB630" s="358"/>
      <c r="AC630" s="358"/>
      <c r="AD630" s="358"/>
      <c r="AE630" s="358"/>
      <c r="AF630" s="358"/>
      <c r="AG630" s="358"/>
      <c r="AH630" s="358"/>
      <c r="AI630" s="358"/>
      <c r="AJ630" s="358"/>
      <c r="AK630" s="358"/>
    </row>
    <row r="631" spans="1:37" ht="13">
      <c r="A631" s="488"/>
      <c r="B631" s="358"/>
      <c r="C631" s="358"/>
      <c r="D631" s="358"/>
      <c r="E631" s="358"/>
      <c r="F631" s="358"/>
      <c r="G631" s="358"/>
      <c r="H631" s="358"/>
      <c r="I631" s="358"/>
      <c r="J631" s="358"/>
      <c r="K631" s="358"/>
      <c r="L631" s="358"/>
      <c r="M631" s="358"/>
      <c r="N631" s="358"/>
      <c r="O631" s="358"/>
      <c r="P631" s="358"/>
      <c r="Q631" s="358"/>
      <c r="R631" s="358"/>
      <c r="S631" s="358"/>
      <c r="T631" s="357"/>
      <c r="U631" s="358"/>
      <c r="V631" s="358"/>
      <c r="W631" s="358"/>
      <c r="X631" s="358"/>
      <c r="Y631" s="358"/>
      <c r="Z631" s="358"/>
      <c r="AA631" s="358"/>
      <c r="AB631" s="358"/>
      <c r="AC631" s="358"/>
      <c r="AD631" s="358"/>
      <c r="AE631" s="358"/>
      <c r="AF631" s="358"/>
      <c r="AG631" s="358"/>
      <c r="AH631" s="358"/>
      <c r="AI631" s="358"/>
      <c r="AJ631" s="358"/>
      <c r="AK631" s="358"/>
    </row>
    <row r="632" spans="1:37" ht="13">
      <c r="A632" s="488"/>
      <c r="B632" s="358"/>
      <c r="C632" s="358"/>
      <c r="D632" s="358"/>
      <c r="E632" s="358"/>
      <c r="F632" s="358"/>
      <c r="G632" s="358"/>
      <c r="H632" s="358"/>
      <c r="I632" s="358"/>
      <c r="J632" s="358"/>
      <c r="K632" s="358"/>
      <c r="L632" s="358"/>
      <c r="M632" s="358"/>
      <c r="N632" s="358"/>
      <c r="O632" s="358"/>
      <c r="P632" s="358"/>
      <c r="Q632" s="358"/>
      <c r="R632" s="358"/>
      <c r="S632" s="358"/>
      <c r="T632" s="357"/>
      <c r="U632" s="358"/>
      <c r="V632" s="358"/>
      <c r="W632" s="358"/>
      <c r="X632" s="358"/>
      <c r="Y632" s="358"/>
      <c r="Z632" s="358"/>
      <c r="AA632" s="358"/>
      <c r="AB632" s="358"/>
      <c r="AC632" s="358"/>
      <c r="AD632" s="358"/>
      <c r="AE632" s="358"/>
      <c r="AF632" s="358"/>
      <c r="AG632" s="358"/>
      <c r="AH632" s="358"/>
      <c r="AI632" s="358"/>
      <c r="AJ632" s="358"/>
      <c r="AK632" s="358"/>
    </row>
    <row r="633" spans="1:37" ht="13">
      <c r="A633" s="488"/>
      <c r="B633" s="358"/>
      <c r="C633" s="358"/>
      <c r="D633" s="358"/>
      <c r="E633" s="358"/>
      <c r="F633" s="358"/>
      <c r="G633" s="358"/>
      <c r="H633" s="358"/>
      <c r="I633" s="358"/>
      <c r="J633" s="358"/>
      <c r="K633" s="358"/>
      <c r="L633" s="358"/>
      <c r="M633" s="358"/>
      <c r="N633" s="358"/>
      <c r="O633" s="358"/>
      <c r="P633" s="358"/>
      <c r="Q633" s="358"/>
      <c r="R633" s="358"/>
      <c r="S633" s="358"/>
      <c r="T633" s="357"/>
      <c r="U633" s="358"/>
      <c r="V633" s="358"/>
      <c r="W633" s="358"/>
      <c r="X633" s="358"/>
      <c r="Y633" s="358"/>
      <c r="Z633" s="358"/>
      <c r="AA633" s="358"/>
      <c r="AB633" s="358"/>
      <c r="AC633" s="358"/>
      <c r="AD633" s="358"/>
      <c r="AE633" s="358"/>
      <c r="AF633" s="358"/>
      <c r="AG633" s="358"/>
      <c r="AH633" s="358"/>
      <c r="AI633" s="358"/>
      <c r="AJ633" s="358"/>
      <c r="AK633" s="358"/>
    </row>
    <row r="634" spans="1:37" ht="13">
      <c r="A634" s="488"/>
      <c r="B634" s="358"/>
      <c r="C634" s="358"/>
      <c r="D634" s="358"/>
      <c r="E634" s="358"/>
      <c r="F634" s="358"/>
      <c r="G634" s="358"/>
      <c r="H634" s="358"/>
      <c r="I634" s="358"/>
      <c r="J634" s="358"/>
      <c r="K634" s="358"/>
      <c r="L634" s="358"/>
      <c r="M634" s="358"/>
      <c r="N634" s="358"/>
      <c r="O634" s="358"/>
      <c r="P634" s="358"/>
      <c r="Q634" s="358"/>
      <c r="R634" s="358"/>
      <c r="S634" s="358"/>
      <c r="T634" s="357"/>
      <c r="U634" s="358"/>
      <c r="V634" s="358"/>
      <c r="W634" s="358"/>
      <c r="X634" s="358"/>
      <c r="Y634" s="358"/>
      <c r="Z634" s="358"/>
      <c r="AA634" s="358"/>
      <c r="AB634" s="358"/>
      <c r="AC634" s="358"/>
      <c r="AD634" s="358"/>
      <c r="AE634" s="358"/>
      <c r="AF634" s="358"/>
      <c r="AG634" s="358"/>
      <c r="AH634" s="358"/>
      <c r="AI634" s="358"/>
      <c r="AJ634" s="358"/>
      <c r="AK634" s="358"/>
    </row>
    <row r="635" spans="1:37" ht="13">
      <c r="A635" s="488"/>
      <c r="B635" s="358"/>
      <c r="C635" s="358"/>
      <c r="D635" s="358"/>
      <c r="E635" s="358"/>
      <c r="F635" s="358"/>
      <c r="G635" s="358"/>
      <c r="H635" s="358"/>
      <c r="I635" s="358"/>
      <c r="J635" s="358"/>
      <c r="K635" s="358"/>
      <c r="L635" s="358"/>
      <c r="M635" s="358"/>
      <c r="N635" s="358"/>
      <c r="O635" s="358"/>
      <c r="P635" s="358"/>
      <c r="Q635" s="358"/>
      <c r="R635" s="358"/>
      <c r="S635" s="358"/>
      <c r="T635" s="357"/>
      <c r="U635" s="358"/>
      <c r="V635" s="358"/>
      <c r="W635" s="358"/>
      <c r="X635" s="358"/>
      <c r="Y635" s="358"/>
      <c r="Z635" s="358"/>
      <c r="AA635" s="358"/>
      <c r="AB635" s="358"/>
      <c r="AC635" s="358"/>
      <c r="AD635" s="358"/>
      <c r="AE635" s="358"/>
      <c r="AF635" s="358"/>
      <c r="AG635" s="358"/>
      <c r="AH635" s="358"/>
      <c r="AI635" s="358"/>
      <c r="AJ635" s="358"/>
      <c r="AK635" s="358"/>
    </row>
    <row r="636" spans="1:37" ht="13">
      <c r="A636" s="488"/>
      <c r="B636" s="358"/>
      <c r="C636" s="358"/>
      <c r="D636" s="358"/>
      <c r="E636" s="358"/>
      <c r="F636" s="358"/>
      <c r="G636" s="358"/>
      <c r="H636" s="358"/>
      <c r="I636" s="358"/>
      <c r="J636" s="358"/>
      <c r="K636" s="358"/>
      <c r="L636" s="358"/>
      <c r="M636" s="358"/>
      <c r="N636" s="358"/>
      <c r="O636" s="358"/>
      <c r="P636" s="358"/>
      <c r="Q636" s="358"/>
      <c r="R636" s="358"/>
      <c r="S636" s="358"/>
      <c r="T636" s="357"/>
      <c r="U636" s="358"/>
      <c r="V636" s="358"/>
      <c r="W636" s="358"/>
      <c r="X636" s="358"/>
      <c r="Y636" s="358"/>
      <c r="Z636" s="358"/>
      <c r="AA636" s="358"/>
      <c r="AB636" s="358"/>
      <c r="AC636" s="358"/>
      <c r="AD636" s="358"/>
      <c r="AE636" s="358"/>
      <c r="AF636" s="358"/>
      <c r="AG636" s="358"/>
      <c r="AH636" s="358"/>
      <c r="AI636" s="358"/>
      <c r="AJ636" s="358"/>
      <c r="AK636" s="358"/>
    </row>
    <row r="637" spans="1:37" ht="13">
      <c r="A637" s="488"/>
      <c r="B637" s="358"/>
      <c r="C637" s="358"/>
      <c r="D637" s="358"/>
      <c r="E637" s="358"/>
      <c r="F637" s="358"/>
      <c r="G637" s="358"/>
      <c r="H637" s="358"/>
      <c r="I637" s="358"/>
      <c r="J637" s="358"/>
      <c r="K637" s="358"/>
      <c r="L637" s="358"/>
      <c r="M637" s="358"/>
      <c r="N637" s="358"/>
      <c r="O637" s="358"/>
      <c r="P637" s="358"/>
      <c r="Q637" s="358"/>
      <c r="R637" s="358"/>
      <c r="S637" s="358"/>
      <c r="T637" s="357"/>
      <c r="U637" s="358"/>
      <c r="V637" s="358"/>
      <c r="W637" s="358"/>
      <c r="X637" s="358"/>
      <c r="Y637" s="358"/>
      <c r="Z637" s="358"/>
      <c r="AA637" s="358"/>
      <c r="AB637" s="358"/>
      <c r="AC637" s="358"/>
      <c r="AD637" s="358"/>
      <c r="AE637" s="358"/>
      <c r="AF637" s="358"/>
      <c r="AG637" s="358"/>
      <c r="AH637" s="358"/>
      <c r="AI637" s="358"/>
      <c r="AJ637" s="358"/>
      <c r="AK637" s="358"/>
    </row>
    <row r="638" spans="1:37" ht="13">
      <c r="A638" s="488"/>
      <c r="B638" s="358"/>
      <c r="C638" s="358"/>
      <c r="D638" s="358"/>
      <c r="E638" s="358"/>
      <c r="F638" s="358"/>
      <c r="G638" s="358"/>
      <c r="H638" s="358"/>
      <c r="I638" s="358"/>
      <c r="J638" s="358"/>
      <c r="K638" s="358"/>
      <c r="L638" s="358"/>
      <c r="M638" s="358"/>
      <c r="N638" s="358"/>
      <c r="O638" s="358"/>
      <c r="P638" s="358"/>
      <c r="Q638" s="358"/>
      <c r="R638" s="358"/>
      <c r="S638" s="358"/>
      <c r="T638" s="357"/>
      <c r="U638" s="358"/>
      <c r="V638" s="358"/>
      <c r="W638" s="358"/>
      <c r="X638" s="358"/>
      <c r="Y638" s="358"/>
      <c r="Z638" s="358"/>
      <c r="AA638" s="358"/>
      <c r="AB638" s="358"/>
      <c r="AC638" s="358"/>
      <c r="AD638" s="358"/>
      <c r="AE638" s="358"/>
      <c r="AF638" s="358"/>
      <c r="AG638" s="358"/>
      <c r="AH638" s="358"/>
      <c r="AI638" s="358"/>
      <c r="AJ638" s="358"/>
      <c r="AK638" s="358"/>
    </row>
    <row r="639" spans="1:37" ht="13">
      <c r="A639" s="488"/>
      <c r="B639" s="358"/>
      <c r="C639" s="358"/>
      <c r="D639" s="358"/>
      <c r="E639" s="358"/>
      <c r="F639" s="358"/>
      <c r="G639" s="358"/>
      <c r="H639" s="358"/>
      <c r="I639" s="358"/>
      <c r="J639" s="358"/>
      <c r="K639" s="358"/>
      <c r="L639" s="358"/>
      <c r="M639" s="358"/>
      <c r="N639" s="358"/>
      <c r="O639" s="358"/>
      <c r="P639" s="358"/>
      <c r="Q639" s="358"/>
      <c r="R639" s="358"/>
      <c r="S639" s="358"/>
      <c r="T639" s="357"/>
      <c r="U639" s="358"/>
      <c r="V639" s="358"/>
      <c r="W639" s="358"/>
      <c r="X639" s="358"/>
      <c r="Y639" s="358"/>
      <c r="Z639" s="358"/>
      <c r="AA639" s="358"/>
      <c r="AB639" s="358"/>
      <c r="AC639" s="358"/>
      <c r="AD639" s="358"/>
      <c r="AE639" s="358"/>
      <c r="AF639" s="358"/>
      <c r="AG639" s="358"/>
      <c r="AH639" s="358"/>
      <c r="AI639" s="358"/>
      <c r="AJ639" s="358"/>
      <c r="AK639" s="358"/>
    </row>
    <row r="640" spans="1:37" ht="13">
      <c r="A640" s="488"/>
      <c r="B640" s="358"/>
      <c r="C640" s="358"/>
      <c r="D640" s="358"/>
      <c r="E640" s="358"/>
      <c r="F640" s="358"/>
      <c r="G640" s="358"/>
      <c r="H640" s="358"/>
      <c r="I640" s="358"/>
      <c r="J640" s="358"/>
      <c r="K640" s="358"/>
      <c r="L640" s="358"/>
      <c r="M640" s="358"/>
      <c r="N640" s="358"/>
      <c r="O640" s="358"/>
      <c r="P640" s="358"/>
      <c r="Q640" s="358"/>
      <c r="R640" s="358"/>
      <c r="S640" s="358"/>
      <c r="T640" s="357"/>
      <c r="U640" s="358"/>
      <c r="V640" s="358"/>
      <c r="W640" s="358"/>
      <c r="X640" s="358"/>
      <c r="Y640" s="358"/>
      <c r="Z640" s="358"/>
      <c r="AA640" s="358"/>
      <c r="AB640" s="358"/>
      <c r="AC640" s="358"/>
      <c r="AD640" s="358"/>
      <c r="AE640" s="358"/>
      <c r="AF640" s="358"/>
      <c r="AG640" s="358"/>
      <c r="AH640" s="358"/>
      <c r="AI640" s="358"/>
      <c r="AJ640" s="358"/>
      <c r="AK640" s="358"/>
    </row>
    <row r="641" spans="1:37" ht="13">
      <c r="A641" s="488"/>
      <c r="B641" s="358"/>
      <c r="C641" s="358"/>
      <c r="D641" s="358"/>
      <c r="E641" s="358"/>
      <c r="F641" s="358"/>
      <c r="G641" s="358"/>
      <c r="H641" s="358"/>
      <c r="I641" s="358"/>
      <c r="J641" s="358"/>
      <c r="K641" s="358"/>
      <c r="L641" s="358"/>
      <c r="M641" s="358"/>
      <c r="N641" s="358"/>
      <c r="O641" s="358"/>
      <c r="P641" s="358"/>
      <c r="Q641" s="358"/>
      <c r="R641" s="358"/>
      <c r="S641" s="358"/>
      <c r="T641" s="357"/>
      <c r="U641" s="358"/>
      <c r="V641" s="358"/>
      <c r="W641" s="358"/>
      <c r="X641" s="358"/>
      <c r="Y641" s="358"/>
      <c r="Z641" s="358"/>
      <c r="AA641" s="358"/>
      <c r="AB641" s="358"/>
      <c r="AC641" s="358"/>
      <c r="AD641" s="358"/>
      <c r="AE641" s="358"/>
      <c r="AF641" s="358"/>
      <c r="AG641" s="358"/>
      <c r="AH641" s="358"/>
      <c r="AI641" s="358"/>
      <c r="AJ641" s="358"/>
      <c r="AK641" s="358"/>
    </row>
    <row r="642" spans="1:37" ht="13">
      <c r="A642" s="488"/>
      <c r="B642" s="358"/>
      <c r="C642" s="358"/>
      <c r="D642" s="358"/>
      <c r="E642" s="358"/>
      <c r="F642" s="358"/>
      <c r="G642" s="358"/>
      <c r="H642" s="358"/>
      <c r="I642" s="358"/>
      <c r="J642" s="358"/>
      <c r="K642" s="358"/>
      <c r="L642" s="358"/>
      <c r="M642" s="358"/>
      <c r="N642" s="358"/>
      <c r="O642" s="358"/>
      <c r="P642" s="358"/>
      <c r="Q642" s="358"/>
      <c r="R642" s="358"/>
      <c r="S642" s="358"/>
      <c r="T642" s="357"/>
      <c r="U642" s="358"/>
      <c r="V642" s="358"/>
      <c r="W642" s="358"/>
      <c r="X642" s="358"/>
      <c r="Y642" s="358"/>
      <c r="Z642" s="358"/>
      <c r="AA642" s="358"/>
      <c r="AB642" s="358"/>
      <c r="AC642" s="358"/>
      <c r="AD642" s="358"/>
      <c r="AE642" s="358"/>
      <c r="AF642" s="358"/>
      <c r="AG642" s="358"/>
      <c r="AH642" s="358"/>
      <c r="AI642" s="358"/>
      <c r="AJ642" s="358"/>
      <c r="AK642" s="358"/>
    </row>
    <row r="643" spans="1:37" ht="13">
      <c r="A643" s="488"/>
      <c r="B643" s="358"/>
      <c r="C643" s="358"/>
      <c r="D643" s="358"/>
      <c r="E643" s="358"/>
      <c r="F643" s="358"/>
      <c r="G643" s="358"/>
      <c r="H643" s="358"/>
      <c r="I643" s="358"/>
      <c r="J643" s="358"/>
      <c r="K643" s="358"/>
      <c r="L643" s="358"/>
      <c r="M643" s="358"/>
      <c r="N643" s="358"/>
      <c r="O643" s="358"/>
      <c r="P643" s="358"/>
      <c r="Q643" s="358"/>
      <c r="R643" s="358"/>
      <c r="S643" s="358"/>
      <c r="T643" s="357"/>
      <c r="U643" s="358"/>
      <c r="V643" s="358"/>
      <c r="W643" s="358"/>
      <c r="X643" s="358"/>
      <c r="Y643" s="358"/>
      <c r="Z643" s="358"/>
      <c r="AA643" s="358"/>
      <c r="AB643" s="358"/>
      <c r="AC643" s="358"/>
      <c r="AD643" s="358"/>
      <c r="AE643" s="358"/>
      <c r="AF643" s="358"/>
      <c r="AG643" s="358"/>
      <c r="AH643" s="358"/>
      <c r="AI643" s="358"/>
      <c r="AJ643" s="358"/>
      <c r="AK643" s="358"/>
    </row>
    <row r="644" spans="1:37" ht="13">
      <c r="A644" s="488"/>
      <c r="B644" s="358"/>
      <c r="C644" s="358"/>
      <c r="D644" s="358"/>
      <c r="E644" s="358"/>
      <c r="F644" s="358"/>
      <c r="G644" s="358"/>
      <c r="H644" s="358"/>
      <c r="I644" s="358"/>
      <c r="J644" s="358"/>
      <c r="K644" s="358"/>
      <c r="L644" s="358"/>
      <c r="M644" s="358"/>
      <c r="N644" s="358"/>
      <c r="O644" s="358"/>
      <c r="P644" s="358"/>
      <c r="Q644" s="358"/>
      <c r="R644" s="358"/>
      <c r="S644" s="358"/>
      <c r="T644" s="357"/>
      <c r="U644" s="358"/>
      <c r="V644" s="358"/>
      <c r="W644" s="358"/>
      <c r="X644" s="358"/>
      <c r="Y644" s="358"/>
      <c r="Z644" s="358"/>
      <c r="AA644" s="358"/>
      <c r="AB644" s="358"/>
      <c r="AC644" s="358"/>
      <c r="AD644" s="358"/>
      <c r="AE644" s="358"/>
      <c r="AF644" s="358"/>
      <c r="AG644" s="358"/>
      <c r="AH644" s="358"/>
      <c r="AI644" s="358"/>
      <c r="AJ644" s="358"/>
      <c r="AK644" s="358"/>
    </row>
    <row r="645" spans="1:37" ht="13">
      <c r="A645" s="488"/>
      <c r="B645" s="358"/>
      <c r="C645" s="358"/>
      <c r="D645" s="358"/>
      <c r="E645" s="358"/>
      <c r="F645" s="358"/>
      <c r="G645" s="358"/>
      <c r="H645" s="358"/>
      <c r="I645" s="358"/>
      <c r="J645" s="358"/>
      <c r="K645" s="358"/>
      <c r="L645" s="358"/>
      <c r="M645" s="358"/>
      <c r="N645" s="358"/>
      <c r="O645" s="358"/>
      <c r="P645" s="358"/>
      <c r="Q645" s="358"/>
      <c r="R645" s="358"/>
      <c r="S645" s="358"/>
      <c r="T645" s="357"/>
      <c r="U645" s="358"/>
      <c r="V645" s="358"/>
      <c r="W645" s="358"/>
      <c r="X645" s="358"/>
      <c r="Y645" s="358"/>
      <c r="Z645" s="358"/>
      <c r="AA645" s="358"/>
      <c r="AB645" s="358"/>
      <c r="AC645" s="358"/>
      <c r="AD645" s="358"/>
      <c r="AE645" s="358"/>
      <c r="AF645" s="358"/>
      <c r="AG645" s="358"/>
      <c r="AH645" s="358"/>
      <c r="AI645" s="358"/>
      <c r="AJ645" s="358"/>
      <c r="AK645" s="358"/>
    </row>
    <row r="646" spans="1:37" ht="13">
      <c r="A646" s="488"/>
      <c r="B646" s="358"/>
      <c r="C646" s="358"/>
      <c r="D646" s="358"/>
      <c r="E646" s="358"/>
      <c r="F646" s="358"/>
      <c r="G646" s="358"/>
      <c r="H646" s="358"/>
      <c r="I646" s="358"/>
      <c r="J646" s="358"/>
      <c r="K646" s="358"/>
      <c r="L646" s="358"/>
      <c r="M646" s="358"/>
      <c r="N646" s="358"/>
      <c r="O646" s="358"/>
      <c r="P646" s="358"/>
      <c r="Q646" s="358"/>
      <c r="R646" s="358"/>
      <c r="S646" s="358"/>
      <c r="T646" s="357"/>
      <c r="U646" s="358"/>
      <c r="V646" s="358"/>
      <c r="W646" s="358"/>
      <c r="X646" s="358"/>
      <c r="Y646" s="358"/>
      <c r="Z646" s="358"/>
      <c r="AA646" s="358"/>
      <c r="AB646" s="358"/>
      <c r="AC646" s="358"/>
      <c r="AD646" s="358"/>
      <c r="AE646" s="358"/>
      <c r="AF646" s="358"/>
      <c r="AG646" s="358"/>
      <c r="AH646" s="358"/>
      <c r="AI646" s="358"/>
      <c r="AJ646" s="358"/>
      <c r="AK646" s="358"/>
    </row>
    <row r="647" spans="1:37" ht="13">
      <c r="A647" s="488"/>
      <c r="B647" s="358"/>
      <c r="C647" s="358"/>
      <c r="D647" s="358"/>
      <c r="E647" s="358"/>
      <c r="F647" s="358"/>
      <c r="G647" s="358"/>
      <c r="H647" s="358"/>
      <c r="I647" s="358"/>
      <c r="J647" s="358"/>
      <c r="K647" s="358"/>
      <c r="L647" s="358"/>
      <c r="M647" s="358"/>
      <c r="N647" s="358"/>
      <c r="O647" s="358"/>
      <c r="P647" s="358"/>
      <c r="Q647" s="358"/>
      <c r="R647" s="358"/>
      <c r="S647" s="358"/>
      <c r="T647" s="357"/>
      <c r="U647" s="358"/>
      <c r="V647" s="358"/>
      <c r="W647" s="358"/>
      <c r="X647" s="358"/>
      <c r="Y647" s="358"/>
      <c r="Z647" s="358"/>
      <c r="AA647" s="358"/>
      <c r="AB647" s="358"/>
      <c r="AC647" s="358"/>
      <c r="AD647" s="358"/>
      <c r="AE647" s="358"/>
      <c r="AF647" s="358"/>
      <c r="AG647" s="358"/>
      <c r="AH647" s="358"/>
      <c r="AI647" s="358"/>
      <c r="AJ647" s="358"/>
      <c r="AK647" s="358"/>
    </row>
    <row r="648" spans="1:37" ht="13">
      <c r="A648" s="488"/>
      <c r="B648" s="358"/>
      <c r="C648" s="358"/>
      <c r="D648" s="358"/>
      <c r="E648" s="358"/>
      <c r="F648" s="358"/>
      <c r="G648" s="358"/>
      <c r="H648" s="358"/>
      <c r="I648" s="358"/>
      <c r="J648" s="358"/>
      <c r="K648" s="358"/>
      <c r="L648" s="358"/>
      <c r="M648" s="358"/>
      <c r="N648" s="358"/>
      <c r="O648" s="358"/>
      <c r="P648" s="358"/>
      <c r="Q648" s="358"/>
      <c r="R648" s="358"/>
      <c r="S648" s="358"/>
      <c r="T648" s="357"/>
      <c r="U648" s="358"/>
      <c r="V648" s="358"/>
      <c r="W648" s="358"/>
      <c r="X648" s="358"/>
      <c r="Y648" s="358"/>
      <c r="Z648" s="358"/>
      <c r="AA648" s="358"/>
      <c r="AB648" s="358"/>
      <c r="AC648" s="358"/>
      <c r="AD648" s="358"/>
      <c r="AE648" s="358"/>
      <c r="AF648" s="358"/>
      <c r="AG648" s="358"/>
      <c r="AH648" s="358"/>
      <c r="AI648" s="358"/>
      <c r="AJ648" s="358"/>
      <c r="AK648" s="358"/>
    </row>
    <row r="649" spans="1:37" ht="13">
      <c r="A649" s="488"/>
      <c r="B649" s="358"/>
      <c r="C649" s="358"/>
      <c r="D649" s="358"/>
      <c r="E649" s="358"/>
      <c r="F649" s="358"/>
      <c r="G649" s="358"/>
      <c r="H649" s="358"/>
      <c r="I649" s="358"/>
      <c r="J649" s="358"/>
      <c r="K649" s="358"/>
      <c r="L649" s="358"/>
      <c r="M649" s="358"/>
      <c r="N649" s="358"/>
      <c r="O649" s="358"/>
      <c r="P649" s="358"/>
      <c r="Q649" s="358"/>
      <c r="R649" s="358"/>
      <c r="S649" s="358"/>
      <c r="T649" s="357"/>
      <c r="U649" s="358"/>
      <c r="V649" s="358"/>
      <c r="W649" s="358"/>
      <c r="X649" s="358"/>
      <c r="Y649" s="358"/>
      <c r="Z649" s="358"/>
      <c r="AA649" s="358"/>
      <c r="AB649" s="358"/>
      <c r="AC649" s="358"/>
      <c r="AD649" s="358"/>
      <c r="AE649" s="358"/>
      <c r="AF649" s="358"/>
      <c r="AG649" s="358"/>
      <c r="AH649" s="358"/>
      <c r="AI649" s="358"/>
      <c r="AJ649" s="358"/>
      <c r="AK649" s="358"/>
    </row>
    <row r="650" spans="1:37" ht="13">
      <c r="A650" s="488"/>
      <c r="B650" s="358"/>
      <c r="C650" s="358"/>
      <c r="D650" s="358"/>
      <c r="E650" s="358"/>
      <c r="F650" s="358"/>
      <c r="G650" s="358"/>
      <c r="H650" s="358"/>
      <c r="I650" s="358"/>
      <c r="J650" s="358"/>
      <c r="K650" s="358"/>
      <c r="L650" s="358"/>
      <c r="M650" s="358"/>
      <c r="N650" s="358"/>
      <c r="O650" s="358"/>
      <c r="P650" s="358"/>
      <c r="Q650" s="358"/>
      <c r="R650" s="358"/>
      <c r="S650" s="358"/>
      <c r="T650" s="357"/>
      <c r="U650" s="358"/>
      <c r="V650" s="358"/>
      <c r="W650" s="358"/>
      <c r="X650" s="358"/>
      <c r="Y650" s="358"/>
      <c r="Z650" s="358"/>
      <c r="AA650" s="358"/>
      <c r="AB650" s="358"/>
      <c r="AC650" s="358"/>
      <c r="AD650" s="358"/>
      <c r="AE650" s="358"/>
      <c r="AF650" s="358"/>
      <c r="AG650" s="358"/>
      <c r="AH650" s="358"/>
      <c r="AI650" s="358"/>
      <c r="AJ650" s="358"/>
      <c r="AK650" s="358"/>
    </row>
    <row r="651" spans="1:37" ht="13">
      <c r="A651" s="488"/>
      <c r="B651" s="358"/>
      <c r="C651" s="358"/>
      <c r="D651" s="358"/>
      <c r="E651" s="358"/>
      <c r="F651" s="358"/>
      <c r="G651" s="358"/>
      <c r="H651" s="358"/>
      <c r="I651" s="358"/>
      <c r="J651" s="358"/>
      <c r="K651" s="358"/>
      <c r="L651" s="358"/>
      <c r="M651" s="358"/>
      <c r="N651" s="358"/>
      <c r="O651" s="358"/>
      <c r="P651" s="358"/>
      <c r="Q651" s="358"/>
      <c r="R651" s="358"/>
      <c r="S651" s="358"/>
      <c r="T651" s="357"/>
      <c r="U651" s="358"/>
      <c r="V651" s="358"/>
      <c r="W651" s="358"/>
      <c r="X651" s="358"/>
      <c r="Y651" s="358"/>
      <c r="Z651" s="358"/>
      <c r="AA651" s="358"/>
      <c r="AB651" s="358"/>
      <c r="AC651" s="358"/>
      <c r="AD651" s="358"/>
      <c r="AE651" s="358"/>
      <c r="AF651" s="358"/>
      <c r="AG651" s="358"/>
      <c r="AH651" s="358"/>
      <c r="AI651" s="358"/>
      <c r="AJ651" s="358"/>
      <c r="AK651" s="358"/>
    </row>
    <row r="652" spans="1:37" ht="13">
      <c r="A652" s="488"/>
      <c r="B652" s="358"/>
      <c r="C652" s="358"/>
      <c r="D652" s="358"/>
      <c r="E652" s="358"/>
      <c r="F652" s="358"/>
      <c r="G652" s="358"/>
      <c r="H652" s="358"/>
      <c r="I652" s="358"/>
      <c r="J652" s="358"/>
      <c r="K652" s="358"/>
      <c r="L652" s="358"/>
      <c r="M652" s="358"/>
      <c r="N652" s="358"/>
      <c r="O652" s="358"/>
      <c r="P652" s="358"/>
      <c r="Q652" s="358"/>
      <c r="R652" s="358"/>
      <c r="S652" s="358"/>
      <c r="T652" s="357"/>
      <c r="U652" s="358"/>
      <c r="V652" s="358"/>
      <c r="W652" s="358"/>
      <c r="X652" s="358"/>
      <c r="Y652" s="358"/>
      <c r="Z652" s="358"/>
      <c r="AA652" s="358"/>
      <c r="AB652" s="358"/>
      <c r="AC652" s="358"/>
      <c r="AD652" s="358"/>
      <c r="AE652" s="358"/>
      <c r="AF652" s="358"/>
      <c r="AG652" s="358"/>
      <c r="AH652" s="358"/>
      <c r="AI652" s="358"/>
      <c r="AJ652" s="358"/>
      <c r="AK652" s="358"/>
    </row>
    <row r="653" spans="1:37" ht="13">
      <c r="A653" s="488"/>
      <c r="B653" s="358"/>
      <c r="C653" s="358"/>
      <c r="D653" s="358"/>
      <c r="E653" s="358"/>
      <c r="F653" s="358"/>
      <c r="G653" s="358"/>
      <c r="H653" s="358"/>
      <c r="I653" s="358"/>
      <c r="J653" s="358"/>
      <c r="K653" s="358"/>
      <c r="L653" s="358"/>
      <c r="M653" s="358"/>
      <c r="N653" s="358"/>
      <c r="O653" s="358"/>
      <c r="P653" s="358"/>
      <c r="Q653" s="358"/>
      <c r="R653" s="358"/>
      <c r="S653" s="358"/>
      <c r="T653" s="357"/>
      <c r="U653" s="358"/>
      <c r="V653" s="358"/>
      <c r="W653" s="358"/>
      <c r="X653" s="358"/>
      <c r="Y653" s="358"/>
      <c r="Z653" s="358"/>
      <c r="AA653" s="358"/>
      <c r="AB653" s="358"/>
      <c r="AC653" s="358"/>
      <c r="AD653" s="358"/>
      <c r="AE653" s="358"/>
      <c r="AF653" s="358"/>
      <c r="AG653" s="358"/>
      <c r="AH653" s="358"/>
      <c r="AI653" s="358"/>
      <c r="AJ653" s="358"/>
      <c r="AK653" s="358"/>
    </row>
    <row r="654" spans="1:37" ht="13">
      <c r="A654" s="488"/>
      <c r="B654" s="358"/>
      <c r="C654" s="358"/>
      <c r="D654" s="358"/>
      <c r="E654" s="358"/>
      <c r="F654" s="358"/>
      <c r="G654" s="358"/>
      <c r="H654" s="358"/>
      <c r="I654" s="358"/>
      <c r="J654" s="358"/>
      <c r="K654" s="358"/>
      <c r="L654" s="358"/>
      <c r="M654" s="358"/>
      <c r="N654" s="358"/>
      <c r="O654" s="358"/>
      <c r="P654" s="358"/>
      <c r="Q654" s="358"/>
      <c r="R654" s="358"/>
      <c r="S654" s="358"/>
      <c r="T654" s="357"/>
      <c r="U654" s="358"/>
      <c r="V654" s="358"/>
      <c r="W654" s="358"/>
      <c r="X654" s="358"/>
      <c r="Y654" s="358"/>
      <c r="Z654" s="358"/>
      <c r="AA654" s="358"/>
      <c r="AB654" s="358"/>
      <c r="AC654" s="358"/>
      <c r="AD654" s="358"/>
      <c r="AE654" s="358"/>
      <c r="AF654" s="358"/>
      <c r="AG654" s="358"/>
      <c r="AH654" s="358"/>
      <c r="AI654" s="358"/>
      <c r="AJ654" s="358"/>
      <c r="AK654" s="358"/>
    </row>
    <row r="655" spans="1:37" ht="13">
      <c r="A655" s="488"/>
      <c r="B655" s="358"/>
      <c r="C655" s="358"/>
      <c r="D655" s="358"/>
      <c r="E655" s="358"/>
      <c r="F655" s="358"/>
      <c r="G655" s="358"/>
      <c r="H655" s="358"/>
      <c r="I655" s="358"/>
      <c r="J655" s="358"/>
      <c r="K655" s="358"/>
      <c r="L655" s="358"/>
      <c r="M655" s="358"/>
      <c r="N655" s="358"/>
      <c r="O655" s="358"/>
      <c r="P655" s="358"/>
      <c r="Q655" s="358"/>
      <c r="R655" s="358"/>
      <c r="S655" s="358"/>
      <c r="T655" s="357"/>
      <c r="U655" s="358"/>
      <c r="V655" s="358"/>
      <c r="W655" s="358"/>
      <c r="X655" s="358"/>
      <c r="Y655" s="358"/>
      <c r="Z655" s="358"/>
      <c r="AA655" s="358"/>
      <c r="AB655" s="358"/>
      <c r="AC655" s="358"/>
      <c r="AD655" s="358"/>
      <c r="AE655" s="358"/>
      <c r="AF655" s="358"/>
      <c r="AG655" s="358"/>
      <c r="AH655" s="358"/>
      <c r="AI655" s="358"/>
      <c r="AJ655" s="358"/>
      <c r="AK655" s="358"/>
    </row>
    <row r="656" spans="1:37" ht="13">
      <c r="A656" s="488"/>
      <c r="B656" s="358"/>
      <c r="C656" s="358"/>
      <c r="D656" s="358"/>
      <c r="E656" s="358"/>
      <c r="F656" s="358"/>
      <c r="G656" s="358"/>
      <c r="H656" s="358"/>
      <c r="I656" s="358"/>
      <c r="J656" s="358"/>
      <c r="K656" s="358"/>
      <c r="L656" s="358"/>
      <c r="M656" s="358"/>
      <c r="N656" s="358"/>
      <c r="O656" s="358"/>
      <c r="P656" s="358"/>
      <c r="Q656" s="358"/>
      <c r="R656" s="358"/>
      <c r="S656" s="358"/>
      <c r="T656" s="357"/>
      <c r="U656" s="358"/>
      <c r="V656" s="358"/>
      <c r="W656" s="358"/>
      <c r="X656" s="358"/>
      <c r="Y656" s="358"/>
      <c r="Z656" s="358"/>
      <c r="AA656" s="358"/>
      <c r="AB656" s="358"/>
      <c r="AC656" s="358"/>
      <c r="AD656" s="358"/>
      <c r="AE656" s="358"/>
      <c r="AF656" s="358"/>
      <c r="AG656" s="358"/>
      <c r="AH656" s="358"/>
      <c r="AI656" s="358"/>
      <c r="AJ656" s="358"/>
      <c r="AK656" s="358"/>
    </row>
    <row r="657" spans="1:37" ht="13">
      <c r="A657" s="488"/>
      <c r="B657" s="358"/>
      <c r="C657" s="358"/>
      <c r="D657" s="358"/>
      <c r="E657" s="358"/>
      <c r="F657" s="358"/>
      <c r="G657" s="358"/>
      <c r="H657" s="358"/>
      <c r="I657" s="358"/>
      <c r="J657" s="358"/>
      <c r="K657" s="358"/>
      <c r="L657" s="358"/>
      <c r="M657" s="358"/>
      <c r="N657" s="358"/>
      <c r="O657" s="358"/>
      <c r="P657" s="358"/>
      <c r="Q657" s="358"/>
      <c r="R657" s="358"/>
      <c r="S657" s="358"/>
      <c r="T657" s="357"/>
      <c r="U657" s="358"/>
      <c r="V657" s="358"/>
      <c r="W657" s="358"/>
      <c r="X657" s="358"/>
      <c r="Y657" s="358"/>
      <c r="Z657" s="358"/>
      <c r="AA657" s="358"/>
      <c r="AB657" s="358"/>
      <c r="AC657" s="358"/>
      <c r="AD657" s="358"/>
      <c r="AE657" s="358"/>
      <c r="AF657" s="358"/>
      <c r="AG657" s="358"/>
      <c r="AH657" s="358"/>
      <c r="AI657" s="358"/>
      <c r="AJ657" s="358"/>
      <c r="AK657" s="358"/>
    </row>
    <row r="658" spans="1:37" ht="13">
      <c r="A658" s="488"/>
      <c r="B658" s="358"/>
      <c r="C658" s="358"/>
      <c r="D658" s="358"/>
      <c r="E658" s="358"/>
      <c r="F658" s="358"/>
      <c r="G658" s="358"/>
      <c r="H658" s="358"/>
      <c r="I658" s="358"/>
      <c r="J658" s="358"/>
      <c r="K658" s="358"/>
      <c r="L658" s="358"/>
      <c r="M658" s="358"/>
      <c r="N658" s="358"/>
      <c r="O658" s="358"/>
      <c r="P658" s="358"/>
      <c r="Q658" s="358"/>
      <c r="R658" s="358"/>
      <c r="S658" s="358"/>
      <c r="T658" s="357"/>
      <c r="U658" s="358"/>
      <c r="V658" s="358"/>
      <c r="W658" s="358"/>
      <c r="X658" s="358"/>
      <c r="Y658" s="358"/>
      <c r="Z658" s="358"/>
      <c r="AA658" s="358"/>
      <c r="AB658" s="358"/>
      <c r="AC658" s="358"/>
      <c r="AD658" s="358"/>
      <c r="AE658" s="358"/>
      <c r="AF658" s="358"/>
      <c r="AG658" s="358"/>
      <c r="AH658" s="358"/>
      <c r="AI658" s="358"/>
      <c r="AJ658" s="358"/>
      <c r="AK658" s="358"/>
    </row>
    <row r="659" spans="1:37" ht="13">
      <c r="A659" s="488"/>
      <c r="B659" s="358"/>
      <c r="C659" s="358"/>
      <c r="D659" s="358"/>
      <c r="E659" s="358"/>
      <c r="F659" s="358"/>
      <c r="G659" s="358"/>
      <c r="H659" s="358"/>
      <c r="I659" s="358"/>
      <c r="J659" s="358"/>
      <c r="K659" s="358"/>
      <c r="L659" s="358"/>
      <c r="M659" s="358"/>
      <c r="N659" s="358"/>
      <c r="O659" s="358"/>
      <c r="P659" s="358"/>
      <c r="Q659" s="358"/>
      <c r="R659" s="358"/>
      <c r="S659" s="358"/>
      <c r="T659" s="357"/>
      <c r="U659" s="358"/>
      <c r="V659" s="358"/>
      <c r="W659" s="358"/>
      <c r="X659" s="358"/>
      <c r="Y659" s="358"/>
      <c r="Z659" s="358"/>
      <c r="AA659" s="358"/>
      <c r="AB659" s="358"/>
      <c r="AC659" s="358"/>
      <c r="AD659" s="358"/>
      <c r="AE659" s="358"/>
      <c r="AF659" s="358"/>
      <c r="AG659" s="358"/>
      <c r="AH659" s="358"/>
      <c r="AI659" s="358"/>
      <c r="AJ659" s="358"/>
      <c r="AK659" s="358"/>
    </row>
    <row r="660" spans="1:37" ht="13">
      <c r="A660" s="488"/>
      <c r="B660" s="358"/>
      <c r="C660" s="358"/>
      <c r="D660" s="358"/>
      <c r="E660" s="358"/>
      <c r="F660" s="358"/>
      <c r="G660" s="358"/>
      <c r="H660" s="358"/>
      <c r="I660" s="358"/>
      <c r="J660" s="358"/>
      <c r="K660" s="358"/>
      <c r="L660" s="358"/>
      <c r="M660" s="358"/>
      <c r="N660" s="358"/>
      <c r="O660" s="358"/>
      <c r="P660" s="358"/>
      <c r="Q660" s="358"/>
      <c r="R660" s="358"/>
      <c r="S660" s="358"/>
      <c r="T660" s="357"/>
      <c r="U660" s="358"/>
      <c r="V660" s="358"/>
      <c r="W660" s="358"/>
      <c r="X660" s="358"/>
      <c r="Y660" s="358"/>
      <c r="Z660" s="358"/>
      <c r="AA660" s="358"/>
      <c r="AB660" s="358"/>
      <c r="AC660" s="358"/>
      <c r="AD660" s="358"/>
      <c r="AE660" s="358"/>
      <c r="AF660" s="358"/>
      <c r="AG660" s="358"/>
      <c r="AH660" s="358"/>
      <c r="AI660" s="358"/>
      <c r="AJ660" s="358"/>
      <c r="AK660" s="358"/>
    </row>
    <row r="661" spans="1:37" ht="13">
      <c r="A661" s="488"/>
      <c r="B661" s="358"/>
      <c r="C661" s="358"/>
      <c r="D661" s="358"/>
      <c r="E661" s="358"/>
      <c r="F661" s="358"/>
      <c r="G661" s="358"/>
      <c r="H661" s="358"/>
      <c r="I661" s="358"/>
      <c r="J661" s="358"/>
      <c r="K661" s="358"/>
      <c r="L661" s="358"/>
      <c r="M661" s="358"/>
      <c r="N661" s="358"/>
      <c r="O661" s="358"/>
      <c r="P661" s="358"/>
      <c r="Q661" s="358"/>
      <c r="R661" s="358"/>
      <c r="S661" s="358"/>
      <c r="T661" s="357"/>
      <c r="U661" s="358"/>
      <c r="V661" s="358"/>
      <c r="W661" s="358"/>
      <c r="X661" s="358"/>
      <c r="Y661" s="358"/>
      <c r="Z661" s="358"/>
      <c r="AA661" s="358"/>
      <c r="AB661" s="358"/>
      <c r="AC661" s="358"/>
      <c r="AD661" s="358"/>
      <c r="AE661" s="358"/>
      <c r="AF661" s="358"/>
      <c r="AG661" s="358"/>
      <c r="AH661" s="358"/>
      <c r="AI661" s="358"/>
      <c r="AJ661" s="358"/>
      <c r="AK661" s="358"/>
    </row>
    <row r="662" spans="1:37" ht="13">
      <c r="A662" s="488"/>
      <c r="B662" s="358"/>
      <c r="C662" s="358"/>
      <c r="D662" s="358"/>
      <c r="E662" s="358"/>
      <c r="F662" s="358"/>
      <c r="G662" s="358"/>
      <c r="H662" s="358"/>
      <c r="I662" s="358"/>
      <c r="J662" s="358"/>
      <c r="K662" s="358"/>
      <c r="L662" s="358"/>
      <c r="M662" s="358"/>
      <c r="N662" s="358"/>
      <c r="O662" s="358"/>
      <c r="P662" s="358"/>
      <c r="Q662" s="358"/>
      <c r="R662" s="358"/>
      <c r="S662" s="358"/>
      <c r="T662" s="357"/>
      <c r="U662" s="358"/>
      <c r="V662" s="358"/>
      <c r="W662" s="358"/>
      <c r="X662" s="358"/>
      <c r="Y662" s="358"/>
      <c r="Z662" s="358"/>
      <c r="AA662" s="358"/>
      <c r="AB662" s="358"/>
      <c r="AC662" s="358"/>
      <c r="AD662" s="358"/>
      <c r="AE662" s="358"/>
      <c r="AF662" s="358"/>
      <c r="AG662" s="358"/>
      <c r="AH662" s="358"/>
      <c r="AI662" s="358"/>
      <c r="AJ662" s="358"/>
      <c r="AK662" s="358"/>
    </row>
    <row r="663" spans="1:37" ht="13">
      <c r="A663" s="488"/>
      <c r="B663" s="358"/>
      <c r="C663" s="358"/>
      <c r="D663" s="358"/>
      <c r="E663" s="358"/>
      <c r="F663" s="358"/>
      <c r="G663" s="358"/>
      <c r="H663" s="358"/>
      <c r="I663" s="358"/>
      <c r="J663" s="358"/>
      <c r="K663" s="358"/>
      <c r="L663" s="358"/>
      <c r="M663" s="358"/>
      <c r="N663" s="358"/>
      <c r="O663" s="358"/>
      <c r="P663" s="358"/>
      <c r="Q663" s="358"/>
      <c r="R663" s="358"/>
      <c r="S663" s="358"/>
      <c r="T663" s="357"/>
      <c r="U663" s="358"/>
      <c r="V663" s="358"/>
      <c r="W663" s="358"/>
      <c r="X663" s="358"/>
      <c r="Y663" s="358"/>
      <c r="Z663" s="358"/>
      <c r="AA663" s="358"/>
      <c r="AB663" s="358"/>
      <c r="AC663" s="358"/>
      <c r="AD663" s="358"/>
      <c r="AE663" s="358"/>
      <c r="AF663" s="358"/>
      <c r="AG663" s="358"/>
      <c r="AH663" s="358"/>
      <c r="AI663" s="358"/>
      <c r="AJ663" s="358"/>
      <c r="AK663" s="358"/>
    </row>
    <row r="664" spans="1:37" ht="13">
      <c r="A664" s="488"/>
      <c r="B664" s="358"/>
      <c r="C664" s="358"/>
      <c r="D664" s="358"/>
      <c r="E664" s="358"/>
      <c r="F664" s="358"/>
      <c r="G664" s="358"/>
      <c r="H664" s="358"/>
      <c r="I664" s="358"/>
      <c r="J664" s="358"/>
      <c r="K664" s="358"/>
      <c r="L664" s="358"/>
      <c r="M664" s="358"/>
      <c r="N664" s="358"/>
      <c r="O664" s="358"/>
      <c r="P664" s="358"/>
      <c r="Q664" s="358"/>
      <c r="R664" s="358"/>
      <c r="S664" s="358"/>
      <c r="T664" s="357"/>
      <c r="U664" s="358"/>
      <c r="V664" s="358"/>
      <c r="W664" s="358"/>
      <c r="X664" s="358"/>
      <c r="Y664" s="358"/>
      <c r="Z664" s="358"/>
      <c r="AA664" s="358"/>
      <c r="AB664" s="358"/>
      <c r="AC664" s="358"/>
      <c r="AD664" s="358"/>
      <c r="AE664" s="358"/>
      <c r="AF664" s="358"/>
      <c r="AG664" s="358"/>
      <c r="AH664" s="358"/>
      <c r="AI664" s="358"/>
      <c r="AJ664" s="358"/>
      <c r="AK664" s="358"/>
    </row>
    <row r="665" spans="1:37" ht="13">
      <c r="A665" s="488"/>
      <c r="B665" s="358"/>
      <c r="C665" s="358"/>
      <c r="D665" s="358"/>
      <c r="E665" s="358"/>
      <c r="F665" s="358"/>
      <c r="G665" s="358"/>
      <c r="H665" s="358"/>
      <c r="I665" s="358"/>
      <c r="J665" s="358"/>
      <c r="K665" s="358"/>
      <c r="L665" s="358"/>
      <c r="M665" s="358"/>
      <c r="N665" s="358"/>
      <c r="O665" s="358"/>
      <c r="P665" s="358"/>
      <c r="Q665" s="358"/>
      <c r="R665" s="358"/>
      <c r="S665" s="358"/>
      <c r="T665" s="357"/>
      <c r="U665" s="358"/>
      <c r="V665" s="358"/>
      <c r="W665" s="358"/>
      <c r="X665" s="358"/>
      <c r="Y665" s="358"/>
      <c r="Z665" s="358"/>
      <c r="AA665" s="358"/>
      <c r="AB665" s="358"/>
      <c r="AC665" s="358"/>
      <c r="AD665" s="358"/>
      <c r="AE665" s="358"/>
      <c r="AF665" s="358"/>
      <c r="AG665" s="358"/>
      <c r="AH665" s="358"/>
      <c r="AI665" s="358"/>
      <c r="AJ665" s="358"/>
      <c r="AK665" s="358"/>
    </row>
    <row r="666" spans="1:37" ht="13">
      <c r="A666" s="488"/>
      <c r="B666" s="358"/>
      <c r="C666" s="358"/>
      <c r="D666" s="358"/>
      <c r="E666" s="358"/>
      <c r="F666" s="358"/>
      <c r="G666" s="358"/>
      <c r="H666" s="358"/>
      <c r="I666" s="358"/>
      <c r="J666" s="358"/>
      <c r="K666" s="358"/>
      <c r="L666" s="358"/>
      <c r="M666" s="358"/>
      <c r="N666" s="358"/>
      <c r="O666" s="358"/>
      <c r="P666" s="358"/>
      <c r="Q666" s="358"/>
      <c r="R666" s="358"/>
      <c r="S666" s="358"/>
      <c r="T666" s="357"/>
      <c r="U666" s="358"/>
      <c r="V666" s="358"/>
      <c r="W666" s="358"/>
      <c r="X666" s="358"/>
      <c r="Y666" s="358"/>
      <c r="Z666" s="358"/>
      <c r="AA666" s="358"/>
      <c r="AB666" s="358"/>
      <c r="AC666" s="358"/>
      <c r="AD666" s="358"/>
      <c r="AE666" s="358"/>
      <c r="AF666" s="358"/>
      <c r="AG666" s="358"/>
      <c r="AH666" s="358"/>
      <c r="AI666" s="358"/>
      <c r="AJ666" s="358"/>
      <c r="AK666" s="358"/>
    </row>
    <row r="667" spans="1:37" ht="13">
      <c r="A667" s="488"/>
      <c r="B667" s="358"/>
      <c r="C667" s="358"/>
      <c r="D667" s="358"/>
      <c r="E667" s="358"/>
      <c r="F667" s="358"/>
      <c r="G667" s="358"/>
      <c r="H667" s="358"/>
      <c r="I667" s="358"/>
      <c r="J667" s="358"/>
      <c r="K667" s="358"/>
      <c r="L667" s="358"/>
      <c r="M667" s="358"/>
      <c r="N667" s="358"/>
      <c r="O667" s="358"/>
      <c r="P667" s="358"/>
      <c r="Q667" s="358"/>
      <c r="R667" s="358"/>
      <c r="S667" s="358"/>
      <c r="T667" s="357"/>
      <c r="U667" s="358"/>
      <c r="V667" s="358"/>
      <c r="W667" s="358"/>
      <c r="X667" s="358"/>
      <c r="Y667" s="358"/>
      <c r="Z667" s="358"/>
      <c r="AA667" s="358"/>
      <c r="AB667" s="358"/>
      <c r="AC667" s="358"/>
      <c r="AD667" s="358"/>
      <c r="AE667" s="358"/>
      <c r="AF667" s="358"/>
      <c r="AG667" s="358"/>
      <c r="AH667" s="358"/>
      <c r="AI667" s="358"/>
      <c r="AJ667" s="358"/>
      <c r="AK667" s="358"/>
    </row>
    <row r="668" spans="1:37" ht="13">
      <c r="A668" s="488"/>
      <c r="B668" s="358"/>
      <c r="C668" s="358"/>
      <c r="D668" s="358"/>
      <c r="E668" s="358"/>
      <c r="F668" s="358"/>
      <c r="G668" s="358"/>
      <c r="H668" s="358"/>
      <c r="I668" s="358"/>
      <c r="J668" s="358"/>
      <c r="K668" s="358"/>
      <c r="L668" s="358"/>
      <c r="M668" s="358"/>
      <c r="N668" s="358"/>
      <c r="O668" s="358"/>
      <c r="P668" s="358"/>
      <c r="Q668" s="358"/>
      <c r="R668" s="358"/>
      <c r="S668" s="358"/>
      <c r="T668" s="357"/>
      <c r="U668" s="358"/>
      <c r="V668" s="358"/>
      <c r="W668" s="358"/>
      <c r="X668" s="358"/>
      <c r="Y668" s="358"/>
      <c r="Z668" s="358"/>
      <c r="AA668" s="358"/>
      <c r="AB668" s="358"/>
      <c r="AC668" s="358"/>
      <c r="AD668" s="358"/>
      <c r="AE668" s="358"/>
      <c r="AF668" s="358"/>
      <c r="AG668" s="358"/>
      <c r="AH668" s="358"/>
      <c r="AI668" s="358"/>
      <c r="AJ668" s="358"/>
      <c r="AK668" s="358"/>
    </row>
    <row r="669" spans="1:37" ht="13">
      <c r="A669" s="488"/>
      <c r="B669" s="358"/>
      <c r="C669" s="358"/>
      <c r="D669" s="358"/>
      <c r="E669" s="358"/>
      <c r="F669" s="358"/>
      <c r="G669" s="358"/>
      <c r="H669" s="358"/>
      <c r="I669" s="358"/>
      <c r="J669" s="358"/>
      <c r="K669" s="358"/>
      <c r="L669" s="358"/>
      <c r="M669" s="358"/>
      <c r="N669" s="358"/>
      <c r="O669" s="358"/>
      <c r="P669" s="358"/>
      <c r="Q669" s="358"/>
      <c r="R669" s="358"/>
      <c r="S669" s="358"/>
      <c r="T669" s="357"/>
      <c r="U669" s="358"/>
      <c r="V669" s="358"/>
      <c r="W669" s="358"/>
      <c r="X669" s="358"/>
      <c r="Y669" s="358"/>
      <c r="Z669" s="358"/>
      <c r="AA669" s="358"/>
      <c r="AB669" s="358"/>
      <c r="AC669" s="358"/>
      <c r="AD669" s="358"/>
      <c r="AE669" s="358"/>
      <c r="AF669" s="358"/>
      <c r="AG669" s="358"/>
      <c r="AH669" s="358"/>
      <c r="AI669" s="358"/>
      <c r="AJ669" s="358"/>
      <c r="AK669" s="358"/>
    </row>
    <row r="670" spans="1:37" ht="13">
      <c r="A670" s="488"/>
      <c r="B670" s="358"/>
      <c r="C670" s="358"/>
      <c r="D670" s="358"/>
      <c r="E670" s="358"/>
      <c r="F670" s="358"/>
      <c r="G670" s="358"/>
      <c r="H670" s="358"/>
      <c r="I670" s="358"/>
      <c r="J670" s="358"/>
      <c r="K670" s="358"/>
      <c r="L670" s="358"/>
      <c r="M670" s="358"/>
      <c r="N670" s="358"/>
      <c r="O670" s="358"/>
      <c r="P670" s="358"/>
      <c r="Q670" s="358"/>
      <c r="R670" s="358"/>
      <c r="S670" s="358"/>
      <c r="T670" s="357"/>
      <c r="U670" s="358"/>
      <c r="V670" s="358"/>
      <c r="W670" s="358"/>
      <c r="X670" s="358"/>
      <c r="Y670" s="358"/>
      <c r="Z670" s="358"/>
      <c r="AA670" s="358"/>
      <c r="AB670" s="358"/>
      <c r="AC670" s="358"/>
      <c r="AD670" s="358"/>
      <c r="AE670" s="358"/>
      <c r="AF670" s="358"/>
      <c r="AG670" s="358"/>
      <c r="AH670" s="358"/>
      <c r="AI670" s="358"/>
      <c r="AJ670" s="358"/>
      <c r="AK670" s="358"/>
    </row>
    <row r="671" spans="1:37" ht="13">
      <c r="A671" s="488"/>
      <c r="B671" s="358"/>
      <c r="C671" s="358"/>
      <c r="D671" s="358"/>
      <c r="E671" s="358"/>
      <c r="F671" s="358"/>
      <c r="G671" s="358"/>
      <c r="H671" s="358"/>
      <c r="I671" s="358"/>
      <c r="J671" s="358"/>
      <c r="K671" s="358"/>
      <c r="L671" s="358"/>
      <c r="M671" s="358"/>
      <c r="N671" s="358"/>
      <c r="O671" s="358"/>
      <c r="P671" s="358"/>
      <c r="Q671" s="358"/>
      <c r="R671" s="358"/>
      <c r="S671" s="358"/>
      <c r="T671" s="357"/>
      <c r="U671" s="358"/>
      <c r="V671" s="358"/>
      <c r="W671" s="358"/>
      <c r="X671" s="358"/>
      <c r="Y671" s="358"/>
      <c r="Z671" s="358"/>
      <c r="AA671" s="358"/>
      <c r="AB671" s="358"/>
      <c r="AC671" s="358"/>
      <c r="AD671" s="358"/>
      <c r="AE671" s="358"/>
      <c r="AF671" s="358"/>
      <c r="AG671" s="358"/>
      <c r="AH671" s="358"/>
      <c r="AI671" s="358"/>
      <c r="AJ671" s="358"/>
      <c r="AK671" s="358"/>
    </row>
    <row r="672" spans="1:37" ht="13">
      <c r="A672" s="488"/>
      <c r="B672" s="358"/>
      <c r="C672" s="358"/>
      <c r="D672" s="358"/>
      <c r="E672" s="358"/>
      <c r="F672" s="358"/>
      <c r="G672" s="358"/>
      <c r="H672" s="358"/>
      <c r="I672" s="358"/>
      <c r="J672" s="358"/>
      <c r="K672" s="358"/>
      <c r="L672" s="358"/>
      <c r="M672" s="358"/>
      <c r="N672" s="358"/>
      <c r="O672" s="358"/>
      <c r="P672" s="358"/>
      <c r="Q672" s="358"/>
      <c r="R672" s="358"/>
      <c r="S672" s="358"/>
      <c r="T672" s="357"/>
      <c r="U672" s="358"/>
      <c r="V672" s="358"/>
      <c r="W672" s="358"/>
      <c r="X672" s="358"/>
      <c r="Y672" s="358"/>
      <c r="Z672" s="358"/>
      <c r="AA672" s="358"/>
      <c r="AB672" s="358"/>
      <c r="AC672" s="358"/>
      <c r="AD672" s="358"/>
      <c r="AE672" s="358"/>
      <c r="AF672" s="358"/>
      <c r="AG672" s="358"/>
      <c r="AH672" s="358"/>
      <c r="AI672" s="358"/>
      <c r="AJ672" s="358"/>
      <c r="AK672" s="358"/>
    </row>
    <row r="673" spans="1:37" ht="13">
      <c r="A673" s="488"/>
      <c r="B673" s="358"/>
      <c r="C673" s="358"/>
      <c r="D673" s="358"/>
      <c r="E673" s="358"/>
      <c r="F673" s="358"/>
      <c r="G673" s="358"/>
      <c r="H673" s="358"/>
      <c r="I673" s="358"/>
      <c r="J673" s="358"/>
      <c r="K673" s="358"/>
      <c r="L673" s="358"/>
      <c r="M673" s="358"/>
      <c r="N673" s="358"/>
      <c r="O673" s="358"/>
      <c r="P673" s="358"/>
      <c r="Q673" s="358"/>
      <c r="R673" s="358"/>
      <c r="S673" s="358"/>
      <c r="T673" s="357"/>
      <c r="U673" s="358"/>
      <c r="V673" s="358"/>
      <c r="W673" s="358"/>
      <c r="X673" s="358"/>
      <c r="Y673" s="358"/>
      <c r="Z673" s="358"/>
      <c r="AA673" s="358"/>
      <c r="AB673" s="358"/>
      <c r="AC673" s="358"/>
      <c r="AD673" s="358"/>
      <c r="AE673" s="358"/>
      <c r="AF673" s="358"/>
      <c r="AG673" s="358"/>
      <c r="AH673" s="358"/>
      <c r="AI673" s="358"/>
      <c r="AJ673" s="358"/>
      <c r="AK673" s="358"/>
    </row>
    <row r="674" spans="1:37" ht="13">
      <c r="A674" s="488"/>
      <c r="B674" s="358"/>
      <c r="C674" s="358"/>
      <c r="D674" s="358"/>
      <c r="E674" s="358"/>
      <c r="F674" s="358"/>
      <c r="G674" s="358"/>
      <c r="H674" s="358"/>
      <c r="I674" s="358"/>
      <c r="J674" s="358"/>
      <c r="K674" s="358"/>
      <c r="L674" s="358"/>
      <c r="M674" s="358"/>
      <c r="N674" s="358"/>
      <c r="O674" s="358"/>
      <c r="P674" s="358"/>
      <c r="Q674" s="358"/>
      <c r="R674" s="358"/>
      <c r="S674" s="358"/>
      <c r="T674" s="357"/>
      <c r="U674" s="358"/>
      <c r="V674" s="358"/>
      <c r="W674" s="358"/>
      <c r="X674" s="358"/>
      <c r="Y674" s="358"/>
      <c r="Z674" s="358"/>
      <c r="AA674" s="358"/>
      <c r="AB674" s="358"/>
      <c r="AC674" s="358"/>
      <c r="AD674" s="358"/>
      <c r="AE674" s="358"/>
      <c r="AF674" s="358"/>
      <c r="AG674" s="358"/>
      <c r="AH674" s="358"/>
      <c r="AI674" s="358"/>
      <c r="AJ674" s="358"/>
      <c r="AK674" s="358"/>
    </row>
    <row r="675" spans="1:37" ht="13">
      <c r="A675" s="488"/>
      <c r="B675" s="358"/>
      <c r="C675" s="358"/>
      <c r="D675" s="358"/>
      <c r="E675" s="358"/>
      <c r="F675" s="358"/>
      <c r="G675" s="358"/>
      <c r="H675" s="358"/>
      <c r="I675" s="358"/>
      <c r="J675" s="358"/>
      <c r="K675" s="358"/>
      <c r="L675" s="358"/>
      <c r="M675" s="358"/>
      <c r="N675" s="358"/>
      <c r="O675" s="358"/>
      <c r="P675" s="358"/>
      <c r="Q675" s="358"/>
      <c r="R675" s="358"/>
      <c r="S675" s="358"/>
      <c r="T675" s="357"/>
      <c r="U675" s="358"/>
      <c r="V675" s="358"/>
      <c r="W675" s="358"/>
      <c r="X675" s="358"/>
      <c r="Y675" s="358"/>
      <c r="Z675" s="358"/>
      <c r="AA675" s="358"/>
      <c r="AB675" s="358"/>
      <c r="AC675" s="358"/>
      <c r="AD675" s="358"/>
      <c r="AE675" s="358"/>
      <c r="AF675" s="358"/>
      <c r="AG675" s="358"/>
      <c r="AH675" s="358"/>
      <c r="AI675" s="358"/>
      <c r="AJ675" s="358"/>
      <c r="AK675" s="358"/>
    </row>
    <row r="676" spans="1:37" ht="13">
      <c r="A676" s="488"/>
      <c r="B676" s="358"/>
      <c r="C676" s="358"/>
      <c r="D676" s="358"/>
      <c r="E676" s="358"/>
      <c r="F676" s="358"/>
      <c r="G676" s="358"/>
      <c r="H676" s="358"/>
      <c r="I676" s="358"/>
      <c r="J676" s="358"/>
      <c r="K676" s="358"/>
      <c r="L676" s="358"/>
      <c r="M676" s="358"/>
      <c r="N676" s="358"/>
      <c r="O676" s="358"/>
      <c r="P676" s="358"/>
      <c r="Q676" s="358"/>
      <c r="R676" s="358"/>
      <c r="S676" s="358"/>
      <c r="T676" s="357"/>
      <c r="U676" s="358"/>
      <c r="V676" s="358"/>
      <c r="W676" s="358"/>
      <c r="X676" s="358"/>
      <c r="Y676" s="358"/>
      <c r="Z676" s="358"/>
      <c r="AA676" s="358"/>
      <c r="AB676" s="358"/>
      <c r="AC676" s="358"/>
      <c r="AD676" s="358"/>
      <c r="AE676" s="358"/>
      <c r="AF676" s="358"/>
      <c r="AG676" s="358"/>
      <c r="AH676" s="358"/>
      <c r="AI676" s="358"/>
      <c r="AJ676" s="358"/>
      <c r="AK676" s="358"/>
    </row>
    <row r="677" spans="1:37" ht="13">
      <c r="A677" s="488"/>
      <c r="B677" s="358"/>
      <c r="C677" s="358"/>
      <c r="D677" s="358"/>
      <c r="E677" s="358"/>
      <c r="F677" s="358"/>
      <c r="G677" s="358"/>
      <c r="H677" s="358"/>
      <c r="I677" s="358"/>
      <c r="J677" s="358"/>
      <c r="K677" s="358"/>
      <c r="L677" s="358"/>
      <c r="M677" s="358"/>
      <c r="N677" s="358"/>
      <c r="O677" s="358"/>
      <c r="P677" s="358"/>
      <c r="Q677" s="358"/>
      <c r="R677" s="358"/>
      <c r="S677" s="358"/>
      <c r="T677" s="357"/>
      <c r="U677" s="358"/>
      <c r="V677" s="358"/>
      <c r="W677" s="358"/>
      <c r="X677" s="358"/>
      <c r="Y677" s="358"/>
      <c r="Z677" s="358"/>
      <c r="AA677" s="358"/>
      <c r="AB677" s="358"/>
      <c r="AC677" s="358"/>
      <c r="AD677" s="358"/>
      <c r="AE677" s="358"/>
      <c r="AF677" s="358"/>
      <c r="AG677" s="358"/>
      <c r="AH677" s="358"/>
      <c r="AI677" s="358"/>
      <c r="AJ677" s="358"/>
      <c r="AK677" s="358"/>
    </row>
    <row r="678" spans="1:37" ht="13">
      <c r="A678" s="488"/>
      <c r="B678" s="358"/>
      <c r="C678" s="358"/>
      <c r="D678" s="358"/>
      <c r="E678" s="358"/>
      <c r="F678" s="358"/>
      <c r="G678" s="358"/>
      <c r="H678" s="358"/>
      <c r="I678" s="358"/>
      <c r="J678" s="358"/>
      <c r="K678" s="358"/>
      <c r="L678" s="358"/>
      <c r="M678" s="358"/>
      <c r="N678" s="358"/>
      <c r="O678" s="358"/>
      <c r="P678" s="358"/>
      <c r="Q678" s="358"/>
      <c r="R678" s="358"/>
      <c r="S678" s="358"/>
      <c r="T678" s="357"/>
      <c r="U678" s="358"/>
      <c r="V678" s="358"/>
      <c r="W678" s="358"/>
      <c r="X678" s="358"/>
      <c r="Y678" s="358"/>
      <c r="Z678" s="358"/>
      <c r="AA678" s="358"/>
      <c r="AB678" s="358"/>
      <c r="AC678" s="358"/>
      <c r="AD678" s="358"/>
      <c r="AE678" s="358"/>
      <c r="AF678" s="358"/>
      <c r="AG678" s="358"/>
      <c r="AH678" s="358"/>
      <c r="AI678" s="358"/>
      <c r="AJ678" s="358"/>
      <c r="AK678" s="358"/>
    </row>
    <row r="679" spans="1:37" ht="13">
      <c r="A679" s="488"/>
      <c r="B679" s="358"/>
      <c r="C679" s="358"/>
      <c r="D679" s="358"/>
      <c r="E679" s="358"/>
      <c r="F679" s="358"/>
      <c r="G679" s="358"/>
      <c r="H679" s="358"/>
      <c r="I679" s="358"/>
      <c r="J679" s="358"/>
      <c r="K679" s="358"/>
      <c r="L679" s="358"/>
      <c r="M679" s="358"/>
      <c r="N679" s="358"/>
      <c r="O679" s="358"/>
      <c r="P679" s="358"/>
      <c r="Q679" s="358"/>
      <c r="R679" s="358"/>
      <c r="S679" s="358"/>
      <c r="T679" s="357"/>
      <c r="U679" s="358"/>
      <c r="V679" s="358"/>
      <c r="W679" s="358"/>
      <c r="X679" s="358"/>
      <c r="Y679" s="358"/>
      <c r="Z679" s="358"/>
      <c r="AA679" s="358"/>
      <c r="AB679" s="358"/>
      <c r="AC679" s="358"/>
      <c r="AD679" s="358"/>
      <c r="AE679" s="358"/>
      <c r="AF679" s="358"/>
      <c r="AG679" s="358"/>
      <c r="AH679" s="358"/>
      <c r="AI679" s="358"/>
      <c r="AJ679" s="358"/>
      <c r="AK679" s="358"/>
    </row>
    <row r="680" spans="1:37" ht="13">
      <c r="A680" s="488"/>
      <c r="B680" s="358"/>
      <c r="C680" s="358"/>
      <c r="D680" s="358"/>
      <c r="E680" s="358"/>
      <c r="F680" s="358"/>
      <c r="G680" s="358"/>
      <c r="H680" s="358"/>
      <c r="I680" s="358"/>
      <c r="J680" s="358"/>
      <c r="K680" s="358"/>
      <c r="L680" s="358"/>
      <c r="M680" s="358"/>
      <c r="N680" s="358"/>
      <c r="O680" s="358"/>
      <c r="P680" s="358"/>
      <c r="Q680" s="358"/>
      <c r="R680" s="358"/>
      <c r="S680" s="358"/>
      <c r="T680" s="357"/>
      <c r="U680" s="358"/>
      <c r="V680" s="358"/>
      <c r="W680" s="358"/>
      <c r="X680" s="358"/>
      <c r="Y680" s="358"/>
      <c r="Z680" s="358"/>
      <c r="AA680" s="358"/>
      <c r="AB680" s="358"/>
      <c r="AC680" s="358"/>
      <c r="AD680" s="358"/>
      <c r="AE680" s="358"/>
      <c r="AF680" s="358"/>
      <c r="AG680" s="358"/>
      <c r="AH680" s="358"/>
      <c r="AI680" s="358"/>
      <c r="AJ680" s="358"/>
      <c r="AK680" s="358"/>
    </row>
    <row r="681" spans="1:37" ht="13">
      <c r="A681" s="488"/>
      <c r="B681" s="358"/>
      <c r="C681" s="358"/>
      <c r="D681" s="358"/>
      <c r="E681" s="358"/>
      <c r="F681" s="358"/>
      <c r="G681" s="358"/>
      <c r="H681" s="358"/>
      <c r="I681" s="358"/>
      <c r="J681" s="358"/>
      <c r="K681" s="358"/>
      <c r="L681" s="358"/>
      <c r="M681" s="358"/>
      <c r="N681" s="358"/>
      <c r="O681" s="358"/>
      <c r="P681" s="358"/>
      <c r="Q681" s="358"/>
      <c r="R681" s="358"/>
      <c r="S681" s="358"/>
      <c r="T681" s="357"/>
      <c r="U681" s="358"/>
      <c r="V681" s="358"/>
      <c r="W681" s="358"/>
      <c r="X681" s="358"/>
      <c r="Y681" s="358"/>
      <c r="Z681" s="358"/>
      <c r="AA681" s="358"/>
      <c r="AB681" s="358"/>
      <c r="AC681" s="358"/>
      <c r="AD681" s="358"/>
      <c r="AE681" s="358"/>
      <c r="AF681" s="358"/>
      <c r="AG681" s="358"/>
      <c r="AH681" s="358"/>
      <c r="AI681" s="358"/>
      <c r="AJ681" s="358"/>
      <c r="AK681" s="358"/>
    </row>
    <row r="682" spans="1:37" ht="13">
      <c r="A682" s="488"/>
      <c r="B682" s="358"/>
      <c r="C682" s="358"/>
      <c r="D682" s="358"/>
      <c r="E682" s="358"/>
      <c r="F682" s="358"/>
      <c r="G682" s="358"/>
      <c r="H682" s="358"/>
      <c r="I682" s="358"/>
      <c r="J682" s="358"/>
      <c r="K682" s="358"/>
      <c r="L682" s="358"/>
      <c r="M682" s="358"/>
      <c r="N682" s="358"/>
      <c r="O682" s="358"/>
      <c r="P682" s="358"/>
      <c r="Q682" s="358"/>
      <c r="R682" s="358"/>
      <c r="S682" s="358"/>
      <c r="T682" s="357"/>
      <c r="U682" s="358"/>
      <c r="V682" s="358"/>
      <c r="W682" s="358"/>
      <c r="X682" s="358"/>
      <c r="Y682" s="358"/>
      <c r="Z682" s="358"/>
      <c r="AA682" s="358"/>
      <c r="AB682" s="358"/>
      <c r="AC682" s="358"/>
      <c r="AD682" s="358"/>
      <c r="AE682" s="358"/>
      <c r="AF682" s="358"/>
      <c r="AG682" s="358"/>
      <c r="AH682" s="358"/>
      <c r="AI682" s="358"/>
      <c r="AJ682" s="358"/>
      <c r="AK682" s="358"/>
    </row>
    <row r="683" spans="1:37" ht="13">
      <c r="A683" s="488"/>
      <c r="B683" s="358"/>
      <c r="C683" s="358"/>
      <c r="D683" s="358"/>
      <c r="E683" s="358"/>
      <c r="F683" s="358"/>
      <c r="G683" s="358"/>
      <c r="H683" s="358"/>
      <c r="I683" s="358"/>
      <c r="J683" s="358"/>
      <c r="K683" s="358"/>
      <c r="L683" s="358"/>
      <c r="M683" s="358"/>
      <c r="N683" s="358"/>
      <c r="O683" s="358"/>
      <c r="P683" s="358"/>
      <c r="Q683" s="358"/>
      <c r="R683" s="358"/>
      <c r="S683" s="358"/>
      <c r="T683" s="357"/>
      <c r="U683" s="358"/>
      <c r="V683" s="358"/>
      <c r="W683" s="358"/>
      <c r="X683" s="358"/>
      <c r="Y683" s="358"/>
      <c r="Z683" s="358"/>
      <c r="AA683" s="358"/>
      <c r="AB683" s="358"/>
      <c r="AC683" s="358"/>
      <c r="AD683" s="358"/>
      <c r="AE683" s="358"/>
      <c r="AF683" s="358"/>
      <c r="AG683" s="358"/>
      <c r="AH683" s="358"/>
      <c r="AI683" s="358"/>
      <c r="AJ683" s="358"/>
      <c r="AK683" s="358"/>
    </row>
    <row r="684" spans="1:37" ht="13">
      <c r="A684" s="488"/>
      <c r="B684" s="358"/>
      <c r="C684" s="358"/>
      <c r="D684" s="358"/>
      <c r="E684" s="358"/>
      <c r="F684" s="358"/>
      <c r="G684" s="358"/>
      <c r="H684" s="358"/>
      <c r="I684" s="358"/>
      <c r="J684" s="358"/>
      <c r="K684" s="358"/>
      <c r="L684" s="358"/>
      <c r="M684" s="358"/>
      <c r="N684" s="358"/>
      <c r="O684" s="358"/>
      <c r="P684" s="358"/>
      <c r="Q684" s="358"/>
      <c r="R684" s="358"/>
      <c r="S684" s="358"/>
      <c r="T684" s="357"/>
      <c r="U684" s="358"/>
      <c r="V684" s="358"/>
      <c r="W684" s="358"/>
      <c r="X684" s="358"/>
      <c r="Y684" s="358"/>
      <c r="Z684" s="358"/>
      <c r="AA684" s="358"/>
      <c r="AB684" s="358"/>
      <c r="AC684" s="358"/>
      <c r="AD684" s="358"/>
      <c r="AE684" s="358"/>
      <c r="AF684" s="358"/>
      <c r="AG684" s="358"/>
      <c r="AH684" s="358"/>
      <c r="AI684" s="358"/>
      <c r="AJ684" s="358"/>
      <c r="AK684" s="358"/>
    </row>
    <row r="685" spans="1:37" ht="13">
      <c r="A685" s="488"/>
      <c r="B685" s="358"/>
      <c r="C685" s="358"/>
      <c r="D685" s="358"/>
      <c r="E685" s="358"/>
      <c r="F685" s="358"/>
      <c r="G685" s="358"/>
      <c r="H685" s="358"/>
      <c r="I685" s="358"/>
      <c r="J685" s="358"/>
      <c r="K685" s="358"/>
      <c r="L685" s="358"/>
      <c r="M685" s="358"/>
      <c r="N685" s="358"/>
      <c r="O685" s="358"/>
      <c r="P685" s="358"/>
      <c r="Q685" s="358"/>
      <c r="R685" s="358"/>
      <c r="S685" s="358"/>
      <c r="T685" s="357"/>
      <c r="U685" s="358"/>
      <c r="V685" s="358"/>
      <c r="W685" s="358"/>
      <c r="X685" s="358"/>
      <c r="Y685" s="358"/>
      <c r="Z685" s="358"/>
      <c r="AA685" s="358"/>
      <c r="AB685" s="358"/>
      <c r="AC685" s="358"/>
      <c r="AD685" s="358"/>
      <c r="AE685" s="358"/>
      <c r="AF685" s="358"/>
      <c r="AG685" s="358"/>
      <c r="AH685" s="358"/>
      <c r="AI685" s="358"/>
      <c r="AJ685" s="358"/>
      <c r="AK685" s="358"/>
    </row>
    <row r="686" spans="1:37" ht="13">
      <c r="A686" s="488"/>
      <c r="B686" s="358"/>
      <c r="C686" s="358"/>
      <c r="D686" s="358"/>
      <c r="E686" s="358"/>
      <c r="F686" s="358"/>
      <c r="G686" s="358"/>
      <c r="H686" s="358"/>
      <c r="I686" s="358"/>
      <c r="J686" s="358"/>
      <c r="K686" s="358"/>
      <c r="L686" s="358"/>
      <c r="M686" s="358"/>
      <c r="N686" s="358"/>
      <c r="O686" s="358"/>
      <c r="P686" s="358"/>
      <c r="Q686" s="358"/>
      <c r="R686" s="358"/>
      <c r="S686" s="358"/>
      <c r="T686" s="357"/>
      <c r="U686" s="358"/>
      <c r="V686" s="358"/>
      <c r="W686" s="358"/>
      <c r="X686" s="358"/>
      <c r="Y686" s="358"/>
      <c r="Z686" s="358"/>
      <c r="AA686" s="358"/>
      <c r="AB686" s="358"/>
      <c r="AC686" s="358"/>
      <c r="AD686" s="358"/>
      <c r="AE686" s="358"/>
      <c r="AF686" s="358"/>
      <c r="AG686" s="358"/>
      <c r="AH686" s="358"/>
      <c r="AI686" s="358"/>
      <c r="AJ686" s="358"/>
      <c r="AK686" s="358"/>
    </row>
    <row r="687" spans="1:37" ht="13">
      <c r="A687" s="488"/>
      <c r="B687" s="358"/>
      <c r="C687" s="358"/>
      <c r="D687" s="358"/>
      <c r="E687" s="358"/>
      <c r="F687" s="358"/>
      <c r="G687" s="358"/>
      <c r="H687" s="358"/>
      <c r="I687" s="358"/>
      <c r="J687" s="358"/>
      <c r="K687" s="358"/>
      <c r="L687" s="358"/>
      <c r="M687" s="358"/>
      <c r="N687" s="358"/>
      <c r="O687" s="358"/>
      <c r="P687" s="358"/>
      <c r="Q687" s="358"/>
      <c r="R687" s="358"/>
      <c r="S687" s="358"/>
      <c r="T687" s="357"/>
      <c r="U687" s="358"/>
      <c r="V687" s="358"/>
      <c r="W687" s="358"/>
      <c r="X687" s="358"/>
      <c r="Y687" s="358"/>
      <c r="Z687" s="358"/>
      <c r="AA687" s="358"/>
      <c r="AB687" s="358"/>
      <c r="AC687" s="358"/>
      <c r="AD687" s="358"/>
      <c r="AE687" s="358"/>
      <c r="AF687" s="358"/>
      <c r="AG687" s="358"/>
      <c r="AH687" s="358"/>
      <c r="AI687" s="358"/>
      <c r="AJ687" s="358"/>
      <c r="AK687" s="358"/>
    </row>
    <row r="688" spans="1:37" ht="13">
      <c r="A688" s="488"/>
      <c r="B688" s="358"/>
      <c r="C688" s="358"/>
      <c r="D688" s="358"/>
      <c r="E688" s="358"/>
      <c r="F688" s="358"/>
      <c r="G688" s="358"/>
      <c r="H688" s="358"/>
      <c r="I688" s="358"/>
      <c r="J688" s="358"/>
      <c r="K688" s="358"/>
      <c r="L688" s="358"/>
      <c r="M688" s="358"/>
      <c r="N688" s="358"/>
      <c r="O688" s="358"/>
      <c r="P688" s="358"/>
      <c r="Q688" s="358"/>
      <c r="R688" s="358"/>
      <c r="S688" s="358"/>
      <c r="T688" s="357"/>
      <c r="U688" s="358"/>
      <c r="V688" s="358"/>
      <c r="W688" s="358"/>
      <c r="X688" s="358"/>
      <c r="Y688" s="358"/>
      <c r="Z688" s="358"/>
      <c r="AA688" s="358"/>
      <c r="AB688" s="358"/>
      <c r="AC688" s="358"/>
      <c r="AD688" s="358"/>
      <c r="AE688" s="358"/>
      <c r="AF688" s="358"/>
      <c r="AG688" s="358"/>
      <c r="AH688" s="358"/>
      <c r="AI688" s="358"/>
      <c r="AJ688" s="358"/>
      <c r="AK688" s="358"/>
    </row>
    <row r="689" spans="1:37" ht="13">
      <c r="A689" s="488"/>
      <c r="B689" s="358"/>
      <c r="C689" s="358"/>
      <c r="D689" s="358"/>
      <c r="E689" s="358"/>
      <c r="F689" s="358"/>
      <c r="G689" s="358"/>
      <c r="H689" s="358"/>
      <c r="I689" s="358"/>
      <c r="J689" s="358"/>
      <c r="K689" s="358"/>
      <c r="L689" s="358"/>
      <c r="M689" s="358"/>
      <c r="N689" s="358"/>
      <c r="O689" s="358"/>
      <c r="P689" s="358"/>
      <c r="Q689" s="358"/>
      <c r="R689" s="358"/>
      <c r="S689" s="358"/>
      <c r="T689" s="357"/>
      <c r="U689" s="358"/>
      <c r="V689" s="358"/>
      <c r="W689" s="358"/>
      <c r="X689" s="358"/>
      <c r="Y689" s="358"/>
      <c r="Z689" s="358"/>
      <c r="AA689" s="358"/>
      <c r="AB689" s="358"/>
      <c r="AC689" s="358"/>
      <c r="AD689" s="358"/>
      <c r="AE689" s="358"/>
      <c r="AF689" s="358"/>
      <c r="AG689" s="358"/>
      <c r="AH689" s="358"/>
      <c r="AI689" s="358"/>
      <c r="AJ689" s="358"/>
      <c r="AK689" s="358"/>
    </row>
    <row r="690" spans="1:37" ht="13">
      <c r="A690" s="488"/>
      <c r="B690" s="358"/>
      <c r="C690" s="358"/>
      <c r="D690" s="358"/>
      <c r="E690" s="358"/>
      <c r="F690" s="358"/>
      <c r="G690" s="358"/>
      <c r="H690" s="358"/>
      <c r="I690" s="358"/>
      <c r="J690" s="358"/>
      <c r="K690" s="358"/>
      <c r="L690" s="358"/>
      <c r="M690" s="358"/>
      <c r="N690" s="358"/>
      <c r="O690" s="358"/>
      <c r="P690" s="358"/>
      <c r="Q690" s="358"/>
      <c r="R690" s="358"/>
      <c r="S690" s="358"/>
      <c r="T690" s="357"/>
      <c r="U690" s="358"/>
      <c r="V690" s="358"/>
      <c r="W690" s="358"/>
      <c r="X690" s="358"/>
      <c r="Y690" s="358"/>
      <c r="Z690" s="358"/>
      <c r="AA690" s="358"/>
      <c r="AB690" s="358"/>
      <c r="AC690" s="358"/>
      <c r="AD690" s="358"/>
      <c r="AE690" s="358"/>
      <c r="AF690" s="358"/>
      <c r="AG690" s="358"/>
      <c r="AH690" s="358"/>
      <c r="AI690" s="358"/>
      <c r="AJ690" s="358"/>
      <c r="AK690" s="358"/>
    </row>
    <row r="691" spans="1:37" ht="13">
      <c r="A691" s="488"/>
      <c r="B691" s="358"/>
      <c r="C691" s="358"/>
      <c r="D691" s="358"/>
      <c r="E691" s="358"/>
      <c r="F691" s="358"/>
      <c r="G691" s="358"/>
      <c r="H691" s="358"/>
      <c r="I691" s="358"/>
      <c r="J691" s="358"/>
      <c r="K691" s="358"/>
      <c r="L691" s="358"/>
      <c r="M691" s="358"/>
      <c r="N691" s="358"/>
      <c r="O691" s="358"/>
      <c r="P691" s="358"/>
      <c r="Q691" s="358"/>
      <c r="R691" s="358"/>
      <c r="S691" s="358"/>
      <c r="T691" s="357"/>
      <c r="U691" s="358"/>
      <c r="V691" s="358"/>
      <c r="W691" s="358"/>
      <c r="X691" s="358"/>
      <c r="Y691" s="358"/>
      <c r="Z691" s="358"/>
      <c r="AA691" s="358"/>
      <c r="AB691" s="358"/>
      <c r="AC691" s="358"/>
      <c r="AD691" s="358"/>
      <c r="AE691" s="358"/>
      <c r="AF691" s="358"/>
      <c r="AG691" s="358"/>
      <c r="AH691" s="358"/>
      <c r="AI691" s="358"/>
      <c r="AJ691" s="358"/>
      <c r="AK691" s="358"/>
    </row>
    <row r="692" spans="1:37" ht="13">
      <c r="A692" s="488"/>
      <c r="B692" s="358"/>
      <c r="C692" s="358"/>
      <c r="D692" s="358"/>
      <c r="E692" s="358"/>
      <c r="F692" s="358"/>
      <c r="G692" s="358"/>
      <c r="H692" s="358"/>
      <c r="I692" s="358"/>
      <c r="J692" s="358"/>
      <c r="K692" s="358"/>
      <c r="L692" s="358"/>
      <c r="M692" s="358"/>
      <c r="N692" s="358"/>
      <c r="O692" s="358"/>
      <c r="P692" s="358"/>
      <c r="Q692" s="358"/>
      <c r="R692" s="358"/>
      <c r="S692" s="358"/>
      <c r="T692" s="357"/>
      <c r="U692" s="358"/>
      <c r="V692" s="358"/>
      <c r="W692" s="358"/>
      <c r="X692" s="358"/>
      <c r="Y692" s="358"/>
      <c r="Z692" s="358"/>
      <c r="AA692" s="358"/>
      <c r="AB692" s="358"/>
      <c r="AC692" s="358"/>
      <c r="AD692" s="358"/>
      <c r="AE692" s="358"/>
      <c r="AF692" s="358"/>
      <c r="AG692" s="358"/>
      <c r="AH692" s="358"/>
      <c r="AI692" s="358"/>
      <c r="AJ692" s="358"/>
      <c r="AK692" s="358"/>
    </row>
    <row r="693" spans="1:37" ht="13">
      <c r="A693" s="488"/>
      <c r="B693" s="358"/>
      <c r="C693" s="358"/>
      <c r="D693" s="358"/>
      <c r="E693" s="358"/>
      <c r="F693" s="358"/>
      <c r="G693" s="358"/>
      <c r="H693" s="358"/>
      <c r="I693" s="358"/>
      <c r="J693" s="358"/>
      <c r="K693" s="358"/>
      <c r="L693" s="358"/>
      <c r="M693" s="358"/>
      <c r="N693" s="358"/>
      <c r="O693" s="358"/>
      <c r="P693" s="358"/>
      <c r="Q693" s="358"/>
      <c r="R693" s="358"/>
      <c r="S693" s="358"/>
      <c r="T693" s="357"/>
      <c r="U693" s="358"/>
      <c r="V693" s="358"/>
      <c r="W693" s="358"/>
      <c r="X693" s="358"/>
      <c r="Y693" s="358"/>
      <c r="Z693" s="358"/>
      <c r="AA693" s="358"/>
      <c r="AB693" s="358"/>
      <c r="AC693" s="358"/>
      <c r="AD693" s="358"/>
      <c r="AE693" s="358"/>
      <c r="AF693" s="358"/>
      <c r="AG693" s="358"/>
      <c r="AH693" s="358"/>
      <c r="AI693" s="358"/>
      <c r="AJ693" s="358"/>
      <c r="AK693" s="358"/>
    </row>
    <row r="694" spans="1:37" ht="13">
      <c r="A694" s="488"/>
      <c r="B694" s="358"/>
      <c r="C694" s="358"/>
      <c r="D694" s="358"/>
      <c r="E694" s="358"/>
      <c r="F694" s="358"/>
      <c r="G694" s="358"/>
      <c r="H694" s="358"/>
      <c r="I694" s="358"/>
      <c r="J694" s="358"/>
      <c r="K694" s="358"/>
      <c r="L694" s="358"/>
      <c r="M694" s="358"/>
      <c r="N694" s="358"/>
      <c r="O694" s="358"/>
      <c r="P694" s="358"/>
      <c r="Q694" s="358"/>
      <c r="R694" s="358"/>
      <c r="S694" s="358"/>
      <c r="T694" s="357"/>
      <c r="U694" s="358"/>
      <c r="V694" s="358"/>
      <c r="W694" s="358"/>
      <c r="X694" s="358"/>
      <c r="Y694" s="358"/>
      <c r="Z694" s="358"/>
      <c r="AA694" s="358"/>
      <c r="AB694" s="358"/>
      <c r="AC694" s="358"/>
      <c r="AD694" s="358"/>
      <c r="AE694" s="358"/>
      <c r="AF694" s="358"/>
      <c r="AG694" s="358"/>
      <c r="AH694" s="358"/>
      <c r="AI694" s="358"/>
      <c r="AJ694" s="358"/>
      <c r="AK694" s="358"/>
    </row>
    <row r="695" spans="1:37" ht="13">
      <c r="A695" s="488"/>
      <c r="B695" s="358"/>
      <c r="C695" s="358"/>
      <c r="D695" s="358"/>
      <c r="E695" s="358"/>
      <c r="F695" s="358"/>
      <c r="G695" s="358"/>
      <c r="H695" s="358"/>
      <c r="I695" s="358"/>
      <c r="J695" s="358"/>
      <c r="K695" s="358"/>
      <c r="L695" s="358"/>
      <c r="M695" s="358"/>
      <c r="N695" s="358"/>
      <c r="O695" s="358"/>
      <c r="P695" s="358"/>
      <c r="Q695" s="358"/>
      <c r="R695" s="358"/>
      <c r="S695" s="358"/>
      <c r="T695" s="357"/>
      <c r="U695" s="358"/>
      <c r="V695" s="358"/>
      <c r="W695" s="358"/>
      <c r="X695" s="358"/>
      <c r="Y695" s="358"/>
      <c r="Z695" s="358"/>
      <c r="AA695" s="358"/>
      <c r="AB695" s="358"/>
      <c r="AC695" s="358"/>
      <c r="AD695" s="358"/>
      <c r="AE695" s="358"/>
      <c r="AF695" s="358"/>
      <c r="AG695" s="358"/>
      <c r="AH695" s="358"/>
      <c r="AI695" s="358"/>
      <c r="AJ695" s="358"/>
      <c r="AK695" s="358"/>
    </row>
    <row r="696" spans="1:37" ht="13">
      <c r="A696" s="488"/>
      <c r="B696" s="358"/>
      <c r="C696" s="358"/>
      <c r="D696" s="358"/>
      <c r="E696" s="358"/>
      <c r="F696" s="358"/>
      <c r="G696" s="358"/>
      <c r="H696" s="358"/>
      <c r="I696" s="358"/>
      <c r="J696" s="358"/>
      <c r="K696" s="358"/>
      <c r="L696" s="358"/>
      <c r="M696" s="358"/>
      <c r="N696" s="358"/>
      <c r="O696" s="358"/>
      <c r="P696" s="358"/>
      <c r="Q696" s="358"/>
      <c r="R696" s="358"/>
      <c r="S696" s="358"/>
      <c r="T696" s="357"/>
      <c r="U696" s="358"/>
      <c r="V696" s="358"/>
      <c r="W696" s="358"/>
      <c r="X696" s="358"/>
      <c r="Y696" s="358"/>
      <c r="Z696" s="358"/>
      <c r="AA696" s="358"/>
      <c r="AB696" s="358"/>
      <c r="AC696" s="358"/>
      <c r="AD696" s="358"/>
      <c r="AE696" s="358"/>
      <c r="AF696" s="358"/>
      <c r="AG696" s="358"/>
      <c r="AH696" s="358"/>
      <c r="AI696" s="358"/>
      <c r="AJ696" s="358"/>
      <c r="AK696" s="358"/>
    </row>
    <row r="697" spans="1:37" ht="13">
      <c r="A697" s="488"/>
      <c r="B697" s="358"/>
      <c r="C697" s="358"/>
      <c r="D697" s="358"/>
      <c r="E697" s="358"/>
      <c r="F697" s="358"/>
      <c r="G697" s="358"/>
      <c r="H697" s="358"/>
      <c r="I697" s="358"/>
      <c r="J697" s="358"/>
      <c r="K697" s="358"/>
      <c r="L697" s="358"/>
      <c r="M697" s="358"/>
      <c r="N697" s="358"/>
      <c r="O697" s="358"/>
      <c r="P697" s="358"/>
      <c r="Q697" s="358"/>
      <c r="R697" s="358"/>
      <c r="S697" s="358"/>
      <c r="T697" s="357"/>
      <c r="U697" s="358"/>
      <c r="V697" s="358"/>
      <c r="W697" s="358"/>
      <c r="X697" s="358"/>
      <c r="Y697" s="358"/>
      <c r="Z697" s="358"/>
      <c r="AA697" s="358"/>
      <c r="AB697" s="358"/>
      <c r="AC697" s="358"/>
      <c r="AD697" s="358"/>
      <c r="AE697" s="358"/>
      <c r="AF697" s="358"/>
      <c r="AG697" s="358"/>
      <c r="AH697" s="358"/>
      <c r="AI697" s="358"/>
      <c r="AJ697" s="358"/>
      <c r="AK697" s="358"/>
    </row>
    <row r="698" spans="1:37" ht="13">
      <c r="A698" s="488"/>
      <c r="B698" s="358"/>
      <c r="C698" s="358"/>
      <c r="D698" s="358"/>
      <c r="E698" s="358"/>
      <c r="F698" s="358"/>
      <c r="G698" s="358"/>
      <c r="H698" s="358"/>
      <c r="I698" s="358"/>
      <c r="J698" s="358"/>
      <c r="K698" s="358"/>
      <c r="L698" s="358"/>
      <c r="M698" s="358"/>
      <c r="N698" s="358"/>
      <c r="O698" s="358"/>
      <c r="P698" s="358"/>
      <c r="Q698" s="358"/>
      <c r="R698" s="358"/>
      <c r="S698" s="358"/>
      <c r="T698" s="357"/>
      <c r="U698" s="358"/>
      <c r="V698" s="358"/>
      <c r="W698" s="358"/>
      <c r="X698" s="358"/>
      <c r="Y698" s="358"/>
      <c r="Z698" s="358"/>
      <c r="AA698" s="358"/>
      <c r="AB698" s="358"/>
      <c r="AC698" s="358"/>
      <c r="AD698" s="358"/>
      <c r="AE698" s="358"/>
      <c r="AF698" s="358"/>
      <c r="AG698" s="358"/>
      <c r="AH698" s="358"/>
      <c r="AI698" s="358"/>
      <c r="AJ698" s="358"/>
      <c r="AK698" s="358"/>
    </row>
    <row r="699" spans="1:37" ht="13">
      <c r="A699" s="488"/>
      <c r="B699" s="358"/>
      <c r="C699" s="358"/>
      <c r="D699" s="358"/>
      <c r="E699" s="358"/>
      <c r="F699" s="358"/>
      <c r="G699" s="358"/>
      <c r="H699" s="358"/>
      <c r="I699" s="358"/>
      <c r="J699" s="358"/>
      <c r="K699" s="358"/>
      <c r="L699" s="358"/>
      <c r="M699" s="358"/>
      <c r="N699" s="358"/>
      <c r="O699" s="358"/>
      <c r="P699" s="358"/>
      <c r="Q699" s="358"/>
      <c r="R699" s="358"/>
      <c r="S699" s="358"/>
      <c r="T699" s="357"/>
      <c r="U699" s="358"/>
      <c r="V699" s="358"/>
      <c r="W699" s="358"/>
      <c r="X699" s="358"/>
      <c r="Y699" s="358"/>
      <c r="Z699" s="358"/>
      <c r="AA699" s="358"/>
      <c r="AB699" s="358"/>
      <c r="AC699" s="358"/>
      <c r="AD699" s="358"/>
      <c r="AE699" s="358"/>
      <c r="AF699" s="358"/>
      <c r="AG699" s="358"/>
      <c r="AH699" s="358"/>
      <c r="AI699" s="358"/>
      <c r="AJ699" s="358"/>
      <c r="AK699" s="358"/>
    </row>
    <row r="700" spans="1:37" ht="13">
      <c r="A700" s="488"/>
      <c r="B700" s="358"/>
      <c r="C700" s="358"/>
      <c r="D700" s="358"/>
      <c r="E700" s="358"/>
      <c r="F700" s="358"/>
      <c r="G700" s="358"/>
      <c r="H700" s="358"/>
      <c r="I700" s="358"/>
      <c r="J700" s="358"/>
      <c r="K700" s="358"/>
      <c r="L700" s="358"/>
      <c r="M700" s="358"/>
      <c r="N700" s="358"/>
      <c r="O700" s="358"/>
      <c r="P700" s="358"/>
      <c r="Q700" s="358"/>
      <c r="R700" s="358"/>
      <c r="S700" s="358"/>
      <c r="T700" s="357"/>
      <c r="U700" s="358"/>
      <c r="V700" s="358"/>
      <c r="W700" s="358"/>
      <c r="X700" s="358"/>
      <c r="Y700" s="358"/>
      <c r="Z700" s="358"/>
      <c r="AA700" s="358"/>
      <c r="AB700" s="358"/>
      <c r="AC700" s="358"/>
      <c r="AD700" s="358"/>
      <c r="AE700" s="358"/>
      <c r="AF700" s="358"/>
      <c r="AG700" s="358"/>
      <c r="AH700" s="358"/>
      <c r="AI700" s="358"/>
      <c r="AJ700" s="358"/>
      <c r="AK700" s="358"/>
    </row>
    <row r="701" spans="1:37" ht="13">
      <c r="A701" s="488"/>
      <c r="B701" s="358"/>
      <c r="C701" s="358"/>
      <c r="D701" s="358"/>
      <c r="E701" s="358"/>
      <c r="F701" s="358"/>
      <c r="G701" s="358"/>
      <c r="H701" s="358"/>
      <c r="I701" s="358"/>
      <c r="J701" s="358"/>
      <c r="K701" s="358"/>
      <c r="L701" s="358"/>
      <c r="M701" s="358"/>
      <c r="N701" s="358"/>
      <c r="O701" s="358"/>
      <c r="P701" s="358"/>
      <c r="Q701" s="358"/>
      <c r="R701" s="358"/>
      <c r="S701" s="358"/>
      <c r="T701" s="357"/>
      <c r="U701" s="358"/>
      <c r="V701" s="358"/>
      <c r="W701" s="358"/>
      <c r="X701" s="358"/>
      <c r="Y701" s="358"/>
      <c r="Z701" s="358"/>
      <c r="AA701" s="358"/>
      <c r="AB701" s="358"/>
      <c r="AC701" s="358"/>
      <c r="AD701" s="358"/>
      <c r="AE701" s="358"/>
      <c r="AF701" s="358"/>
      <c r="AG701" s="358"/>
      <c r="AH701" s="358"/>
      <c r="AI701" s="358"/>
      <c r="AJ701" s="358"/>
      <c r="AK701" s="358"/>
    </row>
    <row r="702" spans="1:37" ht="13">
      <c r="A702" s="488"/>
      <c r="B702" s="358"/>
      <c r="C702" s="358"/>
      <c r="D702" s="358"/>
      <c r="E702" s="358"/>
      <c r="F702" s="358"/>
      <c r="G702" s="358"/>
      <c r="H702" s="358"/>
      <c r="I702" s="358"/>
      <c r="J702" s="358"/>
      <c r="K702" s="358"/>
      <c r="L702" s="358"/>
      <c r="M702" s="358"/>
      <c r="N702" s="358"/>
      <c r="O702" s="358"/>
      <c r="P702" s="358"/>
      <c r="Q702" s="358"/>
      <c r="R702" s="358"/>
      <c r="S702" s="358"/>
      <c r="T702" s="357"/>
      <c r="U702" s="358"/>
      <c r="V702" s="358"/>
      <c r="W702" s="358"/>
      <c r="X702" s="358"/>
      <c r="Y702" s="358"/>
      <c r="Z702" s="358"/>
      <c r="AA702" s="358"/>
      <c r="AB702" s="358"/>
      <c r="AC702" s="358"/>
      <c r="AD702" s="358"/>
      <c r="AE702" s="358"/>
      <c r="AF702" s="358"/>
      <c r="AG702" s="358"/>
      <c r="AH702" s="358"/>
      <c r="AI702" s="358"/>
      <c r="AJ702" s="358"/>
      <c r="AK702" s="358"/>
    </row>
    <row r="703" spans="1:37" ht="13">
      <c r="A703" s="488"/>
      <c r="B703" s="358"/>
      <c r="C703" s="358"/>
      <c r="D703" s="358"/>
      <c r="E703" s="358"/>
      <c r="F703" s="358"/>
      <c r="G703" s="358"/>
      <c r="H703" s="358"/>
      <c r="I703" s="358"/>
      <c r="J703" s="358"/>
      <c r="K703" s="358"/>
      <c r="L703" s="358"/>
      <c r="M703" s="358"/>
      <c r="N703" s="358"/>
      <c r="O703" s="358"/>
      <c r="P703" s="358"/>
      <c r="Q703" s="358"/>
      <c r="R703" s="358"/>
      <c r="S703" s="358"/>
      <c r="T703" s="357"/>
      <c r="U703" s="358"/>
      <c r="V703" s="358"/>
      <c r="W703" s="358"/>
      <c r="X703" s="358"/>
      <c r="Y703" s="358"/>
      <c r="Z703" s="358"/>
      <c r="AA703" s="358"/>
      <c r="AB703" s="358"/>
      <c r="AC703" s="358"/>
      <c r="AD703" s="358"/>
      <c r="AE703" s="358"/>
      <c r="AF703" s="358"/>
      <c r="AG703" s="358"/>
      <c r="AH703" s="358"/>
      <c r="AI703" s="358"/>
      <c r="AJ703" s="358"/>
      <c r="AK703" s="358"/>
    </row>
    <row r="704" spans="1:37" ht="13">
      <c r="A704" s="488"/>
      <c r="B704" s="358"/>
      <c r="C704" s="358"/>
      <c r="D704" s="358"/>
      <c r="E704" s="358"/>
      <c r="F704" s="358"/>
      <c r="G704" s="358"/>
      <c r="H704" s="358"/>
      <c r="I704" s="358"/>
      <c r="J704" s="358"/>
      <c r="K704" s="358"/>
      <c r="L704" s="358"/>
      <c r="M704" s="358"/>
      <c r="N704" s="358"/>
      <c r="O704" s="358"/>
      <c r="P704" s="358"/>
      <c r="Q704" s="358"/>
      <c r="R704" s="358"/>
      <c r="S704" s="358"/>
      <c r="T704" s="357"/>
      <c r="U704" s="358"/>
      <c r="V704" s="358"/>
      <c r="W704" s="358"/>
      <c r="X704" s="358"/>
      <c r="Y704" s="358"/>
      <c r="Z704" s="358"/>
      <c r="AA704" s="358"/>
      <c r="AB704" s="358"/>
      <c r="AC704" s="358"/>
      <c r="AD704" s="358"/>
      <c r="AE704" s="358"/>
      <c r="AF704" s="358"/>
      <c r="AG704" s="358"/>
      <c r="AH704" s="358"/>
      <c r="AI704" s="358"/>
      <c r="AJ704" s="358"/>
      <c r="AK704" s="358"/>
    </row>
    <row r="705" spans="1:37" ht="13">
      <c r="A705" s="488"/>
      <c r="B705" s="358"/>
      <c r="C705" s="358"/>
      <c r="D705" s="358"/>
      <c r="E705" s="358"/>
      <c r="F705" s="358"/>
      <c r="G705" s="358"/>
      <c r="H705" s="358"/>
      <c r="I705" s="358"/>
      <c r="J705" s="358"/>
      <c r="K705" s="358"/>
      <c r="L705" s="358"/>
      <c r="M705" s="358"/>
      <c r="N705" s="358"/>
      <c r="O705" s="358"/>
      <c r="P705" s="358"/>
      <c r="Q705" s="358"/>
      <c r="R705" s="358"/>
      <c r="S705" s="358"/>
      <c r="T705" s="357"/>
      <c r="U705" s="358"/>
      <c r="V705" s="358"/>
      <c r="W705" s="358"/>
      <c r="X705" s="358"/>
      <c r="Y705" s="358"/>
      <c r="Z705" s="358"/>
      <c r="AA705" s="358"/>
      <c r="AB705" s="358"/>
      <c r="AC705" s="358"/>
      <c r="AD705" s="358"/>
      <c r="AE705" s="358"/>
      <c r="AF705" s="358"/>
      <c r="AG705" s="358"/>
      <c r="AH705" s="358"/>
      <c r="AI705" s="358"/>
      <c r="AJ705" s="358"/>
      <c r="AK705" s="358"/>
    </row>
    <row r="706" spans="1:37" ht="13">
      <c r="A706" s="488"/>
      <c r="B706" s="358"/>
      <c r="C706" s="358"/>
      <c r="D706" s="358"/>
      <c r="E706" s="358"/>
      <c r="F706" s="358"/>
      <c r="G706" s="358"/>
      <c r="H706" s="358"/>
      <c r="I706" s="358"/>
      <c r="J706" s="358"/>
      <c r="K706" s="358"/>
      <c r="L706" s="358"/>
      <c r="M706" s="358"/>
      <c r="N706" s="358"/>
      <c r="O706" s="358"/>
      <c r="P706" s="358"/>
      <c r="Q706" s="358"/>
      <c r="R706" s="358"/>
      <c r="S706" s="358"/>
      <c r="T706" s="357"/>
      <c r="U706" s="358"/>
      <c r="V706" s="358"/>
      <c r="W706" s="358"/>
      <c r="X706" s="358"/>
      <c r="Y706" s="358"/>
      <c r="Z706" s="358"/>
      <c r="AA706" s="358"/>
      <c r="AB706" s="358"/>
      <c r="AC706" s="358"/>
      <c r="AD706" s="358"/>
      <c r="AE706" s="358"/>
      <c r="AF706" s="358"/>
      <c r="AG706" s="358"/>
      <c r="AH706" s="358"/>
      <c r="AI706" s="358"/>
      <c r="AJ706" s="358"/>
      <c r="AK706" s="358"/>
    </row>
    <row r="707" spans="1:37" ht="13">
      <c r="A707" s="488"/>
      <c r="B707" s="358"/>
      <c r="C707" s="358"/>
      <c r="D707" s="358"/>
      <c r="E707" s="358"/>
      <c r="F707" s="358"/>
      <c r="G707" s="358"/>
      <c r="H707" s="358"/>
      <c r="I707" s="358"/>
      <c r="J707" s="358"/>
      <c r="K707" s="358"/>
      <c r="L707" s="358"/>
      <c r="M707" s="358"/>
      <c r="N707" s="358"/>
      <c r="O707" s="358"/>
      <c r="P707" s="358"/>
      <c r="Q707" s="358"/>
      <c r="R707" s="358"/>
      <c r="S707" s="358"/>
      <c r="T707" s="357"/>
      <c r="U707" s="358"/>
      <c r="V707" s="358"/>
      <c r="W707" s="358"/>
      <c r="X707" s="358"/>
      <c r="Y707" s="358"/>
      <c r="Z707" s="358"/>
      <c r="AA707" s="358"/>
      <c r="AB707" s="358"/>
      <c r="AC707" s="358"/>
      <c r="AD707" s="358"/>
      <c r="AE707" s="358"/>
      <c r="AF707" s="358"/>
      <c r="AG707" s="358"/>
      <c r="AH707" s="358"/>
      <c r="AI707" s="358"/>
      <c r="AJ707" s="358"/>
      <c r="AK707" s="358"/>
    </row>
    <row r="708" spans="1:37" ht="13">
      <c r="A708" s="488"/>
      <c r="B708" s="358"/>
      <c r="C708" s="358"/>
      <c r="D708" s="358"/>
      <c r="E708" s="358"/>
      <c r="F708" s="358"/>
      <c r="G708" s="358"/>
      <c r="H708" s="358"/>
      <c r="I708" s="358"/>
      <c r="J708" s="358"/>
      <c r="K708" s="358"/>
      <c r="L708" s="358"/>
      <c r="M708" s="358"/>
      <c r="N708" s="358"/>
      <c r="O708" s="358"/>
      <c r="P708" s="358"/>
      <c r="Q708" s="358"/>
      <c r="R708" s="358"/>
      <c r="S708" s="358"/>
      <c r="T708" s="357"/>
      <c r="U708" s="358"/>
      <c r="V708" s="358"/>
      <c r="W708" s="358"/>
      <c r="X708" s="358"/>
      <c r="Y708" s="358"/>
      <c r="Z708" s="358"/>
      <c r="AA708" s="358"/>
      <c r="AB708" s="358"/>
      <c r="AC708" s="358"/>
      <c r="AD708" s="358"/>
      <c r="AE708" s="358"/>
      <c r="AF708" s="358"/>
      <c r="AG708" s="358"/>
      <c r="AH708" s="358"/>
      <c r="AI708" s="358"/>
      <c r="AJ708" s="358"/>
      <c r="AK708" s="358"/>
    </row>
    <row r="709" spans="1:37" ht="13">
      <c r="A709" s="488"/>
      <c r="B709" s="358"/>
      <c r="C709" s="358"/>
      <c r="D709" s="358"/>
      <c r="E709" s="358"/>
      <c r="F709" s="358"/>
      <c r="G709" s="358"/>
      <c r="H709" s="358"/>
      <c r="I709" s="358"/>
      <c r="J709" s="358"/>
      <c r="K709" s="358"/>
      <c r="L709" s="358"/>
      <c r="M709" s="358"/>
      <c r="N709" s="358"/>
      <c r="O709" s="358"/>
      <c r="P709" s="358"/>
      <c r="Q709" s="358"/>
      <c r="R709" s="358"/>
      <c r="S709" s="358"/>
      <c r="T709" s="357"/>
      <c r="U709" s="358"/>
      <c r="V709" s="358"/>
      <c r="W709" s="358"/>
      <c r="X709" s="358"/>
      <c r="Y709" s="358"/>
      <c r="Z709" s="358"/>
      <c r="AA709" s="358"/>
      <c r="AB709" s="358"/>
      <c r="AC709" s="358"/>
      <c r="AD709" s="358"/>
      <c r="AE709" s="358"/>
      <c r="AF709" s="358"/>
      <c r="AG709" s="358"/>
      <c r="AH709" s="358"/>
      <c r="AI709" s="358"/>
      <c r="AJ709" s="358"/>
      <c r="AK709" s="358"/>
    </row>
    <row r="710" spans="1:37" ht="13">
      <c r="A710" s="488"/>
      <c r="B710" s="358"/>
      <c r="C710" s="358"/>
      <c r="D710" s="358"/>
      <c r="E710" s="358"/>
      <c r="F710" s="358"/>
      <c r="G710" s="358"/>
      <c r="H710" s="358"/>
      <c r="I710" s="358"/>
      <c r="J710" s="358"/>
      <c r="K710" s="358"/>
      <c r="L710" s="358"/>
      <c r="M710" s="358"/>
      <c r="N710" s="358"/>
      <c r="O710" s="358"/>
      <c r="P710" s="358"/>
      <c r="Q710" s="358"/>
      <c r="R710" s="358"/>
      <c r="S710" s="358"/>
      <c r="T710" s="357"/>
      <c r="U710" s="358"/>
      <c r="V710" s="358"/>
      <c r="W710" s="358"/>
      <c r="X710" s="358"/>
      <c r="Y710" s="358"/>
      <c r="Z710" s="358"/>
      <c r="AA710" s="358"/>
      <c r="AB710" s="358"/>
      <c r="AC710" s="358"/>
      <c r="AD710" s="358"/>
      <c r="AE710" s="358"/>
      <c r="AF710" s="358"/>
      <c r="AG710" s="358"/>
      <c r="AH710" s="358"/>
      <c r="AI710" s="358"/>
      <c r="AJ710" s="358"/>
      <c r="AK710" s="358"/>
    </row>
    <row r="711" spans="1:37" ht="13">
      <c r="A711" s="488"/>
      <c r="B711" s="358"/>
      <c r="C711" s="358"/>
      <c r="D711" s="358"/>
      <c r="E711" s="358"/>
      <c r="F711" s="358"/>
      <c r="G711" s="358"/>
      <c r="H711" s="358"/>
      <c r="I711" s="358"/>
      <c r="J711" s="358"/>
      <c r="K711" s="358"/>
      <c r="L711" s="358"/>
      <c r="M711" s="358"/>
      <c r="N711" s="358"/>
      <c r="O711" s="358"/>
      <c r="P711" s="358"/>
      <c r="Q711" s="358"/>
      <c r="R711" s="358"/>
      <c r="S711" s="358"/>
      <c r="T711" s="357"/>
      <c r="U711" s="358"/>
      <c r="V711" s="358"/>
      <c r="W711" s="358"/>
      <c r="X711" s="358"/>
      <c r="Y711" s="358"/>
      <c r="Z711" s="358"/>
      <c r="AA711" s="358"/>
      <c r="AB711" s="358"/>
      <c r="AC711" s="358"/>
      <c r="AD711" s="358"/>
      <c r="AE711" s="358"/>
      <c r="AF711" s="358"/>
      <c r="AG711" s="358"/>
      <c r="AH711" s="358"/>
      <c r="AI711" s="358"/>
      <c r="AJ711" s="358"/>
      <c r="AK711" s="358"/>
    </row>
    <row r="712" spans="1:37" ht="13">
      <c r="A712" s="488"/>
      <c r="B712" s="358"/>
      <c r="C712" s="358"/>
      <c r="D712" s="358"/>
      <c r="E712" s="358"/>
      <c r="F712" s="358"/>
      <c r="G712" s="358"/>
      <c r="H712" s="358"/>
      <c r="I712" s="358"/>
      <c r="J712" s="358"/>
      <c r="K712" s="358"/>
      <c r="L712" s="358"/>
      <c r="M712" s="358"/>
      <c r="N712" s="358"/>
      <c r="O712" s="358"/>
      <c r="P712" s="358"/>
      <c r="Q712" s="358"/>
      <c r="R712" s="358"/>
      <c r="S712" s="358"/>
      <c r="T712" s="357"/>
      <c r="U712" s="358"/>
      <c r="V712" s="358"/>
      <c r="W712" s="358"/>
      <c r="X712" s="358"/>
      <c r="Y712" s="358"/>
      <c r="Z712" s="358"/>
      <c r="AA712" s="358"/>
      <c r="AB712" s="358"/>
      <c r="AC712" s="358"/>
      <c r="AD712" s="358"/>
      <c r="AE712" s="358"/>
      <c r="AF712" s="358"/>
      <c r="AG712" s="358"/>
      <c r="AH712" s="358"/>
      <c r="AI712" s="358"/>
      <c r="AJ712" s="358"/>
      <c r="AK712" s="358"/>
    </row>
    <row r="713" spans="1:37" ht="13">
      <c r="A713" s="488"/>
      <c r="B713" s="358"/>
      <c r="C713" s="358"/>
      <c r="D713" s="358"/>
      <c r="E713" s="358"/>
      <c r="F713" s="358"/>
      <c r="G713" s="358"/>
      <c r="H713" s="358"/>
      <c r="I713" s="358"/>
      <c r="J713" s="358"/>
      <c r="K713" s="358"/>
      <c r="L713" s="358"/>
      <c r="M713" s="358"/>
      <c r="N713" s="358"/>
      <c r="O713" s="358"/>
      <c r="P713" s="358"/>
      <c r="Q713" s="358"/>
      <c r="R713" s="358"/>
      <c r="S713" s="358"/>
      <c r="T713" s="357"/>
      <c r="U713" s="358"/>
      <c r="V713" s="358"/>
      <c r="W713" s="358"/>
      <c r="X713" s="358"/>
      <c r="Y713" s="358"/>
      <c r="Z713" s="358"/>
      <c r="AA713" s="358"/>
      <c r="AB713" s="358"/>
      <c r="AC713" s="358"/>
      <c r="AD713" s="358"/>
      <c r="AE713" s="358"/>
      <c r="AF713" s="358"/>
      <c r="AG713" s="358"/>
      <c r="AH713" s="358"/>
      <c r="AI713" s="358"/>
      <c r="AJ713" s="358"/>
      <c r="AK713" s="358"/>
    </row>
    <row r="714" spans="1:37" ht="13">
      <c r="A714" s="488"/>
      <c r="B714" s="358"/>
      <c r="C714" s="358"/>
      <c r="D714" s="358"/>
      <c r="E714" s="358"/>
      <c r="F714" s="358"/>
      <c r="G714" s="358"/>
      <c r="H714" s="358"/>
      <c r="I714" s="358"/>
      <c r="J714" s="358"/>
      <c r="K714" s="358"/>
      <c r="L714" s="358"/>
      <c r="M714" s="358"/>
      <c r="N714" s="358"/>
      <c r="O714" s="358"/>
      <c r="P714" s="358"/>
      <c r="Q714" s="358"/>
      <c r="R714" s="358"/>
      <c r="S714" s="358"/>
      <c r="T714" s="357"/>
      <c r="U714" s="358"/>
      <c r="V714" s="358"/>
      <c r="W714" s="358"/>
      <c r="X714" s="358"/>
      <c r="Y714" s="358"/>
      <c r="Z714" s="358"/>
      <c r="AA714" s="358"/>
      <c r="AB714" s="358"/>
      <c r="AC714" s="358"/>
      <c r="AD714" s="358"/>
      <c r="AE714" s="358"/>
      <c r="AF714" s="358"/>
      <c r="AG714" s="358"/>
      <c r="AH714" s="358"/>
      <c r="AI714" s="358"/>
      <c r="AJ714" s="358"/>
      <c r="AK714" s="358"/>
    </row>
    <row r="715" spans="1:37" ht="13">
      <c r="A715" s="488"/>
      <c r="B715" s="358"/>
      <c r="C715" s="358"/>
      <c r="D715" s="358"/>
      <c r="E715" s="358"/>
      <c r="F715" s="358"/>
      <c r="G715" s="358"/>
      <c r="H715" s="358"/>
      <c r="I715" s="358"/>
      <c r="J715" s="358"/>
      <c r="K715" s="358"/>
      <c r="L715" s="358"/>
      <c r="M715" s="358"/>
      <c r="N715" s="358"/>
      <c r="O715" s="358"/>
      <c r="P715" s="358"/>
      <c r="Q715" s="358"/>
      <c r="R715" s="358"/>
      <c r="S715" s="358"/>
      <c r="T715" s="357"/>
      <c r="U715" s="358"/>
      <c r="V715" s="358"/>
      <c r="W715" s="358"/>
      <c r="X715" s="358"/>
      <c r="Y715" s="358"/>
      <c r="Z715" s="358"/>
      <c r="AA715" s="358"/>
      <c r="AB715" s="358"/>
      <c r="AC715" s="358"/>
      <c r="AD715" s="358"/>
      <c r="AE715" s="358"/>
      <c r="AF715" s="358"/>
      <c r="AG715" s="358"/>
      <c r="AH715" s="358"/>
      <c r="AI715" s="358"/>
      <c r="AJ715" s="358"/>
      <c r="AK715" s="358"/>
    </row>
    <row r="716" spans="1:37" ht="13">
      <c r="A716" s="488"/>
      <c r="B716" s="358"/>
      <c r="C716" s="358"/>
      <c r="D716" s="358"/>
      <c r="E716" s="358"/>
      <c r="F716" s="358"/>
      <c r="G716" s="358"/>
      <c r="H716" s="358"/>
      <c r="I716" s="358"/>
      <c r="J716" s="358"/>
      <c r="K716" s="358"/>
      <c r="L716" s="358"/>
      <c r="M716" s="358"/>
      <c r="N716" s="358"/>
      <c r="O716" s="358"/>
      <c r="P716" s="358"/>
      <c r="Q716" s="358"/>
      <c r="R716" s="358"/>
      <c r="S716" s="358"/>
      <c r="T716" s="357"/>
      <c r="U716" s="358"/>
      <c r="V716" s="358"/>
      <c r="W716" s="358"/>
      <c r="X716" s="358"/>
      <c r="Y716" s="358"/>
      <c r="Z716" s="358"/>
      <c r="AA716" s="358"/>
      <c r="AB716" s="358"/>
      <c r="AC716" s="358"/>
      <c r="AD716" s="358"/>
      <c r="AE716" s="358"/>
      <c r="AF716" s="358"/>
      <c r="AG716" s="358"/>
      <c r="AH716" s="358"/>
      <c r="AI716" s="358"/>
      <c r="AJ716" s="358"/>
      <c r="AK716" s="358"/>
    </row>
    <row r="717" spans="1:37" ht="13">
      <c r="A717" s="488"/>
      <c r="B717" s="358"/>
      <c r="C717" s="358"/>
      <c r="D717" s="358"/>
      <c r="E717" s="358"/>
      <c r="F717" s="358"/>
      <c r="G717" s="358"/>
      <c r="H717" s="358"/>
      <c r="I717" s="358"/>
      <c r="J717" s="358"/>
      <c r="K717" s="358"/>
      <c r="L717" s="358"/>
      <c r="M717" s="358"/>
      <c r="N717" s="358"/>
      <c r="O717" s="358"/>
      <c r="P717" s="358"/>
      <c r="Q717" s="358"/>
      <c r="R717" s="358"/>
      <c r="S717" s="358"/>
      <c r="T717" s="357"/>
      <c r="U717" s="358"/>
      <c r="V717" s="358"/>
      <c r="W717" s="358"/>
      <c r="X717" s="358"/>
      <c r="Y717" s="358"/>
      <c r="Z717" s="358"/>
      <c r="AA717" s="358"/>
      <c r="AB717" s="358"/>
      <c r="AC717" s="358"/>
      <c r="AD717" s="358"/>
      <c r="AE717" s="358"/>
      <c r="AF717" s="358"/>
      <c r="AG717" s="358"/>
      <c r="AH717" s="358"/>
      <c r="AI717" s="358"/>
      <c r="AJ717" s="358"/>
      <c r="AK717" s="358"/>
    </row>
    <row r="718" spans="1:37" ht="13">
      <c r="A718" s="488"/>
      <c r="B718" s="358"/>
      <c r="C718" s="358"/>
      <c r="D718" s="358"/>
      <c r="E718" s="358"/>
      <c r="F718" s="358"/>
      <c r="G718" s="358"/>
      <c r="H718" s="358"/>
      <c r="I718" s="358"/>
      <c r="J718" s="358"/>
      <c r="K718" s="358"/>
      <c r="L718" s="358"/>
      <c r="M718" s="358"/>
      <c r="N718" s="358"/>
      <c r="O718" s="358"/>
      <c r="P718" s="358"/>
      <c r="Q718" s="358"/>
      <c r="R718" s="358"/>
      <c r="S718" s="358"/>
      <c r="T718" s="357"/>
      <c r="U718" s="358"/>
      <c r="V718" s="358"/>
      <c r="W718" s="358"/>
      <c r="X718" s="358"/>
      <c r="Y718" s="358"/>
      <c r="Z718" s="358"/>
      <c r="AA718" s="358"/>
      <c r="AB718" s="358"/>
      <c r="AC718" s="358"/>
      <c r="AD718" s="358"/>
      <c r="AE718" s="358"/>
      <c r="AF718" s="358"/>
      <c r="AG718" s="358"/>
      <c r="AH718" s="358"/>
      <c r="AI718" s="358"/>
      <c r="AJ718" s="358"/>
      <c r="AK718" s="358"/>
    </row>
    <row r="719" spans="1:37" ht="13">
      <c r="A719" s="488"/>
      <c r="B719" s="358"/>
      <c r="C719" s="358"/>
      <c r="D719" s="358"/>
      <c r="E719" s="358"/>
      <c r="F719" s="358"/>
      <c r="G719" s="358"/>
      <c r="H719" s="358"/>
      <c r="I719" s="358"/>
      <c r="J719" s="358"/>
      <c r="K719" s="358"/>
      <c r="L719" s="358"/>
      <c r="M719" s="358"/>
      <c r="N719" s="358"/>
      <c r="O719" s="358"/>
      <c r="P719" s="358"/>
      <c r="Q719" s="358"/>
      <c r="R719" s="358"/>
      <c r="S719" s="358"/>
      <c r="T719" s="357"/>
      <c r="U719" s="358"/>
      <c r="V719" s="358"/>
      <c r="W719" s="358"/>
      <c r="X719" s="358"/>
      <c r="Y719" s="358"/>
      <c r="Z719" s="358"/>
      <c r="AA719" s="358"/>
      <c r="AB719" s="358"/>
      <c r="AC719" s="358"/>
      <c r="AD719" s="358"/>
      <c r="AE719" s="358"/>
      <c r="AF719" s="358"/>
      <c r="AG719" s="358"/>
      <c r="AH719" s="358"/>
      <c r="AI719" s="358"/>
      <c r="AJ719" s="358"/>
      <c r="AK719" s="358"/>
    </row>
    <row r="720" spans="1:37" ht="13">
      <c r="A720" s="488"/>
      <c r="B720" s="358"/>
      <c r="C720" s="358"/>
      <c r="D720" s="358"/>
      <c r="E720" s="358"/>
      <c r="F720" s="358"/>
      <c r="G720" s="358"/>
      <c r="H720" s="358"/>
      <c r="I720" s="358"/>
      <c r="J720" s="358"/>
      <c r="K720" s="358"/>
      <c r="L720" s="358"/>
      <c r="M720" s="358"/>
      <c r="N720" s="358"/>
      <c r="O720" s="358"/>
      <c r="P720" s="358"/>
      <c r="Q720" s="358"/>
      <c r="R720" s="358"/>
      <c r="S720" s="358"/>
      <c r="T720" s="357"/>
      <c r="U720" s="358"/>
      <c r="V720" s="358"/>
      <c r="W720" s="358"/>
      <c r="X720" s="358"/>
      <c r="Y720" s="358"/>
      <c r="Z720" s="358"/>
      <c r="AA720" s="358"/>
      <c r="AB720" s="358"/>
      <c r="AC720" s="358"/>
      <c r="AD720" s="358"/>
      <c r="AE720" s="358"/>
      <c r="AF720" s="358"/>
      <c r="AG720" s="358"/>
      <c r="AH720" s="358"/>
      <c r="AI720" s="358"/>
      <c r="AJ720" s="358"/>
      <c r="AK720" s="358"/>
    </row>
    <row r="721" spans="1:37" ht="13">
      <c r="A721" s="488"/>
      <c r="B721" s="358"/>
      <c r="C721" s="358"/>
      <c r="D721" s="358"/>
      <c r="E721" s="358"/>
      <c r="F721" s="358"/>
      <c r="G721" s="358"/>
      <c r="H721" s="358"/>
      <c r="I721" s="358"/>
      <c r="J721" s="358"/>
      <c r="K721" s="358"/>
      <c r="L721" s="358"/>
      <c r="M721" s="358"/>
      <c r="N721" s="358"/>
      <c r="O721" s="358"/>
      <c r="P721" s="358"/>
      <c r="Q721" s="358"/>
      <c r="R721" s="358"/>
      <c r="S721" s="358"/>
      <c r="T721" s="357"/>
      <c r="U721" s="358"/>
      <c r="V721" s="358"/>
      <c r="W721" s="358"/>
      <c r="X721" s="358"/>
      <c r="Y721" s="358"/>
      <c r="Z721" s="358"/>
      <c r="AA721" s="358"/>
      <c r="AB721" s="358"/>
      <c r="AC721" s="358"/>
      <c r="AD721" s="358"/>
      <c r="AE721" s="358"/>
      <c r="AF721" s="358"/>
      <c r="AG721" s="358"/>
      <c r="AH721" s="358"/>
      <c r="AI721" s="358"/>
      <c r="AJ721" s="358"/>
      <c r="AK721" s="358"/>
    </row>
    <row r="722" spans="1:37" ht="13">
      <c r="A722" s="488"/>
      <c r="B722" s="358"/>
      <c r="C722" s="358"/>
      <c r="D722" s="358"/>
      <c r="E722" s="358"/>
      <c r="F722" s="358"/>
      <c r="G722" s="358"/>
      <c r="H722" s="358"/>
      <c r="I722" s="358"/>
      <c r="J722" s="358"/>
      <c r="K722" s="358"/>
      <c r="L722" s="358"/>
      <c r="M722" s="358"/>
      <c r="N722" s="358"/>
      <c r="O722" s="358"/>
      <c r="P722" s="358"/>
      <c r="Q722" s="358"/>
      <c r="R722" s="358"/>
      <c r="S722" s="358"/>
      <c r="T722" s="357"/>
      <c r="U722" s="358"/>
      <c r="V722" s="358"/>
      <c r="W722" s="358"/>
      <c r="X722" s="358"/>
      <c r="Y722" s="358"/>
      <c r="Z722" s="358"/>
      <c r="AA722" s="358"/>
      <c r="AB722" s="358"/>
      <c r="AC722" s="358"/>
      <c r="AD722" s="358"/>
      <c r="AE722" s="358"/>
      <c r="AF722" s="358"/>
      <c r="AG722" s="358"/>
      <c r="AH722" s="358"/>
      <c r="AI722" s="358"/>
      <c r="AJ722" s="358"/>
      <c r="AK722" s="358"/>
    </row>
    <row r="723" spans="1:37" ht="13">
      <c r="A723" s="488"/>
      <c r="B723" s="358"/>
      <c r="C723" s="358"/>
      <c r="D723" s="358"/>
      <c r="E723" s="358"/>
      <c r="F723" s="358"/>
      <c r="G723" s="358"/>
      <c r="H723" s="358"/>
      <c r="I723" s="358"/>
      <c r="J723" s="358"/>
      <c r="K723" s="358"/>
      <c r="L723" s="358"/>
      <c r="M723" s="358"/>
      <c r="N723" s="358"/>
      <c r="O723" s="358"/>
      <c r="P723" s="358"/>
      <c r="Q723" s="358"/>
      <c r="R723" s="358"/>
      <c r="S723" s="358"/>
      <c r="T723" s="357"/>
      <c r="U723" s="358"/>
      <c r="V723" s="358"/>
      <c r="W723" s="358"/>
      <c r="X723" s="358"/>
      <c r="Y723" s="358"/>
      <c r="Z723" s="358"/>
      <c r="AA723" s="358"/>
      <c r="AB723" s="358"/>
      <c r="AC723" s="358"/>
      <c r="AD723" s="358"/>
      <c r="AE723" s="358"/>
      <c r="AF723" s="358"/>
      <c r="AG723" s="358"/>
      <c r="AH723" s="358"/>
      <c r="AI723" s="358"/>
      <c r="AJ723" s="358"/>
      <c r="AK723" s="358"/>
    </row>
    <row r="724" spans="1:37" ht="13">
      <c r="A724" s="488"/>
      <c r="B724" s="358"/>
      <c r="C724" s="358"/>
      <c r="D724" s="358"/>
      <c r="E724" s="358"/>
      <c r="F724" s="358"/>
      <c r="G724" s="358"/>
      <c r="H724" s="358"/>
      <c r="I724" s="358"/>
      <c r="J724" s="358"/>
      <c r="K724" s="358"/>
      <c r="L724" s="358"/>
      <c r="M724" s="358"/>
      <c r="N724" s="358"/>
      <c r="O724" s="358"/>
      <c r="P724" s="358"/>
      <c r="Q724" s="358"/>
      <c r="R724" s="358"/>
      <c r="S724" s="358"/>
      <c r="T724" s="357"/>
      <c r="U724" s="358"/>
      <c r="V724" s="358"/>
      <c r="W724" s="358"/>
      <c r="X724" s="358"/>
      <c r="Y724" s="358"/>
      <c r="Z724" s="358"/>
      <c r="AA724" s="358"/>
      <c r="AB724" s="358"/>
      <c r="AC724" s="358"/>
      <c r="AD724" s="358"/>
      <c r="AE724" s="358"/>
      <c r="AF724" s="358"/>
      <c r="AG724" s="358"/>
      <c r="AH724" s="358"/>
      <c r="AI724" s="358"/>
      <c r="AJ724" s="358"/>
      <c r="AK724" s="358"/>
    </row>
    <row r="725" spans="1:37" ht="13">
      <c r="A725" s="488"/>
      <c r="B725" s="358"/>
      <c r="C725" s="358"/>
      <c r="D725" s="358"/>
      <c r="E725" s="358"/>
      <c r="F725" s="358"/>
      <c r="G725" s="358"/>
      <c r="H725" s="358"/>
      <c r="I725" s="358"/>
      <c r="J725" s="358"/>
      <c r="K725" s="358"/>
      <c r="L725" s="358"/>
      <c r="M725" s="358"/>
      <c r="N725" s="358"/>
      <c r="O725" s="358"/>
      <c r="P725" s="358"/>
      <c r="Q725" s="358"/>
      <c r="R725" s="358"/>
      <c r="S725" s="358"/>
      <c r="T725" s="357"/>
      <c r="U725" s="358"/>
      <c r="V725" s="358"/>
      <c r="W725" s="358"/>
      <c r="X725" s="358"/>
      <c r="Y725" s="358"/>
      <c r="Z725" s="358"/>
      <c r="AA725" s="358"/>
      <c r="AB725" s="358"/>
      <c r="AC725" s="358"/>
      <c r="AD725" s="358"/>
      <c r="AE725" s="358"/>
      <c r="AF725" s="358"/>
      <c r="AG725" s="358"/>
      <c r="AH725" s="358"/>
      <c r="AI725" s="358"/>
      <c r="AJ725" s="358"/>
      <c r="AK725" s="358"/>
    </row>
    <row r="726" spans="1:37" ht="13">
      <c r="A726" s="488"/>
      <c r="B726" s="358"/>
      <c r="C726" s="358"/>
      <c r="D726" s="358"/>
      <c r="E726" s="358"/>
      <c r="F726" s="358"/>
      <c r="G726" s="358"/>
      <c r="H726" s="358"/>
      <c r="I726" s="358"/>
      <c r="J726" s="358"/>
      <c r="K726" s="358"/>
      <c r="L726" s="358"/>
      <c r="M726" s="358"/>
      <c r="N726" s="358"/>
      <c r="O726" s="358"/>
      <c r="P726" s="358"/>
      <c r="Q726" s="358"/>
      <c r="R726" s="358"/>
      <c r="S726" s="358"/>
      <c r="T726" s="357"/>
      <c r="U726" s="358"/>
      <c r="V726" s="358"/>
      <c r="W726" s="358"/>
      <c r="X726" s="358"/>
      <c r="Y726" s="358"/>
      <c r="Z726" s="358"/>
      <c r="AA726" s="358"/>
      <c r="AB726" s="358"/>
      <c r="AC726" s="358"/>
      <c r="AD726" s="358"/>
      <c r="AE726" s="358"/>
      <c r="AF726" s="358"/>
      <c r="AG726" s="358"/>
      <c r="AH726" s="358"/>
      <c r="AI726" s="358"/>
      <c r="AJ726" s="358"/>
      <c r="AK726" s="358"/>
    </row>
    <row r="727" spans="1:37" ht="13">
      <c r="A727" s="488"/>
      <c r="B727" s="358"/>
      <c r="C727" s="358"/>
      <c r="D727" s="358"/>
      <c r="E727" s="358"/>
      <c r="F727" s="358"/>
      <c r="G727" s="358"/>
      <c r="H727" s="358"/>
      <c r="I727" s="358"/>
      <c r="J727" s="358"/>
      <c r="K727" s="358"/>
      <c r="L727" s="358"/>
      <c r="M727" s="358"/>
      <c r="N727" s="358"/>
      <c r="O727" s="358"/>
      <c r="P727" s="358"/>
      <c r="Q727" s="358"/>
      <c r="R727" s="358"/>
      <c r="S727" s="358"/>
      <c r="T727" s="357"/>
      <c r="U727" s="358"/>
      <c r="V727" s="358"/>
      <c r="W727" s="358"/>
      <c r="X727" s="358"/>
      <c r="Y727" s="358"/>
      <c r="Z727" s="358"/>
      <c r="AA727" s="358"/>
      <c r="AB727" s="358"/>
      <c r="AC727" s="358"/>
      <c r="AD727" s="358"/>
      <c r="AE727" s="358"/>
      <c r="AF727" s="358"/>
      <c r="AG727" s="358"/>
      <c r="AH727" s="358"/>
      <c r="AI727" s="358"/>
      <c r="AJ727" s="358"/>
      <c r="AK727" s="358"/>
    </row>
    <row r="728" spans="1:37" ht="13">
      <c r="A728" s="488"/>
      <c r="B728" s="358"/>
      <c r="C728" s="358"/>
      <c r="D728" s="358"/>
      <c r="E728" s="358"/>
      <c r="F728" s="358"/>
      <c r="G728" s="358"/>
      <c r="H728" s="358"/>
      <c r="I728" s="358"/>
      <c r="J728" s="358"/>
      <c r="K728" s="358"/>
      <c r="L728" s="358"/>
      <c r="M728" s="358"/>
      <c r="N728" s="358"/>
      <c r="O728" s="358"/>
      <c r="P728" s="358"/>
      <c r="Q728" s="358"/>
      <c r="R728" s="358"/>
      <c r="S728" s="358"/>
      <c r="T728" s="357"/>
      <c r="U728" s="358"/>
      <c r="V728" s="358"/>
      <c r="W728" s="358"/>
      <c r="X728" s="358"/>
      <c r="Y728" s="358"/>
      <c r="Z728" s="358"/>
      <c r="AA728" s="358"/>
      <c r="AB728" s="358"/>
      <c r="AC728" s="358"/>
      <c r="AD728" s="358"/>
      <c r="AE728" s="358"/>
      <c r="AF728" s="358"/>
      <c r="AG728" s="358"/>
      <c r="AH728" s="358"/>
      <c r="AI728" s="358"/>
      <c r="AJ728" s="358"/>
      <c r="AK728" s="358"/>
    </row>
    <row r="729" spans="1:37" ht="13">
      <c r="A729" s="488"/>
      <c r="B729" s="358"/>
      <c r="C729" s="358"/>
      <c r="D729" s="358"/>
      <c r="E729" s="358"/>
      <c r="F729" s="358"/>
      <c r="G729" s="358"/>
      <c r="H729" s="358"/>
      <c r="I729" s="358"/>
      <c r="J729" s="358"/>
      <c r="K729" s="358"/>
      <c r="L729" s="358"/>
      <c r="M729" s="358"/>
      <c r="N729" s="358"/>
      <c r="O729" s="358"/>
      <c r="P729" s="358"/>
      <c r="Q729" s="358"/>
      <c r="R729" s="358"/>
      <c r="S729" s="358"/>
      <c r="T729" s="357"/>
      <c r="U729" s="358"/>
      <c r="V729" s="358"/>
      <c r="W729" s="358"/>
      <c r="X729" s="358"/>
      <c r="Y729" s="358"/>
      <c r="Z729" s="358"/>
      <c r="AA729" s="358"/>
      <c r="AB729" s="358"/>
      <c r="AC729" s="358"/>
      <c r="AD729" s="358"/>
      <c r="AE729" s="358"/>
      <c r="AF729" s="358"/>
      <c r="AG729" s="358"/>
      <c r="AH729" s="358"/>
      <c r="AI729" s="358"/>
      <c r="AJ729" s="358"/>
      <c r="AK729" s="358"/>
    </row>
    <row r="730" spans="1:37" ht="13">
      <c r="A730" s="488"/>
      <c r="B730" s="358"/>
      <c r="C730" s="358"/>
      <c r="D730" s="358"/>
      <c r="E730" s="358"/>
      <c r="F730" s="358"/>
      <c r="G730" s="358"/>
      <c r="H730" s="358"/>
      <c r="I730" s="358"/>
      <c r="J730" s="358"/>
      <c r="K730" s="358"/>
      <c r="L730" s="358"/>
      <c r="M730" s="358"/>
      <c r="N730" s="358"/>
      <c r="O730" s="358"/>
      <c r="P730" s="358"/>
      <c r="Q730" s="358"/>
      <c r="R730" s="358"/>
      <c r="S730" s="358"/>
      <c r="T730" s="357"/>
      <c r="U730" s="358"/>
      <c r="V730" s="358"/>
      <c r="W730" s="358"/>
      <c r="X730" s="358"/>
      <c r="Y730" s="358"/>
      <c r="Z730" s="358"/>
      <c r="AA730" s="358"/>
      <c r="AB730" s="358"/>
      <c r="AC730" s="358"/>
      <c r="AD730" s="358"/>
      <c r="AE730" s="358"/>
      <c r="AF730" s="358"/>
      <c r="AG730" s="358"/>
      <c r="AH730" s="358"/>
      <c r="AI730" s="358"/>
      <c r="AJ730" s="358"/>
      <c r="AK730" s="358"/>
    </row>
    <row r="731" spans="1:37" ht="13">
      <c r="A731" s="488"/>
      <c r="B731" s="358"/>
      <c r="C731" s="358"/>
      <c r="D731" s="358"/>
      <c r="E731" s="358"/>
      <c r="F731" s="358"/>
      <c r="G731" s="358"/>
      <c r="H731" s="358"/>
      <c r="I731" s="358"/>
      <c r="J731" s="358"/>
      <c r="K731" s="358"/>
      <c r="L731" s="358"/>
      <c r="M731" s="358"/>
      <c r="N731" s="358"/>
      <c r="O731" s="358"/>
      <c r="P731" s="358"/>
      <c r="Q731" s="358"/>
      <c r="R731" s="358"/>
      <c r="S731" s="358"/>
      <c r="T731" s="357"/>
      <c r="U731" s="358"/>
      <c r="V731" s="358"/>
      <c r="W731" s="358"/>
      <c r="X731" s="358"/>
      <c r="Y731" s="358"/>
      <c r="Z731" s="358"/>
      <c r="AA731" s="358"/>
      <c r="AB731" s="358"/>
      <c r="AC731" s="358"/>
      <c r="AD731" s="358"/>
      <c r="AE731" s="358"/>
      <c r="AF731" s="358"/>
      <c r="AG731" s="358"/>
      <c r="AH731" s="358"/>
      <c r="AI731" s="358"/>
      <c r="AJ731" s="358"/>
      <c r="AK731" s="358"/>
    </row>
    <row r="732" spans="1:37" ht="13">
      <c r="A732" s="488"/>
      <c r="B732" s="358"/>
      <c r="C732" s="358"/>
      <c r="D732" s="358"/>
      <c r="E732" s="358"/>
      <c r="F732" s="358"/>
      <c r="G732" s="358"/>
      <c r="H732" s="358"/>
      <c r="I732" s="358"/>
      <c r="J732" s="358"/>
      <c r="K732" s="358"/>
      <c r="L732" s="358"/>
      <c r="M732" s="358"/>
      <c r="N732" s="358"/>
      <c r="O732" s="358"/>
      <c r="P732" s="358"/>
      <c r="Q732" s="358"/>
      <c r="R732" s="358"/>
      <c r="S732" s="358"/>
      <c r="T732" s="357"/>
      <c r="U732" s="358"/>
      <c r="V732" s="358"/>
      <c r="W732" s="358"/>
      <c r="X732" s="358"/>
      <c r="Y732" s="358"/>
      <c r="Z732" s="358"/>
      <c r="AA732" s="358"/>
      <c r="AB732" s="358"/>
      <c r="AC732" s="358"/>
      <c r="AD732" s="358"/>
      <c r="AE732" s="358"/>
      <c r="AF732" s="358"/>
      <c r="AG732" s="358"/>
      <c r="AH732" s="358"/>
      <c r="AI732" s="358"/>
      <c r="AJ732" s="358"/>
      <c r="AK732" s="358"/>
    </row>
    <row r="733" spans="1:37" ht="13">
      <c r="A733" s="488"/>
      <c r="B733" s="358"/>
      <c r="C733" s="358"/>
      <c r="D733" s="358"/>
      <c r="E733" s="358"/>
      <c r="F733" s="358"/>
      <c r="G733" s="358"/>
      <c r="H733" s="358"/>
      <c r="I733" s="358"/>
      <c r="J733" s="358"/>
      <c r="K733" s="358"/>
      <c r="L733" s="358"/>
      <c r="M733" s="358"/>
      <c r="N733" s="358"/>
      <c r="O733" s="358"/>
      <c r="P733" s="358"/>
      <c r="Q733" s="358"/>
      <c r="R733" s="358"/>
      <c r="S733" s="358"/>
      <c r="T733" s="357"/>
      <c r="U733" s="358"/>
      <c r="V733" s="358"/>
      <c r="W733" s="358"/>
      <c r="X733" s="358"/>
      <c r="Y733" s="358"/>
      <c r="Z733" s="358"/>
      <c r="AA733" s="358"/>
      <c r="AB733" s="358"/>
      <c r="AC733" s="358"/>
      <c r="AD733" s="358"/>
      <c r="AE733" s="358"/>
      <c r="AF733" s="358"/>
      <c r="AG733" s="358"/>
      <c r="AH733" s="358"/>
      <c r="AI733" s="358"/>
      <c r="AJ733" s="358"/>
      <c r="AK733" s="358"/>
    </row>
    <row r="734" spans="1:37" ht="13">
      <c r="A734" s="488"/>
      <c r="B734" s="358"/>
      <c r="C734" s="358"/>
      <c r="D734" s="358"/>
      <c r="E734" s="358"/>
      <c r="F734" s="358"/>
      <c r="G734" s="358"/>
      <c r="H734" s="358"/>
      <c r="I734" s="358"/>
      <c r="J734" s="358"/>
      <c r="K734" s="358"/>
      <c r="L734" s="358"/>
      <c r="M734" s="358"/>
      <c r="N734" s="358"/>
      <c r="O734" s="358"/>
      <c r="P734" s="358"/>
      <c r="Q734" s="358"/>
      <c r="R734" s="358"/>
      <c r="S734" s="358"/>
      <c r="T734" s="357"/>
      <c r="U734" s="358"/>
      <c r="V734" s="358"/>
      <c r="W734" s="358"/>
      <c r="X734" s="358"/>
      <c r="Y734" s="358"/>
      <c r="Z734" s="358"/>
      <c r="AA734" s="358"/>
      <c r="AB734" s="358"/>
      <c r="AC734" s="358"/>
      <c r="AD734" s="358"/>
      <c r="AE734" s="358"/>
      <c r="AF734" s="358"/>
      <c r="AG734" s="358"/>
      <c r="AH734" s="358"/>
      <c r="AI734" s="358"/>
      <c r="AJ734" s="358"/>
      <c r="AK734" s="358"/>
    </row>
    <row r="735" spans="1:37" ht="13">
      <c r="A735" s="488"/>
      <c r="B735" s="358"/>
      <c r="C735" s="358"/>
      <c r="D735" s="358"/>
      <c r="E735" s="358"/>
      <c r="F735" s="358"/>
      <c r="G735" s="358"/>
      <c r="H735" s="358"/>
      <c r="I735" s="358"/>
      <c r="J735" s="358"/>
      <c r="K735" s="358"/>
      <c r="L735" s="358"/>
      <c r="M735" s="358"/>
      <c r="N735" s="358"/>
      <c r="O735" s="358"/>
      <c r="P735" s="358"/>
      <c r="Q735" s="358"/>
      <c r="R735" s="358"/>
      <c r="S735" s="358"/>
      <c r="T735" s="357"/>
      <c r="U735" s="358"/>
      <c r="V735" s="358"/>
      <c r="W735" s="358"/>
      <c r="X735" s="358"/>
      <c r="Y735" s="358"/>
      <c r="Z735" s="358"/>
      <c r="AA735" s="358"/>
      <c r="AB735" s="358"/>
      <c r="AC735" s="358"/>
      <c r="AD735" s="358"/>
      <c r="AE735" s="358"/>
      <c r="AF735" s="358"/>
      <c r="AG735" s="358"/>
      <c r="AH735" s="358"/>
      <c r="AI735" s="358"/>
      <c r="AJ735" s="358"/>
      <c r="AK735" s="358"/>
    </row>
    <row r="736" spans="1:37" ht="13">
      <c r="A736" s="488"/>
      <c r="B736" s="358"/>
      <c r="C736" s="358"/>
      <c r="D736" s="358"/>
      <c r="E736" s="358"/>
      <c r="F736" s="358"/>
      <c r="G736" s="358"/>
      <c r="H736" s="358"/>
      <c r="I736" s="358"/>
      <c r="J736" s="358"/>
      <c r="K736" s="358"/>
      <c r="L736" s="358"/>
      <c r="M736" s="358"/>
      <c r="N736" s="358"/>
      <c r="O736" s="358"/>
      <c r="P736" s="358"/>
      <c r="Q736" s="358"/>
      <c r="R736" s="358"/>
      <c r="S736" s="358"/>
      <c r="T736" s="357"/>
      <c r="U736" s="358"/>
      <c r="V736" s="358"/>
      <c r="W736" s="358"/>
      <c r="X736" s="358"/>
      <c r="Y736" s="358"/>
      <c r="Z736" s="358"/>
      <c r="AA736" s="358"/>
      <c r="AB736" s="358"/>
      <c r="AC736" s="358"/>
      <c r="AD736" s="358"/>
      <c r="AE736" s="358"/>
      <c r="AF736" s="358"/>
      <c r="AG736" s="358"/>
      <c r="AH736" s="358"/>
      <c r="AI736" s="358"/>
      <c r="AJ736" s="358"/>
      <c r="AK736" s="358"/>
    </row>
    <row r="737" spans="1:37" ht="13">
      <c r="A737" s="488"/>
      <c r="B737" s="358"/>
      <c r="C737" s="358"/>
      <c r="D737" s="358"/>
      <c r="E737" s="358"/>
      <c r="F737" s="358"/>
      <c r="G737" s="358"/>
      <c r="H737" s="358"/>
      <c r="I737" s="358"/>
      <c r="J737" s="358"/>
      <c r="K737" s="358"/>
      <c r="L737" s="358"/>
      <c r="M737" s="358"/>
      <c r="N737" s="358"/>
      <c r="O737" s="358"/>
      <c r="P737" s="358"/>
      <c r="Q737" s="358"/>
      <c r="R737" s="358"/>
      <c r="S737" s="358"/>
      <c r="T737" s="357"/>
      <c r="U737" s="358"/>
      <c r="V737" s="358"/>
      <c r="W737" s="358"/>
      <c r="X737" s="358"/>
      <c r="Y737" s="358"/>
      <c r="Z737" s="358"/>
      <c r="AA737" s="358"/>
      <c r="AB737" s="358"/>
      <c r="AC737" s="358"/>
      <c r="AD737" s="358"/>
      <c r="AE737" s="358"/>
      <c r="AF737" s="358"/>
      <c r="AG737" s="358"/>
      <c r="AH737" s="358"/>
      <c r="AI737" s="358"/>
      <c r="AJ737" s="358"/>
      <c r="AK737" s="358"/>
    </row>
    <row r="738" spans="1:37" ht="13">
      <c r="A738" s="488"/>
      <c r="B738" s="358"/>
      <c r="C738" s="358"/>
      <c r="D738" s="358"/>
      <c r="E738" s="358"/>
      <c r="F738" s="358"/>
      <c r="G738" s="358"/>
      <c r="H738" s="358"/>
      <c r="I738" s="358"/>
      <c r="J738" s="358"/>
      <c r="K738" s="358"/>
      <c r="L738" s="358"/>
      <c r="M738" s="358"/>
      <c r="N738" s="358"/>
      <c r="O738" s="358"/>
      <c r="P738" s="358"/>
      <c r="Q738" s="358"/>
      <c r="R738" s="358"/>
      <c r="S738" s="358"/>
      <c r="T738" s="357"/>
      <c r="U738" s="358"/>
      <c r="V738" s="358"/>
      <c r="W738" s="358"/>
      <c r="X738" s="358"/>
      <c r="Y738" s="358"/>
      <c r="Z738" s="358"/>
      <c r="AA738" s="358"/>
      <c r="AB738" s="358"/>
      <c r="AC738" s="358"/>
      <c r="AD738" s="358"/>
      <c r="AE738" s="358"/>
      <c r="AF738" s="358"/>
      <c r="AG738" s="358"/>
      <c r="AH738" s="358"/>
      <c r="AI738" s="358"/>
      <c r="AJ738" s="358"/>
      <c r="AK738" s="358"/>
    </row>
    <row r="739" spans="1:37" ht="13">
      <c r="A739" s="488"/>
      <c r="B739" s="358"/>
      <c r="C739" s="358"/>
      <c r="D739" s="358"/>
      <c r="E739" s="358"/>
      <c r="F739" s="358"/>
      <c r="G739" s="358"/>
      <c r="H739" s="358"/>
      <c r="I739" s="358"/>
      <c r="J739" s="358"/>
      <c r="K739" s="358"/>
      <c r="L739" s="358"/>
      <c r="M739" s="358"/>
      <c r="N739" s="358"/>
      <c r="O739" s="358"/>
      <c r="P739" s="358"/>
      <c r="Q739" s="358"/>
      <c r="R739" s="358"/>
      <c r="S739" s="358"/>
      <c r="T739" s="357"/>
      <c r="U739" s="358"/>
      <c r="V739" s="358"/>
      <c r="W739" s="358"/>
      <c r="X739" s="358"/>
      <c r="Y739" s="358"/>
      <c r="Z739" s="358"/>
      <c r="AA739" s="358"/>
      <c r="AB739" s="358"/>
      <c r="AC739" s="358"/>
      <c r="AD739" s="358"/>
      <c r="AE739" s="358"/>
      <c r="AF739" s="358"/>
      <c r="AG739" s="358"/>
      <c r="AH739" s="358"/>
      <c r="AI739" s="358"/>
      <c r="AJ739" s="358"/>
      <c r="AK739" s="358"/>
    </row>
    <row r="740" spans="1:37" ht="13">
      <c r="A740" s="488"/>
      <c r="B740" s="358"/>
      <c r="C740" s="358"/>
      <c r="D740" s="358"/>
      <c r="E740" s="358"/>
      <c r="F740" s="358"/>
      <c r="G740" s="358"/>
      <c r="H740" s="358"/>
      <c r="I740" s="358"/>
      <c r="J740" s="358"/>
      <c r="K740" s="358"/>
      <c r="L740" s="358"/>
      <c r="M740" s="358"/>
      <c r="N740" s="358"/>
      <c r="O740" s="358"/>
      <c r="P740" s="358"/>
      <c r="Q740" s="358"/>
      <c r="R740" s="358"/>
      <c r="S740" s="358"/>
      <c r="T740" s="357"/>
      <c r="U740" s="358"/>
      <c r="V740" s="358"/>
      <c r="W740" s="358"/>
      <c r="X740" s="358"/>
      <c r="Y740" s="358"/>
      <c r="Z740" s="358"/>
      <c r="AA740" s="358"/>
      <c r="AB740" s="358"/>
      <c r="AC740" s="358"/>
      <c r="AD740" s="358"/>
      <c r="AE740" s="358"/>
      <c r="AF740" s="358"/>
      <c r="AG740" s="358"/>
      <c r="AH740" s="358"/>
      <c r="AI740" s="358"/>
      <c r="AJ740" s="358"/>
      <c r="AK740" s="358"/>
    </row>
    <row r="741" spans="1:37" ht="13">
      <c r="A741" s="488"/>
      <c r="B741" s="358"/>
      <c r="C741" s="358"/>
      <c r="D741" s="358"/>
      <c r="E741" s="358"/>
      <c r="F741" s="358"/>
      <c r="G741" s="358"/>
      <c r="H741" s="358"/>
      <c r="I741" s="358"/>
      <c r="J741" s="358"/>
      <c r="K741" s="358"/>
      <c r="L741" s="358"/>
      <c r="M741" s="358"/>
      <c r="N741" s="358"/>
      <c r="O741" s="358"/>
      <c r="P741" s="358"/>
      <c r="Q741" s="358"/>
      <c r="R741" s="358"/>
      <c r="S741" s="358"/>
      <c r="T741" s="357"/>
      <c r="U741" s="358"/>
      <c r="V741" s="358"/>
      <c r="W741" s="358"/>
      <c r="X741" s="358"/>
      <c r="Y741" s="358"/>
      <c r="Z741" s="358"/>
      <c r="AA741" s="358"/>
      <c r="AB741" s="358"/>
      <c r="AC741" s="358"/>
      <c r="AD741" s="358"/>
      <c r="AE741" s="358"/>
      <c r="AF741" s="358"/>
      <c r="AG741" s="358"/>
      <c r="AH741" s="358"/>
      <c r="AI741" s="358"/>
      <c r="AJ741" s="358"/>
      <c r="AK741" s="358"/>
    </row>
    <row r="742" spans="1:37" ht="13">
      <c r="A742" s="488"/>
      <c r="B742" s="358"/>
      <c r="C742" s="358"/>
      <c r="D742" s="358"/>
      <c r="E742" s="358"/>
      <c r="F742" s="358"/>
      <c r="G742" s="358"/>
      <c r="H742" s="358"/>
      <c r="I742" s="358"/>
      <c r="J742" s="358"/>
      <c r="K742" s="358"/>
      <c r="L742" s="358"/>
      <c r="M742" s="358"/>
      <c r="N742" s="358"/>
      <c r="O742" s="358"/>
      <c r="P742" s="358"/>
      <c r="Q742" s="358"/>
      <c r="R742" s="358"/>
      <c r="S742" s="358"/>
      <c r="T742" s="357"/>
      <c r="U742" s="358"/>
      <c r="V742" s="358"/>
      <c r="W742" s="358"/>
      <c r="X742" s="358"/>
      <c r="Y742" s="358"/>
      <c r="Z742" s="358"/>
      <c r="AA742" s="358"/>
      <c r="AB742" s="358"/>
      <c r="AC742" s="358"/>
      <c r="AD742" s="358"/>
      <c r="AE742" s="358"/>
      <c r="AF742" s="358"/>
      <c r="AG742" s="358"/>
      <c r="AH742" s="358"/>
      <c r="AI742" s="358"/>
      <c r="AJ742" s="358"/>
      <c r="AK742" s="358"/>
    </row>
    <row r="743" spans="1:37" ht="13">
      <c r="A743" s="488"/>
      <c r="B743" s="358"/>
      <c r="C743" s="358"/>
      <c r="D743" s="358"/>
      <c r="E743" s="358"/>
      <c r="F743" s="358"/>
      <c r="G743" s="358"/>
      <c r="H743" s="358"/>
      <c r="I743" s="358"/>
      <c r="J743" s="358"/>
      <c r="K743" s="358"/>
      <c r="L743" s="358"/>
      <c r="M743" s="358"/>
      <c r="N743" s="358"/>
      <c r="O743" s="358"/>
      <c r="P743" s="358"/>
      <c r="Q743" s="358"/>
      <c r="R743" s="358"/>
      <c r="S743" s="358"/>
      <c r="T743" s="357"/>
      <c r="U743" s="358"/>
      <c r="V743" s="358"/>
      <c r="W743" s="358"/>
      <c r="X743" s="358"/>
      <c r="Y743" s="358"/>
      <c r="Z743" s="358"/>
      <c r="AA743" s="358"/>
      <c r="AB743" s="358"/>
      <c r="AC743" s="358"/>
      <c r="AD743" s="358"/>
      <c r="AE743" s="358"/>
      <c r="AF743" s="358"/>
      <c r="AG743" s="358"/>
      <c r="AH743" s="358"/>
      <c r="AI743" s="358"/>
      <c r="AJ743" s="358"/>
      <c r="AK743" s="358"/>
    </row>
    <row r="744" spans="1:37" ht="13">
      <c r="A744" s="488"/>
      <c r="B744" s="358"/>
      <c r="C744" s="358"/>
      <c r="D744" s="358"/>
      <c r="E744" s="358"/>
      <c r="F744" s="358"/>
      <c r="G744" s="358"/>
      <c r="H744" s="358"/>
      <c r="I744" s="358"/>
      <c r="J744" s="358"/>
      <c r="K744" s="358"/>
      <c r="L744" s="358"/>
      <c r="M744" s="358"/>
      <c r="N744" s="358"/>
      <c r="O744" s="358"/>
      <c r="P744" s="358"/>
      <c r="Q744" s="358"/>
      <c r="R744" s="358"/>
      <c r="S744" s="358"/>
      <c r="T744" s="357"/>
      <c r="U744" s="358"/>
      <c r="V744" s="358"/>
      <c r="W744" s="358"/>
      <c r="X744" s="358"/>
      <c r="Y744" s="358"/>
      <c r="Z744" s="358"/>
      <c r="AA744" s="358"/>
      <c r="AB744" s="358"/>
      <c r="AC744" s="358"/>
      <c r="AD744" s="358"/>
      <c r="AE744" s="358"/>
      <c r="AF744" s="358"/>
      <c r="AG744" s="358"/>
      <c r="AH744" s="358"/>
      <c r="AI744" s="358"/>
      <c r="AJ744" s="358"/>
      <c r="AK744" s="358"/>
    </row>
    <row r="745" spans="1:37" ht="13">
      <c r="A745" s="488"/>
      <c r="B745" s="358"/>
      <c r="C745" s="358"/>
      <c r="D745" s="358"/>
      <c r="E745" s="358"/>
      <c r="F745" s="358"/>
      <c r="G745" s="358"/>
      <c r="H745" s="358"/>
      <c r="I745" s="358"/>
      <c r="J745" s="358"/>
      <c r="K745" s="358"/>
      <c r="L745" s="358"/>
      <c r="M745" s="358"/>
      <c r="N745" s="358"/>
      <c r="O745" s="358"/>
      <c r="P745" s="358"/>
      <c r="Q745" s="358"/>
      <c r="R745" s="358"/>
      <c r="S745" s="358"/>
      <c r="T745" s="357"/>
      <c r="U745" s="358"/>
      <c r="V745" s="358"/>
      <c r="W745" s="358"/>
      <c r="X745" s="358"/>
      <c r="Y745" s="358"/>
      <c r="Z745" s="358"/>
      <c r="AA745" s="358"/>
      <c r="AB745" s="358"/>
      <c r="AC745" s="358"/>
      <c r="AD745" s="358"/>
      <c r="AE745" s="358"/>
      <c r="AF745" s="358"/>
      <c r="AG745" s="358"/>
      <c r="AH745" s="358"/>
      <c r="AI745" s="358"/>
      <c r="AJ745" s="358"/>
      <c r="AK745" s="358"/>
    </row>
    <row r="746" spans="1:37" ht="13">
      <c r="A746" s="488"/>
      <c r="B746" s="358"/>
      <c r="C746" s="358"/>
      <c r="D746" s="358"/>
      <c r="E746" s="358"/>
      <c r="F746" s="358"/>
      <c r="G746" s="358"/>
      <c r="H746" s="358"/>
      <c r="I746" s="358"/>
      <c r="J746" s="358"/>
      <c r="K746" s="358"/>
      <c r="L746" s="358"/>
      <c r="M746" s="358"/>
      <c r="N746" s="358"/>
      <c r="O746" s="358"/>
      <c r="P746" s="358"/>
      <c r="Q746" s="358"/>
      <c r="R746" s="358"/>
      <c r="S746" s="358"/>
      <c r="T746" s="357"/>
      <c r="U746" s="358"/>
      <c r="V746" s="358"/>
      <c r="W746" s="358"/>
      <c r="X746" s="358"/>
      <c r="Y746" s="358"/>
      <c r="Z746" s="358"/>
      <c r="AA746" s="358"/>
      <c r="AB746" s="358"/>
      <c r="AC746" s="358"/>
      <c r="AD746" s="358"/>
      <c r="AE746" s="358"/>
      <c r="AF746" s="358"/>
      <c r="AG746" s="358"/>
      <c r="AH746" s="358"/>
      <c r="AI746" s="358"/>
      <c r="AJ746" s="358"/>
      <c r="AK746" s="358"/>
    </row>
    <row r="747" spans="1:37" ht="13">
      <c r="A747" s="488"/>
      <c r="B747" s="358"/>
      <c r="C747" s="358"/>
      <c r="D747" s="358"/>
      <c r="E747" s="358"/>
      <c r="F747" s="358"/>
      <c r="G747" s="358"/>
      <c r="H747" s="358"/>
      <c r="I747" s="358"/>
      <c r="J747" s="358"/>
      <c r="K747" s="358"/>
      <c r="L747" s="358"/>
      <c r="M747" s="358"/>
      <c r="N747" s="358"/>
      <c r="O747" s="358"/>
      <c r="P747" s="358"/>
      <c r="Q747" s="358"/>
      <c r="R747" s="358"/>
      <c r="S747" s="358"/>
      <c r="T747" s="357"/>
      <c r="U747" s="358"/>
      <c r="V747" s="358"/>
      <c r="W747" s="358"/>
      <c r="X747" s="358"/>
      <c r="Y747" s="358"/>
      <c r="Z747" s="358"/>
      <c r="AA747" s="358"/>
      <c r="AB747" s="358"/>
      <c r="AC747" s="358"/>
      <c r="AD747" s="358"/>
      <c r="AE747" s="358"/>
      <c r="AF747" s="358"/>
      <c r="AG747" s="358"/>
      <c r="AH747" s="358"/>
      <c r="AI747" s="358"/>
      <c r="AJ747" s="358"/>
      <c r="AK747" s="358"/>
    </row>
    <row r="748" spans="1:37" ht="13">
      <c r="A748" s="488"/>
      <c r="B748" s="358"/>
      <c r="C748" s="358"/>
      <c r="D748" s="358"/>
      <c r="E748" s="358"/>
      <c r="F748" s="358"/>
      <c r="G748" s="358"/>
      <c r="H748" s="358"/>
      <c r="I748" s="358"/>
      <c r="J748" s="358"/>
      <c r="K748" s="358"/>
      <c r="L748" s="358"/>
      <c r="M748" s="358"/>
      <c r="N748" s="358"/>
      <c r="O748" s="358"/>
      <c r="P748" s="358"/>
      <c r="Q748" s="358"/>
      <c r="R748" s="358"/>
      <c r="S748" s="358"/>
      <c r="T748" s="357"/>
      <c r="U748" s="358"/>
      <c r="V748" s="358"/>
      <c r="W748" s="358"/>
      <c r="X748" s="358"/>
      <c r="Y748" s="358"/>
      <c r="Z748" s="358"/>
      <c r="AA748" s="358"/>
      <c r="AB748" s="358"/>
      <c r="AC748" s="358"/>
      <c r="AD748" s="358"/>
      <c r="AE748" s="358"/>
      <c r="AF748" s="358"/>
      <c r="AG748" s="358"/>
      <c r="AH748" s="358"/>
      <c r="AI748" s="358"/>
      <c r="AJ748" s="358"/>
      <c r="AK748" s="358"/>
    </row>
    <row r="749" spans="1:37" ht="13">
      <c r="A749" s="488"/>
      <c r="B749" s="358"/>
      <c r="C749" s="358"/>
      <c r="D749" s="358"/>
      <c r="E749" s="358"/>
      <c r="F749" s="358"/>
      <c r="G749" s="358"/>
      <c r="H749" s="358"/>
      <c r="I749" s="358"/>
      <c r="J749" s="358"/>
      <c r="K749" s="358"/>
      <c r="L749" s="358"/>
      <c r="M749" s="358"/>
      <c r="N749" s="358"/>
      <c r="O749" s="358"/>
      <c r="P749" s="358"/>
      <c r="Q749" s="358"/>
      <c r="R749" s="358"/>
      <c r="S749" s="358"/>
      <c r="T749" s="357"/>
      <c r="U749" s="358"/>
      <c r="V749" s="358"/>
      <c r="W749" s="358"/>
      <c r="X749" s="358"/>
      <c r="Y749" s="358"/>
      <c r="Z749" s="358"/>
      <c r="AA749" s="358"/>
      <c r="AB749" s="358"/>
      <c r="AC749" s="358"/>
      <c r="AD749" s="358"/>
      <c r="AE749" s="358"/>
      <c r="AF749" s="358"/>
      <c r="AG749" s="358"/>
      <c r="AH749" s="358"/>
      <c r="AI749" s="358"/>
      <c r="AJ749" s="358"/>
      <c r="AK749" s="358"/>
    </row>
    <row r="750" spans="1:37" ht="13">
      <c r="A750" s="488"/>
      <c r="B750" s="358"/>
      <c r="C750" s="358"/>
      <c r="D750" s="358"/>
      <c r="E750" s="358"/>
      <c r="F750" s="358"/>
      <c r="G750" s="358"/>
      <c r="H750" s="358"/>
      <c r="I750" s="358"/>
      <c r="J750" s="358"/>
      <c r="K750" s="358"/>
      <c r="L750" s="358"/>
      <c r="M750" s="358"/>
      <c r="N750" s="358"/>
      <c r="O750" s="358"/>
      <c r="P750" s="358"/>
      <c r="Q750" s="358"/>
      <c r="R750" s="358"/>
      <c r="S750" s="358"/>
      <c r="T750" s="357"/>
      <c r="U750" s="358"/>
      <c r="V750" s="358"/>
      <c r="W750" s="358"/>
      <c r="X750" s="358"/>
      <c r="Y750" s="358"/>
      <c r="Z750" s="358"/>
      <c r="AA750" s="358"/>
      <c r="AB750" s="358"/>
      <c r="AC750" s="358"/>
      <c r="AD750" s="358"/>
      <c r="AE750" s="358"/>
      <c r="AF750" s="358"/>
      <c r="AG750" s="358"/>
      <c r="AH750" s="358"/>
      <c r="AI750" s="358"/>
      <c r="AJ750" s="358"/>
      <c r="AK750" s="358"/>
    </row>
    <row r="751" spans="1:37" ht="13">
      <c r="A751" s="488"/>
      <c r="B751" s="358"/>
      <c r="C751" s="358"/>
      <c r="D751" s="358"/>
      <c r="E751" s="358"/>
      <c r="F751" s="358"/>
      <c r="G751" s="358"/>
      <c r="H751" s="358"/>
      <c r="I751" s="358"/>
      <c r="J751" s="358"/>
      <c r="K751" s="358"/>
      <c r="L751" s="358"/>
      <c r="M751" s="358"/>
      <c r="N751" s="358"/>
      <c r="O751" s="358"/>
      <c r="P751" s="358"/>
      <c r="Q751" s="358"/>
      <c r="R751" s="358"/>
      <c r="S751" s="358"/>
      <c r="T751" s="357"/>
      <c r="U751" s="358"/>
      <c r="V751" s="358"/>
      <c r="W751" s="358"/>
      <c r="X751" s="358"/>
      <c r="Y751" s="358"/>
      <c r="Z751" s="358"/>
      <c r="AA751" s="358"/>
      <c r="AB751" s="358"/>
      <c r="AC751" s="358"/>
      <c r="AD751" s="358"/>
      <c r="AE751" s="358"/>
      <c r="AF751" s="358"/>
      <c r="AG751" s="358"/>
      <c r="AH751" s="358"/>
      <c r="AI751" s="358"/>
      <c r="AJ751" s="358"/>
      <c r="AK751" s="358"/>
    </row>
    <row r="752" spans="1:37" ht="13">
      <c r="A752" s="488"/>
      <c r="B752" s="358"/>
      <c r="C752" s="358"/>
      <c r="D752" s="358"/>
      <c r="E752" s="358"/>
      <c r="F752" s="358"/>
      <c r="G752" s="358"/>
      <c r="H752" s="358"/>
      <c r="I752" s="358"/>
      <c r="J752" s="358"/>
      <c r="K752" s="358"/>
      <c r="L752" s="358"/>
      <c r="M752" s="358"/>
      <c r="N752" s="358"/>
      <c r="O752" s="358"/>
      <c r="P752" s="358"/>
      <c r="Q752" s="358"/>
      <c r="R752" s="358"/>
      <c r="S752" s="358"/>
      <c r="T752" s="357"/>
      <c r="U752" s="358"/>
      <c r="V752" s="358"/>
      <c r="W752" s="358"/>
      <c r="X752" s="358"/>
      <c r="Y752" s="358"/>
      <c r="Z752" s="358"/>
      <c r="AA752" s="358"/>
      <c r="AB752" s="358"/>
      <c r="AC752" s="358"/>
      <c r="AD752" s="358"/>
      <c r="AE752" s="358"/>
      <c r="AF752" s="358"/>
      <c r="AG752" s="358"/>
      <c r="AH752" s="358"/>
      <c r="AI752" s="358"/>
      <c r="AJ752" s="358"/>
      <c r="AK752" s="358"/>
    </row>
    <row r="753" spans="1:37" ht="13">
      <c r="A753" s="488"/>
      <c r="B753" s="358"/>
      <c r="C753" s="358"/>
      <c r="D753" s="358"/>
      <c r="E753" s="358"/>
      <c r="F753" s="358"/>
      <c r="G753" s="358"/>
      <c r="H753" s="358"/>
      <c r="I753" s="358"/>
      <c r="J753" s="358"/>
      <c r="K753" s="358"/>
      <c r="L753" s="358"/>
      <c r="M753" s="358"/>
      <c r="N753" s="358"/>
      <c r="O753" s="358"/>
      <c r="P753" s="358"/>
      <c r="Q753" s="358"/>
      <c r="R753" s="358"/>
      <c r="S753" s="358"/>
      <c r="T753" s="357"/>
      <c r="U753" s="358"/>
      <c r="V753" s="358"/>
      <c r="W753" s="358"/>
      <c r="X753" s="358"/>
      <c r="Y753" s="358"/>
      <c r="Z753" s="358"/>
      <c r="AA753" s="358"/>
      <c r="AB753" s="358"/>
      <c r="AC753" s="358"/>
      <c r="AD753" s="358"/>
      <c r="AE753" s="358"/>
      <c r="AF753" s="358"/>
      <c r="AG753" s="358"/>
      <c r="AH753" s="358"/>
      <c r="AI753" s="358"/>
      <c r="AJ753" s="358"/>
      <c r="AK753" s="358"/>
    </row>
    <row r="754" spans="1:37" ht="13">
      <c r="A754" s="488"/>
      <c r="B754" s="358"/>
      <c r="C754" s="358"/>
      <c r="D754" s="358"/>
      <c r="E754" s="358"/>
      <c r="F754" s="358"/>
      <c r="G754" s="358"/>
      <c r="H754" s="358"/>
      <c r="I754" s="358"/>
      <c r="J754" s="358"/>
      <c r="K754" s="358"/>
      <c r="L754" s="358"/>
      <c r="M754" s="358"/>
      <c r="N754" s="358"/>
      <c r="O754" s="358"/>
      <c r="P754" s="358"/>
      <c r="Q754" s="358"/>
      <c r="R754" s="358"/>
      <c r="S754" s="358"/>
      <c r="T754" s="357"/>
      <c r="U754" s="358"/>
      <c r="V754" s="358"/>
      <c r="W754" s="358"/>
      <c r="X754" s="358"/>
      <c r="Y754" s="358"/>
      <c r="Z754" s="358"/>
      <c r="AA754" s="358"/>
      <c r="AB754" s="358"/>
      <c r="AC754" s="358"/>
      <c r="AD754" s="358"/>
      <c r="AE754" s="358"/>
      <c r="AF754" s="358"/>
      <c r="AG754" s="358"/>
      <c r="AH754" s="358"/>
      <c r="AI754" s="358"/>
      <c r="AJ754" s="358"/>
      <c r="AK754" s="358"/>
    </row>
    <row r="755" spans="1:37" ht="13">
      <c r="A755" s="488"/>
      <c r="B755" s="358"/>
      <c r="C755" s="358"/>
      <c r="D755" s="358"/>
      <c r="E755" s="358"/>
      <c r="F755" s="358"/>
      <c r="G755" s="358"/>
      <c r="H755" s="358"/>
      <c r="I755" s="358"/>
      <c r="J755" s="358"/>
      <c r="K755" s="358"/>
      <c r="L755" s="358"/>
      <c r="M755" s="358"/>
      <c r="N755" s="358"/>
      <c r="O755" s="358"/>
      <c r="P755" s="358"/>
      <c r="Q755" s="358"/>
      <c r="R755" s="358"/>
      <c r="S755" s="358"/>
      <c r="T755" s="357"/>
      <c r="U755" s="358"/>
      <c r="V755" s="358"/>
      <c r="W755" s="358"/>
      <c r="X755" s="358"/>
      <c r="Y755" s="358"/>
      <c r="Z755" s="358"/>
      <c r="AA755" s="358"/>
      <c r="AB755" s="358"/>
      <c r="AC755" s="358"/>
      <c r="AD755" s="358"/>
      <c r="AE755" s="358"/>
      <c r="AF755" s="358"/>
      <c r="AG755" s="358"/>
      <c r="AH755" s="358"/>
      <c r="AI755" s="358"/>
      <c r="AJ755" s="358"/>
      <c r="AK755" s="358"/>
    </row>
    <row r="756" spans="1:37" ht="13">
      <c r="A756" s="488"/>
      <c r="B756" s="358"/>
      <c r="C756" s="358"/>
      <c r="D756" s="358"/>
      <c r="E756" s="358"/>
      <c r="F756" s="358"/>
      <c r="G756" s="358"/>
      <c r="H756" s="358"/>
      <c r="I756" s="358"/>
      <c r="J756" s="358"/>
      <c r="K756" s="358"/>
      <c r="L756" s="358"/>
      <c r="M756" s="358"/>
      <c r="N756" s="358"/>
      <c r="O756" s="358"/>
      <c r="P756" s="358"/>
      <c r="Q756" s="358"/>
      <c r="R756" s="358"/>
      <c r="S756" s="358"/>
      <c r="T756" s="357"/>
      <c r="U756" s="358"/>
      <c r="V756" s="358"/>
      <c r="W756" s="358"/>
      <c r="X756" s="358"/>
      <c r="Y756" s="358"/>
      <c r="Z756" s="358"/>
      <c r="AA756" s="358"/>
      <c r="AB756" s="358"/>
      <c r="AC756" s="358"/>
      <c r="AD756" s="358"/>
      <c r="AE756" s="358"/>
      <c r="AF756" s="358"/>
      <c r="AG756" s="358"/>
      <c r="AH756" s="358"/>
      <c r="AI756" s="358"/>
      <c r="AJ756" s="358"/>
      <c r="AK756" s="358"/>
    </row>
    <row r="757" spans="1:37" ht="13">
      <c r="A757" s="488"/>
      <c r="B757" s="358"/>
      <c r="C757" s="358"/>
      <c r="D757" s="358"/>
      <c r="E757" s="358"/>
      <c r="F757" s="358"/>
      <c r="G757" s="358"/>
      <c r="H757" s="358"/>
      <c r="I757" s="358"/>
      <c r="J757" s="358"/>
      <c r="K757" s="358"/>
      <c r="L757" s="358"/>
      <c r="M757" s="358"/>
      <c r="N757" s="358"/>
      <c r="O757" s="358"/>
      <c r="P757" s="358"/>
      <c r="Q757" s="358"/>
      <c r="R757" s="358"/>
      <c r="S757" s="358"/>
      <c r="T757" s="357"/>
      <c r="U757" s="358"/>
      <c r="V757" s="358"/>
      <c r="W757" s="358"/>
      <c r="X757" s="358"/>
      <c r="Y757" s="358"/>
      <c r="Z757" s="358"/>
      <c r="AA757" s="358"/>
      <c r="AB757" s="358"/>
      <c r="AC757" s="358"/>
      <c r="AD757" s="358"/>
      <c r="AE757" s="358"/>
      <c r="AF757" s="358"/>
      <c r="AG757" s="358"/>
      <c r="AH757" s="358"/>
      <c r="AI757" s="358"/>
      <c r="AJ757" s="358"/>
      <c r="AK757" s="358"/>
    </row>
    <row r="758" spans="1:37" ht="13">
      <c r="A758" s="488"/>
      <c r="B758" s="358"/>
      <c r="C758" s="358"/>
      <c r="D758" s="358"/>
      <c r="E758" s="358"/>
      <c r="F758" s="358"/>
      <c r="G758" s="358"/>
      <c r="H758" s="358"/>
      <c r="I758" s="358"/>
      <c r="J758" s="358"/>
      <c r="K758" s="358"/>
      <c r="L758" s="358"/>
      <c r="M758" s="358"/>
      <c r="N758" s="358"/>
      <c r="O758" s="358"/>
      <c r="P758" s="358"/>
      <c r="Q758" s="358"/>
      <c r="R758" s="358"/>
      <c r="S758" s="358"/>
      <c r="T758" s="357"/>
      <c r="U758" s="358"/>
      <c r="V758" s="358"/>
      <c r="W758" s="358"/>
      <c r="X758" s="358"/>
      <c r="Y758" s="358"/>
      <c r="Z758" s="358"/>
      <c r="AA758" s="358"/>
      <c r="AB758" s="358"/>
      <c r="AC758" s="358"/>
      <c r="AD758" s="358"/>
      <c r="AE758" s="358"/>
      <c r="AF758" s="358"/>
      <c r="AG758" s="358"/>
      <c r="AH758" s="358"/>
      <c r="AI758" s="358"/>
      <c r="AJ758" s="358"/>
      <c r="AK758" s="358"/>
    </row>
    <row r="759" spans="1:37" ht="13">
      <c r="A759" s="488"/>
      <c r="B759" s="358"/>
      <c r="C759" s="358"/>
      <c r="D759" s="358"/>
      <c r="E759" s="358"/>
      <c r="F759" s="358"/>
      <c r="G759" s="358"/>
      <c r="H759" s="358"/>
      <c r="I759" s="358"/>
      <c r="J759" s="358"/>
      <c r="K759" s="358"/>
      <c r="L759" s="358"/>
      <c r="M759" s="358"/>
      <c r="N759" s="358"/>
      <c r="O759" s="358"/>
      <c r="P759" s="358"/>
      <c r="Q759" s="358"/>
      <c r="R759" s="358"/>
      <c r="S759" s="358"/>
      <c r="T759" s="357"/>
      <c r="U759" s="358"/>
      <c r="V759" s="358"/>
      <c r="W759" s="358"/>
      <c r="X759" s="358"/>
      <c r="Y759" s="358"/>
      <c r="Z759" s="358"/>
      <c r="AA759" s="358"/>
      <c r="AB759" s="358"/>
      <c r="AC759" s="358"/>
      <c r="AD759" s="358"/>
      <c r="AE759" s="358"/>
      <c r="AF759" s="358"/>
      <c r="AG759" s="358"/>
      <c r="AH759" s="358"/>
      <c r="AI759" s="358"/>
      <c r="AJ759" s="358"/>
      <c r="AK759" s="358"/>
    </row>
    <row r="760" spans="1:37" ht="13">
      <c r="A760" s="488"/>
      <c r="B760" s="358"/>
      <c r="C760" s="358"/>
      <c r="D760" s="358"/>
      <c r="E760" s="358"/>
      <c r="F760" s="358"/>
      <c r="G760" s="358"/>
      <c r="H760" s="358"/>
      <c r="I760" s="358"/>
      <c r="J760" s="358"/>
      <c r="K760" s="358"/>
      <c r="L760" s="358"/>
      <c r="M760" s="358"/>
      <c r="N760" s="358"/>
      <c r="O760" s="358"/>
      <c r="P760" s="358"/>
      <c r="Q760" s="358"/>
      <c r="R760" s="358"/>
      <c r="S760" s="358"/>
      <c r="T760" s="357"/>
      <c r="U760" s="358"/>
      <c r="V760" s="358"/>
      <c r="W760" s="358"/>
      <c r="X760" s="358"/>
      <c r="Y760" s="358"/>
      <c r="Z760" s="358"/>
      <c r="AA760" s="358"/>
      <c r="AB760" s="358"/>
      <c r="AC760" s="358"/>
      <c r="AD760" s="358"/>
      <c r="AE760" s="358"/>
      <c r="AF760" s="358"/>
      <c r="AG760" s="358"/>
      <c r="AH760" s="358"/>
      <c r="AI760" s="358"/>
      <c r="AJ760" s="358"/>
      <c r="AK760" s="358"/>
    </row>
    <row r="761" spans="1:37" ht="13">
      <c r="A761" s="488"/>
      <c r="B761" s="358"/>
      <c r="C761" s="358"/>
      <c r="D761" s="358"/>
      <c r="E761" s="358"/>
      <c r="F761" s="358"/>
      <c r="G761" s="358"/>
      <c r="H761" s="358"/>
      <c r="I761" s="358"/>
      <c r="J761" s="358"/>
      <c r="K761" s="358"/>
      <c r="L761" s="358"/>
      <c r="M761" s="358"/>
      <c r="N761" s="358"/>
      <c r="O761" s="358"/>
      <c r="P761" s="358"/>
      <c r="Q761" s="358"/>
      <c r="R761" s="358"/>
      <c r="S761" s="358"/>
      <c r="T761" s="357"/>
      <c r="U761" s="358"/>
      <c r="V761" s="358"/>
      <c r="W761" s="358"/>
      <c r="X761" s="358"/>
      <c r="Y761" s="358"/>
      <c r="Z761" s="358"/>
      <c r="AA761" s="358"/>
      <c r="AB761" s="358"/>
      <c r="AC761" s="358"/>
      <c r="AD761" s="358"/>
      <c r="AE761" s="358"/>
      <c r="AF761" s="358"/>
      <c r="AG761" s="358"/>
      <c r="AH761" s="358"/>
      <c r="AI761" s="358"/>
      <c r="AJ761" s="358"/>
      <c r="AK761" s="358"/>
    </row>
    <row r="762" spans="1:37" ht="13">
      <c r="A762" s="488"/>
      <c r="B762" s="358"/>
      <c r="C762" s="358"/>
      <c r="D762" s="358"/>
      <c r="E762" s="358"/>
      <c r="F762" s="358"/>
      <c r="G762" s="358"/>
      <c r="H762" s="358"/>
      <c r="I762" s="358"/>
      <c r="J762" s="358"/>
      <c r="K762" s="358"/>
      <c r="L762" s="358"/>
      <c r="M762" s="358"/>
      <c r="N762" s="358"/>
      <c r="O762" s="358"/>
      <c r="P762" s="358"/>
      <c r="Q762" s="358"/>
      <c r="R762" s="358"/>
      <c r="S762" s="358"/>
      <c r="T762" s="357"/>
      <c r="U762" s="358"/>
      <c r="V762" s="358"/>
      <c r="W762" s="358"/>
      <c r="X762" s="358"/>
      <c r="Y762" s="358"/>
      <c r="Z762" s="358"/>
      <c r="AA762" s="358"/>
      <c r="AB762" s="358"/>
      <c r="AC762" s="358"/>
      <c r="AD762" s="358"/>
      <c r="AE762" s="358"/>
      <c r="AF762" s="358"/>
      <c r="AG762" s="358"/>
      <c r="AH762" s="358"/>
      <c r="AI762" s="358"/>
      <c r="AJ762" s="358"/>
      <c r="AK762" s="358"/>
    </row>
    <row r="763" spans="1:37" ht="13">
      <c r="A763" s="488"/>
      <c r="B763" s="358"/>
      <c r="C763" s="358"/>
      <c r="D763" s="358"/>
      <c r="E763" s="358"/>
      <c r="F763" s="358"/>
      <c r="G763" s="358"/>
      <c r="H763" s="358"/>
      <c r="I763" s="358"/>
      <c r="J763" s="358"/>
      <c r="K763" s="358"/>
      <c r="L763" s="358"/>
      <c r="M763" s="358"/>
      <c r="N763" s="358"/>
      <c r="O763" s="358"/>
      <c r="P763" s="358"/>
      <c r="Q763" s="358"/>
      <c r="R763" s="358"/>
      <c r="S763" s="358"/>
      <c r="T763" s="357"/>
      <c r="U763" s="358"/>
      <c r="V763" s="358"/>
      <c r="W763" s="358"/>
      <c r="X763" s="358"/>
      <c r="Y763" s="358"/>
      <c r="Z763" s="358"/>
      <c r="AA763" s="358"/>
      <c r="AB763" s="358"/>
      <c r="AC763" s="358"/>
      <c r="AD763" s="358"/>
      <c r="AE763" s="358"/>
      <c r="AF763" s="358"/>
      <c r="AG763" s="358"/>
      <c r="AH763" s="358"/>
      <c r="AI763" s="358"/>
      <c r="AJ763" s="358"/>
      <c r="AK763" s="358"/>
    </row>
    <row r="764" spans="1:37" ht="13">
      <c r="A764" s="488"/>
      <c r="B764" s="358"/>
      <c r="C764" s="358"/>
      <c r="D764" s="358"/>
      <c r="E764" s="358"/>
      <c r="F764" s="358"/>
      <c r="G764" s="358"/>
      <c r="H764" s="358"/>
      <c r="I764" s="358"/>
      <c r="J764" s="358"/>
      <c r="K764" s="358"/>
      <c r="L764" s="358"/>
      <c r="M764" s="358"/>
      <c r="N764" s="358"/>
      <c r="O764" s="358"/>
      <c r="P764" s="358"/>
      <c r="Q764" s="358"/>
      <c r="R764" s="358"/>
      <c r="S764" s="358"/>
      <c r="T764" s="357"/>
      <c r="U764" s="358"/>
      <c r="V764" s="358"/>
      <c r="W764" s="358"/>
      <c r="X764" s="358"/>
      <c r="Y764" s="358"/>
      <c r="Z764" s="358"/>
      <c r="AA764" s="358"/>
      <c r="AB764" s="358"/>
      <c r="AC764" s="358"/>
      <c r="AD764" s="358"/>
      <c r="AE764" s="358"/>
      <c r="AF764" s="358"/>
      <c r="AG764" s="358"/>
      <c r="AH764" s="358"/>
      <c r="AI764" s="358"/>
      <c r="AJ764" s="358"/>
      <c r="AK764" s="358"/>
    </row>
    <row r="765" spans="1:37" ht="13">
      <c r="A765" s="488"/>
      <c r="B765" s="358"/>
      <c r="C765" s="358"/>
      <c r="D765" s="358"/>
      <c r="E765" s="358"/>
      <c r="F765" s="358"/>
      <c r="G765" s="358"/>
      <c r="H765" s="358"/>
      <c r="I765" s="358"/>
      <c r="J765" s="358"/>
      <c r="K765" s="358"/>
      <c r="L765" s="358"/>
      <c r="M765" s="358"/>
      <c r="N765" s="358"/>
      <c r="O765" s="358"/>
      <c r="P765" s="358"/>
      <c r="Q765" s="358"/>
      <c r="R765" s="358"/>
      <c r="S765" s="358"/>
      <c r="T765" s="357"/>
      <c r="U765" s="358"/>
      <c r="V765" s="358"/>
      <c r="W765" s="358"/>
      <c r="X765" s="358"/>
      <c r="Y765" s="358"/>
      <c r="Z765" s="358"/>
      <c r="AA765" s="358"/>
      <c r="AB765" s="358"/>
      <c r="AC765" s="358"/>
      <c r="AD765" s="358"/>
      <c r="AE765" s="358"/>
      <c r="AF765" s="358"/>
      <c r="AG765" s="358"/>
      <c r="AH765" s="358"/>
      <c r="AI765" s="358"/>
      <c r="AJ765" s="358"/>
      <c r="AK765" s="358"/>
    </row>
    <row r="766" spans="1:37" ht="13">
      <c r="A766" s="488"/>
      <c r="B766" s="358"/>
      <c r="C766" s="358"/>
      <c r="D766" s="358"/>
      <c r="E766" s="358"/>
      <c r="F766" s="358"/>
      <c r="G766" s="358"/>
      <c r="H766" s="358"/>
      <c r="I766" s="358"/>
      <c r="J766" s="358"/>
      <c r="K766" s="358"/>
      <c r="L766" s="358"/>
      <c r="M766" s="358"/>
      <c r="N766" s="358"/>
      <c r="O766" s="358"/>
      <c r="P766" s="358"/>
      <c r="Q766" s="358"/>
      <c r="R766" s="358"/>
      <c r="S766" s="358"/>
      <c r="T766" s="357"/>
      <c r="U766" s="358"/>
      <c r="V766" s="358"/>
      <c r="W766" s="358"/>
      <c r="X766" s="358"/>
      <c r="Y766" s="358"/>
      <c r="Z766" s="358"/>
      <c r="AA766" s="358"/>
      <c r="AB766" s="358"/>
      <c r="AC766" s="358"/>
      <c r="AD766" s="358"/>
      <c r="AE766" s="358"/>
      <c r="AF766" s="358"/>
      <c r="AG766" s="358"/>
      <c r="AH766" s="358"/>
      <c r="AI766" s="358"/>
      <c r="AJ766" s="358"/>
      <c r="AK766" s="358"/>
    </row>
    <row r="767" spans="1:37" ht="13">
      <c r="A767" s="488"/>
      <c r="B767" s="358"/>
      <c r="C767" s="358"/>
      <c r="D767" s="358"/>
      <c r="E767" s="358"/>
      <c r="F767" s="358"/>
      <c r="G767" s="358"/>
      <c r="H767" s="358"/>
      <c r="I767" s="358"/>
      <c r="J767" s="358"/>
      <c r="K767" s="358"/>
      <c r="L767" s="358"/>
      <c r="M767" s="358"/>
      <c r="N767" s="358"/>
      <c r="O767" s="358"/>
      <c r="P767" s="358"/>
      <c r="Q767" s="358"/>
      <c r="R767" s="358"/>
      <c r="S767" s="358"/>
      <c r="T767" s="357"/>
      <c r="U767" s="358"/>
      <c r="V767" s="358"/>
      <c r="W767" s="358"/>
      <c r="X767" s="358"/>
      <c r="Y767" s="358"/>
      <c r="Z767" s="358"/>
      <c r="AA767" s="358"/>
      <c r="AB767" s="358"/>
      <c r="AC767" s="358"/>
      <c r="AD767" s="358"/>
      <c r="AE767" s="358"/>
      <c r="AF767" s="358"/>
      <c r="AG767" s="358"/>
      <c r="AH767" s="358"/>
      <c r="AI767" s="358"/>
      <c r="AJ767" s="358"/>
      <c r="AK767" s="358"/>
    </row>
    <row r="768" spans="1:37" ht="13">
      <c r="A768" s="488"/>
      <c r="B768" s="358"/>
      <c r="C768" s="358"/>
      <c r="D768" s="358"/>
      <c r="E768" s="358"/>
      <c r="F768" s="358"/>
      <c r="G768" s="358"/>
      <c r="H768" s="358"/>
      <c r="I768" s="358"/>
      <c r="J768" s="358"/>
      <c r="K768" s="358"/>
      <c r="L768" s="358"/>
      <c r="M768" s="358"/>
      <c r="N768" s="358"/>
      <c r="O768" s="358"/>
      <c r="P768" s="358"/>
      <c r="Q768" s="358"/>
      <c r="R768" s="358"/>
      <c r="S768" s="358"/>
      <c r="T768" s="357"/>
      <c r="U768" s="358"/>
      <c r="V768" s="358"/>
      <c r="W768" s="358"/>
      <c r="X768" s="358"/>
      <c r="Y768" s="358"/>
      <c r="Z768" s="358"/>
      <c r="AA768" s="358"/>
      <c r="AB768" s="358"/>
      <c r="AC768" s="358"/>
      <c r="AD768" s="358"/>
      <c r="AE768" s="358"/>
      <c r="AF768" s="358"/>
      <c r="AG768" s="358"/>
      <c r="AH768" s="358"/>
      <c r="AI768" s="358"/>
      <c r="AJ768" s="358"/>
      <c r="AK768" s="358"/>
    </row>
    <row r="769" spans="1:37" ht="13">
      <c r="A769" s="488"/>
      <c r="B769" s="358"/>
      <c r="C769" s="358"/>
      <c r="D769" s="358"/>
      <c r="E769" s="358"/>
      <c r="F769" s="358"/>
      <c r="G769" s="358"/>
      <c r="H769" s="358"/>
      <c r="I769" s="358"/>
      <c r="J769" s="358"/>
      <c r="K769" s="358"/>
      <c r="L769" s="358"/>
      <c r="M769" s="358"/>
      <c r="N769" s="358"/>
      <c r="O769" s="358"/>
      <c r="P769" s="358"/>
      <c r="Q769" s="358"/>
      <c r="R769" s="358"/>
      <c r="S769" s="358"/>
      <c r="T769" s="357"/>
      <c r="U769" s="358"/>
      <c r="V769" s="358"/>
      <c r="W769" s="358"/>
      <c r="X769" s="358"/>
      <c r="Y769" s="358"/>
      <c r="Z769" s="358"/>
      <c r="AA769" s="358"/>
      <c r="AB769" s="358"/>
      <c r="AC769" s="358"/>
      <c r="AD769" s="358"/>
      <c r="AE769" s="358"/>
      <c r="AF769" s="358"/>
      <c r="AG769" s="358"/>
      <c r="AH769" s="358"/>
      <c r="AI769" s="358"/>
      <c r="AJ769" s="358"/>
      <c r="AK769" s="358"/>
    </row>
    <row r="770" spans="1:37" ht="13">
      <c r="A770" s="488"/>
      <c r="B770" s="358"/>
      <c r="C770" s="358"/>
      <c r="D770" s="358"/>
      <c r="E770" s="358"/>
      <c r="F770" s="358"/>
      <c r="G770" s="358"/>
      <c r="H770" s="358"/>
      <c r="I770" s="358"/>
      <c r="J770" s="358"/>
      <c r="K770" s="358"/>
      <c r="L770" s="358"/>
      <c r="M770" s="358"/>
      <c r="N770" s="358"/>
      <c r="O770" s="358"/>
      <c r="P770" s="358"/>
      <c r="Q770" s="358"/>
      <c r="R770" s="358"/>
      <c r="S770" s="358"/>
      <c r="T770" s="357"/>
      <c r="U770" s="358"/>
      <c r="V770" s="358"/>
      <c r="W770" s="358"/>
      <c r="X770" s="358"/>
      <c r="Y770" s="358"/>
      <c r="Z770" s="358"/>
      <c r="AA770" s="358"/>
      <c r="AB770" s="358"/>
      <c r="AC770" s="358"/>
      <c r="AD770" s="358"/>
      <c r="AE770" s="358"/>
      <c r="AF770" s="358"/>
      <c r="AG770" s="358"/>
      <c r="AH770" s="358"/>
      <c r="AI770" s="358"/>
      <c r="AJ770" s="358"/>
      <c r="AK770" s="358"/>
    </row>
    <row r="771" spans="1:37" ht="13">
      <c r="A771" s="488"/>
      <c r="B771" s="358"/>
      <c r="C771" s="358"/>
      <c r="D771" s="358"/>
      <c r="E771" s="358"/>
      <c r="F771" s="358"/>
      <c r="G771" s="358"/>
      <c r="H771" s="358"/>
      <c r="I771" s="358"/>
      <c r="J771" s="358"/>
      <c r="K771" s="358"/>
      <c r="L771" s="358"/>
      <c r="M771" s="358"/>
      <c r="N771" s="358"/>
      <c r="O771" s="358"/>
      <c r="P771" s="358"/>
      <c r="Q771" s="358"/>
      <c r="R771" s="358"/>
      <c r="S771" s="358"/>
      <c r="T771" s="357"/>
      <c r="U771" s="358"/>
      <c r="V771" s="358"/>
      <c r="W771" s="358"/>
      <c r="X771" s="358"/>
      <c r="Y771" s="358"/>
      <c r="Z771" s="358"/>
      <c r="AA771" s="358"/>
      <c r="AB771" s="358"/>
      <c r="AC771" s="358"/>
      <c r="AD771" s="358"/>
      <c r="AE771" s="358"/>
      <c r="AF771" s="358"/>
      <c r="AG771" s="358"/>
      <c r="AH771" s="358"/>
      <c r="AI771" s="358"/>
      <c r="AJ771" s="358"/>
      <c r="AK771" s="358"/>
    </row>
    <row r="772" spans="1:37" ht="13">
      <c r="A772" s="488"/>
      <c r="B772" s="358"/>
      <c r="C772" s="358"/>
      <c r="D772" s="358"/>
      <c r="E772" s="358"/>
      <c r="F772" s="358"/>
      <c r="G772" s="358"/>
      <c r="H772" s="358"/>
      <c r="I772" s="358"/>
      <c r="J772" s="358"/>
      <c r="K772" s="358"/>
      <c r="L772" s="358"/>
      <c r="M772" s="358"/>
      <c r="N772" s="358"/>
      <c r="O772" s="358"/>
      <c r="P772" s="358"/>
      <c r="Q772" s="358"/>
      <c r="R772" s="358"/>
      <c r="S772" s="358"/>
      <c r="T772" s="357"/>
      <c r="U772" s="358"/>
      <c r="V772" s="358"/>
      <c r="W772" s="358"/>
      <c r="X772" s="358"/>
      <c r="Y772" s="358"/>
      <c r="Z772" s="358"/>
      <c r="AA772" s="358"/>
      <c r="AB772" s="358"/>
      <c r="AC772" s="358"/>
      <c r="AD772" s="358"/>
      <c r="AE772" s="358"/>
      <c r="AF772" s="358"/>
      <c r="AG772" s="358"/>
      <c r="AH772" s="358"/>
      <c r="AI772" s="358"/>
      <c r="AJ772" s="358"/>
      <c r="AK772" s="358"/>
    </row>
    <row r="773" spans="1:37" ht="13">
      <c r="A773" s="488"/>
      <c r="B773" s="358"/>
      <c r="C773" s="358"/>
      <c r="D773" s="358"/>
      <c r="E773" s="358"/>
      <c r="F773" s="358"/>
      <c r="G773" s="358"/>
      <c r="H773" s="358"/>
      <c r="I773" s="358"/>
      <c r="J773" s="358"/>
      <c r="K773" s="358"/>
      <c r="L773" s="358"/>
      <c r="M773" s="358"/>
      <c r="N773" s="358"/>
      <c r="O773" s="358"/>
      <c r="P773" s="358"/>
      <c r="Q773" s="358"/>
      <c r="R773" s="358"/>
      <c r="S773" s="358"/>
      <c r="T773" s="357"/>
      <c r="U773" s="358"/>
      <c r="V773" s="358"/>
      <c r="W773" s="358"/>
      <c r="X773" s="358"/>
      <c r="Y773" s="358"/>
      <c r="Z773" s="358"/>
      <c r="AA773" s="358"/>
      <c r="AB773" s="358"/>
      <c r="AC773" s="358"/>
      <c r="AD773" s="358"/>
      <c r="AE773" s="358"/>
      <c r="AF773" s="358"/>
      <c r="AG773" s="358"/>
      <c r="AH773" s="358"/>
      <c r="AI773" s="358"/>
      <c r="AJ773" s="358"/>
      <c r="AK773" s="358"/>
    </row>
    <row r="774" spans="1:37" ht="13">
      <c r="A774" s="488"/>
      <c r="B774" s="358"/>
      <c r="C774" s="358"/>
      <c r="D774" s="358"/>
      <c r="E774" s="358"/>
      <c r="F774" s="358"/>
      <c r="G774" s="358"/>
      <c r="H774" s="358"/>
      <c r="I774" s="358"/>
      <c r="J774" s="358"/>
      <c r="K774" s="358"/>
      <c r="L774" s="358"/>
      <c r="M774" s="358"/>
      <c r="N774" s="358"/>
      <c r="O774" s="358"/>
      <c r="P774" s="358"/>
      <c r="Q774" s="358"/>
      <c r="R774" s="358"/>
      <c r="S774" s="358"/>
      <c r="T774" s="357"/>
      <c r="U774" s="358"/>
      <c r="V774" s="358"/>
      <c r="W774" s="358"/>
      <c r="X774" s="358"/>
      <c r="Y774" s="358"/>
      <c r="Z774" s="358"/>
      <c r="AA774" s="358"/>
      <c r="AB774" s="358"/>
      <c r="AC774" s="358"/>
      <c r="AD774" s="358"/>
      <c r="AE774" s="358"/>
      <c r="AF774" s="358"/>
      <c r="AG774" s="358"/>
      <c r="AH774" s="358"/>
      <c r="AI774" s="358"/>
      <c r="AJ774" s="358"/>
      <c r="AK774" s="358"/>
    </row>
    <row r="775" spans="1:37" ht="13">
      <c r="A775" s="488"/>
      <c r="B775" s="358"/>
      <c r="C775" s="358"/>
      <c r="D775" s="358"/>
      <c r="E775" s="358"/>
      <c r="F775" s="358"/>
      <c r="G775" s="358"/>
      <c r="H775" s="358"/>
      <c r="I775" s="358"/>
      <c r="J775" s="358"/>
      <c r="K775" s="358"/>
      <c r="L775" s="358"/>
      <c r="M775" s="358"/>
      <c r="N775" s="358"/>
      <c r="O775" s="358"/>
      <c r="P775" s="358"/>
      <c r="Q775" s="358"/>
      <c r="R775" s="358"/>
      <c r="S775" s="358"/>
      <c r="T775" s="357"/>
      <c r="U775" s="358"/>
      <c r="V775" s="358"/>
      <c r="W775" s="358"/>
      <c r="X775" s="358"/>
      <c r="Y775" s="358"/>
      <c r="Z775" s="358"/>
      <c r="AA775" s="358"/>
      <c r="AB775" s="358"/>
      <c r="AC775" s="358"/>
      <c r="AD775" s="358"/>
      <c r="AE775" s="358"/>
      <c r="AF775" s="358"/>
      <c r="AG775" s="358"/>
      <c r="AH775" s="358"/>
      <c r="AI775" s="358"/>
      <c r="AJ775" s="358"/>
      <c r="AK775" s="358"/>
    </row>
    <row r="776" spans="1:37" ht="13">
      <c r="A776" s="488"/>
      <c r="B776" s="358"/>
      <c r="C776" s="358"/>
      <c r="D776" s="358"/>
      <c r="E776" s="358"/>
      <c r="F776" s="358"/>
      <c r="G776" s="358"/>
      <c r="H776" s="358"/>
      <c r="I776" s="358"/>
      <c r="J776" s="358"/>
      <c r="K776" s="358"/>
      <c r="L776" s="358"/>
      <c r="M776" s="358"/>
      <c r="N776" s="358"/>
      <c r="O776" s="358"/>
      <c r="P776" s="358"/>
      <c r="Q776" s="358"/>
      <c r="R776" s="358"/>
      <c r="S776" s="358"/>
      <c r="T776" s="357"/>
      <c r="U776" s="358"/>
      <c r="V776" s="358"/>
      <c r="W776" s="358"/>
      <c r="X776" s="358"/>
      <c r="Y776" s="358"/>
      <c r="Z776" s="358"/>
      <c r="AA776" s="358"/>
      <c r="AB776" s="358"/>
      <c r="AC776" s="358"/>
      <c r="AD776" s="358"/>
      <c r="AE776" s="358"/>
      <c r="AF776" s="358"/>
      <c r="AG776" s="358"/>
      <c r="AH776" s="358"/>
      <c r="AI776" s="358"/>
      <c r="AJ776" s="358"/>
      <c r="AK776" s="358"/>
    </row>
    <row r="777" spans="1:37" ht="13">
      <c r="A777" s="488"/>
      <c r="B777" s="358"/>
      <c r="C777" s="358"/>
      <c r="D777" s="358"/>
      <c r="E777" s="358"/>
      <c r="F777" s="358"/>
      <c r="G777" s="358"/>
      <c r="H777" s="358"/>
      <c r="I777" s="358"/>
      <c r="J777" s="358"/>
      <c r="K777" s="358"/>
      <c r="L777" s="358"/>
      <c r="M777" s="358"/>
      <c r="N777" s="358"/>
      <c r="O777" s="358"/>
      <c r="P777" s="358"/>
      <c r="Q777" s="358"/>
      <c r="R777" s="358"/>
      <c r="S777" s="358"/>
      <c r="T777" s="357"/>
      <c r="U777" s="358"/>
      <c r="V777" s="358"/>
      <c r="W777" s="358"/>
      <c r="X777" s="358"/>
      <c r="Y777" s="358"/>
      <c r="Z777" s="358"/>
      <c r="AA777" s="358"/>
      <c r="AB777" s="358"/>
      <c r="AC777" s="358"/>
      <c r="AD777" s="358"/>
      <c r="AE777" s="358"/>
      <c r="AF777" s="358"/>
      <c r="AG777" s="358"/>
      <c r="AH777" s="358"/>
      <c r="AI777" s="358"/>
      <c r="AJ777" s="358"/>
      <c r="AK777" s="358"/>
    </row>
    <row r="778" spans="1:37" ht="13">
      <c r="A778" s="488"/>
      <c r="B778" s="358"/>
      <c r="C778" s="358"/>
      <c r="D778" s="358"/>
      <c r="E778" s="358"/>
      <c r="F778" s="358"/>
      <c r="G778" s="358"/>
      <c r="H778" s="358"/>
      <c r="I778" s="358"/>
      <c r="J778" s="358"/>
      <c r="K778" s="358"/>
      <c r="L778" s="358"/>
      <c r="M778" s="358"/>
      <c r="N778" s="358"/>
      <c r="O778" s="358"/>
      <c r="P778" s="358"/>
      <c r="Q778" s="358"/>
      <c r="R778" s="358"/>
      <c r="S778" s="358"/>
      <c r="T778" s="357"/>
      <c r="U778" s="358"/>
      <c r="V778" s="358"/>
      <c r="W778" s="358"/>
      <c r="X778" s="358"/>
      <c r="Y778" s="358"/>
      <c r="Z778" s="358"/>
      <c r="AA778" s="358"/>
      <c r="AB778" s="358"/>
      <c r="AC778" s="358"/>
      <c r="AD778" s="358"/>
      <c r="AE778" s="358"/>
      <c r="AF778" s="358"/>
      <c r="AG778" s="358"/>
      <c r="AH778" s="358"/>
      <c r="AI778" s="358"/>
      <c r="AJ778" s="358"/>
      <c r="AK778" s="358"/>
    </row>
    <row r="779" spans="1:37" ht="13">
      <c r="A779" s="488"/>
      <c r="B779" s="358"/>
      <c r="C779" s="358"/>
      <c r="D779" s="358"/>
      <c r="E779" s="358"/>
      <c r="F779" s="358"/>
      <c r="G779" s="358"/>
      <c r="H779" s="358"/>
      <c r="I779" s="358"/>
      <c r="J779" s="358"/>
      <c r="K779" s="358"/>
      <c r="L779" s="358"/>
      <c r="M779" s="358"/>
      <c r="N779" s="358"/>
      <c r="O779" s="358"/>
      <c r="P779" s="358"/>
      <c r="Q779" s="358"/>
      <c r="R779" s="358"/>
      <c r="S779" s="358"/>
      <c r="T779" s="357"/>
      <c r="U779" s="358"/>
      <c r="V779" s="358"/>
      <c r="W779" s="358"/>
      <c r="X779" s="358"/>
      <c r="Y779" s="358"/>
      <c r="Z779" s="358"/>
      <c r="AA779" s="358"/>
      <c r="AB779" s="358"/>
      <c r="AC779" s="358"/>
      <c r="AD779" s="358"/>
      <c r="AE779" s="358"/>
      <c r="AF779" s="358"/>
      <c r="AG779" s="358"/>
      <c r="AH779" s="358"/>
      <c r="AI779" s="358"/>
      <c r="AJ779" s="358"/>
      <c r="AK779" s="358"/>
    </row>
    <row r="780" spans="1:37" ht="13">
      <c r="A780" s="488"/>
      <c r="B780" s="358"/>
      <c r="C780" s="358"/>
      <c r="D780" s="358"/>
      <c r="E780" s="358"/>
      <c r="F780" s="358"/>
      <c r="G780" s="358"/>
      <c r="H780" s="358"/>
      <c r="I780" s="358"/>
      <c r="J780" s="358"/>
      <c r="K780" s="358"/>
      <c r="L780" s="358"/>
      <c r="M780" s="358"/>
      <c r="N780" s="358"/>
      <c r="O780" s="358"/>
      <c r="P780" s="358"/>
      <c r="Q780" s="358"/>
      <c r="R780" s="358"/>
      <c r="S780" s="358"/>
      <c r="T780" s="357"/>
      <c r="U780" s="358"/>
      <c r="V780" s="358"/>
      <c r="W780" s="358"/>
      <c r="X780" s="358"/>
      <c r="Y780" s="358"/>
      <c r="Z780" s="358"/>
      <c r="AA780" s="358"/>
      <c r="AB780" s="358"/>
      <c r="AC780" s="358"/>
      <c r="AD780" s="358"/>
      <c r="AE780" s="358"/>
      <c r="AF780" s="358"/>
      <c r="AG780" s="358"/>
      <c r="AH780" s="358"/>
      <c r="AI780" s="358"/>
      <c r="AJ780" s="358"/>
      <c r="AK780" s="358"/>
    </row>
    <row r="781" spans="1:37" ht="13">
      <c r="A781" s="488"/>
      <c r="B781" s="358"/>
      <c r="C781" s="358"/>
      <c r="D781" s="358"/>
      <c r="E781" s="358"/>
      <c r="F781" s="358"/>
      <c r="G781" s="358"/>
      <c r="H781" s="358"/>
      <c r="I781" s="358"/>
      <c r="J781" s="358"/>
      <c r="K781" s="358"/>
      <c r="L781" s="358"/>
      <c r="M781" s="358"/>
      <c r="N781" s="358"/>
      <c r="O781" s="358"/>
      <c r="P781" s="358"/>
      <c r="Q781" s="358"/>
      <c r="R781" s="358"/>
      <c r="S781" s="358"/>
      <c r="T781" s="357"/>
      <c r="U781" s="358"/>
      <c r="V781" s="358"/>
      <c r="W781" s="358"/>
      <c r="X781" s="358"/>
      <c r="Y781" s="358"/>
      <c r="Z781" s="358"/>
      <c r="AA781" s="358"/>
      <c r="AB781" s="358"/>
      <c r="AC781" s="358"/>
      <c r="AD781" s="358"/>
      <c r="AE781" s="358"/>
      <c r="AF781" s="358"/>
      <c r="AG781" s="358"/>
      <c r="AH781" s="358"/>
      <c r="AI781" s="358"/>
      <c r="AJ781" s="358"/>
      <c r="AK781" s="358"/>
    </row>
    <row r="782" spans="1:37" ht="13">
      <c r="A782" s="488"/>
      <c r="B782" s="358"/>
      <c r="C782" s="358"/>
      <c r="D782" s="358"/>
      <c r="E782" s="358"/>
      <c r="F782" s="358"/>
      <c r="G782" s="358"/>
      <c r="H782" s="358"/>
      <c r="I782" s="358"/>
      <c r="J782" s="358"/>
      <c r="K782" s="358"/>
      <c r="L782" s="358"/>
      <c r="M782" s="358"/>
      <c r="N782" s="358"/>
      <c r="O782" s="358"/>
      <c r="P782" s="358"/>
      <c r="Q782" s="358"/>
      <c r="R782" s="358"/>
      <c r="S782" s="358"/>
      <c r="T782" s="357"/>
      <c r="U782" s="358"/>
      <c r="V782" s="358"/>
      <c r="W782" s="358"/>
      <c r="X782" s="358"/>
      <c r="Y782" s="358"/>
      <c r="Z782" s="358"/>
      <c r="AA782" s="358"/>
      <c r="AB782" s="358"/>
      <c r="AC782" s="358"/>
      <c r="AD782" s="358"/>
      <c r="AE782" s="358"/>
      <c r="AF782" s="358"/>
      <c r="AG782" s="358"/>
      <c r="AH782" s="358"/>
      <c r="AI782" s="358"/>
      <c r="AJ782" s="358"/>
      <c r="AK782" s="358"/>
    </row>
    <row r="783" spans="1:37" ht="13">
      <c r="A783" s="488"/>
      <c r="B783" s="358"/>
      <c r="C783" s="358"/>
      <c r="D783" s="358"/>
      <c r="E783" s="358"/>
      <c r="F783" s="358"/>
      <c r="G783" s="358"/>
      <c r="H783" s="358"/>
      <c r="I783" s="358"/>
      <c r="J783" s="358"/>
      <c r="K783" s="358"/>
      <c r="L783" s="358"/>
      <c r="M783" s="358"/>
      <c r="N783" s="358"/>
      <c r="O783" s="358"/>
      <c r="P783" s="358"/>
      <c r="Q783" s="358"/>
      <c r="R783" s="358"/>
      <c r="S783" s="358"/>
      <c r="T783" s="357"/>
      <c r="U783" s="358"/>
      <c r="V783" s="358"/>
      <c r="W783" s="358"/>
      <c r="X783" s="358"/>
      <c r="Y783" s="358"/>
      <c r="Z783" s="358"/>
      <c r="AA783" s="358"/>
      <c r="AB783" s="358"/>
      <c r="AC783" s="358"/>
      <c r="AD783" s="358"/>
      <c r="AE783" s="358"/>
      <c r="AF783" s="358"/>
      <c r="AG783" s="358"/>
      <c r="AH783" s="358"/>
      <c r="AI783" s="358"/>
      <c r="AJ783" s="358"/>
      <c r="AK783" s="358"/>
    </row>
    <row r="784" spans="1:37" ht="13">
      <c r="A784" s="488"/>
      <c r="B784" s="358"/>
      <c r="C784" s="358"/>
      <c r="D784" s="358"/>
      <c r="E784" s="358"/>
      <c r="F784" s="358"/>
      <c r="G784" s="358"/>
      <c r="H784" s="358"/>
      <c r="I784" s="358"/>
      <c r="J784" s="358"/>
      <c r="K784" s="358"/>
      <c r="L784" s="358"/>
      <c r="M784" s="358"/>
      <c r="N784" s="358"/>
      <c r="O784" s="358"/>
      <c r="P784" s="358"/>
      <c r="Q784" s="358"/>
      <c r="R784" s="358"/>
      <c r="S784" s="358"/>
      <c r="T784" s="357"/>
      <c r="U784" s="358"/>
      <c r="V784" s="358"/>
      <c r="W784" s="358"/>
      <c r="X784" s="358"/>
      <c r="Y784" s="358"/>
      <c r="Z784" s="358"/>
      <c r="AA784" s="358"/>
      <c r="AB784" s="358"/>
      <c r="AC784" s="358"/>
      <c r="AD784" s="358"/>
      <c r="AE784" s="358"/>
      <c r="AF784" s="358"/>
      <c r="AG784" s="358"/>
      <c r="AH784" s="358"/>
      <c r="AI784" s="358"/>
      <c r="AJ784" s="358"/>
      <c r="AK784" s="358"/>
    </row>
    <row r="785" spans="1:37" ht="13">
      <c r="A785" s="488"/>
      <c r="B785" s="358"/>
      <c r="C785" s="358"/>
      <c r="D785" s="358"/>
      <c r="E785" s="358"/>
      <c r="F785" s="358"/>
      <c r="G785" s="358"/>
      <c r="H785" s="358"/>
      <c r="I785" s="358"/>
      <c r="J785" s="358"/>
      <c r="K785" s="358"/>
      <c r="L785" s="358"/>
      <c r="M785" s="358"/>
      <c r="N785" s="358"/>
      <c r="O785" s="358"/>
      <c r="P785" s="358"/>
      <c r="Q785" s="358"/>
      <c r="R785" s="358"/>
      <c r="S785" s="358"/>
      <c r="T785" s="357"/>
      <c r="U785" s="358"/>
      <c r="V785" s="358"/>
      <c r="W785" s="358"/>
      <c r="X785" s="358"/>
      <c r="Y785" s="358"/>
      <c r="Z785" s="358"/>
      <c r="AA785" s="358"/>
      <c r="AB785" s="358"/>
      <c r="AC785" s="358"/>
      <c r="AD785" s="358"/>
      <c r="AE785" s="358"/>
      <c r="AF785" s="358"/>
      <c r="AG785" s="358"/>
      <c r="AH785" s="358"/>
      <c r="AI785" s="358"/>
      <c r="AJ785" s="358"/>
      <c r="AK785" s="358"/>
    </row>
    <row r="786" spans="1:37" ht="13">
      <c r="A786" s="488"/>
      <c r="B786" s="358"/>
      <c r="C786" s="358"/>
      <c r="D786" s="358"/>
      <c r="E786" s="358"/>
      <c r="F786" s="358"/>
      <c r="G786" s="358"/>
      <c r="H786" s="358"/>
      <c r="I786" s="358"/>
      <c r="J786" s="358"/>
      <c r="K786" s="358"/>
      <c r="L786" s="358"/>
      <c r="M786" s="358"/>
      <c r="N786" s="358"/>
      <c r="O786" s="358"/>
      <c r="P786" s="358"/>
      <c r="Q786" s="358"/>
      <c r="R786" s="358"/>
      <c r="S786" s="358"/>
      <c r="T786" s="357"/>
      <c r="U786" s="358"/>
      <c r="V786" s="358"/>
      <c r="W786" s="358"/>
      <c r="X786" s="358"/>
      <c r="Y786" s="358"/>
      <c r="Z786" s="358"/>
      <c r="AA786" s="358"/>
      <c r="AB786" s="358"/>
      <c r="AC786" s="358"/>
      <c r="AD786" s="358"/>
      <c r="AE786" s="358"/>
      <c r="AF786" s="358"/>
      <c r="AG786" s="358"/>
      <c r="AH786" s="358"/>
      <c r="AI786" s="358"/>
      <c r="AJ786" s="358"/>
      <c r="AK786" s="358"/>
    </row>
    <row r="787" spans="1:37" ht="13">
      <c r="A787" s="488"/>
      <c r="B787" s="358"/>
      <c r="C787" s="358"/>
      <c r="D787" s="358"/>
      <c r="E787" s="358"/>
      <c r="F787" s="358"/>
      <c r="G787" s="358"/>
      <c r="H787" s="358"/>
      <c r="I787" s="358"/>
      <c r="J787" s="358"/>
      <c r="K787" s="358"/>
      <c r="L787" s="358"/>
      <c r="M787" s="358"/>
      <c r="N787" s="358"/>
      <c r="O787" s="358"/>
      <c r="P787" s="358"/>
      <c r="Q787" s="358"/>
      <c r="R787" s="358"/>
      <c r="S787" s="358"/>
      <c r="T787" s="357"/>
      <c r="U787" s="358"/>
      <c r="V787" s="358"/>
      <c r="W787" s="358"/>
      <c r="X787" s="358"/>
      <c r="Y787" s="358"/>
      <c r="Z787" s="358"/>
      <c r="AA787" s="358"/>
      <c r="AB787" s="358"/>
      <c r="AC787" s="358"/>
      <c r="AD787" s="358"/>
      <c r="AE787" s="358"/>
      <c r="AF787" s="358"/>
      <c r="AG787" s="358"/>
      <c r="AH787" s="358"/>
      <c r="AI787" s="358"/>
      <c r="AJ787" s="358"/>
      <c r="AK787" s="358"/>
    </row>
    <row r="788" spans="1:37" ht="13">
      <c r="A788" s="488"/>
      <c r="B788" s="358"/>
      <c r="C788" s="358"/>
      <c r="D788" s="358"/>
      <c r="E788" s="358"/>
      <c r="F788" s="358"/>
      <c r="G788" s="358"/>
      <c r="H788" s="358"/>
      <c r="I788" s="358"/>
      <c r="J788" s="358"/>
      <c r="K788" s="358"/>
      <c r="L788" s="358"/>
      <c r="M788" s="358"/>
      <c r="N788" s="358"/>
      <c r="O788" s="358"/>
      <c r="P788" s="358"/>
      <c r="Q788" s="358"/>
      <c r="R788" s="358"/>
      <c r="S788" s="358"/>
      <c r="T788" s="357"/>
      <c r="U788" s="358"/>
      <c r="V788" s="358"/>
      <c r="W788" s="358"/>
      <c r="X788" s="358"/>
      <c r="Y788" s="358"/>
      <c r="Z788" s="358"/>
      <c r="AA788" s="358"/>
      <c r="AB788" s="358"/>
      <c r="AC788" s="358"/>
      <c r="AD788" s="358"/>
      <c r="AE788" s="358"/>
      <c r="AF788" s="358"/>
      <c r="AG788" s="358"/>
      <c r="AH788" s="358"/>
      <c r="AI788" s="358"/>
      <c r="AJ788" s="358"/>
      <c r="AK788" s="358"/>
    </row>
    <row r="789" spans="1:37" ht="13">
      <c r="A789" s="488"/>
      <c r="B789" s="358"/>
      <c r="C789" s="358"/>
      <c r="D789" s="358"/>
      <c r="E789" s="358"/>
      <c r="F789" s="358"/>
      <c r="G789" s="358"/>
      <c r="H789" s="358"/>
      <c r="I789" s="358"/>
      <c r="J789" s="358"/>
      <c r="K789" s="358"/>
      <c r="L789" s="358"/>
      <c r="M789" s="358"/>
      <c r="N789" s="358"/>
      <c r="O789" s="358"/>
      <c r="P789" s="358"/>
      <c r="Q789" s="358"/>
      <c r="R789" s="358"/>
      <c r="S789" s="358"/>
      <c r="T789" s="357"/>
      <c r="U789" s="358"/>
      <c r="V789" s="358"/>
      <c r="W789" s="358"/>
      <c r="X789" s="358"/>
      <c r="Y789" s="358"/>
      <c r="Z789" s="358"/>
      <c r="AA789" s="358"/>
      <c r="AB789" s="358"/>
      <c r="AC789" s="358"/>
      <c r="AD789" s="358"/>
      <c r="AE789" s="358"/>
      <c r="AF789" s="358"/>
      <c r="AG789" s="358"/>
      <c r="AH789" s="358"/>
      <c r="AI789" s="358"/>
      <c r="AJ789" s="358"/>
      <c r="AK789" s="358"/>
    </row>
    <row r="790" spans="1:37" ht="13">
      <c r="A790" s="488"/>
      <c r="B790" s="358"/>
      <c r="C790" s="358"/>
      <c r="D790" s="358"/>
      <c r="E790" s="358"/>
      <c r="F790" s="358"/>
      <c r="G790" s="358"/>
      <c r="H790" s="358"/>
      <c r="I790" s="358"/>
      <c r="J790" s="358"/>
      <c r="K790" s="358"/>
      <c r="L790" s="358"/>
      <c r="M790" s="358"/>
      <c r="N790" s="358"/>
      <c r="O790" s="358"/>
      <c r="P790" s="358"/>
      <c r="Q790" s="358"/>
      <c r="R790" s="358"/>
      <c r="S790" s="358"/>
      <c r="T790" s="357"/>
      <c r="U790" s="358"/>
      <c r="V790" s="358"/>
      <c r="W790" s="358"/>
      <c r="X790" s="358"/>
      <c r="Y790" s="358"/>
      <c r="Z790" s="358"/>
      <c r="AA790" s="358"/>
      <c r="AB790" s="358"/>
      <c r="AC790" s="358"/>
      <c r="AD790" s="358"/>
      <c r="AE790" s="358"/>
      <c r="AF790" s="358"/>
      <c r="AG790" s="358"/>
      <c r="AH790" s="358"/>
      <c r="AI790" s="358"/>
      <c r="AJ790" s="358"/>
      <c r="AK790" s="358"/>
    </row>
    <row r="791" spans="1:37" ht="13">
      <c r="A791" s="488"/>
      <c r="B791" s="358"/>
      <c r="C791" s="358"/>
      <c r="D791" s="358"/>
      <c r="E791" s="358"/>
      <c r="F791" s="358"/>
      <c r="G791" s="358"/>
      <c r="H791" s="358"/>
      <c r="I791" s="358"/>
      <c r="J791" s="358"/>
      <c r="K791" s="358"/>
      <c r="L791" s="358"/>
      <c r="M791" s="358"/>
      <c r="N791" s="358"/>
      <c r="O791" s="358"/>
      <c r="P791" s="358"/>
      <c r="Q791" s="358"/>
      <c r="R791" s="358"/>
      <c r="S791" s="358"/>
      <c r="T791" s="357"/>
      <c r="U791" s="358"/>
      <c r="V791" s="358"/>
      <c r="W791" s="358"/>
      <c r="X791" s="358"/>
      <c r="Y791" s="358"/>
      <c r="Z791" s="358"/>
      <c r="AA791" s="358"/>
      <c r="AB791" s="358"/>
      <c r="AC791" s="358"/>
      <c r="AD791" s="358"/>
      <c r="AE791" s="358"/>
      <c r="AF791" s="358"/>
      <c r="AG791" s="358"/>
      <c r="AH791" s="358"/>
      <c r="AI791" s="358"/>
      <c r="AJ791" s="358"/>
      <c r="AK791" s="358"/>
    </row>
    <row r="792" spans="1:37" ht="13">
      <c r="A792" s="488"/>
      <c r="B792" s="358"/>
      <c r="C792" s="358"/>
      <c r="D792" s="358"/>
      <c r="E792" s="358"/>
      <c r="F792" s="358"/>
      <c r="G792" s="358"/>
      <c r="H792" s="358"/>
      <c r="I792" s="358"/>
      <c r="J792" s="358"/>
      <c r="K792" s="358"/>
      <c r="L792" s="358"/>
      <c r="M792" s="358"/>
      <c r="N792" s="358"/>
      <c r="O792" s="358"/>
      <c r="P792" s="358"/>
      <c r="Q792" s="358"/>
      <c r="R792" s="358"/>
      <c r="S792" s="358"/>
      <c r="T792" s="357"/>
      <c r="U792" s="358"/>
      <c r="V792" s="358"/>
      <c r="W792" s="358"/>
      <c r="X792" s="358"/>
      <c r="Y792" s="358"/>
      <c r="Z792" s="358"/>
      <c r="AA792" s="358"/>
      <c r="AB792" s="358"/>
      <c r="AC792" s="358"/>
      <c r="AD792" s="358"/>
      <c r="AE792" s="358"/>
      <c r="AF792" s="358"/>
      <c r="AG792" s="358"/>
      <c r="AH792" s="358"/>
      <c r="AI792" s="358"/>
      <c r="AJ792" s="358"/>
      <c r="AK792" s="358"/>
    </row>
    <row r="793" spans="1:37" ht="13">
      <c r="A793" s="488"/>
      <c r="B793" s="358"/>
      <c r="C793" s="358"/>
      <c r="D793" s="358"/>
      <c r="E793" s="358"/>
      <c r="F793" s="358"/>
      <c r="G793" s="358"/>
      <c r="H793" s="358"/>
      <c r="I793" s="358"/>
      <c r="J793" s="358"/>
      <c r="K793" s="358"/>
      <c r="L793" s="358"/>
      <c r="M793" s="358"/>
      <c r="N793" s="358"/>
      <c r="O793" s="358"/>
      <c r="P793" s="358"/>
      <c r="Q793" s="358"/>
      <c r="R793" s="358"/>
      <c r="S793" s="358"/>
      <c r="T793" s="357"/>
      <c r="U793" s="358"/>
      <c r="V793" s="358"/>
      <c r="W793" s="358"/>
      <c r="X793" s="358"/>
      <c r="Y793" s="358"/>
      <c r="Z793" s="358"/>
      <c r="AA793" s="358"/>
      <c r="AB793" s="358"/>
      <c r="AC793" s="358"/>
      <c r="AD793" s="358"/>
      <c r="AE793" s="358"/>
      <c r="AF793" s="358"/>
      <c r="AG793" s="358"/>
      <c r="AH793" s="358"/>
      <c r="AI793" s="358"/>
      <c r="AJ793" s="358"/>
      <c r="AK793" s="358"/>
    </row>
    <row r="794" spans="1:37" ht="13">
      <c r="A794" s="488"/>
      <c r="B794" s="358"/>
      <c r="C794" s="358"/>
      <c r="D794" s="358"/>
      <c r="E794" s="358"/>
      <c r="F794" s="358"/>
      <c r="G794" s="358"/>
      <c r="H794" s="358"/>
      <c r="I794" s="358"/>
      <c r="J794" s="358"/>
      <c r="K794" s="358"/>
      <c r="L794" s="358"/>
      <c r="M794" s="358"/>
      <c r="N794" s="358"/>
      <c r="O794" s="358"/>
      <c r="P794" s="358"/>
      <c r="Q794" s="358"/>
      <c r="R794" s="358"/>
      <c r="S794" s="358"/>
      <c r="T794" s="357"/>
      <c r="U794" s="358"/>
      <c r="V794" s="358"/>
      <c r="W794" s="358"/>
      <c r="X794" s="358"/>
      <c r="Y794" s="358"/>
      <c r="Z794" s="358"/>
      <c r="AA794" s="358"/>
      <c r="AB794" s="358"/>
      <c r="AC794" s="358"/>
      <c r="AD794" s="358"/>
      <c r="AE794" s="358"/>
      <c r="AF794" s="358"/>
      <c r="AG794" s="358"/>
      <c r="AH794" s="358"/>
      <c r="AI794" s="358"/>
      <c r="AJ794" s="358"/>
      <c r="AK794" s="358"/>
    </row>
    <row r="795" spans="1:37" ht="13">
      <c r="A795" s="488"/>
      <c r="B795" s="358"/>
      <c r="C795" s="358"/>
      <c r="D795" s="358"/>
      <c r="E795" s="358"/>
      <c r="F795" s="358"/>
      <c r="G795" s="358"/>
      <c r="H795" s="358"/>
      <c r="I795" s="358"/>
      <c r="J795" s="358"/>
      <c r="K795" s="358"/>
      <c r="L795" s="358"/>
      <c r="M795" s="358"/>
      <c r="N795" s="358"/>
      <c r="O795" s="358"/>
      <c r="P795" s="358"/>
      <c r="Q795" s="358"/>
      <c r="R795" s="358"/>
      <c r="S795" s="358"/>
      <c r="T795" s="357"/>
      <c r="U795" s="358"/>
      <c r="V795" s="358"/>
      <c r="W795" s="358"/>
      <c r="X795" s="358"/>
      <c r="Y795" s="358"/>
      <c r="Z795" s="358"/>
      <c r="AA795" s="358"/>
      <c r="AB795" s="358"/>
      <c r="AC795" s="358"/>
      <c r="AD795" s="358"/>
      <c r="AE795" s="358"/>
      <c r="AF795" s="358"/>
      <c r="AG795" s="358"/>
      <c r="AH795" s="358"/>
      <c r="AI795" s="358"/>
      <c r="AJ795" s="358"/>
      <c r="AK795" s="358"/>
    </row>
    <row r="796" spans="1:37" ht="13">
      <c r="A796" s="488"/>
      <c r="B796" s="358"/>
      <c r="C796" s="358"/>
      <c r="D796" s="358"/>
      <c r="E796" s="358"/>
      <c r="F796" s="358"/>
      <c r="G796" s="358"/>
      <c r="H796" s="358"/>
      <c r="I796" s="358"/>
      <c r="J796" s="358"/>
      <c r="K796" s="358"/>
      <c r="L796" s="358"/>
      <c r="M796" s="358"/>
      <c r="N796" s="358"/>
      <c r="O796" s="358"/>
      <c r="P796" s="358"/>
      <c r="Q796" s="358"/>
      <c r="R796" s="358"/>
      <c r="S796" s="358"/>
      <c r="T796" s="357"/>
      <c r="U796" s="358"/>
      <c r="V796" s="358"/>
      <c r="W796" s="358"/>
      <c r="X796" s="358"/>
      <c r="Y796" s="358"/>
      <c r="Z796" s="358"/>
      <c r="AA796" s="358"/>
      <c r="AB796" s="358"/>
      <c r="AC796" s="358"/>
      <c r="AD796" s="358"/>
      <c r="AE796" s="358"/>
      <c r="AF796" s="358"/>
      <c r="AG796" s="358"/>
      <c r="AH796" s="358"/>
      <c r="AI796" s="358"/>
      <c r="AJ796" s="358"/>
      <c r="AK796" s="358"/>
    </row>
    <row r="797" spans="1:37" ht="13">
      <c r="A797" s="488"/>
      <c r="B797" s="358"/>
      <c r="C797" s="358"/>
      <c r="D797" s="358"/>
      <c r="E797" s="358"/>
      <c r="F797" s="358"/>
      <c r="G797" s="358"/>
      <c r="H797" s="358"/>
      <c r="I797" s="358"/>
      <c r="J797" s="358"/>
      <c r="K797" s="358"/>
      <c r="L797" s="358"/>
      <c r="M797" s="358"/>
      <c r="N797" s="358"/>
      <c r="O797" s="358"/>
      <c r="P797" s="358"/>
      <c r="Q797" s="358"/>
      <c r="R797" s="358"/>
      <c r="S797" s="358"/>
      <c r="T797" s="357"/>
      <c r="U797" s="358"/>
      <c r="V797" s="358"/>
      <c r="W797" s="358"/>
      <c r="X797" s="358"/>
      <c r="Y797" s="358"/>
      <c r="Z797" s="358"/>
      <c r="AA797" s="358"/>
      <c r="AB797" s="358"/>
      <c r="AC797" s="358"/>
      <c r="AD797" s="358"/>
      <c r="AE797" s="358"/>
      <c r="AF797" s="358"/>
      <c r="AG797" s="358"/>
      <c r="AH797" s="358"/>
      <c r="AI797" s="358"/>
      <c r="AJ797" s="358"/>
      <c r="AK797" s="358"/>
    </row>
    <row r="798" spans="1:37" ht="13">
      <c r="A798" s="488"/>
      <c r="B798" s="358"/>
      <c r="C798" s="358"/>
      <c r="D798" s="358"/>
      <c r="E798" s="358"/>
      <c r="F798" s="358"/>
      <c r="G798" s="358"/>
      <c r="H798" s="358"/>
      <c r="I798" s="358"/>
      <c r="J798" s="358"/>
      <c r="K798" s="358"/>
      <c r="L798" s="358"/>
      <c r="M798" s="358"/>
      <c r="N798" s="358"/>
      <c r="O798" s="358"/>
      <c r="P798" s="358"/>
      <c r="Q798" s="358"/>
      <c r="R798" s="358"/>
      <c r="S798" s="358"/>
      <c r="T798" s="357"/>
      <c r="U798" s="358"/>
      <c r="V798" s="358"/>
      <c r="W798" s="358"/>
      <c r="X798" s="358"/>
      <c r="Y798" s="358"/>
      <c r="Z798" s="358"/>
      <c r="AA798" s="358"/>
      <c r="AB798" s="358"/>
      <c r="AC798" s="358"/>
      <c r="AD798" s="358"/>
      <c r="AE798" s="358"/>
      <c r="AF798" s="358"/>
      <c r="AG798" s="358"/>
      <c r="AH798" s="358"/>
      <c r="AI798" s="358"/>
      <c r="AJ798" s="358"/>
      <c r="AK798" s="358"/>
    </row>
    <row r="799" spans="1:37" ht="13">
      <c r="A799" s="488"/>
      <c r="B799" s="358"/>
      <c r="C799" s="358"/>
      <c r="D799" s="358"/>
      <c r="E799" s="358"/>
      <c r="F799" s="358"/>
      <c r="G799" s="358"/>
      <c r="H799" s="358"/>
      <c r="I799" s="358"/>
      <c r="J799" s="358"/>
      <c r="K799" s="358"/>
      <c r="L799" s="358"/>
      <c r="M799" s="358"/>
      <c r="N799" s="358"/>
      <c r="O799" s="358"/>
      <c r="P799" s="358"/>
      <c r="Q799" s="358"/>
      <c r="R799" s="358"/>
      <c r="S799" s="358"/>
      <c r="T799" s="357"/>
      <c r="U799" s="358"/>
      <c r="V799" s="358"/>
      <c r="W799" s="358"/>
      <c r="X799" s="358"/>
      <c r="Y799" s="358"/>
      <c r="Z799" s="358"/>
      <c r="AA799" s="358"/>
      <c r="AB799" s="358"/>
      <c r="AC799" s="358"/>
      <c r="AD799" s="358"/>
      <c r="AE799" s="358"/>
      <c r="AF799" s="358"/>
      <c r="AG799" s="358"/>
      <c r="AH799" s="358"/>
      <c r="AI799" s="358"/>
      <c r="AJ799" s="358"/>
      <c r="AK799" s="358"/>
    </row>
    <row r="800" spans="1:37" ht="13">
      <c r="A800" s="488"/>
      <c r="B800" s="358"/>
      <c r="C800" s="358"/>
      <c r="D800" s="358"/>
      <c r="E800" s="358"/>
      <c r="F800" s="358"/>
      <c r="G800" s="358"/>
      <c r="H800" s="358"/>
      <c r="I800" s="358"/>
      <c r="J800" s="358"/>
      <c r="K800" s="358"/>
      <c r="L800" s="358"/>
      <c r="M800" s="358"/>
      <c r="N800" s="358"/>
      <c r="O800" s="358"/>
      <c r="P800" s="358"/>
      <c r="Q800" s="358"/>
      <c r="R800" s="358"/>
      <c r="S800" s="358"/>
      <c r="T800" s="357"/>
      <c r="U800" s="358"/>
      <c r="V800" s="358"/>
      <c r="W800" s="358"/>
      <c r="X800" s="358"/>
      <c r="Y800" s="358"/>
      <c r="Z800" s="358"/>
      <c r="AA800" s="358"/>
      <c r="AB800" s="358"/>
      <c r="AC800" s="358"/>
      <c r="AD800" s="358"/>
      <c r="AE800" s="358"/>
      <c r="AF800" s="358"/>
      <c r="AG800" s="358"/>
      <c r="AH800" s="358"/>
      <c r="AI800" s="358"/>
      <c r="AJ800" s="358"/>
      <c r="AK800" s="358"/>
    </row>
    <row r="801" spans="1:37" ht="13">
      <c r="A801" s="488"/>
      <c r="B801" s="358"/>
      <c r="C801" s="358"/>
      <c r="D801" s="358"/>
      <c r="E801" s="358"/>
      <c r="F801" s="358"/>
      <c r="G801" s="358"/>
      <c r="H801" s="358"/>
      <c r="I801" s="358"/>
      <c r="J801" s="358"/>
      <c r="K801" s="358"/>
      <c r="L801" s="358"/>
      <c r="M801" s="358"/>
      <c r="N801" s="358"/>
      <c r="O801" s="358"/>
      <c r="P801" s="358"/>
      <c r="Q801" s="358"/>
      <c r="R801" s="358"/>
      <c r="S801" s="358"/>
      <c r="T801" s="357"/>
      <c r="U801" s="358"/>
      <c r="V801" s="358"/>
      <c r="W801" s="358"/>
      <c r="X801" s="358"/>
      <c r="Y801" s="358"/>
      <c r="Z801" s="358"/>
      <c r="AA801" s="358"/>
      <c r="AB801" s="358"/>
      <c r="AC801" s="358"/>
      <c r="AD801" s="358"/>
      <c r="AE801" s="358"/>
      <c r="AF801" s="358"/>
      <c r="AG801" s="358"/>
      <c r="AH801" s="358"/>
      <c r="AI801" s="358"/>
      <c r="AJ801" s="358"/>
      <c r="AK801" s="358"/>
    </row>
    <row r="802" spans="1:37" ht="13">
      <c r="A802" s="488"/>
      <c r="B802" s="358"/>
      <c r="C802" s="358"/>
      <c r="D802" s="358"/>
      <c r="E802" s="358"/>
      <c r="F802" s="358"/>
      <c r="G802" s="358"/>
      <c r="H802" s="358"/>
      <c r="I802" s="358"/>
      <c r="J802" s="358"/>
      <c r="K802" s="358"/>
      <c r="L802" s="358"/>
      <c r="M802" s="358"/>
      <c r="N802" s="358"/>
      <c r="O802" s="358"/>
      <c r="P802" s="358"/>
      <c r="Q802" s="358"/>
      <c r="R802" s="358"/>
      <c r="S802" s="358"/>
      <c r="T802" s="357"/>
      <c r="U802" s="358"/>
      <c r="V802" s="358"/>
      <c r="W802" s="358"/>
      <c r="X802" s="358"/>
      <c r="Y802" s="358"/>
      <c r="Z802" s="358"/>
      <c r="AA802" s="358"/>
      <c r="AB802" s="358"/>
      <c r="AC802" s="358"/>
      <c r="AD802" s="358"/>
      <c r="AE802" s="358"/>
      <c r="AF802" s="358"/>
      <c r="AG802" s="358"/>
      <c r="AH802" s="358"/>
      <c r="AI802" s="358"/>
      <c r="AJ802" s="358"/>
      <c r="AK802" s="358"/>
    </row>
    <row r="803" spans="1:37" ht="13">
      <c r="A803" s="488"/>
      <c r="B803" s="358"/>
      <c r="C803" s="358"/>
      <c r="D803" s="358"/>
      <c r="E803" s="358"/>
      <c r="F803" s="358"/>
      <c r="G803" s="358"/>
      <c r="H803" s="358"/>
      <c r="I803" s="358"/>
      <c r="J803" s="358"/>
      <c r="K803" s="358"/>
      <c r="L803" s="358"/>
      <c r="M803" s="358"/>
      <c r="N803" s="358"/>
      <c r="O803" s="358"/>
      <c r="P803" s="358"/>
      <c r="Q803" s="358"/>
      <c r="R803" s="358"/>
      <c r="S803" s="358"/>
      <c r="T803" s="357"/>
      <c r="U803" s="358"/>
      <c r="V803" s="358"/>
      <c r="W803" s="358"/>
      <c r="X803" s="358"/>
      <c r="Y803" s="358"/>
      <c r="Z803" s="358"/>
      <c r="AA803" s="358"/>
      <c r="AB803" s="358"/>
      <c r="AC803" s="358"/>
      <c r="AD803" s="358"/>
      <c r="AE803" s="358"/>
      <c r="AF803" s="358"/>
      <c r="AG803" s="358"/>
      <c r="AH803" s="358"/>
      <c r="AI803" s="358"/>
      <c r="AJ803" s="358"/>
      <c r="AK803" s="358"/>
    </row>
    <row r="804" spans="1:37" ht="13">
      <c r="A804" s="488"/>
      <c r="B804" s="358"/>
      <c r="C804" s="358"/>
      <c r="D804" s="358"/>
      <c r="E804" s="358"/>
      <c r="F804" s="358"/>
      <c r="G804" s="358"/>
      <c r="H804" s="358"/>
      <c r="I804" s="358"/>
      <c r="J804" s="358"/>
      <c r="K804" s="358"/>
      <c r="L804" s="358"/>
      <c r="M804" s="358"/>
      <c r="N804" s="358"/>
      <c r="O804" s="358"/>
      <c r="P804" s="358"/>
      <c r="Q804" s="358"/>
      <c r="R804" s="358"/>
      <c r="S804" s="358"/>
      <c r="T804" s="357"/>
      <c r="U804" s="358"/>
      <c r="V804" s="358"/>
      <c r="W804" s="358"/>
      <c r="X804" s="358"/>
      <c r="Y804" s="358"/>
      <c r="Z804" s="358"/>
      <c r="AA804" s="358"/>
      <c r="AB804" s="358"/>
      <c r="AC804" s="358"/>
      <c r="AD804" s="358"/>
      <c r="AE804" s="358"/>
      <c r="AF804" s="358"/>
      <c r="AG804" s="358"/>
      <c r="AH804" s="358"/>
      <c r="AI804" s="358"/>
      <c r="AJ804" s="358"/>
      <c r="AK804" s="358"/>
    </row>
    <row r="805" spans="1:37" ht="13">
      <c r="A805" s="488"/>
      <c r="B805" s="358"/>
      <c r="C805" s="358"/>
      <c r="D805" s="358"/>
      <c r="E805" s="358"/>
      <c r="F805" s="358"/>
      <c r="G805" s="358"/>
      <c r="H805" s="358"/>
      <c r="I805" s="358"/>
      <c r="J805" s="358"/>
      <c r="K805" s="358"/>
      <c r="L805" s="358"/>
      <c r="M805" s="358"/>
      <c r="N805" s="358"/>
      <c r="O805" s="358"/>
      <c r="P805" s="358"/>
      <c r="Q805" s="358"/>
      <c r="R805" s="358"/>
      <c r="S805" s="358"/>
      <c r="T805" s="357"/>
      <c r="U805" s="358"/>
      <c r="V805" s="358"/>
      <c r="W805" s="358"/>
      <c r="X805" s="358"/>
      <c r="Y805" s="358"/>
      <c r="Z805" s="358"/>
      <c r="AA805" s="358"/>
      <c r="AB805" s="358"/>
      <c r="AC805" s="358"/>
      <c r="AD805" s="358"/>
      <c r="AE805" s="358"/>
      <c r="AF805" s="358"/>
      <c r="AG805" s="358"/>
      <c r="AH805" s="358"/>
      <c r="AI805" s="358"/>
      <c r="AJ805" s="358"/>
      <c r="AK805" s="358"/>
    </row>
    <row r="806" spans="1:37" ht="13">
      <c r="A806" s="488"/>
      <c r="B806" s="358"/>
      <c r="C806" s="358"/>
      <c r="D806" s="358"/>
      <c r="E806" s="358"/>
      <c r="F806" s="358"/>
      <c r="G806" s="358"/>
      <c r="H806" s="358"/>
      <c r="I806" s="358"/>
      <c r="J806" s="358"/>
      <c r="K806" s="358"/>
      <c r="L806" s="358"/>
      <c r="M806" s="358"/>
      <c r="N806" s="358"/>
      <c r="O806" s="358"/>
      <c r="P806" s="358"/>
      <c r="Q806" s="358"/>
      <c r="R806" s="358"/>
      <c r="S806" s="358"/>
      <c r="T806" s="357"/>
      <c r="U806" s="358"/>
      <c r="V806" s="358"/>
      <c r="W806" s="358"/>
      <c r="X806" s="358"/>
      <c r="Y806" s="358"/>
      <c r="Z806" s="358"/>
      <c r="AA806" s="358"/>
      <c r="AB806" s="358"/>
      <c r="AC806" s="358"/>
      <c r="AD806" s="358"/>
      <c r="AE806" s="358"/>
      <c r="AF806" s="358"/>
      <c r="AG806" s="358"/>
      <c r="AH806" s="358"/>
      <c r="AI806" s="358"/>
      <c r="AJ806" s="358"/>
      <c r="AK806" s="358"/>
    </row>
    <row r="807" spans="1:37" ht="13">
      <c r="A807" s="488"/>
      <c r="B807" s="358"/>
      <c r="C807" s="358"/>
      <c r="D807" s="358"/>
      <c r="E807" s="358"/>
      <c r="F807" s="358"/>
      <c r="G807" s="358"/>
      <c r="H807" s="358"/>
      <c r="I807" s="358"/>
      <c r="J807" s="358"/>
      <c r="K807" s="358"/>
      <c r="L807" s="358"/>
      <c r="M807" s="358"/>
      <c r="N807" s="358"/>
      <c r="O807" s="358"/>
      <c r="P807" s="358"/>
      <c r="Q807" s="358"/>
      <c r="R807" s="358"/>
      <c r="S807" s="358"/>
      <c r="T807" s="357"/>
      <c r="U807" s="358"/>
      <c r="V807" s="358"/>
      <c r="W807" s="358"/>
      <c r="X807" s="358"/>
      <c r="Y807" s="358"/>
      <c r="Z807" s="358"/>
      <c r="AA807" s="358"/>
      <c r="AB807" s="358"/>
      <c r="AC807" s="358"/>
      <c r="AD807" s="358"/>
      <c r="AE807" s="358"/>
      <c r="AF807" s="358"/>
      <c r="AG807" s="358"/>
      <c r="AH807" s="358"/>
      <c r="AI807" s="358"/>
      <c r="AJ807" s="358"/>
      <c r="AK807" s="358"/>
    </row>
    <row r="808" spans="1:37" ht="13">
      <c r="A808" s="488"/>
      <c r="B808" s="358"/>
      <c r="C808" s="358"/>
      <c r="D808" s="358"/>
      <c r="E808" s="358"/>
      <c r="F808" s="358"/>
      <c r="G808" s="358"/>
      <c r="H808" s="358"/>
      <c r="I808" s="358"/>
      <c r="J808" s="358"/>
      <c r="K808" s="358"/>
      <c r="L808" s="358"/>
      <c r="M808" s="358"/>
      <c r="N808" s="358"/>
      <c r="O808" s="358"/>
      <c r="P808" s="358"/>
      <c r="Q808" s="358"/>
      <c r="R808" s="358"/>
      <c r="S808" s="358"/>
      <c r="T808" s="357"/>
      <c r="U808" s="358"/>
      <c r="V808" s="358"/>
      <c r="W808" s="358"/>
      <c r="X808" s="358"/>
      <c r="Y808" s="358"/>
      <c r="Z808" s="358"/>
      <c r="AA808" s="358"/>
      <c r="AB808" s="358"/>
      <c r="AC808" s="358"/>
      <c r="AD808" s="358"/>
      <c r="AE808" s="358"/>
      <c r="AF808" s="358"/>
      <c r="AG808" s="358"/>
      <c r="AH808" s="358"/>
      <c r="AI808" s="358"/>
      <c r="AJ808" s="358"/>
      <c r="AK808" s="358"/>
    </row>
    <row r="809" spans="1:37" ht="13">
      <c r="A809" s="488"/>
      <c r="B809" s="358"/>
      <c r="C809" s="358"/>
      <c r="D809" s="358"/>
      <c r="E809" s="358"/>
      <c r="F809" s="358"/>
      <c r="G809" s="358"/>
      <c r="H809" s="358"/>
      <c r="I809" s="358"/>
      <c r="J809" s="358"/>
      <c r="K809" s="358"/>
      <c r="L809" s="358"/>
      <c r="M809" s="358"/>
      <c r="N809" s="358"/>
      <c r="O809" s="358"/>
      <c r="P809" s="358"/>
      <c r="Q809" s="358"/>
      <c r="R809" s="358"/>
      <c r="S809" s="358"/>
      <c r="T809" s="357"/>
      <c r="U809" s="358"/>
      <c r="V809" s="358"/>
      <c r="W809" s="358"/>
      <c r="X809" s="358"/>
      <c r="Y809" s="358"/>
      <c r="Z809" s="358"/>
      <c r="AA809" s="358"/>
      <c r="AB809" s="358"/>
      <c r="AC809" s="358"/>
      <c r="AD809" s="358"/>
      <c r="AE809" s="358"/>
      <c r="AF809" s="358"/>
      <c r="AG809" s="358"/>
      <c r="AH809" s="358"/>
      <c r="AI809" s="358"/>
      <c r="AJ809" s="358"/>
      <c r="AK809" s="358"/>
    </row>
    <row r="810" spans="1:37" ht="13">
      <c r="A810" s="488"/>
      <c r="B810" s="358"/>
      <c r="C810" s="358"/>
      <c r="D810" s="358"/>
      <c r="E810" s="358"/>
      <c r="F810" s="358"/>
      <c r="G810" s="358"/>
      <c r="H810" s="358"/>
      <c r="I810" s="358"/>
      <c r="J810" s="358"/>
      <c r="K810" s="358"/>
      <c r="L810" s="358"/>
      <c r="M810" s="358"/>
      <c r="N810" s="358"/>
      <c r="O810" s="358"/>
      <c r="P810" s="358"/>
      <c r="Q810" s="358"/>
      <c r="R810" s="358"/>
      <c r="S810" s="358"/>
      <c r="T810" s="357"/>
      <c r="U810" s="358"/>
      <c r="V810" s="358"/>
      <c r="W810" s="358"/>
      <c r="X810" s="358"/>
      <c r="Y810" s="358"/>
      <c r="Z810" s="358"/>
      <c r="AA810" s="358"/>
      <c r="AB810" s="358"/>
      <c r="AC810" s="358"/>
      <c r="AD810" s="358"/>
      <c r="AE810" s="358"/>
      <c r="AF810" s="358"/>
      <c r="AG810" s="358"/>
      <c r="AH810" s="358"/>
      <c r="AI810" s="358"/>
      <c r="AJ810" s="358"/>
      <c r="AK810" s="358"/>
    </row>
    <row r="811" spans="1:37" ht="13">
      <c r="A811" s="488"/>
      <c r="B811" s="358"/>
      <c r="C811" s="358"/>
      <c r="D811" s="358"/>
      <c r="E811" s="358"/>
      <c r="F811" s="358"/>
      <c r="G811" s="358"/>
      <c r="H811" s="358"/>
      <c r="I811" s="358"/>
      <c r="J811" s="358"/>
      <c r="K811" s="358"/>
      <c r="L811" s="358"/>
      <c r="M811" s="358"/>
      <c r="N811" s="358"/>
      <c r="O811" s="358"/>
      <c r="P811" s="358"/>
      <c r="Q811" s="358"/>
      <c r="R811" s="358"/>
      <c r="S811" s="358"/>
      <c r="T811" s="357"/>
      <c r="U811" s="358"/>
      <c r="V811" s="358"/>
      <c r="W811" s="358"/>
      <c r="X811" s="358"/>
      <c r="Y811" s="358"/>
      <c r="Z811" s="358"/>
      <c r="AA811" s="358"/>
      <c r="AB811" s="358"/>
      <c r="AC811" s="358"/>
      <c r="AD811" s="358"/>
      <c r="AE811" s="358"/>
      <c r="AF811" s="358"/>
      <c r="AG811" s="358"/>
      <c r="AH811" s="358"/>
      <c r="AI811" s="358"/>
      <c r="AJ811" s="358"/>
      <c r="AK811" s="358"/>
    </row>
    <row r="812" spans="1:37" ht="13">
      <c r="A812" s="488"/>
      <c r="B812" s="358"/>
      <c r="C812" s="358"/>
      <c r="D812" s="358"/>
      <c r="E812" s="358"/>
      <c r="F812" s="358"/>
      <c r="G812" s="358"/>
      <c r="H812" s="358"/>
      <c r="I812" s="358"/>
      <c r="J812" s="358"/>
      <c r="K812" s="358"/>
      <c r="L812" s="358"/>
      <c r="M812" s="358"/>
      <c r="N812" s="358"/>
      <c r="O812" s="358"/>
      <c r="P812" s="358"/>
      <c r="Q812" s="358"/>
      <c r="R812" s="358"/>
      <c r="S812" s="358"/>
      <c r="T812" s="357"/>
      <c r="U812" s="358"/>
      <c r="V812" s="358"/>
      <c r="W812" s="358"/>
      <c r="X812" s="358"/>
      <c r="Y812" s="358"/>
      <c r="Z812" s="358"/>
      <c r="AA812" s="358"/>
      <c r="AB812" s="358"/>
      <c r="AC812" s="358"/>
      <c r="AD812" s="358"/>
      <c r="AE812" s="358"/>
      <c r="AF812" s="358"/>
      <c r="AG812" s="358"/>
      <c r="AH812" s="358"/>
      <c r="AI812" s="358"/>
      <c r="AJ812" s="358"/>
      <c r="AK812" s="358"/>
    </row>
    <row r="813" spans="1:37" ht="13">
      <c r="A813" s="488"/>
      <c r="B813" s="358"/>
      <c r="C813" s="358"/>
      <c r="D813" s="358"/>
      <c r="E813" s="358"/>
      <c r="F813" s="358"/>
      <c r="G813" s="358"/>
      <c r="H813" s="358"/>
      <c r="I813" s="358"/>
      <c r="J813" s="358"/>
      <c r="K813" s="358"/>
      <c r="L813" s="358"/>
      <c r="M813" s="358"/>
      <c r="N813" s="358"/>
      <c r="O813" s="358"/>
      <c r="P813" s="358"/>
      <c r="Q813" s="358"/>
      <c r="R813" s="358"/>
      <c r="S813" s="358"/>
      <c r="T813" s="357"/>
      <c r="U813" s="358"/>
      <c r="V813" s="358"/>
      <c r="W813" s="358"/>
      <c r="X813" s="358"/>
      <c r="Y813" s="358"/>
      <c r="Z813" s="358"/>
      <c r="AA813" s="358"/>
      <c r="AB813" s="358"/>
      <c r="AC813" s="358"/>
      <c r="AD813" s="358"/>
      <c r="AE813" s="358"/>
      <c r="AF813" s="358"/>
      <c r="AG813" s="358"/>
      <c r="AH813" s="358"/>
      <c r="AI813" s="358"/>
      <c r="AJ813" s="358"/>
      <c r="AK813" s="358"/>
    </row>
    <row r="814" spans="1:37" ht="13">
      <c r="A814" s="488"/>
      <c r="B814" s="358"/>
      <c r="C814" s="358"/>
      <c r="D814" s="358"/>
      <c r="E814" s="358"/>
      <c r="F814" s="358"/>
      <c r="G814" s="358"/>
      <c r="H814" s="358"/>
      <c r="I814" s="358"/>
      <c r="J814" s="358"/>
      <c r="K814" s="358"/>
      <c r="L814" s="358"/>
      <c r="M814" s="358"/>
      <c r="N814" s="358"/>
      <c r="O814" s="358"/>
      <c r="P814" s="358"/>
      <c r="Q814" s="358"/>
      <c r="R814" s="358"/>
      <c r="S814" s="358"/>
      <c r="T814" s="357"/>
      <c r="U814" s="358"/>
      <c r="V814" s="358"/>
      <c r="W814" s="358"/>
      <c r="X814" s="358"/>
      <c r="Y814" s="358"/>
      <c r="Z814" s="358"/>
      <c r="AA814" s="358"/>
      <c r="AB814" s="358"/>
      <c r="AC814" s="358"/>
      <c r="AD814" s="358"/>
      <c r="AE814" s="358"/>
      <c r="AF814" s="358"/>
      <c r="AG814" s="358"/>
      <c r="AH814" s="358"/>
      <c r="AI814" s="358"/>
      <c r="AJ814" s="358"/>
      <c r="AK814" s="358"/>
    </row>
    <row r="815" spans="1:37" ht="13">
      <c r="A815" s="488"/>
      <c r="B815" s="358"/>
      <c r="C815" s="358"/>
      <c r="D815" s="358"/>
      <c r="E815" s="358"/>
      <c r="F815" s="358"/>
      <c r="G815" s="358"/>
      <c r="H815" s="358"/>
      <c r="I815" s="358"/>
      <c r="J815" s="358"/>
      <c r="K815" s="358"/>
      <c r="L815" s="358"/>
      <c r="M815" s="358"/>
      <c r="N815" s="358"/>
      <c r="O815" s="358"/>
      <c r="P815" s="358"/>
      <c r="Q815" s="358"/>
      <c r="R815" s="358"/>
      <c r="S815" s="358"/>
      <c r="T815" s="357"/>
      <c r="U815" s="358"/>
      <c r="V815" s="358"/>
      <c r="W815" s="358"/>
      <c r="X815" s="358"/>
      <c r="Y815" s="358"/>
      <c r="Z815" s="358"/>
      <c r="AA815" s="358"/>
      <c r="AB815" s="358"/>
      <c r="AC815" s="358"/>
      <c r="AD815" s="358"/>
      <c r="AE815" s="358"/>
      <c r="AF815" s="358"/>
      <c r="AG815" s="358"/>
      <c r="AH815" s="358"/>
      <c r="AI815" s="358"/>
      <c r="AJ815" s="358"/>
      <c r="AK815" s="358"/>
    </row>
    <row r="816" spans="1:37" ht="13">
      <c r="A816" s="488"/>
      <c r="B816" s="358"/>
      <c r="C816" s="358"/>
      <c r="D816" s="358"/>
      <c r="E816" s="358"/>
      <c r="F816" s="358"/>
      <c r="G816" s="358"/>
      <c r="H816" s="358"/>
      <c r="I816" s="358"/>
      <c r="J816" s="358"/>
      <c r="K816" s="358"/>
      <c r="L816" s="358"/>
      <c r="M816" s="358"/>
      <c r="N816" s="358"/>
      <c r="O816" s="358"/>
      <c r="P816" s="358"/>
      <c r="Q816" s="358"/>
      <c r="R816" s="358"/>
      <c r="S816" s="358"/>
      <c r="T816" s="357"/>
      <c r="U816" s="358"/>
      <c r="V816" s="358"/>
      <c r="W816" s="358"/>
      <c r="X816" s="358"/>
      <c r="Y816" s="358"/>
      <c r="Z816" s="358"/>
      <c r="AA816" s="358"/>
      <c r="AB816" s="358"/>
      <c r="AC816" s="358"/>
      <c r="AD816" s="358"/>
      <c r="AE816" s="358"/>
      <c r="AF816" s="358"/>
      <c r="AG816" s="358"/>
      <c r="AH816" s="358"/>
      <c r="AI816" s="358"/>
      <c r="AJ816" s="358"/>
      <c r="AK816" s="358"/>
    </row>
    <row r="817" spans="1:37" ht="13">
      <c r="A817" s="488"/>
      <c r="B817" s="358"/>
      <c r="C817" s="358"/>
      <c r="D817" s="358"/>
      <c r="E817" s="358"/>
      <c r="F817" s="358"/>
      <c r="G817" s="358"/>
      <c r="H817" s="358"/>
      <c r="I817" s="358"/>
      <c r="J817" s="358"/>
      <c r="K817" s="358"/>
      <c r="L817" s="358"/>
      <c r="M817" s="358"/>
      <c r="N817" s="358"/>
      <c r="O817" s="358"/>
      <c r="P817" s="358"/>
      <c r="Q817" s="358"/>
      <c r="R817" s="358"/>
      <c r="S817" s="358"/>
      <c r="T817" s="357"/>
      <c r="U817" s="358"/>
      <c r="V817" s="358"/>
      <c r="W817" s="358"/>
      <c r="X817" s="358"/>
      <c r="Y817" s="358"/>
      <c r="Z817" s="358"/>
      <c r="AA817" s="358"/>
      <c r="AB817" s="358"/>
      <c r="AC817" s="358"/>
      <c r="AD817" s="358"/>
      <c r="AE817" s="358"/>
      <c r="AF817" s="358"/>
      <c r="AG817" s="358"/>
      <c r="AH817" s="358"/>
      <c r="AI817" s="358"/>
      <c r="AJ817" s="358"/>
      <c r="AK817" s="358"/>
    </row>
    <row r="818" spans="1:37" ht="13">
      <c r="A818" s="488"/>
      <c r="B818" s="358"/>
      <c r="C818" s="358"/>
      <c r="D818" s="358"/>
      <c r="E818" s="358"/>
      <c r="F818" s="358"/>
      <c r="G818" s="358"/>
      <c r="H818" s="358"/>
      <c r="I818" s="358"/>
      <c r="J818" s="358"/>
      <c r="K818" s="358"/>
      <c r="L818" s="358"/>
      <c r="M818" s="358"/>
      <c r="N818" s="358"/>
      <c r="O818" s="358"/>
      <c r="P818" s="358"/>
      <c r="Q818" s="358"/>
      <c r="R818" s="358"/>
      <c r="S818" s="358"/>
      <c r="T818" s="357"/>
      <c r="U818" s="358"/>
      <c r="V818" s="358"/>
      <c r="W818" s="358"/>
      <c r="X818" s="358"/>
      <c r="Y818" s="358"/>
      <c r="Z818" s="358"/>
      <c r="AA818" s="358"/>
      <c r="AB818" s="358"/>
      <c r="AC818" s="358"/>
      <c r="AD818" s="358"/>
      <c r="AE818" s="358"/>
      <c r="AF818" s="358"/>
      <c r="AG818" s="358"/>
      <c r="AH818" s="358"/>
      <c r="AI818" s="358"/>
      <c r="AJ818" s="358"/>
      <c r="AK818" s="358"/>
    </row>
    <row r="819" spans="1:37" ht="13">
      <c r="A819" s="488"/>
      <c r="B819" s="358"/>
      <c r="C819" s="358"/>
      <c r="D819" s="358"/>
      <c r="E819" s="358"/>
      <c r="F819" s="358"/>
      <c r="G819" s="358"/>
      <c r="H819" s="358"/>
      <c r="I819" s="358"/>
      <c r="J819" s="358"/>
      <c r="K819" s="358"/>
      <c r="L819" s="358"/>
      <c r="M819" s="358"/>
      <c r="N819" s="358"/>
      <c r="O819" s="358"/>
      <c r="P819" s="358"/>
      <c r="Q819" s="358"/>
      <c r="R819" s="358"/>
      <c r="S819" s="358"/>
      <c r="T819" s="357"/>
      <c r="U819" s="358"/>
      <c r="V819" s="358"/>
      <c r="W819" s="358"/>
      <c r="X819" s="358"/>
      <c r="Y819" s="358"/>
      <c r="Z819" s="358"/>
      <c r="AA819" s="358"/>
      <c r="AB819" s="358"/>
      <c r="AC819" s="358"/>
      <c r="AD819" s="358"/>
      <c r="AE819" s="358"/>
      <c r="AF819" s="358"/>
      <c r="AG819" s="358"/>
      <c r="AH819" s="358"/>
      <c r="AI819" s="358"/>
      <c r="AJ819" s="358"/>
      <c r="AK819" s="358"/>
    </row>
    <row r="820" spans="1:37" ht="13">
      <c r="A820" s="488"/>
      <c r="B820" s="358"/>
      <c r="C820" s="358"/>
      <c r="D820" s="358"/>
      <c r="E820" s="358"/>
      <c r="F820" s="358"/>
      <c r="G820" s="358"/>
      <c r="H820" s="358"/>
      <c r="I820" s="358"/>
      <c r="J820" s="358"/>
      <c r="K820" s="358"/>
      <c r="L820" s="358"/>
      <c r="M820" s="358"/>
      <c r="N820" s="358"/>
      <c r="O820" s="358"/>
      <c r="P820" s="358"/>
      <c r="Q820" s="358"/>
      <c r="R820" s="358"/>
      <c r="S820" s="358"/>
      <c r="T820" s="357"/>
      <c r="U820" s="358"/>
      <c r="V820" s="358"/>
      <c r="W820" s="358"/>
      <c r="X820" s="358"/>
      <c r="Y820" s="358"/>
      <c r="Z820" s="358"/>
      <c r="AA820" s="358"/>
      <c r="AB820" s="358"/>
      <c r="AC820" s="358"/>
      <c r="AD820" s="358"/>
      <c r="AE820" s="358"/>
      <c r="AF820" s="358"/>
      <c r="AG820" s="358"/>
      <c r="AH820" s="358"/>
      <c r="AI820" s="358"/>
      <c r="AJ820" s="358"/>
      <c r="AK820" s="358"/>
    </row>
    <row r="821" spans="1:37" ht="13">
      <c r="A821" s="488"/>
      <c r="B821" s="358"/>
      <c r="C821" s="358"/>
      <c r="D821" s="358"/>
      <c r="E821" s="358"/>
      <c r="F821" s="358"/>
      <c r="G821" s="358"/>
      <c r="H821" s="358"/>
      <c r="I821" s="358"/>
      <c r="J821" s="358"/>
      <c r="K821" s="358"/>
      <c r="L821" s="358"/>
      <c r="M821" s="358"/>
      <c r="N821" s="358"/>
      <c r="O821" s="358"/>
      <c r="P821" s="358"/>
      <c r="Q821" s="358"/>
      <c r="R821" s="358"/>
      <c r="S821" s="358"/>
      <c r="T821" s="357"/>
      <c r="U821" s="358"/>
      <c r="V821" s="358"/>
      <c r="W821" s="358"/>
      <c r="X821" s="358"/>
      <c r="Y821" s="358"/>
      <c r="Z821" s="358"/>
      <c r="AA821" s="358"/>
      <c r="AB821" s="358"/>
      <c r="AC821" s="358"/>
      <c r="AD821" s="358"/>
      <c r="AE821" s="358"/>
      <c r="AF821" s="358"/>
      <c r="AG821" s="358"/>
      <c r="AH821" s="358"/>
      <c r="AI821" s="358"/>
      <c r="AJ821" s="358"/>
      <c r="AK821" s="358"/>
    </row>
    <row r="822" spans="1:37" ht="13">
      <c r="A822" s="488"/>
      <c r="B822" s="358"/>
      <c r="C822" s="358"/>
      <c r="D822" s="358"/>
      <c r="E822" s="358"/>
      <c r="F822" s="358"/>
      <c r="G822" s="358"/>
      <c r="H822" s="358"/>
      <c r="I822" s="358"/>
      <c r="J822" s="358"/>
      <c r="K822" s="358"/>
      <c r="L822" s="358"/>
      <c r="M822" s="358"/>
      <c r="N822" s="358"/>
      <c r="O822" s="358"/>
      <c r="P822" s="358"/>
      <c r="Q822" s="358"/>
      <c r="R822" s="358"/>
      <c r="S822" s="358"/>
      <c r="T822" s="357"/>
      <c r="U822" s="358"/>
      <c r="V822" s="358"/>
      <c r="W822" s="358"/>
      <c r="X822" s="358"/>
      <c r="Y822" s="358"/>
      <c r="Z822" s="358"/>
      <c r="AA822" s="358"/>
      <c r="AB822" s="358"/>
      <c r="AC822" s="358"/>
      <c r="AD822" s="358"/>
      <c r="AE822" s="358"/>
      <c r="AF822" s="358"/>
      <c r="AG822" s="358"/>
      <c r="AH822" s="358"/>
      <c r="AI822" s="358"/>
      <c r="AJ822" s="358"/>
      <c r="AK822" s="358"/>
    </row>
    <row r="823" spans="1:37" ht="13">
      <c r="A823" s="488"/>
      <c r="B823" s="358"/>
      <c r="C823" s="358"/>
      <c r="D823" s="358"/>
      <c r="E823" s="358"/>
      <c r="F823" s="358"/>
      <c r="G823" s="358"/>
      <c r="H823" s="358"/>
      <c r="I823" s="358"/>
      <c r="J823" s="358"/>
      <c r="K823" s="358"/>
      <c r="L823" s="358"/>
      <c r="M823" s="358"/>
      <c r="N823" s="358"/>
      <c r="O823" s="358"/>
      <c r="P823" s="358"/>
      <c r="Q823" s="358"/>
      <c r="R823" s="358"/>
      <c r="S823" s="358"/>
      <c r="T823" s="357"/>
      <c r="U823" s="358"/>
      <c r="V823" s="358"/>
      <c r="W823" s="358"/>
      <c r="X823" s="358"/>
      <c r="Y823" s="358"/>
      <c r="Z823" s="358"/>
      <c r="AA823" s="358"/>
      <c r="AB823" s="358"/>
      <c r="AC823" s="358"/>
      <c r="AD823" s="358"/>
      <c r="AE823" s="358"/>
      <c r="AF823" s="358"/>
      <c r="AG823" s="358"/>
      <c r="AH823" s="358"/>
      <c r="AI823" s="358"/>
      <c r="AJ823" s="358"/>
      <c r="AK823" s="358"/>
    </row>
    <row r="824" spans="1:37" ht="13">
      <c r="A824" s="488"/>
      <c r="B824" s="358"/>
      <c r="C824" s="358"/>
      <c r="D824" s="358"/>
      <c r="E824" s="358"/>
      <c r="F824" s="358"/>
      <c r="G824" s="358"/>
      <c r="H824" s="358"/>
      <c r="I824" s="358"/>
      <c r="J824" s="358"/>
      <c r="K824" s="358"/>
      <c r="L824" s="358"/>
      <c r="M824" s="358"/>
      <c r="N824" s="358"/>
      <c r="O824" s="358"/>
      <c r="P824" s="358"/>
      <c r="Q824" s="358"/>
      <c r="R824" s="358"/>
      <c r="S824" s="358"/>
      <c r="T824" s="357"/>
      <c r="U824" s="358"/>
      <c r="V824" s="358"/>
      <c r="W824" s="358"/>
      <c r="X824" s="358"/>
      <c r="Y824" s="358"/>
      <c r="Z824" s="358"/>
      <c r="AA824" s="358"/>
      <c r="AB824" s="358"/>
      <c r="AC824" s="358"/>
      <c r="AD824" s="358"/>
      <c r="AE824" s="358"/>
      <c r="AF824" s="358"/>
      <c r="AG824" s="358"/>
      <c r="AH824" s="358"/>
      <c r="AI824" s="358"/>
      <c r="AJ824" s="358"/>
      <c r="AK824" s="358"/>
    </row>
    <row r="825" spans="1:37" ht="13">
      <c r="A825" s="488"/>
      <c r="B825" s="358"/>
      <c r="C825" s="358"/>
      <c r="D825" s="358"/>
      <c r="E825" s="358"/>
      <c r="F825" s="358"/>
      <c r="G825" s="358"/>
      <c r="H825" s="358"/>
      <c r="I825" s="358"/>
      <c r="J825" s="358"/>
      <c r="K825" s="358"/>
      <c r="L825" s="358"/>
      <c r="M825" s="358"/>
      <c r="N825" s="358"/>
      <c r="O825" s="358"/>
      <c r="P825" s="358"/>
      <c r="Q825" s="358"/>
      <c r="R825" s="358"/>
      <c r="S825" s="358"/>
      <c r="T825" s="357"/>
      <c r="U825" s="358"/>
      <c r="V825" s="358"/>
      <c r="W825" s="358"/>
      <c r="X825" s="358"/>
      <c r="Y825" s="358"/>
      <c r="Z825" s="358"/>
      <c r="AA825" s="358"/>
      <c r="AB825" s="358"/>
      <c r="AC825" s="358"/>
      <c r="AD825" s="358"/>
      <c r="AE825" s="358"/>
      <c r="AF825" s="358"/>
      <c r="AG825" s="358"/>
      <c r="AH825" s="358"/>
      <c r="AI825" s="358"/>
      <c r="AJ825" s="358"/>
      <c r="AK825" s="358"/>
    </row>
    <row r="826" spans="1:37" ht="13">
      <c r="A826" s="488"/>
      <c r="B826" s="358"/>
      <c r="C826" s="358"/>
      <c r="D826" s="358"/>
      <c r="E826" s="358"/>
      <c r="F826" s="358"/>
      <c r="G826" s="358"/>
      <c r="H826" s="358"/>
      <c r="I826" s="358"/>
      <c r="J826" s="358"/>
      <c r="K826" s="358"/>
      <c r="L826" s="358"/>
      <c r="M826" s="358"/>
      <c r="N826" s="358"/>
      <c r="O826" s="358"/>
      <c r="P826" s="358"/>
      <c r="Q826" s="358"/>
      <c r="R826" s="358"/>
      <c r="S826" s="358"/>
      <c r="T826" s="357"/>
      <c r="U826" s="358"/>
      <c r="V826" s="358"/>
      <c r="W826" s="358"/>
      <c r="X826" s="358"/>
      <c r="Y826" s="358"/>
      <c r="Z826" s="358"/>
      <c r="AA826" s="358"/>
      <c r="AB826" s="358"/>
      <c r="AC826" s="358"/>
      <c r="AD826" s="358"/>
      <c r="AE826" s="358"/>
      <c r="AF826" s="358"/>
      <c r="AG826" s="358"/>
      <c r="AH826" s="358"/>
      <c r="AI826" s="358"/>
      <c r="AJ826" s="358"/>
      <c r="AK826" s="358"/>
    </row>
    <row r="827" spans="1:37" ht="13">
      <c r="A827" s="488"/>
      <c r="B827" s="358"/>
      <c r="C827" s="358"/>
      <c r="D827" s="358"/>
      <c r="E827" s="358"/>
      <c r="F827" s="358"/>
      <c r="G827" s="358"/>
      <c r="H827" s="358"/>
      <c r="I827" s="358"/>
      <c r="J827" s="358"/>
      <c r="K827" s="358"/>
      <c r="L827" s="358"/>
      <c r="M827" s="358"/>
      <c r="N827" s="358"/>
      <c r="O827" s="358"/>
      <c r="P827" s="358"/>
      <c r="Q827" s="358"/>
      <c r="R827" s="358"/>
      <c r="S827" s="358"/>
      <c r="T827" s="357"/>
      <c r="U827" s="358"/>
      <c r="V827" s="358"/>
      <c r="W827" s="358"/>
      <c r="X827" s="358"/>
      <c r="Y827" s="358"/>
      <c r="Z827" s="358"/>
      <c r="AA827" s="358"/>
      <c r="AB827" s="358"/>
      <c r="AC827" s="358"/>
      <c r="AD827" s="358"/>
      <c r="AE827" s="358"/>
      <c r="AF827" s="358"/>
      <c r="AG827" s="358"/>
      <c r="AH827" s="358"/>
      <c r="AI827" s="358"/>
      <c r="AJ827" s="358"/>
      <c r="AK827" s="358"/>
    </row>
    <row r="828" spans="1:37" ht="13">
      <c r="A828" s="488"/>
      <c r="B828" s="358"/>
      <c r="C828" s="358"/>
      <c r="D828" s="358"/>
      <c r="E828" s="358"/>
      <c r="F828" s="358"/>
      <c r="G828" s="358"/>
      <c r="H828" s="358"/>
      <c r="I828" s="358"/>
      <c r="J828" s="358"/>
      <c r="K828" s="358"/>
      <c r="L828" s="358"/>
      <c r="M828" s="358"/>
      <c r="N828" s="358"/>
      <c r="O828" s="358"/>
      <c r="P828" s="358"/>
      <c r="Q828" s="358"/>
      <c r="R828" s="358"/>
      <c r="S828" s="358"/>
      <c r="T828" s="357"/>
      <c r="U828" s="358"/>
      <c r="V828" s="358"/>
      <c r="W828" s="358"/>
      <c r="X828" s="358"/>
      <c r="Y828" s="358"/>
      <c r="Z828" s="358"/>
      <c r="AA828" s="358"/>
      <c r="AB828" s="358"/>
      <c r="AC828" s="358"/>
      <c r="AD828" s="358"/>
      <c r="AE828" s="358"/>
      <c r="AF828" s="358"/>
      <c r="AG828" s="358"/>
      <c r="AH828" s="358"/>
      <c r="AI828" s="358"/>
      <c r="AJ828" s="358"/>
      <c r="AK828" s="358"/>
    </row>
    <row r="829" spans="1:37" ht="13">
      <c r="A829" s="488"/>
      <c r="B829" s="358"/>
      <c r="C829" s="358"/>
      <c r="D829" s="358"/>
      <c r="E829" s="358"/>
      <c r="F829" s="358"/>
      <c r="G829" s="358"/>
      <c r="H829" s="358"/>
      <c r="I829" s="358"/>
      <c r="J829" s="358"/>
      <c r="K829" s="358"/>
      <c r="L829" s="358"/>
      <c r="M829" s="358"/>
      <c r="N829" s="358"/>
      <c r="O829" s="358"/>
      <c r="P829" s="358"/>
      <c r="Q829" s="358"/>
      <c r="R829" s="358"/>
      <c r="S829" s="358"/>
      <c r="T829" s="357"/>
      <c r="U829" s="358"/>
      <c r="V829" s="358"/>
      <c r="W829" s="358"/>
      <c r="X829" s="358"/>
      <c r="Y829" s="358"/>
      <c r="Z829" s="358"/>
      <c r="AA829" s="358"/>
      <c r="AB829" s="358"/>
      <c r="AC829" s="358"/>
      <c r="AD829" s="358"/>
      <c r="AE829" s="358"/>
      <c r="AF829" s="358"/>
      <c r="AG829" s="358"/>
      <c r="AH829" s="358"/>
      <c r="AI829" s="358"/>
      <c r="AJ829" s="358"/>
      <c r="AK829" s="358"/>
    </row>
    <row r="830" spans="1:37" ht="13">
      <c r="A830" s="488"/>
      <c r="B830" s="358"/>
      <c r="C830" s="358"/>
      <c r="D830" s="358"/>
      <c r="E830" s="358"/>
      <c r="F830" s="358"/>
      <c r="G830" s="358"/>
      <c r="H830" s="358"/>
      <c r="I830" s="358"/>
      <c r="J830" s="358"/>
      <c r="K830" s="358"/>
      <c r="L830" s="358"/>
      <c r="M830" s="358"/>
      <c r="N830" s="358"/>
      <c r="O830" s="358"/>
      <c r="P830" s="358"/>
      <c r="Q830" s="358"/>
      <c r="R830" s="358"/>
      <c r="S830" s="358"/>
      <c r="T830" s="357"/>
      <c r="U830" s="358"/>
      <c r="V830" s="358"/>
      <c r="W830" s="358"/>
      <c r="X830" s="358"/>
      <c r="Y830" s="358"/>
      <c r="Z830" s="358"/>
      <c r="AA830" s="358"/>
      <c r="AB830" s="358"/>
      <c r="AC830" s="358"/>
      <c r="AD830" s="358"/>
      <c r="AE830" s="358"/>
      <c r="AF830" s="358"/>
      <c r="AG830" s="358"/>
      <c r="AH830" s="358"/>
      <c r="AI830" s="358"/>
      <c r="AJ830" s="358"/>
      <c r="AK830" s="358"/>
    </row>
    <row r="831" spans="1:37" ht="13">
      <c r="A831" s="488"/>
      <c r="B831" s="358"/>
      <c r="C831" s="358"/>
      <c r="D831" s="358"/>
      <c r="E831" s="358"/>
      <c r="F831" s="358"/>
      <c r="G831" s="358"/>
      <c r="H831" s="358"/>
      <c r="I831" s="358"/>
      <c r="J831" s="358"/>
      <c r="K831" s="358"/>
      <c r="L831" s="358"/>
      <c r="M831" s="358"/>
      <c r="N831" s="358"/>
      <c r="O831" s="358"/>
      <c r="P831" s="358"/>
      <c r="Q831" s="358"/>
      <c r="R831" s="358"/>
      <c r="S831" s="358"/>
      <c r="T831" s="357"/>
      <c r="U831" s="358"/>
      <c r="V831" s="358"/>
      <c r="W831" s="358"/>
      <c r="X831" s="358"/>
      <c r="Y831" s="358"/>
      <c r="Z831" s="358"/>
      <c r="AA831" s="358"/>
      <c r="AB831" s="358"/>
      <c r="AC831" s="358"/>
      <c r="AD831" s="358"/>
      <c r="AE831" s="358"/>
      <c r="AF831" s="358"/>
      <c r="AG831" s="358"/>
      <c r="AH831" s="358"/>
      <c r="AI831" s="358"/>
      <c r="AJ831" s="358"/>
      <c r="AK831" s="358"/>
    </row>
    <row r="832" spans="1:37" ht="13">
      <c r="A832" s="488"/>
      <c r="B832" s="358"/>
      <c r="C832" s="358"/>
      <c r="D832" s="358"/>
      <c r="E832" s="358"/>
      <c r="F832" s="358"/>
      <c r="G832" s="358"/>
      <c r="H832" s="358"/>
      <c r="I832" s="358"/>
      <c r="J832" s="358"/>
      <c r="K832" s="358"/>
      <c r="L832" s="358"/>
      <c r="M832" s="358"/>
      <c r="N832" s="358"/>
      <c r="O832" s="358"/>
      <c r="P832" s="358"/>
      <c r="Q832" s="358"/>
      <c r="R832" s="358"/>
      <c r="S832" s="358"/>
      <c r="T832" s="357"/>
      <c r="U832" s="358"/>
      <c r="V832" s="358"/>
      <c r="W832" s="358"/>
      <c r="X832" s="358"/>
      <c r="Y832" s="358"/>
      <c r="Z832" s="358"/>
      <c r="AA832" s="358"/>
      <c r="AB832" s="358"/>
      <c r="AC832" s="358"/>
      <c r="AD832" s="358"/>
      <c r="AE832" s="358"/>
      <c r="AF832" s="358"/>
      <c r="AG832" s="358"/>
      <c r="AH832" s="358"/>
      <c r="AI832" s="358"/>
      <c r="AJ832" s="358"/>
      <c r="AK832" s="358"/>
    </row>
    <row r="833" spans="1:37" ht="13">
      <c r="A833" s="488"/>
      <c r="B833" s="358"/>
      <c r="C833" s="358"/>
      <c r="D833" s="358"/>
      <c r="E833" s="358"/>
      <c r="F833" s="358"/>
      <c r="G833" s="358"/>
      <c r="H833" s="358"/>
      <c r="I833" s="358"/>
      <c r="J833" s="358"/>
      <c r="K833" s="358"/>
      <c r="L833" s="358"/>
      <c r="M833" s="358"/>
      <c r="N833" s="358"/>
      <c r="O833" s="358"/>
      <c r="P833" s="358"/>
      <c r="Q833" s="358"/>
      <c r="R833" s="358"/>
      <c r="S833" s="358"/>
      <c r="T833" s="357"/>
      <c r="U833" s="358"/>
      <c r="V833" s="358"/>
      <c r="W833" s="358"/>
      <c r="X833" s="358"/>
      <c r="Y833" s="358"/>
      <c r="Z833" s="358"/>
      <c r="AA833" s="358"/>
      <c r="AB833" s="358"/>
      <c r="AC833" s="358"/>
      <c r="AD833" s="358"/>
      <c r="AE833" s="358"/>
      <c r="AF833" s="358"/>
      <c r="AG833" s="358"/>
      <c r="AH833" s="358"/>
      <c r="AI833" s="358"/>
      <c r="AJ833" s="358"/>
      <c r="AK833" s="358"/>
    </row>
    <row r="834" spans="1:37" ht="13">
      <c r="A834" s="488"/>
      <c r="B834" s="358"/>
      <c r="C834" s="358"/>
      <c r="D834" s="358"/>
      <c r="E834" s="358"/>
      <c r="F834" s="358"/>
      <c r="G834" s="358"/>
      <c r="H834" s="358"/>
      <c r="I834" s="358"/>
      <c r="J834" s="358"/>
      <c r="K834" s="358"/>
      <c r="L834" s="358"/>
      <c r="M834" s="358"/>
      <c r="N834" s="358"/>
      <c r="O834" s="358"/>
      <c r="P834" s="358"/>
      <c r="Q834" s="358"/>
      <c r="R834" s="358"/>
      <c r="S834" s="358"/>
      <c r="T834" s="357"/>
      <c r="U834" s="358"/>
      <c r="V834" s="358"/>
      <c r="W834" s="358"/>
      <c r="X834" s="358"/>
      <c r="Y834" s="358"/>
      <c r="Z834" s="358"/>
      <c r="AA834" s="358"/>
      <c r="AB834" s="358"/>
      <c r="AC834" s="358"/>
      <c r="AD834" s="358"/>
      <c r="AE834" s="358"/>
      <c r="AF834" s="358"/>
      <c r="AG834" s="358"/>
      <c r="AH834" s="358"/>
      <c r="AI834" s="358"/>
      <c r="AJ834" s="358"/>
      <c r="AK834" s="358"/>
    </row>
    <row r="835" spans="1:37" ht="13">
      <c r="A835" s="488"/>
      <c r="B835" s="358"/>
      <c r="C835" s="358"/>
      <c r="D835" s="358"/>
      <c r="E835" s="358"/>
      <c r="F835" s="358"/>
      <c r="G835" s="358"/>
      <c r="H835" s="358"/>
      <c r="I835" s="358"/>
      <c r="J835" s="358"/>
      <c r="K835" s="358"/>
      <c r="L835" s="358"/>
      <c r="M835" s="358"/>
      <c r="N835" s="358"/>
      <c r="O835" s="358"/>
      <c r="P835" s="358"/>
      <c r="Q835" s="358"/>
      <c r="R835" s="358"/>
      <c r="S835" s="358"/>
      <c r="T835" s="357"/>
      <c r="U835" s="358"/>
      <c r="V835" s="358"/>
      <c r="W835" s="358"/>
      <c r="X835" s="358"/>
      <c r="Y835" s="358"/>
      <c r="Z835" s="358"/>
      <c r="AA835" s="358"/>
      <c r="AB835" s="358"/>
      <c r="AC835" s="358"/>
      <c r="AD835" s="358"/>
      <c r="AE835" s="358"/>
      <c r="AF835" s="358"/>
      <c r="AG835" s="358"/>
      <c r="AH835" s="358"/>
      <c r="AI835" s="358"/>
      <c r="AJ835" s="358"/>
      <c r="AK835" s="358"/>
    </row>
    <row r="836" spans="1:37" ht="13">
      <c r="A836" s="488"/>
      <c r="B836" s="358"/>
      <c r="C836" s="358"/>
      <c r="D836" s="358"/>
      <c r="E836" s="358"/>
      <c r="F836" s="358"/>
      <c r="G836" s="358"/>
      <c r="H836" s="358"/>
      <c r="I836" s="358"/>
      <c r="J836" s="358"/>
      <c r="K836" s="358"/>
      <c r="L836" s="358"/>
      <c r="M836" s="358"/>
      <c r="N836" s="358"/>
      <c r="O836" s="358"/>
      <c r="P836" s="358"/>
      <c r="Q836" s="358"/>
      <c r="R836" s="358"/>
      <c r="S836" s="358"/>
      <c r="T836" s="357"/>
      <c r="U836" s="358"/>
      <c r="V836" s="358"/>
      <c r="W836" s="358"/>
      <c r="X836" s="358"/>
      <c r="Y836" s="358"/>
      <c r="Z836" s="358"/>
      <c r="AA836" s="358"/>
      <c r="AB836" s="358"/>
      <c r="AC836" s="358"/>
      <c r="AD836" s="358"/>
      <c r="AE836" s="358"/>
      <c r="AF836" s="358"/>
      <c r="AG836" s="358"/>
      <c r="AH836" s="358"/>
      <c r="AI836" s="358"/>
      <c r="AJ836" s="358"/>
      <c r="AK836" s="358"/>
    </row>
    <row r="837" spans="1:37" ht="13">
      <c r="A837" s="488"/>
      <c r="B837" s="358"/>
      <c r="C837" s="358"/>
      <c r="D837" s="358"/>
      <c r="E837" s="358"/>
      <c r="F837" s="358"/>
      <c r="G837" s="358"/>
      <c r="H837" s="358"/>
      <c r="I837" s="358"/>
      <c r="J837" s="358"/>
      <c r="K837" s="358"/>
      <c r="L837" s="358"/>
      <c r="M837" s="358"/>
      <c r="N837" s="358"/>
      <c r="O837" s="358"/>
      <c r="P837" s="358"/>
      <c r="Q837" s="358"/>
      <c r="R837" s="358"/>
      <c r="S837" s="358"/>
      <c r="T837" s="357"/>
      <c r="U837" s="358"/>
      <c r="V837" s="358"/>
      <c r="W837" s="358"/>
      <c r="X837" s="358"/>
      <c r="Y837" s="358"/>
      <c r="Z837" s="358"/>
      <c r="AA837" s="358"/>
      <c r="AB837" s="358"/>
      <c r="AC837" s="358"/>
      <c r="AD837" s="358"/>
      <c r="AE837" s="358"/>
      <c r="AF837" s="358"/>
      <c r="AG837" s="358"/>
      <c r="AH837" s="358"/>
      <c r="AI837" s="358"/>
      <c r="AJ837" s="358"/>
      <c r="AK837" s="358"/>
    </row>
    <row r="838" spans="1:37" ht="13">
      <c r="A838" s="488"/>
      <c r="B838" s="358"/>
      <c r="C838" s="358"/>
      <c r="D838" s="358"/>
      <c r="E838" s="358"/>
      <c r="F838" s="358"/>
      <c r="G838" s="358"/>
      <c r="H838" s="358"/>
      <c r="I838" s="358"/>
      <c r="J838" s="358"/>
      <c r="K838" s="358"/>
      <c r="L838" s="358"/>
      <c r="M838" s="358"/>
      <c r="N838" s="358"/>
      <c r="O838" s="358"/>
      <c r="P838" s="358"/>
      <c r="Q838" s="358"/>
      <c r="R838" s="358"/>
      <c r="S838" s="358"/>
      <c r="T838" s="357"/>
      <c r="U838" s="358"/>
      <c r="V838" s="358"/>
      <c r="W838" s="358"/>
      <c r="X838" s="358"/>
      <c r="Y838" s="358"/>
      <c r="Z838" s="358"/>
      <c r="AA838" s="358"/>
      <c r="AB838" s="358"/>
      <c r="AC838" s="358"/>
      <c r="AD838" s="358"/>
      <c r="AE838" s="358"/>
      <c r="AF838" s="358"/>
      <c r="AG838" s="358"/>
      <c r="AH838" s="358"/>
      <c r="AI838" s="358"/>
      <c r="AJ838" s="358"/>
      <c r="AK838" s="358"/>
    </row>
    <row r="839" spans="1:37" ht="13">
      <c r="A839" s="488"/>
      <c r="B839" s="358"/>
      <c r="C839" s="358"/>
      <c r="D839" s="358"/>
      <c r="E839" s="358"/>
      <c r="F839" s="358"/>
      <c r="G839" s="358"/>
      <c r="H839" s="358"/>
      <c r="I839" s="358"/>
      <c r="J839" s="358"/>
      <c r="K839" s="358"/>
      <c r="L839" s="358"/>
      <c r="M839" s="358"/>
      <c r="N839" s="358"/>
      <c r="O839" s="358"/>
      <c r="P839" s="358"/>
      <c r="Q839" s="358"/>
      <c r="R839" s="358"/>
      <c r="S839" s="358"/>
      <c r="T839" s="357"/>
      <c r="U839" s="358"/>
      <c r="V839" s="358"/>
      <c r="W839" s="358"/>
      <c r="X839" s="358"/>
      <c r="Y839" s="358"/>
      <c r="Z839" s="358"/>
      <c r="AA839" s="358"/>
      <c r="AB839" s="358"/>
      <c r="AC839" s="358"/>
      <c r="AD839" s="358"/>
      <c r="AE839" s="358"/>
      <c r="AF839" s="358"/>
      <c r="AG839" s="358"/>
      <c r="AH839" s="358"/>
      <c r="AI839" s="358"/>
      <c r="AJ839" s="358"/>
      <c r="AK839" s="358"/>
    </row>
    <row r="840" spans="1:37" ht="13">
      <c r="A840" s="488"/>
      <c r="B840" s="358"/>
      <c r="C840" s="358"/>
      <c r="D840" s="358"/>
      <c r="E840" s="358"/>
      <c r="F840" s="358"/>
      <c r="G840" s="358"/>
      <c r="H840" s="358"/>
      <c r="I840" s="358"/>
      <c r="J840" s="358"/>
      <c r="K840" s="358"/>
      <c r="L840" s="358"/>
      <c r="M840" s="358"/>
      <c r="N840" s="358"/>
      <c r="O840" s="358"/>
      <c r="P840" s="358"/>
      <c r="Q840" s="358"/>
      <c r="R840" s="358"/>
      <c r="S840" s="358"/>
      <c r="T840" s="357"/>
      <c r="U840" s="358"/>
      <c r="V840" s="358"/>
      <c r="W840" s="358"/>
      <c r="X840" s="358"/>
      <c r="Y840" s="358"/>
      <c r="Z840" s="358"/>
      <c r="AA840" s="358"/>
      <c r="AB840" s="358"/>
      <c r="AC840" s="358"/>
      <c r="AD840" s="358"/>
      <c r="AE840" s="358"/>
      <c r="AF840" s="358"/>
      <c r="AG840" s="358"/>
      <c r="AH840" s="358"/>
      <c r="AI840" s="358"/>
      <c r="AJ840" s="358"/>
      <c r="AK840" s="358"/>
    </row>
    <row r="841" spans="1:37" ht="13">
      <c r="A841" s="488"/>
      <c r="B841" s="358"/>
      <c r="C841" s="358"/>
      <c r="D841" s="358"/>
      <c r="E841" s="358"/>
      <c r="F841" s="358"/>
      <c r="G841" s="358"/>
      <c r="H841" s="358"/>
      <c r="I841" s="358"/>
      <c r="J841" s="358"/>
      <c r="K841" s="358"/>
      <c r="L841" s="358"/>
      <c r="M841" s="358"/>
      <c r="N841" s="358"/>
      <c r="O841" s="358"/>
      <c r="P841" s="358"/>
      <c r="Q841" s="358"/>
      <c r="R841" s="358"/>
      <c r="S841" s="358"/>
      <c r="T841" s="357"/>
      <c r="U841" s="358"/>
      <c r="V841" s="358"/>
      <c r="W841" s="358"/>
      <c r="X841" s="358"/>
      <c r="Y841" s="358"/>
      <c r="Z841" s="358"/>
      <c r="AA841" s="358"/>
      <c r="AB841" s="358"/>
      <c r="AC841" s="358"/>
      <c r="AD841" s="358"/>
      <c r="AE841" s="358"/>
      <c r="AF841" s="358"/>
      <c r="AG841" s="358"/>
      <c r="AH841" s="358"/>
      <c r="AI841" s="358"/>
      <c r="AJ841" s="358"/>
      <c r="AK841" s="358"/>
    </row>
    <row r="842" spans="1:37" ht="13">
      <c r="A842" s="488"/>
      <c r="B842" s="358"/>
      <c r="C842" s="358"/>
      <c r="D842" s="358"/>
      <c r="E842" s="358"/>
      <c r="F842" s="358"/>
      <c r="G842" s="358"/>
      <c r="H842" s="358"/>
      <c r="I842" s="358"/>
      <c r="J842" s="358"/>
      <c r="K842" s="358"/>
      <c r="L842" s="358"/>
      <c r="M842" s="358"/>
      <c r="N842" s="358"/>
      <c r="O842" s="358"/>
      <c r="P842" s="358"/>
      <c r="Q842" s="358"/>
      <c r="R842" s="358"/>
      <c r="S842" s="358"/>
      <c r="T842" s="357"/>
      <c r="U842" s="358"/>
      <c r="V842" s="358"/>
      <c r="W842" s="358"/>
      <c r="X842" s="358"/>
      <c r="Y842" s="358"/>
      <c r="Z842" s="358"/>
      <c r="AA842" s="358"/>
      <c r="AB842" s="358"/>
      <c r="AC842" s="358"/>
      <c r="AD842" s="358"/>
      <c r="AE842" s="358"/>
      <c r="AF842" s="358"/>
      <c r="AG842" s="358"/>
      <c r="AH842" s="358"/>
      <c r="AI842" s="358"/>
      <c r="AJ842" s="358"/>
      <c r="AK842" s="358"/>
    </row>
    <row r="843" spans="1:37" ht="13">
      <c r="A843" s="488"/>
      <c r="B843" s="358"/>
      <c r="C843" s="358"/>
      <c r="D843" s="358"/>
      <c r="E843" s="358"/>
      <c r="F843" s="358"/>
      <c r="G843" s="358"/>
      <c r="H843" s="358"/>
      <c r="I843" s="358"/>
      <c r="J843" s="358"/>
      <c r="K843" s="358"/>
      <c r="L843" s="358"/>
      <c r="M843" s="358"/>
      <c r="N843" s="358"/>
      <c r="O843" s="358"/>
      <c r="P843" s="358"/>
      <c r="Q843" s="358"/>
      <c r="R843" s="358"/>
      <c r="S843" s="358"/>
      <c r="T843" s="357"/>
      <c r="U843" s="358"/>
      <c r="V843" s="358"/>
      <c r="W843" s="358"/>
      <c r="X843" s="358"/>
      <c r="Y843" s="358"/>
      <c r="Z843" s="358"/>
      <c r="AA843" s="358"/>
      <c r="AB843" s="358"/>
      <c r="AC843" s="358"/>
      <c r="AD843" s="358"/>
      <c r="AE843" s="358"/>
      <c r="AF843" s="358"/>
      <c r="AG843" s="358"/>
      <c r="AH843" s="358"/>
      <c r="AI843" s="358"/>
      <c r="AJ843" s="358"/>
      <c r="AK843" s="358"/>
    </row>
    <row r="844" spans="1:37" ht="13">
      <c r="A844" s="488"/>
      <c r="B844" s="358"/>
      <c r="C844" s="358"/>
      <c r="D844" s="358"/>
      <c r="E844" s="358"/>
      <c r="F844" s="358"/>
      <c r="G844" s="358"/>
      <c r="H844" s="358"/>
      <c r="I844" s="358"/>
      <c r="J844" s="358"/>
      <c r="K844" s="358"/>
      <c r="L844" s="358"/>
      <c r="M844" s="358"/>
      <c r="N844" s="358"/>
      <c r="O844" s="358"/>
      <c r="P844" s="358"/>
      <c r="Q844" s="358"/>
      <c r="R844" s="358"/>
      <c r="S844" s="358"/>
      <c r="T844" s="357"/>
      <c r="U844" s="358"/>
      <c r="V844" s="358"/>
      <c r="W844" s="358"/>
      <c r="X844" s="358"/>
      <c r="Y844" s="358"/>
      <c r="Z844" s="358"/>
      <c r="AA844" s="358"/>
      <c r="AB844" s="358"/>
      <c r="AC844" s="358"/>
      <c r="AD844" s="358"/>
      <c r="AE844" s="358"/>
      <c r="AF844" s="358"/>
      <c r="AG844" s="358"/>
      <c r="AH844" s="358"/>
      <c r="AI844" s="358"/>
      <c r="AJ844" s="358"/>
      <c r="AK844" s="358"/>
    </row>
    <row r="845" spans="1:37" ht="13">
      <c r="A845" s="488"/>
      <c r="B845" s="358"/>
      <c r="C845" s="358"/>
      <c r="D845" s="358"/>
      <c r="E845" s="358"/>
      <c r="F845" s="358"/>
      <c r="G845" s="358"/>
      <c r="H845" s="358"/>
      <c r="I845" s="358"/>
      <c r="J845" s="358"/>
      <c r="K845" s="358"/>
      <c r="L845" s="358"/>
      <c r="M845" s="358"/>
      <c r="N845" s="358"/>
      <c r="O845" s="358"/>
      <c r="P845" s="358"/>
      <c r="Q845" s="358"/>
      <c r="R845" s="358"/>
      <c r="S845" s="358"/>
      <c r="T845" s="357"/>
      <c r="U845" s="358"/>
      <c r="V845" s="358"/>
      <c r="W845" s="358"/>
      <c r="X845" s="358"/>
      <c r="Y845" s="358"/>
      <c r="Z845" s="358"/>
      <c r="AA845" s="358"/>
      <c r="AB845" s="358"/>
      <c r="AC845" s="358"/>
      <c r="AD845" s="358"/>
      <c r="AE845" s="358"/>
      <c r="AF845" s="358"/>
      <c r="AG845" s="358"/>
      <c r="AH845" s="358"/>
      <c r="AI845" s="358"/>
      <c r="AJ845" s="358"/>
      <c r="AK845" s="358"/>
    </row>
    <row r="846" spans="1:37" ht="13">
      <c r="A846" s="488"/>
      <c r="B846" s="358"/>
      <c r="C846" s="358"/>
      <c r="D846" s="358"/>
      <c r="E846" s="358"/>
      <c r="F846" s="358"/>
      <c r="G846" s="358"/>
      <c r="H846" s="358"/>
      <c r="I846" s="358"/>
      <c r="J846" s="358"/>
      <c r="K846" s="358"/>
      <c r="L846" s="358"/>
      <c r="M846" s="358"/>
      <c r="N846" s="358"/>
      <c r="O846" s="358"/>
      <c r="P846" s="358"/>
      <c r="Q846" s="358"/>
      <c r="R846" s="358"/>
      <c r="S846" s="358"/>
      <c r="T846" s="357"/>
      <c r="U846" s="358"/>
      <c r="V846" s="358"/>
      <c r="W846" s="358"/>
      <c r="X846" s="358"/>
      <c r="Y846" s="358"/>
      <c r="Z846" s="358"/>
      <c r="AA846" s="358"/>
      <c r="AB846" s="358"/>
      <c r="AC846" s="358"/>
      <c r="AD846" s="358"/>
      <c r="AE846" s="358"/>
      <c r="AF846" s="358"/>
      <c r="AG846" s="358"/>
      <c r="AH846" s="358"/>
      <c r="AI846" s="358"/>
      <c r="AJ846" s="358"/>
      <c r="AK846" s="358"/>
    </row>
    <row r="847" spans="1:37" ht="13">
      <c r="A847" s="488"/>
      <c r="B847" s="358"/>
      <c r="C847" s="358"/>
      <c r="D847" s="358"/>
      <c r="E847" s="358"/>
      <c r="F847" s="358"/>
      <c r="G847" s="358"/>
      <c r="H847" s="358"/>
      <c r="I847" s="358"/>
      <c r="J847" s="358"/>
      <c r="K847" s="358"/>
      <c r="L847" s="358"/>
      <c r="M847" s="358"/>
      <c r="N847" s="358"/>
      <c r="O847" s="358"/>
      <c r="P847" s="358"/>
      <c r="Q847" s="358"/>
      <c r="R847" s="358"/>
      <c r="S847" s="358"/>
      <c r="T847" s="357"/>
      <c r="U847" s="358"/>
      <c r="V847" s="358"/>
      <c r="W847" s="358"/>
      <c r="X847" s="358"/>
      <c r="Y847" s="358"/>
      <c r="Z847" s="358"/>
      <c r="AA847" s="358"/>
      <c r="AB847" s="358"/>
      <c r="AC847" s="358"/>
      <c r="AD847" s="358"/>
      <c r="AE847" s="358"/>
      <c r="AF847" s="358"/>
      <c r="AG847" s="358"/>
      <c r="AH847" s="358"/>
      <c r="AI847" s="358"/>
      <c r="AJ847" s="358"/>
      <c r="AK847" s="358"/>
    </row>
    <row r="848" spans="1:37" ht="13">
      <c r="A848" s="488"/>
      <c r="B848" s="358"/>
      <c r="C848" s="358"/>
      <c r="D848" s="358"/>
      <c r="E848" s="358"/>
      <c r="F848" s="358"/>
      <c r="G848" s="358"/>
      <c r="H848" s="358"/>
      <c r="I848" s="358"/>
      <c r="J848" s="358"/>
      <c r="K848" s="358"/>
      <c r="L848" s="358"/>
      <c r="M848" s="358"/>
      <c r="N848" s="358"/>
      <c r="O848" s="358"/>
      <c r="P848" s="358"/>
      <c r="Q848" s="358"/>
      <c r="R848" s="358"/>
      <c r="S848" s="358"/>
      <c r="T848" s="357"/>
      <c r="U848" s="358"/>
      <c r="V848" s="358"/>
      <c r="W848" s="358"/>
      <c r="X848" s="358"/>
      <c r="Y848" s="358"/>
      <c r="Z848" s="358"/>
      <c r="AA848" s="358"/>
      <c r="AB848" s="358"/>
      <c r="AC848" s="358"/>
      <c r="AD848" s="358"/>
      <c r="AE848" s="358"/>
      <c r="AF848" s="358"/>
      <c r="AG848" s="358"/>
      <c r="AH848" s="358"/>
      <c r="AI848" s="358"/>
      <c r="AJ848" s="358"/>
      <c r="AK848" s="358"/>
    </row>
    <row r="849" spans="1:37" ht="13">
      <c r="A849" s="488"/>
      <c r="B849" s="358"/>
      <c r="C849" s="358"/>
      <c r="D849" s="358"/>
      <c r="E849" s="358"/>
      <c r="F849" s="358"/>
      <c r="G849" s="358"/>
      <c r="H849" s="358"/>
      <c r="I849" s="358"/>
      <c r="J849" s="358"/>
      <c r="K849" s="358"/>
      <c r="L849" s="358"/>
      <c r="M849" s="358"/>
      <c r="N849" s="358"/>
      <c r="O849" s="358"/>
      <c r="P849" s="358"/>
      <c r="Q849" s="358"/>
      <c r="R849" s="358"/>
      <c r="S849" s="358"/>
      <c r="T849" s="357"/>
      <c r="U849" s="358"/>
      <c r="V849" s="358"/>
      <c r="W849" s="358"/>
      <c r="X849" s="358"/>
      <c r="Y849" s="358"/>
      <c r="Z849" s="358"/>
      <c r="AA849" s="358"/>
      <c r="AB849" s="358"/>
      <c r="AC849" s="358"/>
      <c r="AD849" s="358"/>
      <c r="AE849" s="358"/>
      <c r="AF849" s="358"/>
      <c r="AG849" s="358"/>
      <c r="AH849" s="358"/>
      <c r="AI849" s="358"/>
      <c r="AJ849" s="358"/>
      <c r="AK849" s="358"/>
    </row>
    <row r="850" spans="1:37" ht="13">
      <c r="A850" s="488"/>
      <c r="B850" s="358"/>
      <c r="C850" s="358"/>
      <c r="D850" s="358"/>
      <c r="E850" s="358"/>
      <c r="F850" s="358"/>
      <c r="G850" s="358"/>
      <c r="H850" s="358"/>
      <c r="I850" s="358"/>
      <c r="J850" s="358"/>
      <c r="K850" s="358"/>
      <c r="L850" s="358"/>
      <c r="M850" s="358"/>
      <c r="N850" s="358"/>
      <c r="O850" s="358"/>
      <c r="P850" s="358"/>
      <c r="Q850" s="358"/>
      <c r="R850" s="358"/>
      <c r="S850" s="358"/>
      <c r="T850" s="357"/>
      <c r="U850" s="358"/>
      <c r="V850" s="358"/>
      <c r="W850" s="358"/>
      <c r="X850" s="358"/>
      <c r="Y850" s="358"/>
      <c r="Z850" s="358"/>
      <c r="AA850" s="358"/>
      <c r="AB850" s="358"/>
      <c r="AC850" s="358"/>
      <c r="AD850" s="358"/>
      <c r="AE850" s="358"/>
      <c r="AF850" s="358"/>
      <c r="AG850" s="358"/>
      <c r="AH850" s="358"/>
      <c r="AI850" s="358"/>
      <c r="AJ850" s="358"/>
      <c r="AK850" s="358"/>
    </row>
    <row r="851" spans="1:37" ht="13">
      <c r="A851" s="488"/>
      <c r="B851" s="358"/>
      <c r="C851" s="358"/>
      <c r="D851" s="358"/>
      <c r="E851" s="358"/>
      <c r="F851" s="358"/>
      <c r="G851" s="358"/>
      <c r="H851" s="358"/>
      <c r="I851" s="358"/>
      <c r="J851" s="358"/>
      <c r="K851" s="358"/>
      <c r="L851" s="358"/>
      <c r="M851" s="358"/>
      <c r="N851" s="358"/>
      <c r="O851" s="358"/>
      <c r="P851" s="358"/>
      <c r="Q851" s="358"/>
      <c r="R851" s="358"/>
      <c r="S851" s="358"/>
      <c r="T851" s="357"/>
      <c r="U851" s="358"/>
      <c r="V851" s="358"/>
      <c r="W851" s="358"/>
      <c r="X851" s="358"/>
      <c r="Y851" s="358"/>
      <c r="Z851" s="358"/>
      <c r="AA851" s="358"/>
      <c r="AB851" s="358"/>
      <c r="AC851" s="358"/>
      <c r="AD851" s="358"/>
      <c r="AE851" s="358"/>
      <c r="AF851" s="358"/>
      <c r="AG851" s="358"/>
      <c r="AH851" s="358"/>
      <c r="AI851" s="358"/>
      <c r="AJ851" s="358"/>
      <c r="AK851" s="358"/>
    </row>
    <row r="852" spans="1:37" ht="13">
      <c r="A852" s="488"/>
      <c r="B852" s="358"/>
      <c r="C852" s="358"/>
      <c r="D852" s="358"/>
      <c r="E852" s="358"/>
      <c r="F852" s="358"/>
      <c r="G852" s="358"/>
      <c r="H852" s="358"/>
      <c r="I852" s="358"/>
      <c r="J852" s="358"/>
      <c r="K852" s="358"/>
      <c r="L852" s="358"/>
      <c r="M852" s="358"/>
      <c r="N852" s="358"/>
      <c r="O852" s="358"/>
      <c r="P852" s="358"/>
      <c r="Q852" s="358"/>
      <c r="R852" s="358"/>
      <c r="S852" s="358"/>
      <c r="T852" s="357"/>
      <c r="U852" s="358"/>
      <c r="V852" s="358"/>
      <c r="W852" s="358"/>
      <c r="X852" s="358"/>
      <c r="Y852" s="358"/>
      <c r="Z852" s="358"/>
      <c r="AA852" s="358"/>
      <c r="AB852" s="358"/>
      <c r="AC852" s="358"/>
      <c r="AD852" s="358"/>
      <c r="AE852" s="358"/>
      <c r="AF852" s="358"/>
      <c r="AG852" s="358"/>
      <c r="AH852" s="358"/>
      <c r="AI852" s="358"/>
      <c r="AJ852" s="358"/>
      <c r="AK852" s="358"/>
    </row>
    <row r="853" spans="1:37" ht="13">
      <c r="A853" s="488"/>
      <c r="B853" s="358"/>
      <c r="C853" s="358"/>
      <c r="D853" s="358"/>
      <c r="E853" s="358"/>
      <c r="F853" s="358"/>
      <c r="G853" s="358"/>
      <c r="H853" s="358"/>
      <c r="I853" s="358"/>
      <c r="J853" s="358"/>
      <c r="K853" s="358"/>
      <c r="L853" s="358"/>
      <c r="M853" s="358"/>
      <c r="N853" s="358"/>
      <c r="O853" s="358"/>
      <c r="P853" s="358"/>
      <c r="Q853" s="358"/>
      <c r="R853" s="358"/>
      <c r="S853" s="358"/>
      <c r="T853" s="357"/>
      <c r="U853" s="358"/>
      <c r="V853" s="358"/>
      <c r="W853" s="358"/>
      <c r="X853" s="358"/>
      <c r="Y853" s="358"/>
      <c r="Z853" s="358"/>
      <c r="AA853" s="358"/>
      <c r="AB853" s="358"/>
      <c r="AC853" s="358"/>
      <c r="AD853" s="358"/>
      <c r="AE853" s="358"/>
      <c r="AF853" s="358"/>
      <c r="AG853" s="358"/>
      <c r="AH853" s="358"/>
      <c r="AI853" s="358"/>
      <c r="AJ853" s="358"/>
      <c r="AK853" s="358"/>
    </row>
    <row r="854" spans="1:37" ht="13">
      <c r="A854" s="488"/>
      <c r="B854" s="358"/>
      <c r="C854" s="358"/>
      <c r="D854" s="358"/>
      <c r="E854" s="358"/>
      <c r="F854" s="358"/>
      <c r="G854" s="358"/>
      <c r="H854" s="358"/>
      <c r="I854" s="358"/>
      <c r="J854" s="358"/>
      <c r="K854" s="358"/>
      <c r="L854" s="358"/>
      <c r="M854" s="358"/>
      <c r="N854" s="358"/>
      <c r="O854" s="358"/>
      <c r="P854" s="358"/>
      <c r="Q854" s="358"/>
      <c r="R854" s="358"/>
      <c r="S854" s="358"/>
      <c r="T854" s="357"/>
      <c r="U854" s="358"/>
      <c r="V854" s="358"/>
      <c r="W854" s="358"/>
      <c r="X854" s="358"/>
      <c r="Y854" s="358"/>
      <c r="Z854" s="358"/>
      <c r="AA854" s="358"/>
      <c r="AB854" s="358"/>
      <c r="AC854" s="358"/>
      <c r="AD854" s="358"/>
      <c r="AE854" s="358"/>
      <c r="AF854" s="358"/>
      <c r="AG854" s="358"/>
      <c r="AH854" s="358"/>
      <c r="AI854" s="358"/>
      <c r="AJ854" s="358"/>
      <c r="AK854" s="358"/>
    </row>
    <row r="855" spans="1:37" ht="13">
      <c r="A855" s="488"/>
      <c r="B855" s="358"/>
      <c r="C855" s="358"/>
      <c r="D855" s="358"/>
      <c r="E855" s="358"/>
      <c r="F855" s="358"/>
      <c r="G855" s="358"/>
      <c r="H855" s="358"/>
      <c r="I855" s="358"/>
      <c r="J855" s="358"/>
      <c r="K855" s="358"/>
      <c r="L855" s="358"/>
      <c r="M855" s="358"/>
      <c r="N855" s="358"/>
      <c r="O855" s="358"/>
      <c r="P855" s="358"/>
      <c r="Q855" s="358"/>
      <c r="R855" s="358"/>
      <c r="S855" s="358"/>
      <c r="T855" s="357"/>
      <c r="U855" s="358"/>
      <c r="V855" s="358"/>
      <c r="W855" s="358"/>
      <c r="X855" s="358"/>
      <c r="Y855" s="358"/>
      <c r="Z855" s="358"/>
      <c r="AA855" s="358"/>
      <c r="AB855" s="358"/>
      <c r="AC855" s="358"/>
      <c r="AD855" s="358"/>
      <c r="AE855" s="358"/>
      <c r="AF855" s="358"/>
      <c r="AG855" s="358"/>
      <c r="AH855" s="358"/>
      <c r="AI855" s="358"/>
      <c r="AJ855" s="358"/>
      <c r="AK855" s="358"/>
    </row>
    <row r="856" spans="1:37" ht="13">
      <c r="A856" s="488"/>
      <c r="B856" s="358"/>
      <c r="C856" s="358"/>
      <c r="D856" s="358"/>
      <c r="E856" s="358"/>
      <c r="F856" s="358"/>
      <c r="G856" s="358"/>
      <c r="H856" s="358"/>
      <c r="I856" s="358"/>
      <c r="J856" s="358"/>
      <c r="K856" s="358"/>
      <c r="L856" s="358"/>
      <c r="M856" s="358"/>
      <c r="N856" s="358"/>
      <c r="O856" s="358"/>
      <c r="P856" s="358"/>
      <c r="Q856" s="358"/>
      <c r="R856" s="358"/>
      <c r="S856" s="358"/>
      <c r="T856" s="357"/>
      <c r="U856" s="358"/>
      <c r="V856" s="358"/>
      <c r="W856" s="358"/>
      <c r="X856" s="358"/>
      <c r="Y856" s="358"/>
      <c r="Z856" s="358"/>
      <c r="AA856" s="358"/>
      <c r="AB856" s="358"/>
      <c r="AC856" s="358"/>
      <c r="AD856" s="358"/>
      <c r="AE856" s="358"/>
      <c r="AF856" s="358"/>
      <c r="AG856" s="358"/>
      <c r="AH856" s="358"/>
      <c r="AI856" s="358"/>
      <c r="AJ856" s="358"/>
      <c r="AK856" s="358"/>
    </row>
    <row r="857" spans="1:37" ht="13">
      <c r="A857" s="488"/>
      <c r="B857" s="358"/>
      <c r="C857" s="358"/>
      <c r="D857" s="358"/>
      <c r="E857" s="358"/>
      <c r="F857" s="358"/>
      <c r="G857" s="358"/>
      <c r="H857" s="358"/>
      <c r="I857" s="358"/>
      <c r="J857" s="358"/>
      <c r="K857" s="358"/>
      <c r="L857" s="358"/>
      <c r="M857" s="358"/>
      <c r="N857" s="358"/>
      <c r="O857" s="358"/>
      <c r="P857" s="358"/>
      <c r="Q857" s="358"/>
      <c r="R857" s="358"/>
      <c r="S857" s="358"/>
      <c r="T857" s="357"/>
      <c r="U857" s="358"/>
      <c r="V857" s="358"/>
      <c r="W857" s="358"/>
      <c r="X857" s="358"/>
      <c r="Y857" s="358"/>
      <c r="Z857" s="358"/>
      <c r="AA857" s="358"/>
      <c r="AB857" s="358"/>
      <c r="AC857" s="358"/>
      <c r="AD857" s="358"/>
      <c r="AE857" s="358"/>
      <c r="AF857" s="358"/>
      <c r="AG857" s="358"/>
      <c r="AH857" s="358"/>
      <c r="AI857" s="358"/>
      <c r="AJ857" s="358"/>
      <c r="AK857" s="358"/>
    </row>
    <row r="858" spans="1:37" ht="13">
      <c r="A858" s="488"/>
      <c r="B858" s="358"/>
      <c r="C858" s="358"/>
      <c r="D858" s="358"/>
      <c r="E858" s="358"/>
      <c r="F858" s="358"/>
      <c r="G858" s="358"/>
      <c r="H858" s="358"/>
      <c r="I858" s="358"/>
      <c r="J858" s="358"/>
      <c r="K858" s="358"/>
      <c r="L858" s="358"/>
      <c r="M858" s="358"/>
      <c r="N858" s="358"/>
      <c r="O858" s="358"/>
      <c r="P858" s="358"/>
      <c r="Q858" s="358"/>
      <c r="R858" s="358"/>
      <c r="S858" s="358"/>
      <c r="T858" s="357"/>
      <c r="U858" s="358"/>
      <c r="V858" s="358"/>
      <c r="W858" s="358"/>
      <c r="X858" s="358"/>
      <c r="Y858" s="358"/>
      <c r="Z858" s="358"/>
      <c r="AA858" s="358"/>
      <c r="AB858" s="358"/>
      <c r="AC858" s="358"/>
      <c r="AD858" s="358"/>
      <c r="AE858" s="358"/>
      <c r="AF858" s="358"/>
      <c r="AG858" s="358"/>
      <c r="AH858" s="358"/>
      <c r="AI858" s="358"/>
      <c r="AJ858" s="358"/>
      <c r="AK858" s="358"/>
    </row>
    <row r="859" spans="1:37" ht="13">
      <c r="A859" s="488"/>
      <c r="B859" s="358"/>
      <c r="C859" s="358"/>
      <c r="D859" s="358"/>
      <c r="E859" s="358"/>
      <c r="F859" s="358"/>
      <c r="G859" s="358"/>
      <c r="H859" s="358"/>
      <c r="I859" s="358"/>
      <c r="J859" s="358"/>
      <c r="K859" s="358"/>
      <c r="L859" s="358"/>
      <c r="M859" s="358"/>
      <c r="N859" s="358"/>
      <c r="O859" s="358"/>
      <c r="P859" s="358"/>
      <c r="Q859" s="358"/>
      <c r="R859" s="358"/>
      <c r="S859" s="358"/>
      <c r="T859" s="357"/>
      <c r="U859" s="358"/>
      <c r="V859" s="358"/>
      <c r="W859" s="358"/>
      <c r="X859" s="358"/>
      <c r="Y859" s="358"/>
      <c r="Z859" s="358"/>
      <c r="AA859" s="358"/>
      <c r="AB859" s="358"/>
      <c r="AC859" s="358"/>
      <c r="AD859" s="358"/>
      <c r="AE859" s="358"/>
      <c r="AF859" s="358"/>
      <c r="AG859" s="358"/>
      <c r="AH859" s="358"/>
      <c r="AI859" s="358"/>
      <c r="AJ859" s="358"/>
      <c r="AK859" s="358"/>
    </row>
    <row r="860" spans="1:37" ht="13">
      <c r="A860" s="488"/>
      <c r="B860" s="358"/>
      <c r="C860" s="358"/>
      <c r="D860" s="358"/>
      <c r="E860" s="358"/>
      <c r="F860" s="358"/>
      <c r="G860" s="358"/>
      <c r="H860" s="358"/>
      <c r="I860" s="358"/>
      <c r="J860" s="358"/>
      <c r="K860" s="358"/>
      <c r="L860" s="358"/>
      <c r="M860" s="358"/>
      <c r="N860" s="358"/>
      <c r="O860" s="358"/>
      <c r="P860" s="358"/>
      <c r="Q860" s="358"/>
      <c r="R860" s="358"/>
      <c r="S860" s="358"/>
      <c r="T860" s="357"/>
      <c r="U860" s="358"/>
      <c r="V860" s="358"/>
      <c r="W860" s="358"/>
      <c r="X860" s="358"/>
      <c r="Y860" s="358"/>
      <c r="Z860" s="358"/>
      <c r="AA860" s="358"/>
      <c r="AB860" s="358"/>
      <c r="AC860" s="358"/>
      <c r="AD860" s="358"/>
      <c r="AE860" s="358"/>
      <c r="AF860" s="358"/>
      <c r="AG860" s="358"/>
      <c r="AH860" s="358"/>
      <c r="AI860" s="358"/>
      <c r="AJ860" s="358"/>
      <c r="AK860" s="358"/>
    </row>
    <row r="861" spans="1:37" ht="13">
      <c r="A861" s="488"/>
      <c r="B861" s="358"/>
      <c r="C861" s="358"/>
      <c r="D861" s="358"/>
      <c r="E861" s="358"/>
      <c r="F861" s="358"/>
      <c r="G861" s="358"/>
      <c r="H861" s="358"/>
      <c r="I861" s="358"/>
      <c r="J861" s="358"/>
      <c r="K861" s="358"/>
      <c r="L861" s="358"/>
      <c r="M861" s="358"/>
      <c r="N861" s="358"/>
      <c r="O861" s="358"/>
      <c r="P861" s="358"/>
      <c r="Q861" s="358"/>
      <c r="R861" s="358"/>
      <c r="S861" s="358"/>
      <c r="T861" s="357"/>
      <c r="U861" s="358"/>
      <c r="V861" s="358"/>
      <c r="W861" s="358"/>
      <c r="X861" s="358"/>
      <c r="Y861" s="358"/>
      <c r="Z861" s="358"/>
      <c r="AA861" s="358"/>
      <c r="AB861" s="358"/>
      <c r="AC861" s="358"/>
      <c r="AD861" s="358"/>
      <c r="AE861" s="358"/>
      <c r="AF861" s="358"/>
      <c r="AG861" s="358"/>
      <c r="AH861" s="358"/>
      <c r="AI861" s="358"/>
      <c r="AJ861" s="358"/>
      <c r="AK861" s="358"/>
    </row>
    <row r="862" spans="1:37" ht="13">
      <c r="A862" s="488"/>
      <c r="B862" s="358"/>
      <c r="C862" s="358"/>
      <c r="D862" s="358"/>
      <c r="E862" s="358"/>
      <c r="F862" s="358"/>
      <c r="G862" s="358"/>
      <c r="H862" s="358"/>
      <c r="I862" s="358"/>
      <c r="J862" s="358"/>
      <c r="K862" s="358"/>
      <c r="L862" s="358"/>
      <c r="M862" s="358"/>
      <c r="N862" s="358"/>
      <c r="O862" s="358"/>
      <c r="P862" s="358"/>
      <c r="Q862" s="358"/>
      <c r="R862" s="358"/>
      <c r="S862" s="358"/>
      <c r="T862" s="357"/>
      <c r="U862" s="358"/>
      <c r="V862" s="358"/>
      <c r="W862" s="358"/>
      <c r="X862" s="358"/>
      <c r="Y862" s="358"/>
      <c r="Z862" s="358"/>
      <c r="AA862" s="358"/>
      <c r="AB862" s="358"/>
      <c r="AC862" s="358"/>
      <c r="AD862" s="358"/>
      <c r="AE862" s="358"/>
      <c r="AF862" s="358"/>
      <c r="AG862" s="358"/>
      <c r="AH862" s="358"/>
      <c r="AI862" s="358"/>
      <c r="AJ862" s="358"/>
      <c r="AK862" s="358"/>
    </row>
    <row r="863" spans="1:37" ht="13">
      <c r="A863" s="488"/>
      <c r="B863" s="358"/>
      <c r="C863" s="358"/>
      <c r="D863" s="358"/>
      <c r="E863" s="358"/>
      <c r="F863" s="358"/>
      <c r="G863" s="358"/>
      <c r="H863" s="358"/>
      <c r="I863" s="358"/>
      <c r="J863" s="358"/>
      <c r="K863" s="358"/>
      <c r="L863" s="358"/>
      <c r="M863" s="358"/>
      <c r="N863" s="358"/>
      <c r="O863" s="358"/>
      <c r="P863" s="358"/>
      <c r="Q863" s="358"/>
      <c r="R863" s="358"/>
      <c r="S863" s="358"/>
      <c r="T863" s="357"/>
      <c r="U863" s="358"/>
      <c r="V863" s="358"/>
      <c r="W863" s="358"/>
      <c r="X863" s="358"/>
      <c r="Y863" s="358"/>
      <c r="Z863" s="358"/>
      <c r="AA863" s="358"/>
      <c r="AB863" s="358"/>
      <c r="AC863" s="358"/>
      <c r="AD863" s="358"/>
      <c r="AE863" s="358"/>
      <c r="AF863" s="358"/>
      <c r="AG863" s="358"/>
      <c r="AH863" s="358"/>
      <c r="AI863" s="358"/>
      <c r="AJ863" s="358"/>
      <c r="AK863" s="358"/>
    </row>
    <row r="864" spans="1:37" ht="13">
      <c r="A864" s="488"/>
      <c r="B864" s="358"/>
      <c r="C864" s="358"/>
      <c r="D864" s="358"/>
      <c r="E864" s="358"/>
      <c r="F864" s="358"/>
      <c r="G864" s="358"/>
      <c r="H864" s="358"/>
      <c r="I864" s="358"/>
      <c r="J864" s="358"/>
      <c r="K864" s="358"/>
      <c r="L864" s="358"/>
      <c r="M864" s="358"/>
      <c r="N864" s="358"/>
      <c r="O864" s="358"/>
      <c r="P864" s="358"/>
      <c r="Q864" s="358"/>
      <c r="R864" s="358"/>
      <c r="S864" s="358"/>
      <c r="T864" s="357"/>
      <c r="U864" s="358"/>
      <c r="V864" s="358"/>
      <c r="W864" s="358"/>
      <c r="X864" s="358"/>
      <c r="Y864" s="358"/>
      <c r="Z864" s="358"/>
      <c r="AA864" s="358"/>
      <c r="AB864" s="358"/>
      <c r="AC864" s="358"/>
      <c r="AD864" s="358"/>
      <c r="AE864" s="358"/>
      <c r="AF864" s="358"/>
      <c r="AG864" s="358"/>
      <c r="AH864" s="358"/>
      <c r="AI864" s="358"/>
      <c r="AJ864" s="358"/>
      <c r="AK864" s="358"/>
    </row>
    <row r="865" spans="1:37" ht="13">
      <c r="A865" s="488"/>
      <c r="B865" s="358"/>
      <c r="C865" s="358"/>
      <c r="D865" s="358"/>
      <c r="E865" s="358"/>
      <c r="F865" s="358"/>
      <c r="G865" s="358"/>
      <c r="H865" s="358"/>
      <c r="I865" s="358"/>
      <c r="J865" s="358"/>
      <c r="K865" s="358"/>
      <c r="L865" s="358"/>
      <c r="M865" s="358"/>
      <c r="N865" s="358"/>
      <c r="O865" s="358"/>
      <c r="P865" s="358"/>
      <c r="Q865" s="358"/>
      <c r="R865" s="358"/>
      <c r="S865" s="358"/>
      <c r="T865" s="357"/>
      <c r="U865" s="358"/>
      <c r="V865" s="358"/>
      <c r="W865" s="358"/>
      <c r="X865" s="358"/>
      <c r="Y865" s="358"/>
      <c r="Z865" s="358"/>
      <c r="AA865" s="358"/>
      <c r="AB865" s="358"/>
      <c r="AC865" s="358"/>
      <c r="AD865" s="358"/>
      <c r="AE865" s="358"/>
      <c r="AF865" s="358"/>
      <c r="AG865" s="358"/>
      <c r="AH865" s="358"/>
      <c r="AI865" s="358"/>
      <c r="AJ865" s="358"/>
      <c r="AK865" s="358"/>
    </row>
    <row r="866" spans="1:37" ht="13">
      <c r="A866" s="488"/>
      <c r="B866" s="358"/>
      <c r="C866" s="358"/>
      <c r="D866" s="358"/>
      <c r="E866" s="358"/>
      <c r="F866" s="358"/>
      <c r="G866" s="358"/>
      <c r="H866" s="358"/>
      <c r="I866" s="358"/>
      <c r="J866" s="358"/>
      <c r="K866" s="358"/>
      <c r="L866" s="358"/>
      <c r="M866" s="358"/>
      <c r="N866" s="358"/>
      <c r="O866" s="358"/>
      <c r="P866" s="358"/>
      <c r="Q866" s="358"/>
      <c r="R866" s="358"/>
      <c r="S866" s="358"/>
      <c r="T866" s="357"/>
      <c r="U866" s="358"/>
      <c r="V866" s="358"/>
      <c r="W866" s="358"/>
      <c r="X866" s="358"/>
      <c r="Y866" s="358"/>
      <c r="Z866" s="358"/>
      <c r="AA866" s="358"/>
      <c r="AB866" s="358"/>
      <c r="AC866" s="358"/>
      <c r="AD866" s="358"/>
      <c r="AE866" s="358"/>
      <c r="AF866" s="358"/>
      <c r="AG866" s="358"/>
      <c r="AH866" s="358"/>
      <c r="AI866" s="358"/>
      <c r="AJ866" s="358"/>
      <c r="AK866" s="358"/>
    </row>
    <row r="867" spans="1:37" ht="13">
      <c r="A867" s="488"/>
      <c r="B867" s="358"/>
      <c r="C867" s="358"/>
      <c r="D867" s="358"/>
      <c r="E867" s="358"/>
      <c r="F867" s="358"/>
      <c r="G867" s="358"/>
      <c r="H867" s="358"/>
      <c r="I867" s="358"/>
      <c r="J867" s="358"/>
      <c r="K867" s="358"/>
      <c r="L867" s="358"/>
      <c r="M867" s="358"/>
      <c r="N867" s="358"/>
      <c r="O867" s="358"/>
      <c r="P867" s="358"/>
      <c r="Q867" s="358"/>
      <c r="R867" s="358"/>
      <c r="S867" s="358"/>
      <c r="T867" s="357"/>
      <c r="U867" s="358"/>
      <c r="V867" s="358"/>
      <c r="W867" s="358"/>
      <c r="X867" s="358"/>
      <c r="Y867" s="358"/>
      <c r="Z867" s="358"/>
      <c r="AA867" s="358"/>
      <c r="AB867" s="358"/>
      <c r="AC867" s="358"/>
      <c r="AD867" s="358"/>
      <c r="AE867" s="358"/>
      <c r="AF867" s="358"/>
      <c r="AG867" s="358"/>
      <c r="AH867" s="358"/>
      <c r="AI867" s="358"/>
      <c r="AJ867" s="358"/>
      <c r="AK867" s="358"/>
    </row>
    <row r="868" spans="1:37" ht="13">
      <c r="A868" s="488"/>
      <c r="B868" s="358"/>
      <c r="C868" s="358"/>
      <c r="D868" s="358"/>
      <c r="E868" s="358"/>
      <c r="F868" s="358"/>
      <c r="G868" s="358"/>
      <c r="H868" s="358"/>
      <c r="I868" s="358"/>
      <c r="J868" s="358"/>
      <c r="K868" s="358"/>
      <c r="L868" s="358"/>
      <c r="M868" s="358"/>
      <c r="N868" s="358"/>
      <c r="O868" s="358"/>
      <c r="P868" s="358"/>
      <c r="Q868" s="358"/>
      <c r="R868" s="358"/>
      <c r="S868" s="358"/>
      <c r="T868" s="357"/>
      <c r="U868" s="358"/>
      <c r="V868" s="358"/>
      <c r="W868" s="358"/>
      <c r="X868" s="358"/>
      <c r="Y868" s="358"/>
      <c r="Z868" s="358"/>
      <c r="AA868" s="358"/>
      <c r="AB868" s="358"/>
      <c r="AC868" s="358"/>
      <c r="AD868" s="358"/>
      <c r="AE868" s="358"/>
      <c r="AF868" s="358"/>
      <c r="AG868" s="358"/>
      <c r="AH868" s="358"/>
      <c r="AI868" s="358"/>
      <c r="AJ868" s="358"/>
      <c r="AK868" s="358"/>
    </row>
    <row r="869" spans="1:37" ht="13">
      <c r="A869" s="488"/>
      <c r="B869" s="358"/>
      <c r="C869" s="358"/>
      <c r="D869" s="358"/>
      <c r="E869" s="358"/>
      <c r="F869" s="358"/>
      <c r="G869" s="358"/>
      <c r="H869" s="358"/>
      <c r="I869" s="358"/>
      <c r="J869" s="358"/>
      <c r="K869" s="358"/>
      <c r="L869" s="358"/>
      <c r="M869" s="358"/>
      <c r="N869" s="358"/>
      <c r="O869" s="358"/>
      <c r="P869" s="358"/>
      <c r="Q869" s="358"/>
      <c r="R869" s="358"/>
      <c r="S869" s="358"/>
      <c r="T869" s="357"/>
      <c r="U869" s="358"/>
      <c r="V869" s="358"/>
      <c r="W869" s="358"/>
      <c r="X869" s="358"/>
      <c r="Y869" s="358"/>
      <c r="Z869" s="358"/>
      <c r="AA869" s="358"/>
      <c r="AB869" s="358"/>
      <c r="AC869" s="358"/>
      <c r="AD869" s="358"/>
      <c r="AE869" s="358"/>
      <c r="AF869" s="358"/>
      <c r="AG869" s="358"/>
      <c r="AH869" s="358"/>
      <c r="AI869" s="358"/>
      <c r="AJ869" s="358"/>
      <c r="AK869" s="358"/>
    </row>
    <row r="870" spans="1:37" ht="13">
      <c r="A870" s="488"/>
      <c r="B870" s="358"/>
      <c r="C870" s="358"/>
      <c r="D870" s="358"/>
      <c r="E870" s="358"/>
      <c r="F870" s="358"/>
      <c r="G870" s="358"/>
      <c r="H870" s="358"/>
      <c r="I870" s="358"/>
      <c r="J870" s="358"/>
      <c r="K870" s="358"/>
      <c r="L870" s="358"/>
      <c r="M870" s="358"/>
      <c r="N870" s="358"/>
      <c r="O870" s="358"/>
      <c r="P870" s="358"/>
      <c r="Q870" s="358"/>
      <c r="R870" s="358"/>
      <c r="S870" s="358"/>
      <c r="T870" s="357"/>
      <c r="U870" s="358"/>
      <c r="V870" s="358"/>
      <c r="W870" s="358"/>
      <c r="X870" s="358"/>
      <c r="Y870" s="358"/>
      <c r="Z870" s="358"/>
      <c r="AA870" s="358"/>
      <c r="AB870" s="358"/>
      <c r="AC870" s="358"/>
      <c r="AD870" s="358"/>
      <c r="AE870" s="358"/>
      <c r="AF870" s="358"/>
      <c r="AG870" s="358"/>
      <c r="AH870" s="358"/>
      <c r="AI870" s="358"/>
      <c r="AJ870" s="358"/>
      <c r="AK870" s="358"/>
    </row>
    <row r="871" spans="1:37" ht="13">
      <c r="A871" s="488"/>
      <c r="B871" s="358"/>
      <c r="C871" s="358"/>
      <c r="D871" s="358"/>
      <c r="E871" s="358"/>
      <c r="F871" s="358"/>
      <c r="G871" s="358"/>
      <c r="H871" s="358"/>
      <c r="I871" s="358"/>
      <c r="J871" s="358"/>
      <c r="K871" s="358"/>
      <c r="L871" s="358"/>
      <c r="M871" s="358"/>
      <c r="N871" s="358"/>
      <c r="O871" s="358"/>
      <c r="P871" s="358"/>
      <c r="Q871" s="358"/>
      <c r="R871" s="358"/>
      <c r="S871" s="358"/>
      <c r="T871" s="357"/>
      <c r="U871" s="358"/>
      <c r="V871" s="358"/>
      <c r="W871" s="358"/>
      <c r="X871" s="358"/>
      <c r="Y871" s="358"/>
      <c r="Z871" s="358"/>
      <c r="AA871" s="358"/>
      <c r="AB871" s="358"/>
      <c r="AC871" s="358"/>
      <c r="AD871" s="358"/>
      <c r="AE871" s="358"/>
      <c r="AF871" s="358"/>
      <c r="AG871" s="358"/>
      <c r="AH871" s="358"/>
      <c r="AI871" s="358"/>
      <c r="AJ871" s="358"/>
      <c r="AK871" s="358"/>
    </row>
    <row r="872" spans="1:37" ht="13">
      <c r="A872" s="488"/>
      <c r="B872" s="358"/>
      <c r="C872" s="358"/>
      <c r="D872" s="358"/>
      <c r="E872" s="358"/>
      <c r="F872" s="358"/>
      <c r="G872" s="358"/>
      <c r="H872" s="358"/>
      <c r="I872" s="358"/>
      <c r="J872" s="358"/>
      <c r="K872" s="358"/>
      <c r="L872" s="358"/>
      <c r="M872" s="358"/>
      <c r="N872" s="358"/>
      <c r="O872" s="358"/>
      <c r="P872" s="358"/>
      <c r="Q872" s="358"/>
      <c r="R872" s="358"/>
      <c r="S872" s="358"/>
      <c r="T872" s="357"/>
      <c r="U872" s="358"/>
      <c r="V872" s="358"/>
      <c r="W872" s="358"/>
      <c r="X872" s="358"/>
      <c r="Y872" s="358"/>
      <c r="Z872" s="358"/>
      <c r="AA872" s="358"/>
      <c r="AB872" s="358"/>
      <c r="AC872" s="358"/>
      <c r="AD872" s="358"/>
      <c r="AE872" s="358"/>
      <c r="AF872" s="358"/>
      <c r="AG872" s="358"/>
      <c r="AH872" s="358"/>
      <c r="AI872" s="358"/>
      <c r="AJ872" s="358"/>
      <c r="AK872" s="358"/>
    </row>
    <row r="873" spans="1:37" ht="13">
      <c r="A873" s="488"/>
      <c r="B873" s="358"/>
      <c r="C873" s="358"/>
      <c r="D873" s="358"/>
      <c r="E873" s="358"/>
      <c r="F873" s="358"/>
      <c r="G873" s="358"/>
      <c r="H873" s="358"/>
      <c r="I873" s="358"/>
      <c r="J873" s="358"/>
      <c r="K873" s="358"/>
      <c r="L873" s="358"/>
      <c r="M873" s="358"/>
      <c r="N873" s="358"/>
      <c r="O873" s="358"/>
      <c r="P873" s="358"/>
      <c r="Q873" s="358"/>
      <c r="R873" s="358"/>
      <c r="S873" s="358"/>
      <c r="T873" s="357"/>
      <c r="U873" s="358"/>
      <c r="V873" s="358"/>
      <c r="W873" s="358"/>
      <c r="X873" s="358"/>
      <c r="Y873" s="358"/>
      <c r="Z873" s="358"/>
      <c r="AA873" s="358"/>
      <c r="AB873" s="358"/>
      <c r="AC873" s="358"/>
      <c r="AD873" s="358"/>
      <c r="AE873" s="358"/>
      <c r="AF873" s="358"/>
      <c r="AG873" s="358"/>
      <c r="AH873" s="358"/>
      <c r="AI873" s="358"/>
      <c r="AJ873" s="358"/>
      <c r="AK873" s="358"/>
    </row>
    <row r="874" spans="1:37" ht="13">
      <c r="A874" s="488"/>
      <c r="B874" s="358"/>
      <c r="C874" s="358"/>
      <c r="D874" s="358"/>
      <c r="E874" s="358"/>
      <c r="F874" s="358"/>
      <c r="G874" s="358"/>
      <c r="H874" s="358"/>
      <c r="I874" s="358"/>
      <c r="J874" s="358"/>
      <c r="K874" s="358"/>
      <c r="L874" s="358"/>
      <c r="M874" s="358"/>
      <c r="N874" s="358"/>
      <c r="O874" s="358"/>
      <c r="P874" s="358"/>
      <c r="Q874" s="358"/>
      <c r="R874" s="358"/>
      <c r="S874" s="358"/>
      <c r="T874" s="357"/>
      <c r="U874" s="358"/>
      <c r="V874" s="358"/>
      <c r="W874" s="358"/>
      <c r="X874" s="358"/>
      <c r="Y874" s="358"/>
      <c r="Z874" s="358"/>
      <c r="AA874" s="358"/>
      <c r="AB874" s="358"/>
      <c r="AC874" s="358"/>
      <c r="AD874" s="358"/>
      <c r="AE874" s="358"/>
      <c r="AF874" s="358"/>
      <c r="AG874" s="358"/>
      <c r="AH874" s="358"/>
      <c r="AI874" s="358"/>
      <c r="AJ874" s="358"/>
      <c r="AK874" s="358"/>
    </row>
    <row r="875" spans="1:37" ht="13">
      <c r="A875" s="488"/>
      <c r="B875" s="358"/>
      <c r="C875" s="358"/>
      <c r="D875" s="358"/>
      <c r="E875" s="358"/>
      <c r="F875" s="358"/>
      <c r="G875" s="358"/>
      <c r="H875" s="358"/>
      <c r="I875" s="358"/>
      <c r="J875" s="358"/>
      <c r="K875" s="358"/>
      <c r="L875" s="358"/>
      <c r="M875" s="358"/>
      <c r="N875" s="358"/>
      <c r="O875" s="358"/>
      <c r="P875" s="358"/>
      <c r="Q875" s="358"/>
      <c r="R875" s="358"/>
      <c r="S875" s="358"/>
      <c r="T875" s="357"/>
      <c r="U875" s="358"/>
      <c r="V875" s="358"/>
      <c r="W875" s="358"/>
      <c r="X875" s="358"/>
      <c r="Y875" s="358"/>
      <c r="Z875" s="358"/>
      <c r="AA875" s="358"/>
      <c r="AB875" s="358"/>
      <c r="AC875" s="358"/>
      <c r="AD875" s="358"/>
      <c r="AE875" s="358"/>
      <c r="AF875" s="358"/>
      <c r="AG875" s="358"/>
      <c r="AH875" s="358"/>
      <c r="AI875" s="358"/>
      <c r="AJ875" s="358"/>
      <c r="AK875" s="358"/>
    </row>
    <row r="876" spans="1:37" ht="13">
      <c r="A876" s="488"/>
      <c r="B876" s="358"/>
      <c r="C876" s="358"/>
      <c r="D876" s="358"/>
      <c r="E876" s="358"/>
      <c r="F876" s="358"/>
      <c r="G876" s="358"/>
      <c r="H876" s="358"/>
      <c r="I876" s="358"/>
      <c r="J876" s="358"/>
      <c r="K876" s="358"/>
      <c r="L876" s="358"/>
      <c r="M876" s="358"/>
      <c r="N876" s="358"/>
      <c r="O876" s="358"/>
      <c r="P876" s="358"/>
      <c r="Q876" s="358"/>
      <c r="R876" s="358"/>
      <c r="S876" s="358"/>
      <c r="T876" s="357"/>
      <c r="U876" s="358"/>
      <c r="V876" s="358"/>
      <c r="W876" s="358"/>
      <c r="X876" s="358"/>
      <c r="Y876" s="358"/>
      <c r="Z876" s="358"/>
      <c r="AA876" s="358"/>
      <c r="AB876" s="358"/>
      <c r="AC876" s="358"/>
      <c r="AD876" s="358"/>
      <c r="AE876" s="358"/>
      <c r="AF876" s="358"/>
      <c r="AG876" s="358"/>
      <c r="AH876" s="358"/>
      <c r="AI876" s="358"/>
      <c r="AJ876" s="358"/>
      <c r="AK876" s="358"/>
    </row>
    <row r="877" spans="1:37" ht="13">
      <c r="A877" s="488"/>
      <c r="B877" s="358"/>
      <c r="C877" s="358"/>
      <c r="D877" s="358"/>
      <c r="E877" s="358"/>
      <c r="F877" s="358"/>
      <c r="G877" s="358"/>
      <c r="H877" s="358"/>
      <c r="I877" s="358"/>
      <c r="J877" s="358"/>
      <c r="K877" s="358"/>
      <c r="L877" s="358"/>
      <c r="M877" s="358"/>
      <c r="N877" s="358"/>
      <c r="O877" s="358"/>
      <c r="P877" s="358"/>
      <c r="Q877" s="358"/>
      <c r="R877" s="358"/>
      <c r="S877" s="358"/>
      <c r="T877" s="357"/>
      <c r="U877" s="358"/>
      <c r="V877" s="358"/>
      <c r="W877" s="358"/>
      <c r="X877" s="358"/>
      <c r="Y877" s="358"/>
      <c r="Z877" s="358"/>
      <c r="AA877" s="358"/>
      <c r="AB877" s="358"/>
      <c r="AC877" s="358"/>
      <c r="AD877" s="358"/>
      <c r="AE877" s="358"/>
      <c r="AF877" s="358"/>
      <c r="AG877" s="358"/>
      <c r="AH877" s="358"/>
      <c r="AI877" s="358"/>
      <c r="AJ877" s="358"/>
      <c r="AK877" s="358"/>
    </row>
    <row r="878" spans="1:37" ht="13">
      <c r="A878" s="488"/>
      <c r="B878" s="358"/>
      <c r="C878" s="358"/>
      <c r="D878" s="358"/>
      <c r="E878" s="358"/>
      <c r="F878" s="358"/>
      <c r="G878" s="358"/>
      <c r="H878" s="358"/>
      <c r="I878" s="358"/>
      <c r="J878" s="358"/>
      <c r="K878" s="358"/>
      <c r="L878" s="358"/>
      <c r="M878" s="358"/>
      <c r="N878" s="358"/>
      <c r="O878" s="358"/>
      <c r="P878" s="358"/>
      <c r="Q878" s="358"/>
      <c r="R878" s="358"/>
      <c r="S878" s="358"/>
      <c r="T878" s="357"/>
      <c r="U878" s="358"/>
      <c r="V878" s="358"/>
      <c r="W878" s="358"/>
      <c r="X878" s="358"/>
      <c r="Y878" s="358"/>
      <c r="Z878" s="358"/>
      <c r="AA878" s="358"/>
      <c r="AB878" s="358"/>
      <c r="AC878" s="358"/>
      <c r="AD878" s="358"/>
      <c r="AE878" s="358"/>
      <c r="AF878" s="358"/>
      <c r="AG878" s="358"/>
      <c r="AH878" s="358"/>
      <c r="AI878" s="358"/>
      <c r="AJ878" s="358"/>
      <c r="AK878" s="358"/>
    </row>
    <row r="879" spans="1:37" ht="13">
      <c r="A879" s="488"/>
      <c r="B879" s="358"/>
      <c r="C879" s="358"/>
      <c r="D879" s="358"/>
      <c r="E879" s="358"/>
      <c r="F879" s="358"/>
      <c r="G879" s="358"/>
      <c r="H879" s="358"/>
      <c r="I879" s="358"/>
      <c r="J879" s="358"/>
      <c r="K879" s="358"/>
      <c r="L879" s="358"/>
      <c r="M879" s="358"/>
      <c r="N879" s="358"/>
      <c r="O879" s="358"/>
      <c r="P879" s="358"/>
      <c r="Q879" s="358"/>
      <c r="R879" s="358"/>
      <c r="S879" s="358"/>
      <c r="T879" s="357"/>
      <c r="U879" s="358"/>
      <c r="V879" s="358"/>
      <c r="W879" s="358"/>
      <c r="X879" s="358"/>
      <c r="Y879" s="358"/>
      <c r="Z879" s="358"/>
      <c r="AA879" s="358"/>
      <c r="AB879" s="358"/>
      <c r="AC879" s="358"/>
      <c r="AD879" s="358"/>
      <c r="AE879" s="358"/>
      <c r="AF879" s="358"/>
      <c r="AG879" s="358"/>
      <c r="AH879" s="358"/>
      <c r="AI879" s="358"/>
      <c r="AJ879" s="358"/>
      <c r="AK879" s="358"/>
    </row>
    <row r="880" spans="1:37" ht="13">
      <c r="A880" s="488"/>
      <c r="B880" s="358"/>
      <c r="C880" s="358"/>
      <c r="D880" s="358"/>
      <c r="E880" s="358"/>
      <c r="F880" s="358"/>
      <c r="G880" s="358"/>
      <c r="H880" s="358"/>
      <c r="I880" s="358"/>
      <c r="J880" s="358"/>
      <c r="K880" s="358"/>
      <c r="L880" s="358"/>
      <c r="M880" s="358"/>
      <c r="N880" s="358"/>
      <c r="O880" s="358"/>
      <c r="P880" s="358"/>
      <c r="Q880" s="358"/>
      <c r="R880" s="358"/>
      <c r="S880" s="358"/>
      <c r="T880" s="357"/>
      <c r="U880" s="358"/>
      <c r="V880" s="358"/>
      <c r="W880" s="358"/>
      <c r="X880" s="358"/>
      <c r="Y880" s="358"/>
      <c r="Z880" s="358"/>
      <c r="AA880" s="358"/>
      <c r="AB880" s="358"/>
      <c r="AC880" s="358"/>
      <c r="AD880" s="358"/>
      <c r="AE880" s="358"/>
      <c r="AF880" s="358"/>
      <c r="AG880" s="358"/>
      <c r="AH880" s="358"/>
      <c r="AI880" s="358"/>
      <c r="AJ880" s="358"/>
      <c r="AK880" s="358"/>
    </row>
    <row r="881" spans="1:37" ht="13">
      <c r="A881" s="488"/>
      <c r="B881" s="358"/>
      <c r="C881" s="358"/>
      <c r="D881" s="358"/>
      <c r="E881" s="358"/>
      <c r="F881" s="358"/>
      <c r="G881" s="358"/>
      <c r="H881" s="358"/>
      <c r="I881" s="358"/>
      <c r="J881" s="358"/>
      <c r="K881" s="358"/>
      <c r="L881" s="358"/>
      <c r="M881" s="358"/>
      <c r="N881" s="358"/>
      <c r="O881" s="358"/>
      <c r="P881" s="358"/>
      <c r="Q881" s="358"/>
      <c r="R881" s="358"/>
      <c r="S881" s="358"/>
      <c r="T881" s="357"/>
      <c r="U881" s="358"/>
      <c r="V881" s="358"/>
      <c r="W881" s="358"/>
      <c r="X881" s="358"/>
      <c r="Y881" s="358"/>
      <c r="Z881" s="358"/>
      <c r="AA881" s="358"/>
      <c r="AB881" s="358"/>
      <c r="AC881" s="358"/>
      <c r="AD881" s="358"/>
      <c r="AE881" s="358"/>
      <c r="AF881" s="358"/>
      <c r="AG881" s="358"/>
      <c r="AH881" s="358"/>
      <c r="AI881" s="358"/>
      <c r="AJ881" s="358"/>
      <c r="AK881" s="358"/>
    </row>
    <row r="882" spans="1:37" ht="13">
      <c r="A882" s="488"/>
      <c r="B882" s="358"/>
      <c r="C882" s="358"/>
      <c r="D882" s="358"/>
      <c r="E882" s="358"/>
      <c r="F882" s="358"/>
      <c r="G882" s="358"/>
      <c r="H882" s="358"/>
      <c r="I882" s="358"/>
      <c r="J882" s="358"/>
      <c r="K882" s="358"/>
      <c r="L882" s="358"/>
      <c r="M882" s="358"/>
      <c r="N882" s="358"/>
      <c r="O882" s="358"/>
      <c r="P882" s="358"/>
      <c r="Q882" s="358"/>
      <c r="R882" s="358"/>
      <c r="S882" s="358"/>
      <c r="T882" s="357"/>
      <c r="U882" s="358"/>
      <c r="V882" s="358"/>
      <c r="W882" s="358"/>
      <c r="X882" s="358"/>
      <c r="Y882" s="358"/>
      <c r="Z882" s="358"/>
      <c r="AA882" s="358"/>
      <c r="AB882" s="358"/>
      <c r="AC882" s="358"/>
      <c r="AD882" s="358"/>
      <c r="AE882" s="358"/>
      <c r="AF882" s="358"/>
      <c r="AG882" s="358"/>
      <c r="AH882" s="358"/>
      <c r="AI882" s="358"/>
      <c r="AJ882" s="358"/>
      <c r="AK882" s="358"/>
    </row>
    <row r="883" spans="1:37" ht="13">
      <c r="A883" s="488"/>
      <c r="B883" s="358"/>
      <c r="C883" s="358"/>
      <c r="D883" s="358"/>
      <c r="E883" s="358"/>
      <c r="F883" s="358"/>
      <c r="G883" s="358"/>
      <c r="H883" s="358"/>
      <c r="I883" s="358"/>
      <c r="J883" s="358"/>
      <c r="K883" s="358"/>
      <c r="L883" s="358"/>
      <c r="M883" s="358"/>
      <c r="N883" s="358"/>
      <c r="O883" s="358"/>
      <c r="P883" s="358"/>
      <c r="Q883" s="358"/>
      <c r="R883" s="358"/>
      <c r="S883" s="358"/>
      <c r="T883" s="357"/>
      <c r="U883" s="358"/>
      <c r="V883" s="358"/>
      <c r="W883" s="358"/>
      <c r="X883" s="358"/>
      <c r="Y883" s="358"/>
      <c r="Z883" s="358"/>
      <c r="AA883" s="358"/>
      <c r="AB883" s="358"/>
      <c r="AC883" s="358"/>
      <c r="AD883" s="358"/>
      <c r="AE883" s="358"/>
      <c r="AF883" s="358"/>
      <c r="AG883" s="358"/>
      <c r="AH883" s="358"/>
      <c r="AI883" s="358"/>
      <c r="AJ883" s="358"/>
      <c r="AK883" s="358"/>
    </row>
    <row r="884" spans="1:37" ht="13">
      <c r="A884" s="488"/>
      <c r="B884" s="358"/>
      <c r="C884" s="358"/>
      <c r="D884" s="358"/>
      <c r="E884" s="358"/>
      <c r="F884" s="358"/>
      <c r="G884" s="358"/>
      <c r="H884" s="358"/>
      <c r="I884" s="358"/>
      <c r="J884" s="358"/>
      <c r="K884" s="358"/>
      <c r="L884" s="358"/>
      <c r="M884" s="358"/>
      <c r="N884" s="358"/>
      <c r="O884" s="358"/>
      <c r="P884" s="358"/>
      <c r="Q884" s="358"/>
      <c r="R884" s="358"/>
      <c r="S884" s="358"/>
      <c r="T884" s="357"/>
      <c r="U884" s="358"/>
      <c r="V884" s="358"/>
      <c r="W884" s="358"/>
      <c r="X884" s="358"/>
      <c r="Y884" s="358"/>
      <c r="Z884" s="358"/>
      <c r="AA884" s="358"/>
      <c r="AB884" s="358"/>
      <c r="AC884" s="358"/>
      <c r="AD884" s="358"/>
      <c r="AE884" s="358"/>
      <c r="AF884" s="358"/>
      <c r="AG884" s="358"/>
      <c r="AH884" s="358"/>
      <c r="AI884" s="358"/>
      <c r="AJ884" s="358"/>
      <c r="AK884" s="358"/>
    </row>
    <row r="885" spans="1:37" ht="13">
      <c r="A885" s="488"/>
      <c r="B885" s="358"/>
      <c r="C885" s="358"/>
      <c r="D885" s="358"/>
      <c r="E885" s="358"/>
      <c r="F885" s="358"/>
      <c r="G885" s="358"/>
      <c r="H885" s="358"/>
      <c r="I885" s="358"/>
      <c r="J885" s="358"/>
      <c r="K885" s="358"/>
      <c r="L885" s="358"/>
      <c r="M885" s="358"/>
      <c r="N885" s="358"/>
      <c r="O885" s="358"/>
      <c r="P885" s="358"/>
      <c r="Q885" s="358"/>
      <c r="R885" s="358"/>
      <c r="S885" s="358"/>
      <c r="T885" s="357"/>
      <c r="U885" s="358"/>
      <c r="V885" s="358"/>
      <c r="W885" s="358"/>
      <c r="X885" s="358"/>
      <c r="Y885" s="358"/>
      <c r="Z885" s="358"/>
      <c r="AA885" s="358"/>
      <c r="AB885" s="358"/>
      <c r="AC885" s="358"/>
      <c r="AD885" s="358"/>
      <c r="AE885" s="358"/>
      <c r="AF885" s="358"/>
      <c r="AG885" s="358"/>
      <c r="AH885" s="358"/>
      <c r="AI885" s="358"/>
      <c r="AJ885" s="358"/>
      <c r="AK885" s="358"/>
    </row>
    <row r="886" spans="1:37" ht="13">
      <c r="A886" s="488"/>
      <c r="B886" s="358"/>
      <c r="C886" s="358"/>
      <c r="D886" s="358"/>
      <c r="E886" s="358"/>
      <c r="F886" s="358"/>
      <c r="G886" s="358"/>
      <c r="H886" s="358"/>
      <c r="I886" s="358"/>
      <c r="J886" s="358"/>
      <c r="K886" s="358"/>
      <c r="L886" s="358"/>
      <c r="M886" s="358"/>
      <c r="N886" s="358"/>
      <c r="O886" s="358"/>
      <c r="P886" s="358"/>
      <c r="Q886" s="358"/>
      <c r="R886" s="358"/>
      <c r="S886" s="358"/>
      <c r="T886" s="357"/>
      <c r="U886" s="358"/>
      <c r="V886" s="358"/>
      <c r="W886" s="358"/>
      <c r="X886" s="358"/>
      <c r="Y886" s="358"/>
      <c r="Z886" s="358"/>
      <c r="AA886" s="358"/>
      <c r="AB886" s="358"/>
      <c r="AC886" s="358"/>
      <c r="AD886" s="358"/>
      <c r="AE886" s="358"/>
      <c r="AF886" s="358"/>
      <c r="AG886" s="358"/>
      <c r="AH886" s="358"/>
      <c r="AI886" s="358"/>
      <c r="AJ886" s="358"/>
      <c r="AK886" s="358"/>
    </row>
    <row r="887" spans="1:37" ht="13">
      <c r="A887" s="488"/>
      <c r="B887" s="358"/>
      <c r="C887" s="358"/>
      <c r="D887" s="358"/>
      <c r="E887" s="358"/>
      <c r="F887" s="358"/>
      <c r="G887" s="358"/>
      <c r="H887" s="358"/>
      <c r="I887" s="358"/>
      <c r="J887" s="358"/>
      <c r="K887" s="358"/>
      <c r="L887" s="358"/>
      <c r="M887" s="358"/>
      <c r="N887" s="358"/>
      <c r="O887" s="358"/>
      <c r="P887" s="358"/>
      <c r="Q887" s="358"/>
      <c r="R887" s="358"/>
      <c r="S887" s="358"/>
      <c r="T887" s="357"/>
      <c r="U887" s="358"/>
      <c r="V887" s="358"/>
      <c r="W887" s="358"/>
      <c r="X887" s="358"/>
      <c r="Y887" s="358"/>
      <c r="Z887" s="358"/>
      <c r="AA887" s="358"/>
      <c r="AB887" s="358"/>
      <c r="AC887" s="358"/>
      <c r="AD887" s="358"/>
      <c r="AE887" s="358"/>
      <c r="AF887" s="358"/>
      <c r="AG887" s="358"/>
      <c r="AH887" s="358"/>
      <c r="AI887" s="358"/>
      <c r="AJ887" s="358"/>
      <c r="AK887" s="358"/>
    </row>
    <row r="888" spans="1:37" ht="13">
      <c r="A888" s="488"/>
      <c r="B888" s="358"/>
      <c r="C888" s="358"/>
      <c r="D888" s="358"/>
      <c r="E888" s="358"/>
      <c r="F888" s="358"/>
      <c r="G888" s="358"/>
      <c r="H888" s="358"/>
      <c r="I888" s="358"/>
      <c r="J888" s="358"/>
      <c r="K888" s="358"/>
      <c r="L888" s="358"/>
      <c r="M888" s="358"/>
      <c r="N888" s="358"/>
      <c r="O888" s="358"/>
      <c r="P888" s="358"/>
      <c r="Q888" s="358"/>
      <c r="R888" s="358"/>
      <c r="S888" s="358"/>
      <c r="T888" s="357"/>
      <c r="U888" s="358"/>
      <c r="V888" s="358"/>
      <c r="W888" s="358"/>
      <c r="X888" s="358"/>
      <c r="Y888" s="358"/>
      <c r="Z888" s="358"/>
      <c r="AA888" s="358"/>
      <c r="AB888" s="358"/>
      <c r="AC888" s="358"/>
      <c r="AD888" s="358"/>
      <c r="AE888" s="358"/>
      <c r="AF888" s="358"/>
      <c r="AG888" s="358"/>
      <c r="AH888" s="358"/>
      <c r="AI888" s="358"/>
      <c r="AJ888" s="358"/>
      <c r="AK888" s="358"/>
    </row>
    <row r="889" spans="1:37" ht="13">
      <c r="A889" s="488"/>
      <c r="B889" s="358"/>
      <c r="C889" s="358"/>
      <c r="D889" s="358"/>
      <c r="E889" s="358"/>
      <c r="F889" s="358"/>
      <c r="G889" s="358"/>
      <c r="H889" s="358"/>
      <c r="I889" s="358"/>
      <c r="J889" s="358"/>
      <c r="K889" s="358"/>
      <c r="L889" s="358"/>
      <c r="M889" s="358"/>
      <c r="N889" s="358"/>
      <c r="O889" s="358"/>
      <c r="P889" s="358"/>
      <c r="Q889" s="358"/>
      <c r="R889" s="358"/>
      <c r="S889" s="358"/>
      <c r="T889" s="357"/>
      <c r="U889" s="358"/>
      <c r="V889" s="358"/>
      <c r="W889" s="358"/>
      <c r="X889" s="358"/>
      <c r="Y889" s="358"/>
      <c r="Z889" s="358"/>
      <c r="AA889" s="358"/>
      <c r="AB889" s="358"/>
      <c r="AC889" s="358"/>
      <c r="AD889" s="358"/>
      <c r="AE889" s="358"/>
      <c r="AF889" s="358"/>
      <c r="AG889" s="358"/>
      <c r="AH889" s="358"/>
      <c r="AI889" s="358"/>
      <c r="AJ889" s="358"/>
      <c r="AK889" s="358"/>
    </row>
    <row r="890" spans="1:37" ht="13">
      <c r="A890" s="488"/>
      <c r="B890" s="358"/>
      <c r="C890" s="358"/>
      <c r="D890" s="358"/>
      <c r="E890" s="358"/>
      <c r="F890" s="358"/>
      <c r="G890" s="358"/>
      <c r="H890" s="358"/>
      <c r="I890" s="358"/>
      <c r="J890" s="358"/>
      <c r="K890" s="358"/>
      <c r="L890" s="358"/>
      <c r="M890" s="358"/>
      <c r="N890" s="358"/>
      <c r="O890" s="358"/>
      <c r="P890" s="358"/>
      <c r="Q890" s="358"/>
      <c r="R890" s="358"/>
      <c r="S890" s="358"/>
      <c r="T890" s="357"/>
      <c r="U890" s="358"/>
      <c r="V890" s="358"/>
      <c r="W890" s="358"/>
      <c r="X890" s="358"/>
      <c r="Y890" s="358"/>
      <c r="Z890" s="358"/>
      <c r="AA890" s="358"/>
      <c r="AB890" s="358"/>
      <c r="AC890" s="358"/>
      <c r="AD890" s="358"/>
      <c r="AE890" s="358"/>
      <c r="AF890" s="358"/>
      <c r="AG890" s="358"/>
      <c r="AH890" s="358"/>
      <c r="AI890" s="358"/>
      <c r="AJ890" s="358"/>
      <c r="AK890" s="358"/>
    </row>
    <row r="891" spans="1:37" ht="13">
      <c r="A891" s="488"/>
      <c r="B891" s="358"/>
      <c r="C891" s="358"/>
      <c r="D891" s="358"/>
      <c r="E891" s="358"/>
      <c r="F891" s="358"/>
      <c r="G891" s="358"/>
      <c r="H891" s="358"/>
      <c r="I891" s="358"/>
      <c r="J891" s="358"/>
      <c r="K891" s="358"/>
      <c r="L891" s="358"/>
      <c r="M891" s="358"/>
      <c r="N891" s="358"/>
      <c r="O891" s="358"/>
      <c r="P891" s="358"/>
      <c r="Q891" s="358"/>
      <c r="R891" s="358"/>
      <c r="S891" s="358"/>
      <c r="T891" s="357"/>
      <c r="U891" s="358"/>
      <c r="V891" s="358"/>
      <c r="W891" s="358"/>
      <c r="X891" s="358"/>
      <c r="Y891" s="358"/>
      <c r="Z891" s="358"/>
      <c r="AA891" s="358"/>
      <c r="AB891" s="358"/>
      <c r="AC891" s="358"/>
      <c r="AD891" s="358"/>
      <c r="AE891" s="358"/>
      <c r="AF891" s="358"/>
      <c r="AG891" s="358"/>
      <c r="AH891" s="358"/>
      <c r="AI891" s="358"/>
      <c r="AJ891" s="358"/>
      <c r="AK891" s="358"/>
    </row>
    <row r="892" spans="1:37" ht="13">
      <c r="A892" s="488"/>
      <c r="B892" s="358"/>
      <c r="C892" s="358"/>
      <c r="D892" s="358"/>
      <c r="E892" s="358"/>
      <c r="F892" s="358"/>
      <c r="G892" s="358"/>
      <c r="H892" s="358"/>
      <c r="I892" s="358"/>
      <c r="J892" s="358"/>
      <c r="K892" s="358"/>
      <c r="L892" s="358"/>
      <c r="M892" s="358"/>
      <c r="N892" s="358"/>
      <c r="O892" s="358"/>
      <c r="P892" s="358"/>
      <c r="Q892" s="358"/>
      <c r="R892" s="358"/>
      <c r="S892" s="358"/>
      <c r="T892" s="357"/>
      <c r="U892" s="358"/>
      <c r="V892" s="358"/>
      <c r="W892" s="358"/>
      <c r="X892" s="358"/>
      <c r="Y892" s="358"/>
      <c r="Z892" s="358"/>
      <c r="AA892" s="358"/>
      <c r="AB892" s="358"/>
      <c r="AC892" s="358"/>
      <c r="AD892" s="358"/>
      <c r="AE892" s="358"/>
      <c r="AF892" s="358"/>
      <c r="AG892" s="358"/>
      <c r="AH892" s="358"/>
      <c r="AI892" s="358"/>
      <c r="AJ892" s="358"/>
      <c r="AK892" s="358"/>
    </row>
    <row r="893" spans="1:37" ht="13">
      <c r="A893" s="488"/>
      <c r="B893" s="358"/>
      <c r="C893" s="358"/>
      <c r="D893" s="358"/>
      <c r="E893" s="358"/>
      <c r="F893" s="358"/>
      <c r="G893" s="358"/>
      <c r="H893" s="358"/>
      <c r="I893" s="358"/>
      <c r="J893" s="358"/>
      <c r="K893" s="358"/>
      <c r="L893" s="358"/>
      <c r="M893" s="358"/>
      <c r="N893" s="358"/>
      <c r="O893" s="358"/>
      <c r="P893" s="358"/>
      <c r="Q893" s="358"/>
      <c r="R893" s="358"/>
      <c r="S893" s="358"/>
      <c r="T893" s="357"/>
      <c r="U893" s="358"/>
      <c r="V893" s="358"/>
      <c r="W893" s="358"/>
      <c r="X893" s="358"/>
      <c r="Y893" s="358"/>
      <c r="Z893" s="358"/>
      <c r="AA893" s="358"/>
      <c r="AB893" s="358"/>
      <c r="AC893" s="358"/>
      <c r="AD893" s="358"/>
      <c r="AE893" s="358"/>
      <c r="AF893" s="358"/>
      <c r="AG893" s="358"/>
      <c r="AH893" s="358"/>
      <c r="AI893" s="358"/>
      <c r="AJ893" s="358"/>
      <c r="AK893" s="358"/>
    </row>
    <row r="894" spans="1:37" ht="13">
      <c r="A894" s="488"/>
      <c r="B894" s="358"/>
      <c r="C894" s="358"/>
      <c r="D894" s="358"/>
      <c r="E894" s="358"/>
      <c r="F894" s="358"/>
      <c r="G894" s="358"/>
      <c r="H894" s="358"/>
      <c r="I894" s="358"/>
      <c r="J894" s="358"/>
      <c r="K894" s="358"/>
      <c r="L894" s="358"/>
      <c r="M894" s="358"/>
      <c r="N894" s="358"/>
      <c r="O894" s="358"/>
      <c r="P894" s="358"/>
      <c r="Q894" s="358"/>
      <c r="R894" s="358"/>
      <c r="S894" s="358"/>
      <c r="T894" s="357"/>
      <c r="U894" s="358"/>
      <c r="V894" s="358"/>
      <c r="W894" s="358"/>
      <c r="X894" s="358"/>
      <c r="Y894" s="358"/>
      <c r="Z894" s="358"/>
      <c r="AA894" s="358"/>
      <c r="AB894" s="358"/>
      <c r="AC894" s="358"/>
      <c r="AD894" s="358"/>
      <c r="AE894" s="358"/>
      <c r="AF894" s="358"/>
      <c r="AG894" s="358"/>
      <c r="AH894" s="358"/>
      <c r="AI894" s="358"/>
      <c r="AJ894" s="358"/>
      <c r="AK894" s="358"/>
    </row>
    <row r="895" spans="1:37" ht="13">
      <c r="A895" s="488"/>
      <c r="B895" s="358"/>
      <c r="C895" s="358"/>
      <c r="D895" s="358"/>
      <c r="E895" s="358"/>
      <c r="F895" s="358"/>
      <c r="G895" s="358"/>
      <c r="H895" s="358"/>
      <c r="I895" s="358"/>
      <c r="J895" s="358"/>
      <c r="K895" s="358"/>
      <c r="L895" s="358"/>
      <c r="M895" s="358"/>
      <c r="N895" s="358"/>
      <c r="O895" s="358"/>
      <c r="P895" s="358"/>
      <c r="Q895" s="358"/>
      <c r="R895" s="358"/>
      <c r="S895" s="358"/>
      <c r="T895" s="357"/>
      <c r="U895" s="358"/>
      <c r="V895" s="358"/>
      <c r="W895" s="358"/>
      <c r="X895" s="358"/>
      <c r="Y895" s="358"/>
      <c r="Z895" s="358"/>
      <c r="AA895" s="358"/>
      <c r="AB895" s="358"/>
      <c r="AC895" s="358"/>
      <c r="AD895" s="358"/>
      <c r="AE895" s="358"/>
      <c r="AF895" s="358"/>
      <c r="AG895" s="358"/>
      <c r="AH895" s="358"/>
      <c r="AI895" s="358"/>
      <c r="AJ895" s="358"/>
      <c r="AK895" s="358"/>
    </row>
    <row r="896" spans="1:37" ht="13">
      <c r="A896" s="488"/>
      <c r="B896" s="358"/>
      <c r="C896" s="358"/>
      <c r="D896" s="358"/>
      <c r="E896" s="358"/>
      <c r="F896" s="358"/>
      <c r="G896" s="358"/>
      <c r="H896" s="358"/>
      <c r="I896" s="358"/>
      <c r="J896" s="358"/>
      <c r="K896" s="358"/>
      <c r="L896" s="358"/>
      <c r="M896" s="358"/>
      <c r="N896" s="358"/>
      <c r="O896" s="358"/>
      <c r="P896" s="358"/>
      <c r="Q896" s="358"/>
      <c r="R896" s="358"/>
      <c r="S896" s="358"/>
      <c r="T896" s="357"/>
      <c r="U896" s="358"/>
      <c r="V896" s="358"/>
      <c r="W896" s="358"/>
      <c r="X896" s="358"/>
      <c r="Y896" s="358"/>
      <c r="Z896" s="358"/>
      <c r="AA896" s="358"/>
      <c r="AB896" s="358"/>
      <c r="AC896" s="358"/>
      <c r="AD896" s="358"/>
      <c r="AE896" s="358"/>
      <c r="AF896" s="358"/>
      <c r="AG896" s="358"/>
      <c r="AH896" s="358"/>
      <c r="AI896" s="358"/>
      <c r="AJ896" s="358"/>
      <c r="AK896" s="358"/>
    </row>
    <row r="897" spans="1:37" ht="13">
      <c r="A897" s="488"/>
      <c r="B897" s="358"/>
      <c r="C897" s="358"/>
      <c r="D897" s="358"/>
      <c r="E897" s="358"/>
      <c r="F897" s="358"/>
      <c r="G897" s="358"/>
      <c r="H897" s="358"/>
      <c r="I897" s="358"/>
      <c r="J897" s="358"/>
      <c r="K897" s="358"/>
      <c r="L897" s="358"/>
      <c r="M897" s="358"/>
      <c r="N897" s="358"/>
      <c r="O897" s="358"/>
      <c r="P897" s="358"/>
      <c r="Q897" s="358"/>
      <c r="R897" s="358"/>
      <c r="S897" s="358"/>
      <c r="T897" s="357"/>
      <c r="U897" s="358"/>
      <c r="V897" s="358"/>
      <c r="W897" s="358"/>
      <c r="X897" s="358"/>
      <c r="Y897" s="358"/>
      <c r="Z897" s="358"/>
      <c r="AA897" s="358"/>
      <c r="AB897" s="358"/>
      <c r="AC897" s="358"/>
      <c r="AD897" s="358"/>
      <c r="AE897" s="358"/>
      <c r="AF897" s="358"/>
      <c r="AG897" s="358"/>
      <c r="AH897" s="358"/>
      <c r="AI897" s="358"/>
      <c r="AJ897" s="358"/>
      <c r="AK897" s="358"/>
    </row>
    <row r="898" spans="1:37" ht="13">
      <c r="A898" s="488"/>
      <c r="B898" s="358"/>
      <c r="C898" s="358"/>
      <c r="D898" s="358"/>
      <c r="E898" s="358"/>
      <c r="F898" s="358"/>
      <c r="G898" s="358"/>
      <c r="H898" s="358"/>
      <c r="I898" s="358"/>
      <c r="J898" s="358"/>
      <c r="K898" s="358"/>
      <c r="L898" s="358"/>
      <c r="M898" s="358"/>
      <c r="N898" s="358"/>
      <c r="O898" s="358"/>
      <c r="P898" s="358"/>
      <c r="Q898" s="358"/>
      <c r="R898" s="358"/>
      <c r="S898" s="358"/>
      <c r="T898" s="357"/>
      <c r="U898" s="358"/>
      <c r="V898" s="358"/>
      <c r="W898" s="358"/>
      <c r="X898" s="358"/>
      <c r="Y898" s="358"/>
      <c r="Z898" s="358"/>
      <c r="AA898" s="358"/>
      <c r="AB898" s="358"/>
      <c r="AC898" s="358"/>
      <c r="AD898" s="358"/>
      <c r="AE898" s="358"/>
      <c r="AF898" s="358"/>
      <c r="AG898" s="358"/>
      <c r="AH898" s="358"/>
      <c r="AI898" s="358"/>
      <c r="AJ898" s="358"/>
      <c r="AK898" s="358"/>
    </row>
    <row r="899" spans="1:37" ht="13">
      <c r="A899" s="488"/>
      <c r="B899" s="358"/>
      <c r="C899" s="358"/>
      <c r="D899" s="358"/>
      <c r="E899" s="358"/>
      <c r="F899" s="358"/>
      <c r="G899" s="358"/>
      <c r="H899" s="358"/>
      <c r="I899" s="358"/>
      <c r="J899" s="358"/>
      <c r="K899" s="358"/>
      <c r="L899" s="358"/>
      <c r="M899" s="358"/>
      <c r="N899" s="358"/>
      <c r="O899" s="358"/>
      <c r="P899" s="358"/>
      <c r="Q899" s="358"/>
      <c r="R899" s="358"/>
      <c r="S899" s="358"/>
      <c r="T899" s="357"/>
      <c r="U899" s="358"/>
      <c r="V899" s="358"/>
      <c r="W899" s="358"/>
      <c r="X899" s="358"/>
      <c r="Y899" s="358"/>
      <c r="Z899" s="358"/>
      <c r="AA899" s="358"/>
      <c r="AB899" s="358"/>
      <c r="AC899" s="358"/>
      <c r="AD899" s="358"/>
      <c r="AE899" s="358"/>
      <c r="AF899" s="358"/>
      <c r="AG899" s="358"/>
      <c r="AH899" s="358"/>
      <c r="AI899" s="358"/>
      <c r="AJ899" s="358"/>
      <c r="AK899" s="358"/>
    </row>
    <row r="900" spans="1:37" ht="13">
      <c r="A900" s="488"/>
      <c r="B900" s="358"/>
      <c r="C900" s="358"/>
      <c r="D900" s="358"/>
      <c r="E900" s="358"/>
      <c r="F900" s="358"/>
      <c r="G900" s="358"/>
      <c r="H900" s="358"/>
      <c r="I900" s="358"/>
      <c r="J900" s="358"/>
      <c r="K900" s="358"/>
      <c r="L900" s="358"/>
      <c r="M900" s="358"/>
      <c r="N900" s="358"/>
      <c r="O900" s="358"/>
      <c r="P900" s="358"/>
      <c r="Q900" s="358"/>
      <c r="R900" s="358"/>
      <c r="S900" s="358"/>
      <c r="T900" s="357"/>
      <c r="U900" s="358"/>
      <c r="V900" s="358"/>
      <c r="W900" s="358"/>
      <c r="X900" s="358"/>
      <c r="Y900" s="358"/>
      <c r="Z900" s="358"/>
      <c r="AA900" s="358"/>
      <c r="AB900" s="358"/>
      <c r="AC900" s="358"/>
      <c r="AD900" s="358"/>
      <c r="AE900" s="358"/>
      <c r="AF900" s="358"/>
      <c r="AG900" s="358"/>
      <c r="AH900" s="358"/>
      <c r="AI900" s="358"/>
      <c r="AJ900" s="358"/>
      <c r="AK900" s="358"/>
    </row>
    <row r="901" spans="1:37" ht="13">
      <c r="A901" s="488"/>
      <c r="B901" s="358"/>
      <c r="C901" s="358"/>
      <c r="D901" s="358"/>
      <c r="E901" s="358"/>
      <c r="F901" s="358"/>
      <c r="G901" s="358"/>
      <c r="H901" s="358"/>
      <c r="I901" s="358"/>
      <c r="J901" s="358"/>
      <c r="K901" s="358"/>
      <c r="L901" s="358"/>
      <c r="M901" s="358"/>
      <c r="N901" s="358"/>
      <c r="O901" s="358"/>
      <c r="P901" s="358"/>
      <c r="Q901" s="358"/>
      <c r="R901" s="358"/>
      <c r="S901" s="358"/>
      <c r="T901" s="357"/>
      <c r="U901" s="358"/>
      <c r="V901" s="358"/>
      <c r="W901" s="358"/>
      <c r="X901" s="358"/>
      <c r="Y901" s="358"/>
      <c r="Z901" s="358"/>
      <c r="AA901" s="358"/>
      <c r="AB901" s="358"/>
      <c r="AC901" s="358"/>
      <c r="AD901" s="358"/>
      <c r="AE901" s="358"/>
      <c r="AF901" s="358"/>
      <c r="AG901" s="358"/>
      <c r="AH901" s="358"/>
      <c r="AI901" s="358"/>
      <c r="AJ901" s="358"/>
      <c r="AK901" s="358"/>
    </row>
    <row r="902" spans="1:37" ht="13">
      <c r="A902" s="488"/>
      <c r="B902" s="358"/>
      <c r="C902" s="358"/>
      <c r="D902" s="358"/>
      <c r="E902" s="358"/>
      <c r="F902" s="358"/>
      <c r="G902" s="358"/>
      <c r="H902" s="358"/>
      <c r="I902" s="358"/>
      <c r="J902" s="358"/>
      <c r="K902" s="358"/>
      <c r="L902" s="358"/>
      <c r="M902" s="358"/>
      <c r="N902" s="358"/>
      <c r="O902" s="358"/>
      <c r="P902" s="358"/>
      <c r="Q902" s="358"/>
      <c r="R902" s="358"/>
      <c r="S902" s="358"/>
      <c r="T902" s="357"/>
      <c r="U902" s="358"/>
      <c r="V902" s="358"/>
      <c r="W902" s="358"/>
      <c r="X902" s="358"/>
      <c r="Y902" s="358"/>
      <c r="Z902" s="358"/>
      <c r="AA902" s="358"/>
      <c r="AB902" s="358"/>
      <c r="AC902" s="358"/>
      <c r="AD902" s="358"/>
      <c r="AE902" s="358"/>
      <c r="AF902" s="358"/>
      <c r="AG902" s="358"/>
      <c r="AH902" s="358"/>
      <c r="AI902" s="358"/>
      <c r="AJ902" s="358"/>
      <c r="AK902" s="358"/>
    </row>
    <row r="903" spans="1:37" ht="13">
      <c r="A903" s="488"/>
      <c r="B903" s="358"/>
      <c r="C903" s="358"/>
      <c r="D903" s="358"/>
      <c r="E903" s="358"/>
      <c r="F903" s="358"/>
      <c r="G903" s="358"/>
      <c r="H903" s="358"/>
      <c r="I903" s="358"/>
      <c r="J903" s="358"/>
      <c r="K903" s="358"/>
      <c r="L903" s="358"/>
      <c r="M903" s="358"/>
      <c r="N903" s="358"/>
      <c r="O903" s="358"/>
      <c r="P903" s="358"/>
      <c r="Q903" s="358"/>
      <c r="R903" s="358"/>
      <c r="S903" s="358"/>
      <c r="T903" s="357"/>
      <c r="U903" s="358"/>
      <c r="V903" s="358"/>
      <c r="W903" s="358"/>
      <c r="X903" s="358"/>
      <c r="Y903" s="358"/>
      <c r="Z903" s="358"/>
      <c r="AA903" s="358"/>
      <c r="AB903" s="358"/>
      <c r="AC903" s="358"/>
      <c r="AD903" s="358"/>
      <c r="AE903" s="358"/>
      <c r="AF903" s="358"/>
      <c r="AG903" s="358"/>
      <c r="AH903" s="358"/>
      <c r="AI903" s="358"/>
      <c r="AJ903" s="358"/>
      <c r="AK903" s="358"/>
    </row>
    <row r="904" spans="1:37" ht="13">
      <c r="A904" s="488"/>
      <c r="B904" s="358"/>
      <c r="C904" s="358"/>
      <c r="D904" s="358"/>
      <c r="E904" s="358"/>
      <c r="F904" s="358"/>
      <c r="G904" s="358"/>
      <c r="H904" s="358"/>
      <c r="I904" s="358"/>
      <c r="J904" s="358"/>
      <c r="K904" s="358"/>
      <c r="L904" s="358"/>
      <c r="M904" s="358"/>
      <c r="N904" s="358"/>
      <c r="O904" s="358"/>
      <c r="P904" s="358"/>
      <c r="Q904" s="358"/>
      <c r="R904" s="358"/>
      <c r="S904" s="358"/>
      <c r="T904" s="357"/>
      <c r="U904" s="358"/>
      <c r="V904" s="358"/>
      <c r="W904" s="358"/>
      <c r="X904" s="358"/>
      <c r="Y904" s="358"/>
      <c r="Z904" s="358"/>
      <c r="AA904" s="358"/>
      <c r="AB904" s="358"/>
      <c r="AC904" s="358"/>
      <c r="AD904" s="358"/>
      <c r="AE904" s="358"/>
      <c r="AF904" s="358"/>
      <c r="AG904" s="358"/>
      <c r="AH904" s="358"/>
      <c r="AI904" s="358"/>
      <c r="AJ904" s="358"/>
      <c r="AK904" s="358"/>
    </row>
    <row r="905" spans="1:37" ht="13">
      <c r="A905" s="488"/>
      <c r="B905" s="358"/>
      <c r="C905" s="358"/>
      <c r="D905" s="358"/>
      <c r="E905" s="358"/>
      <c r="F905" s="358"/>
      <c r="G905" s="358"/>
      <c r="H905" s="358"/>
      <c r="I905" s="358"/>
      <c r="J905" s="358"/>
      <c r="K905" s="358"/>
      <c r="L905" s="358"/>
      <c r="M905" s="358"/>
      <c r="N905" s="358"/>
      <c r="O905" s="358"/>
      <c r="P905" s="358"/>
      <c r="Q905" s="358"/>
      <c r="R905" s="358"/>
      <c r="S905" s="358"/>
      <c r="T905" s="357"/>
      <c r="U905" s="358"/>
      <c r="V905" s="358"/>
      <c r="W905" s="358"/>
      <c r="X905" s="358"/>
      <c r="Y905" s="358"/>
      <c r="Z905" s="358"/>
      <c r="AA905" s="358"/>
      <c r="AB905" s="358"/>
      <c r="AC905" s="358"/>
      <c r="AD905" s="358"/>
      <c r="AE905" s="358"/>
      <c r="AF905" s="358"/>
      <c r="AG905" s="358"/>
      <c r="AH905" s="358"/>
      <c r="AI905" s="358"/>
      <c r="AJ905" s="358"/>
      <c r="AK905" s="358"/>
    </row>
    <row r="906" spans="1:37" ht="13">
      <c r="A906" s="488"/>
      <c r="B906" s="358"/>
      <c r="C906" s="358"/>
      <c r="D906" s="358"/>
      <c r="E906" s="358"/>
      <c r="F906" s="358"/>
      <c r="G906" s="358"/>
      <c r="H906" s="358"/>
      <c r="I906" s="358"/>
      <c r="J906" s="358"/>
      <c r="K906" s="358"/>
      <c r="L906" s="358"/>
      <c r="M906" s="358"/>
      <c r="N906" s="358"/>
      <c r="O906" s="358"/>
      <c r="P906" s="358"/>
      <c r="Q906" s="358"/>
      <c r="R906" s="358"/>
      <c r="S906" s="358"/>
      <c r="T906" s="357"/>
      <c r="U906" s="358"/>
      <c r="V906" s="358"/>
      <c r="W906" s="358"/>
      <c r="X906" s="358"/>
      <c r="Y906" s="358"/>
      <c r="Z906" s="358"/>
      <c r="AA906" s="358"/>
      <c r="AB906" s="358"/>
      <c r="AC906" s="358"/>
      <c r="AD906" s="358"/>
      <c r="AE906" s="358"/>
      <c r="AF906" s="358"/>
      <c r="AG906" s="358"/>
      <c r="AH906" s="358"/>
      <c r="AI906" s="358"/>
      <c r="AJ906" s="358"/>
      <c r="AK906" s="358"/>
    </row>
    <row r="907" spans="1:37" ht="13">
      <c r="A907" s="488"/>
      <c r="B907" s="358"/>
      <c r="C907" s="358"/>
      <c r="D907" s="358"/>
      <c r="E907" s="358"/>
      <c r="F907" s="358"/>
      <c r="G907" s="358"/>
      <c r="H907" s="358"/>
      <c r="I907" s="358"/>
      <c r="J907" s="358"/>
      <c r="K907" s="358"/>
      <c r="L907" s="358"/>
      <c r="M907" s="358"/>
      <c r="N907" s="358"/>
      <c r="O907" s="358"/>
      <c r="P907" s="358"/>
      <c r="Q907" s="358"/>
      <c r="R907" s="358"/>
      <c r="S907" s="358"/>
      <c r="T907" s="357"/>
      <c r="U907" s="358"/>
      <c r="V907" s="358"/>
      <c r="W907" s="358"/>
      <c r="X907" s="358"/>
      <c r="Y907" s="358"/>
      <c r="Z907" s="358"/>
      <c r="AA907" s="358"/>
      <c r="AB907" s="358"/>
      <c r="AC907" s="358"/>
      <c r="AD907" s="358"/>
      <c r="AE907" s="358"/>
      <c r="AF907" s="358"/>
      <c r="AG907" s="358"/>
      <c r="AH907" s="358"/>
      <c r="AI907" s="358"/>
      <c r="AJ907" s="358"/>
      <c r="AK907" s="358"/>
    </row>
    <row r="908" spans="1:37" ht="13">
      <c r="A908" s="488"/>
      <c r="B908" s="358"/>
      <c r="C908" s="358"/>
      <c r="D908" s="358"/>
      <c r="E908" s="358"/>
      <c r="F908" s="358"/>
      <c r="G908" s="358"/>
      <c r="H908" s="358"/>
      <c r="I908" s="358"/>
      <c r="J908" s="358"/>
      <c r="K908" s="358"/>
      <c r="L908" s="358"/>
      <c r="M908" s="358"/>
      <c r="N908" s="358"/>
      <c r="O908" s="358"/>
      <c r="P908" s="358"/>
      <c r="Q908" s="358"/>
      <c r="R908" s="358"/>
      <c r="S908" s="358"/>
      <c r="T908" s="357"/>
      <c r="U908" s="358"/>
      <c r="V908" s="358"/>
      <c r="W908" s="358"/>
      <c r="X908" s="358"/>
      <c r="Y908" s="358"/>
      <c r="Z908" s="358"/>
      <c r="AA908" s="358"/>
      <c r="AB908" s="358"/>
      <c r="AC908" s="358"/>
      <c r="AD908" s="358"/>
      <c r="AE908" s="358"/>
      <c r="AF908" s="358"/>
      <c r="AG908" s="358"/>
      <c r="AH908" s="358"/>
      <c r="AI908" s="358"/>
      <c r="AJ908" s="358"/>
      <c r="AK908" s="358"/>
    </row>
    <row r="909" spans="1:37" ht="13">
      <c r="A909" s="488"/>
      <c r="B909" s="358"/>
      <c r="C909" s="358"/>
      <c r="D909" s="358"/>
      <c r="E909" s="358"/>
      <c r="F909" s="358"/>
      <c r="G909" s="358"/>
      <c r="H909" s="358"/>
      <c r="I909" s="358"/>
      <c r="J909" s="358"/>
      <c r="K909" s="358"/>
      <c r="L909" s="358"/>
      <c r="M909" s="358"/>
      <c r="N909" s="358"/>
      <c r="O909" s="358"/>
      <c r="P909" s="358"/>
      <c r="Q909" s="358"/>
      <c r="R909" s="358"/>
      <c r="S909" s="358"/>
      <c r="T909" s="357"/>
      <c r="U909" s="358"/>
      <c r="V909" s="358"/>
      <c r="W909" s="358"/>
      <c r="X909" s="358"/>
      <c r="Y909" s="358"/>
      <c r="Z909" s="358"/>
      <c r="AA909" s="358"/>
      <c r="AB909" s="358"/>
      <c r="AC909" s="358"/>
      <c r="AD909" s="358"/>
      <c r="AE909" s="358"/>
      <c r="AF909" s="358"/>
      <c r="AG909" s="358"/>
      <c r="AH909" s="358"/>
      <c r="AI909" s="358"/>
      <c r="AJ909" s="358"/>
      <c r="AK909" s="358"/>
    </row>
    <row r="910" spans="1:37" ht="13">
      <c r="A910" s="488"/>
      <c r="B910" s="358"/>
      <c r="C910" s="358"/>
      <c r="D910" s="358"/>
      <c r="E910" s="358"/>
      <c r="F910" s="358"/>
      <c r="G910" s="358"/>
      <c r="H910" s="358"/>
      <c r="I910" s="358"/>
      <c r="J910" s="358"/>
      <c r="K910" s="358"/>
      <c r="L910" s="358"/>
      <c r="M910" s="358"/>
      <c r="N910" s="358"/>
      <c r="O910" s="358"/>
      <c r="P910" s="358"/>
      <c r="Q910" s="358"/>
      <c r="R910" s="358"/>
      <c r="S910" s="358"/>
      <c r="T910" s="357"/>
      <c r="U910" s="358"/>
      <c r="V910" s="358"/>
      <c r="W910" s="358"/>
      <c r="X910" s="358"/>
      <c r="Y910" s="358"/>
      <c r="Z910" s="358"/>
      <c r="AA910" s="358"/>
      <c r="AB910" s="358"/>
      <c r="AC910" s="358"/>
      <c r="AD910" s="358"/>
      <c r="AE910" s="358"/>
      <c r="AF910" s="358"/>
      <c r="AG910" s="358"/>
      <c r="AH910" s="358"/>
      <c r="AI910" s="358"/>
      <c r="AJ910" s="358"/>
      <c r="AK910" s="358"/>
    </row>
    <row r="911" spans="1:37" ht="13">
      <c r="A911" s="488"/>
      <c r="B911" s="358"/>
      <c r="C911" s="358"/>
      <c r="D911" s="358"/>
      <c r="E911" s="358"/>
      <c r="F911" s="358"/>
      <c r="G911" s="358"/>
      <c r="H911" s="358"/>
      <c r="I911" s="358"/>
      <c r="J911" s="358"/>
      <c r="K911" s="358"/>
      <c r="L911" s="358"/>
      <c r="M911" s="358"/>
      <c r="N911" s="358"/>
      <c r="O911" s="358"/>
      <c r="P911" s="358"/>
      <c r="Q911" s="358"/>
      <c r="R911" s="358"/>
      <c r="S911" s="358"/>
      <c r="T911" s="357"/>
      <c r="U911" s="358"/>
      <c r="V911" s="358"/>
      <c r="W911" s="358"/>
      <c r="X911" s="358"/>
      <c r="Y911" s="358"/>
      <c r="Z911" s="358"/>
      <c r="AA911" s="358"/>
      <c r="AB911" s="358"/>
      <c r="AC911" s="358"/>
      <c r="AD911" s="358"/>
      <c r="AE911" s="358"/>
      <c r="AF911" s="358"/>
      <c r="AG911" s="358"/>
      <c r="AH911" s="358"/>
      <c r="AI911" s="358"/>
      <c r="AJ911" s="358"/>
      <c r="AK911" s="358"/>
    </row>
    <row r="912" spans="1:37" ht="13">
      <c r="A912" s="488"/>
      <c r="B912" s="358"/>
      <c r="C912" s="358"/>
      <c r="D912" s="358"/>
      <c r="E912" s="358"/>
      <c r="F912" s="358"/>
      <c r="G912" s="358"/>
      <c r="H912" s="358"/>
      <c r="I912" s="358"/>
      <c r="J912" s="358"/>
      <c r="K912" s="358"/>
      <c r="L912" s="358"/>
      <c r="M912" s="358"/>
      <c r="N912" s="358"/>
      <c r="O912" s="358"/>
      <c r="P912" s="358"/>
      <c r="Q912" s="358"/>
      <c r="R912" s="358"/>
      <c r="S912" s="358"/>
      <c r="T912" s="357"/>
      <c r="U912" s="358"/>
      <c r="V912" s="358"/>
      <c r="W912" s="358"/>
      <c r="X912" s="358"/>
      <c r="Y912" s="358"/>
      <c r="Z912" s="358"/>
      <c r="AA912" s="358"/>
      <c r="AB912" s="358"/>
      <c r="AC912" s="358"/>
      <c r="AD912" s="358"/>
      <c r="AE912" s="358"/>
      <c r="AF912" s="358"/>
      <c r="AG912" s="358"/>
      <c r="AH912" s="358"/>
      <c r="AI912" s="358"/>
      <c r="AJ912" s="358"/>
      <c r="AK912" s="358"/>
    </row>
    <row r="913" spans="1:37" ht="13">
      <c r="A913" s="488"/>
      <c r="B913" s="358"/>
      <c r="C913" s="358"/>
      <c r="D913" s="358"/>
      <c r="E913" s="358"/>
      <c r="F913" s="358"/>
      <c r="G913" s="358"/>
      <c r="H913" s="358"/>
      <c r="I913" s="358"/>
      <c r="J913" s="358"/>
      <c r="K913" s="358"/>
      <c r="L913" s="358"/>
      <c r="M913" s="358"/>
      <c r="N913" s="358"/>
      <c r="O913" s="358"/>
      <c r="P913" s="358"/>
      <c r="Q913" s="358"/>
      <c r="R913" s="358"/>
      <c r="S913" s="358"/>
      <c r="T913" s="357"/>
      <c r="U913" s="358"/>
      <c r="V913" s="358"/>
      <c r="W913" s="358"/>
      <c r="X913" s="358"/>
      <c r="Y913" s="358"/>
      <c r="Z913" s="358"/>
      <c r="AA913" s="358"/>
      <c r="AB913" s="358"/>
      <c r="AC913" s="358"/>
      <c r="AD913" s="358"/>
      <c r="AE913" s="358"/>
      <c r="AF913" s="358"/>
      <c r="AG913" s="358"/>
      <c r="AH913" s="358"/>
      <c r="AI913" s="358"/>
      <c r="AJ913" s="358"/>
      <c r="AK913" s="358"/>
    </row>
    <row r="914" spans="1:37" ht="13">
      <c r="A914" s="488"/>
      <c r="B914" s="358"/>
      <c r="C914" s="358"/>
      <c r="D914" s="358"/>
      <c r="E914" s="358"/>
      <c r="F914" s="358"/>
      <c r="G914" s="358"/>
      <c r="H914" s="358"/>
      <c r="I914" s="358"/>
      <c r="J914" s="358"/>
      <c r="K914" s="358"/>
      <c r="L914" s="358"/>
      <c r="M914" s="358"/>
      <c r="N914" s="358"/>
      <c r="O914" s="358"/>
      <c r="P914" s="358"/>
      <c r="Q914" s="358"/>
      <c r="R914" s="358"/>
      <c r="S914" s="358"/>
      <c r="T914" s="357"/>
      <c r="U914" s="358"/>
      <c r="V914" s="358"/>
      <c r="W914" s="358"/>
      <c r="X914" s="358"/>
      <c r="Y914" s="358"/>
      <c r="Z914" s="358"/>
      <c r="AA914" s="358"/>
      <c r="AB914" s="358"/>
      <c r="AC914" s="358"/>
      <c r="AD914" s="358"/>
      <c r="AE914" s="358"/>
      <c r="AF914" s="358"/>
      <c r="AG914" s="358"/>
      <c r="AH914" s="358"/>
      <c r="AI914" s="358"/>
      <c r="AJ914" s="358"/>
      <c r="AK914" s="358"/>
    </row>
    <row r="915" spans="1:37" ht="13">
      <c r="A915" s="488"/>
      <c r="B915" s="358"/>
      <c r="C915" s="358"/>
      <c r="D915" s="358"/>
      <c r="E915" s="358"/>
      <c r="F915" s="358"/>
      <c r="G915" s="358"/>
      <c r="H915" s="358"/>
      <c r="I915" s="358"/>
      <c r="J915" s="358"/>
      <c r="K915" s="358"/>
      <c r="L915" s="358"/>
      <c r="M915" s="358"/>
      <c r="N915" s="358"/>
      <c r="O915" s="358"/>
      <c r="P915" s="358"/>
      <c r="Q915" s="358"/>
      <c r="R915" s="358"/>
      <c r="S915" s="358"/>
      <c r="T915" s="357"/>
      <c r="U915" s="358"/>
      <c r="V915" s="358"/>
      <c r="W915" s="358"/>
      <c r="X915" s="358"/>
      <c r="Y915" s="358"/>
      <c r="Z915" s="358"/>
      <c r="AA915" s="358"/>
      <c r="AB915" s="358"/>
      <c r="AC915" s="358"/>
      <c r="AD915" s="358"/>
      <c r="AE915" s="358"/>
      <c r="AF915" s="358"/>
      <c r="AG915" s="358"/>
      <c r="AH915" s="358"/>
      <c r="AI915" s="358"/>
      <c r="AJ915" s="358"/>
      <c r="AK915" s="358"/>
    </row>
    <row r="916" spans="1:37" ht="13">
      <c r="A916" s="488"/>
      <c r="B916" s="358"/>
      <c r="C916" s="358"/>
      <c r="D916" s="358"/>
      <c r="E916" s="358"/>
      <c r="F916" s="358"/>
      <c r="G916" s="358"/>
      <c r="H916" s="358"/>
      <c r="I916" s="358"/>
      <c r="J916" s="358"/>
      <c r="K916" s="358"/>
      <c r="L916" s="358"/>
      <c r="M916" s="358"/>
      <c r="N916" s="358"/>
      <c r="O916" s="358"/>
      <c r="P916" s="358"/>
      <c r="Q916" s="358"/>
      <c r="R916" s="358"/>
      <c r="S916" s="358"/>
      <c r="T916" s="357"/>
      <c r="U916" s="358"/>
      <c r="V916" s="358"/>
      <c r="W916" s="358"/>
      <c r="X916" s="358"/>
      <c r="Y916" s="358"/>
      <c r="Z916" s="358"/>
      <c r="AA916" s="358"/>
      <c r="AB916" s="358"/>
      <c r="AC916" s="358"/>
      <c r="AD916" s="358"/>
      <c r="AE916" s="358"/>
      <c r="AF916" s="358"/>
      <c r="AG916" s="358"/>
      <c r="AH916" s="358"/>
      <c r="AI916" s="358"/>
      <c r="AJ916" s="358"/>
      <c r="AK916" s="358"/>
    </row>
    <row r="917" spans="1:37" ht="13">
      <c r="A917" s="488"/>
      <c r="B917" s="358"/>
      <c r="C917" s="358"/>
      <c r="D917" s="358"/>
      <c r="E917" s="358"/>
      <c r="F917" s="358"/>
      <c r="G917" s="358"/>
      <c r="H917" s="358"/>
      <c r="I917" s="358"/>
      <c r="J917" s="358"/>
      <c r="K917" s="358"/>
      <c r="L917" s="358"/>
      <c r="M917" s="358"/>
      <c r="N917" s="358"/>
      <c r="O917" s="358"/>
      <c r="P917" s="358"/>
      <c r="Q917" s="358"/>
      <c r="R917" s="358"/>
      <c r="S917" s="358"/>
      <c r="T917" s="357"/>
      <c r="U917" s="358"/>
      <c r="V917" s="358"/>
      <c r="W917" s="358"/>
      <c r="X917" s="358"/>
      <c r="Y917" s="358"/>
      <c r="Z917" s="358"/>
      <c r="AA917" s="358"/>
      <c r="AB917" s="358"/>
      <c r="AC917" s="358"/>
      <c r="AD917" s="358"/>
      <c r="AE917" s="358"/>
      <c r="AF917" s="358"/>
      <c r="AG917" s="358"/>
      <c r="AH917" s="358"/>
      <c r="AI917" s="358"/>
      <c r="AJ917" s="358"/>
      <c r="AK917" s="358"/>
    </row>
    <row r="918" spans="1:37" ht="13">
      <c r="A918" s="488"/>
      <c r="B918" s="358"/>
      <c r="C918" s="358"/>
      <c r="D918" s="358"/>
      <c r="E918" s="358"/>
      <c r="F918" s="358"/>
      <c r="G918" s="358"/>
      <c r="H918" s="358"/>
      <c r="I918" s="358"/>
      <c r="J918" s="358"/>
      <c r="K918" s="358"/>
      <c r="L918" s="358"/>
      <c r="M918" s="358"/>
      <c r="N918" s="358"/>
      <c r="O918" s="358"/>
      <c r="P918" s="358"/>
      <c r="Q918" s="358"/>
      <c r="R918" s="358"/>
      <c r="S918" s="358"/>
      <c r="T918" s="357"/>
      <c r="U918" s="358"/>
      <c r="V918" s="358"/>
      <c r="W918" s="358"/>
      <c r="X918" s="358"/>
      <c r="Y918" s="358"/>
      <c r="Z918" s="358"/>
      <c r="AA918" s="358"/>
      <c r="AB918" s="358"/>
      <c r="AC918" s="358"/>
      <c r="AD918" s="358"/>
      <c r="AE918" s="358"/>
      <c r="AF918" s="358"/>
      <c r="AG918" s="358"/>
      <c r="AH918" s="358"/>
      <c r="AI918" s="358"/>
      <c r="AJ918" s="358"/>
      <c r="AK918" s="358"/>
    </row>
    <row r="919" spans="1:37" ht="13">
      <c r="A919" s="488"/>
      <c r="B919" s="358"/>
      <c r="C919" s="358"/>
      <c r="D919" s="358"/>
      <c r="E919" s="358"/>
      <c r="F919" s="358"/>
      <c r="G919" s="358"/>
      <c r="H919" s="358"/>
      <c r="I919" s="358"/>
      <c r="J919" s="358"/>
      <c r="K919" s="358"/>
      <c r="L919" s="358"/>
      <c r="M919" s="358"/>
      <c r="N919" s="358"/>
      <c r="O919" s="358"/>
      <c r="P919" s="358"/>
      <c r="Q919" s="358"/>
      <c r="R919" s="358"/>
      <c r="S919" s="358"/>
      <c r="T919" s="357"/>
      <c r="U919" s="358"/>
      <c r="V919" s="358"/>
      <c r="W919" s="358"/>
      <c r="X919" s="358"/>
      <c r="Y919" s="358"/>
      <c r="Z919" s="358"/>
      <c r="AA919" s="358"/>
      <c r="AB919" s="358"/>
      <c r="AC919" s="358"/>
      <c r="AD919" s="358"/>
      <c r="AE919" s="358"/>
      <c r="AF919" s="358"/>
      <c r="AG919" s="358"/>
      <c r="AH919" s="358"/>
      <c r="AI919" s="358"/>
      <c r="AJ919" s="358"/>
      <c r="AK919" s="358"/>
    </row>
    <row r="920" spans="1:37" ht="13">
      <c r="A920" s="488"/>
      <c r="B920" s="358"/>
      <c r="C920" s="358"/>
      <c r="D920" s="358"/>
      <c r="E920" s="358"/>
      <c r="F920" s="358"/>
      <c r="G920" s="358"/>
      <c r="H920" s="358"/>
      <c r="I920" s="358"/>
      <c r="J920" s="358"/>
      <c r="K920" s="358"/>
      <c r="L920" s="358"/>
      <c r="M920" s="358"/>
      <c r="N920" s="358"/>
      <c r="O920" s="358"/>
      <c r="P920" s="358"/>
      <c r="Q920" s="358"/>
      <c r="R920" s="358"/>
      <c r="S920" s="358"/>
      <c r="T920" s="357"/>
      <c r="U920" s="358"/>
      <c r="V920" s="358"/>
      <c r="W920" s="358"/>
      <c r="X920" s="358"/>
      <c r="Y920" s="358"/>
      <c r="Z920" s="358"/>
      <c r="AA920" s="358"/>
      <c r="AB920" s="358"/>
      <c r="AC920" s="358"/>
      <c r="AD920" s="358"/>
      <c r="AE920" s="358"/>
      <c r="AF920" s="358"/>
      <c r="AG920" s="358"/>
      <c r="AH920" s="358"/>
      <c r="AI920" s="358"/>
      <c r="AJ920" s="358"/>
      <c r="AK920" s="358"/>
    </row>
    <row r="921" spans="1:37" ht="13">
      <c r="A921" s="488"/>
      <c r="B921" s="358"/>
      <c r="C921" s="358"/>
      <c r="D921" s="358"/>
      <c r="E921" s="358"/>
      <c r="F921" s="358"/>
      <c r="G921" s="358"/>
      <c r="H921" s="358"/>
      <c r="I921" s="358"/>
      <c r="J921" s="358"/>
      <c r="K921" s="358"/>
      <c r="L921" s="358"/>
      <c r="M921" s="358"/>
      <c r="N921" s="358"/>
      <c r="O921" s="358"/>
      <c r="P921" s="358"/>
      <c r="Q921" s="358"/>
      <c r="R921" s="358"/>
      <c r="S921" s="358"/>
      <c r="T921" s="357"/>
      <c r="U921" s="358"/>
      <c r="V921" s="358"/>
      <c r="W921" s="358"/>
      <c r="X921" s="358"/>
      <c r="Y921" s="358"/>
      <c r="Z921" s="358"/>
      <c r="AA921" s="358"/>
      <c r="AB921" s="358"/>
      <c r="AC921" s="358"/>
      <c r="AD921" s="358"/>
      <c r="AE921" s="358"/>
      <c r="AF921" s="358"/>
      <c r="AG921" s="358"/>
      <c r="AH921" s="358"/>
      <c r="AI921" s="358"/>
      <c r="AJ921" s="358"/>
      <c r="AK921" s="358"/>
    </row>
    <row r="922" spans="1:37" ht="13">
      <c r="A922" s="488"/>
      <c r="B922" s="358"/>
      <c r="C922" s="358"/>
      <c r="D922" s="358"/>
      <c r="E922" s="358"/>
      <c r="F922" s="358"/>
      <c r="G922" s="358"/>
      <c r="H922" s="358"/>
      <c r="I922" s="358"/>
      <c r="J922" s="358"/>
      <c r="K922" s="358"/>
      <c r="L922" s="358"/>
      <c r="M922" s="358"/>
      <c r="N922" s="358"/>
      <c r="O922" s="358"/>
      <c r="P922" s="358"/>
      <c r="Q922" s="358"/>
      <c r="R922" s="358"/>
      <c r="S922" s="358"/>
      <c r="T922" s="357"/>
      <c r="U922" s="358"/>
      <c r="V922" s="358"/>
      <c r="W922" s="358"/>
      <c r="X922" s="358"/>
      <c r="Y922" s="358"/>
      <c r="Z922" s="358"/>
      <c r="AA922" s="358"/>
      <c r="AB922" s="358"/>
      <c r="AC922" s="358"/>
      <c r="AD922" s="358"/>
      <c r="AE922" s="358"/>
      <c r="AF922" s="358"/>
      <c r="AG922" s="358"/>
      <c r="AH922" s="358"/>
      <c r="AI922" s="358"/>
      <c r="AJ922" s="358"/>
      <c r="AK922" s="358"/>
    </row>
    <row r="923" spans="1:37" ht="13">
      <c r="A923" s="488"/>
      <c r="B923" s="358"/>
      <c r="C923" s="358"/>
      <c r="D923" s="358"/>
      <c r="E923" s="358"/>
      <c r="F923" s="358"/>
      <c r="G923" s="358"/>
      <c r="H923" s="358"/>
      <c r="I923" s="358"/>
      <c r="J923" s="358"/>
      <c r="K923" s="358"/>
      <c r="L923" s="358"/>
      <c r="M923" s="358"/>
      <c r="N923" s="358"/>
      <c r="O923" s="358"/>
      <c r="P923" s="358"/>
      <c r="Q923" s="358"/>
      <c r="R923" s="358"/>
      <c r="S923" s="358"/>
      <c r="T923" s="357"/>
      <c r="U923" s="358"/>
      <c r="V923" s="358"/>
      <c r="W923" s="358"/>
      <c r="X923" s="358"/>
      <c r="Y923" s="358"/>
      <c r="Z923" s="358"/>
      <c r="AA923" s="358"/>
      <c r="AB923" s="358"/>
      <c r="AC923" s="358"/>
      <c r="AD923" s="358"/>
      <c r="AE923" s="358"/>
      <c r="AF923" s="358"/>
      <c r="AG923" s="358"/>
      <c r="AH923" s="358"/>
      <c r="AI923" s="358"/>
      <c r="AJ923" s="358"/>
      <c r="AK923" s="358"/>
    </row>
    <row r="924" spans="1:37" ht="13">
      <c r="A924" s="488"/>
      <c r="B924" s="358"/>
      <c r="C924" s="358"/>
      <c r="D924" s="358"/>
      <c r="E924" s="358"/>
      <c r="F924" s="358"/>
      <c r="G924" s="358"/>
      <c r="H924" s="358"/>
      <c r="I924" s="358"/>
      <c r="J924" s="358"/>
      <c r="K924" s="358"/>
      <c r="L924" s="358"/>
      <c r="M924" s="358"/>
      <c r="N924" s="358"/>
      <c r="O924" s="358"/>
      <c r="P924" s="358"/>
      <c r="Q924" s="358"/>
      <c r="R924" s="358"/>
      <c r="S924" s="358"/>
      <c r="T924" s="357"/>
      <c r="U924" s="358"/>
      <c r="V924" s="358"/>
      <c r="W924" s="358"/>
      <c r="X924" s="358"/>
      <c r="Y924" s="358"/>
      <c r="Z924" s="358"/>
      <c r="AA924" s="358"/>
      <c r="AB924" s="358"/>
      <c r="AC924" s="358"/>
      <c r="AD924" s="358"/>
      <c r="AE924" s="358"/>
      <c r="AF924" s="358"/>
      <c r="AG924" s="358"/>
      <c r="AH924" s="358"/>
      <c r="AI924" s="358"/>
      <c r="AJ924" s="358"/>
      <c r="AK924" s="358"/>
    </row>
    <row r="925" spans="1:37" ht="13">
      <c r="A925" s="488"/>
      <c r="B925" s="358"/>
      <c r="C925" s="358"/>
      <c r="D925" s="358"/>
      <c r="E925" s="358"/>
      <c r="F925" s="358"/>
      <c r="G925" s="358"/>
      <c r="H925" s="358"/>
      <c r="I925" s="358"/>
      <c r="J925" s="358"/>
      <c r="K925" s="358"/>
      <c r="L925" s="358"/>
      <c r="M925" s="358"/>
      <c r="N925" s="358"/>
      <c r="O925" s="358"/>
      <c r="P925" s="358"/>
      <c r="Q925" s="358"/>
      <c r="R925" s="358"/>
      <c r="S925" s="358"/>
      <c r="T925" s="357"/>
      <c r="U925" s="358"/>
      <c r="V925" s="358"/>
      <c r="W925" s="358"/>
      <c r="X925" s="358"/>
      <c r="Y925" s="358"/>
      <c r="Z925" s="358"/>
      <c r="AA925" s="358"/>
      <c r="AB925" s="358"/>
      <c r="AC925" s="358"/>
      <c r="AD925" s="358"/>
      <c r="AE925" s="358"/>
      <c r="AF925" s="358"/>
      <c r="AG925" s="358"/>
      <c r="AH925" s="358"/>
      <c r="AI925" s="358"/>
      <c r="AJ925" s="358"/>
      <c r="AK925" s="358"/>
    </row>
    <row r="926" spans="1:37" ht="13">
      <c r="A926" s="488"/>
      <c r="B926" s="358"/>
      <c r="C926" s="358"/>
      <c r="D926" s="358"/>
      <c r="E926" s="358"/>
      <c r="F926" s="358"/>
      <c r="G926" s="358"/>
      <c r="H926" s="358"/>
      <c r="I926" s="358"/>
      <c r="J926" s="358"/>
      <c r="K926" s="358"/>
      <c r="L926" s="358"/>
      <c r="M926" s="358"/>
      <c r="N926" s="358"/>
      <c r="O926" s="358"/>
      <c r="P926" s="358"/>
      <c r="Q926" s="358"/>
      <c r="R926" s="358"/>
      <c r="S926" s="358"/>
      <c r="T926" s="357"/>
      <c r="U926" s="358"/>
      <c r="V926" s="358"/>
      <c r="W926" s="358"/>
      <c r="X926" s="358"/>
      <c r="Y926" s="358"/>
      <c r="Z926" s="358"/>
      <c r="AA926" s="358"/>
      <c r="AB926" s="358"/>
      <c r="AC926" s="358"/>
      <c r="AD926" s="358"/>
      <c r="AE926" s="358"/>
      <c r="AF926" s="358"/>
      <c r="AG926" s="358"/>
      <c r="AH926" s="358"/>
      <c r="AI926" s="358"/>
      <c r="AJ926" s="358"/>
      <c r="AK926" s="358"/>
    </row>
    <row r="927" spans="1:37" ht="13">
      <c r="A927" s="488"/>
      <c r="B927" s="358"/>
      <c r="C927" s="358"/>
      <c r="D927" s="358"/>
      <c r="E927" s="358"/>
      <c r="F927" s="358"/>
      <c r="G927" s="358"/>
      <c r="H927" s="358"/>
      <c r="I927" s="358"/>
      <c r="J927" s="358"/>
      <c r="K927" s="358"/>
      <c r="L927" s="358"/>
      <c r="M927" s="358"/>
      <c r="N927" s="358"/>
      <c r="O927" s="358"/>
      <c r="P927" s="358"/>
      <c r="Q927" s="358"/>
      <c r="R927" s="358"/>
      <c r="S927" s="358"/>
      <c r="T927" s="357"/>
      <c r="U927" s="358"/>
      <c r="V927" s="358"/>
      <c r="W927" s="358"/>
      <c r="X927" s="358"/>
      <c r="Y927" s="358"/>
      <c r="Z927" s="358"/>
      <c r="AA927" s="358"/>
      <c r="AB927" s="358"/>
      <c r="AC927" s="358"/>
      <c r="AD927" s="358"/>
      <c r="AE927" s="358"/>
      <c r="AF927" s="358"/>
      <c r="AG927" s="358"/>
      <c r="AH927" s="358"/>
      <c r="AI927" s="358"/>
      <c r="AJ927" s="358"/>
      <c r="AK927" s="358"/>
    </row>
    <row r="928" spans="1:37" ht="13">
      <c r="A928" s="488"/>
      <c r="B928" s="358"/>
      <c r="C928" s="358"/>
      <c r="D928" s="358"/>
      <c r="E928" s="358"/>
      <c r="F928" s="358"/>
      <c r="G928" s="358"/>
      <c r="H928" s="358"/>
      <c r="I928" s="358"/>
      <c r="J928" s="358"/>
      <c r="K928" s="358"/>
      <c r="L928" s="358"/>
      <c r="M928" s="358"/>
      <c r="N928" s="358"/>
      <c r="O928" s="358"/>
      <c r="P928" s="358"/>
      <c r="Q928" s="358"/>
      <c r="R928" s="358"/>
      <c r="S928" s="358"/>
      <c r="T928" s="357"/>
      <c r="U928" s="358"/>
      <c r="V928" s="358"/>
      <c r="W928" s="358"/>
      <c r="X928" s="358"/>
      <c r="Y928" s="358"/>
      <c r="Z928" s="358"/>
      <c r="AA928" s="358"/>
      <c r="AB928" s="358"/>
      <c r="AC928" s="358"/>
      <c r="AD928" s="358"/>
      <c r="AE928" s="358"/>
      <c r="AF928" s="358"/>
      <c r="AG928" s="358"/>
      <c r="AH928" s="358"/>
      <c r="AI928" s="358"/>
      <c r="AJ928" s="358"/>
      <c r="AK928" s="358"/>
    </row>
    <row r="929" spans="1:37" ht="13">
      <c r="A929" s="488"/>
      <c r="B929" s="358"/>
      <c r="C929" s="358"/>
      <c r="D929" s="358"/>
      <c r="E929" s="358"/>
      <c r="F929" s="358"/>
      <c r="G929" s="358"/>
      <c r="H929" s="358"/>
      <c r="I929" s="358"/>
      <c r="J929" s="358"/>
      <c r="K929" s="358"/>
      <c r="L929" s="358"/>
      <c r="M929" s="358"/>
      <c r="N929" s="358"/>
      <c r="O929" s="358"/>
      <c r="P929" s="358"/>
      <c r="Q929" s="358"/>
      <c r="R929" s="358"/>
      <c r="S929" s="358"/>
      <c r="T929" s="357"/>
      <c r="U929" s="358"/>
      <c r="V929" s="358"/>
      <c r="W929" s="358"/>
      <c r="X929" s="358"/>
      <c r="Y929" s="358"/>
      <c r="Z929" s="358"/>
      <c r="AA929" s="358"/>
      <c r="AB929" s="358"/>
      <c r="AC929" s="358"/>
      <c r="AD929" s="358"/>
      <c r="AE929" s="358"/>
      <c r="AF929" s="358"/>
      <c r="AG929" s="358"/>
      <c r="AH929" s="358"/>
      <c r="AI929" s="358"/>
      <c r="AJ929" s="358"/>
      <c r="AK929" s="358"/>
    </row>
    <row r="930" spans="1:37" ht="13">
      <c r="A930" s="488"/>
      <c r="B930" s="358"/>
      <c r="C930" s="358"/>
      <c r="D930" s="358"/>
      <c r="E930" s="358"/>
      <c r="F930" s="358"/>
      <c r="G930" s="358"/>
      <c r="H930" s="358"/>
      <c r="I930" s="358"/>
      <c r="J930" s="358"/>
      <c r="K930" s="358"/>
      <c r="L930" s="358"/>
      <c r="M930" s="358"/>
      <c r="N930" s="358"/>
      <c r="O930" s="358"/>
      <c r="P930" s="358"/>
      <c r="Q930" s="358"/>
      <c r="R930" s="358"/>
      <c r="S930" s="358"/>
      <c r="T930" s="357"/>
      <c r="U930" s="358"/>
      <c r="V930" s="358"/>
      <c r="W930" s="358"/>
      <c r="X930" s="358"/>
      <c r="Y930" s="358"/>
      <c r="Z930" s="358"/>
      <c r="AA930" s="358"/>
      <c r="AB930" s="358"/>
      <c r="AC930" s="358"/>
      <c r="AD930" s="358"/>
      <c r="AE930" s="358"/>
      <c r="AF930" s="358"/>
      <c r="AG930" s="358"/>
      <c r="AH930" s="358"/>
      <c r="AI930" s="358"/>
      <c r="AJ930" s="358"/>
      <c r="AK930" s="358"/>
    </row>
    <row r="931" spans="1:37" ht="13">
      <c r="A931" s="488"/>
      <c r="B931" s="358"/>
      <c r="C931" s="358"/>
      <c r="D931" s="358"/>
      <c r="E931" s="358"/>
      <c r="F931" s="358"/>
      <c r="G931" s="358"/>
      <c r="H931" s="358"/>
      <c r="I931" s="358"/>
      <c r="J931" s="358"/>
      <c r="K931" s="358"/>
      <c r="L931" s="358"/>
      <c r="M931" s="358"/>
      <c r="N931" s="358"/>
      <c r="O931" s="358"/>
      <c r="P931" s="358"/>
      <c r="Q931" s="358"/>
      <c r="R931" s="358"/>
      <c r="S931" s="358"/>
      <c r="T931" s="357"/>
      <c r="U931" s="358"/>
      <c r="V931" s="358"/>
      <c r="W931" s="358"/>
      <c r="X931" s="358"/>
      <c r="Y931" s="358"/>
      <c r="Z931" s="358"/>
      <c r="AA931" s="358"/>
      <c r="AB931" s="358"/>
      <c r="AC931" s="358"/>
      <c r="AD931" s="358"/>
      <c r="AE931" s="358"/>
      <c r="AF931" s="358"/>
      <c r="AG931" s="358"/>
      <c r="AH931" s="358"/>
      <c r="AI931" s="358"/>
      <c r="AJ931" s="358"/>
      <c r="AK931" s="358"/>
    </row>
    <row r="932" spans="1:37" ht="13">
      <c r="A932" s="488"/>
      <c r="B932" s="358"/>
      <c r="C932" s="358"/>
      <c r="D932" s="358"/>
      <c r="E932" s="358"/>
      <c r="F932" s="358"/>
      <c r="G932" s="358"/>
      <c r="H932" s="358"/>
      <c r="I932" s="358"/>
      <c r="J932" s="358"/>
      <c r="K932" s="358"/>
      <c r="L932" s="358"/>
      <c r="M932" s="358"/>
      <c r="N932" s="358"/>
      <c r="O932" s="358"/>
      <c r="P932" s="358"/>
      <c r="Q932" s="358"/>
      <c r="R932" s="358"/>
      <c r="S932" s="358"/>
      <c r="T932" s="357"/>
      <c r="U932" s="358"/>
      <c r="V932" s="358"/>
      <c r="W932" s="358"/>
      <c r="X932" s="358"/>
      <c r="Y932" s="358"/>
      <c r="Z932" s="358"/>
      <c r="AA932" s="358"/>
      <c r="AB932" s="358"/>
      <c r="AC932" s="358"/>
      <c r="AD932" s="358"/>
      <c r="AE932" s="358"/>
      <c r="AF932" s="358"/>
      <c r="AG932" s="358"/>
      <c r="AH932" s="358"/>
      <c r="AI932" s="358"/>
      <c r="AJ932" s="358"/>
      <c r="AK932" s="358"/>
    </row>
    <row r="933" spans="1:37" ht="13">
      <c r="A933" s="488"/>
      <c r="B933" s="358"/>
      <c r="C933" s="358"/>
      <c r="D933" s="358"/>
      <c r="E933" s="358"/>
      <c r="F933" s="358"/>
      <c r="G933" s="358"/>
      <c r="H933" s="358"/>
      <c r="I933" s="358"/>
      <c r="J933" s="358"/>
      <c r="K933" s="358"/>
      <c r="L933" s="358"/>
      <c r="M933" s="358"/>
      <c r="N933" s="358"/>
      <c r="O933" s="358"/>
      <c r="P933" s="358"/>
      <c r="Q933" s="358"/>
      <c r="R933" s="358"/>
      <c r="S933" s="358"/>
      <c r="T933" s="357"/>
      <c r="U933" s="358"/>
      <c r="V933" s="358"/>
      <c r="W933" s="358"/>
      <c r="X933" s="358"/>
      <c r="Y933" s="358"/>
      <c r="Z933" s="358"/>
      <c r="AA933" s="358"/>
      <c r="AB933" s="358"/>
      <c r="AC933" s="358"/>
      <c r="AD933" s="358"/>
      <c r="AE933" s="358"/>
      <c r="AF933" s="358"/>
      <c r="AG933" s="358"/>
      <c r="AH933" s="358"/>
      <c r="AI933" s="358"/>
      <c r="AJ933" s="358"/>
      <c r="AK933" s="358"/>
    </row>
    <row r="934" spans="1:37" ht="13">
      <c r="A934" s="488"/>
      <c r="B934" s="358"/>
      <c r="C934" s="358"/>
      <c r="D934" s="358"/>
      <c r="E934" s="358"/>
      <c r="F934" s="358"/>
      <c r="G934" s="358"/>
      <c r="H934" s="358"/>
      <c r="I934" s="358"/>
      <c r="J934" s="358"/>
      <c r="K934" s="358"/>
      <c r="L934" s="358"/>
      <c r="M934" s="358"/>
      <c r="N934" s="358"/>
      <c r="O934" s="358"/>
      <c r="P934" s="358"/>
      <c r="Q934" s="358"/>
      <c r="R934" s="358"/>
      <c r="S934" s="358"/>
      <c r="T934" s="357"/>
      <c r="U934" s="358"/>
      <c r="V934" s="358"/>
      <c r="W934" s="358"/>
      <c r="X934" s="358"/>
      <c r="Y934" s="358"/>
      <c r="Z934" s="358"/>
      <c r="AA934" s="358"/>
      <c r="AB934" s="358"/>
      <c r="AC934" s="358"/>
      <c r="AD934" s="358"/>
      <c r="AE934" s="358"/>
      <c r="AF934" s="358"/>
      <c r="AG934" s="358"/>
      <c r="AH934" s="358"/>
      <c r="AI934" s="358"/>
      <c r="AJ934" s="358"/>
      <c r="AK934" s="358"/>
    </row>
    <row r="935" spans="1:37" ht="13">
      <c r="A935" s="488"/>
      <c r="B935" s="358"/>
      <c r="C935" s="358"/>
      <c r="D935" s="358"/>
      <c r="E935" s="358"/>
      <c r="F935" s="358"/>
      <c r="G935" s="358"/>
      <c r="H935" s="358"/>
      <c r="I935" s="358"/>
      <c r="J935" s="358"/>
      <c r="K935" s="358"/>
      <c r="L935" s="358"/>
      <c r="M935" s="358"/>
      <c r="N935" s="358"/>
      <c r="O935" s="358"/>
      <c r="P935" s="358"/>
      <c r="Q935" s="358"/>
      <c r="R935" s="358"/>
      <c r="S935" s="358"/>
      <c r="T935" s="357"/>
      <c r="U935" s="358"/>
      <c r="V935" s="358"/>
      <c r="W935" s="358"/>
      <c r="X935" s="358"/>
      <c r="Y935" s="358"/>
      <c r="Z935" s="358"/>
      <c r="AA935" s="358"/>
      <c r="AB935" s="358"/>
      <c r="AC935" s="358"/>
      <c r="AD935" s="358"/>
      <c r="AE935" s="358"/>
      <c r="AF935" s="358"/>
      <c r="AG935" s="358"/>
      <c r="AH935" s="358"/>
      <c r="AI935" s="358"/>
      <c r="AJ935" s="358"/>
      <c r="AK935" s="358"/>
    </row>
    <row r="936" spans="1:37" ht="13">
      <c r="A936" s="488"/>
      <c r="B936" s="358"/>
      <c r="C936" s="358"/>
      <c r="D936" s="358"/>
      <c r="E936" s="358"/>
      <c r="F936" s="358"/>
      <c r="G936" s="358"/>
      <c r="H936" s="358"/>
      <c r="I936" s="358"/>
      <c r="J936" s="358"/>
      <c r="K936" s="358"/>
      <c r="L936" s="358"/>
      <c r="M936" s="358"/>
      <c r="N936" s="358"/>
      <c r="O936" s="358"/>
      <c r="P936" s="358"/>
      <c r="Q936" s="358"/>
      <c r="R936" s="358"/>
      <c r="S936" s="358"/>
      <c r="T936" s="357"/>
      <c r="U936" s="358"/>
      <c r="V936" s="358"/>
      <c r="W936" s="358"/>
      <c r="X936" s="358"/>
      <c r="Y936" s="358"/>
      <c r="Z936" s="358"/>
      <c r="AA936" s="358"/>
      <c r="AB936" s="358"/>
      <c r="AC936" s="358"/>
      <c r="AD936" s="358"/>
      <c r="AE936" s="358"/>
      <c r="AF936" s="358"/>
      <c r="AG936" s="358"/>
      <c r="AH936" s="358"/>
      <c r="AI936" s="358"/>
      <c r="AJ936" s="358"/>
      <c r="AK936" s="358"/>
    </row>
    <row r="937" spans="1:37" ht="13">
      <c r="A937" s="488"/>
      <c r="B937" s="358"/>
      <c r="C937" s="358"/>
      <c r="D937" s="358"/>
      <c r="E937" s="358"/>
      <c r="F937" s="358"/>
      <c r="G937" s="358"/>
      <c r="H937" s="358"/>
      <c r="I937" s="358"/>
      <c r="J937" s="358"/>
      <c r="K937" s="358"/>
      <c r="L937" s="358"/>
      <c r="M937" s="358"/>
      <c r="N937" s="358"/>
      <c r="O937" s="358"/>
      <c r="P937" s="358"/>
      <c r="Q937" s="358"/>
      <c r="R937" s="358"/>
      <c r="S937" s="358"/>
      <c r="T937" s="357"/>
      <c r="U937" s="358"/>
      <c r="V937" s="358"/>
      <c r="W937" s="358"/>
      <c r="X937" s="358"/>
      <c r="Y937" s="358"/>
      <c r="Z937" s="358"/>
      <c r="AA937" s="358"/>
      <c r="AB937" s="358"/>
      <c r="AC937" s="358"/>
      <c r="AD937" s="358"/>
      <c r="AE937" s="358"/>
      <c r="AF937" s="358"/>
      <c r="AG937" s="358"/>
      <c r="AH937" s="358"/>
      <c r="AI937" s="358"/>
      <c r="AJ937" s="358"/>
      <c r="AK937" s="358"/>
    </row>
    <row r="938" spans="1:37" ht="13">
      <c r="A938" s="488"/>
      <c r="B938" s="358"/>
      <c r="C938" s="358"/>
      <c r="D938" s="358"/>
      <c r="E938" s="358"/>
      <c r="F938" s="358"/>
      <c r="G938" s="358"/>
      <c r="H938" s="358"/>
      <c r="I938" s="358"/>
      <c r="J938" s="358"/>
      <c r="K938" s="358"/>
      <c r="L938" s="358"/>
      <c r="M938" s="358"/>
      <c r="N938" s="358"/>
      <c r="O938" s="358"/>
      <c r="P938" s="358"/>
      <c r="Q938" s="358"/>
      <c r="R938" s="358"/>
      <c r="S938" s="358"/>
      <c r="T938" s="357"/>
      <c r="U938" s="358"/>
      <c r="V938" s="358"/>
      <c r="W938" s="358"/>
      <c r="X938" s="358"/>
      <c r="Y938" s="358"/>
      <c r="Z938" s="358"/>
      <c r="AA938" s="358"/>
      <c r="AB938" s="358"/>
      <c r="AC938" s="358"/>
      <c r="AD938" s="358"/>
      <c r="AE938" s="358"/>
      <c r="AF938" s="358"/>
      <c r="AG938" s="358"/>
      <c r="AH938" s="358"/>
      <c r="AI938" s="358"/>
      <c r="AJ938" s="358"/>
      <c r="AK938" s="358"/>
    </row>
    <row r="939" spans="1:37" ht="13">
      <c r="A939" s="488"/>
      <c r="B939" s="358"/>
      <c r="C939" s="358"/>
      <c r="D939" s="358"/>
      <c r="E939" s="358"/>
      <c r="F939" s="358"/>
      <c r="G939" s="358"/>
      <c r="H939" s="358"/>
      <c r="I939" s="358"/>
      <c r="J939" s="358"/>
      <c r="K939" s="358"/>
      <c r="L939" s="358"/>
      <c r="M939" s="358"/>
      <c r="N939" s="358"/>
      <c r="O939" s="358"/>
      <c r="P939" s="358"/>
      <c r="Q939" s="358"/>
      <c r="R939" s="358"/>
      <c r="S939" s="358"/>
      <c r="T939" s="357"/>
      <c r="U939" s="358"/>
      <c r="V939" s="358"/>
      <c r="W939" s="358"/>
      <c r="X939" s="358"/>
      <c r="Y939" s="358"/>
      <c r="Z939" s="358"/>
      <c r="AA939" s="358"/>
      <c r="AB939" s="358"/>
      <c r="AC939" s="358"/>
      <c r="AD939" s="358"/>
      <c r="AE939" s="358"/>
      <c r="AF939" s="358"/>
      <c r="AG939" s="358"/>
      <c r="AH939" s="358"/>
      <c r="AI939" s="358"/>
      <c r="AJ939" s="358"/>
      <c r="AK939" s="358"/>
    </row>
    <row r="940" spans="1:37" ht="13">
      <c r="A940" s="488"/>
      <c r="B940" s="358"/>
      <c r="C940" s="358"/>
      <c r="D940" s="358"/>
      <c r="E940" s="358"/>
      <c r="F940" s="358"/>
      <c r="G940" s="358"/>
      <c r="H940" s="358"/>
      <c r="I940" s="358"/>
      <c r="J940" s="358"/>
      <c r="K940" s="358"/>
      <c r="L940" s="358"/>
      <c r="M940" s="358"/>
      <c r="N940" s="358"/>
      <c r="O940" s="358"/>
      <c r="P940" s="358"/>
      <c r="Q940" s="358"/>
      <c r="R940" s="358"/>
      <c r="S940" s="358"/>
      <c r="T940" s="357"/>
      <c r="U940" s="358"/>
      <c r="V940" s="358"/>
      <c r="W940" s="358"/>
      <c r="X940" s="358"/>
      <c r="Y940" s="358"/>
      <c r="Z940" s="358"/>
      <c r="AA940" s="358"/>
      <c r="AB940" s="358"/>
      <c r="AC940" s="358"/>
      <c r="AD940" s="358"/>
      <c r="AE940" s="358"/>
      <c r="AF940" s="358"/>
      <c r="AG940" s="358"/>
      <c r="AH940" s="358"/>
      <c r="AI940" s="358"/>
      <c r="AJ940" s="358"/>
      <c r="AK940" s="358"/>
    </row>
    <row r="941" spans="1:37" ht="13">
      <c r="A941" s="488"/>
      <c r="B941" s="358"/>
      <c r="C941" s="358"/>
      <c r="D941" s="358"/>
      <c r="E941" s="358"/>
      <c r="F941" s="358"/>
      <c r="G941" s="358"/>
      <c r="H941" s="358"/>
      <c r="I941" s="358"/>
      <c r="J941" s="358"/>
      <c r="K941" s="358"/>
      <c r="L941" s="358"/>
      <c r="M941" s="358"/>
      <c r="N941" s="358"/>
      <c r="O941" s="358"/>
      <c r="P941" s="358"/>
      <c r="Q941" s="358"/>
      <c r="R941" s="358"/>
      <c r="S941" s="358"/>
      <c r="T941" s="357"/>
      <c r="U941" s="358"/>
      <c r="V941" s="358"/>
      <c r="W941" s="358"/>
      <c r="X941" s="358"/>
      <c r="Y941" s="358"/>
      <c r="Z941" s="358"/>
      <c r="AA941" s="358"/>
      <c r="AB941" s="358"/>
      <c r="AC941" s="358"/>
      <c r="AD941" s="358"/>
      <c r="AE941" s="358"/>
      <c r="AF941" s="358"/>
      <c r="AG941" s="358"/>
      <c r="AH941" s="358"/>
      <c r="AI941" s="358"/>
      <c r="AJ941" s="358"/>
      <c r="AK941" s="358"/>
    </row>
    <row r="942" spans="1:37" ht="13">
      <c r="A942" s="488"/>
      <c r="B942" s="358"/>
      <c r="C942" s="358"/>
      <c r="D942" s="358"/>
      <c r="E942" s="358"/>
      <c r="F942" s="358"/>
      <c r="G942" s="358"/>
      <c r="H942" s="358"/>
      <c r="I942" s="358"/>
      <c r="J942" s="358"/>
      <c r="K942" s="358"/>
      <c r="L942" s="358"/>
      <c r="M942" s="358"/>
      <c r="N942" s="358"/>
      <c r="O942" s="358"/>
      <c r="P942" s="358"/>
      <c r="Q942" s="358"/>
      <c r="R942" s="358"/>
      <c r="S942" s="358"/>
      <c r="T942" s="357"/>
      <c r="U942" s="358"/>
      <c r="V942" s="358"/>
      <c r="W942" s="358"/>
      <c r="X942" s="358"/>
      <c r="Y942" s="358"/>
      <c r="Z942" s="358"/>
      <c r="AA942" s="358"/>
      <c r="AB942" s="358"/>
      <c r="AC942" s="358"/>
      <c r="AD942" s="358"/>
      <c r="AE942" s="358"/>
      <c r="AF942" s="358"/>
      <c r="AG942" s="358"/>
      <c r="AH942" s="358"/>
      <c r="AI942" s="358"/>
      <c r="AJ942" s="358"/>
      <c r="AK942" s="358"/>
    </row>
    <row r="943" spans="1:37" ht="13">
      <c r="A943" s="488"/>
      <c r="B943" s="358"/>
      <c r="C943" s="358"/>
      <c r="D943" s="358"/>
      <c r="E943" s="358"/>
      <c r="F943" s="358"/>
      <c r="G943" s="358"/>
      <c r="H943" s="358"/>
      <c r="I943" s="358"/>
      <c r="J943" s="358"/>
      <c r="K943" s="358"/>
      <c r="L943" s="358"/>
      <c r="M943" s="358"/>
      <c r="N943" s="358"/>
      <c r="O943" s="358"/>
      <c r="P943" s="358"/>
      <c r="Q943" s="358"/>
      <c r="R943" s="358"/>
      <c r="S943" s="358"/>
      <c r="T943" s="357"/>
      <c r="U943" s="358"/>
      <c r="V943" s="358"/>
      <c r="W943" s="358"/>
      <c r="X943" s="358"/>
      <c r="Y943" s="358"/>
      <c r="Z943" s="358"/>
      <c r="AA943" s="358"/>
      <c r="AB943" s="358"/>
      <c r="AC943" s="358"/>
      <c r="AD943" s="358"/>
      <c r="AE943" s="358"/>
      <c r="AF943" s="358"/>
      <c r="AG943" s="358"/>
      <c r="AH943" s="358"/>
      <c r="AI943" s="358"/>
      <c r="AJ943" s="358"/>
      <c r="AK943" s="358"/>
    </row>
    <row r="944" spans="1:37" ht="13">
      <c r="A944" s="488"/>
      <c r="B944" s="358"/>
      <c r="C944" s="358"/>
      <c r="D944" s="358"/>
      <c r="E944" s="358"/>
      <c r="F944" s="358"/>
      <c r="G944" s="358"/>
      <c r="H944" s="358"/>
      <c r="I944" s="358"/>
      <c r="J944" s="358"/>
      <c r="K944" s="358"/>
      <c r="L944" s="358"/>
      <c r="M944" s="358"/>
      <c r="N944" s="358"/>
      <c r="O944" s="358"/>
      <c r="P944" s="358"/>
      <c r="Q944" s="358"/>
      <c r="R944" s="358"/>
      <c r="S944" s="358"/>
      <c r="T944" s="357"/>
      <c r="U944" s="358"/>
      <c r="V944" s="358"/>
      <c r="W944" s="358"/>
      <c r="X944" s="358"/>
      <c r="Y944" s="358"/>
      <c r="Z944" s="358"/>
      <c r="AA944" s="358"/>
      <c r="AB944" s="358"/>
      <c r="AC944" s="358"/>
      <c r="AD944" s="358"/>
      <c r="AE944" s="358"/>
      <c r="AF944" s="358"/>
      <c r="AG944" s="358"/>
      <c r="AH944" s="358"/>
      <c r="AI944" s="358"/>
      <c r="AJ944" s="358"/>
      <c r="AK944" s="358"/>
    </row>
    <row r="945" spans="1:37" ht="13">
      <c r="A945" s="488"/>
      <c r="B945" s="358"/>
      <c r="C945" s="358"/>
      <c r="D945" s="358"/>
      <c r="E945" s="358"/>
      <c r="F945" s="358"/>
      <c r="G945" s="358"/>
      <c r="H945" s="358"/>
      <c r="I945" s="358"/>
      <c r="J945" s="358"/>
      <c r="K945" s="358"/>
      <c r="L945" s="358"/>
      <c r="M945" s="358"/>
      <c r="N945" s="358"/>
      <c r="O945" s="358"/>
      <c r="P945" s="358"/>
      <c r="Q945" s="358"/>
      <c r="R945" s="358"/>
      <c r="S945" s="358"/>
      <c r="T945" s="357"/>
      <c r="U945" s="358"/>
      <c r="V945" s="358"/>
      <c r="W945" s="358"/>
      <c r="X945" s="358"/>
      <c r="Y945" s="358"/>
      <c r="Z945" s="358"/>
      <c r="AA945" s="358"/>
      <c r="AB945" s="358"/>
      <c r="AC945" s="358"/>
      <c r="AD945" s="358"/>
      <c r="AE945" s="358"/>
      <c r="AF945" s="358"/>
      <c r="AG945" s="358"/>
      <c r="AH945" s="358"/>
      <c r="AI945" s="358"/>
      <c r="AJ945" s="358"/>
      <c r="AK945" s="358"/>
    </row>
    <row r="946" spans="1:37" ht="13">
      <c r="A946" s="488"/>
      <c r="B946" s="358"/>
      <c r="C946" s="358"/>
      <c r="D946" s="358"/>
      <c r="E946" s="358"/>
      <c r="F946" s="358"/>
      <c r="G946" s="358"/>
      <c r="H946" s="358"/>
      <c r="I946" s="358"/>
      <c r="J946" s="358"/>
      <c r="K946" s="358"/>
      <c r="L946" s="358"/>
      <c r="M946" s="358"/>
      <c r="N946" s="358"/>
      <c r="O946" s="358"/>
      <c r="P946" s="358"/>
      <c r="Q946" s="358"/>
      <c r="R946" s="358"/>
      <c r="S946" s="358"/>
      <c r="T946" s="357"/>
      <c r="U946" s="358"/>
      <c r="V946" s="358"/>
      <c r="W946" s="358"/>
      <c r="X946" s="358"/>
      <c r="Y946" s="358"/>
      <c r="Z946" s="358"/>
      <c r="AA946" s="358"/>
      <c r="AB946" s="358"/>
      <c r="AC946" s="358"/>
      <c r="AD946" s="358"/>
      <c r="AE946" s="358"/>
      <c r="AF946" s="358"/>
      <c r="AG946" s="358"/>
      <c r="AH946" s="358"/>
      <c r="AI946" s="358"/>
      <c r="AJ946" s="358"/>
      <c r="AK946" s="358"/>
    </row>
    <row r="947" spans="1:37" ht="13">
      <c r="A947" s="488"/>
      <c r="B947" s="358"/>
      <c r="C947" s="358"/>
      <c r="D947" s="358"/>
      <c r="E947" s="358"/>
      <c r="F947" s="358"/>
      <c r="G947" s="358"/>
      <c r="H947" s="358"/>
      <c r="I947" s="358"/>
      <c r="J947" s="358"/>
      <c r="K947" s="358"/>
      <c r="L947" s="358"/>
      <c r="M947" s="358"/>
      <c r="N947" s="358"/>
      <c r="O947" s="358"/>
      <c r="P947" s="358"/>
      <c r="Q947" s="358"/>
      <c r="R947" s="358"/>
      <c r="S947" s="358"/>
      <c r="T947" s="357"/>
      <c r="U947" s="358"/>
      <c r="V947" s="358"/>
      <c r="W947" s="358"/>
      <c r="X947" s="358"/>
      <c r="Y947" s="358"/>
      <c r="Z947" s="358"/>
      <c r="AA947" s="358"/>
      <c r="AB947" s="358"/>
      <c r="AC947" s="358"/>
      <c r="AD947" s="358"/>
      <c r="AE947" s="358"/>
      <c r="AF947" s="358"/>
      <c r="AG947" s="358"/>
      <c r="AH947" s="358"/>
      <c r="AI947" s="358"/>
      <c r="AJ947" s="358"/>
      <c r="AK947" s="358"/>
    </row>
    <row r="948" spans="1:37" ht="13">
      <c r="A948" s="488"/>
      <c r="B948" s="358"/>
      <c r="C948" s="358"/>
      <c r="D948" s="358"/>
      <c r="E948" s="358"/>
      <c r="F948" s="358"/>
      <c r="G948" s="358"/>
      <c r="H948" s="358"/>
      <c r="I948" s="358"/>
      <c r="J948" s="358"/>
      <c r="K948" s="358"/>
      <c r="L948" s="358"/>
      <c r="M948" s="358"/>
      <c r="N948" s="358"/>
      <c r="O948" s="358"/>
      <c r="P948" s="358"/>
      <c r="Q948" s="358"/>
      <c r="R948" s="358"/>
      <c r="S948" s="358"/>
      <c r="T948" s="357"/>
      <c r="U948" s="358"/>
      <c r="V948" s="358"/>
      <c r="W948" s="358"/>
      <c r="X948" s="358"/>
      <c r="Y948" s="358"/>
      <c r="Z948" s="358"/>
      <c r="AA948" s="358"/>
      <c r="AB948" s="358"/>
      <c r="AC948" s="358"/>
      <c r="AD948" s="358"/>
      <c r="AE948" s="358"/>
      <c r="AF948" s="358"/>
      <c r="AG948" s="358"/>
      <c r="AH948" s="358"/>
      <c r="AI948" s="358"/>
      <c r="AJ948" s="358"/>
      <c r="AK948" s="358"/>
    </row>
    <row r="949" spans="1:37" ht="13">
      <c r="A949" s="488"/>
      <c r="B949" s="358"/>
      <c r="C949" s="358"/>
      <c r="D949" s="358"/>
      <c r="E949" s="358"/>
      <c r="F949" s="358"/>
      <c r="G949" s="358"/>
      <c r="H949" s="358"/>
      <c r="I949" s="358"/>
      <c r="J949" s="358"/>
      <c r="K949" s="358"/>
      <c r="L949" s="358"/>
      <c r="M949" s="358"/>
      <c r="N949" s="358"/>
      <c r="O949" s="358"/>
      <c r="P949" s="358"/>
      <c r="Q949" s="358"/>
      <c r="R949" s="358"/>
      <c r="S949" s="358"/>
      <c r="T949" s="357"/>
      <c r="U949" s="358"/>
      <c r="V949" s="358"/>
      <c r="W949" s="358"/>
      <c r="X949" s="358"/>
      <c r="Y949" s="358"/>
      <c r="Z949" s="358"/>
      <c r="AA949" s="358"/>
      <c r="AB949" s="358"/>
      <c r="AC949" s="358"/>
      <c r="AD949" s="358"/>
      <c r="AE949" s="358"/>
      <c r="AF949" s="358"/>
      <c r="AG949" s="358"/>
      <c r="AH949" s="358"/>
      <c r="AI949" s="358"/>
      <c r="AJ949" s="358"/>
      <c r="AK949" s="358"/>
    </row>
    <row r="950" spans="1:37" ht="13">
      <c r="A950" s="488"/>
      <c r="B950" s="358"/>
      <c r="C950" s="358"/>
      <c r="D950" s="358"/>
      <c r="E950" s="358"/>
      <c r="F950" s="358"/>
      <c r="G950" s="358"/>
      <c r="H950" s="358"/>
      <c r="I950" s="358"/>
      <c r="J950" s="358"/>
      <c r="K950" s="358"/>
      <c r="L950" s="358"/>
      <c r="M950" s="358"/>
      <c r="N950" s="358"/>
      <c r="O950" s="358"/>
      <c r="P950" s="358"/>
      <c r="Q950" s="358"/>
      <c r="R950" s="358"/>
      <c r="S950" s="358"/>
      <c r="T950" s="357"/>
      <c r="U950" s="358"/>
      <c r="V950" s="358"/>
      <c r="W950" s="358"/>
      <c r="X950" s="358"/>
      <c r="Y950" s="358"/>
      <c r="Z950" s="358"/>
      <c r="AA950" s="358"/>
      <c r="AB950" s="358"/>
      <c r="AC950" s="358"/>
      <c r="AD950" s="358"/>
      <c r="AE950" s="358"/>
      <c r="AF950" s="358"/>
      <c r="AG950" s="358"/>
      <c r="AH950" s="358"/>
      <c r="AI950" s="358"/>
      <c r="AJ950" s="358"/>
      <c r="AK950" s="358"/>
    </row>
    <row r="951" spans="1:37" ht="13">
      <c r="A951" s="488"/>
      <c r="B951" s="358"/>
      <c r="C951" s="358"/>
      <c r="D951" s="358"/>
      <c r="E951" s="358"/>
      <c r="F951" s="358"/>
      <c r="G951" s="358"/>
      <c r="H951" s="358"/>
      <c r="I951" s="358"/>
      <c r="J951" s="358"/>
      <c r="K951" s="358"/>
      <c r="L951" s="358"/>
      <c r="M951" s="358"/>
      <c r="N951" s="358"/>
      <c r="O951" s="358"/>
      <c r="P951" s="358"/>
      <c r="Q951" s="358"/>
      <c r="R951" s="358"/>
      <c r="S951" s="358"/>
      <c r="T951" s="357"/>
      <c r="U951" s="358"/>
      <c r="V951" s="358"/>
      <c r="W951" s="358"/>
      <c r="X951" s="358"/>
      <c r="Y951" s="358"/>
      <c r="Z951" s="358"/>
      <c r="AA951" s="358"/>
      <c r="AB951" s="358"/>
      <c r="AC951" s="358"/>
      <c r="AD951" s="358"/>
      <c r="AE951" s="358"/>
      <c r="AF951" s="358"/>
      <c r="AG951" s="358"/>
      <c r="AH951" s="358"/>
      <c r="AI951" s="358"/>
      <c r="AJ951" s="358"/>
      <c r="AK951" s="358"/>
    </row>
    <row r="952" spans="1:37" ht="13">
      <c r="A952" s="488"/>
      <c r="B952" s="358"/>
      <c r="C952" s="358"/>
      <c r="D952" s="358"/>
      <c r="E952" s="358"/>
      <c r="F952" s="358"/>
      <c r="G952" s="358"/>
      <c r="H952" s="358"/>
      <c r="I952" s="358"/>
      <c r="J952" s="358"/>
      <c r="K952" s="358"/>
      <c r="L952" s="358"/>
      <c r="M952" s="358"/>
      <c r="N952" s="358"/>
      <c r="O952" s="358"/>
      <c r="P952" s="358"/>
      <c r="Q952" s="358"/>
      <c r="R952" s="358"/>
      <c r="S952" s="358"/>
      <c r="T952" s="357"/>
      <c r="U952" s="358"/>
      <c r="V952" s="358"/>
      <c r="W952" s="358"/>
      <c r="X952" s="358"/>
      <c r="Y952" s="358"/>
      <c r="Z952" s="358"/>
      <c r="AA952" s="358"/>
      <c r="AB952" s="358"/>
      <c r="AC952" s="358"/>
      <c r="AD952" s="358"/>
      <c r="AE952" s="358"/>
      <c r="AF952" s="358"/>
      <c r="AG952" s="358"/>
      <c r="AH952" s="358"/>
      <c r="AI952" s="358"/>
      <c r="AJ952" s="358"/>
      <c r="AK952" s="358"/>
    </row>
    <row r="953" spans="1:37" ht="13">
      <c r="A953" s="488"/>
      <c r="B953" s="358"/>
      <c r="C953" s="358"/>
      <c r="D953" s="358"/>
      <c r="E953" s="358"/>
      <c r="F953" s="358"/>
      <c r="G953" s="358"/>
      <c r="H953" s="358"/>
      <c r="I953" s="358"/>
      <c r="J953" s="358"/>
      <c r="K953" s="358"/>
      <c r="L953" s="358"/>
      <c r="M953" s="358"/>
      <c r="N953" s="358"/>
      <c r="O953" s="358"/>
      <c r="P953" s="358"/>
      <c r="Q953" s="358"/>
      <c r="R953" s="358"/>
      <c r="S953" s="358"/>
      <c r="T953" s="357"/>
      <c r="U953" s="358"/>
      <c r="V953" s="358"/>
      <c r="W953" s="358"/>
      <c r="X953" s="358"/>
      <c r="Y953" s="358"/>
      <c r="Z953" s="358"/>
      <c r="AA953" s="358"/>
      <c r="AB953" s="358"/>
      <c r="AC953" s="358"/>
      <c r="AD953" s="358"/>
      <c r="AE953" s="358"/>
      <c r="AF953" s="358"/>
      <c r="AG953" s="358"/>
      <c r="AH953" s="358"/>
      <c r="AI953" s="358"/>
      <c r="AJ953" s="358"/>
      <c r="AK953" s="358"/>
    </row>
    <row r="954" spans="1:37" ht="13">
      <c r="A954" s="488"/>
      <c r="B954" s="358"/>
      <c r="C954" s="358"/>
      <c r="D954" s="358"/>
      <c r="E954" s="358"/>
      <c r="F954" s="358"/>
      <c r="G954" s="358"/>
      <c r="H954" s="358"/>
      <c r="I954" s="358"/>
      <c r="J954" s="358"/>
      <c r="K954" s="358"/>
      <c r="L954" s="358"/>
      <c r="M954" s="358"/>
      <c r="N954" s="358"/>
      <c r="O954" s="358"/>
      <c r="P954" s="358"/>
      <c r="Q954" s="358"/>
      <c r="R954" s="358"/>
      <c r="S954" s="358"/>
      <c r="T954" s="357"/>
      <c r="U954" s="358"/>
      <c r="V954" s="358"/>
      <c r="W954" s="358"/>
      <c r="X954" s="358"/>
      <c r="Y954" s="358"/>
      <c r="Z954" s="358"/>
      <c r="AA954" s="358"/>
      <c r="AB954" s="358"/>
      <c r="AC954" s="358"/>
      <c r="AD954" s="358"/>
      <c r="AE954" s="358"/>
      <c r="AF954" s="358"/>
      <c r="AG954" s="358"/>
      <c r="AH954" s="358"/>
      <c r="AI954" s="358"/>
      <c r="AJ954" s="358"/>
      <c r="AK954" s="358"/>
    </row>
    <row r="955" spans="1:37" ht="13">
      <c r="A955" s="488"/>
      <c r="B955" s="358"/>
      <c r="C955" s="358"/>
      <c r="D955" s="358"/>
      <c r="E955" s="358"/>
      <c r="F955" s="358"/>
      <c r="G955" s="358"/>
      <c r="H955" s="358"/>
      <c r="I955" s="358"/>
      <c r="J955" s="358"/>
      <c r="K955" s="358"/>
      <c r="L955" s="358"/>
      <c r="M955" s="358"/>
      <c r="N955" s="358"/>
      <c r="O955" s="358"/>
      <c r="P955" s="358"/>
      <c r="Q955" s="358"/>
      <c r="R955" s="358"/>
      <c r="S955" s="358"/>
      <c r="T955" s="357"/>
      <c r="U955" s="358"/>
      <c r="V955" s="358"/>
      <c r="W955" s="358"/>
      <c r="X955" s="358"/>
      <c r="Y955" s="358"/>
      <c r="Z955" s="358"/>
      <c r="AA955" s="358"/>
      <c r="AB955" s="358"/>
      <c r="AC955" s="358"/>
      <c r="AD955" s="358"/>
      <c r="AE955" s="358"/>
      <c r="AF955" s="358"/>
      <c r="AG955" s="358"/>
      <c r="AH955" s="358"/>
      <c r="AI955" s="358"/>
      <c r="AJ955" s="358"/>
      <c r="AK955" s="358"/>
    </row>
    <row r="956" spans="1:37" ht="13">
      <c r="A956" s="488"/>
      <c r="B956" s="358"/>
      <c r="C956" s="358"/>
      <c r="D956" s="358"/>
      <c r="E956" s="358"/>
      <c r="F956" s="358"/>
      <c r="G956" s="358"/>
      <c r="H956" s="358"/>
      <c r="I956" s="358"/>
      <c r="J956" s="358"/>
      <c r="K956" s="358"/>
      <c r="L956" s="358"/>
      <c r="M956" s="358"/>
      <c r="N956" s="358"/>
      <c r="O956" s="358"/>
      <c r="P956" s="358"/>
      <c r="Q956" s="358"/>
      <c r="R956" s="358"/>
      <c r="S956" s="358"/>
      <c r="T956" s="357"/>
      <c r="U956" s="358"/>
      <c r="V956" s="358"/>
      <c r="W956" s="358"/>
      <c r="X956" s="358"/>
      <c r="Y956" s="358"/>
      <c r="Z956" s="358"/>
      <c r="AA956" s="358"/>
      <c r="AB956" s="358"/>
      <c r="AC956" s="358"/>
      <c r="AD956" s="358"/>
      <c r="AE956" s="358"/>
      <c r="AF956" s="358"/>
      <c r="AG956" s="358"/>
      <c r="AH956" s="358"/>
      <c r="AI956" s="358"/>
      <c r="AJ956" s="358"/>
      <c r="AK956" s="358"/>
    </row>
    <row r="957" spans="1:37" ht="13">
      <c r="A957" s="488"/>
      <c r="B957" s="358"/>
      <c r="C957" s="358"/>
      <c r="D957" s="358"/>
      <c r="E957" s="358"/>
      <c r="F957" s="358"/>
      <c r="G957" s="358"/>
      <c r="H957" s="358"/>
      <c r="I957" s="358"/>
      <c r="J957" s="358"/>
      <c r="K957" s="358"/>
      <c r="L957" s="358"/>
      <c r="M957" s="358"/>
      <c r="N957" s="358"/>
      <c r="O957" s="358"/>
      <c r="P957" s="358"/>
      <c r="Q957" s="358"/>
      <c r="R957" s="358"/>
      <c r="S957" s="358"/>
      <c r="T957" s="357"/>
      <c r="U957" s="358"/>
      <c r="V957" s="358"/>
      <c r="W957" s="358"/>
      <c r="X957" s="358"/>
      <c r="Y957" s="358"/>
      <c r="Z957" s="358"/>
      <c r="AA957" s="358"/>
      <c r="AB957" s="358"/>
      <c r="AC957" s="358"/>
      <c r="AD957" s="358"/>
      <c r="AE957" s="358"/>
      <c r="AF957" s="358"/>
      <c r="AG957" s="358"/>
      <c r="AH957" s="358"/>
      <c r="AI957" s="358"/>
      <c r="AJ957" s="358"/>
      <c r="AK957" s="358"/>
    </row>
    <row r="958" spans="1:37" ht="13">
      <c r="A958" s="488"/>
      <c r="B958" s="358"/>
      <c r="C958" s="358"/>
      <c r="D958" s="358"/>
      <c r="E958" s="358"/>
      <c r="F958" s="358"/>
      <c r="G958" s="358"/>
      <c r="H958" s="358"/>
      <c r="I958" s="358"/>
      <c r="J958" s="358"/>
      <c r="K958" s="358"/>
      <c r="L958" s="358"/>
      <c r="M958" s="358"/>
      <c r="N958" s="358"/>
      <c r="O958" s="358"/>
      <c r="P958" s="358"/>
      <c r="Q958" s="358"/>
      <c r="R958" s="358"/>
      <c r="S958" s="358"/>
      <c r="T958" s="357"/>
      <c r="U958" s="358"/>
      <c r="V958" s="358"/>
      <c r="W958" s="358"/>
      <c r="X958" s="358"/>
      <c r="Y958" s="358"/>
      <c r="Z958" s="358"/>
      <c r="AA958" s="358"/>
      <c r="AB958" s="358"/>
      <c r="AC958" s="358"/>
      <c r="AD958" s="358"/>
      <c r="AE958" s="358"/>
      <c r="AF958" s="358"/>
      <c r="AG958" s="358"/>
      <c r="AH958" s="358"/>
      <c r="AI958" s="358"/>
      <c r="AJ958" s="358"/>
      <c r="AK958" s="358"/>
    </row>
    <row r="959" spans="1:37" ht="13">
      <c r="A959" s="488"/>
      <c r="B959" s="358"/>
      <c r="C959" s="358"/>
      <c r="D959" s="358"/>
      <c r="E959" s="358"/>
      <c r="F959" s="358"/>
      <c r="G959" s="358"/>
      <c r="H959" s="358"/>
      <c r="I959" s="358"/>
      <c r="J959" s="358"/>
      <c r="K959" s="358"/>
      <c r="L959" s="358"/>
      <c r="M959" s="358"/>
      <c r="N959" s="358"/>
      <c r="O959" s="358"/>
      <c r="P959" s="358"/>
      <c r="Q959" s="358"/>
      <c r="R959" s="358"/>
      <c r="S959" s="358"/>
      <c r="T959" s="357"/>
      <c r="U959" s="358"/>
      <c r="V959" s="358"/>
      <c r="W959" s="358"/>
      <c r="X959" s="358"/>
      <c r="Y959" s="358"/>
      <c r="Z959" s="358"/>
      <c r="AA959" s="358"/>
      <c r="AB959" s="358"/>
      <c r="AC959" s="358"/>
      <c r="AD959" s="358"/>
      <c r="AE959" s="358"/>
      <c r="AF959" s="358"/>
      <c r="AG959" s="358"/>
      <c r="AH959" s="358"/>
      <c r="AI959" s="358"/>
      <c r="AJ959" s="358"/>
      <c r="AK959" s="358"/>
    </row>
    <row r="960" spans="1:37" ht="13">
      <c r="A960" s="488"/>
      <c r="B960" s="358"/>
      <c r="C960" s="358"/>
      <c r="D960" s="358"/>
      <c r="E960" s="358"/>
      <c r="F960" s="358"/>
      <c r="G960" s="358"/>
      <c r="H960" s="358"/>
      <c r="I960" s="358"/>
      <c r="J960" s="358"/>
      <c r="K960" s="358"/>
      <c r="L960" s="358"/>
      <c r="M960" s="358"/>
      <c r="N960" s="358"/>
      <c r="O960" s="358"/>
      <c r="P960" s="358"/>
      <c r="Q960" s="358"/>
      <c r="R960" s="358"/>
      <c r="S960" s="358"/>
      <c r="T960" s="357"/>
      <c r="U960" s="358"/>
      <c r="V960" s="358"/>
      <c r="W960" s="358"/>
      <c r="X960" s="358"/>
      <c r="Y960" s="358"/>
      <c r="Z960" s="358"/>
      <c r="AA960" s="358"/>
      <c r="AB960" s="358"/>
      <c r="AC960" s="358"/>
      <c r="AD960" s="358"/>
      <c r="AE960" s="358"/>
      <c r="AF960" s="358"/>
      <c r="AG960" s="358"/>
      <c r="AH960" s="358"/>
      <c r="AI960" s="358"/>
      <c r="AJ960" s="358"/>
      <c r="AK960" s="358"/>
    </row>
    <row r="961" spans="1:37" ht="13">
      <c r="A961" s="488"/>
      <c r="B961" s="358"/>
      <c r="C961" s="358"/>
      <c r="D961" s="358"/>
      <c r="E961" s="358"/>
      <c r="F961" s="358"/>
      <c r="G961" s="358"/>
      <c r="H961" s="358"/>
      <c r="I961" s="358"/>
      <c r="J961" s="358"/>
      <c r="K961" s="358"/>
      <c r="L961" s="358"/>
      <c r="M961" s="358"/>
      <c r="N961" s="358"/>
      <c r="O961" s="358"/>
      <c r="P961" s="358"/>
      <c r="Q961" s="358"/>
      <c r="R961" s="358"/>
      <c r="S961" s="358"/>
      <c r="T961" s="357"/>
      <c r="U961" s="358"/>
      <c r="V961" s="358"/>
      <c r="W961" s="358"/>
      <c r="X961" s="358"/>
      <c r="Y961" s="358"/>
      <c r="Z961" s="358"/>
      <c r="AA961" s="358"/>
      <c r="AB961" s="358"/>
      <c r="AC961" s="358"/>
      <c r="AD961" s="358"/>
      <c r="AE961" s="358"/>
      <c r="AF961" s="358"/>
      <c r="AG961" s="358"/>
      <c r="AH961" s="358"/>
      <c r="AI961" s="358"/>
      <c r="AJ961" s="358"/>
      <c r="AK961" s="358"/>
    </row>
    <row r="962" spans="1:37" ht="13">
      <c r="A962" s="488"/>
      <c r="B962" s="358"/>
      <c r="C962" s="358"/>
      <c r="D962" s="358"/>
      <c r="E962" s="358"/>
      <c r="F962" s="358"/>
      <c r="G962" s="358"/>
      <c r="H962" s="358"/>
      <c r="I962" s="358"/>
      <c r="J962" s="358"/>
      <c r="K962" s="358"/>
      <c r="L962" s="358"/>
      <c r="M962" s="358"/>
      <c r="N962" s="358"/>
      <c r="O962" s="358"/>
      <c r="P962" s="358"/>
      <c r="Q962" s="358"/>
      <c r="R962" s="358"/>
      <c r="S962" s="358"/>
      <c r="T962" s="357"/>
      <c r="U962" s="358"/>
      <c r="V962" s="358"/>
      <c r="W962" s="358"/>
      <c r="X962" s="358"/>
      <c r="Y962" s="358"/>
      <c r="Z962" s="358"/>
      <c r="AA962" s="358"/>
      <c r="AB962" s="358"/>
      <c r="AC962" s="358"/>
      <c r="AD962" s="358"/>
      <c r="AE962" s="358"/>
      <c r="AF962" s="358"/>
      <c r="AG962" s="358"/>
      <c r="AH962" s="358"/>
      <c r="AI962" s="358"/>
      <c r="AJ962" s="358"/>
      <c r="AK962" s="358"/>
    </row>
    <row r="963" spans="1:37" ht="13">
      <c r="A963" s="488"/>
      <c r="B963" s="358"/>
      <c r="C963" s="358"/>
      <c r="D963" s="358"/>
      <c r="E963" s="358"/>
      <c r="F963" s="358"/>
      <c r="G963" s="358"/>
      <c r="H963" s="358"/>
      <c r="I963" s="358"/>
      <c r="J963" s="358"/>
      <c r="K963" s="358"/>
      <c r="L963" s="358"/>
      <c r="M963" s="358"/>
      <c r="N963" s="358"/>
      <c r="O963" s="358"/>
      <c r="P963" s="358"/>
      <c r="Q963" s="358"/>
      <c r="R963" s="358"/>
      <c r="S963" s="358"/>
      <c r="T963" s="357"/>
      <c r="U963" s="358"/>
      <c r="V963" s="358"/>
      <c r="W963" s="358"/>
      <c r="X963" s="358"/>
      <c r="Y963" s="358"/>
      <c r="Z963" s="358"/>
      <c r="AA963" s="358"/>
      <c r="AB963" s="358"/>
      <c r="AC963" s="358"/>
      <c r="AD963" s="358"/>
      <c r="AE963" s="358"/>
      <c r="AF963" s="358"/>
      <c r="AG963" s="358"/>
      <c r="AH963" s="358"/>
      <c r="AI963" s="358"/>
      <c r="AJ963" s="358"/>
      <c r="AK963" s="358"/>
    </row>
    <row r="964" spans="1:37" ht="13">
      <c r="A964" s="488"/>
      <c r="B964" s="358"/>
      <c r="C964" s="358"/>
      <c r="D964" s="358"/>
      <c r="E964" s="358"/>
      <c r="F964" s="358"/>
      <c r="G964" s="358"/>
      <c r="H964" s="358"/>
      <c r="I964" s="358"/>
      <c r="J964" s="358"/>
      <c r="K964" s="358"/>
      <c r="L964" s="358"/>
      <c r="M964" s="358"/>
      <c r="N964" s="358"/>
      <c r="O964" s="358"/>
      <c r="P964" s="358"/>
      <c r="Q964" s="358"/>
      <c r="R964" s="358"/>
      <c r="S964" s="358"/>
      <c r="T964" s="357"/>
      <c r="U964" s="358"/>
      <c r="V964" s="358"/>
      <c r="W964" s="358"/>
      <c r="X964" s="358"/>
      <c r="Y964" s="358"/>
      <c r="Z964" s="358"/>
      <c r="AA964" s="358"/>
      <c r="AB964" s="358"/>
      <c r="AC964" s="358"/>
      <c r="AD964" s="358"/>
      <c r="AE964" s="358"/>
      <c r="AF964" s="358"/>
      <c r="AG964" s="358"/>
      <c r="AH964" s="358"/>
      <c r="AI964" s="358"/>
      <c r="AJ964" s="358"/>
      <c r="AK964" s="358"/>
    </row>
    <row r="965" spans="1:37" ht="13">
      <c r="A965" s="488"/>
      <c r="B965" s="358"/>
      <c r="C965" s="358"/>
      <c r="D965" s="358"/>
      <c r="E965" s="358"/>
      <c r="F965" s="358"/>
      <c r="G965" s="358"/>
      <c r="H965" s="358"/>
      <c r="I965" s="358"/>
      <c r="J965" s="358"/>
      <c r="K965" s="358"/>
      <c r="L965" s="358"/>
      <c r="M965" s="358"/>
      <c r="N965" s="358"/>
      <c r="O965" s="358"/>
      <c r="P965" s="358"/>
      <c r="Q965" s="358"/>
      <c r="R965" s="358"/>
      <c r="S965" s="358"/>
      <c r="T965" s="357"/>
      <c r="U965" s="358"/>
      <c r="V965" s="358"/>
      <c r="W965" s="358"/>
      <c r="X965" s="358"/>
      <c r="Y965" s="358"/>
      <c r="Z965" s="358"/>
      <c r="AA965" s="358"/>
      <c r="AB965" s="358"/>
      <c r="AC965" s="358"/>
      <c r="AD965" s="358"/>
      <c r="AE965" s="358"/>
      <c r="AF965" s="358"/>
      <c r="AG965" s="358"/>
      <c r="AH965" s="358"/>
      <c r="AI965" s="358"/>
      <c r="AJ965" s="358"/>
      <c r="AK965" s="358"/>
    </row>
    <row r="966" spans="1:37" ht="13">
      <c r="A966" s="488"/>
      <c r="B966" s="358"/>
      <c r="C966" s="358"/>
      <c r="D966" s="358"/>
      <c r="E966" s="358"/>
      <c r="F966" s="358"/>
      <c r="G966" s="358"/>
      <c r="H966" s="358"/>
      <c r="I966" s="358"/>
      <c r="J966" s="358"/>
      <c r="K966" s="358"/>
      <c r="L966" s="358"/>
      <c r="M966" s="358"/>
      <c r="N966" s="358"/>
      <c r="O966" s="358"/>
      <c r="P966" s="358"/>
      <c r="Q966" s="358"/>
      <c r="R966" s="358"/>
      <c r="S966" s="358"/>
      <c r="T966" s="357"/>
      <c r="U966" s="358"/>
      <c r="V966" s="358"/>
      <c r="W966" s="358"/>
      <c r="X966" s="358"/>
      <c r="Y966" s="358"/>
      <c r="Z966" s="358"/>
      <c r="AA966" s="358"/>
      <c r="AB966" s="358"/>
      <c r="AC966" s="358"/>
      <c r="AD966" s="358"/>
      <c r="AE966" s="358"/>
      <c r="AF966" s="358"/>
      <c r="AG966" s="358"/>
      <c r="AH966" s="358"/>
      <c r="AI966" s="358"/>
      <c r="AJ966" s="358"/>
      <c r="AK966" s="358"/>
    </row>
    <row r="967" spans="1:37" ht="13">
      <c r="A967" s="488"/>
      <c r="B967" s="358"/>
      <c r="C967" s="358"/>
      <c r="D967" s="358"/>
      <c r="E967" s="358"/>
      <c r="F967" s="358"/>
      <c r="G967" s="358"/>
      <c r="H967" s="358"/>
      <c r="I967" s="358"/>
      <c r="J967" s="358"/>
      <c r="K967" s="358"/>
      <c r="L967" s="358"/>
      <c r="M967" s="358"/>
      <c r="N967" s="358"/>
      <c r="O967" s="358"/>
      <c r="P967" s="358"/>
      <c r="Q967" s="358"/>
      <c r="R967" s="358"/>
      <c r="S967" s="358"/>
      <c r="T967" s="357"/>
      <c r="U967" s="358"/>
      <c r="V967" s="358"/>
      <c r="W967" s="358"/>
      <c r="X967" s="358"/>
      <c r="Y967" s="358"/>
      <c r="Z967" s="358"/>
      <c r="AA967" s="358"/>
      <c r="AB967" s="358"/>
      <c r="AC967" s="358"/>
      <c r="AD967" s="358"/>
      <c r="AE967" s="358"/>
      <c r="AF967" s="358"/>
      <c r="AG967" s="358"/>
      <c r="AH967" s="358"/>
      <c r="AI967" s="358"/>
      <c r="AJ967" s="358"/>
      <c r="AK967" s="358"/>
    </row>
    <row r="968" spans="1:37" ht="13">
      <c r="A968" s="488"/>
      <c r="B968" s="358"/>
      <c r="C968" s="358"/>
      <c r="D968" s="358"/>
      <c r="E968" s="358"/>
      <c r="F968" s="358"/>
      <c r="G968" s="358"/>
      <c r="H968" s="358"/>
      <c r="I968" s="358"/>
      <c r="J968" s="358"/>
      <c r="K968" s="358"/>
      <c r="L968" s="358"/>
      <c r="M968" s="358"/>
      <c r="N968" s="358"/>
      <c r="O968" s="358"/>
      <c r="P968" s="358"/>
      <c r="Q968" s="358"/>
      <c r="R968" s="358"/>
      <c r="S968" s="358"/>
      <c r="T968" s="357"/>
      <c r="U968" s="358"/>
      <c r="V968" s="358"/>
      <c r="W968" s="358"/>
      <c r="X968" s="358"/>
      <c r="Y968" s="358"/>
      <c r="Z968" s="358"/>
      <c r="AA968" s="358"/>
      <c r="AB968" s="358"/>
      <c r="AC968" s="358"/>
      <c r="AD968" s="358"/>
      <c r="AE968" s="358"/>
      <c r="AF968" s="358"/>
      <c r="AG968" s="358"/>
      <c r="AH968" s="358"/>
      <c r="AI968" s="358"/>
      <c r="AJ968" s="358"/>
      <c r="AK968" s="358"/>
    </row>
    <row r="969" spans="1:37" ht="13">
      <c r="A969" s="488"/>
      <c r="B969" s="358"/>
      <c r="C969" s="358"/>
      <c r="D969" s="358"/>
      <c r="E969" s="358"/>
      <c r="F969" s="358"/>
      <c r="G969" s="358"/>
      <c r="H969" s="358"/>
      <c r="I969" s="358"/>
      <c r="J969" s="358"/>
      <c r="K969" s="358"/>
      <c r="L969" s="358"/>
      <c r="M969" s="358"/>
      <c r="N969" s="358"/>
      <c r="O969" s="358"/>
      <c r="P969" s="358"/>
      <c r="Q969" s="358"/>
      <c r="R969" s="358"/>
      <c r="S969" s="358"/>
      <c r="T969" s="357"/>
      <c r="U969" s="358"/>
      <c r="V969" s="358"/>
      <c r="W969" s="358"/>
      <c r="X969" s="358"/>
      <c r="Y969" s="358"/>
      <c r="Z969" s="358"/>
      <c r="AA969" s="358"/>
      <c r="AB969" s="358"/>
      <c r="AC969" s="358"/>
      <c r="AD969" s="358"/>
      <c r="AE969" s="358"/>
      <c r="AF969" s="358"/>
      <c r="AG969" s="358"/>
      <c r="AH969" s="358"/>
      <c r="AI969" s="358"/>
      <c r="AJ969" s="358"/>
      <c r="AK969" s="358"/>
    </row>
    <row r="970" spans="1:37" ht="13">
      <c r="A970" s="488"/>
      <c r="B970" s="358"/>
      <c r="C970" s="358"/>
      <c r="D970" s="358"/>
      <c r="E970" s="358"/>
      <c r="F970" s="358"/>
      <c r="G970" s="358"/>
      <c r="H970" s="358"/>
      <c r="I970" s="358"/>
      <c r="J970" s="358"/>
      <c r="K970" s="358"/>
      <c r="L970" s="358"/>
      <c r="M970" s="358"/>
      <c r="N970" s="358"/>
      <c r="O970" s="358"/>
      <c r="P970" s="358"/>
      <c r="Q970" s="358"/>
      <c r="R970" s="358"/>
      <c r="S970" s="358"/>
      <c r="T970" s="357"/>
      <c r="U970" s="358"/>
      <c r="V970" s="358"/>
      <c r="W970" s="358"/>
      <c r="X970" s="358"/>
      <c r="Y970" s="358"/>
      <c r="Z970" s="358"/>
      <c r="AA970" s="358"/>
      <c r="AB970" s="358"/>
      <c r="AC970" s="358"/>
      <c r="AD970" s="358"/>
      <c r="AE970" s="358"/>
      <c r="AF970" s="358"/>
      <c r="AG970" s="358"/>
      <c r="AH970" s="358"/>
      <c r="AI970" s="358"/>
      <c r="AJ970" s="358"/>
      <c r="AK970" s="358"/>
    </row>
    <row r="971" spans="1:37" ht="13">
      <c r="A971" s="488"/>
      <c r="B971" s="358"/>
      <c r="C971" s="358"/>
      <c r="D971" s="358"/>
      <c r="E971" s="358"/>
      <c r="F971" s="358"/>
      <c r="G971" s="358"/>
      <c r="H971" s="358"/>
      <c r="I971" s="358"/>
      <c r="J971" s="358"/>
      <c r="K971" s="358"/>
      <c r="L971" s="358"/>
      <c r="M971" s="358"/>
      <c r="N971" s="358"/>
      <c r="O971" s="358"/>
      <c r="P971" s="358"/>
      <c r="Q971" s="358"/>
      <c r="R971" s="358"/>
      <c r="S971" s="358"/>
      <c r="T971" s="357"/>
      <c r="U971" s="358"/>
      <c r="V971" s="358"/>
      <c r="W971" s="358"/>
      <c r="X971" s="358"/>
      <c r="Y971" s="358"/>
      <c r="Z971" s="358"/>
      <c r="AA971" s="358"/>
      <c r="AB971" s="358"/>
      <c r="AC971" s="358"/>
      <c r="AD971" s="358"/>
      <c r="AE971" s="358"/>
      <c r="AF971" s="358"/>
      <c r="AG971" s="358"/>
      <c r="AH971" s="358"/>
      <c r="AI971" s="358"/>
      <c r="AJ971" s="358"/>
      <c r="AK971" s="358"/>
    </row>
    <row r="972" spans="1:37" ht="13">
      <c r="A972" s="488"/>
      <c r="B972" s="358"/>
      <c r="C972" s="358"/>
      <c r="D972" s="358"/>
      <c r="E972" s="358"/>
      <c r="F972" s="358"/>
      <c r="G972" s="358"/>
      <c r="H972" s="358"/>
      <c r="I972" s="358"/>
      <c r="J972" s="358"/>
      <c r="K972" s="358"/>
      <c r="L972" s="358"/>
      <c r="M972" s="358"/>
      <c r="N972" s="358"/>
      <c r="O972" s="358"/>
      <c r="P972" s="358"/>
      <c r="Q972" s="358"/>
      <c r="R972" s="358"/>
      <c r="S972" s="358"/>
      <c r="T972" s="357"/>
      <c r="U972" s="358"/>
      <c r="V972" s="358"/>
      <c r="W972" s="358"/>
      <c r="X972" s="358"/>
      <c r="Y972" s="358"/>
      <c r="Z972" s="358"/>
      <c r="AA972" s="358"/>
      <c r="AB972" s="358"/>
      <c r="AC972" s="358"/>
      <c r="AD972" s="358"/>
      <c r="AE972" s="358"/>
      <c r="AF972" s="358"/>
      <c r="AG972" s="358"/>
      <c r="AH972" s="358"/>
      <c r="AI972" s="358"/>
      <c r="AJ972" s="358"/>
      <c r="AK972" s="358"/>
    </row>
    <row r="973" spans="1:37" ht="13">
      <c r="A973" s="488"/>
      <c r="B973" s="358"/>
      <c r="C973" s="358"/>
      <c r="D973" s="358"/>
      <c r="E973" s="358"/>
      <c r="F973" s="358"/>
      <c r="G973" s="358"/>
      <c r="H973" s="358"/>
      <c r="I973" s="358"/>
      <c r="J973" s="358"/>
      <c r="K973" s="358"/>
      <c r="L973" s="358"/>
      <c r="M973" s="358"/>
      <c r="N973" s="358"/>
      <c r="O973" s="358"/>
      <c r="P973" s="358"/>
      <c r="Q973" s="358"/>
      <c r="R973" s="358"/>
      <c r="S973" s="358"/>
      <c r="T973" s="357"/>
      <c r="U973" s="358"/>
      <c r="V973" s="358"/>
      <c r="W973" s="358"/>
      <c r="X973" s="358"/>
      <c r="Y973" s="358"/>
      <c r="Z973" s="358"/>
      <c r="AA973" s="358"/>
      <c r="AB973" s="358"/>
      <c r="AC973" s="358"/>
      <c r="AD973" s="358"/>
      <c r="AE973" s="358"/>
      <c r="AF973" s="358"/>
      <c r="AG973" s="358"/>
      <c r="AH973" s="358"/>
      <c r="AI973" s="358"/>
      <c r="AJ973" s="358"/>
      <c r="AK973" s="358"/>
    </row>
    <row r="974" spans="1:37" ht="13">
      <c r="A974" s="488"/>
      <c r="B974" s="358"/>
      <c r="C974" s="358"/>
      <c r="D974" s="358"/>
      <c r="E974" s="358"/>
      <c r="F974" s="358"/>
      <c r="G974" s="358"/>
      <c r="H974" s="358"/>
      <c r="I974" s="358"/>
      <c r="J974" s="358"/>
      <c r="K974" s="358"/>
      <c r="L974" s="358"/>
      <c r="M974" s="358"/>
      <c r="N974" s="358"/>
      <c r="O974" s="358"/>
      <c r="P974" s="358"/>
      <c r="Q974" s="358"/>
      <c r="R974" s="358"/>
      <c r="S974" s="358"/>
      <c r="T974" s="357"/>
      <c r="U974" s="358"/>
      <c r="V974" s="358"/>
      <c r="W974" s="358"/>
      <c r="X974" s="358"/>
      <c r="Y974" s="358"/>
      <c r="Z974" s="358"/>
      <c r="AA974" s="358"/>
      <c r="AB974" s="358"/>
      <c r="AC974" s="358"/>
      <c r="AD974" s="358"/>
      <c r="AE974" s="358"/>
      <c r="AF974" s="358"/>
      <c r="AG974" s="358"/>
      <c r="AH974" s="358"/>
      <c r="AI974" s="358"/>
      <c r="AJ974" s="358"/>
      <c r="AK974" s="358"/>
    </row>
    <row r="975" spans="1:37" ht="13">
      <c r="A975" s="488"/>
      <c r="B975" s="358"/>
      <c r="C975" s="358"/>
      <c r="D975" s="358"/>
      <c r="E975" s="358"/>
      <c r="F975" s="358"/>
      <c r="G975" s="358"/>
      <c r="H975" s="358"/>
      <c r="I975" s="358"/>
      <c r="J975" s="358"/>
      <c r="K975" s="358"/>
      <c r="L975" s="358"/>
      <c r="M975" s="358"/>
      <c r="N975" s="358"/>
      <c r="O975" s="358"/>
      <c r="P975" s="358"/>
      <c r="Q975" s="358"/>
      <c r="R975" s="358"/>
      <c r="S975" s="358"/>
      <c r="T975" s="357"/>
      <c r="U975" s="358"/>
      <c r="V975" s="358"/>
      <c r="W975" s="358"/>
      <c r="X975" s="358"/>
      <c r="Y975" s="358"/>
      <c r="Z975" s="358"/>
      <c r="AA975" s="358"/>
      <c r="AB975" s="358"/>
      <c r="AC975" s="358"/>
      <c r="AD975" s="358"/>
      <c r="AE975" s="358"/>
      <c r="AF975" s="358"/>
      <c r="AG975" s="358"/>
      <c r="AH975" s="358"/>
      <c r="AI975" s="358"/>
      <c r="AJ975" s="358"/>
      <c r="AK975" s="358"/>
    </row>
    <row r="976" spans="1:37" ht="13">
      <c r="A976" s="488"/>
      <c r="B976" s="358"/>
      <c r="C976" s="358"/>
      <c r="D976" s="358"/>
      <c r="E976" s="358"/>
      <c r="F976" s="358"/>
      <c r="G976" s="358"/>
      <c r="H976" s="358"/>
      <c r="I976" s="358"/>
      <c r="J976" s="358"/>
      <c r="K976" s="358"/>
      <c r="L976" s="358"/>
      <c r="M976" s="358"/>
      <c r="N976" s="358"/>
      <c r="O976" s="358"/>
      <c r="P976" s="358"/>
      <c r="Q976" s="358"/>
      <c r="R976" s="358"/>
      <c r="S976" s="358"/>
      <c r="T976" s="357"/>
      <c r="U976" s="358"/>
      <c r="V976" s="358"/>
      <c r="W976" s="358"/>
      <c r="X976" s="358"/>
      <c r="Y976" s="358"/>
      <c r="Z976" s="358"/>
      <c r="AA976" s="358"/>
      <c r="AB976" s="358"/>
      <c r="AC976" s="358"/>
      <c r="AD976" s="358"/>
      <c r="AE976" s="358"/>
      <c r="AF976" s="358"/>
      <c r="AG976" s="358"/>
      <c r="AH976" s="358"/>
      <c r="AI976" s="358"/>
      <c r="AJ976" s="358"/>
      <c r="AK976" s="358"/>
    </row>
    <row r="977" spans="1:37" ht="13">
      <c r="A977" s="488"/>
      <c r="B977" s="358"/>
      <c r="C977" s="358"/>
      <c r="D977" s="358"/>
      <c r="E977" s="358"/>
      <c r="F977" s="358"/>
      <c r="G977" s="358"/>
      <c r="H977" s="358"/>
      <c r="I977" s="358"/>
      <c r="J977" s="358"/>
      <c r="K977" s="358"/>
      <c r="L977" s="358"/>
      <c r="M977" s="358"/>
      <c r="N977" s="358"/>
      <c r="O977" s="358"/>
      <c r="P977" s="358"/>
      <c r="Q977" s="358"/>
      <c r="R977" s="358"/>
      <c r="S977" s="358"/>
      <c r="T977" s="357"/>
      <c r="U977" s="358"/>
      <c r="V977" s="358"/>
      <c r="W977" s="358"/>
      <c r="X977" s="358"/>
      <c r="Y977" s="358"/>
      <c r="Z977" s="358"/>
      <c r="AA977" s="358"/>
      <c r="AB977" s="358"/>
      <c r="AC977" s="358"/>
      <c r="AD977" s="358"/>
      <c r="AE977" s="358"/>
      <c r="AF977" s="358"/>
      <c r="AG977" s="358"/>
      <c r="AH977" s="358"/>
      <c r="AI977" s="358"/>
      <c r="AJ977" s="358"/>
      <c r="AK977" s="358"/>
    </row>
    <row r="978" spans="1:37" ht="13">
      <c r="A978" s="488"/>
      <c r="B978" s="358"/>
      <c r="C978" s="358"/>
      <c r="D978" s="358"/>
      <c r="E978" s="358"/>
      <c r="F978" s="358"/>
      <c r="G978" s="358"/>
      <c r="H978" s="358"/>
      <c r="I978" s="358"/>
      <c r="J978" s="358"/>
      <c r="K978" s="358"/>
      <c r="L978" s="358"/>
      <c r="M978" s="358"/>
      <c r="N978" s="358"/>
      <c r="O978" s="358"/>
      <c r="P978" s="358"/>
      <c r="Q978" s="358"/>
      <c r="R978" s="358"/>
      <c r="S978" s="358"/>
      <c r="T978" s="357"/>
      <c r="U978" s="358"/>
      <c r="V978" s="358"/>
      <c r="W978" s="358"/>
      <c r="X978" s="358"/>
      <c r="Y978" s="358"/>
      <c r="Z978" s="358"/>
      <c r="AA978" s="358"/>
      <c r="AB978" s="358"/>
      <c r="AC978" s="358"/>
      <c r="AD978" s="358"/>
      <c r="AE978" s="358"/>
      <c r="AF978" s="358"/>
      <c r="AG978" s="358"/>
      <c r="AH978" s="358"/>
      <c r="AI978" s="358"/>
      <c r="AJ978" s="358"/>
      <c r="AK978" s="358"/>
    </row>
    <row r="979" spans="1:37" ht="13">
      <c r="A979" s="488"/>
      <c r="B979" s="358"/>
      <c r="C979" s="358"/>
      <c r="D979" s="358"/>
      <c r="E979" s="358"/>
      <c r="F979" s="358"/>
      <c r="G979" s="358"/>
      <c r="H979" s="358"/>
      <c r="I979" s="358"/>
      <c r="J979" s="358"/>
      <c r="K979" s="358"/>
      <c r="L979" s="358"/>
      <c r="M979" s="358"/>
      <c r="N979" s="358"/>
      <c r="O979" s="358"/>
      <c r="P979" s="358"/>
      <c r="Q979" s="358"/>
      <c r="R979" s="358"/>
      <c r="S979" s="358"/>
      <c r="T979" s="357"/>
      <c r="U979" s="358"/>
      <c r="V979" s="358"/>
      <c r="W979" s="358"/>
      <c r="X979" s="358"/>
      <c r="Y979" s="358"/>
      <c r="Z979" s="358"/>
      <c r="AA979" s="358"/>
      <c r="AB979" s="358"/>
      <c r="AC979" s="358"/>
      <c r="AD979" s="358"/>
      <c r="AE979" s="358"/>
      <c r="AF979" s="358"/>
      <c r="AG979" s="358"/>
      <c r="AH979" s="358"/>
      <c r="AI979" s="358"/>
      <c r="AJ979" s="358"/>
      <c r="AK979" s="358"/>
    </row>
    <row r="980" spans="1:37" ht="13">
      <c r="A980" s="488"/>
      <c r="B980" s="358"/>
      <c r="C980" s="358"/>
      <c r="D980" s="358"/>
      <c r="E980" s="358"/>
      <c r="F980" s="358"/>
      <c r="G980" s="358"/>
      <c r="H980" s="358"/>
      <c r="I980" s="358"/>
      <c r="J980" s="358"/>
      <c r="K980" s="358"/>
      <c r="L980" s="358"/>
      <c r="M980" s="358"/>
      <c r="N980" s="358"/>
      <c r="O980" s="358"/>
      <c r="P980" s="358"/>
      <c r="Q980" s="358"/>
      <c r="R980" s="358"/>
      <c r="S980" s="358"/>
      <c r="T980" s="357"/>
      <c r="U980" s="358"/>
      <c r="V980" s="358"/>
      <c r="W980" s="358"/>
      <c r="X980" s="358"/>
      <c r="Y980" s="358"/>
      <c r="Z980" s="358"/>
      <c r="AA980" s="358"/>
      <c r="AB980" s="358"/>
      <c r="AC980" s="358"/>
      <c r="AD980" s="358"/>
      <c r="AE980" s="358"/>
      <c r="AF980" s="358"/>
      <c r="AG980" s="358"/>
      <c r="AH980" s="358"/>
      <c r="AI980" s="358"/>
      <c r="AJ980" s="358"/>
      <c r="AK980" s="358"/>
    </row>
    <row r="981" spans="1:37" ht="13">
      <c r="A981" s="488"/>
      <c r="B981" s="358"/>
      <c r="C981" s="358"/>
      <c r="D981" s="358"/>
      <c r="E981" s="358"/>
      <c r="F981" s="358"/>
      <c r="G981" s="358"/>
      <c r="H981" s="358"/>
      <c r="I981" s="358"/>
      <c r="J981" s="358"/>
      <c r="K981" s="358"/>
      <c r="L981" s="358"/>
      <c r="M981" s="358"/>
      <c r="N981" s="358"/>
      <c r="O981" s="358"/>
      <c r="P981" s="358"/>
      <c r="Q981" s="358"/>
      <c r="R981" s="358"/>
      <c r="S981" s="358"/>
      <c r="T981" s="357"/>
      <c r="U981" s="358"/>
      <c r="V981" s="358"/>
      <c r="W981" s="358"/>
      <c r="X981" s="358"/>
      <c r="Y981" s="358"/>
      <c r="Z981" s="358"/>
      <c r="AA981" s="358"/>
      <c r="AB981" s="358"/>
      <c r="AC981" s="358"/>
      <c r="AD981" s="358"/>
      <c r="AE981" s="358"/>
      <c r="AF981" s="358"/>
      <c r="AG981" s="358"/>
      <c r="AH981" s="358"/>
      <c r="AI981" s="358"/>
      <c r="AJ981" s="358"/>
      <c r="AK981" s="358"/>
    </row>
    <row r="982" spans="1:37" ht="13">
      <c r="A982" s="488"/>
      <c r="B982" s="358"/>
      <c r="C982" s="358"/>
      <c r="D982" s="358"/>
      <c r="E982" s="358"/>
      <c r="F982" s="358"/>
      <c r="G982" s="358"/>
      <c r="H982" s="358"/>
      <c r="I982" s="358"/>
      <c r="J982" s="358"/>
      <c r="K982" s="358"/>
      <c r="L982" s="358"/>
      <c r="M982" s="358"/>
      <c r="N982" s="358"/>
      <c r="O982" s="358"/>
      <c r="P982" s="358"/>
      <c r="Q982" s="358"/>
      <c r="R982" s="358"/>
      <c r="S982" s="358"/>
      <c r="T982" s="357"/>
      <c r="U982" s="358"/>
      <c r="V982" s="358"/>
      <c r="W982" s="358"/>
      <c r="X982" s="358"/>
      <c r="Y982" s="358"/>
      <c r="Z982" s="358"/>
      <c r="AA982" s="358"/>
      <c r="AB982" s="358"/>
      <c r="AC982" s="358"/>
      <c r="AD982" s="358"/>
      <c r="AE982" s="358"/>
      <c r="AF982" s="358"/>
      <c r="AG982" s="358"/>
      <c r="AH982" s="358"/>
      <c r="AI982" s="358"/>
      <c r="AJ982" s="358"/>
      <c r="AK982" s="358"/>
    </row>
    <row r="983" spans="1:37" ht="13">
      <c r="A983" s="488"/>
      <c r="B983" s="358"/>
      <c r="C983" s="358"/>
      <c r="D983" s="358"/>
      <c r="E983" s="358"/>
      <c r="F983" s="358"/>
      <c r="G983" s="358"/>
      <c r="H983" s="358"/>
      <c r="I983" s="358"/>
      <c r="J983" s="358"/>
      <c r="K983" s="358"/>
      <c r="L983" s="358"/>
      <c r="M983" s="358"/>
      <c r="N983" s="358"/>
      <c r="O983" s="358"/>
      <c r="P983" s="358"/>
      <c r="Q983" s="358"/>
      <c r="R983" s="358"/>
      <c r="S983" s="358"/>
      <c r="T983" s="357"/>
      <c r="U983" s="358"/>
      <c r="V983" s="358"/>
      <c r="W983" s="358"/>
      <c r="X983" s="358"/>
      <c r="Y983" s="358"/>
      <c r="Z983" s="358"/>
      <c r="AA983" s="358"/>
      <c r="AB983" s="358"/>
      <c r="AC983" s="358"/>
      <c r="AD983" s="358"/>
      <c r="AE983" s="358"/>
      <c r="AF983" s="358"/>
      <c r="AG983" s="358"/>
      <c r="AH983" s="358"/>
      <c r="AI983" s="358"/>
      <c r="AJ983" s="358"/>
      <c r="AK983" s="358"/>
    </row>
    <row r="984" spans="1:37" ht="13">
      <c r="A984" s="488"/>
      <c r="B984" s="358"/>
      <c r="C984" s="358"/>
      <c r="D984" s="358"/>
      <c r="E984" s="358"/>
      <c r="F984" s="358"/>
      <c r="G984" s="358"/>
      <c r="H984" s="358"/>
      <c r="I984" s="358"/>
      <c r="J984" s="358"/>
      <c r="K984" s="358"/>
      <c r="L984" s="358"/>
      <c r="M984" s="358"/>
      <c r="N984" s="358"/>
      <c r="O984" s="358"/>
      <c r="P984" s="358"/>
      <c r="Q984" s="358"/>
      <c r="R984" s="358"/>
      <c r="S984" s="358"/>
      <c r="T984" s="357"/>
      <c r="U984" s="358"/>
      <c r="V984" s="358"/>
      <c r="W984" s="358"/>
      <c r="X984" s="358"/>
      <c r="Y984" s="358"/>
      <c r="Z984" s="358"/>
      <c r="AA984" s="358"/>
      <c r="AB984" s="358"/>
      <c r="AC984" s="358"/>
      <c r="AD984" s="358"/>
      <c r="AE984" s="358"/>
      <c r="AF984" s="358"/>
      <c r="AG984" s="358"/>
      <c r="AH984" s="358"/>
      <c r="AI984" s="358"/>
      <c r="AJ984" s="358"/>
      <c r="AK984" s="358"/>
    </row>
    <row r="985" spans="1:37" ht="13">
      <c r="A985" s="488"/>
      <c r="B985" s="358"/>
      <c r="C985" s="358"/>
      <c r="D985" s="358"/>
      <c r="E985" s="358"/>
      <c r="F985" s="358"/>
      <c r="G985" s="358"/>
      <c r="H985" s="358"/>
      <c r="I985" s="358"/>
      <c r="J985" s="358"/>
      <c r="K985" s="358"/>
      <c r="L985" s="358"/>
      <c r="M985" s="358"/>
      <c r="N985" s="358"/>
      <c r="O985" s="358"/>
      <c r="P985" s="358"/>
      <c r="Q985" s="358"/>
      <c r="R985" s="358"/>
      <c r="S985" s="358"/>
      <c r="T985" s="357"/>
      <c r="U985" s="358"/>
      <c r="V985" s="358"/>
      <c r="W985" s="358"/>
      <c r="X985" s="358"/>
      <c r="Y985" s="358"/>
      <c r="Z985" s="358"/>
      <c r="AA985" s="358"/>
      <c r="AB985" s="358"/>
      <c r="AC985" s="358"/>
      <c r="AD985" s="358"/>
      <c r="AE985" s="358"/>
      <c r="AF985" s="358"/>
      <c r="AG985" s="358"/>
      <c r="AH985" s="358"/>
      <c r="AI985" s="358"/>
      <c r="AJ985" s="358"/>
      <c r="AK985" s="358"/>
    </row>
    <row r="986" spans="1:37" ht="13">
      <c r="A986" s="488"/>
      <c r="B986" s="358"/>
      <c r="C986" s="358"/>
      <c r="D986" s="358"/>
      <c r="E986" s="358"/>
      <c r="F986" s="358"/>
      <c r="G986" s="358"/>
      <c r="H986" s="358"/>
      <c r="I986" s="358"/>
      <c r="J986" s="358"/>
      <c r="K986" s="358"/>
      <c r="L986" s="358"/>
      <c r="M986" s="358"/>
      <c r="N986" s="358"/>
      <c r="O986" s="358"/>
      <c r="P986" s="358"/>
      <c r="Q986" s="358"/>
      <c r="R986" s="358"/>
      <c r="S986" s="358"/>
      <c r="T986" s="357"/>
      <c r="U986" s="358"/>
      <c r="V986" s="358"/>
      <c r="W986" s="358"/>
      <c r="X986" s="358"/>
      <c r="Y986" s="358"/>
      <c r="Z986" s="358"/>
      <c r="AA986" s="358"/>
      <c r="AB986" s="358"/>
      <c r="AC986" s="358"/>
      <c r="AD986" s="358"/>
      <c r="AE986" s="358"/>
      <c r="AF986" s="358"/>
      <c r="AG986" s="358"/>
      <c r="AH986" s="358"/>
      <c r="AI986" s="358"/>
      <c r="AJ986" s="358"/>
      <c r="AK986" s="358"/>
    </row>
    <row r="987" spans="1:37" ht="13">
      <c r="A987" s="488"/>
      <c r="B987" s="358"/>
      <c r="C987" s="358"/>
      <c r="D987" s="358"/>
      <c r="E987" s="358"/>
      <c r="F987" s="358"/>
      <c r="G987" s="358"/>
      <c r="H987" s="358"/>
      <c r="I987" s="358"/>
      <c r="J987" s="358"/>
      <c r="K987" s="358"/>
      <c r="L987" s="358"/>
      <c r="M987" s="358"/>
      <c r="N987" s="358"/>
      <c r="O987" s="358"/>
      <c r="P987" s="358"/>
      <c r="Q987" s="358"/>
      <c r="R987" s="358"/>
      <c r="S987" s="358"/>
      <c r="T987" s="357"/>
      <c r="U987" s="358"/>
      <c r="V987" s="358"/>
      <c r="W987" s="358"/>
      <c r="X987" s="358"/>
      <c r="Y987" s="358"/>
      <c r="Z987" s="358"/>
      <c r="AA987" s="358"/>
      <c r="AB987" s="358"/>
      <c r="AC987" s="358"/>
      <c r="AD987" s="358"/>
      <c r="AE987" s="358"/>
      <c r="AF987" s="358"/>
      <c r="AG987" s="358"/>
      <c r="AH987" s="358"/>
      <c r="AI987" s="358"/>
      <c r="AJ987" s="358"/>
      <c r="AK987" s="358"/>
    </row>
    <row r="988" spans="1:37" ht="13">
      <c r="A988" s="488"/>
      <c r="B988" s="358"/>
      <c r="C988" s="358"/>
      <c r="D988" s="358"/>
      <c r="E988" s="358"/>
      <c r="F988" s="358"/>
      <c r="G988" s="358"/>
      <c r="H988" s="358"/>
      <c r="I988" s="358"/>
      <c r="J988" s="358"/>
      <c r="K988" s="358"/>
      <c r="L988" s="358"/>
      <c r="M988" s="358"/>
      <c r="N988" s="358"/>
      <c r="O988" s="358"/>
      <c r="P988" s="358"/>
      <c r="Q988" s="358"/>
      <c r="R988" s="358"/>
      <c r="S988" s="358"/>
      <c r="T988" s="357"/>
      <c r="U988" s="358"/>
      <c r="V988" s="358"/>
      <c r="W988" s="358"/>
      <c r="X988" s="358"/>
      <c r="Y988" s="358"/>
      <c r="Z988" s="358"/>
      <c r="AA988" s="358"/>
      <c r="AB988" s="358"/>
      <c r="AC988" s="358"/>
      <c r="AD988" s="358"/>
      <c r="AE988" s="358"/>
      <c r="AF988" s="358"/>
      <c r="AG988" s="358"/>
      <c r="AH988" s="358"/>
      <c r="AI988" s="358"/>
      <c r="AJ988" s="358"/>
      <c r="AK988" s="358"/>
    </row>
    <row r="989" spans="1:37" ht="13">
      <c r="A989" s="488"/>
      <c r="B989" s="358"/>
      <c r="C989" s="358"/>
      <c r="D989" s="358"/>
      <c r="E989" s="358"/>
      <c r="F989" s="358"/>
      <c r="G989" s="358"/>
      <c r="H989" s="358"/>
      <c r="I989" s="358"/>
      <c r="J989" s="358"/>
      <c r="K989" s="358"/>
      <c r="L989" s="358"/>
      <c r="M989" s="358"/>
      <c r="N989" s="358"/>
      <c r="O989" s="358"/>
      <c r="P989" s="358"/>
      <c r="Q989" s="358"/>
      <c r="R989" s="358"/>
      <c r="S989" s="358"/>
      <c r="T989" s="357"/>
      <c r="U989" s="358"/>
      <c r="V989" s="358"/>
      <c r="W989" s="358"/>
      <c r="X989" s="358"/>
      <c r="Y989" s="358"/>
      <c r="Z989" s="358"/>
      <c r="AA989" s="358"/>
      <c r="AB989" s="358"/>
      <c r="AC989" s="358"/>
      <c r="AD989" s="358"/>
      <c r="AE989" s="358"/>
      <c r="AF989" s="358"/>
      <c r="AG989" s="358"/>
      <c r="AH989" s="358"/>
      <c r="AI989" s="358"/>
      <c r="AJ989" s="358"/>
      <c r="AK989" s="358"/>
    </row>
    <row r="990" spans="1:37" ht="13">
      <c r="A990" s="488"/>
      <c r="B990" s="358"/>
      <c r="C990" s="358"/>
      <c r="D990" s="358"/>
      <c r="E990" s="358"/>
      <c r="F990" s="358"/>
      <c r="G990" s="358"/>
      <c r="H990" s="358"/>
      <c r="I990" s="358"/>
      <c r="J990" s="358"/>
      <c r="K990" s="358"/>
      <c r="L990" s="358"/>
      <c r="M990" s="358"/>
      <c r="N990" s="358"/>
      <c r="O990" s="358"/>
      <c r="P990" s="358"/>
      <c r="Q990" s="358"/>
      <c r="R990" s="358"/>
      <c r="S990" s="358"/>
      <c r="T990" s="357"/>
      <c r="U990" s="358"/>
      <c r="V990" s="358"/>
      <c r="W990" s="358"/>
      <c r="X990" s="358"/>
      <c r="Y990" s="358"/>
      <c r="Z990" s="358"/>
      <c r="AA990" s="358"/>
      <c r="AB990" s="358"/>
      <c r="AC990" s="358"/>
      <c r="AD990" s="358"/>
      <c r="AE990" s="358"/>
      <c r="AF990" s="358"/>
      <c r="AG990" s="358"/>
      <c r="AH990" s="358"/>
      <c r="AI990" s="358"/>
      <c r="AJ990" s="358"/>
      <c r="AK990" s="358"/>
    </row>
    <row r="991" spans="1:37" ht="13">
      <c r="A991" s="488"/>
      <c r="B991" s="358"/>
      <c r="C991" s="358"/>
      <c r="D991" s="358"/>
      <c r="E991" s="358"/>
      <c r="F991" s="358"/>
      <c r="G991" s="358"/>
      <c r="H991" s="358"/>
      <c r="I991" s="358"/>
      <c r="J991" s="358"/>
      <c r="K991" s="358"/>
      <c r="L991" s="358"/>
      <c r="M991" s="358"/>
      <c r="N991" s="358"/>
      <c r="O991" s="358"/>
      <c r="P991" s="358"/>
      <c r="Q991" s="358"/>
      <c r="R991" s="358"/>
      <c r="S991" s="358"/>
      <c r="T991" s="357"/>
      <c r="U991" s="358"/>
      <c r="V991" s="358"/>
      <c r="W991" s="358"/>
      <c r="X991" s="358"/>
      <c r="Y991" s="358"/>
      <c r="Z991" s="358"/>
      <c r="AA991" s="358"/>
      <c r="AB991" s="358"/>
      <c r="AC991" s="358"/>
      <c r="AD991" s="358"/>
      <c r="AE991" s="358"/>
      <c r="AF991" s="358"/>
      <c r="AG991" s="358"/>
      <c r="AH991" s="358"/>
      <c r="AI991" s="358"/>
      <c r="AJ991" s="358"/>
      <c r="AK991" s="358"/>
    </row>
    <row r="992" spans="1:37" ht="13">
      <c r="A992" s="488"/>
      <c r="B992" s="358"/>
      <c r="C992" s="358"/>
      <c r="D992" s="358"/>
      <c r="E992" s="358"/>
      <c r="F992" s="358"/>
      <c r="G992" s="358"/>
      <c r="H992" s="358"/>
      <c r="I992" s="358"/>
      <c r="J992" s="358"/>
      <c r="K992" s="358"/>
      <c r="L992" s="358"/>
      <c r="M992" s="358"/>
      <c r="N992" s="358"/>
      <c r="O992" s="358"/>
      <c r="P992" s="358"/>
      <c r="Q992" s="358"/>
      <c r="R992" s="358"/>
      <c r="S992" s="358"/>
      <c r="T992" s="357"/>
      <c r="U992" s="358"/>
      <c r="V992" s="358"/>
      <c r="W992" s="358"/>
      <c r="X992" s="358"/>
      <c r="Y992" s="358"/>
      <c r="Z992" s="358"/>
      <c r="AA992" s="358"/>
      <c r="AB992" s="358"/>
      <c r="AC992" s="358"/>
      <c r="AD992" s="358"/>
      <c r="AE992" s="358"/>
      <c r="AF992" s="358"/>
      <c r="AG992" s="358"/>
      <c r="AH992" s="358"/>
      <c r="AI992" s="358"/>
      <c r="AJ992" s="358"/>
      <c r="AK992" s="358"/>
    </row>
    <row r="993" spans="1:37" ht="13">
      <c r="A993" s="488"/>
      <c r="B993" s="358"/>
      <c r="C993" s="358"/>
      <c r="D993" s="358"/>
      <c r="E993" s="358"/>
      <c r="F993" s="358"/>
      <c r="G993" s="358"/>
      <c r="H993" s="358"/>
      <c r="I993" s="358"/>
      <c r="J993" s="358"/>
      <c r="K993" s="358"/>
      <c r="L993" s="358"/>
      <c r="M993" s="358"/>
      <c r="N993" s="358"/>
      <c r="O993" s="358"/>
      <c r="P993" s="358"/>
      <c r="Q993" s="358"/>
      <c r="R993" s="358"/>
      <c r="S993" s="358"/>
      <c r="T993" s="357"/>
      <c r="U993" s="358"/>
      <c r="V993" s="358"/>
      <c r="W993" s="358"/>
      <c r="X993" s="358"/>
      <c r="Y993" s="358"/>
      <c r="Z993" s="358"/>
      <c r="AA993" s="358"/>
      <c r="AB993" s="358"/>
      <c r="AC993" s="358"/>
      <c r="AD993" s="358"/>
      <c r="AE993" s="358"/>
      <c r="AF993" s="358"/>
      <c r="AG993" s="358"/>
      <c r="AH993" s="358"/>
      <c r="AI993" s="358"/>
      <c r="AJ993" s="358"/>
      <c r="AK993" s="358"/>
    </row>
    <row r="994" spans="1:37" ht="13">
      <c r="A994" s="488"/>
      <c r="B994" s="358"/>
      <c r="C994" s="358"/>
      <c r="D994" s="358"/>
      <c r="E994" s="358"/>
      <c r="F994" s="358"/>
      <c r="G994" s="358"/>
      <c r="H994" s="358"/>
      <c r="I994" s="358"/>
      <c r="J994" s="358"/>
      <c r="K994" s="358"/>
      <c r="L994" s="358"/>
      <c r="M994" s="358"/>
      <c r="N994" s="358"/>
      <c r="O994" s="358"/>
      <c r="P994" s="358"/>
      <c r="Q994" s="358"/>
      <c r="R994" s="358"/>
      <c r="S994" s="358"/>
      <c r="T994" s="357"/>
      <c r="U994" s="358"/>
      <c r="V994" s="358"/>
      <c r="W994" s="358"/>
      <c r="X994" s="358"/>
      <c r="Y994" s="358"/>
      <c r="Z994" s="358"/>
      <c r="AA994" s="358"/>
      <c r="AB994" s="358"/>
      <c r="AC994" s="358"/>
      <c r="AD994" s="358"/>
      <c r="AE994" s="358"/>
      <c r="AF994" s="358"/>
      <c r="AG994" s="358"/>
      <c r="AH994" s="358"/>
      <c r="AI994" s="358"/>
      <c r="AJ994" s="358"/>
      <c r="AK994" s="358"/>
    </row>
    <row r="995" spans="1:37" ht="13">
      <c r="A995" s="488"/>
      <c r="B995" s="358"/>
      <c r="C995" s="358"/>
      <c r="D995" s="358"/>
      <c r="E995" s="358"/>
      <c r="F995" s="358"/>
      <c r="G995" s="358"/>
      <c r="H995" s="358"/>
      <c r="I995" s="358"/>
      <c r="J995" s="358"/>
      <c r="K995" s="358"/>
      <c r="L995" s="358"/>
      <c r="M995" s="358"/>
      <c r="N995" s="358"/>
      <c r="O995" s="358"/>
      <c r="P995" s="358"/>
      <c r="Q995" s="358"/>
      <c r="R995" s="358"/>
      <c r="S995" s="358"/>
      <c r="T995" s="357"/>
      <c r="U995" s="358"/>
      <c r="V995" s="358"/>
      <c r="W995" s="358"/>
      <c r="X995" s="358"/>
      <c r="Y995" s="358"/>
      <c r="Z995" s="358"/>
      <c r="AA995" s="358"/>
      <c r="AB995" s="358"/>
      <c r="AC995" s="358"/>
      <c r="AD995" s="358"/>
      <c r="AE995" s="358"/>
      <c r="AF995" s="358"/>
      <c r="AG995" s="358"/>
      <c r="AH995" s="358"/>
      <c r="AI995" s="358"/>
      <c r="AJ995" s="358"/>
      <c r="AK995" s="358"/>
    </row>
    <row r="996" spans="1:37" ht="13">
      <c r="A996" s="488"/>
      <c r="B996" s="358"/>
      <c r="C996" s="358"/>
      <c r="D996" s="358"/>
      <c r="E996" s="358"/>
      <c r="F996" s="358"/>
      <c r="G996" s="358"/>
      <c r="H996" s="358"/>
      <c r="I996" s="358"/>
      <c r="J996" s="358"/>
      <c r="K996" s="358"/>
      <c r="L996" s="358"/>
      <c r="M996" s="358"/>
      <c r="N996" s="358"/>
      <c r="O996" s="358"/>
      <c r="P996" s="358"/>
      <c r="Q996" s="358"/>
      <c r="R996" s="358"/>
      <c r="S996" s="358"/>
      <c r="T996" s="357"/>
      <c r="U996" s="358"/>
      <c r="V996" s="358"/>
      <c r="W996" s="358"/>
      <c r="X996" s="358"/>
      <c r="Y996" s="358"/>
      <c r="Z996" s="358"/>
      <c r="AA996" s="358"/>
      <c r="AB996" s="358"/>
      <c r="AC996" s="358"/>
      <c r="AD996" s="358"/>
      <c r="AE996" s="358"/>
      <c r="AF996" s="358"/>
      <c r="AG996" s="358"/>
      <c r="AH996" s="358"/>
      <c r="AI996" s="358"/>
      <c r="AJ996" s="358"/>
      <c r="AK996" s="358"/>
    </row>
    <row r="997" spans="1:37" ht="13">
      <c r="A997" s="488"/>
      <c r="B997" s="358"/>
      <c r="C997" s="358"/>
      <c r="D997" s="358"/>
      <c r="E997" s="358"/>
      <c r="F997" s="358"/>
      <c r="G997" s="358"/>
      <c r="H997" s="358"/>
      <c r="I997" s="358"/>
      <c r="J997" s="358"/>
      <c r="K997" s="358"/>
      <c r="L997" s="358"/>
      <c r="M997" s="358"/>
      <c r="N997" s="358"/>
      <c r="O997" s="358"/>
      <c r="P997" s="358"/>
      <c r="Q997" s="358"/>
      <c r="R997" s="358"/>
      <c r="S997" s="358"/>
      <c r="T997" s="357"/>
      <c r="U997" s="358"/>
      <c r="V997" s="358"/>
      <c r="W997" s="358"/>
      <c r="X997" s="358"/>
      <c r="Y997" s="358"/>
      <c r="Z997" s="358"/>
      <c r="AA997" s="358"/>
      <c r="AB997" s="358"/>
      <c r="AC997" s="358"/>
      <c r="AD997" s="358"/>
      <c r="AE997" s="358"/>
      <c r="AF997" s="358"/>
      <c r="AG997" s="358"/>
      <c r="AH997" s="358"/>
      <c r="AI997" s="358"/>
      <c r="AJ997" s="358"/>
      <c r="AK997" s="358"/>
    </row>
    <row r="998" spans="1:37" ht="13">
      <c r="A998" s="488"/>
      <c r="B998" s="358"/>
      <c r="C998" s="358"/>
      <c r="D998" s="358"/>
      <c r="E998" s="358"/>
      <c r="F998" s="358"/>
      <c r="G998" s="358"/>
      <c r="H998" s="358"/>
      <c r="I998" s="358"/>
      <c r="J998" s="358"/>
      <c r="K998" s="358"/>
      <c r="L998" s="358"/>
      <c r="M998" s="358"/>
      <c r="N998" s="358"/>
      <c r="O998" s="358"/>
      <c r="P998" s="358"/>
      <c r="Q998" s="358"/>
      <c r="R998" s="358"/>
      <c r="S998" s="358"/>
      <c r="T998" s="357"/>
      <c r="U998" s="358"/>
      <c r="V998" s="358"/>
      <c r="W998" s="358"/>
      <c r="X998" s="358"/>
      <c r="Y998" s="358"/>
      <c r="Z998" s="358"/>
      <c r="AA998" s="358"/>
      <c r="AB998" s="358"/>
      <c r="AC998" s="358"/>
      <c r="AD998" s="358"/>
      <c r="AE998" s="358"/>
      <c r="AF998" s="358"/>
      <c r="AG998" s="358"/>
      <c r="AH998" s="358"/>
      <c r="AI998" s="358"/>
      <c r="AJ998" s="358"/>
      <c r="AK998" s="358"/>
    </row>
    <row r="999" spans="1:37" ht="13">
      <c r="A999" s="488"/>
      <c r="B999" s="358"/>
      <c r="C999" s="358"/>
      <c r="D999" s="358"/>
      <c r="E999" s="358"/>
      <c r="F999" s="358"/>
      <c r="G999" s="358"/>
      <c r="H999" s="358"/>
      <c r="I999" s="358"/>
      <c r="J999" s="358"/>
      <c r="K999" s="358"/>
      <c r="L999" s="358"/>
      <c r="M999" s="358"/>
      <c r="N999" s="358"/>
      <c r="O999" s="358"/>
      <c r="P999" s="358"/>
      <c r="Q999" s="358"/>
      <c r="R999" s="358"/>
      <c r="S999" s="358"/>
      <c r="T999" s="357"/>
      <c r="U999" s="358"/>
      <c r="V999" s="358"/>
      <c r="W999" s="358"/>
      <c r="X999" s="358"/>
      <c r="Y999" s="358"/>
      <c r="Z999" s="358"/>
      <c r="AA999" s="358"/>
      <c r="AB999" s="358"/>
      <c r="AC999" s="358"/>
      <c r="AD999" s="358"/>
      <c r="AE999" s="358"/>
      <c r="AF999" s="358"/>
      <c r="AG999" s="358"/>
      <c r="AH999" s="358"/>
      <c r="AI999" s="358"/>
      <c r="AJ999" s="358"/>
      <c r="AK999" s="358"/>
    </row>
    <row r="1000" spans="1:37" ht="13">
      <c r="A1000" s="488"/>
      <c r="B1000" s="358"/>
      <c r="C1000" s="358"/>
      <c r="D1000" s="358"/>
      <c r="E1000" s="358"/>
      <c r="F1000" s="358"/>
      <c r="G1000" s="358"/>
      <c r="H1000" s="358"/>
      <c r="I1000" s="358"/>
      <c r="J1000" s="358"/>
      <c r="K1000" s="358"/>
      <c r="L1000" s="358"/>
      <c r="M1000" s="358"/>
      <c r="N1000" s="358"/>
      <c r="O1000" s="358"/>
      <c r="P1000" s="358"/>
      <c r="Q1000" s="358"/>
      <c r="R1000" s="358"/>
      <c r="S1000" s="358"/>
      <c r="T1000" s="357"/>
      <c r="U1000" s="358"/>
      <c r="V1000" s="358"/>
      <c r="W1000" s="358"/>
      <c r="X1000" s="358"/>
      <c r="Y1000" s="358"/>
      <c r="Z1000" s="358"/>
      <c r="AA1000" s="358"/>
      <c r="AB1000" s="358"/>
      <c r="AC1000" s="358"/>
      <c r="AD1000" s="358"/>
      <c r="AE1000" s="358"/>
      <c r="AF1000" s="358"/>
      <c r="AG1000" s="358"/>
      <c r="AH1000" s="358"/>
      <c r="AI1000" s="358"/>
      <c r="AJ1000" s="358"/>
      <c r="AK1000" s="358"/>
    </row>
  </sheetData>
  <pageMargins left="0.7" right="0.7" top="0.75" bottom="0.75" header="0" footer="0"/>
  <pageSetup scale="42" orientation="portrait"/>
  <headerFooter>
    <oddHeader>&amp;L2019 ULI Hines Student Competition&amp;R2019-331 &amp;A</oddHead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E8A123"/>
  </sheetPr>
  <dimension ref="A1:AK1000"/>
  <sheetViews>
    <sheetView showGridLines="0" workbookViewId="0">
      <selection activeCell="V104" sqref="V104"/>
    </sheetView>
  </sheetViews>
  <sheetFormatPr baseColWidth="10" defaultColWidth="14.5" defaultRowHeight="15" customHeight="1"/>
  <cols>
    <col min="1" max="1" width="1.6640625" style="1254" customWidth="1"/>
    <col min="2" max="4" width="1.6640625" customWidth="1"/>
    <col min="5" max="6" width="8.83203125" customWidth="1"/>
    <col min="7" max="7" width="16.33203125" customWidth="1"/>
    <col min="8" max="8" width="12.5" customWidth="1"/>
    <col min="9" max="9" width="11.5" customWidth="1"/>
    <col min="10" max="10" width="13.6640625" customWidth="1"/>
    <col min="11" max="12" width="12.5" customWidth="1"/>
    <col min="13" max="14" width="11.83203125" customWidth="1"/>
    <col min="15" max="15" width="12.1640625" customWidth="1"/>
    <col min="16" max="16" width="13" customWidth="1"/>
    <col min="17" max="17" width="15.1640625" customWidth="1"/>
    <col min="18" max="18" width="13.1640625" customWidth="1"/>
    <col min="19" max="37" width="11.33203125" bestFit="1" customWidth="1"/>
  </cols>
  <sheetData>
    <row r="1" spans="1:37" ht="14.25" customHeight="1">
      <c r="A1" s="315"/>
      <c r="B1" s="1"/>
      <c r="C1" s="1"/>
      <c r="D1" s="1"/>
      <c r="E1" s="1"/>
      <c r="F1" s="1"/>
      <c r="G1" s="1"/>
      <c r="H1" s="1"/>
      <c r="I1" s="1"/>
      <c r="J1" s="1"/>
      <c r="K1" s="1"/>
      <c r="L1" s="1"/>
      <c r="M1" s="1"/>
      <c r="N1" s="1"/>
      <c r="O1" s="1"/>
      <c r="P1" s="229"/>
      <c r="Q1" s="1"/>
      <c r="R1" s="1"/>
      <c r="S1" s="1"/>
      <c r="T1" s="1"/>
      <c r="U1" s="1"/>
      <c r="V1" s="1"/>
      <c r="W1" s="1"/>
      <c r="X1" s="1"/>
      <c r="Y1" s="1"/>
      <c r="Z1" s="1"/>
      <c r="AA1" s="1"/>
      <c r="AB1" s="1"/>
      <c r="AC1" s="1"/>
      <c r="AD1" s="1"/>
      <c r="AE1" s="1"/>
      <c r="AF1" s="1"/>
      <c r="AG1" s="1"/>
      <c r="AH1" s="1"/>
      <c r="AI1" s="1"/>
      <c r="AJ1" s="1"/>
      <c r="AK1" s="1"/>
    </row>
    <row r="2" spans="1:37" ht="14.25" customHeight="1">
      <c r="A2" s="315"/>
      <c r="B2" s="1"/>
      <c r="C2" s="1"/>
      <c r="D2" s="1"/>
      <c r="E2" s="1"/>
      <c r="F2" s="1"/>
      <c r="G2" s="1"/>
      <c r="H2" s="1"/>
      <c r="I2" s="1"/>
      <c r="J2" s="1"/>
      <c r="K2" s="1"/>
      <c r="L2" s="1"/>
      <c r="M2" s="1"/>
      <c r="N2" s="1"/>
      <c r="O2" s="1"/>
      <c r="P2" s="229"/>
      <c r="Q2" s="1"/>
      <c r="R2" s="1"/>
      <c r="S2" s="1"/>
      <c r="T2" s="1"/>
      <c r="U2" s="1"/>
      <c r="V2" s="1"/>
      <c r="W2" s="1"/>
      <c r="X2" s="1"/>
      <c r="Y2" s="1"/>
      <c r="Z2" s="1"/>
      <c r="AA2" s="1"/>
      <c r="AB2" s="1"/>
      <c r="AC2" s="1"/>
      <c r="AD2" s="1"/>
      <c r="AE2" s="1"/>
      <c r="AF2" s="1"/>
      <c r="AG2" s="1"/>
      <c r="AH2" s="1"/>
      <c r="AI2" s="1"/>
      <c r="AJ2" s="1"/>
      <c r="AK2" s="1"/>
    </row>
    <row r="3" spans="1:37" ht="14.25" customHeight="1">
      <c r="A3" s="315"/>
      <c r="B3" s="1"/>
      <c r="C3" s="1"/>
      <c r="D3" s="1"/>
      <c r="E3" s="1"/>
      <c r="F3" s="1"/>
      <c r="G3" s="1"/>
      <c r="H3" s="1"/>
      <c r="I3" s="1"/>
      <c r="J3" s="1"/>
      <c r="K3" s="1"/>
      <c r="L3" s="1"/>
      <c r="M3" s="1"/>
      <c r="N3" s="1"/>
      <c r="O3" s="1"/>
      <c r="P3" s="229"/>
      <c r="Q3" s="1"/>
      <c r="R3" s="1"/>
      <c r="S3" s="1"/>
      <c r="T3" s="1"/>
      <c r="U3" s="1"/>
      <c r="V3" s="1"/>
      <c r="W3" s="1"/>
      <c r="X3" s="1"/>
      <c r="Y3" s="1"/>
      <c r="Z3" s="1"/>
      <c r="AA3" s="1"/>
      <c r="AB3" s="1"/>
      <c r="AC3" s="1"/>
      <c r="AD3" s="1"/>
      <c r="AE3" s="1"/>
      <c r="AF3" s="1"/>
      <c r="AG3" s="1"/>
      <c r="AH3" s="1"/>
      <c r="AI3" s="1"/>
      <c r="AJ3" s="1"/>
      <c r="AK3" s="1"/>
    </row>
    <row r="4" spans="1:37" ht="14.25" customHeight="1">
      <c r="A4" s="315"/>
      <c r="B4" s="1"/>
      <c r="C4" s="1"/>
      <c r="D4" s="1"/>
      <c r="E4" s="1"/>
      <c r="F4" s="1"/>
      <c r="G4" s="1"/>
      <c r="H4" s="1"/>
      <c r="I4" s="1"/>
      <c r="J4" s="1"/>
      <c r="K4" s="1"/>
      <c r="L4" s="1"/>
      <c r="M4" s="1"/>
      <c r="N4" s="1"/>
      <c r="O4" s="1"/>
      <c r="P4" s="229"/>
      <c r="Q4" s="1"/>
      <c r="R4" s="1"/>
      <c r="S4" s="1"/>
      <c r="T4" s="1"/>
      <c r="U4" s="1"/>
      <c r="V4" s="1"/>
      <c r="W4" s="1"/>
      <c r="X4" s="1"/>
      <c r="Y4" s="1"/>
      <c r="Z4" s="1"/>
      <c r="AA4" s="1"/>
      <c r="AB4" s="1"/>
      <c r="AC4" s="1"/>
      <c r="AD4" s="1"/>
      <c r="AE4" s="1"/>
      <c r="AF4" s="1"/>
      <c r="AG4" s="1"/>
      <c r="AH4" s="1"/>
      <c r="AI4" s="1"/>
      <c r="AJ4" s="1"/>
      <c r="AK4" s="1"/>
    </row>
    <row r="5" spans="1:37" ht="14.25" customHeight="1">
      <c r="A5" s="315"/>
      <c r="B5" s="1"/>
      <c r="C5" s="1"/>
      <c r="D5" s="1"/>
      <c r="E5" s="1"/>
      <c r="F5" s="1"/>
      <c r="G5" s="1"/>
      <c r="H5" s="1"/>
      <c r="I5" s="1"/>
      <c r="J5" s="1"/>
      <c r="K5" s="1"/>
      <c r="L5" s="1"/>
      <c r="M5" s="1"/>
      <c r="N5" s="1"/>
      <c r="O5" s="1"/>
      <c r="P5" s="229"/>
      <c r="Q5" s="1"/>
      <c r="R5" s="1"/>
      <c r="S5" s="1"/>
      <c r="T5" s="1"/>
      <c r="U5" s="1"/>
      <c r="V5" s="1"/>
      <c r="W5" s="1"/>
      <c r="X5" s="1"/>
      <c r="Y5" s="1"/>
      <c r="Z5" s="1"/>
      <c r="AA5" s="1"/>
      <c r="AB5" s="1"/>
      <c r="AC5" s="1"/>
      <c r="AD5" s="1"/>
      <c r="AE5" s="1"/>
      <c r="AF5" s="1"/>
      <c r="AG5" s="1"/>
      <c r="AH5" s="1"/>
      <c r="AI5" s="1"/>
      <c r="AJ5" s="1"/>
      <c r="AK5" s="1"/>
    </row>
    <row r="6" spans="1:37" ht="14.25" customHeight="1">
      <c r="A6" s="315"/>
      <c r="B6" s="1"/>
      <c r="C6" s="1"/>
      <c r="D6" s="1"/>
      <c r="E6" s="1"/>
      <c r="F6" s="1"/>
      <c r="G6" s="1"/>
      <c r="H6" s="1"/>
      <c r="I6" s="1"/>
      <c r="J6" s="1"/>
      <c r="K6" s="1"/>
      <c r="L6" s="1"/>
      <c r="M6" s="1"/>
      <c r="N6" s="1"/>
      <c r="O6" s="1"/>
      <c r="P6" s="229"/>
      <c r="Q6" s="1"/>
      <c r="R6" s="1"/>
      <c r="S6" s="1"/>
      <c r="T6" s="1"/>
      <c r="U6" s="1"/>
      <c r="V6" s="1"/>
      <c r="W6" s="1"/>
      <c r="X6" s="1"/>
      <c r="Y6" s="1"/>
      <c r="Z6" s="1"/>
      <c r="AA6" s="1"/>
      <c r="AB6" s="1"/>
      <c r="AC6" s="1"/>
      <c r="AD6" s="1"/>
      <c r="AE6" s="1"/>
      <c r="AF6" s="1"/>
      <c r="AG6" s="1"/>
      <c r="AH6" s="1"/>
      <c r="AI6" s="1"/>
      <c r="AJ6" s="1"/>
      <c r="AK6" s="1"/>
    </row>
    <row r="7" spans="1:37" ht="14.25" customHeight="1">
      <c r="A7" s="315"/>
      <c r="B7" s="1"/>
      <c r="C7" s="1"/>
      <c r="D7" s="1"/>
      <c r="E7" s="1"/>
      <c r="F7" s="1"/>
      <c r="G7" s="1"/>
      <c r="H7" s="1"/>
      <c r="I7" s="1"/>
      <c r="J7" s="1"/>
      <c r="K7" s="1"/>
      <c r="L7" s="1"/>
      <c r="M7" s="1"/>
      <c r="N7" s="1"/>
      <c r="O7" s="1"/>
      <c r="P7" s="229"/>
      <c r="Q7" s="1"/>
      <c r="R7" s="1"/>
      <c r="S7" s="1"/>
      <c r="T7" s="1"/>
      <c r="U7" s="1"/>
      <c r="V7" s="1"/>
      <c r="W7" s="1"/>
      <c r="X7" s="1"/>
      <c r="Y7" s="1"/>
      <c r="Z7" s="1"/>
      <c r="AA7" s="1"/>
      <c r="AB7" s="1"/>
      <c r="AC7" s="1"/>
      <c r="AD7" s="1"/>
      <c r="AE7" s="1"/>
      <c r="AF7" s="1"/>
      <c r="AG7" s="1"/>
      <c r="AH7" s="1"/>
      <c r="AI7" s="1"/>
      <c r="AJ7" s="1"/>
      <c r="AK7" s="1"/>
    </row>
    <row r="8" spans="1:37" ht="14.25" customHeight="1">
      <c r="A8" s="315"/>
      <c r="B8" s="89" t="s">
        <v>68</v>
      </c>
      <c r="C8" s="1"/>
      <c r="D8" s="1"/>
      <c r="E8" s="1"/>
      <c r="F8" s="1"/>
      <c r="G8" s="1"/>
      <c r="H8" s="1"/>
      <c r="I8" s="1"/>
      <c r="J8" s="1"/>
      <c r="K8" s="1"/>
      <c r="L8" s="1"/>
      <c r="M8" s="1"/>
      <c r="N8" s="1"/>
      <c r="O8" s="1"/>
      <c r="P8" s="229"/>
      <c r="Q8" s="1"/>
      <c r="R8" s="1"/>
      <c r="S8" s="1"/>
      <c r="T8" s="1"/>
      <c r="U8" s="1"/>
      <c r="V8" s="1"/>
      <c r="W8" s="1"/>
      <c r="X8" s="1"/>
      <c r="Y8" s="1"/>
      <c r="Z8" s="1"/>
      <c r="AA8" s="1"/>
      <c r="AB8" s="1"/>
      <c r="AC8" s="1"/>
      <c r="AD8" s="1"/>
      <c r="AE8" s="1"/>
      <c r="AF8" s="1"/>
      <c r="AG8" s="1"/>
      <c r="AH8" s="1"/>
      <c r="AI8" s="1"/>
      <c r="AJ8" s="1"/>
      <c r="AK8" s="1"/>
    </row>
    <row r="9" spans="1:37" ht="14.25" customHeight="1">
      <c r="A9" s="315"/>
      <c r="B9" s="289" t="s">
        <v>763</v>
      </c>
      <c r="C9" s="1"/>
      <c r="D9" s="1"/>
      <c r="E9" s="1"/>
      <c r="F9" s="1"/>
      <c r="G9" s="1"/>
      <c r="H9" s="1"/>
      <c r="I9" s="1"/>
      <c r="J9" s="1"/>
      <c r="K9" s="1"/>
      <c r="L9" s="1"/>
      <c r="M9" s="1"/>
      <c r="N9" s="1"/>
      <c r="O9" s="1"/>
      <c r="P9" s="229"/>
      <c r="Q9" s="1"/>
      <c r="R9" s="1"/>
      <c r="S9" s="1"/>
      <c r="T9" s="1"/>
      <c r="U9" s="1"/>
      <c r="V9" s="1"/>
      <c r="W9" s="1"/>
      <c r="X9" s="1"/>
      <c r="Y9" s="1"/>
      <c r="Z9" s="1"/>
      <c r="AA9" s="1"/>
      <c r="AB9" s="1"/>
      <c r="AC9" s="1"/>
      <c r="AD9" s="1"/>
      <c r="AE9" s="1"/>
      <c r="AF9" s="1"/>
      <c r="AG9" s="1"/>
      <c r="AH9" s="1"/>
      <c r="AI9" s="1"/>
      <c r="AJ9" s="1"/>
      <c r="AK9" s="1"/>
    </row>
    <row r="10" spans="1:37" ht="14.25" customHeight="1" thickBot="1">
      <c r="A10" s="315"/>
      <c r="B10" s="1"/>
      <c r="C10" s="1"/>
      <c r="D10" s="1"/>
      <c r="E10" s="1"/>
      <c r="F10" s="1"/>
      <c r="G10" s="1"/>
      <c r="H10" s="1"/>
      <c r="I10" s="1"/>
      <c r="J10" s="1"/>
      <c r="K10" s="1"/>
      <c r="L10" s="1"/>
      <c r="M10" s="1"/>
      <c r="N10" s="1"/>
      <c r="O10" s="1"/>
      <c r="P10" s="229"/>
      <c r="Q10" s="1"/>
      <c r="R10" s="1"/>
      <c r="S10" s="1"/>
      <c r="T10" s="1"/>
      <c r="U10" s="1"/>
      <c r="V10" s="1"/>
      <c r="W10" s="1"/>
      <c r="X10" s="1"/>
      <c r="Y10" s="1"/>
      <c r="Z10" s="1"/>
      <c r="AA10" s="1"/>
      <c r="AB10" s="1"/>
      <c r="AC10" s="1"/>
      <c r="AD10" s="1"/>
      <c r="AE10" s="1"/>
      <c r="AF10" s="1"/>
      <c r="AG10" s="1"/>
      <c r="AH10" s="1"/>
      <c r="AI10" s="1"/>
      <c r="AJ10" s="1"/>
      <c r="AK10" s="1"/>
    </row>
    <row r="11" spans="1:37" ht="14.25" customHeight="1">
      <c r="A11" s="315"/>
      <c r="B11" s="1219" t="s">
        <v>518</v>
      </c>
      <c r="C11" s="1220"/>
      <c r="D11" s="1220"/>
      <c r="E11" s="1220"/>
      <c r="F11" s="1220"/>
      <c r="G11" s="1220"/>
      <c r="H11" s="1229"/>
      <c r="I11" s="315"/>
      <c r="J11" s="1219" t="s">
        <v>652</v>
      </c>
      <c r="K11" s="1220"/>
      <c r="L11" s="1220"/>
      <c r="M11" s="1220"/>
      <c r="N11" s="1224" t="s">
        <v>653</v>
      </c>
      <c r="O11" s="1"/>
      <c r="P11" s="1219" t="s">
        <v>490</v>
      </c>
      <c r="Q11" s="1220"/>
      <c r="R11" s="1229"/>
      <c r="S11" s="1"/>
      <c r="T11" s="1"/>
      <c r="U11" s="1"/>
      <c r="V11" s="1"/>
      <c r="W11" s="1"/>
      <c r="X11" s="1"/>
      <c r="Y11" s="1"/>
      <c r="Z11" s="1"/>
      <c r="AA11" s="1"/>
      <c r="AB11" s="1"/>
      <c r="AC11" s="1"/>
      <c r="AD11" s="1"/>
      <c r="AE11" s="1"/>
      <c r="AF11" s="1"/>
      <c r="AG11" s="1"/>
      <c r="AH11" s="1"/>
      <c r="AI11" s="1"/>
      <c r="AJ11" s="1"/>
      <c r="AK11" s="1"/>
    </row>
    <row r="12" spans="1:37" ht="14.25" customHeight="1" thickBot="1">
      <c r="A12" s="315"/>
      <c r="B12" s="1156" t="s">
        <v>528</v>
      </c>
      <c r="C12" s="1157"/>
      <c r="D12" s="1157"/>
      <c r="E12" s="1157"/>
      <c r="F12" s="1157"/>
      <c r="G12" s="1249">
        <f>'Area Matrix'!D44</f>
        <v>471653</v>
      </c>
      <c r="H12" s="1159"/>
      <c r="I12" s="1"/>
      <c r="J12" s="1151" t="s">
        <v>552</v>
      </c>
      <c r="K12" s="1152"/>
      <c r="L12" s="1152"/>
      <c r="M12" s="1169">
        <f>G12*G16</f>
        <v>16507855</v>
      </c>
      <c r="N12" s="1172">
        <f>M12/G12</f>
        <v>35</v>
      </c>
      <c r="O12" s="1"/>
      <c r="P12" s="1199" t="s">
        <v>71</v>
      </c>
      <c r="Q12" s="1168"/>
      <c r="R12" s="1184">
        <f ca="1">SUM('Area Matrix'!D59,'Area Matrix'!H59,'Area Matrix'!L59,'Area Matrix'!P59,'Area Matrix'!T59)</f>
        <v>137083013.63016063</v>
      </c>
      <c r="S12" s="1"/>
      <c r="T12" s="1"/>
      <c r="U12" s="1"/>
      <c r="V12" s="1"/>
      <c r="W12" s="1"/>
      <c r="X12" s="1"/>
      <c r="Y12" s="1"/>
      <c r="Z12" s="1"/>
      <c r="AA12" s="1"/>
      <c r="AB12" s="1"/>
      <c r="AC12" s="1"/>
      <c r="AD12" s="1"/>
      <c r="AE12" s="1"/>
      <c r="AF12" s="1"/>
      <c r="AG12" s="1"/>
      <c r="AH12" s="1"/>
      <c r="AI12" s="1"/>
      <c r="AJ12" s="1"/>
      <c r="AK12" s="1"/>
    </row>
    <row r="13" spans="1:37" ht="14.25" customHeight="1" thickBot="1">
      <c r="A13" s="315"/>
      <c r="B13" s="1"/>
      <c r="C13" s="1"/>
      <c r="D13" s="1"/>
      <c r="E13" s="1"/>
      <c r="F13" s="1"/>
      <c r="G13" s="1"/>
      <c r="H13" s="1"/>
      <c r="I13" s="1"/>
      <c r="J13" s="1151" t="s">
        <v>602</v>
      </c>
      <c r="K13" s="1152"/>
      <c r="L13" s="1152"/>
      <c r="M13" s="1169">
        <f>-M12*G19</f>
        <v>-1650785.5</v>
      </c>
      <c r="N13" s="1173"/>
      <c r="O13" s="1"/>
      <c r="P13" s="1250" t="s">
        <v>550</v>
      </c>
      <c r="Q13" s="1168"/>
      <c r="R13" s="1184">
        <f ca="1">R12*G26</f>
        <v>0</v>
      </c>
      <c r="S13" s="320"/>
      <c r="T13" s="1"/>
      <c r="U13" s="1"/>
      <c r="V13" s="1"/>
      <c r="W13" s="1"/>
      <c r="X13" s="1"/>
      <c r="Y13" s="1"/>
      <c r="Z13" s="1"/>
      <c r="AA13" s="1"/>
      <c r="AB13" s="1"/>
      <c r="AC13" s="1"/>
      <c r="AD13" s="1"/>
      <c r="AE13" s="1"/>
      <c r="AF13" s="1"/>
      <c r="AG13" s="1"/>
      <c r="AH13" s="1"/>
      <c r="AI13" s="1"/>
      <c r="AJ13" s="1"/>
      <c r="AK13" s="1"/>
    </row>
    <row r="14" spans="1:37" ht="14.25" customHeight="1">
      <c r="A14" s="315"/>
      <c r="B14" s="1219" t="s">
        <v>654</v>
      </c>
      <c r="C14" s="1220"/>
      <c r="D14" s="1220"/>
      <c r="E14" s="1220"/>
      <c r="F14" s="1220"/>
      <c r="G14" s="1220"/>
      <c r="H14" s="1229"/>
      <c r="I14" s="315"/>
      <c r="J14" s="1174" t="s">
        <v>567</v>
      </c>
      <c r="K14" s="1175"/>
      <c r="L14" s="1175"/>
      <c r="M14" s="1176">
        <f>M12+M13</f>
        <v>14857069.5</v>
      </c>
      <c r="N14" s="1177"/>
      <c r="O14" s="1"/>
      <c r="P14" s="1251"/>
      <c r="Q14" s="869"/>
      <c r="R14" s="1252"/>
      <c r="S14" s="324"/>
      <c r="T14" s="1"/>
      <c r="U14" s="1"/>
      <c r="V14" s="1"/>
      <c r="W14" s="1"/>
      <c r="X14" s="1"/>
      <c r="Y14" s="1"/>
      <c r="Z14" s="1"/>
      <c r="AA14" s="1"/>
      <c r="AB14" s="1"/>
      <c r="AC14" s="1"/>
      <c r="AD14" s="1"/>
      <c r="AE14" s="1"/>
      <c r="AF14" s="1"/>
      <c r="AG14" s="1"/>
      <c r="AH14" s="1"/>
      <c r="AI14" s="1"/>
      <c r="AJ14" s="1"/>
      <c r="AK14" s="1"/>
    </row>
    <row r="15" spans="1:37" ht="14.25" customHeight="1" thickBot="1">
      <c r="A15" s="315"/>
      <c r="B15" s="1151" t="s">
        <v>655</v>
      </c>
      <c r="C15" s="1152"/>
      <c r="D15" s="1152"/>
      <c r="E15" s="1152"/>
      <c r="F15" s="1152"/>
      <c r="G15" s="1160">
        <v>15</v>
      </c>
      <c r="H15" s="1154" t="s">
        <v>625</v>
      </c>
      <c r="I15" s="1"/>
      <c r="J15" s="1151"/>
      <c r="K15" s="1152"/>
      <c r="L15" s="1152"/>
      <c r="M15" s="1168"/>
      <c r="N15" s="1173"/>
      <c r="O15" s="1"/>
      <c r="P15" s="1253" t="s">
        <v>191</v>
      </c>
      <c r="Q15" s="1205"/>
      <c r="R15" s="1188">
        <f ca="1">SUM(R12:R14)</f>
        <v>137083013.63016063</v>
      </c>
      <c r="S15" s="1"/>
      <c r="T15" s="1"/>
      <c r="U15" s="1"/>
      <c r="V15" s="1"/>
      <c r="W15" s="1"/>
      <c r="X15" s="1"/>
      <c r="Y15" s="1"/>
      <c r="Z15" s="1"/>
      <c r="AA15" s="1"/>
      <c r="AB15" s="1"/>
      <c r="AC15" s="1"/>
      <c r="AD15" s="1"/>
      <c r="AE15" s="1"/>
      <c r="AF15" s="1"/>
      <c r="AG15" s="1"/>
      <c r="AH15" s="1"/>
      <c r="AI15" s="1"/>
      <c r="AJ15" s="1"/>
      <c r="AK15" s="1"/>
    </row>
    <row r="16" spans="1:37" ht="14.25" customHeight="1" thickBot="1">
      <c r="A16" s="315"/>
      <c r="B16" s="1151" t="s">
        <v>656</v>
      </c>
      <c r="C16" s="1152"/>
      <c r="D16" s="1152"/>
      <c r="E16" s="1152"/>
      <c r="F16" s="1152"/>
      <c r="G16" s="1160">
        <v>35</v>
      </c>
      <c r="H16" s="1154" t="s">
        <v>611</v>
      </c>
      <c r="I16" s="1"/>
      <c r="J16" s="1178" t="s">
        <v>657</v>
      </c>
      <c r="K16" s="1152"/>
      <c r="L16" s="1152"/>
      <c r="M16" s="1168"/>
      <c r="N16" s="1173"/>
      <c r="O16" s="1"/>
      <c r="P16" s="229"/>
      <c r="Q16" s="1"/>
      <c r="R16" s="1"/>
      <c r="S16" s="1"/>
      <c r="T16" s="1"/>
      <c r="U16" s="1"/>
      <c r="V16" s="1"/>
      <c r="W16" s="1"/>
      <c r="X16" s="1"/>
      <c r="Y16" s="1"/>
      <c r="Z16" s="1"/>
      <c r="AA16" s="1"/>
      <c r="AB16" s="1"/>
      <c r="AC16" s="1"/>
      <c r="AD16" s="1"/>
      <c r="AE16" s="1"/>
      <c r="AF16" s="1"/>
      <c r="AG16" s="1"/>
      <c r="AH16" s="1"/>
      <c r="AI16" s="1"/>
      <c r="AJ16" s="1"/>
      <c r="AK16" s="1"/>
    </row>
    <row r="17" spans="1:37" ht="14.25" customHeight="1">
      <c r="A17" s="315"/>
      <c r="B17" s="1151" t="s">
        <v>658</v>
      </c>
      <c r="C17" s="1152"/>
      <c r="D17" s="1152"/>
      <c r="E17" s="1152"/>
      <c r="F17" s="1152"/>
      <c r="G17" s="1162">
        <v>0.03</v>
      </c>
      <c r="H17" s="1154" t="s">
        <v>614</v>
      </c>
      <c r="I17" s="1"/>
      <c r="J17" s="1151" t="s">
        <v>659</v>
      </c>
      <c r="K17" s="1152"/>
      <c r="L17" s="1152"/>
      <c r="M17" s="1169">
        <f t="shared" ref="M17:M19" si="0">N17*$G$12</f>
        <v>707479.5</v>
      </c>
      <c r="N17" s="1179">
        <v>1.5</v>
      </c>
      <c r="O17" s="1"/>
      <c r="P17" s="1219" t="s">
        <v>193</v>
      </c>
      <c r="Q17" s="1220"/>
      <c r="R17" s="1229"/>
      <c r="S17" s="1"/>
      <c r="T17" s="1"/>
      <c r="U17" s="1"/>
      <c r="V17" s="1"/>
      <c r="W17" s="1"/>
      <c r="X17" s="1"/>
      <c r="Y17" s="1"/>
      <c r="Z17" s="1"/>
      <c r="AA17" s="1"/>
      <c r="AB17" s="1"/>
      <c r="AC17" s="1"/>
      <c r="AD17" s="1"/>
      <c r="AE17" s="1"/>
      <c r="AF17" s="1"/>
      <c r="AG17" s="1"/>
      <c r="AH17" s="1"/>
      <c r="AI17" s="1"/>
      <c r="AJ17" s="1"/>
      <c r="AK17" s="1"/>
    </row>
    <row r="18" spans="1:37" ht="14.25" customHeight="1">
      <c r="A18" s="315"/>
      <c r="B18" s="1151" t="s">
        <v>200</v>
      </c>
      <c r="C18" s="1152"/>
      <c r="D18" s="1152"/>
      <c r="E18" s="1152"/>
      <c r="F18" s="1152"/>
      <c r="G18" s="1162">
        <v>0.02</v>
      </c>
      <c r="H18" s="1154"/>
      <c r="I18" s="1"/>
      <c r="J18" s="1151" t="s">
        <v>660</v>
      </c>
      <c r="K18" s="1152"/>
      <c r="L18" s="1152"/>
      <c r="M18" s="1169">
        <f t="shared" si="0"/>
        <v>707479.5</v>
      </c>
      <c r="N18" s="1179">
        <v>1.5</v>
      </c>
      <c r="O18" s="1"/>
      <c r="P18" s="1185" t="s">
        <v>523</v>
      </c>
      <c r="Q18" s="1152"/>
      <c r="R18" s="1184">
        <f ca="1">G32</f>
        <v>95958109.541112438</v>
      </c>
      <c r="S18" s="1"/>
      <c r="T18" s="1"/>
      <c r="U18" s="1"/>
      <c r="V18" s="1"/>
      <c r="W18" s="1"/>
      <c r="X18" s="1"/>
      <c r="Y18" s="1"/>
      <c r="Z18" s="1"/>
      <c r="AA18" s="1"/>
      <c r="AB18" s="1"/>
      <c r="AC18" s="1"/>
      <c r="AD18" s="1"/>
      <c r="AE18" s="1"/>
      <c r="AF18" s="1"/>
      <c r="AG18" s="1"/>
      <c r="AH18" s="1"/>
      <c r="AI18" s="1"/>
      <c r="AJ18" s="1"/>
      <c r="AK18" s="1"/>
    </row>
    <row r="19" spans="1:37" ht="14.25" customHeight="1">
      <c r="A19" s="315"/>
      <c r="B19" s="1151" t="s">
        <v>661</v>
      </c>
      <c r="C19" s="1152"/>
      <c r="D19" s="1152"/>
      <c r="E19" s="1152"/>
      <c r="F19" s="1152"/>
      <c r="G19" s="1162">
        <v>0.1</v>
      </c>
      <c r="H19" s="1154" t="s">
        <v>662</v>
      </c>
      <c r="I19" s="1"/>
      <c r="J19" s="1151" t="s">
        <v>128</v>
      </c>
      <c r="K19" s="1152"/>
      <c r="L19" s="1152"/>
      <c r="M19" s="1169">
        <f t="shared" si="0"/>
        <v>943306</v>
      </c>
      <c r="N19" s="1179">
        <v>2</v>
      </c>
      <c r="O19" s="1"/>
      <c r="P19" s="1185" t="s">
        <v>197</v>
      </c>
      <c r="Q19" s="1152"/>
      <c r="R19" s="1184">
        <f ca="1">R20-R18</f>
        <v>41124904.089048192</v>
      </c>
      <c r="S19" s="1"/>
      <c r="T19" s="1"/>
      <c r="U19" s="1"/>
      <c r="V19" s="1"/>
      <c r="W19" s="1"/>
      <c r="X19" s="1"/>
      <c r="Y19" s="1"/>
      <c r="Z19" s="1"/>
      <c r="AA19" s="1"/>
      <c r="AB19" s="1"/>
      <c r="AC19" s="1"/>
      <c r="AD19" s="1"/>
      <c r="AE19" s="1"/>
      <c r="AF19" s="1"/>
      <c r="AG19" s="1"/>
      <c r="AH19" s="1"/>
      <c r="AI19" s="1"/>
      <c r="AJ19" s="1"/>
      <c r="AK19" s="1"/>
    </row>
    <row r="20" spans="1:37" ht="14.25" customHeight="1">
      <c r="A20" s="315"/>
      <c r="B20" s="1151" t="s">
        <v>663</v>
      </c>
      <c r="C20" s="1152"/>
      <c r="D20" s="1152"/>
      <c r="E20" s="1152"/>
      <c r="F20" s="1152"/>
      <c r="G20" s="1160">
        <v>50</v>
      </c>
      <c r="H20" s="1154" t="s">
        <v>664</v>
      </c>
      <c r="I20" s="1"/>
      <c r="J20" s="1151" t="s">
        <v>541</v>
      </c>
      <c r="K20" s="1152"/>
      <c r="L20" s="1152"/>
      <c r="M20" s="1169">
        <f t="shared" ref="M20:M21" si="1">N20*$M$12</f>
        <v>990471.29999999993</v>
      </c>
      <c r="N20" s="1180">
        <f>Taxesold!$X$13</f>
        <v>0.06</v>
      </c>
      <c r="O20" s="1"/>
      <c r="P20" s="1189" t="s">
        <v>129</v>
      </c>
      <c r="Q20" s="1175"/>
      <c r="R20" s="1190">
        <f ca="1">R15</f>
        <v>137083013.63016063</v>
      </c>
      <c r="S20" s="1"/>
      <c r="T20" s="1"/>
      <c r="U20" s="1"/>
      <c r="V20" s="1"/>
      <c r="W20" s="1"/>
      <c r="X20" s="1"/>
      <c r="Y20" s="1"/>
      <c r="Z20" s="1"/>
      <c r="AA20" s="1"/>
      <c r="AB20" s="1"/>
      <c r="AC20" s="1"/>
      <c r="AD20" s="1"/>
      <c r="AE20" s="1"/>
      <c r="AF20" s="1"/>
      <c r="AG20" s="1"/>
      <c r="AH20" s="1"/>
      <c r="AI20" s="1"/>
      <c r="AJ20" s="1"/>
      <c r="AK20" s="1"/>
    </row>
    <row r="21" spans="1:37" ht="14.25" customHeight="1">
      <c r="A21" s="315"/>
      <c r="B21" s="1151" t="s">
        <v>665</v>
      </c>
      <c r="C21" s="1152"/>
      <c r="D21" s="1152"/>
      <c r="E21" s="1152"/>
      <c r="F21" s="1152"/>
      <c r="G21" s="1162">
        <v>0.06</v>
      </c>
      <c r="H21" s="1154"/>
      <c r="I21" s="1"/>
      <c r="J21" s="1151" t="s">
        <v>666</v>
      </c>
      <c r="K21" s="1152"/>
      <c r="L21" s="1152"/>
      <c r="M21" s="1169">
        <f t="shared" si="1"/>
        <v>495235.64999999997</v>
      </c>
      <c r="N21" s="1181">
        <v>0.03</v>
      </c>
      <c r="O21" s="1"/>
      <c r="P21" s="1191"/>
      <c r="Q21" s="1152"/>
      <c r="R21" s="1161"/>
      <c r="S21" s="1"/>
      <c r="T21" s="1"/>
      <c r="U21" s="1"/>
      <c r="V21" s="1"/>
      <c r="W21" s="1"/>
      <c r="X21" s="1"/>
      <c r="Y21" s="1"/>
      <c r="Z21" s="1"/>
      <c r="AA21" s="1"/>
      <c r="AB21" s="1"/>
      <c r="AC21" s="1"/>
      <c r="AD21" s="1"/>
      <c r="AE21" s="1"/>
      <c r="AF21" s="1"/>
      <c r="AG21" s="1"/>
      <c r="AH21" s="1"/>
      <c r="AI21" s="1"/>
      <c r="AJ21" s="1"/>
      <c r="AK21" s="1"/>
    </row>
    <row r="22" spans="1:37" ht="14.25" customHeight="1" thickBot="1">
      <c r="A22" s="315"/>
      <c r="B22" s="1151" t="s">
        <v>622</v>
      </c>
      <c r="C22" s="1152"/>
      <c r="D22" s="1152"/>
      <c r="E22" s="1152"/>
      <c r="F22" s="1152"/>
      <c r="G22" s="1163">
        <v>5.8000000000000003E-2</v>
      </c>
      <c r="H22" s="1154"/>
      <c r="I22" s="1"/>
      <c r="J22" s="1174" t="s">
        <v>647</v>
      </c>
      <c r="K22" s="1175"/>
      <c r="L22" s="1175"/>
      <c r="M22" s="1176">
        <f>SUM(M17:M21)</f>
        <v>3843971.9499999997</v>
      </c>
      <c r="N22" s="1182">
        <v>4</v>
      </c>
      <c r="O22" s="1"/>
      <c r="P22" s="1156" t="s">
        <v>620</v>
      </c>
      <c r="Q22" s="1157"/>
      <c r="R22" s="1192">
        <v>0.08</v>
      </c>
      <c r="S22" s="1"/>
      <c r="T22" s="1"/>
      <c r="U22" s="1"/>
      <c r="V22" s="1"/>
      <c r="W22" s="1"/>
      <c r="X22" s="1"/>
      <c r="Y22" s="1"/>
      <c r="Z22" s="1"/>
      <c r="AA22" s="1"/>
      <c r="AB22" s="1"/>
      <c r="AC22" s="1"/>
      <c r="AD22" s="1"/>
      <c r="AE22" s="1"/>
      <c r="AF22" s="1"/>
      <c r="AG22" s="1"/>
      <c r="AH22" s="1"/>
      <c r="AI22" s="1"/>
      <c r="AJ22" s="1"/>
      <c r="AK22" s="1"/>
    </row>
    <row r="23" spans="1:37" ht="14.25" customHeight="1">
      <c r="A23" s="315"/>
      <c r="B23" s="1151" t="s">
        <v>192</v>
      </c>
      <c r="C23" s="1152"/>
      <c r="D23" s="1152"/>
      <c r="E23" s="1152"/>
      <c r="F23" s="1152"/>
      <c r="G23" s="1163">
        <v>5.5E-2</v>
      </c>
      <c r="H23" s="1154"/>
      <c r="I23" s="1"/>
      <c r="J23" s="1151"/>
      <c r="K23" s="1152"/>
      <c r="L23" s="1152"/>
      <c r="M23" s="1168"/>
      <c r="N23" s="1173"/>
      <c r="O23" s="1"/>
      <c r="P23" s="229"/>
      <c r="Q23" s="1"/>
      <c r="R23" s="1"/>
      <c r="S23" s="1"/>
      <c r="T23" s="1"/>
      <c r="U23" s="1"/>
      <c r="V23" s="1"/>
      <c r="W23" s="1"/>
      <c r="X23" s="1"/>
      <c r="Y23" s="1"/>
      <c r="Z23" s="1"/>
      <c r="AA23" s="1"/>
      <c r="AB23" s="1"/>
      <c r="AC23" s="1"/>
      <c r="AD23" s="1"/>
      <c r="AE23" s="1"/>
      <c r="AF23" s="1"/>
      <c r="AG23" s="1"/>
      <c r="AH23" s="1"/>
      <c r="AI23" s="1"/>
      <c r="AJ23" s="1"/>
      <c r="AK23" s="1"/>
    </row>
    <row r="24" spans="1:37" ht="14.25" customHeight="1" thickBot="1">
      <c r="A24" s="315"/>
      <c r="B24" s="1151" t="s">
        <v>667</v>
      </c>
      <c r="C24" s="1152"/>
      <c r="D24" s="1152"/>
      <c r="E24" s="1152"/>
      <c r="F24" s="1152"/>
      <c r="G24" s="1164">
        <v>0</v>
      </c>
      <c r="H24" s="1154" t="s">
        <v>668</v>
      </c>
      <c r="I24" s="1"/>
      <c r="J24" s="1156" t="s">
        <v>669</v>
      </c>
      <c r="K24" s="1157"/>
      <c r="L24" s="1157"/>
      <c r="M24" s="1170">
        <f>M14-M22</f>
        <v>11013097.550000001</v>
      </c>
      <c r="N24" s="1183"/>
      <c r="O24" s="1"/>
      <c r="P24" s="229"/>
      <c r="Q24" s="1"/>
      <c r="R24" s="1"/>
      <c r="S24" s="1"/>
      <c r="T24" s="1"/>
      <c r="U24" s="1"/>
      <c r="V24" s="1"/>
      <c r="W24" s="1"/>
      <c r="X24" s="1"/>
      <c r="Y24" s="1"/>
      <c r="Z24" s="1"/>
      <c r="AA24" s="1"/>
      <c r="AB24" s="1"/>
      <c r="AC24" s="1"/>
      <c r="AD24" s="1"/>
      <c r="AE24" s="1"/>
      <c r="AF24" s="1"/>
      <c r="AG24" s="1"/>
      <c r="AH24" s="1"/>
      <c r="AI24" s="1"/>
      <c r="AJ24" s="1"/>
      <c r="AK24" s="1"/>
    </row>
    <row r="25" spans="1:37" ht="14.25" customHeight="1">
      <c r="A25" s="315"/>
      <c r="B25" s="1151" t="s">
        <v>510</v>
      </c>
      <c r="C25" s="1152"/>
      <c r="D25" s="1152"/>
      <c r="E25" s="1152"/>
      <c r="F25" s="1152"/>
      <c r="G25" s="1165">
        <v>10</v>
      </c>
      <c r="H25" s="1154" t="s">
        <v>625</v>
      </c>
      <c r="I25" s="1"/>
      <c r="J25" s="1"/>
      <c r="K25" s="1"/>
      <c r="L25" s="1"/>
      <c r="M25" s="426"/>
      <c r="N25" s="415"/>
      <c r="O25" s="1"/>
      <c r="P25" s="229"/>
      <c r="Q25" s="1"/>
      <c r="R25" s="1"/>
      <c r="S25" s="1"/>
      <c r="T25" s="1"/>
      <c r="U25" s="1"/>
      <c r="V25" s="1"/>
      <c r="W25" s="1"/>
      <c r="X25" s="1"/>
      <c r="Y25" s="1"/>
      <c r="Z25" s="1"/>
      <c r="AA25" s="1"/>
      <c r="AB25" s="1"/>
      <c r="AC25" s="1"/>
      <c r="AD25" s="1"/>
      <c r="AE25" s="1"/>
      <c r="AF25" s="1"/>
      <c r="AG25" s="1"/>
      <c r="AH25" s="1"/>
      <c r="AI25" s="1"/>
      <c r="AJ25" s="1"/>
      <c r="AK25" s="1"/>
    </row>
    <row r="26" spans="1:37" ht="14.25" customHeight="1" thickBot="1">
      <c r="A26" s="315"/>
      <c r="B26" s="1156" t="s">
        <v>569</v>
      </c>
      <c r="C26" s="1157"/>
      <c r="D26" s="1157"/>
      <c r="E26" s="1157"/>
      <c r="F26" s="1157"/>
      <c r="G26" s="1166">
        <v>0</v>
      </c>
      <c r="H26" s="1159"/>
      <c r="I26" s="1"/>
      <c r="J26" s="329"/>
      <c r="K26" s="1"/>
      <c r="L26" s="1"/>
      <c r="M26" s="317"/>
      <c r="N26" s="229"/>
      <c r="O26" s="1"/>
      <c r="P26" s="229"/>
      <c r="Q26" s="1"/>
      <c r="R26" s="1"/>
      <c r="S26" s="1"/>
      <c r="T26" s="1"/>
      <c r="U26" s="1"/>
      <c r="V26" s="1"/>
      <c r="W26" s="1"/>
      <c r="X26" s="1"/>
      <c r="Y26" s="1"/>
      <c r="Z26" s="1"/>
      <c r="AA26" s="1"/>
      <c r="AB26" s="1"/>
      <c r="AC26" s="1"/>
      <c r="AD26" s="1"/>
      <c r="AE26" s="1"/>
      <c r="AF26" s="1"/>
      <c r="AG26" s="1"/>
      <c r="AH26" s="1"/>
      <c r="AI26" s="1"/>
      <c r="AJ26" s="1"/>
      <c r="AK26" s="1"/>
    </row>
    <row r="27" spans="1:37" ht="14.25" customHeight="1" thickBot="1">
      <c r="A27" s="315"/>
      <c r="B27" s="1"/>
      <c r="C27" s="1"/>
      <c r="D27" s="1"/>
      <c r="E27" s="1"/>
      <c r="F27" s="1"/>
      <c r="G27" s="1"/>
      <c r="H27" s="1"/>
      <c r="I27" s="1"/>
      <c r="J27" s="329"/>
      <c r="K27" s="1"/>
      <c r="L27" s="1"/>
      <c r="M27" s="1"/>
      <c r="N27" s="229"/>
      <c r="O27" s="1"/>
      <c r="P27" s="229"/>
      <c r="Q27" s="1"/>
      <c r="R27" s="1"/>
      <c r="S27" s="1"/>
      <c r="T27" s="1"/>
      <c r="U27" s="1"/>
      <c r="V27" s="1"/>
      <c r="W27" s="1"/>
      <c r="X27" s="1"/>
      <c r="Y27" s="1"/>
      <c r="Z27" s="1"/>
      <c r="AA27" s="1"/>
      <c r="AB27" s="1"/>
      <c r="AC27" s="1"/>
      <c r="AD27" s="1"/>
      <c r="AE27" s="1"/>
      <c r="AF27" s="1"/>
      <c r="AG27" s="1"/>
      <c r="AH27" s="1"/>
      <c r="AI27" s="1"/>
      <c r="AJ27" s="1"/>
      <c r="AK27" s="1"/>
    </row>
    <row r="28" spans="1:37" ht="14.25" customHeight="1">
      <c r="A28" s="315"/>
      <c r="B28" s="1219" t="s">
        <v>628</v>
      </c>
      <c r="C28" s="1220"/>
      <c r="D28" s="1220"/>
      <c r="E28" s="1220"/>
      <c r="F28" s="1220"/>
      <c r="G28" s="1220"/>
      <c r="H28" s="1229"/>
      <c r="I28" s="315"/>
      <c r="J28" s="1"/>
      <c r="K28" s="1"/>
      <c r="L28" s="1"/>
      <c r="M28" s="1"/>
      <c r="N28" s="229"/>
      <c r="O28" s="1"/>
      <c r="P28" s="229"/>
      <c r="Q28" s="1"/>
      <c r="R28" s="1"/>
      <c r="S28" s="1"/>
      <c r="T28" s="1"/>
      <c r="U28" s="1"/>
      <c r="V28" s="1"/>
      <c r="W28" s="1"/>
      <c r="X28" s="1"/>
      <c r="Y28" s="1"/>
      <c r="Z28" s="1"/>
      <c r="AA28" s="1"/>
      <c r="AB28" s="1"/>
      <c r="AC28" s="1"/>
      <c r="AD28" s="1"/>
      <c r="AE28" s="1"/>
      <c r="AF28" s="1"/>
      <c r="AG28" s="1"/>
      <c r="AH28" s="1"/>
      <c r="AI28" s="1"/>
      <c r="AJ28" s="1"/>
      <c r="AK28" s="1"/>
    </row>
    <row r="29" spans="1:37" ht="14.25" customHeight="1">
      <c r="A29" s="315"/>
      <c r="B29" s="1151" t="s">
        <v>629</v>
      </c>
      <c r="C29" s="1152"/>
      <c r="D29" s="1152"/>
      <c r="E29" s="1152"/>
      <c r="F29" s="1152"/>
      <c r="G29" s="1162">
        <v>0.7</v>
      </c>
      <c r="H29" s="1154" t="s">
        <v>630</v>
      </c>
      <c r="I29" s="1"/>
      <c r="J29" s="324"/>
      <c r="K29" s="1"/>
      <c r="L29" s="1"/>
      <c r="M29" s="1"/>
      <c r="N29" s="229"/>
      <c r="O29" s="1"/>
      <c r="P29" s="229"/>
      <c r="Q29" s="1"/>
      <c r="R29" s="1"/>
      <c r="S29" s="1"/>
      <c r="T29" s="1"/>
      <c r="U29" s="1"/>
      <c r="V29" s="1"/>
      <c r="W29" s="1"/>
      <c r="X29" s="1"/>
      <c r="Y29" s="1"/>
      <c r="Z29" s="1"/>
      <c r="AA29" s="1"/>
      <c r="AB29" s="1"/>
      <c r="AC29" s="1"/>
      <c r="AD29" s="1"/>
      <c r="AE29" s="1"/>
      <c r="AF29" s="1"/>
      <c r="AG29" s="1"/>
      <c r="AH29" s="1"/>
      <c r="AI29" s="1"/>
      <c r="AJ29" s="1"/>
      <c r="AK29" s="1"/>
    </row>
    <row r="30" spans="1:37" ht="14.25" customHeight="1">
      <c r="A30" s="315"/>
      <c r="B30" s="1151" t="s">
        <v>437</v>
      </c>
      <c r="C30" s="1152"/>
      <c r="D30" s="1152"/>
      <c r="E30" s="1152"/>
      <c r="F30" s="1152"/>
      <c r="G30" s="1162">
        <v>0.05</v>
      </c>
      <c r="H30" s="1154"/>
      <c r="I30" s="1"/>
      <c r="J30" s="324"/>
      <c r="K30" s="1"/>
      <c r="L30" s="1"/>
      <c r="M30" s="1"/>
      <c r="N30" s="1"/>
      <c r="O30" s="1"/>
      <c r="P30" s="229"/>
      <c r="Q30" s="1"/>
      <c r="R30" s="1"/>
      <c r="S30" s="1"/>
      <c r="T30" s="1"/>
      <c r="U30" s="1"/>
      <c r="V30" s="1"/>
      <c r="W30" s="1"/>
      <c r="X30" s="1"/>
      <c r="Y30" s="1"/>
      <c r="Z30" s="1"/>
      <c r="AA30" s="1"/>
      <c r="AB30" s="1"/>
      <c r="AC30" s="1"/>
      <c r="AD30" s="1"/>
      <c r="AE30" s="1"/>
      <c r="AF30" s="1"/>
      <c r="AG30" s="1"/>
      <c r="AH30" s="1"/>
      <c r="AI30" s="1"/>
      <c r="AJ30" s="1"/>
      <c r="AK30" s="1"/>
    </row>
    <row r="31" spans="1:37" ht="14.25" customHeight="1">
      <c r="A31" s="315"/>
      <c r="B31" s="1151" t="s">
        <v>435</v>
      </c>
      <c r="C31" s="1152"/>
      <c r="D31" s="1152"/>
      <c r="E31" s="1152"/>
      <c r="F31" s="1152"/>
      <c r="G31" s="1168">
        <v>30</v>
      </c>
      <c r="H31" s="1154" t="s">
        <v>631</v>
      </c>
      <c r="I31" s="1"/>
      <c r="J31" s="1"/>
      <c r="K31" s="1"/>
      <c r="L31" s="1"/>
      <c r="M31" s="1"/>
      <c r="N31" s="1"/>
      <c r="O31" s="1"/>
      <c r="P31" s="229"/>
      <c r="Q31" s="1"/>
      <c r="R31" s="1"/>
      <c r="S31" s="1"/>
      <c r="T31" s="1"/>
      <c r="U31" s="1"/>
      <c r="V31" s="1"/>
      <c r="W31" s="1"/>
      <c r="X31" s="1"/>
      <c r="Y31" s="1"/>
      <c r="Z31" s="1"/>
      <c r="AA31" s="1"/>
      <c r="AB31" s="1"/>
      <c r="AC31" s="1"/>
      <c r="AD31" s="1"/>
      <c r="AE31" s="1"/>
      <c r="AF31" s="1"/>
      <c r="AG31" s="1"/>
      <c r="AH31" s="1"/>
      <c r="AI31" s="1"/>
      <c r="AJ31" s="1"/>
      <c r="AK31" s="1"/>
    </row>
    <row r="32" spans="1:37" ht="14.25" customHeight="1">
      <c r="A32" s="315"/>
      <c r="B32" s="1151" t="s">
        <v>632</v>
      </c>
      <c r="C32" s="1152"/>
      <c r="D32" s="1152"/>
      <c r="E32" s="1152"/>
      <c r="F32" s="1152"/>
      <c r="G32" s="1169">
        <f ca="1">G29*R15</f>
        <v>95958109.541112438</v>
      </c>
      <c r="H32" s="1154"/>
      <c r="I32" s="1"/>
      <c r="J32" s="1"/>
      <c r="K32" s="1"/>
      <c r="L32" s="1"/>
      <c r="M32" s="1"/>
      <c r="N32" s="1"/>
      <c r="O32" s="1"/>
      <c r="P32" s="229"/>
      <c r="Q32" s="1"/>
      <c r="R32" s="1"/>
      <c r="S32" s="1"/>
      <c r="T32" s="1"/>
      <c r="U32" s="1"/>
      <c r="V32" s="1"/>
      <c r="W32" s="1"/>
      <c r="X32" s="1"/>
      <c r="Y32" s="1"/>
      <c r="Z32" s="1"/>
      <c r="AA32" s="1"/>
      <c r="AB32" s="1"/>
      <c r="AC32" s="1"/>
      <c r="AD32" s="1"/>
      <c r="AE32" s="1"/>
      <c r="AF32" s="1"/>
      <c r="AG32" s="1"/>
      <c r="AH32" s="1"/>
      <c r="AI32" s="1"/>
      <c r="AJ32" s="1"/>
      <c r="AK32" s="1"/>
    </row>
    <row r="33" spans="1:37" ht="14.25" customHeight="1" thickBot="1">
      <c r="A33" s="315"/>
      <c r="B33" s="1156" t="s">
        <v>633</v>
      </c>
      <c r="C33" s="1157"/>
      <c r="D33" s="1157"/>
      <c r="E33" s="1157"/>
      <c r="F33" s="1157"/>
      <c r="G33" s="1170">
        <f ca="1">PMT(G30/12,G31*12,G32)</f>
        <v>-515123.88105036604</v>
      </c>
      <c r="H33" s="1159"/>
      <c r="I33" s="1"/>
      <c r="J33" s="1"/>
      <c r="K33" s="1"/>
      <c r="L33" s="1"/>
      <c r="M33" s="1"/>
      <c r="N33" s="1"/>
      <c r="O33" s="1"/>
      <c r="P33" s="229"/>
      <c r="Q33" s="1"/>
      <c r="R33" s="1"/>
      <c r="S33" s="1"/>
      <c r="T33" s="1"/>
      <c r="U33" s="1"/>
      <c r="V33" s="1"/>
      <c r="W33" s="1"/>
      <c r="X33" s="1"/>
      <c r="Y33" s="1"/>
      <c r="Z33" s="1"/>
      <c r="AA33" s="1"/>
      <c r="AB33" s="1"/>
      <c r="AC33" s="1"/>
      <c r="AD33" s="1"/>
      <c r="AE33" s="1"/>
      <c r="AF33" s="1"/>
      <c r="AG33" s="1"/>
      <c r="AH33" s="1"/>
      <c r="AI33" s="1"/>
      <c r="AJ33" s="1"/>
      <c r="AK33" s="1"/>
    </row>
    <row r="34" spans="1:37" ht="14.25" customHeight="1" thickBot="1">
      <c r="A34" s="315"/>
      <c r="B34" s="1"/>
      <c r="C34" s="1"/>
      <c r="D34" s="1"/>
      <c r="E34" s="1"/>
      <c r="F34" s="1"/>
      <c r="G34" s="1"/>
      <c r="H34" s="1"/>
      <c r="I34" s="1"/>
      <c r="J34" s="1"/>
      <c r="K34" s="1"/>
      <c r="L34" s="1"/>
      <c r="M34" s="1"/>
      <c r="N34" s="1"/>
      <c r="O34" s="1"/>
      <c r="P34" s="229"/>
      <c r="Q34" s="1"/>
      <c r="R34" s="1"/>
      <c r="S34" s="1"/>
      <c r="T34" s="1"/>
      <c r="U34" s="1"/>
      <c r="V34" s="1"/>
      <c r="W34" s="1"/>
      <c r="X34" s="1"/>
      <c r="Y34" s="1"/>
      <c r="Z34" s="1"/>
      <c r="AA34" s="1"/>
      <c r="AB34" s="1"/>
      <c r="AC34" s="1"/>
      <c r="AD34" s="1"/>
      <c r="AE34" s="1"/>
      <c r="AF34" s="1"/>
      <c r="AG34" s="1"/>
      <c r="AH34" s="1"/>
      <c r="AI34" s="1"/>
      <c r="AJ34" s="1"/>
      <c r="AK34" s="1"/>
    </row>
    <row r="35" spans="1:37" ht="14.25" customHeight="1">
      <c r="A35" s="315"/>
      <c r="B35" s="1219" t="s">
        <v>556</v>
      </c>
      <c r="C35" s="1220"/>
      <c r="D35" s="1220"/>
      <c r="E35" s="1220"/>
      <c r="F35" s="1220"/>
      <c r="G35" s="1233">
        <v>0</v>
      </c>
      <c r="H35" s="1233">
        <f t="shared" ref="H35:AK35" si="2">G35+1</f>
        <v>1</v>
      </c>
      <c r="I35" s="1233">
        <f t="shared" si="2"/>
        <v>2</v>
      </c>
      <c r="J35" s="1233">
        <f t="shared" si="2"/>
        <v>3</v>
      </c>
      <c r="K35" s="1233">
        <f t="shared" si="2"/>
        <v>4</v>
      </c>
      <c r="L35" s="1233">
        <f t="shared" si="2"/>
        <v>5</v>
      </c>
      <c r="M35" s="1233">
        <f t="shared" si="2"/>
        <v>6</v>
      </c>
      <c r="N35" s="1233">
        <f t="shared" si="2"/>
        <v>7</v>
      </c>
      <c r="O35" s="1233">
        <f t="shared" si="2"/>
        <v>8</v>
      </c>
      <c r="P35" s="1233">
        <f t="shared" si="2"/>
        <v>9</v>
      </c>
      <c r="Q35" s="1233">
        <f t="shared" si="2"/>
        <v>10</v>
      </c>
      <c r="R35" s="1233">
        <f t="shared" si="2"/>
        <v>11</v>
      </c>
      <c r="S35" s="1234">
        <f t="shared" si="2"/>
        <v>12</v>
      </c>
      <c r="T35" s="1234">
        <f t="shared" si="2"/>
        <v>13</v>
      </c>
      <c r="U35" s="1234">
        <f t="shared" si="2"/>
        <v>14</v>
      </c>
      <c r="V35" s="1234">
        <f t="shared" si="2"/>
        <v>15</v>
      </c>
      <c r="W35" s="1234">
        <f t="shared" si="2"/>
        <v>16</v>
      </c>
      <c r="X35" s="1234">
        <f t="shared" si="2"/>
        <v>17</v>
      </c>
      <c r="Y35" s="1234">
        <f t="shared" si="2"/>
        <v>18</v>
      </c>
      <c r="Z35" s="1234">
        <f t="shared" si="2"/>
        <v>19</v>
      </c>
      <c r="AA35" s="1234">
        <f t="shared" si="2"/>
        <v>20</v>
      </c>
      <c r="AB35" s="1234">
        <f t="shared" si="2"/>
        <v>21</v>
      </c>
      <c r="AC35" s="1234">
        <f t="shared" si="2"/>
        <v>22</v>
      </c>
      <c r="AD35" s="1234">
        <f t="shared" si="2"/>
        <v>23</v>
      </c>
      <c r="AE35" s="1234">
        <f t="shared" si="2"/>
        <v>24</v>
      </c>
      <c r="AF35" s="1234">
        <f t="shared" si="2"/>
        <v>25</v>
      </c>
      <c r="AG35" s="1234">
        <f t="shared" si="2"/>
        <v>26</v>
      </c>
      <c r="AH35" s="1234">
        <f t="shared" si="2"/>
        <v>27</v>
      </c>
      <c r="AI35" s="1234">
        <f t="shared" si="2"/>
        <v>28</v>
      </c>
      <c r="AJ35" s="1234">
        <f t="shared" si="2"/>
        <v>29</v>
      </c>
      <c r="AK35" s="1235">
        <f t="shared" si="2"/>
        <v>30</v>
      </c>
    </row>
    <row r="36" spans="1:37" ht="14.25" customHeight="1">
      <c r="A36" s="315"/>
      <c r="B36" s="1151" t="s">
        <v>557</v>
      </c>
      <c r="C36" s="1152"/>
      <c r="D36" s="1152"/>
      <c r="E36" s="1152"/>
      <c r="F36" s="1152"/>
      <c r="G36" s="1168"/>
      <c r="H36" s="1216">
        <f t="shared" ref="H36:AK36" si="3">1-$G$19</f>
        <v>0.9</v>
      </c>
      <c r="I36" s="1216">
        <f t="shared" si="3"/>
        <v>0.9</v>
      </c>
      <c r="J36" s="1216">
        <f t="shared" si="3"/>
        <v>0.9</v>
      </c>
      <c r="K36" s="1216">
        <f t="shared" si="3"/>
        <v>0.9</v>
      </c>
      <c r="L36" s="1216">
        <f t="shared" si="3"/>
        <v>0.9</v>
      </c>
      <c r="M36" s="1216">
        <f t="shared" si="3"/>
        <v>0.9</v>
      </c>
      <c r="N36" s="1216">
        <f t="shared" si="3"/>
        <v>0.9</v>
      </c>
      <c r="O36" s="1216">
        <f t="shared" si="3"/>
        <v>0.9</v>
      </c>
      <c r="P36" s="1216">
        <f t="shared" si="3"/>
        <v>0.9</v>
      </c>
      <c r="Q36" s="1216">
        <f t="shared" si="3"/>
        <v>0.9</v>
      </c>
      <c r="R36" s="1216">
        <f t="shared" si="3"/>
        <v>0.9</v>
      </c>
      <c r="S36" s="1216">
        <f t="shared" si="3"/>
        <v>0.9</v>
      </c>
      <c r="T36" s="1195">
        <f t="shared" si="3"/>
        <v>0.9</v>
      </c>
      <c r="U36" s="1195">
        <f t="shared" si="3"/>
        <v>0.9</v>
      </c>
      <c r="V36" s="1195">
        <f t="shared" si="3"/>
        <v>0.9</v>
      </c>
      <c r="W36" s="1195">
        <f t="shared" si="3"/>
        <v>0.9</v>
      </c>
      <c r="X36" s="1195">
        <f t="shared" si="3"/>
        <v>0.9</v>
      </c>
      <c r="Y36" s="1195">
        <f t="shared" si="3"/>
        <v>0.9</v>
      </c>
      <c r="Z36" s="1195">
        <f t="shared" si="3"/>
        <v>0.9</v>
      </c>
      <c r="AA36" s="1195">
        <f t="shared" si="3"/>
        <v>0.9</v>
      </c>
      <c r="AB36" s="1195">
        <f t="shared" si="3"/>
        <v>0.9</v>
      </c>
      <c r="AC36" s="1195">
        <f t="shared" si="3"/>
        <v>0.9</v>
      </c>
      <c r="AD36" s="1195">
        <f t="shared" si="3"/>
        <v>0.9</v>
      </c>
      <c r="AE36" s="1195">
        <f t="shared" si="3"/>
        <v>0.9</v>
      </c>
      <c r="AF36" s="1195">
        <f t="shared" si="3"/>
        <v>0.9</v>
      </c>
      <c r="AG36" s="1195">
        <f t="shared" si="3"/>
        <v>0.9</v>
      </c>
      <c r="AH36" s="1195">
        <f t="shared" si="3"/>
        <v>0.9</v>
      </c>
      <c r="AI36" s="1195">
        <f t="shared" si="3"/>
        <v>0.9</v>
      </c>
      <c r="AJ36" s="1195">
        <f t="shared" si="3"/>
        <v>0.9</v>
      </c>
      <c r="AK36" s="1196">
        <f t="shared" si="3"/>
        <v>0.9</v>
      </c>
    </row>
    <row r="37" spans="1:37" ht="14.25" customHeight="1">
      <c r="A37" s="315"/>
      <c r="B37" s="1151"/>
      <c r="C37" s="1152"/>
      <c r="D37" s="1152"/>
      <c r="E37" s="1152"/>
      <c r="F37" s="1152"/>
      <c r="G37" s="1168"/>
      <c r="H37" s="1168"/>
      <c r="I37" s="1168"/>
      <c r="J37" s="1168"/>
      <c r="K37" s="1168"/>
      <c r="L37" s="1168"/>
      <c r="M37" s="1168"/>
      <c r="N37" s="1168"/>
      <c r="O37" s="1168"/>
      <c r="P37" s="1201"/>
      <c r="Q37" s="1168"/>
      <c r="R37" s="1168"/>
      <c r="S37" s="1168"/>
      <c r="T37" s="1152"/>
      <c r="U37" s="1152"/>
      <c r="V37" s="1152"/>
      <c r="W37" s="1152"/>
      <c r="X37" s="1152"/>
      <c r="Y37" s="1152"/>
      <c r="Z37" s="1152"/>
      <c r="AA37" s="1152"/>
      <c r="AB37" s="1152"/>
      <c r="AC37" s="1152"/>
      <c r="AD37" s="1152"/>
      <c r="AE37" s="1152"/>
      <c r="AF37" s="1152"/>
      <c r="AG37" s="1152"/>
      <c r="AH37" s="1152"/>
      <c r="AI37" s="1152"/>
      <c r="AJ37" s="1152"/>
      <c r="AK37" s="1154"/>
    </row>
    <row r="38" spans="1:37" ht="14.25" customHeight="1">
      <c r="A38" s="315"/>
      <c r="B38" s="1151" t="s">
        <v>634</v>
      </c>
      <c r="C38" s="1152"/>
      <c r="D38" s="1152"/>
      <c r="E38" s="1152"/>
      <c r="F38" s="1152"/>
      <c r="G38" s="1169">
        <f ca="1">-R15</f>
        <v>-137083013.63016063</v>
      </c>
      <c r="H38" s="1168"/>
      <c r="I38" s="1168"/>
      <c r="J38" s="1168"/>
      <c r="K38" s="1168"/>
      <c r="L38" s="1168"/>
      <c r="M38" s="1168"/>
      <c r="N38" s="1168"/>
      <c r="O38" s="1168"/>
      <c r="P38" s="1201"/>
      <c r="Q38" s="1168"/>
      <c r="R38" s="1168"/>
      <c r="S38" s="1168"/>
      <c r="T38" s="1152"/>
      <c r="U38" s="1152"/>
      <c r="V38" s="1152"/>
      <c r="W38" s="1152"/>
      <c r="X38" s="1152"/>
      <c r="Y38" s="1152"/>
      <c r="Z38" s="1152"/>
      <c r="AA38" s="1152"/>
      <c r="AB38" s="1152"/>
      <c r="AC38" s="1152"/>
      <c r="AD38" s="1152"/>
      <c r="AE38" s="1152"/>
      <c r="AF38" s="1152"/>
      <c r="AG38" s="1152"/>
      <c r="AH38" s="1152"/>
      <c r="AI38" s="1152"/>
      <c r="AJ38" s="1152"/>
      <c r="AK38" s="1154"/>
    </row>
    <row r="39" spans="1:37" ht="14.25" customHeight="1">
      <c r="A39" s="315"/>
      <c r="B39" s="1151"/>
      <c r="C39" s="1152"/>
      <c r="D39" s="1152"/>
      <c r="E39" s="1152"/>
      <c r="F39" s="1152"/>
      <c r="G39" s="1168"/>
      <c r="H39" s="1168"/>
      <c r="I39" s="1200"/>
      <c r="J39" s="1168"/>
      <c r="K39" s="1168"/>
      <c r="L39" s="1168"/>
      <c r="M39" s="1168"/>
      <c r="N39" s="1168"/>
      <c r="O39" s="1168"/>
      <c r="P39" s="1201"/>
      <c r="Q39" s="1168"/>
      <c r="R39" s="1168"/>
      <c r="S39" s="1168"/>
      <c r="T39" s="1152"/>
      <c r="U39" s="1152"/>
      <c r="V39" s="1152"/>
      <c r="W39" s="1152"/>
      <c r="X39" s="1152"/>
      <c r="Y39" s="1152"/>
      <c r="Z39" s="1152"/>
      <c r="AA39" s="1152"/>
      <c r="AB39" s="1152"/>
      <c r="AC39" s="1152"/>
      <c r="AD39" s="1152"/>
      <c r="AE39" s="1152"/>
      <c r="AF39" s="1152"/>
      <c r="AG39" s="1152"/>
      <c r="AH39" s="1152"/>
      <c r="AI39" s="1152"/>
      <c r="AJ39" s="1152"/>
      <c r="AK39" s="1154"/>
    </row>
    <row r="40" spans="1:37" ht="14.25" customHeight="1">
      <c r="A40" s="315"/>
      <c r="B40" s="1151" t="s">
        <v>552</v>
      </c>
      <c r="C40" s="1152"/>
      <c r="D40" s="1152"/>
      <c r="E40" s="1152"/>
      <c r="F40" s="1152"/>
      <c r="G40" s="1168"/>
      <c r="H40" s="1169">
        <f t="shared" ref="H40:AK40" si="4">$M$12*(1+$G$17)^G35</f>
        <v>16507855</v>
      </c>
      <c r="I40" s="1169">
        <f t="shared" si="4"/>
        <v>17003090.650000002</v>
      </c>
      <c r="J40" s="1169">
        <f t="shared" si="4"/>
        <v>17513183.3695</v>
      </c>
      <c r="K40" s="1169">
        <f t="shared" si="4"/>
        <v>18038578.870584998</v>
      </c>
      <c r="L40" s="1169">
        <f t="shared" si="4"/>
        <v>18579736.23670255</v>
      </c>
      <c r="M40" s="1169">
        <f t="shared" si="4"/>
        <v>19137128.323803622</v>
      </c>
      <c r="N40" s="1169">
        <f t="shared" si="4"/>
        <v>19711242.173517734</v>
      </c>
      <c r="O40" s="1169">
        <f t="shared" si="4"/>
        <v>20302579.438723266</v>
      </c>
      <c r="P40" s="1169">
        <f t="shared" si="4"/>
        <v>20911656.821884964</v>
      </c>
      <c r="Q40" s="1169">
        <f t="shared" si="4"/>
        <v>21539006.526541512</v>
      </c>
      <c r="R40" s="1169">
        <f t="shared" si="4"/>
        <v>22185176.722337756</v>
      </c>
      <c r="S40" s="1169">
        <f t="shared" si="4"/>
        <v>22850732.02400789</v>
      </c>
      <c r="T40" s="1198">
        <f t="shared" si="4"/>
        <v>23536253.984728124</v>
      </c>
      <c r="U40" s="1198">
        <f t="shared" si="4"/>
        <v>24242341.604269966</v>
      </c>
      <c r="V40" s="1198">
        <f t="shared" si="4"/>
        <v>24969611.852398068</v>
      </c>
      <c r="W40" s="1198">
        <f t="shared" si="4"/>
        <v>25718700.207970012</v>
      </c>
      <c r="X40" s="1198">
        <f t="shared" si="4"/>
        <v>26490261.21420911</v>
      </c>
      <c r="Y40" s="1198">
        <f t="shared" si="4"/>
        <v>27284969.050635383</v>
      </c>
      <c r="Z40" s="1198">
        <f t="shared" si="4"/>
        <v>28103518.122154444</v>
      </c>
      <c r="AA40" s="1198">
        <f t="shared" si="4"/>
        <v>28946623.665819075</v>
      </c>
      <c r="AB40" s="1198">
        <f t="shared" si="4"/>
        <v>29815022.375793647</v>
      </c>
      <c r="AC40" s="1198">
        <f t="shared" si="4"/>
        <v>30709473.047067452</v>
      </c>
      <c r="AD40" s="1198">
        <f t="shared" si="4"/>
        <v>31630757.23847948</v>
      </c>
      <c r="AE40" s="1198">
        <f t="shared" si="4"/>
        <v>32579679.955633864</v>
      </c>
      <c r="AF40" s="1198">
        <f t="shared" si="4"/>
        <v>33557070.354302876</v>
      </c>
      <c r="AG40" s="1198">
        <f t="shared" si="4"/>
        <v>34563782.464931965</v>
      </c>
      <c r="AH40" s="1198">
        <f t="shared" si="4"/>
        <v>35600695.938879929</v>
      </c>
      <c r="AI40" s="1198">
        <f t="shared" si="4"/>
        <v>36668716.817046322</v>
      </c>
      <c r="AJ40" s="1198">
        <f t="shared" si="4"/>
        <v>37768778.321557708</v>
      </c>
      <c r="AK40" s="1230">
        <f t="shared" si="4"/>
        <v>38901841.67120444</v>
      </c>
    </row>
    <row r="41" spans="1:37" ht="14.25" customHeight="1">
      <c r="A41" s="315"/>
      <c r="B41" s="1151"/>
      <c r="C41" s="1152" t="s">
        <v>602</v>
      </c>
      <c r="D41" s="1152"/>
      <c r="E41" s="1152"/>
      <c r="F41" s="1152"/>
      <c r="G41" s="1152"/>
      <c r="H41" s="1198">
        <f t="shared" ref="H41:AK41" si="5">-(1-H36)*H40</f>
        <v>-1650785.4999999995</v>
      </c>
      <c r="I41" s="1198">
        <f t="shared" si="5"/>
        <v>-1700309.0649999999</v>
      </c>
      <c r="J41" s="1198">
        <f t="shared" si="5"/>
        <v>-1751318.3369499997</v>
      </c>
      <c r="K41" s="1198">
        <f t="shared" si="5"/>
        <v>-1803857.8870584995</v>
      </c>
      <c r="L41" s="1198">
        <f t="shared" si="5"/>
        <v>-1857973.6236702546</v>
      </c>
      <c r="M41" s="1198">
        <f t="shared" si="5"/>
        <v>-1913712.8323803619</v>
      </c>
      <c r="N41" s="1198">
        <f t="shared" si="5"/>
        <v>-1971124.2173517731</v>
      </c>
      <c r="O41" s="1198">
        <f t="shared" si="5"/>
        <v>-2030257.9438723261</v>
      </c>
      <c r="P41" s="1198">
        <f t="shared" si="5"/>
        <v>-2091165.682188496</v>
      </c>
      <c r="Q41" s="1198">
        <f t="shared" si="5"/>
        <v>-2153900.652654151</v>
      </c>
      <c r="R41" s="1198">
        <f t="shared" si="5"/>
        <v>-2218517.6722337753</v>
      </c>
      <c r="S41" s="1198">
        <f t="shared" si="5"/>
        <v>-2285073.2024007887</v>
      </c>
      <c r="T41" s="1198">
        <f t="shared" si="5"/>
        <v>-2353625.398472812</v>
      </c>
      <c r="U41" s="1198">
        <f t="shared" si="5"/>
        <v>-2424234.1604269962</v>
      </c>
      <c r="V41" s="1198">
        <f t="shared" si="5"/>
        <v>-2496961.1852398063</v>
      </c>
      <c r="W41" s="1198">
        <f t="shared" si="5"/>
        <v>-2571870.0207970007</v>
      </c>
      <c r="X41" s="1198">
        <f t="shared" si="5"/>
        <v>-2649026.1214209106</v>
      </c>
      <c r="Y41" s="1198">
        <f t="shared" si="5"/>
        <v>-2728496.9050635374</v>
      </c>
      <c r="Z41" s="1198">
        <f t="shared" si="5"/>
        <v>-2810351.8122154437</v>
      </c>
      <c r="AA41" s="1198">
        <f t="shared" si="5"/>
        <v>-2894662.366581907</v>
      </c>
      <c r="AB41" s="1198">
        <f t="shared" si="5"/>
        <v>-2981502.2375793639</v>
      </c>
      <c r="AC41" s="1198">
        <f t="shared" si="5"/>
        <v>-3070947.3047067444</v>
      </c>
      <c r="AD41" s="1198">
        <f t="shared" si="5"/>
        <v>-3163075.7238479471</v>
      </c>
      <c r="AE41" s="1198">
        <f t="shared" si="5"/>
        <v>-3257967.9955633855</v>
      </c>
      <c r="AF41" s="1198">
        <f t="shared" si="5"/>
        <v>-3355707.035430287</v>
      </c>
      <c r="AG41" s="1198">
        <f t="shared" si="5"/>
        <v>-3456378.2464931956</v>
      </c>
      <c r="AH41" s="1198">
        <f t="shared" si="5"/>
        <v>-3560069.5938879922</v>
      </c>
      <c r="AI41" s="1198">
        <f t="shared" si="5"/>
        <v>-3666871.6817046315</v>
      </c>
      <c r="AJ41" s="1198">
        <f t="shared" si="5"/>
        <v>-3776877.8321557702</v>
      </c>
      <c r="AK41" s="1230">
        <f t="shared" si="5"/>
        <v>-3890184.1671204432</v>
      </c>
    </row>
    <row r="42" spans="1:37" ht="14.25" customHeight="1">
      <c r="A42" s="315"/>
      <c r="B42" s="1151"/>
      <c r="C42" s="1152" t="s">
        <v>667</v>
      </c>
      <c r="D42" s="1152"/>
      <c r="E42" s="1152"/>
      <c r="F42" s="1152"/>
      <c r="G42" s="1152"/>
      <c r="H42" s="1198">
        <v>0</v>
      </c>
      <c r="I42" s="1198">
        <v>0</v>
      </c>
      <c r="J42" s="1198">
        <v>0</v>
      </c>
      <c r="K42" s="1198">
        <v>0</v>
      </c>
      <c r="L42" s="1198">
        <v>0</v>
      </c>
      <c r="M42" s="1198">
        <v>0</v>
      </c>
      <c r="N42" s="1198">
        <v>0</v>
      </c>
      <c r="O42" s="1198">
        <v>0</v>
      </c>
      <c r="P42" s="1198">
        <v>0</v>
      </c>
      <c r="Q42" s="1198">
        <v>0</v>
      </c>
      <c r="R42" s="1198">
        <v>0</v>
      </c>
      <c r="S42" s="1198">
        <v>0</v>
      </c>
      <c r="T42" s="1198">
        <v>0</v>
      </c>
      <c r="U42" s="1198">
        <v>0</v>
      </c>
      <c r="V42" s="1198">
        <v>0</v>
      </c>
      <c r="W42" s="1198">
        <v>0</v>
      </c>
      <c r="X42" s="1198">
        <v>0</v>
      </c>
      <c r="Y42" s="1198">
        <v>0</v>
      </c>
      <c r="Z42" s="1198">
        <v>0</v>
      </c>
      <c r="AA42" s="1198">
        <v>0</v>
      </c>
      <c r="AB42" s="1198">
        <v>0</v>
      </c>
      <c r="AC42" s="1198">
        <v>0</v>
      </c>
      <c r="AD42" s="1198">
        <v>0</v>
      </c>
      <c r="AE42" s="1198">
        <v>0</v>
      </c>
      <c r="AF42" s="1198">
        <v>0</v>
      </c>
      <c r="AG42" s="1198">
        <v>0</v>
      </c>
      <c r="AH42" s="1198">
        <v>0</v>
      </c>
      <c r="AI42" s="1198">
        <v>0</v>
      </c>
      <c r="AJ42" s="1198">
        <v>0</v>
      </c>
      <c r="AK42" s="1230">
        <v>0</v>
      </c>
    </row>
    <row r="43" spans="1:37" ht="14.25" customHeight="1">
      <c r="A43" s="315"/>
      <c r="B43" s="1174" t="s">
        <v>567</v>
      </c>
      <c r="C43" s="1175"/>
      <c r="D43" s="1175"/>
      <c r="E43" s="1175"/>
      <c r="F43" s="1175"/>
      <c r="G43" s="1175"/>
      <c r="H43" s="1225">
        <f t="shared" ref="H43:AK43" si="6">SUM(H40:H42)</f>
        <v>14857069.5</v>
      </c>
      <c r="I43" s="1225">
        <f t="shared" si="6"/>
        <v>15302781.585000003</v>
      </c>
      <c r="J43" s="1225">
        <f t="shared" si="6"/>
        <v>15761865.03255</v>
      </c>
      <c r="K43" s="1225">
        <f t="shared" si="6"/>
        <v>16234720.983526498</v>
      </c>
      <c r="L43" s="1225">
        <f t="shared" si="6"/>
        <v>16721762.613032296</v>
      </c>
      <c r="M43" s="1225">
        <f t="shared" si="6"/>
        <v>17223415.49142326</v>
      </c>
      <c r="N43" s="1225">
        <f t="shared" si="6"/>
        <v>17740117.956165962</v>
      </c>
      <c r="O43" s="1225">
        <f t="shared" si="6"/>
        <v>18272321.494850941</v>
      </c>
      <c r="P43" s="1225">
        <f t="shared" si="6"/>
        <v>18820491.139696468</v>
      </c>
      <c r="Q43" s="1225">
        <f t="shared" si="6"/>
        <v>19385105.87388736</v>
      </c>
      <c r="R43" s="1225">
        <f t="shared" si="6"/>
        <v>19966659.050103981</v>
      </c>
      <c r="S43" s="1225">
        <f t="shared" si="6"/>
        <v>20565658.821607102</v>
      </c>
      <c r="T43" s="1225">
        <f t="shared" si="6"/>
        <v>21182628.586255312</v>
      </c>
      <c r="U43" s="1225">
        <f t="shared" si="6"/>
        <v>21818107.44384297</v>
      </c>
      <c r="V43" s="1225">
        <f t="shared" si="6"/>
        <v>22472650.667158261</v>
      </c>
      <c r="W43" s="1225">
        <f t="shared" si="6"/>
        <v>23146830.187173013</v>
      </c>
      <c r="X43" s="1225">
        <f t="shared" si="6"/>
        <v>23841235.092788197</v>
      </c>
      <c r="Y43" s="1225">
        <f t="shared" si="6"/>
        <v>24556472.145571847</v>
      </c>
      <c r="Z43" s="1225">
        <f t="shared" si="6"/>
        <v>25293166.309939001</v>
      </c>
      <c r="AA43" s="1225">
        <f t="shared" si="6"/>
        <v>26051961.299237169</v>
      </c>
      <c r="AB43" s="1225">
        <f t="shared" si="6"/>
        <v>26833520.138214283</v>
      </c>
      <c r="AC43" s="1225">
        <f t="shared" si="6"/>
        <v>27638525.742360707</v>
      </c>
      <c r="AD43" s="1225">
        <f t="shared" si="6"/>
        <v>28467681.514631532</v>
      </c>
      <c r="AE43" s="1225">
        <f t="shared" si="6"/>
        <v>29321711.96007048</v>
      </c>
      <c r="AF43" s="1225">
        <f t="shared" si="6"/>
        <v>30201363.31887259</v>
      </c>
      <c r="AG43" s="1225">
        <f t="shared" si="6"/>
        <v>31107404.218438771</v>
      </c>
      <c r="AH43" s="1225">
        <f t="shared" si="6"/>
        <v>32040626.344991937</v>
      </c>
      <c r="AI43" s="1225">
        <f t="shared" si="6"/>
        <v>33001845.135341689</v>
      </c>
      <c r="AJ43" s="1225">
        <f t="shared" si="6"/>
        <v>33991900.489401937</v>
      </c>
      <c r="AK43" s="1232">
        <f t="shared" si="6"/>
        <v>35011657.504083999</v>
      </c>
    </row>
    <row r="44" spans="1:37" ht="14.25" customHeight="1">
      <c r="A44" s="315"/>
      <c r="B44" s="1151"/>
      <c r="C44" s="1152"/>
      <c r="D44" s="1152"/>
      <c r="E44" s="1152"/>
      <c r="F44" s="1152"/>
      <c r="G44" s="1152"/>
      <c r="H44" s="1152"/>
      <c r="I44" s="1152"/>
      <c r="J44" s="1152"/>
      <c r="K44" s="1152"/>
      <c r="L44" s="1152"/>
      <c r="M44" s="1152"/>
      <c r="N44" s="1152"/>
      <c r="O44" s="1152"/>
      <c r="P44" s="1197"/>
      <c r="Q44" s="1152"/>
      <c r="R44" s="1152"/>
      <c r="S44" s="1152"/>
      <c r="T44" s="1152"/>
      <c r="U44" s="1152"/>
      <c r="V44" s="1152"/>
      <c r="W44" s="1152"/>
      <c r="X44" s="1152"/>
      <c r="Y44" s="1152"/>
      <c r="Z44" s="1152"/>
      <c r="AA44" s="1152"/>
      <c r="AB44" s="1152"/>
      <c r="AC44" s="1152"/>
      <c r="AD44" s="1152"/>
      <c r="AE44" s="1152"/>
      <c r="AF44" s="1152"/>
      <c r="AG44" s="1152"/>
      <c r="AH44" s="1152"/>
      <c r="AI44" s="1152"/>
      <c r="AJ44" s="1152"/>
      <c r="AK44" s="1154"/>
    </row>
    <row r="45" spans="1:37" ht="14.25" customHeight="1">
      <c r="A45" s="315"/>
      <c r="B45" s="1151" t="s">
        <v>464</v>
      </c>
      <c r="C45" s="1152"/>
      <c r="D45" s="1152"/>
      <c r="E45" s="1152"/>
      <c r="F45" s="1152"/>
      <c r="G45" s="1152"/>
      <c r="H45" s="1152"/>
      <c r="I45" s="1152"/>
      <c r="J45" s="1152"/>
      <c r="K45" s="1152"/>
      <c r="L45" s="1152"/>
      <c r="M45" s="1152"/>
      <c r="N45" s="1152"/>
      <c r="O45" s="1152"/>
      <c r="P45" s="1197"/>
      <c r="Q45" s="1152"/>
      <c r="R45" s="1152"/>
      <c r="S45" s="1152"/>
      <c r="T45" s="1152"/>
      <c r="U45" s="1152"/>
      <c r="V45" s="1152"/>
      <c r="W45" s="1152"/>
      <c r="X45" s="1152"/>
      <c r="Y45" s="1152"/>
      <c r="Z45" s="1152"/>
      <c r="AA45" s="1152"/>
      <c r="AB45" s="1152"/>
      <c r="AC45" s="1152"/>
      <c r="AD45" s="1152"/>
      <c r="AE45" s="1152"/>
      <c r="AF45" s="1152"/>
      <c r="AG45" s="1152"/>
      <c r="AH45" s="1152"/>
      <c r="AI45" s="1152"/>
      <c r="AJ45" s="1152"/>
      <c r="AK45" s="1154"/>
    </row>
    <row r="46" spans="1:37" ht="14.25" customHeight="1">
      <c r="A46" s="315"/>
      <c r="B46" s="1151"/>
      <c r="C46" s="1152" t="str">
        <f t="shared" ref="C46:C50" si="7">J17</f>
        <v>Repairs and Maintenance</v>
      </c>
      <c r="D46" s="1152"/>
      <c r="E46" s="1152"/>
      <c r="F46" s="1152"/>
      <c r="G46" s="1152"/>
      <c r="H46" s="1198">
        <f t="shared" ref="H46:AK46" si="8">$M17*(1+$G$18)^G$35</f>
        <v>707479.5</v>
      </c>
      <c r="I46" s="1198">
        <f t="shared" si="8"/>
        <v>721629.09</v>
      </c>
      <c r="J46" s="1198">
        <f t="shared" si="8"/>
        <v>736061.67180000001</v>
      </c>
      <c r="K46" s="1198">
        <f t="shared" si="8"/>
        <v>750782.90523599996</v>
      </c>
      <c r="L46" s="1198">
        <f t="shared" si="8"/>
        <v>765798.56334072002</v>
      </c>
      <c r="M46" s="1198">
        <f t="shared" si="8"/>
        <v>781114.53460753441</v>
      </c>
      <c r="N46" s="1198">
        <f t="shared" si="8"/>
        <v>796736.82529968512</v>
      </c>
      <c r="O46" s="1198">
        <f t="shared" si="8"/>
        <v>812671.56180567865</v>
      </c>
      <c r="P46" s="1198">
        <f t="shared" si="8"/>
        <v>828924.9930417923</v>
      </c>
      <c r="Q46" s="1198">
        <f t="shared" si="8"/>
        <v>845503.49290262815</v>
      </c>
      <c r="R46" s="1198">
        <f t="shared" si="8"/>
        <v>862413.5627606808</v>
      </c>
      <c r="S46" s="1198">
        <f t="shared" si="8"/>
        <v>879661.83401589422</v>
      </c>
      <c r="T46" s="1198">
        <f t="shared" si="8"/>
        <v>897255.07069621223</v>
      </c>
      <c r="U46" s="1198">
        <f t="shared" si="8"/>
        <v>915200.17211013648</v>
      </c>
      <c r="V46" s="1198">
        <f t="shared" si="8"/>
        <v>933504.17555233929</v>
      </c>
      <c r="W46" s="1198">
        <f t="shared" si="8"/>
        <v>952174.25906338578</v>
      </c>
      <c r="X46" s="1198">
        <f t="shared" si="8"/>
        <v>971217.74424465362</v>
      </c>
      <c r="Y46" s="1198">
        <f t="shared" si="8"/>
        <v>990642.09912954678</v>
      </c>
      <c r="Z46" s="1198">
        <f t="shared" si="8"/>
        <v>1010454.9411121376</v>
      </c>
      <c r="AA46" s="1198">
        <f t="shared" si="8"/>
        <v>1030664.0399343803</v>
      </c>
      <c r="AB46" s="1198">
        <f t="shared" si="8"/>
        <v>1051277.320733068</v>
      </c>
      <c r="AC46" s="1198">
        <f t="shared" si="8"/>
        <v>1072302.8671477293</v>
      </c>
      <c r="AD46" s="1198">
        <f t="shared" si="8"/>
        <v>1093748.9244906839</v>
      </c>
      <c r="AE46" s="1198">
        <f t="shared" si="8"/>
        <v>1115623.9029804976</v>
      </c>
      <c r="AF46" s="1198">
        <f t="shared" si="8"/>
        <v>1137936.3810401075</v>
      </c>
      <c r="AG46" s="1198">
        <f t="shared" si="8"/>
        <v>1160695.1086609096</v>
      </c>
      <c r="AH46" s="1198">
        <f t="shared" si="8"/>
        <v>1183909.0108341279</v>
      </c>
      <c r="AI46" s="1198">
        <f t="shared" si="8"/>
        <v>1207587.1910508103</v>
      </c>
      <c r="AJ46" s="1198">
        <f t="shared" si="8"/>
        <v>1231738.9348718268</v>
      </c>
      <c r="AK46" s="1230">
        <f t="shared" si="8"/>
        <v>1256373.713569263</v>
      </c>
    </row>
    <row r="47" spans="1:37" ht="14.25" customHeight="1">
      <c r="A47" s="315"/>
      <c r="B47" s="1151"/>
      <c r="C47" s="1152" t="str">
        <f t="shared" si="7"/>
        <v>Administrative</v>
      </c>
      <c r="D47" s="1152"/>
      <c r="E47" s="1152"/>
      <c r="F47" s="1152"/>
      <c r="G47" s="1152"/>
      <c r="H47" s="1198">
        <f t="shared" ref="H47:AK47" si="9">$M18*(1+$G$18)^G$35</f>
        <v>707479.5</v>
      </c>
      <c r="I47" s="1198">
        <f t="shared" si="9"/>
        <v>721629.09</v>
      </c>
      <c r="J47" s="1198">
        <f t="shared" si="9"/>
        <v>736061.67180000001</v>
      </c>
      <c r="K47" s="1198">
        <f t="shared" si="9"/>
        <v>750782.90523599996</v>
      </c>
      <c r="L47" s="1198">
        <f t="shared" si="9"/>
        <v>765798.56334072002</v>
      </c>
      <c r="M47" s="1198">
        <f t="shared" si="9"/>
        <v>781114.53460753441</v>
      </c>
      <c r="N47" s="1198">
        <f t="shared" si="9"/>
        <v>796736.82529968512</v>
      </c>
      <c r="O47" s="1198">
        <f t="shared" si="9"/>
        <v>812671.56180567865</v>
      </c>
      <c r="P47" s="1198">
        <f t="shared" si="9"/>
        <v>828924.9930417923</v>
      </c>
      <c r="Q47" s="1198">
        <f t="shared" si="9"/>
        <v>845503.49290262815</v>
      </c>
      <c r="R47" s="1198">
        <f t="shared" si="9"/>
        <v>862413.5627606808</v>
      </c>
      <c r="S47" s="1198">
        <f t="shared" si="9"/>
        <v>879661.83401589422</v>
      </c>
      <c r="T47" s="1198">
        <f t="shared" si="9"/>
        <v>897255.07069621223</v>
      </c>
      <c r="U47" s="1198">
        <f t="shared" si="9"/>
        <v>915200.17211013648</v>
      </c>
      <c r="V47" s="1198">
        <f t="shared" si="9"/>
        <v>933504.17555233929</v>
      </c>
      <c r="W47" s="1198">
        <f t="shared" si="9"/>
        <v>952174.25906338578</v>
      </c>
      <c r="X47" s="1198">
        <f t="shared" si="9"/>
        <v>971217.74424465362</v>
      </c>
      <c r="Y47" s="1198">
        <f t="shared" si="9"/>
        <v>990642.09912954678</v>
      </c>
      <c r="Z47" s="1198">
        <f t="shared" si="9"/>
        <v>1010454.9411121376</v>
      </c>
      <c r="AA47" s="1198">
        <f t="shared" si="9"/>
        <v>1030664.0399343803</v>
      </c>
      <c r="AB47" s="1198">
        <f t="shared" si="9"/>
        <v>1051277.320733068</v>
      </c>
      <c r="AC47" s="1198">
        <f t="shared" si="9"/>
        <v>1072302.8671477293</v>
      </c>
      <c r="AD47" s="1198">
        <f t="shared" si="9"/>
        <v>1093748.9244906839</v>
      </c>
      <c r="AE47" s="1198">
        <f t="shared" si="9"/>
        <v>1115623.9029804976</v>
      </c>
      <c r="AF47" s="1198">
        <f t="shared" si="9"/>
        <v>1137936.3810401075</v>
      </c>
      <c r="AG47" s="1198">
        <f t="shared" si="9"/>
        <v>1160695.1086609096</v>
      </c>
      <c r="AH47" s="1198">
        <f t="shared" si="9"/>
        <v>1183909.0108341279</v>
      </c>
      <c r="AI47" s="1198">
        <f t="shared" si="9"/>
        <v>1207587.1910508103</v>
      </c>
      <c r="AJ47" s="1198">
        <f t="shared" si="9"/>
        <v>1231738.9348718268</v>
      </c>
      <c r="AK47" s="1230">
        <f t="shared" si="9"/>
        <v>1256373.713569263</v>
      </c>
    </row>
    <row r="48" spans="1:37" ht="14.25" customHeight="1">
      <c r="A48" s="315"/>
      <c r="B48" s="1151"/>
      <c r="C48" s="1152" t="str">
        <f t="shared" si="7"/>
        <v>Utilities</v>
      </c>
      <c r="D48" s="1152"/>
      <c r="E48" s="1152"/>
      <c r="F48" s="1152"/>
      <c r="G48" s="1152"/>
      <c r="H48" s="1198">
        <f t="shared" ref="H48:AK48" si="10">$M19*(1+$G$18)^G$35</f>
        <v>943306</v>
      </c>
      <c r="I48" s="1198">
        <f t="shared" si="10"/>
        <v>962172.12</v>
      </c>
      <c r="J48" s="1198">
        <f t="shared" si="10"/>
        <v>981415.56239999994</v>
      </c>
      <c r="K48" s="1198">
        <f t="shared" si="10"/>
        <v>1001043.8736479999</v>
      </c>
      <c r="L48" s="1198">
        <f t="shared" si="10"/>
        <v>1021064.75112096</v>
      </c>
      <c r="M48" s="1198">
        <f t="shared" si="10"/>
        <v>1041486.0461433792</v>
      </c>
      <c r="N48" s="1198">
        <f t="shared" si="10"/>
        <v>1062315.7670662468</v>
      </c>
      <c r="O48" s="1198">
        <f t="shared" si="10"/>
        <v>1083562.0824075716</v>
      </c>
      <c r="P48" s="1198">
        <f t="shared" si="10"/>
        <v>1105233.3240557231</v>
      </c>
      <c r="Q48" s="1198">
        <f t="shared" si="10"/>
        <v>1127337.9905368376</v>
      </c>
      <c r="R48" s="1198">
        <f t="shared" si="10"/>
        <v>1149884.7503475742</v>
      </c>
      <c r="S48" s="1198">
        <f t="shared" si="10"/>
        <v>1172882.4453545257</v>
      </c>
      <c r="T48" s="1198">
        <f t="shared" si="10"/>
        <v>1196340.0942616162</v>
      </c>
      <c r="U48" s="1198">
        <f t="shared" si="10"/>
        <v>1220266.8961468486</v>
      </c>
      <c r="V48" s="1198">
        <f t="shared" si="10"/>
        <v>1244672.2340697856</v>
      </c>
      <c r="W48" s="1198">
        <f t="shared" si="10"/>
        <v>1269565.6787511811</v>
      </c>
      <c r="X48" s="1198">
        <f t="shared" si="10"/>
        <v>1294956.9923262049</v>
      </c>
      <c r="Y48" s="1198">
        <f t="shared" si="10"/>
        <v>1320856.1321727291</v>
      </c>
      <c r="Z48" s="1198">
        <f t="shared" si="10"/>
        <v>1347273.2548161836</v>
      </c>
      <c r="AA48" s="1198">
        <f t="shared" si="10"/>
        <v>1374218.7199125071</v>
      </c>
      <c r="AB48" s="1198">
        <f t="shared" si="10"/>
        <v>1401703.0943107575</v>
      </c>
      <c r="AC48" s="1198">
        <f t="shared" si="10"/>
        <v>1429737.1561969724</v>
      </c>
      <c r="AD48" s="1198">
        <f t="shared" si="10"/>
        <v>1458331.8993209121</v>
      </c>
      <c r="AE48" s="1198">
        <f t="shared" si="10"/>
        <v>1487498.5373073299</v>
      </c>
      <c r="AF48" s="1198">
        <f t="shared" si="10"/>
        <v>1517248.5080534767</v>
      </c>
      <c r="AG48" s="1198">
        <f t="shared" si="10"/>
        <v>1547593.4782145461</v>
      </c>
      <c r="AH48" s="1198">
        <f t="shared" si="10"/>
        <v>1578545.3477788372</v>
      </c>
      <c r="AI48" s="1198">
        <f t="shared" si="10"/>
        <v>1610116.2547344137</v>
      </c>
      <c r="AJ48" s="1198">
        <f t="shared" si="10"/>
        <v>1642318.5798291024</v>
      </c>
      <c r="AK48" s="1230">
        <f t="shared" si="10"/>
        <v>1675164.9514256842</v>
      </c>
    </row>
    <row r="49" spans="1:37" ht="14.25" customHeight="1">
      <c r="A49" s="315"/>
      <c r="B49" s="1151"/>
      <c r="C49" s="1152" t="str">
        <f t="shared" si="7"/>
        <v>Real Estate Taxes</v>
      </c>
      <c r="D49" s="1152"/>
      <c r="E49" s="1152"/>
      <c r="F49" s="1152"/>
      <c r="G49" s="1152"/>
      <c r="H49" s="1198">
        <f t="shared" ref="H49:AK49" si="11">$M20*(1+$G$18)^G$35</f>
        <v>990471.29999999993</v>
      </c>
      <c r="I49" s="1198">
        <f t="shared" si="11"/>
        <v>1010280.7259999999</v>
      </c>
      <c r="J49" s="1198">
        <f t="shared" si="11"/>
        <v>1030486.34052</v>
      </c>
      <c r="K49" s="1198">
        <f t="shared" si="11"/>
        <v>1051096.0673303998</v>
      </c>
      <c r="L49" s="1198">
        <f t="shared" si="11"/>
        <v>1072117.9886770078</v>
      </c>
      <c r="M49" s="1198">
        <f t="shared" si="11"/>
        <v>1093560.348450548</v>
      </c>
      <c r="N49" s="1198">
        <f t="shared" si="11"/>
        <v>1115431.5554195591</v>
      </c>
      <c r="O49" s="1198">
        <f t="shared" si="11"/>
        <v>1137740.18652795</v>
      </c>
      <c r="P49" s="1198">
        <f t="shared" si="11"/>
        <v>1160494.9902585091</v>
      </c>
      <c r="Q49" s="1198">
        <f t="shared" si="11"/>
        <v>1183704.8900636793</v>
      </c>
      <c r="R49" s="1198">
        <f t="shared" si="11"/>
        <v>1207378.987864953</v>
      </c>
      <c r="S49" s="1198">
        <f t="shared" si="11"/>
        <v>1231526.5676222518</v>
      </c>
      <c r="T49" s="1198">
        <f t="shared" si="11"/>
        <v>1256157.0989746971</v>
      </c>
      <c r="U49" s="1198">
        <f t="shared" si="11"/>
        <v>1281280.240954191</v>
      </c>
      <c r="V49" s="1198">
        <f t="shared" si="11"/>
        <v>1306905.8457732748</v>
      </c>
      <c r="W49" s="1198">
        <f t="shared" si="11"/>
        <v>1333043.9626887401</v>
      </c>
      <c r="X49" s="1198">
        <f t="shared" si="11"/>
        <v>1359704.841942515</v>
      </c>
      <c r="Y49" s="1198">
        <f t="shared" si="11"/>
        <v>1386898.9387813655</v>
      </c>
      <c r="Z49" s="1198">
        <f t="shared" si="11"/>
        <v>1414636.9175569925</v>
      </c>
      <c r="AA49" s="1198">
        <f t="shared" si="11"/>
        <v>1442929.6559081324</v>
      </c>
      <c r="AB49" s="1198">
        <f t="shared" si="11"/>
        <v>1471788.2490262953</v>
      </c>
      <c r="AC49" s="1198">
        <f t="shared" si="11"/>
        <v>1501224.014006821</v>
      </c>
      <c r="AD49" s="1198">
        <f t="shared" si="11"/>
        <v>1531248.4942869574</v>
      </c>
      <c r="AE49" s="1198">
        <f t="shared" si="11"/>
        <v>1561873.4641726965</v>
      </c>
      <c r="AF49" s="1198">
        <f t="shared" si="11"/>
        <v>1593110.9334561503</v>
      </c>
      <c r="AG49" s="1198">
        <f t="shared" si="11"/>
        <v>1624973.1521252734</v>
      </c>
      <c r="AH49" s="1198">
        <f t="shared" si="11"/>
        <v>1657472.6151677789</v>
      </c>
      <c r="AI49" s="1198">
        <f t="shared" si="11"/>
        <v>1690622.0674711342</v>
      </c>
      <c r="AJ49" s="1198">
        <f t="shared" si="11"/>
        <v>1724434.5088205573</v>
      </c>
      <c r="AK49" s="1230">
        <f t="shared" si="11"/>
        <v>1758923.1989969681</v>
      </c>
    </row>
    <row r="50" spans="1:37" ht="14.25" customHeight="1">
      <c r="A50" s="315"/>
      <c r="B50" s="1151"/>
      <c r="C50" s="1152" t="str">
        <f t="shared" si="7"/>
        <v>Property Management Fee (% gross revenue)</v>
      </c>
      <c r="D50" s="1152"/>
      <c r="E50" s="1152"/>
      <c r="F50" s="1152"/>
      <c r="G50" s="1152"/>
      <c r="H50" s="1198">
        <f t="shared" ref="H50:AK50" si="12">H40*$N$21</f>
        <v>495235.64999999997</v>
      </c>
      <c r="I50" s="1198">
        <f t="shared" si="12"/>
        <v>510092.71950000006</v>
      </c>
      <c r="J50" s="1198">
        <f t="shared" si="12"/>
        <v>525395.501085</v>
      </c>
      <c r="K50" s="1198">
        <f t="shared" si="12"/>
        <v>541157.36611754994</v>
      </c>
      <c r="L50" s="1198">
        <f t="shared" si="12"/>
        <v>557392.0871010765</v>
      </c>
      <c r="M50" s="1198">
        <f t="shared" si="12"/>
        <v>574113.84971410863</v>
      </c>
      <c r="N50" s="1198">
        <f t="shared" si="12"/>
        <v>591337.26520553196</v>
      </c>
      <c r="O50" s="1198">
        <f t="shared" si="12"/>
        <v>609077.383161698</v>
      </c>
      <c r="P50" s="1198">
        <f t="shared" si="12"/>
        <v>627349.70465654891</v>
      </c>
      <c r="Q50" s="1198">
        <f t="shared" si="12"/>
        <v>646170.19579624536</v>
      </c>
      <c r="R50" s="1198">
        <f t="shared" si="12"/>
        <v>665555.30167013267</v>
      </c>
      <c r="S50" s="1198">
        <f t="shared" si="12"/>
        <v>685521.96072023665</v>
      </c>
      <c r="T50" s="1198">
        <f t="shared" si="12"/>
        <v>706087.61954184365</v>
      </c>
      <c r="U50" s="1198">
        <f t="shared" si="12"/>
        <v>727270.24812809902</v>
      </c>
      <c r="V50" s="1198">
        <f t="shared" si="12"/>
        <v>749088.35557194205</v>
      </c>
      <c r="W50" s="1198">
        <f t="shared" si="12"/>
        <v>771561.00623910036</v>
      </c>
      <c r="X50" s="1198">
        <f t="shared" si="12"/>
        <v>794707.83642627322</v>
      </c>
      <c r="Y50" s="1198">
        <f t="shared" si="12"/>
        <v>818549.07151906146</v>
      </c>
      <c r="Z50" s="1198">
        <f t="shared" si="12"/>
        <v>843105.5436646333</v>
      </c>
      <c r="AA50" s="1198">
        <f t="shared" si="12"/>
        <v>868398.70997457218</v>
      </c>
      <c r="AB50" s="1198">
        <f t="shared" si="12"/>
        <v>894450.67127380939</v>
      </c>
      <c r="AC50" s="1198">
        <f t="shared" si="12"/>
        <v>921284.1914120235</v>
      </c>
      <c r="AD50" s="1198">
        <f t="shared" si="12"/>
        <v>948922.71715438436</v>
      </c>
      <c r="AE50" s="1198">
        <f t="shared" si="12"/>
        <v>977390.39866901585</v>
      </c>
      <c r="AF50" s="1198">
        <f t="shared" si="12"/>
        <v>1006712.1106290863</v>
      </c>
      <c r="AG50" s="1198">
        <f t="shared" si="12"/>
        <v>1036913.4739479589</v>
      </c>
      <c r="AH50" s="1198">
        <f t="shared" si="12"/>
        <v>1068020.8781663978</v>
      </c>
      <c r="AI50" s="1198">
        <f t="shared" si="12"/>
        <v>1100061.5045113896</v>
      </c>
      <c r="AJ50" s="1198">
        <f t="shared" si="12"/>
        <v>1133063.3496467313</v>
      </c>
      <c r="AK50" s="1230">
        <f t="shared" si="12"/>
        <v>1167055.2501361331</v>
      </c>
    </row>
    <row r="51" spans="1:37" ht="14.25" customHeight="1">
      <c r="A51" s="315"/>
      <c r="B51" s="1174" t="s">
        <v>647</v>
      </c>
      <c r="C51" s="1175"/>
      <c r="D51" s="1175"/>
      <c r="E51" s="1175"/>
      <c r="F51" s="1175"/>
      <c r="G51" s="1175"/>
      <c r="H51" s="1225">
        <f t="shared" ref="H51:AK51" si="13">SUM(H46:H50)</f>
        <v>3843971.9499999997</v>
      </c>
      <c r="I51" s="1225">
        <f t="shared" si="13"/>
        <v>3925803.7454999997</v>
      </c>
      <c r="J51" s="1225">
        <f t="shared" si="13"/>
        <v>4009420.7476050002</v>
      </c>
      <c r="K51" s="1225">
        <f t="shared" si="13"/>
        <v>4094863.1175679499</v>
      </c>
      <c r="L51" s="1225">
        <f t="shared" si="13"/>
        <v>4182171.9535804847</v>
      </c>
      <c r="M51" s="1225">
        <f t="shared" si="13"/>
        <v>4271389.3135231044</v>
      </c>
      <c r="N51" s="1225">
        <f t="shared" si="13"/>
        <v>4362558.2382907085</v>
      </c>
      <c r="O51" s="1225">
        <f t="shared" si="13"/>
        <v>4455722.7757085767</v>
      </c>
      <c r="P51" s="1225">
        <f t="shared" si="13"/>
        <v>4550928.0050543658</v>
      </c>
      <c r="Q51" s="1225">
        <f t="shared" si="13"/>
        <v>4648220.0622020187</v>
      </c>
      <c r="R51" s="1225">
        <f t="shared" si="13"/>
        <v>4747646.1654040217</v>
      </c>
      <c r="S51" s="1225">
        <f t="shared" si="13"/>
        <v>4849254.6417288026</v>
      </c>
      <c r="T51" s="1225">
        <f t="shared" si="13"/>
        <v>4953094.954170581</v>
      </c>
      <c r="U51" s="1225">
        <f t="shared" si="13"/>
        <v>5059217.7294494119</v>
      </c>
      <c r="V51" s="1225">
        <f t="shared" si="13"/>
        <v>5167674.7865196811</v>
      </c>
      <c r="W51" s="1225">
        <f t="shared" si="13"/>
        <v>5278519.1658057934</v>
      </c>
      <c r="X51" s="1225">
        <f t="shared" si="13"/>
        <v>5391805.1591843003</v>
      </c>
      <c r="Y51" s="1225">
        <f t="shared" si="13"/>
        <v>5507588.3407322504</v>
      </c>
      <c r="Z51" s="1225">
        <f t="shared" si="13"/>
        <v>5625925.5982620846</v>
      </c>
      <c r="AA51" s="1225">
        <f t="shared" si="13"/>
        <v>5746875.1656639725</v>
      </c>
      <c r="AB51" s="1225">
        <f t="shared" si="13"/>
        <v>5870496.6560769975</v>
      </c>
      <c r="AC51" s="1225">
        <f t="shared" si="13"/>
        <v>5996851.0959112747</v>
      </c>
      <c r="AD51" s="1225">
        <f t="shared" si="13"/>
        <v>6126000.9597436218</v>
      </c>
      <c r="AE51" s="1225">
        <f t="shared" si="13"/>
        <v>6258010.2061100369</v>
      </c>
      <c r="AF51" s="1225">
        <f t="shared" si="13"/>
        <v>6392944.3142189281</v>
      </c>
      <c r="AG51" s="1225">
        <f t="shared" si="13"/>
        <v>6530870.3216095977</v>
      </c>
      <c r="AH51" s="1225">
        <f t="shared" si="13"/>
        <v>6671856.8627812695</v>
      </c>
      <c r="AI51" s="1225">
        <f t="shared" si="13"/>
        <v>6815974.2088185586</v>
      </c>
      <c r="AJ51" s="1225">
        <f t="shared" si="13"/>
        <v>6963294.3080400443</v>
      </c>
      <c r="AK51" s="1232">
        <f t="shared" si="13"/>
        <v>7113890.8276973115</v>
      </c>
    </row>
    <row r="52" spans="1:37" ht="14.25" customHeight="1">
      <c r="A52" s="315"/>
      <c r="B52" s="1151"/>
      <c r="C52" s="1152"/>
      <c r="D52" s="1152"/>
      <c r="E52" s="1152"/>
      <c r="F52" s="1152"/>
      <c r="G52" s="1152"/>
      <c r="H52" s="1152"/>
      <c r="I52" s="1152"/>
      <c r="J52" s="1152"/>
      <c r="K52" s="1152"/>
      <c r="L52" s="1152"/>
      <c r="M52" s="1152"/>
      <c r="N52" s="1152"/>
      <c r="O52" s="1152"/>
      <c r="P52" s="1197"/>
      <c r="Q52" s="1152"/>
      <c r="R52" s="1152"/>
      <c r="S52" s="1152"/>
      <c r="T52" s="1152"/>
      <c r="U52" s="1152"/>
      <c r="V52" s="1152"/>
      <c r="W52" s="1152"/>
      <c r="X52" s="1152"/>
      <c r="Y52" s="1152"/>
      <c r="Z52" s="1152"/>
      <c r="AA52" s="1152"/>
      <c r="AB52" s="1152"/>
      <c r="AC52" s="1152"/>
      <c r="AD52" s="1152"/>
      <c r="AE52" s="1152"/>
      <c r="AF52" s="1152"/>
      <c r="AG52" s="1152"/>
      <c r="AH52" s="1152"/>
      <c r="AI52" s="1152"/>
      <c r="AJ52" s="1152"/>
      <c r="AK52" s="1154"/>
    </row>
    <row r="53" spans="1:37" ht="14.25" customHeight="1">
      <c r="A53" s="315"/>
      <c r="B53" s="1151" t="s">
        <v>568</v>
      </c>
      <c r="C53" s="1152"/>
      <c r="D53" s="1152"/>
      <c r="E53" s="1152"/>
      <c r="F53" s="1152"/>
      <c r="G53" s="1152"/>
      <c r="H53" s="1198">
        <f t="shared" ref="H53:AK53" si="14">H43-H51</f>
        <v>11013097.550000001</v>
      </c>
      <c r="I53" s="1198">
        <f t="shared" si="14"/>
        <v>11376977.839500003</v>
      </c>
      <c r="J53" s="1198">
        <f t="shared" si="14"/>
        <v>11752444.284945</v>
      </c>
      <c r="K53" s="1198">
        <f t="shared" si="14"/>
        <v>12139857.865958549</v>
      </c>
      <c r="L53" s="1198">
        <f t="shared" si="14"/>
        <v>12539590.659451813</v>
      </c>
      <c r="M53" s="1198">
        <f t="shared" si="14"/>
        <v>12952026.177900156</v>
      </c>
      <c r="N53" s="1198">
        <f t="shared" si="14"/>
        <v>13377559.717875253</v>
      </c>
      <c r="O53" s="1198">
        <f t="shared" si="14"/>
        <v>13816598.719142364</v>
      </c>
      <c r="P53" s="1198">
        <f t="shared" si="14"/>
        <v>14269563.134642102</v>
      </c>
      <c r="Q53" s="1198">
        <f t="shared" si="14"/>
        <v>14736885.811685342</v>
      </c>
      <c r="R53" s="1198">
        <f t="shared" si="14"/>
        <v>15219012.884699959</v>
      </c>
      <c r="S53" s="1198">
        <f t="shared" si="14"/>
        <v>15716404.179878298</v>
      </c>
      <c r="T53" s="1198">
        <f t="shared" si="14"/>
        <v>16229533.632084731</v>
      </c>
      <c r="U53" s="1198">
        <f t="shared" si="14"/>
        <v>16758889.714393558</v>
      </c>
      <c r="V53" s="1198">
        <f t="shared" si="14"/>
        <v>17304975.880638581</v>
      </c>
      <c r="W53" s="1198">
        <f t="shared" si="14"/>
        <v>17868311.021367218</v>
      </c>
      <c r="X53" s="1198">
        <f t="shared" si="14"/>
        <v>18449429.933603898</v>
      </c>
      <c r="Y53" s="1198">
        <f t="shared" si="14"/>
        <v>19048883.804839596</v>
      </c>
      <c r="Z53" s="1198">
        <f t="shared" si="14"/>
        <v>19667240.711676918</v>
      </c>
      <c r="AA53" s="1198">
        <f t="shared" si="14"/>
        <v>20305086.133573197</v>
      </c>
      <c r="AB53" s="1198">
        <f t="shared" si="14"/>
        <v>20963023.482137285</v>
      </c>
      <c r="AC53" s="1198">
        <f t="shared" si="14"/>
        <v>21641674.646449432</v>
      </c>
      <c r="AD53" s="1198">
        <f t="shared" si="14"/>
        <v>22341680.554887909</v>
      </c>
      <c r="AE53" s="1198">
        <f t="shared" si="14"/>
        <v>23063701.753960442</v>
      </c>
      <c r="AF53" s="1198">
        <f t="shared" si="14"/>
        <v>23808419.004653662</v>
      </c>
      <c r="AG53" s="1198">
        <f t="shared" si="14"/>
        <v>24576533.896829173</v>
      </c>
      <c r="AH53" s="1198">
        <f t="shared" si="14"/>
        <v>25368769.482210666</v>
      </c>
      <c r="AI53" s="1198">
        <f t="shared" si="14"/>
        <v>26185870.92652313</v>
      </c>
      <c r="AJ53" s="1198">
        <f t="shared" si="14"/>
        <v>27028606.181361891</v>
      </c>
      <c r="AK53" s="1230">
        <f t="shared" si="14"/>
        <v>27897766.676386688</v>
      </c>
    </row>
    <row r="54" spans="1:37" ht="14.25" customHeight="1">
      <c r="A54" s="315"/>
      <c r="B54" s="1151"/>
      <c r="C54" s="1152"/>
      <c r="D54" s="1152"/>
      <c r="E54" s="1152"/>
      <c r="F54" s="1152"/>
      <c r="G54" s="1152"/>
      <c r="H54" s="1152"/>
      <c r="I54" s="1152"/>
      <c r="J54" s="1152"/>
      <c r="K54" s="1152"/>
      <c r="L54" s="1152"/>
      <c r="M54" s="1152"/>
      <c r="N54" s="1152"/>
      <c r="O54" s="1152"/>
      <c r="P54" s="1197"/>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4"/>
    </row>
    <row r="55" spans="1:37" ht="14.25" customHeight="1">
      <c r="A55" s="315"/>
      <c r="B55" s="1151" t="s">
        <v>670</v>
      </c>
      <c r="C55" s="1152"/>
      <c r="D55" s="1152"/>
      <c r="E55" s="1152"/>
      <c r="F55" s="1152"/>
      <c r="G55" s="1152"/>
      <c r="H55" s="1152"/>
      <c r="I55" s="1152"/>
      <c r="J55" s="1152"/>
      <c r="K55" s="1152"/>
      <c r="L55" s="1152"/>
      <c r="M55" s="1152"/>
      <c r="N55" s="1152"/>
      <c r="O55" s="1152"/>
      <c r="P55" s="1197"/>
      <c r="Q55" s="1152"/>
      <c r="R55" s="1152"/>
      <c r="S55" s="1152"/>
      <c r="T55" s="1152"/>
      <c r="U55" s="1152"/>
      <c r="V55" s="1152"/>
      <c r="W55" s="1152"/>
      <c r="X55" s="1152"/>
      <c r="Y55" s="1152"/>
      <c r="Z55" s="1152"/>
      <c r="AA55" s="1152"/>
      <c r="AB55" s="1152"/>
      <c r="AC55" s="1152"/>
      <c r="AD55" s="1152"/>
      <c r="AE55" s="1152"/>
      <c r="AF55" s="1152"/>
      <c r="AG55" s="1152"/>
      <c r="AH55" s="1152"/>
      <c r="AI55" s="1152"/>
      <c r="AJ55" s="1152"/>
      <c r="AK55" s="1154"/>
    </row>
    <row r="56" spans="1:37" ht="14.25" customHeight="1">
      <c r="A56" s="315"/>
      <c r="B56" s="1151"/>
      <c r="C56" s="1152" t="s">
        <v>671</v>
      </c>
      <c r="D56" s="1152"/>
      <c r="E56" s="1152"/>
      <c r="F56" s="1152"/>
      <c r="G56" s="1152"/>
      <c r="H56" s="1198">
        <f>-IF($G$25=10,SUM(H88:R88)*G12,SUM(H88:L88)*$G$12)</f>
        <v>-12685754.048015784</v>
      </c>
      <c r="I56" s="1152"/>
      <c r="J56" s="1152"/>
      <c r="K56" s="1152"/>
      <c r="L56" s="1152"/>
      <c r="M56" s="1152"/>
      <c r="N56" s="1152"/>
      <c r="O56" s="1152"/>
      <c r="P56" s="1197"/>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4"/>
    </row>
    <row r="57" spans="1:37" ht="14.25" customHeight="1">
      <c r="A57" s="315"/>
      <c r="B57" s="1151"/>
      <c r="C57" s="1152" t="s">
        <v>672</v>
      </c>
      <c r="D57" s="1152"/>
      <c r="E57" s="1152"/>
      <c r="F57" s="1152"/>
      <c r="G57" s="1152"/>
      <c r="H57" s="1198">
        <f>-G20*G12</f>
        <v>-23582650</v>
      </c>
      <c r="I57" s="1152"/>
      <c r="J57" s="1152"/>
      <c r="K57" s="1152"/>
      <c r="L57" s="1152"/>
      <c r="M57" s="1152"/>
      <c r="N57" s="1152"/>
      <c r="O57" s="1152"/>
      <c r="P57" s="1197"/>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4"/>
    </row>
    <row r="58" spans="1:37" ht="14.25" customHeight="1">
      <c r="A58" s="315"/>
      <c r="B58" s="1151"/>
      <c r="C58" s="1152"/>
      <c r="D58" s="1152"/>
      <c r="E58" s="1152"/>
      <c r="F58" s="1152"/>
      <c r="G58" s="1152"/>
      <c r="H58" s="1152"/>
      <c r="I58" s="1152"/>
      <c r="J58" s="1152"/>
      <c r="K58" s="1152"/>
      <c r="L58" s="1152"/>
      <c r="M58" s="1152"/>
      <c r="N58" s="1152"/>
      <c r="O58" s="1152"/>
      <c r="P58" s="1197"/>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4"/>
    </row>
    <row r="59" spans="1:37" ht="14.25" customHeight="1">
      <c r="A59" s="315"/>
      <c r="B59" s="1151" t="s">
        <v>92</v>
      </c>
      <c r="C59" s="1152"/>
      <c r="D59" s="1152"/>
      <c r="E59" s="1152"/>
      <c r="F59" s="1152"/>
      <c r="G59" s="1198">
        <f t="shared" ref="G59:AK59" ca="1" si="15">IF(G35&lt;=$G$25+1,G38+G53+SUM(G56:G57),0)</f>
        <v>-137083013.63016063</v>
      </c>
      <c r="H59" s="1198">
        <f t="shared" si="15"/>
        <v>-25255306.498015787</v>
      </c>
      <c r="I59" s="1198">
        <f t="shared" si="15"/>
        <v>11376977.839500003</v>
      </c>
      <c r="J59" s="1198">
        <f t="shared" si="15"/>
        <v>11752444.284945</v>
      </c>
      <c r="K59" s="1198">
        <f t="shared" si="15"/>
        <v>12139857.865958549</v>
      </c>
      <c r="L59" s="1198">
        <f t="shared" si="15"/>
        <v>12539590.659451813</v>
      </c>
      <c r="M59" s="1198">
        <f t="shared" si="15"/>
        <v>12952026.177900156</v>
      </c>
      <c r="N59" s="1198">
        <f t="shared" si="15"/>
        <v>13377559.717875253</v>
      </c>
      <c r="O59" s="1198">
        <f t="shared" si="15"/>
        <v>13816598.719142364</v>
      </c>
      <c r="P59" s="1198">
        <f t="shared" si="15"/>
        <v>14269563.134642102</v>
      </c>
      <c r="Q59" s="1198">
        <f t="shared" si="15"/>
        <v>14736885.811685342</v>
      </c>
      <c r="R59" s="1198">
        <f t="shared" si="15"/>
        <v>15219012.884699959</v>
      </c>
      <c r="S59" s="1198">
        <f t="shared" si="15"/>
        <v>0</v>
      </c>
      <c r="T59" s="1198">
        <f t="shared" si="15"/>
        <v>0</v>
      </c>
      <c r="U59" s="1198">
        <f t="shared" si="15"/>
        <v>0</v>
      </c>
      <c r="V59" s="1198">
        <f t="shared" si="15"/>
        <v>0</v>
      </c>
      <c r="W59" s="1198">
        <f t="shared" si="15"/>
        <v>0</v>
      </c>
      <c r="X59" s="1198">
        <f t="shared" si="15"/>
        <v>0</v>
      </c>
      <c r="Y59" s="1198">
        <f t="shared" si="15"/>
        <v>0</v>
      </c>
      <c r="Z59" s="1198">
        <f t="shared" si="15"/>
        <v>0</v>
      </c>
      <c r="AA59" s="1198">
        <f t="shared" si="15"/>
        <v>0</v>
      </c>
      <c r="AB59" s="1198">
        <f t="shared" si="15"/>
        <v>0</v>
      </c>
      <c r="AC59" s="1198">
        <f t="shared" si="15"/>
        <v>0</v>
      </c>
      <c r="AD59" s="1198">
        <f t="shared" si="15"/>
        <v>0</v>
      </c>
      <c r="AE59" s="1198">
        <f t="shared" si="15"/>
        <v>0</v>
      </c>
      <c r="AF59" s="1198">
        <f t="shared" si="15"/>
        <v>0</v>
      </c>
      <c r="AG59" s="1198">
        <f t="shared" si="15"/>
        <v>0</v>
      </c>
      <c r="AH59" s="1198">
        <f t="shared" si="15"/>
        <v>0</v>
      </c>
      <c r="AI59" s="1198">
        <f t="shared" si="15"/>
        <v>0</v>
      </c>
      <c r="AJ59" s="1198">
        <f t="shared" si="15"/>
        <v>0</v>
      </c>
      <c r="AK59" s="1230">
        <f t="shared" si="15"/>
        <v>0</v>
      </c>
    </row>
    <row r="60" spans="1:37" ht="14.25" customHeight="1">
      <c r="A60" s="315"/>
      <c r="B60" s="1151"/>
      <c r="C60" s="1152"/>
      <c r="D60" s="1152"/>
      <c r="E60" s="1152"/>
      <c r="F60" s="1152"/>
      <c r="G60" s="1152"/>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c r="AD60" s="1198"/>
      <c r="AE60" s="1198"/>
      <c r="AF60" s="1198"/>
      <c r="AG60" s="1198"/>
      <c r="AH60" s="1198"/>
      <c r="AI60" s="1198"/>
      <c r="AJ60" s="1198"/>
      <c r="AK60" s="1230"/>
    </row>
    <row r="61" spans="1:37" ht="14.25" customHeight="1">
      <c r="A61" s="315"/>
      <c r="B61" s="1151" t="s">
        <v>74</v>
      </c>
      <c r="C61" s="1152"/>
      <c r="D61" s="1152"/>
      <c r="E61" s="1152"/>
      <c r="F61" s="1152"/>
      <c r="G61" s="1152"/>
      <c r="H61" s="1198">
        <f t="shared" ref="H61:AJ61" si="16">IF(H35=$G$25,I59/$G$23,0)</f>
        <v>0</v>
      </c>
      <c r="I61" s="1198">
        <f t="shared" si="16"/>
        <v>0</v>
      </c>
      <c r="J61" s="1198">
        <f t="shared" si="16"/>
        <v>0</v>
      </c>
      <c r="K61" s="1198">
        <f t="shared" si="16"/>
        <v>0</v>
      </c>
      <c r="L61" s="1198">
        <f t="shared" si="16"/>
        <v>0</v>
      </c>
      <c r="M61" s="1198">
        <f t="shared" si="16"/>
        <v>0</v>
      </c>
      <c r="N61" s="1198">
        <f t="shared" si="16"/>
        <v>0</v>
      </c>
      <c r="O61" s="1198">
        <f t="shared" si="16"/>
        <v>0</v>
      </c>
      <c r="P61" s="1198">
        <f t="shared" si="16"/>
        <v>0</v>
      </c>
      <c r="Q61" s="1198">
        <f t="shared" si="16"/>
        <v>276709325.17636287</v>
      </c>
      <c r="R61" s="1198">
        <f t="shared" si="16"/>
        <v>0</v>
      </c>
      <c r="S61" s="1198">
        <f t="shared" si="16"/>
        <v>0</v>
      </c>
      <c r="T61" s="1198">
        <f t="shared" si="16"/>
        <v>0</v>
      </c>
      <c r="U61" s="1198">
        <f t="shared" si="16"/>
        <v>0</v>
      </c>
      <c r="V61" s="1198">
        <f t="shared" si="16"/>
        <v>0</v>
      </c>
      <c r="W61" s="1198">
        <f t="shared" si="16"/>
        <v>0</v>
      </c>
      <c r="X61" s="1198">
        <f t="shared" si="16"/>
        <v>0</v>
      </c>
      <c r="Y61" s="1198">
        <f t="shared" si="16"/>
        <v>0</v>
      </c>
      <c r="Z61" s="1198">
        <f t="shared" si="16"/>
        <v>0</v>
      </c>
      <c r="AA61" s="1198">
        <f t="shared" si="16"/>
        <v>0</v>
      </c>
      <c r="AB61" s="1198">
        <f t="shared" si="16"/>
        <v>0</v>
      </c>
      <c r="AC61" s="1198">
        <f t="shared" si="16"/>
        <v>0</v>
      </c>
      <c r="AD61" s="1198">
        <f t="shared" si="16"/>
        <v>0</v>
      </c>
      <c r="AE61" s="1198">
        <f t="shared" si="16"/>
        <v>0</v>
      </c>
      <c r="AF61" s="1198">
        <f t="shared" si="16"/>
        <v>0</v>
      </c>
      <c r="AG61" s="1198">
        <f t="shared" si="16"/>
        <v>0</v>
      </c>
      <c r="AH61" s="1198">
        <f t="shared" si="16"/>
        <v>0</v>
      </c>
      <c r="AI61" s="1198">
        <f t="shared" si="16"/>
        <v>0</v>
      </c>
      <c r="AJ61" s="1198">
        <f t="shared" si="16"/>
        <v>0</v>
      </c>
      <c r="AK61" s="1230">
        <f>IF(AK35=$G$25,#REF!/$G$23,0)</f>
        <v>0</v>
      </c>
    </row>
    <row r="62" spans="1:37" ht="14.25" customHeight="1">
      <c r="A62" s="315"/>
      <c r="B62" s="1151" t="s">
        <v>569</v>
      </c>
      <c r="C62" s="1152"/>
      <c r="D62" s="1152"/>
      <c r="E62" s="1152"/>
      <c r="F62" s="1152"/>
      <c r="G62" s="1152"/>
      <c r="H62" s="1198">
        <f t="shared" ref="H62:AK62" si="17">-H61*$G$26</f>
        <v>0</v>
      </c>
      <c r="I62" s="1198">
        <f t="shared" si="17"/>
        <v>0</v>
      </c>
      <c r="J62" s="1198">
        <f t="shared" si="17"/>
        <v>0</v>
      </c>
      <c r="K62" s="1198">
        <f t="shared" si="17"/>
        <v>0</v>
      </c>
      <c r="L62" s="1198">
        <f t="shared" si="17"/>
        <v>0</v>
      </c>
      <c r="M62" s="1198">
        <f t="shared" si="17"/>
        <v>0</v>
      </c>
      <c r="N62" s="1198">
        <f t="shared" si="17"/>
        <v>0</v>
      </c>
      <c r="O62" s="1198">
        <f t="shared" si="17"/>
        <v>0</v>
      </c>
      <c r="P62" s="1198">
        <f t="shared" si="17"/>
        <v>0</v>
      </c>
      <c r="Q62" s="1198">
        <f t="shared" si="17"/>
        <v>0</v>
      </c>
      <c r="R62" s="1198">
        <f t="shared" si="17"/>
        <v>0</v>
      </c>
      <c r="S62" s="1198">
        <f t="shared" si="17"/>
        <v>0</v>
      </c>
      <c r="T62" s="1198">
        <f t="shared" si="17"/>
        <v>0</v>
      </c>
      <c r="U62" s="1198">
        <f t="shared" si="17"/>
        <v>0</v>
      </c>
      <c r="V62" s="1198">
        <f t="shared" si="17"/>
        <v>0</v>
      </c>
      <c r="W62" s="1198">
        <f t="shared" si="17"/>
        <v>0</v>
      </c>
      <c r="X62" s="1198">
        <f t="shared" si="17"/>
        <v>0</v>
      </c>
      <c r="Y62" s="1198">
        <f t="shared" si="17"/>
        <v>0</v>
      </c>
      <c r="Z62" s="1198">
        <f t="shared" si="17"/>
        <v>0</v>
      </c>
      <c r="AA62" s="1198">
        <f t="shared" si="17"/>
        <v>0</v>
      </c>
      <c r="AB62" s="1198">
        <f t="shared" si="17"/>
        <v>0</v>
      </c>
      <c r="AC62" s="1198">
        <f t="shared" si="17"/>
        <v>0</v>
      </c>
      <c r="AD62" s="1198">
        <f t="shared" si="17"/>
        <v>0</v>
      </c>
      <c r="AE62" s="1198">
        <f t="shared" si="17"/>
        <v>0</v>
      </c>
      <c r="AF62" s="1198">
        <f t="shared" si="17"/>
        <v>0</v>
      </c>
      <c r="AG62" s="1198">
        <f t="shared" si="17"/>
        <v>0</v>
      </c>
      <c r="AH62" s="1198">
        <f t="shared" si="17"/>
        <v>0</v>
      </c>
      <c r="AI62" s="1198">
        <f t="shared" si="17"/>
        <v>0</v>
      </c>
      <c r="AJ62" s="1198">
        <f t="shared" si="17"/>
        <v>0</v>
      </c>
      <c r="AK62" s="1230">
        <f t="shared" si="17"/>
        <v>0</v>
      </c>
    </row>
    <row r="63" spans="1:37" ht="14.25" customHeight="1" thickBot="1">
      <c r="A63" s="315"/>
      <c r="B63" s="1237" t="s">
        <v>570</v>
      </c>
      <c r="C63" s="1187"/>
      <c r="D63" s="1187"/>
      <c r="E63" s="1187"/>
      <c r="F63" s="1187"/>
      <c r="G63" s="1238">
        <f t="shared" ref="G63:AK63" ca="1" si="18">SUM(G59:G62)</f>
        <v>-137083013.63016063</v>
      </c>
      <c r="H63" s="1238">
        <f t="shared" si="18"/>
        <v>-25255306.498015787</v>
      </c>
      <c r="I63" s="1238">
        <f t="shared" si="18"/>
        <v>11376977.839500003</v>
      </c>
      <c r="J63" s="1238">
        <f t="shared" si="18"/>
        <v>11752444.284945</v>
      </c>
      <c r="K63" s="1238">
        <f t="shared" si="18"/>
        <v>12139857.865958549</v>
      </c>
      <c r="L63" s="1238">
        <f t="shared" si="18"/>
        <v>12539590.659451813</v>
      </c>
      <c r="M63" s="1238">
        <f t="shared" si="18"/>
        <v>12952026.177900156</v>
      </c>
      <c r="N63" s="1238">
        <f t="shared" si="18"/>
        <v>13377559.717875253</v>
      </c>
      <c r="O63" s="1238">
        <f t="shared" si="18"/>
        <v>13816598.719142364</v>
      </c>
      <c r="P63" s="1238">
        <f t="shared" si="18"/>
        <v>14269563.134642102</v>
      </c>
      <c r="Q63" s="1238">
        <f t="shared" si="18"/>
        <v>291446210.9880482</v>
      </c>
      <c r="R63" s="1238">
        <f t="shared" si="18"/>
        <v>15219012.884699959</v>
      </c>
      <c r="S63" s="1238">
        <f t="shared" si="18"/>
        <v>0</v>
      </c>
      <c r="T63" s="1238">
        <f t="shared" si="18"/>
        <v>0</v>
      </c>
      <c r="U63" s="1238">
        <f t="shared" si="18"/>
        <v>0</v>
      </c>
      <c r="V63" s="1238">
        <f t="shared" si="18"/>
        <v>0</v>
      </c>
      <c r="W63" s="1238">
        <f t="shared" si="18"/>
        <v>0</v>
      </c>
      <c r="X63" s="1238">
        <f t="shared" si="18"/>
        <v>0</v>
      </c>
      <c r="Y63" s="1238">
        <f t="shared" si="18"/>
        <v>0</v>
      </c>
      <c r="Z63" s="1238">
        <f t="shared" si="18"/>
        <v>0</v>
      </c>
      <c r="AA63" s="1238">
        <f t="shared" si="18"/>
        <v>0</v>
      </c>
      <c r="AB63" s="1238">
        <f t="shared" si="18"/>
        <v>0</v>
      </c>
      <c r="AC63" s="1238">
        <f t="shared" si="18"/>
        <v>0</v>
      </c>
      <c r="AD63" s="1238">
        <f t="shared" si="18"/>
        <v>0</v>
      </c>
      <c r="AE63" s="1238">
        <f t="shared" si="18"/>
        <v>0</v>
      </c>
      <c r="AF63" s="1238">
        <f t="shared" si="18"/>
        <v>0</v>
      </c>
      <c r="AG63" s="1238">
        <f t="shared" si="18"/>
        <v>0</v>
      </c>
      <c r="AH63" s="1238">
        <f t="shared" si="18"/>
        <v>0</v>
      </c>
      <c r="AI63" s="1238">
        <f t="shared" si="18"/>
        <v>0</v>
      </c>
      <c r="AJ63" s="1238">
        <f t="shared" si="18"/>
        <v>0</v>
      </c>
      <c r="AK63" s="1231">
        <f t="shared" si="18"/>
        <v>0</v>
      </c>
    </row>
    <row r="64" spans="1:37" ht="14.25" customHeight="1" thickBot="1">
      <c r="A64" s="315"/>
      <c r="B64" s="1"/>
      <c r="C64" s="1"/>
      <c r="D64" s="1"/>
      <c r="E64" s="1"/>
      <c r="F64" s="1"/>
      <c r="G64" s="1"/>
      <c r="H64" s="1"/>
      <c r="I64" s="1"/>
      <c r="J64" s="1"/>
      <c r="K64" s="1"/>
      <c r="L64" s="1"/>
      <c r="M64" s="1"/>
      <c r="N64" s="1"/>
      <c r="O64" s="1"/>
      <c r="P64" s="229"/>
      <c r="Q64" s="1"/>
      <c r="R64" s="1"/>
      <c r="S64" s="1"/>
      <c r="T64" s="1"/>
      <c r="U64" s="1"/>
      <c r="V64" s="1"/>
      <c r="W64" s="1"/>
      <c r="X64" s="1"/>
      <c r="Y64" s="1"/>
      <c r="Z64" s="1"/>
      <c r="AA64" s="1"/>
      <c r="AB64" s="1"/>
      <c r="AC64" s="1"/>
      <c r="AD64" s="1"/>
      <c r="AE64" s="1"/>
      <c r="AF64" s="1"/>
      <c r="AG64" s="1"/>
      <c r="AH64" s="1"/>
      <c r="AI64" s="1"/>
      <c r="AJ64" s="1"/>
      <c r="AK64" s="1"/>
    </row>
    <row r="65" spans="1:37" ht="14.25" customHeight="1">
      <c r="A65" s="315"/>
      <c r="B65" s="333" t="s">
        <v>571</v>
      </c>
      <c r="C65" s="334"/>
      <c r="D65" s="334"/>
      <c r="E65" s="334"/>
      <c r="F65" s="334"/>
      <c r="G65" s="335">
        <f ca="1">SUM(G63:R63)</f>
        <v>246551522.143987</v>
      </c>
      <c r="H65" s="1"/>
      <c r="I65" s="1"/>
      <c r="J65" s="1"/>
      <c r="K65" s="1"/>
      <c r="L65" s="1"/>
      <c r="M65" s="1"/>
      <c r="N65" s="1"/>
      <c r="O65" s="1"/>
      <c r="P65" s="229"/>
      <c r="Q65" s="1"/>
      <c r="R65" s="1"/>
      <c r="S65" s="1"/>
      <c r="T65" s="1"/>
      <c r="U65" s="1"/>
      <c r="V65" s="1"/>
      <c r="W65" s="1"/>
      <c r="X65" s="1"/>
      <c r="Y65" s="1"/>
      <c r="Z65" s="1"/>
      <c r="AA65" s="1"/>
      <c r="AB65" s="1"/>
      <c r="AC65" s="1"/>
      <c r="AD65" s="1"/>
      <c r="AE65" s="1"/>
      <c r="AF65" s="1"/>
      <c r="AG65" s="1"/>
      <c r="AH65" s="1"/>
      <c r="AI65" s="1"/>
      <c r="AJ65" s="1"/>
      <c r="AK65" s="1"/>
    </row>
    <row r="66" spans="1:37" ht="14.25" customHeight="1">
      <c r="A66" s="315"/>
      <c r="B66" s="336" t="s">
        <v>572</v>
      </c>
      <c r="C66" s="1"/>
      <c r="D66" s="1"/>
      <c r="E66" s="1"/>
      <c r="F66" s="1"/>
      <c r="G66" s="337">
        <f t="array" ref="G66">NPV($R$22,H63:R63)</f>
        <v>185250068.05803394</v>
      </c>
      <c r="H66" s="1"/>
      <c r="I66" s="1"/>
      <c r="J66" s="1"/>
      <c r="K66" s="1"/>
      <c r="L66" s="1"/>
      <c r="M66" s="1"/>
      <c r="N66" s="1"/>
      <c r="O66" s="1"/>
      <c r="P66" s="229"/>
      <c r="Q66" s="1"/>
      <c r="R66" s="1"/>
      <c r="S66" s="1"/>
      <c r="T66" s="1"/>
      <c r="U66" s="1"/>
      <c r="V66" s="1"/>
      <c r="W66" s="1"/>
      <c r="X66" s="1"/>
      <c r="Y66" s="1"/>
      <c r="Z66" s="1"/>
      <c r="AA66" s="1"/>
      <c r="AB66" s="1"/>
      <c r="AC66" s="1"/>
      <c r="AD66" s="1"/>
      <c r="AE66" s="1"/>
      <c r="AF66" s="1"/>
      <c r="AG66" s="1"/>
      <c r="AH66" s="1"/>
      <c r="AI66" s="1"/>
      <c r="AJ66" s="1"/>
      <c r="AK66" s="1"/>
    </row>
    <row r="67" spans="1:37" ht="14.25" customHeight="1">
      <c r="A67" s="315"/>
      <c r="B67" s="336" t="s">
        <v>573</v>
      </c>
      <c r="C67" s="1"/>
      <c r="D67" s="1"/>
      <c r="E67" s="1"/>
      <c r="F67" s="1"/>
      <c r="G67" s="337">
        <f ca="1">G66+G63</f>
        <v>48167054.427873313</v>
      </c>
      <c r="H67" s="1"/>
      <c r="I67" s="1"/>
      <c r="J67" s="1"/>
      <c r="K67" s="1"/>
      <c r="L67" s="1"/>
      <c r="M67" s="1"/>
      <c r="N67" s="1"/>
      <c r="O67" s="1"/>
      <c r="P67" s="229"/>
      <c r="Q67" s="1"/>
      <c r="R67" s="1"/>
      <c r="S67" s="1"/>
      <c r="T67" s="1"/>
      <c r="U67" s="1"/>
      <c r="V67" s="1"/>
      <c r="W67" s="1"/>
      <c r="X67" s="1"/>
      <c r="Y67" s="1"/>
      <c r="Z67" s="1"/>
      <c r="AA67" s="1"/>
      <c r="AB67" s="1"/>
      <c r="AC67" s="1"/>
      <c r="AD67" s="1"/>
      <c r="AE67" s="1"/>
      <c r="AF67" s="1"/>
      <c r="AG67" s="1"/>
      <c r="AH67" s="1"/>
      <c r="AI67" s="1"/>
      <c r="AJ67" s="1"/>
      <c r="AK67" s="1"/>
    </row>
    <row r="68" spans="1:37" ht="14.25" customHeight="1">
      <c r="A68" s="315"/>
      <c r="B68" s="336" t="s">
        <v>574</v>
      </c>
      <c r="C68" s="1"/>
      <c r="D68" s="1"/>
      <c r="E68" s="1"/>
      <c r="F68" s="1"/>
      <c r="G68" s="338">
        <f ca="1">IRR(G63:R63)</f>
        <v>0.11489649054374151</v>
      </c>
      <c r="H68" s="1"/>
      <c r="I68" s="1"/>
      <c r="J68" s="1"/>
      <c r="K68" s="1"/>
      <c r="L68" s="1"/>
      <c r="M68" s="1"/>
      <c r="N68" s="1"/>
      <c r="O68" s="1"/>
      <c r="P68" s="229"/>
      <c r="Q68" s="1"/>
      <c r="R68" s="1"/>
      <c r="S68" s="1"/>
      <c r="T68" s="1"/>
      <c r="U68" s="1"/>
      <c r="V68" s="1"/>
      <c r="W68" s="1"/>
      <c r="X68" s="1"/>
      <c r="Y68" s="1"/>
      <c r="Z68" s="1"/>
      <c r="AA68" s="1"/>
      <c r="AB68" s="1"/>
      <c r="AC68" s="1"/>
      <c r="AD68" s="1"/>
      <c r="AE68" s="1"/>
      <c r="AF68" s="1"/>
      <c r="AG68" s="1"/>
      <c r="AH68" s="1"/>
      <c r="AI68" s="1"/>
      <c r="AJ68" s="1"/>
      <c r="AK68" s="1"/>
    </row>
    <row r="69" spans="1:37" ht="14.25" customHeight="1">
      <c r="A69" s="315"/>
      <c r="B69" s="339" t="s">
        <v>59</v>
      </c>
      <c r="C69" s="340"/>
      <c r="D69" s="340"/>
      <c r="E69" s="340"/>
      <c r="F69" s="340"/>
      <c r="G69" s="341">
        <f ca="1">(G65/-G63)+1</f>
        <v>2.7985563317798361</v>
      </c>
      <c r="H69" s="1"/>
      <c r="I69" s="1"/>
      <c r="J69" s="1"/>
      <c r="K69" s="1"/>
      <c r="L69" s="1"/>
      <c r="M69" s="1"/>
      <c r="N69" s="1"/>
      <c r="O69" s="1"/>
      <c r="P69" s="229"/>
      <c r="Q69" s="1"/>
      <c r="R69" s="1"/>
      <c r="S69" s="1"/>
      <c r="T69" s="1"/>
      <c r="U69" s="1"/>
      <c r="V69" s="1"/>
      <c r="W69" s="1"/>
      <c r="X69" s="1"/>
      <c r="Y69" s="1"/>
      <c r="Z69" s="1"/>
      <c r="AA69" s="1"/>
      <c r="AB69" s="1"/>
      <c r="AC69" s="1"/>
      <c r="AD69" s="1"/>
      <c r="AE69" s="1"/>
      <c r="AF69" s="1"/>
      <c r="AG69" s="1"/>
      <c r="AH69" s="1"/>
      <c r="AI69" s="1"/>
      <c r="AJ69" s="1"/>
      <c r="AK69" s="1"/>
    </row>
    <row r="70" spans="1:37" ht="14.25" customHeight="1" thickBot="1">
      <c r="A70" s="315"/>
      <c r="B70" s="1"/>
      <c r="C70" s="1"/>
      <c r="D70" s="1"/>
      <c r="E70" s="1"/>
      <c r="F70" s="1"/>
      <c r="G70" s="1"/>
      <c r="H70" s="1"/>
      <c r="I70" s="1"/>
      <c r="J70" s="1"/>
      <c r="K70" s="1"/>
      <c r="L70" s="1"/>
      <c r="M70" s="1"/>
      <c r="N70" s="1"/>
      <c r="O70" s="1"/>
      <c r="P70" s="229"/>
      <c r="Q70" s="1"/>
      <c r="R70" s="1"/>
      <c r="S70" s="1"/>
      <c r="T70" s="1"/>
      <c r="U70" s="1"/>
      <c r="V70" s="1"/>
      <c r="W70" s="1"/>
      <c r="X70" s="1"/>
      <c r="Y70" s="1"/>
      <c r="Z70" s="1"/>
      <c r="AA70" s="1"/>
      <c r="AB70" s="1"/>
      <c r="AC70" s="1"/>
      <c r="AD70" s="1"/>
      <c r="AE70" s="1"/>
      <c r="AF70" s="1"/>
      <c r="AG70" s="1"/>
      <c r="AH70" s="1"/>
      <c r="AI70" s="1"/>
      <c r="AJ70" s="1"/>
      <c r="AK70" s="1"/>
    </row>
    <row r="71" spans="1:37" ht="14.25" customHeight="1">
      <c r="A71" s="315"/>
      <c r="B71" s="1243" t="s">
        <v>575</v>
      </c>
      <c r="C71" s="1244"/>
      <c r="D71" s="1244"/>
      <c r="E71" s="1244"/>
      <c r="F71" s="1244"/>
      <c r="G71" s="1245">
        <f ca="1">G32</f>
        <v>95958109.541112438</v>
      </c>
      <c r="H71" s="1244"/>
      <c r="I71" s="1244"/>
      <c r="J71" s="1244"/>
      <c r="K71" s="1244"/>
      <c r="L71" s="1244"/>
      <c r="M71" s="1244"/>
      <c r="N71" s="1244"/>
      <c r="O71" s="1244"/>
      <c r="P71" s="1246"/>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7"/>
    </row>
    <row r="72" spans="1:37" ht="14.25" customHeight="1">
      <c r="A72" s="315"/>
      <c r="B72" s="1151" t="s">
        <v>576</v>
      </c>
      <c r="C72" s="1152"/>
      <c r="D72" s="1152"/>
      <c r="E72" s="1152"/>
      <c r="F72" s="1152"/>
      <c r="G72" s="1152"/>
      <c r="H72" s="1198">
        <f t="shared" ref="H72:AK72" si="19">IF(H35=$G$25,FV($G$30/12,H35*12,$G$33,$G$32),0)</f>
        <v>0</v>
      </c>
      <c r="I72" s="1198">
        <f t="shared" si="19"/>
        <v>0</v>
      </c>
      <c r="J72" s="1198">
        <f t="shared" si="19"/>
        <v>0</v>
      </c>
      <c r="K72" s="1198">
        <f t="shared" si="19"/>
        <v>0</v>
      </c>
      <c r="L72" s="1198">
        <f t="shared" si="19"/>
        <v>0</v>
      </c>
      <c r="M72" s="1198">
        <f t="shared" si="19"/>
        <v>0</v>
      </c>
      <c r="N72" s="1198">
        <f t="shared" si="19"/>
        <v>0</v>
      </c>
      <c r="O72" s="1198">
        <f t="shared" si="19"/>
        <v>0</v>
      </c>
      <c r="P72" s="1198">
        <f t="shared" si="19"/>
        <v>0</v>
      </c>
      <c r="Q72" s="1198">
        <f t="shared" ca="1" si="19"/>
        <v>-78054307.348216712</v>
      </c>
      <c r="R72" s="1198">
        <f t="shared" si="19"/>
        <v>0</v>
      </c>
      <c r="S72" s="1198">
        <f t="shared" si="19"/>
        <v>0</v>
      </c>
      <c r="T72" s="1198">
        <f t="shared" si="19"/>
        <v>0</v>
      </c>
      <c r="U72" s="1198">
        <f t="shared" si="19"/>
        <v>0</v>
      </c>
      <c r="V72" s="1198">
        <f t="shared" si="19"/>
        <v>0</v>
      </c>
      <c r="W72" s="1198">
        <f t="shared" si="19"/>
        <v>0</v>
      </c>
      <c r="X72" s="1198">
        <f t="shared" si="19"/>
        <v>0</v>
      </c>
      <c r="Y72" s="1198">
        <f t="shared" si="19"/>
        <v>0</v>
      </c>
      <c r="Z72" s="1198">
        <f t="shared" si="19"/>
        <v>0</v>
      </c>
      <c r="AA72" s="1198">
        <f t="shared" si="19"/>
        <v>0</v>
      </c>
      <c r="AB72" s="1198">
        <f t="shared" si="19"/>
        <v>0</v>
      </c>
      <c r="AC72" s="1198">
        <f t="shared" si="19"/>
        <v>0</v>
      </c>
      <c r="AD72" s="1198">
        <f t="shared" si="19"/>
        <v>0</v>
      </c>
      <c r="AE72" s="1198">
        <f t="shared" si="19"/>
        <v>0</v>
      </c>
      <c r="AF72" s="1198">
        <f t="shared" si="19"/>
        <v>0</v>
      </c>
      <c r="AG72" s="1198">
        <f t="shared" si="19"/>
        <v>0</v>
      </c>
      <c r="AH72" s="1198">
        <f t="shared" si="19"/>
        <v>0</v>
      </c>
      <c r="AI72" s="1198">
        <f t="shared" si="19"/>
        <v>0</v>
      </c>
      <c r="AJ72" s="1198">
        <f t="shared" si="19"/>
        <v>0</v>
      </c>
      <c r="AK72" s="1230">
        <f t="shared" si="19"/>
        <v>0</v>
      </c>
    </row>
    <row r="73" spans="1:37" ht="14.25" customHeight="1">
      <c r="A73" s="315"/>
      <c r="B73" s="1151" t="s">
        <v>577</v>
      </c>
      <c r="C73" s="1152"/>
      <c r="D73" s="1152"/>
      <c r="E73" s="1152"/>
      <c r="F73" s="1152"/>
      <c r="G73" s="1152"/>
      <c r="H73" s="1198">
        <f t="shared" ref="H73:AK73" ca="1" si="20">IF(H35&lt;=$G$25,$G$33*12,0)</f>
        <v>-6181486.5726043927</v>
      </c>
      <c r="I73" s="1198">
        <f t="shared" ca="1" si="20"/>
        <v>-6181486.5726043927</v>
      </c>
      <c r="J73" s="1198">
        <f t="shared" ca="1" si="20"/>
        <v>-6181486.5726043927</v>
      </c>
      <c r="K73" s="1198">
        <f t="shared" ca="1" si="20"/>
        <v>-6181486.5726043927</v>
      </c>
      <c r="L73" s="1198">
        <f t="shared" ca="1" si="20"/>
        <v>-6181486.5726043927</v>
      </c>
      <c r="M73" s="1198">
        <f t="shared" ca="1" si="20"/>
        <v>-6181486.5726043927</v>
      </c>
      <c r="N73" s="1198">
        <f t="shared" ca="1" si="20"/>
        <v>-6181486.5726043927</v>
      </c>
      <c r="O73" s="1198">
        <f t="shared" ca="1" si="20"/>
        <v>-6181486.5726043927</v>
      </c>
      <c r="P73" s="1198">
        <f t="shared" ca="1" si="20"/>
        <v>-6181486.5726043927</v>
      </c>
      <c r="Q73" s="1198">
        <f t="shared" ca="1" si="20"/>
        <v>-6181486.5726043927</v>
      </c>
      <c r="R73" s="1198">
        <f t="shared" si="20"/>
        <v>0</v>
      </c>
      <c r="S73" s="1198">
        <f t="shared" si="20"/>
        <v>0</v>
      </c>
      <c r="T73" s="1198">
        <f t="shared" si="20"/>
        <v>0</v>
      </c>
      <c r="U73" s="1198">
        <f t="shared" si="20"/>
        <v>0</v>
      </c>
      <c r="V73" s="1198">
        <f t="shared" si="20"/>
        <v>0</v>
      </c>
      <c r="W73" s="1198">
        <f t="shared" si="20"/>
        <v>0</v>
      </c>
      <c r="X73" s="1198">
        <f t="shared" si="20"/>
        <v>0</v>
      </c>
      <c r="Y73" s="1198">
        <f t="shared" si="20"/>
        <v>0</v>
      </c>
      <c r="Z73" s="1198">
        <f t="shared" si="20"/>
        <v>0</v>
      </c>
      <c r="AA73" s="1198">
        <f t="shared" si="20"/>
        <v>0</v>
      </c>
      <c r="AB73" s="1198">
        <f t="shared" si="20"/>
        <v>0</v>
      </c>
      <c r="AC73" s="1198">
        <f t="shared" si="20"/>
        <v>0</v>
      </c>
      <c r="AD73" s="1198">
        <f t="shared" si="20"/>
        <v>0</v>
      </c>
      <c r="AE73" s="1198">
        <f t="shared" si="20"/>
        <v>0</v>
      </c>
      <c r="AF73" s="1198">
        <f t="shared" si="20"/>
        <v>0</v>
      </c>
      <c r="AG73" s="1198">
        <f t="shared" si="20"/>
        <v>0</v>
      </c>
      <c r="AH73" s="1198">
        <f t="shared" si="20"/>
        <v>0</v>
      </c>
      <c r="AI73" s="1198">
        <f t="shared" si="20"/>
        <v>0</v>
      </c>
      <c r="AJ73" s="1198">
        <f t="shared" si="20"/>
        <v>0</v>
      </c>
      <c r="AK73" s="1230">
        <f t="shared" si="20"/>
        <v>0</v>
      </c>
    </row>
    <row r="74" spans="1:37" ht="14.25" customHeight="1">
      <c r="A74" s="315"/>
      <c r="B74" s="1151"/>
      <c r="C74" s="1152"/>
      <c r="D74" s="1152"/>
      <c r="E74" s="1152"/>
      <c r="F74" s="1152"/>
      <c r="G74" s="1152"/>
      <c r="H74" s="1152"/>
      <c r="I74" s="1152"/>
      <c r="J74" s="1152"/>
      <c r="K74" s="1152"/>
      <c r="L74" s="1152"/>
      <c r="M74" s="1152"/>
      <c r="N74" s="1152"/>
      <c r="O74" s="1152"/>
      <c r="P74" s="1197"/>
      <c r="Q74" s="1152"/>
      <c r="R74" s="1152"/>
      <c r="S74" s="1152"/>
      <c r="T74" s="1152"/>
      <c r="U74" s="1152"/>
      <c r="V74" s="1152"/>
      <c r="W74" s="1152"/>
      <c r="X74" s="1152"/>
      <c r="Y74" s="1152"/>
      <c r="Z74" s="1152"/>
      <c r="AA74" s="1152"/>
      <c r="AB74" s="1152"/>
      <c r="AC74" s="1152"/>
      <c r="AD74" s="1152"/>
      <c r="AE74" s="1152"/>
      <c r="AF74" s="1152"/>
      <c r="AG74" s="1152"/>
      <c r="AH74" s="1152"/>
      <c r="AI74" s="1152"/>
      <c r="AJ74" s="1152"/>
      <c r="AK74" s="1154"/>
    </row>
    <row r="75" spans="1:37" ht="14.25" customHeight="1" thickBot="1">
      <c r="A75" s="315"/>
      <c r="B75" s="1156" t="s">
        <v>578</v>
      </c>
      <c r="C75" s="1157"/>
      <c r="D75" s="1157"/>
      <c r="E75" s="1157"/>
      <c r="F75" s="1157"/>
      <c r="G75" s="1227">
        <f t="shared" ref="G75:AK75" ca="1" si="21">IF(G35&lt;=$G$25,SUM(G63,G71:G73),0)</f>
        <v>-41124904.089048192</v>
      </c>
      <c r="H75" s="1227">
        <f t="shared" ca="1" si="21"/>
        <v>-31436793.070620179</v>
      </c>
      <c r="I75" s="1227">
        <f t="shared" ca="1" si="21"/>
        <v>5195491.2668956099</v>
      </c>
      <c r="J75" s="1227">
        <f t="shared" ca="1" si="21"/>
        <v>5570957.7123406073</v>
      </c>
      <c r="K75" s="1227">
        <f t="shared" ca="1" si="21"/>
        <v>5958371.2933541564</v>
      </c>
      <c r="L75" s="1227">
        <f t="shared" ca="1" si="21"/>
        <v>6358104.0868474199</v>
      </c>
      <c r="M75" s="1227">
        <f t="shared" ca="1" si="21"/>
        <v>6770539.6052957634</v>
      </c>
      <c r="N75" s="1227">
        <f t="shared" ca="1" si="21"/>
        <v>7196073.1452708608</v>
      </c>
      <c r="O75" s="1227">
        <f t="shared" ca="1" si="21"/>
        <v>7635112.1465379717</v>
      </c>
      <c r="P75" s="1227">
        <f t="shared" ca="1" si="21"/>
        <v>8088076.5620377092</v>
      </c>
      <c r="Q75" s="1227">
        <f t="shared" ca="1" si="21"/>
        <v>207210417.0672271</v>
      </c>
      <c r="R75" s="1227">
        <f t="shared" si="21"/>
        <v>0</v>
      </c>
      <c r="S75" s="1227">
        <f t="shared" si="21"/>
        <v>0</v>
      </c>
      <c r="T75" s="1227">
        <f t="shared" si="21"/>
        <v>0</v>
      </c>
      <c r="U75" s="1227">
        <f t="shared" si="21"/>
        <v>0</v>
      </c>
      <c r="V75" s="1227">
        <f t="shared" si="21"/>
        <v>0</v>
      </c>
      <c r="W75" s="1227">
        <f t="shared" si="21"/>
        <v>0</v>
      </c>
      <c r="X75" s="1227">
        <f t="shared" si="21"/>
        <v>0</v>
      </c>
      <c r="Y75" s="1227">
        <f t="shared" si="21"/>
        <v>0</v>
      </c>
      <c r="Z75" s="1227">
        <f t="shared" si="21"/>
        <v>0</v>
      </c>
      <c r="AA75" s="1227">
        <f t="shared" si="21"/>
        <v>0</v>
      </c>
      <c r="AB75" s="1227">
        <f t="shared" si="21"/>
        <v>0</v>
      </c>
      <c r="AC75" s="1227">
        <f t="shared" si="21"/>
        <v>0</v>
      </c>
      <c r="AD75" s="1227">
        <f t="shared" si="21"/>
        <v>0</v>
      </c>
      <c r="AE75" s="1227">
        <f t="shared" si="21"/>
        <v>0</v>
      </c>
      <c r="AF75" s="1227">
        <f t="shared" si="21"/>
        <v>0</v>
      </c>
      <c r="AG75" s="1227">
        <f t="shared" si="21"/>
        <v>0</v>
      </c>
      <c r="AH75" s="1227">
        <f t="shared" si="21"/>
        <v>0</v>
      </c>
      <c r="AI75" s="1227">
        <f t="shared" si="21"/>
        <v>0</v>
      </c>
      <c r="AJ75" s="1227">
        <f t="shared" si="21"/>
        <v>0</v>
      </c>
      <c r="AK75" s="1248">
        <f t="shared" si="21"/>
        <v>0</v>
      </c>
    </row>
    <row r="76" spans="1:37" ht="14.25" customHeight="1" thickBot="1">
      <c r="A76" s="315"/>
      <c r="B76" s="1"/>
      <c r="C76" s="1"/>
      <c r="D76" s="1"/>
      <c r="E76" s="1"/>
      <c r="F76" s="1"/>
      <c r="G76" s="1"/>
      <c r="H76" s="1"/>
      <c r="I76" s="1"/>
      <c r="J76" s="1"/>
      <c r="K76" s="1"/>
      <c r="L76" s="1"/>
      <c r="M76" s="1"/>
      <c r="N76" s="1"/>
      <c r="O76" s="1"/>
      <c r="P76" s="229"/>
      <c r="Q76" s="1"/>
      <c r="R76" s="1"/>
      <c r="S76" s="1"/>
      <c r="T76" s="1"/>
      <c r="U76" s="1"/>
      <c r="V76" s="1"/>
      <c r="W76" s="1"/>
      <c r="X76" s="1"/>
      <c r="Y76" s="1"/>
      <c r="Z76" s="1"/>
      <c r="AA76" s="1"/>
      <c r="AB76" s="1"/>
      <c r="AC76" s="1"/>
      <c r="AD76" s="1"/>
      <c r="AE76" s="1"/>
      <c r="AF76" s="1"/>
      <c r="AG76" s="1"/>
      <c r="AH76" s="1"/>
      <c r="AI76" s="1"/>
      <c r="AJ76" s="1"/>
      <c r="AK76" s="1"/>
    </row>
    <row r="77" spans="1:37" ht="14.25" customHeight="1">
      <c r="A77" s="315"/>
      <c r="B77" s="333" t="s">
        <v>571</v>
      </c>
      <c r="C77" s="334"/>
      <c r="D77" s="334"/>
      <c r="E77" s="334"/>
      <c r="F77" s="334"/>
      <c r="G77" s="335">
        <f ca="1">SUM(G75:R75)</f>
        <v>187421445.72613883</v>
      </c>
      <c r="H77" s="1"/>
      <c r="I77" s="1"/>
      <c r="J77" s="1"/>
      <c r="K77" s="1"/>
      <c r="L77" s="1"/>
      <c r="M77" s="1"/>
      <c r="N77" s="1"/>
      <c r="O77" s="1"/>
      <c r="P77" s="229"/>
      <c r="Q77" s="1"/>
      <c r="R77" s="1"/>
      <c r="S77" s="1"/>
      <c r="T77" s="1"/>
      <c r="U77" s="1"/>
      <c r="V77" s="1"/>
      <c r="W77" s="1"/>
      <c r="X77" s="1"/>
      <c r="Y77" s="1"/>
      <c r="Z77" s="1"/>
      <c r="AA77" s="1"/>
      <c r="AB77" s="1"/>
      <c r="AC77" s="1"/>
      <c r="AD77" s="1"/>
      <c r="AE77" s="1"/>
      <c r="AF77" s="1"/>
      <c r="AG77" s="1"/>
      <c r="AH77" s="1"/>
      <c r="AI77" s="1"/>
      <c r="AJ77" s="1"/>
      <c r="AK77" s="1"/>
    </row>
    <row r="78" spans="1:37" ht="14.25" customHeight="1">
      <c r="A78" s="315"/>
      <c r="B78" s="336" t="s">
        <v>572</v>
      </c>
      <c r="C78" s="1"/>
      <c r="D78" s="1"/>
      <c r="E78" s="1"/>
      <c r="F78" s="1"/>
      <c r="G78" s="337">
        <f t="array" aca="1" ref="G78" ca="1">NPV($R$22,H75:R75)</f>
        <v>101090369.34645344</v>
      </c>
      <c r="H78" s="1"/>
      <c r="I78" s="1"/>
      <c r="J78" s="1"/>
      <c r="K78" s="1"/>
      <c r="L78" s="1"/>
      <c r="M78" s="1"/>
      <c r="N78" s="1"/>
      <c r="O78" s="1"/>
      <c r="P78" s="229"/>
      <c r="Q78" s="1"/>
      <c r="R78" s="1"/>
      <c r="S78" s="1"/>
      <c r="T78" s="1"/>
      <c r="U78" s="1"/>
      <c r="V78" s="1"/>
      <c r="W78" s="1"/>
      <c r="X78" s="1"/>
      <c r="Y78" s="1"/>
      <c r="Z78" s="1"/>
      <c r="AA78" s="1"/>
      <c r="AB78" s="1"/>
      <c r="AC78" s="1"/>
      <c r="AD78" s="1"/>
      <c r="AE78" s="1"/>
      <c r="AF78" s="1"/>
      <c r="AG78" s="1"/>
      <c r="AH78" s="1"/>
      <c r="AI78" s="1"/>
      <c r="AJ78" s="1"/>
      <c r="AK78" s="1"/>
    </row>
    <row r="79" spans="1:37" ht="14.25" customHeight="1">
      <c r="A79" s="315"/>
      <c r="B79" s="336" t="s">
        <v>573</v>
      </c>
      <c r="C79" s="1"/>
      <c r="D79" s="1"/>
      <c r="E79" s="1"/>
      <c r="F79" s="1"/>
      <c r="G79" s="337">
        <f ca="1">G78+G75</f>
        <v>59965465.257405251</v>
      </c>
      <c r="H79" s="1"/>
      <c r="I79" s="1"/>
      <c r="J79" s="1"/>
      <c r="K79" s="1"/>
      <c r="L79" s="1"/>
      <c r="M79" s="1"/>
      <c r="N79" s="1"/>
      <c r="O79" s="1"/>
      <c r="P79" s="229"/>
      <c r="Q79" s="1"/>
      <c r="R79" s="1"/>
      <c r="S79" s="1"/>
      <c r="T79" s="1"/>
      <c r="U79" s="1"/>
      <c r="V79" s="1"/>
      <c r="W79" s="1"/>
      <c r="X79" s="1"/>
      <c r="Y79" s="1"/>
      <c r="Z79" s="1"/>
      <c r="AA79" s="1"/>
      <c r="AB79" s="1"/>
      <c r="AC79" s="1"/>
      <c r="AD79" s="1"/>
      <c r="AE79" s="1"/>
      <c r="AF79" s="1"/>
      <c r="AG79" s="1"/>
      <c r="AH79" s="1"/>
      <c r="AI79" s="1"/>
      <c r="AJ79" s="1"/>
      <c r="AK79" s="1"/>
    </row>
    <row r="80" spans="1:37" ht="14.25" customHeight="1">
      <c r="A80" s="315"/>
      <c r="B80" s="336" t="s">
        <v>579</v>
      </c>
      <c r="C80" s="1"/>
      <c r="D80" s="1"/>
      <c r="E80" s="1"/>
      <c r="F80" s="1"/>
      <c r="G80" s="342">
        <f ca="1">IRR(G75:R75)</f>
        <v>0.16480166848798317</v>
      </c>
      <c r="H80" s="1"/>
      <c r="I80" s="1"/>
      <c r="J80" s="1"/>
      <c r="K80" s="1"/>
      <c r="L80" s="1"/>
      <c r="M80" s="1"/>
      <c r="N80" s="1"/>
      <c r="O80" s="1"/>
      <c r="P80" s="229"/>
      <c r="Q80" s="1"/>
      <c r="R80" s="1"/>
      <c r="S80" s="1"/>
      <c r="T80" s="1"/>
      <c r="U80" s="1"/>
      <c r="V80" s="1"/>
      <c r="W80" s="1"/>
      <c r="X80" s="1"/>
      <c r="Y80" s="1"/>
      <c r="Z80" s="1"/>
      <c r="AA80" s="1"/>
      <c r="AB80" s="1"/>
      <c r="AC80" s="1"/>
      <c r="AD80" s="1"/>
      <c r="AE80" s="1"/>
      <c r="AF80" s="1"/>
      <c r="AG80" s="1"/>
      <c r="AH80" s="1"/>
      <c r="AI80" s="1"/>
      <c r="AJ80" s="1"/>
      <c r="AK80" s="1"/>
    </row>
    <row r="81" spans="1:37" ht="14.25" customHeight="1">
      <c r="A81" s="315"/>
      <c r="B81" s="339" t="s">
        <v>59</v>
      </c>
      <c r="C81" s="340"/>
      <c r="D81" s="340"/>
      <c r="E81" s="340"/>
      <c r="F81" s="340"/>
      <c r="G81" s="341">
        <f ca="1">(G77/-G75)+1</f>
        <v>5.5573710110135011</v>
      </c>
      <c r="H81" s="1"/>
      <c r="I81" s="1"/>
      <c r="J81" s="1"/>
      <c r="K81" s="1"/>
      <c r="L81" s="1"/>
      <c r="M81" s="1"/>
      <c r="N81" s="1"/>
      <c r="O81" s="1"/>
      <c r="P81" s="229"/>
      <c r="Q81" s="1"/>
      <c r="R81" s="1"/>
      <c r="S81" s="1"/>
      <c r="T81" s="1"/>
      <c r="U81" s="1"/>
      <c r="V81" s="1"/>
      <c r="W81" s="1"/>
      <c r="X81" s="1"/>
      <c r="Y81" s="1"/>
      <c r="Z81" s="1"/>
      <c r="AA81" s="1"/>
      <c r="AB81" s="1"/>
      <c r="AC81" s="1"/>
      <c r="AD81" s="1"/>
      <c r="AE81" s="1"/>
      <c r="AF81" s="1"/>
      <c r="AG81" s="1"/>
      <c r="AH81" s="1"/>
      <c r="AI81" s="1"/>
      <c r="AJ81" s="1"/>
      <c r="AK81" s="1"/>
    </row>
    <row r="82" spans="1:37" ht="14.25" customHeight="1" thickBot="1">
      <c r="A82" s="315"/>
      <c r="B82" s="1"/>
      <c r="C82" s="1"/>
      <c r="D82" s="1"/>
      <c r="E82" s="1"/>
      <c r="F82" s="1"/>
      <c r="G82" s="1"/>
      <c r="H82" s="1"/>
      <c r="I82" s="1"/>
      <c r="J82" s="1"/>
      <c r="K82" s="1"/>
      <c r="L82" s="1"/>
      <c r="M82" s="1"/>
      <c r="N82" s="1"/>
      <c r="O82" s="1"/>
      <c r="P82" s="229"/>
      <c r="Q82" s="1"/>
      <c r="R82" s="1"/>
      <c r="S82" s="1"/>
      <c r="T82" s="1"/>
      <c r="U82" s="1"/>
      <c r="V82" s="1"/>
      <c r="W82" s="1"/>
      <c r="X82" s="1"/>
      <c r="Y82" s="1"/>
      <c r="Z82" s="1"/>
      <c r="AA82" s="1"/>
      <c r="AB82" s="1"/>
      <c r="AC82" s="1"/>
      <c r="AD82" s="1"/>
      <c r="AE82" s="1"/>
      <c r="AF82" s="1"/>
      <c r="AG82" s="1"/>
      <c r="AH82" s="1"/>
      <c r="AI82" s="1"/>
      <c r="AJ82" s="1"/>
      <c r="AK82" s="1"/>
    </row>
    <row r="83" spans="1:37" s="359" customFormat="1" ht="14.25" customHeight="1">
      <c r="A83" s="1255"/>
      <c r="B83" s="1256" t="s">
        <v>673</v>
      </c>
      <c r="C83" s="1257"/>
      <c r="D83" s="1257"/>
      <c r="E83" s="1257"/>
      <c r="F83" s="1257"/>
      <c r="G83" s="1257"/>
      <c r="H83" s="1258">
        <f t="shared" ref="H83:AK83" si="22">H35</f>
        <v>1</v>
      </c>
      <c r="I83" s="1258">
        <f t="shared" si="22"/>
        <v>2</v>
      </c>
      <c r="J83" s="1258">
        <f t="shared" si="22"/>
        <v>3</v>
      </c>
      <c r="K83" s="1258">
        <f t="shared" si="22"/>
        <v>4</v>
      </c>
      <c r="L83" s="1258">
        <f t="shared" si="22"/>
        <v>5</v>
      </c>
      <c r="M83" s="1258">
        <f t="shared" si="22"/>
        <v>6</v>
      </c>
      <c r="N83" s="1258">
        <f t="shared" si="22"/>
        <v>7</v>
      </c>
      <c r="O83" s="1258">
        <f t="shared" si="22"/>
        <v>8</v>
      </c>
      <c r="P83" s="1258">
        <f t="shared" si="22"/>
        <v>9</v>
      </c>
      <c r="Q83" s="1258">
        <f t="shared" si="22"/>
        <v>10</v>
      </c>
      <c r="R83" s="1258">
        <f t="shared" si="22"/>
        <v>11</v>
      </c>
      <c r="S83" s="1258">
        <f t="shared" si="22"/>
        <v>12</v>
      </c>
      <c r="T83" s="1258">
        <f t="shared" si="22"/>
        <v>13</v>
      </c>
      <c r="U83" s="1258">
        <f t="shared" si="22"/>
        <v>14</v>
      </c>
      <c r="V83" s="1258">
        <f t="shared" si="22"/>
        <v>15</v>
      </c>
      <c r="W83" s="1258">
        <f t="shared" si="22"/>
        <v>16</v>
      </c>
      <c r="X83" s="1258">
        <f t="shared" si="22"/>
        <v>17</v>
      </c>
      <c r="Y83" s="1258">
        <f t="shared" si="22"/>
        <v>18</v>
      </c>
      <c r="Z83" s="1258">
        <f t="shared" si="22"/>
        <v>19</v>
      </c>
      <c r="AA83" s="1258">
        <f t="shared" si="22"/>
        <v>20</v>
      </c>
      <c r="AB83" s="1258">
        <f t="shared" si="22"/>
        <v>21</v>
      </c>
      <c r="AC83" s="1258">
        <f t="shared" si="22"/>
        <v>22</v>
      </c>
      <c r="AD83" s="1258">
        <f t="shared" si="22"/>
        <v>23</v>
      </c>
      <c r="AE83" s="1258">
        <f t="shared" si="22"/>
        <v>24</v>
      </c>
      <c r="AF83" s="1258">
        <f t="shared" si="22"/>
        <v>25</v>
      </c>
      <c r="AG83" s="1258">
        <f t="shared" si="22"/>
        <v>26</v>
      </c>
      <c r="AH83" s="1258">
        <f t="shared" si="22"/>
        <v>27</v>
      </c>
      <c r="AI83" s="1258">
        <f t="shared" si="22"/>
        <v>28</v>
      </c>
      <c r="AJ83" s="1258">
        <f t="shared" si="22"/>
        <v>29</v>
      </c>
      <c r="AK83" s="1259">
        <f t="shared" si="22"/>
        <v>30</v>
      </c>
    </row>
    <row r="84" spans="1:37" ht="14.25" customHeight="1">
      <c r="A84" s="315"/>
      <c r="B84" s="1151" t="s">
        <v>674</v>
      </c>
      <c r="C84" s="1152"/>
      <c r="D84" s="1152"/>
      <c r="E84" s="1152"/>
      <c r="F84" s="1152"/>
      <c r="G84" s="1152"/>
      <c r="H84" s="1215">
        <f t="shared" ref="H84:AK84" si="23">H40/$G$12</f>
        <v>35</v>
      </c>
      <c r="I84" s="1215">
        <f t="shared" si="23"/>
        <v>36.050000000000004</v>
      </c>
      <c r="J84" s="1215">
        <f t="shared" si="23"/>
        <v>37.131500000000003</v>
      </c>
      <c r="K84" s="1215">
        <f t="shared" si="23"/>
        <v>38.245444999999997</v>
      </c>
      <c r="L84" s="1215">
        <f t="shared" si="23"/>
        <v>39.392808350000003</v>
      </c>
      <c r="M84" s="1215">
        <f t="shared" si="23"/>
        <v>40.57459260049999</v>
      </c>
      <c r="N84" s="1215">
        <f t="shared" si="23"/>
        <v>41.791830378514994</v>
      </c>
      <c r="O84" s="1215">
        <f t="shared" si="23"/>
        <v>43.045585289870445</v>
      </c>
      <c r="P84" s="1215">
        <f t="shared" si="23"/>
        <v>44.336952848566561</v>
      </c>
      <c r="Q84" s="1215">
        <f t="shared" si="23"/>
        <v>45.667061434023559</v>
      </c>
      <c r="R84" s="1215">
        <f t="shared" si="23"/>
        <v>47.037073277044257</v>
      </c>
      <c r="S84" s="1239">
        <f t="shared" si="23"/>
        <v>48.448185475355594</v>
      </c>
      <c r="T84" s="1239">
        <f t="shared" si="23"/>
        <v>49.901631039616255</v>
      </c>
      <c r="U84" s="1239">
        <f t="shared" si="23"/>
        <v>51.398679970804736</v>
      </c>
      <c r="V84" s="1239">
        <f t="shared" si="23"/>
        <v>52.940640369928886</v>
      </c>
      <c r="W84" s="1239">
        <f t="shared" si="23"/>
        <v>54.528859581026758</v>
      </c>
      <c r="X84" s="1239">
        <f t="shared" si="23"/>
        <v>56.164725368457553</v>
      </c>
      <c r="Y84" s="1239">
        <f t="shared" si="23"/>
        <v>57.849667129511275</v>
      </c>
      <c r="Z84" s="1239">
        <f t="shared" si="23"/>
        <v>59.585157143396614</v>
      </c>
      <c r="AA84" s="1239">
        <f t="shared" si="23"/>
        <v>61.372711857698512</v>
      </c>
      <c r="AB84" s="1239">
        <f t="shared" si="23"/>
        <v>63.213893213429465</v>
      </c>
      <c r="AC84" s="1239">
        <f t="shared" si="23"/>
        <v>65.110310009832332</v>
      </c>
      <c r="AD84" s="1239">
        <f t="shared" si="23"/>
        <v>67.063619310127322</v>
      </c>
      <c r="AE84" s="1239">
        <f t="shared" si="23"/>
        <v>69.075527889431143</v>
      </c>
      <c r="AF84" s="1239">
        <f t="shared" si="23"/>
        <v>71.14779372611406</v>
      </c>
      <c r="AG84" s="1239">
        <f t="shared" si="23"/>
        <v>73.282227537897484</v>
      </c>
      <c r="AH84" s="1239">
        <f t="shared" si="23"/>
        <v>75.48069436403442</v>
      </c>
      <c r="AI84" s="1239">
        <f t="shared" si="23"/>
        <v>77.745115194955446</v>
      </c>
      <c r="AJ84" s="1239">
        <f t="shared" si="23"/>
        <v>80.077468650804107</v>
      </c>
      <c r="AK84" s="1240">
        <f t="shared" si="23"/>
        <v>82.479792710328226</v>
      </c>
    </row>
    <row r="85" spans="1:37" ht="14.25" customHeight="1">
      <c r="A85" s="315"/>
      <c r="B85" s="1151" t="s">
        <v>667</v>
      </c>
      <c r="C85" s="1152"/>
      <c r="D85" s="1152"/>
      <c r="E85" s="1152"/>
      <c r="F85" s="1152"/>
      <c r="G85" s="1152"/>
      <c r="H85" s="1215">
        <f t="shared" ref="H85:AK85" si="24">H42/$G$12</f>
        <v>0</v>
      </c>
      <c r="I85" s="1215">
        <f t="shared" si="24"/>
        <v>0</v>
      </c>
      <c r="J85" s="1215">
        <f t="shared" si="24"/>
        <v>0</v>
      </c>
      <c r="K85" s="1215">
        <f t="shared" si="24"/>
        <v>0</v>
      </c>
      <c r="L85" s="1215">
        <f t="shared" si="24"/>
        <v>0</v>
      </c>
      <c r="M85" s="1215">
        <f t="shared" si="24"/>
        <v>0</v>
      </c>
      <c r="N85" s="1215">
        <f t="shared" si="24"/>
        <v>0</v>
      </c>
      <c r="O85" s="1215">
        <f t="shared" si="24"/>
        <v>0</v>
      </c>
      <c r="P85" s="1215">
        <f t="shared" si="24"/>
        <v>0</v>
      </c>
      <c r="Q85" s="1215">
        <f t="shared" si="24"/>
        <v>0</v>
      </c>
      <c r="R85" s="1215">
        <f t="shared" si="24"/>
        <v>0</v>
      </c>
      <c r="S85" s="1239">
        <f t="shared" si="24"/>
        <v>0</v>
      </c>
      <c r="T85" s="1239">
        <f t="shared" si="24"/>
        <v>0</v>
      </c>
      <c r="U85" s="1239">
        <f t="shared" si="24"/>
        <v>0</v>
      </c>
      <c r="V85" s="1239">
        <f t="shared" si="24"/>
        <v>0</v>
      </c>
      <c r="W85" s="1239">
        <f t="shared" si="24"/>
        <v>0</v>
      </c>
      <c r="X85" s="1239">
        <f t="shared" si="24"/>
        <v>0</v>
      </c>
      <c r="Y85" s="1239">
        <f t="shared" si="24"/>
        <v>0</v>
      </c>
      <c r="Z85" s="1239">
        <f t="shared" si="24"/>
        <v>0</v>
      </c>
      <c r="AA85" s="1239">
        <f t="shared" si="24"/>
        <v>0</v>
      </c>
      <c r="AB85" s="1239">
        <f t="shared" si="24"/>
        <v>0</v>
      </c>
      <c r="AC85" s="1239">
        <f t="shared" si="24"/>
        <v>0</v>
      </c>
      <c r="AD85" s="1239">
        <f t="shared" si="24"/>
        <v>0</v>
      </c>
      <c r="AE85" s="1239">
        <f t="shared" si="24"/>
        <v>0</v>
      </c>
      <c r="AF85" s="1239">
        <f t="shared" si="24"/>
        <v>0</v>
      </c>
      <c r="AG85" s="1239">
        <f t="shared" si="24"/>
        <v>0</v>
      </c>
      <c r="AH85" s="1239">
        <f t="shared" si="24"/>
        <v>0</v>
      </c>
      <c r="AI85" s="1239">
        <f t="shared" si="24"/>
        <v>0</v>
      </c>
      <c r="AJ85" s="1239">
        <f t="shared" si="24"/>
        <v>0</v>
      </c>
      <c r="AK85" s="1240">
        <f t="shared" si="24"/>
        <v>0</v>
      </c>
    </row>
    <row r="86" spans="1:37" ht="14.25" customHeight="1">
      <c r="A86" s="315"/>
      <c r="B86" s="1151" t="s">
        <v>110</v>
      </c>
      <c r="C86" s="1152"/>
      <c r="D86" s="1152"/>
      <c r="E86" s="1152"/>
      <c r="F86" s="1152"/>
      <c r="G86" s="1152"/>
      <c r="H86" s="1215">
        <f t="shared" ref="H86:AK86" si="25">H84-H85</f>
        <v>35</v>
      </c>
      <c r="I86" s="1215">
        <f t="shared" si="25"/>
        <v>36.050000000000004</v>
      </c>
      <c r="J86" s="1215">
        <f t="shared" si="25"/>
        <v>37.131500000000003</v>
      </c>
      <c r="K86" s="1215">
        <f t="shared" si="25"/>
        <v>38.245444999999997</v>
      </c>
      <c r="L86" s="1215">
        <f t="shared" si="25"/>
        <v>39.392808350000003</v>
      </c>
      <c r="M86" s="1215">
        <f t="shared" si="25"/>
        <v>40.57459260049999</v>
      </c>
      <c r="N86" s="1215">
        <f t="shared" si="25"/>
        <v>41.791830378514994</v>
      </c>
      <c r="O86" s="1215">
        <f t="shared" si="25"/>
        <v>43.045585289870445</v>
      </c>
      <c r="P86" s="1215">
        <f t="shared" si="25"/>
        <v>44.336952848566561</v>
      </c>
      <c r="Q86" s="1215">
        <f t="shared" si="25"/>
        <v>45.667061434023559</v>
      </c>
      <c r="R86" s="1215">
        <f t="shared" si="25"/>
        <v>47.037073277044257</v>
      </c>
      <c r="S86" s="1239">
        <f t="shared" si="25"/>
        <v>48.448185475355594</v>
      </c>
      <c r="T86" s="1239">
        <f t="shared" si="25"/>
        <v>49.901631039616255</v>
      </c>
      <c r="U86" s="1239">
        <f t="shared" si="25"/>
        <v>51.398679970804736</v>
      </c>
      <c r="V86" s="1239">
        <f t="shared" si="25"/>
        <v>52.940640369928886</v>
      </c>
      <c r="W86" s="1239">
        <f t="shared" si="25"/>
        <v>54.528859581026758</v>
      </c>
      <c r="X86" s="1239">
        <f t="shared" si="25"/>
        <v>56.164725368457553</v>
      </c>
      <c r="Y86" s="1239">
        <f t="shared" si="25"/>
        <v>57.849667129511275</v>
      </c>
      <c r="Z86" s="1239">
        <f t="shared" si="25"/>
        <v>59.585157143396614</v>
      </c>
      <c r="AA86" s="1239">
        <f t="shared" si="25"/>
        <v>61.372711857698512</v>
      </c>
      <c r="AB86" s="1239">
        <f t="shared" si="25"/>
        <v>63.213893213429465</v>
      </c>
      <c r="AC86" s="1239">
        <f t="shared" si="25"/>
        <v>65.110310009832332</v>
      </c>
      <c r="AD86" s="1239">
        <f t="shared" si="25"/>
        <v>67.063619310127322</v>
      </c>
      <c r="AE86" s="1239">
        <f t="shared" si="25"/>
        <v>69.075527889431143</v>
      </c>
      <c r="AF86" s="1239">
        <f t="shared" si="25"/>
        <v>71.14779372611406</v>
      </c>
      <c r="AG86" s="1239">
        <f t="shared" si="25"/>
        <v>73.282227537897484</v>
      </c>
      <c r="AH86" s="1239">
        <f t="shared" si="25"/>
        <v>75.48069436403442</v>
      </c>
      <c r="AI86" s="1239">
        <f t="shared" si="25"/>
        <v>77.745115194955446</v>
      </c>
      <c r="AJ86" s="1239">
        <f t="shared" si="25"/>
        <v>80.077468650804107</v>
      </c>
      <c r="AK86" s="1240">
        <f t="shared" si="25"/>
        <v>82.479792710328226</v>
      </c>
    </row>
    <row r="87" spans="1:37" ht="14.25" customHeight="1">
      <c r="A87" s="315"/>
      <c r="B87" s="1151" t="s">
        <v>675</v>
      </c>
      <c r="C87" s="1152"/>
      <c r="D87" s="1152"/>
      <c r="E87" s="1152"/>
      <c r="F87" s="1152"/>
      <c r="G87" s="1152"/>
      <c r="H87" s="1216">
        <f t="shared" ref="H87:AK87" si="26">$G$21</f>
        <v>0.06</v>
      </c>
      <c r="I87" s="1216">
        <f t="shared" si="26"/>
        <v>0.06</v>
      </c>
      <c r="J87" s="1216">
        <f t="shared" si="26"/>
        <v>0.06</v>
      </c>
      <c r="K87" s="1216">
        <f t="shared" si="26"/>
        <v>0.06</v>
      </c>
      <c r="L87" s="1216">
        <f t="shared" si="26"/>
        <v>0.06</v>
      </c>
      <c r="M87" s="1216">
        <f t="shared" si="26"/>
        <v>0.06</v>
      </c>
      <c r="N87" s="1216">
        <f t="shared" si="26"/>
        <v>0.06</v>
      </c>
      <c r="O87" s="1216">
        <f t="shared" si="26"/>
        <v>0.06</v>
      </c>
      <c r="P87" s="1216">
        <f t="shared" si="26"/>
        <v>0.06</v>
      </c>
      <c r="Q87" s="1216">
        <f t="shared" si="26"/>
        <v>0.06</v>
      </c>
      <c r="R87" s="1216">
        <f t="shared" si="26"/>
        <v>0.06</v>
      </c>
      <c r="S87" s="1195">
        <f t="shared" si="26"/>
        <v>0.06</v>
      </c>
      <c r="T87" s="1195">
        <f t="shared" si="26"/>
        <v>0.06</v>
      </c>
      <c r="U87" s="1195">
        <f t="shared" si="26"/>
        <v>0.06</v>
      </c>
      <c r="V87" s="1195">
        <f t="shared" si="26"/>
        <v>0.06</v>
      </c>
      <c r="W87" s="1195">
        <f t="shared" si="26"/>
        <v>0.06</v>
      </c>
      <c r="X87" s="1195">
        <f t="shared" si="26"/>
        <v>0.06</v>
      </c>
      <c r="Y87" s="1195">
        <f t="shared" si="26"/>
        <v>0.06</v>
      </c>
      <c r="Z87" s="1195">
        <f t="shared" si="26"/>
        <v>0.06</v>
      </c>
      <c r="AA87" s="1195">
        <f t="shared" si="26"/>
        <v>0.06</v>
      </c>
      <c r="AB87" s="1195">
        <f t="shared" si="26"/>
        <v>0.06</v>
      </c>
      <c r="AC87" s="1195">
        <f t="shared" si="26"/>
        <v>0.06</v>
      </c>
      <c r="AD87" s="1195">
        <f t="shared" si="26"/>
        <v>0.06</v>
      </c>
      <c r="AE87" s="1195">
        <f t="shared" si="26"/>
        <v>0.06</v>
      </c>
      <c r="AF87" s="1195">
        <f t="shared" si="26"/>
        <v>0.06</v>
      </c>
      <c r="AG87" s="1195">
        <f t="shared" si="26"/>
        <v>0.06</v>
      </c>
      <c r="AH87" s="1195">
        <f t="shared" si="26"/>
        <v>0.06</v>
      </c>
      <c r="AI87" s="1195">
        <f t="shared" si="26"/>
        <v>0.06</v>
      </c>
      <c r="AJ87" s="1195">
        <f t="shared" si="26"/>
        <v>0.06</v>
      </c>
      <c r="AK87" s="1196">
        <f t="shared" si="26"/>
        <v>0.06</v>
      </c>
    </row>
    <row r="88" spans="1:37" ht="14.25" customHeight="1" thickBot="1">
      <c r="A88" s="315"/>
      <c r="B88" s="1156" t="s">
        <v>653</v>
      </c>
      <c r="C88" s="1157"/>
      <c r="D88" s="1157"/>
      <c r="E88" s="1157"/>
      <c r="F88" s="1157"/>
      <c r="G88" s="1157"/>
      <c r="H88" s="1217">
        <f t="shared" ref="H88:AK88" si="27">H86*H87</f>
        <v>2.1</v>
      </c>
      <c r="I88" s="1217">
        <f t="shared" si="27"/>
        <v>2.1630000000000003</v>
      </c>
      <c r="J88" s="1217">
        <f t="shared" si="27"/>
        <v>2.2278899999999999</v>
      </c>
      <c r="K88" s="1217">
        <f t="shared" si="27"/>
        <v>2.2947266999999996</v>
      </c>
      <c r="L88" s="1217">
        <f t="shared" si="27"/>
        <v>2.363568501</v>
      </c>
      <c r="M88" s="1217">
        <f t="shared" si="27"/>
        <v>2.4344755560299993</v>
      </c>
      <c r="N88" s="1217">
        <f t="shared" si="27"/>
        <v>2.5075098227108996</v>
      </c>
      <c r="O88" s="1217">
        <f t="shared" si="27"/>
        <v>2.5827351173922266</v>
      </c>
      <c r="P88" s="1217">
        <f t="shared" si="27"/>
        <v>2.6602171709139935</v>
      </c>
      <c r="Q88" s="1217">
        <f t="shared" si="27"/>
        <v>2.7400236860414133</v>
      </c>
      <c r="R88" s="1217">
        <f t="shared" si="27"/>
        <v>2.8222243966226555</v>
      </c>
      <c r="S88" s="1241">
        <f t="shared" si="27"/>
        <v>2.9068911285213357</v>
      </c>
      <c r="T88" s="1241">
        <f t="shared" si="27"/>
        <v>2.9940978623769752</v>
      </c>
      <c r="U88" s="1241">
        <f t="shared" si="27"/>
        <v>3.0839207982482839</v>
      </c>
      <c r="V88" s="1241">
        <f t="shared" si="27"/>
        <v>3.1764384221957331</v>
      </c>
      <c r="W88" s="1241">
        <f t="shared" si="27"/>
        <v>3.2717315748616054</v>
      </c>
      <c r="X88" s="1241">
        <f t="shared" si="27"/>
        <v>3.369883522107453</v>
      </c>
      <c r="Y88" s="1241">
        <f t="shared" si="27"/>
        <v>3.4709800277706764</v>
      </c>
      <c r="Z88" s="1241">
        <f t="shared" si="27"/>
        <v>3.5751094286037968</v>
      </c>
      <c r="AA88" s="1241">
        <f t="shared" si="27"/>
        <v>3.6823627114619106</v>
      </c>
      <c r="AB88" s="1241">
        <f t="shared" si="27"/>
        <v>3.7928335928057679</v>
      </c>
      <c r="AC88" s="1241">
        <f t="shared" si="27"/>
        <v>3.9066186005899399</v>
      </c>
      <c r="AD88" s="1241">
        <f t="shared" si="27"/>
        <v>4.0238171586076392</v>
      </c>
      <c r="AE88" s="1241">
        <f t="shared" si="27"/>
        <v>4.1445316733658686</v>
      </c>
      <c r="AF88" s="1241">
        <f t="shared" si="27"/>
        <v>4.2688676235668437</v>
      </c>
      <c r="AG88" s="1241">
        <f t="shared" si="27"/>
        <v>4.3969336522738489</v>
      </c>
      <c r="AH88" s="1241">
        <f t="shared" si="27"/>
        <v>4.5288416618420646</v>
      </c>
      <c r="AI88" s="1241">
        <f t="shared" si="27"/>
        <v>4.6647069116973263</v>
      </c>
      <c r="AJ88" s="1241">
        <f t="shared" si="27"/>
        <v>4.8046481190482462</v>
      </c>
      <c r="AK88" s="1242">
        <f t="shared" si="27"/>
        <v>4.9487875626196933</v>
      </c>
    </row>
    <row r="89" spans="1:37" ht="14.25" customHeight="1">
      <c r="A89" s="315"/>
      <c r="B89" s="1"/>
      <c r="C89" s="1"/>
      <c r="D89" s="1"/>
      <c r="E89" s="1"/>
      <c r="F89" s="1"/>
      <c r="G89" s="1"/>
      <c r="H89" s="1"/>
      <c r="I89" s="1"/>
      <c r="J89" s="1"/>
      <c r="K89" s="1"/>
      <c r="L89" s="1"/>
      <c r="M89" s="1"/>
      <c r="N89" s="1"/>
      <c r="O89" s="1"/>
      <c r="P89" s="229"/>
      <c r="Q89" s="1"/>
      <c r="R89" s="1"/>
      <c r="S89" s="1"/>
      <c r="T89" s="1"/>
      <c r="U89" s="1"/>
      <c r="V89" s="1"/>
      <c r="W89" s="1"/>
      <c r="X89" s="1"/>
      <c r="Y89" s="1"/>
      <c r="Z89" s="1"/>
      <c r="AA89" s="1"/>
      <c r="AB89" s="1"/>
      <c r="AC89" s="1"/>
      <c r="AD89" s="1"/>
      <c r="AE89" s="1"/>
      <c r="AF89" s="1"/>
      <c r="AG89" s="1"/>
      <c r="AH89" s="1"/>
      <c r="AI89" s="1"/>
      <c r="AJ89" s="1"/>
      <c r="AK89" s="1"/>
    </row>
    <row r="90" spans="1:37" ht="14.25" hidden="1" customHeight="1">
      <c r="A90" s="315"/>
      <c r="B90" s="356"/>
      <c r="C90" s="356"/>
      <c r="D90" s="356"/>
      <c r="E90" s="356"/>
      <c r="F90" s="356"/>
      <c r="G90" s="356"/>
      <c r="H90" s="356"/>
      <c r="I90" s="356"/>
      <c r="J90" s="356"/>
      <c r="K90" s="356"/>
      <c r="L90" s="356"/>
      <c r="M90" s="356"/>
      <c r="N90" s="356"/>
      <c r="O90" s="356"/>
      <c r="P90" s="231"/>
      <c r="Q90" s="356"/>
      <c r="R90" s="356"/>
      <c r="S90" s="314"/>
      <c r="T90" s="314"/>
      <c r="U90" s="314"/>
      <c r="V90" s="314"/>
      <c r="W90" s="314"/>
      <c r="X90" s="314"/>
      <c r="Y90" s="314"/>
      <c r="Z90" s="314"/>
      <c r="AA90" s="314"/>
      <c r="AB90" s="314"/>
      <c r="AC90" s="314"/>
      <c r="AD90" s="314"/>
      <c r="AE90" s="314"/>
      <c r="AF90" s="314"/>
      <c r="AG90" s="314"/>
      <c r="AH90" s="314"/>
      <c r="AI90" s="314"/>
      <c r="AJ90" s="314"/>
      <c r="AK90" s="314"/>
    </row>
    <row r="91" spans="1:37" ht="14.25" hidden="1" customHeight="1">
      <c r="A91" s="315"/>
      <c r="B91" s="1"/>
      <c r="C91" s="1"/>
      <c r="D91" s="1"/>
      <c r="E91" s="1"/>
      <c r="F91" s="1618"/>
      <c r="G91" s="1533"/>
      <c r="H91" s="1533"/>
      <c r="I91" s="1533"/>
      <c r="J91" s="1533"/>
      <c r="K91" s="1"/>
      <c r="L91" s="1"/>
      <c r="M91" s="1"/>
      <c r="N91" s="1"/>
      <c r="O91" s="1"/>
      <c r="P91" s="229"/>
      <c r="Q91" s="1"/>
      <c r="R91" s="1"/>
      <c r="S91" s="1"/>
      <c r="T91" s="1"/>
      <c r="U91" s="1"/>
      <c r="V91" s="1"/>
      <c r="W91" s="1"/>
      <c r="X91" s="1"/>
      <c r="Y91" s="1"/>
      <c r="Z91" s="1"/>
      <c r="AA91" s="1"/>
      <c r="AB91" s="1"/>
      <c r="AC91" s="1"/>
      <c r="AD91" s="1"/>
      <c r="AE91" s="1"/>
      <c r="AF91" s="1"/>
      <c r="AG91" s="1"/>
      <c r="AH91" s="1"/>
      <c r="AI91" s="1"/>
      <c r="AJ91" s="1"/>
      <c r="AK91" s="1"/>
    </row>
    <row r="92" spans="1:37" ht="14.25" hidden="1" customHeight="1">
      <c r="A92" s="315"/>
      <c r="B92" s="1"/>
      <c r="C92" s="1"/>
      <c r="D92" s="1"/>
      <c r="E92" s="343"/>
      <c r="F92" s="229"/>
      <c r="G92" s="229"/>
      <c r="H92" s="229"/>
      <c r="I92" s="229"/>
      <c r="J92" s="229"/>
      <c r="K92" s="1"/>
      <c r="L92" s="1"/>
      <c r="M92" s="1"/>
      <c r="N92" s="1"/>
      <c r="O92" s="1"/>
      <c r="P92" s="229"/>
      <c r="Q92" s="1"/>
      <c r="R92" s="1"/>
      <c r="S92" s="1"/>
      <c r="T92" s="1"/>
      <c r="U92" s="1"/>
      <c r="V92" s="1"/>
      <c r="W92" s="1"/>
      <c r="X92" s="1"/>
      <c r="Y92" s="1"/>
      <c r="Z92" s="1"/>
      <c r="AA92" s="1"/>
      <c r="AB92" s="1"/>
      <c r="AC92" s="1"/>
      <c r="AD92" s="1"/>
      <c r="AE92" s="1"/>
      <c r="AF92" s="1"/>
      <c r="AG92" s="1"/>
      <c r="AH92" s="1"/>
      <c r="AI92" s="1"/>
      <c r="AJ92" s="1"/>
      <c r="AK92" s="1"/>
    </row>
    <row r="93" spans="1:37" ht="14.25" hidden="1" customHeight="1">
      <c r="A93" s="315"/>
      <c r="B93" s="1"/>
      <c r="C93" s="1610"/>
      <c r="D93" s="1533"/>
      <c r="E93" s="344"/>
      <c r="F93" s="345"/>
      <c r="G93" s="346"/>
      <c r="H93" s="346"/>
      <c r="I93" s="346"/>
      <c r="J93" s="347"/>
      <c r="K93" s="1"/>
      <c r="L93" s="1"/>
      <c r="M93" s="1"/>
      <c r="N93" s="1"/>
      <c r="O93" s="1"/>
      <c r="P93" s="229"/>
      <c r="Q93" s="1"/>
      <c r="R93" s="1"/>
      <c r="S93" s="1"/>
      <c r="T93" s="1"/>
      <c r="U93" s="1"/>
      <c r="V93" s="1"/>
      <c r="W93" s="1"/>
      <c r="X93" s="1"/>
      <c r="Y93" s="1"/>
      <c r="Z93" s="1"/>
      <c r="AA93" s="1"/>
      <c r="AB93" s="1"/>
      <c r="AC93" s="1"/>
      <c r="AD93" s="1"/>
      <c r="AE93" s="1"/>
      <c r="AF93" s="1"/>
      <c r="AG93" s="1"/>
      <c r="AH93" s="1"/>
      <c r="AI93" s="1"/>
      <c r="AJ93" s="1"/>
      <c r="AK93" s="1"/>
    </row>
    <row r="94" spans="1:37" ht="14.25" hidden="1" customHeight="1">
      <c r="A94" s="315"/>
      <c r="B94" s="1"/>
      <c r="C94" s="1533"/>
      <c r="D94" s="1533"/>
      <c r="E94" s="344"/>
      <c r="F94" s="348"/>
      <c r="G94" s="345"/>
      <c r="H94" s="346"/>
      <c r="I94" s="347"/>
      <c r="J94" s="349"/>
      <c r="K94" s="1"/>
      <c r="L94" s="1"/>
      <c r="M94" s="1"/>
      <c r="N94" s="1"/>
      <c r="O94" s="1"/>
      <c r="P94" s="229"/>
      <c r="Q94" s="1"/>
      <c r="R94" s="1"/>
      <c r="S94" s="1"/>
      <c r="T94" s="1"/>
      <c r="U94" s="1"/>
      <c r="V94" s="1"/>
      <c r="W94" s="1"/>
      <c r="X94" s="1"/>
      <c r="Y94" s="1"/>
      <c r="Z94" s="1"/>
      <c r="AA94" s="1"/>
      <c r="AB94" s="1"/>
      <c r="AC94" s="1"/>
      <c r="AD94" s="1"/>
      <c r="AE94" s="1"/>
      <c r="AF94" s="1"/>
      <c r="AG94" s="1"/>
      <c r="AH94" s="1"/>
      <c r="AI94" s="1"/>
      <c r="AJ94" s="1"/>
      <c r="AK94" s="1"/>
    </row>
    <row r="95" spans="1:37" ht="14.25" hidden="1" customHeight="1">
      <c r="A95" s="315"/>
      <c r="B95" s="1"/>
      <c r="C95" s="1533"/>
      <c r="D95" s="1533"/>
      <c r="E95" s="344"/>
      <c r="F95" s="348"/>
      <c r="G95" s="348"/>
      <c r="H95" s="350"/>
      <c r="I95" s="349"/>
      <c r="J95" s="349"/>
      <c r="K95" s="329"/>
      <c r="L95" s="1"/>
      <c r="M95" s="1"/>
      <c r="N95" s="1"/>
      <c r="O95" s="1"/>
      <c r="P95" s="229"/>
      <c r="Q95" s="1"/>
      <c r="R95" s="1"/>
      <c r="S95" s="1"/>
      <c r="T95" s="1"/>
      <c r="U95" s="1"/>
      <c r="V95" s="1"/>
      <c r="W95" s="1"/>
      <c r="X95" s="1"/>
      <c r="Y95" s="1"/>
      <c r="Z95" s="1"/>
      <c r="AA95" s="1"/>
      <c r="AB95" s="1"/>
      <c r="AC95" s="1"/>
      <c r="AD95" s="1"/>
      <c r="AE95" s="1"/>
      <c r="AF95" s="1"/>
      <c r="AG95" s="1"/>
      <c r="AH95" s="1"/>
      <c r="AI95" s="1"/>
      <c r="AJ95" s="1"/>
      <c r="AK95" s="1"/>
    </row>
    <row r="96" spans="1:37" ht="14.25" hidden="1" customHeight="1">
      <c r="A96" s="315"/>
      <c r="B96" s="1"/>
      <c r="C96" s="1533"/>
      <c r="D96" s="1533"/>
      <c r="E96" s="344"/>
      <c r="F96" s="348"/>
      <c r="G96" s="351"/>
      <c r="H96" s="352"/>
      <c r="I96" s="353"/>
      <c r="J96" s="349"/>
      <c r="K96" s="1"/>
      <c r="L96" s="1"/>
      <c r="M96" s="1"/>
      <c r="N96" s="1"/>
      <c r="O96" s="1"/>
      <c r="P96" s="229"/>
      <c r="Q96" s="1"/>
      <c r="R96" s="1"/>
      <c r="S96" s="1"/>
      <c r="T96" s="1"/>
      <c r="U96" s="1"/>
      <c r="V96" s="1"/>
      <c r="W96" s="1"/>
      <c r="X96" s="1"/>
      <c r="Y96" s="1"/>
      <c r="Z96" s="1"/>
      <c r="AA96" s="1"/>
      <c r="AB96" s="1"/>
      <c r="AC96" s="1"/>
      <c r="AD96" s="1"/>
      <c r="AE96" s="1"/>
      <c r="AF96" s="1"/>
      <c r="AG96" s="1"/>
      <c r="AH96" s="1"/>
      <c r="AI96" s="1"/>
      <c r="AJ96" s="1"/>
      <c r="AK96" s="1"/>
    </row>
    <row r="97" spans="1:37" ht="14.25" hidden="1" customHeight="1">
      <c r="A97" s="315"/>
      <c r="B97" s="1"/>
      <c r="C97" s="1533"/>
      <c r="D97" s="1533"/>
      <c r="E97" s="344"/>
      <c r="F97" s="351"/>
      <c r="G97" s="352"/>
      <c r="H97" s="352"/>
      <c r="I97" s="352"/>
      <c r="J97" s="353"/>
      <c r="K97" s="1"/>
      <c r="L97" s="1"/>
      <c r="M97" s="1"/>
      <c r="N97" s="1"/>
      <c r="O97" s="1"/>
      <c r="P97" s="229"/>
      <c r="Q97" s="1"/>
      <c r="R97" s="1"/>
      <c r="S97" s="1"/>
      <c r="T97" s="1"/>
      <c r="U97" s="1"/>
      <c r="V97" s="1"/>
      <c r="W97" s="1"/>
      <c r="X97" s="1"/>
      <c r="Y97" s="1"/>
      <c r="Z97" s="1"/>
      <c r="AA97" s="1"/>
      <c r="AB97" s="1"/>
      <c r="AC97" s="1"/>
      <c r="AD97" s="1"/>
      <c r="AE97" s="1"/>
      <c r="AF97" s="1"/>
      <c r="AG97" s="1"/>
      <c r="AH97" s="1"/>
      <c r="AI97" s="1"/>
      <c r="AJ97" s="1"/>
      <c r="AK97" s="1"/>
    </row>
    <row r="98" spans="1:37" ht="14.25" hidden="1" customHeight="1">
      <c r="A98" s="315"/>
      <c r="B98" s="1"/>
      <c r="C98" s="1"/>
      <c r="D98" s="1"/>
      <c r="E98" s="1"/>
      <c r="F98" s="1"/>
      <c r="G98" s="1"/>
      <c r="H98" s="1"/>
      <c r="I98" s="1"/>
      <c r="J98" s="1"/>
      <c r="K98" s="1"/>
      <c r="L98" s="1"/>
      <c r="M98" s="1"/>
      <c r="N98" s="1"/>
      <c r="O98" s="1"/>
      <c r="P98" s="229"/>
      <c r="Q98" s="1"/>
      <c r="R98" s="1"/>
      <c r="S98" s="1"/>
      <c r="T98" s="1"/>
      <c r="U98" s="1"/>
      <c r="V98" s="1"/>
      <c r="W98" s="1"/>
      <c r="X98" s="1"/>
      <c r="Y98" s="1"/>
      <c r="Z98" s="1"/>
      <c r="AA98" s="1"/>
      <c r="AB98" s="1"/>
      <c r="AC98" s="1"/>
      <c r="AD98" s="1"/>
      <c r="AE98" s="1"/>
      <c r="AF98" s="1"/>
      <c r="AG98" s="1"/>
      <c r="AH98" s="1"/>
      <c r="AI98" s="1"/>
      <c r="AJ98" s="1"/>
      <c r="AK98" s="1"/>
    </row>
    <row r="99" spans="1:37" ht="14.25" customHeight="1">
      <c r="A99" s="315"/>
      <c r="B99" s="1"/>
      <c r="C99" s="1"/>
      <c r="D99" s="1"/>
      <c r="E99" s="1"/>
      <c r="F99" s="1"/>
      <c r="G99" s="1"/>
      <c r="H99" s="1"/>
      <c r="I99" s="1"/>
      <c r="J99" s="1"/>
      <c r="K99" s="1"/>
      <c r="L99" s="1"/>
      <c r="M99" s="1"/>
      <c r="N99" s="1"/>
      <c r="O99" s="1"/>
      <c r="P99" s="229"/>
      <c r="Q99" s="1"/>
      <c r="R99" s="1"/>
      <c r="S99" s="1"/>
      <c r="T99" s="1"/>
      <c r="U99" s="1"/>
      <c r="V99" s="1"/>
      <c r="W99" s="1"/>
      <c r="X99" s="1"/>
      <c r="Y99" s="1"/>
      <c r="Z99" s="1"/>
      <c r="AA99" s="1"/>
      <c r="AB99" s="1"/>
      <c r="AC99" s="1"/>
      <c r="AD99" s="1"/>
      <c r="AE99" s="1"/>
      <c r="AF99" s="1"/>
      <c r="AG99" s="1"/>
      <c r="AH99" s="1"/>
      <c r="AI99" s="1"/>
      <c r="AJ99" s="1"/>
      <c r="AK99" s="1"/>
    </row>
    <row r="100" spans="1:37" ht="14.25" customHeight="1">
      <c r="A100" s="315"/>
      <c r="B100" s="1"/>
      <c r="C100" s="1"/>
      <c r="D100" s="1"/>
      <c r="E100" s="1"/>
      <c r="F100" s="1"/>
      <c r="G100" s="1"/>
      <c r="H100" s="1"/>
      <c r="I100" s="1"/>
      <c r="J100" s="1"/>
      <c r="K100" s="1"/>
      <c r="L100" s="1"/>
      <c r="M100" s="1"/>
      <c r="N100" s="1"/>
      <c r="O100" s="1"/>
      <c r="P100" s="229"/>
      <c r="Q100" s="1"/>
      <c r="R100" s="1"/>
      <c r="S100" s="1"/>
      <c r="T100" s="1"/>
      <c r="U100" s="1"/>
      <c r="V100" s="1"/>
      <c r="W100" s="1"/>
      <c r="X100" s="1"/>
      <c r="Y100" s="1"/>
      <c r="Z100" s="1"/>
      <c r="AA100" s="1"/>
      <c r="AB100" s="1"/>
      <c r="AC100" s="1"/>
      <c r="AD100" s="1"/>
      <c r="AE100" s="1"/>
      <c r="AF100" s="1"/>
      <c r="AG100" s="1"/>
      <c r="AH100" s="1"/>
      <c r="AI100" s="1"/>
      <c r="AJ100" s="1"/>
      <c r="AK100" s="1"/>
    </row>
    <row r="101" spans="1:37" ht="14.25" customHeight="1">
      <c r="A101" s="315"/>
      <c r="B101" s="1"/>
      <c r="C101" s="1"/>
      <c r="D101" s="1"/>
      <c r="E101" s="1"/>
      <c r="F101" s="1"/>
      <c r="G101" s="1"/>
      <c r="H101" s="1"/>
      <c r="I101" s="1"/>
      <c r="J101" s="1"/>
      <c r="K101" s="1"/>
      <c r="L101" s="1"/>
      <c r="M101" s="1"/>
      <c r="N101" s="1"/>
      <c r="O101" s="1"/>
      <c r="P101" s="229"/>
      <c r="Q101" s="1"/>
      <c r="R101" s="1"/>
      <c r="S101" s="1"/>
      <c r="T101" s="1"/>
      <c r="U101" s="1"/>
      <c r="V101" s="1"/>
      <c r="W101" s="1"/>
      <c r="X101" s="1"/>
      <c r="Y101" s="1"/>
      <c r="Z101" s="1"/>
      <c r="AA101" s="1"/>
      <c r="AB101" s="1"/>
      <c r="AC101" s="1"/>
      <c r="AD101" s="1"/>
      <c r="AE101" s="1"/>
      <c r="AF101" s="1"/>
      <c r="AG101" s="1"/>
      <c r="AH101" s="1"/>
      <c r="AI101" s="1"/>
      <c r="AJ101" s="1"/>
      <c r="AK101" s="1"/>
    </row>
    <row r="102" spans="1:37" ht="14.25" customHeight="1">
      <c r="A102" s="315"/>
      <c r="B102" s="1"/>
      <c r="C102" s="1"/>
      <c r="D102" s="1"/>
      <c r="E102" s="1"/>
      <c r="F102" s="1"/>
      <c r="G102" s="1"/>
      <c r="H102" s="1"/>
      <c r="I102" s="1"/>
      <c r="J102" s="1"/>
      <c r="K102" s="1"/>
      <c r="L102" s="1"/>
      <c r="M102" s="1"/>
      <c r="N102" s="1"/>
      <c r="O102" s="1"/>
      <c r="P102" s="229"/>
      <c r="Q102" s="1"/>
      <c r="R102" s="1"/>
      <c r="S102" s="1"/>
      <c r="T102" s="1"/>
      <c r="U102" s="1"/>
      <c r="V102" s="1"/>
      <c r="W102" s="1"/>
      <c r="X102" s="1"/>
      <c r="Y102" s="1"/>
      <c r="Z102" s="1"/>
      <c r="AA102" s="1"/>
      <c r="AB102" s="1"/>
      <c r="AC102" s="1"/>
      <c r="AD102" s="1"/>
      <c r="AE102" s="1"/>
      <c r="AF102" s="1"/>
      <c r="AG102" s="1"/>
      <c r="AH102" s="1"/>
      <c r="AI102" s="1"/>
      <c r="AJ102" s="1"/>
      <c r="AK102" s="1"/>
    </row>
    <row r="103" spans="1:37" ht="14.25" customHeight="1">
      <c r="A103" s="315"/>
      <c r="B103" s="1"/>
      <c r="C103" s="1"/>
      <c r="D103" s="1"/>
      <c r="E103" s="1"/>
      <c r="F103" s="1"/>
      <c r="G103" s="1"/>
      <c r="H103" s="1"/>
      <c r="I103" s="1"/>
      <c r="J103" s="1"/>
      <c r="K103" s="1"/>
      <c r="L103" s="1"/>
      <c r="M103" s="1"/>
      <c r="N103" s="1"/>
      <c r="O103" s="1"/>
      <c r="P103" s="229"/>
      <c r="Q103" s="1"/>
      <c r="R103" s="1"/>
      <c r="S103" s="1"/>
      <c r="T103" s="1"/>
      <c r="U103" s="1"/>
      <c r="V103" s="1"/>
      <c r="W103" s="1"/>
      <c r="X103" s="1"/>
      <c r="Y103" s="1"/>
      <c r="Z103" s="1"/>
      <c r="AA103" s="1"/>
      <c r="AB103" s="1"/>
      <c r="AC103" s="1"/>
      <c r="AD103" s="1"/>
      <c r="AE103" s="1"/>
      <c r="AF103" s="1"/>
      <c r="AG103" s="1"/>
      <c r="AH103" s="1"/>
      <c r="AI103" s="1"/>
      <c r="AJ103" s="1"/>
      <c r="AK103" s="1"/>
    </row>
    <row r="104" spans="1:37" ht="14.25" customHeight="1">
      <c r="A104" s="315"/>
      <c r="B104" s="1"/>
      <c r="C104" s="1"/>
      <c r="D104" s="1"/>
      <c r="E104" s="1"/>
      <c r="F104" s="1"/>
      <c r="G104" s="1"/>
      <c r="H104" s="1"/>
      <c r="I104" s="1"/>
      <c r="J104" s="1"/>
      <c r="K104" s="1"/>
      <c r="L104" s="1"/>
      <c r="M104" s="1"/>
      <c r="N104" s="1"/>
      <c r="O104" s="1"/>
      <c r="P104" s="229"/>
      <c r="Q104" s="1"/>
      <c r="R104" s="1"/>
      <c r="S104" s="1"/>
      <c r="T104" s="1"/>
      <c r="U104" s="1"/>
      <c r="V104" s="1"/>
      <c r="W104" s="1"/>
      <c r="X104" s="1"/>
      <c r="Y104" s="1"/>
      <c r="Z104" s="1"/>
      <c r="AA104" s="1"/>
      <c r="AB104" s="1"/>
      <c r="AC104" s="1"/>
      <c r="AD104" s="1"/>
      <c r="AE104" s="1"/>
      <c r="AF104" s="1"/>
      <c r="AG104" s="1"/>
      <c r="AH104" s="1"/>
      <c r="AI104" s="1"/>
      <c r="AJ104" s="1"/>
      <c r="AK104" s="1"/>
    </row>
    <row r="105" spans="1:37" ht="14.25" customHeight="1">
      <c r="A105" s="315"/>
      <c r="B105" s="1"/>
      <c r="C105" s="1"/>
      <c r="D105" s="1"/>
      <c r="E105" s="1"/>
      <c r="F105" s="1"/>
      <c r="G105" s="1"/>
      <c r="H105" s="1"/>
      <c r="I105" s="1"/>
      <c r="J105" s="1"/>
      <c r="K105" s="1"/>
      <c r="L105" s="1"/>
      <c r="M105" s="1"/>
      <c r="N105" s="1"/>
      <c r="O105" s="1"/>
      <c r="P105" s="229"/>
      <c r="Q105" s="1"/>
      <c r="R105" s="1"/>
      <c r="S105" s="1"/>
      <c r="T105" s="1"/>
      <c r="U105" s="1"/>
      <c r="V105" s="1"/>
      <c r="W105" s="1"/>
      <c r="X105" s="1"/>
      <c r="Y105" s="1"/>
      <c r="Z105" s="1"/>
      <c r="AA105" s="1"/>
      <c r="AB105" s="1"/>
      <c r="AC105" s="1"/>
      <c r="AD105" s="1"/>
      <c r="AE105" s="1"/>
      <c r="AF105" s="1"/>
      <c r="AG105" s="1"/>
      <c r="AH105" s="1"/>
      <c r="AI105" s="1"/>
      <c r="AJ105" s="1"/>
      <c r="AK105" s="1"/>
    </row>
    <row r="106" spans="1:37" ht="14.25" customHeight="1">
      <c r="A106" s="315"/>
      <c r="B106" s="1"/>
      <c r="C106" s="1"/>
      <c r="D106" s="1"/>
      <c r="E106" s="1"/>
      <c r="F106" s="1"/>
      <c r="G106" s="1"/>
      <c r="H106" s="1"/>
      <c r="I106" s="1"/>
      <c r="J106" s="1"/>
      <c r="K106" s="1"/>
      <c r="L106" s="1"/>
      <c r="M106" s="1"/>
      <c r="N106" s="1"/>
      <c r="O106" s="1"/>
      <c r="P106" s="229"/>
      <c r="Q106" s="1"/>
      <c r="R106" s="1"/>
      <c r="S106" s="1"/>
      <c r="T106" s="1"/>
      <c r="U106" s="1"/>
      <c r="V106" s="1"/>
      <c r="W106" s="1"/>
      <c r="X106" s="1"/>
      <c r="Y106" s="1"/>
      <c r="Z106" s="1"/>
      <c r="AA106" s="1"/>
      <c r="AB106" s="1"/>
      <c r="AC106" s="1"/>
      <c r="AD106" s="1"/>
      <c r="AE106" s="1"/>
      <c r="AF106" s="1"/>
      <c r="AG106" s="1"/>
      <c r="AH106" s="1"/>
      <c r="AI106" s="1"/>
      <c r="AJ106" s="1"/>
      <c r="AK106" s="1"/>
    </row>
    <row r="107" spans="1:37" ht="14.25" customHeight="1">
      <c r="A107" s="315"/>
      <c r="B107" s="1"/>
      <c r="C107" s="1"/>
      <c r="D107" s="1"/>
      <c r="E107" s="1"/>
      <c r="F107" s="1"/>
      <c r="G107" s="1"/>
      <c r="H107" s="1"/>
      <c r="I107" s="1"/>
      <c r="J107" s="1"/>
      <c r="K107" s="1"/>
      <c r="L107" s="1"/>
      <c r="M107" s="1"/>
      <c r="N107" s="1"/>
      <c r="O107" s="1"/>
      <c r="P107" s="229"/>
      <c r="Q107" s="1"/>
      <c r="R107" s="1"/>
      <c r="S107" s="1"/>
      <c r="T107" s="1"/>
      <c r="U107" s="1"/>
      <c r="V107" s="1"/>
      <c r="W107" s="1"/>
      <c r="X107" s="1"/>
      <c r="Y107" s="1"/>
      <c r="Z107" s="1"/>
      <c r="AA107" s="1"/>
      <c r="AB107" s="1"/>
      <c r="AC107" s="1"/>
      <c r="AD107" s="1"/>
      <c r="AE107" s="1"/>
      <c r="AF107" s="1"/>
      <c r="AG107" s="1"/>
      <c r="AH107" s="1"/>
      <c r="AI107" s="1"/>
      <c r="AJ107" s="1"/>
      <c r="AK107" s="1"/>
    </row>
    <row r="108" spans="1:37" ht="14.25" customHeight="1">
      <c r="A108" s="315"/>
      <c r="B108" s="1"/>
      <c r="C108" s="1"/>
      <c r="D108" s="1"/>
      <c r="E108" s="1"/>
      <c r="F108" s="1"/>
      <c r="G108" s="1"/>
      <c r="H108" s="1"/>
      <c r="I108" s="1"/>
      <c r="J108" s="1"/>
      <c r="K108" s="1"/>
      <c r="L108" s="1"/>
      <c r="M108" s="1"/>
      <c r="N108" s="1"/>
      <c r="O108" s="1"/>
      <c r="P108" s="229"/>
      <c r="Q108" s="1"/>
      <c r="R108" s="1"/>
      <c r="S108" s="1"/>
      <c r="T108" s="1"/>
      <c r="U108" s="1"/>
      <c r="V108" s="1"/>
      <c r="W108" s="1"/>
      <c r="X108" s="1"/>
      <c r="Y108" s="1"/>
      <c r="Z108" s="1"/>
      <c r="AA108" s="1"/>
      <c r="AB108" s="1"/>
      <c r="AC108" s="1"/>
      <c r="AD108" s="1"/>
      <c r="AE108" s="1"/>
      <c r="AF108" s="1"/>
      <c r="AG108" s="1"/>
      <c r="AH108" s="1"/>
      <c r="AI108" s="1"/>
      <c r="AJ108" s="1"/>
      <c r="AK108" s="1"/>
    </row>
    <row r="109" spans="1:37" ht="14.25" customHeight="1">
      <c r="A109" s="315"/>
      <c r="B109" s="1"/>
      <c r="C109" s="1"/>
      <c r="D109" s="1"/>
      <c r="E109" s="1"/>
      <c r="F109" s="1"/>
      <c r="G109" s="1"/>
      <c r="H109" s="1"/>
      <c r="I109" s="1"/>
      <c r="J109" s="1"/>
      <c r="K109" s="1"/>
      <c r="L109" s="1"/>
      <c r="M109" s="1"/>
      <c r="N109" s="1"/>
      <c r="O109" s="1"/>
      <c r="P109" s="229"/>
      <c r="Q109" s="1"/>
      <c r="R109" s="1"/>
      <c r="S109" s="1"/>
      <c r="T109" s="1"/>
      <c r="U109" s="1"/>
      <c r="V109" s="1"/>
      <c r="W109" s="1"/>
      <c r="X109" s="1"/>
      <c r="Y109" s="1"/>
      <c r="Z109" s="1"/>
      <c r="AA109" s="1"/>
      <c r="AB109" s="1"/>
      <c r="AC109" s="1"/>
      <c r="AD109" s="1"/>
      <c r="AE109" s="1"/>
      <c r="AF109" s="1"/>
      <c r="AG109" s="1"/>
      <c r="AH109" s="1"/>
      <c r="AI109" s="1"/>
      <c r="AJ109" s="1"/>
      <c r="AK109" s="1"/>
    </row>
    <row r="110" spans="1:37" ht="14.25" customHeight="1">
      <c r="A110" s="315"/>
      <c r="B110" s="1"/>
      <c r="C110" s="1"/>
      <c r="D110" s="1"/>
      <c r="E110" s="1"/>
      <c r="F110" s="1"/>
      <c r="G110" s="1"/>
      <c r="H110" s="1"/>
      <c r="I110" s="1"/>
      <c r="J110" s="1"/>
      <c r="K110" s="1"/>
      <c r="L110" s="1"/>
      <c r="M110" s="1"/>
      <c r="N110" s="1"/>
      <c r="O110" s="1"/>
      <c r="P110" s="229"/>
      <c r="Q110" s="1"/>
      <c r="R110" s="1"/>
      <c r="S110" s="1"/>
      <c r="T110" s="1"/>
      <c r="U110" s="1"/>
      <c r="V110" s="1"/>
      <c r="W110" s="1"/>
      <c r="X110" s="1"/>
      <c r="Y110" s="1"/>
      <c r="Z110" s="1"/>
      <c r="AA110" s="1"/>
      <c r="AB110" s="1"/>
      <c r="AC110" s="1"/>
      <c r="AD110" s="1"/>
      <c r="AE110" s="1"/>
      <c r="AF110" s="1"/>
      <c r="AG110" s="1"/>
      <c r="AH110" s="1"/>
      <c r="AI110" s="1"/>
      <c r="AJ110" s="1"/>
      <c r="AK110" s="1"/>
    </row>
    <row r="111" spans="1:37" ht="14.25" customHeight="1">
      <c r="A111" s="315"/>
      <c r="B111" s="1"/>
      <c r="C111" s="1"/>
      <c r="D111" s="1"/>
      <c r="E111" s="1"/>
      <c r="F111" s="1"/>
      <c r="G111" s="1"/>
      <c r="H111" s="1"/>
      <c r="I111" s="1"/>
      <c r="J111" s="1"/>
      <c r="K111" s="1"/>
      <c r="L111" s="1"/>
      <c r="M111" s="1"/>
      <c r="N111" s="1"/>
      <c r="O111" s="1"/>
      <c r="P111" s="229"/>
      <c r="Q111" s="1"/>
      <c r="R111" s="1"/>
      <c r="S111" s="1"/>
      <c r="T111" s="1"/>
      <c r="U111" s="1"/>
      <c r="V111" s="1"/>
      <c r="W111" s="1"/>
      <c r="X111" s="1"/>
      <c r="Y111" s="1"/>
      <c r="Z111" s="1"/>
      <c r="AA111" s="1"/>
      <c r="AB111" s="1"/>
      <c r="AC111" s="1"/>
      <c r="AD111" s="1"/>
      <c r="AE111" s="1"/>
      <c r="AF111" s="1"/>
      <c r="AG111" s="1"/>
      <c r="AH111" s="1"/>
      <c r="AI111" s="1"/>
      <c r="AJ111" s="1"/>
      <c r="AK111" s="1"/>
    </row>
    <row r="112" spans="1:37" ht="14.25" customHeight="1">
      <c r="A112" s="315"/>
      <c r="B112" s="1"/>
      <c r="C112" s="1"/>
      <c r="D112" s="1"/>
      <c r="E112" s="1"/>
      <c r="F112" s="1"/>
      <c r="G112" s="1"/>
      <c r="H112" s="1"/>
      <c r="I112" s="1"/>
      <c r="J112" s="1"/>
      <c r="K112" s="1"/>
      <c r="L112" s="1"/>
      <c r="M112" s="1"/>
      <c r="N112" s="1"/>
      <c r="O112" s="1"/>
      <c r="P112" s="229"/>
      <c r="Q112" s="1"/>
      <c r="R112" s="1"/>
      <c r="S112" s="1"/>
      <c r="T112" s="1"/>
      <c r="U112" s="1"/>
      <c r="V112" s="1"/>
      <c r="W112" s="1"/>
      <c r="X112" s="1"/>
      <c r="Y112" s="1"/>
      <c r="Z112" s="1"/>
      <c r="AA112" s="1"/>
      <c r="AB112" s="1"/>
      <c r="AC112" s="1"/>
      <c r="AD112" s="1"/>
      <c r="AE112" s="1"/>
      <c r="AF112" s="1"/>
      <c r="AG112" s="1"/>
      <c r="AH112" s="1"/>
      <c r="AI112" s="1"/>
      <c r="AJ112" s="1"/>
      <c r="AK112" s="1"/>
    </row>
    <row r="113" spans="1:37" ht="14.25" customHeight="1">
      <c r="A113" s="315"/>
      <c r="B113" s="1"/>
      <c r="C113" s="1"/>
      <c r="D113" s="1"/>
      <c r="E113" s="1"/>
      <c r="F113" s="1"/>
      <c r="G113" s="1"/>
      <c r="H113" s="1"/>
      <c r="I113" s="1"/>
      <c r="J113" s="1"/>
      <c r="K113" s="1"/>
      <c r="L113" s="1"/>
      <c r="M113" s="1"/>
      <c r="N113" s="1"/>
      <c r="O113" s="1"/>
      <c r="P113" s="229"/>
      <c r="Q113" s="1"/>
      <c r="R113" s="1"/>
      <c r="S113" s="1"/>
      <c r="T113" s="1"/>
      <c r="U113" s="1"/>
      <c r="V113" s="1"/>
      <c r="W113" s="1"/>
      <c r="X113" s="1"/>
      <c r="Y113" s="1"/>
      <c r="Z113" s="1"/>
      <c r="AA113" s="1"/>
      <c r="AB113" s="1"/>
      <c r="AC113" s="1"/>
      <c r="AD113" s="1"/>
      <c r="AE113" s="1"/>
      <c r="AF113" s="1"/>
      <c r="AG113" s="1"/>
      <c r="AH113" s="1"/>
      <c r="AI113" s="1"/>
      <c r="AJ113" s="1"/>
      <c r="AK113" s="1"/>
    </row>
    <row r="114" spans="1:37" ht="14.25" customHeight="1">
      <c r="A114" s="315"/>
      <c r="B114" s="1"/>
      <c r="C114" s="1"/>
      <c r="D114" s="1"/>
      <c r="E114" s="1"/>
      <c r="F114" s="1"/>
      <c r="G114" s="1"/>
      <c r="H114" s="1"/>
      <c r="I114" s="1"/>
      <c r="J114" s="1"/>
      <c r="K114" s="1"/>
      <c r="L114" s="1"/>
      <c r="M114" s="1"/>
      <c r="N114" s="1"/>
      <c r="O114" s="1"/>
      <c r="P114" s="229"/>
      <c r="Q114" s="1"/>
      <c r="R114" s="1"/>
      <c r="S114" s="1"/>
      <c r="T114" s="1"/>
      <c r="U114" s="1"/>
      <c r="V114" s="1"/>
      <c r="W114" s="1"/>
      <c r="X114" s="1"/>
      <c r="Y114" s="1"/>
      <c r="Z114" s="1"/>
      <c r="AA114" s="1"/>
      <c r="AB114" s="1"/>
      <c r="AC114" s="1"/>
      <c r="AD114" s="1"/>
      <c r="AE114" s="1"/>
      <c r="AF114" s="1"/>
      <c r="AG114" s="1"/>
      <c r="AH114" s="1"/>
      <c r="AI114" s="1"/>
      <c r="AJ114" s="1"/>
      <c r="AK114" s="1"/>
    </row>
    <row r="115" spans="1:37" ht="14.25" customHeight="1">
      <c r="A115" s="315"/>
      <c r="B115" s="1"/>
      <c r="C115" s="1"/>
      <c r="D115" s="1"/>
      <c r="E115" s="1"/>
      <c r="F115" s="1"/>
      <c r="G115" s="1"/>
      <c r="H115" s="1"/>
      <c r="I115" s="1"/>
      <c r="J115" s="1"/>
      <c r="K115" s="1"/>
      <c r="L115" s="1"/>
      <c r="M115" s="1"/>
      <c r="N115" s="1"/>
      <c r="O115" s="1"/>
      <c r="P115" s="229"/>
      <c r="Q115" s="1"/>
      <c r="R115" s="1"/>
      <c r="S115" s="1"/>
      <c r="T115" s="1"/>
      <c r="U115" s="1"/>
      <c r="V115" s="1"/>
      <c r="W115" s="1"/>
      <c r="X115" s="1"/>
      <c r="Y115" s="1"/>
      <c r="Z115" s="1"/>
      <c r="AA115" s="1"/>
      <c r="AB115" s="1"/>
      <c r="AC115" s="1"/>
      <c r="AD115" s="1"/>
      <c r="AE115" s="1"/>
      <c r="AF115" s="1"/>
      <c r="AG115" s="1"/>
      <c r="AH115" s="1"/>
      <c r="AI115" s="1"/>
      <c r="AJ115" s="1"/>
      <c r="AK115" s="1"/>
    </row>
    <row r="116" spans="1:37" ht="14.25" customHeight="1">
      <c r="A116" s="315"/>
      <c r="B116" s="1"/>
      <c r="C116" s="1"/>
      <c r="D116" s="1"/>
      <c r="E116" s="1"/>
      <c r="F116" s="1"/>
      <c r="G116" s="1"/>
      <c r="H116" s="1"/>
      <c r="I116" s="1"/>
      <c r="J116" s="1"/>
      <c r="K116" s="1"/>
      <c r="L116" s="1"/>
      <c r="M116" s="1"/>
      <c r="N116" s="1"/>
      <c r="O116" s="1"/>
      <c r="P116" s="229"/>
      <c r="Q116" s="1"/>
      <c r="R116" s="1"/>
      <c r="S116" s="1"/>
      <c r="T116" s="1"/>
      <c r="U116" s="1"/>
      <c r="V116" s="1"/>
      <c r="W116" s="1"/>
      <c r="X116" s="1"/>
      <c r="Y116" s="1"/>
      <c r="Z116" s="1"/>
      <c r="AA116" s="1"/>
      <c r="AB116" s="1"/>
      <c r="AC116" s="1"/>
      <c r="AD116" s="1"/>
      <c r="AE116" s="1"/>
      <c r="AF116" s="1"/>
      <c r="AG116" s="1"/>
      <c r="AH116" s="1"/>
      <c r="AI116" s="1"/>
      <c r="AJ116" s="1"/>
      <c r="AK116" s="1"/>
    </row>
    <row r="117" spans="1:37" ht="14.25" customHeight="1">
      <c r="A117" s="315"/>
      <c r="B117" s="1"/>
      <c r="C117" s="1"/>
      <c r="D117" s="1"/>
      <c r="E117" s="1"/>
      <c r="F117" s="1"/>
      <c r="G117" s="1"/>
      <c r="H117" s="1"/>
      <c r="I117" s="1"/>
      <c r="J117" s="1"/>
      <c r="K117" s="1"/>
      <c r="L117" s="1"/>
      <c r="M117" s="1"/>
      <c r="N117" s="1"/>
      <c r="O117" s="1"/>
      <c r="P117" s="229"/>
      <c r="Q117" s="1"/>
      <c r="R117" s="1"/>
      <c r="S117" s="1"/>
      <c r="T117" s="1"/>
      <c r="U117" s="1"/>
      <c r="V117" s="1"/>
      <c r="W117" s="1"/>
      <c r="X117" s="1"/>
      <c r="Y117" s="1"/>
      <c r="Z117" s="1"/>
      <c r="AA117" s="1"/>
      <c r="AB117" s="1"/>
      <c r="AC117" s="1"/>
      <c r="AD117" s="1"/>
      <c r="AE117" s="1"/>
      <c r="AF117" s="1"/>
      <c r="AG117" s="1"/>
      <c r="AH117" s="1"/>
      <c r="AI117" s="1"/>
      <c r="AJ117" s="1"/>
      <c r="AK117" s="1"/>
    </row>
    <row r="118" spans="1:37" ht="14.25" customHeight="1">
      <c r="A118" s="315"/>
      <c r="B118" s="1"/>
      <c r="C118" s="1"/>
      <c r="D118" s="1"/>
      <c r="E118" s="1"/>
      <c r="F118" s="1"/>
      <c r="G118" s="1"/>
      <c r="H118" s="1"/>
      <c r="I118" s="1"/>
      <c r="J118" s="1"/>
      <c r="K118" s="1"/>
      <c r="L118" s="1"/>
      <c r="M118" s="1"/>
      <c r="N118" s="1"/>
      <c r="O118" s="1"/>
      <c r="P118" s="229"/>
      <c r="Q118" s="1"/>
      <c r="R118" s="1"/>
      <c r="S118" s="1"/>
      <c r="T118" s="1"/>
      <c r="U118" s="1"/>
      <c r="V118" s="1"/>
      <c r="W118" s="1"/>
      <c r="X118" s="1"/>
      <c r="Y118" s="1"/>
      <c r="Z118" s="1"/>
      <c r="AA118" s="1"/>
      <c r="AB118" s="1"/>
      <c r="AC118" s="1"/>
      <c r="AD118" s="1"/>
      <c r="AE118" s="1"/>
      <c r="AF118" s="1"/>
      <c r="AG118" s="1"/>
      <c r="AH118" s="1"/>
      <c r="AI118" s="1"/>
      <c r="AJ118" s="1"/>
      <c r="AK118" s="1"/>
    </row>
    <row r="119" spans="1:37" ht="14.25" customHeight="1">
      <c r="A119" s="315"/>
      <c r="B119" s="1"/>
      <c r="C119" s="1"/>
      <c r="D119" s="1"/>
      <c r="E119" s="1"/>
      <c r="F119" s="1"/>
      <c r="G119" s="1"/>
      <c r="H119" s="1"/>
      <c r="I119" s="1"/>
      <c r="J119" s="1"/>
      <c r="K119" s="1"/>
      <c r="L119" s="1"/>
      <c r="M119" s="1"/>
      <c r="N119" s="1"/>
      <c r="O119" s="1"/>
      <c r="P119" s="229"/>
      <c r="Q119" s="1"/>
      <c r="R119" s="1"/>
      <c r="S119" s="1"/>
      <c r="T119" s="1"/>
      <c r="U119" s="1"/>
      <c r="V119" s="1"/>
      <c r="W119" s="1"/>
      <c r="X119" s="1"/>
      <c r="Y119" s="1"/>
      <c r="Z119" s="1"/>
      <c r="AA119" s="1"/>
      <c r="AB119" s="1"/>
      <c r="AC119" s="1"/>
      <c r="AD119" s="1"/>
      <c r="AE119" s="1"/>
      <c r="AF119" s="1"/>
      <c r="AG119" s="1"/>
      <c r="AH119" s="1"/>
      <c r="AI119" s="1"/>
      <c r="AJ119" s="1"/>
      <c r="AK119" s="1"/>
    </row>
    <row r="120" spans="1:37" ht="14.25" customHeight="1">
      <c r="A120" s="315"/>
      <c r="B120" s="1"/>
      <c r="C120" s="1"/>
      <c r="D120" s="1"/>
      <c r="E120" s="1"/>
      <c r="F120" s="1"/>
      <c r="G120" s="1"/>
      <c r="H120" s="1"/>
      <c r="I120" s="1"/>
      <c r="J120" s="1"/>
      <c r="K120" s="1"/>
      <c r="L120" s="1"/>
      <c r="M120" s="1"/>
      <c r="N120" s="1"/>
      <c r="O120" s="1"/>
      <c r="P120" s="229"/>
      <c r="Q120" s="1"/>
      <c r="R120" s="1"/>
      <c r="S120" s="1"/>
      <c r="T120" s="1"/>
      <c r="U120" s="1"/>
      <c r="V120" s="1"/>
      <c r="W120" s="1"/>
      <c r="X120" s="1"/>
      <c r="Y120" s="1"/>
      <c r="Z120" s="1"/>
      <c r="AA120" s="1"/>
      <c r="AB120" s="1"/>
      <c r="AC120" s="1"/>
      <c r="AD120" s="1"/>
      <c r="AE120" s="1"/>
      <c r="AF120" s="1"/>
      <c r="AG120" s="1"/>
      <c r="AH120" s="1"/>
      <c r="AI120" s="1"/>
      <c r="AJ120" s="1"/>
      <c r="AK120" s="1"/>
    </row>
    <row r="121" spans="1:37" ht="14.25" customHeight="1">
      <c r="A121" s="315"/>
      <c r="B121" s="1"/>
      <c r="C121" s="1"/>
      <c r="D121" s="1"/>
      <c r="E121" s="1"/>
      <c r="F121" s="1"/>
      <c r="G121" s="1"/>
      <c r="H121" s="1"/>
      <c r="I121" s="1"/>
      <c r="J121" s="1"/>
      <c r="K121" s="1"/>
      <c r="L121" s="1"/>
      <c r="M121" s="1"/>
      <c r="N121" s="1"/>
      <c r="O121" s="1"/>
      <c r="P121" s="229"/>
      <c r="Q121" s="1"/>
      <c r="R121" s="1"/>
      <c r="S121" s="1"/>
      <c r="T121" s="1"/>
      <c r="U121" s="1"/>
      <c r="V121" s="1"/>
      <c r="W121" s="1"/>
      <c r="X121" s="1"/>
      <c r="Y121" s="1"/>
      <c r="Z121" s="1"/>
      <c r="AA121" s="1"/>
      <c r="AB121" s="1"/>
      <c r="AC121" s="1"/>
      <c r="AD121" s="1"/>
      <c r="AE121" s="1"/>
      <c r="AF121" s="1"/>
      <c r="AG121" s="1"/>
      <c r="AH121" s="1"/>
      <c r="AI121" s="1"/>
      <c r="AJ121" s="1"/>
      <c r="AK121" s="1"/>
    </row>
    <row r="122" spans="1:37" ht="14.25" customHeight="1">
      <c r="A122" s="315"/>
      <c r="B122" s="1"/>
      <c r="C122" s="1"/>
      <c r="D122" s="1"/>
      <c r="E122" s="1"/>
      <c r="F122" s="1"/>
      <c r="G122" s="1"/>
      <c r="H122" s="1"/>
      <c r="I122" s="1"/>
      <c r="J122" s="1"/>
      <c r="K122" s="1"/>
      <c r="L122" s="1"/>
      <c r="M122" s="1"/>
      <c r="N122" s="1"/>
      <c r="O122" s="1"/>
      <c r="P122" s="229"/>
      <c r="Q122" s="1"/>
      <c r="R122" s="1"/>
      <c r="S122" s="1"/>
      <c r="T122" s="1"/>
      <c r="U122" s="1"/>
      <c r="V122" s="1"/>
      <c r="W122" s="1"/>
      <c r="X122" s="1"/>
      <c r="Y122" s="1"/>
      <c r="Z122" s="1"/>
      <c r="AA122" s="1"/>
      <c r="AB122" s="1"/>
      <c r="AC122" s="1"/>
      <c r="AD122" s="1"/>
      <c r="AE122" s="1"/>
      <c r="AF122" s="1"/>
      <c r="AG122" s="1"/>
      <c r="AH122" s="1"/>
      <c r="AI122" s="1"/>
      <c r="AJ122" s="1"/>
      <c r="AK122" s="1"/>
    </row>
    <row r="123" spans="1:37" ht="14.25" customHeight="1">
      <c r="A123" s="315"/>
      <c r="B123" s="1"/>
      <c r="C123" s="1"/>
      <c r="D123" s="1"/>
      <c r="E123" s="1"/>
      <c r="F123" s="1"/>
      <c r="G123" s="1"/>
      <c r="H123" s="1"/>
      <c r="I123" s="1"/>
      <c r="J123" s="1"/>
      <c r="K123" s="1"/>
      <c r="L123" s="1"/>
      <c r="M123" s="1"/>
      <c r="N123" s="1"/>
      <c r="O123" s="1"/>
      <c r="P123" s="229"/>
      <c r="Q123" s="1"/>
      <c r="R123" s="1"/>
      <c r="S123" s="1"/>
      <c r="T123" s="1"/>
      <c r="U123" s="1"/>
      <c r="V123" s="1"/>
      <c r="W123" s="1"/>
      <c r="X123" s="1"/>
      <c r="Y123" s="1"/>
      <c r="Z123" s="1"/>
      <c r="AA123" s="1"/>
      <c r="AB123" s="1"/>
      <c r="AC123" s="1"/>
      <c r="AD123" s="1"/>
      <c r="AE123" s="1"/>
      <c r="AF123" s="1"/>
      <c r="AG123" s="1"/>
      <c r="AH123" s="1"/>
      <c r="AI123" s="1"/>
      <c r="AJ123" s="1"/>
      <c r="AK123" s="1"/>
    </row>
    <row r="124" spans="1:37" ht="14.25" customHeight="1">
      <c r="A124" s="315"/>
      <c r="B124" s="1"/>
      <c r="C124" s="1"/>
      <c r="D124" s="1"/>
      <c r="E124" s="1"/>
      <c r="F124" s="1"/>
      <c r="G124" s="1"/>
      <c r="H124" s="1"/>
      <c r="I124" s="1"/>
      <c r="J124" s="1"/>
      <c r="K124" s="1"/>
      <c r="L124" s="1"/>
      <c r="M124" s="1"/>
      <c r="N124" s="1"/>
      <c r="O124" s="1"/>
      <c r="P124" s="229"/>
      <c r="Q124" s="1"/>
      <c r="R124" s="1"/>
      <c r="S124" s="1"/>
      <c r="T124" s="1"/>
      <c r="U124" s="1"/>
      <c r="V124" s="1"/>
      <c r="W124" s="1"/>
      <c r="X124" s="1"/>
      <c r="Y124" s="1"/>
      <c r="Z124" s="1"/>
      <c r="AA124" s="1"/>
      <c r="AB124" s="1"/>
      <c r="AC124" s="1"/>
      <c r="AD124" s="1"/>
      <c r="AE124" s="1"/>
      <c r="AF124" s="1"/>
      <c r="AG124" s="1"/>
      <c r="AH124" s="1"/>
      <c r="AI124" s="1"/>
      <c r="AJ124" s="1"/>
      <c r="AK124" s="1"/>
    </row>
    <row r="125" spans="1:37" ht="14.25" customHeight="1">
      <c r="A125" s="315"/>
      <c r="B125" s="1"/>
      <c r="C125" s="1"/>
      <c r="D125" s="1"/>
      <c r="E125" s="1"/>
      <c r="F125" s="1"/>
      <c r="G125" s="1"/>
      <c r="H125" s="1"/>
      <c r="I125" s="1"/>
      <c r="J125" s="1"/>
      <c r="K125" s="1"/>
      <c r="L125" s="1"/>
      <c r="M125" s="1"/>
      <c r="N125" s="1"/>
      <c r="O125" s="1"/>
      <c r="P125" s="229"/>
      <c r="Q125" s="1"/>
      <c r="R125" s="1"/>
      <c r="S125" s="1"/>
      <c r="T125" s="1"/>
      <c r="U125" s="1"/>
      <c r="V125" s="1"/>
      <c r="W125" s="1"/>
      <c r="X125" s="1"/>
      <c r="Y125" s="1"/>
      <c r="Z125" s="1"/>
      <c r="AA125" s="1"/>
      <c r="AB125" s="1"/>
      <c r="AC125" s="1"/>
      <c r="AD125" s="1"/>
      <c r="AE125" s="1"/>
      <c r="AF125" s="1"/>
      <c r="AG125" s="1"/>
      <c r="AH125" s="1"/>
      <c r="AI125" s="1"/>
      <c r="AJ125" s="1"/>
      <c r="AK125" s="1"/>
    </row>
    <row r="126" spans="1:37" ht="14.25" customHeight="1">
      <c r="A126" s="315"/>
      <c r="B126" s="1"/>
      <c r="C126" s="1"/>
      <c r="D126" s="1"/>
      <c r="E126" s="1"/>
      <c r="F126" s="1"/>
      <c r="G126" s="1"/>
      <c r="H126" s="1"/>
      <c r="I126" s="1"/>
      <c r="J126" s="1"/>
      <c r="K126" s="1"/>
      <c r="L126" s="1"/>
      <c r="M126" s="1"/>
      <c r="N126" s="1"/>
      <c r="O126" s="1"/>
      <c r="P126" s="229"/>
      <c r="Q126" s="1"/>
      <c r="R126" s="1"/>
      <c r="S126" s="1"/>
      <c r="T126" s="1"/>
      <c r="U126" s="1"/>
      <c r="V126" s="1"/>
      <c r="W126" s="1"/>
      <c r="X126" s="1"/>
      <c r="Y126" s="1"/>
      <c r="Z126" s="1"/>
      <c r="AA126" s="1"/>
      <c r="AB126" s="1"/>
      <c r="AC126" s="1"/>
      <c r="AD126" s="1"/>
      <c r="AE126" s="1"/>
      <c r="AF126" s="1"/>
      <c r="AG126" s="1"/>
      <c r="AH126" s="1"/>
      <c r="AI126" s="1"/>
      <c r="AJ126" s="1"/>
      <c r="AK126" s="1"/>
    </row>
    <row r="127" spans="1:37" ht="14.25" customHeight="1">
      <c r="A127" s="315"/>
      <c r="B127" s="1"/>
      <c r="C127" s="1"/>
      <c r="D127" s="1"/>
      <c r="E127" s="1"/>
      <c r="F127" s="1"/>
      <c r="G127" s="1"/>
      <c r="H127" s="1"/>
      <c r="I127" s="1"/>
      <c r="J127" s="1"/>
      <c r="K127" s="1"/>
      <c r="L127" s="1"/>
      <c r="M127" s="1"/>
      <c r="N127" s="1"/>
      <c r="O127" s="1"/>
      <c r="P127" s="229"/>
      <c r="Q127" s="1"/>
      <c r="R127" s="1"/>
      <c r="S127" s="1"/>
      <c r="T127" s="1"/>
      <c r="U127" s="1"/>
      <c r="V127" s="1"/>
      <c r="W127" s="1"/>
      <c r="X127" s="1"/>
      <c r="Y127" s="1"/>
      <c r="Z127" s="1"/>
      <c r="AA127" s="1"/>
      <c r="AB127" s="1"/>
      <c r="AC127" s="1"/>
      <c r="AD127" s="1"/>
      <c r="AE127" s="1"/>
      <c r="AF127" s="1"/>
      <c r="AG127" s="1"/>
      <c r="AH127" s="1"/>
      <c r="AI127" s="1"/>
      <c r="AJ127" s="1"/>
      <c r="AK127" s="1"/>
    </row>
    <row r="128" spans="1:37" ht="14.25" customHeight="1">
      <c r="A128" s="315"/>
      <c r="B128" s="1"/>
      <c r="C128" s="1"/>
      <c r="D128" s="1"/>
      <c r="E128" s="1"/>
      <c r="F128" s="1"/>
      <c r="G128" s="1"/>
      <c r="H128" s="1"/>
      <c r="I128" s="1"/>
      <c r="J128" s="1"/>
      <c r="K128" s="1"/>
      <c r="L128" s="1"/>
      <c r="M128" s="1"/>
      <c r="N128" s="1"/>
      <c r="O128" s="1"/>
      <c r="P128" s="229"/>
      <c r="Q128" s="1"/>
      <c r="R128" s="1"/>
      <c r="S128" s="1"/>
      <c r="T128" s="1"/>
      <c r="U128" s="1"/>
      <c r="V128" s="1"/>
      <c r="W128" s="1"/>
      <c r="X128" s="1"/>
      <c r="Y128" s="1"/>
      <c r="Z128" s="1"/>
      <c r="AA128" s="1"/>
      <c r="AB128" s="1"/>
      <c r="AC128" s="1"/>
      <c r="AD128" s="1"/>
      <c r="AE128" s="1"/>
      <c r="AF128" s="1"/>
      <c r="AG128" s="1"/>
      <c r="AH128" s="1"/>
      <c r="AI128" s="1"/>
      <c r="AJ128" s="1"/>
      <c r="AK128" s="1"/>
    </row>
    <row r="129" spans="1:37" ht="14.25" customHeight="1">
      <c r="A129" s="315"/>
      <c r="B129" s="1"/>
      <c r="C129" s="1"/>
      <c r="D129" s="1"/>
      <c r="E129" s="1"/>
      <c r="F129" s="1"/>
      <c r="G129" s="1"/>
      <c r="H129" s="1"/>
      <c r="I129" s="1"/>
      <c r="J129" s="1"/>
      <c r="K129" s="1"/>
      <c r="L129" s="1"/>
      <c r="M129" s="1"/>
      <c r="N129" s="1"/>
      <c r="O129" s="1"/>
      <c r="P129" s="229"/>
      <c r="Q129" s="1"/>
      <c r="R129" s="1"/>
      <c r="S129" s="1"/>
      <c r="T129" s="1"/>
      <c r="U129" s="1"/>
      <c r="V129" s="1"/>
      <c r="W129" s="1"/>
      <c r="X129" s="1"/>
      <c r="Y129" s="1"/>
      <c r="Z129" s="1"/>
      <c r="AA129" s="1"/>
      <c r="AB129" s="1"/>
      <c r="AC129" s="1"/>
      <c r="AD129" s="1"/>
      <c r="AE129" s="1"/>
      <c r="AF129" s="1"/>
      <c r="AG129" s="1"/>
      <c r="AH129" s="1"/>
      <c r="AI129" s="1"/>
      <c r="AJ129" s="1"/>
      <c r="AK129" s="1"/>
    </row>
    <row r="130" spans="1:37" ht="14.25" customHeight="1">
      <c r="A130" s="315"/>
      <c r="B130" s="1"/>
      <c r="C130" s="1"/>
      <c r="D130" s="1"/>
      <c r="E130" s="1"/>
      <c r="F130" s="1"/>
      <c r="G130" s="1"/>
      <c r="H130" s="1"/>
      <c r="I130" s="1"/>
      <c r="J130" s="1"/>
      <c r="K130" s="1"/>
      <c r="L130" s="1"/>
      <c r="M130" s="1"/>
      <c r="N130" s="1"/>
      <c r="O130" s="1"/>
      <c r="P130" s="229"/>
      <c r="Q130" s="1"/>
      <c r="R130" s="1"/>
      <c r="S130" s="1"/>
      <c r="T130" s="1"/>
      <c r="U130" s="1"/>
      <c r="V130" s="1"/>
      <c r="W130" s="1"/>
      <c r="X130" s="1"/>
      <c r="Y130" s="1"/>
      <c r="Z130" s="1"/>
      <c r="AA130" s="1"/>
      <c r="AB130" s="1"/>
      <c r="AC130" s="1"/>
      <c r="AD130" s="1"/>
      <c r="AE130" s="1"/>
      <c r="AF130" s="1"/>
      <c r="AG130" s="1"/>
      <c r="AH130" s="1"/>
      <c r="AI130" s="1"/>
      <c r="AJ130" s="1"/>
      <c r="AK130" s="1"/>
    </row>
    <row r="131" spans="1:37" ht="14.25" customHeight="1">
      <c r="A131" s="315"/>
      <c r="B131" s="1"/>
      <c r="C131" s="1"/>
      <c r="D131" s="1"/>
      <c r="E131" s="1"/>
      <c r="F131" s="1"/>
      <c r="G131" s="1"/>
      <c r="H131" s="1"/>
      <c r="I131" s="1"/>
      <c r="J131" s="1"/>
      <c r="K131" s="1"/>
      <c r="L131" s="1"/>
      <c r="M131" s="1"/>
      <c r="N131" s="1"/>
      <c r="O131" s="1"/>
      <c r="P131" s="229"/>
      <c r="Q131" s="1"/>
      <c r="R131" s="1"/>
      <c r="S131" s="1"/>
      <c r="T131" s="1"/>
      <c r="U131" s="1"/>
      <c r="V131" s="1"/>
      <c r="W131" s="1"/>
      <c r="X131" s="1"/>
      <c r="Y131" s="1"/>
      <c r="Z131" s="1"/>
      <c r="AA131" s="1"/>
      <c r="AB131" s="1"/>
      <c r="AC131" s="1"/>
      <c r="AD131" s="1"/>
      <c r="AE131" s="1"/>
      <c r="AF131" s="1"/>
      <c r="AG131" s="1"/>
      <c r="AH131" s="1"/>
      <c r="AI131" s="1"/>
      <c r="AJ131" s="1"/>
      <c r="AK131" s="1"/>
    </row>
    <row r="132" spans="1:37" ht="14.25" customHeight="1">
      <c r="A132" s="315"/>
      <c r="B132" s="1"/>
      <c r="C132" s="1"/>
      <c r="D132" s="1"/>
      <c r="E132" s="1"/>
      <c r="F132" s="1"/>
      <c r="G132" s="1"/>
      <c r="H132" s="1"/>
      <c r="I132" s="1"/>
      <c r="J132" s="1"/>
      <c r="K132" s="1"/>
      <c r="L132" s="1"/>
      <c r="M132" s="1"/>
      <c r="N132" s="1"/>
      <c r="O132" s="1"/>
      <c r="P132" s="229"/>
      <c r="Q132" s="1"/>
      <c r="R132" s="1"/>
      <c r="S132" s="1"/>
      <c r="T132" s="1"/>
      <c r="U132" s="1"/>
      <c r="V132" s="1"/>
      <c r="W132" s="1"/>
      <c r="X132" s="1"/>
      <c r="Y132" s="1"/>
      <c r="Z132" s="1"/>
      <c r="AA132" s="1"/>
      <c r="AB132" s="1"/>
      <c r="AC132" s="1"/>
      <c r="AD132" s="1"/>
      <c r="AE132" s="1"/>
      <c r="AF132" s="1"/>
      <c r="AG132" s="1"/>
      <c r="AH132" s="1"/>
      <c r="AI132" s="1"/>
      <c r="AJ132" s="1"/>
      <c r="AK132" s="1"/>
    </row>
    <row r="133" spans="1:37" ht="14.25" customHeight="1">
      <c r="A133" s="315"/>
      <c r="B133" s="1"/>
      <c r="C133" s="1"/>
      <c r="D133" s="1"/>
      <c r="E133" s="1"/>
      <c r="F133" s="1"/>
      <c r="G133" s="1"/>
      <c r="H133" s="1"/>
      <c r="I133" s="1"/>
      <c r="J133" s="1"/>
      <c r="K133" s="1"/>
      <c r="L133" s="1"/>
      <c r="M133" s="1"/>
      <c r="N133" s="1"/>
      <c r="O133" s="1"/>
      <c r="P133" s="229"/>
      <c r="Q133" s="1"/>
      <c r="R133" s="1"/>
      <c r="S133" s="1"/>
      <c r="T133" s="1"/>
      <c r="U133" s="1"/>
      <c r="V133" s="1"/>
      <c r="W133" s="1"/>
      <c r="X133" s="1"/>
      <c r="Y133" s="1"/>
      <c r="Z133" s="1"/>
      <c r="AA133" s="1"/>
      <c r="AB133" s="1"/>
      <c r="AC133" s="1"/>
      <c r="AD133" s="1"/>
      <c r="AE133" s="1"/>
      <c r="AF133" s="1"/>
      <c r="AG133" s="1"/>
      <c r="AH133" s="1"/>
      <c r="AI133" s="1"/>
      <c r="AJ133" s="1"/>
      <c r="AK133" s="1"/>
    </row>
    <row r="134" spans="1:37" ht="14.25" customHeight="1">
      <c r="A134" s="315"/>
      <c r="B134" s="1"/>
      <c r="C134" s="1"/>
      <c r="D134" s="1"/>
      <c r="E134" s="1"/>
      <c r="F134" s="1"/>
      <c r="G134" s="1"/>
      <c r="H134" s="1"/>
      <c r="I134" s="1"/>
      <c r="J134" s="1"/>
      <c r="K134" s="1"/>
      <c r="L134" s="1"/>
      <c r="M134" s="1"/>
      <c r="N134" s="1"/>
      <c r="O134" s="1"/>
      <c r="P134" s="229"/>
      <c r="Q134" s="1"/>
      <c r="R134" s="1"/>
      <c r="S134" s="1"/>
      <c r="T134" s="1"/>
      <c r="U134" s="1"/>
      <c r="V134" s="1"/>
      <c r="W134" s="1"/>
      <c r="X134" s="1"/>
      <c r="Y134" s="1"/>
      <c r="Z134" s="1"/>
      <c r="AA134" s="1"/>
      <c r="AB134" s="1"/>
      <c r="AC134" s="1"/>
      <c r="AD134" s="1"/>
      <c r="AE134" s="1"/>
      <c r="AF134" s="1"/>
      <c r="AG134" s="1"/>
      <c r="AH134" s="1"/>
      <c r="AI134" s="1"/>
      <c r="AJ134" s="1"/>
      <c r="AK134" s="1"/>
    </row>
    <row r="135" spans="1:37" ht="14.25" customHeight="1">
      <c r="A135" s="315"/>
      <c r="B135" s="1"/>
      <c r="C135" s="1"/>
      <c r="D135" s="1"/>
      <c r="E135" s="1"/>
      <c r="F135" s="1"/>
      <c r="G135" s="1"/>
      <c r="H135" s="1"/>
      <c r="I135" s="1"/>
      <c r="J135" s="1"/>
      <c r="K135" s="1"/>
      <c r="L135" s="1"/>
      <c r="M135" s="1"/>
      <c r="N135" s="1"/>
      <c r="O135" s="1"/>
      <c r="P135" s="229"/>
      <c r="Q135" s="1"/>
      <c r="R135" s="1"/>
      <c r="S135" s="1"/>
      <c r="T135" s="1"/>
      <c r="U135" s="1"/>
      <c r="V135" s="1"/>
      <c r="W135" s="1"/>
      <c r="X135" s="1"/>
      <c r="Y135" s="1"/>
      <c r="Z135" s="1"/>
      <c r="AA135" s="1"/>
      <c r="AB135" s="1"/>
      <c r="AC135" s="1"/>
      <c r="AD135" s="1"/>
      <c r="AE135" s="1"/>
      <c r="AF135" s="1"/>
      <c r="AG135" s="1"/>
      <c r="AH135" s="1"/>
      <c r="AI135" s="1"/>
      <c r="AJ135" s="1"/>
      <c r="AK135" s="1"/>
    </row>
    <row r="136" spans="1:37" ht="14.25" customHeight="1">
      <c r="A136" s="315"/>
      <c r="B136" s="1"/>
      <c r="C136" s="1"/>
      <c r="D136" s="1"/>
      <c r="E136" s="1"/>
      <c r="F136" s="1"/>
      <c r="G136" s="1"/>
      <c r="H136" s="1"/>
      <c r="I136" s="1"/>
      <c r="J136" s="1"/>
      <c r="K136" s="1"/>
      <c r="L136" s="1"/>
      <c r="M136" s="1"/>
      <c r="N136" s="1"/>
      <c r="O136" s="1"/>
      <c r="P136" s="229"/>
      <c r="Q136" s="1"/>
      <c r="R136" s="1"/>
      <c r="S136" s="1"/>
      <c r="T136" s="1"/>
      <c r="U136" s="1"/>
      <c r="V136" s="1"/>
      <c r="W136" s="1"/>
      <c r="X136" s="1"/>
      <c r="Y136" s="1"/>
      <c r="Z136" s="1"/>
      <c r="AA136" s="1"/>
      <c r="AB136" s="1"/>
      <c r="AC136" s="1"/>
      <c r="AD136" s="1"/>
      <c r="AE136" s="1"/>
      <c r="AF136" s="1"/>
      <c r="AG136" s="1"/>
      <c r="AH136" s="1"/>
      <c r="AI136" s="1"/>
      <c r="AJ136" s="1"/>
      <c r="AK136" s="1"/>
    </row>
    <row r="137" spans="1:37" ht="14.25" customHeight="1">
      <c r="A137" s="315"/>
      <c r="B137" s="1"/>
      <c r="C137" s="1"/>
      <c r="D137" s="1"/>
      <c r="E137" s="1"/>
      <c r="F137" s="1"/>
      <c r="G137" s="1"/>
      <c r="H137" s="1"/>
      <c r="I137" s="1"/>
      <c r="J137" s="1"/>
      <c r="K137" s="1"/>
      <c r="L137" s="1"/>
      <c r="M137" s="1"/>
      <c r="N137" s="1"/>
      <c r="O137" s="1"/>
      <c r="P137" s="229"/>
      <c r="Q137" s="1"/>
      <c r="R137" s="1"/>
      <c r="S137" s="1"/>
      <c r="T137" s="1"/>
      <c r="U137" s="1"/>
      <c r="V137" s="1"/>
      <c r="W137" s="1"/>
      <c r="X137" s="1"/>
      <c r="Y137" s="1"/>
      <c r="Z137" s="1"/>
      <c r="AA137" s="1"/>
      <c r="AB137" s="1"/>
      <c r="AC137" s="1"/>
      <c r="AD137" s="1"/>
      <c r="AE137" s="1"/>
      <c r="AF137" s="1"/>
      <c r="AG137" s="1"/>
      <c r="AH137" s="1"/>
      <c r="AI137" s="1"/>
      <c r="AJ137" s="1"/>
      <c r="AK137" s="1"/>
    </row>
    <row r="138" spans="1:37" ht="14.25" customHeight="1">
      <c r="A138" s="315"/>
      <c r="B138" s="1"/>
      <c r="C138" s="1"/>
      <c r="D138" s="1"/>
      <c r="E138" s="1"/>
      <c r="F138" s="1"/>
      <c r="G138" s="1"/>
      <c r="H138" s="1"/>
      <c r="I138" s="1"/>
      <c r="J138" s="1"/>
      <c r="K138" s="1"/>
      <c r="L138" s="1"/>
      <c r="M138" s="1"/>
      <c r="N138" s="1"/>
      <c r="O138" s="1"/>
      <c r="P138" s="229"/>
      <c r="Q138" s="1"/>
      <c r="R138" s="1"/>
      <c r="S138" s="1"/>
      <c r="T138" s="1"/>
      <c r="U138" s="1"/>
      <c r="V138" s="1"/>
      <c r="W138" s="1"/>
      <c r="X138" s="1"/>
      <c r="Y138" s="1"/>
      <c r="Z138" s="1"/>
      <c r="AA138" s="1"/>
      <c r="AB138" s="1"/>
      <c r="AC138" s="1"/>
      <c r="AD138" s="1"/>
      <c r="AE138" s="1"/>
      <c r="AF138" s="1"/>
      <c r="AG138" s="1"/>
      <c r="AH138" s="1"/>
      <c r="AI138" s="1"/>
      <c r="AJ138" s="1"/>
      <c r="AK138" s="1"/>
    </row>
    <row r="139" spans="1:37" ht="14.25" customHeight="1">
      <c r="A139" s="315"/>
      <c r="B139" s="1"/>
      <c r="C139" s="1"/>
      <c r="D139" s="1"/>
      <c r="E139" s="1"/>
      <c r="F139" s="1"/>
      <c r="G139" s="1"/>
      <c r="H139" s="1"/>
      <c r="I139" s="1"/>
      <c r="J139" s="1"/>
      <c r="K139" s="1"/>
      <c r="L139" s="1"/>
      <c r="M139" s="1"/>
      <c r="N139" s="1"/>
      <c r="O139" s="1"/>
      <c r="P139" s="229"/>
      <c r="Q139" s="1"/>
      <c r="R139" s="1"/>
      <c r="S139" s="1"/>
      <c r="T139" s="1"/>
      <c r="U139" s="1"/>
      <c r="V139" s="1"/>
      <c r="W139" s="1"/>
      <c r="X139" s="1"/>
      <c r="Y139" s="1"/>
      <c r="Z139" s="1"/>
      <c r="AA139" s="1"/>
      <c r="AB139" s="1"/>
      <c r="AC139" s="1"/>
      <c r="AD139" s="1"/>
      <c r="AE139" s="1"/>
      <c r="AF139" s="1"/>
      <c r="AG139" s="1"/>
      <c r="AH139" s="1"/>
      <c r="AI139" s="1"/>
      <c r="AJ139" s="1"/>
      <c r="AK139" s="1"/>
    </row>
    <row r="140" spans="1:37" ht="14.25" customHeight="1">
      <c r="A140" s="315"/>
      <c r="B140" s="1"/>
      <c r="C140" s="1"/>
      <c r="D140" s="1"/>
      <c r="E140" s="1"/>
      <c r="F140" s="1"/>
      <c r="G140" s="1"/>
      <c r="H140" s="1"/>
      <c r="I140" s="1"/>
      <c r="J140" s="1"/>
      <c r="K140" s="1"/>
      <c r="L140" s="1"/>
      <c r="M140" s="1"/>
      <c r="N140" s="1"/>
      <c r="O140" s="1"/>
      <c r="P140" s="229"/>
      <c r="Q140" s="1"/>
      <c r="R140" s="1"/>
      <c r="S140" s="1"/>
      <c r="T140" s="1"/>
      <c r="U140" s="1"/>
      <c r="V140" s="1"/>
      <c r="W140" s="1"/>
      <c r="X140" s="1"/>
      <c r="Y140" s="1"/>
      <c r="Z140" s="1"/>
      <c r="AA140" s="1"/>
      <c r="AB140" s="1"/>
      <c r="AC140" s="1"/>
      <c r="AD140" s="1"/>
      <c r="AE140" s="1"/>
      <c r="AF140" s="1"/>
      <c r="AG140" s="1"/>
      <c r="AH140" s="1"/>
      <c r="AI140" s="1"/>
      <c r="AJ140" s="1"/>
      <c r="AK140" s="1"/>
    </row>
    <row r="141" spans="1:37" ht="14.25" customHeight="1">
      <c r="A141" s="315"/>
      <c r="B141" s="1"/>
      <c r="C141" s="1"/>
      <c r="D141" s="1"/>
      <c r="E141" s="1"/>
      <c r="F141" s="1"/>
      <c r="G141" s="1"/>
      <c r="H141" s="1"/>
      <c r="I141" s="1"/>
      <c r="J141" s="1"/>
      <c r="K141" s="1"/>
      <c r="L141" s="1"/>
      <c r="M141" s="1"/>
      <c r="N141" s="1"/>
      <c r="O141" s="1"/>
      <c r="P141" s="229"/>
      <c r="Q141" s="1"/>
      <c r="R141" s="1"/>
      <c r="S141" s="1"/>
      <c r="T141" s="1"/>
      <c r="U141" s="1"/>
      <c r="V141" s="1"/>
      <c r="W141" s="1"/>
      <c r="X141" s="1"/>
      <c r="Y141" s="1"/>
      <c r="Z141" s="1"/>
      <c r="AA141" s="1"/>
      <c r="AB141" s="1"/>
      <c r="AC141" s="1"/>
      <c r="AD141" s="1"/>
      <c r="AE141" s="1"/>
      <c r="AF141" s="1"/>
      <c r="AG141" s="1"/>
      <c r="AH141" s="1"/>
      <c r="AI141" s="1"/>
      <c r="AJ141" s="1"/>
      <c r="AK141" s="1"/>
    </row>
    <row r="142" spans="1:37" ht="14.25" customHeight="1">
      <c r="A142" s="315"/>
      <c r="B142" s="1"/>
      <c r="C142" s="1"/>
      <c r="D142" s="1"/>
      <c r="E142" s="1"/>
      <c r="F142" s="1"/>
      <c r="G142" s="1"/>
      <c r="H142" s="1"/>
      <c r="I142" s="1"/>
      <c r="J142" s="1"/>
      <c r="K142" s="1"/>
      <c r="L142" s="1"/>
      <c r="M142" s="1"/>
      <c r="N142" s="1"/>
      <c r="O142" s="1"/>
      <c r="P142" s="229"/>
      <c r="Q142" s="1"/>
      <c r="R142" s="1"/>
      <c r="S142" s="1"/>
      <c r="T142" s="1"/>
      <c r="U142" s="1"/>
      <c r="V142" s="1"/>
      <c r="W142" s="1"/>
      <c r="X142" s="1"/>
      <c r="Y142" s="1"/>
      <c r="Z142" s="1"/>
      <c r="AA142" s="1"/>
      <c r="AB142" s="1"/>
      <c r="AC142" s="1"/>
      <c r="AD142" s="1"/>
      <c r="AE142" s="1"/>
      <c r="AF142" s="1"/>
      <c r="AG142" s="1"/>
      <c r="AH142" s="1"/>
      <c r="AI142" s="1"/>
      <c r="AJ142" s="1"/>
      <c r="AK142" s="1"/>
    </row>
    <row r="143" spans="1:37" ht="14.25" customHeight="1">
      <c r="A143" s="315"/>
      <c r="B143" s="1"/>
      <c r="C143" s="1"/>
      <c r="D143" s="1"/>
      <c r="E143" s="1"/>
      <c r="F143" s="1"/>
      <c r="G143" s="1"/>
      <c r="H143" s="1"/>
      <c r="I143" s="1"/>
      <c r="J143" s="1"/>
      <c r="K143" s="1"/>
      <c r="L143" s="1"/>
      <c r="M143" s="1"/>
      <c r="N143" s="1"/>
      <c r="O143" s="1"/>
      <c r="P143" s="229"/>
      <c r="Q143" s="1"/>
      <c r="R143" s="1"/>
      <c r="S143" s="1"/>
      <c r="T143" s="1"/>
      <c r="U143" s="1"/>
      <c r="V143" s="1"/>
      <c r="W143" s="1"/>
      <c r="X143" s="1"/>
      <c r="Y143" s="1"/>
      <c r="Z143" s="1"/>
      <c r="AA143" s="1"/>
      <c r="AB143" s="1"/>
      <c r="AC143" s="1"/>
      <c r="AD143" s="1"/>
      <c r="AE143" s="1"/>
      <c r="AF143" s="1"/>
      <c r="AG143" s="1"/>
      <c r="AH143" s="1"/>
      <c r="AI143" s="1"/>
      <c r="AJ143" s="1"/>
      <c r="AK143" s="1"/>
    </row>
    <row r="144" spans="1:37" ht="14.25" customHeight="1">
      <c r="A144" s="315"/>
      <c r="B144" s="1"/>
      <c r="C144" s="1"/>
      <c r="D144" s="1"/>
      <c r="E144" s="1"/>
      <c r="F144" s="1"/>
      <c r="G144" s="1"/>
      <c r="H144" s="1"/>
      <c r="I144" s="1"/>
      <c r="J144" s="1"/>
      <c r="K144" s="1"/>
      <c r="L144" s="1"/>
      <c r="M144" s="1"/>
      <c r="N144" s="1"/>
      <c r="O144" s="1"/>
      <c r="P144" s="229"/>
      <c r="Q144" s="1"/>
      <c r="R144" s="1"/>
      <c r="S144" s="1"/>
      <c r="T144" s="1"/>
      <c r="U144" s="1"/>
      <c r="V144" s="1"/>
      <c r="W144" s="1"/>
      <c r="X144" s="1"/>
      <c r="Y144" s="1"/>
      <c r="Z144" s="1"/>
      <c r="AA144" s="1"/>
      <c r="AB144" s="1"/>
      <c r="AC144" s="1"/>
      <c r="AD144" s="1"/>
      <c r="AE144" s="1"/>
      <c r="AF144" s="1"/>
      <c r="AG144" s="1"/>
      <c r="AH144" s="1"/>
      <c r="AI144" s="1"/>
      <c r="AJ144" s="1"/>
      <c r="AK144" s="1"/>
    </row>
    <row r="145" spans="1:37" ht="14.25" customHeight="1">
      <c r="A145" s="315"/>
      <c r="B145" s="1"/>
      <c r="C145" s="1"/>
      <c r="D145" s="1"/>
      <c r="E145" s="1"/>
      <c r="F145" s="1"/>
      <c r="G145" s="1"/>
      <c r="H145" s="1"/>
      <c r="I145" s="1"/>
      <c r="J145" s="1"/>
      <c r="K145" s="1"/>
      <c r="L145" s="1"/>
      <c r="M145" s="1"/>
      <c r="N145" s="1"/>
      <c r="O145" s="1"/>
      <c r="P145" s="229"/>
      <c r="Q145" s="1"/>
      <c r="R145" s="1"/>
      <c r="S145" s="1"/>
      <c r="T145" s="1"/>
      <c r="U145" s="1"/>
      <c r="V145" s="1"/>
      <c r="W145" s="1"/>
      <c r="X145" s="1"/>
      <c r="Y145" s="1"/>
      <c r="Z145" s="1"/>
      <c r="AA145" s="1"/>
      <c r="AB145" s="1"/>
      <c r="AC145" s="1"/>
      <c r="AD145" s="1"/>
      <c r="AE145" s="1"/>
      <c r="AF145" s="1"/>
      <c r="AG145" s="1"/>
      <c r="AH145" s="1"/>
      <c r="AI145" s="1"/>
      <c r="AJ145" s="1"/>
      <c r="AK145" s="1"/>
    </row>
    <row r="146" spans="1:37" ht="14.25" customHeight="1">
      <c r="A146" s="315"/>
      <c r="B146" s="1"/>
      <c r="C146" s="1"/>
      <c r="D146" s="1"/>
      <c r="E146" s="1"/>
      <c r="F146" s="1"/>
      <c r="G146" s="1"/>
      <c r="H146" s="1"/>
      <c r="I146" s="1"/>
      <c r="J146" s="1"/>
      <c r="K146" s="1"/>
      <c r="L146" s="1"/>
      <c r="M146" s="1"/>
      <c r="N146" s="1"/>
      <c r="O146" s="1"/>
      <c r="P146" s="229"/>
      <c r="Q146" s="1"/>
      <c r="R146" s="1"/>
      <c r="S146" s="1"/>
      <c r="T146" s="1"/>
      <c r="U146" s="1"/>
      <c r="V146" s="1"/>
      <c r="W146" s="1"/>
      <c r="X146" s="1"/>
      <c r="Y146" s="1"/>
      <c r="Z146" s="1"/>
      <c r="AA146" s="1"/>
      <c r="AB146" s="1"/>
      <c r="AC146" s="1"/>
      <c r="AD146" s="1"/>
      <c r="AE146" s="1"/>
      <c r="AF146" s="1"/>
      <c r="AG146" s="1"/>
      <c r="AH146" s="1"/>
      <c r="AI146" s="1"/>
      <c r="AJ146" s="1"/>
      <c r="AK146" s="1"/>
    </row>
    <row r="147" spans="1:37" ht="14.25" customHeight="1">
      <c r="A147" s="315"/>
      <c r="B147" s="1"/>
      <c r="C147" s="1"/>
      <c r="D147" s="1"/>
      <c r="E147" s="1"/>
      <c r="F147" s="1"/>
      <c r="G147" s="1"/>
      <c r="H147" s="1"/>
      <c r="I147" s="1"/>
      <c r="J147" s="1"/>
      <c r="K147" s="1"/>
      <c r="L147" s="1"/>
      <c r="M147" s="1"/>
      <c r="N147" s="1"/>
      <c r="O147" s="1"/>
      <c r="P147" s="229"/>
      <c r="Q147" s="1"/>
      <c r="R147" s="1"/>
      <c r="S147" s="1"/>
      <c r="T147" s="1"/>
      <c r="U147" s="1"/>
      <c r="V147" s="1"/>
      <c r="W147" s="1"/>
      <c r="X147" s="1"/>
      <c r="Y147" s="1"/>
      <c r="Z147" s="1"/>
      <c r="AA147" s="1"/>
      <c r="AB147" s="1"/>
      <c r="AC147" s="1"/>
      <c r="AD147" s="1"/>
      <c r="AE147" s="1"/>
      <c r="AF147" s="1"/>
      <c r="AG147" s="1"/>
      <c r="AH147" s="1"/>
      <c r="AI147" s="1"/>
      <c r="AJ147" s="1"/>
      <c r="AK147" s="1"/>
    </row>
    <row r="148" spans="1:37" ht="14.25" customHeight="1">
      <c r="A148" s="315"/>
      <c r="B148" s="1"/>
      <c r="C148" s="1"/>
      <c r="D148" s="1"/>
      <c r="E148" s="1"/>
      <c r="F148" s="1"/>
      <c r="G148" s="1"/>
      <c r="H148" s="1"/>
      <c r="I148" s="1"/>
      <c r="J148" s="1"/>
      <c r="K148" s="1"/>
      <c r="L148" s="1"/>
      <c r="M148" s="1"/>
      <c r="N148" s="1"/>
      <c r="O148" s="1"/>
      <c r="P148" s="229"/>
      <c r="Q148" s="1"/>
      <c r="R148" s="1"/>
      <c r="S148" s="1"/>
      <c r="T148" s="1"/>
      <c r="U148" s="1"/>
      <c r="V148" s="1"/>
      <c r="W148" s="1"/>
      <c r="X148" s="1"/>
      <c r="Y148" s="1"/>
      <c r="Z148" s="1"/>
      <c r="AA148" s="1"/>
      <c r="AB148" s="1"/>
      <c r="AC148" s="1"/>
      <c r="AD148" s="1"/>
      <c r="AE148" s="1"/>
      <c r="AF148" s="1"/>
      <c r="AG148" s="1"/>
      <c r="AH148" s="1"/>
      <c r="AI148" s="1"/>
      <c r="AJ148" s="1"/>
      <c r="AK148" s="1"/>
    </row>
    <row r="149" spans="1:37" ht="14.25" customHeight="1">
      <c r="A149" s="315"/>
      <c r="B149" s="1"/>
      <c r="C149" s="1"/>
      <c r="D149" s="1"/>
      <c r="E149" s="1"/>
      <c r="F149" s="1"/>
      <c r="G149" s="1"/>
      <c r="H149" s="1"/>
      <c r="I149" s="1"/>
      <c r="J149" s="1"/>
      <c r="K149" s="1"/>
      <c r="L149" s="1"/>
      <c r="M149" s="1"/>
      <c r="N149" s="1"/>
      <c r="O149" s="1"/>
      <c r="P149" s="229"/>
      <c r="Q149" s="1"/>
      <c r="R149" s="1"/>
      <c r="S149" s="1"/>
      <c r="T149" s="1"/>
      <c r="U149" s="1"/>
      <c r="V149" s="1"/>
      <c r="W149" s="1"/>
      <c r="X149" s="1"/>
      <c r="Y149" s="1"/>
      <c r="Z149" s="1"/>
      <c r="AA149" s="1"/>
      <c r="AB149" s="1"/>
      <c r="AC149" s="1"/>
      <c r="AD149" s="1"/>
      <c r="AE149" s="1"/>
      <c r="AF149" s="1"/>
      <c r="AG149" s="1"/>
      <c r="AH149" s="1"/>
      <c r="AI149" s="1"/>
      <c r="AJ149" s="1"/>
      <c r="AK149" s="1"/>
    </row>
    <row r="150" spans="1:37" ht="14.25" customHeight="1">
      <c r="A150" s="315"/>
      <c r="B150" s="1"/>
      <c r="C150" s="1"/>
      <c r="D150" s="1"/>
      <c r="E150" s="1"/>
      <c r="F150" s="1"/>
      <c r="G150" s="1"/>
      <c r="H150" s="1"/>
      <c r="I150" s="1"/>
      <c r="J150" s="1"/>
      <c r="K150" s="1"/>
      <c r="L150" s="1"/>
      <c r="M150" s="1"/>
      <c r="N150" s="1"/>
      <c r="O150" s="1"/>
      <c r="P150" s="229"/>
      <c r="Q150" s="1"/>
      <c r="R150" s="1"/>
      <c r="S150" s="1"/>
      <c r="T150" s="1"/>
      <c r="U150" s="1"/>
      <c r="V150" s="1"/>
      <c r="W150" s="1"/>
      <c r="X150" s="1"/>
      <c r="Y150" s="1"/>
      <c r="Z150" s="1"/>
      <c r="AA150" s="1"/>
      <c r="AB150" s="1"/>
      <c r="AC150" s="1"/>
      <c r="AD150" s="1"/>
      <c r="AE150" s="1"/>
      <c r="AF150" s="1"/>
      <c r="AG150" s="1"/>
      <c r="AH150" s="1"/>
      <c r="AI150" s="1"/>
      <c r="AJ150" s="1"/>
      <c r="AK150" s="1"/>
    </row>
    <row r="151" spans="1:37" ht="14.25" customHeight="1">
      <c r="A151" s="315"/>
      <c r="B151" s="1"/>
      <c r="C151" s="1"/>
      <c r="D151" s="1"/>
      <c r="E151" s="1"/>
      <c r="F151" s="1"/>
      <c r="G151" s="1"/>
      <c r="H151" s="1"/>
      <c r="I151" s="1"/>
      <c r="J151" s="1"/>
      <c r="K151" s="1"/>
      <c r="L151" s="1"/>
      <c r="M151" s="1"/>
      <c r="N151" s="1"/>
      <c r="O151" s="1"/>
      <c r="P151" s="229"/>
      <c r="Q151" s="1"/>
      <c r="R151" s="1"/>
      <c r="S151" s="1"/>
      <c r="T151" s="1"/>
      <c r="U151" s="1"/>
      <c r="V151" s="1"/>
      <c r="W151" s="1"/>
      <c r="X151" s="1"/>
      <c r="Y151" s="1"/>
      <c r="Z151" s="1"/>
      <c r="AA151" s="1"/>
      <c r="AB151" s="1"/>
      <c r="AC151" s="1"/>
      <c r="AD151" s="1"/>
      <c r="AE151" s="1"/>
      <c r="AF151" s="1"/>
      <c r="AG151" s="1"/>
      <c r="AH151" s="1"/>
      <c r="AI151" s="1"/>
      <c r="AJ151" s="1"/>
      <c r="AK151" s="1"/>
    </row>
    <row r="152" spans="1:37" ht="14.25" customHeight="1">
      <c r="A152" s="315"/>
      <c r="B152" s="1"/>
      <c r="C152" s="1"/>
      <c r="D152" s="1"/>
      <c r="E152" s="1"/>
      <c r="F152" s="1"/>
      <c r="G152" s="1"/>
      <c r="H152" s="1"/>
      <c r="I152" s="1"/>
      <c r="J152" s="1"/>
      <c r="K152" s="1"/>
      <c r="L152" s="1"/>
      <c r="M152" s="1"/>
      <c r="N152" s="1"/>
      <c r="O152" s="1"/>
      <c r="P152" s="229"/>
      <c r="Q152" s="1"/>
      <c r="R152" s="1"/>
      <c r="S152" s="1"/>
      <c r="T152" s="1"/>
      <c r="U152" s="1"/>
      <c r="V152" s="1"/>
      <c r="W152" s="1"/>
      <c r="X152" s="1"/>
      <c r="Y152" s="1"/>
      <c r="Z152" s="1"/>
      <c r="AA152" s="1"/>
      <c r="AB152" s="1"/>
      <c r="AC152" s="1"/>
      <c r="AD152" s="1"/>
      <c r="AE152" s="1"/>
      <c r="AF152" s="1"/>
      <c r="AG152" s="1"/>
      <c r="AH152" s="1"/>
      <c r="AI152" s="1"/>
      <c r="AJ152" s="1"/>
      <c r="AK152" s="1"/>
    </row>
    <row r="153" spans="1:37" ht="14.25" customHeight="1">
      <c r="A153" s="315"/>
      <c r="B153" s="1"/>
      <c r="C153" s="1"/>
      <c r="D153" s="1"/>
      <c r="E153" s="1"/>
      <c r="F153" s="1"/>
      <c r="G153" s="1"/>
      <c r="H153" s="1"/>
      <c r="I153" s="1"/>
      <c r="J153" s="1"/>
      <c r="K153" s="1"/>
      <c r="L153" s="1"/>
      <c r="M153" s="1"/>
      <c r="N153" s="1"/>
      <c r="O153" s="1"/>
      <c r="P153" s="229"/>
      <c r="Q153" s="1"/>
      <c r="R153" s="1"/>
      <c r="S153" s="1"/>
      <c r="T153" s="1"/>
      <c r="U153" s="1"/>
      <c r="V153" s="1"/>
      <c r="W153" s="1"/>
      <c r="X153" s="1"/>
      <c r="Y153" s="1"/>
      <c r="Z153" s="1"/>
      <c r="AA153" s="1"/>
      <c r="AB153" s="1"/>
      <c r="AC153" s="1"/>
      <c r="AD153" s="1"/>
      <c r="AE153" s="1"/>
      <c r="AF153" s="1"/>
      <c r="AG153" s="1"/>
      <c r="AH153" s="1"/>
      <c r="AI153" s="1"/>
      <c r="AJ153" s="1"/>
      <c r="AK153" s="1"/>
    </row>
    <row r="154" spans="1:37" ht="14.25" customHeight="1">
      <c r="A154" s="315"/>
      <c r="B154" s="1"/>
      <c r="C154" s="1"/>
      <c r="D154" s="1"/>
      <c r="E154" s="1"/>
      <c r="F154" s="1"/>
      <c r="G154" s="1"/>
      <c r="H154" s="1"/>
      <c r="I154" s="1"/>
      <c r="J154" s="1"/>
      <c r="K154" s="1"/>
      <c r="L154" s="1"/>
      <c r="M154" s="1"/>
      <c r="N154" s="1"/>
      <c r="O154" s="1"/>
      <c r="P154" s="229"/>
      <c r="Q154" s="1"/>
      <c r="R154" s="1"/>
      <c r="S154" s="1"/>
      <c r="T154" s="1"/>
      <c r="U154" s="1"/>
      <c r="V154" s="1"/>
      <c r="W154" s="1"/>
      <c r="X154" s="1"/>
      <c r="Y154" s="1"/>
      <c r="Z154" s="1"/>
      <c r="AA154" s="1"/>
      <c r="AB154" s="1"/>
      <c r="AC154" s="1"/>
      <c r="AD154" s="1"/>
      <c r="AE154" s="1"/>
      <c r="AF154" s="1"/>
      <c r="AG154" s="1"/>
      <c r="AH154" s="1"/>
      <c r="AI154" s="1"/>
      <c r="AJ154" s="1"/>
      <c r="AK154" s="1"/>
    </row>
    <row r="155" spans="1:37" ht="14.25" customHeight="1">
      <c r="A155" s="315"/>
      <c r="B155" s="1"/>
      <c r="C155" s="1"/>
      <c r="D155" s="1"/>
      <c r="E155" s="1"/>
      <c r="F155" s="1"/>
      <c r="G155" s="1"/>
      <c r="H155" s="1"/>
      <c r="I155" s="1"/>
      <c r="J155" s="1"/>
      <c r="K155" s="1"/>
      <c r="L155" s="1"/>
      <c r="M155" s="1"/>
      <c r="N155" s="1"/>
      <c r="O155" s="1"/>
      <c r="P155" s="229"/>
      <c r="Q155" s="1"/>
      <c r="R155" s="1"/>
      <c r="S155" s="1"/>
      <c r="T155" s="1"/>
      <c r="U155" s="1"/>
      <c r="V155" s="1"/>
      <c r="W155" s="1"/>
      <c r="X155" s="1"/>
      <c r="Y155" s="1"/>
      <c r="Z155" s="1"/>
      <c r="AA155" s="1"/>
      <c r="AB155" s="1"/>
      <c r="AC155" s="1"/>
      <c r="AD155" s="1"/>
      <c r="AE155" s="1"/>
      <c r="AF155" s="1"/>
      <c r="AG155" s="1"/>
      <c r="AH155" s="1"/>
      <c r="AI155" s="1"/>
      <c r="AJ155" s="1"/>
      <c r="AK155" s="1"/>
    </row>
    <row r="156" spans="1:37" ht="14.25" customHeight="1">
      <c r="A156" s="315"/>
      <c r="B156" s="1"/>
      <c r="C156" s="1"/>
      <c r="D156" s="1"/>
      <c r="E156" s="1"/>
      <c r="F156" s="1"/>
      <c r="G156" s="1"/>
      <c r="H156" s="1"/>
      <c r="I156" s="1"/>
      <c r="J156" s="1"/>
      <c r="K156" s="1"/>
      <c r="L156" s="1"/>
      <c r="M156" s="1"/>
      <c r="N156" s="1"/>
      <c r="O156" s="1"/>
      <c r="P156" s="229"/>
      <c r="Q156" s="1"/>
      <c r="R156" s="1"/>
      <c r="S156" s="1"/>
      <c r="T156" s="1"/>
      <c r="U156" s="1"/>
      <c r="V156" s="1"/>
      <c r="W156" s="1"/>
      <c r="X156" s="1"/>
      <c r="Y156" s="1"/>
      <c r="Z156" s="1"/>
      <c r="AA156" s="1"/>
      <c r="AB156" s="1"/>
      <c r="AC156" s="1"/>
      <c r="AD156" s="1"/>
      <c r="AE156" s="1"/>
      <c r="AF156" s="1"/>
      <c r="AG156" s="1"/>
      <c r="AH156" s="1"/>
      <c r="AI156" s="1"/>
      <c r="AJ156" s="1"/>
      <c r="AK156" s="1"/>
    </row>
    <row r="157" spans="1:37" ht="14.25" customHeight="1">
      <c r="A157" s="315"/>
      <c r="B157" s="1"/>
      <c r="C157" s="1"/>
      <c r="D157" s="1"/>
      <c r="E157" s="1"/>
      <c r="F157" s="1"/>
      <c r="G157" s="1"/>
      <c r="H157" s="1"/>
      <c r="I157" s="1"/>
      <c r="J157" s="1"/>
      <c r="K157" s="1"/>
      <c r="L157" s="1"/>
      <c r="M157" s="1"/>
      <c r="N157" s="1"/>
      <c r="O157" s="1"/>
      <c r="P157" s="229"/>
      <c r="Q157" s="1"/>
      <c r="R157" s="1"/>
      <c r="S157" s="1"/>
      <c r="T157" s="1"/>
      <c r="U157" s="1"/>
      <c r="V157" s="1"/>
      <c r="W157" s="1"/>
      <c r="X157" s="1"/>
      <c r="Y157" s="1"/>
      <c r="Z157" s="1"/>
      <c r="AA157" s="1"/>
      <c r="AB157" s="1"/>
      <c r="AC157" s="1"/>
      <c r="AD157" s="1"/>
      <c r="AE157" s="1"/>
      <c r="AF157" s="1"/>
      <c r="AG157" s="1"/>
      <c r="AH157" s="1"/>
      <c r="AI157" s="1"/>
      <c r="AJ157" s="1"/>
      <c r="AK157" s="1"/>
    </row>
    <row r="158" spans="1:37" ht="14.25" customHeight="1">
      <c r="A158" s="315"/>
      <c r="B158" s="1"/>
      <c r="C158" s="1"/>
      <c r="D158" s="1"/>
      <c r="E158" s="1"/>
      <c r="F158" s="1"/>
      <c r="G158" s="1"/>
      <c r="H158" s="1"/>
      <c r="I158" s="1"/>
      <c r="J158" s="1"/>
      <c r="K158" s="1"/>
      <c r="L158" s="1"/>
      <c r="M158" s="1"/>
      <c r="N158" s="1"/>
      <c r="O158" s="1"/>
      <c r="P158" s="229"/>
      <c r="Q158" s="1"/>
      <c r="R158" s="1"/>
      <c r="S158" s="1"/>
      <c r="T158" s="1"/>
      <c r="U158" s="1"/>
      <c r="V158" s="1"/>
      <c r="W158" s="1"/>
      <c r="X158" s="1"/>
      <c r="Y158" s="1"/>
      <c r="Z158" s="1"/>
      <c r="AA158" s="1"/>
      <c r="AB158" s="1"/>
      <c r="AC158" s="1"/>
      <c r="AD158" s="1"/>
      <c r="AE158" s="1"/>
      <c r="AF158" s="1"/>
      <c r="AG158" s="1"/>
      <c r="AH158" s="1"/>
      <c r="AI158" s="1"/>
      <c r="AJ158" s="1"/>
      <c r="AK158" s="1"/>
    </row>
    <row r="159" spans="1:37" ht="14.25" customHeight="1">
      <c r="A159" s="315"/>
      <c r="B159" s="1"/>
      <c r="C159" s="1"/>
      <c r="D159" s="1"/>
      <c r="E159" s="1"/>
      <c r="F159" s="1"/>
      <c r="G159" s="1"/>
      <c r="H159" s="1"/>
      <c r="I159" s="1"/>
      <c r="J159" s="1"/>
      <c r="K159" s="1"/>
      <c r="L159" s="1"/>
      <c r="M159" s="1"/>
      <c r="N159" s="1"/>
      <c r="O159" s="1"/>
      <c r="P159" s="229"/>
      <c r="Q159" s="1"/>
      <c r="R159" s="1"/>
      <c r="S159" s="1"/>
      <c r="T159" s="1"/>
      <c r="U159" s="1"/>
      <c r="V159" s="1"/>
      <c r="W159" s="1"/>
      <c r="X159" s="1"/>
      <c r="Y159" s="1"/>
      <c r="Z159" s="1"/>
      <c r="AA159" s="1"/>
      <c r="AB159" s="1"/>
      <c r="AC159" s="1"/>
      <c r="AD159" s="1"/>
      <c r="AE159" s="1"/>
      <c r="AF159" s="1"/>
      <c r="AG159" s="1"/>
      <c r="AH159" s="1"/>
      <c r="AI159" s="1"/>
      <c r="AJ159" s="1"/>
      <c r="AK159" s="1"/>
    </row>
    <row r="160" spans="1:37" ht="14.25" customHeight="1">
      <c r="A160" s="315"/>
      <c r="B160" s="1"/>
      <c r="C160" s="1"/>
      <c r="D160" s="1"/>
      <c r="E160" s="1"/>
      <c r="F160" s="1"/>
      <c r="G160" s="1"/>
      <c r="H160" s="1"/>
      <c r="I160" s="1"/>
      <c r="J160" s="1"/>
      <c r="K160" s="1"/>
      <c r="L160" s="1"/>
      <c r="M160" s="1"/>
      <c r="N160" s="1"/>
      <c r="O160" s="1"/>
      <c r="P160" s="229"/>
      <c r="Q160" s="1"/>
      <c r="R160" s="1"/>
      <c r="S160" s="1"/>
      <c r="T160" s="1"/>
      <c r="U160" s="1"/>
      <c r="V160" s="1"/>
      <c r="W160" s="1"/>
      <c r="X160" s="1"/>
      <c r="Y160" s="1"/>
      <c r="Z160" s="1"/>
      <c r="AA160" s="1"/>
      <c r="AB160" s="1"/>
      <c r="AC160" s="1"/>
      <c r="AD160" s="1"/>
      <c r="AE160" s="1"/>
      <c r="AF160" s="1"/>
      <c r="AG160" s="1"/>
      <c r="AH160" s="1"/>
      <c r="AI160" s="1"/>
      <c r="AJ160" s="1"/>
      <c r="AK160" s="1"/>
    </row>
    <row r="161" spans="1:37" ht="14.25" customHeight="1">
      <c r="A161" s="315"/>
      <c r="B161" s="1"/>
      <c r="C161" s="1"/>
      <c r="D161" s="1"/>
      <c r="E161" s="1"/>
      <c r="F161" s="1"/>
      <c r="G161" s="1"/>
      <c r="H161" s="1"/>
      <c r="I161" s="1"/>
      <c r="J161" s="1"/>
      <c r="K161" s="1"/>
      <c r="L161" s="1"/>
      <c r="M161" s="1"/>
      <c r="N161" s="1"/>
      <c r="O161" s="1"/>
      <c r="P161" s="229"/>
      <c r="Q161" s="1"/>
      <c r="R161" s="1"/>
      <c r="S161" s="1"/>
      <c r="T161" s="1"/>
      <c r="U161" s="1"/>
      <c r="V161" s="1"/>
      <c r="W161" s="1"/>
      <c r="X161" s="1"/>
      <c r="Y161" s="1"/>
      <c r="Z161" s="1"/>
      <c r="AA161" s="1"/>
      <c r="AB161" s="1"/>
      <c r="AC161" s="1"/>
      <c r="AD161" s="1"/>
      <c r="AE161" s="1"/>
      <c r="AF161" s="1"/>
      <c r="AG161" s="1"/>
      <c r="AH161" s="1"/>
      <c r="AI161" s="1"/>
      <c r="AJ161" s="1"/>
      <c r="AK161" s="1"/>
    </row>
    <row r="162" spans="1:37" ht="14.25" customHeight="1">
      <c r="A162" s="315"/>
      <c r="B162" s="1"/>
      <c r="C162" s="1"/>
      <c r="D162" s="1"/>
      <c r="E162" s="1"/>
      <c r="F162" s="1"/>
      <c r="G162" s="1"/>
      <c r="H162" s="1"/>
      <c r="I162" s="1"/>
      <c r="J162" s="1"/>
      <c r="K162" s="1"/>
      <c r="L162" s="1"/>
      <c r="M162" s="1"/>
      <c r="N162" s="1"/>
      <c r="O162" s="1"/>
      <c r="P162" s="229"/>
      <c r="Q162" s="1"/>
      <c r="R162" s="1"/>
      <c r="S162" s="1"/>
      <c r="T162" s="1"/>
      <c r="U162" s="1"/>
      <c r="V162" s="1"/>
      <c r="W162" s="1"/>
      <c r="X162" s="1"/>
      <c r="Y162" s="1"/>
      <c r="Z162" s="1"/>
      <c r="AA162" s="1"/>
      <c r="AB162" s="1"/>
      <c r="AC162" s="1"/>
      <c r="AD162" s="1"/>
      <c r="AE162" s="1"/>
      <c r="AF162" s="1"/>
      <c r="AG162" s="1"/>
      <c r="AH162" s="1"/>
      <c r="AI162" s="1"/>
      <c r="AJ162" s="1"/>
      <c r="AK162" s="1"/>
    </row>
    <row r="163" spans="1:37" ht="14.25" customHeight="1">
      <c r="A163" s="315"/>
      <c r="B163" s="1"/>
      <c r="C163" s="1"/>
      <c r="D163" s="1"/>
      <c r="E163" s="1"/>
      <c r="F163" s="1"/>
      <c r="G163" s="1"/>
      <c r="H163" s="1"/>
      <c r="I163" s="1"/>
      <c r="J163" s="1"/>
      <c r="K163" s="1"/>
      <c r="L163" s="1"/>
      <c r="M163" s="1"/>
      <c r="N163" s="1"/>
      <c r="O163" s="1"/>
      <c r="P163" s="229"/>
      <c r="Q163" s="1"/>
      <c r="R163" s="1"/>
      <c r="S163" s="1"/>
      <c r="T163" s="1"/>
      <c r="U163" s="1"/>
      <c r="V163" s="1"/>
      <c r="W163" s="1"/>
      <c r="X163" s="1"/>
      <c r="Y163" s="1"/>
      <c r="Z163" s="1"/>
      <c r="AA163" s="1"/>
      <c r="AB163" s="1"/>
      <c r="AC163" s="1"/>
      <c r="AD163" s="1"/>
      <c r="AE163" s="1"/>
      <c r="AF163" s="1"/>
      <c r="AG163" s="1"/>
      <c r="AH163" s="1"/>
      <c r="AI163" s="1"/>
      <c r="AJ163" s="1"/>
      <c r="AK163" s="1"/>
    </row>
    <row r="164" spans="1:37" ht="14.25" customHeight="1">
      <c r="A164" s="315"/>
      <c r="B164" s="1"/>
      <c r="C164" s="1"/>
      <c r="D164" s="1"/>
      <c r="E164" s="1"/>
      <c r="F164" s="1"/>
      <c r="G164" s="1"/>
      <c r="H164" s="1"/>
      <c r="I164" s="1"/>
      <c r="J164" s="1"/>
      <c r="K164" s="1"/>
      <c r="L164" s="1"/>
      <c r="M164" s="1"/>
      <c r="N164" s="1"/>
      <c r="O164" s="1"/>
      <c r="P164" s="229"/>
      <c r="Q164" s="1"/>
      <c r="R164" s="1"/>
      <c r="S164" s="1"/>
      <c r="T164" s="1"/>
      <c r="U164" s="1"/>
      <c r="V164" s="1"/>
      <c r="W164" s="1"/>
      <c r="X164" s="1"/>
      <c r="Y164" s="1"/>
      <c r="Z164" s="1"/>
      <c r="AA164" s="1"/>
      <c r="AB164" s="1"/>
      <c r="AC164" s="1"/>
      <c r="AD164" s="1"/>
      <c r="AE164" s="1"/>
      <c r="AF164" s="1"/>
      <c r="AG164" s="1"/>
      <c r="AH164" s="1"/>
      <c r="AI164" s="1"/>
      <c r="AJ164" s="1"/>
      <c r="AK164" s="1"/>
    </row>
    <row r="165" spans="1:37" ht="14.25" customHeight="1">
      <c r="A165" s="315"/>
      <c r="B165" s="1"/>
      <c r="C165" s="1"/>
      <c r="D165" s="1"/>
      <c r="E165" s="1"/>
      <c r="F165" s="1"/>
      <c r="G165" s="1"/>
      <c r="H165" s="1"/>
      <c r="I165" s="1"/>
      <c r="J165" s="1"/>
      <c r="K165" s="1"/>
      <c r="L165" s="1"/>
      <c r="M165" s="1"/>
      <c r="N165" s="1"/>
      <c r="O165" s="1"/>
      <c r="P165" s="229"/>
      <c r="Q165" s="1"/>
      <c r="R165" s="1"/>
      <c r="S165" s="1"/>
      <c r="T165" s="1"/>
      <c r="U165" s="1"/>
      <c r="V165" s="1"/>
      <c r="W165" s="1"/>
      <c r="X165" s="1"/>
      <c r="Y165" s="1"/>
      <c r="Z165" s="1"/>
      <c r="AA165" s="1"/>
      <c r="AB165" s="1"/>
      <c r="AC165" s="1"/>
      <c r="AD165" s="1"/>
      <c r="AE165" s="1"/>
      <c r="AF165" s="1"/>
      <c r="AG165" s="1"/>
      <c r="AH165" s="1"/>
      <c r="AI165" s="1"/>
      <c r="AJ165" s="1"/>
      <c r="AK165" s="1"/>
    </row>
    <row r="166" spans="1:37" ht="14.25" customHeight="1">
      <c r="A166" s="315"/>
      <c r="B166" s="1"/>
      <c r="C166" s="1"/>
      <c r="D166" s="1"/>
      <c r="E166" s="1"/>
      <c r="F166" s="1"/>
      <c r="G166" s="1"/>
      <c r="H166" s="1"/>
      <c r="I166" s="1"/>
      <c r="J166" s="1"/>
      <c r="K166" s="1"/>
      <c r="L166" s="1"/>
      <c r="M166" s="1"/>
      <c r="N166" s="1"/>
      <c r="O166" s="1"/>
      <c r="P166" s="229"/>
      <c r="Q166" s="1"/>
      <c r="R166" s="1"/>
      <c r="S166" s="1"/>
      <c r="T166" s="1"/>
      <c r="U166" s="1"/>
      <c r="V166" s="1"/>
      <c r="W166" s="1"/>
      <c r="X166" s="1"/>
      <c r="Y166" s="1"/>
      <c r="Z166" s="1"/>
      <c r="AA166" s="1"/>
      <c r="AB166" s="1"/>
      <c r="AC166" s="1"/>
      <c r="AD166" s="1"/>
      <c r="AE166" s="1"/>
      <c r="AF166" s="1"/>
      <c r="AG166" s="1"/>
      <c r="AH166" s="1"/>
      <c r="AI166" s="1"/>
      <c r="AJ166" s="1"/>
      <c r="AK166" s="1"/>
    </row>
    <row r="167" spans="1:37" ht="14.25" customHeight="1">
      <c r="A167" s="315"/>
      <c r="B167" s="1"/>
      <c r="C167" s="1"/>
      <c r="D167" s="1"/>
      <c r="E167" s="1"/>
      <c r="F167" s="1"/>
      <c r="G167" s="1"/>
      <c r="H167" s="1"/>
      <c r="I167" s="1"/>
      <c r="J167" s="1"/>
      <c r="K167" s="1"/>
      <c r="L167" s="1"/>
      <c r="M167" s="1"/>
      <c r="N167" s="1"/>
      <c r="O167" s="1"/>
      <c r="P167" s="229"/>
      <c r="Q167" s="1"/>
      <c r="R167" s="1"/>
      <c r="S167" s="1"/>
      <c r="T167" s="1"/>
      <c r="U167" s="1"/>
      <c r="V167" s="1"/>
      <c r="W167" s="1"/>
      <c r="X167" s="1"/>
      <c r="Y167" s="1"/>
      <c r="Z167" s="1"/>
      <c r="AA167" s="1"/>
      <c r="AB167" s="1"/>
      <c r="AC167" s="1"/>
      <c r="AD167" s="1"/>
      <c r="AE167" s="1"/>
      <c r="AF167" s="1"/>
      <c r="AG167" s="1"/>
      <c r="AH167" s="1"/>
      <c r="AI167" s="1"/>
      <c r="AJ167" s="1"/>
      <c r="AK167" s="1"/>
    </row>
    <row r="168" spans="1:37" ht="14.25" customHeight="1">
      <c r="A168" s="315"/>
      <c r="B168" s="1"/>
      <c r="C168" s="1"/>
      <c r="D168" s="1"/>
      <c r="E168" s="1"/>
      <c r="F168" s="1"/>
      <c r="G168" s="1"/>
      <c r="H168" s="1"/>
      <c r="I168" s="1"/>
      <c r="J168" s="1"/>
      <c r="K168" s="1"/>
      <c r="L168" s="1"/>
      <c r="M168" s="1"/>
      <c r="N168" s="1"/>
      <c r="O168" s="1"/>
      <c r="P168" s="229"/>
      <c r="Q168" s="1"/>
      <c r="R168" s="1"/>
      <c r="S168" s="1"/>
      <c r="T168" s="1"/>
      <c r="U168" s="1"/>
      <c r="V168" s="1"/>
      <c r="W168" s="1"/>
      <c r="X168" s="1"/>
      <c r="Y168" s="1"/>
      <c r="Z168" s="1"/>
      <c r="AA168" s="1"/>
      <c r="AB168" s="1"/>
      <c r="AC168" s="1"/>
      <c r="AD168" s="1"/>
      <c r="AE168" s="1"/>
      <c r="AF168" s="1"/>
      <c r="AG168" s="1"/>
      <c r="AH168" s="1"/>
      <c r="AI168" s="1"/>
      <c r="AJ168" s="1"/>
      <c r="AK168" s="1"/>
    </row>
    <row r="169" spans="1:37" ht="14.25" customHeight="1">
      <c r="A169" s="315"/>
      <c r="B169" s="1"/>
      <c r="C169" s="1"/>
      <c r="D169" s="1"/>
      <c r="E169" s="1"/>
      <c r="F169" s="1"/>
      <c r="G169" s="1"/>
      <c r="H169" s="1"/>
      <c r="I169" s="1"/>
      <c r="J169" s="1"/>
      <c r="K169" s="1"/>
      <c r="L169" s="1"/>
      <c r="M169" s="1"/>
      <c r="N169" s="1"/>
      <c r="O169" s="1"/>
      <c r="P169" s="229"/>
      <c r="Q169" s="1"/>
      <c r="R169" s="1"/>
      <c r="S169" s="1"/>
      <c r="T169" s="1"/>
      <c r="U169" s="1"/>
      <c r="V169" s="1"/>
      <c r="W169" s="1"/>
      <c r="X169" s="1"/>
      <c r="Y169" s="1"/>
      <c r="Z169" s="1"/>
      <c r="AA169" s="1"/>
      <c r="AB169" s="1"/>
      <c r="AC169" s="1"/>
      <c r="AD169" s="1"/>
      <c r="AE169" s="1"/>
      <c r="AF169" s="1"/>
      <c r="AG169" s="1"/>
      <c r="AH169" s="1"/>
      <c r="AI169" s="1"/>
      <c r="AJ169" s="1"/>
      <c r="AK169" s="1"/>
    </row>
    <row r="170" spans="1:37" ht="14.25" customHeight="1">
      <c r="A170" s="315"/>
      <c r="B170" s="1"/>
      <c r="C170" s="1"/>
      <c r="D170" s="1"/>
      <c r="E170" s="1"/>
      <c r="F170" s="1"/>
      <c r="G170" s="1"/>
      <c r="H170" s="1"/>
      <c r="I170" s="1"/>
      <c r="J170" s="1"/>
      <c r="K170" s="1"/>
      <c r="L170" s="1"/>
      <c r="M170" s="1"/>
      <c r="N170" s="1"/>
      <c r="O170" s="1"/>
      <c r="P170" s="229"/>
      <c r="Q170" s="1"/>
      <c r="R170" s="1"/>
      <c r="S170" s="1"/>
      <c r="T170" s="1"/>
      <c r="U170" s="1"/>
      <c r="V170" s="1"/>
      <c r="W170" s="1"/>
      <c r="X170" s="1"/>
      <c r="Y170" s="1"/>
      <c r="Z170" s="1"/>
      <c r="AA170" s="1"/>
      <c r="AB170" s="1"/>
      <c r="AC170" s="1"/>
      <c r="AD170" s="1"/>
      <c r="AE170" s="1"/>
      <c r="AF170" s="1"/>
      <c r="AG170" s="1"/>
      <c r="AH170" s="1"/>
      <c r="AI170" s="1"/>
      <c r="AJ170" s="1"/>
      <c r="AK170" s="1"/>
    </row>
    <row r="171" spans="1:37" ht="14.25" customHeight="1">
      <c r="A171" s="315"/>
      <c r="B171" s="1"/>
      <c r="C171" s="1"/>
      <c r="D171" s="1"/>
      <c r="E171" s="1"/>
      <c r="F171" s="1"/>
      <c r="G171" s="1"/>
      <c r="H171" s="1"/>
      <c r="I171" s="1"/>
      <c r="J171" s="1"/>
      <c r="K171" s="1"/>
      <c r="L171" s="1"/>
      <c r="M171" s="1"/>
      <c r="N171" s="1"/>
      <c r="O171" s="1"/>
      <c r="P171" s="229"/>
      <c r="Q171" s="1"/>
      <c r="R171" s="1"/>
      <c r="S171" s="1"/>
      <c r="T171" s="1"/>
      <c r="U171" s="1"/>
      <c r="V171" s="1"/>
      <c r="W171" s="1"/>
      <c r="X171" s="1"/>
      <c r="Y171" s="1"/>
      <c r="Z171" s="1"/>
      <c r="AA171" s="1"/>
      <c r="AB171" s="1"/>
      <c r="AC171" s="1"/>
      <c r="AD171" s="1"/>
      <c r="AE171" s="1"/>
      <c r="AF171" s="1"/>
      <c r="AG171" s="1"/>
      <c r="AH171" s="1"/>
      <c r="AI171" s="1"/>
      <c r="AJ171" s="1"/>
      <c r="AK171" s="1"/>
    </row>
    <row r="172" spans="1:37" ht="14.25" customHeight="1">
      <c r="A172" s="315"/>
      <c r="B172" s="1"/>
      <c r="C172" s="1"/>
      <c r="D172" s="1"/>
      <c r="E172" s="1"/>
      <c r="F172" s="1"/>
      <c r="G172" s="1"/>
      <c r="H172" s="1"/>
      <c r="I172" s="1"/>
      <c r="J172" s="1"/>
      <c r="K172" s="1"/>
      <c r="L172" s="1"/>
      <c r="M172" s="1"/>
      <c r="N172" s="1"/>
      <c r="O172" s="1"/>
      <c r="P172" s="229"/>
      <c r="Q172" s="1"/>
      <c r="R172" s="1"/>
      <c r="S172" s="1"/>
      <c r="T172" s="1"/>
      <c r="U172" s="1"/>
      <c r="V172" s="1"/>
      <c r="W172" s="1"/>
      <c r="X172" s="1"/>
      <c r="Y172" s="1"/>
      <c r="Z172" s="1"/>
      <c r="AA172" s="1"/>
      <c r="AB172" s="1"/>
      <c r="AC172" s="1"/>
      <c r="AD172" s="1"/>
      <c r="AE172" s="1"/>
      <c r="AF172" s="1"/>
      <c r="AG172" s="1"/>
      <c r="AH172" s="1"/>
      <c r="AI172" s="1"/>
      <c r="AJ172" s="1"/>
      <c r="AK172" s="1"/>
    </row>
    <row r="173" spans="1:37" ht="14.25" customHeight="1">
      <c r="A173" s="315"/>
      <c r="B173" s="1"/>
      <c r="C173" s="1"/>
      <c r="D173" s="1"/>
      <c r="E173" s="1"/>
      <c r="F173" s="1"/>
      <c r="G173" s="1"/>
      <c r="H173" s="1"/>
      <c r="I173" s="1"/>
      <c r="J173" s="1"/>
      <c r="K173" s="1"/>
      <c r="L173" s="1"/>
      <c r="M173" s="1"/>
      <c r="N173" s="1"/>
      <c r="O173" s="1"/>
      <c r="P173" s="229"/>
      <c r="Q173" s="1"/>
      <c r="R173" s="1"/>
      <c r="S173" s="1"/>
      <c r="T173" s="1"/>
      <c r="U173" s="1"/>
      <c r="V173" s="1"/>
      <c r="W173" s="1"/>
      <c r="X173" s="1"/>
      <c r="Y173" s="1"/>
      <c r="Z173" s="1"/>
      <c r="AA173" s="1"/>
      <c r="AB173" s="1"/>
      <c r="AC173" s="1"/>
      <c r="AD173" s="1"/>
      <c r="AE173" s="1"/>
      <c r="AF173" s="1"/>
      <c r="AG173" s="1"/>
      <c r="AH173" s="1"/>
      <c r="AI173" s="1"/>
      <c r="AJ173" s="1"/>
      <c r="AK173" s="1"/>
    </row>
    <row r="174" spans="1:37" ht="14.25" customHeight="1">
      <c r="A174" s="315"/>
      <c r="B174" s="1"/>
      <c r="C174" s="1"/>
      <c r="D174" s="1"/>
      <c r="E174" s="1"/>
      <c r="F174" s="1"/>
      <c r="G174" s="1"/>
      <c r="H174" s="1"/>
      <c r="I174" s="1"/>
      <c r="J174" s="1"/>
      <c r="K174" s="1"/>
      <c r="L174" s="1"/>
      <c r="M174" s="1"/>
      <c r="N174" s="1"/>
      <c r="O174" s="1"/>
      <c r="P174" s="229"/>
      <c r="Q174" s="1"/>
      <c r="R174" s="1"/>
      <c r="S174" s="1"/>
      <c r="T174" s="1"/>
      <c r="U174" s="1"/>
      <c r="V174" s="1"/>
      <c r="W174" s="1"/>
      <c r="X174" s="1"/>
      <c r="Y174" s="1"/>
      <c r="Z174" s="1"/>
      <c r="AA174" s="1"/>
      <c r="AB174" s="1"/>
      <c r="AC174" s="1"/>
      <c r="AD174" s="1"/>
      <c r="AE174" s="1"/>
      <c r="AF174" s="1"/>
      <c r="AG174" s="1"/>
      <c r="AH174" s="1"/>
      <c r="AI174" s="1"/>
      <c r="AJ174" s="1"/>
      <c r="AK174" s="1"/>
    </row>
    <row r="175" spans="1:37" ht="14.25" customHeight="1">
      <c r="A175" s="315"/>
      <c r="B175" s="1"/>
      <c r="C175" s="1"/>
      <c r="D175" s="1"/>
      <c r="E175" s="1"/>
      <c r="F175" s="1"/>
      <c r="G175" s="1"/>
      <c r="H175" s="1"/>
      <c r="I175" s="1"/>
      <c r="J175" s="1"/>
      <c r="K175" s="1"/>
      <c r="L175" s="1"/>
      <c r="M175" s="1"/>
      <c r="N175" s="1"/>
      <c r="O175" s="1"/>
      <c r="P175" s="229"/>
      <c r="Q175" s="1"/>
      <c r="R175" s="1"/>
      <c r="S175" s="1"/>
      <c r="T175" s="1"/>
      <c r="U175" s="1"/>
      <c r="V175" s="1"/>
      <c r="W175" s="1"/>
      <c r="X175" s="1"/>
      <c r="Y175" s="1"/>
      <c r="Z175" s="1"/>
      <c r="AA175" s="1"/>
      <c r="AB175" s="1"/>
      <c r="AC175" s="1"/>
      <c r="AD175" s="1"/>
      <c r="AE175" s="1"/>
      <c r="AF175" s="1"/>
      <c r="AG175" s="1"/>
      <c r="AH175" s="1"/>
      <c r="AI175" s="1"/>
      <c r="AJ175" s="1"/>
      <c r="AK175" s="1"/>
    </row>
    <row r="176" spans="1:37" ht="14.25" customHeight="1">
      <c r="A176" s="315"/>
      <c r="B176" s="1"/>
      <c r="C176" s="1"/>
      <c r="D176" s="1"/>
      <c r="E176" s="1"/>
      <c r="F176" s="1"/>
      <c r="G176" s="1"/>
      <c r="H176" s="1"/>
      <c r="I176" s="1"/>
      <c r="J176" s="1"/>
      <c r="K176" s="1"/>
      <c r="L176" s="1"/>
      <c r="M176" s="1"/>
      <c r="N176" s="1"/>
      <c r="O176" s="1"/>
      <c r="P176" s="229"/>
      <c r="Q176" s="1"/>
      <c r="R176" s="1"/>
      <c r="S176" s="1"/>
      <c r="T176" s="1"/>
      <c r="U176" s="1"/>
      <c r="V176" s="1"/>
      <c r="W176" s="1"/>
      <c r="X176" s="1"/>
      <c r="Y176" s="1"/>
      <c r="Z176" s="1"/>
      <c r="AA176" s="1"/>
      <c r="AB176" s="1"/>
      <c r="AC176" s="1"/>
      <c r="AD176" s="1"/>
      <c r="AE176" s="1"/>
      <c r="AF176" s="1"/>
      <c r="AG176" s="1"/>
      <c r="AH176" s="1"/>
      <c r="AI176" s="1"/>
      <c r="AJ176" s="1"/>
      <c r="AK176" s="1"/>
    </row>
    <row r="177" spans="1:37" ht="14.25" customHeight="1">
      <c r="A177" s="315"/>
      <c r="B177" s="1"/>
      <c r="C177" s="1"/>
      <c r="D177" s="1"/>
      <c r="E177" s="1"/>
      <c r="F177" s="1"/>
      <c r="G177" s="1"/>
      <c r="H177" s="1"/>
      <c r="I177" s="1"/>
      <c r="J177" s="1"/>
      <c r="K177" s="1"/>
      <c r="L177" s="1"/>
      <c r="M177" s="1"/>
      <c r="N177" s="1"/>
      <c r="O177" s="1"/>
      <c r="P177" s="229"/>
      <c r="Q177" s="1"/>
      <c r="R177" s="1"/>
      <c r="S177" s="1"/>
      <c r="T177" s="1"/>
      <c r="U177" s="1"/>
      <c r="V177" s="1"/>
      <c r="W177" s="1"/>
      <c r="X177" s="1"/>
      <c r="Y177" s="1"/>
      <c r="Z177" s="1"/>
      <c r="AA177" s="1"/>
      <c r="AB177" s="1"/>
      <c r="AC177" s="1"/>
      <c r="AD177" s="1"/>
      <c r="AE177" s="1"/>
      <c r="AF177" s="1"/>
      <c r="AG177" s="1"/>
      <c r="AH177" s="1"/>
      <c r="AI177" s="1"/>
      <c r="AJ177" s="1"/>
      <c r="AK177" s="1"/>
    </row>
    <row r="178" spans="1:37" ht="14.25" customHeight="1">
      <c r="A178" s="315"/>
      <c r="B178" s="1"/>
      <c r="C178" s="1"/>
      <c r="D178" s="1"/>
      <c r="E178" s="1"/>
      <c r="F178" s="1"/>
      <c r="G178" s="1"/>
      <c r="H178" s="1"/>
      <c r="I178" s="1"/>
      <c r="J178" s="1"/>
      <c r="K178" s="1"/>
      <c r="L178" s="1"/>
      <c r="M178" s="1"/>
      <c r="N178" s="1"/>
      <c r="O178" s="1"/>
      <c r="P178" s="229"/>
      <c r="Q178" s="1"/>
      <c r="R178" s="1"/>
      <c r="S178" s="1"/>
      <c r="T178" s="1"/>
      <c r="U178" s="1"/>
      <c r="V178" s="1"/>
      <c r="W178" s="1"/>
      <c r="X178" s="1"/>
      <c r="Y178" s="1"/>
      <c r="Z178" s="1"/>
      <c r="AA178" s="1"/>
      <c r="AB178" s="1"/>
      <c r="AC178" s="1"/>
      <c r="AD178" s="1"/>
      <c r="AE178" s="1"/>
      <c r="AF178" s="1"/>
      <c r="AG178" s="1"/>
      <c r="AH178" s="1"/>
      <c r="AI178" s="1"/>
      <c r="AJ178" s="1"/>
      <c r="AK178" s="1"/>
    </row>
    <row r="179" spans="1:37" ht="14.25" customHeight="1">
      <c r="A179" s="315"/>
      <c r="B179" s="1"/>
      <c r="C179" s="1"/>
      <c r="D179" s="1"/>
      <c r="E179" s="1"/>
      <c r="F179" s="1"/>
      <c r="G179" s="1"/>
      <c r="H179" s="1"/>
      <c r="I179" s="1"/>
      <c r="J179" s="1"/>
      <c r="K179" s="1"/>
      <c r="L179" s="1"/>
      <c r="M179" s="1"/>
      <c r="N179" s="1"/>
      <c r="O179" s="1"/>
      <c r="P179" s="229"/>
      <c r="Q179" s="1"/>
      <c r="R179" s="1"/>
      <c r="S179" s="1"/>
      <c r="T179" s="1"/>
      <c r="U179" s="1"/>
      <c r="V179" s="1"/>
      <c r="W179" s="1"/>
      <c r="X179" s="1"/>
      <c r="Y179" s="1"/>
      <c r="Z179" s="1"/>
      <c r="AA179" s="1"/>
      <c r="AB179" s="1"/>
      <c r="AC179" s="1"/>
      <c r="AD179" s="1"/>
      <c r="AE179" s="1"/>
      <c r="AF179" s="1"/>
      <c r="AG179" s="1"/>
      <c r="AH179" s="1"/>
      <c r="AI179" s="1"/>
      <c r="AJ179" s="1"/>
      <c r="AK179" s="1"/>
    </row>
    <row r="180" spans="1:37" ht="14.25" customHeight="1">
      <c r="A180" s="315"/>
      <c r="B180" s="1"/>
      <c r="C180" s="1"/>
      <c r="D180" s="1"/>
      <c r="E180" s="1"/>
      <c r="F180" s="1"/>
      <c r="G180" s="1"/>
      <c r="H180" s="1"/>
      <c r="I180" s="1"/>
      <c r="J180" s="1"/>
      <c r="K180" s="1"/>
      <c r="L180" s="1"/>
      <c r="M180" s="1"/>
      <c r="N180" s="1"/>
      <c r="O180" s="1"/>
      <c r="P180" s="229"/>
      <c r="Q180" s="1"/>
      <c r="R180" s="1"/>
      <c r="S180" s="1"/>
      <c r="T180" s="1"/>
      <c r="U180" s="1"/>
      <c r="V180" s="1"/>
      <c r="W180" s="1"/>
      <c r="X180" s="1"/>
      <c r="Y180" s="1"/>
      <c r="Z180" s="1"/>
      <c r="AA180" s="1"/>
      <c r="AB180" s="1"/>
      <c r="AC180" s="1"/>
      <c r="AD180" s="1"/>
      <c r="AE180" s="1"/>
      <c r="AF180" s="1"/>
      <c r="AG180" s="1"/>
      <c r="AH180" s="1"/>
      <c r="AI180" s="1"/>
      <c r="AJ180" s="1"/>
      <c r="AK180" s="1"/>
    </row>
    <row r="181" spans="1:37" ht="14.25" customHeight="1">
      <c r="A181" s="315"/>
      <c r="B181" s="1"/>
      <c r="C181" s="1"/>
      <c r="D181" s="1"/>
      <c r="E181" s="1"/>
      <c r="F181" s="1"/>
      <c r="G181" s="1"/>
      <c r="H181" s="1"/>
      <c r="I181" s="1"/>
      <c r="J181" s="1"/>
      <c r="K181" s="1"/>
      <c r="L181" s="1"/>
      <c r="M181" s="1"/>
      <c r="N181" s="1"/>
      <c r="O181" s="1"/>
      <c r="P181" s="229"/>
      <c r="Q181" s="1"/>
      <c r="R181" s="1"/>
      <c r="S181" s="1"/>
      <c r="T181" s="1"/>
      <c r="U181" s="1"/>
      <c r="V181" s="1"/>
      <c r="W181" s="1"/>
      <c r="X181" s="1"/>
      <c r="Y181" s="1"/>
      <c r="Z181" s="1"/>
      <c r="AA181" s="1"/>
      <c r="AB181" s="1"/>
      <c r="AC181" s="1"/>
      <c r="AD181" s="1"/>
      <c r="AE181" s="1"/>
      <c r="AF181" s="1"/>
      <c r="AG181" s="1"/>
      <c r="AH181" s="1"/>
      <c r="AI181" s="1"/>
      <c r="AJ181" s="1"/>
      <c r="AK181" s="1"/>
    </row>
    <row r="182" spans="1:37" ht="14.25" customHeight="1">
      <c r="A182" s="315"/>
      <c r="B182" s="1"/>
      <c r="C182" s="1"/>
      <c r="D182" s="1"/>
      <c r="E182" s="1"/>
      <c r="F182" s="1"/>
      <c r="G182" s="1"/>
      <c r="H182" s="1"/>
      <c r="I182" s="1"/>
      <c r="J182" s="1"/>
      <c r="K182" s="1"/>
      <c r="L182" s="1"/>
      <c r="M182" s="1"/>
      <c r="N182" s="1"/>
      <c r="O182" s="1"/>
      <c r="P182" s="229"/>
      <c r="Q182" s="1"/>
      <c r="R182" s="1"/>
      <c r="S182" s="1"/>
      <c r="T182" s="1"/>
      <c r="U182" s="1"/>
      <c r="V182" s="1"/>
      <c r="W182" s="1"/>
      <c r="X182" s="1"/>
      <c r="Y182" s="1"/>
      <c r="Z182" s="1"/>
      <c r="AA182" s="1"/>
      <c r="AB182" s="1"/>
      <c r="AC182" s="1"/>
      <c r="AD182" s="1"/>
      <c r="AE182" s="1"/>
      <c r="AF182" s="1"/>
      <c r="AG182" s="1"/>
      <c r="AH182" s="1"/>
      <c r="AI182" s="1"/>
      <c r="AJ182" s="1"/>
      <c r="AK182" s="1"/>
    </row>
    <row r="183" spans="1:37" ht="14.25" customHeight="1">
      <c r="A183" s="315"/>
      <c r="B183" s="1"/>
      <c r="C183" s="1"/>
      <c r="D183" s="1"/>
      <c r="E183" s="1"/>
      <c r="F183" s="1"/>
      <c r="G183" s="1"/>
      <c r="H183" s="1"/>
      <c r="I183" s="1"/>
      <c r="J183" s="1"/>
      <c r="K183" s="1"/>
      <c r="L183" s="1"/>
      <c r="M183" s="1"/>
      <c r="N183" s="1"/>
      <c r="O183" s="1"/>
      <c r="P183" s="229"/>
      <c r="Q183" s="1"/>
      <c r="R183" s="1"/>
      <c r="S183" s="1"/>
      <c r="T183" s="1"/>
      <c r="U183" s="1"/>
      <c r="V183" s="1"/>
      <c r="W183" s="1"/>
      <c r="X183" s="1"/>
      <c r="Y183" s="1"/>
      <c r="Z183" s="1"/>
      <c r="AA183" s="1"/>
      <c r="AB183" s="1"/>
      <c r="AC183" s="1"/>
      <c r="AD183" s="1"/>
      <c r="AE183" s="1"/>
      <c r="AF183" s="1"/>
      <c r="AG183" s="1"/>
      <c r="AH183" s="1"/>
      <c r="AI183" s="1"/>
      <c r="AJ183" s="1"/>
      <c r="AK183" s="1"/>
    </row>
    <row r="184" spans="1:37" ht="14.25" customHeight="1">
      <c r="A184" s="315"/>
      <c r="B184" s="1"/>
      <c r="C184" s="1"/>
      <c r="D184" s="1"/>
      <c r="E184" s="1"/>
      <c r="F184" s="1"/>
      <c r="G184" s="1"/>
      <c r="H184" s="1"/>
      <c r="I184" s="1"/>
      <c r="J184" s="1"/>
      <c r="K184" s="1"/>
      <c r="L184" s="1"/>
      <c r="M184" s="1"/>
      <c r="N184" s="1"/>
      <c r="O184" s="1"/>
      <c r="P184" s="229"/>
      <c r="Q184" s="1"/>
      <c r="R184" s="1"/>
      <c r="S184" s="1"/>
      <c r="T184" s="1"/>
      <c r="U184" s="1"/>
      <c r="V184" s="1"/>
      <c r="W184" s="1"/>
      <c r="X184" s="1"/>
      <c r="Y184" s="1"/>
      <c r="Z184" s="1"/>
      <c r="AA184" s="1"/>
      <c r="AB184" s="1"/>
      <c r="AC184" s="1"/>
      <c r="AD184" s="1"/>
      <c r="AE184" s="1"/>
      <c r="AF184" s="1"/>
      <c r="AG184" s="1"/>
      <c r="AH184" s="1"/>
      <c r="AI184" s="1"/>
      <c r="AJ184" s="1"/>
      <c r="AK184" s="1"/>
    </row>
    <row r="185" spans="1:37" ht="14.25" customHeight="1">
      <c r="A185" s="315"/>
      <c r="B185" s="1"/>
      <c r="C185" s="1"/>
      <c r="D185" s="1"/>
      <c r="E185" s="1"/>
      <c r="F185" s="1"/>
      <c r="G185" s="1"/>
      <c r="H185" s="1"/>
      <c r="I185" s="1"/>
      <c r="J185" s="1"/>
      <c r="K185" s="1"/>
      <c r="L185" s="1"/>
      <c r="M185" s="1"/>
      <c r="N185" s="1"/>
      <c r="O185" s="1"/>
      <c r="P185" s="229"/>
      <c r="Q185" s="1"/>
      <c r="R185" s="1"/>
      <c r="S185" s="1"/>
      <c r="T185" s="1"/>
      <c r="U185" s="1"/>
      <c r="V185" s="1"/>
      <c r="W185" s="1"/>
      <c r="X185" s="1"/>
      <c r="Y185" s="1"/>
      <c r="Z185" s="1"/>
      <c r="AA185" s="1"/>
      <c r="AB185" s="1"/>
      <c r="AC185" s="1"/>
      <c r="AD185" s="1"/>
      <c r="AE185" s="1"/>
      <c r="AF185" s="1"/>
      <c r="AG185" s="1"/>
      <c r="AH185" s="1"/>
      <c r="AI185" s="1"/>
      <c r="AJ185" s="1"/>
      <c r="AK185" s="1"/>
    </row>
    <row r="186" spans="1:37" ht="14.25" customHeight="1">
      <c r="A186" s="315"/>
      <c r="B186" s="1"/>
      <c r="C186" s="1"/>
      <c r="D186" s="1"/>
      <c r="E186" s="1"/>
      <c r="F186" s="1"/>
      <c r="G186" s="1"/>
      <c r="H186" s="1"/>
      <c r="I186" s="1"/>
      <c r="J186" s="1"/>
      <c r="K186" s="1"/>
      <c r="L186" s="1"/>
      <c r="M186" s="1"/>
      <c r="N186" s="1"/>
      <c r="O186" s="1"/>
      <c r="P186" s="229"/>
      <c r="Q186" s="1"/>
      <c r="R186" s="1"/>
      <c r="S186" s="1"/>
      <c r="T186" s="1"/>
      <c r="U186" s="1"/>
      <c r="V186" s="1"/>
      <c r="W186" s="1"/>
      <c r="X186" s="1"/>
      <c r="Y186" s="1"/>
      <c r="Z186" s="1"/>
      <c r="AA186" s="1"/>
      <c r="AB186" s="1"/>
      <c r="AC186" s="1"/>
      <c r="AD186" s="1"/>
      <c r="AE186" s="1"/>
      <c r="AF186" s="1"/>
      <c r="AG186" s="1"/>
      <c r="AH186" s="1"/>
      <c r="AI186" s="1"/>
      <c r="AJ186" s="1"/>
      <c r="AK186" s="1"/>
    </row>
    <row r="187" spans="1:37" ht="14.25" customHeight="1">
      <c r="A187" s="315"/>
      <c r="B187" s="1"/>
      <c r="C187" s="1"/>
      <c r="D187" s="1"/>
      <c r="E187" s="1"/>
      <c r="F187" s="1"/>
      <c r="G187" s="1"/>
      <c r="H187" s="1"/>
      <c r="I187" s="1"/>
      <c r="J187" s="1"/>
      <c r="K187" s="1"/>
      <c r="L187" s="1"/>
      <c r="M187" s="1"/>
      <c r="N187" s="1"/>
      <c r="O187" s="1"/>
      <c r="P187" s="229"/>
      <c r="Q187" s="1"/>
      <c r="R187" s="1"/>
      <c r="S187" s="1"/>
      <c r="T187" s="1"/>
      <c r="U187" s="1"/>
      <c r="V187" s="1"/>
      <c r="W187" s="1"/>
      <c r="X187" s="1"/>
      <c r="Y187" s="1"/>
      <c r="Z187" s="1"/>
      <c r="AA187" s="1"/>
      <c r="AB187" s="1"/>
      <c r="AC187" s="1"/>
      <c r="AD187" s="1"/>
      <c r="AE187" s="1"/>
      <c r="AF187" s="1"/>
      <c r="AG187" s="1"/>
      <c r="AH187" s="1"/>
      <c r="AI187" s="1"/>
      <c r="AJ187" s="1"/>
      <c r="AK187" s="1"/>
    </row>
    <row r="188" spans="1:37" ht="14.25" customHeight="1">
      <c r="A188" s="315"/>
      <c r="B188" s="1"/>
      <c r="C188" s="1"/>
      <c r="D188" s="1"/>
      <c r="E188" s="1"/>
      <c r="F188" s="1"/>
      <c r="G188" s="1"/>
      <c r="H188" s="1"/>
      <c r="I188" s="1"/>
      <c r="J188" s="1"/>
      <c r="K188" s="1"/>
      <c r="L188" s="1"/>
      <c r="M188" s="1"/>
      <c r="N188" s="1"/>
      <c r="O188" s="1"/>
      <c r="P188" s="229"/>
      <c r="Q188" s="1"/>
      <c r="R188" s="1"/>
      <c r="S188" s="1"/>
      <c r="T188" s="1"/>
      <c r="U188" s="1"/>
      <c r="V188" s="1"/>
      <c r="W188" s="1"/>
      <c r="X188" s="1"/>
      <c r="Y188" s="1"/>
      <c r="Z188" s="1"/>
      <c r="AA188" s="1"/>
      <c r="AB188" s="1"/>
      <c r="AC188" s="1"/>
      <c r="AD188" s="1"/>
      <c r="AE188" s="1"/>
      <c r="AF188" s="1"/>
      <c r="AG188" s="1"/>
      <c r="AH188" s="1"/>
      <c r="AI188" s="1"/>
      <c r="AJ188" s="1"/>
      <c r="AK188" s="1"/>
    </row>
    <row r="189" spans="1:37" ht="14.25" customHeight="1">
      <c r="A189" s="315"/>
      <c r="B189" s="1"/>
      <c r="C189" s="1"/>
      <c r="D189" s="1"/>
      <c r="E189" s="1"/>
      <c r="F189" s="1"/>
      <c r="G189" s="1"/>
      <c r="H189" s="1"/>
      <c r="I189" s="1"/>
      <c r="J189" s="1"/>
      <c r="K189" s="1"/>
      <c r="L189" s="1"/>
      <c r="M189" s="1"/>
      <c r="N189" s="1"/>
      <c r="O189" s="1"/>
      <c r="P189" s="229"/>
      <c r="Q189" s="1"/>
      <c r="R189" s="1"/>
      <c r="S189" s="1"/>
      <c r="T189" s="1"/>
      <c r="U189" s="1"/>
      <c r="V189" s="1"/>
      <c r="W189" s="1"/>
      <c r="X189" s="1"/>
      <c r="Y189" s="1"/>
      <c r="Z189" s="1"/>
      <c r="AA189" s="1"/>
      <c r="AB189" s="1"/>
      <c r="AC189" s="1"/>
      <c r="AD189" s="1"/>
      <c r="AE189" s="1"/>
      <c r="AF189" s="1"/>
      <c r="AG189" s="1"/>
      <c r="AH189" s="1"/>
      <c r="AI189" s="1"/>
      <c r="AJ189" s="1"/>
      <c r="AK189" s="1"/>
    </row>
    <row r="190" spans="1:37" ht="14.25" customHeight="1">
      <c r="A190" s="315"/>
      <c r="B190" s="1"/>
      <c r="C190" s="1"/>
      <c r="D190" s="1"/>
      <c r="E190" s="1"/>
      <c r="F190" s="1"/>
      <c r="G190" s="1"/>
      <c r="H190" s="1"/>
      <c r="I190" s="1"/>
      <c r="J190" s="1"/>
      <c r="K190" s="1"/>
      <c r="L190" s="1"/>
      <c r="M190" s="1"/>
      <c r="N190" s="1"/>
      <c r="O190" s="1"/>
      <c r="P190" s="229"/>
      <c r="Q190" s="1"/>
      <c r="R190" s="1"/>
      <c r="S190" s="1"/>
      <c r="T190" s="1"/>
      <c r="U190" s="1"/>
      <c r="V190" s="1"/>
      <c r="W190" s="1"/>
      <c r="X190" s="1"/>
      <c r="Y190" s="1"/>
      <c r="Z190" s="1"/>
      <c r="AA190" s="1"/>
      <c r="AB190" s="1"/>
      <c r="AC190" s="1"/>
      <c r="AD190" s="1"/>
      <c r="AE190" s="1"/>
      <c r="AF190" s="1"/>
      <c r="AG190" s="1"/>
      <c r="AH190" s="1"/>
      <c r="AI190" s="1"/>
      <c r="AJ190" s="1"/>
      <c r="AK190" s="1"/>
    </row>
    <row r="191" spans="1:37" ht="14.25" customHeight="1">
      <c r="A191" s="315"/>
      <c r="B191" s="1"/>
      <c r="C191" s="1"/>
      <c r="D191" s="1"/>
      <c r="E191" s="1"/>
      <c r="F191" s="1"/>
      <c r="G191" s="1"/>
      <c r="H191" s="1"/>
      <c r="I191" s="1"/>
      <c r="J191" s="1"/>
      <c r="K191" s="1"/>
      <c r="L191" s="1"/>
      <c r="M191" s="1"/>
      <c r="N191" s="1"/>
      <c r="O191" s="1"/>
      <c r="P191" s="229"/>
      <c r="Q191" s="1"/>
      <c r="R191" s="1"/>
      <c r="S191" s="1"/>
      <c r="T191" s="1"/>
      <c r="U191" s="1"/>
      <c r="V191" s="1"/>
      <c r="W191" s="1"/>
      <c r="X191" s="1"/>
      <c r="Y191" s="1"/>
      <c r="Z191" s="1"/>
      <c r="AA191" s="1"/>
      <c r="AB191" s="1"/>
      <c r="AC191" s="1"/>
      <c r="AD191" s="1"/>
      <c r="AE191" s="1"/>
      <c r="AF191" s="1"/>
      <c r="AG191" s="1"/>
      <c r="AH191" s="1"/>
      <c r="AI191" s="1"/>
      <c r="AJ191" s="1"/>
      <c r="AK191" s="1"/>
    </row>
    <row r="192" spans="1:37" ht="14.25" customHeight="1">
      <c r="A192" s="315"/>
      <c r="B192" s="1"/>
      <c r="C192" s="1"/>
      <c r="D192" s="1"/>
      <c r="E192" s="1"/>
      <c r="F192" s="1"/>
      <c r="G192" s="1"/>
      <c r="H192" s="1"/>
      <c r="I192" s="1"/>
      <c r="J192" s="1"/>
      <c r="K192" s="1"/>
      <c r="L192" s="1"/>
      <c r="M192" s="1"/>
      <c r="N192" s="1"/>
      <c r="O192" s="1"/>
      <c r="P192" s="229"/>
      <c r="Q192" s="1"/>
      <c r="R192" s="1"/>
      <c r="S192" s="1"/>
      <c r="T192" s="1"/>
      <c r="U192" s="1"/>
      <c r="V192" s="1"/>
      <c r="W192" s="1"/>
      <c r="X192" s="1"/>
      <c r="Y192" s="1"/>
      <c r="Z192" s="1"/>
      <c r="AA192" s="1"/>
      <c r="AB192" s="1"/>
      <c r="AC192" s="1"/>
      <c r="AD192" s="1"/>
      <c r="AE192" s="1"/>
      <c r="AF192" s="1"/>
      <c r="AG192" s="1"/>
      <c r="AH192" s="1"/>
      <c r="AI192" s="1"/>
      <c r="AJ192" s="1"/>
      <c r="AK192" s="1"/>
    </row>
    <row r="193" spans="1:37" ht="14.25" customHeight="1">
      <c r="A193" s="315"/>
      <c r="B193" s="1"/>
      <c r="C193" s="1"/>
      <c r="D193" s="1"/>
      <c r="E193" s="1"/>
      <c r="F193" s="1"/>
      <c r="G193" s="1"/>
      <c r="H193" s="1"/>
      <c r="I193" s="1"/>
      <c r="J193" s="1"/>
      <c r="K193" s="1"/>
      <c r="L193" s="1"/>
      <c r="M193" s="1"/>
      <c r="N193" s="1"/>
      <c r="O193" s="1"/>
      <c r="P193" s="229"/>
      <c r="Q193" s="1"/>
      <c r="R193" s="1"/>
      <c r="S193" s="1"/>
      <c r="T193" s="1"/>
      <c r="U193" s="1"/>
      <c r="V193" s="1"/>
      <c r="W193" s="1"/>
      <c r="X193" s="1"/>
      <c r="Y193" s="1"/>
      <c r="Z193" s="1"/>
      <c r="AA193" s="1"/>
      <c r="AB193" s="1"/>
      <c r="AC193" s="1"/>
      <c r="AD193" s="1"/>
      <c r="AE193" s="1"/>
      <c r="AF193" s="1"/>
      <c r="AG193" s="1"/>
      <c r="AH193" s="1"/>
      <c r="AI193" s="1"/>
      <c r="AJ193" s="1"/>
      <c r="AK193" s="1"/>
    </row>
    <row r="194" spans="1:37" ht="14.25" customHeight="1">
      <c r="A194" s="315"/>
      <c r="B194" s="1"/>
      <c r="C194" s="1"/>
      <c r="D194" s="1"/>
      <c r="E194" s="1"/>
      <c r="F194" s="1"/>
      <c r="G194" s="1"/>
      <c r="H194" s="1"/>
      <c r="I194" s="1"/>
      <c r="J194" s="1"/>
      <c r="K194" s="1"/>
      <c r="L194" s="1"/>
      <c r="M194" s="1"/>
      <c r="N194" s="1"/>
      <c r="O194" s="1"/>
      <c r="P194" s="229"/>
      <c r="Q194" s="1"/>
      <c r="R194" s="1"/>
      <c r="S194" s="1"/>
      <c r="T194" s="1"/>
      <c r="U194" s="1"/>
      <c r="V194" s="1"/>
      <c r="W194" s="1"/>
      <c r="X194" s="1"/>
      <c r="Y194" s="1"/>
      <c r="Z194" s="1"/>
      <c r="AA194" s="1"/>
      <c r="AB194" s="1"/>
      <c r="AC194" s="1"/>
      <c r="AD194" s="1"/>
      <c r="AE194" s="1"/>
      <c r="AF194" s="1"/>
      <c r="AG194" s="1"/>
      <c r="AH194" s="1"/>
      <c r="AI194" s="1"/>
      <c r="AJ194" s="1"/>
      <c r="AK194" s="1"/>
    </row>
    <row r="195" spans="1:37" ht="14.25" customHeight="1">
      <c r="A195" s="315"/>
      <c r="B195" s="1"/>
      <c r="C195" s="1"/>
      <c r="D195" s="1"/>
      <c r="E195" s="1"/>
      <c r="F195" s="1"/>
      <c r="G195" s="1"/>
      <c r="H195" s="1"/>
      <c r="I195" s="1"/>
      <c r="J195" s="1"/>
      <c r="K195" s="1"/>
      <c r="L195" s="1"/>
      <c r="M195" s="1"/>
      <c r="N195" s="1"/>
      <c r="O195" s="1"/>
      <c r="P195" s="229"/>
      <c r="Q195" s="1"/>
      <c r="R195" s="1"/>
      <c r="S195" s="1"/>
      <c r="T195" s="1"/>
      <c r="U195" s="1"/>
      <c r="V195" s="1"/>
      <c r="W195" s="1"/>
      <c r="X195" s="1"/>
      <c r="Y195" s="1"/>
      <c r="Z195" s="1"/>
      <c r="AA195" s="1"/>
      <c r="AB195" s="1"/>
      <c r="AC195" s="1"/>
      <c r="AD195" s="1"/>
      <c r="AE195" s="1"/>
      <c r="AF195" s="1"/>
      <c r="AG195" s="1"/>
      <c r="AH195" s="1"/>
      <c r="AI195" s="1"/>
      <c r="AJ195" s="1"/>
      <c r="AK195" s="1"/>
    </row>
    <row r="196" spans="1:37" ht="14.25" customHeight="1">
      <c r="A196" s="315"/>
      <c r="B196" s="1"/>
      <c r="C196" s="1"/>
      <c r="D196" s="1"/>
      <c r="E196" s="1"/>
      <c r="F196" s="1"/>
      <c r="G196" s="1"/>
      <c r="H196" s="1"/>
      <c r="I196" s="1"/>
      <c r="J196" s="1"/>
      <c r="K196" s="1"/>
      <c r="L196" s="1"/>
      <c r="M196" s="1"/>
      <c r="N196" s="1"/>
      <c r="O196" s="1"/>
      <c r="P196" s="229"/>
      <c r="Q196" s="1"/>
      <c r="R196" s="1"/>
      <c r="S196" s="1"/>
      <c r="T196" s="1"/>
      <c r="U196" s="1"/>
      <c r="V196" s="1"/>
      <c r="W196" s="1"/>
      <c r="X196" s="1"/>
      <c r="Y196" s="1"/>
      <c r="Z196" s="1"/>
      <c r="AA196" s="1"/>
      <c r="AB196" s="1"/>
      <c r="AC196" s="1"/>
      <c r="AD196" s="1"/>
      <c r="AE196" s="1"/>
      <c r="AF196" s="1"/>
      <c r="AG196" s="1"/>
      <c r="AH196" s="1"/>
      <c r="AI196" s="1"/>
      <c r="AJ196" s="1"/>
      <c r="AK196" s="1"/>
    </row>
    <row r="197" spans="1:37" ht="14.25" customHeight="1">
      <c r="A197" s="315"/>
      <c r="B197" s="1"/>
      <c r="C197" s="1"/>
      <c r="D197" s="1"/>
      <c r="E197" s="1"/>
      <c r="F197" s="1"/>
      <c r="G197" s="1"/>
      <c r="H197" s="1"/>
      <c r="I197" s="1"/>
      <c r="J197" s="1"/>
      <c r="K197" s="1"/>
      <c r="L197" s="1"/>
      <c r="M197" s="1"/>
      <c r="N197" s="1"/>
      <c r="O197" s="1"/>
      <c r="P197" s="229"/>
      <c r="Q197" s="1"/>
      <c r="R197" s="1"/>
      <c r="S197" s="1"/>
      <c r="T197" s="1"/>
      <c r="U197" s="1"/>
      <c r="V197" s="1"/>
      <c r="W197" s="1"/>
      <c r="X197" s="1"/>
      <c r="Y197" s="1"/>
      <c r="Z197" s="1"/>
      <c r="AA197" s="1"/>
      <c r="AB197" s="1"/>
      <c r="AC197" s="1"/>
      <c r="AD197" s="1"/>
      <c r="AE197" s="1"/>
      <c r="AF197" s="1"/>
      <c r="AG197" s="1"/>
      <c r="AH197" s="1"/>
      <c r="AI197" s="1"/>
      <c r="AJ197" s="1"/>
      <c r="AK197" s="1"/>
    </row>
    <row r="198" spans="1:37" ht="14.25" customHeight="1">
      <c r="A198" s="315"/>
      <c r="B198" s="1"/>
      <c r="C198" s="1"/>
      <c r="D198" s="1"/>
      <c r="E198" s="1"/>
      <c r="F198" s="1"/>
      <c r="G198" s="1"/>
      <c r="H198" s="1"/>
      <c r="I198" s="1"/>
      <c r="J198" s="1"/>
      <c r="K198" s="1"/>
      <c r="L198" s="1"/>
      <c r="M198" s="1"/>
      <c r="N198" s="1"/>
      <c r="O198" s="1"/>
      <c r="P198" s="229"/>
      <c r="Q198" s="1"/>
      <c r="R198" s="1"/>
      <c r="S198" s="1"/>
      <c r="T198" s="1"/>
      <c r="U198" s="1"/>
      <c r="V198" s="1"/>
      <c r="W198" s="1"/>
      <c r="X198" s="1"/>
      <c r="Y198" s="1"/>
      <c r="Z198" s="1"/>
      <c r="AA198" s="1"/>
      <c r="AB198" s="1"/>
      <c r="AC198" s="1"/>
      <c r="AD198" s="1"/>
      <c r="AE198" s="1"/>
      <c r="AF198" s="1"/>
      <c r="AG198" s="1"/>
      <c r="AH198" s="1"/>
      <c r="AI198" s="1"/>
      <c r="AJ198" s="1"/>
      <c r="AK198" s="1"/>
    </row>
    <row r="199" spans="1:37" ht="14.25" customHeight="1">
      <c r="A199" s="315"/>
      <c r="B199" s="1"/>
      <c r="C199" s="1"/>
      <c r="D199" s="1"/>
      <c r="E199" s="1"/>
      <c r="F199" s="1"/>
      <c r="G199" s="1"/>
      <c r="H199" s="1"/>
      <c r="I199" s="1"/>
      <c r="J199" s="1"/>
      <c r="K199" s="1"/>
      <c r="L199" s="1"/>
      <c r="M199" s="1"/>
      <c r="N199" s="1"/>
      <c r="O199" s="1"/>
      <c r="P199" s="229"/>
      <c r="Q199" s="1"/>
      <c r="R199" s="1"/>
      <c r="S199" s="1"/>
      <c r="T199" s="1"/>
      <c r="U199" s="1"/>
      <c r="V199" s="1"/>
      <c r="W199" s="1"/>
      <c r="X199" s="1"/>
      <c r="Y199" s="1"/>
      <c r="Z199" s="1"/>
      <c r="AA199" s="1"/>
      <c r="AB199" s="1"/>
      <c r="AC199" s="1"/>
      <c r="AD199" s="1"/>
      <c r="AE199" s="1"/>
      <c r="AF199" s="1"/>
      <c r="AG199" s="1"/>
      <c r="AH199" s="1"/>
      <c r="AI199" s="1"/>
      <c r="AJ199" s="1"/>
      <c r="AK199" s="1"/>
    </row>
    <row r="200" spans="1:37" ht="14.25" customHeight="1">
      <c r="A200" s="315"/>
      <c r="B200" s="1"/>
      <c r="C200" s="1"/>
      <c r="D200" s="1"/>
      <c r="E200" s="1"/>
      <c r="F200" s="1"/>
      <c r="G200" s="1"/>
      <c r="H200" s="1"/>
      <c r="I200" s="1"/>
      <c r="J200" s="1"/>
      <c r="K200" s="1"/>
      <c r="L200" s="1"/>
      <c r="M200" s="1"/>
      <c r="N200" s="1"/>
      <c r="O200" s="1"/>
      <c r="P200" s="229"/>
      <c r="Q200" s="1"/>
      <c r="R200" s="1"/>
      <c r="S200" s="1"/>
      <c r="T200" s="1"/>
      <c r="U200" s="1"/>
      <c r="V200" s="1"/>
      <c r="W200" s="1"/>
      <c r="X200" s="1"/>
      <c r="Y200" s="1"/>
      <c r="Z200" s="1"/>
      <c r="AA200" s="1"/>
      <c r="AB200" s="1"/>
      <c r="AC200" s="1"/>
      <c r="AD200" s="1"/>
      <c r="AE200" s="1"/>
      <c r="AF200" s="1"/>
      <c r="AG200" s="1"/>
      <c r="AH200" s="1"/>
      <c r="AI200" s="1"/>
      <c r="AJ200" s="1"/>
      <c r="AK200" s="1"/>
    </row>
    <row r="201" spans="1:37" ht="14.25" customHeight="1">
      <c r="A201" s="315"/>
      <c r="B201" s="1"/>
      <c r="C201" s="1"/>
      <c r="D201" s="1"/>
      <c r="E201" s="1"/>
      <c r="F201" s="1"/>
      <c r="G201" s="1"/>
      <c r="H201" s="1"/>
      <c r="I201" s="1"/>
      <c r="J201" s="1"/>
      <c r="K201" s="1"/>
      <c r="L201" s="1"/>
      <c r="M201" s="1"/>
      <c r="N201" s="1"/>
      <c r="O201" s="1"/>
      <c r="P201" s="229"/>
      <c r="Q201" s="1"/>
      <c r="R201" s="1"/>
      <c r="S201" s="1"/>
      <c r="T201" s="1"/>
      <c r="U201" s="1"/>
      <c r="V201" s="1"/>
      <c r="W201" s="1"/>
      <c r="X201" s="1"/>
      <c r="Y201" s="1"/>
      <c r="Z201" s="1"/>
      <c r="AA201" s="1"/>
      <c r="AB201" s="1"/>
      <c r="AC201" s="1"/>
      <c r="AD201" s="1"/>
      <c r="AE201" s="1"/>
      <c r="AF201" s="1"/>
      <c r="AG201" s="1"/>
      <c r="AH201" s="1"/>
      <c r="AI201" s="1"/>
      <c r="AJ201" s="1"/>
      <c r="AK201" s="1"/>
    </row>
    <row r="202" spans="1:37" ht="14.25" customHeight="1">
      <c r="A202" s="315"/>
      <c r="B202" s="1"/>
      <c r="C202" s="1"/>
      <c r="D202" s="1"/>
      <c r="E202" s="1"/>
      <c r="F202" s="1"/>
      <c r="G202" s="1"/>
      <c r="H202" s="1"/>
      <c r="I202" s="1"/>
      <c r="J202" s="1"/>
      <c r="K202" s="1"/>
      <c r="L202" s="1"/>
      <c r="M202" s="1"/>
      <c r="N202" s="1"/>
      <c r="O202" s="1"/>
      <c r="P202" s="229"/>
      <c r="Q202" s="1"/>
      <c r="R202" s="1"/>
      <c r="S202" s="1"/>
      <c r="T202" s="1"/>
      <c r="U202" s="1"/>
      <c r="V202" s="1"/>
      <c r="W202" s="1"/>
      <c r="X202" s="1"/>
      <c r="Y202" s="1"/>
      <c r="Z202" s="1"/>
      <c r="AA202" s="1"/>
      <c r="AB202" s="1"/>
      <c r="AC202" s="1"/>
      <c r="AD202" s="1"/>
      <c r="AE202" s="1"/>
      <c r="AF202" s="1"/>
      <c r="AG202" s="1"/>
      <c r="AH202" s="1"/>
      <c r="AI202" s="1"/>
      <c r="AJ202" s="1"/>
      <c r="AK202" s="1"/>
    </row>
    <row r="203" spans="1:37" ht="14.25" customHeight="1">
      <c r="A203" s="315"/>
      <c r="B203" s="1"/>
      <c r="C203" s="1"/>
      <c r="D203" s="1"/>
      <c r="E203" s="1"/>
      <c r="F203" s="1"/>
      <c r="G203" s="1"/>
      <c r="H203" s="1"/>
      <c r="I203" s="1"/>
      <c r="J203" s="1"/>
      <c r="K203" s="1"/>
      <c r="L203" s="1"/>
      <c r="M203" s="1"/>
      <c r="N203" s="1"/>
      <c r="O203" s="1"/>
      <c r="P203" s="229"/>
      <c r="Q203" s="1"/>
      <c r="R203" s="1"/>
      <c r="S203" s="1"/>
      <c r="T203" s="1"/>
      <c r="U203" s="1"/>
      <c r="V203" s="1"/>
      <c r="W203" s="1"/>
      <c r="X203" s="1"/>
      <c r="Y203" s="1"/>
      <c r="Z203" s="1"/>
      <c r="AA203" s="1"/>
      <c r="AB203" s="1"/>
      <c r="AC203" s="1"/>
      <c r="AD203" s="1"/>
      <c r="AE203" s="1"/>
      <c r="AF203" s="1"/>
      <c r="AG203" s="1"/>
      <c r="AH203" s="1"/>
      <c r="AI203" s="1"/>
      <c r="AJ203" s="1"/>
      <c r="AK203" s="1"/>
    </row>
    <row r="204" spans="1:37" ht="14.25" customHeight="1">
      <c r="A204" s="315"/>
      <c r="B204" s="1"/>
      <c r="C204" s="1"/>
      <c r="D204" s="1"/>
      <c r="E204" s="1"/>
      <c r="F204" s="1"/>
      <c r="G204" s="1"/>
      <c r="H204" s="1"/>
      <c r="I204" s="1"/>
      <c r="J204" s="1"/>
      <c r="K204" s="1"/>
      <c r="L204" s="1"/>
      <c r="M204" s="1"/>
      <c r="N204" s="1"/>
      <c r="O204" s="1"/>
      <c r="P204" s="229"/>
      <c r="Q204" s="1"/>
      <c r="R204" s="1"/>
      <c r="S204" s="1"/>
      <c r="T204" s="1"/>
      <c r="U204" s="1"/>
      <c r="V204" s="1"/>
      <c r="W204" s="1"/>
      <c r="X204" s="1"/>
      <c r="Y204" s="1"/>
      <c r="Z204" s="1"/>
      <c r="AA204" s="1"/>
      <c r="AB204" s="1"/>
      <c r="AC204" s="1"/>
      <c r="AD204" s="1"/>
      <c r="AE204" s="1"/>
      <c r="AF204" s="1"/>
      <c r="AG204" s="1"/>
      <c r="AH204" s="1"/>
      <c r="AI204" s="1"/>
      <c r="AJ204" s="1"/>
      <c r="AK204" s="1"/>
    </row>
    <row r="205" spans="1:37" ht="14.25" customHeight="1">
      <c r="A205" s="315"/>
      <c r="B205" s="1"/>
      <c r="C205" s="1"/>
      <c r="D205" s="1"/>
      <c r="E205" s="1"/>
      <c r="F205" s="1"/>
      <c r="G205" s="1"/>
      <c r="H205" s="1"/>
      <c r="I205" s="1"/>
      <c r="J205" s="1"/>
      <c r="K205" s="1"/>
      <c r="L205" s="1"/>
      <c r="M205" s="1"/>
      <c r="N205" s="1"/>
      <c r="O205" s="1"/>
      <c r="P205" s="229"/>
      <c r="Q205" s="1"/>
      <c r="R205" s="1"/>
      <c r="S205" s="1"/>
      <c r="T205" s="1"/>
      <c r="U205" s="1"/>
      <c r="V205" s="1"/>
      <c r="W205" s="1"/>
      <c r="X205" s="1"/>
      <c r="Y205" s="1"/>
      <c r="Z205" s="1"/>
      <c r="AA205" s="1"/>
      <c r="AB205" s="1"/>
      <c r="AC205" s="1"/>
      <c r="AD205" s="1"/>
      <c r="AE205" s="1"/>
      <c r="AF205" s="1"/>
      <c r="AG205" s="1"/>
      <c r="AH205" s="1"/>
      <c r="AI205" s="1"/>
      <c r="AJ205" s="1"/>
      <c r="AK205" s="1"/>
    </row>
    <row r="206" spans="1:37" ht="14.25" customHeight="1">
      <c r="A206" s="315"/>
      <c r="B206" s="1"/>
      <c r="C206" s="1"/>
      <c r="D206" s="1"/>
      <c r="E206" s="1"/>
      <c r="F206" s="1"/>
      <c r="G206" s="1"/>
      <c r="H206" s="1"/>
      <c r="I206" s="1"/>
      <c r="J206" s="1"/>
      <c r="K206" s="1"/>
      <c r="L206" s="1"/>
      <c r="M206" s="1"/>
      <c r="N206" s="1"/>
      <c r="O206" s="1"/>
      <c r="P206" s="229"/>
      <c r="Q206" s="1"/>
      <c r="R206" s="1"/>
      <c r="S206" s="1"/>
      <c r="T206" s="1"/>
      <c r="U206" s="1"/>
      <c r="V206" s="1"/>
      <c r="W206" s="1"/>
      <c r="X206" s="1"/>
      <c r="Y206" s="1"/>
      <c r="Z206" s="1"/>
      <c r="AA206" s="1"/>
      <c r="AB206" s="1"/>
      <c r="AC206" s="1"/>
      <c r="AD206" s="1"/>
      <c r="AE206" s="1"/>
      <c r="AF206" s="1"/>
      <c r="AG206" s="1"/>
      <c r="AH206" s="1"/>
      <c r="AI206" s="1"/>
      <c r="AJ206" s="1"/>
      <c r="AK206" s="1"/>
    </row>
    <row r="207" spans="1:37" ht="14.25" customHeight="1">
      <c r="A207" s="315"/>
      <c r="B207" s="1"/>
      <c r="C207" s="1"/>
      <c r="D207" s="1"/>
      <c r="E207" s="1"/>
      <c r="F207" s="1"/>
      <c r="G207" s="1"/>
      <c r="H207" s="1"/>
      <c r="I207" s="1"/>
      <c r="J207" s="1"/>
      <c r="K207" s="1"/>
      <c r="L207" s="1"/>
      <c r="M207" s="1"/>
      <c r="N207" s="1"/>
      <c r="O207" s="1"/>
      <c r="P207" s="229"/>
      <c r="Q207" s="1"/>
      <c r="R207" s="1"/>
      <c r="S207" s="1"/>
      <c r="T207" s="1"/>
      <c r="U207" s="1"/>
      <c r="V207" s="1"/>
      <c r="W207" s="1"/>
      <c r="X207" s="1"/>
      <c r="Y207" s="1"/>
      <c r="Z207" s="1"/>
      <c r="AA207" s="1"/>
      <c r="AB207" s="1"/>
      <c r="AC207" s="1"/>
      <c r="AD207" s="1"/>
      <c r="AE207" s="1"/>
      <c r="AF207" s="1"/>
      <c r="AG207" s="1"/>
      <c r="AH207" s="1"/>
      <c r="AI207" s="1"/>
      <c r="AJ207" s="1"/>
      <c r="AK207" s="1"/>
    </row>
    <row r="208" spans="1:37" ht="14.25" customHeight="1">
      <c r="A208" s="315"/>
      <c r="B208" s="1"/>
      <c r="C208" s="1"/>
      <c r="D208" s="1"/>
      <c r="E208" s="1"/>
      <c r="F208" s="1"/>
      <c r="G208" s="1"/>
      <c r="H208" s="1"/>
      <c r="I208" s="1"/>
      <c r="J208" s="1"/>
      <c r="K208" s="1"/>
      <c r="L208" s="1"/>
      <c r="M208" s="1"/>
      <c r="N208" s="1"/>
      <c r="O208" s="1"/>
      <c r="P208" s="229"/>
      <c r="Q208" s="1"/>
      <c r="R208" s="1"/>
      <c r="S208" s="1"/>
      <c r="T208" s="1"/>
      <c r="U208" s="1"/>
      <c r="V208" s="1"/>
      <c r="W208" s="1"/>
      <c r="X208" s="1"/>
      <c r="Y208" s="1"/>
      <c r="Z208" s="1"/>
      <c r="AA208" s="1"/>
      <c r="AB208" s="1"/>
      <c r="AC208" s="1"/>
      <c r="AD208" s="1"/>
      <c r="AE208" s="1"/>
      <c r="AF208" s="1"/>
      <c r="AG208" s="1"/>
      <c r="AH208" s="1"/>
      <c r="AI208" s="1"/>
      <c r="AJ208" s="1"/>
      <c r="AK208" s="1"/>
    </row>
    <row r="209" spans="1:37" ht="14.25" customHeight="1">
      <c r="A209" s="315"/>
      <c r="B209" s="1"/>
      <c r="C209" s="1"/>
      <c r="D209" s="1"/>
      <c r="E209" s="1"/>
      <c r="F209" s="1"/>
      <c r="G209" s="1"/>
      <c r="H209" s="1"/>
      <c r="I209" s="1"/>
      <c r="J209" s="1"/>
      <c r="K209" s="1"/>
      <c r="L209" s="1"/>
      <c r="M209" s="1"/>
      <c r="N209" s="1"/>
      <c r="O209" s="1"/>
      <c r="P209" s="229"/>
      <c r="Q209" s="1"/>
      <c r="R209" s="1"/>
      <c r="S209" s="1"/>
      <c r="T209" s="1"/>
      <c r="U209" s="1"/>
      <c r="V209" s="1"/>
      <c r="W209" s="1"/>
      <c r="X209" s="1"/>
      <c r="Y209" s="1"/>
      <c r="Z209" s="1"/>
      <c r="AA209" s="1"/>
      <c r="AB209" s="1"/>
      <c r="AC209" s="1"/>
      <c r="AD209" s="1"/>
      <c r="AE209" s="1"/>
      <c r="AF209" s="1"/>
      <c r="AG209" s="1"/>
      <c r="AH209" s="1"/>
      <c r="AI209" s="1"/>
      <c r="AJ209" s="1"/>
      <c r="AK209" s="1"/>
    </row>
    <row r="210" spans="1:37" ht="14.25" customHeight="1">
      <c r="A210" s="315"/>
      <c r="B210" s="1"/>
      <c r="C210" s="1"/>
      <c r="D210" s="1"/>
      <c r="E210" s="1"/>
      <c r="F210" s="1"/>
      <c r="G210" s="1"/>
      <c r="H210" s="1"/>
      <c r="I210" s="1"/>
      <c r="J210" s="1"/>
      <c r="K210" s="1"/>
      <c r="L210" s="1"/>
      <c r="M210" s="1"/>
      <c r="N210" s="1"/>
      <c r="O210" s="1"/>
      <c r="P210" s="229"/>
      <c r="Q210" s="1"/>
      <c r="R210" s="1"/>
      <c r="S210" s="1"/>
      <c r="T210" s="1"/>
      <c r="U210" s="1"/>
      <c r="V210" s="1"/>
      <c r="W210" s="1"/>
      <c r="X210" s="1"/>
      <c r="Y210" s="1"/>
      <c r="Z210" s="1"/>
      <c r="AA210" s="1"/>
      <c r="AB210" s="1"/>
      <c r="AC210" s="1"/>
      <c r="AD210" s="1"/>
      <c r="AE210" s="1"/>
      <c r="AF210" s="1"/>
      <c r="AG210" s="1"/>
      <c r="AH210" s="1"/>
      <c r="AI210" s="1"/>
      <c r="AJ210" s="1"/>
      <c r="AK210" s="1"/>
    </row>
    <row r="211" spans="1:37" ht="14.25" customHeight="1">
      <c r="A211" s="315"/>
      <c r="B211" s="1"/>
      <c r="C211" s="1"/>
      <c r="D211" s="1"/>
      <c r="E211" s="1"/>
      <c r="F211" s="1"/>
      <c r="G211" s="1"/>
      <c r="H211" s="1"/>
      <c r="I211" s="1"/>
      <c r="J211" s="1"/>
      <c r="K211" s="1"/>
      <c r="L211" s="1"/>
      <c r="M211" s="1"/>
      <c r="N211" s="1"/>
      <c r="O211" s="1"/>
      <c r="P211" s="229"/>
      <c r="Q211" s="1"/>
      <c r="R211" s="1"/>
      <c r="S211" s="1"/>
      <c r="T211" s="1"/>
      <c r="U211" s="1"/>
      <c r="V211" s="1"/>
      <c r="W211" s="1"/>
      <c r="X211" s="1"/>
      <c r="Y211" s="1"/>
      <c r="Z211" s="1"/>
      <c r="AA211" s="1"/>
      <c r="AB211" s="1"/>
      <c r="AC211" s="1"/>
      <c r="AD211" s="1"/>
      <c r="AE211" s="1"/>
      <c r="AF211" s="1"/>
      <c r="AG211" s="1"/>
      <c r="AH211" s="1"/>
      <c r="AI211" s="1"/>
      <c r="AJ211" s="1"/>
      <c r="AK211" s="1"/>
    </row>
    <row r="212" spans="1:37" ht="14.25" customHeight="1">
      <c r="A212" s="315"/>
      <c r="B212" s="1"/>
      <c r="C212" s="1"/>
      <c r="D212" s="1"/>
      <c r="E212" s="1"/>
      <c r="F212" s="1"/>
      <c r="G212" s="1"/>
      <c r="H212" s="1"/>
      <c r="I212" s="1"/>
      <c r="J212" s="1"/>
      <c r="K212" s="1"/>
      <c r="L212" s="1"/>
      <c r="M212" s="1"/>
      <c r="N212" s="1"/>
      <c r="O212" s="1"/>
      <c r="P212" s="229"/>
      <c r="Q212" s="1"/>
      <c r="R212" s="1"/>
      <c r="S212" s="1"/>
      <c r="T212" s="1"/>
      <c r="U212" s="1"/>
      <c r="V212" s="1"/>
      <c r="W212" s="1"/>
      <c r="X212" s="1"/>
      <c r="Y212" s="1"/>
      <c r="Z212" s="1"/>
      <c r="AA212" s="1"/>
      <c r="AB212" s="1"/>
      <c r="AC212" s="1"/>
      <c r="AD212" s="1"/>
      <c r="AE212" s="1"/>
      <c r="AF212" s="1"/>
      <c r="AG212" s="1"/>
      <c r="AH212" s="1"/>
      <c r="AI212" s="1"/>
      <c r="AJ212" s="1"/>
      <c r="AK212" s="1"/>
    </row>
    <row r="213" spans="1:37" ht="14.25" customHeight="1">
      <c r="A213" s="315"/>
      <c r="B213" s="1"/>
      <c r="C213" s="1"/>
      <c r="D213" s="1"/>
      <c r="E213" s="1"/>
      <c r="F213" s="1"/>
      <c r="G213" s="1"/>
      <c r="H213" s="1"/>
      <c r="I213" s="1"/>
      <c r="J213" s="1"/>
      <c r="K213" s="1"/>
      <c r="L213" s="1"/>
      <c r="M213" s="1"/>
      <c r="N213" s="1"/>
      <c r="O213" s="1"/>
      <c r="P213" s="229"/>
      <c r="Q213" s="1"/>
      <c r="R213" s="1"/>
      <c r="S213" s="1"/>
      <c r="T213" s="1"/>
      <c r="U213" s="1"/>
      <c r="V213" s="1"/>
      <c r="W213" s="1"/>
      <c r="X213" s="1"/>
      <c r="Y213" s="1"/>
      <c r="Z213" s="1"/>
      <c r="AA213" s="1"/>
      <c r="AB213" s="1"/>
      <c r="AC213" s="1"/>
      <c r="AD213" s="1"/>
      <c r="AE213" s="1"/>
      <c r="AF213" s="1"/>
      <c r="AG213" s="1"/>
      <c r="AH213" s="1"/>
      <c r="AI213" s="1"/>
      <c r="AJ213" s="1"/>
      <c r="AK213" s="1"/>
    </row>
    <row r="214" spans="1:37" ht="14.25" customHeight="1">
      <c r="A214" s="315"/>
      <c r="B214" s="1"/>
      <c r="C214" s="1"/>
      <c r="D214" s="1"/>
      <c r="E214" s="1"/>
      <c r="F214" s="1"/>
      <c r="G214" s="1"/>
      <c r="H214" s="1"/>
      <c r="I214" s="1"/>
      <c r="J214" s="1"/>
      <c r="K214" s="1"/>
      <c r="L214" s="1"/>
      <c r="M214" s="1"/>
      <c r="N214" s="1"/>
      <c r="O214" s="1"/>
      <c r="P214" s="229"/>
      <c r="Q214" s="1"/>
      <c r="R214" s="1"/>
      <c r="S214" s="1"/>
      <c r="T214" s="1"/>
      <c r="U214" s="1"/>
      <c r="V214" s="1"/>
      <c r="W214" s="1"/>
      <c r="X214" s="1"/>
      <c r="Y214" s="1"/>
      <c r="Z214" s="1"/>
      <c r="AA214" s="1"/>
      <c r="AB214" s="1"/>
      <c r="AC214" s="1"/>
      <c r="AD214" s="1"/>
      <c r="AE214" s="1"/>
      <c r="AF214" s="1"/>
      <c r="AG214" s="1"/>
      <c r="AH214" s="1"/>
      <c r="AI214" s="1"/>
      <c r="AJ214" s="1"/>
      <c r="AK214" s="1"/>
    </row>
    <row r="215" spans="1:37" ht="14.25" customHeight="1">
      <c r="A215" s="315"/>
      <c r="B215" s="1"/>
      <c r="C215" s="1"/>
      <c r="D215" s="1"/>
      <c r="E215" s="1"/>
      <c r="F215" s="1"/>
      <c r="G215" s="1"/>
      <c r="H215" s="1"/>
      <c r="I215" s="1"/>
      <c r="J215" s="1"/>
      <c r="K215" s="1"/>
      <c r="L215" s="1"/>
      <c r="M215" s="1"/>
      <c r="N215" s="1"/>
      <c r="O215" s="1"/>
      <c r="P215" s="229"/>
      <c r="Q215" s="1"/>
      <c r="R215" s="1"/>
      <c r="S215" s="1"/>
      <c r="T215" s="1"/>
      <c r="U215" s="1"/>
      <c r="V215" s="1"/>
      <c r="W215" s="1"/>
      <c r="X215" s="1"/>
      <c r="Y215" s="1"/>
      <c r="Z215" s="1"/>
      <c r="AA215" s="1"/>
      <c r="AB215" s="1"/>
      <c r="AC215" s="1"/>
      <c r="AD215" s="1"/>
      <c r="AE215" s="1"/>
      <c r="AF215" s="1"/>
      <c r="AG215" s="1"/>
      <c r="AH215" s="1"/>
      <c r="AI215" s="1"/>
      <c r="AJ215" s="1"/>
      <c r="AK215" s="1"/>
    </row>
    <row r="216" spans="1:37" ht="14.25" customHeight="1">
      <c r="A216" s="315"/>
      <c r="B216" s="1"/>
      <c r="C216" s="1"/>
      <c r="D216" s="1"/>
      <c r="E216" s="1"/>
      <c r="F216" s="1"/>
      <c r="G216" s="1"/>
      <c r="H216" s="1"/>
      <c r="I216" s="1"/>
      <c r="J216" s="1"/>
      <c r="K216" s="1"/>
      <c r="L216" s="1"/>
      <c r="M216" s="1"/>
      <c r="N216" s="1"/>
      <c r="O216" s="1"/>
      <c r="P216" s="229"/>
      <c r="Q216" s="1"/>
      <c r="R216" s="1"/>
      <c r="S216" s="1"/>
      <c r="T216" s="1"/>
      <c r="U216" s="1"/>
      <c r="V216" s="1"/>
      <c r="W216" s="1"/>
      <c r="X216" s="1"/>
      <c r="Y216" s="1"/>
      <c r="Z216" s="1"/>
      <c r="AA216" s="1"/>
      <c r="AB216" s="1"/>
      <c r="AC216" s="1"/>
      <c r="AD216" s="1"/>
      <c r="AE216" s="1"/>
      <c r="AF216" s="1"/>
      <c r="AG216" s="1"/>
      <c r="AH216" s="1"/>
      <c r="AI216" s="1"/>
      <c r="AJ216" s="1"/>
      <c r="AK216" s="1"/>
    </row>
    <row r="217" spans="1:37" ht="14.25" customHeight="1">
      <c r="A217" s="315"/>
      <c r="B217" s="1"/>
      <c r="C217" s="1"/>
      <c r="D217" s="1"/>
      <c r="E217" s="1"/>
      <c r="F217" s="1"/>
      <c r="G217" s="1"/>
      <c r="H217" s="1"/>
      <c r="I217" s="1"/>
      <c r="J217" s="1"/>
      <c r="K217" s="1"/>
      <c r="L217" s="1"/>
      <c r="M217" s="1"/>
      <c r="N217" s="1"/>
      <c r="O217" s="1"/>
      <c r="P217" s="229"/>
      <c r="Q217" s="1"/>
      <c r="R217" s="1"/>
      <c r="S217" s="1"/>
      <c r="T217" s="1"/>
      <c r="U217" s="1"/>
      <c r="V217" s="1"/>
      <c r="W217" s="1"/>
      <c r="X217" s="1"/>
      <c r="Y217" s="1"/>
      <c r="Z217" s="1"/>
      <c r="AA217" s="1"/>
      <c r="AB217" s="1"/>
      <c r="AC217" s="1"/>
      <c r="AD217" s="1"/>
      <c r="AE217" s="1"/>
      <c r="AF217" s="1"/>
      <c r="AG217" s="1"/>
      <c r="AH217" s="1"/>
      <c r="AI217" s="1"/>
      <c r="AJ217" s="1"/>
      <c r="AK217" s="1"/>
    </row>
    <row r="218" spans="1:37" ht="14.25" customHeight="1">
      <c r="A218" s="315"/>
      <c r="B218" s="1"/>
      <c r="C218" s="1"/>
      <c r="D218" s="1"/>
      <c r="E218" s="1"/>
      <c r="F218" s="1"/>
      <c r="G218" s="1"/>
      <c r="H218" s="1"/>
      <c r="I218" s="1"/>
      <c r="J218" s="1"/>
      <c r="K218" s="1"/>
      <c r="L218" s="1"/>
      <c r="M218" s="1"/>
      <c r="N218" s="1"/>
      <c r="O218" s="1"/>
      <c r="P218" s="229"/>
      <c r="Q218" s="1"/>
      <c r="R218" s="1"/>
      <c r="S218" s="1"/>
      <c r="T218" s="1"/>
      <c r="U218" s="1"/>
      <c r="V218" s="1"/>
      <c r="W218" s="1"/>
      <c r="X218" s="1"/>
      <c r="Y218" s="1"/>
      <c r="Z218" s="1"/>
      <c r="AA218" s="1"/>
      <c r="AB218" s="1"/>
      <c r="AC218" s="1"/>
      <c r="AD218" s="1"/>
      <c r="AE218" s="1"/>
      <c r="AF218" s="1"/>
      <c r="AG218" s="1"/>
      <c r="AH218" s="1"/>
      <c r="AI218" s="1"/>
      <c r="AJ218" s="1"/>
      <c r="AK218" s="1"/>
    </row>
    <row r="219" spans="1:37" ht="14.25" customHeight="1">
      <c r="A219" s="315"/>
      <c r="B219" s="1"/>
      <c r="C219" s="1"/>
      <c r="D219" s="1"/>
      <c r="E219" s="1"/>
      <c r="F219" s="1"/>
      <c r="G219" s="1"/>
      <c r="H219" s="1"/>
      <c r="I219" s="1"/>
      <c r="J219" s="1"/>
      <c r="K219" s="1"/>
      <c r="L219" s="1"/>
      <c r="M219" s="1"/>
      <c r="N219" s="1"/>
      <c r="O219" s="1"/>
      <c r="P219" s="229"/>
      <c r="Q219" s="1"/>
      <c r="R219" s="1"/>
      <c r="S219" s="1"/>
      <c r="T219" s="1"/>
      <c r="U219" s="1"/>
      <c r="V219" s="1"/>
      <c r="W219" s="1"/>
      <c r="X219" s="1"/>
      <c r="Y219" s="1"/>
      <c r="Z219" s="1"/>
      <c r="AA219" s="1"/>
      <c r="AB219" s="1"/>
      <c r="AC219" s="1"/>
      <c r="AD219" s="1"/>
      <c r="AE219" s="1"/>
      <c r="AF219" s="1"/>
      <c r="AG219" s="1"/>
      <c r="AH219" s="1"/>
      <c r="AI219" s="1"/>
      <c r="AJ219" s="1"/>
      <c r="AK219" s="1"/>
    </row>
    <row r="220" spans="1:37" ht="14.25" customHeight="1">
      <c r="A220" s="315"/>
      <c r="B220" s="1"/>
      <c r="C220" s="1"/>
      <c r="D220" s="1"/>
      <c r="E220" s="1"/>
      <c r="F220" s="1"/>
      <c r="G220" s="1"/>
      <c r="H220" s="1"/>
      <c r="I220" s="1"/>
      <c r="J220" s="1"/>
      <c r="K220" s="1"/>
      <c r="L220" s="1"/>
      <c r="M220" s="1"/>
      <c r="N220" s="1"/>
      <c r="O220" s="1"/>
      <c r="P220" s="229"/>
      <c r="Q220" s="1"/>
      <c r="R220" s="1"/>
      <c r="S220" s="1"/>
      <c r="T220" s="1"/>
      <c r="U220" s="1"/>
      <c r="V220" s="1"/>
      <c r="W220" s="1"/>
      <c r="X220" s="1"/>
      <c r="Y220" s="1"/>
      <c r="Z220" s="1"/>
      <c r="AA220" s="1"/>
      <c r="AB220" s="1"/>
      <c r="AC220" s="1"/>
      <c r="AD220" s="1"/>
      <c r="AE220" s="1"/>
      <c r="AF220" s="1"/>
      <c r="AG220" s="1"/>
      <c r="AH220" s="1"/>
      <c r="AI220" s="1"/>
      <c r="AJ220" s="1"/>
      <c r="AK220" s="1"/>
    </row>
    <row r="221" spans="1:37" ht="14.25" customHeight="1">
      <c r="A221" s="315"/>
      <c r="B221" s="1"/>
      <c r="C221" s="1"/>
      <c r="D221" s="1"/>
      <c r="E221" s="1"/>
      <c r="F221" s="1"/>
      <c r="G221" s="1"/>
      <c r="H221" s="1"/>
      <c r="I221" s="1"/>
      <c r="J221" s="1"/>
      <c r="K221" s="1"/>
      <c r="L221" s="1"/>
      <c r="M221" s="1"/>
      <c r="N221" s="1"/>
      <c r="O221" s="1"/>
      <c r="P221" s="229"/>
      <c r="Q221" s="1"/>
      <c r="R221" s="1"/>
      <c r="S221" s="1"/>
      <c r="T221" s="1"/>
      <c r="U221" s="1"/>
      <c r="V221" s="1"/>
      <c r="W221" s="1"/>
      <c r="X221" s="1"/>
      <c r="Y221" s="1"/>
      <c r="Z221" s="1"/>
      <c r="AA221" s="1"/>
      <c r="AB221" s="1"/>
      <c r="AC221" s="1"/>
      <c r="AD221" s="1"/>
      <c r="AE221" s="1"/>
      <c r="AF221" s="1"/>
      <c r="AG221" s="1"/>
      <c r="AH221" s="1"/>
      <c r="AI221" s="1"/>
      <c r="AJ221" s="1"/>
      <c r="AK221" s="1"/>
    </row>
    <row r="222" spans="1:37" ht="14.25" customHeight="1">
      <c r="A222" s="315"/>
      <c r="B222" s="1"/>
      <c r="C222" s="1"/>
      <c r="D222" s="1"/>
      <c r="E222" s="1"/>
      <c r="F222" s="1"/>
      <c r="G222" s="1"/>
      <c r="H222" s="1"/>
      <c r="I222" s="1"/>
      <c r="J222" s="1"/>
      <c r="K222" s="1"/>
      <c r="L222" s="1"/>
      <c r="M222" s="1"/>
      <c r="N222" s="1"/>
      <c r="O222" s="1"/>
      <c r="P222" s="229"/>
      <c r="Q222" s="1"/>
      <c r="R222" s="1"/>
      <c r="S222" s="1"/>
      <c r="T222" s="1"/>
      <c r="U222" s="1"/>
      <c r="V222" s="1"/>
      <c r="W222" s="1"/>
      <c r="X222" s="1"/>
      <c r="Y222" s="1"/>
      <c r="Z222" s="1"/>
      <c r="AA222" s="1"/>
      <c r="AB222" s="1"/>
      <c r="AC222" s="1"/>
      <c r="AD222" s="1"/>
      <c r="AE222" s="1"/>
      <c r="AF222" s="1"/>
      <c r="AG222" s="1"/>
      <c r="AH222" s="1"/>
      <c r="AI222" s="1"/>
      <c r="AJ222" s="1"/>
      <c r="AK222" s="1"/>
    </row>
    <row r="223" spans="1:37" ht="14.25" customHeight="1">
      <c r="A223" s="315"/>
      <c r="B223" s="1"/>
      <c r="C223" s="1"/>
      <c r="D223" s="1"/>
      <c r="E223" s="1"/>
      <c r="F223" s="1"/>
      <c r="G223" s="1"/>
      <c r="H223" s="1"/>
      <c r="I223" s="1"/>
      <c r="J223" s="1"/>
      <c r="K223" s="1"/>
      <c r="L223" s="1"/>
      <c r="M223" s="1"/>
      <c r="N223" s="1"/>
      <c r="O223" s="1"/>
      <c r="P223" s="229"/>
      <c r="Q223" s="1"/>
      <c r="R223" s="1"/>
      <c r="S223" s="1"/>
      <c r="T223" s="1"/>
      <c r="U223" s="1"/>
      <c r="V223" s="1"/>
      <c r="W223" s="1"/>
      <c r="X223" s="1"/>
      <c r="Y223" s="1"/>
      <c r="Z223" s="1"/>
      <c r="AA223" s="1"/>
      <c r="AB223" s="1"/>
      <c r="AC223" s="1"/>
      <c r="AD223" s="1"/>
      <c r="AE223" s="1"/>
      <c r="AF223" s="1"/>
      <c r="AG223" s="1"/>
      <c r="AH223" s="1"/>
      <c r="AI223" s="1"/>
      <c r="AJ223" s="1"/>
      <c r="AK223" s="1"/>
    </row>
    <row r="224" spans="1:37" ht="14.25" customHeight="1">
      <c r="A224" s="315"/>
      <c r="B224" s="1"/>
      <c r="C224" s="1"/>
      <c r="D224" s="1"/>
      <c r="E224" s="1"/>
      <c r="F224" s="1"/>
      <c r="G224" s="1"/>
      <c r="H224" s="1"/>
      <c r="I224" s="1"/>
      <c r="J224" s="1"/>
      <c r="K224" s="1"/>
      <c r="L224" s="1"/>
      <c r="M224" s="1"/>
      <c r="N224" s="1"/>
      <c r="O224" s="1"/>
      <c r="P224" s="229"/>
      <c r="Q224" s="1"/>
      <c r="R224" s="1"/>
      <c r="S224" s="1"/>
      <c r="T224" s="1"/>
      <c r="U224" s="1"/>
      <c r="V224" s="1"/>
      <c r="W224" s="1"/>
      <c r="X224" s="1"/>
      <c r="Y224" s="1"/>
      <c r="Z224" s="1"/>
      <c r="AA224" s="1"/>
      <c r="AB224" s="1"/>
      <c r="AC224" s="1"/>
      <c r="AD224" s="1"/>
      <c r="AE224" s="1"/>
      <c r="AF224" s="1"/>
      <c r="AG224" s="1"/>
      <c r="AH224" s="1"/>
      <c r="AI224" s="1"/>
      <c r="AJ224" s="1"/>
      <c r="AK224" s="1"/>
    </row>
    <row r="225" spans="1:37" ht="14.25" customHeight="1">
      <c r="A225" s="315"/>
      <c r="B225" s="1"/>
      <c r="C225" s="1"/>
      <c r="D225" s="1"/>
      <c r="E225" s="1"/>
      <c r="F225" s="1"/>
      <c r="G225" s="1"/>
      <c r="H225" s="1"/>
      <c r="I225" s="1"/>
      <c r="J225" s="1"/>
      <c r="K225" s="1"/>
      <c r="L225" s="1"/>
      <c r="M225" s="1"/>
      <c r="N225" s="1"/>
      <c r="O225" s="1"/>
      <c r="P225" s="229"/>
      <c r="Q225" s="1"/>
      <c r="R225" s="1"/>
      <c r="S225" s="1"/>
      <c r="T225" s="1"/>
      <c r="U225" s="1"/>
      <c r="V225" s="1"/>
      <c r="W225" s="1"/>
      <c r="X225" s="1"/>
      <c r="Y225" s="1"/>
      <c r="Z225" s="1"/>
      <c r="AA225" s="1"/>
      <c r="AB225" s="1"/>
      <c r="AC225" s="1"/>
      <c r="AD225" s="1"/>
      <c r="AE225" s="1"/>
      <c r="AF225" s="1"/>
      <c r="AG225" s="1"/>
      <c r="AH225" s="1"/>
      <c r="AI225" s="1"/>
      <c r="AJ225" s="1"/>
      <c r="AK225" s="1"/>
    </row>
    <row r="226" spans="1:37" ht="14.25" customHeight="1">
      <c r="A226" s="315"/>
      <c r="B226" s="1"/>
      <c r="C226" s="1"/>
      <c r="D226" s="1"/>
      <c r="E226" s="1"/>
      <c r="F226" s="1"/>
      <c r="G226" s="1"/>
      <c r="H226" s="1"/>
      <c r="I226" s="1"/>
      <c r="J226" s="1"/>
      <c r="K226" s="1"/>
      <c r="L226" s="1"/>
      <c r="M226" s="1"/>
      <c r="N226" s="1"/>
      <c r="O226" s="1"/>
      <c r="P226" s="229"/>
      <c r="Q226" s="1"/>
      <c r="R226" s="1"/>
      <c r="S226" s="1"/>
      <c r="T226" s="1"/>
      <c r="U226" s="1"/>
      <c r="V226" s="1"/>
      <c r="W226" s="1"/>
      <c r="X226" s="1"/>
      <c r="Y226" s="1"/>
      <c r="Z226" s="1"/>
      <c r="AA226" s="1"/>
      <c r="AB226" s="1"/>
      <c r="AC226" s="1"/>
      <c r="AD226" s="1"/>
      <c r="AE226" s="1"/>
      <c r="AF226" s="1"/>
      <c r="AG226" s="1"/>
      <c r="AH226" s="1"/>
      <c r="AI226" s="1"/>
      <c r="AJ226" s="1"/>
      <c r="AK226" s="1"/>
    </row>
    <row r="227" spans="1:37" ht="14.25" customHeight="1">
      <c r="A227" s="315"/>
      <c r="B227" s="1"/>
      <c r="C227" s="1"/>
      <c r="D227" s="1"/>
      <c r="E227" s="1"/>
      <c r="F227" s="1"/>
      <c r="G227" s="1"/>
      <c r="H227" s="1"/>
      <c r="I227" s="1"/>
      <c r="J227" s="1"/>
      <c r="K227" s="1"/>
      <c r="L227" s="1"/>
      <c r="M227" s="1"/>
      <c r="N227" s="1"/>
      <c r="O227" s="1"/>
      <c r="P227" s="229"/>
      <c r="Q227" s="1"/>
      <c r="R227" s="1"/>
      <c r="S227" s="1"/>
      <c r="T227" s="1"/>
      <c r="U227" s="1"/>
      <c r="V227" s="1"/>
      <c r="W227" s="1"/>
      <c r="X227" s="1"/>
      <c r="Y227" s="1"/>
      <c r="Z227" s="1"/>
      <c r="AA227" s="1"/>
      <c r="AB227" s="1"/>
      <c r="AC227" s="1"/>
      <c r="AD227" s="1"/>
      <c r="AE227" s="1"/>
      <c r="AF227" s="1"/>
      <c r="AG227" s="1"/>
      <c r="AH227" s="1"/>
      <c r="AI227" s="1"/>
      <c r="AJ227" s="1"/>
      <c r="AK227" s="1"/>
    </row>
    <row r="228" spans="1:37" ht="14.25" customHeight="1">
      <c r="A228" s="315"/>
      <c r="B228" s="1"/>
      <c r="C228" s="1"/>
      <c r="D228" s="1"/>
      <c r="E228" s="1"/>
      <c r="F228" s="1"/>
      <c r="G228" s="1"/>
      <c r="H228" s="1"/>
      <c r="I228" s="1"/>
      <c r="J228" s="1"/>
      <c r="K228" s="1"/>
      <c r="L228" s="1"/>
      <c r="M228" s="1"/>
      <c r="N228" s="1"/>
      <c r="O228" s="1"/>
      <c r="P228" s="229"/>
      <c r="Q228" s="1"/>
      <c r="R228" s="1"/>
      <c r="S228" s="1"/>
      <c r="T228" s="1"/>
      <c r="U228" s="1"/>
      <c r="V228" s="1"/>
      <c r="W228" s="1"/>
      <c r="X228" s="1"/>
      <c r="Y228" s="1"/>
      <c r="Z228" s="1"/>
      <c r="AA228" s="1"/>
      <c r="AB228" s="1"/>
      <c r="AC228" s="1"/>
      <c r="AD228" s="1"/>
      <c r="AE228" s="1"/>
      <c r="AF228" s="1"/>
      <c r="AG228" s="1"/>
      <c r="AH228" s="1"/>
      <c r="AI228" s="1"/>
      <c r="AJ228" s="1"/>
      <c r="AK228" s="1"/>
    </row>
    <row r="229" spans="1:37" ht="14.25" customHeight="1">
      <c r="A229" s="315"/>
      <c r="B229" s="1"/>
      <c r="C229" s="1"/>
      <c r="D229" s="1"/>
      <c r="E229" s="1"/>
      <c r="F229" s="1"/>
      <c r="G229" s="1"/>
      <c r="H229" s="1"/>
      <c r="I229" s="1"/>
      <c r="J229" s="1"/>
      <c r="K229" s="1"/>
      <c r="L229" s="1"/>
      <c r="M229" s="1"/>
      <c r="N229" s="1"/>
      <c r="O229" s="1"/>
      <c r="P229" s="229"/>
      <c r="Q229" s="1"/>
      <c r="R229" s="1"/>
      <c r="S229" s="1"/>
      <c r="T229" s="1"/>
      <c r="U229" s="1"/>
      <c r="V229" s="1"/>
      <c r="W229" s="1"/>
      <c r="X229" s="1"/>
      <c r="Y229" s="1"/>
      <c r="Z229" s="1"/>
      <c r="AA229" s="1"/>
      <c r="AB229" s="1"/>
      <c r="AC229" s="1"/>
      <c r="AD229" s="1"/>
      <c r="AE229" s="1"/>
      <c r="AF229" s="1"/>
      <c r="AG229" s="1"/>
      <c r="AH229" s="1"/>
      <c r="AI229" s="1"/>
      <c r="AJ229" s="1"/>
      <c r="AK229" s="1"/>
    </row>
    <row r="230" spans="1:37" ht="14.25" customHeight="1">
      <c r="A230" s="315"/>
      <c r="B230" s="1"/>
      <c r="C230" s="1"/>
      <c r="D230" s="1"/>
      <c r="E230" s="1"/>
      <c r="F230" s="1"/>
      <c r="G230" s="1"/>
      <c r="H230" s="1"/>
      <c r="I230" s="1"/>
      <c r="J230" s="1"/>
      <c r="K230" s="1"/>
      <c r="L230" s="1"/>
      <c r="M230" s="1"/>
      <c r="N230" s="1"/>
      <c r="O230" s="1"/>
      <c r="P230" s="229"/>
      <c r="Q230" s="1"/>
      <c r="R230" s="1"/>
      <c r="S230" s="1"/>
      <c r="T230" s="1"/>
      <c r="U230" s="1"/>
      <c r="V230" s="1"/>
      <c r="W230" s="1"/>
      <c r="X230" s="1"/>
      <c r="Y230" s="1"/>
      <c r="Z230" s="1"/>
      <c r="AA230" s="1"/>
      <c r="AB230" s="1"/>
      <c r="AC230" s="1"/>
      <c r="AD230" s="1"/>
      <c r="AE230" s="1"/>
      <c r="AF230" s="1"/>
      <c r="AG230" s="1"/>
      <c r="AH230" s="1"/>
      <c r="AI230" s="1"/>
      <c r="AJ230" s="1"/>
      <c r="AK230" s="1"/>
    </row>
    <row r="231" spans="1:37" ht="14.25" customHeight="1">
      <c r="A231" s="315"/>
      <c r="B231" s="1"/>
      <c r="C231" s="1"/>
      <c r="D231" s="1"/>
      <c r="E231" s="1"/>
      <c r="F231" s="1"/>
      <c r="G231" s="1"/>
      <c r="H231" s="1"/>
      <c r="I231" s="1"/>
      <c r="J231" s="1"/>
      <c r="K231" s="1"/>
      <c r="L231" s="1"/>
      <c r="M231" s="1"/>
      <c r="N231" s="1"/>
      <c r="O231" s="1"/>
      <c r="P231" s="229"/>
      <c r="Q231" s="1"/>
      <c r="R231" s="1"/>
      <c r="S231" s="1"/>
      <c r="T231" s="1"/>
      <c r="U231" s="1"/>
      <c r="V231" s="1"/>
      <c r="W231" s="1"/>
      <c r="X231" s="1"/>
      <c r="Y231" s="1"/>
      <c r="Z231" s="1"/>
      <c r="AA231" s="1"/>
      <c r="AB231" s="1"/>
      <c r="AC231" s="1"/>
      <c r="AD231" s="1"/>
      <c r="AE231" s="1"/>
      <c r="AF231" s="1"/>
      <c r="AG231" s="1"/>
      <c r="AH231" s="1"/>
      <c r="AI231" s="1"/>
      <c r="AJ231" s="1"/>
      <c r="AK231" s="1"/>
    </row>
    <row r="232" spans="1:37" ht="14.25" customHeight="1">
      <c r="A232" s="315"/>
      <c r="B232" s="1"/>
      <c r="C232" s="1"/>
      <c r="D232" s="1"/>
      <c r="E232" s="1"/>
      <c r="F232" s="1"/>
      <c r="G232" s="1"/>
      <c r="H232" s="1"/>
      <c r="I232" s="1"/>
      <c r="J232" s="1"/>
      <c r="K232" s="1"/>
      <c r="L232" s="1"/>
      <c r="M232" s="1"/>
      <c r="N232" s="1"/>
      <c r="O232" s="1"/>
      <c r="P232" s="229"/>
      <c r="Q232" s="1"/>
      <c r="R232" s="1"/>
      <c r="S232" s="1"/>
      <c r="T232" s="1"/>
      <c r="U232" s="1"/>
      <c r="V232" s="1"/>
      <c r="W232" s="1"/>
      <c r="X232" s="1"/>
      <c r="Y232" s="1"/>
      <c r="Z232" s="1"/>
      <c r="AA232" s="1"/>
      <c r="AB232" s="1"/>
      <c r="AC232" s="1"/>
      <c r="AD232" s="1"/>
      <c r="AE232" s="1"/>
      <c r="AF232" s="1"/>
      <c r="AG232" s="1"/>
      <c r="AH232" s="1"/>
      <c r="AI232" s="1"/>
      <c r="AJ232" s="1"/>
      <c r="AK232" s="1"/>
    </row>
    <row r="233" spans="1:37" ht="14.25" customHeight="1">
      <c r="A233" s="315"/>
      <c r="B233" s="1"/>
      <c r="C233" s="1"/>
      <c r="D233" s="1"/>
      <c r="E233" s="1"/>
      <c r="F233" s="1"/>
      <c r="G233" s="1"/>
      <c r="H233" s="1"/>
      <c r="I233" s="1"/>
      <c r="J233" s="1"/>
      <c r="K233" s="1"/>
      <c r="L233" s="1"/>
      <c r="M233" s="1"/>
      <c r="N233" s="1"/>
      <c r="O233" s="1"/>
      <c r="P233" s="229"/>
      <c r="Q233" s="1"/>
      <c r="R233" s="1"/>
      <c r="S233" s="1"/>
      <c r="T233" s="1"/>
      <c r="U233" s="1"/>
      <c r="V233" s="1"/>
      <c r="W233" s="1"/>
      <c r="X233" s="1"/>
      <c r="Y233" s="1"/>
      <c r="Z233" s="1"/>
      <c r="AA233" s="1"/>
      <c r="AB233" s="1"/>
      <c r="AC233" s="1"/>
      <c r="AD233" s="1"/>
      <c r="AE233" s="1"/>
      <c r="AF233" s="1"/>
      <c r="AG233" s="1"/>
      <c r="AH233" s="1"/>
      <c r="AI233" s="1"/>
      <c r="AJ233" s="1"/>
      <c r="AK233" s="1"/>
    </row>
    <row r="234" spans="1:37" ht="14.25" customHeight="1">
      <c r="A234" s="315"/>
      <c r="B234" s="1"/>
      <c r="C234" s="1"/>
      <c r="D234" s="1"/>
      <c r="E234" s="1"/>
      <c r="F234" s="1"/>
      <c r="G234" s="1"/>
      <c r="H234" s="1"/>
      <c r="I234" s="1"/>
      <c r="J234" s="1"/>
      <c r="K234" s="1"/>
      <c r="L234" s="1"/>
      <c r="M234" s="1"/>
      <c r="N234" s="1"/>
      <c r="O234" s="1"/>
      <c r="P234" s="229"/>
      <c r="Q234" s="1"/>
      <c r="R234" s="1"/>
      <c r="S234" s="1"/>
      <c r="T234" s="1"/>
      <c r="U234" s="1"/>
      <c r="V234" s="1"/>
      <c r="W234" s="1"/>
      <c r="X234" s="1"/>
      <c r="Y234" s="1"/>
      <c r="Z234" s="1"/>
      <c r="AA234" s="1"/>
      <c r="AB234" s="1"/>
      <c r="AC234" s="1"/>
      <c r="AD234" s="1"/>
      <c r="AE234" s="1"/>
      <c r="AF234" s="1"/>
      <c r="AG234" s="1"/>
      <c r="AH234" s="1"/>
      <c r="AI234" s="1"/>
      <c r="AJ234" s="1"/>
      <c r="AK234" s="1"/>
    </row>
    <row r="235" spans="1:37" ht="14.25" customHeight="1">
      <c r="A235" s="315"/>
      <c r="B235" s="1"/>
      <c r="C235" s="1"/>
      <c r="D235" s="1"/>
      <c r="E235" s="1"/>
      <c r="F235" s="1"/>
      <c r="G235" s="1"/>
      <c r="H235" s="1"/>
      <c r="I235" s="1"/>
      <c r="J235" s="1"/>
      <c r="K235" s="1"/>
      <c r="L235" s="1"/>
      <c r="M235" s="1"/>
      <c r="N235" s="1"/>
      <c r="O235" s="1"/>
      <c r="P235" s="229"/>
      <c r="Q235" s="1"/>
      <c r="R235" s="1"/>
      <c r="S235" s="1"/>
      <c r="T235" s="1"/>
      <c r="U235" s="1"/>
      <c r="V235" s="1"/>
      <c r="W235" s="1"/>
      <c r="X235" s="1"/>
      <c r="Y235" s="1"/>
      <c r="Z235" s="1"/>
      <c r="AA235" s="1"/>
      <c r="AB235" s="1"/>
      <c r="AC235" s="1"/>
      <c r="AD235" s="1"/>
      <c r="AE235" s="1"/>
      <c r="AF235" s="1"/>
      <c r="AG235" s="1"/>
      <c r="AH235" s="1"/>
      <c r="AI235" s="1"/>
      <c r="AJ235" s="1"/>
      <c r="AK235" s="1"/>
    </row>
    <row r="236" spans="1:37" ht="14.25" customHeight="1">
      <c r="A236" s="315"/>
      <c r="B236" s="1"/>
      <c r="C236" s="1"/>
      <c r="D236" s="1"/>
      <c r="E236" s="1"/>
      <c r="F236" s="1"/>
      <c r="G236" s="1"/>
      <c r="H236" s="1"/>
      <c r="I236" s="1"/>
      <c r="J236" s="1"/>
      <c r="K236" s="1"/>
      <c r="L236" s="1"/>
      <c r="M236" s="1"/>
      <c r="N236" s="1"/>
      <c r="O236" s="1"/>
      <c r="P236" s="229"/>
      <c r="Q236" s="1"/>
      <c r="R236" s="1"/>
      <c r="S236" s="1"/>
      <c r="T236" s="1"/>
      <c r="U236" s="1"/>
      <c r="V236" s="1"/>
      <c r="W236" s="1"/>
      <c r="X236" s="1"/>
      <c r="Y236" s="1"/>
      <c r="Z236" s="1"/>
      <c r="AA236" s="1"/>
      <c r="AB236" s="1"/>
      <c r="AC236" s="1"/>
      <c r="AD236" s="1"/>
      <c r="AE236" s="1"/>
      <c r="AF236" s="1"/>
      <c r="AG236" s="1"/>
      <c r="AH236" s="1"/>
      <c r="AI236" s="1"/>
      <c r="AJ236" s="1"/>
      <c r="AK236" s="1"/>
    </row>
    <row r="237" spans="1:37" ht="14.25" customHeight="1">
      <c r="A237" s="315"/>
      <c r="B237" s="1"/>
      <c r="C237" s="1"/>
      <c r="D237" s="1"/>
      <c r="E237" s="1"/>
      <c r="F237" s="1"/>
      <c r="G237" s="1"/>
      <c r="H237" s="1"/>
      <c r="I237" s="1"/>
      <c r="J237" s="1"/>
      <c r="K237" s="1"/>
      <c r="L237" s="1"/>
      <c r="M237" s="1"/>
      <c r="N237" s="1"/>
      <c r="O237" s="1"/>
      <c r="P237" s="229"/>
      <c r="Q237" s="1"/>
      <c r="R237" s="1"/>
      <c r="S237" s="1"/>
      <c r="T237" s="1"/>
      <c r="U237" s="1"/>
      <c r="V237" s="1"/>
      <c r="W237" s="1"/>
      <c r="X237" s="1"/>
      <c r="Y237" s="1"/>
      <c r="Z237" s="1"/>
      <c r="AA237" s="1"/>
      <c r="AB237" s="1"/>
      <c r="AC237" s="1"/>
      <c r="AD237" s="1"/>
      <c r="AE237" s="1"/>
      <c r="AF237" s="1"/>
      <c r="AG237" s="1"/>
      <c r="AH237" s="1"/>
      <c r="AI237" s="1"/>
      <c r="AJ237" s="1"/>
      <c r="AK237" s="1"/>
    </row>
    <row r="238" spans="1:37" ht="14.25" customHeight="1">
      <c r="A238" s="315"/>
      <c r="B238" s="1"/>
      <c r="C238" s="1"/>
      <c r="D238" s="1"/>
      <c r="E238" s="1"/>
      <c r="F238" s="1"/>
      <c r="G238" s="1"/>
      <c r="H238" s="1"/>
      <c r="I238" s="1"/>
      <c r="J238" s="1"/>
      <c r="K238" s="1"/>
      <c r="L238" s="1"/>
      <c r="M238" s="1"/>
      <c r="N238" s="1"/>
      <c r="O238" s="1"/>
      <c r="P238" s="229"/>
      <c r="Q238" s="1"/>
      <c r="R238" s="1"/>
      <c r="S238" s="1"/>
      <c r="T238" s="1"/>
      <c r="U238" s="1"/>
      <c r="V238" s="1"/>
      <c r="W238" s="1"/>
      <c r="X238" s="1"/>
      <c r="Y238" s="1"/>
      <c r="Z238" s="1"/>
      <c r="AA238" s="1"/>
      <c r="AB238" s="1"/>
      <c r="AC238" s="1"/>
      <c r="AD238" s="1"/>
      <c r="AE238" s="1"/>
      <c r="AF238" s="1"/>
      <c r="AG238" s="1"/>
      <c r="AH238" s="1"/>
      <c r="AI238" s="1"/>
      <c r="AJ238" s="1"/>
      <c r="AK238" s="1"/>
    </row>
    <row r="239" spans="1:37" ht="14.25" customHeight="1">
      <c r="A239" s="315"/>
      <c r="B239" s="1"/>
      <c r="C239" s="1"/>
      <c r="D239" s="1"/>
      <c r="E239" s="1"/>
      <c r="F239" s="1"/>
      <c r="G239" s="1"/>
      <c r="H239" s="1"/>
      <c r="I239" s="1"/>
      <c r="J239" s="1"/>
      <c r="K239" s="1"/>
      <c r="L239" s="1"/>
      <c r="M239" s="1"/>
      <c r="N239" s="1"/>
      <c r="O239" s="1"/>
      <c r="P239" s="229"/>
      <c r="Q239" s="1"/>
      <c r="R239" s="1"/>
      <c r="S239" s="1"/>
      <c r="T239" s="1"/>
      <c r="U239" s="1"/>
      <c r="V239" s="1"/>
      <c r="W239" s="1"/>
      <c r="X239" s="1"/>
      <c r="Y239" s="1"/>
      <c r="Z239" s="1"/>
      <c r="AA239" s="1"/>
      <c r="AB239" s="1"/>
      <c r="AC239" s="1"/>
      <c r="AD239" s="1"/>
      <c r="AE239" s="1"/>
      <c r="AF239" s="1"/>
      <c r="AG239" s="1"/>
      <c r="AH239" s="1"/>
      <c r="AI239" s="1"/>
      <c r="AJ239" s="1"/>
      <c r="AK239" s="1"/>
    </row>
    <row r="240" spans="1:37" ht="14.25" customHeight="1">
      <c r="A240" s="315"/>
      <c r="B240" s="1"/>
      <c r="C240" s="1"/>
      <c r="D240" s="1"/>
      <c r="E240" s="1"/>
      <c r="F240" s="1"/>
      <c r="G240" s="1"/>
      <c r="H240" s="1"/>
      <c r="I240" s="1"/>
      <c r="J240" s="1"/>
      <c r="K240" s="1"/>
      <c r="L240" s="1"/>
      <c r="M240" s="1"/>
      <c r="N240" s="1"/>
      <c r="O240" s="1"/>
      <c r="P240" s="229"/>
      <c r="Q240" s="1"/>
      <c r="R240" s="1"/>
      <c r="S240" s="1"/>
      <c r="T240" s="1"/>
      <c r="U240" s="1"/>
      <c r="V240" s="1"/>
      <c r="W240" s="1"/>
      <c r="X240" s="1"/>
      <c r="Y240" s="1"/>
      <c r="Z240" s="1"/>
      <c r="AA240" s="1"/>
      <c r="AB240" s="1"/>
      <c r="AC240" s="1"/>
      <c r="AD240" s="1"/>
      <c r="AE240" s="1"/>
      <c r="AF240" s="1"/>
      <c r="AG240" s="1"/>
      <c r="AH240" s="1"/>
      <c r="AI240" s="1"/>
      <c r="AJ240" s="1"/>
      <c r="AK240" s="1"/>
    </row>
    <row r="241" spans="1:37" ht="14.25" customHeight="1">
      <c r="A241" s="315"/>
      <c r="B241" s="1"/>
      <c r="C241" s="1"/>
      <c r="D241" s="1"/>
      <c r="E241" s="1"/>
      <c r="F241" s="1"/>
      <c r="G241" s="1"/>
      <c r="H241" s="1"/>
      <c r="I241" s="1"/>
      <c r="J241" s="1"/>
      <c r="K241" s="1"/>
      <c r="L241" s="1"/>
      <c r="M241" s="1"/>
      <c r="N241" s="1"/>
      <c r="O241" s="1"/>
      <c r="P241" s="229"/>
      <c r="Q241" s="1"/>
      <c r="R241" s="1"/>
      <c r="S241" s="1"/>
      <c r="T241" s="1"/>
      <c r="U241" s="1"/>
      <c r="V241" s="1"/>
      <c r="W241" s="1"/>
      <c r="X241" s="1"/>
      <c r="Y241" s="1"/>
      <c r="Z241" s="1"/>
      <c r="AA241" s="1"/>
      <c r="AB241" s="1"/>
      <c r="AC241" s="1"/>
      <c r="AD241" s="1"/>
      <c r="AE241" s="1"/>
      <c r="AF241" s="1"/>
      <c r="AG241" s="1"/>
      <c r="AH241" s="1"/>
      <c r="AI241" s="1"/>
      <c r="AJ241" s="1"/>
      <c r="AK241" s="1"/>
    </row>
    <row r="242" spans="1:37" ht="14.25" customHeight="1">
      <c r="A242" s="315"/>
      <c r="B242" s="1"/>
      <c r="C242" s="1"/>
      <c r="D242" s="1"/>
      <c r="E242" s="1"/>
      <c r="F242" s="1"/>
      <c r="G242" s="1"/>
      <c r="H242" s="1"/>
      <c r="I242" s="1"/>
      <c r="J242" s="1"/>
      <c r="K242" s="1"/>
      <c r="L242" s="1"/>
      <c r="M242" s="1"/>
      <c r="N242" s="1"/>
      <c r="O242" s="1"/>
      <c r="P242" s="229"/>
      <c r="Q242" s="1"/>
      <c r="R242" s="1"/>
      <c r="S242" s="1"/>
      <c r="T242" s="1"/>
      <c r="U242" s="1"/>
      <c r="V242" s="1"/>
      <c r="W242" s="1"/>
      <c r="X242" s="1"/>
      <c r="Y242" s="1"/>
      <c r="Z242" s="1"/>
      <c r="AA242" s="1"/>
      <c r="AB242" s="1"/>
      <c r="AC242" s="1"/>
      <c r="AD242" s="1"/>
      <c r="AE242" s="1"/>
      <c r="AF242" s="1"/>
      <c r="AG242" s="1"/>
      <c r="AH242" s="1"/>
      <c r="AI242" s="1"/>
      <c r="AJ242" s="1"/>
      <c r="AK242" s="1"/>
    </row>
    <row r="243" spans="1:37" ht="14.25" customHeight="1">
      <c r="A243" s="315"/>
      <c r="B243" s="1"/>
      <c r="C243" s="1"/>
      <c r="D243" s="1"/>
      <c r="E243" s="1"/>
      <c r="F243" s="1"/>
      <c r="G243" s="1"/>
      <c r="H243" s="1"/>
      <c r="I243" s="1"/>
      <c r="J243" s="1"/>
      <c r="K243" s="1"/>
      <c r="L243" s="1"/>
      <c r="M243" s="1"/>
      <c r="N243" s="1"/>
      <c r="O243" s="1"/>
      <c r="P243" s="229"/>
      <c r="Q243" s="1"/>
      <c r="R243" s="1"/>
      <c r="S243" s="1"/>
      <c r="T243" s="1"/>
      <c r="U243" s="1"/>
      <c r="V243" s="1"/>
      <c r="W243" s="1"/>
      <c r="X243" s="1"/>
      <c r="Y243" s="1"/>
      <c r="Z243" s="1"/>
      <c r="AA243" s="1"/>
      <c r="AB243" s="1"/>
      <c r="AC243" s="1"/>
      <c r="AD243" s="1"/>
      <c r="AE243" s="1"/>
      <c r="AF243" s="1"/>
      <c r="AG243" s="1"/>
      <c r="AH243" s="1"/>
      <c r="AI243" s="1"/>
      <c r="AJ243" s="1"/>
      <c r="AK243" s="1"/>
    </row>
    <row r="244" spans="1:37" ht="14.25" customHeight="1">
      <c r="A244" s="315"/>
      <c r="B244" s="1"/>
      <c r="C244" s="1"/>
      <c r="D244" s="1"/>
      <c r="E244" s="1"/>
      <c r="F244" s="1"/>
      <c r="G244" s="1"/>
      <c r="H244" s="1"/>
      <c r="I244" s="1"/>
      <c r="J244" s="1"/>
      <c r="K244" s="1"/>
      <c r="L244" s="1"/>
      <c r="M244" s="1"/>
      <c r="N244" s="1"/>
      <c r="O244" s="1"/>
      <c r="P244" s="229"/>
      <c r="Q244" s="1"/>
      <c r="R244" s="1"/>
      <c r="S244" s="1"/>
      <c r="T244" s="1"/>
      <c r="U244" s="1"/>
      <c r="V244" s="1"/>
      <c r="W244" s="1"/>
      <c r="X244" s="1"/>
      <c r="Y244" s="1"/>
      <c r="Z244" s="1"/>
      <c r="AA244" s="1"/>
      <c r="AB244" s="1"/>
      <c r="AC244" s="1"/>
      <c r="AD244" s="1"/>
      <c r="AE244" s="1"/>
      <c r="AF244" s="1"/>
      <c r="AG244" s="1"/>
      <c r="AH244" s="1"/>
      <c r="AI244" s="1"/>
      <c r="AJ244" s="1"/>
      <c r="AK244" s="1"/>
    </row>
    <row r="245" spans="1:37" ht="14.25" customHeight="1">
      <c r="A245" s="315"/>
      <c r="B245" s="1"/>
      <c r="C245" s="1"/>
      <c r="D245" s="1"/>
      <c r="E245" s="1"/>
      <c r="F245" s="1"/>
      <c r="G245" s="1"/>
      <c r="H245" s="1"/>
      <c r="I245" s="1"/>
      <c r="J245" s="1"/>
      <c r="K245" s="1"/>
      <c r="L245" s="1"/>
      <c r="M245" s="1"/>
      <c r="N245" s="1"/>
      <c r="O245" s="1"/>
      <c r="P245" s="229"/>
      <c r="Q245" s="1"/>
      <c r="R245" s="1"/>
      <c r="S245" s="1"/>
      <c r="T245" s="1"/>
      <c r="U245" s="1"/>
      <c r="V245" s="1"/>
      <c r="W245" s="1"/>
      <c r="X245" s="1"/>
      <c r="Y245" s="1"/>
      <c r="Z245" s="1"/>
      <c r="AA245" s="1"/>
      <c r="AB245" s="1"/>
      <c r="AC245" s="1"/>
      <c r="AD245" s="1"/>
      <c r="AE245" s="1"/>
      <c r="AF245" s="1"/>
      <c r="AG245" s="1"/>
      <c r="AH245" s="1"/>
      <c r="AI245" s="1"/>
      <c r="AJ245" s="1"/>
      <c r="AK245" s="1"/>
    </row>
    <row r="246" spans="1:37" ht="14.25" customHeight="1">
      <c r="A246" s="315"/>
      <c r="B246" s="1"/>
      <c r="C246" s="1"/>
      <c r="D246" s="1"/>
      <c r="E246" s="1"/>
      <c r="F246" s="1"/>
      <c r="G246" s="1"/>
      <c r="H246" s="1"/>
      <c r="I246" s="1"/>
      <c r="J246" s="1"/>
      <c r="K246" s="1"/>
      <c r="L246" s="1"/>
      <c r="M246" s="1"/>
      <c r="N246" s="1"/>
      <c r="O246" s="1"/>
      <c r="P246" s="229"/>
      <c r="Q246" s="1"/>
      <c r="R246" s="1"/>
      <c r="S246" s="1"/>
      <c r="T246" s="1"/>
      <c r="U246" s="1"/>
      <c r="V246" s="1"/>
      <c r="W246" s="1"/>
      <c r="X246" s="1"/>
      <c r="Y246" s="1"/>
      <c r="Z246" s="1"/>
      <c r="AA246" s="1"/>
      <c r="AB246" s="1"/>
      <c r="AC246" s="1"/>
      <c r="AD246" s="1"/>
      <c r="AE246" s="1"/>
      <c r="AF246" s="1"/>
      <c r="AG246" s="1"/>
      <c r="AH246" s="1"/>
      <c r="AI246" s="1"/>
      <c r="AJ246" s="1"/>
      <c r="AK246" s="1"/>
    </row>
    <row r="247" spans="1:37" ht="14.25" customHeight="1">
      <c r="A247" s="315"/>
      <c r="B247" s="1"/>
      <c r="C247" s="1"/>
      <c r="D247" s="1"/>
      <c r="E247" s="1"/>
      <c r="F247" s="1"/>
      <c r="G247" s="1"/>
      <c r="H247" s="1"/>
      <c r="I247" s="1"/>
      <c r="J247" s="1"/>
      <c r="K247" s="1"/>
      <c r="L247" s="1"/>
      <c r="M247" s="1"/>
      <c r="N247" s="1"/>
      <c r="O247" s="1"/>
      <c r="P247" s="229"/>
      <c r="Q247" s="1"/>
      <c r="R247" s="1"/>
      <c r="S247" s="1"/>
      <c r="T247" s="1"/>
      <c r="U247" s="1"/>
      <c r="V247" s="1"/>
      <c r="W247" s="1"/>
      <c r="X247" s="1"/>
      <c r="Y247" s="1"/>
      <c r="Z247" s="1"/>
      <c r="AA247" s="1"/>
      <c r="AB247" s="1"/>
      <c r="AC247" s="1"/>
      <c r="AD247" s="1"/>
      <c r="AE247" s="1"/>
      <c r="AF247" s="1"/>
      <c r="AG247" s="1"/>
      <c r="AH247" s="1"/>
      <c r="AI247" s="1"/>
      <c r="AJ247" s="1"/>
      <c r="AK247" s="1"/>
    </row>
    <row r="248" spans="1:37" ht="14.25" customHeight="1">
      <c r="A248" s="315"/>
      <c r="B248" s="1"/>
      <c r="C248" s="1"/>
      <c r="D248" s="1"/>
      <c r="E248" s="1"/>
      <c r="F248" s="1"/>
      <c r="G248" s="1"/>
      <c r="H248" s="1"/>
      <c r="I248" s="1"/>
      <c r="J248" s="1"/>
      <c r="K248" s="1"/>
      <c r="L248" s="1"/>
      <c r="M248" s="1"/>
      <c r="N248" s="1"/>
      <c r="O248" s="1"/>
      <c r="P248" s="229"/>
      <c r="Q248" s="1"/>
      <c r="R248" s="1"/>
      <c r="S248" s="1"/>
      <c r="T248" s="1"/>
      <c r="U248" s="1"/>
      <c r="V248" s="1"/>
      <c r="W248" s="1"/>
      <c r="X248" s="1"/>
      <c r="Y248" s="1"/>
      <c r="Z248" s="1"/>
      <c r="AA248" s="1"/>
      <c r="AB248" s="1"/>
      <c r="AC248" s="1"/>
      <c r="AD248" s="1"/>
      <c r="AE248" s="1"/>
      <c r="AF248" s="1"/>
      <c r="AG248" s="1"/>
      <c r="AH248" s="1"/>
      <c r="AI248" s="1"/>
      <c r="AJ248" s="1"/>
      <c r="AK248" s="1"/>
    </row>
    <row r="249" spans="1:37" ht="14.25" customHeight="1">
      <c r="A249" s="315"/>
      <c r="B249" s="1"/>
      <c r="C249" s="1"/>
      <c r="D249" s="1"/>
      <c r="E249" s="1"/>
      <c r="F249" s="1"/>
      <c r="G249" s="1"/>
      <c r="H249" s="1"/>
      <c r="I249" s="1"/>
      <c r="J249" s="1"/>
      <c r="K249" s="1"/>
      <c r="L249" s="1"/>
      <c r="M249" s="1"/>
      <c r="N249" s="1"/>
      <c r="O249" s="1"/>
      <c r="P249" s="229"/>
      <c r="Q249" s="1"/>
      <c r="R249" s="1"/>
      <c r="S249" s="1"/>
      <c r="T249" s="1"/>
      <c r="U249" s="1"/>
      <c r="V249" s="1"/>
      <c r="W249" s="1"/>
      <c r="X249" s="1"/>
      <c r="Y249" s="1"/>
      <c r="Z249" s="1"/>
      <c r="AA249" s="1"/>
      <c r="AB249" s="1"/>
      <c r="AC249" s="1"/>
      <c r="AD249" s="1"/>
      <c r="AE249" s="1"/>
      <c r="AF249" s="1"/>
      <c r="AG249" s="1"/>
      <c r="AH249" s="1"/>
      <c r="AI249" s="1"/>
      <c r="AJ249" s="1"/>
      <c r="AK249" s="1"/>
    </row>
    <row r="250" spans="1:37" ht="14.25" customHeight="1">
      <c r="A250" s="315"/>
      <c r="B250" s="1"/>
      <c r="C250" s="1"/>
      <c r="D250" s="1"/>
      <c r="E250" s="1"/>
      <c r="F250" s="1"/>
      <c r="G250" s="1"/>
      <c r="H250" s="1"/>
      <c r="I250" s="1"/>
      <c r="J250" s="1"/>
      <c r="K250" s="1"/>
      <c r="L250" s="1"/>
      <c r="M250" s="1"/>
      <c r="N250" s="1"/>
      <c r="O250" s="1"/>
      <c r="P250" s="229"/>
      <c r="Q250" s="1"/>
      <c r="R250" s="1"/>
      <c r="S250" s="1"/>
      <c r="T250" s="1"/>
      <c r="U250" s="1"/>
      <c r="V250" s="1"/>
      <c r="W250" s="1"/>
      <c r="X250" s="1"/>
      <c r="Y250" s="1"/>
      <c r="Z250" s="1"/>
      <c r="AA250" s="1"/>
      <c r="AB250" s="1"/>
      <c r="AC250" s="1"/>
      <c r="AD250" s="1"/>
      <c r="AE250" s="1"/>
      <c r="AF250" s="1"/>
      <c r="AG250" s="1"/>
      <c r="AH250" s="1"/>
      <c r="AI250" s="1"/>
      <c r="AJ250" s="1"/>
      <c r="AK250" s="1"/>
    </row>
    <row r="251" spans="1:37" ht="14.25" customHeight="1">
      <c r="A251" s="315"/>
      <c r="B251" s="1"/>
      <c r="C251" s="1"/>
      <c r="D251" s="1"/>
      <c r="E251" s="1"/>
      <c r="F251" s="1"/>
      <c r="G251" s="1"/>
      <c r="H251" s="1"/>
      <c r="I251" s="1"/>
      <c r="J251" s="1"/>
      <c r="K251" s="1"/>
      <c r="L251" s="1"/>
      <c r="M251" s="1"/>
      <c r="N251" s="1"/>
      <c r="O251" s="1"/>
      <c r="P251" s="229"/>
      <c r="Q251" s="1"/>
      <c r="R251" s="1"/>
      <c r="S251" s="1"/>
      <c r="T251" s="1"/>
      <c r="U251" s="1"/>
      <c r="V251" s="1"/>
      <c r="W251" s="1"/>
      <c r="X251" s="1"/>
      <c r="Y251" s="1"/>
      <c r="Z251" s="1"/>
      <c r="AA251" s="1"/>
      <c r="AB251" s="1"/>
      <c r="AC251" s="1"/>
      <c r="AD251" s="1"/>
      <c r="AE251" s="1"/>
      <c r="AF251" s="1"/>
      <c r="AG251" s="1"/>
      <c r="AH251" s="1"/>
      <c r="AI251" s="1"/>
      <c r="AJ251" s="1"/>
      <c r="AK251" s="1"/>
    </row>
    <row r="252" spans="1:37" ht="14.25" customHeight="1">
      <c r="A252" s="315"/>
      <c r="B252" s="1"/>
      <c r="C252" s="1"/>
      <c r="D252" s="1"/>
      <c r="E252" s="1"/>
      <c r="F252" s="1"/>
      <c r="G252" s="1"/>
      <c r="H252" s="1"/>
      <c r="I252" s="1"/>
      <c r="J252" s="1"/>
      <c r="K252" s="1"/>
      <c r="L252" s="1"/>
      <c r="M252" s="1"/>
      <c r="N252" s="1"/>
      <c r="O252" s="1"/>
      <c r="P252" s="229"/>
      <c r="Q252" s="1"/>
      <c r="R252" s="1"/>
      <c r="S252" s="1"/>
      <c r="T252" s="1"/>
      <c r="U252" s="1"/>
      <c r="V252" s="1"/>
      <c r="W252" s="1"/>
      <c r="X252" s="1"/>
      <c r="Y252" s="1"/>
      <c r="Z252" s="1"/>
      <c r="AA252" s="1"/>
      <c r="AB252" s="1"/>
      <c r="AC252" s="1"/>
      <c r="AD252" s="1"/>
      <c r="AE252" s="1"/>
      <c r="AF252" s="1"/>
      <c r="AG252" s="1"/>
      <c r="AH252" s="1"/>
      <c r="AI252" s="1"/>
      <c r="AJ252" s="1"/>
      <c r="AK252" s="1"/>
    </row>
    <row r="253" spans="1:37" ht="14.25" customHeight="1">
      <c r="A253" s="315"/>
      <c r="B253" s="1"/>
      <c r="C253" s="1"/>
      <c r="D253" s="1"/>
      <c r="E253" s="1"/>
      <c r="F253" s="1"/>
      <c r="G253" s="1"/>
      <c r="H253" s="1"/>
      <c r="I253" s="1"/>
      <c r="J253" s="1"/>
      <c r="K253" s="1"/>
      <c r="L253" s="1"/>
      <c r="M253" s="1"/>
      <c r="N253" s="1"/>
      <c r="O253" s="1"/>
      <c r="P253" s="229"/>
      <c r="Q253" s="1"/>
      <c r="R253" s="1"/>
      <c r="S253" s="1"/>
      <c r="T253" s="1"/>
      <c r="U253" s="1"/>
      <c r="V253" s="1"/>
      <c r="W253" s="1"/>
      <c r="X253" s="1"/>
      <c r="Y253" s="1"/>
      <c r="Z253" s="1"/>
      <c r="AA253" s="1"/>
      <c r="AB253" s="1"/>
      <c r="AC253" s="1"/>
      <c r="AD253" s="1"/>
      <c r="AE253" s="1"/>
      <c r="AF253" s="1"/>
      <c r="AG253" s="1"/>
      <c r="AH253" s="1"/>
      <c r="AI253" s="1"/>
      <c r="AJ253" s="1"/>
      <c r="AK253" s="1"/>
    </row>
    <row r="254" spans="1:37" ht="14.25" customHeight="1">
      <c r="A254" s="315"/>
      <c r="B254" s="1"/>
      <c r="C254" s="1"/>
      <c r="D254" s="1"/>
      <c r="E254" s="1"/>
      <c r="F254" s="1"/>
      <c r="G254" s="1"/>
      <c r="H254" s="1"/>
      <c r="I254" s="1"/>
      <c r="J254" s="1"/>
      <c r="K254" s="1"/>
      <c r="L254" s="1"/>
      <c r="M254" s="1"/>
      <c r="N254" s="1"/>
      <c r="O254" s="1"/>
      <c r="P254" s="229"/>
      <c r="Q254" s="1"/>
      <c r="R254" s="1"/>
      <c r="S254" s="1"/>
      <c r="T254" s="1"/>
      <c r="U254" s="1"/>
      <c r="V254" s="1"/>
      <c r="W254" s="1"/>
      <c r="X254" s="1"/>
      <c r="Y254" s="1"/>
      <c r="Z254" s="1"/>
      <c r="AA254" s="1"/>
      <c r="AB254" s="1"/>
      <c r="AC254" s="1"/>
      <c r="AD254" s="1"/>
      <c r="AE254" s="1"/>
      <c r="AF254" s="1"/>
      <c r="AG254" s="1"/>
      <c r="AH254" s="1"/>
      <c r="AI254" s="1"/>
      <c r="AJ254" s="1"/>
      <c r="AK254" s="1"/>
    </row>
    <row r="255" spans="1:37" ht="14.25" customHeight="1">
      <c r="A255" s="315"/>
      <c r="B255" s="1"/>
      <c r="C255" s="1"/>
      <c r="D255" s="1"/>
      <c r="E255" s="1"/>
      <c r="F255" s="1"/>
      <c r="G255" s="1"/>
      <c r="H255" s="1"/>
      <c r="I255" s="1"/>
      <c r="J255" s="1"/>
      <c r="K255" s="1"/>
      <c r="L255" s="1"/>
      <c r="M255" s="1"/>
      <c r="N255" s="1"/>
      <c r="O255" s="1"/>
      <c r="P255" s="229"/>
      <c r="Q255" s="1"/>
      <c r="R255" s="1"/>
      <c r="S255" s="1"/>
      <c r="T255" s="1"/>
      <c r="U255" s="1"/>
      <c r="V255" s="1"/>
      <c r="W255" s="1"/>
      <c r="X255" s="1"/>
      <c r="Y255" s="1"/>
      <c r="Z255" s="1"/>
      <c r="AA255" s="1"/>
      <c r="AB255" s="1"/>
      <c r="AC255" s="1"/>
      <c r="AD255" s="1"/>
      <c r="AE255" s="1"/>
      <c r="AF255" s="1"/>
      <c r="AG255" s="1"/>
      <c r="AH255" s="1"/>
      <c r="AI255" s="1"/>
      <c r="AJ255" s="1"/>
      <c r="AK255" s="1"/>
    </row>
    <row r="256" spans="1:37" ht="14.25" customHeight="1">
      <c r="A256" s="315"/>
      <c r="B256" s="1"/>
      <c r="C256" s="1"/>
      <c r="D256" s="1"/>
      <c r="E256" s="1"/>
      <c r="F256" s="1"/>
      <c r="G256" s="1"/>
      <c r="H256" s="1"/>
      <c r="I256" s="1"/>
      <c r="J256" s="1"/>
      <c r="K256" s="1"/>
      <c r="L256" s="1"/>
      <c r="M256" s="1"/>
      <c r="N256" s="1"/>
      <c r="O256" s="1"/>
      <c r="P256" s="229"/>
      <c r="Q256" s="1"/>
      <c r="R256" s="1"/>
      <c r="S256" s="1"/>
      <c r="T256" s="1"/>
      <c r="U256" s="1"/>
      <c r="V256" s="1"/>
      <c r="W256" s="1"/>
      <c r="X256" s="1"/>
      <c r="Y256" s="1"/>
      <c r="Z256" s="1"/>
      <c r="AA256" s="1"/>
      <c r="AB256" s="1"/>
      <c r="AC256" s="1"/>
      <c r="AD256" s="1"/>
      <c r="AE256" s="1"/>
      <c r="AF256" s="1"/>
      <c r="AG256" s="1"/>
      <c r="AH256" s="1"/>
      <c r="AI256" s="1"/>
      <c r="AJ256" s="1"/>
      <c r="AK256" s="1"/>
    </row>
    <row r="257" spans="1:37" ht="14.25" customHeight="1">
      <c r="A257" s="315"/>
      <c r="B257" s="1"/>
      <c r="C257" s="1"/>
      <c r="D257" s="1"/>
      <c r="E257" s="1"/>
      <c r="F257" s="1"/>
      <c r="G257" s="1"/>
      <c r="H257" s="1"/>
      <c r="I257" s="1"/>
      <c r="J257" s="1"/>
      <c r="K257" s="1"/>
      <c r="L257" s="1"/>
      <c r="M257" s="1"/>
      <c r="N257" s="1"/>
      <c r="O257" s="1"/>
      <c r="P257" s="229"/>
      <c r="Q257" s="1"/>
      <c r="R257" s="1"/>
      <c r="S257" s="1"/>
      <c r="T257" s="1"/>
      <c r="U257" s="1"/>
      <c r="V257" s="1"/>
      <c r="W257" s="1"/>
      <c r="X257" s="1"/>
      <c r="Y257" s="1"/>
      <c r="Z257" s="1"/>
      <c r="AA257" s="1"/>
      <c r="AB257" s="1"/>
      <c r="AC257" s="1"/>
      <c r="AD257" s="1"/>
      <c r="AE257" s="1"/>
      <c r="AF257" s="1"/>
      <c r="AG257" s="1"/>
      <c r="AH257" s="1"/>
      <c r="AI257" s="1"/>
      <c r="AJ257" s="1"/>
      <c r="AK257" s="1"/>
    </row>
    <row r="258" spans="1:37" ht="14.25" customHeight="1">
      <c r="A258" s="315"/>
      <c r="B258" s="1"/>
      <c r="C258" s="1"/>
      <c r="D258" s="1"/>
      <c r="E258" s="1"/>
      <c r="F258" s="1"/>
      <c r="G258" s="1"/>
      <c r="H258" s="1"/>
      <c r="I258" s="1"/>
      <c r="J258" s="1"/>
      <c r="K258" s="1"/>
      <c r="L258" s="1"/>
      <c r="M258" s="1"/>
      <c r="N258" s="1"/>
      <c r="O258" s="1"/>
      <c r="P258" s="229"/>
      <c r="Q258" s="1"/>
      <c r="R258" s="1"/>
      <c r="S258" s="1"/>
      <c r="T258" s="1"/>
      <c r="U258" s="1"/>
      <c r="V258" s="1"/>
      <c r="W258" s="1"/>
      <c r="X258" s="1"/>
      <c r="Y258" s="1"/>
      <c r="Z258" s="1"/>
      <c r="AA258" s="1"/>
      <c r="AB258" s="1"/>
      <c r="AC258" s="1"/>
      <c r="AD258" s="1"/>
      <c r="AE258" s="1"/>
      <c r="AF258" s="1"/>
      <c r="AG258" s="1"/>
      <c r="AH258" s="1"/>
      <c r="AI258" s="1"/>
      <c r="AJ258" s="1"/>
      <c r="AK258" s="1"/>
    </row>
    <row r="259" spans="1:37" ht="14.25" customHeight="1">
      <c r="A259" s="315"/>
      <c r="B259" s="1"/>
      <c r="C259" s="1"/>
      <c r="D259" s="1"/>
      <c r="E259" s="1"/>
      <c r="F259" s="1"/>
      <c r="G259" s="1"/>
      <c r="H259" s="1"/>
      <c r="I259" s="1"/>
      <c r="J259" s="1"/>
      <c r="K259" s="1"/>
      <c r="L259" s="1"/>
      <c r="M259" s="1"/>
      <c r="N259" s="1"/>
      <c r="O259" s="1"/>
      <c r="P259" s="229"/>
      <c r="Q259" s="1"/>
      <c r="R259" s="1"/>
      <c r="S259" s="1"/>
      <c r="T259" s="1"/>
      <c r="U259" s="1"/>
      <c r="V259" s="1"/>
      <c r="W259" s="1"/>
      <c r="X259" s="1"/>
      <c r="Y259" s="1"/>
      <c r="Z259" s="1"/>
      <c r="AA259" s="1"/>
      <c r="AB259" s="1"/>
      <c r="AC259" s="1"/>
      <c r="AD259" s="1"/>
      <c r="AE259" s="1"/>
      <c r="AF259" s="1"/>
      <c r="AG259" s="1"/>
      <c r="AH259" s="1"/>
      <c r="AI259" s="1"/>
      <c r="AJ259" s="1"/>
      <c r="AK259" s="1"/>
    </row>
    <row r="260" spans="1:37" ht="14.25" customHeight="1">
      <c r="A260" s="315"/>
      <c r="B260" s="1"/>
      <c r="C260" s="1"/>
      <c r="D260" s="1"/>
      <c r="E260" s="1"/>
      <c r="F260" s="1"/>
      <c r="G260" s="1"/>
      <c r="H260" s="1"/>
      <c r="I260" s="1"/>
      <c r="J260" s="1"/>
      <c r="K260" s="1"/>
      <c r="L260" s="1"/>
      <c r="M260" s="1"/>
      <c r="N260" s="1"/>
      <c r="O260" s="1"/>
      <c r="P260" s="229"/>
      <c r="Q260" s="1"/>
      <c r="R260" s="1"/>
      <c r="S260" s="1"/>
      <c r="T260" s="1"/>
      <c r="U260" s="1"/>
      <c r="V260" s="1"/>
      <c r="W260" s="1"/>
      <c r="X260" s="1"/>
      <c r="Y260" s="1"/>
      <c r="Z260" s="1"/>
      <c r="AA260" s="1"/>
      <c r="AB260" s="1"/>
      <c r="AC260" s="1"/>
      <c r="AD260" s="1"/>
      <c r="AE260" s="1"/>
      <c r="AF260" s="1"/>
      <c r="AG260" s="1"/>
      <c r="AH260" s="1"/>
      <c r="AI260" s="1"/>
      <c r="AJ260" s="1"/>
      <c r="AK260" s="1"/>
    </row>
    <row r="261" spans="1:37" ht="14.25" customHeight="1">
      <c r="A261" s="315"/>
      <c r="B261" s="1"/>
      <c r="C261" s="1"/>
      <c r="D261" s="1"/>
      <c r="E261" s="1"/>
      <c r="F261" s="1"/>
      <c r="G261" s="1"/>
      <c r="H261" s="1"/>
      <c r="I261" s="1"/>
      <c r="J261" s="1"/>
      <c r="K261" s="1"/>
      <c r="L261" s="1"/>
      <c r="M261" s="1"/>
      <c r="N261" s="1"/>
      <c r="O261" s="1"/>
      <c r="P261" s="229"/>
      <c r="Q261" s="1"/>
      <c r="R261" s="1"/>
      <c r="S261" s="1"/>
      <c r="T261" s="1"/>
      <c r="U261" s="1"/>
      <c r="V261" s="1"/>
      <c r="W261" s="1"/>
      <c r="X261" s="1"/>
      <c r="Y261" s="1"/>
      <c r="Z261" s="1"/>
      <c r="AA261" s="1"/>
      <c r="AB261" s="1"/>
      <c r="AC261" s="1"/>
      <c r="AD261" s="1"/>
      <c r="AE261" s="1"/>
      <c r="AF261" s="1"/>
      <c r="AG261" s="1"/>
      <c r="AH261" s="1"/>
      <c r="AI261" s="1"/>
      <c r="AJ261" s="1"/>
      <c r="AK261" s="1"/>
    </row>
    <row r="262" spans="1:37" ht="14.25" customHeight="1">
      <c r="A262" s="315"/>
      <c r="B262" s="1"/>
      <c r="C262" s="1"/>
      <c r="D262" s="1"/>
      <c r="E262" s="1"/>
      <c r="F262" s="1"/>
      <c r="G262" s="1"/>
      <c r="H262" s="1"/>
      <c r="I262" s="1"/>
      <c r="J262" s="1"/>
      <c r="K262" s="1"/>
      <c r="L262" s="1"/>
      <c r="M262" s="1"/>
      <c r="N262" s="1"/>
      <c r="O262" s="1"/>
      <c r="P262" s="229"/>
      <c r="Q262" s="1"/>
      <c r="R262" s="1"/>
      <c r="S262" s="1"/>
      <c r="T262" s="1"/>
      <c r="U262" s="1"/>
      <c r="V262" s="1"/>
      <c r="W262" s="1"/>
      <c r="X262" s="1"/>
      <c r="Y262" s="1"/>
      <c r="Z262" s="1"/>
      <c r="AA262" s="1"/>
      <c r="AB262" s="1"/>
      <c r="AC262" s="1"/>
      <c r="AD262" s="1"/>
      <c r="AE262" s="1"/>
      <c r="AF262" s="1"/>
      <c r="AG262" s="1"/>
      <c r="AH262" s="1"/>
      <c r="AI262" s="1"/>
      <c r="AJ262" s="1"/>
      <c r="AK262" s="1"/>
    </row>
    <row r="263" spans="1:37" ht="14.25" customHeight="1">
      <c r="A263" s="315"/>
      <c r="B263" s="1"/>
      <c r="C263" s="1"/>
      <c r="D263" s="1"/>
      <c r="E263" s="1"/>
      <c r="F263" s="1"/>
      <c r="G263" s="1"/>
      <c r="H263" s="1"/>
      <c r="I263" s="1"/>
      <c r="J263" s="1"/>
      <c r="K263" s="1"/>
      <c r="L263" s="1"/>
      <c r="M263" s="1"/>
      <c r="N263" s="1"/>
      <c r="O263" s="1"/>
      <c r="P263" s="229"/>
      <c r="Q263" s="1"/>
      <c r="R263" s="1"/>
      <c r="S263" s="1"/>
      <c r="T263" s="1"/>
      <c r="U263" s="1"/>
      <c r="V263" s="1"/>
      <c r="W263" s="1"/>
      <c r="X263" s="1"/>
      <c r="Y263" s="1"/>
      <c r="Z263" s="1"/>
      <c r="AA263" s="1"/>
      <c r="AB263" s="1"/>
      <c r="AC263" s="1"/>
      <c r="AD263" s="1"/>
      <c r="AE263" s="1"/>
      <c r="AF263" s="1"/>
      <c r="AG263" s="1"/>
      <c r="AH263" s="1"/>
      <c r="AI263" s="1"/>
      <c r="AJ263" s="1"/>
      <c r="AK263" s="1"/>
    </row>
    <row r="264" spans="1:37" ht="14.25" customHeight="1">
      <c r="A264" s="315"/>
      <c r="B264" s="1"/>
      <c r="C264" s="1"/>
      <c r="D264" s="1"/>
      <c r="E264" s="1"/>
      <c r="F264" s="1"/>
      <c r="G264" s="1"/>
      <c r="H264" s="1"/>
      <c r="I264" s="1"/>
      <c r="J264" s="1"/>
      <c r="K264" s="1"/>
      <c r="L264" s="1"/>
      <c r="M264" s="1"/>
      <c r="N264" s="1"/>
      <c r="O264" s="1"/>
      <c r="P264" s="229"/>
      <c r="Q264" s="1"/>
      <c r="R264" s="1"/>
      <c r="S264" s="1"/>
      <c r="T264" s="1"/>
      <c r="U264" s="1"/>
      <c r="V264" s="1"/>
      <c r="W264" s="1"/>
      <c r="X264" s="1"/>
      <c r="Y264" s="1"/>
      <c r="Z264" s="1"/>
      <c r="AA264" s="1"/>
      <c r="AB264" s="1"/>
      <c r="AC264" s="1"/>
      <c r="AD264" s="1"/>
      <c r="AE264" s="1"/>
      <c r="AF264" s="1"/>
      <c r="AG264" s="1"/>
      <c r="AH264" s="1"/>
      <c r="AI264" s="1"/>
      <c r="AJ264" s="1"/>
      <c r="AK264" s="1"/>
    </row>
    <row r="265" spans="1:37" ht="14.25" customHeight="1">
      <c r="A265" s="315"/>
      <c r="B265" s="1"/>
      <c r="C265" s="1"/>
      <c r="D265" s="1"/>
      <c r="E265" s="1"/>
      <c r="F265" s="1"/>
      <c r="G265" s="1"/>
      <c r="H265" s="1"/>
      <c r="I265" s="1"/>
      <c r="J265" s="1"/>
      <c r="K265" s="1"/>
      <c r="L265" s="1"/>
      <c r="M265" s="1"/>
      <c r="N265" s="1"/>
      <c r="O265" s="1"/>
      <c r="P265" s="229"/>
      <c r="Q265" s="1"/>
      <c r="R265" s="1"/>
      <c r="S265" s="1"/>
      <c r="T265" s="1"/>
      <c r="U265" s="1"/>
      <c r="V265" s="1"/>
      <c r="W265" s="1"/>
      <c r="X265" s="1"/>
      <c r="Y265" s="1"/>
      <c r="Z265" s="1"/>
      <c r="AA265" s="1"/>
      <c r="AB265" s="1"/>
      <c r="AC265" s="1"/>
      <c r="AD265" s="1"/>
      <c r="AE265" s="1"/>
      <c r="AF265" s="1"/>
      <c r="AG265" s="1"/>
      <c r="AH265" s="1"/>
      <c r="AI265" s="1"/>
      <c r="AJ265" s="1"/>
      <c r="AK265" s="1"/>
    </row>
    <row r="266" spans="1:37" ht="14.25" customHeight="1">
      <c r="A266" s="315"/>
      <c r="B266" s="1"/>
      <c r="C266" s="1"/>
      <c r="D266" s="1"/>
      <c r="E266" s="1"/>
      <c r="F266" s="1"/>
      <c r="G266" s="1"/>
      <c r="H266" s="1"/>
      <c r="I266" s="1"/>
      <c r="J266" s="1"/>
      <c r="K266" s="1"/>
      <c r="L266" s="1"/>
      <c r="M266" s="1"/>
      <c r="N266" s="1"/>
      <c r="O266" s="1"/>
      <c r="P266" s="229"/>
      <c r="Q266" s="1"/>
      <c r="R266" s="1"/>
      <c r="S266" s="1"/>
      <c r="T266" s="1"/>
      <c r="U266" s="1"/>
      <c r="V266" s="1"/>
      <c r="W266" s="1"/>
      <c r="X266" s="1"/>
      <c r="Y266" s="1"/>
      <c r="Z266" s="1"/>
      <c r="AA266" s="1"/>
      <c r="AB266" s="1"/>
      <c r="AC266" s="1"/>
      <c r="AD266" s="1"/>
      <c r="AE266" s="1"/>
      <c r="AF266" s="1"/>
      <c r="AG266" s="1"/>
      <c r="AH266" s="1"/>
      <c r="AI266" s="1"/>
      <c r="AJ266" s="1"/>
      <c r="AK266" s="1"/>
    </row>
    <row r="267" spans="1:37" ht="14.25" customHeight="1">
      <c r="A267" s="315"/>
      <c r="B267" s="1"/>
      <c r="C267" s="1"/>
      <c r="D267" s="1"/>
      <c r="E267" s="1"/>
      <c r="F267" s="1"/>
      <c r="G267" s="1"/>
      <c r="H267" s="1"/>
      <c r="I267" s="1"/>
      <c r="J267" s="1"/>
      <c r="K267" s="1"/>
      <c r="L267" s="1"/>
      <c r="M267" s="1"/>
      <c r="N267" s="1"/>
      <c r="O267" s="1"/>
      <c r="P267" s="229"/>
      <c r="Q267" s="1"/>
      <c r="R267" s="1"/>
      <c r="S267" s="1"/>
      <c r="T267" s="1"/>
      <c r="U267" s="1"/>
      <c r="V267" s="1"/>
      <c r="W267" s="1"/>
      <c r="X267" s="1"/>
      <c r="Y267" s="1"/>
      <c r="Z267" s="1"/>
      <c r="AA267" s="1"/>
      <c r="AB267" s="1"/>
      <c r="AC267" s="1"/>
      <c r="AD267" s="1"/>
      <c r="AE267" s="1"/>
      <c r="AF267" s="1"/>
      <c r="AG267" s="1"/>
      <c r="AH267" s="1"/>
      <c r="AI267" s="1"/>
      <c r="AJ267" s="1"/>
      <c r="AK267" s="1"/>
    </row>
    <row r="268" spans="1:37" ht="14.25" customHeight="1">
      <c r="A268" s="315"/>
      <c r="B268" s="1"/>
      <c r="C268" s="1"/>
      <c r="D268" s="1"/>
      <c r="E268" s="1"/>
      <c r="F268" s="1"/>
      <c r="G268" s="1"/>
      <c r="H268" s="1"/>
      <c r="I268" s="1"/>
      <c r="J268" s="1"/>
      <c r="K268" s="1"/>
      <c r="L268" s="1"/>
      <c r="M268" s="1"/>
      <c r="N268" s="1"/>
      <c r="O268" s="1"/>
      <c r="P268" s="229"/>
      <c r="Q268" s="1"/>
      <c r="R268" s="1"/>
      <c r="S268" s="1"/>
      <c r="T268" s="1"/>
      <c r="U268" s="1"/>
      <c r="V268" s="1"/>
      <c r="W268" s="1"/>
      <c r="X268" s="1"/>
      <c r="Y268" s="1"/>
      <c r="Z268" s="1"/>
      <c r="AA268" s="1"/>
      <c r="AB268" s="1"/>
      <c r="AC268" s="1"/>
      <c r="AD268" s="1"/>
      <c r="AE268" s="1"/>
      <c r="AF268" s="1"/>
      <c r="AG268" s="1"/>
      <c r="AH268" s="1"/>
      <c r="AI268" s="1"/>
      <c r="AJ268" s="1"/>
      <c r="AK268" s="1"/>
    </row>
    <row r="269" spans="1:37" ht="14.25" customHeight="1">
      <c r="A269" s="315"/>
      <c r="B269" s="1"/>
      <c r="C269" s="1"/>
      <c r="D269" s="1"/>
      <c r="E269" s="1"/>
      <c r="F269" s="1"/>
      <c r="G269" s="1"/>
      <c r="H269" s="1"/>
      <c r="I269" s="1"/>
      <c r="J269" s="1"/>
      <c r="K269" s="1"/>
      <c r="L269" s="1"/>
      <c r="M269" s="1"/>
      <c r="N269" s="1"/>
      <c r="O269" s="1"/>
      <c r="P269" s="229"/>
      <c r="Q269" s="1"/>
      <c r="R269" s="1"/>
      <c r="S269" s="1"/>
      <c r="T269" s="1"/>
      <c r="U269" s="1"/>
      <c r="V269" s="1"/>
      <c r="W269" s="1"/>
      <c r="X269" s="1"/>
      <c r="Y269" s="1"/>
      <c r="Z269" s="1"/>
      <c r="AA269" s="1"/>
      <c r="AB269" s="1"/>
      <c r="AC269" s="1"/>
      <c r="AD269" s="1"/>
      <c r="AE269" s="1"/>
      <c r="AF269" s="1"/>
      <c r="AG269" s="1"/>
      <c r="AH269" s="1"/>
      <c r="AI269" s="1"/>
      <c r="AJ269" s="1"/>
      <c r="AK269" s="1"/>
    </row>
    <row r="270" spans="1:37" ht="14.25" customHeight="1">
      <c r="A270" s="315"/>
      <c r="B270" s="1"/>
      <c r="C270" s="1"/>
      <c r="D270" s="1"/>
      <c r="E270" s="1"/>
      <c r="F270" s="1"/>
      <c r="G270" s="1"/>
      <c r="H270" s="1"/>
      <c r="I270" s="1"/>
      <c r="J270" s="1"/>
      <c r="K270" s="1"/>
      <c r="L270" s="1"/>
      <c r="M270" s="1"/>
      <c r="N270" s="1"/>
      <c r="O270" s="1"/>
      <c r="P270" s="229"/>
      <c r="Q270" s="1"/>
      <c r="R270" s="1"/>
      <c r="S270" s="1"/>
      <c r="T270" s="1"/>
      <c r="U270" s="1"/>
      <c r="V270" s="1"/>
      <c r="W270" s="1"/>
      <c r="X270" s="1"/>
      <c r="Y270" s="1"/>
      <c r="Z270" s="1"/>
      <c r="AA270" s="1"/>
      <c r="AB270" s="1"/>
      <c r="AC270" s="1"/>
      <c r="AD270" s="1"/>
      <c r="AE270" s="1"/>
      <c r="AF270" s="1"/>
      <c r="AG270" s="1"/>
      <c r="AH270" s="1"/>
      <c r="AI270" s="1"/>
      <c r="AJ270" s="1"/>
      <c r="AK270" s="1"/>
    </row>
    <row r="271" spans="1:37" ht="14.25" customHeight="1">
      <c r="A271" s="315"/>
      <c r="B271" s="1"/>
      <c r="C271" s="1"/>
      <c r="D271" s="1"/>
      <c r="E271" s="1"/>
      <c r="F271" s="1"/>
      <c r="G271" s="1"/>
      <c r="H271" s="1"/>
      <c r="I271" s="1"/>
      <c r="J271" s="1"/>
      <c r="K271" s="1"/>
      <c r="L271" s="1"/>
      <c r="M271" s="1"/>
      <c r="N271" s="1"/>
      <c r="O271" s="1"/>
      <c r="P271" s="229"/>
      <c r="Q271" s="1"/>
      <c r="R271" s="1"/>
      <c r="S271" s="1"/>
      <c r="T271" s="1"/>
      <c r="U271" s="1"/>
      <c r="V271" s="1"/>
      <c r="W271" s="1"/>
      <c r="X271" s="1"/>
      <c r="Y271" s="1"/>
      <c r="Z271" s="1"/>
      <c r="AA271" s="1"/>
      <c r="AB271" s="1"/>
      <c r="AC271" s="1"/>
      <c r="AD271" s="1"/>
      <c r="AE271" s="1"/>
      <c r="AF271" s="1"/>
      <c r="AG271" s="1"/>
      <c r="AH271" s="1"/>
      <c r="AI271" s="1"/>
      <c r="AJ271" s="1"/>
      <c r="AK271" s="1"/>
    </row>
    <row r="272" spans="1:37" ht="14.25" customHeight="1">
      <c r="A272" s="315"/>
      <c r="B272" s="1"/>
      <c r="C272" s="1"/>
      <c r="D272" s="1"/>
      <c r="E272" s="1"/>
      <c r="F272" s="1"/>
      <c r="G272" s="1"/>
      <c r="H272" s="1"/>
      <c r="I272" s="1"/>
      <c r="J272" s="1"/>
      <c r="K272" s="1"/>
      <c r="L272" s="1"/>
      <c r="M272" s="1"/>
      <c r="N272" s="1"/>
      <c r="O272" s="1"/>
      <c r="P272" s="229"/>
      <c r="Q272" s="1"/>
      <c r="R272" s="1"/>
      <c r="S272" s="1"/>
      <c r="T272" s="1"/>
      <c r="U272" s="1"/>
      <c r="V272" s="1"/>
      <c r="W272" s="1"/>
      <c r="X272" s="1"/>
      <c r="Y272" s="1"/>
      <c r="Z272" s="1"/>
      <c r="AA272" s="1"/>
      <c r="AB272" s="1"/>
      <c r="AC272" s="1"/>
      <c r="AD272" s="1"/>
      <c r="AE272" s="1"/>
      <c r="AF272" s="1"/>
      <c r="AG272" s="1"/>
      <c r="AH272" s="1"/>
      <c r="AI272" s="1"/>
      <c r="AJ272" s="1"/>
      <c r="AK272" s="1"/>
    </row>
    <row r="273" spans="1:37" ht="14.25" customHeight="1">
      <c r="A273" s="315"/>
      <c r="B273" s="1"/>
      <c r="C273" s="1"/>
      <c r="D273" s="1"/>
      <c r="E273" s="1"/>
      <c r="F273" s="1"/>
      <c r="G273" s="1"/>
      <c r="H273" s="1"/>
      <c r="I273" s="1"/>
      <c r="J273" s="1"/>
      <c r="K273" s="1"/>
      <c r="L273" s="1"/>
      <c r="M273" s="1"/>
      <c r="N273" s="1"/>
      <c r="O273" s="1"/>
      <c r="P273" s="229"/>
      <c r="Q273" s="1"/>
      <c r="R273" s="1"/>
      <c r="S273" s="1"/>
      <c r="T273" s="1"/>
      <c r="U273" s="1"/>
      <c r="V273" s="1"/>
      <c r="W273" s="1"/>
      <c r="X273" s="1"/>
      <c r="Y273" s="1"/>
      <c r="Z273" s="1"/>
      <c r="AA273" s="1"/>
      <c r="AB273" s="1"/>
      <c r="AC273" s="1"/>
      <c r="AD273" s="1"/>
      <c r="AE273" s="1"/>
      <c r="AF273" s="1"/>
      <c r="AG273" s="1"/>
      <c r="AH273" s="1"/>
      <c r="AI273" s="1"/>
      <c r="AJ273" s="1"/>
      <c r="AK273" s="1"/>
    </row>
    <row r="274" spans="1:37" ht="14.25" customHeight="1">
      <c r="A274" s="315"/>
      <c r="B274" s="1"/>
      <c r="C274" s="1"/>
      <c r="D274" s="1"/>
      <c r="E274" s="1"/>
      <c r="F274" s="1"/>
      <c r="G274" s="1"/>
      <c r="H274" s="1"/>
      <c r="I274" s="1"/>
      <c r="J274" s="1"/>
      <c r="K274" s="1"/>
      <c r="L274" s="1"/>
      <c r="M274" s="1"/>
      <c r="N274" s="1"/>
      <c r="O274" s="1"/>
      <c r="P274" s="229"/>
      <c r="Q274" s="1"/>
      <c r="R274" s="1"/>
      <c r="S274" s="1"/>
      <c r="T274" s="1"/>
      <c r="U274" s="1"/>
      <c r="V274" s="1"/>
      <c r="W274" s="1"/>
      <c r="X274" s="1"/>
      <c r="Y274" s="1"/>
      <c r="Z274" s="1"/>
      <c r="AA274" s="1"/>
      <c r="AB274" s="1"/>
      <c r="AC274" s="1"/>
      <c r="AD274" s="1"/>
      <c r="AE274" s="1"/>
      <c r="AF274" s="1"/>
      <c r="AG274" s="1"/>
      <c r="AH274" s="1"/>
      <c r="AI274" s="1"/>
      <c r="AJ274" s="1"/>
      <c r="AK274" s="1"/>
    </row>
    <row r="275" spans="1:37" ht="14.25" customHeight="1">
      <c r="A275" s="315"/>
      <c r="B275" s="1"/>
      <c r="C275" s="1"/>
      <c r="D275" s="1"/>
      <c r="E275" s="1"/>
      <c r="F275" s="1"/>
      <c r="G275" s="1"/>
      <c r="H275" s="1"/>
      <c r="I275" s="1"/>
      <c r="J275" s="1"/>
      <c r="K275" s="1"/>
      <c r="L275" s="1"/>
      <c r="M275" s="1"/>
      <c r="N275" s="1"/>
      <c r="O275" s="1"/>
      <c r="P275" s="229"/>
      <c r="Q275" s="1"/>
      <c r="R275" s="1"/>
      <c r="S275" s="1"/>
      <c r="T275" s="1"/>
      <c r="U275" s="1"/>
      <c r="V275" s="1"/>
      <c r="W275" s="1"/>
      <c r="X275" s="1"/>
      <c r="Y275" s="1"/>
      <c r="Z275" s="1"/>
      <c r="AA275" s="1"/>
      <c r="AB275" s="1"/>
      <c r="AC275" s="1"/>
      <c r="AD275" s="1"/>
      <c r="AE275" s="1"/>
      <c r="AF275" s="1"/>
      <c r="AG275" s="1"/>
      <c r="AH275" s="1"/>
      <c r="AI275" s="1"/>
      <c r="AJ275" s="1"/>
      <c r="AK275" s="1"/>
    </row>
    <row r="276" spans="1:37" ht="14.25" customHeight="1">
      <c r="A276" s="315"/>
      <c r="B276" s="1"/>
      <c r="C276" s="1"/>
      <c r="D276" s="1"/>
      <c r="E276" s="1"/>
      <c r="F276" s="1"/>
      <c r="G276" s="1"/>
      <c r="H276" s="1"/>
      <c r="I276" s="1"/>
      <c r="J276" s="1"/>
      <c r="K276" s="1"/>
      <c r="L276" s="1"/>
      <c r="M276" s="1"/>
      <c r="N276" s="1"/>
      <c r="O276" s="1"/>
      <c r="P276" s="229"/>
      <c r="Q276" s="1"/>
      <c r="R276" s="1"/>
      <c r="S276" s="1"/>
      <c r="T276" s="1"/>
      <c r="U276" s="1"/>
      <c r="V276" s="1"/>
      <c r="W276" s="1"/>
      <c r="X276" s="1"/>
      <c r="Y276" s="1"/>
      <c r="Z276" s="1"/>
      <c r="AA276" s="1"/>
      <c r="AB276" s="1"/>
      <c r="AC276" s="1"/>
      <c r="AD276" s="1"/>
      <c r="AE276" s="1"/>
      <c r="AF276" s="1"/>
      <c r="AG276" s="1"/>
      <c r="AH276" s="1"/>
      <c r="AI276" s="1"/>
      <c r="AJ276" s="1"/>
      <c r="AK276" s="1"/>
    </row>
    <row r="277" spans="1:37" ht="14.25" customHeight="1">
      <c r="A277" s="315"/>
      <c r="B277" s="1"/>
      <c r="C277" s="1"/>
      <c r="D277" s="1"/>
      <c r="E277" s="1"/>
      <c r="F277" s="1"/>
      <c r="G277" s="1"/>
      <c r="H277" s="1"/>
      <c r="I277" s="1"/>
      <c r="J277" s="1"/>
      <c r="K277" s="1"/>
      <c r="L277" s="1"/>
      <c r="M277" s="1"/>
      <c r="N277" s="1"/>
      <c r="O277" s="1"/>
      <c r="P277" s="229"/>
      <c r="Q277" s="1"/>
      <c r="R277" s="1"/>
      <c r="S277" s="1"/>
      <c r="T277" s="1"/>
      <c r="U277" s="1"/>
      <c r="V277" s="1"/>
      <c r="W277" s="1"/>
      <c r="X277" s="1"/>
      <c r="Y277" s="1"/>
      <c r="Z277" s="1"/>
      <c r="AA277" s="1"/>
      <c r="AB277" s="1"/>
      <c r="AC277" s="1"/>
      <c r="AD277" s="1"/>
      <c r="AE277" s="1"/>
      <c r="AF277" s="1"/>
      <c r="AG277" s="1"/>
      <c r="AH277" s="1"/>
      <c r="AI277" s="1"/>
      <c r="AJ277" s="1"/>
      <c r="AK277" s="1"/>
    </row>
    <row r="278" spans="1:37" ht="14.25" customHeight="1">
      <c r="A278" s="315"/>
      <c r="B278" s="1"/>
      <c r="C278" s="1"/>
      <c r="D278" s="1"/>
      <c r="E278" s="1"/>
      <c r="F278" s="1"/>
      <c r="G278" s="1"/>
      <c r="H278" s="1"/>
      <c r="I278" s="1"/>
      <c r="J278" s="1"/>
      <c r="K278" s="1"/>
      <c r="L278" s="1"/>
      <c r="M278" s="1"/>
      <c r="N278" s="1"/>
      <c r="O278" s="1"/>
      <c r="P278" s="229"/>
      <c r="Q278" s="1"/>
      <c r="R278" s="1"/>
      <c r="S278" s="1"/>
      <c r="T278" s="1"/>
      <c r="U278" s="1"/>
      <c r="V278" s="1"/>
      <c r="W278" s="1"/>
      <c r="X278" s="1"/>
      <c r="Y278" s="1"/>
      <c r="Z278" s="1"/>
      <c r="AA278" s="1"/>
      <c r="AB278" s="1"/>
      <c r="AC278" s="1"/>
      <c r="AD278" s="1"/>
      <c r="AE278" s="1"/>
      <c r="AF278" s="1"/>
      <c r="AG278" s="1"/>
      <c r="AH278" s="1"/>
      <c r="AI278" s="1"/>
      <c r="AJ278" s="1"/>
      <c r="AK278" s="1"/>
    </row>
    <row r="279" spans="1:37" ht="14.25" customHeight="1">
      <c r="A279" s="315"/>
      <c r="B279" s="1"/>
      <c r="C279" s="1"/>
      <c r="D279" s="1"/>
      <c r="E279" s="1"/>
      <c r="F279" s="1"/>
      <c r="G279" s="1"/>
      <c r="H279" s="1"/>
      <c r="I279" s="1"/>
      <c r="J279" s="1"/>
      <c r="K279" s="1"/>
      <c r="L279" s="1"/>
      <c r="M279" s="1"/>
      <c r="N279" s="1"/>
      <c r="O279" s="1"/>
      <c r="P279" s="229"/>
      <c r="Q279" s="1"/>
      <c r="R279" s="1"/>
      <c r="S279" s="1"/>
      <c r="T279" s="1"/>
      <c r="U279" s="1"/>
      <c r="V279" s="1"/>
      <c r="W279" s="1"/>
      <c r="X279" s="1"/>
      <c r="Y279" s="1"/>
      <c r="Z279" s="1"/>
      <c r="AA279" s="1"/>
      <c r="AB279" s="1"/>
      <c r="AC279" s="1"/>
      <c r="AD279" s="1"/>
      <c r="AE279" s="1"/>
      <c r="AF279" s="1"/>
      <c r="AG279" s="1"/>
      <c r="AH279" s="1"/>
      <c r="AI279" s="1"/>
      <c r="AJ279" s="1"/>
      <c r="AK279" s="1"/>
    </row>
    <row r="280" spans="1:37" ht="14.25" customHeight="1">
      <c r="A280" s="315"/>
      <c r="B280" s="1"/>
      <c r="C280" s="1"/>
      <c r="D280" s="1"/>
      <c r="E280" s="1"/>
      <c r="F280" s="1"/>
      <c r="G280" s="1"/>
      <c r="H280" s="1"/>
      <c r="I280" s="1"/>
      <c r="J280" s="1"/>
      <c r="K280" s="1"/>
      <c r="L280" s="1"/>
      <c r="M280" s="1"/>
      <c r="N280" s="1"/>
      <c r="O280" s="1"/>
      <c r="P280" s="229"/>
      <c r="Q280" s="1"/>
      <c r="R280" s="1"/>
      <c r="S280" s="1"/>
      <c r="T280" s="1"/>
      <c r="U280" s="1"/>
      <c r="V280" s="1"/>
      <c r="W280" s="1"/>
      <c r="X280" s="1"/>
      <c r="Y280" s="1"/>
      <c r="Z280" s="1"/>
      <c r="AA280" s="1"/>
      <c r="AB280" s="1"/>
      <c r="AC280" s="1"/>
      <c r="AD280" s="1"/>
      <c r="AE280" s="1"/>
      <c r="AF280" s="1"/>
      <c r="AG280" s="1"/>
      <c r="AH280" s="1"/>
      <c r="AI280" s="1"/>
      <c r="AJ280" s="1"/>
      <c r="AK280" s="1"/>
    </row>
    <row r="281" spans="1:37" ht="14.25" customHeight="1">
      <c r="A281" s="315"/>
      <c r="B281" s="1"/>
      <c r="C281" s="1"/>
      <c r="D281" s="1"/>
      <c r="E281" s="1"/>
      <c r="F281" s="1"/>
      <c r="G281" s="1"/>
      <c r="H281" s="1"/>
      <c r="I281" s="1"/>
      <c r="J281" s="1"/>
      <c r="K281" s="1"/>
      <c r="L281" s="1"/>
      <c r="M281" s="1"/>
      <c r="N281" s="1"/>
      <c r="O281" s="1"/>
      <c r="P281" s="229"/>
      <c r="Q281" s="1"/>
      <c r="R281" s="1"/>
      <c r="S281" s="1"/>
      <c r="T281" s="1"/>
      <c r="U281" s="1"/>
      <c r="V281" s="1"/>
      <c r="W281" s="1"/>
      <c r="X281" s="1"/>
      <c r="Y281" s="1"/>
      <c r="Z281" s="1"/>
      <c r="AA281" s="1"/>
      <c r="AB281" s="1"/>
      <c r="AC281" s="1"/>
      <c r="AD281" s="1"/>
      <c r="AE281" s="1"/>
      <c r="AF281" s="1"/>
      <c r="AG281" s="1"/>
      <c r="AH281" s="1"/>
      <c r="AI281" s="1"/>
      <c r="AJ281" s="1"/>
      <c r="AK281" s="1"/>
    </row>
    <row r="282" spans="1:37" ht="14.25" customHeight="1">
      <c r="A282" s="315"/>
      <c r="B282" s="1"/>
      <c r="C282" s="1"/>
      <c r="D282" s="1"/>
      <c r="E282" s="1"/>
      <c r="F282" s="1"/>
      <c r="G282" s="1"/>
      <c r="H282" s="1"/>
      <c r="I282" s="1"/>
      <c r="J282" s="1"/>
      <c r="K282" s="1"/>
      <c r="L282" s="1"/>
      <c r="M282" s="1"/>
      <c r="N282" s="1"/>
      <c r="O282" s="1"/>
      <c r="P282" s="229"/>
      <c r="Q282" s="1"/>
      <c r="R282" s="1"/>
      <c r="S282" s="1"/>
      <c r="T282" s="1"/>
      <c r="U282" s="1"/>
      <c r="V282" s="1"/>
      <c r="W282" s="1"/>
      <c r="X282" s="1"/>
      <c r="Y282" s="1"/>
      <c r="Z282" s="1"/>
      <c r="AA282" s="1"/>
      <c r="AB282" s="1"/>
      <c r="AC282" s="1"/>
      <c r="AD282" s="1"/>
      <c r="AE282" s="1"/>
      <c r="AF282" s="1"/>
      <c r="AG282" s="1"/>
      <c r="AH282" s="1"/>
      <c r="AI282" s="1"/>
      <c r="AJ282" s="1"/>
      <c r="AK282" s="1"/>
    </row>
    <row r="283" spans="1:37" ht="14.25" customHeight="1">
      <c r="A283" s="315"/>
      <c r="B283" s="1"/>
      <c r="C283" s="1"/>
      <c r="D283" s="1"/>
      <c r="E283" s="1"/>
      <c r="F283" s="1"/>
      <c r="G283" s="1"/>
      <c r="H283" s="1"/>
      <c r="I283" s="1"/>
      <c r="J283" s="1"/>
      <c r="K283" s="1"/>
      <c r="L283" s="1"/>
      <c r="M283" s="1"/>
      <c r="N283" s="1"/>
      <c r="O283" s="1"/>
      <c r="P283" s="229"/>
      <c r="Q283" s="1"/>
      <c r="R283" s="1"/>
      <c r="S283" s="1"/>
      <c r="T283" s="1"/>
      <c r="U283" s="1"/>
      <c r="V283" s="1"/>
      <c r="W283" s="1"/>
      <c r="X283" s="1"/>
      <c r="Y283" s="1"/>
      <c r="Z283" s="1"/>
      <c r="AA283" s="1"/>
      <c r="AB283" s="1"/>
      <c r="AC283" s="1"/>
      <c r="AD283" s="1"/>
      <c r="AE283" s="1"/>
      <c r="AF283" s="1"/>
      <c r="AG283" s="1"/>
      <c r="AH283" s="1"/>
      <c r="AI283" s="1"/>
      <c r="AJ283" s="1"/>
      <c r="AK283" s="1"/>
    </row>
    <row r="284" spans="1:37" ht="14.25" customHeight="1">
      <c r="A284" s="315"/>
      <c r="B284" s="1"/>
      <c r="C284" s="1"/>
      <c r="D284" s="1"/>
      <c r="E284" s="1"/>
      <c r="F284" s="1"/>
      <c r="G284" s="1"/>
      <c r="H284" s="1"/>
      <c r="I284" s="1"/>
      <c r="J284" s="1"/>
      <c r="K284" s="1"/>
      <c r="L284" s="1"/>
      <c r="M284" s="1"/>
      <c r="N284" s="1"/>
      <c r="O284" s="1"/>
      <c r="P284" s="229"/>
      <c r="Q284" s="1"/>
      <c r="R284" s="1"/>
      <c r="S284" s="1"/>
      <c r="T284" s="1"/>
      <c r="U284" s="1"/>
      <c r="V284" s="1"/>
      <c r="W284" s="1"/>
      <c r="X284" s="1"/>
      <c r="Y284" s="1"/>
      <c r="Z284" s="1"/>
      <c r="AA284" s="1"/>
      <c r="AB284" s="1"/>
      <c r="AC284" s="1"/>
      <c r="AD284" s="1"/>
      <c r="AE284" s="1"/>
      <c r="AF284" s="1"/>
      <c r="AG284" s="1"/>
      <c r="AH284" s="1"/>
      <c r="AI284" s="1"/>
      <c r="AJ284" s="1"/>
      <c r="AK284" s="1"/>
    </row>
    <row r="285" spans="1:37" ht="14.25" customHeight="1">
      <c r="A285" s="315"/>
      <c r="B285" s="1"/>
      <c r="C285" s="1"/>
      <c r="D285" s="1"/>
      <c r="E285" s="1"/>
      <c r="F285" s="1"/>
      <c r="G285" s="1"/>
      <c r="H285" s="1"/>
      <c r="I285" s="1"/>
      <c r="J285" s="1"/>
      <c r="K285" s="1"/>
      <c r="L285" s="1"/>
      <c r="M285" s="1"/>
      <c r="N285" s="1"/>
      <c r="O285" s="1"/>
      <c r="P285" s="229"/>
      <c r="Q285" s="1"/>
      <c r="R285" s="1"/>
      <c r="S285" s="1"/>
      <c r="T285" s="1"/>
      <c r="U285" s="1"/>
      <c r="V285" s="1"/>
      <c r="W285" s="1"/>
      <c r="X285" s="1"/>
      <c r="Y285" s="1"/>
      <c r="Z285" s="1"/>
      <c r="AA285" s="1"/>
      <c r="AB285" s="1"/>
      <c r="AC285" s="1"/>
      <c r="AD285" s="1"/>
      <c r="AE285" s="1"/>
      <c r="AF285" s="1"/>
      <c r="AG285" s="1"/>
      <c r="AH285" s="1"/>
      <c r="AI285" s="1"/>
      <c r="AJ285" s="1"/>
      <c r="AK285" s="1"/>
    </row>
    <row r="286" spans="1:37" ht="14.25" customHeight="1">
      <c r="A286" s="315"/>
      <c r="B286" s="1"/>
      <c r="C286" s="1"/>
      <c r="D286" s="1"/>
      <c r="E286" s="1"/>
      <c r="F286" s="1"/>
      <c r="G286" s="1"/>
      <c r="H286" s="1"/>
      <c r="I286" s="1"/>
      <c r="J286" s="1"/>
      <c r="K286" s="1"/>
      <c r="L286" s="1"/>
      <c r="M286" s="1"/>
      <c r="N286" s="1"/>
      <c r="O286" s="1"/>
      <c r="P286" s="229"/>
      <c r="Q286" s="1"/>
      <c r="R286" s="1"/>
      <c r="S286" s="1"/>
      <c r="T286" s="1"/>
      <c r="U286" s="1"/>
      <c r="V286" s="1"/>
      <c r="W286" s="1"/>
      <c r="X286" s="1"/>
      <c r="Y286" s="1"/>
      <c r="Z286" s="1"/>
      <c r="AA286" s="1"/>
      <c r="AB286" s="1"/>
      <c r="AC286" s="1"/>
      <c r="AD286" s="1"/>
      <c r="AE286" s="1"/>
      <c r="AF286" s="1"/>
      <c r="AG286" s="1"/>
      <c r="AH286" s="1"/>
      <c r="AI286" s="1"/>
      <c r="AJ286" s="1"/>
      <c r="AK286" s="1"/>
    </row>
    <row r="287" spans="1:37" ht="14.25" customHeight="1">
      <c r="A287" s="315"/>
      <c r="B287" s="1"/>
      <c r="C287" s="1"/>
      <c r="D287" s="1"/>
      <c r="E287" s="1"/>
      <c r="F287" s="1"/>
      <c r="G287" s="1"/>
      <c r="H287" s="1"/>
      <c r="I287" s="1"/>
      <c r="J287" s="1"/>
      <c r="K287" s="1"/>
      <c r="L287" s="1"/>
      <c r="M287" s="1"/>
      <c r="N287" s="1"/>
      <c r="O287" s="1"/>
      <c r="P287" s="229"/>
      <c r="Q287" s="1"/>
      <c r="R287" s="1"/>
      <c r="S287" s="1"/>
      <c r="T287" s="1"/>
      <c r="U287" s="1"/>
      <c r="V287" s="1"/>
      <c r="W287" s="1"/>
      <c r="X287" s="1"/>
      <c r="Y287" s="1"/>
      <c r="Z287" s="1"/>
      <c r="AA287" s="1"/>
      <c r="AB287" s="1"/>
      <c r="AC287" s="1"/>
      <c r="AD287" s="1"/>
      <c r="AE287" s="1"/>
      <c r="AF287" s="1"/>
      <c r="AG287" s="1"/>
      <c r="AH287" s="1"/>
      <c r="AI287" s="1"/>
      <c r="AJ287" s="1"/>
      <c r="AK287" s="1"/>
    </row>
    <row r="288" spans="1:37" ht="14.25" customHeight="1">
      <c r="A288" s="315"/>
      <c r="B288" s="1"/>
      <c r="C288" s="1"/>
      <c r="D288" s="1"/>
      <c r="E288" s="1"/>
      <c r="F288" s="1"/>
      <c r="G288" s="1"/>
      <c r="H288" s="1"/>
      <c r="I288" s="1"/>
      <c r="J288" s="1"/>
      <c r="K288" s="1"/>
      <c r="L288" s="1"/>
      <c r="M288" s="1"/>
      <c r="N288" s="1"/>
      <c r="O288" s="1"/>
      <c r="P288" s="229"/>
      <c r="Q288" s="1"/>
      <c r="R288" s="1"/>
      <c r="S288" s="1"/>
      <c r="T288" s="1"/>
      <c r="U288" s="1"/>
      <c r="V288" s="1"/>
      <c r="W288" s="1"/>
      <c r="X288" s="1"/>
      <c r="Y288" s="1"/>
      <c r="Z288" s="1"/>
      <c r="AA288" s="1"/>
      <c r="AB288" s="1"/>
      <c r="AC288" s="1"/>
      <c r="AD288" s="1"/>
      <c r="AE288" s="1"/>
      <c r="AF288" s="1"/>
      <c r="AG288" s="1"/>
      <c r="AH288" s="1"/>
      <c r="AI288" s="1"/>
      <c r="AJ288" s="1"/>
      <c r="AK288" s="1"/>
    </row>
    <row r="289" spans="1:37" ht="14.25" customHeight="1">
      <c r="A289" s="315"/>
      <c r="B289" s="1"/>
      <c r="C289" s="1"/>
      <c r="D289" s="1"/>
      <c r="E289" s="1"/>
      <c r="F289" s="1"/>
      <c r="G289" s="1"/>
      <c r="H289" s="1"/>
      <c r="I289" s="1"/>
      <c r="J289" s="1"/>
      <c r="K289" s="1"/>
      <c r="L289" s="1"/>
      <c r="M289" s="1"/>
      <c r="N289" s="1"/>
      <c r="O289" s="1"/>
      <c r="P289" s="229"/>
      <c r="Q289" s="1"/>
      <c r="R289" s="1"/>
      <c r="S289" s="1"/>
      <c r="T289" s="1"/>
      <c r="U289" s="1"/>
      <c r="V289" s="1"/>
      <c r="W289" s="1"/>
      <c r="X289" s="1"/>
      <c r="Y289" s="1"/>
      <c r="Z289" s="1"/>
      <c r="AA289" s="1"/>
      <c r="AB289" s="1"/>
      <c r="AC289" s="1"/>
      <c r="AD289" s="1"/>
      <c r="AE289" s="1"/>
      <c r="AF289" s="1"/>
      <c r="AG289" s="1"/>
      <c r="AH289" s="1"/>
      <c r="AI289" s="1"/>
      <c r="AJ289" s="1"/>
      <c r="AK289" s="1"/>
    </row>
    <row r="290" spans="1:37" ht="14.25" customHeight="1">
      <c r="A290" s="315"/>
      <c r="B290" s="1"/>
      <c r="C290" s="1"/>
      <c r="D290" s="1"/>
      <c r="E290" s="1"/>
      <c r="F290" s="1"/>
      <c r="G290" s="1"/>
      <c r="H290" s="1"/>
      <c r="I290" s="1"/>
      <c r="J290" s="1"/>
      <c r="K290" s="1"/>
      <c r="L290" s="1"/>
      <c r="M290" s="1"/>
      <c r="N290" s="1"/>
      <c r="O290" s="1"/>
      <c r="P290" s="229"/>
      <c r="Q290" s="1"/>
      <c r="R290" s="1"/>
      <c r="S290" s="1"/>
      <c r="T290" s="1"/>
      <c r="U290" s="1"/>
      <c r="V290" s="1"/>
      <c r="W290" s="1"/>
      <c r="X290" s="1"/>
      <c r="Y290" s="1"/>
      <c r="Z290" s="1"/>
      <c r="AA290" s="1"/>
      <c r="AB290" s="1"/>
      <c r="AC290" s="1"/>
      <c r="AD290" s="1"/>
      <c r="AE290" s="1"/>
      <c r="AF290" s="1"/>
      <c r="AG290" s="1"/>
      <c r="AH290" s="1"/>
      <c r="AI290" s="1"/>
      <c r="AJ290" s="1"/>
      <c r="AK290" s="1"/>
    </row>
    <row r="291" spans="1:37" ht="14.25" customHeight="1">
      <c r="A291" s="315"/>
      <c r="B291" s="1"/>
      <c r="C291" s="1"/>
      <c r="D291" s="1"/>
      <c r="E291" s="1"/>
      <c r="F291" s="1"/>
      <c r="G291" s="1"/>
      <c r="H291" s="1"/>
      <c r="I291" s="1"/>
      <c r="J291" s="1"/>
      <c r="K291" s="1"/>
      <c r="L291" s="1"/>
      <c r="M291" s="1"/>
      <c r="N291" s="1"/>
      <c r="O291" s="1"/>
      <c r="P291" s="229"/>
      <c r="Q291" s="1"/>
      <c r="R291" s="1"/>
      <c r="S291" s="1"/>
      <c r="T291" s="1"/>
      <c r="U291" s="1"/>
      <c r="V291" s="1"/>
      <c r="W291" s="1"/>
      <c r="X291" s="1"/>
      <c r="Y291" s="1"/>
      <c r="Z291" s="1"/>
      <c r="AA291" s="1"/>
      <c r="AB291" s="1"/>
      <c r="AC291" s="1"/>
      <c r="AD291" s="1"/>
      <c r="AE291" s="1"/>
      <c r="AF291" s="1"/>
      <c r="AG291" s="1"/>
      <c r="AH291" s="1"/>
      <c r="AI291" s="1"/>
      <c r="AJ291" s="1"/>
      <c r="AK291" s="1"/>
    </row>
    <row r="292" spans="1:37" ht="14.25" customHeight="1">
      <c r="A292" s="315"/>
      <c r="B292" s="1"/>
      <c r="C292" s="1"/>
      <c r="D292" s="1"/>
      <c r="E292" s="1"/>
      <c r="F292" s="1"/>
      <c r="G292" s="1"/>
      <c r="H292" s="1"/>
      <c r="I292" s="1"/>
      <c r="J292" s="1"/>
      <c r="K292" s="1"/>
      <c r="L292" s="1"/>
      <c r="M292" s="1"/>
      <c r="N292" s="1"/>
      <c r="O292" s="1"/>
      <c r="P292" s="229"/>
      <c r="Q292" s="1"/>
      <c r="R292" s="1"/>
      <c r="S292" s="1"/>
      <c r="T292" s="1"/>
      <c r="U292" s="1"/>
      <c r="V292" s="1"/>
      <c r="W292" s="1"/>
      <c r="X292" s="1"/>
      <c r="Y292" s="1"/>
      <c r="Z292" s="1"/>
      <c r="AA292" s="1"/>
      <c r="AB292" s="1"/>
      <c r="AC292" s="1"/>
      <c r="AD292" s="1"/>
      <c r="AE292" s="1"/>
      <c r="AF292" s="1"/>
      <c r="AG292" s="1"/>
      <c r="AH292" s="1"/>
      <c r="AI292" s="1"/>
      <c r="AJ292" s="1"/>
      <c r="AK292" s="1"/>
    </row>
    <row r="293" spans="1:37" ht="14.25" customHeight="1">
      <c r="A293" s="315"/>
      <c r="B293" s="1"/>
      <c r="C293" s="1"/>
      <c r="D293" s="1"/>
      <c r="E293" s="1"/>
      <c r="F293" s="1"/>
      <c r="G293" s="1"/>
      <c r="H293" s="1"/>
      <c r="I293" s="1"/>
      <c r="J293" s="1"/>
      <c r="K293" s="1"/>
      <c r="L293" s="1"/>
      <c r="M293" s="1"/>
      <c r="N293" s="1"/>
      <c r="O293" s="1"/>
      <c r="P293" s="229"/>
      <c r="Q293" s="1"/>
      <c r="R293" s="1"/>
      <c r="S293" s="1"/>
      <c r="T293" s="1"/>
      <c r="U293" s="1"/>
      <c r="V293" s="1"/>
      <c r="W293" s="1"/>
      <c r="X293" s="1"/>
      <c r="Y293" s="1"/>
      <c r="Z293" s="1"/>
      <c r="AA293" s="1"/>
      <c r="AB293" s="1"/>
      <c r="AC293" s="1"/>
      <c r="AD293" s="1"/>
      <c r="AE293" s="1"/>
      <c r="AF293" s="1"/>
      <c r="AG293" s="1"/>
      <c r="AH293" s="1"/>
      <c r="AI293" s="1"/>
      <c r="AJ293" s="1"/>
      <c r="AK293" s="1"/>
    </row>
    <row r="294" spans="1:37" ht="14.25" customHeight="1">
      <c r="A294" s="315"/>
      <c r="B294" s="1"/>
      <c r="C294" s="1"/>
      <c r="D294" s="1"/>
      <c r="E294" s="1"/>
      <c r="F294" s="1"/>
      <c r="G294" s="1"/>
      <c r="H294" s="1"/>
      <c r="I294" s="1"/>
      <c r="J294" s="1"/>
      <c r="K294" s="1"/>
      <c r="L294" s="1"/>
      <c r="M294" s="1"/>
      <c r="N294" s="1"/>
      <c r="O294" s="1"/>
      <c r="P294" s="229"/>
      <c r="Q294" s="1"/>
      <c r="R294" s="1"/>
      <c r="S294" s="1"/>
      <c r="T294" s="1"/>
      <c r="U294" s="1"/>
      <c r="V294" s="1"/>
      <c r="W294" s="1"/>
      <c r="X294" s="1"/>
      <c r="Y294" s="1"/>
      <c r="Z294" s="1"/>
      <c r="AA294" s="1"/>
      <c r="AB294" s="1"/>
      <c r="AC294" s="1"/>
      <c r="AD294" s="1"/>
      <c r="AE294" s="1"/>
      <c r="AF294" s="1"/>
      <c r="AG294" s="1"/>
      <c r="AH294" s="1"/>
      <c r="AI294" s="1"/>
      <c r="AJ294" s="1"/>
      <c r="AK294" s="1"/>
    </row>
    <row r="295" spans="1:37" ht="14.25" customHeight="1">
      <c r="A295" s="315"/>
      <c r="B295" s="1"/>
      <c r="C295" s="1"/>
      <c r="D295" s="1"/>
      <c r="E295" s="1"/>
      <c r="F295" s="1"/>
      <c r="G295" s="1"/>
      <c r="H295" s="1"/>
      <c r="I295" s="1"/>
      <c r="J295" s="1"/>
      <c r="K295" s="1"/>
      <c r="L295" s="1"/>
      <c r="M295" s="1"/>
      <c r="N295" s="1"/>
      <c r="O295" s="1"/>
      <c r="P295" s="229"/>
      <c r="Q295" s="1"/>
      <c r="R295" s="1"/>
      <c r="S295" s="1"/>
      <c r="T295" s="1"/>
      <c r="U295" s="1"/>
      <c r="V295" s="1"/>
      <c r="W295" s="1"/>
      <c r="X295" s="1"/>
      <c r="Y295" s="1"/>
      <c r="Z295" s="1"/>
      <c r="AA295" s="1"/>
      <c r="AB295" s="1"/>
      <c r="AC295" s="1"/>
      <c r="AD295" s="1"/>
      <c r="AE295" s="1"/>
      <c r="AF295" s="1"/>
      <c r="AG295" s="1"/>
      <c r="AH295" s="1"/>
      <c r="AI295" s="1"/>
      <c r="AJ295" s="1"/>
      <c r="AK295" s="1"/>
    </row>
    <row r="296" spans="1:37" ht="14.25" customHeight="1">
      <c r="A296" s="315"/>
      <c r="B296" s="1"/>
      <c r="C296" s="1"/>
      <c r="D296" s="1"/>
      <c r="E296" s="1"/>
      <c r="F296" s="1"/>
      <c r="G296" s="1"/>
      <c r="H296" s="1"/>
      <c r="I296" s="1"/>
      <c r="J296" s="1"/>
      <c r="K296" s="1"/>
      <c r="L296" s="1"/>
      <c r="M296" s="1"/>
      <c r="N296" s="1"/>
      <c r="O296" s="1"/>
      <c r="P296" s="229"/>
      <c r="Q296" s="1"/>
      <c r="R296" s="1"/>
      <c r="S296" s="1"/>
      <c r="T296" s="1"/>
      <c r="U296" s="1"/>
      <c r="V296" s="1"/>
      <c r="W296" s="1"/>
      <c r="X296" s="1"/>
      <c r="Y296" s="1"/>
      <c r="Z296" s="1"/>
      <c r="AA296" s="1"/>
      <c r="AB296" s="1"/>
      <c r="AC296" s="1"/>
      <c r="AD296" s="1"/>
      <c r="AE296" s="1"/>
      <c r="AF296" s="1"/>
      <c r="AG296" s="1"/>
      <c r="AH296" s="1"/>
      <c r="AI296" s="1"/>
      <c r="AJ296" s="1"/>
      <c r="AK296" s="1"/>
    </row>
    <row r="297" spans="1:37" ht="14.25" customHeight="1">
      <c r="A297" s="315"/>
      <c r="B297" s="1"/>
      <c r="C297" s="1"/>
      <c r="D297" s="1"/>
      <c r="E297" s="1"/>
      <c r="F297" s="1"/>
      <c r="G297" s="1"/>
      <c r="H297" s="1"/>
      <c r="I297" s="1"/>
      <c r="J297" s="1"/>
      <c r="K297" s="1"/>
      <c r="L297" s="1"/>
      <c r="M297" s="1"/>
      <c r="N297" s="1"/>
      <c r="O297" s="1"/>
      <c r="P297" s="229"/>
      <c r="Q297" s="1"/>
      <c r="R297" s="1"/>
      <c r="S297" s="1"/>
      <c r="T297" s="1"/>
      <c r="U297" s="1"/>
      <c r="V297" s="1"/>
      <c r="W297" s="1"/>
      <c r="X297" s="1"/>
      <c r="Y297" s="1"/>
      <c r="Z297" s="1"/>
      <c r="AA297" s="1"/>
      <c r="AB297" s="1"/>
      <c r="AC297" s="1"/>
      <c r="AD297" s="1"/>
      <c r="AE297" s="1"/>
      <c r="AF297" s="1"/>
      <c r="AG297" s="1"/>
      <c r="AH297" s="1"/>
      <c r="AI297" s="1"/>
      <c r="AJ297" s="1"/>
      <c r="AK297" s="1"/>
    </row>
    <row r="298" spans="1:37" ht="14.25" customHeight="1">
      <c r="A298" s="315"/>
      <c r="B298" s="1"/>
      <c r="C298" s="1"/>
      <c r="D298" s="1"/>
      <c r="E298" s="1"/>
      <c r="F298" s="1"/>
      <c r="G298" s="1"/>
      <c r="H298" s="1"/>
      <c r="I298" s="1"/>
      <c r="J298" s="1"/>
      <c r="K298" s="1"/>
      <c r="L298" s="1"/>
      <c r="M298" s="1"/>
      <c r="N298" s="1"/>
      <c r="O298" s="1"/>
      <c r="P298" s="229"/>
      <c r="Q298" s="1"/>
      <c r="R298" s="1"/>
      <c r="S298" s="1"/>
      <c r="T298" s="1"/>
      <c r="U298" s="1"/>
      <c r="V298" s="1"/>
      <c r="W298" s="1"/>
      <c r="X298" s="1"/>
      <c r="Y298" s="1"/>
      <c r="Z298" s="1"/>
      <c r="AA298" s="1"/>
      <c r="AB298" s="1"/>
      <c r="AC298" s="1"/>
      <c r="AD298" s="1"/>
      <c r="AE298" s="1"/>
      <c r="AF298" s="1"/>
      <c r="AG298" s="1"/>
      <c r="AH298" s="1"/>
      <c r="AI298" s="1"/>
      <c r="AJ298" s="1"/>
      <c r="AK298" s="1"/>
    </row>
    <row r="299" spans="1:37" ht="14.25" customHeight="1">
      <c r="A299" s="315"/>
      <c r="B299" s="1"/>
      <c r="C299" s="1"/>
      <c r="D299" s="1"/>
      <c r="E299" s="1"/>
      <c r="F299" s="1"/>
      <c r="G299" s="1"/>
      <c r="H299" s="1"/>
      <c r="I299" s="1"/>
      <c r="J299" s="1"/>
      <c r="K299" s="1"/>
      <c r="L299" s="1"/>
      <c r="M299" s="1"/>
      <c r="N299" s="1"/>
      <c r="O299" s="1"/>
      <c r="P299" s="229"/>
      <c r="Q299" s="1"/>
      <c r="R299" s="1"/>
      <c r="S299" s="1"/>
      <c r="T299" s="1"/>
      <c r="U299" s="1"/>
      <c r="V299" s="1"/>
      <c r="W299" s="1"/>
      <c r="X299" s="1"/>
      <c r="Y299" s="1"/>
      <c r="Z299" s="1"/>
      <c r="AA299" s="1"/>
      <c r="AB299" s="1"/>
      <c r="AC299" s="1"/>
      <c r="AD299" s="1"/>
      <c r="AE299" s="1"/>
      <c r="AF299" s="1"/>
      <c r="AG299" s="1"/>
      <c r="AH299" s="1"/>
      <c r="AI299" s="1"/>
      <c r="AJ299" s="1"/>
      <c r="AK299" s="1"/>
    </row>
    <row r="300" spans="1:37" ht="14.25" customHeight="1">
      <c r="A300" s="315"/>
      <c r="B300" s="1"/>
      <c r="C300" s="1"/>
      <c r="D300" s="1"/>
      <c r="E300" s="1"/>
      <c r="F300" s="1"/>
      <c r="G300" s="1"/>
      <c r="H300" s="1"/>
      <c r="I300" s="1"/>
      <c r="J300" s="1"/>
      <c r="K300" s="1"/>
      <c r="L300" s="1"/>
      <c r="M300" s="1"/>
      <c r="N300" s="1"/>
      <c r="O300" s="1"/>
      <c r="P300" s="229"/>
      <c r="Q300" s="1"/>
      <c r="R300" s="1"/>
      <c r="S300" s="1"/>
      <c r="T300" s="1"/>
      <c r="U300" s="1"/>
      <c r="V300" s="1"/>
      <c r="W300" s="1"/>
      <c r="X300" s="1"/>
      <c r="Y300" s="1"/>
      <c r="Z300" s="1"/>
      <c r="AA300" s="1"/>
      <c r="AB300" s="1"/>
      <c r="AC300" s="1"/>
      <c r="AD300" s="1"/>
      <c r="AE300" s="1"/>
      <c r="AF300" s="1"/>
      <c r="AG300" s="1"/>
      <c r="AH300" s="1"/>
      <c r="AI300" s="1"/>
      <c r="AJ300" s="1"/>
      <c r="AK300" s="1"/>
    </row>
    <row r="301" spans="1:37" ht="14.25" customHeight="1">
      <c r="A301" s="315"/>
      <c r="B301" s="1"/>
      <c r="C301" s="1"/>
      <c r="D301" s="1"/>
      <c r="E301" s="1"/>
      <c r="F301" s="1"/>
      <c r="G301" s="1"/>
      <c r="H301" s="1"/>
      <c r="I301" s="1"/>
      <c r="J301" s="1"/>
      <c r="K301" s="1"/>
      <c r="L301" s="1"/>
      <c r="M301" s="1"/>
      <c r="N301" s="1"/>
      <c r="O301" s="1"/>
      <c r="P301" s="229"/>
      <c r="Q301" s="1"/>
      <c r="R301" s="1"/>
      <c r="S301" s="1"/>
      <c r="T301" s="1"/>
      <c r="U301" s="1"/>
      <c r="V301" s="1"/>
      <c r="W301" s="1"/>
      <c r="X301" s="1"/>
      <c r="Y301" s="1"/>
      <c r="Z301" s="1"/>
      <c r="AA301" s="1"/>
      <c r="AB301" s="1"/>
      <c r="AC301" s="1"/>
      <c r="AD301" s="1"/>
      <c r="AE301" s="1"/>
      <c r="AF301" s="1"/>
      <c r="AG301" s="1"/>
      <c r="AH301" s="1"/>
      <c r="AI301" s="1"/>
      <c r="AJ301" s="1"/>
      <c r="AK301" s="1"/>
    </row>
    <row r="302" spans="1:37" ht="14.25" customHeight="1">
      <c r="A302" s="315"/>
      <c r="B302" s="1"/>
      <c r="C302" s="1"/>
      <c r="D302" s="1"/>
      <c r="E302" s="1"/>
      <c r="F302" s="1"/>
      <c r="G302" s="1"/>
      <c r="H302" s="1"/>
      <c r="I302" s="1"/>
      <c r="J302" s="1"/>
      <c r="K302" s="1"/>
      <c r="L302" s="1"/>
      <c r="M302" s="1"/>
      <c r="N302" s="1"/>
      <c r="O302" s="1"/>
      <c r="P302" s="229"/>
      <c r="Q302" s="1"/>
      <c r="R302" s="1"/>
      <c r="S302" s="1"/>
      <c r="T302" s="1"/>
      <c r="U302" s="1"/>
      <c r="V302" s="1"/>
      <c r="W302" s="1"/>
      <c r="X302" s="1"/>
      <c r="Y302" s="1"/>
      <c r="Z302" s="1"/>
      <c r="AA302" s="1"/>
      <c r="AB302" s="1"/>
      <c r="AC302" s="1"/>
      <c r="AD302" s="1"/>
      <c r="AE302" s="1"/>
      <c r="AF302" s="1"/>
      <c r="AG302" s="1"/>
      <c r="AH302" s="1"/>
      <c r="AI302" s="1"/>
      <c r="AJ302" s="1"/>
      <c r="AK302" s="1"/>
    </row>
    <row r="303" spans="1:37" ht="14.25" customHeight="1">
      <c r="A303" s="315"/>
      <c r="B303" s="1"/>
      <c r="C303" s="1"/>
      <c r="D303" s="1"/>
      <c r="E303" s="1"/>
      <c r="F303" s="1"/>
      <c r="G303" s="1"/>
      <c r="H303" s="1"/>
      <c r="I303" s="1"/>
      <c r="J303" s="1"/>
      <c r="K303" s="1"/>
      <c r="L303" s="1"/>
      <c r="M303" s="1"/>
      <c r="N303" s="1"/>
      <c r="O303" s="1"/>
      <c r="P303" s="229"/>
      <c r="Q303" s="1"/>
      <c r="R303" s="1"/>
      <c r="S303" s="1"/>
      <c r="T303" s="1"/>
      <c r="U303" s="1"/>
      <c r="V303" s="1"/>
      <c r="W303" s="1"/>
      <c r="X303" s="1"/>
      <c r="Y303" s="1"/>
      <c r="Z303" s="1"/>
      <c r="AA303" s="1"/>
      <c r="AB303" s="1"/>
      <c r="AC303" s="1"/>
      <c r="AD303" s="1"/>
      <c r="AE303" s="1"/>
      <c r="AF303" s="1"/>
      <c r="AG303" s="1"/>
      <c r="AH303" s="1"/>
      <c r="AI303" s="1"/>
      <c r="AJ303" s="1"/>
      <c r="AK303" s="1"/>
    </row>
    <row r="304" spans="1:37" ht="14.25" customHeight="1">
      <c r="A304" s="315"/>
      <c r="B304" s="1"/>
      <c r="C304" s="1"/>
      <c r="D304" s="1"/>
      <c r="E304" s="1"/>
      <c r="F304" s="1"/>
      <c r="G304" s="1"/>
      <c r="H304" s="1"/>
      <c r="I304" s="1"/>
      <c r="J304" s="1"/>
      <c r="K304" s="1"/>
      <c r="L304" s="1"/>
      <c r="M304" s="1"/>
      <c r="N304" s="1"/>
      <c r="O304" s="1"/>
      <c r="P304" s="229"/>
      <c r="Q304" s="1"/>
      <c r="R304" s="1"/>
      <c r="S304" s="1"/>
      <c r="T304" s="1"/>
      <c r="U304" s="1"/>
      <c r="V304" s="1"/>
      <c r="W304" s="1"/>
      <c r="X304" s="1"/>
      <c r="Y304" s="1"/>
      <c r="Z304" s="1"/>
      <c r="AA304" s="1"/>
      <c r="AB304" s="1"/>
      <c r="AC304" s="1"/>
      <c r="AD304" s="1"/>
      <c r="AE304" s="1"/>
      <c r="AF304" s="1"/>
      <c r="AG304" s="1"/>
      <c r="AH304" s="1"/>
      <c r="AI304" s="1"/>
      <c r="AJ304" s="1"/>
      <c r="AK304" s="1"/>
    </row>
    <row r="305" spans="1:37" ht="14.25" customHeight="1">
      <c r="A305" s="315"/>
      <c r="B305" s="1"/>
      <c r="C305" s="1"/>
      <c r="D305" s="1"/>
      <c r="E305" s="1"/>
      <c r="F305" s="1"/>
      <c r="G305" s="1"/>
      <c r="H305" s="1"/>
      <c r="I305" s="1"/>
      <c r="J305" s="1"/>
      <c r="K305" s="1"/>
      <c r="L305" s="1"/>
      <c r="M305" s="1"/>
      <c r="N305" s="1"/>
      <c r="O305" s="1"/>
      <c r="P305" s="229"/>
      <c r="Q305" s="1"/>
      <c r="R305" s="1"/>
      <c r="S305" s="1"/>
      <c r="T305" s="1"/>
      <c r="U305" s="1"/>
      <c r="V305" s="1"/>
      <c r="W305" s="1"/>
      <c r="X305" s="1"/>
      <c r="Y305" s="1"/>
      <c r="Z305" s="1"/>
      <c r="AA305" s="1"/>
      <c r="AB305" s="1"/>
      <c r="AC305" s="1"/>
      <c r="AD305" s="1"/>
      <c r="AE305" s="1"/>
      <c r="AF305" s="1"/>
      <c r="AG305" s="1"/>
      <c r="AH305" s="1"/>
      <c r="AI305" s="1"/>
      <c r="AJ305" s="1"/>
      <c r="AK305" s="1"/>
    </row>
    <row r="306" spans="1:37" ht="14.25" customHeight="1">
      <c r="A306" s="315"/>
      <c r="B306" s="1"/>
      <c r="C306" s="1"/>
      <c r="D306" s="1"/>
      <c r="E306" s="1"/>
      <c r="F306" s="1"/>
      <c r="G306" s="1"/>
      <c r="H306" s="1"/>
      <c r="I306" s="1"/>
      <c r="J306" s="1"/>
      <c r="K306" s="1"/>
      <c r="L306" s="1"/>
      <c r="M306" s="1"/>
      <c r="N306" s="1"/>
      <c r="O306" s="1"/>
      <c r="P306" s="229"/>
      <c r="Q306" s="1"/>
      <c r="R306" s="1"/>
      <c r="S306" s="1"/>
      <c r="T306" s="1"/>
      <c r="U306" s="1"/>
      <c r="V306" s="1"/>
      <c r="W306" s="1"/>
      <c r="X306" s="1"/>
      <c r="Y306" s="1"/>
      <c r="Z306" s="1"/>
      <c r="AA306" s="1"/>
      <c r="AB306" s="1"/>
      <c r="AC306" s="1"/>
      <c r="AD306" s="1"/>
      <c r="AE306" s="1"/>
      <c r="AF306" s="1"/>
      <c r="AG306" s="1"/>
      <c r="AH306" s="1"/>
      <c r="AI306" s="1"/>
      <c r="AJ306" s="1"/>
      <c r="AK306" s="1"/>
    </row>
    <row r="307" spans="1:37" ht="14.25" customHeight="1">
      <c r="A307" s="315"/>
      <c r="B307" s="1"/>
      <c r="C307" s="1"/>
      <c r="D307" s="1"/>
      <c r="E307" s="1"/>
      <c r="F307" s="1"/>
      <c r="G307" s="1"/>
      <c r="H307" s="1"/>
      <c r="I307" s="1"/>
      <c r="J307" s="1"/>
      <c r="K307" s="1"/>
      <c r="L307" s="1"/>
      <c r="M307" s="1"/>
      <c r="N307" s="1"/>
      <c r="O307" s="1"/>
      <c r="P307" s="229"/>
      <c r="Q307" s="1"/>
      <c r="R307" s="1"/>
      <c r="S307" s="1"/>
      <c r="T307" s="1"/>
      <c r="U307" s="1"/>
      <c r="V307" s="1"/>
      <c r="W307" s="1"/>
      <c r="X307" s="1"/>
      <c r="Y307" s="1"/>
      <c r="Z307" s="1"/>
      <c r="AA307" s="1"/>
      <c r="AB307" s="1"/>
      <c r="AC307" s="1"/>
      <c r="AD307" s="1"/>
      <c r="AE307" s="1"/>
      <c r="AF307" s="1"/>
      <c r="AG307" s="1"/>
      <c r="AH307" s="1"/>
      <c r="AI307" s="1"/>
      <c r="AJ307" s="1"/>
      <c r="AK307" s="1"/>
    </row>
    <row r="308" spans="1:37" ht="14.25" customHeight="1">
      <c r="A308" s="315"/>
      <c r="B308" s="1"/>
      <c r="C308" s="1"/>
      <c r="D308" s="1"/>
      <c r="E308" s="1"/>
      <c r="F308" s="1"/>
      <c r="G308" s="1"/>
      <c r="H308" s="1"/>
      <c r="I308" s="1"/>
      <c r="J308" s="1"/>
      <c r="K308" s="1"/>
      <c r="L308" s="1"/>
      <c r="M308" s="1"/>
      <c r="N308" s="1"/>
      <c r="O308" s="1"/>
      <c r="P308" s="229"/>
      <c r="Q308" s="1"/>
      <c r="R308" s="1"/>
      <c r="S308" s="1"/>
      <c r="T308" s="1"/>
      <c r="U308" s="1"/>
      <c r="V308" s="1"/>
      <c r="W308" s="1"/>
      <c r="X308" s="1"/>
      <c r="Y308" s="1"/>
      <c r="Z308" s="1"/>
      <c r="AA308" s="1"/>
      <c r="AB308" s="1"/>
      <c r="AC308" s="1"/>
      <c r="AD308" s="1"/>
      <c r="AE308" s="1"/>
      <c r="AF308" s="1"/>
      <c r="AG308" s="1"/>
      <c r="AH308" s="1"/>
      <c r="AI308" s="1"/>
      <c r="AJ308" s="1"/>
      <c r="AK308" s="1"/>
    </row>
    <row r="309" spans="1:37" ht="14.25" customHeight="1">
      <c r="A309" s="315"/>
      <c r="B309" s="1"/>
      <c r="C309" s="1"/>
      <c r="D309" s="1"/>
      <c r="E309" s="1"/>
      <c r="F309" s="1"/>
      <c r="G309" s="1"/>
      <c r="H309" s="1"/>
      <c r="I309" s="1"/>
      <c r="J309" s="1"/>
      <c r="K309" s="1"/>
      <c r="L309" s="1"/>
      <c r="M309" s="1"/>
      <c r="N309" s="1"/>
      <c r="O309" s="1"/>
      <c r="P309" s="229"/>
      <c r="Q309" s="1"/>
      <c r="R309" s="1"/>
      <c r="S309" s="1"/>
      <c r="T309" s="1"/>
      <c r="U309" s="1"/>
      <c r="V309" s="1"/>
      <c r="W309" s="1"/>
      <c r="X309" s="1"/>
      <c r="Y309" s="1"/>
      <c r="Z309" s="1"/>
      <c r="AA309" s="1"/>
      <c r="AB309" s="1"/>
      <c r="AC309" s="1"/>
      <c r="AD309" s="1"/>
      <c r="AE309" s="1"/>
      <c r="AF309" s="1"/>
      <c r="AG309" s="1"/>
      <c r="AH309" s="1"/>
      <c r="AI309" s="1"/>
      <c r="AJ309" s="1"/>
      <c r="AK309" s="1"/>
    </row>
    <row r="310" spans="1:37" ht="14.25" customHeight="1">
      <c r="A310" s="315"/>
      <c r="B310" s="1"/>
      <c r="C310" s="1"/>
      <c r="D310" s="1"/>
      <c r="E310" s="1"/>
      <c r="F310" s="1"/>
      <c r="G310" s="1"/>
      <c r="H310" s="1"/>
      <c r="I310" s="1"/>
      <c r="J310" s="1"/>
      <c r="K310" s="1"/>
      <c r="L310" s="1"/>
      <c r="M310" s="1"/>
      <c r="N310" s="1"/>
      <c r="O310" s="1"/>
      <c r="P310" s="229"/>
      <c r="Q310" s="1"/>
      <c r="R310" s="1"/>
      <c r="S310" s="1"/>
      <c r="T310" s="1"/>
      <c r="U310" s="1"/>
      <c r="V310" s="1"/>
      <c r="W310" s="1"/>
      <c r="X310" s="1"/>
      <c r="Y310" s="1"/>
      <c r="Z310" s="1"/>
      <c r="AA310" s="1"/>
      <c r="AB310" s="1"/>
      <c r="AC310" s="1"/>
      <c r="AD310" s="1"/>
      <c r="AE310" s="1"/>
      <c r="AF310" s="1"/>
      <c r="AG310" s="1"/>
      <c r="AH310" s="1"/>
      <c r="AI310" s="1"/>
      <c r="AJ310" s="1"/>
      <c r="AK310" s="1"/>
    </row>
    <row r="311" spans="1:37" ht="14.25" customHeight="1">
      <c r="A311" s="315"/>
      <c r="B311" s="1"/>
      <c r="C311" s="1"/>
      <c r="D311" s="1"/>
      <c r="E311" s="1"/>
      <c r="F311" s="1"/>
      <c r="G311" s="1"/>
      <c r="H311" s="1"/>
      <c r="I311" s="1"/>
      <c r="J311" s="1"/>
      <c r="K311" s="1"/>
      <c r="L311" s="1"/>
      <c r="M311" s="1"/>
      <c r="N311" s="1"/>
      <c r="O311" s="1"/>
      <c r="P311" s="229"/>
      <c r="Q311" s="1"/>
      <c r="R311" s="1"/>
      <c r="S311" s="1"/>
      <c r="T311" s="1"/>
      <c r="U311" s="1"/>
      <c r="V311" s="1"/>
      <c r="W311" s="1"/>
      <c r="X311" s="1"/>
      <c r="Y311" s="1"/>
      <c r="Z311" s="1"/>
      <c r="AA311" s="1"/>
      <c r="AB311" s="1"/>
      <c r="AC311" s="1"/>
      <c r="AD311" s="1"/>
      <c r="AE311" s="1"/>
      <c r="AF311" s="1"/>
      <c r="AG311" s="1"/>
      <c r="AH311" s="1"/>
      <c r="AI311" s="1"/>
      <c r="AJ311" s="1"/>
      <c r="AK311" s="1"/>
    </row>
    <row r="312" spans="1:37" ht="14.25" customHeight="1">
      <c r="A312" s="315"/>
      <c r="B312" s="1"/>
      <c r="C312" s="1"/>
      <c r="D312" s="1"/>
      <c r="E312" s="1"/>
      <c r="F312" s="1"/>
      <c r="G312" s="1"/>
      <c r="H312" s="1"/>
      <c r="I312" s="1"/>
      <c r="J312" s="1"/>
      <c r="K312" s="1"/>
      <c r="L312" s="1"/>
      <c r="M312" s="1"/>
      <c r="N312" s="1"/>
      <c r="O312" s="1"/>
      <c r="P312" s="229"/>
      <c r="Q312" s="1"/>
      <c r="R312" s="1"/>
      <c r="S312" s="1"/>
      <c r="T312" s="1"/>
      <c r="U312" s="1"/>
      <c r="V312" s="1"/>
      <c r="W312" s="1"/>
      <c r="X312" s="1"/>
      <c r="Y312" s="1"/>
      <c r="Z312" s="1"/>
      <c r="AA312" s="1"/>
      <c r="AB312" s="1"/>
      <c r="AC312" s="1"/>
      <c r="AD312" s="1"/>
      <c r="AE312" s="1"/>
      <c r="AF312" s="1"/>
      <c r="AG312" s="1"/>
      <c r="AH312" s="1"/>
      <c r="AI312" s="1"/>
      <c r="AJ312" s="1"/>
      <c r="AK312" s="1"/>
    </row>
    <row r="313" spans="1:37" ht="14.25" customHeight="1">
      <c r="A313" s="315"/>
      <c r="B313" s="1"/>
      <c r="C313" s="1"/>
      <c r="D313" s="1"/>
      <c r="E313" s="1"/>
      <c r="F313" s="1"/>
      <c r="G313" s="1"/>
      <c r="H313" s="1"/>
      <c r="I313" s="1"/>
      <c r="J313" s="1"/>
      <c r="K313" s="1"/>
      <c r="L313" s="1"/>
      <c r="M313" s="1"/>
      <c r="N313" s="1"/>
      <c r="O313" s="1"/>
      <c r="P313" s="229"/>
      <c r="Q313" s="1"/>
      <c r="R313" s="1"/>
      <c r="S313" s="1"/>
      <c r="T313" s="1"/>
      <c r="U313" s="1"/>
      <c r="V313" s="1"/>
      <c r="W313" s="1"/>
      <c r="X313" s="1"/>
      <c r="Y313" s="1"/>
      <c r="Z313" s="1"/>
      <c r="AA313" s="1"/>
      <c r="AB313" s="1"/>
      <c r="AC313" s="1"/>
      <c r="AD313" s="1"/>
      <c r="AE313" s="1"/>
      <c r="AF313" s="1"/>
      <c r="AG313" s="1"/>
      <c r="AH313" s="1"/>
      <c r="AI313" s="1"/>
      <c r="AJ313" s="1"/>
      <c r="AK313" s="1"/>
    </row>
    <row r="314" spans="1:37" ht="14.25" customHeight="1">
      <c r="A314" s="315"/>
      <c r="B314" s="1"/>
      <c r="C314" s="1"/>
      <c r="D314" s="1"/>
      <c r="E314" s="1"/>
      <c r="F314" s="1"/>
      <c r="G314" s="1"/>
      <c r="H314" s="1"/>
      <c r="I314" s="1"/>
      <c r="J314" s="1"/>
      <c r="K314" s="1"/>
      <c r="L314" s="1"/>
      <c r="M314" s="1"/>
      <c r="N314" s="1"/>
      <c r="O314" s="1"/>
      <c r="P314" s="229"/>
      <c r="Q314" s="1"/>
      <c r="R314" s="1"/>
      <c r="S314" s="1"/>
      <c r="T314" s="1"/>
      <c r="U314" s="1"/>
      <c r="V314" s="1"/>
      <c r="W314" s="1"/>
      <c r="X314" s="1"/>
      <c r="Y314" s="1"/>
      <c r="Z314" s="1"/>
      <c r="AA314" s="1"/>
      <c r="AB314" s="1"/>
      <c r="AC314" s="1"/>
      <c r="AD314" s="1"/>
      <c r="AE314" s="1"/>
      <c r="AF314" s="1"/>
      <c r="AG314" s="1"/>
      <c r="AH314" s="1"/>
      <c r="AI314" s="1"/>
      <c r="AJ314" s="1"/>
      <c r="AK314" s="1"/>
    </row>
    <row r="315" spans="1:37" ht="14.25" customHeight="1">
      <c r="A315" s="315"/>
      <c r="B315" s="1"/>
      <c r="C315" s="1"/>
      <c r="D315" s="1"/>
      <c r="E315" s="1"/>
      <c r="F315" s="1"/>
      <c r="G315" s="1"/>
      <c r="H315" s="1"/>
      <c r="I315" s="1"/>
      <c r="J315" s="1"/>
      <c r="K315" s="1"/>
      <c r="L315" s="1"/>
      <c r="M315" s="1"/>
      <c r="N315" s="1"/>
      <c r="O315" s="1"/>
      <c r="P315" s="229"/>
      <c r="Q315" s="1"/>
      <c r="R315" s="1"/>
      <c r="S315" s="1"/>
      <c r="T315" s="1"/>
      <c r="U315" s="1"/>
      <c r="V315" s="1"/>
      <c r="W315" s="1"/>
      <c r="X315" s="1"/>
      <c r="Y315" s="1"/>
      <c r="Z315" s="1"/>
      <c r="AA315" s="1"/>
      <c r="AB315" s="1"/>
      <c r="AC315" s="1"/>
      <c r="AD315" s="1"/>
      <c r="AE315" s="1"/>
      <c r="AF315" s="1"/>
      <c r="AG315" s="1"/>
      <c r="AH315" s="1"/>
      <c r="AI315" s="1"/>
      <c r="AJ315" s="1"/>
      <c r="AK315" s="1"/>
    </row>
    <row r="316" spans="1:37" ht="14.25" customHeight="1">
      <c r="A316" s="315"/>
      <c r="B316" s="1"/>
      <c r="C316" s="1"/>
      <c r="D316" s="1"/>
      <c r="E316" s="1"/>
      <c r="F316" s="1"/>
      <c r="G316" s="1"/>
      <c r="H316" s="1"/>
      <c r="I316" s="1"/>
      <c r="J316" s="1"/>
      <c r="K316" s="1"/>
      <c r="L316" s="1"/>
      <c r="M316" s="1"/>
      <c r="N316" s="1"/>
      <c r="O316" s="1"/>
      <c r="P316" s="229"/>
      <c r="Q316" s="1"/>
      <c r="R316" s="1"/>
      <c r="S316" s="1"/>
      <c r="T316" s="1"/>
      <c r="U316" s="1"/>
      <c r="V316" s="1"/>
      <c r="W316" s="1"/>
      <c r="X316" s="1"/>
      <c r="Y316" s="1"/>
      <c r="Z316" s="1"/>
      <c r="AA316" s="1"/>
      <c r="AB316" s="1"/>
      <c r="AC316" s="1"/>
      <c r="AD316" s="1"/>
      <c r="AE316" s="1"/>
      <c r="AF316" s="1"/>
      <c r="AG316" s="1"/>
      <c r="AH316" s="1"/>
      <c r="AI316" s="1"/>
      <c r="AJ316" s="1"/>
      <c r="AK316" s="1"/>
    </row>
    <row r="317" spans="1:37" ht="14.25" customHeight="1">
      <c r="A317" s="315"/>
      <c r="B317" s="1"/>
      <c r="C317" s="1"/>
      <c r="D317" s="1"/>
      <c r="E317" s="1"/>
      <c r="F317" s="1"/>
      <c r="G317" s="1"/>
      <c r="H317" s="1"/>
      <c r="I317" s="1"/>
      <c r="J317" s="1"/>
      <c r="K317" s="1"/>
      <c r="L317" s="1"/>
      <c r="M317" s="1"/>
      <c r="N317" s="1"/>
      <c r="O317" s="1"/>
      <c r="P317" s="229"/>
      <c r="Q317" s="1"/>
      <c r="R317" s="1"/>
      <c r="S317" s="1"/>
      <c r="T317" s="1"/>
      <c r="U317" s="1"/>
      <c r="V317" s="1"/>
      <c r="W317" s="1"/>
      <c r="X317" s="1"/>
      <c r="Y317" s="1"/>
      <c r="Z317" s="1"/>
      <c r="AA317" s="1"/>
      <c r="AB317" s="1"/>
      <c r="AC317" s="1"/>
      <c r="AD317" s="1"/>
      <c r="AE317" s="1"/>
      <c r="AF317" s="1"/>
      <c r="AG317" s="1"/>
      <c r="AH317" s="1"/>
      <c r="AI317" s="1"/>
      <c r="AJ317" s="1"/>
      <c r="AK317" s="1"/>
    </row>
    <row r="318" spans="1:37" ht="14.25" customHeight="1">
      <c r="A318" s="315"/>
      <c r="B318" s="1"/>
      <c r="C318" s="1"/>
      <c r="D318" s="1"/>
      <c r="E318" s="1"/>
      <c r="F318" s="1"/>
      <c r="G318" s="1"/>
      <c r="H318" s="1"/>
      <c r="I318" s="1"/>
      <c r="J318" s="1"/>
      <c r="K318" s="1"/>
      <c r="L318" s="1"/>
      <c r="M318" s="1"/>
      <c r="N318" s="1"/>
      <c r="O318" s="1"/>
      <c r="P318" s="229"/>
      <c r="Q318" s="1"/>
      <c r="R318" s="1"/>
      <c r="S318" s="1"/>
      <c r="T318" s="1"/>
      <c r="U318" s="1"/>
      <c r="V318" s="1"/>
      <c r="W318" s="1"/>
      <c r="X318" s="1"/>
      <c r="Y318" s="1"/>
      <c r="Z318" s="1"/>
      <c r="AA318" s="1"/>
      <c r="AB318" s="1"/>
      <c r="AC318" s="1"/>
      <c r="AD318" s="1"/>
      <c r="AE318" s="1"/>
      <c r="AF318" s="1"/>
      <c r="AG318" s="1"/>
      <c r="AH318" s="1"/>
      <c r="AI318" s="1"/>
      <c r="AJ318" s="1"/>
      <c r="AK318" s="1"/>
    </row>
    <row r="319" spans="1:37" ht="14.25" customHeight="1">
      <c r="A319" s="315"/>
      <c r="B319" s="1"/>
      <c r="C319" s="1"/>
      <c r="D319" s="1"/>
      <c r="E319" s="1"/>
      <c r="F319" s="1"/>
      <c r="G319" s="1"/>
      <c r="H319" s="1"/>
      <c r="I319" s="1"/>
      <c r="J319" s="1"/>
      <c r="K319" s="1"/>
      <c r="L319" s="1"/>
      <c r="M319" s="1"/>
      <c r="N319" s="1"/>
      <c r="O319" s="1"/>
      <c r="P319" s="229"/>
      <c r="Q319" s="1"/>
      <c r="R319" s="1"/>
      <c r="S319" s="1"/>
      <c r="T319" s="1"/>
      <c r="U319" s="1"/>
      <c r="V319" s="1"/>
      <c r="W319" s="1"/>
      <c r="X319" s="1"/>
      <c r="Y319" s="1"/>
      <c r="Z319" s="1"/>
      <c r="AA319" s="1"/>
      <c r="AB319" s="1"/>
      <c r="AC319" s="1"/>
      <c r="AD319" s="1"/>
      <c r="AE319" s="1"/>
      <c r="AF319" s="1"/>
      <c r="AG319" s="1"/>
      <c r="AH319" s="1"/>
      <c r="AI319" s="1"/>
      <c r="AJ319" s="1"/>
      <c r="AK319" s="1"/>
    </row>
    <row r="320" spans="1:37" ht="14.25" customHeight="1">
      <c r="A320" s="315"/>
      <c r="B320" s="1"/>
      <c r="C320" s="1"/>
      <c r="D320" s="1"/>
      <c r="E320" s="1"/>
      <c r="F320" s="1"/>
      <c r="G320" s="1"/>
      <c r="H320" s="1"/>
      <c r="I320" s="1"/>
      <c r="J320" s="1"/>
      <c r="K320" s="1"/>
      <c r="L320" s="1"/>
      <c r="M320" s="1"/>
      <c r="N320" s="1"/>
      <c r="O320" s="1"/>
      <c r="P320" s="229"/>
      <c r="Q320" s="1"/>
      <c r="R320" s="1"/>
      <c r="S320" s="1"/>
      <c r="T320" s="1"/>
      <c r="U320" s="1"/>
      <c r="V320" s="1"/>
      <c r="W320" s="1"/>
      <c r="X320" s="1"/>
      <c r="Y320" s="1"/>
      <c r="Z320" s="1"/>
      <c r="AA320" s="1"/>
      <c r="AB320" s="1"/>
      <c r="AC320" s="1"/>
      <c r="AD320" s="1"/>
      <c r="AE320" s="1"/>
      <c r="AF320" s="1"/>
      <c r="AG320" s="1"/>
      <c r="AH320" s="1"/>
      <c r="AI320" s="1"/>
      <c r="AJ320" s="1"/>
      <c r="AK320" s="1"/>
    </row>
    <row r="321" spans="1:37" ht="14.25" customHeight="1">
      <c r="A321" s="315"/>
      <c r="B321" s="1"/>
      <c r="C321" s="1"/>
      <c r="D321" s="1"/>
      <c r="E321" s="1"/>
      <c r="F321" s="1"/>
      <c r="G321" s="1"/>
      <c r="H321" s="1"/>
      <c r="I321" s="1"/>
      <c r="J321" s="1"/>
      <c r="K321" s="1"/>
      <c r="L321" s="1"/>
      <c r="M321" s="1"/>
      <c r="N321" s="1"/>
      <c r="O321" s="1"/>
      <c r="P321" s="229"/>
      <c r="Q321" s="1"/>
      <c r="R321" s="1"/>
      <c r="S321" s="1"/>
      <c r="T321" s="1"/>
      <c r="U321" s="1"/>
      <c r="V321" s="1"/>
      <c r="W321" s="1"/>
      <c r="X321" s="1"/>
      <c r="Y321" s="1"/>
      <c r="Z321" s="1"/>
      <c r="AA321" s="1"/>
      <c r="AB321" s="1"/>
      <c r="AC321" s="1"/>
      <c r="AD321" s="1"/>
      <c r="AE321" s="1"/>
      <c r="AF321" s="1"/>
      <c r="AG321" s="1"/>
      <c r="AH321" s="1"/>
      <c r="AI321" s="1"/>
      <c r="AJ321" s="1"/>
      <c r="AK321" s="1"/>
    </row>
    <row r="322" spans="1:37" ht="14.25" customHeight="1">
      <c r="A322" s="315"/>
      <c r="B322" s="1"/>
      <c r="C322" s="1"/>
      <c r="D322" s="1"/>
      <c r="E322" s="1"/>
      <c r="F322" s="1"/>
      <c r="G322" s="1"/>
      <c r="H322" s="1"/>
      <c r="I322" s="1"/>
      <c r="J322" s="1"/>
      <c r="K322" s="1"/>
      <c r="L322" s="1"/>
      <c r="M322" s="1"/>
      <c r="N322" s="1"/>
      <c r="O322" s="1"/>
      <c r="P322" s="229"/>
      <c r="Q322" s="1"/>
      <c r="R322" s="1"/>
      <c r="S322" s="1"/>
      <c r="T322" s="1"/>
      <c r="U322" s="1"/>
      <c r="V322" s="1"/>
      <c r="W322" s="1"/>
      <c r="X322" s="1"/>
      <c r="Y322" s="1"/>
      <c r="Z322" s="1"/>
      <c r="AA322" s="1"/>
      <c r="AB322" s="1"/>
      <c r="AC322" s="1"/>
      <c r="AD322" s="1"/>
      <c r="AE322" s="1"/>
      <c r="AF322" s="1"/>
      <c r="AG322" s="1"/>
      <c r="AH322" s="1"/>
      <c r="AI322" s="1"/>
      <c r="AJ322" s="1"/>
      <c r="AK322" s="1"/>
    </row>
    <row r="323" spans="1:37" ht="14.25" customHeight="1">
      <c r="A323" s="315"/>
      <c r="B323" s="1"/>
      <c r="C323" s="1"/>
      <c r="D323" s="1"/>
      <c r="E323" s="1"/>
      <c r="F323" s="1"/>
      <c r="G323" s="1"/>
      <c r="H323" s="1"/>
      <c r="I323" s="1"/>
      <c r="J323" s="1"/>
      <c r="K323" s="1"/>
      <c r="L323" s="1"/>
      <c r="M323" s="1"/>
      <c r="N323" s="1"/>
      <c r="O323" s="1"/>
      <c r="P323" s="229"/>
      <c r="Q323" s="1"/>
      <c r="R323" s="1"/>
      <c r="S323" s="1"/>
      <c r="T323" s="1"/>
      <c r="U323" s="1"/>
      <c r="V323" s="1"/>
      <c r="W323" s="1"/>
      <c r="X323" s="1"/>
      <c r="Y323" s="1"/>
      <c r="Z323" s="1"/>
      <c r="AA323" s="1"/>
      <c r="AB323" s="1"/>
      <c r="AC323" s="1"/>
      <c r="AD323" s="1"/>
      <c r="AE323" s="1"/>
      <c r="AF323" s="1"/>
      <c r="AG323" s="1"/>
      <c r="AH323" s="1"/>
      <c r="AI323" s="1"/>
      <c r="AJ323" s="1"/>
      <c r="AK323" s="1"/>
    </row>
    <row r="324" spans="1:37" ht="14.25" customHeight="1">
      <c r="A324" s="315"/>
      <c r="B324" s="1"/>
      <c r="C324" s="1"/>
      <c r="D324" s="1"/>
      <c r="E324" s="1"/>
      <c r="F324" s="1"/>
      <c r="G324" s="1"/>
      <c r="H324" s="1"/>
      <c r="I324" s="1"/>
      <c r="J324" s="1"/>
      <c r="K324" s="1"/>
      <c r="L324" s="1"/>
      <c r="M324" s="1"/>
      <c r="N324" s="1"/>
      <c r="O324" s="1"/>
      <c r="P324" s="229"/>
      <c r="Q324" s="1"/>
      <c r="R324" s="1"/>
      <c r="S324" s="1"/>
      <c r="T324" s="1"/>
      <c r="U324" s="1"/>
      <c r="V324" s="1"/>
      <c r="W324" s="1"/>
      <c r="X324" s="1"/>
      <c r="Y324" s="1"/>
      <c r="Z324" s="1"/>
      <c r="AA324" s="1"/>
      <c r="AB324" s="1"/>
      <c r="AC324" s="1"/>
      <c r="AD324" s="1"/>
      <c r="AE324" s="1"/>
      <c r="AF324" s="1"/>
      <c r="AG324" s="1"/>
      <c r="AH324" s="1"/>
      <c r="AI324" s="1"/>
      <c r="AJ324" s="1"/>
      <c r="AK324" s="1"/>
    </row>
    <row r="325" spans="1:37" ht="14.25" customHeight="1">
      <c r="A325" s="315"/>
      <c r="B325" s="1"/>
      <c r="C325" s="1"/>
      <c r="D325" s="1"/>
      <c r="E325" s="1"/>
      <c r="F325" s="1"/>
      <c r="G325" s="1"/>
      <c r="H325" s="1"/>
      <c r="I325" s="1"/>
      <c r="J325" s="1"/>
      <c r="K325" s="1"/>
      <c r="L325" s="1"/>
      <c r="M325" s="1"/>
      <c r="N325" s="1"/>
      <c r="O325" s="1"/>
      <c r="P325" s="229"/>
      <c r="Q325" s="1"/>
      <c r="R325" s="1"/>
      <c r="S325" s="1"/>
      <c r="T325" s="1"/>
      <c r="U325" s="1"/>
      <c r="V325" s="1"/>
      <c r="W325" s="1"/>
      <c r="X325" s="1"/>
      <c r="Y325" s="1"/>
      <c r="Z325" s="1"/>
      <c r="AA325" s="1"/>
      <c r="AB325" s="1"/>
      <c r="AC325" s="1"/>
      <c r="AD325" s="1"/>
      <c r="AE325" s="1"/>
      <c r="AF325" s="1"/>
      <c r="AG325" s="1"/>
      <c r="AH325" s="1"/>
      <c r="AI325" s="1"/>
      <c r="AJ325" s="1"/>
      <c r="AK325" s="1"/>
    </row>
    <row r="326" spans="1:37" ht="14.25" customHeight="1">
      <c r="A326" s="315"/>
      <c r="B326" s="1"/>
      <c r="C326" s="1"/>
      <c r="D326" s="1"/>
      <c r="E326" s="1"/>
      <c r="F326" s="1"/>
      <c r="G326" s="1"/>
      <c r="H326" s="1"/>
      <c r="I326" s="1"/>
      <c r="J326" s="1"/>
      <c r="K326" s="1"/>
      <c r="L326" s="1"/>
      <c r="M326" s="1"/>
      <c r="N326" s="1"/>
      <c r="O326" s="1"/>
      <c r="P326" s="229"/>
      <c r="Q326" s="1"/>
      <c r="R326" s="1"/>
      <c r="S326" s="1"/>
      <c r="T326" s="1"/>
      <c r="U326" s="1"/>
      <c r="V326" s="1"/>
      <c r="W326" s="1"/>
      <c r="X326" s="1"/>
      <c r="Y326" s="1"/>
      <c r="Z326" s="1"/>
      <c r="AA326" s="1"/>
      <c r="AB326" s="1"/>
      <c r="AC326" s="1"/>
      <c r="AD326" s="1"/>
      <c r="AE326" s="1"/>
      <c r="AF326" s="1"/>
      <c r="AG326" s="1"/>
      <c r="AH326" s="1"/>
      <c r="AI326" s="1"/>
      <c r="AJ326" s="1"/>
      <c r="AK326" s="1"/>
    </row>
    <row r="327" spans="1:37" ht="14.25" customHeight="1">
      <c r="A327" s="315"/>
      <c r="B327" s="1"/>
      <c r="C327" s="1"/>
      <c r="D327" s="1"/>
      <c r="E327" s="1"/>
      <c r="F327" s="1"/>
      <c r="G327" s="1"/>
      <c r="H327" s="1"/>
      <c r="I327" s="1"/>
      <c r="J327" s="1"/>
      <c r="K327" s="1"/>
      <c r="L327" s="1"/>
      <c r="M327" s="1"/>
      <c r="N327" s="1"/>
      <c r="O327" s="1"/>
      <c r="P327" s="229"/>
      <c r="Q327" s="1"/>
      <c r="R327" s="1"/>
      <c r="S327" s="1"/>
      <c r="T327" s="1"/>
      <c r="U327" s="1"/>
      <c r="V327" s="1"/>
      <c r="W327" s="1"/>
      <c r="X327" s="1"/>
      <c r="Y327" s="1"/>
      <c r="Z327" s="1"/>
      <c r="AA327" s="1"/>
      <c r="AB327" s="1"/>
      <c r="AC327" s="1"/>
      <c r="AD327" s="1"/>
      <c r="AE327" s="1"/>
      <c r="AF327" s="1"/>
      <c r="AG327" s="1"/>
      <c r="AH327" s="1"/>
      <c r="AI327" s="1"/>
      <c r="AJ327" s="1"/>
      <c r="AK327" s="1"/>
    </row>
    <row r="328" spans="1:37" ht="14.25" customHeight="1">
      <c r="A328" s="315"/>
      <c r="B328" s="1"/>
      <c r="C328" s="1"/>
      <c r="D328" s="1"/>
      <c r="E328" s="1"/>
      <c r="F328" s="1"/>
      <c r="G328" s="1"/>
      <c r="H328" s="1"/>
      <c r="I328" s="1"/>
      <c r="J328" s="1"/>
      <c r="K328" s="1"/>
      <c r="L328" s="1"/>
      <c r="M328" s="1"/>
      <c r="N328" s="1"/>
      <c r="O328" s="1"/>
      <c r="P328" s="229"/>
      <c r="Q328" s="1"/>
      <c r="R328" s="1"/>
      <c r="S328" s="1"/>
      <c r="T328" s="1"/>
      <c r="U328" s="1"/>
      <c r="V328" s="1"/>
      <c r="W328" s="1"/>
      <c r="X328" s="1"/>
      <c r="Y328" s="1"/>
      <c r="Z328" s="1"/>
      <c r="AA328" s="1"/>
      <c r="AB328" s="1"/>
      <c r="AC328" s="1"/>
      <c r="AD328" s="1"/>
      <c r="AE328" s="1"/>
      <c r="AF328" s="1"/>
      <c r="AG328" s="1"/>
      <c r="AH328" s="1"/>
      <c r="AI328" s="1"/>
      <c r="AJ328" s="1"/>
      <c r="AK328" s="1"/>
    </row>
    <row r="329" spans="1:37" ht="14.25" customHeight="1">
      <c r="A329" s="315"/>
      <c r="B329" s="1"/>
      <c r="C329" s="1"/>
      <c r="D329" s="1"/>
      <c r="E329" s="1"/>
      <c r="F329" s="1"/>
      <c r="G329" s="1"/>
      <c r="H329" s="1"/>
      <c r="I329" s="1"/>
      <c r="J329" s="1"/>
      <c r="K329" s="1"/>
      <c r="L329" s="1"/>
      <c r="M329" s="1"/>
      <c r="N329" s="1"/>
      <c r="O329" s="1"/>
      <c r="P329" s="229"/>
      <c r="Q329" s="1"/>
      <c r="R329" s="1"/>
      <c r="S329" s="1"/>
      <c r="T329" s="1"/>
      <c r="U329" s="1"/>
      <c r="V329" s="1"/>
      <c r="W329" s="1"/>
      <c r="X329" s="1"/>
      <c r="Y329" s="1"/>
      <c r="Z329" s="1"/>
      <c r="AA329" s="1"/>
      <c r="AB329" s="1"/>
      <c r="AC329" s="1"/>
      <c r="AD329" s="1"/>
      <c r="AE329" s="1"/>
      <c r="AF329" s="1"/>
      <c r="AG329" s="1"/>
      <c r="AH329" s="1"/>
      <c r="AI329" s="1"/>
      <c r="AJ329" s="1"/>
      <c r="AK329" s="1"/>
    </row>
    <row r="330" spans="1:37" ht="14.25" customHeight="1">
      <c r="A330" s="315"/>
      <c r="B330" s="1"/>
      <c r="C330" s="1"/>
      <c r="D330" s="1"/>
      <c r="E330" s="1"/>
      <c r="F330" s="1"/>
      <c r="G330" s="1"/>
      <c r="H330" s="1"/>
      <c r="I330" s="1"/>
      <c r="J330" s="1"/>
      <c r="K330" s="1"/>
      <c r="L330" s="1"/>
      <c r="M330" s="1"/>
      <c r="N330" s="1"/>
      <c r="O330" s="1"/>
      <c r="P330" s="229"/>
      <c r="Q330" s="1"/>
      <c r="R330" s="1"/>
      <c r="S330" s="1"/>
      <c r="T330" s="1"/>
      <c r="U330" s="1"/>
      <c r="V330" s="1"/>
      <c r="W330" s="1"/>
      <c r="X330" s="1"/>
      <c r="Y330" s="1"/>
      <c r="Z330" s="1"/>
      <c r="AA330" s="1"/>
      <c r="AB330" s="1"/>
      <c r="AC330" s="1"/>
      <c r="AD330" s="1"/>
      <c r="AE330" s="1"/>
      <c r="AF330" s="1"/>
      <c r="AG330" s="1"/>
      <c r="AH330" s="1"/>
      <c r="AI330" s="1"/>
      <c r="AJ330" s="1"/>
      <c r="AK330" s="1"/>
    </row>
    <row r="331" spans="1:37" ht="14.25" customHeight="1">
      <c r="A331" s="315"/>
      <c r="B331" s="1"/>
      <c r="C331" s="1"/>
      <c r="D331" s="1"/>
      <c r="E331" s="1"/>
      <c r="F331" s="1"/>
      <c r="G331" s="1"/>
      <c r="H331" s="1"/>
      <c r="I331" s="1"/>
      <c r="J331" s="1"/>
      <c r="K331" s="1"/>
      <c r="L331" s="1"/>
      <c r="M331" s="1"/>
      <c r="N331" s="1"/>
      <c r="O331" s="1"/>
      <c r="P331" s="229"/>
      <c r="Q331" s="1"/>
      <c r="R331" s="1"/>
      <c r="S331" s="1"/>
      <c r="T331" s="1"/>
      <c r="U331" s="1"/>
      <c r="V331" s="1"/>
      <c r="W331" s="1"/>
      <c r="X331" s="1"/>
      <c r="Y331" s="1"/>
      <c r="Z331" s="1"/>
      <c r="AA331" s="1"/>
      <c r="AB331" s="1"/>
      <c r="AC331" s="1"/>
      <c r="AD331" s="1"/>
      <c r="AE331" s="1"/>
      <c r="AF331" s="1"/>
      <c r="AG331" s="1"/>
      <c r="AH331" s="1"/>
      <c r="AI331" s="1"/>
      <c r="AJ331" s="1"/>
      <c r="AK331" s="1"/>
    </row>
    <row r="332" spans="1:37" ht="14.25" customHeight="1">
      <c r="A332" s="315"/>
      <c r="B332" s="1"/>
      <c r="C332" s="1"/>
      <c r="D332" s="1"/>
      <c r="E332" s="1"/>
      <c r="F332" s="1"/>
      <c r="G332" s="1"/>
      <c r="H332" s="1"/>
      <c r="I332" s="1"/>
      <c r="J332" s="1"/>
      <c r="K332" s="1"/>
      <c r="L332" s="1"/>
      <c r="M332" s="1"/>
      <c r="N332" s="1"/>
      <c r="O332" s="1"/>
      <c r="P332" s="229"/>
      <c r="Q332" s="1"/>
      <c r="R332" s="1"/>
      <c r="S332" s="1"/>
      <c r="T332" s="1"/>
      <c r="U332" s="1"/>
      <c r="V332" s="1"/>
      <c r="W332" s="1"/>
      <c r="X332" s="1"/>
      <c r="Y332" s="1"/>
      <c r="Z332" s="1"/>
      <c r="AA332" s="1"/>
      <c r="AB332" s="1"/>
      <c r="AC332" s="1"/>
      <c r="AD332" s="1"/>
      <c r="AE332" s="1"/>
      <c r="AF332" s="1"/>
      <c r="AG332" s="1"/>
      <c r="AH332" s="1"/>
      <c r="AI332" s="1"/>
      <c r="AJ332" s="1"/>
      <c r="AK332" s="1"/>
    </row>
    <row r="333" spans="1:37" ht="14.25" customHeight="1">
      <c r="A333" s="315"/>
      <c r="B333" s="1"/>
      <c r="C333" s="1"/>
      <c r="D333" s="1"/>
      <c r="E333" s="1"/>
      <c r="F333" s="1"/>
      <c r="G333" s="1"/>
      <c r="H333" s="1"/>
      <c r="I333" s="1"/>
      <c r="J333" s="1"/>
      <c r="K333" s="1"/>
      <c r="L333" s="1"/>
      <c r="M333" s="1"/>
      <c r="N333" s="1"/>
      <c r="O333" s="1"/>
      <c r="P333" s="229"/>
      <c r="Q333" s="1"/>
      <c r="R333" s="1"/>
      <c r="S333" s="1"/>
      <c r="T333" s="1"/>
      <c r="U333" s="1"/>
      <c r="V333" s="1"/>
      <c r="W333" s="1"/>
      <c r="X333" s="1"/>
      <c r="Y333" s="1"/>
      <c r="Z333" s="1"/>
      <c r="AA333" s="1"/>
      <c r="AB333" s="1"/>
      <c r="AC333" s="1"/>
      <c r="AD333" s="1"/>
      <c r="AE333" s="1"/>
      <c r="AF333" s="1"/>
      <c r="AG333" s="1"/>
      <c r="AH333" s="1"/>
      <c r="AI333" s="1"/>
      <c r="AJ333" s="1"/>
      <c r="AK333" s="1"/>
    </row>
    <row r="334" spans="1:37" ht="14.25" customHeight="1">
      <c r="A334" s="315"/>
      <c r="B334" s="1"/>
      <c r="C334" s="1"/>
      <c r="D334" s="1"/>
      <c r="E334" s="1"/>
      <c r="F334" s="1"/>
      <c r="G334" s="1"/>
      <c r="H334" s="1"/>
      <c r="I334" s="1"/>
      <c r="J334" s="1"/>
      <c r="K334" s="1"/>
      <c r="L334" s="1"/>
      <c r="M334" s="1"/>
      <c r="N334" s="1"/>
      <c r="O334" s="1"/>
      <c r="P334" s="229"/>
      <c r="Q334" s="1"/>
      <c r="R334" s="1"/>
      <c r="S334" s="1"/>
      <c r="T334" s="1"/>
      <c r="U334" s="1"/>
      <c r="V334" s="1"/>
      <c r="W334" s="1"/>
      <c r="X334" s="1"/>
      <c r="Y334" s="1"/>
      <c r="Z334" s="1"/>
      <c r="AA334" s="1"/>
      <c r="AB334" s="1"/>
      <c r="AC334" s="1"/>
      <c r="AD334" s="1"/>
      <c r="AE334" s="1"/>
      <c r="AF334" s="1"/>
      <c r="AG334" s="1"/>
      <c r="AH334" s="1"/>
      <c r="AI334" s="1"/>
      <c r="AJ334" s="1"/>
      <c r="AK334" s="1"/>
    </row>
    <row r="335" spans="1:37" ht="14.25" customHeight="1">
      <c r="A335" s="315"/>
      <c r="B335" s="1"/>
      <c r="C335" s="1"/>
      <c r="D335" s="1"/>
      <c r="E335" s="1"/>
      <c r="F335" s="1"/>
      <c r="G335" s="1"/>
      <c r="H335" s="1"/>
      <c r="I335" s="1"/>
      <c r="J335" s="1"/>
      <c r="K335" s="1"/>
      <c r="L335" s="1"/>
      <c r="M335" s="1"/>
      <c r="N335" s="1"/>
      <c r="O335" s="1"/>
      <c r="P335" s="229"/>
      <c r="Q335" s="1"/>
      <c r="R335" s="1"/>
      <c r="S335" s="1"/>
      <c r="T335" s="1"/>
      <c r="U335" s="1"/>
      <c r="V335" s="1"/>
      <c r="W335" s="1"/>
      <c r="X335" s="1"/>
      <c r="Y335" s="1"/>
      <c r="Z335" s="1"/>
      <c r="AA335" s="1"/>
      <c r="AB335" s="1"/>
      <c r="AC335" s="1"/>
      <c r="AD335" s="1"/>
      <c r="AE335" s="1"/>
      <c r="AF335" s="1"/>
      <c r="AG335" s="1"/>
      <c r="AH335" s="1"/>
      <c r="AI335" s="1"/>
      <c r="AJ335" s="1"/>
      <c r="AK335" s="1"/>
    </row>
    <row r="336" spans="1:37" ht="14.25" customHeight="1">
      <c r="A336" s="315"/>
      <c r="B336" s="1"/>
      <c r="C336" s="1"/>
      <c r="D336" s="1"/>
      <c r="E336" s="1"/>
      <c r="F336" s="1"/>
      <c r="G336" s="1"/>
      <c r="H336" s="1"/>
      <c r="I336" s="1"/>
      <c r="J336" s="1"/>
      <c r="K336" s="1"/>
      <c r="L336" s="1"/>
      <c r="M336" s="1"/>
      <c r="N336" s="1"/>
      <c r="O336" s="1"/>
      <c r="P336" s="229"/>
      <c r="Q336" s="1"/>
      <c r="R336" s="1"/>
      <c r="S336" s="1"/>
      <c r="T336" s="1"/>
      <c r="U336" s="1"/>
      <c r="V336" s="1"/>
      <c r="W336" s="1"/>
      <c r="X336" s="1"/>
      <c r="Y336" s="1"/>
      <c r="Z336" s="1"/>
      <c r="AA336" s="1"/>
      <c r="AB336" s="1"/>
      <c r="AC336" s="1"/>
      <c r="AD336" s="1"/>
      <c r="AE336" s="1"/>
      <c r="AF336" s="1"/>
      <c r="AG336" s="1"/>
      <c r="AH336" s="1"/>
      <c r="AI336" s="1"/>
      <c r="AJ336" s="1"/>
      <c r="AK336" s="1"/>
    </row>
    <row r="337" spans="1:37" ht="14.25" customHeight="1">
      <c r="A337" s="315"/>
      <c r="B337" s="1"/>
      <c r="C337" s="1"/>
      <c r="D337" s="1"/>
      <c r="E337" s="1"/>
      <c r="F337" s="1"/>
      <c r="G337" s="1"/>
      <c r="H337" s="1"/>
      <c r="I337" s="1"/>
      <c r="J337" s="1"/>
      <c r="K337" s="1"/>
      <c r="L337" s="1"/>
      <c r="M337" s="1"/>
      <c r="N337" s="1"/>
      <c r="O337" s="1"/>
      <c r="P337" s="229"/>
      <c r="Q337" s="1"/>
      <c r="R337" s="1"/>
      <c r="S337" s="1"/>
      <c r="T337" s="1"/>
      <c r="U337" s="1"/>
      <c r="V337" s="1"/>
      <c r="W337" s="1"/>
      <c r="X337" s="1"/>
      <c r="Y337" s="1"/>
      <c r="Z337" s="1"/>
      <c r="AA337" s="1"/>
      <c r="AB337" s="1"/>
      <c r="AC337" s="1"/>
      <c r="AD337" s="1"/>
      <c r="AE337" s="1"/>
      <c r="AF337" s="1"/>
      <c r="AG337" s="1"/>
      <c r="AH337" s="1"/>
      <c r="AI337" s="1"/>
      <c r="AJ337" s="1"/>
      <c r="AK337" s="1"/>
    </row>
    <row r="338" spans="1:37" ht="14.25" customHeight="1">
      <c r="A338" s="315"/>
      <c r="B338" s="1"/>
      <c r="C338" s="1"/>
      <c r="D338" s="1"/>
      <c r="E338" s="1"/>
      <c r="F338" s="1"/>
      <c r="G338" s="1"/>
      <c r="H338" s="1"/>
      <c r="I338" s="1"/>
      <c r="J338" s="1"/>
      <c r="K338" s="1"/>
      <c r="L338" s="1"/>
      <c r="M338" s="1"/>
      <c r="N338" s="1"/>
      <c r="O338" s="1"/>
      <c r="P338" s="229"/>
      <c r="Q338" s="1"/>
      <c r="R338" s="1"/>
      <c r="S338" s="1"/>
      <c r="T338" s="1"/>
      <c r="U338" s="1"/>
      <c r="V338" s="1"/>
      <c r="W338" s="1"/>
      <c r="X338" s="1"/>
      <c r="Y338" s="1"/>
      <c r="Z338" s="1"/>
      <c r="AA338" s="1"/>
      <c r="AB338" s="1"/>
      <c r="AC338" s="1"/>
      <c r="AD338" s="1"/>
      <c r="AE338" s="1"/>
      <c r="AF338" s="1"/>
      <c r="AG338" s="1"/>
      <c r="AH338" s="1"/>
      <c r="AI338" s="1"/>
      <c r="AJ338" s="1"/>
      <c r="AK338" s="1"/>
    </row>
    <row r="339" spans="1:37" ht="14.25" customHeight="1">
      <c r="A339" s="315"/>
      <c r="B339" s="1"/>
      <c r="C339" s="1"/>
      <c r="D339" s="1"/>
      <c r="E339" s="1"/>
      <c r="F339" s="1"/>
      <c r="G339" s="1"/>
      <c r="H339" s="1"/>
      <c r="I339" s="1"/>
      <c r="J339" s="1"/>
      <c r="K339" s="1"/>
      <c r="L339" s="1"/>
      <c r="M339" s="1"/>
      <c r="N339" s="1"/>
      <c r="O339" s="1"/>
      <c r="P339" s="229"/>
      <c r="Q339" s="1"/>
      <c r="R339" s="1"/>
      <c r="S339" s="1"/>
      <c r="T339" s="1"/>
      <c r="U339" s="1"/>
      <c r="V339" s="1"/>
      <c r="W339" s="1"/>
      <c r="X339" s="1"/>
      <c r="Y339" s="1"/>
      <c r="Z339" s="1"/>
      <c r="AA339" s="1"/>
      <c r="AB339" s="1"/>
      <c r="AC339" s="1"/>
      <c r="AD339" s="1"/>
      <c r="AE339" s="1"/>
      <c r="AF339" s="1"/>
      <c r="AG339" s="1"/>
      <c r="AH339" s="1"/>
      <c r="AI339" s="1"/>
      <c r="AJ339" s="1"/>
      <c r="AK339" s="1"/>
    </row>
    <row r="340" spans="1:37" ht="14.25" customHeight="1">
      <c r="A340" s="315"/>
      <c r="B340" s="1"/>
      <c r="C340" s="1"/>
      <c r="D340" s="1"/>
      <c r="E340" s="1"/>
      <c r="F340" s="1"/>
      <c r="G340" s="1"/>
      <c r="H340" s="1"/>
      <c r="I340" s="1"/>
      <c r="J340" s="1"/>
      <c r="K340" s="1"/>
      <c r="L340" s="1"/>
      <c r="M340" s="1"/>
      <c r="N340" s="1"/>
      <c r="O340" s="1"/>
      <c r="P340" s="229"/>
      <c r="Q340" s="1"/>
      <c r="R340" s="1"/>
      <c r="S340" s="1"/>
      <c r="T340" s="1"/>
      <c r="U340" s="1"/>
      <c r="V340" s="1"/>
      <c r="W340" s="1"/>
      <c r="X340" s="1"/>
      <c r="Y340" s="1"/>
      <c r="Z340" s="1"/>
      <c r="AA340" s="1"/>
      <c r="AB340" s="1"/>
      <c r="AC340" s="1"/>
      <c r="AD340" s="1"/>
      <c r="AE340" s="1"/>
      <c r="AF340" s="1"/>
      <c r="AG340" s="1"/>
      <c r="AH340" s="1"/>
      <c r="AI340" s="1"/>
      <c r="AJ340" s="1"/>
      <c r="AK340" s="1"/>
    </row>
    <row r="341" spans="1:37" ht="14.25" customHeight="1">
      <c r="A341" s="315"/>
      <c r="B341" s="1"/>
      <c r="C341" s="1"/>
      <c r="D341" s="1"/>
      <c r="E341" s="1"/>
      <c r="F341" s="1"/>
      <c r="G341" s="1"/>
      <c r="H341" s="1"/>
      <c r="I341" s="1"/>
      <c r="J341" s="1"/>
      <c r="K341" s="1"/>
      <c r="L341" s="1"/>
      <c r="M341" s="1"/>
      <c r="N341" s="1"/>
      <c r="O341" s="1"/>
      <c r="P341" s="229"/>
      <c r="Q341" s="1"/>
      <c r="R341" s="1"/>
      <c r="S341" s="1"/>
      <c r="T341" s="1"/>
      <c r="U341" s="1"/>
      <c r="V341" s="1"/>
      <c r="W341" s="1"/>
      <c r="X341" s="1"/>
      <c r="Y341" s="1"/>
      <c r="Z341" s="1"/>
      <c r="AA341" s="1"/>
      <c r="AB341" s="1"/>
      <c r="AC341" s="1"/>
      <c r="AD341" s="1"/>
      <c r="AE341" s="1"/>
      <c r="AF341" s="1"/>
      <c r="AG341" s="1"/>
      <c r="AH341" s="1"/>
      <c r="AI341" s="1"/>
      <c r="AJ341" s="1"/>
      <c r="AK341" s="1"/>
    </row>
    <row r="342" spans="1:37" ht="14.25" customHeight="1">
      <c r="A342" s="315"/>
      <c r="B342" s="1"/>
      <c r="C342" s="1"/>
      <c r="D342" s="1"/>
      <c r="E342" s="1"/>
      <c r="F342" s="1"/>
      <c r="G342" s="1"/>
      <c r="H342" s="1"/>
      <c r="I342" s="1"/>
      <c r="J342" s="1"/>
      <c r="K342" s="1"/>
      <c r="L342" s="1"/>
      <c r="M342" s="1"/>
      <c r="N342" s="1"/>
      <c r="O342" s="1"/>
      <c r="P342" s="229"/>
      <c r="Q342" s="1"/>
      <c r="R342" s="1"/>
      <c r="S342" s="1"/>
      <c r="T342" s="1"/>
      <c r="U342" s="1"/>
      <c r="V342" s="1"/>
      <c r="W342" s="1"/>
      <c r="X342" s="1"/>
      <c r="Y342" s="1"/>
      <c r="Z342" s="1"/>
      <c r="AA342" s="1"/>
      <c r="AB342" s="1"/>
      <c r="AC342" s="1"/>
      <c r="AD342" s="1"/>
      <c r="AE342" s="1"/>
      <c r="AF342" s="1"/>
      <c r="AG342" s="1"/>
      <c r="AH342" s="1"/>
      <c r="AI342" s="1"/>
      <c r="AJ342" s="1"/>
      <c r="AK342" s="1"/>
    </row>
    <row r="343" spans="1:37" ht="14.25" customHeight="1">
      <c r="A343" s="315"/>
      <c r="B343" s="1"/>
      <c r="C343" s="1"/>
      <c r="D343" s="1"/>
      <c r="E343" s="1"/>
      <c r="F343" s="1"/>
      <c r="G343" s="1"/>
      <c r="H343" s="1"/>
      <c r="I343" s="1"/>
      <c r="J343" s="1"/>
      <c r="K343" s="1"/>
      <c r="L343" s="1"/>
      <c r="M343" s="1"/>
      <c r="N343" s="1"/>
      <c r="O343" s="1"/>
      <c r="P343" s="229"/>
      <c r="Q343" s="1"/>
      <c r="R343" s="1"/>
      <c r="S343" s="1"/>
      <c r="T343" s="1"/>
      <c r="U343" s="1"/>
      <c r="V343" s="1"/>
      <c r="W343" s="1"/>
      <c r="X343" s="1"/>
      <c r="Y343" s="1"/>
      <c r="Z343" s="1"/>
      <c r="AA343" s="1"/>
      <c r="AB343" s="1"/>
      <c r="AC343" s="1"/>
      <c r="AD343" s="1"/>
      <c r="AE343" s="1"/>
      <c r="AF343" s="1"/>
      <c r="AG343" s="1"/>
      <c r="AH343" s="1"/>
      <c r="AI343" s="1"/>
      <c r="AJ343" s="1"/>
      <c r="AK343" s="1"/>
    </row>
    <row r="344" spans="1:37" ht="14.25" customHeight="1">
      <c r="A344" s="315"/>
      <c r="B344" s="1"/>
      <c r="C344" s="1"/>
      <c r="D344" s="1"/>
      <c r="E344" s="1"/>
      <c r="F344" s="1"/>
      <c r="G344" s="1"/>
      <c r="H344" s="1"/>
      <c r="I344" s="1"/>
      <c r="J344" s="1"/>
      <c r="K344" s="1"/>
      <c r="L344" s="1"/>
      <c r="M344" s="1"/>
      <c r="N344" s="1"/>
      <c r="O344" s="1"/>
      <c r="P344" s="229"/>
      <c r="Q344" s="1"/>
      <c r="R344" s="1"/>
      <c r="S344" s="1"/>
      <c r="T344" s="1"/>
      <c r="U344" s="1"/>
      <c r="V344" s="1"/>
      <c r="W344" s="1"/>
      <c r="X344" s="1"/>
      <c r="Y344" s="1"/>
      <c r="Z344" s="1"/>
      <c r="AA344" s="1"/>
      <c r="AB344" s="1"/>
      <c r="AC344" s="1"/>
      <c r="AD344" s="1"/>
      <c r="AE344" s="1"/>
      <c r="AF344" s="1"/>
      <c r="AG344" s="1"/>
      <c r="AH344" s="1"/>
      <c r="AI344" s="1"/>
      <c r="AJ344" s="1"/>
      <c r="AK344" s="1"/>
    </row>
    <row r="345" spans="1:37" ht="14.25" customHeight="1">
      <c r="A345" s="315"/>
      <c r="B345" s="1"/>
      <c r="C345" s="1"/>
      <c r="D345" s="1"/>
      <c r="E345" s="1"/>
      <c r="F345" s="1"/>
      <c r="G345" s="1"/>
      <c r="H345" s="1"/>
      <c r="I345" s="1"/>
      <c r="J345" s="1"/>
      <c r="K345" s="1"/>
      <c r="L345" s="1"/>
      <c r="M345" s="1"/>
      <c r="N345" s="1"/>
      <c r="O345" s="1"/>
      <c r="P345" s="229"/>
      <c r="Q345" s="1"/>
      <c r="R345" s="1"/>
      <c r="S345" s="1"/>
      <c r="T345" s="1"/>
      <c r="U345" s="1"/>
      <c r="V345" s="1"/>
      <c r="W345" s="1"/>
      <c r="X345" s="1"/>
      <c r="Y345" s="1"/>
      <c r="Z345" s="1"/>
      <c r="AA345" s="1"/>
      <c r="AB345" s="1"/>
      <c r="AC345" s="1"/>
      <c r="AD345" s="1"/>
      <c r="AE345" s="1"/>
      <c r="AF345" s="1"/>
      <c r="AG345" s="1"/>
      <c r="AH345" s="1"/>
      <c r="AI345" s="1"/>
      <c r="AJ345" s="1"/>
      <c r="AK345" s="1"/>
    </row>
    <row r="346" spans="1:37" ht="14.25" customHeight="1">
      <c r="A346" s="315"/>
      <c r="B346" s="1"/>
      <c r="C346" s="1"/>
      <c r="D346" s="1"/>
      <c r="E346" s="1"/>
      <c r="F346" s="1"/>
      <c r="G346" s="1"/>
      <c r="H346" s="1"/>
      <c r="I346" s="1"/>
      <c r="J346" s="1"/>
      <c r="K346" s="1"/>
      <c r="L346" s="1"/>
      <c r="M346" s="1"/>
      <c r="N346" s="1"/>
      <c r="O346" s="1"/>
      <c r="P346" s="229"/>
      <c r="Q346" s="1"/>
      <c r="R346" s="1"/>
      <c r="S346" s="1"/>
      <c r="T346" s="1"/>
      <c r="U346" s="1"/>
      <c r="V346" s="1"/>
      <c r="W346" s="1"/>
      <c r="X346" s="1"/>
      <c r="Y346" s="1"/>
      <c r="Z346" s="1"/>
      <c r="AA346" s="1"/>
      <c r="AB346" s="1"/>
      <c r="AC346" s="1"/>
      <c r="AD346" s="1"/>
      <c r="AE346" s="1"/>
      <c r="AF346" s="1"/>
      <c r="AG346" s="1"/>
      <c r="AH346" s="1"/>
      <c r="AI346" s="1"/>
      <c r="AJ346" s="1"/>
      <c r="AK346" s="1"/>
    </row>
    <row r="347" spans="1:37" ht="14.25" customHeight="1">
      <c r="A347" s="315"/>
      <c r="B347" s="1"/>
      <c r="C347" s="1"/>
      <c r="D347" s="1"/>
      <c r="E347" s="1"/>
      <c r="F347" s="1"/>
      <c r="G347" s="1"/>
      <c r="H347" s="1"/>
      <c r="I347" s="1"/>
      <c r="J347" s="1"/>
      <c r="K347" s="1"/>
      <c r="L347" s="1"/>
      <c r="M347" s="1"/>
      <c r="N347" s="1"/>
      <c r="O347" s="1"/>
      <c r="P347" s="229"/>
      <c r="Q347" s="1"/>
      <c r="R347" s="1"/>
      <c r="S347" s="1"/>
      <c r="T347" s="1"/>
      <c r="U347" s="1"/>
      <c r="V347" s="1"/>
      <c r="W347" s="1"/>
      <c r="X347" s="1"/>
      <c r="Y347" s="1"/>
      <c r="Z347" s="1"/>
      <c r="AA347" s="1"/>
      <c r="AB347" s="1"/>
      <c r="AC347" s="1"/>
      <c r="AD347" s="1"/>
      <c r="AE347" s="1"/>
      <c r="AF347" s="1"/>
      <c r="AG347" s="1"/>
      <c r="AH347" s="1"/>
      <c r="AI347" s="1"/>
      <c r="AJ347" s="1"/>
      <c r="AK347" s="1"/>
    </row>
    <row r="348" spans="1:37" ht="14.25" customHeight="1">
      <c r="A348" s="315"/>
      <c r="B348" s="1"/>
      <c r="C348" s="1"/>
      <c r="D348" s="1"/>
      <c r="E348" s="1"/>
      <c r="F348" s="1"/>
      <c r="G348" s="1"/>
      <c r="H348" s="1"/>
      <c r="I348" s="1"/>
      <c r="J348" s="1"/>
      <c r="K348" s="1"/>
      <c r="L348" s="1"/>
      <c r="M348" s="1"/>
      <c r="N348" s="1"/>
      <c r="O348" s="1"/>
      <c r="P348" s="229"/>
      <c r="Q348" s="1"/>
      <c r="R348" s="1"/>
      <c r="S348" s="1"/>
      <c r="T348" s="1"/>
      <c r="U348" s="1"/>
      <c r="V348" s="1"/>
      <c r="W348" s="1"/>
      <c r="X348" s="1"/>
      <c r="Y348" s="1"/>
      <c r="Z348" s="1"/>
      <c r="AA348" s="1"/>
      <c r="AB348" s="1"/>
      <c r="AC348" s="1"/>
      <c r="AD348" s="1"/>
      <c r="AE348" s="1"/>
      <c r="AF348" s="1"/>
      <c r="AG348" s="1"/>
      <c r="AH348" s="1"/>
      <c r="AI348" s="1"/>
      <c r="AJ348" s="1"/>
      <c r="AK348" s="1"/>
    </row>
    <row r="349" spans="1:37" ht="14.25" customHeight="1">
      <c r="A349" s="315"/>
      <c r="B349" s="1"/>
      <c r="C349" s="1"/>
      <c r="D349" s="1"/>
      <c r="E349" s="1"/>
      <c r="F349" s="1"/>
      <c r="G349" s="1"/>
      <c r="H349" s="1"/>
      <c r="I349" s="1"/>
      <c r="J349" s="1"/>
      <c r="K349" s="1"/>
      <c r="L349" s="1"/>
      <c r="M349" s="1"/>
      <c r="N349" s="1"/>
      <c r="O349" s="1"/>
      <c r="P349" s="229"/>
      <c r="Q349" s="1"/>
      <c r="R349" s="1"/>
      <c r="S349" s="1"/>
      <c r="T349" s="1"/>
      <c r="U349" s="1"/>
      <c r="V349" s="1"/>
      <c r="W349" s="1"/>
      <c r="X349" s="1"/>
      <c r="Y349" s="1"/>
      <c r="Z349" s="1"/>
      <c r="AA349" s="1"/>
      <c r="AB349" s="1"/>
      <c r="AC349" s="1"/>
      <c r="AD349" s="1"/>
      <c r="AE349" s="1"/>
      <c r="AF349" s="1"/>
      <c r="AG349" s="1"/>
      <c r="AH349" s="1"/>
      <c r="AI349" s="1"/>
      <c r="AJ349" s="1"/>
      <c r="AK349" s="1"/>
    </row>
    <row r="350" spans="1:37" ht="14.25" customHeight="1">
      <c r="A350" s="315"/>
      <c r="B350" s="1"/>
      <c r="C350" s="1"/>
      <c r="D350" s="1"/>
      <c r="E350" s="1"/>
      <c r="F350" s="1"/>
      <c r="G350" s="1"/>
      <c r="H350" s="1"/>
      <c r="I350" s="1"/>
      <c r="J350" s="1"/>
      <c r="K350" s="1"/>
      <c r="L350" s="1"/>
      <c r="M350" s="1"/>
      <c r="N350" s="1"/>
      <c r="O350" s="1"/>
      <c r="P350" s="229"/>
      <c r="Q350" s="1"/>
      <c r="R350" s="1"/>
      <c r="S350" s="1"/>
      <c r="T350" s="1"/>
      <c r="U350" s="1"/>
      <c r="V350" s="1"/>
      <c r="W350" s="1"/>
      <c r="X350" s="1"/>
      <c r="Y350" s="1"/>
      <c r="Z350" s="1"/>
      <c r="AA350" s="1"/>
      <c r="AB350" s="1"/>
      <c r="AC350" s="1"/>
      <c r="AD350" s="1"/>
      <c r="AE350" s="1"/>
      <c r="AF350" s="1"/>
      <c r="AG350" s="1"/>
      <c r="AH350" s="1"/>
      <c r="AI350" s="1"/>
      <c r="AJ350" s="1"/>
      <c r="AK350" s="1"/>
    </row>
    <row r="351" spans="1:37" ht="14.25" customHeight="1">
      <c r="A351" s="315"/>
      <c r="B351" s="1"/>
      <c r="C351" s="1"/>
      <c r="D351" s="1"/>
      <c r="E351" s="1"/>
      <c r="F351" s="1"/>
      <c r="G351" s="1"/>
      <c r="H351" s="1"/>
      <c r="I351" s="1"/>
      <c r="J351" s="1"/>
      <c r="K351" s="1"/>
      <c r="L351" s="1"/>
      <c r="M351" s="1"/>
      <c r="N351" s="1"/>
      <c r="O351" s="1"/>
      <c r="P351" s="229"/>
      <c r="Q351" s="1"/>
      <c r="R351" s="1"/>
      <c r="S351" s="1"/>
      <c r="T351" s="1"/>
      <c r="U351" s="1"/>
      <c r="V351" s="1"/>
      <c r="W351" s="1"/>
      <c r="X351" s="1"/>
      <c r="Y351" s="1"/>
      <c r="Z351" s="1"/>
      <c r="AA351" s="1"/>
      <c r="AB351" s="1"/>
      <c r="AC351" s="1"/>
      <c r="AD351" s="1"/>
      <c r="AE351" s="1"/>
      <c r="AF351" s="1"/>
      <c r="AG351" s="1"/>
      <c r="AH351" s="1"/>
      <c r="AI351" s="1"/>
      <c r="AJ351" s="1"/>
      <c r="AK351" s="1"/>
    </row>
    <row r="352" spans="1:37" ht="14.25" customHeight="1">
      <c r="A352" s="315"/>
      <c r="B352" s="1"/>
      <c r="C352" s="1"/>
      <c r="D352" s="1"/>
      <c r="E352" s="1"/>
      <c r="F352" s="1"/>
      <c r="G352" s="1"/>
      <c r="H352" s="1"/>
      <c r="I352" s="1"/>
      <c r="J352" s="1"/>
      <c r="K352" s="1"/>
      <c r="L352" s="1"/>
      <c r="M352" s="1"/>
      <c r="N352" s="1"/>
      <c r="O352" s="1"/>
      <c r="P352" s="229"/>
      <c r="Q352" s="1"/>
      <c r="R352" s="1"/>
      <c r="S352" s="1"/>
      <c r="T352" s="1"/>
      <c r="U352" s="1"/>
      <c r="V352" s="1"/>
      <c r="W352" s="1"/>
      <c r="X352" s="1"/>
      <c r="Y352" s="1"/>
      <c r="Z352" s="1"/>
      <c r="AA352" s="1"/>
      <c r="AB352" s="1"/>
      <c r="AC352" s="1"/>
      <c r="AD352" s="1"/>
      <c r="AE352" s="1"/>
      <c r="AF352" s="1"/>
      <c r="AG352" s="1"/>
      <c r="AH352" s="1"/>
      <c r="AI352" s="1"/>
      <c r="AJ352" s="1"/>
      <c r="AK352" s="1"/>
    </row>
    <row r="353" spans="1:37" ht="14.25" customHeight="1">
      <c r="A353" s="315"/>
      <c r="B353" s="1"/>
      <c r="C353" s="1"/>
      <c r="D353" s="1"/>
      <c r="E353" s="1"/>
      <c r="F353" s="1"/>
      <c r="G353" s="1"/>
      <c r="H353" s="1"/>
      <c r="I353" s="1"/>
      <c r="J353" s="1"/>
      <c r="K353" s="1"/>
      <c r="L353" s="1"/>
      <c r="M353" s="1"/>
      <c r="N353" s="1"/>
      <c r="O353" s="1"/>
      <c r="P353" s="229"/>
      <c r="Q353" s="1"/>
      <c r="R353" s="1"/>
      <c r="S353" s="1"/>
      <c r="T353" s="1"/>
      <c r="U353" s="1"/>
      <c r="V353" s="1"/>
      <c r="W353" s="1"/>
      <c r="X353" s="1"/>
      <c r="Y353" s="1"/>
      <c r="Z353" s="1"/>
      <c r="AA353" s="1"/>
      <c r="AB353" s="1"/>
      <c r="AC353" s="1"/>
      <c r="AD353" s="1"/>
      <c r="AE353" s="1"/>
      <c r="AF353" s="1"/>
      <c r="AG353" s="1"/>
      <c r="AH353" s="1"/>
      <c r="AI353" s="1"/>
      <c r="AJ353" s="1"/>
      <c r="AK353" s="1"/>
    </row>
    <row r="354" spans="1:37" ht="14.25" customHeight="1">
      <c r="A354" s="315"/>
      <c r="B354" s="1"/>
      <c r="C354" s="1"/>
      <c r="D354" s="1"/>
      <c r="E354" s="1"/>
      <c r="F354" s="1"/>
      <c r="G354" s="1"/>
      <c r="H354" s="1"/>
      <c r="I354" s="1"/>
      <c r="J354" s="1"/>
      <c r="K354" s="1"/>
      <c r="L354" s="1"/>
      <c r="M354" s="1"/>
      <c r="N354" s="1"/>
      <c r="O354" s="1"/>
      <c r="P354" s="229"/>
      <c r="Q354" s="1"/>
      <c r="R354" s="1"/>
      <c r="S354" s="1"/>
      <c r="T354" s="1"/>
      <c r="U354" s="1"/>
      <c r="V354" s="1"/>
      <c r="W354" s="1"/>
      <c r="X354" s="1"/>
      <c r="Y354" s="1"/>
      <c r="Z354" s="1"/>
      <c r="AA354" s="1"/>
      <c r="AB354" s="1"/>
      <c r="AC354" s="1"/>
      <c r="AD354" s="1"/>
      <c r="AE354" s="1"/>
      <c r="AF354" s="1"/>
      <c r="AG354" s="1"/>
      <c r="AH354" s="1"/>
      <c r="AI354" s="1"/>
      <c r="AJ354" s="1"/>
      <c r="AK354" s="1"/>
    </row>
    <row r="355" spans="1:37" ht="14.25" customHeight="1">
      <c r="A355" s="315"/>
      <c r="B355" s="1"/>
      <c r="C355" s="1"/>
      <c r="D355" s="1"/>
      <c r="E355" s="1"/>
      <c r="F355" s="1"/>
      <c r="G355" s="1"/>
      <c r="H355" s="1"/>
      <c r="I355" s="1"/>
      <c r="J355" s="1"/>
      <c r="K355" s="1"/>
      <c r="L355" s="1"/>
      <c r="M355" s="1"/>
      <c r="N355" s="1"/>
      <c r="O355" s="1"/>
      <c r="P355" s="229"/>
      <c r="Q355" s="1"/>
      <c r="R355" s="1"/>
      <c r="S355" s="1"/>
      <c r="T355" s="1"/>
      <c r="U355" s="1"/>
      <c r="V355" s="1"/>
      <c r="W355" s="1"/>
      <c r="X355" s="1"/>
      <c r="Y355" s="1"/>
      <c r="Z355" s="1"/>
      <c r="AA355" s="1"/>
      <c r="AB355" s="1"/>
      <c r="AC355" s="1"/>
      <c r="AD355" s="1"/>
      <c r="AE355" s="1"/>
      <c r="AF355" s="1"/>
      <c r="AG355" s="1"/>
      <c r="AH355" s="1"/>
      <c r="AI355" s="1"/>
      <c r="AJ355" s="1"/>
      <c r="AK355" s="1"/>
    </row>
    <row r="356" spans="1:37" ht="14.25" customHeight="1">
      <c r="A356" s="315"/>
      <c r="B356" s="1"/>
      <c r="C356" s="1"/>
      <c r="D356" s="1"/>
      <c r="E356" s="1"/>
      <c r="F356" s="1"/>
      <c r="G356" s="1"/>
      <c r="H356" s="1"/>
      <c r="I356" s="1"/>
      <c r="J356" s="1"/>
      <c r="K356" s="1"/>
      <c r="L356" s="1"/>
      <c r="M356" s="1"/>
      <c r="N356" s="1"/>
      <c r="O356" s="1"/>
      <c r="P356" s="229"/>
      <c r="Q356" s="1"/>
      <c r="R356" s="1"/>
      <c r="S356" s="1"/>
      <c r="T356" s="1"/>
      <c r="U356" s="1"/>
      <c r="V356" s="1"/>
      <c r="W356" s="1"/>
      <c r="X356" s="1"/>
      <c r="Y356" s="1"/>
      <c r="Z356" s="1"/>
      <c r="AA356" s="1"/>
      <c r="AB356" s="1"/>
      <c r="AC356" s="1"/>
      <c r="AD356" s="1"/>
      <c r="AE356" s="1"/>
      <c r="AF356" s="1"/>
      <c r="AG356" s="1"/>
      <c r="AH356" s="1"/>
      <c r="AI356" s="1"/>
      <c r="AJ356" s="1"/>
      <c r="AK356" s="1"/>
    </row>
    <row r="357" spans="1:37" ht="14.25" customHeight="1">
      <c r="A357" s="315"/>
      <c r="B357" s="1"/>
      <c r="C357" s="1"/>
      <c r="D357" s="1"/>
      <c r="E357" s="1"/>
      <c r="F357" s="1"/>
      <c r="G357" s="1"/>
      <c r="H357" s="1"/>
      <c r="I357" s="1"/>
      <c r="J357" s="1"/>
      <c r="K357" s="1"/>
      <c r="L357" s="1"/>
      <c r="M357" s="1"/>
      <c r="N357" s="1"/>
      <c r="O357" s="1"/>
      <c r="P357" s="229"/>
      <c r="Q357" s="1"/>
      <c r="R357" s="1"/>
      <c r="S357" s="1"/>
      <c r="T357" s="1"/>
      <c r="U357" s="1"/>
      <c r="V357" s="1"/>
      <c r="W357" s="1"/>
      <c r="X357" s="1"/>
      <c r="Y357" s="1"/>
      <c r="Z357" s="1"/>
      <c r="AA357" s="1"/>
      <c r="AB357" s="1"/>
      <c r="AC357" s="1"/>
      <c r="AD357" s="1"/>
      <c r="AE357" s="1"/>
      <c r="AF357" s="1"/>
      <c r="AG357" s="1"/>
      <c r="AH357" s="1"/>
      <c r="AI357" s="1"/>
      <c r="AJ357" s="1"/>
      <c r="AK357" s="1"/>
    </row>
    <row r="358" spans="1:37" ht="14.25" customHeight="1">
      <c r="A358" s="315"/>
      <c r="B358" s="1"/>
      <c r="C358" s="1"/>
      <c r="D358" s="1"/>
      <c r="E358" s="1"/>
      <c r="F358" s="1"/>
      <c r="G358" s="1"/>
      <c r="H358" s="1"/>
      <c r="I358" s="1"/>
      <c r="J358" s="1"/>
      <c r="K358" s="1"/>
      <c r="L358" s="1"/>
      <c r="M358" s="1"/>
      <c r="N358" s="1"/>
      <c r="O358" s="1"/>
      <c r="P358" s="229"/>
      <c r="Q358" s="1"/>
      <c r="R358" s="1"/>
      <c r="S358" s="1"/>
      <c r="T358" s="1"/>
      <c r="U358" s="1"/>
      <c r="V358" s="1"/>
      <c r="W358" s="1"/>
      <c r="X358" s="1"/>
      <c r="Y358" s="1"/>
      <c r="Z358" s="1"/>
      <c r="AA358" s="1"/>
      <c r="AB358" s="1"/>
      <c r="AC358" s="1"/>
      <c r="AD358" s="1"/>
      <c r="AE358" s="1"/>
      <c r="AF358" s="1"/>
      <c r="AG358" s="1"/>
      <c r="AH358" s="1"/>
      <c r="AI358" s="1"/>
      <c r="AJ358" s="1"/>
      <c r="AK358" s="1"/>
    </row>
    <row r="359" spans="1:37" ht="14.25" customHeight="1">
      <c r="A359" s="315"/>
      <c r="B359" s="1"/>
      <c r="C359" s="1"/>
      <c r="D359" s="1"/>
      <c r="E359" s="1"/>
      <c r="F359" s="1"/>
      <c r="G359" s="1"/>
      <c r="H359" s="1"/>
      <c r="I359" s="1"/>
      <c r="J359" s="1"/>
      <c r="K359" s="1"/>
      <c r="L359" s="1"/>
      <c r="M359" s="1"/>
      <c r="N359" s="1"/>
      <c r="O359" s="1"/>
      <c r="P359" s="229"/>
      <c r="Q359" s="1"/>
      <c r="R359" s="1"/>
      <c r="S359" s="1"/>
      <c r="T359" s="1"/>
      <c r="U359" s="1"/>
      <c r="V359" s="1"/>
      <c r="W359" s="1"/>
      <c r="X359" s="1"/>
      <c r="Y359" s="1"/>
      <c r="Z359" s="1"/>
      <c r="AA359" s="1"/>
      <c r="AB359" s="1"/>
      <c r="AC359" s="1"/>
      <c r="AD359" s="1"/>
      <c r="AE359" s="1"/>
      <c r="AF359" s="1"/>
      <c r="AG359" s="1"/>
      <c r="AH359" s="1"/>
      <c r="AI359" s="1"/>
      <c r="AJ359" s="1"/>
      <c r="AK359" s="1"/>
    </row>
    <row r="360" spans="1:37" ht="14.25" customHeight="1">
      <c r="A360" s="315"/>
      <c r="B360" s="1"/>
      <c r="C360" s="1"/>
      <c r="D360" s="1"/>
      <c r="E360" s="1"/>
      <c r="F360" s="1"/>
      <c r="G360" s="1"/>
      <c r="H360" s="1"/>
      <c r="I360" s="1"/>
      <c r="J360" s="1"/>
      <c r="K360" s="1"/>
      <c r="L360" s="1"/>
      <c r="M360" s="1"/>
      <c r="N360" s="1"/>
      <c r="O360" s="1"/>
      <c r="P360" s="229"/>
      <c r="Q360" s="1"/>
      <c r="R360" s="1"/>
      <c r="S360" s="1"/>
      <c r="T360" s="1"/>
      <c r="U360" s="1"/>
      <c r="V360" s="1"/>
      <c r="W360" s="1"/>
      <c r="X360" s="1"/>
      <c r="Y360" s="1"/>
      <c r="Z360" s="1"/>
      <c r="AA360" s="1"/>
      <c r="AB360" s="1"/>
      <c r="AC360" s="1"/>
      <c r="AD360" s="1"/>
      <c r="AE360" s="1"/>
      <c r="AF360" s="1"/>
      <c r="AG360" s="1"/>
      <c r="AH360" s="1"/>
      <c r="AI360" s="1"/>
      <c r="AJ360" s="1"/>
      <c r="AK360" s="1"/>
    </row>
    <row r="361" spans="1:37" ht="14.25" customHeight="1">
      <c r="A361" s="315"/>
      <c r="B361" s="1"/>
      <c r="C361" s="1"/>
      <c r="D361" s="1"/>
      <c r="E361" s="1"/>
      <c r="F361" s="1"/>
      <c r="G361" s="1"/>
      <c r="H361" s="1"/>
      <c r="I361" s="1"/>
      <c r="J361" s="1"/>
      <c r="K361" s="1"/>
      <c r="L361" s="1"/>
      <c r="M361" s="1"/>
      <c r="N361" s="1"/>
      <c r="O361" s="1"/>
      <c r="P361" s="229"/>
      <c r="Q361" s="1"/>
      <c r="R361" s="1"/>
      <c r="S361" s="1"/>
      <c r="T361" s="1"/>
      <c r="U361" s="1"/>
      <c r="V361" s="1"/>
      <c r="W361" s="1"/>
      <c r="X361" s="1"/>
      <c r="Y361" s="1"/>
      <c r="Z361" s="1"/>
      <c r="AA361" s="1"/>
      <c r="AB361" s="1"/>
      <c r="AC361" s="1"/>
      <c r="AD361" s="1"/>
      <c r="AE361" s="1"/>
      <c r="AF361" s="1"/>
      <c r="AG361" s="1"/>
      <c r="AH361" s="1"/>
      <c r="AI361" s="1"/>
      <c r="AJ361" s="1"/>
      <c r="AK361" s="1"/>
    </row>
    <row r="362" spans="1:37" ht="14.25" customHeight="1">
      <c r="A362" s="315"/>
      <c r="B362" s="1"/>
      <c r="C362" s="1"/>
      <c r="D362" s="1"/>
      <c r="E362" s="1"/>
      <c r="F362" s="1"/>
      <c r="G362" s="1"/>
      <c r="H362" s="1"/>
      <c r="I362" s="1"/>
      <c r="J362" s="1"/>
      <c r="K362" s="1"/>
      <c r="L362" s="1"/>
      <c r="M362" s="1"/>
      <c r="N362" s="1"/>
      <c r="O362" s="1"/>
      <c r="P362" s="229"/>
      <c r="Q362" s="1"/>
      <c r="R362" s="1"/>
      <c r="S362" s="1"/>
      <c r="T362" s="1"/>
      <c r="U362" s="1"/>
      <c r="V362" s="1"/>
      <c r="W362" s="1"/>
      <c r="X362" s="1"/>
      <c r="Y362" s="1"/>
      <c r="Z362" s="1"/>
      <c r="AA362" s="1"/>
      <c r="AB362" s="1"/>
      <c r="AC362" s="1"/>
      <c r="AD362" s="1"/>
      <c r="AE362" s="1"/>
      <c r="AF362" s="1"/>
      <c r="AG362" s="1"/>
      <c r="AH362" s="1"/>
      <c r="AI362" s="1"/>
      <c r="AJ362" s="1"/>
      <c r="AK362" s="1"/>
    </row>
    <row r="363" spans="1:37" ht="14.25" customHeight="1">
      <c r="A363" s="315"/>
      <c r="B363" s="1"/>
      <c r="C363" s="1"/>
      <c r="D363" s="1"/>
      <c r="E363" s="1"/>
      <c r="F363" s="1"/>
      <c r="G363" s="1"/>
      <c r="H363" s="1"/>
      <c r="I363" s="1"/>
      <c r="J363" s="1"/>
      <c r="K363" s="1"/>
      <c r="L363" s="1"/>
      <c r="M363" s="1"/>
      <c r="N363" s="1"/>
      <c r="O363" s="1"/>
      <c r="P363" s="229"/>
      <c r="Q363" s="1"/>
      <c r="R363" s="1"/>
      <c r="S363" s="1"/>
      <c r="T363" s="1"/>
      <c r="U363" s="1"/>
      <c r="V363" s="1"/>
      <c r="W363" s="1"/>
      <c r="X363" s="1"/>
      <c r="Y363" s="1"/>
      <c r="Z363" s="1"/>
      <c r="AA363" s="1"/>
      <c r="AB363" s="1"/>
      <c r="AC363" s="1"/>
      <c r="AD363" s="1"/>
      <c r="AE363" s="1"/>
      <c r="AF363" s="1"/>
      <c r="AG363" s="1"/>
      <c r="AH363" s="1"/>
      <c r="AI363" s="1"/>
      <c r="AJ363" s="1"/>
      <c r="AK363" s="1"/>
    </row>
    <row r="364" spans="1:37" ht="14.25" customHeight="1">
      <c r="A364" s="315"/>
      <c r="B364" s="1"/>
      <c r="C364" s="1"/>
      <c r="D364" s="1"/>
      <c r="E364" s="1"/>
      <c r="F364" s="1"/>
      <c r="G364" s="1"/>
      <c r="H364" s="1"/>
      <c r="I364" s="1"/>
      <c r="J364" s="1"/>
      <c r="K364" s="1"/>
      <c r="L364" s="1"/>
      <c r="M364" s="1"/>
      <c r="N364" s="1"/>
      <c r="O364" s="1"/>
      <c r="P364" s="229"/>
      <c r="Q364" s="1"/>
      <c r="R364" s="1"/>
      <c r="S364" s="1"/>
      <c r="T364" s="1"/>
      <c r="U364" s="1"/>
      <c r="V364" s="1"/>
      <c r="W364" s="1"/>
      <c r="X364" s="1"/>
      <c r="Y364" s="1"/>
      <c r="Z364" s="1"/>
      <c r="AA364" s="1"/>
      <c r="AB364" s="1"/>
      <c r="AC364" s="1"/>
      <c r="AD364" s="1"/>
      <c r="AE364" s="1"/>
      <c r="AF364" s="1"/>
      <c r="AG364" s="1"/>
      <c r="AH364" s="1"/>
      <c r="AI364" s="1"/>
      <c r="AJ364" s="1"/>
      <c r="AK364" s="1"/>
    </row>
    <row r="365" spans="1:37" ht="14.25" customHeight="1">
      <c r="A365" s="315"/>
      <c r="B365" s="1"/>
      <c r="C365" s="1"/>
      <c r="D365" s="1"/>
      <c r="E365" s="1"/>
      <c r="F365" s="1"/>
      <c r="G365" s="1"/>
      <c r="H365" s="1"/>
      <c r="I365" s="1"/>
      <c r="J365" s="1"/>
      <c r="K365" s="1"/>
      <c r="L365" s="1"/>
      <c r="M365" s="1"/>
      <c r="N365" s="1"/>
      <c r="O365" s="1"/>
      <c r="P365" s="229"/>
      <c r="Q365" s="1"/>
      <c r="R365" s="1"/>
      <c r="S365" s="1"/>
      <c r="T365" s="1"/>
      <c r="U365" s="1"/>
      <c r="V365" s="1"/>
      <c r="W365" s="1"/>
      <c r="X365" s="1"/>
      <c r="Y365" s="1"/>
      <c r="Z365" s="1"/>
      <c r="AA365" s="1"/>
      <c r="AB365" s="1"/>
      <c r="AC365" s="1"/>
      <c r="AD365" s="1"/>
      <c r="AE365" s="1"/>
      <c r="AF365" s="1"/>
      <c r="AG365" s="1"/>
      <c r="AH365" s="1"/>
      <c r="AI365" s="1"/>
      <c r="AJ365" s="1"/>
      <c r="AK365" s="1"/>
    </row>
    <row r="366" spans="1:37" ht="14.25" customHeight="1">
      <c r="A366" s="315"/>
      <c r="B366" s="1"/>
      <c r="C366" s="1"/>
      <c r="D366" s="1"/>
      <c r="E366" s="1"/>
      <c r="F366" s="1"/>
      <c r="G366" s="1"/>
      <c r="H366" s="1"/>
      <c r="I366" s="1"/>
      <c r="J366" s="1"/>
      <c r="K366" s="1"/>
      <c r="L366" s="1"/>
      <c r="M366" s="1"/>
      <c r="N366" s="1"/>
      <c r="O366" s="1"/>
      <c r="P366" s="229"/>
      <c r="Q366" s="1"/>
      <c r="R366" s="1"/>
      <c r="S366" s="1"/>
      <c r="T366" s="1"/>
      <c r="U366" s="1"/>
      <c r="V366" s="1"/>
      <c r="W366" s="1"/>
      <c r="X366" s="1"/>
      <c r="Y366" s="1"/>
      <c r="Z366" s="1"/>
      <c r="AA366" s="1"/>
      <c r="AB366" s="1"/>
      <c r="AC366" s="1"/>
      <c r="AD366" s="1"/>
      <c r="AE366" s="1"/>
      <c r="AF366" s="1"/>
      <c r="AG366" s="1"/>
      <c r="AH366" s="1"/>
      <c r="AI366" s="1"/>
      <c r="AJ366" s="1"/>
      <c r="AK366" s="1"/>
    </row>
    <row r="367" spans="1:37" ht="14.25" customHeight="1">
      <c r="A367" s="315"/>
      <c r="B367" s="1"/>
      <c r="C367" s="1"/>
      <c r="D367" s="1"/>
      <c r="E367" s="1"/>
      <c r="F367" s="1"/>
      <c r="G367" s="1"/>
      <c r="H367" s="1"/>
      <c r="I367" s="1"/>
      <c r="J367" s="1"/>
      <c r="K367" s="1"/>
      <c r="L367" s="1"/>
      <c r="M367" s="1"/>
      <c r="N367" s="1"/>
      <c r="O367" s="1"/>
      <c r="P367" s="229"/>
      <c r="Q367" s="1"/>
      <c r="R367" s="1"/>
      <c r="S367" s="1"/>
      <c r="T367" s="1"/>
      <c r="U367" s="1"/>
      <c r="V367" s="1"/>
      <c r="W367" s="1"/>
      <c r="X367" s="1"/>
      <c r="Y367" s="1"/>
      <c r="Z367" s="1"/>
      <c r="AA367" s="1"/>
      <c r="AB367" s="1"/>
      <c r="AC367" s="1"/>
      <c r="AD367" s="1"/>
      <c r="AE367" s="1"/>
      <c r="AF367" s="1"/>
      <c r="AG367" s="1"/>
      <c r="AH367" s="1"/>
      <c r="AI367" s="1"/>
      <c r="AJ367" s="1"/>
      <c r="AK367" s="1"/>
    </row>
    <row r="368" spans="1:37" ht="14.25" customHeight="1">
      <c r="A368" s="315"/>
      <c r="B368" s="1"/>
      <c r="C368" s="1"/>
      <c r="D368" s="1"/>
      <c r="E368" s="1"/>
      <c r="F368" s="1"/>
      <c r="G368" s="1"/>
      <c r="H368" s="1"/>
      <c r="I368" s="1"/>
      <c r="J368" s="1"/>
      <c r="K368" s="1"/>
      <c r="L368" s="1"/>
      <c r="M368" s="1"/>
      <c r="N368" s="1"/>
      <c r="O368" s="1"/>
      <c r="P368" s="229"/>
      <c r="Q368" s="1"/>
      <c r="R368" s="1"/>
      <c r="S368" s="1"/>
      <c r="T368" s="1"/>
      <c r="U368" s="1"/>
      <c r="V368" s="1"/>
      <c r="W368" s="1"/>
      <c r="X368" s="1"/>
      <c r="Y368" s="1"/>
      <c r="Z368" s="1"/>
      <c r="AA368" s="1"/>
      <c r="AB368" s="1"/>
      <c r="AC368" s="1"/>
      <c r="AD368" s="1"/>
      <c r="AE368" s="1"/>
      <c r="AF368" s="1"/>
      <c r="AG368" s="1"/>
      <c r="AH368" s="1"/>
      <c r="AI368" s="1"/>
      <c r="AJ368" s="1"/>
      <c r="AK368" s="1"/>
    </row>
    <row r="369" spans="1:37" ht="14.25" customHeight="1">
      <c r="A369" s="315"/>
      <c r="B369" s="1"/>
      <c r="C369" s="1"/>
      <c r="D369" s="1"/>
      <c r="E369" s="1"/>
      <c r="F369" s="1"/>
      <c r="G369" s="1"/>
      <c r="H369" s="1"/>
      <c r="I369" s="1"/>
      <c r="J369" s="1"/>
      <c r="K369" s="1"/>
      <c r="L369" s="1"/>
      <c r="M369" s="1"/>
      <c r="N369" s="1"/>
      <c r="O369" s="1"/>
      <c r="P369" s="229"/>
      <c r="Q369" s="1"/>
      <c r="R369" s="1"/>
      <c r="S369" s="1"/>
      <c r="T369" s="1"/>
      <c r="U369" s="1"/>
      <c r="V369" s="1"/>
      <c r="W369" s="1"/>
      <c r="X369" s="1"/>
      <c r="Y369" s="1"/>
      <c r="Z369" s="1"/>
      <c r="AA369" s="1"/>
      <c r="AB369" s="1"/>
      <c r="AC369" s="1"/>
      <c r="AD369" s="1"/>
      <c r="AE369" s="1"/>
      <c r="AF369" s="1"/>
      <c r="AG369" s="1"/>
      <c r="AH369" s="1"/>
      <c r="AI369" s="1"/>
      <c r="AJ369" s="1"/>
      <c r="AK369" s="1"/>
    </row>
    <row r="370" spans="1:37" ht="14.25" customHeight="1">
      <c r="A370" s="315"/>
      <c r="B370" s="1"/>
      <c r="C370" s="1"/>
      <c r="D370" s="1"/>
      <c r="E370" s="1"/>
      <c r="F370" s="1"/>
      <c r="G370" s="1"/>
      <c r="H370" s="1"/>
      <c r="I370" s="1"/>
      <c r="J370" s="1"/>
      <c r="K370" s="1"/>
      <c r="L370" s="1"/>
      <c r="M370" s="1"/>
      <c r="N370" s="1"/>
      <c r="O370" s="1"/>
      <c r="P370" s="229"/>
      <c r="Q370" s="1"/>
      <c r="R370" s="1"/>
      <c r="S370" s="1"/>
      <c r="T370" s="1"/>
      <c r="U370" s="1"/>
      <c r="V370" s="1"/>
      <c r="W370" s="1"/>
      <c r="X370" s="1"/>
      <c r="Y370" s="1"/>
      <c r="Z370" s="1"/>
      <c r="AA370" s="1"/>
      <c r="AB370" s="1"/>
      <c r="AC370" s="1"/>
      <c r="AD370" s="1"/>
      <c r="AE370" s="1"/>
      <c r="AF370" s="1"/>
      <c r="AG370" s="1"/>
      <c r="AH370" s="1"/>
      <c r="AI370" s="1"/>
      <c r="AJ370" s="1"/>
      <c r="AK370" s="1"/>
    </row>
    <row r="371" spans="1:37" ht="14.25" customHeight="1">
      <c r="A371" s="315"/>
      <c r="B371" s="1"/>
      <c r="C371" s="1"/>
      <c r="D371" s="1"/>
      <c r="E371" s="1"/>
      <c r="F371" s="1"/>
      <c r="G371" s="1"/>
      <c r="H371" s="1"/>
      <c r="I371" s="1"/>
      <c r="J371" s="1"/>
      <c r="K371" s="1"/>
      <c r="L371" s="1"/>
      <c r="M371" s="1"/>
      <c r="N371" s="1"/>
      <c r="O371" s="1"/>
      <c r="P371" s="229"/>
      <c r="Q371" s="1"/>
      <c r="R371" s="1"/>
      <c r="S371" s="1"/>
      <c r="T371" s="1"/>
      <c r="U371" s="1"/>
      <c r="V371" s="1"/>
      <c r="W371" s="1"/>
      <c r="X371" s="1"/>
      <c r="Y371" s="1"/>
      <c r="Z371" s="1"/>
      <c r="AA371" s="1"/>
      <c r="AB371" s="1"/>
      <c r="AC371" s="1"/>
      <c r="AD371" s="1"/>
      <c r="AE371" s="1"/>
      <c r="AF371" s="1"/>
      <c r="AG371" s="1"/>
      <c r="AH371" s="1"/>
      <c r="AI371" s="1"/>
      <c r="AJ371" s="1"/>
      <c r="AK371" s="1"/>
    </row>
    <row r="372" spans="1:37" ht="14.25" customHeight="1">
      <c r="A372" s="315"/>
      <c r="B372" s="1"/>
      <c r="C372" s="1"/>
      <c r="D372" s="1"/>
      <c r="E372" s="1"/>
      <c r="F372" s="1"/>
      <c r="G372" s="1"/>
      <c r="H372" s="1"/>
      <c r="I372" s="1"/>
      <c r="J372" s="1"/>
      <c r="K372" s="1"/>
      <c r="L372" s="1"/>
      <c r="M372" s="1"/>
      <c r="N372" s="1"/>
      <c r="O372" s="1"/>
      <c r="P372" s="229"/>
      <c r="Q372" s="1"/>
      <c r="R372" s="1"/>
      <c r="S372" s="1"/>
      <c r="T372" s="1"/>
      <c r="U372" s="1"/>
      <c r="V372" s="1"/>
      <c r="W372" s="1"/>
      <c r="X372" s="1"/>
      <c r="Y372" s="1"/>
      <c r="Z372" s="1"/>
      <c r="AA372" s="1"/>
      <c r="AB372" s="1"/>
      <c r="AC372" s="1"/>
      <c r="AD372" s="1"/>
      <c r="AE372" s="1"/>
      <c r="AF372" s="1"/>
      <c r="AG372" s="1"/>
      <c r="AH372" s="1"/>
      <c r="AI372" s="1"/>
      <c r="AJ372" s="1"/>
      <c r="AK372" s="1"/>
    </row>
    <row r="373" spans="1:37" ht="14.25" customHeight="1">
      <c r="A373" s="315"/>
      <c r="B373" s="1"/>
      <c r="C373" s="1"/>
      <c r="D373" s="1"/>
      <c r="E373" s="1"/>
      <c r="F373" s="1"/>
      <c r="G373" s="1"/>
      <c r="H373" s="1"/>
      <c r="I373" s="1"/>
      <c r="J373" s="1"/>
      <c r="K373" s="1"/>
      <c r="L373" s="1"/>
      <c r="M373" s="1"/>
      <c r="N373" s="1"/>
      <c r="O373" s="1"/>
      <c r="P373" s="229"/>
      <c r="Q373" s="1"/>
      <c r="R373" s="1"/>
      <c r="S373" s="1"/>
      <c r="T373" s="1"/>
      <c r="U373" s="1"/>
      <c r="V373" s="1"/>
      <c r="W373" s="1"/>
      <c r="X373" s="1"/>
      <c r="Y373" s="1"/>
      <c r="Z373" s="1"/>
      <c r="AA373" s="1"/>
      <c r="AB373" s="1"/>
      <c r="AC373" s="1"/>
      <c r="AD373" s="1"/>
      <c r="AE373" s="1"/>
      <c r="AF373" s="1"/>
      <c r="AG373" s="1"/>
      <c r="AH373" s="1"/>
      <c r="AI373" s="1"/>
      <c r="AJ373" s="1"/>
      <c r="AK373" s="1"/>
    </row>
    <row r="374" spans="1:37" ht="14.25" customHeight="1">
      <c r="A374" s="315"/>
      <c r="B374" s="1"/>
      <c r="C374" s="1"/>
      <c r="D374" s="1"/>
      <c r="E374" s="1"/>
      <c r="F374" s="1"/>
      <c r="G374" s="1"/>
      <c r="H374" s="1"/>
      <c r="I374" s="1"/>
      <c r="J374" s="1"/>
      <c r="K374" s="1"/>
      <c r="L374" s="1"/>
      <c r="M374" s="1"/>
      <c r="N374" s="1"/>
      <c r="O374" s="1"/>
      <c r="P374" s="229"/>
      <c r="Q374" s="1"/>
      <c r="R374" s="1"/>
      <c r="S374" s="1"/>
      <c r="T374" s="1"/>
      <c r="U374" s="1"/>
      <c r="V374" s="1"/>
      <c r="W374" s="1"/>
      <c r="X374" s="1"/>
      <c r="Y374" s="1"/>
      <c r="Z374" s="1"/>
      <c r="AA374" s="1"/>
      <c r="AB374" s="1"/>
      <c r="AC374" s="1"/>
      <c r="AD374" s="1"/>
      <c r="AE374" s="1"/>
      <c r="AF374" s="1"/>
      <c r="AG374" s="1"/>
      <c r="AH374" s="1"/>
      <c r="AI374" s="1"/>
      <c r="AJ374" s="1"/>
      <c r="AK374" s="1"/>
    </row>
    <row r="375" spans="1:37" ht="14.25" customHeight="1">
      <c r="A375" s="315"/>
      <c r="B375" s="1"/>
      <c r="C375" s="1"/>
      <c r="D375" s="1"/>
      <c r="E375" s="1"/>
      <c r="F375" s="1"/>
      <c r="G375" s="1"/>
      <c r="H375" s="1"/>
      <c r="I375" s="1"/>
      <c r="J375" s="1"/>
      <c r="K375" s="1"/>
      <c r="L375" s="1"/>
      <c r="M375" s="1"/>
      <c r="N375" s="1"/>
      <c r="O375" s="1"/>
      <c r="P375" s="229"/>
      <c r="Q375" s="1"/>
      <c r="R375" s="1"/>
      <c r="S375" s="1"/>
      <c r="T375" s="1"/>
      <c r="U375" s="1"/>
      <c r="V375" s="1"/>
      <c r="W375" s="1"/>
      <c r="X375" s="1"/>
      <c r="Y375" s="1"/>
      <c r="Z375" s="1"/>
      <c r="AA375" s="1"/>
      <c r="AB375" s="1"/>
      <c r="AC375" s="1"/>
      <c r="AD375" s="1"/>
      <c r="AE375" s="1"/>
      <c r="AF375" s="1"/>
      <c r="AG375" s="1"/>
      <c r="AH375" s="1"/>
      <c r="AI375" s="1"/>
      <c r="AJ375" s="1"/>
      <c r="AK375" s="1"/>
    </row>
    <row r="376" spans="1:37" ht="14.25" customHeight="1">
      <c r="A376" s="315"/>
      <c r="B376" s="1"/>
      <c r="C376" s="1"/>
      <c r="D376" s="1"/>
      <c r="E376" s="1"/>
      <c r="F376" s="1"/>
      <c r="G376" s="1"/>
      <c r="H376" s="1"/>
      <c r="I376" s="1"/>
      <c r="J376" s="1"/>
      <c r="K376" s="1"/>
      <c r="L376" s="1"/>
      <c r="M376" s="1"/>
      <c r="N376" s="1"/>
      <c r="O376" s="1"/>
      <c r="P376" s="229"/>
      <c r="Q376" s="1"/>
      <c r="R376" s="1"/>
      <c r="S376" s="1"/>
      <c r="T376" s="1"/>
      <c r="U376" s="1"/>
      <c r="V376" s="1"/>
      <c r="W376" s="1"/>
      <c r="X376" s="1"/>
      <c r="Y376" s="1"/>
      <c r="Z376" s="1"/>
      <c r="AA376" s="1"/>
      <c r="AB376" s="1"/>
      <c r="AC376" s="1"/>
      <c r="AD376" s="1"/>
      <c r="AE376" s="1"/>
      <c r="AF376" s="1"/>
      <c r="AG376" s="1"/>
      <c r="AH376" s="1"/>
      <c r="AI376" s="1"/>
      <c r="AJ376" s="1"/>
      <c r="AK376" s="1"/>
    </row>
    <row r="377" spans="1:37" ht="14.25" customHeight="1">
      <c r="A377" s="315"/>
      <c r="B377" s="1"/>
      <c r="C377" s="1"/>
      <c r="D377" s="1"/>
      <c r="E377" s="1"/>
      <c r="F377" s="1"/>
      <c r="G377" s="1"/>
      <c r="H377" s="1"/>
      <c r="I377" s="1"/>
      <c r="J377" s="1"/>
      <c r="K377" s="1"/>
      <c r="L377" s="1"/>
      <c r="M377" s="1"/>
      <c r="N377" s="1"/>
      <c r="O377" s="1"/>
      <c r="P377" s="229"/>
      <c r="Q377" s="1"/>
      <c r="R377" s="1"/>
      <c r="S377" s="1"/>
      <c r="T377" s="1"/>
      <c r="U377" s="1"/>
      <c r="V377" s="1"/>
      <c r="W377" s="1"/>
      <c r="X377" s="1"/>
      <c r="Y377" s="1"/>
      <c r="Z377" s="1"/>
      <c r="AA377" s="1"/>
      <c r="AB377" s="1"/>
      <c r="AC377" s="1"/>
      <c r="AD377" s="1"/>
      <c r="AE377" s="1"/>
      <c r="AF377" s="1"/>
      <c r="AG377" s="1"/>
      <c r="AH377" s="1"/>
      <c r="AI377" s="1"/>
      <c r="AJ377" s="1"/>
      <c r="AK377" s="1"/>
    </row>
    <row r="378" spans="1:37" ht="14.25" customHeight="1">
      <c r="A378" s="315"/>
      <c r="B378" s="1"/>
      <c r="C378" s="1"/>
      <c r="D378" s="1"/>
      <c r="E378" s="1"/>
      <c r="F378" s="1"/>
      <c r="G378" s="1"/>
      <c r="H378" s="1"/>
      <c r="I378" s="1"/>
      <c r="J378" s="1"/>
      <c r="K378" s="1"/>
      <c r="L378" s="1"/>
      <c r="M378" s="1"/>
      <c r="N378" s="1"/>
      <c r="O378" s="1"/>
      <c r="P378" s="229"/>
      <c r="Q378" s="1"/>
      <c r="R378" s="1"/>
      <c r="S378" s="1"/>
      <c r="T378" s="1"/>
      <c r="U378" s="1"/>
      <c r="V378" s="1"/>
      <c r="W378" s="1"/>
      <c r="X378" s="1"/>
      <c r="Y378" s="1"/>
      <c r="Z378" s="1"/>
      <c r="AA378" s="1"/>
      <c r="AB378" s="1"/>
      <c r="AC378" s="1"/>
      <c r="AD378" s="1"/>
      <c r="AE378" s="1"/>
      <c r="AF378" s="1"/>
      <c r="AG378" s="1"/>
      <c r="AH378" s="1"/>
      <c r="AI378" s="1"/>
      <c r="AJ378" s="1"/>
      <c r="AK378" s="1"/>
    </row>
    <row r="379" spans="1:37" ht="14.25" customHeight="1">
      <c r="A379" s="315"/>
      <c r="B379" s="1"/>
      <c r="C379" s="1"/>
      <c r="D379" s="1"/>
      <c r="E379" s="1"/>
      <c r="F379" s="1"/>
      <c r="G379" s="1"/>
      <c r="H379" s="1"/>
      <c r="I379" s="1"/>
      <c r="J379" s="1"/>
      <c r="K379" s="1"/>
      <c r="L379" s="1"/>
      <c r="M379" s="1"/>
      <c r="N379" s="1"/>
      <c r="O379" s="1"/>
      <c r="P379" s="229"/>
      <c r="Q379" s="1"/>
      <c r="R379" s="1"/>
      <c r="S379" s="1"/>
      <c r="T379" s="1"/>
      <c r="U379" s="1"/>
      <c r="V379" s="1"/>
      <c r="W379" s="1"/>
      <c r="X379" s="1"/>
      <c r="Y379" s="1"/>
      <c r="Z379" s="1"/>
      <c r="AA379" s="1"/>
      <c r="AB379" s="1"/>
      <c r="AC379" s="1"/>
      <c r="AD379" s="1"/>
      <c r="AE379" s="1"/>
      <c r="AF379" s="1"/>
      <c r="AG379" s="1"/>
      <c r="AH379" s="1"/>
      <c r="AI379" s="1"/>
      <c r="AJ379" s="1"/>
      <c r="AK379" s="1"/>
    </row>
    <row r="380" spans="1:37" ht="14.25" customHeight="1">
      <c r="A380" s="315"/>
      <c r="B380" s="1"/>
      <c r="C380" s="1"/>
      <c r="D380" s="1"/>
      <c r="E380" s="1"/>
      <c r="F380" s="1"/>
      <c r="G380" s="1"/>
      <c r="H380" s="1"/>
      <c r="I380" s="1"/>
      <c r="J380" s="1"/>
      <c r="K380" s="1"/>
      <c r="L380" s="1"/>
      <c r="M380" s="1"/>
      <c r="N380" s="1"/>
      <c r="O380" s="1"/>
      <c r="P380" s="229"/>
      <c r="Q380" s="1"/>
      <c r="R380" s="1"/>
      <c r="S380" s="1"/>
      <c r="T380" s="1"/>
      <c r="U380" s="1"/>
      <c r="V380" s="1"/>
      <c r="W380" s="1"/>
      <c r="X380" s="1"/>
      <c r="Y380" s="1"/>
      <c r="Z380" s="1"/>
      <c r="AA380" s="1"/>
      <c r="AB380" s="1"/>
      <c r="AC380" s="1"/>
      <c r="AD380" s="1"/>
      <c r="AE380" s="1"/>
      <c r="AF380" s="1"/>
      <c r="AG380" s="1"/>
      <c r="AH380" s="1"/>
      <c r="AI380" s="1"/>
      <c r="AJ380" s="1"/>
      <c r="AK380" s="1"/>
    </row>
    <row r="381" spans="1:37" ht="14.25" customHeight="1">
      <c r="A381" s="315"/>
      <c r="B381" s="1"/>
      <c r="C381" s="1"/>
      <c r="D381" s="1"/>
      <c r="E381" s="1"/>
      <c r="F381" s="1"/>
      <c r="G381" s="1"/>
      <c r="H381" s="1"/>
      <c r="I381" s="1"/>
      <c r="J381" s="1"/>
      <c r="K381" s="1"/>
      <c r="L381" s="1"/>
      <c r="M381" s="1"/>
      <c r="N381" s="1"/>
      <c r="O381" s="1"/>
      <c r="P381" s="229"/>
      <c r="Q381" s="1"/>
      <c r="R381" s="1"/>
      <c r="S381" s="1"/>
      <c r="T381" s="1"/>
      <c r="U381" s="1"/>
      <c r="V381" s="1"/>
      <c r="W381" s="1"/>
      <c r="X381" s="1"/>
      <c r="Y381" s="1"/>
      <c r="Z381" s="1"/>
      <c r="AA381" s="1"/>
      <c r="AB381" s="1"/>
      <c r="AC381" s="1"/>
      <c r="AD381" s="1"/>
      <c r="AE381" s="1"/>
      <c r="AF381" s="1"/>
      <c r="AG381" s="1"/>
      <c r="AH381" s="1"/>
      <c r="AI381" s="1"/>
      <c r="AJ381" s="1"/>
      <c r="AK381" s="1"/>
    </row>
    <row r="382" spans="1:37" ht="14.25" customHeight="1">
      <c r="A382" s="315"/>
      <c r="B382" s="1"/>
      <c r="C382" s="1"/>
      <c r="D382" s="1"/>
      <c r="E382" s="1"/>
      <c r="F382" s="1"/>
      <c r="G382" s="1"/>
      <c r="H382" s="1"/>
      <c r="I382" s="1"/>
      <c r="J382" s="1"/>
      <c r="K382" s="1"/>
      <c r="L382" s="1"/>
      <c r="M382" s="1"/>
      <c r="N382" s="1"/>
      <c r="O382" s="1"/>
      <c r="P382" s="229"/>
      <c r="Q382" s="1"/>
      <c r="R382" s="1"/>
      <c r="S382" s="1"/>
      <c r="T382" s="1"/>
      <c r="U382" s="1"/>
      <c r="V382" s="1"/>
      <c r="W382" s="1"/>
      <c r="X382" s="1"/>
      <c r="Y382" s="1"/>
      <c r="Z382" s="1"/>
      <c r="AA382" s="1"/>
      <c r="AB382" s="1"/>
      <c r="AC382" s="1"/>
      <c r="AD382" s="1"/>
      <c r="AE382" s="1"/>
      <c r="AF382" s="1"/>
      <c r="AG382" s="1"/>
      <c r="AH382" s="1"/>
      <c r="AI382" s="1"/>
      <c r="AJ382" s="1"/>
      <c r="AK382" s="1"/>
    </row>
    <row r="383" spans="1:37" ht="14.25" customHeight="1">
      <c r="A383" s="315"/>
      <c r="B383" s="1"/>
      <c r="C383" s="1"/>
      <c r="D383" s="1"/>
      <c r="E383" s="1"/>
      <c r="F383" s="1"/>
      <c r="G383" s="1"/>
      <c r="H383" s="1"/>
      <c r="I383" s="1"/>
      <c r="J383" s="1"/>
      <c r="K383" s="1"/>
      <c r="L383" s="1"/>
      <c r="M383" s="1"/>
      <c r="N383" s="1"/>
      <c r="O383" s="1"/>
      <c r="P383" s="229"/>
      <c r="Q383" s="1"/>
      <c r="R383" s="1"/>
      <c r="S383" s="1"/>
      <c r="T383" s="1"/>
      <c r="U383" s="1"/>
      <c r="V383" s="1"/>
      <c r="W383" s="1"/>
      <c r="X383" s="1"/>
      <c r="Y383" s="1"/>
      <c r="Z383" s="1"/>
      <c r="AA383" s="1"/>
      <c r="AB383" s="1"/>
      <c r="AC383" s="1"/>
      <c r="AD383" s="1"/>
      <c r="AE383" s="1"/>
      <c r="AF383" s="1"/>
      <c r="AG383" s="1"/>
      <c r="AH383" s="1"/>
      <c r="AI383" s="1"/>
      <c r="AJ383" s="1"/>
      <c r="AK383" s="1"/>
    </row>
    <row r="384" spans="1:37" ht="14.25" customHeight="1">
      <c r="A384" s="315"/>
      <c r="B384" s="1"/>
      <c r="C384" s="1"/>
      <c r="D384" s="1"/>
      <c r="E384" s="1"/>
      <c r="F384" s="1"/>
      <c r="G384" s="1"/>
      <c r="H384" s="1"/>
      <c r="I384" s="1"/>
      <c r="J384" s="1"/>
      <c r="K384" s="1"/>
      <c r="L384" s="1"/>
      <c r="M384" s="1"/>
      <c r="N384" s="1"/>
      <c r="O384" s="1"/>
      <c r="P384" s="229"/>
      <c r="Q384" s="1"/>
      <c r="R384" s="1"/>
      <c r="S384" s="1"/>
      <c r="T384" s="1"/>
      <c r="U384" s="1"/>
      <c r="V384" s="1"/>
      <c r="W384" s="1"/>
      <c r="X384" s="1"/>
      <c r="Y384" s="1"/>
      <c r="Z384" s="1"/>
      <c r="AA384" s="1"/>
      <c r="AB384" s="1"/>
      <c r="AC384" s="1"/>
      <c r="AD384" s="1"/>
      <c r="AE384" s="1"/>
      <c r="AF384" s="1"/>
      <c r="AG384" s="1"/>
      <c r="AH384" s="1"/>
      <c r="AI384" s="1"/>
      <c r="AJ384" s="1"/>
      <c r="AK384" s="1"/>
    </row>
    <row r="385" spans="1:37" ht="14.25" customHeight="1">
      <c r="A385" s="315"/>
      <c r="B385" s="1"/>
      <c r="C385" s="1"/>
      <c r="D385" s="1"/>
      <c r="E385" s="1"/>
      <c r="F385" s="1"/>
      <c r="G385" s="1"/>
      <c r="H385" s="1"/>
      <c r="I385" s="1"/>
      <c r="J385" s="1"/>
      <c r="K385" s="1"/>
      <c r="L385" s="1"/>
      <c r="M385" s="1"/>
      <c r="N385" s="1"/>
      <c r="O385" s="1"/>
      <c r="P385" s="229"/>
      <c r="Q385" s="1"/>
      <c r="R385" s="1"/>
      <c r="S385" s="1"/>
      <c r="T385" s="1"/>
      <c r="U385" s="1"/>
      <c r="V385" s="1"/>
      <c r="W385" s="1"/>
      <c r="X385" s="1"/>
      <c r="Y385" s="1"/>
      <c r="Z385" s="1"/>
      <c r="AA385" s="1"/>
      <c r="AB385" s="1"/>
      <c r="AC385" s="1"/>
      <c r="AD385" s="1"/>
      <c r="AE385" s="1"/>
      <c r="AF385" s="1"/>
      <c r="AG385" s="1"/>
      <c r="AH385" s="1"/>
      <c r="AI385" s="1"/>
      <c r="AJ385" s="1"/>
      <c r="AK385" s="1"/>
    </row>
    <row r="386" spans="1:37" ht="14.25" customHeight="1">
      <c r="A386" s="315"/>
      <c r="B386" s="1"/>
      <c r="C386" s="1"/>
      <c r="D386" s="1"/>
      <c r="E386" s="1"/>
      <c r="F386" s="1"/>
      <c r="G386" s="1"/>
      <c r="H386" s="1"/>
      <c r="I386" s="1"/>
      <c r="J386" s="1"/>
      <c r="K386" s="1"/>
      <c r="L386" s="1"/>
      <c r="M386" s="1"/>
      <c r="N386" s="1"/>
      <c r="O386" s="1"/>
      <c r="P386" s="229"/>
      <c r="Q386" s="1"/>
      <c r="R386" s="1"/>
      <c r="S386" s="1"/>
      <c r="T386" s="1"/>
      <c r="U386" s="1"/>
      <c r="V386" s="1"/>
      <c r="W386" s="1"/>
      <c r="X386" s="1"/>
      <c r="Y386" s="1"/>
      <c r="Z386" s="1"/>
      <c r="AA386" s="1"/>
      <c r="AB386" s="1"/>
      <c r="AC386" s="1"/>
      <c r="AD386" s="1"/>
      <c r="AE386" s="1"/>
      <c r="AF386" s="1"/>
      <c r="AG386" s="1"/>
      <c r="AH386" s="1"/>
      <c r="AI386" s="1"/>
      <c r="AJ386" s="1"/>
      <c r="AK386" s="1"/>
    </row>
    <row r="387" spans="1:37" ht="14.25" customHeight="1">
      <c r="A387" s="315"/>
      <c r="B387" s="1"/>
      <c r="C387" s="1"/>
      <c r="D387" s="1"/>
      <c r="E387" s="1"/>
      <c r="F387" s="1"/>
      <c r="G387" s="1"/>
      <c r="H387" s="1"/>
      <c r="I387" s="1"/>
      <c r="J387" s="1"/>
      <c r="K387" s="1"/>
      <c r="L387" s="1"/>
      <c r="M387" s="1"/>
      <c r="N387" s="1"/>
      <c r="O387" s="1"/>
      <c r="P387" s="229"/>
      <c r="Q387" s="1"/>
      <c r="R387" s="1"/>
      <c r="S387" s="1"/>
      <c r="T387" s="1"/>
      <c r="U387" s="1"/>
      <c r="V387" s="1"/>
      <c r="W387" s="1"/>
      <c r="X387" s="1"/>
      <c r="Y387" s="1"/>
      <c r="Z387" s="1"/>
      <c r="AA387" s="1"/>
      <c r="AB387" s="1"/>
      <c r="AC387" s="1"/>
      <c r="AD387" s="1"/>
      <c r="AE387" s="1"/>
      <c r="AF387" s="1"/>
      <c r="AG387" s="1"/>
      <c r="AH387" s="1"/>
      <c r="AI387" s="1"/>
      <c r="AJ387" s="1"/>
      <c r="AK387" s="1"/>
    </row>
    <row r="388" spans="1:37" ht="14.25" customHeight="1">
      <c r="A388" s="315"/>
      <c r="B388" s="1"/>
      <c r="C388" s="1"/>
      <c r="D388" s="1"/>
      <c r="E388" s="1"/>
      <c r="F388" s="1"/>
      <c r="G388" s="1"/>
      <c r="H388" s="1"/>
      <c r="I388" s="1"/>
      <c r="J388" s="1"/>
      <c r="K388" s="1"/>
      <c r="L388" s="1"/>
      <c r="M388" s="1"/>
      <c r="N388" s="1"/>
      <c r="O388" s="1"/>
      <c r="P388" s="229"/>
      <c r="Q388" s="1"/>
      <c r="R388" s="1"/>
      <c r="S388" s="1"/>
      <c r="T388" s="1"/>
      <c r="U388" s="1"/>
      <c r="V388" s="1"/>
      <c r="W388" s="1"/>
      <c r="X388" s="1"/>
      <c r="Y388" s="1"/>
      <c r="Z388" s="1"/>
      <c r="AA388" s="1"/>
      <c r="AB388" s="1"/>
      <c r="AC388" s="1"/>
      <c r="AD388" s="1"/>
      <c r="AE388" s="1"/>
      <c r="AF388" s="1"/>
      <c r="AG388" s="1"/>
      <c r="AH388" s="1"/>
      <c r="AI388" s="1"/>
      <c r="AJ388" s="1"/>
      <c r="AK388" s="1"/>
    </row>
    <row r="389" spans="1:37" ht="14.25" customHeight="1">
      <c r="A389" s="315"/>
      <c r="B389" s="1"/>
      <c r="C389" s="1"/>
      <c r="D389" s="1"/>
      <c r="E389" s="1"/>
      <c r="F389" s="1"/>
      <c r="G389" s="1"/>
      <c r="H389" s="1"/>
      <c r="I389" s="1"/>
      <c r="J389" s="1"/>
      <c r="K389" s="1"/>
      <c r="L389" s="1"/>
      <c r="M389" s="1"/>
      <c r="N389" s="1"/>
      <c r="O389" s="1"/>
      <c r="P389" s="229"/>
      <c r="Q389" s="1"/>
      <c r="R389" s="1"/>
      <c r="S389" s="1"/>
      <c r="T389" s="1"/>
      <c r="U389" s="1"/>
      <c r="V389" s="1"/>
      <c r="W389" s="1"/>
      <c r="X389" s="1"/>
      <c r="Y389" s="1"/>
      <c r="Z389" s="1"/>
      <c r="AA389" s="1"/>
      <c r="AB389" s="1"/>
      <c r="AC389" s="1"/>
      <c r="AD389" s="1"/>
      <c r="AE389" s="1"/>
      <c r="AF389" s="1"/>
      <c r="AG389" s="1"/>
      <c r="AH389" s="1"/>
      <c r="AI389" s="1"/>
      <c r="AJ389" s="1"/>
      <c r="AK389" s="1"/>
    </row>
    <row r="390" spans="1:37" ht="14.25" customHeight="1">
      <c r="A390" s="315"/>
      <c r="B390" s="1"/>
      <c r="C390" s="1"/>
      <c r="D390" s="1"/>
      <c r="E390" s="1"/>
      <c r="F390" s="1"/>
      <c r="G390" s="1"/>
      <c r="H390" s="1"/>
      <c r="I390" s="1"/>
      <c r="J390" s="1"/>
      <c r="K390" s="1"/>
      <c r="L390" s="1"/>
      <c r="M390" s="1"/>
      <c r="N390" s="1"/>
      <c r="O390" s="1"/>
      <c r="P390" s="229"/>
      <c r="Q390" s="1"/>
      <c r="R390" s="1"/>
      <c r="S390" s="1"/>
      <c r="T390" s="1"/>
      <c r="U390" s="1"/>
      <c r="V390" s="1"/>
      <c r="W390" s="1"/>
      <c r="X390" s="1"/>
      <c r="Y390" s="1"/>
      <c r="Z390" s="1"/>
      <c r="AA390" s="1"/>
      <c r="AB390" s="1"/>
      <c r="AC390" s="1"/>
      <c r="AD390" s="1"/>
      <c r="AE390" s="1"/>
      <c r="AF390" s="1"/>
      <c r="AG390" s="1"/>
      <c r="AH390" s="1"/>
      <c r="AI390" s="1"/>
      <c r="AJ390" s="1"/>
      <c r="AK390" s="1"/>
    </row>
    <row r="391" spans="1:37" ht="14.25" customHeight="1">
      <c r="A391" s="315"/>
      <c r="B391" s="1"/>
      <c r="C391" s="1"/>
      <c r="D391" s="1"/>
      <c r="E391" s="1"/>
      <c r="F391" s="1"/>
      <c r="G391" s="1"/>
      <c r="H391" s="1"/>
      <c r="I391" s="1"/>
      <c r="J391" s="1"/>
      <c r="K391" s="1"/>
      <c r="L391" s="1"/>
      <c r="M391" s="1"/>
      <c r="N391" s="1"/>
      <c r="O391" s="1"/>
      <c r="P391" s="229"/>
      <c r="Q391" s="1"/>
      <c r="R391" s="1"/>
      <c r="S391" s="1"/>
      <c r="T391" s="1"/>
      <c r="U391" s="1"/>
      <c r="V391" s="1"/>
      <c r="W391" s="1"/>
      <c r="X391" s="1"/>
      <c r="Y391" s="1"/>
      <c r="Z391" s="1"/>
      <c r="AA391" s="1"/>
      <c r="AB391" s="1"/>
      <c r="AC391" s="1"/>
      <c r="AD391" s="1"/>
      <c r="AE391" s="1"/>
      <c r="AF391" s="1"/>
      <c r="AG391" s="1"/>
      <c r="AH391" s="1"/>
      <c r="AI391" s="1"/>
      <c r="AJ391" s="1"/>
      <c r="AK391" s="1"/>
    </row>
    <row r="392" spans="1:37" ht="14.25" customHeight="1">
      <c r="A392" s="315"/>
      <c r="B392" s="1"/>
      <c r="C392" s="1"/>
      <c r="D392" s="1"/>
      <c r="E392" s="1"/>
      <c r="F392" s="1"/>
      <c r="G392" s="1"/>
      <c r="H392" s="1"/>
      <c r="I392" s="1"/>
      <c r="J392" s="1"/>
      <c r="K392" s="1"/>
      <c r="L392" s="1"/>
      <c r="M392" s="1"/>
      <c r="N392" s="1"/>
      <c r="O392" s="1"/>
      <c r="P392" s="229"/>
      <c r="Q392" s="1"/>
      <c r="R392" s="1"/>
      <c r="S392" s="1"/>
      <c r="T392" s="1"/>
      <c r="U392" s="1"/>
      <c r="V392" s="1"/>
      <c r="W392" s="1"/>
      <c r="X392" s="1"/>
      <c r="Y392" s="1"/>
      <c r="Z392" s="1"/>
      <c r="AA392" s="1"/>
      <c r="AB392" s="1"/>
      <c r="AC392" s="1"/>
      <c r="AD392" s="1"/>
      <c r="AE392" s="1"/>
      <c r="AF392" s="1"/>
      <c r="AG392" s="1"/>
      <c r="AH392" s="1"/>
      <c r="AI392" s="1"/>
      <c r="AJ392" s="1"/>
      <c r="AK392" s="1"/>
    </row>
    <row r="393" spans="1:37" ht="14.25" customHeight="1">
      <c r="A393" s="315"/>
      <c r="B393" s="1"/>
      <c r="C393" s="1"/>
      <c r="D393" s="1"/>
      <c r="E393" s="1"/>
      <c r="F393" s="1"/>
      <c r="G393" s="1"/>
      <c r="H393" s="1"/>
      <c r="I393" s="1"/>
      <c r="J393" s="1"/>
      <c r="K393" s="1"/>
      <c r="L393" s="1"/>
      <c r="M393" s="1"/>
      <c r="N393" s="1"/>
      <c r="O393" s="1"/>
      <c r="P393" s="229"/>
      <c r="Q393" s="1"/>
      <c r="R393" s="1"/>
      <c r="S393" s="1"/>
      <c r="T393" s="1"/>
      <c r="U393" s="1"/>
      <c r="V393" s="1"/>
      <c r="W393" s="1"/>
      <c r="X393" s="1"/>
      <c r="Y393" s="1"/>
      <c r="Z393" s="1"/>
      <c r="AA393" s="1"/>
      <c r="AB393" s="1"/>
      <c r="AC393" s="1"/>
      <c r="AD393" s="1"/>
      <c r="AE393" s="1"/>
      <c r="AF393" s="1"/>
      <c r="AG393" s="1"/>
      <c r="AH393" s="1"/>
      <c r="AI393" s="1"/>
      <c r="AJ393" s="1"/>
      <c r="AK393" s="1"/>
    </row>
    <row r="394" spans="1:37" ht="14.25" customHeight="1">
      <c r="A394" s="315"/>
      <c r="B394" s="1"/>
      <c r="C394" s="1"/>
      <c r="D394" s="1"/>
      <c r="E394" s="1"/>
      <c r="F394" s="1"/>
      <c r="G394" s="1"/>
      <c r="H394" s="1"/>
      <c r="I394" s="1"/>
      <c r="J394" s="1"/>
      <c r="K394" s="1"/>
      <c r="L394" s="1"/>
      <c r="M394" s="1"/>
      <c r="N394" s="1"/>
      <c r="O394" s="1"/>
      <c r="P394" s="229"/>
      <c r="Q394" s="1"/>
      <c r="R394" s="1"/>
      <c r="S394" s="1"/>
      <c r="T394" s="1"/>
      <c r="U394" s="1"/>
      <c r="V394" s="1"/>
      <c r="W394" s="1"/>
      <c r="X394" s="1"/>
      <c r="Y394" s="1"/>
      <c r="Z394" s="1"/>
      <c r="AA394" s="1"/>
      <c r="AB394" s="1"/>
      <c r="AC394" s="1"/>
      <c r="AD394" s="1"/>
      <c r="AE394" s="1"/>
      <c r="AF394" s="1"/>
      <c r="AG394" s="1"/>
      <c r="AH394" s="1"/>
      <c r="AI394" s="1"/>
      <c r="AJ394" s="1"/>
      <c r="AK394" s="1"/>
    </row>
    <row r="395" spans="1:37" ht="14.25" customHeight="1">
      <c r="A395" s="315"/>
      <c r="B395" s="1"/>
      <c r="C395" s="1"/>
      <c r="D395" s="1"/>
      <c r="E395" s="1"/>
      <c r="F395" s="1"/>
      <c r="G395" s="1"/>
      <c r="H395" s="1"/>
      <c r="I395" s="1"/>
      <c r="J395" s="1"/>
      <c r="K395" s="1"/>
      <c r="L395" s="1"/>
      <c r="M395" s="1"/>
      <c r="N395" s="1"/>
      <c r="O395" s="1"/>
      <c r="P395" s="229"/>
      <c r="Q395" s="1"/>
      <c r="R395" s="1"/>
      <c r="S395" s="1"/>
      <c r="T395" s="1"/>
      <c r="U395" s="1"/>
      <c r="V395" s="1"/>
      <c r="W395" s="1"/>
      <c r="X395" s="1"/>
      <c r="Y395" s="1"/>
      <c r="Z395" s="1"/>
      <c r="AA395" s="1"/>
      <c r="AB395" s="1"/>
      <c r="AC395" s="1"/>
      <c r="AD395" s="1"/>
      <c r="AE395" s="1"/>
      <c r="AF395" s="1"/>
      <c r="AG395" s="1"/>
      <c r="AH395" s="1"/>
      <c r="AI395" s="1"/>
      <c r="AJ395" s="1"/>
      <c r="AK395" s="1"/>
    </row>
    <row r="396" spans="1:37" ht="14.25" customHeight="1">
      <c r="A396" s="315"/>
      <c r="B396" s="1"/>
      <c r="C396" s="1"/>
      <c r="D396" s="1"/>
      <c r="E396" s="1"/>
      <c r="F396" s="1"/>
      <c r="G396" s="1"/>
      <c r="H396" s="1"/>
      <c r="I396" s="1"/>
      <c r="J396" s="1"/>
      <c r="K396" s="1"/>
      <c r="L396" s="1"/>
      <c r="M396" s="1"/>
      <c r="N396" s="1"/>
      <c r="O396" s="1"/>
      <c r="P396" s="229"/>
      <c r="Q396" s="1"/>
      <c r="R396" s="1"/>
      <c r="S396" s="1"/>
      <c r="T396" s="1"/>
      <c r="U396" s="1"/>
      <c r="V396" s="1"/>
      <c r="W396" s="1"/>
      <c r="X396" s="1"/>
      <c r="Y396" s="1"/>
      <c r="Z396" s="1"/>
      <c r="AA396" s="1"/>
      <c r="AB396" s="1"/>
      <c r="AC396" s="1"/>
      <c r="AD396" s="1"/>
      <c r="AE396" s="1"/>
      <c r="AF396" s="1"/>
      <c r="AG396" s="1"/>
      <c r="AH396" s="1"/>
      <c r="AI396" s="1"/>
      <c r="AJ396" s="1"/>
      <c r="AK396" s="1"/>
    </row>
    <row r="397" spans="1:37" ht="14.25" customHeight="1">
      <c r="A397" s="315"/>
      <c r="B397" s="1"/>
      <c r="C397" s="1"/>
      <c r="D397" s="1"/>
      <c r="E397" s="1"/>
      <c r="F397" s="1"/>
      <c r="G397" s="1"/>
      <c r="H397" s="1"/>
      <c r="I397" s="1"/>
      <c r="J397" s="1"/>
      <c r="K397" s="1"/>
      <c r="L397" s="1"/>
      <c r="M397" s="1"/>
      <c r="N397" s="1"/>
      <c r="O397" s="1"/>
      <c r="P397" s="229"/>
      <c r="Q397" s="1"/>
      <c r="R397" s="1"/>
      <c r="S397" s="1"/>
      <c r="T397" s="1"/>
      <c r="U397" s="1"/>
      <c r="V397" s="1"/>
      <c r="W397" s="1"/>
      <c r="X397" s="1"/>
      <c r="Y397" s="1"/>
      <c r="Z397" s="1"/>
      <c r="AA397" s="1"/>
      <c r="AB397" s="1"/>
      <c r="AC397" s="1"/>
      <c r="AD397" s="1"/>
      <c r="AE397" s="1"/>
      <c r="AF397" s="1"/>
      <c r="AG397" s="1"/>
      <c r="AH397" s="1"/>
      <c r="AI397" s="1"/>
      <c r="AJ397" s="1"/>
      <c r="AK397" s="1"/>
    </row>
    <row r="398" spans="1:37" ht="14.25" customHeight="1">
      <c r="A398" s="315"/>
      <c r="B398" s="1"/>
      <c r="C398" s="1"/>
      <c r="D398" s="1"/>
      <c r="E398" s="1"/>
      <c r="F398" s="1"/>
      <c r="G398" s="1"/>
      <c r="H398" s="1"/>
      <c r="I398" s="1"/>
      <c r="J398" s="1"/>
      <c r="K398" s="1"/>
      <c r="L398" s="1"/>
      <c r="M398" s="1"/>
      <c r="N398" s="1"/>
      <c r="O398" s="1"/>
      <c r="P398" s="229"/>
      <c r="Q398" s="1"/>
      <c r="R398" s="1"/>
      <c r="S398" s="1"/>
      <c r="T398" s="1"/>
      <c r="U398" s="1"/>
      <c r="V398" s="1"/>
      <c r="W398" s="1"/>
      <c r="X398" s="1"/>
      <c r="Y398" s="1"/>
      <c r="Z398" s="1"/>
      <c r="AA398" s="1"/>
      <c r="AB398" s="1"/>
      <c r="AC398" s="1"/>
      <c r="AD398" s="1"/>
      <c r="AE398" s="1"/>
      <c r="AF398" s="1"/>
      <c r="AG398" s="1"/>
      <c r="AH398" s="1"/>
      <c r="AI398" s="1"/>
      <c r="AJ398" s="1"/>
      <c r="AK398" s="1"/>
    </row>
    <row r="399" spans="1:37" ht="14.25" customHeight="1">
      <c r="A399" s="315"/>
      <c r="B399" s="1"/>
      <c r="C399" s="1"/>
      <c r="D399" s="1"/>
      <c r="E399" s="1"/>
      <c r="F399" s="1"/>
      <c r="G399" s="1"/>
      <c r="H399" s="1"/>
      <c r="I399" s="1"/>
      <c r="J399" s="1"/>
      <c r="K399" s="1"/>
      <c r="L399" s="1"/>
      <c r="M399" s="1"/>
      <c r="N399" s="1"/>
      <c r="O399" s="1"/>
      <c r="P399" s="229"/>
      <c r="Q399" s="1"/>
      <c r="R399" s="1"/>
      <c r="S399" s="1"/>
      <c r="T399" s="1"/>
      <c r="U399" s="1"/>
      <c r="V399" s="1"/>
      <c r="W399" s="1"/>
      <c r="X399" s="1"/>
      <c r="Y399" s="1"/>
      <c r="Z399" s="1"/>
      <c r="AA399" s="1"/>
      <c r="AB399" s="1"/>
      <c r="AC399" s="1"/>
      <c r="AD399" s="1"/>
      <c r="AE399" s="1"/>
      <c r="AF399" s="1"/>
      <c r="AG399" s="1"/>
      <c r="AH399" s="1"/>
      <c r="AI399" s="1"/>
      <c r="AJ399" s="1"/>
      <c r="AK399" s="1"/>
    </row>
    <row r="400" spans="1:37" ht="14.25" customHeight="1">
      <c r="A400" s="315"/>
      <c r="B400" s="1"/>
      <c r="C400" s="1"/>
      <c r="D400" s="1"/>
      <c r="E400" s="1"/>
      <c r="F400" s="1"/>
      <c r="G400" s="1"/>
      <c r="H400" s="1"/>
      <c r="I400" s="1"/>
      <c r="J400" s="1"/>
      <c r="K400" s="1"/>
      <c r="L400" s="1"/>
      <c r="M400" s="1"/>
      <c r="N400" s="1"/>
      <c r="O400" s="1"/>
      <c r="P400" s="229"/>
      <c r="Q400" s="1"/>
      <c r="R400" s="1"/>
      <c r="S400" s="1"/>
      <c r="T400" s="1"/>
      <c r="U400" s="1"/>
      <c r="V400" s="1"/>
      <c r="W400" s="1"/>
      <c r="X400" s="1"/>
      <c r="Y400" s="1"/>
      <c r="Z400" s="1"/>
      <c r="AA400" s="1"/>
      <c r="AB400" s="1"/>
      <c r="AC400" s="1"/>
      <c r="AD400" s="1"/>
      <c r="AE400" s="1"/>
      <c r="AF400" s="1"/>
      <c r="AG400" s="1"/>
      <c r="AH400" s="1"/>
      <c r="AI400" s="1"/>
      <c r="AJ400" s="1"/>
      <c r="AK400" s="1"/>
    </row>
    <row r="401" spans="1:37" ht="14.25" customHeight="1">
      <c r="A401" s="315"/>
      <c r="B401" s="1"/>
      <c r="C401" s="1"/>
      <c r="D401" s="1"/>
      <c r="E401" s="1"/>
      <c r="F401" s="1"/>
      <c r="G401" s="1"/>
      <c r="H401" s="1"/>
      <c r="I401" s="1"/>
      <c r="J401" s="1"/>
      <c r="K401" s="1"/>
      <c r="L401" s="1"/>
      <c r="M401" s="1"/>
      <c r="N401" s="1"/>
      <c r="O401" s="1"/>
      <c r="P401" s="229"/>
      <c r="Q401" s="1"/>
      <c r="R401" s="1"/>
      <c r="S401" s="1"/>
      <c r="T401" s="1"/>
      <c r="U401" s="1"/>
      <c r="V401" s="1"/>
      <c r="W401" s="1"/>
      <c r="X401" s="1"/>
      <c r="Y401" s="1"/>
      <c r="Z401" s="1"/>
      <c r="AA401" s="1"/>
      <c r="AB401" s="1"/>
      <c r="AC401" s="1"/>
      <c r="AD401" s="1"/>
      <c r="AE401" s="1"/>
      <c r="AF401" s="1"/>
      <c r="AG401" s="1"/>
      <c r="AH401" s="1"/>
      <c r="AI401" s="1"/>
      <c r="AJ401" s="1"/>
      <c r="AK401" s="1"/>
    </row>
    <row r="402" spans="1:37" ht="14.25" customHeight="1">
      <c r="A402" s="315"/>
      <c r="B402" s="1"/>
      <c r="C402" s="1"/>
      <c r="D402" s="1"/>
      <c r="E402" s="1"/>
      <c r="F402" s="1"/>
      <c r="G402" s="1"/>
      <c r="H402" s="1"/>
      <c r="I402" s="1"/>
      <c r="J402" s="1"/>
      <c r="K402" s="1"/>
      <c r="L402" s="1"/>
      <c r="M402" s="1"/>
      <c r="N402" s="1"/>
      <c r="O402" s="1"/>
      <c r="P402" s="229"/>
      <c r="Q402" s="1"/>
      <c r="R402" s="1"/>
      <c r="S402" s="1"/>
      <c r="T402" s="1"/>
      <c r="U402" s="1"/>
      <c r="V402" s="1"/>
      <c r="W402" s="1"/>
      <c r="X402" s="1"/>
      <c r="Y402" s="1"/>
      <c r="Z402" s="1"/>
      <c r="AA402" s="1"/>
      <c r="AB402" s="1"/>
      <c r="AC402" s="1"/>
      <c r="AD402" s="1"/>
      <c r="AE402" s="1"/>
      <c r="AF402" s="1"/>
      <c r="AG402" s="1"/>
      <c r="AH402" s="1"/>
      <c r="AI402" s="1"/>
      <c r="AJ402" s="1"/>
      <c r="AK402" s="1"/>
    </row>
    <row r="403" spans="1:37" ht="14.25" customHeight="1">
      <c r="A403" s="315"/>
      <c r="B403" s="1"/>
      <c r="C403" s="1"/>
      <c r="D403" s="1"/>
      <c r="E403" s="1"/>
      <c r="F403" s="1"/>
      <c r="G403" s="1"/>
      <c r="H403" s="1"/>
      <c r="I403" s="1"/>
      <c r="J403" s="1"/>
      <c r="K403" s="1"/>
      <c r="L403" s="1"/>
      <c r="M403" s="1"/>
      <c r="N403" s="1"/>
      <c r="O403" s="1"/>
      <c r="P403" s="229"/>
      <c r="Q403" s="1"/>
      <c r="R403" s="1"/>
      <c r="S403" s="1"/>
      <c r="T403" s="1"/>
      <c r="U403" s="1"/>
      <c r="V403" s="1"/>
      <c r="W403" s="1"/>
      <c r="X403" s="1"/>
      <c r="Y403" s="1"/>
      <c r="Z403" s="1"/>
      <c r="AA403" s="1"/>
      <c r="AB403" s="1"/>
      <c r="AC403" s="1"/>
      <c r="AD403" s="1"/>
      <c r="AE403" s="1"/>
      <c r="AF403" s="1"/>
      <c r="AG403" s="1"/>
      <c r="AH403" s="1"/>
      <c r="AI403" s="1"/>
      <c r="AJ403" s="1"/>
      <c r="AK403" s="1"/>
    </row>
    <row r="404" spans="1:37" ht="14.25" customHeight="1">
      <c r="A404" s="315"/>
      <c r="B404" s="1"/>
      <c r="C404" s="1"/>
      <c r="D404" s="1"/>
      <c r="E404" s="1"/>
      <c r="F404" s="1"/>
      <c r="G404" s="1"/>
      <c r="H404" s="1"/>
      <c r="I404" s="1"/>
      <c r="J404" s="1"/>
      <c r="K404" s="1"/>
      <c r="L404" s="1"/>
      <c r="M404" s="1"/>
      <c r="N404" s="1"/>
      <c r="O404" s="1"/>
      <c r="P404" s="229"/>
      <c r="Q404" s="1"/>
      <c r="R404" s="1"/>
      <c r="S404" s="1"/>
      <c r="T404" s="1"/>
      <c r="U404" s="1"/>
      <c r="V404" s="1"/>
      <c r="W404" s="1"/>
      <c r="X404" s="1"/>
      <c r="Y404" s="1"/>
      <c r="Z404" s="1"/>
      <c r="AA404" s="1"/>
      <c r="AB404" s="1"/>
      <c r="AC404" s="1"/>
      <c r="AD404" s="1"/>
      <c r="AE404" s="1"/>
      <c r="AF404" s="1"/>
      <c r="AG404" s="1"/>
      <c r="AH404" s="1"/>
      <c r="AI404" s="1"/>
      <c r="AJ404" s="1"/>
      <c r="AK404" s="1"/>
    </row>
    <row r="405" spans="1:37" ht="14.25" customHeight="1">
      <c r="A405" s="315"/>
      <c r="B405" s="1"/>
      <c r="C405" s="1"/>
      <c r="D405" s="1"/>
      <c r="E405" s="1"/>
      <c r="F405" s="1"/>
      <c r="G405" s="1"/>
      <c r="H405" s="1"/>
      <c r="I405" s="1"/>
      <c r="J405" s="1"/>
      <c r="K405" s="1"/>
      <c r="L405" s="1"/>
      <c r="M405" s="1"/>
      <c r="N405" s="1"/>
      <c r="O405" s="1"/>
      <c r="P405" s="229"/>
      <c r="Q405" s="1"/>
      <c r="R405" s="1"/>
      <c r="S405" s="1"/>
      <c r="T405" s="1"/>
      <c r="U405" s="1"/>
      <c r="V405" s="1"/>
      <c r="W405" s="1"/>
      <c r="X405" s="1"/>
      <c r="Y405" s="1"/>
      <c r="Z405" s="1"/>
      <c r="AA405" s="1"/>
      <c r="AB405" s="1"/>
      <c r="AC405" s="1"/>
      <c r="AD405" s="1"/>
      <c r="AE405" s="1"/>
      <c r="AF405" s="1"/>
      <c r="AG405" s="1"/>
      <c r="AH405" s="1"/>
      <c r="AI405" s="1"/>
      <c r="AJ405" s="1"/>
      <c r="AK405" s="1"/>
    </row>
    <row r="406" spans="1:37" ht="14.25" customHeight="1">
      <c r="A406" s="315"/>
      <c r="B406" s="1"/>
      <c r="C406" s="1"/>
      <c r="D406" s="1"/>
      <c r="E406" s="1"/>
      <c r="F406" s="1"/>
      <c r="G406" s="1"/>
      <c r="H406" s="1"/>
      <c r="I406" s="1"/>
      <c r="J406" s="1"/>
      <c r="K406" s="1"/>
      <c r="L406" s="1"/>
      <c r="M406" s="1"/>
      <c r="N406" s="1"/>
      <c r="O406" s="1"/>
      <c r="P406" s="229"/>
      <c r="Q406" s="1"/>
      <c r="R406" s="1"/>
      <c r="S406" s="1"/>
      <c r="T406" s="1"/>
      <c r="U406" s="1"/>
      <c r="V406" s="1"/>
      <c r="W406" s="1"/>
      <c r="X406" s="1"/>
      <c r="Y406" s="1"/>
      <c r="Z406" s="1"/>
      <c r="AA406" s="1"/>
      <c r="AB406" s="1"/>
      <c r="AC406" s="1"/>
      <c r="AD406" s="1"/>
      <c r="AE406" s="1"/>
      <c r="AF406" s="1"/>
      <c r="AG406" s="1"/>
      <c r="AH406" s="1"/>
      <c r="AI406" s="1"/>
      <c r="AJ406" s="1"/>
      <c r="AK406" s="1"/>
    </row>
    <row r="407" spans="1:37" ht="14.25" customHeight="1">
      <c r="A407" s="315"/>
      <c r="B407" s="1"/>
      <c r="C407" s="1"/>
      <c r="D407" s="1"/>
      <c r="E407" s="1"/>
      <c r="F407" s="1"/>
      <c r="G407" s="1"/>
      <c r="H407" s="1"/>
      <c r="I407" s="1"/>
      <c r="J407" s="1"/>
      <c r="K407" s="1"/>
      <c r="L407" s="1"/>
      <c r="M407" s="1"/>
      <c r="N407" s="1"/>
      <c r="O407" s="1"/>
      <c r="P407" s="229"/>
      <c r="Q407" s="1"/>
      <c r="R407" s="1"/>
      <c r="S407" s="1"/>
      <c r="T407" s="1"/>
      <c r="U407" s="1"/>
      <c r="V407" s="1"/>
      <c r="W407" s="1"/>
      <c r="X407" s="1"/>
      <c r="Y407" s="1"/>
      <c r="Z407" s="1"/>
      <c r="AA407" s="1"/>
      <c r="AB407" s="1"/>
      <c r="AC407" s="1"/>
      <c r="AD407" s="1"/>
      <c r="AE407" s="1"/>
      <c r="AF407" s="1"/>
      <c r="AG407" s="1"/>
      <c r="AH407" s="1"/>
      <c r="AI407" s="1"/>
      <c r="AJ407" s="1"/>
      <c r="AK407" s="1"/>
    </row>
    <row r="408" spans="1:37" ht="14.25" customHeight="1">
      <c r="A408" s="315"/>
      <c r="B408" s="1"/>
      <c r="C408" s="1"/>
      <c r="D408" s="1"/>
      <c r="E408" s="1"/>
      <c r="F408" s="1"/>
      <c r="G408" s="1"/>
      <c r="H408" s="1"/>
      <c r="I408" s="1"/>
      <c r="J408" s="1"/>
      <c r="K408" s="1"/>
      <c r="L408" s="1"/>
      <c r="M408" s="1"/>
      <c r="N408" s="1"/>
      <c r="O408" s="1"/>
      <c r="P408" s="229"/>
      <c r="Q408" s="1"/>
      <c r="R408" s="1"/>
      <c r="S408" s="1"/>
      <c r="T408" s="1"/>
      <c r="U408" s="1"/>
      <c r="V408" s="1"/>
      <c r="W408" s="1"/>
      <c r="X408" s="1"/>
      <c r="Y408" s="1"/>
      <c r="Z408" s="1"/>
      <c r="AA408" s="1"/>
      <c r="AB408" s="1"/>
      <c r="AC408" s="1"/>
      <c r="AD408" s="1"/>
      <c r="AE408" s="1"/>
      <c r="AF408" s="1"/>
      <c r="AG408" s="1"/>
      <c r="AH408" s="1"/>
      <c r="AI408" s="1"/>
      <c r="AJ408" s="1"/>
      <c r="AK408" s="1"/>
    </row>
    <row r="409" spans="1:37" ht="14.25" customHeight="1">
      <c r="A409" s="315"/>
      <c r="B409" s="1"/>
      <c r="C409" s="1"/>
      <c r="D409" s="1"/>
      <c r="E409" s="1"/>
      <c r="F409" s="1"/>
      <c r="G409" s="1"/>
      <c r="H409" s="1"/>
      <c r="I409" s="1"/>
      <c r="J409" s="1"/>
      <c r="K409" s="1"/>
      <c r="L409" s="1"/>
      <c r="M409" s="1"/>
      <c r="N409" s="1"/>
      <c r="O409" s="1"/>
      <c r="P409" s="229"/>
      <c r="Q409" s="1"/>
      <c r="R409" s="1"/>
      <c r="S409" s="1"/>
      <c r="T409" s="1"/>
      <c r="U409" s="1"/>
      <c r="V409" s="1"/>
      <c r="W409" s="1"/>
      <c r="X409" s="1"/>
      <c r="Y409" s="1"/>
      <c r="Z409" s="1"/>
      <c r="AA409" s="1"/>
      <c r="AB409" s="1"/>
      <c r="AC409" s="1"/>
      <c r="AD409" s="1"/>
      <c r="AE409" s="1"/>
      <c r="AF409" s="1"/>
      <c r="AG409" s="1"/>
      <c r="AH409" s="1"/>
      <c r="AI409" s="1"/>
      <c r="AJ409" s="1"/>
      <c r="AK409" s="1"/>
    </row>
    <row r="410" spans="1:37" ht="14.25" customHeight="1">
      <c r="A410" s="315"/>
      <c r="B410" s="1"/>
      <c r="C410" s="1"/>
      <c r="D410" s="1"/>
      <c r="E410" s="1"/>
      <c r="F410" s="1"/>
      <c r="G410" s="1"/>
      <c r="H410" s="1"/>
      <c r="I410" s="1"/>
      <c r="J410" s="1"/>
      <c r="K410" s="1"/>
      <c r="L410" s="1"/>
      <c r="M410" s="1"/>
      <c r="N410" s="1"/>
      <c r="O410" s="1"/>
      <c r="P410" s="229"/>
      <c r="Q410" s="1"/>
      <c r="R410" s="1"/>
      <c r="S410" s="1"/>
      <c r="T410" s="1"/>
      <c r="U410" s="1"/>
      <c r="V410" s="1"/>
      <c r="W410" s="1"/>
      <c r="X410" s="1"/>
      <c r="Y410" s="1"/>
      <c r="Z410" s="1"/>
      <c r="AA410" s="1"/>
      <c r="AB410" s="1"/>
      <c r="AC410" s="1"/>
      <c r="AD410" s="1"/>
      <c r="AE410" s="1"/>
      <c r="AF410" s="1"/>
      <c r="AG410" s="1"/>
      <c r="AH410" s="1"/>
      <c r="AI410" s="1"/>
      <c r="AJ410" s="1"/>
      <c r="AK410" s="1"/>
    </row>
    <row r="411" spans="1:37" ht="14.25" customHeight="1">
      <c r="A411" s="315"/>
      <c r="B411" s="1"/>
      <c r="C411" s="1"/>
      <c r="D411" s="1"/>
      <c r="E411" s="1"/>
      <c r="F411" s="1"/>
      <c r="G411" s="1"/>
      <c r="H411" s="1"/>
      <c r="I411" s="1"/>
      <c r="J411" s="1"/>
      <c r="K411" s="1"/>
      <c r="L411" s="1"/>
      <c r="M411" s="1"/>
      <c r="N411" s="1"/>
      <c r="O411" s="1"/>
      <c r="P411" s="229"/>
      <c r="Q411" s="1"/>
      <c r="R411" s="1"/>
      <c r="S411" s="1"/>
      <c r="T411" s="1"/>
      <c r="U411" s="1"/>
      <c r="V411" s="1"/>
      <c r="W411" s="1"/>
      <c r="X411" s="1"/>
      <c r="Y411" s="1"/>
      <c r="Z411" s="1"/>
      <c r="AA411" s="1"/>
      <c r="AB411" s="1"/>
      <c r="AC411" s="1"/>
      <c r="AD411" s="1"/>
      <c r="AE411" s="1"/>
      <c r="AF411" s="1"/>
      <c r="AG411" s="1"/>
      <c r="AH411" s="1"/>
      <c r="AI411" s="1"/>
      <c r="AJ411" s="1"/>
      <c r="AK411" s="1"/>
    </row>
    <row r="412" spans="1:37" ht="14.25" customHeight="1">
      <c r="A412" s="315"/>
      <c r="B412" s="1"/>
      <c r="C412" s="1"/>
      <c r="D412" s="1"/>
      <c r="E412" s="1"/>
      <c r="F412" s="1"/>
      <c r="G412" s="1"/>
      <c r="H412" s="1"/>
      <c r="I412" s="1"/>
      <c r="J412" s="1"/>
      <c r="K412" s="1"/>
      <c r="L412" s="1"/>
      <c r="M412" s="1"/>
      <c r="N412" s="1"/>
      <c r="O412" s="1"/>
      <c r="P412" s="229"/>
      <c r="Q412" s="1"/>
      <c r="R412" s="1"/>
      <c r="S412" s="1"/>
      <c r="T412" s="1"/>
      <c r="U412" s="1"/>
      <c r="V412" s="1"/>
      <c r="W412" s="1"/>
      <c r="X412" s="1"/>
      <c r="Y412" s="1"/>
      <c r="Z412" s="1"/>
      <c r="AA412" s="1"/>
      <c r="AB412" s="1"/>
      <c r="AC412" s="1"/>
      <c r="AD412" s="1"/>
      <c r="AE412" s="1"/>
      <c r="AF412" s="1"/>
      <c r="AG412" s="1"/>
      <c r="AH412" s="1"/>
      <c r="AI412" s="1"/>
      <c r="AJ412" s="1"/>
      <c r="AK412" s="1"/>
    </row>
    <row r="413" spans="1:37" ht="14.25" customHeight="1">
      <c r="A413" s="315"/>
      <c r="B413" s="1"/>
      <c r="C413" s="1"/>
      <c r="D413" s="1"/>
      <c r="E413" s="1"/>
      <c r="F413" s="1"/>
      <c r="G413" s="1"/>
      <c r="H413" s="1"/>
      <c r="I413" s="1"/>
      <c r="J413" s="1"/>
      <c r="K413" s="1"/>
      <c r="L413" s="1"/>
      <c r="M413" s="1"/>
      <c r="N413" s="1"/>
      <c r="O413" s="1"/>
      <c r="P413" s="229"/>
      <c r="Q413" s="1"/>
      <c r="R413" s="1"/>
      <c r="S413" s="1"/>
      <c r="T413" s="1"/>
      <c r="U413" s="1"/>
      <c r="V413" s="1"/>
      <c r="W413" s="1"/>
      <c r="X413" s="1"/>
      <c r="Y413" s="1"/>
      <c r="Z413" s="1"/>
      <c r="AA413" s="1"/>
      <c r="AB413" s="1"/>
      <c r="AC413" s="1"/>
      <c r="AD413" s="1"/>
      <c r="AE413" s="1"/>
      <c r="AF413" s="1"/>
      <c r="AG413" s="1"/>
      <c r="AH413" s="1"/>
      <c r="AI413" s="1"/>
      <c r="AJ413" s="1"/>
      <c r="AK413" s="1"/>
    </row>
    <row r="414" spans="1:37" ht="14.25" customHeight="1">
      <c r="A414" s="315"/>
      <c r="B414" s="1"/>
      <c r="C414" s="1"/>
      <c r="D414" s="1"/>
      <c r="E414" s="1"/>
      <c r="F414" s="1"/>
      <c r="G414" s="1"/>
      <c r="H414" s="1"/>
      <c r="I414" s="1"/>
      <c r="J414" s="1"/>
      <c r="K414" s="1"/>
      <c r="L414" s="1"/>
      <c r="M414" s="1"/>
      <c r="N414" s="1"/>
      <c r="O414" s="1"/>
      <c r="P414" s="229"/>
      <c r="Q414" s="1"/>
      <c r="R414" s="1"/>
      <c r="S414" s="1"/>
      <c r="T414" s="1"/>
      <c r="U414" s="1"/>
      <c r="V414" s="1"/>
      <c r="W414" s="1"/>
      <c r="X414" s="1"/>
      <c r="Y414" s="1"/>
      <c r="Z414" s="1"/>
      <c r="AA414" s="1"/>
      <c r="AB414" s="1"/>
      <c r="AC414" s="1"/>
      <c r="AD414" s="1"/>
      <c r="AE414" s="1"/>
      <c r="AF414" s="1"/>
      <c r="AG414" s="1"/>
      <c r="AH414" s="1"/>
      <c r="AI414" s="1"/>
      <c r="AJ414" s="1"/>
      <c r="AK414" s="1"/>
    </row>
    <row r="415" spans="1:37" ht="14.25" customHeight="1">
      <c r="A415" s="315"/>
      <c r="B415" s="1"/>
      <c r="C415" s="1"/>
      <c r="D415" s="1"/>
      <c r="E415" s="1"/>
      <c r="F415" s="1"/>
      <c r="G415" s="1"/>
      <c r="H415" s="1"/>
      <c r="I415" s="1"/>
      <c r="J415" s="1"/>
      <c r="K415" s="1"/>
      <c r="L415" s="1"/>
      <c r="M415" s="1"/>
      <c r="N415" s="1"/>
      <c r="O415" s="1"/>
      <c r="P415" s="229"/>
      <c r="Q415" s="1"/>
      <c r="R415" s="1"/>
      <c r="S415" s="1"/>
      <c r="T415" s="1"/>
      <c r="U415" s="1"/>
      <c r="V415" s="1"/>
      <c r="W415" s="1"/>
      <c r="X415" s="1"/>
      <c r="Y415" s="1"/>
      <c r="Z415" s="1"/>
      <c r="AA415" s="1"/>
      <c r="AB415" s="1"/>
      <c r="AC415" s="1"/>
      <c r="AD415" s="1"/>
      <c r="AE415" s="1"/>
      <c r="AF415" s="1"/>
      <c r="AG415" s="1"/>
      <c r="AH415" s="1"/>
      <c r="AI415" s="1"/>
      <c r="AJ415" s="1"/>
      <c r="AK415" s="1"/>
    </row>
    <row r="416" spans="1:37" ht="14.25" customHeight="1">
      <c r="A416" s="315"/>
      <c r="B416" s="1"/>
      <c r="C416" s="1"/>
      <c r="D416" s="1"/>
      <c r="E416" s="1"/>
      <c r="F416" s="1"/>
      <c r="G416" s="1"/>
      <c r="H416" s="1"/>
      <c r="I416" s="1"/>
      <c r="J416" s="1"/>
      <c r="K416" s="1"/>
      <c r="L416" s="1"/>
      <c r="M416" s="1"/>
      <c r="N416" s="1"/>
      <c r="O416" s="1"/>
      <c r="P416" s="229"/>
      <c r="Q416" s="1"/>
      <c r="R416" s="1"/>
      <c r="S416" s="1"/>
      <c r="T416" s="1"/>
      <c r="U416" s="1"/>
      <c r="V416" s="1"/>
      <c r="W416" s="1"/>
      <c r="X416" s="1"/>
      <c r="Y416" s="1"/>
      <c r="Z416" s="1"/>
      <c r="AA416" s="1"/>
      <c r="AB416" s="1"/>
      <c r="AC416" s="1"/>
      <c r="AD416" s="1"/>
      <c r="AE416" s="1"/>
      <c r="AF416" s="1"/>
      <c r="AG416" s="1"/>
      <c r="AH416" s="1"/>
      <c r="AI416" s="1"/>
      <c r="AJ416" s="1"/>
      <c r="AK416" s="1"/>
    </row>
    <row r="417" spans="1:37" ht="14.25" customHeight="1">
      <c r="A417" s="315"/>
      <c r="B417" s="1"/>
      <c r="C417" s="1"/>
      <c r="D417" s="1"/>
      <c r="E417" s="1"/>
      <c r="F417" s="1"/>
      <c r="G417" s="1"/>
      <c r="H417" s="1"/>
      <c r="I417" s="1"/>
      <c r="J417" s="1"/>
      <c r="K417" s="1"/>
      <c r="L417" s="1"/>
      <c r="M417" s="1"/>
      <c r="N417" s="1"/>
      <c r="O417" s="1"/>
      <c r="P417" s="229"/>
      <c r="Q417" s="1"/>
      <c r="R417" s="1"/>
      <c r="S417" s="1"/>
      <c r="T417" s="1"/>
      <c r="U417" s="1"/>
      <c r="V417" s="1"/>
      <c r="W417" s="1"/>
      <c r="X417" s="1"/>
      <c r="Y417" s="1"/>
      <c r="Z417" s="1"/>
      <c r="AA417" s="1"/>
      <c r="AB417" s="1"/>
      <c r="AC417" s="1"/>
      <c r="AD417" s="1"/>
      <c r="AE417" s="1"/>
      <c r="AF417" s="1"/>
      <c r="AG417" s="1"/>
      <c r="AH417" s="1"/>
      <c r="AI417" s="1"/>
      <c r="AJ417" s="1"/>
      <c r="AK417" s="1"/>
    </row>
    <row r="418" spans="1:37" ht="14.25" customHeight="1">
      <c r="A418" s="315"/>
      <c r="B418" s="1"/>
      <c r="C418" s="1"/>
      <c r="D418" s="1"/>
      <c r="E418" s="1"/>
      <c r="F418" s="1"/>
      <c r="G418" s="1"/>
      <c r="H418" s="1"/>
      <c r="I418" s="1"/>
      <c r="J418" s="1"/>
      <c r="K418" s="1"/>
      <c r="L418" s="1"/>
      <c r="M418" s="1"/>
      <c r="N418" s="1"/>
      <c r="O418" s="1"/>
      <c r="P418" s="229"/>
      <c r="Q418" s="1"/>
      <c r="R418" s="1"/>
      <c r="S418" s="1"/>
      <c r="T418" s="1"/>
      <c r="U418" s="1"/>
      <c r="V418" s="1"/>
      <c r="W418" s="1"/>
      <c r="X418" s="1"/>
      <c r="Y418" s="1"/>
      <c r="Z418" s="1"/>
      <c r="AA418" s="1"/>
      <c r="AB418" s="1"/>
      <c r="AC418" s="1"/>
      <c r="AD418" s="1"/>
      <c r="AE418" s="1"/>
      <c r="AF418" s="1"/>
      <c r="AG418" s="1"/>
      <c r="AH418" s="1"/>
      <c r="AI418" s="1"/>
      <c r="AJ418" s="1"/>
      <c r="AK418" s="1"/>
    </row>
    <row r="419" spans="1:37" ht="14.25" customHeight="1">
      <c r="A419" s="315"/>
      <c r="B419" s="1"/>
      <c r="C419" s="1"/>
      <c r="D419" s="1"/>
      <c r="E419" s="1"/>
      <c r="F419" s="1"/>
      <c r="G419" s="1"/>
      <c r="H419" s="1"/>
      <c r="I419" s="1"/>
      <c r="J419" s="1"/>
      <c r="K419" s="1"/>
      <c r="L419" s="1"/>
      <c r="M419" s="1"/>
      <c r="N419" s="1"/>
      <c r="O419" s="1"/>
      <c r="P419" s="229"/>
      <c r="Q419" s="1"/>
      <c r="R419" s="1"/>
      <c r="S419" s="1"/>
      <c r="T419" s="1"/>
      <c r="U419" s="1"/>
      <c r="V419" s="1"/>
      <c r="W419" s="1"/>
      <c r="X419" s="1"/>
      <c r="Y419" s="1"/>
      <c r="Z419" s="1"/>
      <c r="AA419" s="1"/>
      <c r="AB419" s="1"/>
      <c r="AC419" s="1"/>
      <c r="AD419" s="1"/>
      <c r="AE419" s="1"/>
      <c r="AF419" s="1"/>
      <c r="AG419" s="1"/>
      <c r="AH419" s="1"/>
      <c r="AI419" s="1"/>
      <c r="AJ419" s="1"/>
      <c r="AK419" s="1"/>
    </row>
    <row r="420" spans="1:37" ht="14.25" customHeight="1">
      <c r="A420" s="315"/>
      <c r="B420" s="1"/>
      <c r="C420" s="1"/>
      <c r="D420" s="1"/>
      <c r="E420" s="1"/>
      <c r="F420" s="1"/>
      <c r="G420" s="1"/>
      <c r="H420" s="1"/>
      <c r="I420" s="1"/>
      <c r="J420" s="1"/>
      <c r="K420" s="1"/>
      <c r="L420" s="1"/>
      <c r="M420" s="1"/>
      <c r="N420" s="1"/>
      <c r="O420" s="1"/>
      <c r="P420" s="229"/>
      <c r="Q420" s="1"/>
      <c r="R420" s="1"/>
      <c r="S420" s="1"/>
      <c r="T420" s="1"/>
      <c r="U420" s="1"/>
      <c r="V420" s="1"/>
      <c r="W420" s="1"/>
      <c r="X420" s="1"/>
      <c r="Y420" s="1"/>
      <c r="Z420" s="1"/>
      <c r="AA420" s="1"/>
      <c r="AB420" s="1"/>
      <c r="AC420" s="1"/>
      <c r="AD420" s="1"/>
      <c r="AE420" s="1"/>
      <c r="AF420" s="1"/>
      <c r="AG420" s="1"/>
      <c r="AH420" s="1"/>
      <c r="AI420" s="1"/>
      <c r="AJ420" s="1"/>
      <c r="AK420" s="1"/>
    </row>
    <row r="421" spans="1:37" ht="14.25" customHeight="1">
      <c r="A421" s="315"/>
      <c r="B421" s="1"/>
      <c r="C421" s="1"/>
      <c r="D421" s="1"/>
      <c r="E421" s="1"/>
      <c r="F421" s="1"/>
      <c r="G421" s="1"/>
      <c r="H421" s="1"/>
      <c r="I421" s="1"/>
      <c r="J421" s="1"/>
      <c r="K421" s="1"/>
      <c r="L421" s="1"/>
      <c r="M421" s="1"/>
      <c r="N421" s="1"/>
      <c r="O421" s="1"/>
      <c r="P421" s="229"/>
      <c r="Q421" s="1"/>
      <c r="R421" s="1"/>
      <c r="S421" s="1"/>
      <c r="T421" s="1"/>
      <c r="U421" s="1"/>
      <c r="V421" s="1"/>
      <c r="W421" s="1"/>
      <c r="X421" s="1"/>
      <c r="Y421" s="1"/>
      <c r="Z421" s="1"/>
      <c r="AA421" s="1"/>
      <c r="AB421" s="1"/>
      <c r="AC421" s="1"/>
      <c r="AD421" s="1"/>
      <c r="AE421" s="1"/>
      <c r="AF421" s="1"/>
      <c r="AG421" s="1"/>
      <c r="AH421" s="1"/>
      <c r="AI421" s="1"/>
      <c r="AJ421" s="1"/>
      <c r="AK421" s="1"/>
    </row>
    <row r="422" spans="1:37" ht="14.25" customHeight="1">
      <c r="A422" s="315"/>
      <c r="B422" s="1"/>
      <c r="C422" s="1"/>
      <c r="D422" s="1"/>
      <c r="E422" s="1"/>
      <c r="F422" s="1"/>
      <c r="G422" s="1"/>
      <c r="H422" s="1"/>
      <c r="I422" s="1"/>
      <c r="J422" s="1"/>
      <c r="K422" s="1"/>
      <c r="L422" s="1"/>
      <c r="M422" s="1"/>
      <c r="N422" s="1"/>
      <c r="O422" s="1"/>
      <c r="P422" s="229"/>
      <c r="Q422" s="1"/>
      <c r="R422" s="1"/>
      <c r="S422" s="1"/>
      <c r="T422" s="1"/>
      <c r="U422" s="1"/>
      <c r="V422" s="1"/>
      <c r="W422" s="1"/>
      <c r="X422" s="1"/>
      <c r="Y422" s="1"/>
      <c r="Z422" s="1"/>
      <c r="AA422" s="1"/>
      <c r="AB422" s="1"/>
      <c r="AC422" s="1"/>
      <c r="AD422" s="1"/>
      <c r="AE422" s="1"/>
      <c r="AF422" s="1"/>
      <c r="AG422" s="1"/>
      <c r="AH422" s="1"/>
      <c r="AI422" s="1"/>
      <c r="AJ422" s="1"/>
      <c r="AK422" s="1"/>
    </row>
    <row r="423" spans="1:37" ht="14.25" customHeight="1">
      <c r="A423" s="315"/>
      <c r="B423" s="1"/>
      <c r="C423" s="1"/>
      <c r="D423" s="1"/>
      <c r="E423" s="1"/>
      <c r="F423" s="1"/>
      <c r="G423" s="1"/>
      <c r="H423" s="1"/>
      <c r="I423" s="1"/>
      <c r="J423" s="1"/>
      <c r="K423" s="1"/>
      <c r="L423" s="1"/>
      <c r="M423" s="1"/>
      <c r="N423" s="1"/>
      <c r="O423" s="1"/>
      <c r="P423" s="229"/>
      <c r="Q423" s="1"/>
      <c r="R423" s="1"/>
      <c r="S423" s="1"/>
      <c r="T423" s="1"/>
      <c r="U423" s="1"/>
      <c r="V423" s="1"/>
      <c r="W423" s="1"/>
      <c r="X423" s="1"/>
      <c r="Y423" s="1"/>
      <c r="Z423" s="1"/>
      <c r="AA423" s="1"/>
      <c r="AB423" s="1"/>
      <c r="AC423" s="1"/>
      <c r="AD423" s="1"/>
      <c r="AE423" s="1"/>
      <c r="AF423" s="1"/>
      <c r="AG423" s="1"/>
      <c r="AH423" s="1"/>
      <c r="AI423" s="1"/>
      <c r="AJ423" s="1"/>
      <c r="AK423" s="1"/>
    </row>
    <row r="424" spans="1:37" ht="14.25" customHeight="1">
      <c r="A424" s="315"/>
      <c r="B424" s="1"/>
      <c r="C424" s="1"/>
      <c r="D424" s="1"/>
      <c r="E424" s="1"/>
      <c r="F424" s="1"/>
      <c r="G424" s="1"/>
      <c r="H424" s="1"/>
      <c r="I424" s="1"/>
      <c r="J424" s="1"/>
      <c r="K424" s="1"/>
      <c r="L424" s="1"/>
      <c r="M424" s="1"/>
      <c r="N424" s="1"/>
      <c r="O424" s="1"/>
      <c r="P424" s="229"/>
      <c r="Q424" s="1"/>
      <c r="R424" s="1"/>
      <c r="S424" s="1"/>
      <c r="T424" s="1"/>
      <c r="U424" s="1"/>
      <c r="V424" s="1"/>
      <c r="W424" s="1"/>
      <c r="X424" s="1"/>
      <c r="Y424" s="1"/>
      <c r="Z424" s="1"/>
      <c r="AA424" s="1"/>
      <c r="AB424" s="1"/>
      <c r="AC424" s="1"/>
      <c r="AD424" s="1"/>
      <c r="AE424" s="1"/>
      <c r="AF424" s="1"/>
      <c r="AG424" s="1"/>
      <c r="AH424" s="1"/>
      <c r="AI424" s="1"/>
      <c r="AJ424" s="1"/>
      <c r="AK424" s="1"/>
    </row>
    <row r="425" spans="1:37" ht="14.25" customHeight="1">
      <c r="A425" s="315"/>
      <c r="B425" s="1"/>
      <c r="C425" s="1"/>
      <c r="D425" s="1"/>
      <c r="E425" s="1"/>
      <c r="F425" s="1"/>
      <c r="G425" s="1"/>
      <c r="H425" s="1"/>
      <c r="I425" s="1"/>
      <c r="J425" s="1"/>
      <c r="K425" s="1"/>
      <c r="L425" s="1"/>
      <c r="M425" s="1"/>
      <c r="N425" s="1"/>
      <c r="O425" s="1"/>
      <c r="P425" s="229"/>
      <c r="Q425" s="1"/>
      <c r="R425" s="1"/>
      <c r="S425" s="1"/>
      <c r="T425" s="1"/>
      <c r="U425" s="1"/>
      <c r="V425" s="1"/>
      <c r="W425" s="1"/>
      <c r="X425" s="1"/>
      <c r="Y425" s="1"/>
      <c r="Z425" s="1"/>
      <c r="AA425" s="1"/>
      <c r="AB425" s="1"/>
      <c r="AC425" s="1"/>
      <c r="AD425" s="1"/>
      <c r="AE425" s="1"/>
      <c r="AF425" s="1"/>
      <c r="AG425" s="1"/>
      <c r="AH425" s="1"/>
      <c r="AI425" s="1"/>
      <c r="AJ425" s="1"/>
      <c r="AK425" s="1"/>
    </row>
    <row r="426" spans="1:37" ht="14.25" customHeight="1">
      <c r="A426" s="315"/>
      <c r="B426" s="1"/>
      <c r="C426" s="1"/>
      <c r="D426" s="1"/>
      <c r="E426" s="1"/>
      <c r="F426" s="1"/>
      <c r="G426" s="1"/>
      <c r="H426" s="1"/>
      <c r="I426" s="1"/>
      <c r="J426" s="1"/>
      <c r="K426" s="1"/>
      <c r="L426" s="1"/>
      <c r="M426" s="1"/>
      <c r="N426" s="1"/>
      <c r="O426" s="1"/>
      <c r="P426" s="229"/>
      <c r="Q426" s="1"/>
      <c r="R426" s="1"/>
      <c r="S426" s="1"/>
      <c r="T426" s="1"/>
      <c r="U426" s="1"/>
      <c r="V426" s="1"/>
      <c r="W426" s="1"/>
      <c r="X426" s="1"/>
      <c r="Y426" s="1"/>
      <c r="Z426" s="1"/>
      <c r="AA426" s="1"/>
      <c r="AB426" s="1"/>
      <c r="AC426" s="1"/>
      <c r="AD426" s="1"/>
      <c r="AE426" s="1"/>
      <c r="AF426" s="1"/>
      <c r="AG426" s="1"/>
      <c r="AH426" s="1"/>
      <c r="AI426" s="1"/>
      <c r="AJ426" s="1"/>
      <c r="AK426" s="1"/>
    </row>
    <row r="427" spans="1:37" ht="14.25" customHeight="1">
      <c r="A427" s="315"/>
      <c r="B427" s="1"/>
      <c r="C427" s="1"/>
      <c r="D427" s="1"/>
      <c r="E427" s="1"/>
      <c r="F427" s="1"/>
      <c r="G427" s="1"/>
      <c r="H427" s="1"/>
      <c r="I427" s="1"/>
      <c r="J427" s="1"/>
      <c r="K427" s="1"/>
      <c r="L427" s="1"/>
      <c r="M427" s="1"/>
      <c r="N427" s="1"/>
      <c r="O427" s="1"/>
      <c r="P427" s="229"/>
      <c r="Q427" s="1"/>
      <c r="R427" s="1"/>
      <c r="S427" s="1"/>
      <c r="T427" s="1"/>
      <c r="U427" s="1"/>
      <c r="V427" s="1"/>
      <c r="W427" s="1"/>
      <c r="X427" s="1"/>
      <c r="Y427" s="1"/>
      <c r="Z427" s="1"/>
      <c r="AA427" s="1"/>
      <c r="AB427" s="1"/>
      <c r="AC427" s="1"/>
      <c r="AD427" s="1"/>
      <c r="AE427" s="1"/>
      <c r="AF427" s="1"/>
      <c r="AG427" s="1"/>
      <c r="AH427" s="1"/>
      <c r="AI427" s="1"/>
      <c r="AJ427" s="1"/>
      <c r="AK427" s="1"/>
    </row>
    <row r="428" spans="1:37" ht="14.25" customHeight="1">
      <c r="A428" s="315"/>
      <c r="B428" s="1"/>
      <c r="C428" s="1"/>
      <c r="D428" s="1"/>
      <c r="E428" s="1"/>
      <c r="F428" s="1"/>
      <c r="G428" s="1"/>
      <c r="H428" s="1"/>
      <c r="I428" s="1"/>
      <c r="J428" s="1"/>
      <c r="K428" s="1"/>
      <c r="L428" s="1"/>
      <c r="M428" s="1"/>
      <c r="N428" s="1"/>
      <c r="O428" s="1"/>
      <c r="P428" s="229"/>
      <c r="Q428" s="1"/>
      <c r="R428" s="1"/>
      <c r="S428" s="1"/>
      <c r="T428" s="1"/>
      <c r="U428" s="1"/>
      <c r="V428" s="1"/>
      <c r="W428" s="1"/>
      <c r="X428" s="1"/>
      <c r="Y428" s="1"/>
      <c r="Z428" s="1"/>
      <c r="AA428" s="1"/>
      <c r="AB428" s="1"/>
      <c r="AC428" s="1"/>
      <c r="AD428" s="1"/>
      <c r="AE428" s="1"/>
      <c r="AF428" s="1"/>
      <c r="AG428" s="1"/>
      <c r="AH428" s="1"/>
      <c r="AI428" s="1"/>
      <c r="AJ428" s="1"/>
      <c r="AK428" s="1"/>
    </row>
    <row r="429" spans="1:37" ht="14.25" customHeight="1">
      <c r="A429" s="315"/>
      <c r="B429" s="1"/>
      <c r="C429" s="1"/>
      <c r="D429" s="1"/>
      <c r="E429" s="1"/>
      <c r="F429" s="1"/>
      <c r="G429" s="1"/>
      <c r="H429" s="1"/>
      <c r="I429" s="1"/>
      <c r="J429" s="1"/>
      <c r="K429" s="1"/>
      <c r="L429" s="1"/>
      <c r="M429" s="1"/>
      <c r="N429" s="1"/>
      <c r="O429" s="1"/>
      <c r="P429" s="229"/>
      <c r="Q429" s="1"/>
      <c r="R429" s="1"/>
      <c r="S429" s="1"/>
      <c r="T429" s="1"/>
      <c r="U429" s="1"/>
      <c r="V429" s="1"/>
      <c r="W429" s="1"/>
      <c r="X429" s="1"/>
      <c r="Y429" s="1"/>
      <c r="Z429" s="1"/>
      <c r="AA429" s="1"/>
      <c r="AB429" s="1"/>
      <c r="AC429" s="1"/>
      <c r="AD429" s="1"/>
      <c r="AE429" s="1"/>
      <c r="AF429" s="1"/>
      <c r="AG429" s="1"/>
      <c r="AH429" s="1"/>
      <c r="AI429" s="1"/>
      <c r="AJ429" s="1"/>
      <c r="AK429" s="1"/>
    </row>
    <row r="430" spans="1:37" ht="14.25" customHeight="1">
      <c r="A430" s="315"/>
      <c r="B430" s="1"/>
      <c r="C430" s="1"/>
      <c r="D430" s="1"/>
      <c r="E430" s="1"/>
      <c r="F430" s="1"/>
      <c r="G430" s="1"/>
      <c r="H430" s="1"/>
      <c r="I430" s="1"/>
      <c r="J430" s="1"/>
      <c r="K430" s="1"/>
      <c r="L430" s="1"/>
      <c r="M430" s="1"/>
      <c r="N430" s="1"/>
      <c r="O430" s="1"/>
      <c r="P430" s="229"/>
      <c r="Q430" s="1"/>
      <c r="R430" s="1"/>
      <c r="S430" s="1"/>
      <c r="T430" s="1"/>
      <c r="U430" s="1"/>
      <c r="V430" s="1"/>
      <c r="W430" s="1"/>
      <c r="X430" s="1"/>
      <c r="Y430" s="1"/>
      <c r="Z430" s="1"/>
      <c r="AA430" s="1"/>
      <c r="AB430" s="1"/>
      <c r="AC430" s="1"/>
      <c r="AD430" s="1"/>
      <c r="AE430" s="1"/>
      <c r="AF430" s="1"/>
      <c r="AG430" s="1"/>
      <c r="AH430" s="1"/>
      <c r="AI430" s="1"/>
      <c r="AJ430" s="1"/>
      <c r="AK430" s="1"/>
    </row>
    <row r="431" spans="1:37" ht="14.25" customHeight="1">
      <c r="A431" s="315"/>
      <c r="B431" s="1"/>
      <c r="C431" s="1"/>
      <c r="D431" s="1"/>
      <c r="E431" s="1"/>
      <c r="F431" s="1"/>
      <c r="G431" s="1"/>
      <c r="H431" s="1"/>
      <c r="I431" s="1"/>
      <c r="J431" s="1"/>
      <c r="K431" s="1"/>
      <c r="L431" s="1"/>
      <c r="M431" s="1"/>
      <c r="N431" s="1"/>
      <c r="O431" s="1"/>
      <c r="P431" s="229"/>
      <c r="Q431" s="1"/>
      <c r="R431" s="1"/>
      <c r="S431" s="1"/>
      <c r="T431" s="1"/>
      <c r="U431" s="1"/>
      <c r="V431" s="1"/>
      <c r="W431" s="1"/>
      <c r="X431" s="1"/>
      <c r="Y431" s="1"/>
      <c r="Z431" s="1"/>
      <c r="AA431" s="1"/>
      <c r="AB431" s="1"/>
      <c r="AC431" s="1"/>
      <c r="AD431" s="1"/>
      <c r="AE431" s="1"/>
      <c r="AF431" s="1"/>
      <c r="AG431" s="1"/>
      <c r="AH431" s="1"/>
      <c r="AI431" s="1"/>
      <c r="AJ431" s="1"/>
      <c r="AK431" s="1"/>
    </row>
    <row r="432" spans="1:37" ht="14.25" customHeight="1">
      <c r="A432" s="315"/>
      <c r="B432" s="1"/>
      <c r="C432" s="1"/>
      <c r="D432" s="1"/>
      <c r="E432" s="1"/>
      <c r="F432" s="1"/>
      <c r="G432" s="1"/>
      <c r="H432" s="1"/>
      <c r="I432" s="1"/>
      <c r="J432" s="1"/>
      <c r="K432" s="1"/>
      <c r="L432" s="1"/>
      <c r="M432" s="1"/>
      <c r="N432" s="1"/>
      <c r="O432" s="1"/>
      <c r="P432" s="229"/>
      <c r="Q432" s="1"/>
      <c r="R432" s="1"/>
      <c r="S432" s="1"/>
      <c r="T432" s="1"/>
      <c r="U432" s="1"/>
      <c r="V432" s="1"/>
      <c r="W432" s="1"/>
      <c r="X432" s="1"/>
      <c r="Y432" s="1"/>
      <c r="Z432" s="1"/>
      <c r="AA432" s="1"/>
      <c r="AB432" s="1"/>
      <c r="AC432" s="1"/>
      <c r="AD432" s="1"/>
      <c r="AE432" s="1"/>
      <c r="AF432" s="1"/>
      <c r="AG432" s="1"/>
      <c r="AH432" s="1"/>
      <c r="AI432" s="1"/>
      <c r="AJ432" s="1"/>
      <c r="AK432" s="1"/>
    </row>
    <row r="433" spans="1:37" ht="14.25" customHeight="1">
      <c r="A433" s="315"/>
      <c r="B433" s="1"/>
      <c r="C433" s="1"/>
      <c r="D433" s="1"/>
      <c r="E433" s="1"/>
      <c r="F433" s="1"/>
      <c r="G433" s="1"/>
      <c r="H433" s="1"/>
      <c r="I433" s="1"/>
      <c r="J433" s="1"/>
      <c r="K433" s="1"/>
      <c r="L433" s="1"/>
      <c r="M433" s="1"/>
      <c r="N433" s="1"/>
      <c r="O433" s="1"/>
      <c r="P433" s="229"/>
      <c r="Q433" s="1"/>
      <c r="R433" s="1"/>
      <c r="S433" s="1"/>
      <c r="T433" s="1"/>
      <c r="U433" s="1"/>
      <c r="V433" s="1"/>
      <c r="W433" s="1"/>
      <c r="X433" s="1"/>
      <c r="Y433" s="1"/>
      <c r="Z433" s="1"/>
      <c r="AA433" s="1"/>
      <c r="AB433" s="1"/>
      <c r="AC433" s="1"/>
      <c r="AD433" s="1"/>
      <c r="AE433" s="1"/>
      <c r="AF433" s="1"/>
      <c r="AG433" s="1"/>
      <c r="AH433" s="1"/>
      <c r="AI433" s="1"/>
      <c r="AJ433" s="1"/>
      <c r="AK433" s="1"/>
    </row>
    <row r="434" spans="1:37" ht="14.25" customHeight="1">
      <c r="A434" s="315"/>
      <c r="B434" s="1"/>
      <c r="C434" s="1"/>
      <c r="D434" s="1"/>
      <c r="E434" s="1"/>
      <c r="F434" s="1"/>
      <c r="G434" s="1"/>
      <c r="H434" s="1"/>
      <c r="I434" s="1"/>
      <c r="J434" s="1"/>
      <c r="K434" s="1"/>
      <c r="L434" s="1"/>
      <c r="M434" s="1"/>
      <c r="N434" s="1"/>
      <c r="O434" s="1"/>
      <c r="P434" s="229"/>
      <c r="Q434" s="1"/>
      <c r="R434" s="1"/>
      <c r="S434" s="1"/>
      <c r="T434" s="1"/>
      <c r="U434" s="1"/>
      <c r="V434" s="1"/>
      <c r="W434" s="1"/>
      <c r="X434" s="1"/>
      <c r="Y434" s="1"/>
      <c r="Z434" s="1"/>
      <c r="AA434" s="1"/>
      <c r="AB434" s="1"/>
      <c r="AC434" s="1"/>
      <c r="AD434" s="1"/>
      <c r="AE434" s="1"/>
      <c r="AF434" s="1"/>
      <c r="AG434" s="1"/>
      <c r="AH434" s="1"/>
      <c r="AI434" s="1"/>
      <c r="AJ434" s="1"/>
      <c r="AK434" s="1"/>
    </row>
    <row r="435" spans="1:37" ht="14.25" customHeight="1">
      <c r="A435" s="315"/>
      <c r="B435" s="1"/>
      <c r="C435" s="1"/>
      <c r="D435" s="1"/>
      <c r="E435" s="1"/>
      <c r="F435" s="1"/>
      <c r="G435" s="1"/>
      <c r="H435" s="1"/>
      <c r="I435" s="1"/>
      <c r="J435" s="1"/>
      <c r="K435" s="1"/>
      <c r="L435" s="1"/>
      <c r="M435" s="1"/>
      <c r="N435" s="1"/>
      <c r="O435" s="1"/>
      <c r="P435" s="229"/>
      <c r="Q435" s="1"/>
      <c r="R435" s="1"/>
      <c r="S435" s="1"/>
      <c r="T435" s="1"/>
      <c r="U435" s="1"/>
      <c r="V435" s="1"/>
      <c r="W435" s="1"/>
      <c r="X435" s="1"/>
      <c r="Y435" s="1"/>
      <c r="Z435" s="1"/>
      <c r="AA435" s="1"/>
      <c r="AB435" s="1"/>
      <c r="AC435" s="1"/>
      <c r="AD435" s="1"/>
      <c r="AE435" s="1"/>
      <c r="AF435" s="1"/>
      <c r="AG435" s="1"/>
      <c r="AH435" s="1"/>
      <c r="AI435" s="1"/>
      <c r="AJ435" s="1"/>
      <c r="AK435" s="1"/>
    </row>
    <row r="436" spans="1:37" ht="14.25" customHeight="1">
      <c r="A436" s="315"/>
      <c r="B436" s="1"/>
      <c r="C436" s="1"/>
      <c r="D436" s="1"/>
      <c r="E436" s="1"/>
      <c r="F436" s="1"/>
      <c r="G436" s="1"/>
      <c r="H436" s="1"/>
      <c r="I436" s="1"/>
      <c r="J436" s="1"/>
      <c r="K436" s="1"/>
      <c r="L436" s="1"/>
      <c r="M436" s="1"/>
      <c r="N436" s="1"/>
      <c r="O436" s="1"/>
      <c r="P436" s="229"/>
      <c r="Q436" s="1"/>
      <c r="R436" s="1"/>
      <c r="S436" s="1"/>
      <c r="T436" s="1"/>
      <c r="U436" s="1"/>
      <c r="V436" s="1"/>
      <c r="W436" s="1"/>
      <c r="X436" s="1"/>
      <c r="Y436" s="1"/>
      <c r="Z436" s="1"/>
      <c r="AA436" s="1"/>
      <c r="AB436" s="1"/>
      <c r="AC436" s="1"/>
      <c r="AD436" s="1"/>
      <c r="AE436" s="1"/>
      <c r="AF436" s="1"/>
      <c r="AG436" s="1"/>
      <c r="AH436" s="1"/>
      <c r="AI436" s="1"/>
      <c r="AJ436" s="1"/>
      <c r="AK436" s="1"/>
    </row>
    <row r="437" spans="1:37" ht="14.25" customHeight="1">
      <c r="A437" s="315"/>
      <c r="B437" s="1"/>
      <c r="C437" s="1"/>
      <c r="D437" s="1"/>
      <c r="E437" s="1"/>
      <c r="F437" s="1"/>
      <c r="G437" s="1"/>
      <c r="H437" s="1"/>
      <c r="I437" s="1"/>
      <c r="J437" s="1"/>
      <c r="K437" s="1"/>
      <c r="L437" s="1"/>
      <c r="M437" s="1"/>
      <c r="N437" s="1"/>
      <c r="O437" s="1"/>
      <c r="P437" s="229"/>
      <c r="Q437" s="1"/>
      <c r="R437" s="1"/>
      <c r="S437" s="1"/>
      <c r="T437" s="1"/>
      <c r="U437" s="1"/>
      <c r="V437" s="1"/>
      <c r="W437" s="1"/>
      <c r="X437" s="1"/>
      <c r="Y437" s="1"/>
      <c r="Z437" s="1"/>
      <c r="AA437" s="1"/>
      <c r="AB437" s="1"/>
      <c r="AC437" s="1"/>
      <c r="AD437" s="1"/>
      <c r="AE437" s="1"/>
      <c r="AF437" s="1"/>
      <c r="AG437" s="1"/>
      <c r="AH437" s="1"/>
      <c r="AI437" s="1"/>
      <c r="AJ437" s="1"/>
      <c r="AK437" s="1"/>
    </row>
    <row r="438" spans="1:37" ht="14.25" customHeight="1">
      <c r="A438" s="315"/>
      <c r="B438" s="1"/>
      <c r="C438" s="1"/>
      <c r="D438" s="1"/>
      <c r="E438" s="1"/>
      <c r="F438" s="1"/>
      <c r="G438" s="1"/>
      <c r="H438" s="1"/>
      <c r="I438" s="1"/>
      <c r="J438" s="1"/>
      <c r="K438" s="1"/>
      <c r="L438" s="1"/>
      <c r="M438" s="1"/>
      <c r="N438" s="1"/>
      <c r="O438" s="1"/>
      <c r="P438" s="229"/>
      <c r="Q438" s="1"/>
      <c r="R438" s="1"/>
      <c r="S438" s="1"/>
      <c r="T438" s="1"/>
      <c r="U438" s="1"/>
      <c r="V438" s="1"/>
      <c r="W438" s="1"/>
      <c r="X438" s="1"/>
      <c r="Y438" s="1"/>
      <c r="Z438" s="1"/>
      <c r="AA438" s="1"/>
      <c r="AB438" s="1"/>
      <c r="AC438" s="1"/>
      <c r="AD438" s="1"/>
      <c r="AE438" s="1"/>
      <c r="AF438" s="1"/>
      <c r="AG438" s="1"/>
      <c r="AH438" s="1"/>
      <c r="AI438" s="1"/>
      <c r="AJ438" s="1"/>
      <c r="AK438" s="1"/>
    </row>
    <row r="439" spans="1:37" ht="14.25" customHeight="1">
      <c r="A439" s="315"/>
      <c r="B439" s="1"/>
      <c r="C439" s="1"/>
      <c r="D439" s="1"/>
      <c r="E439" s="1"/>
      <c r="F439" s="1"/>
      <c r="G439" s="1"/>
      <c r="H439" s="1"/>
      <c r="I439" s="1"/>
      <c r="J439" s="1"/>
      <c r="K439" s="1"/>
      <c r="L439" s="1"/>
      <c r="M439" s="1"/>
      <c r="N439" s="1"/>
      <c r="O439" s="1"/>
      <c r="P439" s="229"/>
      <c r="Q439" s="1"/>
      <c r="R439" s="1"/>
      <c r="S439" s="1"/>
      <c r="T439" s="1"/>
      <c r="U439" s="1"/>
      <c r="V439" s="1"/>
      <c r="W439" s="1"/>
      <c r="X439" s="1"/>
      <c r="Y439" s="1"/>
      <c r="Z439" s="1"/>
      <c r="AA439" s="1"/>
      <c r="AB439" s="1"/>
      <c r="AC439" s="1"/>
      <c r="AD439" s="1"/>
      <c r="AE439" s="1"/>
      <c r="AF439" s="1"/>
      <c r="AG439" s="1"/>
      <c r="AH439" s="1"/>
      <c r="AI439" s="1"/>
      <c r="AJ439" s="1"/>
      <c r="AK439" s="1"/>
    </row>
    <row r="440" spans="1:37" ht="14.25" customHeight="1">
      <c r="A440" s="315"/>
      <c r="B440" s="1"/>
      <c r="C440" s="1"/>
      <c r="D440" s="1"/>
      <c r="E440" s="1"/>
      <c r="F440" s="1"/>
      <c r="G440" s="1"/>
      <c r="H440" s="1"/>
      <c r="I440" s="1"/>
      <c r="J440" s="1"/>
      <c r="K440" s="1"/>
      <c r="L440" s="1"/>
      <c r="M440" s="1"/>
      <c r="N440" s="1"/>
      <c r="O440" s="1"/>
      <c r="P440" s="229"/>
      <c r="Q440" s="1"/>
      <c r="R440" s="1"/>
      <c r="S440" s="1"/>
      <c r="T440" s="1"/>
      <c r="U440" s="1"/>
      <c r="V440" s="1"/>
      <c r="W440" s="1"/>
      <c r="X440" s="1"/>
      <c r="Y440" s="1"/>
      <c r="Z440" s="1"/>
      <c r="AA440" s="1"/>
      <c r="AB440" s="1"/>
      <c r="AC440" s="1"/>
      <c r="AD440" s="1"/>
      <c r="AE440" s="1"/>
      <c r="AF440" s="1"/>
      <c r="AG440" s="1"/>
      <c r="AH440" s="1"/>
      <c r="AI440" s="1"/>
      <c r="AJ440" s="1"/>
      <c r="AK440" s="1"/>
    </row>
    <row r="441" spans="1:37" ht="14.25" customHeight="1">
      <c r="A441" s="315"/>
      <c r="B441" s="1"/>
      <c r="C441" s="1"/>
      <c r="D441" s="1"/>
      <c r="E441" s="1"/>
      <c r="F441" s="1"/>
      <c r="G441" s="1"/>
      <c r="H441" s="1"/>
      <c r="I441" s="1"/>
      <c r="J441" s="1"/>
      <c r="K441" s="1"/>
      <c r="L441" s="1"/>
      <c r="M441" s="1"/>
      <c r="N441" s="1"/>
      <c r="O441" s="1"/>
      <c r="P441" s="229"/>
      <c r="Q441" s="1"/>
      <c r="R441" s="1"/>
      <c r="S441" s="1"/>
      <c r="T441" s="1"/>
      <c r="U441" s="1"/>
      <c r="V441" s="1"/>
      <c r="W441" s="1"/>
      <c r="X441" s="1"/>
      <c r="Y441" s="1"/>
      <c r="Z441" s="1"/>
      <c r="AA441" s="1"/>
      <c r="AB441" s="1"/>
      <c r="AC441" s="1"/>
      <c r="AD441" s="1"/>
      <c r="AE441" s="1"/>
      <c r="AF441" s="1"/>
      <c r="AG441" s="1"/>
      <c r="AH441" s="1"/>
      <c r="AI441" s="1"/>
      <c r="AJ441" s="1"/>
      <c r="AK441" s="1"/>
    </row>
    <row r="442" spans="1:37" ht="14.25" customHeight="1">
      <c r="A442" s="315"/>
      <c r="B442" s="1"/>
      <c r="C442" s="1"/>
      <c r="D442" s="1"/>
      <c r="E442" s="1"/>
      <c r="F442" s="1"/>
      <c r="G442" s="1"/>
      <c r="H442" s="1"/>
      <c r="I442" s="1"/>
      <c r="J442" s="1"/>
      <c r="K442" s="1"/>
      <c r="L442" s="1"/>
      <c r="M442" s="1"/>
      <c r="N442" s="1"/>
      <c r="O442" s="1"/>
      <c r="P442" s="229"/>
      <c r="Q442" s="1"/>
      <c r="R442" s="1"/>
      <c r="S442" s="1"/>
      <c r="T442" s="1"/>
      <c r="U442" s="1"/>
      <c r="V442" s="1"/>
      <c r="W442" s="1"/>
      <c r="X442" s="1"/>
      <c r="Y442" s="1"/>
      <c r="Z442" s="1"/>
      <c r="AA442" s="1"/>
      <c r="AB442" s="1"/>
      <c r="AC442" s="1"/>
      <c r="AD442" s="1"/>
      <c r="AE442" s="1"/>
      <c r="AF442" s="1"/>
      <c r="AG442" s="1"/>
      <c r="AH442" s="1"/>
      <c r="AI442" s="1"/>
      <c r="AJ442" s="1"/>
      <c r="AK442" s="1"/>
    </row>
    <row r="443" spans="1:37" ht="14.25" customHeight="1">
      <c r="A443" s="315"/>
      <c r="B443" s="1"/>
      <c r="C443" s="1"/>
      <c r="D443" s="1"/>
      <c r="E443" s="1"/>
      <c r="F443" s="1"/>
      <c r="G443" s="1"/>
      <c r="H443" s="1"/>
      <c r="I443" s="1"/>
      <c r="J443" s="1"/>
      <c r="K443" s="1"/>
      <c r="L443" s="1"/>
      <c r="M443" s="1"/>
      <c r="N443" s="1"/>
      <c r="O443" s="1"/>
      <c r="P443" s="229"/>
      <c r="Q443" s="1"/>
      <c r="R443" s="1"/>
      <c r="S443" s="1"/>
      <c r="T443" s="1"/>
      <c r="U443" s="1"/>
      <c r="V443" s="1"/>
      <c r="W443" s="1"/>
      <c r="X443" s="1"/>
      <c r="Y443" s="1"/>
      <c r="Z443" s="1"/>
      <c r="AA443" s="1"/>
      <c r="AB443" s="1"/>
      <c r="AC443" s="1"/>
      <c r="AD443" s="1"/>
      <c r="AE443" s="1"/>
      <c r="AF443" s="1"/>
      <c r="AG443" s="1"/>
      <c r="AH443" s="1"/>
      <c r="AI443" s="1"/>
      <c r="AJ443" s="1"/>
      <c r="AK443" s="1"/>
    </row>
    <row r="444" spans="1:37" ht="14.25" customHeight="1">
      <c r="A444" s="315"/>
      <c r="B444" s="1"/>
      <c r="C444" s="1"/>
      <c r="D444" s="1"/>
      <c r="E444" s="1"/>
      <c r="F444" s="1"/>
      <c r="G444" s="1"/>
      <c r="H444" s="1"/>
      <c r="I444" s="1"/>
      <c r="J444" s="1"/>
      <c r="K444" s="1"/>
      <c r="L444" s="1"/>
      <c r="M444" s="1"/>
      <c r="N444" s="1"/>
      <c r="O444" s="1"/>
      <c r="P444" s="229"/>
      <c r="Q444" s="1"/>
      <c r="R444" s="1"/>
      <c r="S444" s="1"/>
      <c r="T444" s="1"/>
      <c r="U444" s="1"/>
      <c r="V444" s="1"/>
      <c r="W444" s="1"/>
      <c r="X444" s="1"/>
      <c r="Y444" s="1"/>
      <c r="Z444" s="1"/>
      <c r="AA444" s="1"/>
      <c r="AB444" s="1"/>
      <c r="AC444" s="1"/>
      <c r="AD444" s="1"/>
      <c r="AE444" s="1"/>
      <c r="AF444" s="1"/>
      <c r="AG444" s="1"/>
      <c r="AH444" s="1"/>
      <c r="AI444" s="1"/>
      <c r="AJ444" s="1"/>
      <c r="AK444" s="1"/>
    </row>
    <row r="445" spans="1:37" ht="14.25" customHeight="1">
      <c r="A445" s="315"/>
      <c r="B445" s="1"/>
      <c r="C445" s="1"/>
      <c r="D445" s="1"/>
      <c r="E445" s="1"/>
      <c r="F445" s="1"/>
      <c r="G445" s="1"/>
      <c r="H445" s="1"/>
      <c r="I445" s="1"/>
      <c r="J445" s="1"/>
      <c r="K445" s="1"/>
      <c r="L445" s="1"/>
      <c r="M445" s="1"/>
      <c r="N445" s="1"/>
      <c r="O445" s="1"/>
      <c r="P445" s="229"/>
      <c r="Q445" s="1"/>
      <c r="R445" s="1"/>
      <c r="S445" s="1"/>
      <c r="T445" s="1"/>
      <c r="U445" s="1"/>
      <c r="V445" s="1"/>
      <c r="W445" s="1"/>
      <c r="X445" s="1"/>
      <c r="Y445" s="1"/>
      <c r="Z445" s="1"/>
      <c r="AA445" s="1"/>
      <c r="AB445" s="1"/>
      <c r="AC445" s="1"/>
      <c r="AD445" s="1"/>
      <c r="AE445" s="1"/>
      <c r="AF445" s="1"/>
      <c r="AG445" s="1"/>
      <c r="AH445" s="1"/>
      <c r="AI445" s="1"/>
      <c r="AJ445" s="1"/>
      <c r="AK445" s="1"/>
    </row>
    <row r="446" spans="1:37" ht="14.25" customHeight="1">
      <c r="A446" s="315"/>
      <c r="B446" s="1"/>
      <c r="C446" s="1"/>
      <c r="D446" s="1"/>
      <c r="E446" s="1"/>
      <c r="F446" s="1"/>
      <c r="G446" s="1"/>
      <c r="H446" s="1"/>
      <c r="I446" s="1"/>
      <c r="J446" s="1"/>
      <c r="K446" s="1"/>
      <c r="L446" s="1"/>
      <c r="M446" s="1"/>
      <c r="N446" s="1"/>
      <c r="O446" s="1"/>
      <c r="P446" s="229"/>
      <c r="Q446" s="1"/>
      <c r="R446" s="1"/>
      <c r="S446" s="1"/>
      <c r="T446" s="1"/>
      <c r="U446" s="1"/>
      <c r="V446" s="1"/>
      <c r="W446" s="1"/>
      <c r="X446" s="1"/>
      <c r="Y446" s="1"/>
      <c r="Z446" s="1"/>
      <c r="AA446" s="1"/>
      <c r="AB446" s="1"/>
      <c r="AC446" s="1"/>
      <c r="AD446" s="1"/>
      <c r="AE446" s="1"/>
      <c r="AF446" s="1"/>
      <c r="AG446" s="1"/>
      <c r="AH446" s="1"/>
      <c r="AI446" s="1"/>
      <c r="AJ446" s="1"/>
      <c r="AK446" s="1"/>
    </row>
    <row r="447" spans="1:37" ht="14.25" customHeight="1">
      <c r="A447" s="315"/>
      <c r="B447" s="1"/>
      <c r="C447" s="1"/>
      <c r="D447" s="1"/>
      <c r="E447" s="1"/>
      <c r="F447" s="1"/>
      <c r="G447" s="1"/>
      <c r="H447" s="1"/>
      <c r="I447" s="1"/>
      <c r="J447" s="1"/>
      <c r="K447" s="1"/>
      <c r="L447" s="1"/>
      <c r="M447" s="1"/>
      <c r="N447" s="1"/>
      <c r="O447" s="1"/>
      <c r="P447" s="229"/>
      <c r="Q447" s="1"/>
      <c r="R447" s="1"/>
      <c r="S447" s="1"/>
      <c r="T447" s="1"/>
      <c r="U447" s="1"/>
      <c r="V447" s="1"/>
      <c r="W447" s="1"/>
      <c r="X447" s="1"/>
      <c r="Y447" s="1"/>
      <c r="Z447" s="1"/>
      <c r="AA447" s="1"/>
      <c r="AB447" s="1"/>
      <c r="AC447" s="1"/>
      <c r="AD447" s="1"/>
      <c r="AE447" s="1"/>
      <c r="AF447" s="1"/>
      <c r="AG447" s="1"/>
      <c r="AH447" s="1"/>
      <c r="AI447" s="1"/>
      <c r="AJ447" s="1"/>
      <c r="AK447" s="1"/>
    </row>
    <row r="448" spans="1:37" ht="14.25" customHeight="1">
      <c r="A448" s="315"/>
      <c r="B448" s="1"/>
      <c r="C448" s="1"/>
      <c r="D448" s="1"/>
      <c r="E448" s="1"/>
      <c r="F448" s="1"/>
      <c r="G448" s="1"/>
      <c r="H448" s="1"/>
      <c r="I448" s="1"/>
      <c r="J448" s="1"/>
      <c r="K448" s="1"/>
      <c r="L448" s="1"/>
      <c r="M448" s="1"/>
      <c r="N448" s="1"/>
      <c r="O448" s="1"/>
      <c r="P448" s="229"/>
      <c r="Q448" s="1"/>
      <c r="R448" s="1"/>
      <c r="S448" s="1"/>
      <c r="T448" s="1"/>
      <c r="U448" s="1"/>
      <c r="V448" s="1"/>
      <c r="W448" s="1"/>
      <c r="X448" s="1"/>
      <c r="Y448" s="1"/>
      <c r="Z448" s="1"/>
      <c r="AA448" s="1"/>
      <c r="AB448" s="1"/>
      <c r="AC448" s="1"/>
      <c r="AD448" s="1"/>
      <c r="AE448" s="1"/>
      <c r="AF448" s="1"/>
      <c r="AG448" s="1"/>
      <c r="AH448" s="1"/>
      <c r="AI448" s="1"/>
      <c r="AJ448" s="1"/>
      <c r="AK448" s="1"/>
    </row>
    <row r="449" spans="1:37" ht="14.25" customHeight="1">
      <c r="A449" s="315"/>
      <c r="B449" s="1"/>
      <c r="C449" s="1"/>
      <c r="D449" s="1"/>
      <c r="E449" s="1"/>
      <c r="F449" s="1"/>
      <c r="G449" s="1"/>
      <c r="H449" s="1"/>
      <c r="I449" s="1"/>
      <c r="J449" s="1"/>
      <c r="K449" s="1"/>
      <c r="L449" s="1"/>
      <c r="M449" s="1"/>
      <c r="N449" s="1"/>
      <c r="O449" s="1"/>
      <c r="P449" s="229"/>
      <c r="Q449" s="1"/>
      <c r="R449" s="1"/>
      <c r="S449" s="1"/>
      <c r="T449" s="1"/>
      <c r="U449" s="1"/>
      <c r="V449" s="1"/>
      <c r="W449" s="1"/>
      <c r="X449" s="1"/>
      <c r="Y449" s="1"/>
      <c r="Z449" s="1"/>
      <c r="AA449" s="1"/>
      <c r="AB449" s="1"/>
      <c r="AC449" s="1"/>
      <c r="AD449" s="1"/>
      <c r="AE449" s="1"/>
      <c r="AF449" s="1"/>
      <c r="AG449" s="1"/>
      <c r="AH449" s="1"/>
      <c r="AI449" s="1"/>
      <c r="AJ449" s="1"/>
      <c r="AK449" s="1"/>
    </row>
    <row r="450" spans="1:37" ht="14.25" customHeight="1">
      <c r="A450" s="315"/>
      <c r="B450" s="1"/>
      <c r="C450" s="1"/>
      <c r="D450" s="1"/>
      <c r="E450" s="1"/>
      <c r="F450" s="1"/>
      <c r="G450" s="1"/>
      <c r="H450" s="1"/>
      <c r="I450" s="1"/>
      <c r="J450" s="1"/>
      <c r="K450" s="1"/>
      <c r="L450" s="1"/>
      <c r="M450" s="1"/>
      <c r="N450" s="1"/>
      <c r="O450" s="1"/>
      <c r="P450" s="229"/>
      <c r="Q450" s="1"/>
      <c r="R450" s="1"/>
      <c r="S450" s="1"/>
      <c r="T450" s="1"/>
      <c r="U450" s="1"/>
      <c r="V450" s="1"/>
      <c r="W450" s="1"/>
      <c r="X450" s="1"/>
      <c r="Y450" s="1"/>
      <c r="Z450" s="1"/>
      <c r="AA450" s="1"/>
      <c r="AB450" s="1"/>
      <c r="AC450" s="1"/>
      <c r="AD450" s="1"/>
      <c r="AE450" s="1"/>
      <c r="AF450" s="1"/>
      <c r="AG450" s="1"/>
      <c r="AH450" s="1"/>
      <c r="AI450" s="1"/>
      <c r="AJ450" s="1"/>
      <c r="AK450" s="1"/>
    </row>
    <row r="451" spans="1:37" ht="14.25" customHeight="1">
      <c r="A451" s="315"/>
      <c r="B451" s="1"/>
      <c r="C451" s="1"/>
      <c r="D451" s="1"/>
      <c r="E451" s="1"/>
      <c r="F451" s="1"/>
      <c r="G451" s="1"/>
      <c r="H451" s="1"/>
      <c r="I451" s="1"/>
      <c r="J451" s="1"/>
      <c r="K451" s="1"/>
      <c r="L451" s="1"/>
      <c r="M451" s="1"/>
      <c r="N451" s="1"/>
      <c r="O451" s="1"/>
      <c r="P451" s="229"/>
      <c r="Q451" s="1"/>
      <c r="R451" s="1"/>
      <c r="S451" s="1"/>
      <c r="T451" s="1"/>
      <c r="U451" s="1"/>
      <c r="V451" s="1"/>
      <c r="W451" s="1"/>
      <c r="X451" s="1"/>
      <c r="Y451" s="1"/>
      <c r="Z451" s="1"/>
      <c r="AA451" s="1"/>
      <c r="AB451" s="1"/>
      <c r="AC451" s="1"/>
      <c r="AD451" s="1"/>
      <c r="AE451" s="1"/>
      <c r="AF451" s="1"/>
      <c r="AG451" s="1"/>
      <c r="AH451" s="1"/>
      <c r="AI451" s="1"/>
      <c r="AJ451" s="1"/>
      <c r="AK451" s="1"/>
    </row>
    <row r="452" spans="1:37" ht="14.25" customHeight="1">
      <c r="A452" s="315"/>
      <c r="B452" s="1"/>
      <c r="C452" s="1"/>
      <c r="D452" s="1"/>
      <c r="E452" s="1"/>
      <c r="F452" s="1"/>
      <c r="G452" s="1"/>
      <c r="H452" s="1"/>
      <c r="I452" s="1"/>
      <c r="J452" s="1"/>
      <c r="K452" s="1"/>
      <c r="L452" s="1"/>
      <c r="M452" s="1"/>
      <c r="N452" s="1"/>
      <c r="O452" s="1"/>
      <c r="P452" s="229"/>
      <c r="Q452" s="1"/>
      <c r="R452" s="1"/>
      <c r="S452" s="1"/>
      <c r="T452" s="1"/>
      <c r="U452" s="1"/>
      <c r="V452" s="1"/>
      <c r="W452" s="1"/>
      <c r="X452" s="1"/>
      <c r="Y452" s="1"/>
      <c r="Z452" s="1"/>
      <c r="AA452" s="1"/>
      <c r="AB452" s="1"/>
      <c r="AC452" s="1"/>
      <c r="AD452" s="1"/>
      <c r="AE452" s="1"/>
      <c r="AF452" s="1"/>
      <c r="AG452" s="1"/>
      <c r="AH452" s="1"/>
      <c r="AI452" s="1"/>
      <c r="AJ452" s="1"/>
      <c r="AK452" s="1"/>
    </row>
    <row r="453" spans="1:37" ht="14.25" customHeight="1">
      <c r="A453" s="315"/>
      <c r="B453" s="1"/>
      <c r="C453" s="1"/>
      <c r="D453" s="1"/>
      <c r="E453" s="1"/>
      <c r="F453" s="1"/>
      <c r="G453" s="1"/>
      <c r="H453" s="1"/>
      <c r="I453" s="1"/>
      <c r="J453" s="1"/>
      <c r="K453" s="1"/>
      <c r="L453" s="1"/>
      <c r="M453" s="1"/>
      <c r="N453" s="1"/>
      <c r="O453" s="1"/>
      <c r="P453" s="229"/>
      <c r="Q453" s="1"/>
      <c r="R453" s="1"/>
      <c r="S453" s="1"/>
      <c r="T453" s="1"/>
      <c r="U453" s="1"/>
      <c r="V453" s="1"/>
      <c r="W453" s="1"/>
      <c r="X453" s="1"/>
      <c r="Y453" s="1"/>
      <c r="Z453" s="1"/>
      <c r="AA453" s="1"/>
      <c r="AB453" s="1"/>
      <c r="AC453" s="1"/>
      <c r="AD453" s="1"/>
      <c r="AE453" s="1"/>
      <c r="AF453" s="1"/>
      <c r="AG453" s="1"/>
      <c r="AH453" s="1"/>
      <c r="AI453" s="1"/>
      <c r="AJ453" s="1"/>
      <c r="AK453" s="1"/>
    </row>
    <row r="454" spans="1:37" ht="14.25" customHeight="1">
      <c r="A454" s="315"/>
      <c r="B454" s="1"/>
      <c r="C454" s="1"/>
      <c r="D454" s="1"/>
      <c r="E454" s="1"/>
      <c r="F454" s="1"/>
      <c r="G454" s="1"/>
      <c r="H454" s="1"/>
      <c r="I454" s="1"/>
      <c r="J454" s="1"/>
      <c r="K454" s="1"/>
      <c r="L454" s="1"/>
      <c r="M454" s="1"/>
      <c r="N454" s="1"/>
      <c r="O454" s="1"/>
      <c r="P454" s="229"/>
      <c r="Q454" s="1"/>
      <c r="R454" s="1"/>
      <c r="S454" s="1"/>
      <c r="T454" s="1"/>
      <c r="U454" s="1"/>
      <c r="V454" s="1"/>
      <c r="W454" s="1"/>
      <c r="X454" s="1"/>
      <c r="Y454" s="1"/>
      <c r="Z454" s="1"/>
      <c r="AA454" s="1"/>
      <c r="AB454" s="1"/>
      <c r="AC454" s="1"/>
      <c r="AD454" s="1"/>
      <c r="AE454" s="1"/>
      <c r="AF454" s="1"/>
      <c r="AG454" s="1"/>
      <c r="AH454" s="1"/>
      <c r="AI454" s="1"/>
      <c r="AJ454" s="1"/>
      <c r="AK454" s="1"/>
    </row>
    <row r="455" spans="1:37" ht="14.25" customHeight="1">
      <c r="A455" s="315"/>
      <c r="B455" s="1"/>
      <c r="C455" s="1"/>
      <c r="D455" s="1"/>
      <c r="E455" s="1"/>
      <c r="F455" s="1"/>
      <c r="G455" s="1"/>
      <c r="H455" s="1"/>
      <c r="I455" s="1"/>
      <c r="J455" s="1"/>
      <c r="K455" s="1"/>
      <c r="L455" s="1"/>
      <c r="M455" s="1"/>
      <c r="N455" s="1"/>
      <c r="O455" s="1"/>
      <c r="P455" s="229"/>
      <c r="Q455" s="1"/>
      <c r="R455" s="1"/>
      <c r="S455" s="1"/>
      <c r="T455" s="1"/>
      <c r="U455" s="1"/>
      <c r="V455" s="1"/>
      <c r="W455" s="1"/>
      <c r="X455" s="1"/>
      <c r="Y455" s="1"/>
      <c r="Z455" s="1"/>
      <c r="AA455" s="1"/>
      <c r="AB455" s="1"/>
      <c r="AC455" s="1"/>
      <c r="AD455" s="1"/>
      <c r="AE455" s="1"/>
      <c r="AF455" s="1"/>
      <c r="AG455" s="1"/>
      <c r="AH455" s="1"/>
      <c r="AI455" s="1"/>
      <c r="AJ455" s="1"/>
      <c r="AK455" s="1"/>
    </row>
    <row r="456" spans="1:37" ht="14.25" customHeight="1">
      <c r="A456" s="315"/>
      <c r="B456" s="1"/>
      <c r="C456" s="1"/>
      <c r="D456" s="1"/>
      <c r="E456" s="1"/>
      <c r="F456" s="1"/>
      <c r="G456" s="1"/>
      <c r="H456" s="1"/>
      <c r="I456" s="1"/>
      <c r="J456" s="1"/>
      <c r="K456" s="1"/>
      <c r="L456" s="1"/>
      <c r="M456" s="1"/>
      <c r="N456" s="1"/>
      <c r="O456" s="1"/>
      <c r="P456" s="229"/>
      <c r="Q456" s="1"/>
      <c r="R456" s="1"/>
      <c r="S456" s="1"/>
      <c r="T456" s="1"/>
      <c r="U456" s="1"/>
      <c r="V456" s="1"/>
      <c r="W456" s="1"/>
      <c r="X456" s="1"/>
      <c r="Y456" s="1"/>
      <c r="Z456" s="1"/>
      <c r="AA456" s="1"/>
      <c r="AB456" s="1"/>
      <c r="AC456" s="1"/>
      <c r="AD456" s="1"/>
      <c r="AE456" s="1"/>
      <c r="AF456" s="1"/>
      <c r="AG456" s="1"/>
      <c r="AH456" s="1"/>
      <c r="AI456" s="1"/>
      <c r="AJ456" s="1"/>
      <c r="AK456" s="1"/>
    </row>
    <row r="457" spans="1:37" ht="14.25" customHeight="1">
      <c r="A457" s="315"/>
      <c r="B457" s="1"/>
      <c r="C457" s="1"/>
      <c r="D457" s="1"/>
      <c r="E457" s="1"/>
      <c r="F457" s="1"/>
      <c r="G457" s="1"/>
      <c r="H457" s="1"/>
      <c r="I457" s="1"/>
      <c r="J457" s="1"/>
      <c r="K457" s="1"/>
      <c r="L457" s="1"/>
      <c r="M457" s="1"/>
      <c r="N457" s="1"/>
      <c r="O457" s="1"/>
      <c r="P457" s="229"/>
      <c r="Q457" s="1"/>
      <c r="R457" s="1"/>
      <c r="S457" s="1"/>
      <c r="T457" s="1"/>
      <c r="U457" s="1"/>
      <c r="V457" s="1"/>
      <c r="W457" s="1"/>
      <c r="X457" s="1"/>
      <c r="Y457" s="1"/>
      <c r="Z457" s="1"/>
      <c r="AA457" s="1"/>
      <c r="AB457" s="1"/>
      <c r="AC457" s="1"/>
      <c r="AD457" s="1"/>
      <c r="AE457" s="1"/>
      <c r="AF457" s="1"/>
      <c r="AG457" s="1"/>
      <c r="AH457" s="1"/>
      <c r="AI457" s="1"/>
      <c r="AJ457" s="1"/>
      <c r="AK457" s="1"/>
    </row>
    <row r="458" spans="1:37" ht="14.25" customHeight="1">
      <c r="A458" s="315"/>
      <c r="B458" s="1"/>
      <c r="C458" s="1"/>
      <c r="D458" s="1"/>
      <c r="E458" s="1"/>
      <c r="F458" s="1"/>
      <c r="G458" s="1"/>
      <c r="H458" s="1"/>
      <c r="I458" s="1"/>
      <c r="J458" s="1"/>
      <c r="K458" s="1"/>
      <c r="L458" s="1"/>
      <c r="M458" s="1"/>
      <c r="N458" s="1"/>
      <c r="O458" s="1"/>
      <c r="P458" s="229"/>
      <c r="Q458" s="1"/>
      <c r="R458" s="1"/>
      <c r="S458" s="1"/>
      <c r="T458" s="1"/>
      <c r="U458" s="1"/>
      <c r="V458" s="1"/>
      <c r="W458" s="1"/>
      <c r="X458" s="1"/>
      <c r="Y458" s="1"/>
      <c r="Z458" s="1"/>
      <c r="AA458" s="1"/>
      <c r="AB458" s="1"/>
      <c r="AC458" s="1"/>
      <c r="AD458" s="1"/>
      <c r="AE458" s="1"/>
      <c r="AF458" s="1"/>
      <c r="AG458" s="1"/>
      <c r="AH458" s="1"/>
      <c r="AI458" s="1"/>
      <c r="AJ458" s="1"/>
      <c r="AK458" s="1"/>
    </row>
    <row r="459" spans="1:37" ht="14.25" customHeight="1">
      <c r="A459" s="315"/>
      <c r="B459" s="1"/>
      <c r="C459" s="1"/>
      <c r="D459" s="1"/>
      <c r="E459" s="1"/>
      <c r="F459" s="1"/>
      <c r="G459" s="1"/>
      <c r="H459" s="1"/>
      <c r="I459" s="1"/>
      <c r="J459" s="1"/>
      <c r="K459" s="1"/>
      <c r="L459" s="1"/>
      <c r="M459" s="1"/>
      <c r="N459" s="1"/>
      <c r="O459" s="1"/>
      <c r="P459" s="229"/>
      <c r="Q459" s="1"/>
      <c r="R459" s="1"/>
      <c r="S459" s="1"/>
      <c r="T459" s="1"/>
      <c r="U459" s="1"/>
      <c r="V459" s="1"/>
      <c r="W459" s="1"/>
      <c r="X459" s="1"/>
      <c r="Y459" s="1"/>
      <c r="Z459" s="1"/>
      <c r="AA459" s="1"/>
      <c r="AB459" s="1"/>
      <c r="AC459" s="1"/>
      <c r="AD459" s="1"/>
      <c r="AE459" s="1"/>
      <c r="AF459" s="1"/>
      <c r="AG459" s="1"/>
      <c r="AH459" s="1"/>
      <c r="AI459" s="1"/>
      <c r="AJ459" s="1"/>
      <c r="AK459" s="1"/>
    </row>
    <row r="460" spans="1:37" ht="14.25" customHeight="1">
      <c r="A460" s="315"/>
      <c r="B460" s="1"/>
      <c r="C460" s="1"/>
      <c r="D460" s="1"/>
      <c r="E460" s="1"/>
      <c r="F460" s="1"/>
      <c r="G460" s="1"/>
      <c r="H460" s="1"/>
      <c r="I460" s="1"/>
      <c r="J460" s="1"/>
      <c r="K460" s="1"/>
      <c r="L460" s="1"/>
      <c r="M460" s="1"/>
      <c r="N460" s="1"/>
      <c r="O460" s="1"/>
      <c r="P460" s="229"/>
      <c r="Q460" s="1"/>
      <c r="R460" s="1"/>
      <c r="S460" s="1"/>
      <c r="T460" s="1"/>
      <c r="U460" s="1"/>
      <c r="V460" s="1"/>
      <c r="W460" s="1"/>
      <c r="X460" s="1"/>
      <c r="Y460" s="1"/>
      <c r="Z460" s="1"/>
      <c r="AA460" s="1"/>
      <c r="AB460" s="1"/>
      <c r="AC460" s="1"/>
      <c r="AD460" s="1"/>
      <c r="AE460" s="1"/>
      <c r="AF460" s="1"/>
      <c r="AG460" s="1"/>
      <c r="AH460" s="1"/>
      <c r="AI460" s="1"/>
      <c r="AJ460" s="1"/>
      <c r="AK460" s="1"/>
    </row>
    <row r="461" spans="1:37" ht="14.25" customHeight="1">
      <c r="A461" s="315"/>
      <c r="B461" s="1"/>
      <c r="C461" s="1"/>
      <c r="D461" s="1"/>
      <c r="E461" s="1"/>
      <c r="F461" s="1"/>
      <c r="G461" s="1"/>
      <c r="H461" s="1"/>
      <c r="I461" s="1"/>
      <c r="J461" s="1"/>
      <c r="K461" s="1"/>
      <c r="L461" s="1"/>
      <c r="M461" s="1"/>
      <c r="N461" s="1"/>
      <c r="O461" s="1"/>
      <c r="P461" s="229"/>
      <c r="Q461" s="1"/>
      <c r="R461" s="1"/>
      <c r="S461" s="1"/>
      <c r="T461" s="1"/>
      <c r="U461" s="1"/>
      <c r="V461" s="1"/>
      <c r="W461" s="1"/>
      <c r="X461" s="1"/>
      <c r="Y461" s="1"/>
      <c r="Z461" s="1"/>
      <c r="AA461" s="1"/>
      <c r="AB461" s="1"/>
      <c r="AC461" s="1"/>
      <c r="AD461" s="1"/>
      <c r="AE461" s="1"/>
      <c r="AF461" s="1"/>
      <c r="AG461" s="1"/>
      <c r="AH461" s="1"/>
      <c r="AI461" s="1"/>
      <c r="AJ461" s="1"/>
      <c r="AK461" s="1"/>
    </row>
    <row r="462" spans="1:37" ht="14.25" customHeight="1">
      <c r="A462" s="315"/>
      <c r="B462" s="1"/>
      <c r="C462" s="1"/>
      <c r="D462" s="1"/>
      <c r="E462" s="1"/>
      <c r="F462" s="1"/>
      <c r="G462" s="1"/>
      <c r="H462" s="1"/>
      <c r="I462" s="1"/>
      <c r="J462" s="1"/>
      <c r="K462" s="1"/>
      <c r="L462" s="1"/>
      <c r="M462" s="1"/>
      <c r="N462" s="1"/>
      <c r="O462" s="1"/>
      <c r="P462" s="229"/>
      <c r="Q462" s="1"/>
      <c r="R462" s="1"/>
      <c r="S462" s="1"/>
      <c r="T462" s="1"/>
      <c r="U462" s="1"/>
      <c r="V462" s="1"/>
      <c r="W462" s="1"/>
      <c r="X462" s="1"/>
      <c r="Y462" s="1"/>
      <c r="Z462" s="1"/>
      <c r="AA462" s="1"/>
      <c r="AB462" s="1"/>
      <c r="AC462" s="1"/>
      <c r="AD462" s="1"/>
      <c r="AE462" s="1"/>
      <c r="AF462" s="1"/>
      <c r="AG462" s="1"/>
      <c r="AH462" s="1"/>
      <c r="AI462" s="1"/>
      <c r="AJ462" s="1"/>
      <c r="AK462" s="1"/>
    </row>
    <row r="463" spans="1:37" ht="14.25" customHeight="1">
      <c r="A463" s="315"/>
      <c r="B463" s="1"/>
      <c r="C463" s="1"/>
      <c r="D463" s="1"/>
      <c r="E463" s="1"/>
      <c r="F463" s="1"/>
      <c r="G463" s="1"/>
      <c r="H463" s="1"/>
      <c r="I463" s="1"/>
      <c r="J463" s="1"/>
      <c r="K463" s="1"/>
      <c r="L463" s="1"/>
      <c r="M463" s="1"/>
      <c r="N463" s="1"/>
      <c r="O463" s="1"/>
      <c r="P463" s="229"/>
      <c r="Q463" s="1"/>
      <c r="R463" s="1"/>
      <c r="S463" s="1"/>
      <c r="T463" s="1"/>
      <c r="U463" s="1"/>
      <c r="V463" s="1"/>
      <c r="W463" s="1"/>
      <c r="X463" s="1"/>
      <c r="Y463" s="1"/>
      <c r="Z463" s="1"/>
      <c r="AA463" s="1"/>
      <c r="AB463" s="1"/>
      <c r="AC463" s="1"/>
      <c r="AD463" s="1"/>
      <c r="AE463" s="1"/>
      <c r="AF463" s="1"/>
      <c r="AG463" s="1"/>
      <c r="AH463" s="1"/>
      <c r="AI463" s="1"/>
      <c r="AJ463" s="1"/>
      <c r="AK463" s="1"/>
    </row>
    <row r="464" spans="1:37" ht="14.25" customHeight="1">
      <c r="A464" s="315"/>
      <c r="B464" s="1"/>
      <c r="C464" s="1"/>
      <c r="D464" s="1"/>
      <c r="E464" s="1"/>
      <c r="F464" s="1"/>
      <c r="G464" s="1"/>
      <c r="H464" s="1"/>
      <c r="I464" s="1"/>
      <c r="J464" s="1"/>
      <c r="K464" s="1"/>
      <c r="L464" s="1"/>
      <c r="M464" s="1"/>
      <c r="N464" s="1"/>
      <c r="O464" s="1"/>
      <c r="P464" s="229"/>
      <c r="Q464" s="1"/>
      <c r="R464" s="1"/>
      <c r="S464" s="1"/>
      <c r="T464" s="1"/>
      <c r="U464" s="1"/>
      <c r="V464" s="1"/>
      <c r="W464" s="1"/>
      <c r="X464" s="1"/>
      <c r="Y464" s="1"/>
      <c r="Z464" s="1"/>
      <c r="AA464" s="1"/>
      <c r="AB464" s="1"/>
      <c r="AC464" s="1"/>
      <c r="AD464" s="1"/>
      <c r="AE464" s="1"/>
      <c r="AF464" s="1"/>
      <c r="AG464" s="1"/>
      <c r="AH464" s="1"/>
      <c r="AI464" s="1"/>
      <c r="AJ464" s="1"/>
      <c r="AK464" s="1"/>
    </row>
    <row r="465" spans="1:37" ht="14.25" customHeight="1">
      <c r="A465" s="315"/>
      <c r="B465" s="1"/>
      <c r="C465" s="1"/>
      <c r="D465" s="1"/>
      <c r="E465" s="1"/>
      <c r="F465" s="1"/>
      <c r="G465" s="1"/>
      <c r="H465" s="1"/>
      <c r="I465" s="1"/>
      <c r="J465" s="1"/>
      <c r="K465" s="1"/>
      <c r="L465" s="1"/>
      <c r="M465" s="1"/>
      <c r="N465" s="1"/>
      <c r="O465" s="1"/>
      <c r="P465" s="229"/>
      <c r="Q465" s="1"/>
      <c r="R465" s="1"/>
      <c r="S465" s="1"/>
      <c r="T465" s="1"/>
      <c r="U465" s="1"/>
      <c r="V465" s="1"/>
      <c r="W465" s="1"/>
      <c r="X465" s="1"/>
      <c r="Y465" s="1"/>
      <c r="Z465" s="1"/>
      <c r="AA465" s="1"/>
      <c r="AB465" s="1"/>
      <c r="AC465" s="1"/>
      <c r="AD465" s="1"/>
      <c r="AE465" s="1"/>
      <c r="AF465" s="1"/>
      <c r="AG465" s="1"/>
      <c r="AH465" s="1"/>
      <c r="AI465" s="1"/>
      <c r="AJ465" s="1"/>
      <c r="AK465" s="1"/>
    </row>
    <row r="466" spans="1:37" ht="14.25" customHeight="1">
      <c r="A466" s="315"/>
      <c r="B466" s="1"/>
      <c r="C466" s="1"/>
      <c r="D466" s="1"/>
      <c r="E466" s="1"/>
      <c r="F466" s="1"/>
      <c r="G466" s="1"/>
      <c r="H466" s="1"/>
      <c r="I466" s="1"/>
      <c r="J466" s="1"/>
      <c r="K466" s="1"/>
      <c r="L466" s="1"/>
      <c r="M466" s="1"/>
      <c r="N466" s="1"/>
      <c r="O466" s="1"/>
      <c r="P466" s="229"/>
      <c r="Q466" s="1"/>
      <c r="R466" s="1"/>
      <c r="S466" s="1"/>
      <c r="T466" s="1"/>
      <c r="U466" s="1"/>
      <c r="V466" s="1"/>
      <c r="W466" s="1"/>
      <c r="X466" s="1"/>
      <c r="Y466" s="1"/>
      <c r="Z466" s="1"/>
      <c r="AA466" s="1"/>
      <c r="AB466" s="1"/>
      <c r="AC466" s="1"/>
      <c r="AD466" s="1"/>
      <c r="AE466" s="1"/>
      <c r="AF466" s="1"/>
      <c r="AG466" s="1"/>
      <c r="AH466" s="1"/>
      <c r="AI466" s="1"/>
      <c r="AJ466" s="1"/>
      <c r="AK466" s="1"/>
    </row>
    <row r="467" spans="1:37" ht="14.25" customHeight="1">
      <c r="A467" s="315"/>
      <c r="B467" s="1"/>
      <c r="C467" s="1"/>
      <c r="D467" s="1"/>
      <c r="E467" s="1"/>
      <c r="F467" s="1"/>
      <c r="G467" s="1"/>
      <c r="H467" s="1"/>
      <c r="I467" s="1"/>
      <c r="J467" s="1"/>
      <c r="K467" s="1"/>
      <c r="L467" s="1"/>
      <c r="M467" s="1"/>
      <c r="N467" s="1"/>
      <c r="O467" s="1"/>
      <c r="P467" s="229"/>
      <c r="Q467" s="1"/>
      <c r="R467" s="1"/>
      <c r="S467" s="1"/>
      <c r="T467" s="1"/>
      <c r="U467" s="1"/>
      <c r="V467" s="1"/>
      <c r="W467" s="1"/>
      <c r="X467" s="1"/>
      <c r="Y467" s="1"/>
      <c r="Z467" s="1"/>
      <c r="AA467" s="1"/>
      <c r="AB467" s="1"/>
      <c r="AC467" s="1"/>
      <c r="AD467" s="1"/>
      <c r="AE467" s="1"/>
      <c r="AF467" s="1"/>
      <c r="AG467" s="1"/>
      <c r="AH467" s="1"/>
      <c r="AI467" s="1"/>
      <c r="AJ467" s="1"/>
      <c r="AK467" s="1"/>
    </row>
    <row r="468" spans="1:37" ht="14.25" customHeight="1">
      <c r="A468" s="315"/>
      <c r="B468" s="1"/>
      <c r="C468" s="1"/>
      <c r="D468" s="1"/>
      <c r="E468" s="1"/>
      <c r="F468" s="1"/>
      <c r="G468" s="1"/>
      <c r="H468" s="1"/>
      <c r="I468" s="1"/>
      <c r="J468" s="1"/>
      <c r="K468" s="1"/>
      <c r="L468" s="1"/>
      <c r="M468" s="1"/>
      <c r="N468" s="1"/>
      <c r="O468" s="1"/>
      <c r="P468" s="229"/>
      <c r="Q468" s="1"/>
      <c r="R468" s="1"/>
      <c r="S468" s="1"/>
      <c r="T468" s="1"/>
      <c r="U468" s="1"/>
      <c r="V468" s="1"/>
      <c r="W468" s="1"/>
      <c r="X468" s="1"/>
      <c r="Y468" s="1"/>
      <c r="Z468" s="1"/>
      <c r="AA468" s="1"/>
      <c r="AB468" s="1"/>
      <c r="AC468" s="1"/>
      <c r="AD468" s="1"/>
      <c r="AE468" s="1"/>
      <c r="AF468" s="1"/>
      <c r="AG468" s="1"/>
      <c r="AH468" s="1"/>
      <c r="AI468" s="1"/>
      <c r="AJ468" s="1"/>
      <c r="AK468" s="1"/>
    </row>
    <row r="469" spans="1:37" ht="14.25" customHeight="1">
      <c r="A469" s="315"/>
      <c r="B469" s="1"/>
      <c r="C469" s="1"/>
      <c r="D469" s="1"/>
      <c r="E469" s="1"/>
      <c r="F469" s="1"/>
      <c r="G469" s="1"/>
      <c r="H469" s="1"/>
      <c r="I469" s="1"/>
      <c r="J469" s="1"/>
      <c r="K469" s="1"/>
      <c r="L469" s="1"/>
      <c r="M469" s="1"/>
      <c r="N469" s="1"/>
      <c r="O469" s="1"/>
      <c r="P469" s="229"/>
      <c r="Q469" s="1"/>
      <c r="R469" s="1"/>
      <c r="S469" s="1"/>
      <c r="T469" s="1"/>
      <c r="U469" s="1"/>
      <c r="V469" s="1"/>
      <c r="W469" s="1"/>
      <c r="X469" s="1"/>
      <c r="Y469" s="1"/>
      <c r="Z469" s="1"/>
      <c r="AA469" s="1"/>
      <c r="AB469" s="1"/>
      <c r="AC469" s="1"/>
      <c r="AD469" s="1"/>
      <c r="AE469" s="1"/>
      <c r="AF469" s="1"/>
      <c r="AG469" s="1"/>
      <c r="AH469" s="1"/>
      <c r="AI469" s="1"/>
      <c r="AJ469" s="1"/>
      <c r="AK469" s="1"/>
    </row>
    <row r="470" spans="1:37" ht="14.25" customHeight="1">
      <c r="A470" s="315"/>
      <c r="B470" s="1"/>
      <c r="C470" s="1"/>
      <c r="D470" s="1"/>
      <c r="E470" s="1"/>
      <c r="F470" s="1"/>
      <c r="G470" s="1"/>
      <c r="H470" s="1"/>
      <c r="I470" s="1"/>
      <c r="J470" s="1"/>
      <c r="K470" s="1"/>
      <c r="L470" s="1"/>
      <c r="M470" s="1"/>
      <c r="N470" s="1"/>
      <c r="O470" s="1"/>
      <c r="P470" s="229"/>
      <c r="Q470" s="1"/>
      <c r="R470" s="1"/>
      <c r="S470" s="1"/>
      <c r="T470" s="1"/>
      <c r="U470" s="1"/>
      <c r="V470" s="1"/>
      <c r="W470" s="1"/>
      <c r="X470" s="1"/>
      <c r="Y470" s="1"/>
      <c r="Z470" s="1"/>
      <c r="AA470" s="1"/>
      <c r="AB470" s="1"/>
      <c r="AC470" s="1"/>
      <c r="AD470" s="1"/>
      <c r="AE470" s="1"/>
      <c r="AF470" s="1"/>
      <c r="AG470" s="1"/>
      <c r="AH470" s="1"/>
      <c r="AI470" s="1"/>
      <c r="AJ470" s="1"/>
      <c r="AK470" s="1"/>
    </row>
    <row r="471" spans="1:37" ht="14.25" customHeight="1">
      <c r="A471" s="315"/>
      <c r="B471" s="1"/>
      <c r="C471" s="1"/>
      <c r="D471" s="1"/>
      <c r="E471" s="1"/>
      <c r="F471" s="1"/>
      <c r="G471" s="1"/>
      <c r="H471" s="1"/>
      <c r="I471" s="1"/>
      <c r="J471" s="1"/>
      <c r="K471" s="1"/>
      <c r="L471" s="1"/>
      <c r="M471" s="1"/>
      <c r="N471" s="1"/>
      <c r="O471" s="1"/>
      <c r="P471" s="229"/>
      <c r="Q471" s="1"/>
      <c r="R471" s="1"/>
      <c r="S471" s="1"/>
      <c r="T471" s="1"/>
      <c r="U471" s="1"/>
      <c r="V471" s="1"/>
      <c r="W471" s="1"/>
      <c r="X471" s="1"/>
      <c r="Y471" s="1"/>
      <c r="Z471" s="1"/>
      <c r="AA471" s="1"/>
      <c r="AB471" s="1"/>
      <c r="AC471" s="1"/>
      <c r="AD471" s="1"/>
      <c r="AE471" s="1"/>
      <c r="AF471" s="1"/>
      <c r="AG471" s="1"/>
      <c r="AH471" s="1"/>
      <c r="AI471" s="1"/>
      <c r="AJ471" s="1"/>
      <c r="AK471" s="1"/>
    </row>
    <row r="472" spans="1:37" ht="14.25" customHeight="1">
      <c r="A472" s="315"/>
      <c r="B472" s="1"/>
      <c r="C472" s="1"/>
      <c r="D472" s="1"/>
      <c r="E472" s="1"/>
      <c r="F472" s="1"/>
      <c r="G472" s="1"/>
      <c r="H472" s="1"/>
      <c r="I472" s="1"/>
      <c r="J472" s="1"/>
      <c r="K472" s="1"/>
      <c r="L472" s="1"/>
      <c r="M472" s="1"/>
      <c r="N472" s="1"/>
      <c r="O472" s="1"/>
      <c r="P472" s="229"/>
      <c r="Q472" s="1"/>
      <c r="R472" s="1"/>
      <c r="S472" s="1"/>
      <c r="T472" s="1"/>
      <c r="U472" s="1"/>
      <c r="V472" s="1"/>
      <c r="W472" s="1"/>
      <c r="X472" s="1"/>
      <c r="Y472" s="1"/>
      <c r="Z472" s="1"/>
      <c r="AA472" s="1"/>
      <c r="AB472" s="1"/>
      <c r="AC472" s="1"/>
      <c r="AD472" s="1"/>
      <c r="AE472" s="1"/>
      <c r="AF472" s="1"/>
      <c r="AG472" s="1"/>
      <c r="AH472" s="1"/>
      <c r="AI472" s="1"/>
      <c r="AJ472" s="1"/>
      <c r="AK472" s="1"/>
    </row>
    <row r="473" spans="1:37" ht="14.25" customHeight="1">
      <c r="A473" s="315"/>
      <c r="B473" s="1"/>
      <c r="C473" s="1"/>
      <c r="D473" s="1"/>
      <c r="E473" s="1"/>
      <c r="F473" s="1"/>
      <c r="G473" s="1"/>
      <c r="H473" s="1"/>
      <c r="I473" s="1"/>
      <c r="J473" s="1"/>
      <c r="K473" s="1"/>
      <c r="L473" s="1"/>
      <c r="M473" s="1"/>
      <c r="N473" s="1"/>
      <c r="O473" s="1"/>
      <c r="P473" s="229"/>
      <c r="Q473" s="1"/>
      <c r="R473" s="1"/>
      <c r="S473" s="1"/>
      <c r="T473" s="1"/>
      <c r="U473" s="1"/>
      <c r="V473" s="1"/>
      <c r="W473" s="1"/>
      <c r="X473" s="1"/>
      <c r="Y473" s="1"/>
      <c r="Z473" s="1"/>
      <c r="AA473" s="1"/>
      <c r="AB473" s="1"/>
      <c r="AC473" s="1"/>
      <c r="AD473" s="1"/>
      <c r="AE473" s="1"/>
      <c r="AF473" s="1"/>
      <c r="AG473" s="1"/>
      <c r="AH473" s="1"/>
      <c r="AI473" s="1"/>
      <c r="AJ473" s="1"/>
      <c r="AK473" s="1"/>
    </row>
    <row r="474" spans="1:37" ht="14.25" customHeight="1">
      <c r="A474" s="315"/>
      <c r="B474" s="1"/>
      <c r="C474" s="1"/>
      <c r="D474" s="1"/>
      <c r="E474" s="1"/>
      <c r="F474" s="1"/>
      <c r="G474" s="1"/>
      <c r="H474" s="1"/>
      <c r="I474" s="1"/>
      <c r="J474" s="1"/>
      <c r="K474" s="1"/>
      <c r="L474" s="1"/>
      <c r="M474" s="1"/>
      <c r="N474" s="1"/>
      <c r="O474" s="1"/>
      <c r="P474" s="229"/>
      <c r="Q474" s="1"/>
      <c r="R474" s="1"/>
      <c r="S474" s="1"/>
      <c r="T474" s="1"/>
      <c r="U474" s="1"/>
      <c r="V474" s="1"/>
      <c r="W474" s="1"/>
      <c r="X474" s="1"/>
      <c r="Y474" s="1"/>
      <c r="Z474" s="1"/>
      <c r="AA474" s="1"/>
      <c r="AB474" s="1"/>
      <c r="AC474" s="1"/>
      <c r="AD474" s="1"/>
      <c r="AE474" s="1"/>
      <c r="AF474" s="1"/>
      <c r="AG474" s="1"/>
      <c r="AH474" s="1"/>
      <c r="AI474" s="1"/>
      <c r="AJ474" s="1"/>
      <c r="AK474" s="1"/>
    </row>
    <row r="475" spans="1:37" ht="14.25" customHeight="1">
      <c r="A475" s="315"/>
      <c r="B475" s="1"/>
      <c r="C475" s="1"/>
      <c r="D475" s="1"/>
      <c r="E475" s="1"/>
      <c r="F475" s="1"/>
      <c r="G475" s="1"/>
      <c r="H475" s="1"/>
      <c r="I475" s="1"/>
      <c r="J475" s="1"/>
      <c r="K475" s="1"/>
      <c r="L475" s="1"/>
      <c r="M475" s="1"/>
      <c r="N475" s="1"/>
      <c r="O475" s="1"/>
      <c r="P475" s="229"/>
      <c r="Q475" s="1"/>
      <c r="R475" s="1"/>
      <c r="S475" s="1"/>
      <c r="T475" s="1"/>
      <c r="U475" s="1"/>
      <c r="V475" s="1"/>
      <c r="W475" s="1"/>
      <c r="X475" s="1"/>
      <c r="Y475" s="1"/>
      <c r="Z475" s="1"/>
      <c r="AA475" s="1"/>
      <c r="AB475" s="1"/>
      <c r="AC475" s="1"/>
      <c r="AD475" s="1"/>
      <c r="AE475" s="1"/>
      <c r="AF475" s="1"/>
      <c r="AG475" s="1"/>
      <c r="AH475" s="1"/>
      <c r="AI475" s="1"/>
      <c r="AJ475" s="1"/>
      <c r="AK475" s="1"/>
    </row>
    <row r="476" spans="1:37" ht="14.25" customHeight="1">
      <c r="A476" s="315"/>
      <c r="B476" s="1"/>
      <c r="C476" s="1"/>
      <c r="D476" s="1"/>
      <c r="E476" s="1"/>
      <c r="F476" s="1"/>
      <c r="G476" s="1"/>
      <c r="H476" s="1"/>
      <c r="I476" s="1"/>
      <c r="J476" s="1"/>
      <c r="K476" s="1"/>
      <c r="L476" s="1"/>
      <c r="M476" s="1"/>
      <c r="N476" s="1"/>
      <c r="O476" s="1"/>
      <c r="P476" s="229"/>
      <c r="Q476" s="1"/>
      <c r="R476" s="1"/>
      <c r="S476" s="1"/>
      <c r="T476" s="1"/>
      <c r="U476" s="1"/>
      <c r="V476" s="1"/>
      <c r="W476" s="1"/>
      <c r="X476" s="1"/>
      <c r="Y476" s="1"/>
      <c r="Z476" s="1"/>
      <c r="AA476" s="1"/>
      <c r="AB476" s="1"/>
      <c r="AC476" s="1"/>
      <c r="AD476" s="1"/>
      <c r="AE476" s="1"/>
      <c r="AF476" s="1"/>
      <c r="AG476" s="1"/>
      <c r="AH476" s="1"/>
      <c r="AI476" s="1"/>
      <c r="AJ476" s="1"/>
      <c r="AK476" s="1"/>
    </row>
    <row r="477" spans="1:37" ht="14.25" customHeight="1">
      <c r="A477" s="315"/>
      <c r="B477" s="1"/>
      <c r="C477" s="1"/>
      <c r="D477" s="1"/>
      <c r="E477" s="1"/>
      <c r="F477" s="1"/>
      <c r="G477" s="1"/>
      <c r="H477" s="1"/>
      <c r="I477" s="1"/>
      <c r="J477" s="1"/>
      <c r="K477" s="1"/>
      <c r="L477" s="1"/>
      <c r="M477" s="1"/>
      <c r="N477" s="1"/>
      <c r="O477" s="1"/>
      <c r="P477" s="229"/>
      <c r="Q477" s="1"/>
      <c r="R477" s="1"/>
      <c r="S477" s="1"/>
      <c r="T477" s="1"/>
      <c r="U477" s="1"/>
      <c r="V477" s="1"/>
      <c r="W477" s="1"/>
      <c r="X477" s="1"/>
      <c r="Y477" s="1"/>
      <c r="Z477" s="1"/>
      <c r="AA477" s="1"/>
      <c r="AB477" s="1"/>
      <c r="AC477" s="1"/>
      <c r="AD477" s="1"/>
      <c r="AE477" s="1"/>
      <c r="AF477" s="1"/>
      <c r="AG477" s="1"/>
      <c r="AH477" s="1"/>
      <c r="AI477" s="1"/>
      <c r="AJ477" s="1"/>
      <c r="AK477" s="1"/>
    </row>
    <row r="478" spans="1:37" ht="14.25" customHeight="1">
      <c r="A478" s="315"/>
      <c r="B478" s="1"/>
      <c r="C478" s="1"/>
      <c r="D478" s="1"/>
      <c r="E478" s="1"/>
      <c r="F478" s="1"/>
      <c r="G478" s="1"/>
      <c r="H478" s="1"/>
      <c r="I478" s="1"/>
      <c r="J478" s="1"/>
      <c r="K478" s="1"/>
      <c r="L478" s="1"/>
      <c r="M478" s="1"/>
      <c r="N478" s="1"/>
      <c r="O478" s="1"/>
      <c r="P478" s="229"/>
      <c r="Q478" s="1"/>
      <c r="R478" s="1"/>
      <c r="S478" s="1"/>
      <c r="T478" s="1"/>
      <c r="U478" s="1"/>
      <c r="V478" s="1"/>
      <c r="W478" s="1"/>
      <c r="X478" s="1"/>
      <c r="Y478" s="1"/>
      <c r="Z478" s="1"/>
      <c r="AA478" s="1"/>
      <c r="AB478" s="1"/>
      <c r="AC478" s="1"/>
      <c r="AD478" s="1"/>
      <c r="AE478" s="1"/>
      <c r="AF478" s="1"/>
      <c r="AG478" s="1"/>
      <c r="AH478" s="1"/>
      <c r="AI478" s="1"/>
      <c r="AJ478" s="1"/>
      <c r="AK478" s="1"/>
    </row>
    <row r="479" spans="1:37" ht="14.25" customHeight="1">
      <c r="A479" s="315"/>
      <c r="B479" s="1"/>
      <c r="C479" s="1"/>
      <c r="D479" s="1"/>
      <c r="E479" s="1"/>
      <c r="F479" s="1"/>
      <c r="G479" s="1"/>
      <c r="H479" s="1"/>
      <c r="I479" s="1"/>
      <c r="J479" s="1"/>
      <c r="K479" s="1"/>
      <c r="L479" s="1"/>
      <c r="M479" s="1"/>
      <c r="N479" s="1"/>
      <c r="O479" s="1"/>
      <c r="P479" s="229"/>
      <c r="Q479" s="1"/>
      <c r="R479" s="1"/>
      <c r="S479" s="1"/>
      <c r="T479" s="1"/>
      <c r="U479" s="1"/>
      <c r="V479" s="1"/>
      <c r="W479" s="1"/>
      <c r="X479" s="1"/>
      <c r="Y479" s="1"/>
      <c r="Z479" s="1"/>
      <c r="AA479" s="1"/>
      <c r="AB479" s="1"/>
      <c r="AC479" s="1"/>
      <c r="AD479" s="1"/>
      <c r="AE479" s="1"/>
      <c r="AF479" s="1"/>
      <c r="AG479" s="1"/>
      <c r="AH479" s="1"/>
      <c r="AI479" s="1"/>
      <c r="AJ479" s="1"/>
      <c r="AK479" s="1"/>
    </row>
    <row r="480" spans="1:37" ht="14.25" customHeight="1">
      <c r="A480" s="315"/>
      <c r="B480" s="1"/>
      <c r="C480" s="1"/>
      <c r="D480" s="1"/>
      <c r="E480" s="1"/>
      <c r="F480" s="1"/>
      <c r="G480" s="1"/>
      <c r="H480" s="1"/>
      <c r="I480" s="1"/>
      <c r="J480" s="1"/>
      <c r="K480" s="1"/>
      <c r="L480" s="1"/>
      <c r="M480" s="1"/>
      <c r="N480" s="1"/>
      <c r="O480" s="1"/>
      <c r="P480" s="229"/>
      <c r="Q480" s="1"/>
      <c r="R480" s="1"/>
      <c r="S480" s="1"/>
      <c r="T480" s="1"/>
      <c r="U480" s="1"/>
      <c r="V480" s="1"/>
      <c r="W480" s="1"/>
      <c r="X480" s="1"/>
      <c r="Y480" s="1"/>
      <c r="Z480" s="1"/>
      <c r="AA480" s="1"/>
      <c r="AB480" s="1"/>
      <c r="AC480" s="1"/>
      <c r="AD480" s="1"/>
      <c r="AE480" s="1"/>
      <c r="AF480" s="1"/>
      <c r="AG480" s="1"/>
      <c r="AH480" s="1"/>
      <c r="AI480" s="1"/>
      <c r="AJ480" s="1"/>
      <c r="AK480" s="1"/>
    </row>
    <row r="481" spans="1:37" ht="14.25" customHeight="1">
      <c r="A481" s="315"/>
      <c r="B481" s="1"/>
      <c r="C481" s="1"/>
      <c r="D481" s="1"/>
      <c r="E481" s="1"/>
      <c r="F481" s="1"/>
      <c r="G481" s="1"/>
      <c r="H481" s="1"/>
      <c r="I481" s="1"/>
      <c r="J481" s="1"/>
      <c r="K481" s="1"/>
      <c r="L481" s="1"/>
      <c r="M481" s="1"/>
      <c r="N481" s="1"/>
      <c r="O481" s="1"/>
      <c r="P481" s="229"/>
      <c r="Q481" s="1"/>
      <c r="R481" s="1"/>
      <c r="S481" s="1"/>
      <c r="T481" s="1"/>
      <c r="U481" s="1"/>
      <c r="V481" s="1"/>
      <c r="W481" s="1"/>
      <c r="X481" s="1"/>
      <c r="Y481" s="1"/>
      <c r="Z481" s="1"/>
      <c r="AA481" s="1"/>
      <c r="AB481" s="1"/>
      <c r="AC481" s="1"/>
      <c r="AD481" s="1"/>
      <c r="AE481" s="1"/>
      <c r="AF481" s="1"/>
      <c r="AG481" s="1"/>
      <c r="AH481" s="1"/>
      <c r="AI481" s="1"/>
      <c r="AJ481" s="1"/>
      <c r="AK481" s="1"/>
    </row>
    <row r="482" spans="1:37" ht="14.25" customHeight="1">
      <c r="A482" s="315"/>
      <c r="B482" s="1"/>
      <c r="C482" s="1"/>
      <c r="D482" s="1"/>
      <c r="E482" s="1"/>
      <c r="F482" s="1"/>
      <c r="G482" s="1"/>
      <c r="H482" s="1"/>
      <c r="I482" s="1"/>
      <c r="J482" s="1"/>
      <c r="K482" s="1"/>
      <c r="L482" s="1"/>
      <c r="M482" s="1"/>
      <c r="N482" s="1"/>
      <c r="O482" s="1"/>
      <c r="P482" s="229"/>
      <c r="Q482" s="1"/>
      <c r="R482" s="1"/>
      <c r="S482" s="1"/>
      <c r="T482" s="1"/>
      <c r="U482" s="1"/>
      <c r="V482" s="1"/>
      <c r="W482" s="1"/>
      <c r="X482" s="1"/>
      <c r="Y482" s="1"/>
      <c r="Z482" s="1"/>
      <c r="AA482" s="1"/>
      <c r="AB482" s="1"/>
      <c r="AC482" s="1"/>
      <c r="AD482" s="1"/>
      <c r="AE482" s="1"/>
      <c r="AF482" s="1"/>
      <c r="AG482" s="1"/>
      <c r="AH482" s="1"/>
      <c r="AI482" s="1"/>
      <c r="AJ482" s="1"/>
      <c r="AK482" s="1"/>
    </row>
    <row r="483" spans="1:37" ht="14.25" customHeight="1">
      <c r="A483" s="315"/>
      <c r="B483" s="1"/>
      <c r="C483" s="1"/>
      <c r="D483" s="1"/>
      <c r="E483" s="1"/>
      <c r="F483" s="1"/>
      <c r="G483" s="1"/>
      <c r="H483" s="1"/>
      <c r="I483" s="1"/>
      <c r="J483" s="1"/>
      <c r="K483" s="1"/>
      <c r="L483" s="1"/>
      <c r="M483" s="1"/>
      <c r="N483" s="1"/>
      <c r="O483" s="1"/>
      <c r="P483" s="229"/>
      <c r="Q483" s="1"/>
      <c r="R483" s="1"/>
      <c r="S483" s="1"/>
      <c r="T483" s="1"/>
      <c r="U483" s="1"/>
      <c r="V483" s="1"/>
      <c r="W483" s="1"/>
      <c r="X483" s="1"/>
      <c r="Y483" s="1"/>
      <c r="Z483" s="1"/>
      <c r="AA483" s="1"/>
      <c r="AB483" s="1"/>
      <c r="AC483" s="1"/>
      <c r="AD483" s="1"/>
      <c r="AE483" s="1"/>
      <c r="AF483" s="1"/>
      <c r="AG483" s="1"/>
      <c r="AH483" s="1"/>
      <c r="AI483" s="1"/>
      <c r="AJ483" s="1"/>
      <c r="AK483" s="1"/>
    </row>
    <row r="484" spans="1:37" ht="14.25" customHeight="1">
      <c r="A484" s="315"/>
      <c r="B484" s="1"/>
      <c r="C484" s="1"/>
      <c r="D484" s="1"/>
      <c r="E484" s="1"/>
      <c r="F484" s="1"/>
      <c r="G484" s="1"/>
      <c r="H484" s="1"/>
      <c r="I484" s="1"/>
      <c r="J484" s="1"/>
      <c r="K484" s="1"/>
      <c r="L484" s="1"/>
      <c r="M484" s="1"/>
      <c r="N484" s="1"/>
      <c r="O484" s="1"/>
      <c r="P484" s="229"/>
      <c r="Q484" s="1"/>
      <c r="R484" s="1"/>
      <c r="S484" s="1"/>
      <c r="T484" s="1"/>
      <c r="U484" s="1"/>
      <c r="V484" s="1"/>
      <c r="W484" s="1"/>
      <c r="X484" s="1"/>
      <c r="Y484" s="1"/>
      <c r="Z484" s="1"/>
      <c r="AA484" s="1"/>
      <c r="AB484" s="1"/>
      <c r="AC484" s="1"/>
      <c r="AD484" s="1"/>
      <c r="AE484" s="1"/>
      <c r="AF484" s="1"/>
      <c r="AG484" s="1"/>
      <c r="AH484" s="1"/>
      <c r="AI484" s="1"/>
      <c r="AJ484" s="1"/>
      <c r="AK484" s="1"/>
    </row>
    <row r="485" spans="1:37" ht="14.25" customHeight="1">
      <c r="A485" s="315"/>
      <c r="B485" s="1"/>
      <c r="C485" s="1"/>
      <c r="D485" s="1"/>
      <c r="E485" s="1"/>
      <c r="F485" s="1"/>
      <c r="G485" s="1"/>
      <c r="H485" s="1"/>
      <c r="I485" s="1"/>
      <c r="J485" s="1"/>
      <c r="K485" s="1"/>
      <c r="L485" s="1"/>
      <c r="M485" s="1"/>
      <c r="N485" s="1"/>
      <c r="O485" s="1"/>
      <c r="P485" s="229"/>
      <c r="Q485" s="1"/>
      <c r="R485" s="1"/>
      <c r="S485" s="1"/>
      <c r="T485" s="1"/>
      <c r="U485" s="1"/>
      <c r="V485" s="1"/>
      <c r="W485" s="1"/>
      <c r="X485" s="1"/>
      <c r="Y485" s="1"/>
      <c r="Z485" s="1"/>
      <c r="AA485" s="1"/>
      <c r="AB485" s="1"/>
      <c r="AC485" s="1"/>
      <c r="AD485" s="1"/>
      <c r="AE485" s="1"/>
      <c r="AF485" s="1"/>
      <c r="AG485" s="1"/>
      <c r="AH485" s="1"/>
      <c r="AI485" s="1"/>
      <c r="AJ485" s="1"/>
      <c r="AK485" s="1"/>
    </row>
    <row r="486" spans="1:37" ht="14.25" customHeight="1">
      <c r="A486" s="315"/>
      <c r="B486" s="1"/>
      <c r="C486" s="1"/>
      <c r="D486" s="1"/>
      <c r="E486" s="1"/>
      <c r="F486" s="1"/>
      <c r="G486" s="1"/>
      <c r="H486" s="1"/>
      <c r="I486" s="1"/>
      <c r="J486" s="1"/>
      <c r="K486" s="1"/>
      <c r="L486" s="1"/>
      <c r="M486" s="1"/>
      <c r="N486" s="1"/>
      <c r="O486" s="1"/>
      <c r="P486" s="229"/>
      <c r="Q486" s="1"/>
      <c r="R486" s="1"/>
      <c r="S486" s="1"/>
      <c r="T486" s="1"/>
      <c r="U486" s="1"/>
      <c r="V486" s="1"/>
      <c r="W486" s="1"/>
      <c r="X486" s="1"/>
      <c r="Y486" s="1"/>
      <c r="Z486" s="1"/>
      <c r="AA486" s="1"/>
      <c r="AB486" s="1"/>
      <c r="AC486" s="1"/>
      <c r="AD486" s="1"/>
      <c r="AE486" s="1"/>
      <c r="AF486" s="1"/>
      <c r="AG486" s="1"/>
      <c r="AH486" s="1"/>
      <c r="AI486" s="1"/>
      <c r="AJ486" s="1"/>
      <c r="AK486" s="1"/>
    </row>
    <row r="487" spans="1:37" ht="14.25" customHeight="1">
      <c r="A487" s="315"/>
      <c r="B487" s="1"/>
      <c r="C487" s="1"/>
      <c r="D487" s="1"/>
      <c r="E487" s="1"/>
      <c r="F487" s="1"/>
      <c r="G487" s="1"/>
      <c r="H487" s="1"/>
      <c r="I487" s="1"/>
      <c r="J487" s="1"/>
      <c r="K487" s="1"/>
      <c r="L487" s="1"/>
      <c r="M487" s="1"/>
      <c r="N487" s="1"/>
      <c r="O487" s="1"/>
      <c r="P487" s="229"/>
      <c r="Q487" s="1"/>
      <c r="R487" s="1"/>
      <c r="S487" s="1"/>
      <c r="T487" s="1"/>
      <c r="U487" s="1"/>
      <c r="V487" s="1"/>
      <c r="W487" s="1"/>
      <c r="X487" s="1"/>
      <c r="Y487" s="1"/>
      <c r="Z487" s="1"/>
      <c r="AA487" s="1"/>
      <c r="AB487" s="1"/>
      <c r="AC487" s="1"/>
      <c r="AD487" s="1"/>
      <c r="AE487" s="1"/>
      <c r="AF487" s="1"/>
      <c r="AG487" s="1"/>
      <c r="AH487" s="1"/>
      <c r="AI487" s="1"/>
      <c r="AJ487" s="1"/>
      <c r="AK487" s="1"/>
    </row>
    <row r="488" spans="1:37" ht="14.25" customHeight="1">
      <c r="A488" s="315"/>
      <c r="B488" s="1"/>
      <c r="C488" s="1"/>
      <c r="D488" s="1"/>
      <c r="E488" s="1"/>
      <c r="F488" s="1"/>
      <c r="G488" s="1"/>
      <c r="H488" s="1"/>
      <c r="I488" s="1"/>
      <c r="J488" s="1"/>
      <c r="K488" s="1"/>
      <c r="L488" s="1"/>
      <c r="M488" s="1"/>
      <c r="N488" s="1"/>
      <c r="O488" s="1"/>
      <c r="P488" s="229"/>
      <c r="Q488" s="1"/>
      <c r="R488" s="1"/>
      <c r="S488" s="1"/>
      <c r="T488" s="1"/>
      <c r="U488" s="1"/>
      <c r="V488" s="1"/>
      <c r="W488" s="1"/>
      <c r="X488" s="1"/>
      <c r="Y488" s="1"/>
      <c r="Z488" s="1"/>
      <c r="AA488" s="1"/>
      <c r="AB488" s="1"/>
      <c r="AC488" s="1"/>
      <c r="AD488" s="1"/>
      <c r="AE488" s="1"/>
      <c r="AF488" s="1"/>
      <c r="AG488" s="1"/>
      <c r="AH488" s="1"/>
      <c r="AI488" s="1"/>
      <c r="AJ488" s="1"/>
      <c r="AK488" s="1"/>
    </row>
    <row r="489" spans="1:37" ht="14.25" customHeight="1">
      <c r="A489" s="315"/>
      <c r="B489" s="1"/>
      <c r="C489" s="1"/>
      <c r="D489" s="1"/>
      <c r="E489" s="1"/>
      <c r="F489" s="1"/>
      <c r="G489" s="1"/>
      <c r="H489" s="1"/>
      <c r="I489" s="1"/>
      <c r="J489" s="1"/>
      <c r="K489" s="1"/>
      <c r="L489" s="1"/>
      <c r="M489" s="1"/>
      <c r="N489" s="1"/>
      <c r="O489" s="1"/>
      <c r="P489" s="229"/>
      <c r="Q489" s="1"/>
      <c r="R489" s="1"/>
      <c r="S489" s="1"/>
      <c r="T489" s="1"/>
      <c r="U489" s="1"/>
      <c r="V489" s="1"/>
      <c r="W489" s="1"/>
      <c r="X489" s="1"/>
      <c r="Y489" s="1"/>
      <c r="Z489" s="1"/>
      <c r="AA489" s="1"/>
      <c r="AB489" s="1"/>
      <c r="AC489" s="1"/>
      <c r="AD489" s="1"/>
      <c r="AE489" s="1"/>
      <c r="AF489" s="1"/>
      <c r="AG489" s="1"/>
      <c r="AH489" s="1"/>
      <c r="AI489" s="1"/>
      <c r="AJ489" s="1"/>
      <c r="AK489" s="1"/>
    </row>
    <row r="490" spans="1:37" ht="14.25" customHeight="1">
      <c r="A490" s="315"/>
      <c r="B490" s="1"/>
      <c r="C490" s="1"/>
      <c r="D490" s="1"/>
      <c r="E490" s="1"/>
      <c r="F490" s="1"/>
      <c r="G490" s="1"/>
      <c r="H490" s="1"/>
      <c r="I490" s="1"/>
      <c r="J490" s="1"/>
      <c r="K490" s="1"/>
      <c r="L490" s="1"/>
      <c r="M490" s="1"/>
      <c r="N490" s="1"/>
      <c r="O490" s="1"/>
      <c r="P490" s="229"/>
      <c r="Q490" s="1"/>
      <c r="R490" s="1"/>
      <c r="S490" s="1"/>
      <c r="T490" s="1"/>
      <c r="U490" s="1"/>
      <c r="V490" s="1"/>
      <c r="W490" s="1"/>
      <c r="X490" s="1"/>
      <c r="Y490" s="1"/>
      <c r="Z490" s="1"/>
      <c r="AA490" s="1"/>
      <c r="AB490" s="1"/>
      <c r="AC490" s="1"/>
      <c r="AD490" s="1"/>
      <c r="AE490" s="1"/>
      <c r="AF490" s="1"/>
      <c r="AG490" s="1"/>
      <c r="AH490" s="1"/>
      <c r="AI490" s="1"/>
      <c r="AJ490" s="1"/>
      <c r="AK490" s="1"/>
    </row>
    <row r="491" spans="1:37" ht="14.25" customHeight="1">
      <c r="A491" s="315"/>
      <c r="B491" s="1"/>
      <c r="C491" s="1"/>
      <c r="D491" s="1"/>
      <c r="E491" s="1"/>
      <c r="F491" s="1"/>
      <c r="G491" s="1"/>
      <c r="H491" s="1"/>
      <c r="I491" s="1"/>
      <c r="J491" s="1"/>
      <c r="K491" s="1"/>
      <c r="L491" s="1"/>
      <c r="M491" s="1"/>
      <c r="N491" s="1"/>
      <c r="O491" s="1"/>
      <c r="P491" s="229"/>
      <c r="Q491" s="1"/>
      <c r="R491" s="1"/>
      <c r="S491" s="1"/>
      <c r="T491" s="1"/>
      <c r="U491" s="1"/>
      <c r="V491" s="1"/>
      <c r="W491" s="1"/>
      <c r="X491" s="1"/>
      <c r="Y491" s="1"/>
      <c r="Z491" s="1"/>
      <c r="AA491" s="1"/>
      <c r="AB491" s="1"/>
      <c r="AC491" s="1"/>
      <c r="AD491" s="1"/>
      <c r="AE491" s="1"/>
      <c r="AF491" s="1"/>
      <c r="AG491" s="1"/>
      <c r="AH491" s="1"/>
      <c r="AI491" s="1"/>
      <c r="AJ491" s="1"/>
      <c r="AK491" s="1"/>
    </row>
    <row r="492" spans="1:37" ht="14.25" customHeight="1">
      <c r="A492" s="315"/>
      <c r="B492" s="1"/>
      <c r="C492" s="1"/>
      <c r="D492" s="1"/>
      <c r="E492" s="1"/>
      <c r="F492" s="1"/>
      <c r="G492" s="1"/>
      <c r="H492" s="1"/>
      <c r="I492" s="1"/>
      <c r="J492" s="1"/>
      <c r="K492" s="1"/>
      <c r="L492" s="1"/>
      <c r="M492" s="1"/>
      <c r="N492" s="1"/>
      <c r="O492" s="1"/>
      <c r="P492" s="229"/>
      <c r="Q492" s="1"/>
      <c r="R492" s="1"/>
      <c r="S492" s="1"/>
      <c r="T492" s="1"/>
      <c r="U492" s="1"/>
      <c r="V492" s="1"/>
      <c r="W492" s="1"/>
      <c r="X492" s="1"/>
      <c r="Y492" s="1"/>
      <c r="Z492" s="1"/>
      <c r="AA492" s="1"/>
      <c r="AB492" s="1"/>
      <c r="AC492" s="1"/>
      <c r="AD492" s="1"/>
      <c r="AE492" s="1"/>
      <c r="AF492" s="1"/>
      <c r="AG492" s="1"/>
      <c r="AH492" s="1"/>
      <c r="AI492" s="1"/>
      <c r="AJ492" s="1"/>
      <c r="AK492" s="1"/>
    </row>
    <row r="493" spans="1:37" ht="14.25" customHeight="1">
      <c r="A493" s="315"/>
      <c r="B493" s="1"/>
      <c r="C493" s="1"/>
      <c r="D493" s="1"/>
      <c r="E493" s="1"/>
      <c r="F493" s="1"/>
      <c r="G493" s="1"/>
      <c r="H493" s="1"/>
      <c r="I493" s="1"/>
      <c r="J493" s="1"/>
      <c r="K493" s="1"/>
      <c r="L493" s="1"/>
      <c r="M493" s="1"/>
      <c r="N493" s="1"/>
      <c r="O493" s="1"/>
      <c r="P493" s="229"/>
      <c r="Q493" s="1"/>
      <c r="R493" s="1"/>
      <c r="S493" s="1"/>
      <c r="T493" s="1"/>
      <c r="U493" s="1"/>
      <c r="V493" s="1"/>
      <c r="W493" s="1"/>
      <c r="X493" s="1"/>
      <c r="Y493" s="1"/>
      <c r="Z493" s="1"/>
      <c r="AA493" s="1"/>
      <c r="AB493" s="1"/>
      <c r="AC493" s="1"/>
      <c r="AD493" s="1"/>
      <c r="AE493" s="1"/>
      <c r="AF493" s="1"/>
      <c r="AG493" s="1"/>
      <c r="AH493" s="1"/>
      <c r="AI493" s="1"/>
      <c r="AJ493" s="1"/>
      <c r="AK493" s="1"/>
    </row>
    <row r="494" spans="1:37" ht="14.25" customHeight="1">
      <c r="A494" s="315"/>
      <c r="B494" s="1"/>
      <c r="C494" s="1"/>
      <c r="D494" s="1"/>
      <c r="E494" s="1"/>
      <c r="F494" s="1"/>
      <c r="G494" s="1"/>
      <c r="H494" s="1"/>
      <c r="I494" s="1"/>
      <c r="J494" s="1"/>
      <c r="K494" s="1"/>
      <c r="L494" s="1"/>
      <c r="M494" s="1"/>
      <c r="N494" s="1"/>
      <c r="O494" s="1"/>
      <c r="P494" s="229"/>
      <c r="Q494" s="1"/>
      <c r="R494" s="1"/>
      <c r="S494" s="1"/>
      <c r="T494" s="1"/>
      <c r="U494" s="1"/>
      <c r="V494" s="1"/>
      <c r="W494" s="1"/>
      <c r="X494" s="1"/>
      <c r="Y494" s="1"/>
      <c r="Z494" s="1"/>
      <c r="AA494" s="1"/>
      <c r="AB494" s="1"/>
      <c r="AC494" s="1"/>
      <c r="AD494" s="1"/>
      <c r="AE494" s="1"/>
      <c r="AF494" s="1"/>
      <c r="AG494" s="1"/>
      <c r="AH494" s="1"/>
      <c r="AI494" s="1"/>
      <c r="AJ494" s="1"/>
      <c r="AK494" s="1"/>
    </row>
    <row r="495" spans="1:37" ht="14.25" customHeight="1">
      <c r="A495" s="315"/>
      <c r="B495" s="1"/>
      <c r="C495" s="1"/>
      <c r="D495" s="1"/>
      <c r="E495" s="1"/>
      <c r="F495" s="1"/>
      <c r="G495" s="1"/>
      <c r="H495" s="1"/>
      <c r="I495" s="1"/>
      <c r="J495" s="1"/>
      <c r="K495" s="1"/>
      <c r="L495" s="1"/>
      <c r="M495" s="1"/>
      <c r="N495" s="1"/>
      <c r="O495" s="1"/>
      <c r="P495" s="229"/>
      <c r="Q495" s="1"/>
      <c r="R495" s="1"/>
      <c r="S495" s="1"/>
      <c r="T495" s="1"/>
      <c r="U495" s="1"/>
      <c r="V495" s="1"/>
      <c r="W495" s="1"/>
      <c r="X495" s="1"/>
      <c r="Y495" s="1"/>
      <c r="Z495" s="1"/>
      <c r="AA495" s="1"/>
      <c r="AB495" s="1"/>
      <c r="AC495" s="1"/>
      <c r="AD495" s="1"/>
      <c r="AE495" s="1"/>
      <c r="AF495" s="1"/>
      <c r="AG495" s="1"/>
      <c r="AH495" s="1"/>
      <c r="AI495" s="1"/>
      <c r="AJ495" s="1"/>
      <c r="AK495" s="1"/>
    </row>
    <row r="496" spans="1:37" ht="14.25" customHeight="1">
      <c r="A496" s="315"/>
      <c r="B496" s="1"/>
      <c r="C496" s="1"/>
      <c r="D496" s="1"/>
      <c r="E496" s="1"/>
      <c r="F496" s="1"/>
      <c r="G496" s="1"/>
      <c r="H496" s="1"/>
      <c r="I496" s="1"/>
      <c r="J496" s="1"/>
      <c r="K496" s="1"/>
      <c r="L496" s="1"/>
      <c r="M496" s="1"/>
      <c r="N496" s="1"/>
      <c r="O496" s="1"/>
      <c r="P496" s="229"/>
      <c r="Q496" s="1"/>
      <c r="R496" s="1"/>
      <c r="S496" s="1"/>
      <c r="T496" s="1"/>
      <c r="U496" s="1"/>
      <c r="V496" s="1"/>
      <c r="W496" s="1"/>
      <c r="X496" s="1"/>
      <c r="Y496" s="1"/>
      <c r="Z496" s="1"/>
      <c r="AA496" s="1"/>
      <c r="AB496" s="1"/>
      <c r="AC496" s="1"/>
      <c r="AD496" s="1"/>
      <c r="AE496" s="1"/>
      <c r="AF496" s="1"/>
      <c r="AG496" s="1"/>
      <c r="AH496" s="1"/>
      <c r="AI496" s="1"/>
      <c r="AJ496" s="1"/>
      <c r="AK496" s="1"/>
    </row>
    <row r="497" spans="1:37" ht="14.25" customHeight="1">
      <c r="A497" s="315"/>
      <c r="B497" s="1"/>
      <c r="C497" s="1"/>
      <c r="D497" s="1"/>
      <c r="E497" s="1"/>
      <c r="F497" s="1"/>
      <c r="G497" s="1"/>
      <c r="H497" s="1"/>
      <c r="I497" s="1"/>
      <c r="J497" s="1"/>
      <c r="K497" s="1"/>
      <c r="L497" s="1"/>
      <c r="M497" s="1"/>
      <c r="N497" s="1"/>
      <c r="O497" s="1"/>
      <c r="P497" s="229"/>
      <c r="Q497" s="1"/>
      <c r="R497" s="1"/>
      <c r="S497" s="1"/>
      <c r="T497" s="1"/>
      <c r="U497" s="1"/>
      <c r="V497" s="1"/>
      <c r="W497" s="1"/>
      <c r="X497" s="1"/>
      <c r="Y497" s="1"/>
      <c r="Z497" s="1"/>
      <c r="AA497" s="1"/>
      <c r="AB497" s="1"/>
      <c r="AC497" s="1"/>
      <c r="AD497" s="1"/>
      <c r="AE497" s="1"/>
      <c r="AF497" s="1"/>
      <c r="AG497" s="1"/>
      <c r="AH497" s="1"/>
      <c r="AI497" s="1"/>
      <c r="AJ497" s="1"/>
      <c r="AK497" s="1"/>
    </row>
    <row r="498" spans="1:37" ht="14.25" customHeight="1">
      <c r="A498" s="315"/>
      <c r="B498" s="1"/>
      <c r="C498" s="1"/>
      <c r="D498" s="1"/>
      <c r="E498" s="1"/>
      <c r="F498" s="1"/>
      <c r="G498" s="1"/>
      <c r="H498" s="1"/>
      <c r="I498" s="1"/>
      <c r="J498" s="1"/>
      <c r="K498" s="1"/>
      <c r="L498" s="1"/>
      <c r="M498" s="1"/>
      <c r="N498" s="1"/>
      <c r="O498" s="1"/>
      <c r="P498" s="229"/>
      <c r="Q498" s="1"/>
      <c r="R498" s="1"/>
      <c r="S498" s="1"/>
      <c r="T498" s="1"/>
      <c r="U498" s="1"/>
      <c r="V498" s="1"/>
      <c r="W498" s="1"/>
      <c r="X498" s="1"/>
      <c r="Y498" s="1"/>
      <c r="Z498" s="1"/>
      <c r="AA498" s="1"/>
      <c r="AB498" s="1"/>
      <c r="AC498" s="1"/>
      <c r="AD498" s="1"/>
      <c r="AE498" s="1"/>
      <c r="AF498" s="1"/>
      <c r="AG498" s="1"/>
      <c r="AH498" s="1"/>
      <c r="AI498" s="1"/>
      <c r="AJ498" s="1"/>
      <c r="AK498" s="1"/>
    </row>
    <row r="499" spans="1:37" ht="14.25" customHeight="1">
      <c r="A499" s="315"/>
      <c r="B499" s="1"/>
      <c r="C499" s="1"/>
      <c r="D499" s="1"/>
      <c r="E499" s="1"/>
      <c r="F499" s="1"/>
      <c r="G499" s="1"/>
      <c r="H499" s="1"/>
      <c r="I499" s="1"/>
      <c r="J499" s="1"/>
      <c r="K499" s="1"/>
      <c r="L499" s="1"/>
      <c r="M499" s="1"/>
      <c r="N499" s="1"/>
      <c r="O499" s="1"/>
      <c r="P499" s="229"/>
      <c r="Q499" s="1"/>
      <c r="R499" s="1"/>
      <c r="S499" s="1"/>
      <c r="T499" s="1"/>
      <c r="U499" s="1"/>
      <c r="V499" s="1"/>
      <c r="W499" s="1"/>
      <c r="X499" s="1"/>
      <c r="Y499" s="1"/>
      <c r="Z499" s="1"/>
      <c r="AA499" s="1"/>
      <c r="AB499" s="1"/>
      <c r="AC499" s="1"/>
      <c r="AD499" s="1"/>
      <c r="AE499" s="1"/>
      <c r="AF499" s="1"/>
      <c r="AG499" s="1"/>
      <c r="AH499" s="1"/>
      <c r="AI499" s="1"/>
      <c r="AJ499" s="1"/>
      <c r="AK499" s="1"/>
    </row>
    <row r="500" spans="1:37" ht="14.25" customHeight="1">
      <c r="A500" s="315"/>
      <c r="B500" s="1"/>
      <c r="C500" s="1"/>
      <c r="D500" s="1"/>
      <c r="E500" s="1"/>
      <c r="F500" s="1"/>
      <c r="G500" s="1"/>
      <c r="H500" s="1"/>
      <c r="I500" s="1"/>
      <c r="J500" s="1"/>
      <c r="K500" s="1"/>
      <c r="L500" s="1"/>
      <c r="M500" s="1"/>
      <c r="N500" s="1"/>
      <c r="O500" s="1"/>
      <c r="P500" s="229"/>
      <c r="Q500" s="1"/>
      <c r="R500" s="1"/>
      <c r="S500" s="1"/>
      <c r="T500" s="1"/>
      <c r="U500" s="1"/>
      <c r="V500" s="1"/>
      <c r="W500" s="1"/>
      <c r="X500" s="1"/>
      <c r="Y500" s="1"/>
      <c r="Z500" s="1"/>
      <c r="AA500" s="1"/>
      <c r="AB500" s="1"/>
      <c r="AC500" s="1"/>
      <c r="AD500" s="1"/>
      <c r="AE500" s="1"/>
      <c r="AF500" s="1"/>
      <c r="AG500" s="1"/>
      <c r="AH500" s="1"/>
      <c r="AI500" s="1"/>
      <c r="AJ500" s="1"/>
      <c r="AK500" s="1"/>
    </row>
    <row r="501" spans="1:37" ht="14.25" customHeight="1">
      <c r="A501" s="315"/>
      <c r="B501" s="1"/>
      <c r="C501" s="1"/>
      <c r="D501" s="1"/>
      <c r="E501" s="1"/>
      <c r="F501" s="1"/>
      <c r="G501" s="1"/>
      <c r="H501" s="1"/>
      <c r="I501" s="1"/>
      <c r="J501" s="1"/>
      <c r="K501" s="1"/>
      <c r="L501" s="1"/>
      <c r="M501" s="1"/>
      <c r="N501" s="1"/>
      <c r="O501" s="1"/>
      <c r="P501" s="229"/>
      <c r="Q501" s="1"/>
      <c r="R501" s="1"/>
      <c r="S501" s="1"/>
      <c r="T501" s="1"/>
      <c r="U501" s="1"/>
      <c r="V501" s="1"/>
      <c r="W501" s="1"/>
      <c r="X501" s="1"/>
      <c r="Y501" s="1"/>
      <c r="Z501" s="1"/>
      <c r="AA501" s="1"/>
      <c r="AB501" s="1"/>
      <c r="AC501" s="1"/>
      <c r="AD501" s="1"/>
      <c r="AE501" s="1"/>
      <c r="AF501" s="1"/>
      <c r="AG501" s="1"/>
      <c r="AH501" s="1"/>
      <c r="AI501" s="1"/>
      <c r="AJ501" s="1"/>
      <c r="AK501" s="1"/>
    </row>
    <row r="502" spans="1:37" ht="14.25" customHeight="1">
      <c r="A502" s="315"/>
      <c r="B502" s="1"/>
      <c r="C502" s="1"/>
      <c r="D502" s="1"/>
      <c r="E502" s="1"/>
      <c r="F502" s="1"/>
      <c r="G502" s="1"/>
      <c r="H502" s="1"/>
      <c r="I502" s="1"/>
      <c r="J502" s="1"/>
      <c r="K502" s="1"/>
      <c r="L502" s="1"/>
      <c r="M502" s="1"/>
      <c r="N502" s="1"/>
      <c r="O502" s="1"/>
      <c r="P502" s="229"/>
      <c r="Q502" s="1"/>
      <c r="R502" s="1"/>
      <c r="S502" s="1"/>
      <c r="T502" s="1"/>
      <c r="U502" s="1"/>
      <c r="V502" s="1"/>
      <c r="W502" s="1"/>
      <c r="X502" s="1"/>
      <c r="Y502" s="1"/>
      <c r="Z502" s="1"/>
      <c r="AA502" s="1"/>
      <c r="AB502" s="1"/>
      <c r="AC502" s="1"/>
      <c r="AD502" s="1"/>
      <c r="AE502" s="1"/>
      <c r="AF502" s="1"/>
      <c r="AG502" s="1"/>
      <c r="AH502" s="1"/>
      <c r="AI502" s="1"/>
      <c r="AJ502" s="1"/>
      <c r="AK502" s="1"/>
    </row>
    <row r="503" spans="1:37" ht="14.25" customHeight="1">
      <c r="A503" s="315"/>
      <c r="B503" s="1"/>
      <c r="C503" s="1"/>
      <c r="D503" s="1"/>
      <c r="E503" s="1"/>
      <c r="F503" s="1"/>
      <c r="G503" s="1"/>
      <c r="H503" s="1"/>
      <c r="I503" s="1"/>
      <c r="J503" s="1"/>
      <c r="K503" s="1"/>
      <c r="L503" s="1"/>
      <c r="M503" s="1"/>
      <c r="N503" s="1"/>
      <c r="O503" s="1"/>
      <c r="P503" s="229"/>
      <c r="Q503" s="1"/>
      <c r="R503" s="1"/>
      <c r="S503" s="1"/>
      <c r="T503" s="1"/>
      <c r="U503" s="1"/>
      <c r="V503" s="1"/>
      <c r="W503" s="1"/>
      <c r="X503" s="1"/>
      <c r="Y503" s="1"/>
      <c r="Z503" s="1"/>
      <c r="AA503" s="1"/>
      <c r="AB503" s="1"/>
      <c r="AC503" s="1"/>
      <c r="AD503" s="1"/>
      <c r="AE503" s="1"/>
      <c r="AF503" s="1"/>
      <c r="AG503" s="1"/>
      <c r="AH503" s="1"/>
      <c r="AI503" s="1"/>
      <c r="AJ503" s="1"/>
      <c r="AK503" s="1"/>
    </row>
    <row r="504" spans="1:37" ht="14.25" customHeight="1">
      <c r="A504" s="315"/>
      <c r="B504" s="1"/>
      <c r="C504" s="1"/>
      <c r="D504" s="1"/>
      <c r="E504" s="1"/>
      <c r="F504" s="1"/>
      <c r="G504" s="1"/>
      <c r="H504" s="1"/>
      <c r="I504" s="1"/>
      <c r="J504" s="1"/>
      <c r="K504" s="1"/>
      <c r="L504" s="1"/>
      <c r="M504" s="1"/>
      <c r="N504" s="1"/>
      <c r="O504" s="1"/>
      <c r="P504" s="229"/>
      <c r="Q504" s="1"/>
      <c r="R504" s="1"/>
      <c r="S504" s="1"/>
      <c r="T504" s="1"/>
      <c r="U504" s="1"/>
      <c r="V504" s="1"/>
      <c r="W504" s="1"/>
      <c r="X504" s="1"/>
      <c r="Y504" s="1"/>
      <c r="Z504" s="1"/>
      <c r="AA504" s="1"/>
      <c r="AB504" s="1"/>
      <c r="AC504" s="1"/>
      <c r="AD504" s="1"/>
      <c r="AE504" s="1"/>
      <c r="AF504" s="1"/>
      <c r="AG504" s="1"/>
      <c r="AH504" s="1"/>
      <c r="AI504" s="1"/>
      <c r="AJ504" s="1"/>
      <c r="AK504" s="1"/>
    </row>
    <row r="505" spans="1:37" ht="14.25" customHeight="1">
      <c r="A505" s="315"/>
      <c r="B505" s="1"/>
      <c r="C505" s="1"/>
      <c r="D505" s="1"/>
      <c r="E505" s="1"/>
      <c r="F505" s="1"/>
      <c r="G505" s="1"/>
      <c r="H505" s="1"/>
      <c r="I505" s="1"/>
      <c r="J505" s="1"/>
      <c r="K505" s="1"/>
      <c r="L505" s="1"/>
      <c r="M505" s="1"/>
      <c r="N505" s="1"/>
      <c r="O505" s="1"/>
      <c r="P505" s="229"/>
      <c r="Q505" s="1"/>
      <c r="R505" s="1"/>
      <c r="S505" s="1"/>
      <c r="T505" s="1"/>
      <c r="U505" s="1"/>
      <c r="V505" s="1"/>
      <c r="W505" s="1"/>
      <c r="X505" s="1"/>
      <c r="Y505" s="1"/>
      <c r="Z505" s="1"/>
      <c r="AA505" s="1"/>
      <c r="AB505" s="1"/>
      <c r="AC505" s="1"/>
      <c r="AD505" s="1"/>
      <c r="AE505" s="1"/>
      <c r="AF505" s="1"/>
      <c r="AG505" s="1"/>
      <c r="AH505" s="1"/>
      <c r="AI505" s="1"/>
      <c r="AJ505" s="1"/>
      <c r="AK505" s="1"/>
    </row>
    <row r="506" spans="1:37" ht="14.25" customHeight="1">
      <c r="A506" s="315"/>
      <c r="B506" s="1"/>
      <c r="C506" s="1"/>
      <c r="D506" s="1"/>
      <c r="E506" s="1"/>
      <c r="F506" s="1"/>
      <c r="G506" s="1"/>
      <c r="H506" s="1"/>
      <c r="I506" s="1"/>
      <c r="J506" s="1"/>
      <c r="K506" s="1"/>
      <c r="L506" s="1"/>
      <c r="M506" s="1"/>
      <c r="N506" s="1"/>
      <c r="O506" s="1"/>
      <c r="P506" s="229"/>
      <c r="Q506" s="1"/>
      <c r="R506" s="1"/>
      <c r="S506" s="1"/>
      <c r="T506" s="1"/>
      <c r="U506" s="1"/>
      <c r="V506" s="1"/>
      <c r="W506" s="1"/>
      <c r="X506" s="1"/>
      <c r="Y506" s="1"/>
      <c r="Z506" s="1"/>
      <c r="AA506" s="1"/>
      <c r="AB506" s="1"/>
      <c r="AC506" s="1"/>
      <c r="AD506" s="1"/>
      <c r="AE506" s="1"/>
      <c r="AF506" s="1"/>
      <c r="AG506" s="1"/>
      <c r="AH506" s="1"/>
      <c r="AI506" s="1"/>
      <c r="AJ506" s="1"/>
      <c r="AK506" s="1"/>
    </row>
    <row r="507" spans="1:37" ht="14.25" customHeight="1">
      <c r="A507" s="315"/>
      <c r="B507" s="1"/>
      <c r="C507" s="1"/>
      <c r="D507" s="1"/>
      <c r="E507" s="1"/>
      <c r="F507" s="1"/>
      <c r="G507" s="1"/>
      <c r="H507" s="1"/>
      <c r="I507" s="1"/>
      <c r="J507" s="1"/>
      <c r="K507" s="1"/>
      <c r="L507" s="1"/>
      <c r="M507" s="1"/>
      <c r="N507" s="1"/>
      <c r="O507" s="1"/>
      <c r="P507" s="229"/>
      <c r="Q507" s="1"/>
      <c r="R507" s="1"/>
      <c r="S507" s="1"/>
      <c r="T507" s="1"/>
      <c r="U507" s="1"/>
      <c r="V507" s="1"/>
      <c r="W507" s="1"/>
      <c r="X507" s="1"/>
      <c r="Y507" s="1"/>
      <c r="Z507" s="1"/>
      <c r="AA507" s="1"/>
      <c r="AB507" s="1"/>
      <c r="AC507" s="1"/>
      <c r="AD507" s="1"/>
      <c r="AE507" s="1"/>
      <c r="AF507" s="1"/>
      <c r="AG507" s="1"/>
      <c r="AH507" s="1"/>
      <c r="AI507" s="1"/>
      <c r="AJ507" s="1"/>
      <c r="AK507" s="1"/>
    </row>
    <row r="508" spans="1:37" ht="14.25" customHeight="1">
      <c r="A508" s="315"/>
      <c r="B508" s="1"/>
      <c r="C508" s="1"/>
      <c r="D508" s="1"/>
      <c r="E508" s="1"/>
      <c r="F508" s="1"/>
      <c r="G508" s="1"/>
      <c r="H508" s="1"/>
      <c r="I508" s="1"/>
      <c r="J508" s="1"/>
      <c r="K508" s="1"/>
      <c r="L508" s="1"/>
      <c r="M508" s="1"/>
      <c r="N508" s="1"/>
      <c r="O508" s="1"/>
      <c r="P508" s="229"/>
      <c r="Q508" s="1"/>
      <c r="R508" s="1"/>
      <c r="S508" s="1"/>
      <c r="T508" s="1"/>
      <c r="U508" s="1"/>
      <c r="V508" s="1"/>
      <c r="W508" s="1"/>
      <c r="X508" s="1"/>
      <c r="Y508" s="1"/>
      <c r="Z508" s="1"/>
      <c r="AA508" s="1"/>
      <c r="AB508" s="1"/>
      <c r="AC508" s="1"/>
      <c r="AD508" s="1"/>
      <c r="AE508" s="1"/>
      <c r="AF508" s="1"/>
      <c r="AG508" s="1"/>
      <c r="AH508" s="1"/>
      <c r="AI508" s="1"/>
      <c r="AJ508" s="1"/>
      <c r="AK508" s="1"/>
    </row>
    <row r="509" spans="1:37" ht="14.25" customHeight="1">
      <c r="A509" s="315"/>
      <c r="B509" s="1"/>
      <c r="C509" s="1"/>
      <c r="D509" s="1"/>
      <c r="E509" s="1"/>
      <c r="F509" s="1"/>
      <c r="G509" s="1"/>
      <c r="H509" s="1"/>
      <c r="I509" s="1"/>
      <c r="J509" s="1"/>
      <c r="K509" s="1"/>
      <c r="L509" s="1"/>
      <c r="M509" s="1"/>
      <c r="N509" s="1"/>
      <c r="O509" s="1"/>
      <c r="P509" s="229"/>
      <c r="Q509" s="1"/>
      <c r="R509" s="1"/>
      <c r="S509" s="1"/>
      <c r="T509" s="1"/>
      <c r="U509" s="1"/>
      <c r="V509" s="1"/>
      <c r="W509" s="1"/>
      <c r="X509" s="1"/>
      <c r="Y509" s="1"/>
      <c r="Z509" s="1"/>
      <c r="AA509" s="1"/>
      <c r="AB509" s="1"/>
      <c r="AC509" s="1"/>
      <c r="AD509" s="1"/>
      <c r="AE509" s="1"/>
      <c r="AF509" s="1"/>
      <c r="AG509" s="1"/>
      <c r="AH509" s="1"/>
      <c r="AI509" s="1"/>
      <c r="AJ509" s="1"/>
      <c r="AK509" s="1"/>
    </row>
    <row r="510" spans="1:37" ht="14.25" customHeight="1">
      <c r="A510" s="315"/>
      <c r="B510" s="1"/>
      <c r="C510" s="1"/>
      <c r="D510" s="1"/>
      <c r="E510" s="1"/>
      <c r="F510" s="1"/>
      <c r="G510" s="1"/>
      <c r="H510" s="1"/>
      <c r="I510" s="1"/>
      <c r="J510" s="1"/>
      <c r="K510" s="1"/>
      <c r="L510" s="1"/>
      <c r="M510" s="1"/>
      <c r="N510" s="1"/>
      <c r="O510" s="1"/>
      <c r="P510" s="229"/>
      <c r="Q510" s="1"/>
      <c r="R510" s="1"/>
      <c r="S510" s="1"/>
      <c r="T510" s="1"/>
      <c r="U510" s="1"/>
      <c r="V510" s="1"/>
      <c r="W510" s="1"/>
      <c r="X510" s="1"/>
      <c r="Y510" s="1"/>
      <c r="Z510" s="1"/>
      <c r="AA510" s="1"/>
      <c r="AB510" s="1"/>
      <c r="AC510" s="1"/>
      <c r="AD510" s="1"/>
      <c r="AE510" s="1"/>
      <c r="AF510" s="1"/>
      <c r="AG510" s="1"/>
      <c r="AH510" s="1"/>
      <c r="AI510" s="1"/>
      <c r="AJ510" s="1"/>
      <c r="AK510" s="1"/>
    </row>
    <row r="511" spans="1:37" ht="14.25" customHeight="1">
      <c r="A511" s="315"/>
      <c r="B511" s="1"/>
      <c r="C511" s="1"/>
      <c r="D511" s="1"/>
      <c r="E511" s="1"/>
      <c r="F511" s="1"/>
      <c r="G511" s="1"/>
      <c r="H511" s="1"/>
      <c r="I511" s="1"/>
      <c r="J511" s="1"/>
      <c r="K511" s="1"/>
      <c r="L511" s="1"/>
      <c r="M511" s="1"/>
      <c r="N511" s="1"/>
      <c r="O511" s="1"/>
      <c r="P511" s="229"/>
      <c r="Q511" s="1"/>
      <c r="R511" s="1"/>
      <c r="S511" s="1"/>
      <c r="T511" s="1"/>
      <c r="U511" s="1"/>
      <c r="V511" s="1"/>
      <c r="W511" s="1"/>
      <c r="X511" s="1"/>
      <c r="Y511" s="1"/>
      <c r="Z511" s="1"/>
      <c r="AA511" s="1"/>
      <c r="AB511" s="1"/>
      <c r="AC511" s="1"/>
      <c r="AD511" s="1"/>
      <c r="AE511" s="1"/>
      <c r="AF511" s="1"/>
      <c r="AG511" s="1"/>
      <c r="AH511" s="1"/>
      <c r="AI511" s="1"/>
      <c r="AJ511" s="1"/>
      <c r="AK511" s="1"/>
    </row>
    <row r="512" spans="1:37" ht="14.25" customHeight="1">
      <c r="A512" s="315"/>
      <c r="B512" s="1"/>
      <c r="C512" s="1"/>
      <c r="D512" s="1"/>
      <c r="E512" s="1"/>
      <c r="F512" s="1"/>
      <c r="G512" s="1"/>
      <c r="H512" s="1"/>
      <c r="I512" s="1"/>
      <c r="J512" s="1"/>
      <c r="K512" s="1"/>
      <c r="L512" s="1"/>
      <c r="M512" s="1"/>
      <c r="N512" s="1"/>
      <c r="O512" s="1"/>
      <c r="P512" s="229"/>
      <c r="Q512" s="1"/>
      <c r="R512" s="1"/>
      <c r="S512" s="1"/>
      <c r="T512" s="1"/>
      <c r="U512" s="1"/>
      <c r="V512" s="1"/>
      <c r="W512" s="1"/>
      <c r="X512" s="1"/>
      <c r="Y512" s="1"/>
      <c r="Z512" s="1"/>
      <c r="AA512" s="1"/>
      <c r="AB512" s="1"/>
      <c r="AC512" s="1"/>
      <c r="AD512" s="1"/>
      <c r="AE512" s="1"/>
      <c r="AF512" s="1"/>
      <c r="AG512" s="1"/>
      <c r="AH512" s="1"/>
      <c r="AI512" s="1"/>
      <c r="AJ512" s="1"/>
      <c r="AK512" s="1"/>
    </row>
    <row r="513" spans="1:37" ht="14.25" customHeight="1">
      <c r="A513" s="315"/>
      <c r="B513" s="1"/>
      <c r="C513" s="1"/>
      <c r="D513" s="1"/>
      <c r="E513" s="1"/>
      <c r="F513" s="1"/>
      <c r="G513" s="1"/>
      <c r="H513" s="1"/>
      <c r="I513" s="1"/>
      <c r="J513" s="1"/>
      <c r="K513" s="1"/>
      <c r="L513" s="1"/>
      <c r="M513" s="1"/>
      <c r="N513" s="1"/>
      <c r="O513" s="1"/>
      <c r="P513" s="229"/>
      <c r="Q513" s="1"/>
      <c r="R513" s="1"/>
      <c r="S513" s="1"/>
      <c r="T513" s="1"/>
      <c r="U513" s="1"/>
      <c r="V513" s="1"/>
      <c r="W513" s="1"/>
      <c r="X513" s="1"/>
      <c r="Y513" s="1"/>
      <c r="Z513" s="1"/>
      <c r="AA513" s="1"/>
      <c r="AB513" s="1"/>
      <c r="AC513" s="1"/>
      <c r="AD513" s="1"/>
      <c r="AE513" s="1"/>
      <c r="AF513" s="1"/>
      <c r="AG513" s="1"/>
      <c r="AH513" s="1"/>
      <c r="AI513" s="1"/>
      <c r="AJ513" s="1"/>
      <c r="AK513" s="1"/>
    </row>
    <row r="514" spans="1:37" ht="14.25" customHeight="1">
      <c r="A514" s="315"/>
      <c r="B514" s="1"/>
      <c r="C514" s="1"/>
      <c r="D514" s="1"/>
      <c r="E514" s="1"/>
      <c r="F514" s="1"/>
      <c r="G514" s="1"/>
      <c r="H514" s="1"/>
      <c r="I514" s="1"/>
      <c r="J514" s="1"/>
      <c r="K514" s="1"/>
      <c r="L514" s="1"/>
      <c r="M514" s="1"/>
      <c r="N514" s="1"/>
      <c r="O514" s="1"/>
      <c r="P514" s="229"/>
      <c r="Q514" s="1"/>
      <c r="R514" s="1"/>
      <c r="S514" s="1"/>
      <c r="T514" s="1"/>
      <c r="U514" s="1"/>
      <c r="V514" s="1"/>
      <c r="W514" s="1"/>
      <c r="X514" s="1"/>
      <c r="Y514" s="1"/>
      <c r="Z514" s="1"/>
      <c r="AA514" s="1"/>
      <c r="AB514" s="1"/>
      <c r="AC514" s="1"/>
      <c r="AD514" s="1"/>
      <c r="AE514" s="1"/>
      <c r="AF514" s="1"/>
      <c r="AG514" s="1"/>
      <c r="AH514" s="1"/>
      <c r="AI514" s="1"/>
      <c r="AJ514" s="1"/>
      <c r="AK514" s="1"/>
    </row>
    <row r="515" spans="1:37" ht="14.25" customHeight="1">
      <c r="A515" s="315"/>
      <c r="B515" s="1"/>
      <c r="C515" s="1"/>
      <c r="D515" s="1"/>
      <c r="E515" s="1"/>
      <c r="F515" s="1"/>
      <c r="G515" s="1"/>
      <c r="H515" s="1"/>
      <c r="I515" s="1"/>
      <c r="J515" s="1"/>
      <c r="K515" s="1"/>
      <c r="L515" s="1"/>
      <c r="M515" s="1"/>
      <c r="N515" s="1"/>
      <c r="O515" s="1"/>
      <c r="P515" s="229"/>
      <c r="Q515" s="1"/>
      <c r="R515" s="1"/>
      <c r="S515" s="1"/>
      <c r="T515" s="1"/>
      <c r="U515" s="1"/>
      <c r="V515" s="1"/>
      <c r="W515" s="1"/>
      <c r="X515" s="1"/>
      <c r="Y515" s="1"/>
      <c r="Z515" s="1"/>
      <c r="AA515" s="1"/>
      <c r="AB515" s="1"/>
      <c r="AC515" s="1"/>
      <c r="AD515" s="1"/>
      <c r="AE515" s="1"/>
      <c r="AF515" s="1"/>
      <c r="AG515" s="1"/>
      <c r="AH515" s="1"/>
      <c r="AI515" s="1"/>
      <c r="AJ515" s="1"/>
      <c r="AK515" s="1"/>
    </row>
    <row r="516" spans="1:37" ht="14.25" customHeight="1">
      <c r="A516" s="315"/>
      <c r="B516" s="1"/>
      <c r="C516" s="1"/>
      <c r="D516" s="1"/>
      <c r="E516" s="1"/>
      <c r="F516" s="1"/>
      <c r="G516" s="1"/>
      <c r="H516" s="1"/>
      <c r="I516" s="1"/>
      <c r="J516" s="1"/>
      <c r="K516" s="1"/>
      <c r="L516" s="1"/>
      <c r="M516" s="1"/>
      <c r="N516" s="1"/>
      <c r="O516" s="1"/>
      <c r="P516" s="229"/>
      <c r="Q516" s="1"/>
      <c r="R516" s="1"/>
      <c r="S516" s="1"/>
      <c r="T516" s="1"/>
      <c r="U516" s="1"/>
      <c r="V516" s="1"/>
      <c r="W516" s="1"/>
      <c r="X516" s="1"/>
      <c r="Y516" s="1"/>
      <c r="Z516" s="1"/>
      <c r="AA516" s="1"/>
      <c r="AB516" s="1"/>
      <c r="AC516" s="1"/>
      <c r="AD516" s="1"/>
      <c r="AE516" s="1"/>
      <c r="AF516" s="1"/>
      <c r="AG516" s="1"/>
      <c r="AH516" s="1"/>
      <c r="AI516" s="1"/>
      <c r="AJ516" s="1"/>
      <c r="AK516" s="1"/>
    </row>
    <row r="517" spans="1:37" ht="14.25" customHeight="1">
      <c r="A517" s="315"/>
      <c r="B517" s="1"/>
      <c r="C517" s="1"/>
      <c r="D517" s="1"/>
      <c r="E517" s="1"/>
      <c r="F517" s="1"/>
      <c r="G517" s="1"/>
      <c r="H517" s="1"/>
      <c r="I517" s="1"/>
      <c r="J517" s="1"/>
      <c r="K517" s="1"/>
      <c r="L517" s="1"/>
      <c r="M517" s="1"/>
      <c r="N517" s="1"/>
      <c r="O517" s="1"/>
      <c r="P517" s="229"/>
      <c r="Q517" s="1"/>
      <c r="R517" s="1"/>
      <c r="S517" s="1"/>
      <c r="T517" s="1"/>
      <c r="U517" s="1"/>
      <c r="V517" s="1"/>
      <c r="W517" s="1"/>
      <c r="X517" s="1"/>
      <c r="Y517" s="1"/>
      <c r="Z517" s="1"/>
      <c r="AA517" s="1"/>
      <c r="AB517" s="1"/>
      <c r="AC517" s="1"/>
      <c r="AD517" s="1"/>
      <c r="AE517" s="1"/>
      <c r="AF517" s="1"/>
      <c r="AG517" s="1"/>
      <c r="AH517" s="1"/>
      <c r="AI517" s="1"/>
      <c r="AJ517" s="1"/>
      <c r="AK517" s="1"/>
    </row>
    <row r="518" spans="1:37" ht="14.25" customHeight="1">
      <c r="A518" s="315"/>
      <c r="B518" s="1"/>
      <c r="C518" s="1"/>
      <c r="D518" s="1"/>
      <c r="E518" s="1"/>
      <c r="F518" s="1"/>
      <c r="G518" s="1"/>
      <c r="H518" s="1"/>
      <c r="I518" s="1"/>
      <c r="J518" s="1"/>
      <c r="K518" s="1"/>
      <c r="L518" s="1"/>
      <c r="M518" s="1"/>
      <c r="N518" s="1"/>
      <c r="O518" s="1"/>
      <c r="P518" s="229"/>
      <c r="Q518" s="1"/>
      <c r="R518" s="1"/>
      <c r="S518" s="1"/>
      <c r="T518" s="1"/>
      <c r="U518" s="1"/>
      <c r="V518" s="1"/>
      <c r="W518" s="1"/>
      <c r="X518" s="1"/>
      <c r="Y518" s="1"/>
      <c r="Z518" s="1"/>
      <c r="AA518" s="1"/>
      <c r="AB518" s="1"/>
      <c r="AC518" s="1"/>
      <c r="AD518" s="1"/>
      <c r="AE518" s="1"/>
      <c r="AF518" s="1"/>
      <c r="AG518" s="1"/>
      <c r="AH518" s="1"/>
      <c r="AI518" s="1"/>
      <c r="AJ518" s="1"/>
      <c r="AK518" s="1"/>
    </row>
    <row r="519" spans="1:37" ht="14.25" customHeight="1">
      <c r="A519" s="315"/>
      <c r="B519" s="1"/>
      <c r="C519" s="1"/>
      <c r="D519" s="1"/>
      <c r="E519" s="1"/>
      <c r="F519" s="1"/>
      <c r="G519" s="1"/>
      <c r="H519" s="1"/>
      <c r="I519" s="1"/>
      <c r="J519" s="1"/>
      <c r="K519" s="1"/>
      <c r="L519" s="1"/>
      <c r="M519" s="1"/>
      <c r="N519" s="1"/>
      <c r="O519" s="1"/>
      <c r="P519" s="229"/>
      <c r="Q519" s="1"/>
      <c r="R519" s="1"/>
      <c r="S519" s="1"/>
      <c r="T519" s="1"/>
      <c r="U519" s="1"/>
      <c r="V519" s="1"/>
      <c r="W519" s="1"/>
      <c r="X519" s="1"/>
      <c r="Y519" s="1"/>
      <c r="Z519" s="1"/>
      <c r="AA519" s="1"/>
      <c r="AB519" s="1"/>
      <c r="AC519" s="1"/>
      <c r="AD519" s="1"/>
      <c r="AE519" s="1"/>
      <c r="AF519" s="1"/>
      <c r="AG519" s="1"/>
      <c r="AH519" s="1"/>
      <c r="AI519" s="1"/>
      <c r="AJ519" s="1"/>
      <c r="AK519" s="1"/>
    </row>
    <row r="520" spans="1:37" ht="14.25" customHeight="1">
      <c r="A520" s="315"/>
      <c r="B520" s="1"/>
      <c r="C520" s="1"/>
      <c r="D520" s="1"/>
      <c r="E520" s="1"/>
      <c r="F520" s="1"/>
      <c r="G520" s="1"/>
      <c r="H520" s="1"/>
      <c r="I520" s="1"/>
      <c r="J520" s="1"/>
      <c r="K520" s="1"/>
      <c r="L520" s="1"/>
      <c r="M520" s="1"/>
      <c r="N520" s="1"/>
      <c r="O520" s="1"/>
      <c r="P520" s="229"/>
      <c r="Q520" s="1"/>
      <c r="R520" s="1"/>
      <c r="S520" s="1"/>
      <c r="T520" s="1"/>
      <c r="U520" s="1"/>
      <c r="V520" s="1"/>
      <c r="W520" s="1"/>
      <c r="X520" s="1"/>
      <c r="Y520" s="1"/>
      <c r="Z520" s="1"/>
      <c r="AA520" s="1"/>
      <c r="AB520" s="1"/>
      <c r="AC520" s="1"/>
      <c r="AD520" s="1"/>
      <c r="AE520" s="1"/>
      <c r="AF520" s="1"/>
      <c r="AG520" s="1"/>
      <c r="AH520" s="1"/>
      <c r="AI520" s="1"/>
      <c r="AJ520" s="1"/>
      <c r="AK520" s="1"/>
    </row>
    <row r="521" spans="1:37" ht="14.25" customHeight="1">
      <c r="A521" s="315"/>
      <c r="B521" s="1"/>
      <c r="C521" s="1"/>
      <c r="D521" s="1"/>
      <c r="E521" s="1"/>
      <c r="F521" s="1"/>
      <c r="G521" s="1"/>
      <c r="H521" s="1"/>
      <c r="I521" s="1"/>
      <c r="J521" s="1"/>
      <c r="K521" s="1"/>
      <c r="L521" s="1"/>
      <c r="M521" s="1"/>
      <c r="N521" s="1"/>
      <c r="O521" s="1"/>
      <c r="P521" s="229"/>
      <c r="Q521" s="1"/>
      <c r="R521" s="1"/>
      <c r="S521" s="1"/>
      <c r="T521" s="1"/>
      <c r="U521" s="1"/>
      <c r="V521" s="1"/>
      <c r="W521" s="1"/>
      <c r="X521" s="1"/>
      <c r="Y521" s="1"/>
      <c r="Z521" s="1"/>
      <c r="AA521" s="1"/>
      <c r="AB521" s="1"/>
      <c r="AC521" s="1"/>
      <c r="AD521" s="1"/>
      <c r="AE521" s="1"/>
      <c r="AF521" s="1"/>
      <c r="AG521" s="1"/>
      <c r="AH521" s="1"/>
      <c r="AI521" s="1"/>
      <c r="AJ521" s="1"/>
      <c r="AK521" s="1"/>
    </row>
    <row r="522" spans="1:37" ht="14.25" customHeight="1">
      <c r="A522" s="315"/>
      <c r="B522" s="1"/>
      <c r="C522" s="1"/>
      <c r="D522" s="1"/>
      <c r="E522" s="1"/>
      <c r="F522" s="1"/>
      <c r="G522" s="1"/>
      <c r="H522" s="1"/>
      <c r="I522" s="1"/>
      <c r="J522" s="1"/>
      <c r="K522" s="1"/>
      <c r="L522" s="1"/>
      <c r="M522" s="1"/>
      <c r="N522" s="1"/>
      <c r="O522" s="1"/>
      <c r="P522" s="229"/>
      <c r="Q522" s="1"/>
      <c r="R522" s="1"/>
      <c r="S522" s="1"/>
      <c r="T522" s="1"/>
      <c r="U522" s="1"/>
      <c r="V522" s="1"/>
      <c r="W522" s="1"/>
      <c r="X522" s="1"/>
      <c r="Y522" s="1"/>
      <c r="Z522" s="1"/>
      <c r="AA522" s="1"/>
      <c r="AB522" s="1"/>
      <c r="AC522" s="1"/>
      <c r="AD522" s="1"/>
      <c r="AE522" s="1"/>
      <c r="AF522" s="1"/>
      <c r="AG522" s="1"/>
      <c r="AH522" s="1"/>
      <c r="AI522" s="1"/>
      <c r="AJ522" s="1"/>
      <c r="AK522" s="1"/>
    </row>
    <row r="523" spans="1:37" ht="14.25" customHeight="1">
      <c r="A523" s="315"/>
      <c r="B523" s="1"/>
      <c r="C523" s="1"/>
      <c r="D523" s="1"/>
      <c r="E523" s="1"/>
      <c r="F523" s="1"/>
      <c r="G523" s="1"/>
      <c r="H523" s="1"/>
      <c r="I523" s="1"/>
      <c r="J523" s="1"/>
      <c r="K523" s="1"/>
      <c r="L523" s="1"/>
      <c r="M523" s="1"/>
      <c r="N523" s="1"/>
      <c r="O523" s="1"/>
      <c r="P523" s="229"/>
      <c r="Q523" s="1"/>
      <c r="R523" s="1"/>
      <c r="S523" s="1"/>
      <c r="T523" s="1"/>
      <c r="U523" s="1"/>
      <c r="V523" s="1"/>
      <c r="W523" s="1"/>
      <c r="X523" s="1"/>
      <c r="Y523" s="1"/>
      <c r="Z523" s="1"/>
      <c r="AA523" s="1"/>
      <c r="AB523" s="1"/>
      <c r="AC523" s="1"/>
      <c r="AD523" s="1"/>
      <c r="AE523" s="1"/>
      <c r="AF523" s="1"/>
      <c r="AG523" s="1"/>
      <c r="AH523" s="1"/>
      <c r="AI523" s="1"/>
      <c r="AJ523" s="1"/>
      <c r="AK523" s="1"/>
    </row>
    <row r="524" spans="1:37" ht="14.25" customHeight="1">
      <c r="A524" s="315"/>
      <c r="B524" s="1"/>
      <c r="C524" s="1"/>
      <c r="D524" s="1"/>
      <c r="E524" s="1"/>
      <c r="F524" s="1"/>
      <c r="G524" s="1"/>
      <c r="H524" s="1"/>
      <c r="I524" s="1"/>
      <c r="J524" s="1"/>
      <c r="K524" s="1"/>
      <c r="L524" s="1"/>
      <c r="M524" s="1"/>
      <c r="N524" s="1"/>
      <c r="O524" s="1"/>
      <c r="P524" s="229"/>
      <c r="Q524" s="1"/>
      <c r="R524" s="1"/>
      <c r="S524" s="1"/>
      <c r="T524" s="1"/>
      <c r="U524" s="1"/>
      <c r="V524" s="1"/>
      <c r="W524" s="1"/>
      <c r="X524" s="1"/>
      <c r="Y524" s="1"/>
      <c r="Z524" s="1"/>
      <c r="AA524" s="1"/>
      <c r="AB524" s="1"/>
      <c r="AC524" s="1"/>
      <c r="AD524" s="1"/>
      <c r="AE524" s="1"/>
      <c r="AF524" s="1"/>
      <c r="AG524" s="1"/>
      <c r="AH524" s="1"/>
      <c r="AI524" s="1"/>
      <c r="AJ524" s="1"/>
      <c r="AK524" s="1"/>
    </row>
    <row r="525" spans="1:37" ht="14.25" customHeight="1">
      <c r="A525" s="315"/>
      <c r="B525" s="1"/>
      <c r="C525" s="1"/>
      <c r="D525" s="1"/>
      <c r="E525" s="1"/>
      <c r="F525" s="1"/>
      <c r="G525" s="1"/>
      <c r="H525" s="1"/>
      <c r="I525" s="1"/>
      <c r="J525" s="1"/>
      <c r="K525" s="1"/>
      <c r="L525" s="1"/>
      <c r="M525" s="1"/>
      <c r="N525" s="1"/>
      <c r="O525" s="1"/>
      <c r="P525" s="229"/>
      <c r="Q525" s="1"/>
      <c r="R525" s="1"/>
      <c r="S525" s="1"/>
      <c r="T525" s="1"/>
      <c r="U525" s="1"/>
      <c r="V525" s="1"/>
      <c r="W525" s="1"/>
      <c r="X525" s="1"/>
      <c r="Y525" s="1"/>
      <c r="Z525" s="1"/>
      <c r="AA525" s="1"/>
      <c r="AB525" s="1"/>
      <c r="AC525" s="1"/>
      <c r="AD525" s="1"/>
      <c r="AE525" s="1"/>
      <c r="AF525" s="1"/>
      <c r="AG525" s="1"/>
      <c r="AH525" s="1"/>
      <c r="AI525" s="1"/>
      <c r="AJ525" s="1"/>
      <c r="AK525" s="1"/>
    </row>
    <row r="526" spans="1:37" ht="14.25" customHeight="1">
      <c r="A526" s="315"/>
      <c r="B526" s="1"/>
      <c r="C526" s="1"/>
      <c r="D526" s="1"/>
      <c r="E526" s="1"/>
      <c r="F526" s="1"/>
      <c r="G526" s="1"/>
      <c r="H526" s="1"/>
      <c r="I526" s="1"/>
      <c r="J526" s="1"/>
      <c r="K526" s="1"/>
      <c r="L526" s="1"/>
      <c r="M526" s="1"/>
      <c r="N526" s="1"/>
      <c r="O526" s="1"/>
      <c r="P526" s="229"/>
      <c r="Q526" s="1"/>
      <c r="R526" s="1"/>
      <c r="S526" s="1"/>
      <c r="T526" s="1"/>
      <c r="U526" s="1"/>
      <c r="V526" s="1"/>
      <c r="W526" s="1"/>
      <c r="X526" s="1"/>
      <c r="Y526" s="1"/>
      <c r="Z526" s="1"/>
      <c r="AA526" s="1"/>
      <c r="AB526" s="1"/>
      <c r="AC526" s="1"/>
      <c r="AD526" s="1"/>
      <c r="AE526" s="1"/>
      <c r="AF526" s="1"/>
      <c r="AG526" s="1"/>
      <c r="AH526" s="1"/>
      <c r="AI526" s="1"/>
      <c r="AJ526" s="1"/>
      <c r="AK526" s="1"/>
    </row>
    <row r="527" spans="1:37" ht="14.25" customHeight="1">
      <c r="A527" s="315"/>
      <c r="B527" s="1"/>
      <c r="C527" s="1"/>
      <c r="D527" s="1"/>
      <c r="E527" s="1"/>
      <c r="F527" s="1"/>
      <c r="G527" s="1"/>
      <c r="H527" s="1"/>
      <c r="I527" s="1"/>
      <c r="J527" s="1"/>
      <c r="K527" s="1"/>
      <c r="L527" s="1"/>
      <c r="M527" s="1"/>
      <c r="N527" s="1"/>
      <c r="O527" s="1"/>
      <c r="P527" s="229"/>
      <c r="Q527" s="1"/>
      <c r="R527" s="1"/>
      <c r="S527" s="1"/>
      <c r="T527" s="1"/>
      <c r="U527" s="1"/>
      <c r="V527" s="1"/>
      <c r="W527" s="1"/>
      <c r="X527" s="1"/>
      <c r="Y527" s="1"/>
      <c r="Z527" s="1"/>
      <c r="AA527" s="1"/>
      <c r="AB527" s="1"/>
      <c r="AC527" s="1"/>
      <c r="AD527" s="1"/>
      <c r="AE527" s="1"/>
      <c r="AF527" s="1"/>
      <c r="AG527" s="1"/>
      <c r="AH527" s="1"/>
      <c r="AI527" s="1"/>
      <c r="AJ527" s="1"/>
      <c r="AK527" s="1"/>
    </row>
    <row r="528" spans="1:37" ht="14.25" customHeight="1">
      <c r="A528" s="315"/>
      <c r="B528" s="1"/>
      <c r="C528" s="1"/>
      <c r="D528" s="1"/>
      <c r="E528" s="1"/>
      <c r="F528" s="1"/>
      <c r="G528" s="1"/>
      <c r="H528" s="1"/>
      <c r="I528" s="1"/>
      <c r="J528" s="1"/>
      <c r="K528" s="1"/>
      <c r="L528" s="1"/>
      <c r="M528" s="1"/>
      <c r="N528" s="1"/>
      <c r="O528" s="1"/>
      <c r="P528" s="229"/>
      <c r="Q528" s="1"/>
      <c r="R528" s="1"/>
      <c r="S528" s="1"/>
      <c r="T528" s="1"/>
      <c r="U528" s="1"/>
      <c r="V528" s="1"/>
      <c r="W528" s="1"/>
      <c r="X528" s="1"/>
      <c r="Y528" s="1"/>
      <c r="Z528" s="1"/>
      <c r="AA528" s="1"/>
      <c r="AB528" s="1"/>
      <c r="AC528" s="1"/>
      <c r="AD528" s="1"/>
      <c r="AE528" s="1"/>
      <c r="AF528" s="1"/>
      <c r="AG528" s="1"/>
      <c r="AH528" s="1"/>
      <c r="AI528" s="1"/>
      <c r="AJ528" s="1"/>
      <c r="AK528" s="1"/>
    </row>
    <row r="529" spans="1:37" ht="14.25" customHeight="1">
      <c r="A529" s="315"/>
      <c r="B529" s="1"/>
      <c r="C529" s="1"/>
      <c r="D529" s="1"/>
      <c r="E529" s="1"/>
      <c r="F529" s="1"/>
      <c r="G529" s="1"/>
      <c r="H529" s="1"/>
      <c r="I529" s="1"/>
      <c r="J529" s="1"/>
      <c r="K529" s="1"/>
      <c r="L529" s="1"/>
      <c r="M529" s="1"/>
      <c r="N529" s="1"/>
      <c r="O529" s="1"/>
      <c r="P529" s="229"/>
      <c r="Q529" s="1"/>
      <c r="R529" s="1"/>
      <c r="S529" s="1"/>
      <c r="T529" s="1"/>
      <c r="U529" s="1"/>
      <c r="V529" s="1"/>
      <c r="W529" s="1"/>
      <c r="X529" s="1"/>
      <c r="Y529" s="1"/>
      <c r="Z529" s="1"/>
      <c r="AA529" s="1"/>
      <c r="AB529" s="1"/>
      <c r="AC529" s="1"/>
      <c r="AD529" s="1"/>
      <c r="AE529" s="1"/>
      <c r="AF529" s="1"/>
      <c r="AG529" s="1"/>
      <c r="AH529" s="1"/>
      <c r="AI529" s="1"/>
      <c r="AJ529" s="1"/>
      <c r="AK529" s="1"/>
    </row>
    <row r="530" spans="1:37" ht="14.25" customHeight="1">
      <c r="A530" s="315"/>
      <c r="B530" s="1"/>
      <c r="C530" s="1"/>
      <c r="D530" s="1"/>
      <c r="E530" s="1"/>
      <c r="F530" s="1"/>
      <c r="G530" s="1"/>
      <c r="H530" s="1"/>
      <c r="I530" s="1"/>
      <c r="J530" s="1"/>
      <c r="K530" s="1"/>
      <c r="L530" s="1"/>
      <c r="M530" s="1"/>
      <c r="N530" s="1"/>
      <c r="O530" s="1"/>
      <c r="P530" s="229"/>
      <c r="Q530" s="1"/>
      <c r="R530" s="1"/>
      <c r="S530" s="1"/>
      <c r="T530" s="1"/>
      <c r="U530" s="1"/>
      <c r="V530" s="1"/>
      <c r="W530" s="1"/>
      <c r="X530" s="1"/>
      <c r="Y530" s="1"/>
      <c r="Z530" s="1"/>
      <c r="AA530" s="1"/>
      <c r="AB530" s="1"/>
      <c r="AC530" s="1"/>
      <c r="AD530" s="1"/>
      <c r="AE530" s="1"/>
      <c r="AF530" s="1"/>
      <c r="AG530" s="1"/>
      <c r="AH530" s="1"/>
      <c r="AI530" s="1"/>
      <c r="AJ530" s="1"/>
      <c r="AK530" s="1"/>
    </row>
    <row r="531" spans="1:37" ht="14.25" customHeight="1">
      <c r="A531" s="315"/>
      <c r="B531" s="1"/>
      <c r="C531" s="1"/>
      <c r="D531" s="1"/>
      <c r="E531" s="1"/>
      <c r="F531" s="1"/>
      <c r="G531" s="1"/>
      <c r="H531" s="1"/>
      <c r="I531" s="1"/>
      <c r="J531" s="1"/>
      <c r="K531" s="1"/>
      <c r="L531" s="1"/>
      <c r="M531" s="1"/>
      <c r="N531" s="1"/>
      <c r="O531" s="1"/>
      <c r="P531" s="229"/>
      <c r="Q531" s="1"/>
      <c r="R531" s="1"/>
      <c r="S531" s="1"/>
      <c r="T531" s="1"/>
      <c r="U531" s="1"/>
      <c r="V531" s="1"/>
      <c r="W531" s="1"/>
      <c r="X531" s="1"/>
      <c r="Y531" s="1"/>
      <c r="Z531" s="1"/>
      <c r="AA531" s="1"/>
      <c r="AB531" s="1"/>
      <c r="AC531" s="1"/>
      <c r="AD531" s="1"/>
      <c r="AE531" s="1"/>
      <c r="AF531" s="1"/>
      <c r="AG531" s="1"/>
      <c r="AH531" s="1"/>
      <c r="AI531" s="1"/>
      <c r="AJ531" s="1"/>
      <c r="AK531" s="1"/>
    </row>
    <row r="532" spans="1:37" ht="14.25" customHeight="1">
      <c r="A532" s="315"/>
      <c r="B532" s="1"/>
      <c r="C532" s="1"/>
      <c r="D532" s="1"/>
      <c r="E532" s="1"/>
      <c r="F532" s="1"/>
      <c r="G532" s="1"/>
      <c r="H532" s="1"/>
      <c r="I532" s="1"/>
      <c r="J532" s="1"/>
      <c r="K532" s="1"/>
      <c r="L532" s="1"/>
      <c r="M532" s="1"/>
      <c r="N532" s="1"/>
      <c r="O532" s="1"/>
      <c r="P532" s="229"/>
      <c r="Q532" s="1"/>
      <c r="R532" s="1"/>
      <c r="S532" s="1"/>
      <c r="T532" s="1"/>
      <c r="U532" s="1"/>
      <c r="V532" s="1"/>
      <c r="W532" s="1"/>
      <c r="X532" s="1"/>
      <c r="Y532" s="1"/>
      <c r="Z532" s="1"/>
      <c r="AA532" s="1"/>
      <c r="AB532" s="1"/>
      <c r="AC532" s="1"/>
      <c r="AD532" s="1"/>
      <c r="AE532" s="1"/>
      <c r="AF532" s="1"/>
      <c r="AG532" s="1"/>
      <c r="AH532" s="1"/>
      <c r="AI532" s="1"/>
      <c r="AJ532" s="1"/>
      <c r="AK532" s="1"/>
    </row>
    <row r="533" spans="1:37" ht="14.25" customHeight="1">
      <c r="A533" s="315"/>
      <c r="B533" s="1"/>
      <c r="C533" s="1"/>
      <c r="D533" s="1"/>
      <c r="E533" s="1"/>
      <c r="F533" s="1"/>
      <c r="G533" s="1"/>
      <c r="H533" s="1"/>
      <c r="I533" s="1"/>
      <c r="J533" s="1"/>
      <c r="K533" s="1"/>
      <c r="L533" s="1"/>
      <c r="M533" s="1"/>
      <c r="N533" s="1"/>
      <c r="O533" s="1"/>
      <c r="P533" s="229"/>
      <c r="Q533" s="1"/>
      <c r="R533" s="1"/>
      <c r="S533" s="1"/>
      <c r="T533" s="1"/>
      <c r="U533" s="1"/>
      <c r="V533" s="1"/>
      <c r="W533" s="1"/>
      <c r="X533" s="1"/>
      <c r="Y533" s="1"/>
      <c r="Z533" s="1"/>
      <c r="AA533" s="1"/>
      <c r="AB533" s="1"/>
      <c r="AC533" s="1"/>
      <c r="AD533" s="1"/>
      <c r="AE533" s="1"/>
      <c r="AF533" s="1"/>
      <c r="AG533" s="1"/>
      <c r="AH533" s="1"/>
      <c r="AI533" s="1"/>
      <c r="AJ533" s="1"/>
      <c r="AK533" s="1"/>
    </row>
    <row r="534" spans="1:37" ht="14.25" customHeight="1">
      <c r="A534" s="315"/>
      <c r="B534" s="1"/>
      <c r="C534" s="1"/>
      <c r="D534" s="1"/>
      <c r="E534" s="1"/>
      <c r="F534" s="1"/>
      <c r="G534" s="1"/>
      <c r="H534" s="1"/>
      <c r="I534" s="1"/>
      <c r="J534" s="1"/>
      <c r="K534" s="1"/>
      <c r="L534" s="1"/>
      <c r="M534" s="1"/>
      <c r="N534" s="1"/>
      <c r="O534" s="1"/>
      <c r="P534" s="229"/>
      <c r="Q534" s="1"/>
      <c r="R534" s="1"/>
      <c r="S534" s="1"/>
      <c r="T534" s="1"/>
      <c r="U534" s="1"/>
      <c r="V534" s="1"/>
      <c r="W534" s="1"/>
      <c r="X534" s="1"/>
      <c r="Y534" s="1"/>
      <c r="Z534" s="1"/>
      <c r="AA534" s="1"/>
      <c r="AB534" s="1"/>
      <c r="AC534" s="1"/>
      <c r="AD534" s="1"/>
      <c r="AE534" s="1"/>
      <c r="AF534" s="1"/>
      <c r="AG534" s="1"/>
      <c r="AH534" s="1"/>
      <c r="AI534" s="1"/>
      <c r="AJ534" s="1"/>
      <c r="AK534" s="1"/>
    </row>
    <row r="535" spans="1:37" ht="14.25" customHeight="1">
      <c r="A535" s="315"/>
      <c r="B535" s="1"/>
      <c r="C535" s="1"/>
      <c r="D535" s="1"/>
      <c r="E535" s="1"/>
      <c r="F535" s="1"/>
      <c r="G535" s="1"/>
      <c r="H535" s="1"/>
      <c r="I535" s="1"/>
      <c r="J535" s="1"/>
      <c r="K535" s="1"/>
      <c r="L535" s="1"/>
      <c r="M535" s="1"/>
      <c r="N535" s="1"/>
      <c r="O535" s="1"/>
      <c r="P535" s="229"/>
      <c r="Q535" s="1"/>
      <c r="R535" s="1"/>
      <c r="S535" s="1"/>
      <c r="T535" s="1"/>
      <c r="U535" s="1"/>
      <c r="V535" s="1"/>
      <c r="W535" s="1"/>
      <c r="X535" s="1"/>
      <c r="Y535" s="1"/>
      <c r="Z535" s="1"/>
      <c r="AA535" s="1"/>
      <c r="AB535" s="1"/>
      <c r="AC535" s="1"/>
      <c r="AD535" s="1"/>
      <c r="AE535" s="1"/>
      <c r="AF535" s="1"/>
      <c r="AG535" s="1"/>
      <c r="AH535" s="1"/>
      <c r="AI535" s="1"/>
      <c r="AJ535" s="1"/>
      <c r="AK535" s="1"/>
    </row>
    <row r="536" spans="1:37" ht="14.25" customHeight="1">
      <c r="A536" s="315"/>
      <c r="B536" s="1"/>
      <c r="C536" s="1"/>
      <c r="D536" s="1"/>
      <c r="E536" s="1"/>
      <c r="F536" s="1"/>
      <c r="G536" s="1"/>
      <c r="H536" s="1"/>
      <c r="I536" s="1"/>
      <c r="J536" s="1"/>
      <c r="K536" s="1"/>
      <c r="L536" s="1"/>
      <c r="M536" s="1"/>
      <c r="N536" s="1"/>
      <c r="O536" s="1"/>
      <c r="P536" s="229"/>
      <c r="Q536" s="1"/>
      <c r="R536" s="1"/>
      <c r="S536" s="1"/>
      <c r="T536" s="1"/>
      <c r="U536" s="1"/>
      <c r="V536" s="1"/>
      <c r="W536" s="1"/>
      <c r="X536" s="1"/>
      <c r="Y536" s="1"/>
      <c r="Z536" s="1"/>
      <c r="AA536" s="1"/>
      <c r="AB536" s="1"/>
      <c r="AC536" s="1"/>
      <c r="AD536" s="1"/>
      <c r="AE536" s="1"/>
      <c r="AF536" s="1"/>
      <c r="AG536" s="1"/>
      <c r="AH536" s="1"/>
      <c r="AI536" s="1"/>
      <c r="AJ536" s="1"/>
      <c r="AK536" s="1"/>
    </row>
    <row r="537" spans="1:37" ht="14.25" customHeight="1">
      <c r="A537" s="315"/>
      <c r="B537" s="1"/>
      <c r="C537" s="1"/>
      <c r="D537" s="1"/>
      <c r="E537" s="1"/>
      <c r="F537" s="1"/>
      <c r="G537" s="1"/>
      <c r="H537" s="1"/>
      <c r="I537" s="1"/>
      <c r="J537" s="1"/>
      <c r="K537" s="1"/>
      <c r="L537" s="1"/>
      <c r="M537" s="1"/>
      <c r="N537" s="1"/>
      <c r="O537" s="1"/>
      <c r="P537" s="229"/>
      <c r="Q537" s="1"/>
      <c r="R537" s="1"/>
      <c r="S537" s="1"/>
      <c r="T537" s="1"/>
      <c r="U537" s="1"/>
      <c r="V537" s="1"/>
      <c r="W537" s="1"/>
      <c r="X537" s="1"/>
      <c r="Y537" s="1"/>
      <c r="Z537" s="1"/>
      <c r="AA537" s="1"/>
      <c r="AB537" s="1"/>
      <c r="AC537" s="1"/>
      <c r="AD537" s="1"/>
      <c r="AE537" s="1"/>
      <c r="AF537" s="1"/>
      <c r="AG537" s="1"/>
      <c r="AH537" s="1"/>
      <c r="AI537" s="1"/>
      <c r="AJ537" s="1"/>
      <c r="AK537" s="1"/>
    </row>
    <row r="538" spans="1:37" ht="14.25" customHeight="1">
      <c r="A538" s="315"/>
      <c r="B538" s="1"/>
      <c r="C538" s="1"/>
      <c r="D538" s="1"/>
      <c r="E538" s="1"/>
      <c r="F538" s="1"/>
      <c r="G538" s="1"/>
      <c r="H538" s="1"/>
      <c r="I538" s="1"/>
      <c r="J538" s="1"/>
      <c r="K538" s="1"/>
      <c r="L538" s="1"/>
      <c r="M538" s="1"/>
      <c r="N538" s="1"/>
      <c r="O538" s="1"/>
      <c r="P538" s="229"/>
      <c r="Q538" s="1"/>
      <c r="R538" s="1"/>
      <c r="S538" s="1"/>
      <c r="T538" s="1"/>
      <c r="U538" s="1"/>
      <c r="V538" s="1"/>
      <c r="W538" s="1"/>
      <c r="X538" s="1"/>
      <c r="Y538" s="1"/>
      <c r="Z538" s="1"/>
      <c r="AA538" s="1"/>
      <c r="AB538" s="1"/>
      <c r="AC538" s="1"/>
      <c r="AD538" s="1"/>
      <c r="AE538" s="1"/>
      <c r="AF538" s="1"/>
      <c r="AG538" s="1"/>
      <c r="AH538" s="1"/>
      <c r="AI538" s="1"/>
      <c r="AJ538" s="1"/>
      <c r="AK538" s="1"/>
    </row>
    <row r="539" spans="1:37" ht="14.25" customHeight="1">
      <c r="A539" s="315"/>
      <c r="B539" s="1"/>
      <c r="C539" s="1"/>
      <c r="D539" s="1"/>
      <c r="E539" s="1"/>
      <c r="F539" s="1"/>
      <c r="G539" s="1"/>
      <c r="H539" s="1"/>
      <c r="I539" s="1"/>
      <c r="J539" s="1"/>
      <c r="K539" s="1"/>
      <c r="L539" s="1"/>
      <c r="M539" s="1"/>
      <c r="N539" s="1"/>
      <c r="O539" s="1"/>
      <c r="P539" s="229"/>
      <c r="Q539" s="1"/>
      <c r="R539" s="1"/>
      <c r="S539" s="1"/>
      <c r="T539" s="1"/>
      <c r="U539" s="1"/>
      <c r="V539" s="1"/>
      <c r="W539" s="1"/>
      <c r="X539" s="1"/>
      <c r="Y539" s="1"/>
      <c r="Z539" s="1"/>
      <c r="AA539" s="1"/>
      <c r="AB539" s="1"/>
      <c r="AC539" s="1"/>
      <c r="AD539" s="1"/>
      <c r="AE539" s="1"/>
      <c r="AF539" s="1"/>
      <c r="AG539" s="1"/>
      <c r="AH539" s="1"/>
      <c r="AI539" s="1"/>
      <c r="AJ539" s="1"/>
      <c r="AK539" s="1"/>
    </row>
    <row r="540" spans="1:37" ht="14.25" customHeight="1">
      <c r="A540" s="315"/>
      <c r="B540" s="1"/>
      <c r="C540" s="1"/>
      <c r="D540" s="1"/>
      <c r="E540" s="1"/>
      <c r="F540" s="1"/>
      <c r="G540" s="1"/>
      <c r="H540" s="1"/>
      <c r="I540" s="1"/>
      <c r="J540" s="1"/>
      <c r="K540" s="1"/>
      <c r="L540" s="1"/>
      <c r="M540" s="1"/>
      <c r="N540" s="1"/>
      <c r="O540" s="1"/>
      <c r="P540" s="229"/>
      <c r="Q540" s="1"/>
      <c r="R540" s="1"/>
      <c r="S540" s="1"/>
      <c r="T540" s="1"/>
      <c r="U540" s="1"/>
      <c r="V540" s="1"/>
      <c r="W540" s="1"/>
      <c r="X540" s="1"/>
      <c r="Y540" s="1"/>
      <c r="Z540" s="1"/>
      <c r="AA540" s="1"/>
      <c r="AB540" s="1"/>
      <c r="AC540" s="1"/>
      <c r="AD540" s="1"/>
      <c r="AE540" s="1"/>
      <c r="AF540" s="1"/>
      <c r="AG540" s="1"/>
      <c r="AH540" s="1"/>
      <c r="AI540" s="1"/>
      <c r="AJ540" s="1"/>
      <c r="AK540" s="1"/>
    </row>
    <row r="541" spans="1:37" ht="14.25" customHeight="1">
      <c r="A541" s="315"/>
      <c r="B541" s="1"/>
      <c r="C541" s="1"/>
      <c r="D541" s="1"/>
      <c r="E541" s="1"/>
      <c r="F541" s="1"/>
      <c r="G541" s="1"/>
      <c r="H541" s="1"/>
      <c r="I541" s="1"/>
      <c r="J541" s="1"/>
      <c r="K541" s="1"/>
      <c r="L541" s="1"/>
      <c r="M541" s="1"/>
      <c r="N541" s="1"/>
      <c r="O541" s="1"/>
      <c r="P541" s="229"/>
      <c r="Q541" s="1"/>
      <c r="R541" s="1"/>
      <c r="S541" s="1"/>
      <c r="T541" s="1"/>
      <c r="U541" s="1"/>
      <c r="V541" s="1"/>
      <c r="W541" s="1"/>
      <c r="X541" s="1"/>
      <c r="Y541" s="1"/>
      <c r="Z541" s="1"/>
      <c r="AA541" s="1"/>
      <c r="AB541" s="1"/>
      <c r="AC541" s="1"/>
      <c r="AD541" s="1"/>
      <c r="AE541" s="1"/>
      <c r="AF541" s="1"/>
      <c r="AG541" s="1"/>
      <c r="AH541" s="1"/>
      <c r="AI541" s="1"/>
      <c r="AJ541" s="1"/>
      <c r="AK541" s="1"/>
    </row>
    <row r="542" spans="1:37" ht="14.25" customHeight="1">
      <c r="A542" s="315"/>
      <c r="B542" s="1"/>
      <c r="C542" s="1"/>
      <c r="D542" s="1"/>
      <c r="E542" s="1"/>
      <c r="F542" s="1"/>
      <c r="G542" s="1"/>
      <c r="H542" s="1"/>
      <c r="I542" s="1"/>
      <c r="J542" s="1"/>
      <c r="K542" s="1"/>
      <c r="L542" s="1"/>
      <c r="M542" s="1"/>
      <c r="N542" s="1"/>
      <c r="O542" s="1"/>
      <c r="P542" s="229"/>
      <c r="Q542" s="1"/>
      <c r="R542" s="1"/>
      <c r="S542" s="1"/>
      <c r="T542" s="1"/>
      <c r="U542" s="1"/>
      <c r="V542" s="1"/>
      <c r="W542" s="1"/>
      <c r="X542" s="1"/>
      <c r="Y542" s="1"/>
      <c r="Z542" s="1"/>
      <c r="AA542" s="1"/>
      <c r="AB542" s="1"/>
      <c r="AC542" s="1"/>
      <c r="AD542" s="1"/>
      <c r="AE542" s="1"/>
      <c r="AF542" s="1"/>
      <c r="AG542" s="1"/>
      <c r="AH542" s="1"/>
      <c r="AI542" s="1"/>
      <c r="AJ542" s="1"/>
      <c r="AK542" s="1"/>
    </row>
    <row r="543" spans="1:37" ht="14.25" customHeight="1">
      <c r="A543" s="315"/>
      <c r="B543" s="1"/>
      <c r="C543" s="1"/>
      <c r="D543" s="1"/>
      <c r="E543" s="1"/>
      <c r="F543" s="1"/>
      <c r="G543" s="1"/>
      <c r="H543" s="1"/>
      <c r="I543" s="1"/>
      <c r="J543" s="1"/>
      <c r="K543" s="1"/>
      <c r="L543" s="1"/>
      <c r="M543" s="1"/>
      <c r="N543" s="1"/>
      <c r="O543" s="1"/>
      <c r="P543" s="229"/>
      <c r="Q543" s="1"/>
      <c r="R543" s="1"/>
      <c r="S543" s="1"/>
      <c r="T543" s="1"/>
      <c r="U543" s="1"/>
      <c r="V543" s="1"/>
      <c r="W543" s="1"/>
      <c r="X543" s="1"/>
      <c r="Y543" s="1"/>
      <c r="Z543" s="1"/>
      <c r="AA543" s="1"/>
      <c r="AB543" s="1"/>
      <c r="AC543" s="1"/>
      <c r="AD543" s="1"/>
      <c r="AE543" s="1"/>
      <c r="AF543" s="1"/>
      <c r="AG543" s="1"/>
      <c r="AH543" s="1"/>
      <c r="AI543" s="1"/>
      <c r="AJ543" s="1"/>
      <c r="AK543" s="1"/>
    </row>
    <row r="544" spans="1:37" ht="14.25" customHeight="1">
      <c r="A544" s="315"/>
      <c r="B544" s="1"/>
      <c r="C544" s="1"/>
      <c r="D544" s="1"/>
      <c r="E544" s="1"/>
      <c r="F544" s="1"/>
      <c r="G544" s="1"/>
      <c r="H544" s="1"/>
      <c r="I544" s="1"/>
      <c r="J544" s="1"/>
      <c r="K544" s="1"/>
      <c r="L544" s="1"/>
      <c r="M544" s="1"/>
      <c r="N544" s="1"/>
      <c r="O544" s="1"/>
      <c r="P544" s="229"/>
      <c r="Q544" s="1"/>
      <c r="R544" s="1"/>
      <c r="S544" s="1"/>
      <c r="T544" s="1"/>
      <c r="U544" s="1"/>
      <c r="V544" s="1"/>
      <c r="W544" s="1"/>
      <c r="X544" s="1"/>
      <c r="Y544" s="1"/>
      <c r="Z544" s="1"/>
      <c r="AA544" s="1"/>
      <c r="AB544" s="1"/>
      <c r="AC544" s="1"/>
      <c r="AD544" s="1"/>
      <c r="AE544" s="1"/>
      <c r="AF544" s="1"/>
      <c r="AG544" s="1"/>
      <c r="AH544" s="1"/>
      <c r="AI544" s="1"/>
      <c r="AJ544" s="1"/>
      <c r="AK544" s="1"/>
    </row>
    <row r="545" spans="1:37" ht="14.25" customHeight="1">
      <c r="A545" s="315"/>
      <c r="B545" s="1"/>
      <c r="C545" s="1"/>
      <c r="D545" s="1"/>
      <c r="E545" s="1"/>
      <c r="F545" s="1"/>
      <c r="G545" s="1"/>
      <c r="H545" s="1"/>
      <c r="I545" s="1"/>
      <c r="J545" s="1"/>
      <c r="K545" s="1"/>
      <c r="L545" s="1"/>
      <c r="M545" s="1"/>
      <c r="N545" s="1"/>
      <c r="O545" s="1"/>
      <c r="P545" s="229"/>
      <c r="Q545" s="1"/>
      <c r="R545" s="1"/>
      <c r="S545" s="1"/>
      <c r="T545" s="1"/>
      <c r="U545" s="1"/>
      <c r="V545" s="1"/>
      <c r="W545" s="1"/>
      <c r="X545" s="1"/>
      <c r="Y545" s="1"/>
      <c r="Z545" s="1"/>
      <c r="AA545" s="1"/>
      <c r="AB545" s="1"/>
      <c r="AC545" s="1"/>
      <c r="AD545" s="1"/>
      <c r="AE545" s="1"/>
      <c r="AF545" s="1"/>
      <c r="AG545" s="1"/>
      <c r="AH545" s="1"/>
      <c r="AI545" s="1"/>
      <c r="AJ545" s="1"/>
      <c r="AK545" s="1"/>
    </row>
    <row r="546" spans="1:37" ht="14.25" customHeight="1">
      <c r="A546" s="315"/>
      <c r="B546" s="1"/>
      <c r="C546" s="1"/>
      <c r="D546" s="1"/>
      <c r="E546" s="1"/>
      <c r="F546" s="1"/>
      <c r="G546" s="1"/>
      <c r="H546" s="1"/>
      <c r="I546" s="1"/>
      <c r="J546" s="1"/>
      <c r="K546" s="1"/>
      <c r="L546" s="1"/>
      <c r="M546" s="1"/>
      <c r="N546" s="1"/>
      <c r="O546" s="1"/>
      <c r="P546" s="229"/>
      <c r="Q546" s="1"/>
      <c r="R546" s="1"/>
      <c r="S546" s="1"/>
      <c r="T546" s="1"/>
      <c r="U546" s="1"/>
      <c r="V546" s="1"/>
      <c r="W546" s="1"/>
      <c r="X546" s="1"/>
      <c r="Y546" s="1"/>
      <c r="Z546" s="1"/>
      <c r="AA546" s="1"/>
      <c r="AB546" s="1"/>
      <c r="AC546" s="1"/>
      <c r="AD546" s="1"/>
      <c r="AE546" s="1"/>
      <c r="AF546" s="1"/>
      <c r="AG546" s="1"/>
      <c r="AH546" s="1"/>
      <c r="AI546" s="1"/>
      <c r="AJ546" s="1"/>
      <c r="AK546" s="1"/>
    </row>
    <row r="547" spans="1:37" ht="14.25" customHeight="1">
      <c r="A547" s="315"/>
      <c r="B547" s="1"/>
      <c r="C547" s="1"/>
      <c r="D547" s="1"/>
      <c r="E547" s="1"/>
      <c r="F547" s="1"/>
      <c r="G547" s="1"/>
      <c r="H547" s="1"/>
      <c r="I547" s="1"/>
      <c r="J547" s="1"/>
      <c r="K547" s="1"/>
      <c r="L547" s="1"/>
      <c r="M547" s="1"/>
      <c r="N547" s="1"/>
      <c r="O547" s="1"/>
      <c r="P547" s="229"/>
      <c r="Q547" s="1"/>
      <c r="R547" s="1"/>
      <c r="S547" s="1"/>
      <c r="T547" s="1"/>
      <c r="U547" s="1"/>
      <c r="V547" s="1"/>
      <c r="W547" s="1"/>
      <c r="X547" s="1"/>
      <c r="Y547" s="1"/>
      <c r="Z547" s="1"/>
      <c r="AA547" s="1"/>
      <c r="AB547" s="1"/>
      <c r="AC547" s="1"/>
      <c r="AD547" s="1"/>
      <c r="AE547" s="1"/>
      <c r="AF547" s="1"/>
      <c r="AG547" s="1"/>
      <c r="AH547" s="1"/>
      <c r="AI547" s="1"/>
      <c r="AJ547" s="1"/>
      <c r="AK547" s="1"/>
    </row>
    <row r="548" spans="1:37" ht="14.25" customHeight="1">
      <c r="A548" s="315"/>
      <c r="B548" s="1"/>
      <c r="C548" s="1"/>
      <c r="D548" s="1"/>
      <c r="E548" s="1"/>
      <c r="F548" s="1"/>
      <c r="G548" s="1"/>
      <c r="H548" s="1"/>
      <c r="I548" s="1"/>
      <c r="J548" s="1"/>
      <c r="K548" s="1"/>
      <c r="L548" s="1"/>
      <c r="M548" s="1"/>
      <c r="N548" s="1"/>
      <c r="O548" s="1"/>
      <c r="P548" s="229"/>
      <c r="Q548" s="1"/>
      <c r="R548" s="1"/>
      <c r="S548" s="1"/>
      <c r="T548" s="1"/>
      <c r="U548" s="1"/>
      <c r="V548" s="1"/>
      <c r="W548" s="1"/>
      <c r="X548" s="1"/>
      <c r="Y548" s="1"/>
      <c r="Z548" s="1"/>
      <c r="AA548" s="1"/>
      <c r="AB548" s="1"/>
      <c r="AC548" s="1"/>
      <c r="AD548" s="1"/>
      <c r="AE548" s="1"/>
      <c r="AF548" s="1"/>
      <c r="AG548" s="1"/>
      <c r="AH548" s="1"/>
      <c r="AI548" s="1"/>
      <c r="AJ548" s="1"/>
      <c r="AK548" s="1"/>
    </row>
    <row r="549" spans="1:37" ht="14.25" customHeight="1">
      <c r="A549" s="315"/>
      <c r="B549" s="1"/>
      <c r="C549" s="1"/>
      <c r="D549" s="1"/>
      <c r="E549" s="1"/>
      <c r="F549" s="1"/>
      <c r="G549" s="1"/>
      <c r="H549" s="1"/>
      <c r="I549" s="1"/>
      <c r="J549" s="1"/>
      <c r="K549" s="1"/>
      <c r="L549" s="1"/>
      <c r="M549" s="1"/>
      <c r="N549" s="1"/>
      <c r="O549" s="1"/>
      <c r="P549" s="229"/>
      <c r="Q549" s="1"/>
      <c r="R549" s="1"/>
      <c r="S549" s="1"/>
      <c r="T549" s="1"/>
      <c r="U549" s="1"/>
      <c r="V549" s="1"/>
      <c r="W549" s="1"/>
      <c r="X549" s="1"/>
      <c r="Y549" s="1"/>
      <c r="Z549" s="1"/>
      <c r="AA549" s="1"/>
      <c r="AB549" s="1"/>
      <c r="AC549" s="1"/>
      <c r="AD549" s="1"/>
      <c r="AE549" s="1"/>
      <c r="AF549" s="1"/>
      <c r="AG549" s="1"/>
      <c r="AH549" s="1"/>
      <c r="AI549" s="1"/>
      <c r="AJ549" s="1"/>
      <c r="AK549" s="1"/>
    </row>
    <row r="550" spans="1:37" ht="14.25" customHeight="1">
      <c r="A550" s="315"/>
      <c r="B550" s="1"/>
      <c r="C550" s="1"/>
      <c r="D550" s="1"/>
      <c r="E550" s="1"/>
      <c r="F550" s="1"/>
      <c r="G550" s="1"/>
      <c r="H550" s="1"/>
      <c r="I550" s="1"/>
      <c r="J550" s="1"/>
      <c r="K550" s="1"/>
      <c r="L550" s="1"/>
      <c r="M550" s="1"/>
      <c r="N550" s="1"/>
      <c r="O550" s="1"/>
      <c r="P550" s="229"/>
      <c r="Q550" s="1"/>
      <c r="R550" s="1"/>
      <c r="S550" s="1"/>
      <c r="T550" s="1"/>
      <c r="U550" s="1"/>
      <c r="V550" s="1"/>
      <c r="W550" s="1"/>
      <c r="X550" s="1"/>
      <c r="Y550" s="1"/>
      <c r="Z550" s="1"/>
      <c r="AA550" s="1"/>
      <c r="AB550" s="1"/>
      <c r="AC550" s="1"/>
      <c r="AD550" s="1"/>
      <c r="AE550" s="1"/>
      <c r="AF550" s="1"/>
      <c r="AG550" s="1"/>
      <c r="AH550" s="1"/>
      <c r="AI550" s="1"/>
      <c r="AJ550" s="1"/>
      <c r="AK550" s="1"/>
    </row>
    <row r="551" spans="1:37" ht="14.25" customHeight="1">
      <c r="A551" s="315"/>
      <c r="B551" s="1"/>
      <c r="C551" s="1"/>
      <c r="D551" s="1"/>
      <c r="E551" s="1"/>
      <c r="F551" s="1"/>
      <c r="G551" s="1"/>
      <c r="H551" s="1"/>
      <c r="I551" s="1"/>
      <c r="J551" s="1"/>
      <c r="K551" s="1"/>
      <c r="L551" s="1"/>
      <c r="M551" s="1"/>
      <c r="N551" s="1"/>
      <c r="O551" s="1"/>
      <c r="P551" s="229"/>
      <c r="Q551" s="1"/>
      <c r="R551" s="1"/>
      <c r="S551" s="1"/>
      <c r="T551" s="1"/>
      <c r="U551" s="1"/>
      <c r="V551" s="1"/>
      <c r="W551" s="1"/>
      <c r="X551" s="1"/>
      <c r="Y551" s="1"/>
      <c r="Z551" s="1"/>
      <c r="AA551" s="1"/>
      <c r="AB551" s="1"/>
      <c r="AC551" s="1"/>
      <c r="AD551" s="1"/>
      <c r="AE551" s="1"/>
      <c r="AF551" s="1"/>
      <c r="AG551" s="1"/>
      <c r="AH551" s="1"/>
      <c r="AI551" s="1"/>
      <c r="AJ551" s="1"/>
      <c r="AK551" s="1"/>
    </row>
    <row r="552" spans="1:37" ht="14.25" customHeight="1">
      <c r="A552" s="315"/>
      <c r="B552" s="1"/>
      <c r="C552" s="1"/>
      <c r="D552" s="1"/>
      <c r="E552" s="1"/>
      <c r="F552" s="1"/>
      <c r="G552" s="1"/>
      <c r="H552" s="1"/>
      <c r="I552" s="1"/>
      <c r="J552" s="1"/>
      <c r="K552" s="1"/>
      <c r="L552" s="1"/>
      <c r="M552" s="1"/>
      <c r="N552" s="1"/>
      <c r="O552" s="1"/>
      <c r="P552" s="229"/>
      <c r="Q552" s="1"/>
      <c r="R552" s="1"/>
      <c r="S552" s="1"/>
      <c r="T552" s="1"/>
      <c r="U552" s="1"/>
      <c r="V552" s="1"/>
      <c r="W552" s="1"/>
      <c r="X552" s="1"/>
      <c r="Y552" s="1"/>
      <c r="Z552" s="1"/>
      <c r="AA552" s="1"/>
      <c r="AB552" s="1"/>
      <c r="AC552" s="1"/>
      <c r="AD552" s="1"/>
      <c r="AE552" s="1"/>
      <c r="AF552" s="1"/>
      <c r="AG552" s="1"/>
      <c r="AH552" s="1"/>
      <c r="AI552" s="1"/>
      <c r="AJ552" s="1"/>
      <c r="AK552" s="1"/>
    </row>
    <row r="553" spans="1:37" ht="14.25" customHeight="1">
      <c r="A553" s="315"/>
      <c r="B553" s="1"/>
      <c r="C553" s="1"/>
      <c r="D553" s="1"/>
      <c r="E553" s="1"/>
      <c r="F553" s="1"/>
      <c r="G553" s="1"/>
      <c r="H553" s="1"/>
      <c r="I553" s="1"/>
      <c r="J553" s="1"/>
      <c r="K553" s="1"/>
      <c r="L553" s="1"/>
      <c r="M553" s="1"/>
      <c r="N553" s="1"/>
      <c r="O553" s="1"/>
      <c r="P553" s="229"/>
      <c r="Q553" s="1"/>
      <c r="R553" s="1"/>
      <c r="S553" s="1"/>
      <c r="T553" s="1"/>
      <c r="U553" s="1"/>
      <c r="V553" s="1"/>
      <c r="W553" s="1"/>
      <c r="X553" s="1"/>
      <c r="Y553" s="1"/>
      <c r="Z553" s="1"/>
      <c r="AA553" s="1"/>
      <c r="AB553" s="1"/>
      <c r="AC553" s="1"/>
      <c r="AD553" s="1"/>
      <c r="AE553" s="1"/>
      <c r="AF553" s="1"/>
      <c r="AG553" s="1"/>
      <c r="AH553" s="1"/>
      <c r="AI553" s="1"/>
      <c r="AJ553" s="1"/>
      <c r="AK553" s="1"/>
    </row>
    <row r="554" spans="1:37" ht="14.25" customHeight="1">
      <c r="A554" s="315"/>
      <c r="B554" s="1"/>
      <c r="C554" s="1"/>
      <c r="D554" s="1"/>
      <c r="E554" s="1"/>
      <c r="F554" s="1"/>
      <c r="G554" s="1"/>
      <c r="H554" s="1"/>
      <c r="I554" s="1"/>
      <c r="J554" s="1"/>
      <c r="K554" s="1"/>
      <c r="L554" s="1"/>
      <c r="M554" s="1"/>
      <c r="N554" s="1"/>
      <c r="O554" s="1"/>
      <c r="P554" s="229"/>
      <c r="Q554" s="1"/>
      <c r="R554" s="1"/>
      <c r="S554" s="1"/>
      <c r="T554" s="1"/>
      <c r="U554" s="1"/>
      <c r="V554" s="1"/>
      <c r="W554" s="1"/>
      <c r="X554" s="1"/>
      <c r="Y554" s="1"/>
      <c r="Z554" s="1"/>
      <c r="AA554" s="1"/>
      <c r="AB554" s="1"/>
      <c r="AC554" s="1"/>
      <c r="AD554" s="1"/>
      <c r="AE554" s="1"/>
      <c r="AF554" s="1"/>
      <c r="AG554" s="1"/>
      <c r="AH554" s="1"/>
      <c r="AI554" s="1"/>
      <c r="AJ554" s="1"/>
      <c r="AK554" s="1"/>
    </row>
    <row r="555" spans="1:37" ht="14.25" customHeight="1">
      <c r="A555" s="315"/>
      <c r="B555" s="1"/>
      <c r="C555" s="1"/>
      <c r="D555" s="1"/>
      <c r="E555" s="1"/>
      <c r="F555" s="1"/>
      <c r="G555" s="1"/>
      <c r="H555" s="1"/>
      <c r="I555" s="1"/>
      <c r="J555" s="1"/>
      <c r="K555" s="1"/>
      <c r="L555" s="1"/>
      <c r="M555" s="1"/>
      <c r="N555" s="1"/>
      <c r="O555" s="1"/>
      <c r="P555" s="229"/>
      <c r="Q555" s="1"/>
      <c r="R555" s="1"/>
      <c r="S555" s="1"/>
      <c r="T555" s="1"/>
      <c r="U555" s="1"/>
      <c r="V555" s="1"/>
      <c r="W555" s="1"/>
      <c r="X555" s="1"/>
      <c r="Y555" s="1"/>
      <c r="Z555" s="1"/>
      <c r="AA555" s="1"/>
      <c r="AB555" s="1"/>
      <c r="AC555" s="1"/>
      <c r="AD555" s="1"/>
      <c r="AE555" s="1"/>
      <c r="AF555" s="1"/>
      <c r="AG555" s="1"/>
      <c r="AH555" s="1"/>
      <c r="AI555" s="1"/>
      <c r="AJ555" s="1"/>
      <c r="AK555" s="1"/>
    </row>
    <row r="556" spans="1:37" ht="14.25" customHeight="1">
      <c r="A556" s="315"/>
      <c r="B556" s="1"/>
      <c r="C556" s="1"/>
      <c r="D556" s="1"/>
      <c r="E556" s="1"/>
      <c r="F556" s="1"/>
      <c r="G556" s="1"/>
      <c r="H556" s="1"/>
      <c r="I556" s="1"/>
      <c r="J556" s="1"/>
      <c r="K556" s="1"/>
      <c r="L556" s="1"/>
      <c r="M556" s="1"/>
      <c r="N556" s="1"/>
      <c r="O556" s="1"/>
      <c r="P556" s="229"/>
      <c r="Q556" s="1"/>
      <c r="R556" s="1"/>
      <c r="S556" s="1"/>
      <c r="T556" s="1"/>
      <c r="U556" s="1"/>
      <c r="V556" s="1"/>
      <c r="W556" s="1"/>
      <c r="X556" s="1"/>
      <c r="Y556" s="1"/>
      <c r="Z556" s="1"/>
      <c r="AA556" s="1"/>
      <c r="AB556" s="1"/>
      <c r="AC556" s="1"/>
      <c r="AD556" s="1"/>
      <c r="AE556" s="1"/>
      <c r="AF556" s="1"/>
      <c r="AG556" s="1"/>
      <c r="AH556" s="1"/>
      <c r="AI556" s="1"/>
      <c r="AJ556" s="1"/>
      <c r="AK556" s="1"/>
    </row>
    <row r="557" spans="1:37" ht="14.25" customHeight="1">
      <c r="A557" s="315"/>
      <c r="B557" s="1"/>
      <c r="C557" s="1"/>
      <c r="D557" s="1"/>
      <c r="E557" s="1"/>
      <c r="F557" s="1"/>
      <c r="G557" s="1"/>
      <c r="H557" s="1"/>
      <c r="I557" s="1"/>
      <c r="J557" s="1"/>
      <c r="K557" s="1"/>
      <c r="L557" s="1"/>
      <c r="M557" s="1"/>
      <c r="N557" s="1"/>
      <c r="O557" s="1"/>
      <c r="P557" s="229"/>
      <c r="Q557" s="1"/>
      <c r="R557" s="1"/>
      <c r="S557" s="1"/>
      <c r="T557" s="1"/>
      <c r="U557" s="1"/>
      <c r="V557" s="1"/>
      <c r="W557" s="1"/>
      <c r="X557" s="1"/>
      <c r="Y557" s="1"/>
      <c r="Z557" s="1"/>
      <c r="AA557" s="1"/>
      <c r="AB557" s="1"/>
      <c r="AC557" s="1"/>
      <c r="AD557" s="1"/>
      <c r="AE557" s="1"/>
      <c r="AF557" s="1"/>
      <c r="AG557" s="1"/>
      <c r="AH557" s="1"/>
      <c r="AI557" s="1"/>
      <c r="AJ557" s="1"/>
      <c r="AK557" s="1"/>
    </row>
    <row r="558" spans="1:37" ht="14.25" customHeight="1">
      <c r="A558" s="315"/>
      <c r="B558" s="1"/>
      <c r="C558" s="1"/>
      <c r="D558" s="1"/>
      <c r="E558" s="1"/>
      <c r="F558" s="1"/>
      <c r="G558" s="1"/>
      <c r="H558" s="1"/>
      <c r="I558" s="1"/>
      <c r="J558" s="1"/>
      <c r="K558" s="1"/>
      <c r="L558" s="1"/>
      <c r="M558" s="1"/>
      <c r="N558" s="1"/>
      <c r="O558" s="1"/>
      <c r="P558" s="229"/>
      <c r="Q558" s="1"/>
      <c r="R558" s="1"/>
      <c r="S558" s="1"/>
      <c r="T558" s="1"/>
      <c r="U558" s="1"/>
      <c r="V558" s="1"/>
      <c r="W558" s="1"/>
      <c r="X558" s="1"/>
      <c r="Y558" s="1"/>
      <c r="Z558" s="1"/>
      <c r="AA558" s="1"/>
      <c r="AB558" s="1"/>
      <c r="AC558" s="1"/>
      <c r="AD558" s="1"/>
      <c r="AE558" s="1"/>
      <c r="AF558" s="1"/>
      <c r="AG558" s="1"/>
      <c r="AH558" s="1"/>
      <c r="AI558" s="1"/>
      <c r="AJ558" s="1"/>
      <c r="AK558" s="1"/>
    </row>
    <row r="559" spans="1:37" ht="14.25" customHeight="1">
      <c r="A559" s="315"/>
      <c r="B559" s="1"/>
      <c r="C559" s="1"/>
      <c r="D559" s="1"/>
      <c r="E559" s="1"/>
      <c r="F559" s="1"/>
      <c r="G559" s="1"/>
      <c r="H559" s="1"/>
      <c r="I559" s="1"/>
      <c r="J559" s="1"/>
      <c r="K559" s="1"/>
      <c r="L559" s="1"/>
      <c r="M559" s="1"/>
      <c r="N559" s="1"/>
      <c r="O559" s="1"/>
      <c r="P559" s="229"/>
      <c r="Q559" s="1"/>
      <c r="R559" s="1"/>
      <c r="S559" s="1"/>
      <c r="T559" s="1"/>
      <c r="U559" s="1"/>
      <c r="V559" s="1"/>
      <c r="W559" s="1"/>
      <c r="X559" s="1"/>
      <c r="Y559" s="1"/>
      <c r="Z559" s="1"/>
      <c r="AA559" s="1"/>
      <c r="AB559" s="1"/>
      <c r="AC559" s="1"/>
      <c r="AD559" s="1"/>
      <c r="AE559" s="1"/>
      <c r="AF559" s="1"/>
      <c r="AG559" s="1"/>
      <c r="AH559" s="1"/>
      <c r="AI559" s="1"/>
      <c r="AJ559" s="1"/>
      <c r="AK559" s="1"/>
    </row>
    <row r="560" spans="1:37" ht="14.25" customHeight="1">
      <c r="A560" s="315"/>
      <c r="B560" s="1"/>
      <c r="C560" s="1"/>
      <c r="D560" s="1"/>
      <c r="E560" s="1"/>
      <c r="F560" s="1"/>
      <c r="G560" s="1"/>
      <c r="H560" s="1"/>
      <c r="I560" s="1"/>
      <c r="J560" s="1"/>
      <c r="K560" s="1"/>
      <c r="L560" s="1"/>
      <c r="M560" s="1"/>
      <c r="N560" s="1"/>
      <c r="O560" s="1"/>
      <c r="P560" s="229"/>
      <c r="Q560" s="1"/>
      <c r="R560" s="1"/>
      <c r="S560" s="1"/>
      <c r="T560" s="1"/>
      <c r="U560" s="1"/>
      <c r="V560" s="1"/>
      <c r="W560" s="1"/>
      <c r="X560" s="1"/>
      <c r="Y560" s="1"/>
      <c r="Z560" s="1"/>
      <c r="AA560" s="1"/>
      <c r="AB560" s="1"/>
      <c r="AC560" s="1"/>
      <c r="AD560" s="1"/>
      <c r="AE560" s="1"/>
      <c r="AF560" s="1"/>
      <c r="AG560" s="1"/>
      <c r="AH560" s="1"/>
      <c r="AI560" s="1"/>
      <c r="AJ560" s="1"/>
      <c r="AK560" s="1"/>
    </row>
    <row r="561" spans="1:37" ht="14.25" customHeight="1">
      <c r="A561" s="315"/>
      <c r="B561" s="1"/>
      <c r="C561" s="1"/>
      <c r="D561" s="1"/>
      <c r="E561" s="1"/>
      <c r="F561" s="1"/>
      <c r="G561" s="1"/>
      <c r="H561" s="1"/>
      <c r="I561" s="1"/>
      <c r="J561" s="1"/>
      <c r="K561" s="1"/>
      <c r="L561" s="1"/>
      <c r="M561" s="1"/>
      <c r="N561" s="1"/>
      <c r="O561" s="1"/>
      <c r="P561" s="229"/>
      <c r="Q561" s="1"/>
      <c r="R561" s="1"/>
      <c r="S561" s="1"/>
      <c r="T561" s="1"/>
      <c r="U561" s="1"/>
      <c r="V561" s="1"/>
      <c r="W561" s="1"/>
      <c r="X561" s="1"/>
      <c r="Y561" s="1"/>
      <c r="Z561" s="1"/>
      <c r="AA561" s="1"/>
      <c r="AB561" s="1"/>
      <c r="AC561" s="1"/>
      <c r="AD561" s="1"/>
      <c r="AE561" s="1"/>
      <c r="AF561" s="1"/>
      <c r="AG561" s="1"/>
      <c r="AH561" s="1"/>
      <c r="AI561" s="1"/>
      <c r="AJ561" s="1"/>
      <c r="AK561" s="1"/>
    </row>
    <row r="562" spans="1:37" ht="14.25" customHeight="1">
      <c r="A562" s="315"/>
      <c r="B562" s="1"/>
      <c r="C562" s="1"/>
      <c r="D562" s="1"/>
      <c r="E562" s="1"/>
      <c r="F562" s="1"/>
      <c r="G562" s="1"/>
      <c r="H562" s="1"/>
      <c r="I562" s="1"/>
      <c r="J562" s="1"/>
      <c r="K562" s="1"/>
      <c r="L562" s="1"/>
      <c r="M562" s="1"/>
      <c r="N562" s="1"/>
      <c r="O562" s="1"/>
      <c r="P562" s="229"/>
      <c r="Q562" s="1"/>
      <c r="R562" s="1"/>
      <c r="S562" s="1"/>
      <c r="T562" s="1"/>
      <c r="U562" s="1"/>
      <c r="V562" s="1"/>
      <c r="W562" s="1"/>
      <c r="X562" s="1"/>
      <c r="Y562" s="1"/>
      <c r="Z562" s="1"/>
      <c r="AA562" s="1"/>
      <c r="AB562" s="1"/>
      <c r="AC562" s="1"/>
      <c r="AD562" s="1"/>
      <c r="AE562" s="1"/>
      <c r="AF562" s="1"/>
      <c r="AG562" s="1"/>
      <c r="AH562" s="1"/>
      <c r="AI562" s="1"/>
      <c r="AJ562" s="1"/>
      <c r="AK562" s="1"/>
    </row>
    <row r="563" spans="1:37" ht="14.25" customHeight="1">
      <c r="A563" s="315"/>
      <c r="B563" s="1"/>
      <c r="C563" s="1"/>
      <c r="D563" s="1"/>
      <c r="E563" s="1"/>
      <c r="F563" s="1"/>
      <c r="G563" s="1"/>
      <c r="H563" s="1"/>
      <c r="I563" s="1"/>
      <c r="J563" s="1"/>
      <c r="K563" s="1"/>
      <c r="L563" s="1"/>
      <c r="M563" s="1"/>
      <c r="N563" s="1"/>
      <c r="O563" s="1"/>
      <c r="P563" s="229"/>
      <c r="Q563" s="1"/>
      <c r="R563" s="1"/>
      <c r="S563" s="1"/>
      <c r="T563" s="1"/>
      <c r="U563" s="1"/>
      <c r="V563" s="1"/>
      <c r="W563" s="1"/>
      <c r="X563" s="1"/>
      <c r="Y563" s="1"/>
      <c r="Z563" s="1"/>
      <c r="AA563" s="1"/>
      <c r="AB563" s="1"/>
      <c r="AC563" s="1"/>
      <c r="AD563" s="1"/>
      <c r="AE563" s="1"/>
      <c r="AF563" s="1"/>
      <c r="AG563" s="1"/>
      <c r="AH563" s="1"/>
      <c r="AI563" s="1"/>
      <c r="AJ563" s="1"/>
      <c r="AK563" s="1"/>
    </row>
    <row r="564" spans="1:37" ht="14.25" customHeight="1">
      <c r="A564" s="315"/>
      <c r="B564" s="1"/>
      <c r="C564" s="1"/>
      <c r="D564" s="1"/>
      <c r="E564" s="1"/>
      <c r="F564" s="1"/>
      <c r="G564" s="1"/>
      <c r="H564" s="1"/>
      <c r="I564" s="1"/>
      <c r="J564" s="1"/>
      <c r="K564" s="1"/>
      <c r="L564" s="1"/>
      <c r="M564" s="1"/>
      <c r="N564" s="1"/>
      <c r="O564" s="1"/>
      <c r="P564" s="229"/>
      <c r="Q564" s="1"/>
      <c r="R564" s="1"/>
      <c r="S564" s="1"/>
      <c r="T564" s="1"/>
      <c r="U564" s="1"/>
      <c r="V564" s="1"/>
      <c r="W564" s="1"/>
      <c r="X564" s="1"/>
      <c r="Y564" s="1"/>
      <c r="Z564" s="1"/>
      <c r="AA564" s="1"/>
      <c r="AB564" s="1"/>
      <c r="AC564" s="1"/>
      <c r="AD564" s="1"/>
      <c r="AE564" s="1"/>
      <c r="AF564" s="1"/>
      <c r="AG564" s="1"/>
      <c r="AH564" s="1"/>
      <c r="AI564" s="1"/>
      <c r="AJ564" s="1"/>
      <c r="AK564" s="1"/>
    </row>
    <row r="565" spans="1:37" ht="14.25" customHeight="1">
      <c r="A565" s="315"/>
      <c r="B565" s="1"/>
      <c r="C565" s="1"/>
      <c r="D565" s="1"/>
      <c r="E565" s="1"/>
      <c r="F565" s="1"/>
      <c r="G565" s="1"/>
      <c r="H565" s="1"/>
      <c r="I565" s="1"/>
      <c r="J565" s="1"/>
      <c r="K565" s="1"/>
      <c r="L565" s="1"/>
      <c r="M565" s="1"/>
      <c r="N565" s="1"/>
      <c r="O565" s="1"/>
      <c r="P565" s="229"/>
      <c r="Q565" s="1"/>
      <c r="R565" s="1"/>
      <c r="S565" s="1"/>
      <c r="T565" s="1"/>
      <c r="U565" s="1"/>
      <c r="V565" s="1"/>
      <c r="W565" s="1"/>
      <c r="X565" s="1"/>
      <c r="Y565" s="1"/>
      <c r="Z565" s="1"/>
      <c r="AA565" s="1"/>
      <c r="AB565" s="1"/>
      <c r="AC565" s="1"/>
      <c r="AD565" s="1"/>
      <c r="AE565" s="1"/>
      <c r="AF565" s="1"/>
      <c r="AG565" s="1"/>
      <c r="AH565" s="1"/>
      <c r="AI565" s="1"/>
      <c r="AJ565" s="1"/>
      <c r="AK565" s="1"/>
    </row>
    <row r="566" spans="1:37" ht="14.25" customHeight="1">
      <c r="A566" s="315"/>
      <c r="B566" s="1"/>
      <c r="C566" s="1"/>
      <c r="D566" s="1"/>
      <c r="E566" s="1"/>
      <c r="F566" s="1"/>
      <c r="G566" s="1"/>
      <c r="H566" s="1"/>
      <c r="I566" s="1"/>
      <c r="J566" s="1"/>
      <c r="K566" s="1"/>
      <c r="L566" s="1"/>
      <c r="M566" s="1"/>
      <c r="N566" s="1"/>
      <c r="O566" s="1"/>
      <c r="P566" s="229"/>
      <c r="Q566" s="1"/>
      <c r="R566" s="1"/>
      <c r="S566" s="1"/>
      <c r="T566" s="1"/>
      <c r="U566" s="1"/>
      <c r="V566" s="1"/>
      <c r="W566" s="1"/>
      <c r="X566" s="1"/>
      <c r="Y566" s="1"/>
      <c r="Z566" s="1"/>
      <c r="AA566" s="1"/>
      <c r="AB566" s="1"/>
      <c r="AC566" s="1"/>
      <c r="AD566" s="1"/>
      <c r="AE566" s="1"/>
      <c r="AF566" s="1"/>
      <c r="AG566" s="1"/>
      <c r="AH566" s="1"/>
      <c r="AI566" s="1"/>
      <c r="AJ566" s="1"/>
      <c r="AK566" s="1"/>
    </row>
    <row r="567" spans="1:37" ht="14.25" customHeight="1">
      <c r="A567" s="315"/>
      <c r="B567" s="1"/>
      <c r="C567" s="1"/>
      <c r="D567" s="1"/>
      <c r="E567" s="1"/>
      <c r="F567" s="1"/>
      <c r="G567" s="1"/>
      <c r="H567" s="1"/>
      <c r="I567" s="1"/>
      <c r="J567" s="1"/>
      <c r="K567" s="1"/>
      <c r="L567" s="1"/>
      <c r="M567" s="1"/>
      <c r="N567" s="1"/>
      <c r="O567" s="1"/>
      <c r="P567" s="229"/>
      <c r="Q567" s="1"/>
      <c r="R567" s="1"/>
      <c r="S567" s="1"/>
      <c r="T567" s="1"/>
      <c r="U567" s="1"/>
      <c r="V567" s="1"/>
      <c r="W567" s="1"/>
      <c r="X567" s="1"/>
      <c r="Y567" s="1"/>
      <c r="Z567" s="1"/>
      <c r="AA567" s="1"/>
      <c r="AB567" s="1"/>
      <c r="AC567" s="1"/>
      <c r="AD567" s="1"/>
      <c r="AE567" s="1"/>
      <c r="AF567" s="1"/>
      <c r="AG567" s="1"/>
      <c r="AH567" s="1"/>
      <c r="AI567" s="1"/>
      <c r="AJ567" s="1"/>
      <c r="AK567" s="1"/>
    </row>
    <row r="568" spans="1:37" ht="14.25" customHeight="1">
      <c r="A568" s="315"/>
      <c r="B568" s="1"/>
      <c r="C568" s="1"/>
      <c r="D568" s="1"/>
      <c r="E568" s="1"/>
      <c r="F568" s="1"/>
      <c r="G568" s="1"/>
      <c r="H568" s="1"/>
      <c r="I568" s="1"/>
      <c r="J568" s="1"/>
      <c r="K568" s="1"/>
      <c r="L568" s="1"/>
      <c r="M568" s="1"/>
      <c r="N568" s="1"/>
      <c r="O568" s="1"/>
      <c r="P568" s="229"/>
      <c r="Q568" s="1"/>
      <c r="R568" s="1"/>
      <c r="S568" s="1"/>
      <c r="T568" s="1"/>
      <c r="U568" s="1"/>
      <c r="V568" s="1"/>
      <c r="W568" s="1"/>
      <c r="X568" s="1"/>
      <c r="Y568" s="1"/>
      <c r="Z568" s="1"/>
      <c r="AA568" s="1"/>
      <c r="AB568" s="1"/>
      <c r="AC568" s="1"/>
      <c r="AD568" s="1"/>
      <c r="AE568" s="1"/>
      <c r="AF568" s="1"/>
      <c r="AG568" s="1"/>
      <c r="AH568" s="1"/>
      <c r="AI568" s="1"/>
      <c r="AJ568" s="1"/>
      <c r="AK568" s="1"/>
    </row>
    <row r="569" spans="1:37" ht="14.25" customHeight="1">
      <c r="A569" s="315"/>
      <c r="B569" s="1"/>
      <c r="C569" s="1"/>
      <c r="D569" s="1"/>
      <c r="E569" s="1"/>
      <c r="F569" s="1"/>
      <c r="G569" s="1"/>
      <c r="H569" s="1"/>
      <c r="I569" s="1"/>
      <c r="J569" s="1"/>
      <c r="K569" s="1"/>
      <c r="L569" s="1"/>
      <c r="M569" s="1"/>
      <c r="N569" s="1"/>
      <c r="O569" s="1"/>
      <c r="P569" s="229"/>
      <c r="Q569" s="1"/>
      <c r="R569" s="1"/>
      <c r="S569" s="1"/>
      <c r="T569" s="1"/>
      <c r="U569" s="1"/>
      <c r="V569" s="1"/>
      <c r="W569" s="1"/>
      <c r="X569" s="1"/>
      <c r="Y569" s="1"/>
      <c r="Z569" s="1"/>
      <c r="AA569" s="1"/>
      <c r="AB569" s="1"/>
      <c r="AC569" s="1"/>
      <c r="AD569" s="1"/>
      <c r="AE569" s="1"/>
      <c r="AF569" s="1"/>
      <c r="AG569" s="1"/>
      <c r="AH569" s="1"/>
      <c r="AI569" s="1"/>
      <c r="AJ569" s="1"/>
      <c r="AK569" s="1"/>
    </row>
    <row r="570" spans="1:37" ht="14.25" customHeight="1">
      <c r="A570" s="315"/>
      <c r="B570" s="1"/>
      <c r="C570" s="1"/>
      <c r="D570" s="1"/>
      <c r="E570" s="1"/>
      <c r="F570" s="1"/>
      <c r="G570" s="1"/>
      <c r="H570" s="1"/>
      <c r="I570" s="1"/>
      <c r="J570" s="1"/>
      <c r="K570" s="1"/>
      <c r="L570" s="1"/>
      <c r="M570" s="1"/>
      <c r="N570" s="1"/>
      <c r="O570" s="1"/>
      <c r="P570" s="229"/>
      <c r="Q570" s="1"/>
      <c r="R570" s="1"/>
      <c r="S570" s="1"/>
      <c r="T570" s="1"/>
      <c r="U570" s="1"/>
      <c r="V570" s="1"/>
      <c r="W570" s="1"/>
      <c r="X570" s="1"/>
      <c r="Y570" s="1"/>
      <c r="Z570" s="1"/>
      <c r="AA570" s="1"/>
      <c r="AB570" s="1"/>
      <c r="AC570" s="1"/>
      <c r="AD570" s="1"/>
      <c r="AE570" s="1"/>
      <c r="AF570" s="1"/>
      <c r="AG570" s="1"/>
      <c r="AH570" s="1"/>
      <c r="AI570" s="1"/>
      <c r="AJ570" s="1"/>
      <c r="AK570" s="1"/>
    </row>
    <row r="571" spans="1:37" ht="14.25" customHeight="1">
      <c r="A571" s="315"/>
      <c r="B571" s="1"/>
      <c r="C571" s="1"/>
      <c r="D571" s="1"/>
      <c r="E571" s="1"/>
      <c r="F571" s="1"/>
      <c r="G571" s="1"/>
      <c r="H571" s="1"/>
      <c r="I571" s="1"/>
      <c r="J571" s="1"/>
      <c r="K571" s="1"/>
      <c r="L571" s="1"/>
      <c r="M571" s="1"/>
      <c r="N571" s="1"/>
      <c r="O571" s="1"/>
      <c r="P571" s="229"/>
      <c r="Q571" s="1"/>
      <c r="R571" s="1"/>
      <c r="S571" s="1"/>
      <c r="T571" s="1"/>
      <c r="U571" s="1"/>
      <c r="V571" s="1"/>
      <c r="W571" s="1"/>
      <c r="X571" s="1"/>
      <c r="Y571" s="1"/>
      <c r="Z571" s="1"/>
      <c r="AA571" s="1"/>
      <c r="AB571" s="1"/>
      <c r="AC571" s="1"/>
      <c r="AD571" s="1"/>
      <c r="AE571" s="1"/>
      <c r="AF571" s="1"/>
      <c r="AG571" s="1"/>
      <c r="AH571" s="1"/>
      <c r="AI571" s="1"/>
      <c r="AJ571" s="1"/>
      <c r="AK571" s="1"/>
    </row>
    <row r="572" spans="1:37" ht="14.25" customHeight="1">
      <c r="A572" s="315"/>
      <c r="B572" s="1"/>
      <c r="C572" s="1"/>
      <c r="D572" s="1"/>
      <c r="E572" s="1"/>
      <c r="F572" s="1"/>
      <c r="G572" s="1"/>
      <c r="H572" s="1"/>
      <c r="I572" s="1"/>
      <c r="J572" s="1"/>
      <c r="K572" s="1"/>
      <c r="L572" s="1"/>
      <c r="M572" s="1"/>
      <c r="N572" s="1"/>
      <c r="O572" s="1"/>
      <c r="P572" s="229"/>
      <c r="Q572" s="1"/>
      <c r="R572" s="1"/>
      <c r="S572" s="1"/>
      <c r="T572" s="1"/>
      <c r="U572" s="1"/>
      <c r="V572" s="1"/>
      <c r="W572" s="1"/>
      <c r="X572" s="1"/>
      <c r="Y572" s="1"/>
      <c r="Z572" s="1"/>
      <c r="AA572" s="1"/>
      <c r="AB572" s="1"/>
      <c r="AC572" s="1"/>
      <c r="AD572" s="1"/>
      <c r="AE572" s="1"/>
      <c r="AF572" s="1"/>
      <c r="AG572" s="1"/>
      <c r="AH572" s="1"/>
      <c r="AI572" s="1"/>
      <c r="AJ572" s="1"/>
      <c r="AK572" s="1"/>
    </row>
    <row r="573" spans="1:37" ht="14.25" customHeight="1">
      <c r="A573" s="315"/>
      <c r="B573" s="1"/>
      <c r="C573" s="1"/>
      <c r="D573" s="1"/>
      <c r="E573" s="1"/>
      <c r="F573" s="1"/>
      <c r="G573" s="1"/>
      <c r="H573" s="1"/>
      <c r="I573" s="1"/>
      <c r="J573" s="1"/>
      <c r="K573" s="1"/>
      <c r="L573" s="1"/>
      <c r="M573" s="1"/>
      <c r="N573" s="1"/>
      <c r="O573" s="1"/>
      <c r="P573" s="229"/>
      <c r="Q573" s="1"/>
      <c r="R573" s="1"/>
      <c r="S573" s="1"/>
      <c r="T573" s="1"/>
      <c r="U573" s="1"/>
      <c r="V573" s="1"/>
      <c r="W573" s="1"/>
      <c r="X573" s="1"/>
      <c r="Y573" s="1"/>
      <c r="Z573" s="1"/>
      <c r="AA573" s="1"/>
      <c r="AB573" s="1"/>
      <c r="AC573" s="1"/>
      <c r="AD573" s="1"/>
      <c r="AE573" s="1"/>
      <c r="AF573" s="1"/>
      <c r="AG573" s="1"/>
      <c r="AH573" s="1"/>
      <c r="AI573" s="1"/>
      <c r="AJ573" s="1"/>
      <c r="AK573" s="1"/>
    </row>
    <row r="574" spans="1:37" ht="14.25" customHeight="1">
      <c r="A574" s="315"/>
      <c r="B574" s="1"/>
      <c r="C574" s="1"/>
      <c r="D574" s="1"/>
      <c r="E574" s="1"/>
      <c r="F574" s="1"/>
      <c r="G574" s="1"/>
      <c r="H574" s="1"/>
      <c r="I574" s="1"/>
      <c r="J574" s="1"/>
      <c r="K574" s="1"/>
      <c r="L574" s="1"/>
      <c r="M574" s="1"/>
      <c r="N574" s="1"/>
      <c r="O574" s="1"/>
      <c r="P574" s="229"/>
      <c r="Q574" s="1"/>
      <c r="R574" s="1"/>
      <c r="S574" s="1"/>
      <c r="T574" s="1"/>
      <c r="U574" s="1"/>
      <c r="V574" s="1"/>
      <c r="W574" s="1"/>
      <c r="X574" s="1"/>
      <c r="Y574" s="1"/>
      <c r="Z574" s="1"/>
      <c r="AA574" s="1"/>
      <c r="AB574" s="1"/>
      <c r="AC574" s="1"/>
      <c r="AD574" s="1"/>
      <c r="AE574" s="1"/>
      <c r="AF574" s="1"/>
      <c r="AG574" s="1"/>
      <c r="AH574" s="1"/>
      <c r="AI574" s="1"/>
      <c r="AJ574" s="1"/>
      <c r="AK574" s="1"/>
    </row>
    <row r="575" spans="1:37" ht="14.25" customHeight="1">
      <c r="A575" s="315"/>
      <c r="B575" s="1"/>
      <c r="C575" s="1"/>
      <c r="D575" s="1"/>
      <c r="E575" s="1"/>
      <c r="F575" s="1"/>
      <c r="G575" s="1"/>
      <c r="H575" s="1"/>
      <c r="I575" s="1"/>
      <c r="J575" s="1"/>
      <c r="K575" s="1"/>
      <c r="L575" s="1"/>
      <c r="M575" s="1"/>
      <c r="N575" s="1"/>
      <c r="O575" s="1"/>
      <c r="P575" s="229"/>
      <c r="Q575" s="1"/>
      <c r="R575" s="1"/>
      <c r="S575" s="1"/>
      <c r="T575" s="1"/>
      <c r="U575" s="1"/>
      <c r="V575" s="1"/>
      <c r="W575" s="1"/>
      <c r="X575" s="1"/>
      <c r="Y575" s="1"/>
      <c r="Z575" s="1"/>
      <c r="AA575" s="1"/>
      <c r="AB575" s="1"/>
      <c r="AC575" s="1"/>
      <c r="AD575" s="1"/>
      <c r="AE575" s="1"/>
      <c r="AF575" s="1"/>
      <c r="AG575" s="1"/>
      <c r="AH575" s="1"/>
      <c r="AI575" s="1"/>
      <c r="AJ575" s="1"/>
      <c r="AK575" s="1"/>
    </row>
    <row r="576" spans="1:37" ht="14.25" customHeight="1">
      <c r="A576" s="315"/>
      <c r="B576" s="1"/>
      <c r="C576" s="1"/>
      <c r="D576" s="1"/>
      <c r="E576" s="1"/>
      <c r="F576" s="1"/>
      <c r="G576" s="1"/>
      <c r="H576" s="1"/>
      <c r="I576" s="1"/>
      <c r="J576" s="1"/>
      <c r="K576" s="1"/>
      <c r="L576" s="1"/>
      <c r="M576" s="1"/>
      <c r="N576" s="1"/>
      <c r="O576" s="1"/>
      <c r="P576" s="229"/>
      <c r="Q576" s="1"/>
      <c r="R576" s="1"/>
      <c r="S576" s="1"/>
      <c r="T576" s="1"/>
      <c r="U576" s="1"/>
      <c r="V576" s="1"/>
      <c r="W576" s="1"/>
      <c r="X576" s="1"/>
      <c r="Y576" s="1"/>
      <c r="Z576" s="1"/>
      <c r="AA576" s="1"/>
      <c r="AB576" s="1"/>
      <c r="AC576" s="1"/>
      <c r="AD576" s="1"/>
      <c r="AE576" s="1"/>
      <c r="AF576" s="1"/>
      <c r="AG576" s="1"/>
      <c r="AH576" s="1"/>
      <c r="AI576" s="1"/>
      <c r="AJ576" s="1"/>
      <c r="AK576" s="1"/>
    </row>
    <row r="577" spans="1:37" ht="14.25" customHeight="1">
      <c r="A577" s="315"/>
      <c r="B577" s="1"/>
      <c r="C577" s="1"/>
      <c r="D577" s="1"/>
      <c r="E577" s="1"/>
      <c r="F577" s="1"/>
      <c r="G577" s="1"/>
      <c r="H577" s="1"/>
      <c r="I577" s="1"/>
      <c r="J577" s="1"/>
      <c r="K577" s="1"/>
      <c r="L577" s="1"/>
      <c r="M577" s="1"/>
      <c r="N577" s="1"/>
      <c r="O577" s="1"/>
      <c r="P577" s="229"/>
      <c r="Q577" s="1"/>
      <c r="R577" s="1"/>
      <c r="S577" s="1"/>
      <c r="T577" s="1"/>
      <c r="U577" s="1"/>
      <c r="V577" s="1"/>
      <c r="W577" s="1"/>
      <c r="X577" s="1"/>
      <c r="Y577" s="1"/>
      <c r="Z577" s="1"/>
      <c r="AA577" s="1"/>
      <c r="AB577" s="1"/>
      <c r="AC577" s="1"/>
      <c r="AD577" s="1"/>
      <c r="AE577" s="1"/>
      <c r="AF577" s="1"/>
      <c r="AG577" s="1"/>
      <c r="AH577" s="1"/>
      <c r="AI577" s="1"/>
      <c r="AJ577" s="1"/>
      <c r="AK577" s="1"/>
    </row>
    <row r="578" spans="1:37" ht="14.25" customHeight="1">
      <c r="A578" s="315"/>
      <c r="B578" s="1"/>
      <c r="C578" s="1"/>
      <c r="D578" s="1"/>
      <c r="E578" s="1"/>
      <c r="F578" s="1"/>
      <c r="G578" s="1"/>
      <c r="H578" s="1"/>
      <c r="I578" s="1"/>
      <c r="J578" s="1"/>
      <c r="K578" s="1"/>
      <c r="L578" s="1"/>
      <c r="M578" s="1"/>
      <c r="N578" s="1"/>
      <c r="O578" s="1"/>
      <c r="P578" s="229"/>
      <c r="Q578" s="1"/>
      <c r="R578" s="1"/>
      <c r="S578" s="1"/>
      <c r="T578" s="1"/>
      <c r="U578" s="1"/>
      <c r="V578" s="1"/>
      <c r="W578" s="1"/>
      <c r="X578" s="1"/>
      <c r="Y578" s="1"/>
      <c r="Z578" s="1"/>
      <c r="AA578" s="1"/>
      <c r="AB578" s="1"/>
      <c r="AC578" s="1"/>
      <c r="AD578" s="1"/>
      <c r="AE578" s="1"/>
      <c r="AF578" s="1"/>
      <c r="AG578" s="1"/>
      <c r="AH578" s="1"/>
      <c r="AI578" s="1"/>
      <c r="AJ578" s="1"/>
      <c r="AK578" s="1"/>
    </row>
    <row r="579" spans="1:37" ht="14.25" customHeight="1">
      <c r="A579" s="315"/>
      <c r="B579" s="1"/>
      <c r="C579" s="1"/>
      <c r="D579" s="1"/>
      <c r="E579" s="1"/>
      <c r="F579" s="1"/>
      <c r="G579" s="1"/>
      <c r="H579" s="1"/>
      <c r="I579" s="1"/>
      <c r="J579" s="1"/>
      <c r="K579" s="1"/>
      <c r="L579" s="1"/>
      <c r="M579" s="1"/>
      <c r="N579" s="1"/>
      <c r="O579" s="1"/>
      <c r="P579" s="229"/>
      <c r="Q579" s="1"/>
      <c r="R579" s="1"/>
      <c r="S579" s="1"/>
      <c r="T579" s="1"/>
      <c r="U579" s="1"/>
      <c r="V579" s="1"/>
      <c r="W579" s="1"/>
      <c r="X579" s="1"/>
      <c r="Y579" s="1"/>
      <c r="Z579" s="1"/>
      <c r="AA579" s="1"/>
      <c r="AB579" s="1"/>
      <c r="AC579" s="1"/>
      <c r="AD579" s="1"/>
      <c r="AE579" s="1"/>
      <c r="AF579" s="1"/>
      <c r="AG579" s="1"/>
      <c r="AH579" s="1"/>
      <c r="AI579" s="1"/>
      <c r="AJ579" s="1"/>
      <c r="AK579" s="1"/>
    </row>
    <row r="580" spans="1:37" ht="14.25" customHeight="1">
      <c r="A580" s="315"/>
      <c r="B580" s="1"/>
      <c r="C580" s="1"/>
      <c r="D580" s="1"/>
      <c r="E580" s="1"/>
      <c r="F580" s="1"/>
      <c r="G580" s="1"/>
      <c r="H580" s="1"/>
      <c r="I580" s="1"/>
      <c r="J580" s="1"/>
      <c r="K580" s="1"/>
      <c r="L580" s="1"/>
      <c r="M580" s="1"/>
      <c r="N580" s="1"/>
      <c r="O580" s="1"/>
      <c r="P580" s="229"/>
      <c r="Q580" s="1"/>
      <c r="R580" s="1"/>
      <c r="S580" s="1"/>
      <c r="T580" s="1"/>
      <c r="U580" s="1"/>
      <c r="V580" s="1"/>
      <c r="W580" s="1"/>
      <c r="X580" s="1"/>
      <c r="Y580" s="1"/>
      <c r="Z580" s="1"/>
      <c r="AA580" s="1"/>
      <c r="AB580" s="1"/>
      <c r="AC580" s="1"/>
      <c r="AD580" s="1"/>
      <c r="AE580" s="1"/>
      <c r="AF580" s="1"/>
      <c r="AG580" s="1"/>
      <c r="AH580" s="1"/>
      <c r="AI580" s="1"/>
      <c r="AJ580" s="1"/>
      <c r="AK580" s="1"/>
    </row>
    <row r="581" spans="1:37" ht="14.25" customHeight="1">
      <c r="A581" s="315"/>
      <c r="B581" s="1"/>
      <c r="C581" s="1"/>
      <c r="D581" s="1"/>
      <c r="E581" s="1"/>
      <c r="F581" s="1"/>
      <c r="G581" s="1"/>
      <c r="H581" s="1"/>
      <c r="I581" s="1"/>
      <c r="J581" s="1"/>
      <c r="K581" s="1"/>
      <c r="L581" s="1"/>
      <c r="M581" s="1"/>
      <c r="N581" s="1"/>
      <c r="O581" s="1"/>
      <c r="P581" s="229"/>
      <c r="Q581" s="1"/>
      <c r="R581" s="1"/>
      <c r="S581" s="1"/>
      <c r="T581" s="1"/>
      <c r="U581" s="1"/>
      <c r="V581" s="1"/>
      <c r="W581" s="1"/>
      <c r="X581" s="1"/>
      <c r="Y581" s="1"/>
      <c r="Z581" s="1"/>
      <c r="AA581" s="1"/>
      <c r="AB581" s="1"/>
      <c r="AC581" s="1"/>
      <c r="AD581" s="1"/>
      <c r="AE581" s="1"/>
      <c r="AF581" s="1"/>
      <c r="AG581" s="1"/>
      <c r="AH581" s="1"/>
      <c r="AI581" s="1"/>
      <c r="AJ581" s="1"/>
      <c r="AK581" s="1"/>
    </row>
    <row r="582" spans="1:37" ht="14.25" customHeight="1">
      <c r="A582" s="315"/>
      <c r="B582" s="1"/>
      <c r="C582" s="1"/>
      <c r="D582" s="1"/>
      <c r="E582" s="1"/>
      <c r="F582" s="1"/>
      <c r="G582" s="1"/>
      <c r="H582" s="1"/>
      <c r="I582" s="1"/>
      <c r="J582" s="1"/>
      <c r="K582" s="1"/>
      <c r="L582" s="1"/>
      <c r="M582" s="1"/>
      <c r="N582" s="1"/>
      <c r="O582" s="1"/>
      <c r="P582" s="229"/>
      <c r="Q582" s="1"/>
      <c r="R582" s="1"/>
      <c r="S582" s="1"/>
      <c r="T582" s="1"/>
      <c r="U582" s="1"/>
      <c r="V582" s="1"/>
      <c r="W582" s="1"/>
      <c r="X582" s="1"/>
      <c r="Y582" s="1"/>
      <c r="Z582" s="1"/>
      <c r="AA582" s="1"/>
      <c r="AB582" s="1"/>
      <c r="AC582" s="1"/>
      <c r="AD582" s="1"/>
      <c r="AE582" s="1"/>
      <c r="AF582" s="1"/>
      <c r="AG582" s="1"/>
      <c r="AH582" s="1"/>
      <c r="AI582" s="1"/>
      <c r="AJ582" s="1"/>
      <c r="AK582" s="1"/>
    </row>
    <row r="583" spans="1:37" ht="14.25" customHeight="1">
      <c r="A583" s="315"/>
      <c r="B583" s="1"/>
      <c r="C583" s="1"/>
      <c r="D583" s="1"/>
      <c r="E583" s="1"/>
      <c r="F583" s="1"/>
      <c r="G583" s="1"/>
      <c r="H583" s="1"/>
      <c r="I583" s="1"/>
      <c r="J583" s="1"/>
      <c r="K583" s="1"/>
      <c r="L583" s="1"/>
      <c r="M583" s="1"/>
      <c r="N583" s="1"/>
      <c r="O583" s="1"/>
      <c r="P583" s="229"/>
      <c r="Q583" s="1"/>
      <c r="R583" s="1"/>
      <c r="S583" s="1"/>
      <c r="T583" s="1"/>
      <c r="U583" s="1"/>
      <c r="V583" s="1"/>
      <c r="W583" s="1"/>
      <c r="X583" s="1"/>
      <c r="Y583" s="1"/>
      <c r="Z583" s="1"/>
      <c r="AA583" s="1"/>
      <c r="AB583" s="1"/>
      <c r="AC583" s="1"/>
      <c r="AD583" s="1"/>
      <c r="AE583" s="1"/>
      <c r="AF583" s="1"/>
      <c r="AG583" s="1"/>
      <c r="AH583" s="1"/>
      <c r="AI583" s="1"/>
      <c r="AJ583" s="1"/>
      <c r="AK583" s="1"/>
    </row>
    <row r="584" spans="1:37" ht="14.25" customHeight="1">
      <c r="A584" s="315"/>
      <c r="B584" s="1"/>
      <c r="C584" s="1"/>
      <c r="D584" s="1"/>
      <c r="E584" s="1"/>
      <c r="F584" s="1"/>
      <c r="G584" s="1"/>
      <c r="H584" s="1"/>
      <c r="I584" s="1"/>
      <c r="J584" s="1"/>
      <c r="K584" s="1"/>
      <c r="L584" s="1"/>
      <c r="M584" s="1"/>
      <c r="N584" s="1"/>
      <c r="O584" s="1"/>
      <c r="P584" s="229"/>
      <c r="Q584" s="1"/>
      <c r="R584" s="1"/>
      <c r="S584" s="1"/>
      <c r="T584" s="1"/>
      <c r="U584" s="1"/>
      <c r="V584" s="1"/>
      <c r="W584" s="1"/>
      <c r="X584" s="1"/>
      <c r="Y584" s="1"/>
      <c r="Z584" s="1"/>
      <c r="AA584" s="1"/>
      <c r="AB584" s="1"/>
      <c r="AC584" s="1"/>
      <c r="AD584" s="1"/>
      <c r="AE584" s="1"/>
      <c r="AF584" s="1"/>
      <c r="AG584" s="1"/>
      <c r="AH584" s="1"/>
      <c r="AI584" s="1"/>
      <c r="AJ584" s="1"/>
      <c r="AK584" s="1"/>
    </row>
    <row r="585" spans="1:37" ht="14.25" customHeight="1">
      <c r="A585" s="315"/>
      <c r="B585" s="1"/>
      <c r="C585" s="1"/>
      <c r="D585" s="1"/>
      <c r="E585" s="1"/>
      <c r="F585" s="1"/>
      <c r="G585" s="1"/>
      <c r="H585" s="1"/>
      <c r="I585" s="1"/>
      <c r="J585" s="1"/>
      <c r="K585" s="1"/>
      <c r="L585" s="1"/>
      <c r="M585" s="1"/>
      <c r="N585" s="1"/>
      <c r="O585" s="1"/>
      <c r="P585" s="229"/>
      <c r="Q585" s="1"/>
      <c r="R585" s="1"/>
      <c r="S585" s="1"/>
      <c r="T585" s="1"/>
      <c r="U585" s="1"/>
      <c r="V585" s="1"/>
      <c r="W585" s="1"/>
      <c r="X585" s="1"/>
      <c r="Y585" s="1"/>
      <c r="Z585" s="1"/>
      <c r="AA585" s="1"/>
      <c r="AB585" s="1"/>
      <c r="AC585" s="1"/>
      <c r="AD585" s="1"/>
      <c r="AE585" s="1"/>
      <c r="AF585" s="1"/>
      <c r="AG585" s="1"/>
      <c r="AH585" s="1"/>
      <c r="AI585" s="1"/>
      <c r="AJ585" s="1"/>
      <c r="AK585" s="1"/>
    </row>
    <row r="586" spans="1:37" ht="14.25" customHeight="1">
      <c r="A586" s="315"/>
      <c r="B586" s="1"/>
      <c r="C586" s="1"/>
      <c r="D586" s="1"/>
      <c r="E586" s="1"/>
      <c r="F586" s="1"/>
      <c r="G586" s="1"/>
      <c r="H586" s="1"/>
      <c r="I586" s="1"/>
      <c r="J586" s="1"/>
      <c r="K586" s="1"/>
      <c r="L586" s="1"/>
      <c r="M586" s="1"/>
      <c r="N586" s="1"/>
      <c r="O586" s="1"/>
      <c r="P586" s="229"/>
      <c r="Q586" s="1"/>
      <c r="R586" s="1"/>
      <c r="S586" s="1"/>
      <c r="T586" s="1"/>
      <c r="U586" s="1"/>
      <c r="V586" s="1"/>
      <c r="W586" s="1"/>
      <c r="X586" s="1"/>
      <c r="Y586" s="1"/>
      <c r="Z586" s="1"/>
      <c r="AA586" s="1"/>
      <c r="AB586" s="1"/>
      <c r="AC586" s="1"/>
      <c r="AD586" s="1"/>
      <c r="AE586" s="1"/>
      <c r="AF586" s="1"/>
      <c r="AG586" s="1"/>
      <c r="AH586" s="1"/>
      <c r="AI586" s="1"/>
      <c r="AJ586" s="1"/>
      <c r="AK586" s="1"/>
    </row>
    <row r="587" spans="1:37" ht="14.25" customHeight="1">
      <c r="A587" s="315"/>
      <c r="B587" s="1"/>
      <c r="C587" s="1"/>
      <c r="D587" s="1"/>
      <c r="E587" s="1"/>
      <c r="F587" s="1"/>
      <c r="G587" s="1"/>
      <c r="H587" s="1"/>
      <c r="I587" s="1"/>
      <c r="J587" s="1"/>
      <c r="K587" s="1"/>
      <c r="L587" s="1"/>
      <c r="M587" s="1"/>
      <c r="N587" s="1"/>
      <c r="O587" s="1"/>
      <c r="P587" s="229"/>
      <c r="Q587" s="1"/>
      <c r="R587" s="1"/>
      <c r="S587" s="1"/>
      <c r="T587" s="1"/>
      <c r="U587" s="1"/>
      <c r="V587" s="1"/>
      <c r="W587" s="1"/>
      <c r="X587" s="1"/>
      <c r="Y587" s="1"/>
      <c r="Z587" s="1"/>
      <c r="AA587" s="1"/>
      <c r="AB587" s="1"/>
      <c r="AC587" s="1"/>
      <c r="AD587" s="1"/>
      <c r="AE587" s="1"/>
      <c r="AF587" s="1"/>
      <c r="AG587" s="1"/>
      <c r="AH587" s="1"/>
      <c r="AI587" s="1"/>
      <c r="AJ587" s="1"/>
      <c r="AK587" s="1"/>
    </row>
    <row r="588" spans="1:37" ht="14.25" customHeight="1">
      <c r="A588" s="315"/>
      <c r="B588" s="1"/>
      <c r="C588" s="1"/>
      <c r="D588" s="1"/>
      <c r="E588" s="1"/>
      <c r="F588" s="1"/>
      <c r="G588" s="1"/>
      <c r="H588" s="1"/>
      <c r="I588" s="1"/>
      <c r="J588" s="1"/>
      <c r="K588" s="1"/>
      <c r="L588" s="1"/>
      <c r="M588" s="1"/>
      <c r="N588" s="1"/>
      <c r="O588" s="1"/>
      <c r="P588" s="229"/>
      <c r="Q588" s="1"/>
      <c r="R588" s="1"/>
      <c r="S588" s="1"/>
      <c r="T588" s="1"/>
      <c r="U588" s="1"/>
      <c r="V588" s="1"/>
      <c r="W588" s="1"/>
      <c r="X588" s="1"/>
      <c r="Y588" s="1"/>
      <c r="Z588" s="1"/>
      <c r="AA588" s="1"/>
      <c r="AB588" s="1"/>
      <c r="AC588" s="1"/>
      <c r="AD588" s="1"/>
      <c r="AE588" s="1"/>
      <c r="AF588" s="1"/>
      <c r="AG588" s="1"/>
      <c r="AH588" s="1"/>
      <c r="AI588" s="1"/>
      <c r="AJ588" s="1"/>
      <c r="AK588" s="1"/>
    </row>
    <row r="589" spans="1:37" ht="14.25" customHeight="1">
      <c r="A589" s="315"/>
      <c r="B589" s="1"/>
      <c r="C589" s="1"/>
      <c r="D589" s="1"/>
      <c r="E589" s="1"/>
      <c r="F589" s="1"/>
      <c r="G589" s="1"/>
      <c r="H589" s="1"/>
      <c r="I589" s="1"/>
      <c r="J589" s="1"/>
      <c r="K589" s="1"/>
      <c r="L589" s="1"/>
      <c r="M589" s="1"/>
      <c r="N589" s="1"/>
      <c r="O589" s="1"/>
      <c r="P589" s="229"/>
      <c r="Q589" s="1"/>
      <c r="R589" s="1"/>
      <c r="S589" s="1"/>
      <c r="T589" s="1"/>
      <c r="U589" s="1"/>
      <c r="V589" s="1"/>
      <c r="W589" s="1"/>
      <c r="X589" s="1"/>
      <c r="Y589" s="1"/>
      <c r="Z589" s="1"/>
      <c r="AA589" s="1"/>
      <c r="AB589" s="1"/>
      <c r="AC589" s="1"/>
      <c r="AD589" s="1"/>
      <c r="AE589" s="1"/>
      <c r="AF589" s="1"/>
      <c r="AG589" s="1"/>
      <c r="AH589" s="1"/>
      <c r="AI589" s="1"/>
      <c r="AJ589" s="1"/>
      <c r="AK589" s="1"/>
    </row>
    <row r="590" spans="1:37" ht="14.25" customHeight="1">
      <c r="A590" s="315"/>
      <c r="B590" s="1"/>
      <c r="C590" s="1"/>
      <c r="D590" s="1"/>
      <c r="E590" s="1"/>
      <c r="F590" s="1"/>
      <c r="G590" s="1"/>
      <c r="H590" s="1"/>
      <c r="I590" s="1"/>
      <c r="J590" s="1"/>
      <c r="K590" s="1"/>
      <c r="L590" s="1"/>
      <c r="M590" s="1"/>
      <c r="N590" s="1"/>
      <c r="O590" s="1"/>
      <c r="P590" s="229"/>
      <c r="Q590" s="1"/>
      <c r="R590" s="1"/>
      <c r="S590" s="1"/>
      <c r="T590" s="1"/>
      <c r="U590" s="1"/>
      <c r="V590" s="1"/>
      <c r="W590" s="1"/>
      <c r="X590" s="1"/>
      <c r="Y590" s="1"/>
      <c r="Z590" s="1"/>
      <c r="AA590" s="1"/>
      <c r="AB590" s="1"/>
      <c r="AC590" s="1"/>
      <c r="AD590" s="1"/>
      <c r="AE590" s="1"/>
      <c r="AF590" s="1"/>
      <c r="AG590" s="1"/>
      <c r="AH590" s="1"/>
      <c r="AI590" s="1"/>
      <c r="AJ590" s="1"/>
      <c r="AK590" s="1"/>
    </row>
    <row r="591" spans="1:37" ht="14.25" customHeight="1">
      <c r="A591" s="315"/>
      <c r="B591" s="1"/>
      <c r="C591" s="1"/>
      <c r="D591" s="1"/>
      <c r="E591" s="1"/>
      <c r="F591" s="1"/>
      <c r="G591" s="1"/>
      <c r="H591" s="1"/>
      <c r="I591" s="1"/>
      <c r="J591" s="1"/>
      <c r="K591" s="1"/>
      <c r="L591" s="1"/>
      <c r="M591" s="1"/>
      <c r="N591" s="1"/>
      <c r="O591" s="1"/>
      <c r="P591" s="229"/>
      <c r="Q591" s="1"/>
      <c r="R591" s="1"/>
      <c r="S591" s="1"/>
      <c r="T591" s="1"/>
      <c r="U591" s="1"/>
      <c r="V591" s="1"/>
      <c r="W591" s="1"/>
      <c r="X591" s="1"/>
      <c r="Y591" s="1"/>
      <c r="Z591" s="1"/>
      <c r="AA591" s="1"/>
      <c r="AB591" s="1"/>
      <c r="AC591" s="1"/>
      <c r="AD591" s="1"/>
      <c r="AE591" s="1"/>
      <c r="AF591" s="1"/>
      <c r="AG591" s="1"/>
      <c r="AH591" s="1"/>
      <c r="AI591" s="1"/>
      <c r="AJ591" s="1"/>
      <c r="AK591" s="1"/>
    </row>
    <row r="592" spans="1:37" ht="14.25" customHeight="1">
      <c r="A592" s="315"/>
      <c r="B592" s="1"/>
      <c r="C592" s="1"/>
      <c r="D592" s="1"/>
      <c r="E592" s="1"/>
      <c r="F592" s="1"/>
      <c r="G592" s="1"/>
      <c r="H592" s="1"/>
      <c r="I592" s="1"/>
      <c r="J592" s="1"/>
      <c r="K592" s="1"/>
      <c r="L592" s="1"/>
      <c r="M592" s="1"/>
      <c r="N592" s="1"/>
      <c r="O592" s="1"/>
      <c r="P592" s="229"/>
      <c r="Q592" s="1"/>
      <c r="R592" s="1"/>
      <c r="S592" s="1"/>
      <c r="T592" s="1"/>
      <c r="U592" s="1"/>
      <c r="V592" s="1"/>
      <c r="W592" s="1"/>
      <c r="X592" s="1"/>
      <c r="Y592" s="1"/>
      <c r="Z592" s="1"/>
      <c r="AA592" s="1"/>
      <c r="AB592" s="1"/>
      <c r="AC592" s="1"/>
      <c r="AD592" s="1"/>
      <c r="AE592" s="1"/>
      <c r="AF592" s="1"/>
      <c r="AG592" s="1"/>
      <c r="AH592" s="1"/>
      <c r="AI592" s="1"/>
      <c r="AJ592" s="1"/>
      <c r="AK592" s="1"/>
    </row>
    <row r="593" spans="1:37" ht="14.25" customHeight="1">
      <c r="A593" s="315"/>
      <c r="B593" s="1"/>
      <c r="C593" s="1"/>
      <c r="D593" s="1"/>
      <c r="E593" s="1"/>
      <c r="F593" s="1"/>
      <c r="G593" s="1"/>
      <c r="H593" s="1"/>
      <c r="I593" s="1"/>
      <c r="J593" s="1"/>
      <c r="K593" s="1"/>
      <c r="L593" s="1"/>
      <c r="M593" s="1"/>
      <c r="N593" s="1"/>
      <c r="O593" s="1"/>
      <c r="P593" s="229"/>
      <c r="Q593" s="1"/>
      <c r="R593" s="1"/>
      <c r="S593" s="1"/>
      <c r="T593" s="1"/>
      <c r="U593" s="1"/>
      <c r="V593" s="1"/>
      <c r="W593" s="1"/>
      <c r="X593" s="1"/>
      <c r="Y593" s="1"/>
      <c r="Z593" s="1"/>
      <c r="AA593" s="1"/>
      <c r="AB593" s="1"/>
      <c r="AC593" s="1"/>
      <c r="AD593" s="1"/>
      <c r="AE593" s="1"/>
      <c r="AF593" s="1"/>
      <c r="AG593" s="1"/>
      <c r="AH593" s="1"/>
      <c r="AI593" s="1"/>
      <c r="AJ593" s="1"/>
      <c r="AK593" s="1"/>
    </row>
    <row r="594" spans="1:37" ht="14.25" customHeight="1">
      <c r="A594" s="315"/>
      <c r="B594" s="1"/>
      <c r="C594" s="1"/>
      <c r="D594" s="1"/>
      <c r="E594" s="1"/>
      <c r="F594" s="1"/>
      <c r="G594" s="1"/>
      <c r="H594" s="1"/>
      <c r="I594" s="1"/>
      <c r="J594" s="1"/>
      <c r="K594" s="1"/>
      <c r="L594" s="1"/>
      <c r="M594" s="1"/>
      <c r="N594" s="1"/>
      <c r="O594" s="1"/>
      <c r="P594" s="229"/>
      <c r="Q594" s="1"/>
      <c r="R594" s="1"/>
      <c r="S594" s="1"/>
      <c r="T594" s="1"/>
      <c r="U594" s="1"/>
      <c r="V594" s="1"/>
      <c r="W594" s="1"/>
      <c r="X594" s="1"/>
      <c r="Y594" s="1"/>
      <c r="Z594" s="1"/>
      <c r="AA594" s="1"/>
      <c r="AB594" s="1"/>
      <c r="AC594" s="1"/>
      <c r="AD594" s="1"/>
      <c r="AE594" s="1"/>
      <c r="AF594" s="1"/>
      <c r="AG594" s="1"/>
      <c r="AH594" s="1"/>
      <c r="AI594" s="1"/>
      <c r="AJ594" s="1"/>
      <c r="AK594" s="1"/>
    </row>
    <row r="595" spans="1:37" ht="14.25" customHeight="1">
      <c r="A595" s="315"/>
      <c r="B595" s="1"/>
      <c r="C595" s="1"/>
      <c r="D595" s="1"/>
      <c r="E595" s="1"/>
      <c r="F595" s="1"/>
      <c r="G595" s="1"/>
      <c r="H595" s="1"/>
      <c r="I595" s="1"/>
      <c r="J595" s="1"/>
      <c r="K595" s="1"/>
      <c r="L595" s="1"/>
      <c r="M595" s="1"/>
      <c r="N595" s="1"/>
      <c r="O595" s="1"/>
      <c r="P595" s="229"/>
      <c r="Q595" s="1"/>
      <c r="R595" s="1"/>
      <c r="S595" s="1"/>
      <c r="T595" s="1"/>
      <c r="U595" s="1"/>
      <c r="V595" s="1"/>
      <c r="W595" s="1"/>
      <c r="X595" s="1"/>
      <c r="Y595" s="1"/>
      <c r="Z595" s="1"/>
      <c r="AA595" s="1"/>
      <c r="AB595" s="1"/>
      <c r="AC595" s="1"/>
      <c r="AD595" s="1"/>
      <c r="AE595" s="1"/>
      <c r="AF595" s="1"/>
      <c r="AG595" s="1"/>
      <c r="AH595" s="1"/>
      <c r="AI595" s="1"/>
      <c r="AJ595" s="1"/>
      <c r="AK595" s="1"/>
    </row>
    <row r="596" spans="1:37" ht="14.25" customHeight="1">
      <c r="A596" s="315"/>
      <c r="B596" s="1"/>
      <c r="C596" s="1"/>
      <c r="D596" s="1"/>
      <c r="E596" s="1"/>
      <c r="F596" s="1"/>
      <c r="G596" s="1"/>
      <c r="H596" s="1"/>
      <c r="I596" s="1"/>
      <c r="J596" s="1"/>
      <c r="K596" s="1"/>
      <c r="L596" s="1"/>
      <c r="M596" s="1"/>
      <c r="N596" s="1"/>
      <c r="O596" s="1"/>
      <c r="P596" s="229"/>
      <c r="Q596" s="1"/>
      <c r="R596" s="1"/>
      <c r="S596" s="1"/>
      <c r="T596" s="1"/>
      <c r="U596" s="1"/>
      <c r="V596" s="1"/>
      <c r="W596" s="1"/>
      <c r="X596" s="1"/>
      <c r="Y596" s="1"/>
      <c r="Z596" s="1"/>
      <c r="AA596" s="1"/>
      <c r="AB596" s="1"/>
      <c r="AC596" s="1"/>
      <c r="AD596" s="1"/>
      <c r="AE596" s="1"/>
      <c r="AF596" s="1"/>
      <c r="AG596" s="1"/>
      <c r="AH596" s="1"/>
      <c r="AI596" s="1"/>
      <c r="AJ596" s="1"/>
      <c r="AK596" s="1"/>
    </row>
    <row r="597" spans="1:37" ht="14.25" customHeight="1">
      <c r="A597" s="315"/>
      <c r="B597" s="1"/>
      <c r="C597" s="1"/>
      <c r="D597" s="1"/>
      <c r="E597" s="1"/>
      <c r="F597" s="1"/>
      <c r="G597" s="1"/>
      <c r="H597" s="1"/>
      <c r="I597" s="1"/>
      <c r="J597" s="1"/>
      <c r="K597" s="1"/>
      <c r="L597" s="1"/>
      <c r="M597" s="1"/>
      <c r="N597" s="1"/>
      <c r="O597" s="1"/>
      <c r="P597" s="229"/>
      <c r="Q597" s="1"/>
      <c r="R597" s="1"/>
      <c r="S597" s="1"/>
      <c r="T597" s="1"/>
      <c r="U597" s="1"/>
      <c r="V597" s="1"/>
      <c r="W597" s="1"/>
      <c r="X597" s="1"/>
      <c r="Y597" s="1"/>
      <c r="Z597" s="1"/>
      <c r="AA597" s="1"/>
      <c r="AB597" s="1"/>
      <c r="AC597" s="1"/>
      <c r="AD597" s="1"/>
      <c r="AE597" s="1"/>
      <c r="AF597" s="1"/>
      <c r="AG597" s="1"/>
      <c r="AH597" s="1"/>
      <c r="AI597" s="1"/>
      <c r="AJ597" s="1"/>
      <c r="AK597" s="1"/>
    </row>
    <row r="598" spans="1:37" ht="14.25" customHeight="1">
      <c r="A598" s="315"/>
      <c r="B598" s="1"/>
      <c r="C598" s="1"/>
      <c r="D598" s="1"/>
      <c r="E598" s="1"/>
      <c r="F598" s="1"/>
      <c r="G598" s="1"/>
      <c r="H598" s="1"/>
      <c r="I598" s="1"/>
      <c r="J598" s="1"/>
      <c r="K598" s="1"/>
      <c r="L598" s="1"/>
      <c r="M598" s="1"/>
      <c r="N598" s="1"/>
      <c r="O598" s="1"/>
      <c r="P598" s="229"/>
      <c r="Q598" s="1"/>
      <c r="R598" s="1"/>
      <c r="S598" s="1"/>
      <c r="T598" s="1"/>
      <c r="U598" s="1"/>
      <c r="V598" s="1"/>
      <c r="W598" s="1"/>
      <c r="X598" s="1"/>
      <c r="Y598" s="1"/>
      <c r="Z598" s="1"/>
      <c r="AA598" s="1"/>
      <c r="AB598" s="1"/>
      <c r="AC598" s="1"/>
      <c r="AD598" s="1"/>
      <c r="AE598" s="1"/>
      <c r="AF598" s="1"/>
      <c r="AG598" s="1"/>
      <c r="AH598" s="1"/>
      <c r="AI598" s="1"/>
      <c r="AJ598" s="1"/>
      <c r="AK598" s="1"/>
    </row>
    <row r="599" spans="1:37" ht="14.25" customHeight="1">
      <c r="A599" s="315"/>
      <c r="B599" s="1"/>
      <c r="C599" s="1"/>
      <c r="D599" s="1"/>
      <c r="E599" s="1"/>
      <c r="F599" s="1"/>
      <c r="G599" s="1"/>
      <c r="H599" s="1"/>
      <c r="I599" s="1"/>
      <c r="J599" s="1"/>
      <c r="K599" s="1"/>
      <c r="L599" s="1"/>
      <c r="M599" s="1"/>
      <c r="N599" s="1"/>
      <c r="O599" s="1"/>
      <c r="P599" s="229"/>
      <c r="Q599" s="1"/>
      <c r="R599" s="1"/>
      <c r="S599" s="1"/>
      <c r="T599" s="1"/>
      <c r="U599" s="1"/>
      <c r="V599" s="1"/>
      <c r="W599" s="1"/>
      <c r="X599" s="1"/>
      <c r="Y599" s="1"/>
      <c r="Z599" s="1"/>
      <c r="AA599" s="1"/>
      <c r="AB599" s="1"/>
      <c r="AC599" s="1"/>
      <c r="AD599" s="1"/>
      <c r="AE599" s="1"/>
      <c r="AF599" s="1"/>
      <c r="AG599" s="1"/>
      <c r="AH599" s="1"/>
      <c r="AI599" s="1"/>
      <c r="AJ599" s="1"/>
      <c r="AK599" s="1"/>
    </row>
    <row r="600" spans="1:37" ht="14.25" customHeight="1">
      <c r="A600" s="315"/>
      <c r="B600" s="1"/>
      <c r="C600" s="1"/>
      <c r="D600" s="1"/>
      <c r="E600" s="1"/>
      <c r="F600" s="1"/>
      <c r="G600" s="1"/>
      <c r="H600" s="1"/>
      <c r="I600" s="1"/>
      <c r="J600" s="1"/>
      <c r="K600" s="1"/>
      <c r="L600" s="1"/>
      <c r="M600" s="1"/>
      <c r="N600" s="1"/>
      <c r="O600" s="1"/>
      <c r="P600" s="229"/>
      <c r="Q600" s="1"/>
      <c r="R600" s="1"/>
      <c r="S600" s="1"/>
      <c r="T600" s="1"/>
      <c r="U600" s="1"/>
      <c r="V600" s="1"/>
      <c r="W600" s="1"/>
      <c r="X600" s="1"/>
      <c r="Y600" s="1"/>
      <c r="Z600" s="1"/>
      <c r="AA600" s="1"/>
      <c r="AB600" s="1"/>
      <c r="AC600" s="1"/>
      <c r="AD600" s="1"/>
      <c r="AE600" s="1"/>
      <c r="AF600" s="1"/>
      <c r="AG600" s="1"/>
      <c r="AH600" s="1"/>
      <c r="AI600" s="1"/>
      <c r="AJ600" s="1"/>
      <c r="AK600" s="1"/>
    </row>
    <row r="601" spans="1:37" ht="14.25" customHeight="1">
      <c r="A601" s="315"/>
      <c r="B601" s="1"/>
      <c r="C601" s="1"/>
      <c r="D601" s="1"/>
      <c r="E601" s="1"/>
      <c r="F601" s="1"/>
      <c r="G601" s="1"/>
      <c r="H601" s="1"/>
      <c r="I601" s="1"/>
      <c r="J601" s="1"/>
      <c r="K601" s="1"/>
      <c r="L601" s="1"/>
      <c r="M601" s="1"/>
      <c r="N601" s="1"/>
      <c r="O601" s="1"/>
      <c r="P601" s="229"/>
      <c r="Q601" s="1"/>
      <c r="R601" s="1"/>
      <c r="S601" s="1"/>
      <c r="T601" s="1"/>
      <c r="U601" s="1"/>
      <c r="V601" s="1"/>
      <c r="W601" s="1"/>
      <c r="X601" s="1"/>
      <c r="Y601" s="1"/>
      <c r="Z601" s="1"/>
      <c r="AA601" s="1"/>
      <c r="AB601" s="1"/>
      <c r="AC601" s="1"/>
      <c r="AD601" s="1"/>
      <c r="AE601" s="1"/>
      <c r="AF601" s="1"/>
      <c r="AG601" s="1"/>
      <c r="AH601" s="1"/>
      <c r="AI601" s="1"/>
      <c r="AJ601" s="1"/>
      <c r="AK601" s="1"/>
    </row>
    <row r="602" spans="1:37" ht="14.25" customHeight="1">
      <c r="A602" s="315"/>
      <c r="B602" s="1"/>
      <c r="C602" s="1"/>
      <c r="D602" s="1"/>
      <c r="E602" s="1"/>
      <c r="F602" s="1"/>
      <c r="G602" s="1"/>
      <c r="H602" s="1"/>
      <c r="I602" s="1"/>
      <c r="J602" s="1"/>
      <c r="K602" s="1"/>
      <c r="L602" s="1"/>
      <c r="M602" s="1"/>
      <c r="N602" s="1"/>
      <c r="O602" s="1"/>
      <c r="P602" s="229"/>
      <c r="Q602" s="1"/>
      <c r="R602" s="1"/>
      <c r="S602" s="1"/>
      <c r="T602" s="1"/>
      <c r="U602" s="1"/>
      <c r="V602" s="1"/>
      <c r="W602" s="1"/>
      <c r="X602" s="1"/>
      <c r="Y602" s="1"/>
      <c r="Z602" s="1"/>
      <c r="AA602" s="1"/>
      <c r="AB602" s="1"/>
      <c r="AC602" s="1"/>
      <c r="AD602" s="1"/>
      <c r="AE602" s="1"/>
      <c r="AF602" s="1"/>
      <c r="AG602" s="1"/>
      <c r="AH602" s="1"/>
      <c r="AI602" s="1"/>
      <c r="AJ602" s="1"/>
      <c r="AK602" s="1"/>
    </row>
    <row r="603" spans="1:37" ht="14.25" customHeight="1">
      <c r="A603" s="315"/>
      <c r="B603" s="1"/>
      <c r="C603" s="1"/>
      <c r="D603" s="1"/>
      <c r="E603" s="1"/>
      <c r="F603" s="1"/>
      <c r="G603" s="1"/>
      <c r="H603" s="1"/>
      <c r="I603" s="1"/>
      <c r="J603" s="1"/>
      <c r="K603" s="1"/>
      <c r="L603" s="1"/>
      <c r="M603" s="1"/>
      <c r="N603" s="1"/>
      <c r="O603" s="1"/>
      <c r="P603" s="229"/>
      <c r="Q603" s="1"/>
      <c r="R603" s="1"/>
      <c r="S603" s="1"/>
      <c r="T603" s="1"/>
      <c r="U603" s="1"/>
      <c r="V603" s="1"/>
      <c r="W603" s="1"/>
      <c r="X603" s="1"/>
      <c r="Y603" s="1"/>
      <c r="Z603" s="1"/>
      <c r="AA603" s="1"/>
      <c r="AB603" s="1"/>
      <c r="AC603" s="1"/>
      <c r="AD603" s="1"/>
      <c r="AE603" s="1"/>
      <c r="AF603" s="1"/>
      <c r="AG603" s="1"/>
      <c r="AH603" s="1"/>
      <c r="AI603" s="1"/>
      <c r="AJ603" s="1"/>
      <c r="AK603" s="1"/>
    </row>
    <row r="604" spans="1:37" ht="14.25" customHeight="1">
      <c r="A604" s="315"/>
      <c r="B604" s="1"/>
      <c r="C604" s="1"/>
      <c r="D604" s="1"/>
      <c r="E604" s="1"/>
      <c r="F604" s="1"/>
      <c r="G604" s="1"/>
      <c r="H604" s="1"/>
      <c r="I604" s="1"/>
      <c r="J604" s="1"/>
      <c r="K604" s="1"/>
      <c r="L604" s="1"/>
      <c r="M604" s="1"/>
      <c r="N604" s="1"/>
      <c r="O604" s="1"/>
      <c r="P604" s="229"/>
      <c r="Q604" s="1"/>
      <c r="R604" s="1"/>
      <c r="S604" s="1"/>
      <c r="T604" s="1"/>
      <c r="U604" s="1"/>
      <c r="V604" s="1"/>
      <c r="W604" s="1"/>
      <c r="X604" s="1"/>
      <c r="Y604" s="1"/>
      <c r="Z604" s="1"/>
      <c r="AA604" s="1"/>
      <c r="AB604" s="1"/>
      <c r="AC604" s="1"/>
      <c r="AD604" s="1"/>
      <c r="AE604" s="1"/>
      <c r="AF604" s="1"/>
      <c r="AG604" s="1"/>
      <c r="AH604" s="1"/>
      <c r="AI604" s="1"/>
      <c r="AJ604" s="1"/>
      <c r="AK604" s="1"/>
    </row>
    <row r="605" spans="1:37" ht="14.25" customHeight="1">
      <c r="A605" s="315"/>
      <c r="B605" s="1"/>
      <c r="C605" s="1"/>
      <c r="D605" s="1"/>
      <c r="E605" s="1"/>
      <c r="F605" s="1"/>
      <c r="G605" s="1"/>
      <c r="H605" s="1"/>
      <c r="I605" s="1"/>
      <c r="J605" s="1"/>
      <c r="K605" s="1"/>
      <c r="L605" s="1"/>
      <c r="M605" s="1"/>
      <c r="N605" s="1"/>
      <c r="O605" s="1"/>
      <c r="P605" s="229"/>
      <c r="Q605" s="1"/>
      <c r="R605" s="1"/>
      <c r="S605" s="1"/>
      <c r="T605" s="1"/>
      <c r="U605" s="1"/>
      <c r="V605" s="1"/>
      <c r="W605" s="1"/>
      <c r="X605" s="1"/>
      <c r="Y605" s="1"/>
      <c r="Z605" s="1"/>
      <c r="AA605" s="1"/>
      <c r="AB605" s="1"/>
      <c r="AC605" s="1"/>
      <c r="AD605" s="1"/>
      <c r="AE605" s="1"/>
      <c r="AF605" s="1"/>
      <c r="AG605" s="1"/>
      <c r="AH605" s="1"/>
      <c r="AI605" s="1"/>
      <c r="AJ605" s="1"/>
      <c r="AK605" s="1"/>
    </row>
    <row r="606" spans="1:37" ht="14.25" customHeight="1">
      <c r="A606" s="315"/>
      <c r="B606" s="1"/>
      <c r="C606" s="1"/>
      <c r="D606" s="1"/>
      <c r="E606" s="1"/>
      <c r="F606" s="1"/>
      <c r="G606" s="1"/>
      <c r="H606" s="1"/>
      <c r="I606" s="1"/>
      <c r="J606" s="1"/>
      <c r="K606" s="1"/>
      <c r="L606" s="1"/>
      <c r="M606" s="1"/>
      <c r="N606" s="1"/>
      <c r="O606" s="1"/>
      <c r="P606" s="229"/>
      <c r="Q606" s="1"/>
      <c r="R606" s="1"/>
      <c r="S606" s="1"/>
      <c r="T606" s="1"/>
      <c r="U606" s="1"/>
      <c r="V606" s="1"/>
      <c r="W606" s="1"/>
      <c r="X606" s="1"/>
      <c r="Y606" s="1"/>
      <c r="Z606" s="1"/>
      <c r="AA606" s="1"/>
      <c r="AB606" s="1"/>
      <c r="AC606" s="1"/>
      <c r="AD606" s="1"/>
      <c r="AE606" s="1"/>
      <c r="AF606" s="1"/>
      <c r="AG606" s="1"/>
      <c r="AH606" s="1"/>
      <c r="AI606" s="1"/>
      <c r="AJ606" s="1"/>
      <c r="AK606" s="1"/>
    </row>
    <row r="607" spans="1:37" ht="14.25" customHeight="1">
      <c r="A607" s="315"/>
      <c r="B607" s="1"/>
      <c r="C607" s="1"/>
      <c r="D607" s="1"/>
      <c r="E607" s="1"/>
      <c r="F607" s="1"/>
      <c r="G607" s="1"/>
      <c r="H607" s="1"/>
      <c r="I607" s="1"/>
      <c r="J607" s="1"/>
      <c r="K607" s="1"/>
      <c r="L607" s="1"/>
      <c r="M607" s="1"/>
      <c r="N607" s="1"/>
      <c r="O607" s="1"/>
      <c r="P607" s="229"/>
      <c r="Q607" s="1"/>
      <c r="R607" s="1"/>
      <c r="S607" s="1"/>
      <c r="T607" s="1"/>
      <c r="U607" s="1"/>
      <c r="V607" s="1"/>
      <c r="W607" s="1"/>
      <c r="X607" s="1"/>
      <c r="Y607" s="1"/>
      <c r="Z607" s="1"/>
      <c r="AA607" s="1"/>
      <c r="AB607" s="1"/>
      <c r="AC607" s="1"/>
      <c r="AD607" s="1"/>
      <c r="AE607" s="1"/>
      <c r="AF607" s="1"/>
      <c r="AG607" s="1"/>
      <c r="AH607" s="1"/>
      <c r="AI607" s="1"/>
      <c r="AJ607" s="1"/>
      <c r="AK607" s="1"/>
    </row>
    <row r="608" spans="1:37" ht="14.25" customHeight="1">
      <c r="A608" s="315"/>
      <c r="B608" s="1"/>
      <c r="C608" s="1"/>
      <c r="D608" s="1"/>
      <c r="E608" s="1"/>
      <c r="F608" s="1"/>
      <c r="G608" s="1"/>
      <c r="H608" s="1"/>
      <c r="I608" s="1"/>
      <c r="J608" s="1"/>
      <c r="K608" s="1"/>
      <c r="L608" s="1"/>
      <c r="M608" s="1"/>
      <c r="N608" s="1"/>
      <c r="O608" s="1"/>
      <c r="P608" s="229"/>
      <c r="Q608" s="1"/>
      <c r="R608" s="1"/>
      <c r="S608" s="1"/>
      <c r="T608" s="1"/>
      <c r="U608" s="1"/>
      <c r="V608" s="1"/>
      <c r="W608" s="1"/>
      <c r="X608" s="1"/>
      <c r="Y608" s="1"/>
      <c r="Z608" s="1"/>
      <c r="AA608" s="1"/>
      <c r="AB608" s="1"/>
      <c r="AC608" s="1"/>
      <c r="AD608" s="1"/>
      <c r="AE608" s="1"/>
      <c r="AF608" s="1"/>
      <c r="AG608" s="1"/>
      <c r="AH608" s="1"/>
      <c r="AI608" s="1"/>
      <c r="AJ608" s="1"/>
      <c r="AK608" s="1"/>
    </row>
    <row r="609" spans="1:37" ht="14.25" customHeight="1">
      <c r="A609" s="315"/>
      <c r="B609" s="1"/>
      <c r="C609" s="1"/>
      <c r="D609" s="1"/>
      <c r="E609" s="1"/>
      <c r="F609" s="1"/>
      <c r="G609" s="1"/>
      <c r="H609" s="1"/>
      <c r="I609" s="1"/>
      <c r="J609" s="1"/>
      <c r="K609" s="1"/>
      <c r="L609" s="1"/>
      <c r="M609" s="1"/>
      <c r="N609" s="1"/>
      <c r="O609" s="1"/>
      <c r="P609" s="229"/>
      <c r="Q609" s="1"/>
      <c r="R609" s="1"/>
      <c r="S609" s="1"/>
      <c r="T609" s="1"/>
      <c r="U609" s="1"/>
      <c r="V609" s="1"/>
      <c r="W609" s="1"/>
      <c r="X609" s="1"/>
      <c r="Y609" s="1"/>
      <c r="Z609" s="1"/>
      <c r="AA609" s="1"/>
      <c r="AB609" s="1"/>
      <c r="AC609" s="1"/>
      <c r="AD609" s="1"/>
      <c r="AE609" s="1"/>
      <c r="AF609" s="1"/>
      <c r="AG609" s="1"/>
      <c r="AH609" s="1"/>
      <c r="AI609" s="1"/>
      <c r="AJ609" s="1"/>
      <c r="AK609" s="1"/>
    </row>
    <row r="610" spans="1:37" ht="14.25" customHeight="1">
      <c r="A610" s="315"/>
      <c r="B610" s="1"/>
      <c r="C610" s="1"/>
      <c r="D610" s="1"/>
      <c r="E610" s="1"/>
      <c r="F610" s="1"/>
      <c r="G610" s="1"/>
      <c r="H610" s="1"/>
      <c r="I610" s="1"/>
      <c r="J610" s="1"/>
      <c r="K610" s="1"/>
      <c r="L610" s="1"/>
      <c r="M610" s="1"/>
      <c r="N610" s="1"/>
      <c r="O610" s="1"/>
      <c r="P610" s="229"/>
      <c r="Q610" s="1"/>
      <c r="R610" s="1"/>
      <c r="S610" s="1"/>
      <c r="T610" s="1"/>
      <c r="U610" s="1"/>
      <c r="V610" s="1"/>
      <c r="W610" s="1"/>
      <c r="X610" s="1"/>
      <c r="Y610" s="1"/>
      <c r="Z610" s="1"/>
      <c r="AA610" s="1"/>
      <c r="AB610" s="1"/>
      <c r="AC610" s="1"/>
      <c r="AD610" s="1"/>
      <c r="AE610" s="1"/>
      <c r="AF610" s="1"/>
      <c r="AG610" s="1"/>
      <c r="AH610" s="1"/>
      <c r="AI610" s="1"/>
      <c r="AJ610" s="1"/>
      <c r="AK610" s="1"/>
    </row>
    <row r="611" spans="1:37" ht="14.25" customHeight="1">
      <c r="A611" s="315"/>
      <c r="B611" s="1"/>
      <c r="C611" s="1"/>
      <c r="D611" s="1"/>
      <c r="E611" s="1"/>
      <c r="F611" s="1"/>
      <c r="G611" s="1"/>
      <c r="H611" s="1"/>
      <c r="I611" s="1"/>
      <c r="J611" s="1"/>
      <c r="K611" s="1"/>
      <c r="L611" s="1"/>
      <c r="M611" s="1"/>
      <c r="N611" s="1"/>
      <c r="O611" s="1"/>
      <c r="P611" s="229"/>
      <c r="Q611" s="1"/>
      <c r="R611" s="1"/>
      <c r="S611" s="1"/>
      <c r="T611" s="1"/>
      <c r="U611" s="1"/>
      <c r="V611" s="1"/>
      <c r="W611" s="1"/>
      <c r="X611" s="1"/>
      <c r="Y611" s="1"/>
      <c r="Z611" s="1"/>
      <c r="AA611" s="1"/>
      <c r="AB611" s="1"/>
      <c r="AC611" s="1"/>
      <c r="AD611" s="1"/>
      <c r="AE611" s="1"/>
      <c r="AF611" s="1"/>
      <c r="AG611" s="1"/>
      <c r="AH611" s="1"/>
      <c r="AI611" s="1"/>
      <c r="AJ611" s="1"/>
      <c r="AK611" s="1"/>
    </row>
    <row r="612" spans="1:37" ht="14.25" customHeight="1">
      <c r="A612" s="315"/>
      <c r="B612" s="1"/>
      <c r="C612" s="1"/>
      <c r="D612" s="1"/>
      <c r="E612" s="1"/>
      <c r="F612" s="1"/>
      <c r="G612" s="1"/>
      <c r="H612" s="1"/>
      <c r="I612" s="1"/>
      <c r="J612" s="1"/>
      <c r="K612" s="1"/>
      <c r="L612" s="1"/>
      <c r="M612" s="1"/>
      <c r="N612" s="1"/>
      <c r="O612" s="1"/>
      <c r="P612" s="229"/>
      <c r="Q612" s="1"/>
      <c r="R612" s="1"/>
      <c r="S612" s="1"/>
      <c r="T612" s="1"/>
      <c r="U612" s="1"/>
      <c r="V612" s="1"/>
      <c r="W612" s="1"/>
      <c r="X612" s="1"/>
      <c r="Y612" s="1"/>
      <c r="Z612" s="1"/>
      <c r="AA612" s="1"/>
      <c r="AB612" s="1"/>
      <c r="AC612" s="1"/>
      <c r="AD612" s="1"/>
      <c r="AE612" s="1"/>
      <c r="AF612" s="1"/>
      <c r="AG612" s="1"/>
      <c r="AH612" s="1"/>
      <c r="AI612" s="1"/>
      <c r="AJ612" s="1"/>
      <c r="AK612" s="1"/>
    </row>
    <row r="613" spans="1:37" ht="14.25" customHeight="1">
      <c r="A613" s="315"/>
      <c r="B613" s="1"/>
      <c r="C613" s="1"/>
      <c r="D613" s="1"/>
      <c r="E613" s="1"/>
      <c r="F613" s="1"/>
      <c r="G613" s="1"/>
      <c r="H613" s="1"/>
      <c r="I613" s="1"/>
      <c r="J613" s="1"/>
      <c r="K613" s="1"/>
      <c r="L613" s="1"/>
      <c r="M613" s="1"/>
      <c r="N613" s="1"/>
      <c r="O613" s="1"/>
      <c r="P613" s="229"/>
      <c r="Q613" s="1"/>
      <c r="R613" s="1"/>
      <c r="S613" s="1"/>
      <c r="T613" s="1"/>
      <c r="U613" s="1"/>
      <c r="V613" s="1"/>
      <c r="W613" s="1"/>
      <c r="X613" s="1"/>
      <c r="Y613" s="1"/>
      <c r="Z613" s="1"/>
      <c r="AA613" s="1"/>
      <c r="AB613" s="1"/>
      <c r="AC613" s="1"/>
      <c r="AD613" s="1"/>
      <c r="AE613" s="1"/>
      <c r="AF613" s="1"/>
      <c r="AG613" s="1"/>
      <c r="AH613" s="1"/>
      <c r="AI613" s="1"/>
      <c r="AJ613" s="1"/>
      <c r="AK613" s="1"/>
    </row>
    <row r="614" spans="1:37" ht="14.25" customHeight="1">
      <c r="A614" s="315"/>
      <c r="B614" s="1"/>
      <c r="C614" s="1"/>
      <c r="D614" s="1"/>
      <c r="E614" s="1"/>
      <c r="F614" s="1"/>
      <c r="G614" s="1"/>
      <c r="H614" s="1"/>
      <c r="I614" s="1"/>
      <c r="J614" s="1"/>
      <c r="K614" s="1"/>
      <c r="L614" s="1"/>
      <c r="M614" s="1"/>
      <c r="N614" s="1"/>
      <c r="O614" s="1"/>
      <c r="P614" s="229"/>
      <c r="Q614" s="1"/>
      <c r="R614" s="1"/>
      <c r="S614" s="1"/>
      <c r="T614" s="1"/>
      <c r="U614" s="1"/>
      <c r="V614" s="1"/>
      <c r="W614" s="1"/>
      <c r="X614" s="1"/>
      <c r="Y614" s="1"/>
      <c r="Z614" s="1"/>
      <c r="AA614" s="1"/>
      <c r="AB614" s="1"/>
      <c r="AC614" s="1"/>
      <c r="AD614" s="1"/>
      <c r="AE614" s="1"/>
      <c r="AF614" s="1"/>
      <c r="AG614" s="1"/>
      <c r="AH614" s="1"/>
      <c r="AI614" s="1"/>
      <c r="AJ614" s="1"/>
      <c r="AK614" s="1"/>
    </row>
    <row r="615" spans="1:37" ht="14.25" customHeight="1">
      <c r="A615" s="315"/>
      <c r="B615" s="1"/>
      <c r="C615" s="1"/>
      <c r="D615" s="1"/>
      <c r="E615" s="1"/>
      <c r="F615" s="1"/>
      <c r="G615" s="1"/>
      <c r="H615" s="1"/>
      <c r="I615" s="1"/>
      <c r="J615" s="1"/>
      <c r="K615" s="1"/>
      <c r="L615" s="1"/>
      <c r="M615" s="1"/>
      <c r="N615" s="1"/>
      <c r="O615" s="1"/>
      <c r="P615" s="229"/>
      <c r="Q615" s="1"/>
      <c r="R615" s="1"/>
      <c r="S615" s="1"/>
      <c r="T615" s="1"/>
      <c r="U615" s="1"/>
      <c r="V615" s="1"/>
      <c r="W615" s="1"/>
      <c r="X615" s="1"/>
      <c r="Y615" s="1"/>
      <c r="Z615" s="1"/>
      <c r="AA615" s="1"/>
      <c r="AB615" s="1"/>
      <c r="AC615" s="1"/>
      <c r="AD615" s="1"/>
      <c r="AE615" s="1"/>
      <c r="AF615" s="1"/>
      <c r="AG615" s="1"/>
      <c r="AH615" s="1"/>
      <c r="AI615" s="1"/>
      <c r="AJ615" s="1"/>
      <c r="AK615" s="1"/>
    </row>
    <row r="616" spans="1:37" ht="14.25" customHeight="1">
      <c r="A616" s="315"/>
      <c r="B616" s="1"/>
      <c r="C616" s="1"/>
      <c r="D616" s="1"/>
      <c r="E616" s="1"/>
      <c r="F616" s="1"/>
      <c r="G616" s="1"/>
      <c r="H616" s="1"/>
      <c r="I616" s="1"/>
      <c r="J616" s="1"/>
      <c r="K616" s="1"/>
      <c r="L616" s="1"/>
      <c r="M616" s="1"/>
      <c r="N616" s="1"/>
      <c r="O616" s="1"/>
      <c r="P616" s="229"/>
      <c r="Q616" s="1"/>
      <c r="R616" s="1"/>
      <c r="S616" s="1"/>
      <c r="T616" s="1"/>
      <c r="U616" s="1"/>
      <c r="V616" s="1"/>
      <c r="W616" s="1"/>
      <c r="X616" s="1"/>
      <c r="Y616" s="1"/>
      <c r="Z616" s="1"/>
      <c r="AA616" s="1"/>
      <c r="AB616" s="1"/>
      <c r="AC616" s="1"/>
      <c r="AD616" s="1"/>
      <c r="AE616" s="1"/>
      <c r="AF616" s="1"/>
      <c r="AG616" s="1"/>
      <c r="AH616" s="1"/>
      <c r="AI616" s="1"/>
      <c r="AJ616" s="1"/>
      <c r="AK616" s="1"/>
    </row>
    <row r="617" spans="1:37" ht="14.25" customHeight="1">
      <c r="A617" s="315"/>
      <c r="B617" s="1"/>
      <c r="C617" s="1"/>
      <c r="D617" s="1"/>
      <c r="E617" s="1"/>
      <c r="F617" s="1"/>
      <c r="G617" s="1"/>
      <c r="H617" s="1"/>
      <c r="I617" s="1"/>
      <c r="J617" s="1"/>
      <c r="K617" s="1"/>
      <c r="L617" s="1"/>
      <c r="M617" s="1"/>
      <c r="N617" s="1"/>
      <c r="O617" s="1"/>
      <c r="P617" s="229"/>
      <c r="Q617" s="1"/>
      <c r="R617" s="1"/>
      <c r="S617" s="1"/>
      <c r="T617" s="1"/>
      <c r="U617" s="1"/>
      <c r="V617" s="1"/>
      <c r="W617" s="1"/>
      <c r="X617" s="1"/>
      <c r="Y617" s="1"/>
      <c r="Z617" s="1"/>
      <c r="AA617" s="1"/>
      <c r="AB617" s="1"/>
      <c r="AC617" s="1"/>
      <c r="AD617" s="1"/>
      <c r="AE617" s="1"/>
      <c r="AF617" s="1"/>
      <c r="AG617" s="1"/>
      <c r="AH617" s="1"/>
      <c r="AI617" s="1"/>
      <c r="AJ617" s="1"/>
      <c r="AK617" s="1"/>
    </row>
    <row r="618" spans="1:37" ht="14.25" customHeight="1">
      <c r="A618" s="315"/>
      <c r="B618" s="1"/>
      <c r="C618" s="1"/>
      <c r="D618" s="1"/>
      <c r="E618" s="1"/>
      <c r="F618" s="1"/>
      <c r="G618" s="1"/>
      <c r="H618" s="1"/>
      <c r="I618" s="1"/>
      <c r="J618" s="1"/>
      <c r="K618" s="1"/>
      <c r="L618" s="1"/>
      <c r="M618" s="1"/>
      <c r="N618" s="1"/>
      <c r="O618" s="1"/>
      <c r="P618" s="229"/>
      <c r="Q618" s="1"/>
      <c r="R618" s="1"/>
      <c r="S618" s="1"/>
      <c r="T618" s="1"/>
      <c r="U618" s="1"/>
      <c r="V618" s="1"/>
      <c r="W618" s="1"/>
      <c r="X618" s="1"/>
      <c r="Y618" s="1"/>
      <c r="Z618" s="1"/>
      <c r="AA618" s="1"/>
      <c r="AB618" s="1"/>
      <c r="AC618" s="1"/>
      <c r="AD618" s="1"/>
      <c r="AE618" s="1"/>
      <c r="AF618" s="1"/>
      <c r="AG618" s="1"/>
      <c r="AH618" s="1"/>
      <c r="AI618" s="1"/>
      <c r="AJ618" s="1"/>
      <c r="AK618" s="1"/>
    </row>
    <row r="619" spans="1:37" ht="14.25" customHeight="1">
      <c r="A619" s="315"/>
      <c r="B619" s="1"/>
      <c r="C619" s="1"/>
      <c r="D619" s="1"/>
      <c r="E619" s="1"/>
      <c r="F619" s="1"/>
      <c r="G619" s="1"/>
      <c r="H619" s="1"/>
      <c r="I619" s="1"/>
      <c r="J619" s="1"/>
      <c r="K619" s="1"/>
      <c r="L619" s="1"/>
      <c r="M619" s="1"/>
      <c r="N619" s="1"/>
      <c r="O619" s="1"/>
      <c r="P619" s="229"/>
      <c r="Q619" s="1"/>
      <c r="R619" s="1"/>
      <c r="S619" s="1"/>
      <c r="T619" s="1"/>
      <c r="U619" s="1"/>
      <c r="V619" s="1"/>
      <c r="W619" s="1"/>
      <c r="X619" s="1"/>
      <c r="Y619" s="1"/>
      <c r="Z619" s="1"/>
      <c r="AA619" s="1"/>
      <c r="AB619" s="1"/>
      <c r="AC619" s="1"/>
      <c r="AD619" s="1"/>
      <c r="AE619" s="1"/>
      <c r="AF619" s="1"/>
      <c r="AG619" s="1"/>
      <c r="AH619" s="1"/>
      <c r="AI619" s="1"/>
      <c r="AJ619" s="1"/>
      <c r="AK619" s="1"/>
    </row>
    <row r="620" spans="1:37" ht="14.25" customHeight="1">
      <c r="A620" s="315"/>
      <c r="B620" s="1"/>
      <c r="C620" s="1"/>
      <c r="D620" s="1"/>
      <c r="E620" s="1"/>
      <c r="F620" s="1"/>
      <c r="G620" s="1"/>
      <c r="H620" s="1"/>
      <c r="I620" s="1"/>
      <c r="J620" s="1"/>
      <c r="K620" s="1"/>
      <c r="L620" s="1"/>
      <c r="M620" s="1"/>
      <c r="N620" s="1"/>
      <c r="O620" s="1"/>
      <c r="P620" s="229"/>
      <c r="Q620" s="1"/>
      <c r="R620" s="1"/>
      <c r="S620" s="1"/>
      <c r="T620" s="1"/>
      <c r="U620" s="1"/>
      <c r="V620" s="1"/>
      <c r="W620" s="1"/>
      <c r="X620" s="1"/>
      <c r="Y620" s="1"/>
      <c r="Z620" s="1"/>
      <c r="AA620" s="1"/>
      <c r="AB620" s="1"/>
      <c r="AC620" s="1"/>
      <c r="AD620" s="1"/>
      <c r="AE620" s="1"/>
      <c r="AF620" s="1"/>
      <c r="AG620" s="1"/>
      <c r="AH620" s="1"/>
      <c r="AI620" s="1"/>
      <c r="AJ620" s="1"/>
      <c r="AK620" s="1"/>
    </row>
    <row r="621" spans="1:37" ht="14.25" customHeight="1">
      <c r="A621" s="315"/>
      <c r="B621" s="1"/>
      <c r="C621" s="1"/>
      <c r="D621" s="1"/>
      <c r="E621" s="1"/>
      <c r="F621" s="1"/>
      <c r="G621" s="1"/>
      <c r="H621" s="1"/>
      <c r="I621" s="1"/>
      <c r="J621" s="1"/>
      <c r="K621" s="1"/>
      <c r="L621" s="1"/>
      <c r="M621" s="1"/>
      <c r="N621" s="1"/>
      <c r="O621" s="1"/>
      <c r="P621" s="229"/>
      <c r="Q621" s="1"/>
      <c r="R621" s="1"/>
      <c r="S621" s="1"/>
      <c r="T621" s="1"/>
      <c r="U621" s="1"/>
      <c r="V621" s="1"/>
      <c r="W621" s="1"/>
      <c r="X621" s="1"/>
      <c r="Y621" s="1"/>
      <c r="Z621" s="1"/>
      <c r="AA621" s="1"/>
      <c r="AB621" s="1"/>
      <c r="AC621" s="1"/>
      <c r="AD621" s="1"/>
      <c r="AE621" s="1"/>
      <c r="AF621" s="1"/>
      <c r="AG621" s="1"/>
      <c r="AH621" s="1"/>
      <c r="AI621" s="1"/>
      <c r="AJ621" s="1"/>
      <c r="AK621" s="1"/>
    </row>
    <row r="622" spans="1:37" ht="14.25" customHeight="1">
      <c r="A622" s="315"/>
      <c r="B622" s="1"/>
      <c r="C622" s="1"/>
      <c r="D622" s="1"/>
      <c r="E622" s="1"/>
      <c r="F622" s="1"/>
      <c r="G622" s="1"/>
      <c r="H622" s="1"/>
      <c r="I622" s="1"/>
      <c r="J622" s="1"/>
      <c r="K622" s="1"/>
      <c r="L622" s="1"/>
      <c r="M622" s="1"/>
      <c r="N622" s="1"/>
      <c r="O622" s="1"/>
      <c r="P622" s="229"/>
      <c r="Q622" s="1"/>
      <c r="R622" s="1"/>
      <c r="S622" s="1"/>
      <c r="T622" s="1"/>
      <c r="U622" s="1"/>
      <c r="V622" s="1"/>
      <c r="W622" s="1"/>
      <c r="X622" s="1"/>
      <c r="Y622" s="1"/>
      <c r="Z622" s="1"/>
      <c r="AA622" s="1"/>
      <c r="AB622" s="1"/>
      <c r="AC622" s="1"/>
      <c r="AD622" s="1"/>
      <c r="AE622" s="1"/>
      <c r="AF622" s="1"/>
      <c r="AG622" s="1"/>
      <c r="AH622" s="1"/>
      <c r="AI622" s="1"/>
      <c r="AJ622" s="1"/>
      <c r="AK622" s="1"/>
    </row>
    <row r="623" spans="1:37" ht="14.25" customHeight="1">
      <c r="A623" s="315"/>
      <c r="B623" s="1"/>
      <c r="C623" s="1"/>
      <c r="D623" s="1"/>
      <c r="E623" s="1"/>
      <c r="F623" s="1"/>
      <c r="G623" s="1"/>
      <c r="H623" s="1"/>
      <c r="I623" s="1"/>
      <c r="J623" s="1"/>
      <c r="K623" s="1"/>
      <c r="L623" s="1"/>
      <c r="M623" s="1"/>
      <c r="N623" s="1"/>
      <c r="O623" s="1"/>
      <c r="P623" s="229"/>
      <c r="Q623" s="1"/>
      <c r="R623" s="1"/>
      <c r="S623" s="1"/>
      <c r="T623" s="1"/>
      <c r="U623" s="1"/>
      <c r="V623" s="1"/>
      <c r="W623" s="1"/>
      <c r="X623" s="1"/>
      <c r="Y623" s="1"/>
      <c r="Z623" s="1"/>
      <c r="AA623" s="1"/>
      <c r="AB623" s="1"/>
      <c r="AC623" s="1"/>
      <c r="AD623" s="1"/>
      <c r="AE623" s="1"/>
      <c r="AF623" s="1"/>
      <c r="AG623" s="1"/>
      <c r="AH623" s="1"/>
      <c r="AI623" s="1"/>
      <c r="AJ623" s="1"/>
      <c r="AK623" s="1"/>
    </row>
    <row r="624" spans="1:37" ht="14.25" customHeight="1">
      <c r="A624" s="315"/>
      <c r="B624" s="1"/>
      <c r="C624" s="1"/>
      <c r="D624" s="1"/>
      <c r="E624" s="1"/>
      <c r="F624" s="1"/>
      <c r="G624" s="1"/>
      <c r="H624" s="1"/>
      <c r="I624" s="1"/>
      <c r="J624" s="1"/>
      <c r="K624" s="1"/>
      <c r="L624" s="1"/>
      <c r="M624" s="1"/>
      <c r="N624" s="1"/>
      <c r="O624" s="1"/>
      <c r="P624" s="229"/>
      <c r="Q624" s="1"/>
      <c r="R624" s="1"/>
      <c r="S624" s="1"/>
      <c r="T624" s="1"/>
      <c r="U624" s="1"/>
      <c r="V624" s="1"/>
      <c r="W624" s="1"/>
      <c r="X624" s="1"/>
      <c r="Y624" s="1"/>
      <c r="Z624" s="1"/>
      <c r="AA624" s="1"/>
      <c r="AB624" s="1"/>
      <c r="AC624" s="1"/>
      <c r="AD624" s="1"/>
      <c r="AE624" s="1"/>
      <c r="AF624" s="1"/>
      <c r="AG624" s="1"/>
      <c r="AH624" s="1"/>
      <c r="AI624" s="1"/>
      <c r="AJ624" s="1"/>
      <c r="AK624" s="1"/>
    </row>
    <row r="625" spans="1:37" ht="14.25" customHeight="1">
      <c r="A625" s="315"/>
      <c r="B625" s="1"/>
      <c r="C625" s="1"/>
      <c r="D625" s="1"/>
      <c r="E625" s="1"/>
      <c r="F625" s="1"/>
      <c r="G625" s="1"/>
      <c r="H625" s="1"/>
      <c r="I625" s="1"/>
      <c r="J625" s="1"/>
      <c r="K625" s="1"/>
      <c r="L625" s="1"/>
      <c r="M625" s="1"/>
      <c r="N625" s="1"/>
      <c r="O625" s="1"/>
      <c r="P625" s="229"/>
      <c r="Q625" s="1"/>
      <c r="R625" s="1"/>
      <c r="S625" s="1"/>
      <c r="T625" s="1"/>
      <c r="U625" s="1"/>
      <c r="V625" s="1"/>
      <c r="W625" s="1"/>
      <c r="X625" s="1"/>
      <c r="Y625" s="1"/>
      <c r="Z625" s="1"/>
      <c r="AA625" s="1"/>
      <c r="AB625" s="1"/>
      <c r="AC625" s="1"/>
      <c r="AD625" s="1"/>
      <c r="AE625" s="1"/>
      <c r="AF625" s="1"/>
      <c r="AG625" s="1"/>
      <c r="AH625" s="1"/>
      <c r="AI625" s="1"/>
      <c r="AJ625" s="1"/>
      <c r="AK625" s="1"/>
    </row>
    <row r="626" spans="1:37" ht="14.25" customHeight="1">
      <c r="A626" s="315"/>
      <c r="B626" s="1"/>
      <c r="C626" s="1"/>
      <c r="D626" s="1"/>
      <c r="E626" s="1"/>
      <c r="F626" s="1"/>
      <c r="G626" s="1"/>
      <c r="H626" s="1"/>
      <c r="I626" s="1"/>
      <c r="J626" s="1"/>
      <c r="K626" s="1"/>
      <c r="L626" s="1"/>
      <c r="M626" s="1"/>
      <c r="N626" s="1"/>
      <c r="O626" s="1"/>
      <c r="P626" s="229"/>
      <c r="Q626" s="1"/>
      <c r="R626" s="1"/>
      <c r="S626" s="1"/>
      <c r="T626" s="1"/>
      <c r="U626" s="1"/>
      <c r="V626" s="1"/>
      <c r="W626" s="1"/>
      <c r="X626" s="1"/>
      <c r="Y626" s="1"/>
      <c r="Z626" s="1"/>
      <c r="AA626" s="1"/>
      <c r="AB626" s="1"/>
      <c r="AC626" s="1"/>
      <c r="AD626" s="1"/>
      <c r="AE626" s="1"/>
      <c r="AF626" s="1"/>
      <c r="AG626" s="1"/>
      <c r="AH626" s="1"/>
      <c r="AI626" s="1"/>
      <c r="AJ626" s="1"/>
      <c r="AK626" s="1"/>
    </row>
    <row r="627" spans="1:37" ht="14.25" customHeight="1">
      <c r="A627" s="315"/>
      <c r="B627" s="1"/>
      <c r="C627" s="1"/>
      <c r="D627" s="1"/>
      <c r="E627" s="1"/>
      <c r="F627" s="1"/>
      <c r="G627" s="1"/>
      <c r="H627" s="1"/>
      <c r="I627" s="1"/>
      <c r="J627" s="1"/>
      <c r="K627" s="1"/>
      <c r="L627" s="1"/>
      <c r="M627" s="1"/>
      <c r="N627" s="1"/>
      <c r="O627" s="1"/>
      <c r="P627" s="229"/>
      <c r="Q627" s="1"/>
      <c r="R627" s="1"/>
      <c r="S627" s="1"/>
      <c r="T627" s="1"/>
      <c r="U627" s="1"/>
      <c r="V627" s="1"/>
      <c r="W627" s="1"/>
      <c r="X627" s="1"/>
      <c r="Y627" s="1"/>
      <c r="Z627" s="1"/>
      <c r="AA627" s="1"/>
      <c r="AB627" s="1"/>
      <c r="AC627" s="1"/>
      <c r="AD627" s="1"/>
      <c r="AE627" s="1"/>
      <c r="AF627" s="1"/>
      <c r="AG627" s="1"/>
      <c r="AH627" s="1"/>
      <c r="AI627" s="1"/>
      <c r="AJ627" s="1"/>
      <c r="AK627" s="1"/>
    </row>
    <row r="628" spans="1:37" ht="14.25" customHeight="1">
      <c r="A628" s="315"/>
      <c r="B628" s="1"/>
      <c r="C628" s="1"/>
      <c r="D628" s="1"/>
      <c r="E628" s="1"/>
      <c r="F628" s="1"/>
      <c r="G628" s="1"/>
      <c r="H628" s="1"/>
      <c r="I628" s="1"/>
      <c r="J628" s="1"/>
      <c r="K628" s="1"/>
      <c r="L628" s="1"/>
      <c r="M628" s="1"/>
      <c r="N628" s="1"/>
      <c r="O628" s="1"/>
      <c r="P628" s="229"/>
      <c r="Q628" s="1"/>
      <c r="R628" s="1"/>
      <c r="S628" s="1"/>
      <c r="T628" s="1"/>
      <c r="U628" s="1"/>
      <c r="V628" s="1"/>
      <c r="W628" s="1"/>
      <c r="X628" s="1"/>
      <c r="Y628" s="1"/>
      <c r="Z628" s="1"/>
      <c r="AA628" s="1"/>
      <c r="AB628" s="1"/>
      <c r="AC628" s="1"/>
      <c r="AD628" s="1"/>
      <c r="AE628" s="1"/>
      <c r="AF628" s="1"/>
      <c r="AG628" s="1"/>
      <c r="AH628" s="1"/>
      <c r="AI628" s="1"/>
      <c r="AJ628" s="1"/>
      <c r="AK628" s="1"/>
    </row>
    <row r="629" spans="1:37" ht="14.25" customHeight="1">
      <c r="A629" s="315"/>
      <c r="B629" s="1"/>
      <c r="C629" s="1"/>
      <c r="D629" s="1"/>
      <c r="E629" s="1"/>
      <c r="F629" s="1"/>
      <c r="G629" s="1"/>
      <c r="H629" s="1"/>
      <c r="I629" s="1"/>
      <c r="J629" s="1"/>
      <c r="K629" s="1"/>
      <c r="L629" s="1"/>
      <c r="M629" s="1"/>
      <c r="N629" s="1"/>
      <c r="O629" s="1"/>
      <c r="P629" s="229"/>
      <c r="Q629" s="1"/>
      <c r="R629" s="1"/>
      <c r="S629" s="1"/>
      <c r="T629" s="1"/>
      <c r="U629" s="1"/>
      <c r="V629" s="1"/>
      <c r="W629" s="1"/>
      <c r="X629" s="1"/>
      <c r="Y629" s="1"/>
      <c r="Z629" s="1"/>
      <c r="AA629" s="1"/>
      <c r="AB629" s="1"/>
      <c r="AC629" s="1"/>
      <c r="AD629" s="1"/>
      <c r="AE629" s="1"/>
      <c r="AF629" s="1"/>
      <c r="AG629" s="1"/>
      <c r="AH629" s="1"/>
      <c r="AI629" s="1"/>
      <c r="AJ629" s="1"/>
      <c r="AK629" s="1"/>
    </row>
    <row r="630" spans="1:37" ht="14.25" customHeight="1">
      <c r="A630" s="315"/>
      <c r="B630" s="1"/>
      <c r="C630" s="1"/>
      <c r="D630" s="1"/>
      <c r="E630" s="1"/>
      <c r="F630" s="1"/>
      <c r="G630" s="1"/>
      <c r="H630" s="1"/>
      <c r="I630" s="1"/>
      <c r="J630" s="1"/>
      <c r="K630" s="1"/>
      <c r="L630" s="1"/>
      <c r="M630" s="1"/>
      <c r="N630" s="1"/>
      <c r="O630" s="1"/>
      <c r="P630" s="229"/>
      <c r="Q630" s="1"/>
      <c r="R630" s="1"/>
      <c r="S630" s="1"/>
      <c r="T630" s="1"/>
      <c r="U630" s="1"/>
      <c r="V630" s="1"/>
      <c r="W630" s="1"/>
      <c r="X630" s="1"/>
      <c r="Y630" s="1"/>
      <c r="Z630" s="1"/>
      <c r="AA630" s="1"/>
      <c r="AB630" s="1"/>
      <c r="AC630" s="1"/>
      <c r="AD630" s="1"/>
      <c r="AE630" s="1"/>
      <c r="AF630" s="1"/>
      <c r="AG630" s="1"/>
      <c r="AH630" s="1"/>
      <c r="AI630" s="1"/>
      <c r="AJ630" s="1"/>
      <c r="AK630" s="1"/>
    </row>
    <row r="631" spans="1:37" ht="14.25" customHeight="1">
      <c r="A631" s="315"/>
      <c r="B631" s="1"/>
      <c r="C631" s="1"/>
      <c r="D631" s="1"/>
      <c r="E631" s="1"/>
      <c r="F631" s="1"/>
      <c r="G631" s="1"/>
      <c r="H631" s="1"/>
      <c r="I631" s="1"/>
      <c r="J631" s="1"/>
      <c r="K631" s="1"/>
      <c r="L631" s="1"/>
      <c r="M631" s="1"/>
      <c r="N631" s="1"/>
      <c r="O631" s="1"/>
      <c r="P631" s="229"/>
      <c r="Q631" s="1"/>
      <c r="R631" s="1"/>
      <c r="S631" s="1"/>
      <c r="T631" s="1"/>
      <c r="U631" s="1"/>
      <c r="V631" s="1"/>
      <c r="W631" s="1"/>
      <c r="X631" s="1"/>
      <c r="Y631" s="1"/>
      <c r="Z631" s="1"/>
      <c r="AA631" s="1"/>
      <c r="AB631" s="1"/>
      <c r="AC631" s="1"/>
      <c r="AD631" s="1"/>
      <c r="AE631" s="1"/>
      <c r="AF631" s="1"/>
      <c r="AG631" s="1"/>
      <c r="AH631" s="1"/>
      <c r="AI631" s="1"/>
      <c r="AJ631" s="1"/>
      <c r="AK631" s="1"/>
    </row>
    <row r="632" spans="1:37" ht="14.25" customHeight="1">
      <c r="A632" s="315"/>
      <c r="B632" s="1"/>
      <c r="C632" s="1"/>
      <c r="D632" s="1"/>
      <c r="E632" s="1"/>
      <c r="F632" s="1"/>
      <c r="G632" s="1"/>
      <c r="H632" s="1"/>
      <c r="I632" s="1"/>
      <c r="J632" s="1"/>
      <c r="K632" s="1"/>
      <c r="L632" s="1"/>
      <c r="M632" s="1"/>
      <c r="N632" s="1"/>
      <c r="O632" s="1"/>
      <c r="P632" s="229"/>
      <c r="Q632" s="1"/>
      <c r="R632" s="1"/>
      <c r="S632" s="1"/>
      <c r="T632" s="1"/>
      <c r="U632" s="1"/>
      <c r="V632" s="1"/>
      <c r="W632" s="1"/>
      <c r="X632" s="1"/>
      <c r="Y632" s="1"/>
      <c r="Z632" s="1"/>
      <c r="AA632" s="1"/>
      <c r="AB632" s="1"/>
      <c r="AC632" s="1"/>
      <c r="AD632" s="1"/>
      <c r="AE632" s="1"/>
      <c r="AF632" s="1"/>
      <c r="AG632" s="1"/>
      <c r="AH632" s="1"/>
      <c r="AI632" s="1"/>
      <c r="AJ632" s="1"/>
      <c r="AK632" s="1"/>
    </row>
    <row r="633" spans="1:37" ht="14.25" customHeight="1">
      <c r="A633" s="315"/>
      <c r="B633" s="1"/>
      <c r="C633" s="1"/>
      <c r="D633" s="1"/>
      <c r="E633" s="1"/>
      <c r="F633" s="1"/>
      <c r="G633" s="1"/>
      <c r="H633" s="1"/>
      <c r="I633" s="1"/>
      <c r="J633" s="1"/>
      <c r="K633" s="1"/>
      <c r="L633" s="1"/>
      <c r="M633" s="1"/>
      <c r="N633" s="1"/>
      <c r="O633" s="1"/>
      <c r="P633" s="229"/>
      <c r="Q633" s="1"/>
      <c r="R633" s="1"/>
      <c r="S633" s="1"/>
      <c r="T633" s="1"/>
      <c r="U633" s="1"/>
      <c r="V633" s="1"/>
      <c r="W633" s="1"/>
      <c r="X633" s="1"/>
      <c r="Y633" s="1"/>
      <c r="Z633" s="1"/>
      <c r="AA633" s="1"/>
      <c r="AB633" s="1"/>
      <c r="AC633" s="1"/>
      <c r="AD633" s="1"/>
      <c r="AE633" s="1"/>
      <c r="AF633" s="1"/>
      <c r="AG633" s="1"/>
      <c r="AH633" s="1"/>
      <c r="AI633" s="1"/>
      <c r="AJ633" s="1"/>
      <c r="AK633" s="1"/>
    </row>
    <row r="634" spans="1:37" ht="14.25" customHeight="1">
      <c r="A634" s="315"/>
      <c r="B634" s="1"/>
      <c r="C634" s="1"/>
      <c r="D634" s="1"/>
      <c r="E634" s="1"/>
      <c r="F634" s="1"/>
      <c r="G634" s="1"/>
      <c r="H634" s="1"/>
      <c r="I634" s="1"/>
      <c r="J634" s="1"/>
      <c r="K634" s="1"/>
      <c r="L634" s="1"/>
      <c r="M634" s="1"/>
      <c r="N634" s="1"/>
      <c r="O634" s="1"/>
      <c r="P634" s="229"/>
      <c r="Q634" s="1"/>
      <c r="R634" s="1"/>
      <c r="S634" s="1"/>
      <c r="T634" s="1"/>
      <c r="U634" s="1"/>
      <c r="V634" s="1"/>
      <c r="W634" s="1"/>
      <c r="X634" s="1"/>
      <c r="Y634" s="1"/>
      <c r="Z634" s="1"/>
      <c r="AA634" s="1"/>
      <c r="AB634" s="1"/>
      <c r="AC634" s="1"/>
      <c r="AD634" s="1"/>
      <c r="AE634" s="1"/>
      <c r="AF634" s="1"/>
      <c r="AG634" s="1"/>
      <c r="AH634" s="1"/>
      <c r="AI634" s="1"/>
      <c r="AJ634" s="1"/>
      <c r="AK634" s="1"/>
    </row>
    <row r="635" spans="1:37" ht="14.25" customHeight="1">
      <c r="A635" s="315"/>
      <c r="B635" s="1"/>
      <c r="C635" s="1"/>
      <c r="D635" s="1"/>
      <c r="E635" s="1"/>
      <c r="F635" s="1"/>
      <c r="G635" s="1"/>
      <c r="H635" s="1"/>
      <c r="I635" s="1"/>
      <c r="J635" s="1"/>
      <c r="K635" s="1"/>
      <c r="L635" s="1"/>
      <c r="M635" s="1"/>
      <c r="N635" s="1"/>
      <c r="O635" s="1"/>
      <c r="P635" s="229"/>
      <c r="Q635" s="1"/>
      <c r="R635" s="1"/>
      <c r="S635" s="1"/>
      <c r="T635" s="1"/>
      <c r="U635" s="1"/>
      <c r="V635" s="1"/>
      <c r="W635" s="1"/>
      <c r="X635" s="1"/>
      <c r="Y635" s="1"/>
      <c r="Z635" s="1"/>
      <c r="AA635" s="1"/>
      <c r="AB635" s="1"/>
      <c r="AC635" s="1"/>
      <c r="AD635" s="1"/>
      <c r="AE635" s="1"/>
      <c r="AF635" s="1"/>
      <c r="AG635" s="1"/>
      <c r="AH635" s="1"/>
      <c r="AI635" s="1"/>
      <c r="AJ635" s="1"/>
      <c r="AK635" s="1"/>
    </row>
    <row r="636" spans="1:37" ht="14.25" customHeight="1">
      <c r="A636" s="315"/>
      <c r="B636" s="1"/>
      <c r="C636" s="1"/>
      <c r="D636" s="1"/>
      <c r="E636" s="1"/>
      <c r="F636" s="1"/>
      <c r="G636" s="1"/>
      <c r="H636" s="1"/>
      <c r="I636" s="1"/>
      <c r="J636" s="1"/>
      <c r="K636" s="1"/>
      <c r="L636" s="1"/>
      <c r="M636" s="1"/>
      <c r="N636" s="1"/>
      <c r="O636" s="1"/>
      <c r="P636" s="229"/>
      <c r="Q636" s="1"/>
      <c r="R636" s="1"/>
      <c r="S636" s="1"/>
      <c r="T636" s="1"/>
      <c r="U636" s="1"/>
      <c r="V636" s="1"/>
      <c r="W636" s="1"/>
      <c r="X636" s="1"/>
      <c r="Y636" s="1"/>
      <c r="Z636" s="1"/>
      <c r="AA636" s="1"/>
      <c r="AB636" s="1"/>
      <c r="AC636" s="1"/>
      <c r="AD636" s="1"/>
      <c r="AE636" s="1"/>
      <c r="AF636" s="1"/>
      <c r="AG636" s="1"/>
      <c r="AH636" s="1"/>
      <c r="AI636" s="1"/>
      <c r="AJ636" s="1"/>
      <c r="AK636" s="1"/>
    </row>
    <row r="637" spans="1:37" ht="14.25" customHeight="1">
      <c r="A637" s="315"/>
      <c r="B637" s="1"/>
      <c r="C637" s="1"/>
      <c r="D637" s="1"/>
      <c r="E637" s="1"/>
      <c r="F637" s="1"/>
      <c r="G637" s="1"/>
      <c r="H637" s="1"/>
      <c r="I637" s="1"/>
      <c r="J637" s="1"/>
      <c r="K637" s="1"/>
      <c r="L637" s="1"/>
      <c r="M637" s="1"/>
      <c r="N637" s="1"/>
      <c r="O637" s="1"/>
      <c r="P637" s="229"/>
      <c r="Q637" s="1"/>
      <c r="R637" s="1"/>
      <c r="S637" s="1"/>
      <c r="T637" s="1"/>
      <c r="U637" s="1"/>
      <c r="V637" s="1"/>
      <c r="W637" s="1"/>
      <c r="X637" s="1"/>
      <c r="Y637" s="1"/>
      <c r="Z637" s="1"/>
      <c r="AA637" s="1"/>
      <c r="AB637" s="1"/>
      <c r="AC637" s="1"/>
      <c r="AD637" s="1"/>
      <c r="AE637" s="1"/>
      <c r="AF637" s="1"/>
      <c r="AG637" s="1"/>
      <c r="AH637" s="1"/>
      <c r="AI637" s="1"/>
      <c r="AJ637" s="1"/>
      <c r="AK637" s="1"/>
    </row>
    <row r="638" spans="1:37" ht="14.25" customHeight="1">
      <c r="A638" s="315"/>
      <c r="B638" s="1"/>
      <c r="C638" s="1"/>
      <c r="D638" s="1"/>
      <c r="E638" s="1"/>
      <c r="F638" s="1"/>
      <c r="G638" s="1"/>
      <c r="H638" s="1"/>
      <c r="I638" s="1"/>
      <c r="J638" s="1"/>
      <c r="K638" s="1"/>
      <c r="L638" s="1"/>
      <c r="M638" s="1"/>
      <c r="N638" s="1"/>
      <c r="O638" s="1"/>
      <c r="P638" s="229"/>
      <c r="Q638" s="1"/>
      <c r="R638" s="1"/>
      <c r="S638" s="1"/>
      <c r="T638" s="1"/>
      <c r="U638" s="1"/>
      <c r="V638" s="1"/>
      <c r="W638" s="1"/>
      <c r="X638" s="1"/>
      <c r="Y638" s="1"/>
      <c r="Z638" s="1"/>
      <c r="AA638" s="1"/>
      <c r="AB638" s="1"/>
      <c r="AC638" s="1"/>
      <c r="AD638" s="1"/>
      <c r="AE638" s="1"/>
      <c r="AF638" s="1"/>
      <c r="AG638" s="1"/>
      <c r="AH638" s="1"/>
      <c r="AI638" s="1"/>
      <c r="AJ638" s="1"/>
      <c r="AK638" s="1"/>
    </row>
    <row r="639" spans="1:37" ht="14.25" customHeight="1">
      <c r="A639" s="315"/>
      <c r="B639" s="1"/>
      <c r="C639" s="1"/>
      <c r="D639" s="1"/>
      <c r="E639" s="1"/>
      <c r="F639" s="1"/>
      <c r="G639" s="1"/>
      <c r="H639" s="1"/>
      <c r="I639" s="1"/>
      <c r="J639" s="1"/>
      <c r="K639" s="1"/>
      <c r="L639" s="1"/>
      <c r="M639" s="1"/>
      <c r="N639" s="1"/>
      <c r="O639" s="1"/>
      <c r="P639" s="229"/>
      <c r="Q639" s="1"/>
      <c r="R639" s="1"/>
      <c r="S639" s="1"/>
      <c r="T639" s="1"/>
      <c r="U639" s="1"/>
      <c r="V639" s="1"/>
      <c r="W639" s="1"/>
      <c r="X639" s="1"/>
      <c r="Y639" s="1"/>
      <c r="Z639" s="1"/>
      <c r="AA639" s="1"/>
      <c r="AB639" s="1"/>
      <c r="AC639" s="1"/>
      <c r="AD639" s="1"/>
      <c r="AE639" s="1"/>
      <c r="AF639" s="1"/>
      <c r="AG639" s="1"/>
      <c r="AH639" s="1"/>
      <c r="AI639" s="1"/>
      <c r="AJ639" s="1"/>
      <c r="AK639" s="1"/>
    </row>
    <row r="640" spans="1:37" ht="14.25" customHeight="1">
      <c r="A640" s="315"/>
      <c r="B640" s="1"/>
      <c r="C640" s="1"/>
      <c r="D640" s="1"/>
      <c r="E640" s="1"/>
      <c r="F640" s="1"/>
      <c r="G640" s="1"/>
      <c r="H640" s="1"/>
      <c r="I640" s="1"/>
      <c r="J640" s="1"/>
      <c r="K640" s="1"/>
      <c r="L640" s="1"/>
      <c r="M640" s="1"/>
      <c r="N640" s="1"/>
      <c r="O640" s="1"/>
      <c r="P640" s="229"/>
      <c r="Q640" s="1"/>
      <c r="R640" s="1"/>
      <c r="S640" s="1"/>
      <c r="T640" s="1"/>
      <c r="U640" s="1"/>
      <c r="V640" s="1"/>
      <c r="W640" s="1"/>
      <c r="X640" s="1"/>
      <c r="Y640" s="1"/>
      <c r="Z640" s="1"/>
      <c r="AA640" s="1"/>
      <c r="AB640" s="1"/>
      <c r="AC640" s="1"/>
      <c r="AD640" s="1"/>
      <c r="AE640" s="1"/>
      <c r="AF640" s="1"/>
      <c r="AG640" s="1"/>
      <c r="AH640" s="1"/>
      <c r="AI640" s="1"/>
      <c r="AJ640" s="1"/>
      <c r="AK640" s="1"/>
    </row>
    <row r="641" spans="1:37" ht="14.25" customHeight="1">
      <c r="A641" s="315"/>
      <c r="B641" s="1"/>
      <c r="C641" s="1"/>
      <c r="D641" s="1"/>
      <c r="E641" s="1"/>
      <c r="F641" s="1"/>
      <c r="G641" s="1"/>
      <c r="H641" s="1"/>
      <c r="I641" s="1"/>
      <c r="J641" s="1"/>
      <c r="K641" s="1"/>
      <c r="L641" s="1"/>
      <c r="M641" s="1"/>
      <c r="N641" s="1"/>
      <c r="O641" s="1"/>
      <c r="P641" s="229"/>
      <c r="Q641" s="1"/>
      <c r="R641" s="1"/>
      <c r="S641" s="1"/>
      <c r="T641" s="1"/>
      <c r="U641" s="1"/>
      <c r="V641" s="1"/>
      <c r="W641" s="1"/>
      <c r="X641" s="1"/>
      <c r="Y641" s="1"/>
      <c r="Z641" s="1"/>
      <c r="AA641" s="1"/>
      <c r="AB641" s="1"/>
      <c r="AC641" s="1"/>
      <c r="AD641" s="1"/>
      <c r="AE641" s="1"/>
      <c r="AF641" s="1"/>
      <c r="AG641" s="1"/>
      <c r="AH641" s="1"/>
      <c r="AI641" s="1"/>
      <c r="AJ641" s="1"/>
      <c r="AK641" s="1"/>
    </row>
    <row r="642" spans="1:37" ht="14.25" customHeight="1">
      <c r="A642" s="315"/>
      <c r="B642" s="1"/>
      <c r="C642" s="1"/>
      <c r="D642" s="1"/>
      <c r="E642" s="1"/>
      <c r="F642" s="1"/>
      <c r="G642" s="1"/>
      <c r="H642" s="1"/>
      <c r="I642" s="1"/>
      <c r="J642" s="1"/>
      <c r="K642" s="1"/>
      <c r="L642" s="1"/>
      <c r="M642" s="1"/>
      <c r="N642" s="1"/>
      <c r="O642" s="1"/>
      <c r="P642" s="229"/>
      <c r="Q642" s="1"/>
      <c r="R642" s="1"/>
      <c r="S642" s="1"/>
      <c r="T642" s="1"/>
      <c r="U642" s="1"/>
      <c r="V642" s="1"/>
      <c r="W642" s="1"/>
      <c r="X642" s="1"/>
      <c r="Y642" s="1"/>
      <c r="Z642" s="1"/>
      <c r="AA642" s="1"/>
      <c r="AB642" s="1"/>
      <c r="AC642" s="1"/>
      <c r="AD642" s="1"/>
      <c r="AE642" s="1"/>
      <c r="AF642" s="1"/>
      <c r="AG642" s="1"/>
      <c r="AH642" s="1"/>
      <c r="AI642" s="1"/>
      <c r="AJ642" s="1"/>
      <c r="AK642" s="1"/>
    </row>
    <row r="643" spans="1:37" ht="14.25" customHeight="1">
      <c r="A643" s="315"/>
      <c r="B643" s="1"/>
      <c r="C643" s="1"/>
      <c r="D643" s="1"/>
      <c r="E643" s="1"/>
      <c r="F643" s="1"/>
      <c r="G643" s="1"/>
      <c r="H643" s="1"/>
      <c r="I643" s="1"/>
      <c r="J643" s="1"/>
      <c r="K643" s="1"/>
      <c r="L643" s="1"/>
      <c r="M643" s="1"/>
      <c r="N643" s="1"/>
      <c r="O643" s="1"/>
      <c r="P643" s="229"/>
      <c r="Q643" s="1"/>
      <c r="R643" s="1"/>
      <c r="S643" s="1"/>
      <c r="T643" s="1"/>
      <c r="U643" s="1"/>
      <c r="V643" s="1"/>
      <c r="W643" s="1"/>
      <c r="X643" s="1"/>
      <c r="Y643" s="1"/>
      <c r="Z643" s="1"/>
      <c r="AA643" s="1"/>
      <c r="AB643" s="1"/>
      <c r="AC643" s="1"/>
      <c r="AD643" s="1"/>
      <c r="AE643" s="1"/>
      <c r="AF643" s="1"/>
      <c r="AG643" s="1"/>
      <c r="AH643" s="1"/>
      <c r="AI643" s="1"/>
      <c r="AJ643" s="1"/>
      <c r="AK643" s="1"/>
    </row>
    <row r="644" spans="1:37" ht="14.25" customHeight="1">
      <c r="A644" s="315"/>
      <c r="B644" s="1"/>
      <c r="C644" s="1"/>
      <c r="D644" s="1"/>
      <c r="E644" s="1"/>
      <c r="F644" s="1"/>
      <c r="G644" s="1"/>
      <c r="H644" s="1"/>
      <c r="I644" s="1"/>
      <c r="J644" s="1"/>
      <c r="K644" s="1"/>
      <c r="L644" s="1"/>
      <c r="M644" s="1"/>
      <c r="N644" s="1"/>
      <c r="O644" s="1"/>
      <c r="P644" s="229"/>
      <c r="Q644" s="1"/>
      <c r="R644" s="1"/>
      <c r="S644" s="1"/>
      <c r="T644" s="1"/>
      <c r="U644" s="1"/>
      <c r="V644" s="1"/>
      <c r="W644" s="1"/>
      <c r="X644" s="1"/>
      <c r="Y644" s="1"/>
      <c r="Z644" s="1"/>
      <c r="AA644" s="1"/>
      <c r="AB644" s="1"/>
      <c r="AC644" s="1"/>
      <c r="AD644" s="1"/>
      <c r="AE644" s="1"/>
      <c r="AF644" s="1"/>
      <c r="AG644" s="1"/>
      <c r="AH644" s="1"/>
      <c r="AI644" s="1"/>
      <c r="AJ644" s="1"/>
      <c r="AK644" s="1"/>
    </row>
    <row r="645" spans="1:37" ht="14.25" customHeight="1">
      <c r="A645" s="315"/>
      <c r="B645" s="1"/>
      <c r="C645" s="1"/>
      <c r="D645" s="1"/>
      <c r="E645" s="1"/>
      <c r="F645" s="1"/>
      <c r="G645" s="1"/>
      <c r="H645" s="1"/>
      <c r="I645" s="1"/>
      <c r="J645" s="1"/>
      <c r="K645" s="1"/>
      <c r="L645" s="1"/>
      <c r="M645" s="1"/>
      <c r="N645" s="1"/>
      <c r="O645" s="1"/>
      <c r="P645" s="229"/>
      <c r="Q645" s="1"/>
      <c r="R645" s="1"/>
      <c r="S645" s="1"/>
      <c r="T645" s="1"/>
      <c r="U645" s="1"/>
      <c r="V645" s="1"/>
      <c r="W645" s="1"/>
      <c r="X645" s="1"/>
      <c r="Y645" s="1"/>
      <c r="Z645" s="1"/>
      <c r="AA645" s="1"/>
      <c r="AB645" s="1"/>
      <c r="AC645" s="1"/>
      <c r="AD645" s="1"/>
      <c r="AE645" s="1"/>
      <c r="AF645" s="1"/>
      <c r="AG645" s="1"/>
      <c r="AH645" s="1"/>
      <c r="AI645" s="1"/>
      <c r="AJ645" s="1"/>
      <c r="AK645" s="1"/>
    </row>
    <row r="646" spans="1:37" ht="14.25" customHeight="1">
      <c r="A646" s="315"/>
      <c r="B646" s="1"/>
      <c r="C646" s="1"/>
      <c r="D646" s="1"/>
      <c r="E646" s="1"/>
      <c r="F646" s="1"/>
      <c r="G646" s="1"/>
      <c r="H646" s="1"/>
      <c r="I646" s="1"/>
      <c r="J646" s="1"/>
      <c r="K646" s="1"/>
      <c r="L646" s="1"/>
      <c r="M646" s="1"/>
      <c r="N646" s="1"/>
      <c r="O646" s="1"/>
      <c r="P646" s="229"/>
      <c r="Q646" s="1"/>
      <c r="R646" s="1"/>
      <c r="S646" s="1"/>
      <c r="T646" s="1"/>
      <c r="U646" s="1"/>
      <c r="V646" s="1"/>
      <c r="W646" s="1"/>
      <c r="X646" s="1"/>
      <c r="Y646" s="1"/>
      <c r="Z646" s="1"/>
      <c r="AA646" s="1"/>
      <c r="AB646" s="1"/>
      <c r="AC646" s="1"/>
      <c r="AD646" s="1"/>
      <c r="AE646" s="1"/>
      <c r="AF646" s="1"/>
      <c r="AG646" s="1"/>
      <c r="AH646" s="1"/>
      <c r="AI646" s="1"/>
      <c r="AJ646" s="1"/>
      <c r="AK646" s="1"/>
    </row>
    <row r="647" spans="1:37" ht="14.25" customHeight="1">
      <c r="A647" s="315"/>
      <c r="B647" s="1"/>
      <c r="C647" s="1"/>
      <c r="D647" s="1"/>
      <c r="E647" s="1"/>
      <c r="F647" s="1"/>
      <c r="G647" s="1"/>
      <c r="H647" s="1"/>
      <c r="I647" s="1"/>
      <c r="J647" s="1"/>
      <c r="K647" s="1"/>
      <c r="L647" s="1"/>
      <c r="M647" s="1"/>
      <c r="N647" s="1"/>
      <c r="O647" s="1"/>
      <c r="P647" s="229"/>
      <c r="Q647" s="1"/>
      <c r="R647" s="1"/>
      <c r="S647" s="1"/>
      <c r="T647" s="1"/>
      <c r="U647" s="1"/>
      <c r="V647" s="1"/>
      <c r="W647" s="1"/>
      <c r="X647" s="1"/>
      <c r="Y647" s="1"/>
      <c r="Z647" s="1"/>
      <c r="AA647" s="1"/>
      <c r="AB647" s="1"/>
      <c r="AC647" s="1"/>
      <c r="AD647" s="1"/>
      <c r="AE647" s="1"/>
      <c r="AF647" s="1"/>
      <c r="AG647" s="1"/>
      <c r="AH647" s="1"/>
      <c r="AI647" s="1"/>
      <c r="AJ647" s="1"/>
      <c r="AK647" s="1"/>
    </row>
    <row r="648" spans="1:37" ht="14.25" customHeight="1">
      <c r="A648" s="315"/>
      <c r="B648" s="1"/>
      <c r="C648" s="1"/>
      <c r="D648" s="1"/>
      <c r="E648" s="1"/>
      <c r="F648" s="1"/>
      <c r="G648" s="1"/>
      <c r="H648" s="1"/>
      <c r="I648" s="1"/>
      <c r="J648" s="1"/>
      <c r="K648" s="1"/>
      <c r="L648" s="1"/>
      <c r="M648" s="1"/>
      <c r="N648" s="1"/>
      <c r="O648" s="1"/>
      <c r="P648" s="229"/>
      <c r="Q648" s="1"/>
      <c r="R648" s="1"/>
      <c r="S648" s="1"/>
      <c r="T648" s="1"/>
      <c r="U648" s="1"/>
      <c r="V648" s="1"/>
      <c r="W648" s="1"/>
      <c r="X648" s="1"/>
      <c r="Y648" s="1"/>
      <c r="Z648" s="1"/>
      <c r="AA648" s="1"/>
      <c r="AB648" s="1"/>
      <c r="AC648" s="1"/>
      <c r="AD648" s="1"/>
      <c r="AE648" s="1"/>
      <c r="AF648" s="1"/>
      <c r="AG648" s="1"/>
      <c r="AH648" s="1"/>
      <c r="AI648" s="1"/>
      <c r="AJ648" s="1"/>
      <c r="AK648" s="1"/>
    </row>
    <row r="649" spans="1:37" ht="14.25" customHeight="1">
      <c r="A649" s="315"/>
      <c r="B649" s="1"/>
      <c r="C649" s="1"/>
      <c r="D649" s="1"/>
      <c r="E649" s="1"/>
      <c r="F649" s="1"/>
      <c r="G649" s="1"/>
      <c r="H649" s="1"/>
      <c r="I649" s="1"/>
      <c r="J649" s="1"/>
      <c r="K649" s="1"/>
      <c r="L649" s="1"/>
      <c r="M649" s="1"/>
      <c r="N649" s="1"/>
      <c r="O649" s="1"/>
      <c r="P649" s="229"/>
      <c r="Q649" s="1"/>
      <c r="R649" s="1"/>
      <c r="S649" s="1"/>
      <c r="T649" s="1"/>
      <c r="U649" s="1"/>
      <c r="V649" s="1"/>
      <c r="W649" s="1"/>
      <c r="X649" s="1"/>
      <c r="Y649" s="1"/>
      <c r="Z649" s="1"/>
      <c r="AA649" s="1"/>
      <c r="AB649" s="1"/>
      <c r="AC649" s="1"/>
      <c r="AD649" s="1"/>
      <c r="AE649" s="1"/>
      <c r="AF649" s="1"/>
      <c r="AG649" s="1"/>
      <c r="AH649" s="1"/>
      <c r="AI649" s="1"/>
      <c r="AJ649" s="1"/>
      <c r="AK649" s="1"/>
    </row>
    <row r="650" spans="1:37" ht="14.25" customHeight="1">
      <c r="A650" s="315"/>
      <c r="B650" s="1"/>
      <c r="C650" s="1"/>
      <c r="D650" s="1"/>
      <c r="E650" s="1"/>
      <c r="F650" s="1"/>
      <c r="G650" s="1"/>
      <c r="H650" s="1"/>
      <c r="I650" s="1"/>
      <c r="J650" s="1"/>
      <c r="K650" s="1"/>
      <c r="L650" s="1"/>
      <c r="M650" s="1"/>
      <c r="N650" s="1"/>
      <c r="O650" s="1"/>
      <c r="P650" s="229"/>
      <c r="Q650" s="1"/>
      <c r="R650" s="1"/>
      <c r="S650" s="1"/>
      <c r="T650" s="1"/>
      <c r="U650" s="1"/>
      <c r="V650" s="1"/>
      <c r="W650" s="1"/>
      <c r="X650" s="1"/>
      <c r="Y650" s="1"/>
      <c r="Z650" s="1"/>
      <c r="AA650" s="1"/>
      <c r="AB650" s="1"/>
      <c r="AC650" s="1"/>
      <c r="AD650" s="1"/>
      <c r="AE650" s="1"/>
      <c r="AF650" s="1"/>
      <c r="AG650" s="1"/>
      <c r="AH650" s="1"/>
      <c r="AI650" s="1"/>
      <c r="AJ650" s="1"/>
      <c r="AK650" s="1"/>
    </row>
    <row r="651" spans="1:37" ht="14.25" customHeight="1">
      <c r="A651" s="315"/>
      <c r="B651" s="1"/>
      <c r="C651" s="1"/>
      <c r="D651" s="1"/>
      <c r="E651" s="1"/>
      <c r="F651" s="1"/>
      <c r="G651" s="1"/>
      <c r="H651" s="1"/>
      <c r="I651" s="1"/>
      <c r="J651" s="1"/>
      <c r="K651" s="1"/>
      <c r="L651" s="1"/>
      <c r="M651" s="1"/>
      <c r="N651" s="1"/>
      <c r="O651" s="1"/>
      <c r="P651" s="229"/>
      <c r="Q651" s="1"/>
      <c r="R651" s="1"/>
      <c r="S651" s="1"/>
      <c r="T651" s="1"/>
      <c r="U651" s="1"/>
      <c r="V651" s="1"/>
      <c r="W651" s="1"/>
      <c r="X651" s="1"/>
      <c r="Y651" s="1"/>
      <c r="Z651" s="1"/>
      <c r="AA651" s="1"/>
      <c r="AB651" s="1"/>
      <c r="AC651" s="1"/>
      <c r="AD651" s="1"/>
      <c r="AE651" s="1"/>
      <c r="AF651" s="1"/>
      <c r="AG651" s="1"/>
      <c r="AH651" s="1"/>
      <c r="AI651" s="1"/>
      <c r="AJ651" s="1"/>
      <c r="AK651" s="1"/>
    </row>
    <row r="652" spans="1:37" ht="14.25" customHeight="1">
      <c r="A652" s="315"/>
      <c r="B652" s="1"/>
      <c r="C652" s="1"/>
      <c r="D652" s="1"/>
      <c r="E652" s="1"/>
      <c r="F652" s="1"/>
      <c r="G652" s="1"/>
      <c r="H652" s="1"/>
      <c r="I652" s="1"/>
      <c r="J652" s="1"/>
      <c r="K652" s="1"/>
      <c r="L652" s="1"/>
      <c r="M652" s="1"/>
      <c r="N652" s="1"/>
      <c r="O652" s="1"/>
      <c r="P652" s="229"/>
      <c r="Q652" s="1"/>
      <c r="R652" s="1"/>
      <c r="S652" s="1"/>
      <c r="T652" s="1"/>
      <c r="U652" s="1"/>
      <c r="V652" s="1"/>
      <c r="W652" s="1"/>
      <c r="X652" s="1"/>
      <c r="Y652" s="1"/>
      <c r="Z652" s="1"/>
      <c r="AA652" s="1"/>
      <c r="AB652" s="1"/>
      <c r="AC652" s="1"/>
      <c r="AD652" s="1"/>
      <c r="AE652" s="1"/>
      <c r="AF652" s="1"/>
      <c r="AG652" s="1"/>
      <c r="AH652" s="1"/>
      <c r="AI652" s="1"/>
      <c r="AJ652" s="1"/>
      <c r="AK652" s="1"/>
    </row>
    <row r="653" spans="1:37" ht="14.25" customHeight="1">
      <c r="A653" s="315"/>
      <c r="B653" s="1"/>
      <c r="C653" s="1"/>
      <c r="D653" s="1"/>
      <c r="E653" s="1"/>
      <c r="F653" s="1"/>
      <c r="G653" s="1"/>
      <c r="H653" s="1"/>
      <c r="I653" s="1"/>
      <c r="J653" s="1"/>
      <c r="K653" s="1"/>
      <c r="L653" s="1"/>
      <c r="M653" s="1"/>
      <c r="N653" s="1"/>
      <c r="O653" s="1"/>
      <c r="P653" s="229"/>
      <c r="Q653" s="1"/>
      <c r="R653" s="1"/>
      <c r="S653" s="1"/>
      <c r="T653" s="1"/>
      <c r="U653" s="1"/>
      <c r="V653" s="1"/>
      <c r="W653" s="1"/>
      <c r="X653" s="1"/>
      <c r="Y653" s="1"/>
      <c r="Z653" s="1"/>
      <c r="AA653" s="1"/>
      <c r="AB653" s="1"/>
      <c r="AC653" s="1"/>
      <c r="AD653" s="1"/>
      <c r="AE653" s="1"/>
      <c r="AF653" s="1"/>
      <c r="AG653" s="1"/>
      <c r="AH653" s="1"/>
      <c r="AI653" s="1"/>
      <c r="AJ653" s="1"/>
      <c r="AK653" s="1"/>
    </row>
    <row r="654" spans="1:37" ht="14.25" customHeight="1">
      <c r="A654" s="315"/>
      <c r="B654" s="1"/>
      <c r="C654" s="1"/>
      <c r="D654" s="1"/>
      <c r="E654" s="1"/>
      <c r="F654" s="1"/>
      <c r="G654" s="1"/>
      <c r="H654" s="1"/>
      <c r="I654" s="1"/>
      <c r="J654" s="1"/>
      <c r="K654" s="1"/>
      <c r="L654" s="1"/>
      <c r="M654" s="1"/>
      <c r="N654" s="1"/>
      <c r="O654" s="1"/>
      <c r="P654" s="229"/>
      <c r="Q654" s="1"/>
      <c r="R654" s="1"/>
      <c r="S654" s="1"/>
      <c r="T654" s="1"/>
      <c r="U654" s="1"/>
      <c r="V654" s="1"/>
      <c r="W654" s="1"/>
      <c r="X654" s="1"/>
      <c r="Y654" s="1"/>
      <c r="Z654" s="1"/>
      <c r="AA654" s="1"/>
      <c r="AB654" s="1"/>
      <c r="AC654" s="1"/>
      <c r="AD654" s="1"/>
      <c r="AE654" s="1"/>
      <c r="AF654" s="1"/>
      <c r="AG654" s="1"/>
      <c r="AH654" s="1"/>
      <c r="AI654" s="1"/>
      <c r="AJ654" s="1"/>
      <c r="AK654" s="1"/>
    </row>
    <row r="655" spans="1:37" ht="14.25" customHeight="1">
      <c r="A655" s="315"/>
      <c r="B655" s="1"/>
      <c r="C655" s="1"/>
      <c r="D655" s="1"/>
      <c r="E655" s="1"/>
      <c r="F655" s="1"/>
      <c r="G655" s="1"/>
      <c r="H655" s="1"/>
      <c r="I655" s="1"/>
      <c r="J655" s="1"/>
      <c r="K655" s="1"/>
      <c r="L655" s="1"/>
      <c r="M655" s="1"/>
      <c r="N655" s="1"/>
      <c r="O655" s="1"/>
      <c r="P655" s="229"/>
      <c r="Q655" s="1"/>
      <c r="R655" s="1"/>
      <c r="S655" s="1"/>
      <c r="T655" s="1"/>
      <c r="U655" s="1"/>
      <c r="V655" s="1"/>
      <c r="W655" s="1"/>
      <c r="X655" s="1"/>
      <c r="Y655" s="1"/>
      <c r="Z655" s="1"/>
      <c r="AA655" s="1"/>
      <c r="AB655" s="1"/>
      <c r="AC655" s="1"/>
      <c r="AD655" s="1"/>
      <c r="AE655" s="1"/>
      <c r="AF655" s="1"/>
      <c r="AG655" s="1"/>
      <c r="AH655" s="1"/>
      <c r="AI655" s="1"/>
      <c r="AJ655" s="1"/>
      <c r="AK655" s="1"/>
    </row>
    <row r="656" spans="1:37" ht="14.25" customHeight="1">
      <c r="A656" s="315"/>
      <c r="B656" s="1"/>
      <c r="C656" s="1"/>
      <c r="D656" s="1"/>
      <c r="E656" s="1"/>
      <c r="F656" s="1"/>
      <c r="G656" s="1"/>
      <c r="H656" s="1"/>
      <c r="I656" s="1"/>
      <c r="J656" s="1"/>
      <c r="K656" s="1"/>
      <c r="L656" s="1"/>
      <c r="M656" s="1"/>
      <c r="N656" s="1"/>
      <c r="O656" s="1"/>
      <c r="P656" s="229"/>
      <c r="Q656" s="1"/>
      <c r="R656" s="1"/>
      <c r="S656" s="1"/>
      <c r="T656" s="1"/>
      <c r="U656" s="1"/>
      <c r="V656" s="1"/>
      <c r="W656" s="1"/>
      <c r="X656" s="1"/>
      <c r="Y656" s="1"/>
      <c r="Z656" s="1"/>
      <c r="AA656" s="1"/>
      <c r="AB656" s="1"/>
      <c r="AC656" s="1"/>
      <c r="AD656" s="1"/>
      <c r="AE656" s="1"/>
      <c r="AF656" s="1"/>
      <c r="AG656" s="1"/>
      <c r="AH656" s="1"/>
      <c r="AI656" s="1"/>
      <c r="AJ656" s="1"/>
      <c r="AK656" s="1"/>
    </row>
    <row r="657" spans="1:37" ht="14.25" customHeight="1">
      <c r="A657" s="315"/>
      <c r="B657" s="1"/>
      <c r="C657" s="1"/>
      <c r="D657" s="1"/>
      <c r="E657" s="1"/>
      <c r="F657" s="1"/>
      <c r="G657" s="1"/>
      <c r="H657" s="1"/>
      <c r="I657" s="1"/>
      <c r="J657" s="1"/>
      <c r="K657" s="1"/>
      <c r="L657" s="1"/>
      <c r="M657" s="1"/>
      <c r="N657" s="1"/>
      <c r="O657" s="1"/>
      <c r="P657" s="229"/>
      <c r="Q657" s="1"/>
      <c r="R657" s="1"/>
      <c r="S657" s="1"/>
      <c r="T657" s="1"/>
      <c r="U657" s="1"/>
      <c r="V657" s="1"/>
      <c r="W657" s="1"/>
      <c r="X657" s="1"/>
      <c r="Y657" s="1"/>
      <c r="Z657" s="1"/>
      <c r="AA657" s="1"/>
      <c r="AB657" s="1"/>
      <c r="AC657" s="1"/>
      <c r="AD657" s="1"/>
      <c r="AE657" s="1"/>
      <c r="AF657" s="1"/>
      <c r="AG657" s="1"/>
      <c r="AH657" s="1"/>
      <c r="AI657" s="1"/>
      <c r="AJ657" s="1"/>
      <c r="AK657" s="1"/>
    </row>
    <row r="658" spans="1:37" ht="14.25" customHeight="1">
      <c r="A658" s="315"/>
      <c r="B658" s="1"/>
      <c r="C658" s="1"/>
      <c r="D658" s="1"/>
      <c r="E658" s="1"/>
      <c r="F658" s="1"/>
      <c r="G658" s="1"/>
      <c r="H658" s="1"/>
      <c r="I658" s="1"/>
      <c r="J658" s="1"/>
      <c r="K658" s="1"/>
      <c r="L658" s="1"/>
      <c r="M658" s="1"/>
      <c r="N658" s="1"/>
      <c r="O658" s="1"/>
      <c r="P658" s="229"/>
      <c r="Q658" s="1"/>
      <c r="R658" s="1"/>
      <c r="S658" s="1"/>
      <c r="T658" s="1"/>
      <c r="U658" s="1"/>
      <c r="V658" s="1"/>
      <c r="W658" s="1"/>
      <c r="X658" s="1"/>
      <c r="Y658" s="1"/>
      <c r="Z658" s="1"/>
      <c r="AA658" s="1"/>
      <c r="AB658" s="1"/>
      <c r="AC658" s="1"/>
      <c r="AD658" s="1"/>
      <c r="AE658" s="1"/>
      <c r="AF658" s="1"/>
      <c r="AG658" s="1"/>
      <c r="AH658" s="1"/>
      <c r="AI658" s="1"/>
      <c r="AJ658" s="1"/>
      <c r="AK658" s="1"/>
    </row>
    <row r="659" spans="1:37" ht="14.25" customHeight="1">
      <c r="A659" s="315"/>
      <c r="B659" s="1"/>
      <c r="C659" s="1"/>
      <c r="D659" s="1"/>
      <c r="E659" s="1"/>
      <c r="F659" s="1"/>
      <c r="G659" s="1"/>
      <c r="H659" s="1"/>
      <c r="I659" s="1"/>
      <c r="J659" s="1"/>
      <c r="K659" s="1"/>
      <c r="L659" s="1"/>
      <c r="M659" s="1"/>
      <c r="N659" s="1"/>
      <c r="O659" s="1"/>
      <c r="P659" s="229"/>
      <c r="Q659" s="1"/>
      <c r="R659" s="1"/>
      <c r="S659" s="1"/>
      <c r="T659" s="1"/>
      <c r="U659" s="1"/>
      <c r="V659" s="1"/>
      <c r="W659" s="1"/>
      <c r="X659" s="1"/>
      <c r="Y659" s="1"/>
      <c r="Z659" s="1"/>
      <c r="AA659" s="1"/>
      <c r="AB659" s="1"/>
      <c r="AC659" s="1"/>
      <c r="AD659" s="1"/>
      <c r="AE659" s="1"/>
      <c r="AF659" s="1"/>
      <c r="AG659" s="1"/>
      <c r="AH659" s="1"/>
      <c r="AI659" s="1"/>
      <c r="AJ659" s="1"/>
      <c r="AK659" s="1"/>
    </row>
    <row r="660" spans="1:37" ht="14.25" customHeight="1">
      <c r="A660" s="315"/>
      <c r="B660" s="1"/>
      <c r="C660" s="1"/>
      <c r="D660" s="1"/>
      <c r="E660" s="1"/>
      <c r="F660" s="1"/>
      <c r="G660" s="1"/>
      <c r="H660" s="1"/>
      <c r="I660" s="1"/>
      <c r="J660" s="1"/>
      <c r="K660" s="1"/>
      <c r="L660" s="1"/>
      <c r="M660" s="1"/>
      <c r="N660" s="1"/>
      <c r="O660" s="1"/>
      <c r="P660" s="229"/>
      <c r="Q660" s="1"/>
      <c r="R660" s="1"/>
      <c r="S660" s="1"/>
      <c r="T660" s="1"/>
      <c r="U660" s="1"/>
      <c r="V660" s="1"/>
      <c r="W660" s="1"/>
      <c r="X660" s="1"/>
      <c r="Y660" s="1"/>
      <c r="Z660" s="1"/>
      <c r="AA660" s="1"/>
      <c r="AB660" s="1"/>
      <c r="AC660" s="1"/>
      <c r="AD660" s="1"/>
      <c r="AE660" s="1"/>
      <c r="AF660" s="1"/>
      <c r="AG660" s="1"/>
      <c r="AH660" s="1"/>
      <c r="AI660" s="1"/>
      <c r="AJ660" s="1"/>
      <c r="AK660" s="1"/>
    </row>
    <row r="661" spans="1:37" ht="14.25" customHeight="1">
      <c r="A661" s="315"/>
      <c r="B661" s="1"/>
      <c r="C661" s="1"/>
      <c r="D661" s="1"/>
      <c r="E661" s="1"/>
      <c r="F661" s="1"/>
      <c r="G661" s="1"/>
      <c r="H661" s="1"/>
      <c r="I661" s="1"/>
      <c r="J661" s="1"/>
      <c r="K661" s="1"/>
      <c r="L661" s="1"/>
      <c r="M661" s="1"/>
      <c r="N661" s="1"/>
      <c r="O661" s="1"/>
      <c r="P661" s="229"/>
      <c r="Q661" s="1"/>
      <c r="R661" s="1"/>
      <c r="S661" s="1"/>
      <c r="T661" s="1"/>
      <c r="U661" s="1"/>
      <c r="V661" s="1"/>
      <c r="W661" s="1"/>
      <c r="X661" s="1"/>
      <c r="Y661" s="1"/>
      <c r="Z661" s="1"/>
      <c r="AA661" s="1"/>
      <c r="AB661" s="1"/>
      <c r="AC661" s="1"/>
      <c r="AD661" s="1"/>
      <c r="AE661" s="1"/>
      <c r="AF661" s="1"/>
      <c r="AG661" s="1"/>
      <c r="AH661" s="1"/>
      <c r="AI661" s="1"/>
      <c r="AJ661" s="1"/>
      <c r="AK661" s="1"/>
    </row>
    <row r="662" spans="1:37" ht="14.25" customHeight="1">
      <c r="A662" s="315"/>
      <c r="B662" s="1"/>
      <c r="C662" s="1"/>
      <c r="D662" s="1"/>
      <c r="E662" s="1"/>
      <c r="F662" s="1"/>
      <c r="G662" s="1"/>
      <c r="H662" s="1"/>
      <c r="I662" s="1"/>
      <c r="J662" s="1"/>
      <c r="K662" s="1"/>
      <c r="L662" s="1"/>
      <c r="M662" s="1"/>
      <c r="N662" s="1"/>
      <c r="O662" s="1"/>
      <c r="P662" s="229"/>
      <c r="Q662" s="1"/>
      <c r="R662" s="1"/>
      <c r="S662" s="1"/>
      <c r="T662" s="1"/>
      <c r="U662" s="1"/>
      <c r="V662" s="1"/>
      <c r="W662" s="1"/>
      <c r="X662" s="1"/>
      <c r="Y662" s="1"/>
      <c r="Z662" s="1"/>
      <c r="AA662" s="1"/>
      <c r="AB662" s="1"/>
      <c r="AC662" s="1"/>
      <c r="AD662" s="1"/>
      <c r="AE662" s="1"/>
      <c r="AF662" s="1"/>
      <c r="AG662" s="1"/>
      <c r="AH662" s="1"/>
      <c r="AI662" s="1"/>
      <c r="AJ662" s="1"/>
      <c r="AK662" s="1"/>
    </row>
    <row r="663" spans="1:37" ht="14.25" customHeight="1">
      <c r="A663" s="315"/>
      <c r="B663" s="1"/>
      <c r="C663" s="1"/>
      <c r="D663" s="1"/>
      <c r="E663" s="1"/>
      <c r="F663" s="1"/>
      <c r="G663" s="1"/>
      <c r="H663" s="1"/>
      <c r="I663" s="1"/>
      <c r="J663" s="1"/>
      <c r="K663" s="1"/>
      <c r="L663" s="1"/>
      <c r="M663" s="1"/>
      <c r="N663" s="1"/>
      <c r="O663" s="1"/>
      <c r="P663" s="229"/>
      <c r="Q663" s="1"/>
      <c r="R663" s="1"/>
      <c r="S663" s="1"/>
      <c r="T663" s="1"/>
      <c r="U663" s="1"/>
      <c r="V663" s="1"/>
      <c r="W663" s="1"/>
      <c r="X663" s="1"/>
      <c r="Y663" s="1"/>
      <c r="Z663" s="1"/>
      <c r="AA663" s="1"/>
      <c r="AB663" s="1"/>
      <c r="AC663" s="1"/>
      <c r="AD663" s="1"/>
      <c r="AE663" s="1"/>
      <c r="AF663" s="1"/>
      <c r="AG663" s="1"/>
      <c r="AH663" s="1"/>
      <c r="AI663" s="1"/>
      <c r="AJ663" s="1"/>
      <c r="AK663" s="1"/>
    </row>
    <row r="664" spans="1:37" ht="14.25" customHeight="1">
      <c r="A664" s="315"/>
      <c r="B664" s="1"/>
      <c r="C664" s="1"/>
      <c r="D664" s="1"/>
      <c r="E664" s="1"/>
      <c r="F664" s="1"/>
      <c r="G664" s="1"/>
      <c r="H664" s="1"/>
      <c r="I664" s="1"/>
      <c r="J664" s="1"/>
      <c r="K664" s="1"/>
      <c r="L664" s="1"/>
      <c r="M664" s="1"/>
      <c r="N664" s="1"/>
      <c r="O664" s="1"/>
      <c r="P664" s="229"/>
      <c r="Q664" s="1"/>
      <c r="R664" s="1"/>
      <c r="S664" s="1"/>
      <c r="T664" s="1"/>
      <c r="U664" s="1"/>
      <c r="V664" s="1"/>
      <c r="W664" s="1"/>
      <c r="X664" s="1"/>
      <c r="Y664" s="1"/>
      <c r="Z664" s="1"/>
      <c r="AA664" s="1"/>
      <c r="AB664" s="1"/>
      <c r="AC664" s="1"/>
      <c r="AD664" s="1"/>
      <c r="AE664" s="1"/>
      <c r="AF664" s="1"/>
      <c r="AG664" s="1"/>
      <c r="AH664" s="1"/>
      <c r="AI664" s="1"/>
      <c r="AJ664" s="1"/>
      <c r="AK664" s="1"/>
    </row>
    <row r="665" spans="1:37" ht="14.25" customHeight="1">
      <c r="A665" s="315"/>
      <c r="B665" s="1"/>
      <c r="C665" s="1"/>
      <c r="D665" s="1"/>
      <c r="E665" s="1"/>
      <c r="F665" s="1"/>
      <c r="G665" s="1"/>
      <c r="H665" s="1"/>
      <c r="I665" s="1"/>
      <c r="J665" s="1"/>
      <c r="K665" s="1"/>
      <c r="L665" s="1"/>
      <c r="M665" s="1"/>
      <c r="N665" s="1"/>
      <c r="O665" s="1"/>
      <c r="P665" s="229"/>
      <c r="Q665" s="1"/>
      <c r="R665" s="1"/>
      <c r="S665" s="1"/>
      <c r="T665" s="1"/>
      <c r="U665" s="1"/>
      <c r="V665" s="1"/>
      <c r="W665" s="1"/>
      <c r="X665" s="1"/>
      <c r="Y665" s="1"/>
      <c r="Z665" s="1"/>
      <c r="AA665" s="1"/>
      <c r="AB665" s="1"/>
      <c r="AC665" s="1"/>
      <c r="AD665" s="1"/>
      <c r="AE665" s="1"/>
      <c r="AF665" s="1"/>
      <c r="AG665" s="1"/>
      <c r="AH665" s="1"/>
      <c r="AI665" s="1"/>
      <c r="AJ665" s="1"/>
      <c r="AK665" s="1"/>
    </row>
    <row r="666" spans="1:37" ht="14.25" customHeight="1">
      <c r="A666" s="315"/>
      <c r="B666" s="1"/>
      <c r="C666" s="1"/>
      <c r="D666" s="1"/>
      <c r="E666" s="1"/>
      <c r="F666" s="1"/>
      <c r="G666" s="1"/>
      <c r="H666" s="1"/>
      <c r="I666" s="1"/>
      <c r="J666" s="1"/>
      <c r="K666" s="1"/>
      <c r="L666" s="1"/>
      <c r="M666" s="1"/>
      <c r="N666" s="1"/>
      <c r="O666" s="1"/>
      <c r="P666" s="229"/>
      <c r="Q666" s="1"/>
      <c r="R666" s="1"/>
      <c r="S666" s="1"/>
      <c r="T666" s="1"/>
      <c r="U666" s="1"/>
      <c r="V666" s="1"/>
      <c r="W666" s="1"/>
      <c r="X666" s="1"/>
      <c r="Y666" s="1"/>
      <c r="Z666" s="1"/>
      <c r="AA666" s="1"/>
      <c r="AB666" s="1"/>
      <c r="AC666" s="1"/>
      <c r="AD666" s="1"/>
      <c r="AE666" s="1"/>
      <c r="AF666" s="1"/>
      <c r="AG666" s="1"/>
      <c r="AH666" s="1"/>
      <c r="AI666" s="1"/>
      <c r="AJ666" s="1"/>
      <c r="AK666" s="1"/>
    </row>
    <row r="667" spans="1:37" ht="14.25" customHeight="1">
      <c r="A667" s="315"/>
      <c r="B667" s="1"/>
      <c r="C667" s="1"/>
      <c r="D667" s="1"/>
      <c r="E667" s="1"/>
      <c r="F667" s="1"/>
      <c r="G667" s="1"/>
      <c r="H667" s="1"/>
      <c r="I667" s="1"/>
      <c r="J667" s="1"/>
      <c r="K667" s="1"/>
      <c r="L667" s="1"/>
      <c r="M667" s="1"/>
      <c r="N667" s="1"/>
      <c r="O667" s="1"/>
      <c r="P667" s="229"/>
      <c r="Q667" s="1"/>
      <c r="R667" s="1"/>
      <c r="S667" s="1"/>
      <c r="T667" s="1"/>
      <c r="U667" s="1"/>
      <c r="V667" s="1"/>
      <c r="W667" s="1"/>
      <c r="X667" s="1"/>
      <c r="Y667" s="1"/>
      <c r="Z667" s="1"/>
      <c r="AA667" s="1"/>
      <c r="AB667" s="1"/>
      <c r="AC667" s="1"/>
      <c r="AD667" s="1"/>
      <c r="AE667" s="1"/>
      <c r="AF667" s="1"/>
      <c r="AG667" s="1"/>
      <c r="AH667" s="1"/>
      <c r="AI667" s="1"/>
      <c r="AJ667" s="1"/>
      <c r="AK667" s="1"/>
    </row>
    <row r="668" spans="1:37" ht="14.25" customHeight="1">
      <c r="A668" s="315"/>
      <c r="B668" s="1"/>
      <c r="C668" s="1"/>
      <c r="D668" s="1"/>
      <c r="E668" s="1"/>
      <c r="F668" s="1"/>
      <c r="G668" s="1"/>
      <c r="H668" s="1"/>
      <c r="I668" s="1"/>
      <c r="J668" s="1"/>
      <c r="K668" s="1"/>
      <c r="L668" s="1"/>
      <c r="M668" s="1"/>
      <c r="N668" s="1"/>
      <c r="O668" s="1"/>
      <c r="P668" s="229"/>
      <c r="Q668" s="1"/>
      <c r="R668" s="1"/>
      <c r="S668" s="1"/>
      <c r="T668" s="1"/>
      <c r="U668" s="1"/>
      <c r="V668" s="1"/>
      <c r="W668" s="1"/>
      <c r="X668" s="1"/>
      <c r="Y668" s="1"/>
      <c r="Z668" s="1"/>
      <c r="AA668" s="1"/>
      <c r="AB668" s="1"/>
      <c r="AC668" s="1"/>
      <c r="AD668" s="1"/>
      <c r="AE668" s="1"/>
      <c r="AF668" s="1"/>
      <c r="AG668" s="1"/>
      <c r="AH668" s="1"/>
      <c r="AI668" s="1"/>
      <c r="AJ668" s="1"/>
      <c r="AK668" s="1"/>
    </row>
    <row r="669" spans="1:37" ht="14.25" customHeight="1">
      <c r="A669" s="315"/>
      <c r="B669" s="1"/>
      <c r="C669" s="1"/>
      <c r="D669" s="1"/>
      <c r="E669" s="1"/>
      <c r="F669" s="1"/>
      <c r="G669" s="1"/>
      <c r="H669" s="1"/>
      <c r="I669" s="1"/>
      <c r="J669" s="1"/>
      <c r="K669" s="1"/>
      <c r="L669" s="1"/>
      <c r="M669" s="1"/>
      <c r="N669" s="1"/>
      <c r="O669" s="1"/>
      <c r="P669" s="229"/>
      <c r="Q669" s="1"/>
      <c r="R669" s="1"/>
      <c r="S669" s="1"/>
      <c r="T669" s="1"/>
      <c r="U669" s="1"/>
      <c r="V669" s="1"/>
      <c r="W669" s="1"/>
      <c r="X669" s="1"/>
      <c r="Y669" s="1"/>
      <c r="Z669" s="1"/>
      <c r="AA669" s="1"/>
      <c r="AB669" s="1"/>
      <c r="AC669" s="1"/>
      <c r="AD669" s="1"/>
      <c r="AE669" s="1"/>
      <c r="AF669" s="1"/>
      <c r="AG669" s="1"/>
      <c r="AH669" s="1"/>
      <c r="AI669" s="1"/>
      <c r="AJ669" s="1"/>
      <c r="AK669" s="1"/>
    </row>
    <row r="670" spans="1:37" ht="14.25" customHeight="1">
      <c r="A670" s="315"/>
      <c r="B670" s="1"/>
      <c r="C670" s="1"/>
      <c r="D670" s="1"/>
      <c r="E670" s="1"/>
      <c r="F670" s="1"/>
      <c r="G670" s="1"/>
      <c r="H670" s="1"/>
      <c r="I670" s="1"/>
      <c r="J670" s="1"/>
      <c r="K670" s="1"/>
      <c r="L670" s="1"/>
      <c r="M670" s="1"/>
      <c r="N670" s="1"/>
      <c r="O670" s="1"/>
      <c r="P670" s="229"/>
      <c r="Q670" s="1"/>
      <c r="R670" s="1"/>
      <c r="S670" s="1"/>
      <c r="T670" s="1"/>
      <c r="U670" s="1"/>
      <c r="V670" s="1"/>
      <c r="W670" s="1"/>
      <c r="X670" s="1"/>
      <c r="Y670" s="1"/>
      <c r="Z670" s="1"/>
      <c r="AA670" s="1"/>
      <c r="AB670" s="1"/>
      <c r="AC670" s="1"/>
      <c r="AD670" s="1"/>
      <c r="AE670" s="1"/>
      <c r="AF670" s="1"/>
      <c r="AG670" s="1"/>
      <c r="AH670" s="1"/>
      <c r="AI670" s="1"/>
      <c r="AJ670" s="1"/>
      <c r="AK670" s="1"/>
    </row>
    <row r="671" spans="1:37" ht="14.25" customHeight="1">
      <c r="A671" s="315"/>
      <c r="B671" s="1"/>
      <c r="C671" s="1"/>
      <c r="D671" s="1"/>
      <c r="E671" s="1"/>
      <c r="F671" s="1"/>
      <c r="G671" s="1"/>
      <c r="H671" s="1"/>
      <c r="I671" s="1"/>
      <c r="J671" s="1"/>
      <c r="K671" s="1"/>
      <c r="L671" s="1"/>
      <c r="M671" s="1"/>
      <c r="N671" s="1"/>
      <c r="O671" s="1"/>
      <c r="P671" s="229"/>
      <c r="Q671" s="1"/>
      <c r="R671" s="1"/>
      <c r="S671" s="1"/>
      <c r="T671" s="1"/>
      <c r="U671" s="1"/>
      <c r="V671" s="1"/>
      <c r="W671" s="1"/>
      <c r="X671" s="1"/>
      <c r="Y671" s="1"/>
      <c r="Z671" s="1"/>
      <c r="AA671" s="1"/>
      <c r="AB671" s="1"/>
      <c r="AC671" s="1"/>
      <c r="AD671" s="1"/>
      <c r="AE671" s="1"/>
      <c r="AF671" s="1"/>
      <c r="AG671" s="1"/>
      <c r="AH671" s="1"/>
      <c r="AI671" s="1"/>
      <c r="AJ671" s="1"/>
      <c r="AK671" s="1"/>
    </row>
    <row r="672" spans="1:37" ht="14.25" customHeight="1">
      <c r="A672" s="315"/>
      <c r="B672" s="1"/>
      <c r="C672" s="1"/>
      <c r="D672" s="1"/>
      <c r="E672" s="1"/>
      <c r="F672" s="1"/>
      <c r="G672" s="1"/>
      <c r="H672" s="1"/>
      <c r="I672" s="1"/>
      <c r="J672" s="1"/>
      <c r="K672" s="1"/>
      <c r="L672" s="1"/>
      <c r="M672" s="1"/>
      <c r="N672" s="1"/>
      <c r="O672" s="1"/>
      <c r="P672" s="229"/>
      <c r="Q672" s="1"/>
      <c r="R672" s="1"/>
      <c r="S672" s="1"/>
      <c r="T672" s="1"/>
      <c r="U672" s="1"/>
      <c r="V672" s="1"/>
      <c r="W672" s="1"/>
      <c r="X672" s="1"/>
      <c r="Y672" s="1"/>
      <c r="Z672" s="1"/>
      <c r="AA672" s="1"/>
      <c r="AB672" s="1"/>
      <c r="AC672" s="1"/>
      <c r="AD672" s="1"/>
      <c r="AE672" s="1"/>
      <c r="AF672" s="1"/>
      <c r="AG672" s="1"/>
      <c r="AH672" s="1"/>
      <c r="AI672" s="1"/>
      <c r="AJ672" s="1"/>
      <c r="AK672" s="1"/>
    </row>
    <row r="673" spans="1:37" ht="14.25" customHeight="1">
      <c r="A673" s="315"/>
      <c r="B673" s="1"/>
      <c r="C673" s="1"/>
      <c r="D673" s="1"/>
      <c r="E673" s="1"/>
      <c r="F673" s="1"/>
      <c r="G673" s="1"/>
      <c r="H673" s="1"/>
      <c r="I673" s="1"/>
      <c r="J673" s="1"/>
      <c r="K673" s="1"/>
      <c r="L673" s="1"/>
      <c r="M673" s="1"/>
      <c r="N673" s="1"/>
      <c r="O673" s="1"/>
      <c r="P673" s="229"/>
      <c r="Q673" s="1"/>
      <c r="R673" s="1"/>
      <c r="S673" s="1"/>
      <c r="T673" s="1"/>
      <c r="U673" s="1"/>
      <c r="V673" s="1"/>
      <c r="W673" s="1"/>
      <c r="X673" s="1"/>
      <c r="Y673" s="1"/>
      <c r="Z673" s="1"/>
      <c r="AA673" s="1"/>
      <c r="AB673" s="1"/>
      <c r="AC673" s="1"/>
      <c r="AD673" s="1"/>
      <c r="AE673" s="1"/>
      <c r="AF673" s="1"/>
      <c r="AG673" s="1"/>
      <c r="AH673" s="1"/>
      <c r="AI673" s="1"/>
      <c r="AJ673" s="1"/>
      <c r="AK673" s="1"/>
    </row>
    <row r="674" spans="1:37" ht="14.25" customHeight="1">
      <c r="A674" s="315"/>
      <c r="B674" s="1"/>
      <c r="C674" s="1"/>
      <c r="D674" s="1"/>
      <c r="E674" s="1"/>
      <c r="F674" s="1"/>
      <c r="G674" s="1"/>
      <c r="H674" s="1"/>
      <c r="I674" s="1"/>
      <c r="J674" s="1"/>
      <c r="K674" s="1"/>
      <c r="L674" s="1"/>
      <c r="M674" s="1"/>
      <c r="N674" s="1"/>
      <c r="O674" s="1"/>
      <c r="P674" s="229"/>
      <c r="Q674" s="1"/>
      <c r="R674" s="1"/>
      <c r="S674" s="1"/>
      <c r="T674" s="1"/>
      <c r="U674" s="1"/>
      <c r="V674" s="1"/>
      <c r="W674" s="1"/>
      <c r="X674" s="1"/>
      <c r="Y674" s="1"/>
      <c r="Z674" s="1"/>
      <c r="AA674" s="1"/>
      <c r="AB674" s="1"/>
      <c r="AC674" s="1"/>
      <c r="AD674" s="1"/>
      <c r="AE674" s="1"/>
      <c r="AF674" s="1"/>
      <c r="AG674" s="1"/>
      <c r="AH674" s="1"/>
      <c r="AI674" s="1"/>
      <c r="AJ674" s="1"/>
      <c r="AK674" s="1"/>
    </row>
    <row r="675" spans="1:37" ht="14.25" customHeight="1">
      <c r="A675" s="315"/>
      <c r="B675" s="1"/>
      <c r="C675" s="1"/>
      <c r="D675" s="1"/>
      <c r="E675" s="1"/>
      <c r="F675" s="1"/>
      <c r="G675" s="1"/>
      <c r="H675" s="1"/>
      <c r="I675" s="1"/>
      <c r="J675" s="1"/>
      <c r="K675" s="1"/>
      <c r="L675" s="1"/>
      <c r="M675" s="1"/>
      <c r="N675" s="1"/>
      <c r="O675" s="1"/>
      <c r="P675" s="229"/>
      <c r="Q675" s="1"/>
      <c r="R675" s="1"/>
      <c r="S675" s="1"/>
      <c r="T675" s="1"/>
      <c r="U675" s="1"/>
      <c r="V675" s="1"/>
      <c r="W675" s="1"/>
      <c r="X675" s="1"/>
      <c r="Y675" s="1"/>
      <c r="Z675" s="1"/>
      <c r="AA675" s="1"/>
      <c r="AB675" s="1"/>
      <c r="AC675" s="1"/>
      <c r="AD675" s="1"/>
      <c r="AE675" s="1"/>
      <c r="AF675" s="1"/>
      <c r="AG675" s="1"/>
      <c r="AH675" s="1"/>
      <c r="AI675" s="1"/>
      <c r="AJ675" s="1"/>
      <c r="AK675" s="1"/>
    </row>
    <row r="676" spans="1:37" ht="14.25" customHeight="1">
      <c r="A676" s="315"/>
      <c r="B676" s="1"/>
      <c r="C676" s="1"/>
      <c r="D676" s="1"/>
      <c r="E676" s="1"/>
      <c r="F676" s="1"/>
      <c r="G676" s="1"/>
      <c r="H676" s="1"/>
      <c r="I676" s="1"/>
      <c r="J676" s="1"/>
      <c r="K676" s="1"/>
      <c r="L676" s="1"/>
      <c r="M676" s="1"/>
      <c r="N676" s="1"/>
      <c r="O676" s="1"/>
      <c r="P676" s="229"/>
      <c r="Q676" s="1"/>
      <c r="R676" s="1"/>
      <c r="S676" s="1"/>
      <c r="T676" s="1"/>
      <c r="U676" s="1"/>
      <c r="V676" s="1"/>
      <c r="W676" s="1"/>
      <c r="X676" s="1"/>
      <c r="Y676" s="1"/>
      <c r="Z676" s="1"/>
      <c r="AA676" s="1"/>
      <c r="AB676" s="1"/>
      <c r="AC676" s="1"/>
      <c r="AD676" s="1"/>
      <c r="AE676" s="1"/>
      <c r="AF676" s="1"/>
      <c r="AG676" s="1"/>
      <c r="AH676" s="1"/>
      <c r="AI676" s="1"/>
      <c r="AJ676" s="1"/>
      <c r="AK676" s="1"/>
    </row>
    <row r="677" spans="1:37" ht="14.25" customHeight="1">
      <c r="A677" s="315"/>
      <c r="B677" s="1"/>
      <c r="C677" s="1"/>
      <c r="D677" s="1"/>
      <c r="E677" s="1"/>
      <c r="F677" s="1"/>
      <c r="G677" s="1"/>
      <c r="H677" s="1"/>
      <c r="I677" s="1"/>
      <c r="J677" s="1"/>
      <c r="K677" s="1"/>
      <c r="L677" s="1"/>
      <c r="M677" s="1"/>
      <c r="N677" s="1"/>
      <c r="O677" s="1"/>
      <c r="P677" s="229"/>
      <c r="Q677" s="1"/>
      <c r="R677" s="1"/>
      <c r="S677" s="1"/>
      <c r="T677" s="1"/>
      <c r="U677" s="1"/>
      <c r="V677" s="1"/>
      <c r="W677" s="1"/>
      <c r="X677" s="1"/>
      <c r="Y677" s="1"/>
      <c r="Z677" s="1"/>
      <c r="AA677" s="1"/>
      <c r="AB677" s="1"/>
      <c r="AC677" s="1"/>
      <c r="AD677" s="1"/>
      <c r="AE677" s="1"/>
      <c r="AF677" s="1"/>
      <c r="AG677" s="1"/>
      <c r="AH677" s="1"/>
      <c r="AI677" s="1"/>
      <c r="AJ677" s="1"/>
      <c r="AK677" s="1"/>
    </row>
    <row r="678" spans="1:37" ht="14.25" customHeight="1">
      <c r="A678" s="315"/>
      <c r="B678" s="1"/>
      <c r="C678" s="1"/>
      <c r="D678" s="1"/>
      <c r="E678" s="1"/>
      <c r="F678" s="1"/>
      <c r="G678" s="1"/>
      <c r="H678" s="1"/>
      <c r="I678" s="1"/>
      <c r="J678" s="1"/>
      <c r="K678" s="1"/>
      <c r="L678" s="1"/>
      <c r="M678" s="1"/>
      <c r="N678" s="1"/>
      <c r="O678" s="1"/>
      <c r="P678" s="229"/>
      <c r="Q678" s="1"/>
      <c r="R678" s="1"/>
      <c r="S678" s="1"/>
      <c r="T678" s="1"/>
      <c r="U678" s="1"/>
      <c r="V678" s="1"/>
      <c r="W678" s="1"/>
      <c r="X678" s="1"/>
      <c r="Y678" s="1"/>
      <c r="Z678" s="1"/>
      <c r="AA678" s="1"/>
      <c r="AB678" s="1"/>
      <c r="AC678" s="1"/>
      <c r="AD678" s="1"/>
      <c r="AE678" s="1"/>
      <c r="AF678" s="1"/>
      <c r="AG678" s="1"/>
      <c r="AH678" s="1"/>
      <c r="AI678" s="1"/>
      <c r="AJ678" s="1"/>
      <c r="AK678" s="1"/>
    </row>
    <row r="679" spans="1:37" ht="14.25" customHeight="1">
      <c r="A679" s="315"/>
      <c r="B679" s="1"/>
      <c r="C679" s="1"/>
      <c r="D679" s="1"/>
      <c r="E679" s="1"/>
      <c r="F679" s="1"/>
      <c r="G679" s="1"/>
      <c r="H679" s="1"/>
      <c r="I679" s="1"/>
      <c r="J679" s="1"/>
      <c r="K679" s="1"/>
      <c r="L679" s="1"/>
      <c r="M679" s="1"/>
      <c r="N679" s="1"/>
      <c r="O679" s="1"/>
      <c r="P679" s="229"/>
      <c r="Q679" s="1"/>
      <c r="R679" s="1"/>
      <c r="S679" s="1"/>
      <c r="T679" s="1"/>
      <c r="U679" s="1"/>
      <c r="V679" s="1"/>
      <c r="W679" s="1"/>
      <c r="X679" s="1"/>
      <c r="Y679" s="1"/>
      <c r="Z679" s="1"/>
      <c r="AA679" s="1"/>
      <c r="AB679" s="1"/>
      <c r="AC679" s="1"/>
      <c r="AD679" s="1"/>
      <c r="AE679" s="1"/>
      <c r="AF679" s="1"/>
      <c r="AG679" s="1"/>
      <c r="AH679" s="1"/>
      <c r="AI679" s="1"/>
      <c r="AJ679" s="1"/>
      <c r="AK679" s="1"/>
    </row>
    <row r="680" spans="1:37" ht="14.25" customHeight="1">
      <c r="A680" s="315"/>
      <c r="B680" s="1"/>
      <c r="C680" s="1"/>
      <c r="D680" s="1"/>
      <c r="E680" s="1"/>
      <c r="F680" s="1"/>
      <c r="G680" s="1"/>
      <c r="H680" s="1"/>
      <c r="I680" s="1"/>
      <c r="J680" s="1"/>
      <c r="K680" s="1"/>
      <c r="L680" s="1"/>
      <c r="M680" s="1"/>
      <c r="N680" s="1"/>
      <c r="O680" s="1"/>
      <c r="P680" s="229"/>
      <c r="Q680" s="1"/>
      <c r="R680" s="1"/>
      <c r="S680" s="1"/>
      <c r="T680" s="1"/>
      <c r="U680" s="1"/>
      <c r="V680" s="1"/>
      <c r="W680" s="1"/>
      <c r="X680" s="1"/>
      <c r="Y680" s="1"/>
      <c r="Z680" s="1"/>
      <c r="AA680" s="1"/>
      <c r="AB680" s="1"/>
      <c r="AC680" s="1"/>
      <c r="AD680" s="1"/>
      <c r="AE680" s="1"/>
      <c r="AF680" s="1"/>
      <c r="AG680" s="1"/>
      <c r="AH680" s="1"/>
      <c r="AI680" s="1"/>
      <c r="AJ680" s="1"/>
      <c r="AK680" s="1"/>
    </row>
    <row r="681" spans="1:37" ht="14.25" customHeight="1">
      <c r="A681" s="315"/>
      <c r="B681" s="1"/>
      <c r="C681" s="1"/>
      <c r="D681" s="1"/>
      <c r="E681" s="1"/>
      <c r="F681" s="1"/>
      <c r="G681" s="1"/>
      <c r="H681" s="1"/>
      <c r="I681" s="1"/>
      <c r="J681" s="1"/>
      <c r="K681" s="1"/>
      <c r="L681" s="1"/>
      <c r="M681" s="1"/>
      <c r="N681" s="1"/>
      <c r="O681" s="1"/>
      <c r="P681" s="229"/>
      <c r="Q681" s="1"/>
      <c r="R681" s="1"/>
      <c r="S681" s="1"/>
      <c r="T681" s="1"/>
      <c r="U681" s="1"/>
      <c r="V681" s="1"/>
      <c r="W681" s="1"/>
      <c r="X681" s="1"/>
      <c r="Y681" s="1"/>
      <c r="Z681" s="1"/>
      <c r="AA681" s="1"/>
      <c r="AB681" s="1"/>
      <c r="AC681" s="1"/>
      <c r="AD681" s="1"/>
      <c r="AE681" s="1"/>
      <c r="AF681" s="1"/>
      <c r="AG681" s="1"/>
      <c r="AH681" s="1"/>
      <c r="AI681" s="1"/>
      <c r="AJ681" s="1"/>
      <c r="AK681" s="1"/>
    </row>
    <row r="682" spans="1:37" ht="14.25" customHeight="1">
      <c r="A682" s="315"/>
      <c r="B682" s="1"/>
      <c r="C682" s="1"/>
      <c r="D682" s="1"/>
      <c r="E682" s="1"/>
      <c r="F682" s="1"/>
      <c r="G682" s="1"/>
      <c r="H682" s="1"/>
      <c r="I682" s="1"/>
      <c r="J682" s="1"/>
      <c r="K682" s="1"/>
      <c r="L682" s="1"/>
      <c r="M682" s="1"/>
      <c r="N682" s="1"/>
      <c r="O682" s="1"/>
      <c r="P682" s="229"/>
      <c r="Q682" s="1"/>
      <c r="R682" s="1"/>
      <c r="S682" s="1"/>
      <c r="T682" s="1"/>
      <c r="U682" s="1"/>
      <c r="V682" s="1"/>
      <c r="W682" s="1"/>
      <c r="X682" s="1"/>
      <c r="Y682" s="1"/>
      <c r="Z682" s="1"/>
      <c r="AA682" s="1"/>
      <c r="AB682" s="1"/>
      <c r="AC682" s="1"/>
      <c r="AD682" s="1"/>
      <c r="AE682" s="1"/>
      <c r="AF682" s="1"/>
      <c r="AG682" s="1"/>
      <c r="AH682" s="1"/>
      <c r="AI682" s="1"/>
      <c r="AJ682" s="1"/>
      <c r="AK682" s="1"/>
    </row>
    <row r="683" spans="1:37" ht="14.25" customHeight="1">
      <c r="A683" s="315"/>
      <c r="B683" s="1"/>
      <c r="C683" s="1"/>
      <c r="D683" s="1"/>
      <c r="E683" s="1"/>
      <c r="F683" s="1"/>
      <c r="G683" s="1"/>
      <c r="H683" s="1"/>
      <c r="I683" s="1"/>
      <c r="J683" s="1"/>
      <c r="K683" s="1"/>
      <c r="L683" s="1"/>
      <c r="M683" s="1"/>
      <c r="N683" s="1"/>
      <c r="O683" s="1"/>
      <c r="P683" s="229"/>
      <c r="Q683" s="1"/>
      <c r="R683" s="1"/>
      <c r="S683" s="1"/>
      <c r="T683" s="1"/>
      <c r="U683" s="1"/>
      <c r="V683" s="1"/>
      <c r="W683" s="1"/>
      <c r="X683" s="1"/>
      <c r="Y683" s="1"/>
      <c r="Z683" s="1"/>
      <c r="AA683" s="1"/>
      <c r="AB683" s="1"/>
      <c r="AC683" s="1"/>
      <c r="AD683" s="1"/>
      <c r="AE683" s="1"/>
      <c r="AF683" s="1"/>
      <c r="AG683" s="1"/>
      <c r="AH683" s="1"/>
      <c r="AI683" s="1"/>
      <c r="AJ683" s="1"/>
      <c r="AK683" s="1"/>
    </row>
    <row r="684" spans="1:37" ht="14.25" customHeight="1">
      <c r="A684" s="315"/>
      <c r="B684" s="1"/>
      <c r="C684" s="1"/>
      <c r="D684" s="1"/>
      <c r="E684" s="1"/>
      <c r="F684" s="1"/>
      <c r="G684" s="1"/>
      <c r="H684" s="1"/>
      <c r="I684" s="1"/>
      <c r="J684" s="1"/>
      <c r="K684" s="1"/>
      <c r="L684" s="1"/>
      <c r="M684" s="1"/>
      <c r="N684" s="1"/>
      <c r="O684" s="1"/>
      <c r="P684" s="229"/>
      <c r="Q684" s="1"/>
      <c r="R684" s="1"/>
      <c r="S684" s="1"/>
      <c r="T684" s="1"/>
      <c r="U684" s="1"/>
      <c r="V684" s="1"/>
      <c r="W684" s="1"/>
      <c r="X684" s="1"/>
      <c r="Y684" s="1"/>
      <c r="Z684" s="1"/>
      <c r="AA684" s="1"/>
      <c r="AB684" s="1"/>
      <c r="AC684" s="1"/>
      <c r="AD684" s="1"/>
      <c r="AE684" s="1"/>
      <c r="AF684" s="1"/>
      <c r="AG684" s="1"/>
      <c r="AH684" s="1"/>
      <c r="AI684" s="1"/>
      <c r="AJ684" s="1"/>
      <c r="AK684" s="1"/>
    </row>
    <row r="685" spans="1:37" ht="14.25" customHeight="1">
      <c r="A685" s="315"/>
      <c r="B685" s="1"/>
      <c r="C685" s="1"/>
      <c r="D685" s="1"/>
      <c r="E685" s="1"/>
      <c r="F685" s="1"/>
      <c r="G685" s="1"/>
      <c r="H685" s="1"/>
      <c r="I685" s="1"/>
      <c r="J685" s="1"/>
      <c r="K685" s="1"/>
      <c r="L685" s="1"/>
      <c r="M685" s="1"/>
      <c r="N685" s="1"/>
      <c r="O685" s="1"/>
      <c r="P685" s="229"/>
      <c r="Q685" s="1"/>
      <c r="R685" s="1"/>
      <c r="S685" s="1"/>
      <c r="T685" s="1"/>
      <c r="U685" s="1"/>
      <c r="V685" s="1"/>
      <c r="W685" s="1"/>
      <c r="X685" s="1"/>
      <c r="Y685" s="1"/>
      <c r="Z685" s="1"/>
      <c r="AA685" s="1"/>
      <c r="AB685" s="1"/>
      <c r="AC685" s="1"/>
      <c r="AD685" s="1"/>
      <c r="AE685" s="1"/>
      <c r="AF685" s="1"/>
      <c r="AG685" s="1"/>
      <c r="AH685" s="1"/>
      <c r="AI685" s="1"/>
      <c r="AJ685" s="1"/>
      <c r="AK685" s="1"/>
    </row>
    <row r="686" spans="1:37" ht="14.25" customHeight="1">
      <c r="A686" s="315"/>
      <c r="B686" s="1"/>
      <c r="C686" s="1"/>
      <c r="D686" s="1"/>
      <c r="E686" s="1"/>
      <c r="F686" s="1"/>
      <c r="G686" s="1"/>
      <c r="H686" s="1"/>
      <c r="I686" s="1"/>
      <c r="J686" s="1"/>
      <c r="K686" s="1"/>
      <c r="L686" s="1"/>
      <c r="M686" s="1"/>
      <c r="N686" s="1"/>
      <c r="O686" s="1"/>
      <c r="P686" s="229"/>
      <c r="Q686" s="1"/>
      <c r="R686" s="1"/>
      <c r="S686" s="1"/>
      <c r="T686" s="1"/>
      <c r="U686" s="1"/>
      <c r="V686" s="1"/>
      <c r="W686" s="1"/>
      <c r="X686" s="1"/>
      <c r="Y686" s="1"/>
      <c r="Z686" s="1"/>
      <c r="AA686" s="1"/>
      <c r="AB686" s="1"/>
      <c r="AC686" s="1"/>
      <c r="AD686" s="1"/>
      <c r="AE686" s="1"/>
      <c r="AF686" s="1"/>
      <c r="AG686" s="1"/>
      <c r="AH686" s="1"/>
      <c r="AI686" s="1"/>
      <c r="AJ686" s="1"/>
      <c r="AK686" s="1"/>
    </row>
    <row r="687" spans="1:37" ht="14.25" customHeight="1">
      <c r="A687" s="315"/>
      <c r="B687" s="1"/>
      <c r="C687" s="1"/>
      <c r="D687" s="1"/>
      <c r="E687" s="1"/>
      <c r="F687" s="1"/>
      <c r="G687" s="1"/>
      <c r="H687" s="1"/>
      <c r="I687" s="1"/>
      <c r="J687" s="1"/>
      <c r="K687" s="1"/>
      <c r="L687" s="1"/>
      <c r="M687" s="1"/>
      <c r="N687" s="1"/>
      <c r="O687" s="1"/>
      <c r="P687" s="229"/>
      <c r="Q687" s="1"/>
      <c r="R687" s="1"/>
      <c r="S687" s="1"/>
      <c r="T687" s="1"/>
      <c r="U687" s="1"/>
      <c r="V687" s="1"/>
      <c r="W687" s="1"/>
      <c r="X687" s="1"/>
      <c r="Y687" s="1"/>
      <c r="Z687" s="1"/>
      <c r="AA687" s="1"/>
      <c r="AB687" s="1"/>
      <c r="AC687" s="1"/>
      <c r="AD687" s="1"/>
      <c r="AE687" s="1"/>
      <c r="AF687" s="1"/>
      <c r="AG687" s="1"/>
      <c r="AH687" s="1"/>
      <c r="AI687" s="1"/>
      <c r="AJ687" s="1"/>
      <c r="AK687" s="1"/>
    </row>
    <row r="688" spans="1:37" ht="14.25" customHeight="1">
      <c r="A688" s="315"/>
      <c r="B688" s="1"/>
      <c r="C688" s="1"/>
      <c r="D688" s="1"/>
      <c r="E688" s="1"/>
      <c r="F688" s="1"/>
      <c r="G688" s="1"/>
      <c r="H688" s="1"/>
      <c r="I688" s="1"/>
      <c r="J688" s="1"/>
      <c r="K688" s="1"/>
      <c r="L688" s="1"/>
      <c r="M688" s="1"/>
      <c r="N688" s="1"/>
      <c r="O688" s="1"/>
      <c r="P688" s="229"/>
      <c r="Q688" s="1"/>
      <c r="R688" s="1"/>
      <c r="S688" s="1"/>
      <c r="T688" s="1"/>
      <c r="U688" s="1"/>
      <c r="V688" s="1"/>
      <c r="W688" s="1"/>
      <c r="X688" s="1"/>
      <c r="Y688" s="1"/>
      <c r="Z688" s="1"/>
      <c r="AA688" s="1"/>
      <c r="AB688" s="1"/>
      <c r="AC688" s="1"/>
      <c r="AD688" s="1"/>
      <c r="AE688" s="1"/>
      <c r="AF688" s="1"/>
      <c r="AG688" s="1"/>
      <c r="AH688" s="1"/>
      <c r="AI688" s="1"/>
      <c r="AJ688" s="1"/>
      <c r="AK688" s="1"/>
    </row>
    <row r="689" spans="1:37" ht="14.25" customHeight="1">
      <c r="A689" s="315"/>
      <c r="B689" s="1"/>
      <c r="C689" s="1"/>
      <c r="D689" s="1"/>
      <c r="E689" s="1"/>
      <c r="F689" s="1"/>
      <c r="G689" s="1"/>
      <c r="H689" s="1"/>
      <c r="I689" s="1"/>
      <c r="J689" s="1"/>
      <c r="K689" s="1"/>
      <c r="L689" s="1"/>
      <c r="M689" s="1"/>
      <c r="N689" s="1"/>
      <c r="O689" s="1"/>
      <c r="P689" s="229"/>
      <c r="Q689" s="1"/>
      <c r="R689" s="1"/>
      <c r="S689" s="1"/>
      <c r="T689" s="1"/>
      <c r="U689" s="1"/>
      <c r="V689" s="1"/>
      <c r="W689" s="1"/>
      <c r="X689" s="1"/>
      <c r="Y689" s="1"/>
      <c r="Z689" s="1"/>
      <c r="AA689" s="1"/>
      <c r="AB689" s="1"/>
      <c r="AC689" s="1"/>
      <c r="AD689" s="1"/>
      <c r="AE689" s="1"/>
      <c r="AF689" s="1"/>
      <c r="AG689" s="1"/>
      <c r="AH689" s="1"/>
      <c r="AI689" s="1"/>
      <c r="AJ689" s="1"/>
      <c r="AK689" s="1"/>
    </row>
    <row r="690" spans="1:37" ht="14.25" customHeight="1">
      <c r="A690" s="315"/>
      <c r="B690" s="1"/>
      <c r="C690" s="1"/>
      <c r="D690" s="1"/>
      <c r="E690" s="1"/>
      <c r="F690" s="1"/>
      <c r="G690" s="1"/>
      <c r="H690" s="1"/>
      <c r="I690" s="1"/>
      <c r="J690" s="1"/>
      <c r="K690" s="1"/>
      <c r="L690" s="1"/>
      <c r="M690" s="1"/>
      <c r="N690" s="1"/>
      <c r="O690" s="1"/>
      <c r="P690" s="229"/>
      <c r="Q690" s="1"/>
      <c r="R690" s="1"/>
      <c r="S690" s="1"/>
      <c r="T690" s="1"/>
      <c r="U690" s="1"/>
      <c r="V690" s="1"/>
      <c r="W690" s="1"/>
      <c r="X690" s="1"/>
      <c r="Y690" s="1"/>
      <c r="Z690" s="1"/>
      <c r="AA690" s="1"/>
      <c r="AB690" s="1"/>
      <c r="AC690" s="1"/>
      <c r="AD690" s="1"/>
      <c r="AE690" s="1"/>
      <c r="AF690" s="1"/>
      <c r="AG690" s="1"/>
      <c r="AH690" s="1"/>
      <c r="AI690" s="1"/>
      <c r="AJ690" s="1"/>
      <c r="AK690" s="1"/>
    </row>
    <row r="691" spans="1:37" ht="14.25" customHeight="1">
      <c r="A691" s="315"/>
      <c r="B691" s="1"/>
      <c r="C691" s="1"/>
      <c r="D691" s="1"/>
      <c r="E691" s="1"/>
      <c r="F691" s="1"/>
      <c r="G691" s="1"/>
      <c r="H691" s="1"/>
      <c r="I691" s="1"/>
      <c r="J691" s="1"/>
      <c r="K691" s="1"/>
      <c r="L691" s="1"/>
      <c r="M691" s="1"/>
      <c r="N691" s="1"/>
      <c r="O691" s="1"/>
      <c r="P691" s="229"/>
      <c r="Q691" s="1"/>
      <c r="R691" s="1"/>
      <c r="S691" s="1"/>
      <c r="T691" s="1"/>
      <c r="U691" s="1"/>
      <c r="V691" s="1"/>
      <c r="W691" s="1"/>
      <c r="X691" s="1"/>
      <c r="Y691" s="1"/>
      <c r="Z691" s="1"/>
      <c r="AA691" s="1"/>
      <c r="AB691" s="1"/>
      <c r="AC691" s="1"/>
      <c r="AD691" s="1"/>
      <c r="AE691" s="1"/>
      <c r="AF691" s="1"/>
      <c r="AG691" s="1"/>
      <c r="AH691" s="1"/>
      <c r="AI691" s="1"/>
      <c r="AJ691" s="1"/>
      <c r="AK691" s="1"/>
    </row>
    <row r="692" spans="1:37" ht="14.25" customHeight="1">
      <c r="A692" s="315"/>
      <c r="B692" s="1"/>
      <c r="C692" s="1"/>
      <c r="D692" s="1"/>
      <c r="E692" s="1"/>
      <c r="F692" s="1"/>
      <c r="G692" s="1"/>
      <c r="H692" s="1"/>
      <c r="I692" s="1"/>
      <c r="J692" s="1"/>
      <c r="K692" s="1"/>
      <c r="L692" s="1"/>
      <c r="M692" s="1"/>
      <c r="N692" s="1"/>
      <c r="O692" s="1"/>
      <c r="P692" s="229"/>
      <c r="Q692" s="1"/>
      <c r="R692" s="1"/>
      <c r="S692" s="1"/>
      <c r="T692" s="1"/>
      <c r="U692" s="1"/>
      <c r="V692" s="1"/>
      <c r="W692" s="1"/>
      <c r="X692" s="1"/>
      <c r="Y692" s="1"/>
      <c r="Z692" s="1"/>
      <c r="AA692" s="1"/>
      <c r="AB692" s="1"/>
      <c r="AC692" s="1"/>
      <c r="AD692" s="1"/>
      <c r="AE692" s="1"/>
      <c r="AF692" s="1"/>
      <c r="AG692" s="1"/>
      <c r="AH692" s="1"/>
      <c r="AI692" s="1"/>
      <c r="AJ692" s="1"/>
      <c r="AK692" s="1"/>
    </row>
    <row r="693" spans="1:37" ht="14.25" customHeight="1">
      <c r="A693" s="315"/>
      <c r="B693" s="1"/>
      <c r="C693" s="1"/>
      <c r="D693" s="1"/>
      <c r="E693" s="1"/>
      <c r="F693" s="1"/>
      <c r="G693" s="1"/>
      <c r="H693" s="1"/>
      <c r="I693" s="1"/>
      <c r="J693" s="1"/>
      <c r="K693" s="1"/>
      <c r="L693" s="1"/>
      <c r="M693" s="1"/>
      <c r="N693" s="1"/>
      <c r="O693" s="1"/>
      <c r="P693" s="229"/>
      <c r="Q693" s="1"/>
      <c r="R693" s="1"/>
      <c r="S693" s="1"/>
      <c r="T693" s="1"/>
      <c r="U693" s="1"/>
      <c r="V693" s="1"/>
      <c r="W693" s="1"/>
      <c r="X693" s="1"/>
      <c r="Y693" s="1"/>
      <c r="Z693" s="1"/>
      <c r="AA693" s="1"/>
      <c r="AB693" s="1"/>
      <c r="AC693" s="1"/>
      <c r="AD693" s="1"/>
      <c r="AE693" s="1"/>
      <c r="AF693" s="1"/>
      <c r="AG693" s="1"/>
      <c r="AH693" s="1"/>
      <c r="AI693" s="1"/>
      <c r="AJ693" s="1"/>
      <c r="AK693" s="1"/>
    </row>
    <row r="694" spans="1:37" ht="14.25" customHeight="1">
      <c r="A694" s="315"/>
      <c r="B694" s="1"/>
      <c r="C694" s="1"/>
      <c r="D694" s="1"/>
      <c r="E694" s="1"/>
      <c r="F694" s="1"/>
      <c r="G694" s="1"/>
      <c r="H694" s="1"/>
      <c r="I694" s="1"/>
      <c r="J694" s="1"/>
      <c r="K694" s="1"/>
      <c r="L694" s="1"/>
      <c r="M694" s="1"/>
      <c r="N694" s="1"/>
      <c r="O694" s="1"/>
      <c r="P694" s="229"/>
      <c r="Q694" s="1"/>
      <c r="R694" s="1"/>
      <c r="S694" s="1"/>
      <c r="T694" s="1"/>
      <c r="U694" s="1"/>
      <c r="V694" s="1"/>
      <c r="W694" s="1"/>
      <c r="X694" s="1"/>
      <c r="Y694" s="1"/>
      <c r="Z694" s="1"/>
      <c r="AA694" s="1"/>
      <c r="AB694" s="1"/>
      <c r="AC694" s="1"/>
      <c r="AD694" s="1"/>
      <c r="AE694" s="1"/>
      <c r="AF694" s="1"/>
      <c r="AG694" s="1"/>
      <c r="AH694" s="1"/>
      <c r="AI694" s="1"/>
      <c r="AJ694" s="1"/>
      <c r="AK694" s="1"/>
    </row>
    <row r="695" spans="1:37" ht="14.25" customHeight="1">
      <c r="A695" s="315"/>
      <c r="B695" s="1"/>
      <c r="C695" s="1"/>
      <c r="D695" s="1"/>
      <c r="E695" s="1"/>
      <c r="F695" s="1"/>
      <c r="G695" s="1"/>
      <c r="H695" s="1"/>
      <c r="I695" s="1"/>
      <c r="J695" s="1"/>
      <c r="K695" s="1"/>
      <c r="L695" s="1"/>
      <c r="M695" s="1"/>
      <c r="N695" s="1"/>
      <c r="O695" s="1"/>
      <c r="P695" s="229"/>
      <c r="Q695" s="1"/>
      <c r="R695" s="1"/>
      <c r="S695" s="1"/>
      <c r="T695" s="1"/>
      <c r="U695" s="1"/>
      <c r="V695" s="1"/>
      <c r="W695" s="1"/>
      <c r="X695" s="1"/>
      <c r="Y695" s="1"/>
      <c r="Z695" s="1"/>
      <c r="AA695" s="1"/>
      <c r="AB695" s="1"/>
      <c r="AC695" s="1"/>
      <c r="AD695" s="1"/>
      <c r="AE695" s="1"/>
      <c r="AF695" s="1"/>
      <c r="AG695" s="1"/>
      <c r="AH695" s="1"/>
      <c r="AI695" s="1"/>
      <c r="AJ695" s="1"/>
      <c r="AK695" s="1"/>
    </row>
    <row r="696" spans="1:37" ht="14.25" customHeight="1">
      <c r="A696" s="315"/>
      <c r="B696" s="1"/>
      <c r="C696" s="1"/>
      <c r="D696" s="1"/>
      <c r="E696" s="1"/>
      <c r="F696" s="1"/>
      <c r="G696" s="1"/>
      <c r="H696" s="1"/>
      <c r="I696" s="1"/>
      <c r="J696" s="1"/>
      <c r="K696" s="1"/>
      <c r="L696" s="1"/>
      <c r="M696" s="1"/>
      <c r="N696" s="1"/>
      <c r="O696" s="1"/>
      <c r="P696" s="229"/>
      <c r="Q696" s="1"/>
      <c r="R696" s="1"/>
      <c r="S696" s="1"/>
      <c r="T696" s="1"/>
      <c r="U696" s="1"/>
      <c r="V696" s="1"/>
      <c r="W696" s="1"/>
      <c r="X696" s="1"/>
      <c r="Y696" s="1"/>
      <c r="Z696" s="1"/>
      <c r="AA696" s="1"/>
      <c r="AB696" s="1"/>
      <c r="AC696" s="1"/>
      <c r="AD696" s="1"/>
      <c r="AE696" s="1"/>
      <c r="AF696" s="1"/>
      <c r="AG696" s="1"/>
      <c r="AH696" s="1"/>
      <c r="AI696" s="1"/>
      <c r="AJ696" s="1"/>
      <c r="AK696" s="1"/>
    </row>
    <row r="697" spans="1:37" ht="14.25" customHeight="1">
      <c r="A697" s="315"/>
      <c r="B697" s="1"/>
      <c r="C697" s="1"/>
      <c r="D697" s="1"/>
      <c r="E697" s="1"/>
      <c r="F697" s="1"/>
      <c r="G697" s="1"/>
      <c r="H697" s="1"/>
      <c r="I697" s="1"/>
      <c r="J697" s="1"/>
      <c r="K697" s="1"/>
      <c r="L697" s="1"/>
      <c r="M697" s="1"/>
      <c r="N697" s="1"/>
      <c r="O697" s="1"/>
      <c r="P697" s="229"/>
      <c r="Q697" s="1"/>
      <c r="R697" s="1"/>
      <c r="S697" s="1"/>
      <c r="T697" s="1"/>
      <c r="U697" s="1"/>
      <c r="V697" s="1"/>
      <c r="W697" s="1"/>
      <c r="X697" s="1"/>
      <c r="Y697" s="1"/>
      <c r="Z697" s="1"/>
      <c r="AA697" s="1"/>
      <c r="AB697" s="1"/>
      <c r="AC697" s="1"/>
      <c r="AD697" s="1"/>
      <c r="AE697" s="1"/>
      <c r="AF697" s="1"/>
      <c r="AG697" s="1"/>
      <c r="AH697" s="1"/>
      <c r="AI697" s="1"/>
      <c r="AJ697" s="1"/>
      <c r="AK697" s="1"/>
    </row>
    <row r="698" spans="1:37" ht="14.25" customHeight="1">
      <c r="A698" s="315"/>
      <c r="B698" s="1"/>
      <c r="C698" s="1"/>
      <c r="D698" s="1"/>
      <c r="E698" s="1"/>
      <c r="F698" s="1"/>
      <c r="G698" s="1"/>
      <c r="H698" s="1"/>
      <c r="I698" s="1"/>
      <c r="J698" s="1"/>
      <c r="K698" s="1"/>
      <c r="L698" s="1"/>
      <c r="M698" s="1"/>
      <c r="N698" s="1"/>
      <c r="O698" s="1"/>
      <c r="P698" s="229"/>
      <c r="Q698" s="1"/>
      <c r="R698" s="1"/>
      <c r="S698" s="1"/>
      <c r="T698" s="1"/>
      <c r="U698" s="1"/>
      <c r="V698" s="1"/>
      <c r="W698" s="1"/>
      <c r="X698" s="1"/>
      <c r="Y698" s="1"/>
      <c r="Z698" s="1"/>
      <c r="AA698" s="1"/>
      <c r="AB698" s="1"/>
      <c r="AC698" s="1"/>
      <c r="AD698" s="1"/>
      <c r="AE698" s="1"/>
      <c r="AF698" s="1"/>
      <c r="AG698" s="1"/>
      <c r="AH698" s="1"/>
      <c r="AI698" s="1"/>
      <c r="AJ698" s="1"/>
      <c r="AK698" s="1"/>
    </row>
    <row r="699" spans="1:37" ht="14.25" customHeight="1">
      <c r="A699" s="315"/>
      <c r="B699" s="1"/>
      <c r="C699" s="1"/>
      <c r="D699" s="1"/>
      <c r="E699" s="1"/>
      <c r="F699" s="1"/>
      <c r="G699" s="1"/>
      <c r="H699" s="1"/>
      <c r="I699" s="1"/>
      <c r="J699" s="1"/>
      <c r="K699" s="1"/>
      <c r="L699" s="1"/>
      <c r="M699" s="1"/>
      <c r="N699" s="1"/>
      <c r="O699" s="1"/>
      <c r="P699" s="229"/>
      <c r="Q699" s="1"/>
      <c r="R699" s="1"/>
      <c r="S699" s="1"/>
      <c r="T699" s="1"/>
      <c r="U699" s="1"/>
      <c r="V699" s="1"/>
      <c r="W699" s="1"/>
      <c r="X699" s="1"/>
      <c r="Y699" s="1"/>
      <c r="Z699" s="1"/>
      <c r="AA699" s="1"/>
      <c r="AB699" s="1"/>
      <c r="AC699" s="1"/>
      <c r="AD699" s="1"/>
      <c r="AE699" s="1"/>
      <c r="AF699" s="1"/>
      <c r="AG699" s="1"/>
      <c r="AH699" s="1"/>
      <c r="AI699" s="1"/>
      <c r="AJ699" s="1"/>
      <c r="AK699" s="1"/>
    </row>
    <row r="700" spans="1:37" ht="14.25" customHeight="1">
      <c r="A700" s="315"/>
      <c r="B700" s="1"/>
      <c r="C700" s="1"/>
      <c r="D700" s="1"/>
      <c r="E700" s="1"/>
      <c r="F700" s="1"/>
      <c r="G700" s="1"/>
      <c r="H700" s="1"/>
      <c r="I700" s="1"/>
      <c r="J700" s="1"/>
      <c r="K700" s="1"/>
      <c r="L700" s="1"/>
      <c r="M700" s="1"/>
      <c r="N700" s="1"/>
      <c r="O700" s="1"/>
      <c r="P700" s="229"/>
      <c r="Q700" s="1"/>
      <c r="R700" s="1"/>
      <c r="S700" s="1"/>
      <c r="T700" s="1"/>
      <c r="U700" s="1"/>
      <c r="V700" s="1"/>
      <c r="W700" s="1"/>
      <c r="X700" s="1"/>
      <c r="Y700" s="1"/>
      <c r="Z700" s="1"/>
      <c r="AA700" s="1"/>
      <c r="AB700" s="1"/>
      <c r="AC700" s="1"/>
      <c r="AD700" s="1"/>
      <c r="AE700" s="1"/>
      <c r="AF700" s="1"/>
      <c r="AG700" s="1"/>
      <c r="AH700" s="1"/>
      <c r="AI700" s="1"/>
      <c r="AJ700" s="1"/>
      <c r="AK700" s="1"/>
    </row>
    <row r="701" spans="1:37" ht="14.25" customHeight="1">
      <c r="A701" s="315"/>
      <c r="B701" s="1"/>
      <c r="C701" s="1"/>
      <c r="D701" s="1"/>
      <c r="E701" s="1"/>
      <c r="F701" s="1"/>
      <c r="G701" s="1"/>
      <c r="H701" s="1"/>
      <c r="I701" s="1"/>
      <c r="J701" s="1"/>
      <c r="K701" s="1"/>
      <c r="L701" s="1"/>
      <c r="M701" s="1"/>
      <c r="N701" s="1"/>
      <c r="O701" s="1"/>
      <c r="P701" s="229"/>
      <c r="Q701" s="1"/>
      <c r="R701" s="1"/>
      <c r="S701" s="1"/>
      <c r="T701" s="1"/>
      <c r="U701" s="1"/>
      <c r="V701" s="1"/>
      <c r="W701" s="1"/>
      <c r="X701" s="1"/>
      <c r="Y701" s="1"/>
      <c r="Z701" s="1"/>
      <c r="AA701" s="1"/>
      <c r="AB701" s="1"/>
      <c r="AC701" s="1"/>
      <c r="AD701" s="1"/>
      <c r="AE701" s="1"/>
      <c r="AF701" s="1"/>
      <c r="AG701" s="1"/>
      <c r="AH701" s="1"/>
      <c r="AI701" s="1"/>
      <c r="AJ701" s="1"/>
      <c r="AK701" s="1"/>
    </row>
    <row r="702" spans="1:37" ht="14.25" customHeight="1">
      <c r="A702" s="315"/>
      <c r="B702" s="1"/>
      <c r="C702" s="1"/>
      <c r="D702" s="1"/>
      <c r="E702" s="1"/>
      <c r="F702" s="1"/>
      <c r="G702" s="1"/>
      <c r="H702" s="1"/>
      <c r="I702" s="1"/>
      <c r="J702" s="1"/>
      <c r="K702" s="1"/>
      <c r="L702" s="1"/>
      <c r="M702" s="1"/>
      <c r="N702" s="1"/>
      <c r="O702" s="1"/>
      <c r="P702" s="229"/>
      <c r="Q702" s="1"/>
      <c r="R702" s="1"/>
      <c r="S702" s="1"/>
      <c r="T702" s="1"/>
      <c r="U702" s="1"/>
      <c r="V702" s="1"/>
      <c r="W702" s="1"/>
      <c r="X702" s="1"/>
      <c r="Y702" s="1"/>
      <c r="Z702" s="1"/>
      <c r="AA702" s="1"/>
      <c r="AB702" s="1"/>
      <c r="AC702" s="1"/>
      <c r="AD702" s="1"/>
      <c r="AE702" s="1"/>
      <c r="AF702" s="1"/>
      <c r="AG702" s="1"/>
      <c r="AH702" s="1"/>
      <c r="AI702" s="1"/>
      <c r="AJ702" s="1"/>
      <c r="AK702" s="1"/>
    </row>
    <row r="703" spans="1:37" ht="14.25" customHeight="1">
      <c r="A703" s="315"/>
      <c r="B703" s="1"/>
      <c r="C703" s="1"/>
      <c r="D703" s="1"/>
      <c r="E703" s="1"/>
      <c r="F703" s="1"/>
      <c r="G703" s="1"/>
      <c r="H703" s="1"/>
      <c r="I703" s="1"/>
      <c r="J703" s="1"/>
      <c r="K703" s="1"/>
      <c r="L703" s="1"/>
      <c r="M703" s="1"/>
      <c r="N703" s="1"/>
      <c r="O703" s="1"/>
      <c r="P703" s="229"/>
      <c r="Q703" s="1"/>
      <c r="R703" s="1"/>
      <c r="S703" s="1"/>
      <c r="T703" s="1"/>
      <c r="U703" s="1"/>
      <c r="V703" s="1"/>
      <c r="W703" s="1"/>
      <c r="X703" s="1"/>
      <c r="Y703" s="1"/>
      <c r="Z703" s="1"/>
      <c r="AA703" s="1"/>
      <c r="AB703" s="1"/>
      <c r="AC703" s="1"/>
      <c r="AD703" s="1"/>
      <c r="AE703" s="1"/>
      <c r="AF703" s="1"/>
      <c r="AG703" s="1"/>
      <c r="AH703" s="1"/>
      <c r="AI703" s="1"/>
      <c r="AJ703" s="1"/>
      <c r="AK703" s="1"/>
    </row>
    <row r="704" spans="1:37" ht="14.25" customHeight="1">
      <c r="A704" s="315"/>
      <c r="B704" s="1"/>
      <c r="C704" s="1"/>
      <c r="D704" s="1"/>
      <c r="E704" s="1"/>
      <c r="F704" s="1"/>
      <c r="G704" s="1"/>
      <c r="H704" s="1"/>
      <c r="I704" s="1"/>
      <c r="J704" s="1"/>
      <c r="K704" s="1"/>
      <c r="L704" s="1"/>
      <c r="M704" s="1"/>
      <c r="N704" s="1"/>
      <c r="O704" s="1"/>
      <c r="P704" s="229"/>
      <c r="Q704" s="1"/>
      <c r="R704" s="1"/>
      <c r="S704" s="1"/>
      <c r="T704" s="1"/>
      <c r="U704" s="1"/>
      <c r="V704" s="1"/>
      <c r="W704" s="1"/>
      <c r="X704" s="1"/>
      <c r="Y704" s="1"/>
      <c r="Z704" s="1"/>
      <c r="AA704" s="1"/>
      <c r="AB704" s="1"/>
      <c r="AC704" s="1"/>
      <c r="AD704" s="1"/>
      <c r="AE704" s="1"/>
      <c r="AF704" s="1"/>
      <c r="AG704" s="1"/>
      <c r="AH704" s="1"/>
      <c r="AI704" s="1"/>
      <c r="AJ704" s="1"/>
      <c r="AK704" s="1"/>
    </row>
    <row r="705" spans="1:37" ht="14.25" customHeight="1">
      <c r="A705" s="315"/>
      <c r="B705" s="1"/>
      <c r="C705" s="1"/>
      <c r="D705" s="1"/>
      <c r="E705" s="1"/>
      <c r="F705" s="1"/>
      <c r="G705" s="1"/>
      <c r="H705" s="1"/>
      <c r="I705" s="1"/>
      <c r="J705" s="1"/>
      <c r="K705" s="1"/>
      <c r="L705" s="1"/>
      <c r="M705" s="1"/>
      <c r="N705" s="1"/>
      <c r="O705" s="1"/>
      <c r="P705" s="229"/>
      <c r="Q705" s="1"/>
      <c r="R705" s="1"/>
      <c r="S705" s="1"/>
      <c r="T705" s="1"/>
      <c r="U705" s="1"/>
      <c r="V705" s="1"/>
      <c r="W705" s="1"/>
      <c r="X705" s="1"/>
      <c r="Y705" s="1"/>
      <c r="Z705" s="1"/>
      <c r="AA705" s="1"/>
      <c r="AB705" s="1"/>
      <c r="AC705" s="1"/>
      <c r="AD705" s="1"/>
      <c r="AE705" s="1"/>
      <c r="AF705" s="1"/>
      <c r="AG705" s="1"/>
      <c r="AH705" s="1"/>
      <c r="AI705" s="1"/>
      <c r="AJ705" s="1"/>
      <c r="AK705" s="1"/>
    </row>
    <row r="706" spans="1:37" ht="14.25" customHeight="1">
      <c r="A706" s="315"/>
      <c r="B706" s="1"/>
      <c r="C706" s="1"/>
      <c r="D706" s="1"/>
      <c r="E706" s="1"/>
      <c r="F706" s="1"/>
      <c r="G706" s="1"/>
      <c r="H706" s="1"/>
      <c r="I706" s="1"/>
      <c r="J706" s="1"/>
      <c r="K706" s="1"/>
      <c r="L706" s="1"/>
      <c r="M706" s="1"/>
      <c r="N706" s="1"/>
      <c r="O706" s="1"/>
      <c r="P706" s="229"/>
      <c r="Q706" s="1"/>
      <c r="R706" s="1"/>
      <c r="S706" s="1"/>
      <c r="T706" s="1"/>
      <c r="U706" s="1"/>
      <c r="V706" s="1"/>
      <c r="W706" s="1"/>
      <c r="X706" s="1"/>
      <c r="Y706" s="1"/>
      <c r="Z706" s="1"/>
      <c r="AA706" s="1"/>
      <c r="AB706" s="1"/>
      <c r="AC706" s="1"/>
      <c r="AD706" s="1"/>
      <c r="AE706" s="1"/>
      <c r="AF706" s="1"/>
      <c r="AG706" s="1"/>
      <c r="AH706" s="1"/>
      <c r="AI706" s="1"/>
      <c r="AJ706" s="1"/>
      <c r="AK706" s="1"/>
    </row>
    <row r="707" spans="1:37" ht="14.25" customHeight="1">
      <c r="A707" s="315"/>
      <c r="B707" s="1"/>
      <c r="C707" s="1"/>
      <c r="D707" s="1"/>
      <c r="E707" s="1"/>
      <c r="F707" s="1"/>
      <c r="G707" s="1"/>
      <c r="H707" s="1"/>
      <c r="I707" s="1"/>
      <c r="J707" s="1"/>
      <c r="K707" s="1"/>
      <c r="L707" s="1"/>
      <c r="M707" s="1"/>
      <c r="N707" s="1"/>
      <c r="O707" s="1"/>
      <c r="P707" s="229"/>
      <c r="Q707" s="1"/>
      <c r="R707" s="1"/>
      <c r="S707" s="1"/>
      <c r="T707" s="1"/>
      <c r="U707" s="1"/>
      <c r="V707" s="1"/>
      <c r="W707" s="1"/>
      <c r="X707" s="1"/>
      <c r="Y707" s="1"/>
      <c r="Z707" s="1"/>
      <c r="AA707" s="1"/>
      <c r="AB707" s="1"/>
      <c r="AC707" s="1"/>
      <c r="AD707" s="1"/>
      <c r="AE707" s="1"/>
      <c r="AF707" s="1"/>
      <c r="AG707" s="1"/>
      <c r="AH707" s="1"/>
      <c r="AI707" s="1"/>
      <c r="AJ707" s="1"/>
      <c r="AK707" s="1"/>
    </row>
    <row r="708" spans="1:37" ht="14.25" customHeight="1">
      <c r="A708" s="315"/>
      <c r="B708" s="1"/>
      <c r="C708" s="1"/>
      <c r="D708" s="1"/>
      <c r="E708" s="1"/>
      <c r="F708" s="1"/>
      <c r="G708" s="1"/>
      <c r="H708" s="1"/>
      <c r="I708" s="1"/>
      <c r="J708" s="1"/>
      <c r="K708" s="1"/>
      <c r="L708" s="1"/>
      <c r="M708" s="1"/>
      <c r="N708" s="1"/>
      <c r="O708" s="1"/>
      <c r="P708" s="229"/>
      <c r="Q708" s="1"/>
      <c r="R708" s="1"/>
      <c r="S708" s="1"/>
      <c r="T708" s="1"/>
      <c r="U708" s="1"/>
      <c r="V708" s="1"/>
      <c r="W708" s="1"/>
      <c r="X708" s="1"/>
      <c r="Y708" s="1"/>
      <c r="Z708" s="1"/>
      <c r="AA708" s="1"/>
      <c r="AB708" s="1"/>
      <c r="AC708" s="1"/>
      <c r="AD708" s="1"/>
      <c r="AE708" s="1"/>
      <c r="AF708" s="1"/>
      <c r="AG708" s="1"/>
      <c r="AH708" s="1"/>
      <c r="AI708" s="1"/>
      <c r="AJ708" s="1"/>
      <c r="AK708" s="1"/>
    </row>
    <row r="709" spans="1:37" ht="14.25" customHeight="1">
      <c r="A709" s="315"/>
      <c r="B709" s="1"/>
      <c r="C709" s="1"/>
      <c r="D709" s="1"/>
      <c r="E709" s="1"/>
      <c r="F709" s="1"/>
      <c r="G709" s="1"/>
      <c r="H709" s="1"/>
      <c r="I709" s="1"/>
      <c r="J709" s="1"/>
      <c r="K709" s="1"/>
      <c r="L709" s="1"/>
      <c r="M709" s="1"/>
      <c r="N709" s="1"/>
      <c r="O709" s="1"/>
      <c r="P709" s="229"/>
      <c r="Q709" s="1"/>
      <c r="R709" s="1"/>
      <c r="S709" s="1"/>
      <c r="T709" s="1"/>
      <c r="U709" s="1"/>
      <c r="V709" s="1"/>
      <c r="W709" s="1"/>
      <c r="X709" s="1"/>
      <c r="Y709" s="1"/>
      <c r="Z709" s="1"/>
      <c r="AA709" s="1"/>
      <c r="AB709" s="1"/>
      <c r="AC709" s="1"/>
      <c r="AD709" s="1"/>
      <c r="AE709" s="1"/>
      <c r="AF709" s="1"/>
      <c r="AG709" s="1"/>
      <c r="AH709" s="1"/>
      <c r="AI709" s="1"/>
      <c r="AJ709" s="1"/>
      <c r="AK709" s="1"/>
    </row>
    <row r="710" spans="1:37" ht="14.25" customHeight="1">
      <c r="A710" s="315"/>
      <c r="B710" s="1"/>
      <c r="C710" s="1"/>
      <c r="D710" s="1"/>
      <c r="E710" s="1"/>
      <c r="F710" s="1"/>
      <c r="G710" s="1"/>
      <c r="H710" s="1"/>
      <c r="I710" s="1"/>
      <c r="J710" s="1"/>
      <c r="K710" s="1"/>
      <c r="L710" s="1"/>
      <c r="M710" s="1"/>
      <c r="N710" s="1"/>
      <c r="O710" s="1"/>
      <c r="P710" s="229"/>
      <c r="Q710" s="1"/>
      <c r="R710" s="1"/>
      <c r="S710" s="1"/>
      <c r="T710" s="1"/>
      <c r="U710" s="1"/>
      <c r="V710" s="1"/>
      <c r="W710" s="1"/>
      <c r="X710" s="1"/>
      <c r="Y710" s="1"/>
      <c r="Z710" s="1"/>
      <c r="AA710" s="1"/>
      <c r="AB710" s="1"/>
      <c r="AC710" s="1"/>
      <c r="AD710" s="1"/>
      <c r="AE710" s="1"/>
      <c r="AF710" s="1"/>
      <c r="AG710" s="1"/>
      <c r="AH710" s="1"/>
      <c r="AI710" s="1"/>
      <c r="AJ710" s="1"/>
      <c r="AK710" s="1"/>
    </row>
    <row r="711" spans="1:37" ht="14.25" customHeight="1">
      <c r="A711" s="315"/>
      <c r="B711" s="1"/>
      <c r="C711" s="1"/>
      <c r="D711" s="1"/>
      <c r="E711" s="1"/>
      <c r="F711" s="1"/>
      <c r="G711" s="1"/>
      <c r="H711" s="1"/>
      <c r="I711" s="1"/>
      <c r="J711" s="1"/>
      <c r="K711" s="1"/>
      <c r="L711" s="1"/>
      <c r="M711" s="1"/>
      <c r="N711" s="1"/>
      <c r="O711" s="1"/>
      <c r="P711" s="229"/>
      <c r="Q711" s="1"/>
      <c r="R711" s="1"/>
      <c r="S711" s="1"/>
      <c r="T711" s="1"/>
      <c r="U711" s="1"/>
      <c r="V711" s="1"/>
      <c r="W711" s="1"/>
      <c r="X711" s="1"/>
      <c r="Y711" s="1"/>
      <c r="Z711" s="1"/>
      <c r="AA711" s="1"/>
      <c r="AB711" s="1"/>
      <c r="AC711" s="1"/>
      <c r="AD711" s="1"/>
      <c r="AE711" s="1"/>
      <c r="AF711" s="1"/>
      <c r="AG711" s="1"/>
      <c r="AH711" s="1"/>
      <c r="AI711" s="1"/>
      <c r="AJ711" s="1"/>
      <c r="AK711" s="1"/>
    </row>
    <row r="712" spans="1:37" ht="14.25" customHeight="1">
      <c r="A712" s="315"/>
      <c r="B712" s="1"/>
      <c r="C712" s="1"/>
      <c r="D712" s="1"/>
      <c r="E712" s="1"/>
      <c r="F712" s="1"/>
      <c r="G712" s="1"/>
      <c r="H712" s="1"/>
      <c r="I712" s="1"/>
      <c r="J712" s="1"/>
      <c r="K712" s="1"/>
      <c r="L712" s="1"/>
      <c r="M712" s="1"/>
      <c r="N712" s="1"/>
      <c r="O712" s="1"/>
      <c r="P712" s="229"/>
      <c r="Q712" s="1"/>
      <c r="R712" s="1"/>
      <c r="S712" s="1"/>
      <c r="T712" s="1"/>
      <c r="U712" s="1"/>
      <c r="V712" s="1"/>
      <c r="W712" s="1"/>
      <c r="X712" s="1"/>
      <c r="Y712" s="1"/>
      <c r="Z712" s="1"/>
      <c r="AA712" s="1"/>
      <c r="AB712" s="1"/>
      <c r="AC712" s="1"/>
      <c r="AD712" s="1"/>
      <c r="AE712" s="1"/>
      <c r="AF712" s="1"/>
      <c r="AG712" s="1"/>
      <c r="AH712" s="1"/>
      <c r="AI712" s="1"/>
      <c r="AJ712" s="1"/>
      <c r="AK712" s="1"/>
    </row>
    <row r="713" spans="1:37" ht="14.25" customHeight="1">
      <c r="A713" s="315"/>
      <c r="B713" s="1"/>
      <c r="C713" s="1"/>
      <c r="D713" s="1"/>
      <c r="E713" s="1"/>
      <c r="F713" s="1"/>
      <c r="G713" s="1"/>
      <c r="H713" s="1"/>
      <c r="I713" s="1"/>
      <c r="J713" s="1"/>
      <c r="K713" s="1"/>
      <c r="L713" s="1"/>
      <c r="M713" s="1"/>
      <c r="N713" s="1"/>
      <c r="O713" s="1"/>
      <c r="P713" s="229"/>
      <c r="Q713" s="1"/>
      <c r="R713" s="1"/>
      <c r="S713" s="1"/>
      <c r="T713" s="1"/>
      <c r="U713" s="1"/>
      <c r="V713" s="1"/>
      <c r="W713" s="1"/>
      <c r="X713" s="1"/>
      <c r="Y713" s="1"/>
      <c r="Z713" s="1"/>
      <c r="AA713" s="1"/>
      <c r="AB713" s="1"/>
      <c r="AC713" s="1"/>
      <c r="AD713" s="1"/>
      <c r="AE713" s="1"/>
      <c r="AF713" s="1"/>
      <c r="AG713" s="1"/>
      <c r="AH713" s="1"/>
      <c r="AI713" s="1"/>
      <c r="AJ713" s="1"/>
      <c r="AK713" s="1"/>
    </row>
    <row r="714" spans="1:37" ht="14.25" customHeight="1">
      <c r="A714" s="315"/>
      <c r="B714" s="1"/>
      <c r="C714" s="1"/>
      <c r="D714" s="1"/>
      <c r="E714" s="1"/>
      <c r="F714" s="1"/>
      <c r="G714" s="1"/>
      <c r="H714" s="1"/>
      <c r="I714" s="1"/>
      <c r="J714" s="1"/>
      <c r="K714" s="1"/>
      <c r="L714" s="1"/>
      <c r="M714" s="1"/>
      <c r="N714" s="1"/>
      <c r="O714" s="1"/>
      <c r="P714" s="229"/>
      <c r="Q714" s="1"/>
      <c r="R714" s="1"/>
      <c r="S714" s="1"/>
      <c r="T714" s="1"/>
      <c r="U714" s="1"/>
      <c r="V714" s="1"/>
      <c r="W714" s="1"/>
      <c r="X714" s="1"/>
      <c r="Y714" s="1"/>
      <c r="Z714" s="1"/>
      <c r="AA714" s="1"/>
      <c r="AB714" s="1"/>
      <c r="AC714" s="1"/>
      <c r="AD714" s="1"/>
      <c r="AE714" s="1"/>
      <c r="AF714" s="1"/>
      <c r="AG714" s="1"/>
      <c r="AH714" s="1"/>
      <c r="AI714" s="1"/>
      <c r="AJ714" s="1"/>
      <c r="AK714" s="1"/>
    </row>
    <row r="715" spans="1:37" ht="14.25" customHeight="1">
      <c r="A715" s="315"/>
      <c r="B715" s="1"/>
      <c r="C715" s="1"/>
      <c r="D715" s="1"/>
      <c r="E715" s="1"/>
      <c r="F715" s="1"/>
      <c r="G715" s="1"/>
      <c r="H715" s="1"/>
      <c r="I715" s="1"/>
      <c r="J715" s="1"/>
      <c r="K715" s="1"/>
      <c r="L715" s="1"/>
      <c r="M715" s="1"/>
      <c r="N715" s="1"/>
      <c r="O715" s="1"/>
      <c r="P715" s="229"/>
      <c r="Q715" s="1"/>
      <c r="R715" s="1"/>
      <c r="S715" s="1"/>
      <c r="T715" s="1"/>
      <c r="U715" s="1"/>
      <c r="V715" s="1"/>
      <c r="W715" s="1"/>
      <c r="X715" s="1"/>
      <c r="Y715" s="1"/>
      <c r="Z715" s="1"/>
      <c r="AA715" s="1"/>
      <c r="AB715" s="1"/>
      <c r="AC715" s="1"/>
      <c r="AD715" s="1"/>
      <c r="AE715" s="1"/>
      <c r="AF715" s="1"/>
      <c r="AG715" s="1"/>
      <c r="AH715" s="1"/>
      <c r="AI715" s="1"/>
      <c r="AJ715" s="1"/>
      <c r="AK715" s="1"/>
    </row>
    <row r="716" spans="1:37" ht="14.25" customHeight="1">
      <c r="A716" s="315"/>
      <c r="B716" s="1"/>
      <c r="C716" s="1"/>
      <c r="D716" s="1"/>
      <c r="E716" s="1"/>
      <c r="F716" s="1"/>
      <c r="G716" s="1"/>
      <c r="H716" s="1"/>
      <c r="I716" s="1"/>
      <c r="J716" s="1"/>
      <c r="K716" s="1"/>
      <c r="L716" s="1"/>
      <c r="M716" s="1"/>
      <c r="N716" s="1"/>
      <c r="O716" s="1"/>
      <c r="P716" s="229"/>
      <c r="Q716" s="1"/>
      <c r="R716" s="1"/>
      <c r="S716" s="1"/>
      <c r="T716" s="1"/>
      <c r="U716" s="1"/>
      <c r="V716" s="1"/>
      <c r="W716" s="1"/>
      <c r="X716" s="1"/>
      <c r="Y716" s="1"/>
      <c r="Z716" s="1"/>
      <c r="AA716" s="1"/>
      <c r="AB716" s="1"/>
      <c r="AC716" s="1"/>
      <c r="AD716" s="1"/>
      <c r="AE716" s="1"/>
      <c r="AF716" s="1"/>
      <c r="AG716" s="1"/>
      <c r="AH716" s="1"/>
      <c r="AI716" s="1"/>
      <c r="AJ716" s="1"/>
      <c r="AK716" s="1"/>
    </row>
    <row r="717" spans="1:37" ht="14.25" customHeight="1">
      <c r="A717" s="315"/>
      <c r="B717" s="1"/>
      <c r="C717" s="1"/>
      <c r="D717" s="1"/>
      <c r="E717" s="1"/>
      <c r="F717" s="1"/>
      <c r="G717" s="1"/>
      <c r="H717" s="1"/>
      <c r="I717" s="1"/>
      <c r="J717" s="1"/>
      <c r="K717" s="1"/>
      <c r="L717" s="1"/>
      <c r="M717" s="1"/>
      <c r="N717" s="1"/>
      <c r="O717" s="1"/>
      <c r="P717" s="229"/>
      <c r="Q717" s="1"/>
      <c r="R717" s="1"/>
      <c r="S717" s="1"/>
      <c r="T717" s="1"/>
      <c r="U717" s="1"/>
      <c r="V717" s="1"/>
      <c r="W717" s="1"/>
      <c r="X717" s="1"/>
      <c r="Y717" s="1"/>
      <c r="Z717" s="1"/>
      <c r="AA717" s="1"/>
      <c r="AB717" s="1"/>
      <c r="AC717" s="1"/>
      <c r="AD717" s="1"/>
      <c r="AE717" s="1"/>
      <c r="AF717" s="1"/>
      <c r="AG717" s="1"/>
      <c r="AH717" s="1"/>
      <c r="AI717" s="1"/>
      <c r="AJ717" s="1"/>
      <c r="AK717" s="1"/>
    </row>
    <row r="718" spans="1:37" ht="14.25" customHeight="1">
      <c r="A718" s="315"/>
      <c r="B718" s="1"/>
      <c r="C718" s="1"/>
      <c r="D718" s="1"/>
      <c r="E718" s="1"/>
      <c r="F718" s="1"/>
      <c r="G718" s="1"/>
      <c r="H718" s="1"/>
      <c r="I718" s="1"/>
      <c r="J718" s="1"/>
      <c r="K718" s="1"/>
      <c r="L718" s="1"/>
      <c r="M718" s="1"/>
      <c r="N718" s="1"/>
      <c r="O718" s="1"/>
      <c r="P718" s="229"/>
      <c r="Q718" s="1"/>
      <c r="R718" s="1"/>
      <c r="S718" s="1"/>
      <c r="T718" s="1"/>
      <c r="U718" s="1"/>
      <c r="V718" s="1"/>
      <c r="W718" s="1"/>
      <c r="X718" s="1"/>
      <c r="Y718" s="1"/>
      <c r="Z718" s="1"/>
      <c r="AA718" s="1"/>
      <c r="AB718" s="1"/>
      <c r="AC718" s="1"/>
      <c r="AD718" s="1"/>
      <c r="AE718" s="1"/>
      <c r="AF718" s="1"/>
      <c r="AG718" s="1"/>
      <c r="AH718" s="1"/>
      <c r="AI718" s="1"/>
      <c r="AJ718" s="1"/>
      <c r="AK718" s="1"/>
    </row>
    <row r="719" spans="1:37" ht="14.25" customHeight="1">
      <c r="A719" s="315"/>
      <c r="B719" s="1"/>
      <c r="C719" s="1"/>
      <c r="D719" s="1"/>
      <c r="E719" s="1"/>
      <c r="F719" s="1"/>
      <c r="G719" s="1"/>
      <c r="H719" s="1"/>
      <c r="I719" s="1"/>
      <c r="J719" s="1"/>
      <c r="K719" s="1"/>
      <c r="L719" s="1"/>
      <c r="M719" s="1"/>
      <c r="N719" s="1"/>
      <c r="O719" s="1"/>
      <c r="P719" s="229"/>
      <c r="Q719" s="1"/>
      <c r="R719" s="1"/>
      <c r="S719" s="1"/>
      <c r="T719" s="1"/>
      <c r="U719" s="1"/>
      <c r="V719" s="1"/>
      <c r="W719" s="1"/>
      <c r="X719" s="1"/>
      <c r="Y719" s="1"/>
      <c r="Z719" s="1"/>
      <c r="AA719" s="1"/>
      <c r="AB719" s="1"/>
      <c r="AC719" s="1"/>
      <c r="AD719" s="1"/>
      <c r="AE719" s="1"/>
      <c r="AF719" s="1"/>
      <c r="AG719" s="1"/>
      <c r="AH719" s="1"/>
      <c r="AI719" s="1"/>
      <c r="AJ719" s="1"/>
      <c r="AK719" s="1"/>
    </row>
    <row r="720" spans="1:37" ht="14.25" customHeight="1">
      <c r="A720" s="315"/>
      <c r="B720" s="1"/>
      <c r="C720" s="1"/>
      <c r="D720" s="1"/>
      <c r="E720" s="1"/>
      <c r="F720" s="1"/>
      <c r="G720" s="1"/>
      <c r="H720" s="1"/>
      <c r="I720" s="1"/>
      <c r="J720" s="1"/>
      <c r="K720" s="1"/>
      <c r="L720" s="1"/>
      <c r="M720" s="1"/>
      <c r="N720" s="1"/>
      <c r="O720" s="1"/>
      <c r="P720" s="229"/>
      <c r="Q720" s="1"/>
      <c r="R720" s="1"/>
      <c r="S720" s="1"/>
      <c r="T720" s="1"/>
      <c r="U720" s="1"/>
      <c r="V720" s="1"/>
      <c r="W720" s="1"/>
      <c r="X720" s="1"/>
      <c r="Y720" s="1"/>
      <c r="Z720" s="1"/>
      <c r="AA720" s="1"/>
      <c r="AB720" s="1"/>
      <c r="AC720" s="1"/>
      <c r="AD720" s="1"/>
      <c r="AE720" s="1"/>
      <c r="AF720" s="1"/>
      <c r="AG720" s="1"/>
      <c r="AH720" s="1"/>
      <c r="AI720" s="1"/>
      <c r="AJ720" s="1"/>
      <c r="AK720" s="1"/>
    </row>
    <row r="721" spans="1:37" ht="14.25" customHeight="1">
      <c r="A721" s="315"/>
      <c r="B721" s="1"/>
      <c r="C721" s="1"/>
      <c r="D721" s="1"/>
      <c r="E721" s="1"/>
      <c r="F721" s="1"/>
      <c r="G721" s="1"/>
      <c r="H721" s="1"/>
      <c r="I721" s="1"/>
      <c r="J721" s="1"/>
      <c r="K721" s="1"/>
      <c r="L721" s="1"/>
      <c r="M721" s="1"/>
      <c r="N721" s="1"/>
      <c r="O721" s="1"/>
      <c r="P721" s="229"/>
      <c r="Q721" s="1"/>
      <c r="R721" s="1"/>
      <c r="S721" s="1"/>
      <c r="T721" s="1"/>
      <c r="U721" s="1"/>
      <c r="V721" s="1"/>
      <c r="W721" s="1"/>
      <c r="X721" s="1"/>
      <c r="Y721" s="1"/>
      <c r="Z721" s="1"/>
      <c r="AA721" s="1"/>
      <c r="AB721" s="1"/>
      <c r="AC721" s="1"/>
      <c r="AD721" s="1"/>
      <c r="AE721" s="1"/>
      <c r="AF721" s="1"/>
      <c r="AG721" s="1"/>
      <c r="AH721" s="1"/>
      <c r="AI721" s="1"/>
      <c r="AJ721" s="1"/>
      <c r="AK721" s="1"/>
    </row>
    <row r="722" spans="1:37" ht="14.25" customHeight="1">
      <c r="A722" s="315"/>
      <c r="B722" s="1"/>
      <c r="C722" s="1"/>
      <c r="D722" s="1"/>
      <c r="E722" s="1"/>
      <c r="F722" s="1"/>
      <c r="G722" s="1"/>
      <c r="H722" s="1"/>
      <c r="I722" s="1"/>
      <c r="J722" s="1"/>
      <c r="K722" s="1"/>
      <c r="L722" s="1"/>
      <c r="M722" s="1"/>
      <c r="N722" s="1"/>
      <c r="O722" s="1"/>
      <c r="P722" s="229"/>
      <c r="Q722" s="1"/>
      <c r="R722" s="1"/>
      <c r="S722" s="1"/>
      <c r="T722" s="1"/>
      <c r="U722" s="1"/>
      <c r="V722" s="1"/>
      <c r="W722" s="1"/>
      <c r="X722" s="1"/>
      <c r="Y722" s="1"/>
      <c r="Z722" s="1"/>
      <c r="AA722" s="1"/>
      <c r="AB722" s="1"/>
      <c r="AC722" s="1"/>
      <c r="AD722" s="1"/>
      <c r="AE722" s="1"/>
      <c r="AF722" s="1"/>
      <c r="AG722" s="1"/>
      <c r="AH722" s="1"/>
      <c r="AI722" s="1"/>
      <c r="AJ722" s="1"/>
      <c r="AK722" s="1"/>
    </row>
    <row r="723" spans="1:37" ht="14.25" customHeight="1">
      <c r="A723" s="315"/>
      <c r="B723" s="1"/>
      <c r="C723" s="1"/>
      <c r="D723" s="1"/>
      <c r="E723" s="1"/>
      <c r="F723" s="1"/>
      <c r="G723" s="1"/>
      <c r="H723" s="1"/>
      <c r="I723" s="1"/>
      <c r="J723" s="1"/>
      <c r="K723" s="1"/>
      <c r="L723" s="1"/>
      <c r="M723" s="1"/>
      <c r="N723" s="1"/>
      <c r="O723" s="1"/>
      <c r="P723" s="229"/>
      <c r="Q723" s="1"/>
      <c r="R723" s="1"/>
      <c r="S723" s="1"/>
      <c r="T723" s="1"/>
      <c r="U723" s="1"/>
      <c r="V723" s="1"/>
      <c r="W723" s="1"/>
      <c r="X723" s="1"/>
      <c r="Y723" s="1"/>
      <c r="Z723" s="1"/>
      <c r="AA723" s="1"/>
      <c r="AB723" s="1"/>
      <c r="AC723" s="1"/>
      <c r="AD723" s="1"/>
      <c r="AE723" s="1"/>
      <c r="AF723" s="1"/>
      <c r="AG723" s="1"/>
      <c r="AH723" s="1"/>
      <c r="AI723" s="1"/>
      <c r="AJ723" s="1"/>
      <c r="AK723" s="1"/>
    </row>
    <row r="724" spans="1:37" ht="14.25" customHeight="1">
      <c r="A724" s="315"/>
      <c r="B724" s="1"/>
      <c r="C724" s="1"/>
      <c r="D724" s="1"/>
      <c r="E724" s="1"/>
      <c r="F724" s="1"/>
      <c r="G724" s="1"/>
      <c r="H724" s="1"/>
      <c r="I724" s="1"/>
      <c r="J724" s="1"/>
      <c r="K724" s="1"/>
      <c r="L724" s="1"/>
      <c r="M724" s="1"/>
      <c r="N724" s="1"/>
      <c r="O724" s="1"/>
      <c r="P724" s="229"/>
      <c r="Q724" s="1"/>
      <c r="R724" s="1"/>
      <c r="S724" s="1"/>
      <c r="T724" s="1"/>
      <c r="U724" s="1"/>
      <c r="V724" s="1"/>
      <c r="W724" s="1"/>
      <c r="X724" s="1"/>
      <c r="Y724" s="1"/>
      <c r="Z724" s="1"/>
      <c r="AA724" s="1"/>
      <c r="AB724" s="1"/>
      <c r="AC724" s="1"/>
      <c r="AD724" s="1"/>
      <c r="AE724" s="1"/>
      <c r="AF724" s="1"/>
      <c r="AG724" s="1"/>
      <c r="AH724" s="1"/>
      <c r="AI724" s="1"/>
      <c r="AJ724" s="1"/>
      <c r="AK724" s="1"/>
    </row>
    <row r="725" spans="1:37" ht="14.25" customHeight="1">
      <c r="A725" s="315"/>
      <c r="B725" s="1"/>
      <c r="C725" s="1"/>
      <c r="D725" s="1"/>
      <c r="E725" s="1"/>
      <c r="F725" s="1"/>
      <c r="G725" s="1"/>
      <c r="H725" s="1"/>
      <c r="I725" s="1"/>
      <c r="J725" s="1"/>
      <c r="K725" s="1"/>
      <c r="L725" s="1"/>
      <c r="M725" s="1"/>
      <c r="N725" s="1"/>
      <c r="O725" s="1"/>
      <c r="P725" s="229"/>
      <c r="Q725" s="1"/>
      <c r="R725" s="1"/>
      <c r="S725" s="1"/>
      <c r="T725" s="1"/>
      <c r="U725" s="1"/>
      <c r="V725" s="1"/>
      <c r="W725" s="1"/>
      <c r="X725" s="1"/>
      <c r="Y725" s="1"/>
      <c r="Z725" s="1"/>
      <c r="AA725" s="1"/>
      <c r="AB725" s="1"/>
      <c r="AC725" s="1"/>
      <c r="AD725" s="1"/>
      <c r="AE725" s="1"/>
      <c r="AF725" s="1"/>
      <c r="AG725" s="1"/>
      <c r="AH725" s="1"/>
      <c r="AI725" s="1"/>
      <c r="AJ725" s="1"/>
      <c r="AK725" s="1"/>
    </row>
    <row r="726" spans="1:37" ht="14.25" customHeight="1">
      <c r="A726" s="315"/>
      <c r="B726" s="1"/>
      <c r="C726" s="1"/>
      <c r="D726" s="1"/>
      <c r="E726" s="1"/>
      <c r="F726" s="1"/>
      <c r="G726" s="1"/>
      <c r="H726" s="1"/>
      <c r="I726" s="1"/>
      <c r="J726" s="1"/>
      <c r="K726" s="1"/>
      <c r="L726" s="1"/>
      <c r="M726" s="1"/>
      <c r="N726" s="1"/>
      <c r="O726" s="1"/>
      <c r="P726" s="229"/>
      <c r="Q726" s="1"/>
      <c r="R726" s="1"/>
      <c r="S726" s="1"/>
      <c r="T726" s="1"/>
      <c r="U726" s="1"/>
      <c r="V726" s="1"/>
      <c r="W726" s="1"/>
      <c r="X726" s="1"/>
      <c r="Y726" s="1"/>
      <c r="Z726" s="1"/>
      <c r="AA726" s="1"/>
      <c r="AB726" s="1"/>
      <c r="AC726" s="1"/>
      <c r="AD726" s="1"/>
      <c r="AE726" s="1"/>
      <c r="AF726" s="1"/>
      <c r="AG726" s="1"/>
      <c r="AH726" s="1"/>
      <c r="AI726" s="1"/>
      <c r="AJ726" s="1"/>
      <c r="AK726" s="1"/>
    </row>
    <row r="727" spans="1:37" ht="14.25" customHeight="1">
      <c r="A727" s="315"/>
      <c r="B727" s="1"/>
      <c r="C727" s="1"/>
      <c r="D727" s="1"/>
      <c r="E727" s="1"/>
      <c r="F727" s="1"/>
      <c r="G727" s="1"/>
      <c r="H727" s="1"/>
      <c r="I727" s="1"/>
      <c r="J727" s="1"/>
      <c r="K727" s="1"/>
      <c r="L727" s="1"/>
      <c r="M727" s="1"/>
      <c r="N727" s="1"/>
      <c r="O727" s="1"/>
      <c r="P727" s="229"/>
      <c r="Q727" s="1"/>
      <c r="R727" s="1"/>
      <c r="S727" s="1"/>
      <c r="T727" s="1"/>
      <c r="U727" s="1"/>
      <c r="V727" s="1"/>
      <c r="W727" s="1"/>
      <c r="X727" s="1"/>
      <c r="Y727" s="1"/>
      <c r="Z727" s="1"/>
      <c r="AA727" s="1"/>
      <c r="AB727" s="1"/>
      <c r="AC727" s="1"/>
      <c r="AD727" s="1"/>
      <c r="AE727" s="1"/>
      <c r="AF727" s="1"/>
      <c r="AG727" s="1"/>
      <c r="AH727" s="1"/>
      <c r="AI727" s="1"/>
      <c r="AJ727" s="1"/>
      <c r="AK727" s="1"/>
    </row>
    <row r="728" spans="1:37" ht="14.25" customHeight="1">
      <c r="A728" s="315"/>
      <c r="B728" s="1"/>
      <c r="C728" s="1"/>
      <c r="D728" s="1"/>
      <c r="E728" s="1"/>
      <c r="F728" s="1"/>
      <c r="G728" s="1"/>
      <c r="H728" s="1"/>
      <c r="I728" s="1"/>
      <c r="J728" s="1"/>
      <c r="K728" s="1"/>
      <c r="L728" s="1"/>
      <c r="M728" s="1"/>
      <c r="N728" s="1"/>
      <c r="O728" s="1"/>
      <c r="P728" s="229"/>
      <c r="Q728" s="1"/>
      <c r="R728" s="1"/>
      <c r="S728" s="1"/>
      <c r="T728" s="1"/>
      <c r="U728" s="1"/>
      <c r="V728" s="1"/>
      <c r="W728" s="1"/>
      <c r="X728" s="1"/>
      <c r="Y728" s="1"/>
      <c r="Z728" s="1"/>
      <c r="AA728" s="1"/>
      <c r="AB728" s="1"/>
      <c r="AC728" s="1"/>
      <c r="AD728" s="1"/>
      <c r="AE728" s="1"/>
      <c r="AF728" s="1"/>
      <c r="AG728" s="1"/>
      <c r="AH728" s="1"/>
      <c r="AI728" s="1"/>
      <c r="AJ728" s="1"/>
      <c r="AK728" s="1"/>
    </row>
    <row r="729" spans="1:37" ht="14.25" customHeight="1">
      <c r="A729" s="315"/>
      <c r="B729" s="1"/>
      <c r="C729" s="1"/>
      <c r="D729" s="1"/>
      <c r="E729" s="1"/>
      <c r="F729" s="1"/>
      <c r="G729" s="1"/>
      <c r="H729" s="1"/>
      <c r="I729" s="1"/>
      <c r="J729" s="1"/>
      <c r="K729" s="1"/>
      <c r="L729" s="1"/>
      <c r="M729" s="1"/>
      <c r="N729" s="1"/>
      <c r="O729" s="1"/>
      <c r="P729" s="229"/>
      <c r="Q729" s="1"/>
      <c r="R729" s="1"/>
      <c r="S729" s="1"/>
      <c r="T729" s="1"/>
      <c r="U729" s="1"/>
      <c r="V729" s="1"/>
      <c r="W729" s="1"/>
      <c r="X729" s="1"/>
      <c r="Y729" s="1"/>
      <c r="Z729" s="1"/>
      <c r="AA729" s="1"/>
      <c r="AB729" s="1"/>
      <c r="AC729" s="1"/>
      <c r="AD729" s="1"/>
      <c r="AE729" s="1"/>
      <c r="AF729" s="1"/>
      <c r="AG729" s="1"/>
      <c r="AH729" s="1"/>
      <c r="AI729" s="1"/>
      <c r="AJ729" s="1"/>
      <c r="AK729" s="1"/>
    </row>
    <row r="730" spans="1:37" ht="14.25" customHeight="1">
      <c r="A730" s="315"/>
      <c r="B730" s="1"/>
      <c r="C730" s="1"/>
      <c r="D730" s="1"/>
      <c r="E730" s="1"/>
      <c r="F730" s="1"/>
      <c r="G730" s="1"/>
      <c r="H730" s="1"/>
      <c r="I730" s="1"/>
      <c r="J730" s="1"/>
      <c r="K730" s="1"/>
      <c r="L730" s="1"/>
      <c r="M730" s="1"/>
      <c r="N730" s="1"/>
      <c r="O730" s="1"/>
      <c r="P730" s="229"/>
      <c r="Q730" s="1"/>
      <c r="R730" s="1"/>
      <c r="S730" s="1"/>
      <c r="T730" s="1"/>
      <c r="U730" s="1"/>
      <c r="V730" s="1"/>
      <c r="W730" s="1"/>
      <c r="X730" s="1"/>
      <c r="Y730" s="1"/>
      <c r="Z730" s="1"/>
      <c r="AA730" s="1"/>
      <c r="AB730" s="1"/>
      <c r="AC730" s="1"/>
      <c r="AD730" s="1"/>
      <c r="AE730" s="1"/>
      <c r="AF730" s="1"/>
      <c r="AG730" s="1"/>
      <c r="AH730" s="1"/>
      <c r="AI730" s="1"/>
      <c r="AJ730" s="1"/>
      <c r="AK730" s="1"/>
    </row>
    <row r="731" spans="1:37" ht="14.25" customHeight="1">
      <c r="A731" s="315"/>
      <c r="B731" s="1"/>
      <c r="C731" s="1"/>
      <c r="D731" s="1"/>
      <c r="E731" s="1"/>
      <c r="F731" s="1"/>
      <c r="G731" s="1"/>
      <c r="H731" s="1"/>
      <c r="I731" s="1"/>
      <c r="J731" s="1"/>
      <c r="K731" s="1"/>
      <c r="L731" s="1"/>
      <c r="M731" s="1"/>
      <c r="N731" s="1"/>
      <c r="O731" s="1"/>
      <c r="P731" s="229"/>
      <c r="Q731" s="1"/>
      <c r="R731" s="1"/>
      <c r="S731" s="1"/>
      <c r="T731" s="1"/>
      <c r="U731" s="1"/>
      <c r="V731" s="1"/>
      <c r="W731" s="1"/>
      <c r="X731" s="1"/>
      <c r="Y731" s="1"/>
      <c r="Z731" s="1"/>
      <c r="AA731" s="1"/>
      <c r="AB731" s="1"/>
      <c r="AC731" s="1"/>
      <c r="AD731" s="1"/>
      <c r="AE731" s="1"/>
      <c r="AF731" s="1"/>
      <c r="AG731" s="1"/>
      <c r="AH731" s="1"/>
      <c r="AI731" s="1"/>
      <c r="AJ731" s="1"/>
      <c r="AK731" s="1"/>
    </row>
    <row r="732" spans="1:37" ht="14.25" customHeight="1">
      <c r="A732" s="315"/>
      <c r="B732" s="1"/>
      <c r="C732" s="1"/>
      <c r="D732" s="1"/>
      <c r="E732" s="1"/>
      <c r="F732" s="1"/>
      <c r="G732" s="1"/>
      <c r="H732" s="1"/>
      <c r="I732" s="1"/>
      <c r="J732" s="1"/>
      <c r="K732" s="1"/>
      <c r="L732" s="1"/>
      <c r="M732" s="1"/>
      <c r="N732" s="1"/>
      <c r="O732" s="1"/>
      <c r="P732" s="229"/>
      <c r="Q732" s="1"/>
      <c r="R732" s="1"/>
      <c r="S732" s="1"/>
      <c r="T732" s="1"/>
      <c r="U732" s="1"/>
      <c r="V732" s="1"/>
      <c r="W732" s="1"/>
      <c r="X732" s="1"/>
      <c r="Y732" s="1"/>
      <c r="Z732" s="1"/>
      <c r="AA732" s="1"/>
      <c r="AB732" s="1"/>
      <c r="AC732" s="1"/>
      <c r="AD732" s="1"/>
      <c r="AE732" s="1"/>
      <c r="AF732" s="1"/>
      <c r="AG732" s="1"/>
      <c r="AH732" s="1"/>
      <c r="AI732" s="1"/>
      <c r="AJ732" s="1"/>
      <c r="AK732" s="1"/>
    </row>
    <row r="733" spans="1:37" ht="14.25" customHeight="1">
      <c r="A733" s="315"/>
      <c r="B733" s="1"/>
      <c r="C733" s="1"/>
      <c r="D733" s="1"/>
      <c r="E733" s="1"/>
      <c r="F733" s="1"/>
      <c r="G733" s="1"/>
      <c r="H733" s="1"/>
      <c r="I733" s="1"/>
      <c r="J733" s="1"/>
      <c r="K733" s="1"/>
      <c r="L733" s="1"/>
      <c r="M733" s="1"/>
      <c r="N733" s="1"/>
      <c r="O733" s="1"/>
      <c r="P733" s="229"/>
      <c r="Q733" s="1"/>
      <c r="R733" s="1"/>
      <c r="S733" s="1"/>
      <c r="T733" s="1"/>
      <c r="U733" s="1"/>
      <c r="V733" s="1"/>
      <c r="W733" s="1"/>
      <c r="X733" s="1"/>
      <c r="Y733" s="1"/>
      <c r="Z733" s="1"/>
      <c r="AA733" s="1"/>
      <c r="AB733" s="1"/>
      <c r="AC733" s="1"/>
      <c r="AD733" s="1"/>
      <c r="AE733" s="1"/>
      <c r="AF733" s="1"/>
      <c r="AG733" s="1"/>
      <c r="AH733" s="1"/>
      <c r="AI733" s="1"/>
      <c r="AJ733" s="1"/>
      <c r="AK733" s="1"/>
    </row>
    <row r="734" spans="1:37" ht="14.25" customHeight="1">
      <c r="A734" s="315"/>
      <c r="B734" s="1"/>
      <c r="C734" s="1"/>
      <c r="D734" s="1"/>
      <c r="E734" s="1"/>
      <c r="F734" s="1"/>
      <c r="G734" s="1"/>
      <c r="H734" s="1"/>
      <c r="I734" s="1"/>
      <c r="J734" s="1"/>
      <c r="K734" s="1"/>
      <c r="L734" s="1"/>
      <c r="M734" s="1"/>
      <c r="N734" s="1"/>
      <c r="O734" s="1"/>
      <c r="P734" s="229"/>
      <c r="Q734" s="1"/>
      <c r="R734" s="1"/>
      <c r="S734" s="1"/>
      <c r="T734" s="1"/>
      <c r="U734" s="1"/>
      <c r="V734" s="1"/>
      <c r="W734" s="1"/>
      <c r="X734" s="1"/>
      <c r="Y734" s="1"/>
      <c r="Z734" s="1"/>
      <c r="AA734" s="1"/>
      <c r="AB734" s="1"/>
      <c r="AC734" s="1"/>
      <c r="AD734" s="1"/>
      <c r="AE734" s="1"/>
      <c r="AF734" s="1"/>
      <c r="AG734" s="1"/>
      <c r="AH734" s="1"/>
      <c r="AI734" s="1"/>
      <c r="AJ734" s="1"/>
      <c r="AK734" s="1"/>
    </row>
    <row r="735" spans="1:37" ht="14.25" customHeight="1">
      <c r="A735" s="315"/>
      <c r="B735" s="1"/>
      <c r="C735" s="1"/>
      <c r="D735" s="1"/>
      <c r="E735" s="1"/>
      <c r="F735" s="1"/>
      <c r="G735" s="1"/>
      <c r="H735" s="1"/>
      <c r="I735" s="1"/>
      <c r="J735" s="1"/>
      <c r="K735" s="1"/>
      <c r="L735" s="1"/>
      <c r="M735" s="1"/>
      <c r="N735" s="1"/>
      <c r="O735" s="1"/>
      <c r="P735" s="229"/>
      <c r="Q735" s="1"/>
      <c r="R735" s="1"/>
      <c r="S735" s="1"/>
      <c r="T735" s="1"/>
      <c r="U735" s="1"/>
      <c r="V735" s="1"/>
      <c r="W735" s="1"/>
      <c r="X735" s="1"/>
      <c r="Y735" s="1"/>
      <c r="Z735" s="1"/>
      <c r="AA735" s="1"/>
      <c r="AB735" s="1"/>
      <c r="AC735" s="1"/>
      <c r="AD735" s="1"/>
      <c r="AE735" s="1"/>
      <c r="AF735" s="1"/>
      <c r="AG735" s="1"/>
      <c r="AH735" s="1"/>
      <c r="AI735" s="1"/>
      <c r="AJ735" s="1"/>
      <c r="AK735" s="1"/>
    </row>
    <row r="736" spans="1:37" ht="14.25" customHeight="1">
      <c r="A736" s="315"/>
      <c r="B736" s="1"/>
      <c r="C736" s="1"/>
      <c r="D736" s="1"/>
      <c r="E736" s="1"/>
      <c r="F736" s="1"/>
      <c r="G736" s="1"/>
      <c r="H736" s="1"/>
      <c r="I736" s="1"/>
      <c r="J736" s="1"/>
      <c r="K736" s="1"/>
      <c r="L736" s="1"/>
      <c r="M736" s="1"/>
      <c r="N736" s="1"/>
      <c r="O736" s="1"/>
      <c r="P736" s="229"/>
      <c r="Q736" s="1"/>
      <c r="R736" s="1"/>
      <c r="S736" s="1"/>
      <c r="T736" s="1"/>
      <c r="U736" s="1"/>
      <c r="V736" s="1"/>
      <c r="W736" s="1"/>
      <c r="X736" s="1"/>
      <c r="Y736" s="1"/>
      <c r="Z736" s="1"/>
      <c r="AA736" s="1"/>
      <c r="AB736" s="1"/>
      <c r="AC736" s="1"/>
      <c r="AD736" s="1"/>
      <c r="AE736" s="1"/>
      <c r="AF736" s="1"/>
      <c r="AG736" s="1"/>
      <c r="AH736" s="1"/>
      <c r="AI736" s="1"/>
      <c r="AJ736" s="1"/>
      <c r="AK736" s="1"/>
    </row>
    <row r="737" spans="1:37" ht="14.25" customHeight="1">
      <c r="A737" s="315"/>
      <c r="B737" s="1"/>
      <c r="C737" s="1"/>
      <c r="D737" s="1"/>
      <c r="E737" s="1"/>
      <c r="F737" s="1"/>
      <c r="G737" s="1"/>
      <c r="H737" s="1"/>
      <c r="I737" s="1"/>
      <c r="J737" s="1"/>
      <c r="K737" s="1"/>
      <c r="L737" s="1"/>
      <c r="M737" s="1"/>
      <c r="N737" s="1"/>
      <c r="O737" s="1"/>
      <c r="P737" s="229"/>
      <c r="Q737" s="1"/>
      <c r="R737" s="1"/>
      <c r="S737" s="1"/>
      <c r="T737" s="1"/>
      <c r="U737" s="1"/>
      <c r="V737" s="1"/>
      <c r="W737" s="1"/>
      <c r="X737" s="1"/>
      <c r="Y737" s="1"/>
      <c r="Z737" s="1"/>
      <c r="AA737" s="1"/>
      <c r="AB737" s="1"/>
      <c r="AC737" s="1"/>
      <c r="AD737" s="1"/>
      <c r="AE737" s="1"/>
      <c r="AF737" s="1"/>
      <c r="AG737" s="1"/>
      <c r="AH737" s="1"/>
      <c r="AI737" s="1"/>
      <c r="AJ737" s="1"/>
      <c r="AK737" s="1"/>
    </row>
    <row r="738" spans="1:37" ht="14.25" customHeight="1">
      <c r="A738" s="315"/>
      <c r="B738" s="1"/>
      <c r="C738" s="1"/>
      <c r="D738" s="1"/>
      <c r="E738" s="1"/>
      <c r="F738" s="1"/>
      <c r="G738" s="1"/>
      <c r="H738" s="1"/>
      <c r="I738" s="1"/>
      <c r="J738" s="1"/>
      <c r="K738" s="1"/>
      <c r="L738" s="1"/>
      <c r="M738" s="1"/>
      <c r="N738" s="1"/>
      <c r="O738" s="1"/>
      <c r="P738" s="229"/>
      <c r="Q738" s="1"/>
      <c r="R738" s="1"/>
      <c r="S738" s="1"/>
      <c r="T738" s="1"/>
      <c r="U738" s="1"/>
      <c r="V738" s="1"/>
      <c r="W738" s="1"/>
      <c r="X738" s="1"/>
      <c r="Y738" s="1"/>
      <c r="Z738" s="1"/>
      <c r="AA738" s="1"/>
      <c r="AB738" s="1"/>
      <c r="AC738" s="1"/>
      <c r="AD738" s="1"/>
      <c r="AE738" s="1"/>
      <c r="AF738" s="1"/>
      <c r="AG738" s="1"/>
      <c r="AH738" s="1"/>
      <c r="AI738" s="1"/>
      <c r="AJ738" s="1"/>
      <c r="AK738" s="1"/>
    </row>
    <row r="739" spans="1:37" ht="14.25" customHeight="1">
      <c r="A739" s="315"/>
      <c r="B739" s="1"/>
      <c r="C739" s="1"/>
      <c r="D739" s="1"/>
      <c r="E739" s="1"/>
      <c r="F739" s="1"/>
      <c r="G739" s="1"/>
      <c r="H739" s="1"/>
      <c r="I739" s="1"/>
      <c r="J739" s="1"/>
      <c r="K739" s="1"/>
      <c r="L739" s="1"/>
      <c r="M739" s="1"/>
      <c r="N739" s="1"/>
      <c r="O739" s="1"/>
      <c r="P739" s="229"/>
      <c r="Q739" s="1"/>
      <c r="R739" s="1"/>
      <c r="S739" s="1"/>
      <c r="T739" s="1"/>
      <c r="U739" s="1"/>
      <c r="V739" s="1"/>
      <c r="W739" s="1"/>
      <c r="X739" s="1"/>
      <c r="Y739" s="1"/>
      <c r="Z739" s="1"/>
      <c r="AA739" s="1"/>
      <c r="AB739" s="1"/>
      <c r="AC739" s="1"/>
      <c r="AD739" s="1"/>
      <c r="AE739" s="1"/>
      <c r="AF739" s="1"/>
      <c r="AG739" s="1"/>
      <c r="AH739" s="1"/>
      <c r="AI739" s="1"/>
      <c r="AJ739" s="1"/>
      <c r="AK739" s="1"/>
    </row>
    <row r="740" spans="1:37" ht="14.25" customHeight="1">
      <c r="A740" s="315"/>
      <c r="B740" s="1"/>
      <c r="C740" s="1"/>
      <c r="D740" s="1"/>
      <c r="E740" s="1"/>
      <c r="F740" s="1"/>
      <c r="G740" s="1"/>
      <c r="H740" s="1"/>
      <c r="I740" s="1"/>
      <c r="J740" s="1"/>
      <c r="K740" s="1"/>
      <c r="L740" s="1"/>
      <c r="M740" s="1"/>
      <c r="N740" s="1"/>
      <c r="O740" s="1"/>
      <c r="P740" s="229"/>
      <c r="Q740" s="1"/>
      <c r="R740" s="1"/>
      <c r="S740" s="1"/>
      <c r="T740" s="1"/>
      <c r="U740" s="1"/>
      <c r="V740" s="1"/>
      <c r="W740" s="1"/>
      <c r="X740" s="1"/>
      <c r="Y740" s="1"/>
      <c r="Z740" s="1"/>
      <c r="AA740" s="1"/>
      <c r="AB740" s="1"/>
      <c r="AC740" s="1"/>
      <c r="AD740" s="1"/>
      <c r="AE740" s="1"/>
      <c r="AF740" s="1"/>
      <c r="AG740" s="1"/>
      <c r="AH740" s="1"/>
      <c r="AI740" s="1"/>
      <c r="AJ740" s="1"/>
      <c r="AK740" s="1"/>
    </row>
    <row r="741" spans="1:37" ht="14.25" customHeight="1">
      <c r="A741" s="315"/>
      <c r="B741" s="1"/>
      <c r="C741" s="1"/>
      <c r="D741" s="1"/>
      <c r="E741" s="1"/>
      <c r="F741" s="1"/>
      <c r="G741" s="1"/>
      <c r="H741" s="1"/>
      <c r="I741" s="1"/>
      <c r="J741" s="1"/>
      <c r="K741" s="1"/>
      <c r="L741" s="1"/>
      <c r="M741" s="1"/>
      <c r="N741" s="1"/>
      <c r="O741" s="1"/>
      <c r="P741" s="229"/>
      <c r="Q741" s="1"/>
      <c r="R741" s="1"/>
      <c r="S741" s="1"/>
      <c r="T741" s="1"/>
      <c r="U741" s="1"/>
      <c r="V741" s="1"/>
      <c r="W741" s="1"/>
      <c r="X741" s="1"/>
      <c r="Y741" s="1"/>
      <c r="Z741" s="1"/>
      <c r="AA741" s="1"/>
      <c r="AB741" s="1"/>
      <c r="AC741" s="1"/>
      <c r="AD741" s="1"/>
      <c r="AE741" s="1"/>
      <c r="AF741" s="1"/>
      <c r="AG741" s="1"/>
      <c r="AH741" s="1"/>
      <c r="AI741" s="1"/>
      <c r="AJ741" s="1"/>
      <c r="AK741" s="1"/>
    </row>
    <row r="742" spans="1:37" ht="14.25" customHeight="1">
      <c r="A742" s="315"/>
      <c r="B742" s="1"/>
      <c r="C742" s="1"/>
      <c r="D742" s="1"/>
      <c r="E742" s="1"/>
      <c r="F742" s="1"/>
      <c r="G742" s="1"/>
      <c r="H742" s="1"/>
      <c r="I742" s="1"/>
      <c r="J742" s="1"/>
      <c r="K742" s="1"/>
      <c r="L742" s="1"/>
      <c r="M742" s="1"/>
      <c r="N742" s="1"/>
      <c r="O742" s="1"/>
      <c r="P742" s="229"/>
      <c r="Q742" s="1"/>
      <c r="R742" s="1"/>
      <c r="S742" s="1"/>
      <c r="T742" s="1"/>
      <c r="U742" s="1"/>
      <c r="V742" s="1"/>
      <c r="W742" s="1"/>
      <c r="X742" s="1"/>
      <c r="Y742" s="1"/>
      <c r="Z742" s="1"/>
      <c r="AA742" s="1"/>
      <c r="AB742" s="1"/>
      <c r="AC742" s="1"/>
      <c r="AD742" s="1"/>
      <c r="AE742" s="1"/>
      <c r="AF742" s="1"/>
      <c r="AG742" s="1"/>
      <c r="AH742" s="1"/>
      <c r="AI742" s="1"/>
      <c r="AJ742" s="1"/>
      <c r="AK742" s="1"/>
    </row>
    <row r="743" spans="1:37" ht="14.25" customHeight="1">
      <c r="A743" s="315"/>
      <c r="B743" s="1"/>
      <c r="C743" s="1"/>
      <c r="D743" s="1"/>
      <c r="E743" s="1"/>
      <c r="F743" s="1"/>
      <c r="G743" s="1"/>
      <c r="H743" s="1"/>
      <c r="I743" s="1"/>
      <c r="J743" s="1"/>
      <c r="K743" s="1"/>
      <c r="L743" s="1"/>
      <c r="M743" s="1"/>
      <c r="N743" s="1"/>
      <c r="O743" s="1"/>
      <c r="P743" s="229"/>
      <c r="Q743" s="1"/>
      <c r="R743" s="1"/>
      <c r="S743" s="1"/>
      <c r="T743" s="1"/>
      <c r="U743" s="1"/>
      <c r="V743" s="1"/>
      <c r="W743" s="1"/>
      <c r="X743" s="1"/>
      <c r="Y743" s="1"/>
      <c r="Z743" s="1"/>
      <c r="AA743" s="1"/>
      <c r="AB743" s="1"/>
      <c r="AC743" s="1"/>
      <c r="AD743" s="1"/>
      <c r="AE743" s="1"/>
      <c r="AF743" s="1"/>
      <c r="AG743" s="1"/>
      <c r="AH743" s="1"/>
      <c r="AI743" s="1"/>
      <c r="AJ743" s="1"/>
      <c r="AK743" s="1"/>
    </row>
    <row r="744" spans="1:37" ht="14.25" customHeight="1">
      <c r="A744" s="315"/>
      <c r="B744" s="1"/>
      <c r="C744" s="1"/>
      <c r="D744" s="1"/>
      <c r="E744" s="1"/>
      <c r="F744" s="1"/>
      <c r="G744" s="1"/>
      <c r="H744" s="1"/>
      <c r="I744" s="1"/>
      <c r="J744" s="1"/>
      <c r="K744" s="1"/>
      <c r="L744" s="1"/>
      <c r="M744" s="1"/>
      <c r="N744" s="1"/>
      <c r="O744" s="1"/>
      <c r="P744" s="229"/>
      <c r="Q744" s="1"/>
      <c r="R744" s="1"/>
      <c r="S744" s="1"/>
      <c r="T744" s="1"/>
      <c r="U744" s="1"/>
      <c r="V744" s="1"/>
      <c r="W744" s="1"/>
      <c r="X744" s="1"/>
      <c r="Y744" s="1"/>
      <c r="Z744" s="1"/>
      <c r="AA744" s="1"/>
      <c r="AB744" s="1"/>
      <c r="AC744" s="1"/>
      <c r="AD744" s="1"/>
      <c r="AE744" s="1"/>
      <c r="AF744" s="1"/>
      <c r="AG744" s="1"/>
      <c r="AH744" s="1"/>
      <c r="AI744" s="1"/>
      <c r="AJ744" s="1"/>
      <c r="AK744" s="1"/>
    </row>
    <row r="745" spans="1:37" ht="14.25" customHeight="1">
      <c r="A745" s="315"/>
      <c r="B745" s="1"/>
      <c r="C745" s="1"/>
      <c r="D745" s="1"/>
      <c r="E745" s="1"/>
      <c r="F745" s="1"/>
      <c r="G745" s="1"/>
      <c r="H745" s="1"/>
      <c r="I745" s="1"/>
      <c r="J745" s="1"/>
      <c r="K745" s="1"/>
      <c r="L745" s="1"/>
      <c r="M745" s="1"/>
      <c r="N745" s="1"/>
      <c r="O745" s="1"/>
      <c r="P745" s="229"/>
      <c r="Q745" s="1"/>
      <c r="R745" s="1"/>
      <c r="S745" s="1"/>
      <c r="T745" s="1"/>
      <c r="U745" s="1"/>
      <c r="V745" s="1"/>
      <c r="W745" s="1"/>
      <c r="X745" s="1"/>
      <c r="Y745" s="1"/>
      <c r="Z745" s="1"/>
      <c r="AA745" s="1"/>
      <c r="AB745" s="1"/>
      <c r="AC745" s="1"/>
      <c r="AD745" s="1"/>
      <c r="AE745" s="1"/>
      <c r="AF745" s="1"/>
      <c r="AG745" s="1"/>
      <c r="AH745" s="1"/>
      <c r="AI745" s="1"/>
      <c r="AJ745" s="1"/>
      <c r="AK745" s="1"/>
    </row>
    <row r="746" spans="1:37" ht="14.25" customHeight="1">
      <c r="A746" s="315"/>
      <c r="B746" s="1"/>
      <c r="C746" s="1"/>
      <c r="D746" s="1"/>
      <c r="E746" s="1"/>
      <c r="F746" s="1"/>
      <c r="G746" s="1"/>
      <c r="H746" s="1"/>
      <c r="I746" s="1"/>
      <c r="J746" s="1"/>
      <c r="K746" s="1"/>
      <c r="L746" s="1"/>
      <c r="M746" s="1"/>
      <c r="N746" s="1"/>
      <c r="O746" s="1"/>
      <c r="P746" s="229"/>
      <c r="Q746" s="1"/>
      <c r="R746" s="1"/>
      <c r="S746" s="1"/>
      <c r="T746" s="1"/>
      <c r="U746" s="1"/>
      <c r="V746" s="1"/>
      <c r="W746" s="1"/>
      <c r="X746" s="1"/>
      <c r="Y746" s="1"/>
      <c r="Z746" s="1"/>
      <c r="AA746" s="1"/>
      <c r="AB746" s="1"/>
      <c r="AC746" s="1"/>
      <c r="AD746" s="1"/>
      <c r="AE746" s="1"/>
      <c r="AF746" s="1"/>
      <c r="AG746" s="1"/>
      <c r="AH746" s="1"/>
      <c r="AI746" s="1"/>
      <c r="AJ746" s="1"/>
      <c r="AK746" s="1"/>
    </row>
    <row r="747" spans="1:37" ht="14.25" customHeight="1">
      <c r="A747" s="315"/>
      <c r="B747" s="1"/>
      <c r="C747" s="1"/>
      <c r="D747" s="1"/>
      <c r="E747" s="1"/>
      <c r="F747" s="1"/>
      <c r="G747" s="1"/>
      <c r="H747" s="1"/>
      <c r="I747" s="1"/>
      <c r="J747" s="1"/>
      <c r="K747" s="1"/>
      <c r="L747" s="1"/>
      <c r="M747" s="1"/>
      <c r="N747" s="1"/>
      <c r="O747" s="1"/>
      <c r="P747" s="229"/>
      <c r="Q747" s="1"/>
      <c r="R747" s="1"/>
      <c r="S747" s="1"/>
      <c r="T747" s="1"/>
      <c r="U747" s="1"/>
      <c r="V747" s="1"/>
      <c r="W747" s="1"/>
      <c r="X747" s="1"/>
      <c r="Y747" s="1"/>
      <c r="Z747" s="1"/>
      <c r="AA747" s="1"/>
      <c r="AB747" s="1"/>
      <c r="AC747" s="1"/>
      <c r="AD747" s="1"/>
      <c r="AE747" s="1"/>
      <c r="AF747" s="1"/>
      <c r="AG747" s="1"/>
      <c r="AH747" s="1"/>
      <c r="AI747" s="1"/>
      <c r="AJ747" s="1"/>
      <c r="AK747" s="1"/>
    </row>
    <row r="748" spans="1:37" ht="14.25" customHeight="1">
      <c r="A748" s="315"/>
      <c r="B748" s="1"/>
      <c r="C748" s="1"/>
      <c r="D748" s="1"/>
      <c r="E748" s="1"/>
      <c r="F748" s="1"/>
      <c r="G748" s="1"/>
      <c r="H748" s="1"/>
      <c r="I748" s="1"/>
      <c r="J748" s="1"/>
      <c r="K748" s="1"/>
      <c r="L748" s="1"/>
      <c r="M748" s="1"/>
      <c r="N748" s="1"/>
      <c r="O748" s="1"/>
      <c r="P748" s="229"/>
      <c r="Q748" s="1"/>
      <c r="R748" s="1"/>
      <c r="S748" s="1"/>
      <c r="T748" s="1"/>
      <c r="U748" s="1"/>
      <c r="V748" s="1"/>
      <c r="W748" s="1"/>
      <c r="X748" s="1"/>
      <c r="Y748" s="1"/>
      <c r="Z748" s="1"/>
      <c r="AA748" s="1"/>
      <c r="AB748" s="1"/>
      <c r="AC748" s="1"/>
      <c r="AD748" s="1"/>
      <c r="AE748" s="1"/>
      <c r="AF748" s="1"/>
      <c r="AG748" s="1"/>
      <c r="AH748" s="1"/>
      <c r="AI748" s="1"/>
      <c r="AJ748" s="1"/>
      <c r="AK748" s="1"/>
    </row>
    <row r="749" spans="1:37" ht="14.25" customHeight="1">
      <c r="A749" s="315"/>
      <c r="B749" s="1"/>
      <c r="C749" s="1"/>
      <c r="D749" s="1"/>
      <c r="E749" s="1"/>
      <c r="F749" s="1"/>
      <c r="G749" s="1"/>
      <c r="H749" s="1"/>
      <c r="I749" s="1"/>
      <c r="J749" s="1"/>
      <c r="K749" s="1"/>
      <c r="L749" s="1"/>
      <c r="M749" s="1"/>
      <c r="N749" s="1"/>
      <c r="O749" s="1"/>
      <c r="P749" s="229"/>
      <c r="Q749" s="1"/>
      <c r="R749" s="1"/>
      <c r="S749" s="1"/>
      <c r="T749" s="1"/>
      <c r="U749" s="1"/>
      <c r="V749" s="1"/>
      <c r="W749" s="1"/>
      <c r="X749" s="1"/>
      <c r="Y749" s="1"/>
      <c r="Z749" s="1"/>
      <c r="AA749" s="1"/>
      <c r="AB749" s="1"/>
      <c r="AC749" s="1"/>
      <c r="AD749" s="1"/>
      <c r="AE749" s="1"/>
      <c r="AF749" s="1"/>
      <c r="AG749" s="1"/>
      <c r="AH749" s="1"/>
      <c r="AI749" s="1"/>
      <c r="AJ749" s="1"/>
      <c r="AK749" s="1"/>
    </row>
    <row r="750" spans="1:37" ht="14.25" customHeight="1">
      <c r="A750" s="315"/>
      <c r="B750" s="1"/>
      <c r="C750" s="1"/>
      <c r="D750" s="1"/>
      <c r="E750" s="1"/>
      <c r="F750" s="1"/>
      <c r="G750" s="1"/>
      <c r="H750" s="1"/>
      <c r="I750" s="1"/>
      <c r="J750" s="1"/>
      <c r="K750" s="1"/>
      <c r="L750" s="1"/>
      <c r="M750" s="1"/>
      <c r="N750" s="1"/>
      <c r="O750" s="1"/>
      <c r="P750" s="229"/>
      <c r="Q750" s="1"/>
      <c r="R750" s="1"/>
      <c r="S750" s="1"/>
      <c r="T750" s="1"/>
      <c r="U750" s="1"/>
      <c r="V750" s="1"/>
      <c r="W750" s="1"/>
      <c r="X750" s="1"/>
      <c r="Y750" s="1"/>
      <c r="Z750" s="1"/>
      <c r="AA750" s="1"/>
      <c r="AB750" s="1"/>
      <c r="AC750" s="1"/>
      <c r="AD750" s="1"/>
      <c r="AE750" s="1"/>
      <c r="AF750" s="1"/>
      <c r="AG750" s="1"/>
      <c r="AH750" s="1"/>
      <c r="AI750" s="1"/>
      <c r="AJ750" s="1"/>
      <c r="AK750" s="1"/>
    </row>
    <row r="751" spans="1:37" ht="14.25" customHeight="1">
      <c r="A751" s="315"/>
      <c r="B751" s="1"/>
      <c r="C751" s="1"/>
      <c r="D751" s="1"/>
      <c r="E751" s="1"/>
      <c r="F751" s="1"/>
      <c r="G751" s="1"/>
      <c r="H751" s="1"/>
      <c r="I751" s="1"/>
      <c r="J751" s="1"/>
      <c r="K751" s="1"/>
      <c r="L751" s="1"/>
      <c r="M751" s="1"/>
      <c r="N751" s="1"/>
      <c r="O751" s="1"/>
      <c r="P751" s="229"/>
      <c r="Q751" s="1"/>
      <c r="R751" s="1"/>
      <c r="S751" s="1"/>
      <c r="T751" s="1"/>
      <c r="U751" s="1"/>
      <c r="V751" s="1"/>
      <c r="W751" s="1"/>
      <c r="X751" s="1"/>
      <c r="Y751" s="1"/>
      <c r="Z751" s="1"/>
      <c r="AA751" s="1"/>
      <c r="AB751" s="1"/>
      <c r="AC751" s="1"/>
      <c r="AD751" s="1"/>
      <c r="AE751" s="1"/>
      <c r="AF751" s="1"/>
      <c r="AG751" s="1"/>
      <c r="AH751" s="1"/>
      <c r="AI751" s="1"/>
      <c r="AJ751" s="1"/>
      <c r="AK751" s="1"/>
    </row>
    <row r="752" spans="1:37" ht="14.25" customHeight="1">
      <c r="A752" s="315"/>
      <c r="B752" s="1"/>
      <c r="C752" s="1"/>
      <c r="D752" s="1"/>
      <c r="E752" s="1"/>
      <c r="F752" s="1"/>
      <c r="G752" s="1"/>
      <c r="H752" s="1"/>
      <c r="I752" s="1"/>
      <c r="J752" s="1"/>
      <c r="K752" s="1"/>
      <c r="L752" s="1"/>
      <c r="M752" s="1"/>
      <c r="N752" s="1"/>
      <c r="O752" s="1"/>
      <c r="P752" s="229"/>
      <c r="Q752" s="1"/>
      <c r="R752" s="1"/>
      <c r="S752" s="1"/>
      <c r="T752" s="1"/>
      <c r="U752" s="1"/>
      <c r="V752" s="1"/>
      <c r="W752" s="1"/>
      <c r="X752" s="1"/>
      <c r="Y752" s="1"/>
      <c r="Z752" s="1"/>
      <c r="AA752" s="1"/>
      <c r="AB752" s="1"/>
      <c r="AC752" s="1"/>
      <c r="AD752" s="1"/>
      <c r="AE752" s="1"/>
      <c r="AF752" s="1"/>
      <c r="AG752" s="1"/>
      <c r="AH752" s="1"/>
      <c r="AI752" s="1"/>
      <c r="AJ752" s="1"/>
      <c r="AK752" s="1"/>
    </row>
    <row r="753" spans="1:37" ht="14.25" customHeight="1">
      <c r="A753" s="315"/>
      <c r="B753" s="1"/>
      <c r="C753" s="1"/>
      <c r="D753" s="1"/>
      <c r="E753" s="1"/>
      <c r="F753" s="1"/>
      <c r="G753" s="1"/>
      <c r="H753" s="1"/>
      <c r="I753" s="1"/>
      <c r="J753" s="1"/>
      <c r="K753" s="1"/>
      <c r="L753" s="1"/>
      <c r="M753" s="1"/>
      <c r="N753" s="1"/>
      <c r="O753" s="1"/>
      <c r="P753" s="229"/>
      <c r="Q753" s="1"/>
      <c r="R753" s="1"/>
      <c r="S753" s="1"/>
      <c r="T753" s="1"/>
      <c r="U753" s="1"/>
      <c r="V753" s="1"/>
      <c r="W753" s="1"/>
      <c r="X753" s="1"/>
      <c r="Y753" s="1"/>
      <c r="Z753" s="1"/>
      <c r="AA753" s="1"/>
      <c r="AB753" s="1"/>
      <c r="AC753" s="1"/>
      <c r="AD753" s="1"/>
      <c r="AE753" s="1"/>
      <c r="AF753" s="1"/>
      <c r="AG753" s="1"/>
      <c r="AH753" s="1"/>
      <c r="AI753" s="1"/>
      <c r="AJ753" s="1"/>
      <c r="AK753" s="1"/>
    </row>
    <row r="754" spans="1:37" ht="14.25" customHeight="1">
      <c r="A754" s="315"/>
      <c r="B754" s="1"/>
      <c r="C754" s="1"/>
      <c r="D754" s="1"/>
      <c r="E754" s="1"/>
      <c r="F754" s="1"/>
      <c r="G754" s="1"/>
      <c r="H754" s="1"/>
      <c r="I754" s="1"/>
      <c r="J754" s="1"/>
      <c r="K754" s="1"/>
      <c r="L754" s="1"/>
      <c r="M754" s="1"/>
      <c r="N754" s="1"/>
      <c r="O754" s="1"/>
      <c r="P754" s="229"/>
      <c r="Q754" s="1"/>
      <c r="R754" s="1"/>
      <c r="S754" s="1"/>
      <c r="T754" s="1"/>
      <c r="U754" s="1"/>
      <c r="V754" s="1"/>
      <c r="W754" s="1"/>
      <c r="X754" s="1"/>
      <c r="Y754" s="1"/>
      <c r="Z754" s="1"/>
      <c r="AA754" s="1"/>
      <c r="AB754" s="1"/>
      <c r="AC754" s="1"/>
      <c r="AD754" s="1"/>
      <c r="AE754" s="1"/>
      <c r="AF754" s="1"/>
      <c r="AG754" s="1"/>
      <c r="AH754" s="1"/>
      <c r="AI754" s="1"/>
      <c r="AJ754" s="1"/>
      <c r="AK754" s="1"/>
    </row>
    <row r="755" spans="1:37" ht="14.25" customHeight="1">
      <c r="A755" s="315"/>
      <c r="B755" s="1"/>
      <c r="C755" s="1"/>
      <c r="D755" s="1"/>
      <c r="E755" s="1"/>
      <c r="F755" s="1"/>
      <c r="G755" s="1"/>
      <c r="H755" s="1"/>
      <c r="I755" s="1"/>
      <c r="J755" s="1"/>
      <c r="K755" s="1"/>
      <c r="L755" s="1"/>
      <c r="M755" s="1"/>
      <c r="N755" s="1"/>
      <c r="O755" s="1"/>
      <c r="P755" s="229"/>
      <c r="Q755" s="1"/>
      <c r="R755" s="1"/>
      <c r="S755" s="1"/>
      <c r="T755" s="1"/>
      <c r="U755" s="1"/>
      <c r="V755" s="1"/>
      <c r="W755" s="1"/>
      <c r="X755" s="1"/>
      <c r="Y755" s="1"/>
      <c r="Z755" s="1"/>
      <c r="AA755" s="1"/>
      <c r="AB755" s="1"/>
      <c r="AC755" s="1"/>
      <c r="AD755" s="1"/>
      <c r="AE755" s="1"/>
      <c r="AF755" s="1"/>
      <c r="AG755" s="1"/>
      <c r="AH755" s="1"/>
      <c r="AI755" s="1"/>
      <c r="AJ755" s="1"/>
      <c r="AK755" s="1"/>
    </row>
    <row r="756" spans="1:37" ht="14.25" customHeight="1">
      <c r="A756" s="315"/>
      <c r="B756" s="1"/>
      <c r="C756" s="1"/>
      <c r="D756" s="1"/>
      <c r="E756" s="1"/>
      <c r="F756" s="1"/>
      <c r="G756" s="1"/>
      <c r="H756" s="1"/>
      <c r="I756" s="1"/>
      <c r="J756" s="1"/>
      <c r="K756" s="1"/>
      <c r="L756" s="1"/>
      <c r="M756" s="1"/>
      <c r="N756" s="1"/>
      <c r="O756" s="1"/>
      <c r="P756" s="229"/>
      <c r="Q756" s="1"/>
      <c r="R756" s="1"/>
      <c r="S756" s="1"/>
      <c r="T756" s="1"/>
      <c r="U756" s="1"/>
      <c r="V756" s="1"/>
      <c r="W756" s="1"/>
      <c r="X756" s="1"/>
      <c r="Y756" s="1"/>
      <c r="Z756" s="1"/>
      <c r="AA756" s="1"/>
      <c r="AB756" s="1"/>
      <c r="AC756" s="1"/>
      <c r="AD756" s="1"/>
      <c r="AE756" s="1"/>
      <c r="AF756" s="1"/>
      <c r="AG756" s="1"/>
      <c r="AH756" s="1"/>
      <c r="AI756" s="1"/>
      <c r="AJ756" s="1"/>
      <c r="AK756" s="1"/>
    </row>
    <row r="757" spans="1:37" ht="14.25" customHeight="1">
      <c r="A757" s="315"/>
      <c r="B757" s="1"/>
      <c r="C757" s="1"/>
      <c r="D757" s="1"/>
      <c r="E757" s="1"/>
      <c r="F757" s="1"/>
      <c r="G757" s="1"/>
      <c r="H757" s="1"/>
      <c r="I757" s="1"/>
      <c r="J757" s="1"/>
      <c r="K757" s="1"/>
      <c r="L757" s="1"/>
      <c r="M757" s="1"/>
      <c r="N757" s="1"/>
      <c r="O757" s="1"/>
      <c r="P757" s="229"/>
      <c r="Q757" s="1"/>
      <c r="R757" s="1"/>
      <c r="S757" s="1"/>
      <c r="T757" s="1"/>
      <c r="U757" s="1"/>
      <c r="V757" s="1"/>
      <c r="W757" s="1"/>
      <c r="X757" s="1"/>
      <c r="Y757" s="1"/>
      <c r="Z757" s="1"/>
      <c r="AA757" s="1"/>
      <c r="AB757" s="1"/>
      <c r="AC757" s="1"/>
      <c r="AD757" s="1"/>
      <c r="AE757" s="1"/>
      <c r="AF757" s="1"/>
      <c r="AG757" s="1"/>
      <c r="AH757" s="1"/>
      <c r="AI757" s="1"/>
      <c r="AJ757" s="1"/>
      <c r="AK757" s="1"/>
    </row>
    <row r="758" spans="1:37" ht="14.25" customHeight="1">
      <c r="A758" s="315"/>
      <c r="B758" s="1"/>
      <c r="C758" s="1"/>
      <c r="D758" s="1"/>
      <c r="E758" s="1"/>
      <c r="F758" s="1"/>
      <c r="G758" s="1"/>
      <c r="H758" s="1"/>
      <c r="I758" s="1"/>
      <c r="J758" s="1"/>
      <c r="K758" s="1"/>
      <c r="L758" s="1"/>
      <c r="M758" s="1"/>
      <c r="N758" s="1"/>
      <c r="O758" s="1"/>
      <c r="P758" s="229"/>
      <c r="Q758" s="1"/>
      <c r="R758" s="1"/>
      <c r="S758" s="1"/>
      <c r="T758" s="1"/>
      <c r="U758" s="1"/>
      <c r="V758" s="1"/>
      <c r="W758" s="1"/>
      <c r="X758" s="1"/>
      <c r="Y758" s="1"/>
      <c r="Z758" s="1"/>
      <c r="AA758" s="1"/>
      <c r="AB758" s="1"/>
      <c r="AC758" s="1"/>
      <c r="AD758" s="1"/>
      <c r="AE758" s="1"/>
      <c r="AF758" s="1"/>
      <c r="AG758" s="1"/>
      <c r="AH758" s="1"/>
      <c r="AI758" s="1"/>
      <c r="AJ758" s="1"/>
      <c r="AK758" s="1"/>
    </row>
    <row r="759" spans="1:37" ht="14.25" customHeight="1">
      <c r="A759" s="315"/>
      <c r="B759" s="1"/>
      <c r="C759" s="1"/>
      <c r="D759" s="1"/>
      <c r="E759" s="1"/>
      <c r="F759" s="1"/>
      <c r="G759" s="1"/>
      <c r="H759" s="1"/>
      <c r="I759" s="1"/>
      <c r="J759" s="1"/>
      <c r="K759" s="1"/>
      <c r="L759" s="1"/>
      <c r="M759" s="1"/>
      <c r="N759" s="1"/>
      <c r="O759" s="1"/>
      <c r="P759" s="229"/>
      <c r="Q759" s="1"/>
      <c r="R759" s="1"/>
      <c r="S759" s="1"/>
      <c r="T759" s="1"/>
      <c r="U759" s="1"/>
      <c r="V759" s="1"/>
      <c r="W759" s="1"/>
      <c r="X759" s="1"/>
      <c r="Y759" s="1"/>
      <c r="Z759" s="1"/>
      <c r="AA759" s="1"/>
      <c r="AB759" s="1"/>
      <c r="AC759" s="1"/>
      <c r="AD759" s="1"/>
      <c r="AE759" s="1"/>
      <c r="AF759" s="1"/>
      <c r="AG759" s="1"/>
      <c r="AH759" s="1"/>
      <c r="AI759" s="1"/>
      <c r="AJ759" s="1"/>
      <c r="AK759" s="1"/>
    </row>
    <row r="760" spans="1:37" ht="14.25" customHeight="1">
      <c r="A760" s="315"/>
      <c r="B760" s="1"/>
      <c r="C760" s="1"/>
      <c r="D760" s="1"/>
      <c r="E760" s="1"/>
      <c r="F760" s="1"/>
      <c r="G760" s="1"/>
      <c r="H760" s="1"/>
      <c r="I760" s="1"/>
      <c r="J760" s="1"/>
      <c r="K760" s="1"/>
      <c r="L760" s="1"/>
      <c r="M760" s="1"/>
      <c r="N760" s="1"/>
      <c r="O760" s="1"/>
      <c r="P760" s="229"/>
      <c r="Q760" s="1"/>
      <c r="R760" s="1"/>
      <c r="S760" s="1"/>
      <c r="T760" s="1"/>
      <c r="U760" s="1"/>
      <c r="V760" s="1"/>
      <c r="W760" s="1"/>
      <c r="X760" s="1"/>
      <c r="Y760" s="1"/>
      <c r="Z760" s="1"/>
      <c r="AA760" s="1"/>
      <c r="AB760" s="1"/>
      <c r="AC760" s="1"/>
      <c r="AD760" s="1"/>
      <c r="AE760" s="1"/>
      <c r="AF760" s="1"/>
      <c r="AG760" s="1"/>
      <c r="AH760" s="1"/>
      <c r="AI760" s="1"/>
      <c r="AJ760" s="1"/>
      <c r="AK760" s="1"/>
    </row>
    <row r="761" spans="1:37" ht="14.25" customHeight="1">
      <c r="A761" s="315"/>
      <c r="B761" s="1"/>
      <c r="C761" s="1"/>
      <c r="D761" s="1"/>
      <c r="E761" s="1"/>
      <c r="F761" s="1"/>
      <c r="G761" s="1"/>
      <c r="H761" s="1"/>
      <c r="I761" s="1"/>
      <c r="J761" s="1"/>
      <c r="K761" s="1"/>
      <c r="L761" s="1"/>
      <c r="M761" s="1"/>
      <c r="N761" s="1"/>
      <c r="O761" s="1"/>
      <c r="P761" s="229"/>
      <c r="Q761" s="1"/>
      <c r="R761" s="1"/>
      <c r="S761" s="1"/>
      <c r="T761" s="1"/>
      <c r="U761" s="1"/>
      <c r="V761" s="1"/>
      <c r="W761" s="1"/>
      <c r="X761" s="1"/>
      <c r="Y761" s="1"/>
      <c r="Z761" s="1"/>
      <c r="AA761" s="1"/>
      <c r="AB761" s="1"/>
      <c r="AC761" s="1"/>
      <c r="AD761" s="1"/>
      <c r="AE761" s="1"/>
      <c r="AF761" s="1"/>
      <c r="AG761" s="1"/>
      <c r="AH761" s="1"/>
      <c r="AI761" s="1"/>
      <c r="AJ761" s="1"/>
      <c r="AK761" s="1"/>
    </row>
    <row r="762" spans="1:37" ht="14.25" customHeight="1">
      <c r="A762" s="315"/>
      <c r="B762" s="1"/>
      <c r="C762" s="1"/>
      <c r="D762" s="1"/>
      <c r="E762" s="1"/>
      <c r="F762" s="1"/>
      <c r="G762" s="1"/>
      <c r="H762" s="1"/>
      <c r="I762" s="1"/>
      <c r="J762" s="1"/>
      <c r="K762" s="1"/>
      <c r="L762" s="1"/>
      <c r="M762" s="1"/>
      <c r="N762" s="1"/>
      <c r="O762" s="1"/>
      <c r="P762" s="229"/>
      <c r="Q762" s="1"/>
      <c r="R762" s="1"/>
      <c r="S762" s="1"/>
      <c r="T762" s="1"/>
      <c r="U762" s="1"/>
      <c r="V762" s="1"/>
      <c r="W762" s="1"/>
      <c r="X762" s="1"/>
      <c r="Y762" s="1"/>
      <c r="Z762" s="1"/>
      <c r="AA762" s="1"/>
      <c r="AB762" s="1"/>
      <c r="AC762" s="1"/>
      <c r="AD762" s="1"/>
      <c r="AE762" s="1"/>
      <c r="AF762" s="1"/>
      <c r="AG762" s="1"/>
      <c r="AH762" s="1"/>
      <c r="AI762" s="1"/>
      <c r="AJ762" s="1"/>
      <c r="AK762" s="1"/>
    </row>
    <row r="763" spans="1:37" ht="14.25" customHeight="1">
      <c r="A763" s="315"/>
      <c r="B763" s="1"/>
      <c r="C763" s="1"/>
      <c r="D763" s="1"/>
      <c r="E763" s="1"/>
      <c r="F763" s="1"/>
      <c r="G763" s="1"/>
      <c r="H763" s="1"/>
      <c r="I763" s="1"/>
      <c r="J763" s="1"/>
      <c r="K763" s="1"/>
      <c r="L763" s="1"/>
      <c r="M763" s="1"/>
      <c r="N763" s="1"/>
      <c r="O763" s="1"/>
      <c r="P763" s="229"/>
      <c r="Q763" s="1"/>
      <c r="R763" s="1"/>
      <c r="S763" s="1"/>
      <c r="T763" s="1"/>
      <c r="U763" s="1"/>
      <c r="V763" s="1"/>
      <c r="W763" s="1"/>
      <c r="X763" s="1"/>
      <c r="Y763" s="1"/>
      <c r="Z763" s="1"/>
      <c r="AA763" s="1"/>
      <c r="AB763" s="1"/>
      <c r="AC763" s="1"/>
      <c r="AD763" s="1"/>
      <c r="AE763" s="1"/>
      <c r="AF763" s="1"/>
      <c r="AG763" s="1"/>
      <c r="AH763" s="1"/>
      <c r="AI763" s="1"/>
      <c r="AJ763" s="1"/>
      <c r="AK763" s="1"/>
    </row>
    <row r="764" spans="1:37" ht="14.25" customHeight="1">
      <c r="A764" s="315"/>
      <c r="B764" s="1"/>
      <c r="C764" s="1"/>
      <c r="D764" s="1"/>
      <c r="E764" s="1"/>
      <c r="F764" s="1"/>
      <c r="G764" s="1"/>
      <c r="H764" s="1"/>
      <c r="I764" s="1"/>
      <c r="J764" s="1"/>
      <c r="K764" s="1"/>
      <c r="L764" s="1"/>
      <c r="M764" s="1"/>
      <c r="N764" s="1"/>
      <c r="O764" s="1"/>
      <c r="P764" s="229"/>
      <c r="Q764" s="1"/>
      <c r="R764" s="1"/>
      <c r="S764" s="1"/>
      <c r="T764" s="1"/>
      <c r="U764" s="1"/>
      <c r="V764" s="1"/>
      <c r="W764" s="1"/>
      <c r="X764" s="1"/>
      <c r="Y764" s="1"/>
      <c r="Z764" s="1"/>
      <c r="AA764" s="1"/>
      <c r="AB764" s="1"/>
      <c r="AC764" s="1"/>
      <c r="AD764" s="1"/>
      <c r="AE764" s="1"/>
      <c r="AF764" s="1"/>
      <c r="AG764" s="1"/>
      <c r="AH764" s="1"/>
      <c r="AI764" s="1"/>
      <c r="AJ764" s="1"/>
      <c r="AK764" s="1"/>
    </row>
    <row r="765" spans="1:37" ht="14.25" customHeight="1">
      <c r="A765" s="315"/>
      <c r="B765" s="1"/>
      <c r="C765" s="1"/>
      <c r="D765" s="1"/>
      <c r="E765" s="1"/>
      <c r="F765" s="1"/>
      <c r="G765" s="1"/>
      <c r="H765" s="1"/>
      <c r="I765" s="1"/>
      <c r="J765" s="1"/>
      <c r="K765" s="1"/>
      <c r="L765" s="1"/>
      <c r="M765" s="1"/>
      <c r="N765" s="1"/>
      <c r="O765" s="1"/>
      <c r="P765" s="229"/>
      <c r="Q765" s="1"/>
      <c r="R765" s="1"/>
      <c r="S765" s="1"/>
      <c r="T765" s="1"/>
      <c r="U765" s="1"/>
      <c r="V765" s="1"/>
      <c r="W765" s="1"/>
      <c r="X765" s="1"/>
      <c r="Y765" s="1"/>
      <c r="Z765" s="1"/>
      <c r="AA765" s="1"/>
      <c r="AB765" s="1"/>
      <c r="AC765" s="1"/>
      <c r="AD765" s="1"/>
      <c r="AE765" s="1"/>
      <c r="AF765" s="1"/>
      <c r="AG765" s="1"/>
      <c r="AH765" s="1"/>
      <c r="AI765" s="1"/>
      <c r="AJ765" s="1"/>
      <c r="AK765" s="1"/>
    </row>
    <row r="766" spans="1:37" ht="14.25" customHeight="1">
      <c r="A766" s="315"/>
      <c r="B766" s="1"/>
      <c r="C766" s="1"/>
      <c r="D766" s="1"/>
      <c r="E766" s="1"/>
      <c r="F766" s="1"/>
      <c r="G766" s="1"/>
      <c r="H766" s="1"/>
      <c r="I766" s="1"/>
      <c r="J766" s="1"/>
      <c r="K766" s="1"/>
      <c r="L766" s="1"/>
      <c r="M766" s="1"/>
      <c r="N766" s="1"/>
      <c r="O766" s="1"/>
      <c r="P766" s="229"/>
      <c r="Q766" s="1"/>
      <c r="R766" s="1"/>
      <c r="S766" s="1"/>
      <c r="T766" s="1"/>
      <c r="U766" s="1"/>
      <c r="V766" s="1"/>
      <c r="W766" s="1"/>
      <c r="X766" s="1"/>
      <c r="Y766" s="1"/>
      <c r="Z766" s="1"/>
      <c r="AA766" s="1"/>
      <c r="AB766" s="1"/>
      <c r="AC766" s="1"/>
      <c r="AD766" s="1"/>
      <c r="AE766" s="1"/>
      <c r="AF766" s="1"/>
      <c r="AG766" s="1"/>
      <c r="AH766" s="1"/>
      <c r="AI766" s="1"/>
      <c r="AJ766" s="1"/>
      <c r="AK766" s="1"/>
    </row>
    <row r="767" spans="1:37" ht="14.25" customHeight="1">
      <c r="A767" s="315"/>
      <c r="B767" s="1"/>
      <c r="C767" s="1"/>
      <c r="D767" s="1"/>
      <c r="E767" s="1"/>
      <c r="F767" s="1"/>
      <c r="G767" s="1"/>
      <c r="H767" s="1"/>
      <c r="I767" s="1"/>
      <c r="J767" s="1"/>
      <c r="K767" s="1"/>
      <c r="L767" s="1"/>
      <c r="M767" s="1"/>
      <c r="N767" s="1"/>
      <c r="O767" s="1"/>
      <c r="P767" s="229"/>
      <c r="Q767" s="1"/>
      <c r="R767" s="1"/>
      <c r="S767" s="1"/>
      <c r="T767" s="1"/>
      <c r="U767" s="1"/>
      <c r="V767" s="1"/>
      <c r="W767" s="1"/>
      <c r="X767" s="1"/>
      <c r="Y767" s="1"/>
      <c r="Z767" s="1"/>
      <c r="AA767" s="1"/>
      <c r="AB767" s="1"/>
      <c r="AC767" s="1"/>
      <c r="AD767" s="1"/>
      <c r="AE767" s="1"/>
      <c r="AF767" s="1"/>
      <c r="AG767" s="1"/>
      <c r="AH767" s="1"/>
      <c r="AI767" s="1"/>
      <c r="AJ767" s="1"/>
      <c r="AK767" s="1"/>
    </row>
    <row r="768" spans="1:37" ht="14.25" customHeight="1">
      <c r="A768" s="315"/>
      <c r="B768" s="1"/>
      <c r="C768" s="1"/>
      <c r="D768" s="1"/>
      <c r="E768" s="1"/>
      <c r="F768" s="1"/>
      <c r="G768" s="1"/>
      <c r="H768" s="1"/>
      <c r="I768" s="1"/>
      <c r="J768" s="1"/>
      <c r="K768" s="1"/>
      <c r="L768" s="1"/>
      <c r="M768" s="1"/>
      <c r="N768" s="1"/>
      <c r="O768" s="1"/>
      <c r="P768" s="229"/>
      <c r="Q768" s="1"/>
      <c r="R768" s="1"/>
      <c r="S768" s="1"/>
      <c r="T768" s="1"/>
      <c r="U768" s="1"/>
      <c r="V768" s="1"/>
      <c r="W768" s="1"/>
      <c r="X768" s="1"/>
      <c r="Y768" s="1"/>
      <c r="Z768" s="1"/>
      <c r="AA768" s="1"/>
      <c r="AB768" s="1"/>
      <c r="AC768" s="1"/>
      <c r="AD768" s="1"/>
      <c r="AE768" s="1"/>
      <c r="AF768" s="1"/>
      <c r="AG768" s="1"/>
      <c r="AH768" s="1"/>
      <c r="AI768" s="1"/>
      <c r="AJ768" s="1"/>
      <c r="AK768" s="1"/>
    </row>
    <row r="769" spans="1:37" ht="14.25" customHeight="1">
      <c r="A769" s="315"/>
      <c r="B769" s="1"/>
      <c r="C769" s="1"/>
      <c r="D769" s="1"/>
      <c r="E769" s="1"/>
      <c r="F769" s="1"/>
      <c r="G769" s="1"/>
      <c r="H769" s="1"/>
      <c r="I769" s="1"/>
      <c r="J769" s="1"/>
      <c r="K769" s="1"/>
      <c r="L769" s="1"/>
      <c r="M769" s="1"/>
      <c r="N769" s="1"/>
      <c r="O769" s="1"/>
      <c r="P769" s="229"/>
      <c r="Q769" s="1"/>
      <c r="R769" s="1"/>
      <c r="S769" s="1"/>
      <c r="T769" s="1"/>
      <c r="U769" s="1"/>
      <c r="V769" s="1"/>
      <c r="W769" s="1"/>
      <c r="X769" s="1"/>
      <c r="Y769" s="1"/>
      <c r="Z769" s="1"/>
      <c r="AA769" s="1"/>
      <c r="AB769" s="1"/>
      <c r="AC769" s="1"/>
      <c r="AD769" s="1"/>
      <c r="AE769" s="1"/>
      <c r="AF769" s="1"/>
      <c r="AG769" s="1"/>
      <c r="AH769" s="1"/>
      <c r="AI769" s="1"/>
      <c r="AJ769" s="1"/>
      <c r="AK769" s="1"/>
    </row>
    <row r="770" spans="1:37" ht="14.25" customHeight="1">
      <c r="A770" s="315"/>
      <c r="B770" s="1"/>
      <c r="C770" s="1"/>
      <c r="D770" s="1"/>
      <c r="E770" s="1"/>
      <c r="F770" s="1"/>
      <c r="G770" s="1"/>
      <c r="H770" s="1"/>
      <c r="I770" s="1"/>
      <c r="J770" s="1"/>
      <c r="K770" s="1"/>
      <c r="L770" s="1"/>
      <c r="M770" s="1"/>
      <c r="N770" s="1"/>
      <c r="O770" s="1"/>
      <c r="P770" s="229"/>
      <c r="Q770" s="1"/>
      <c r="R770" s="1"/>
      <c r="S770" s="1"/>
      <c r="T770" s="1"/>
      <c r="U770" s="1"/>
      <c r="V770" s="1"/>
      <c r="W770" s="1"/>
      <c r="X770" s="1"/>
      <c r="Y770" s="1"/>
      <c r="Z770" s="1"/>
      <c r="AA770" s="1"/>
      <c r="AB770" s="1"/>
      <c r="AC770" s="1"/>
      <c r="AD770" s="1"/>
      <c r="AE770" s="1"/>
      <c r="AF770" s="1"/>
      <c r="AG770" s="1"/>
      <c r="AH770" s="1"/>
      <c r="AI770" s="1"/>
      <c r="AJ770" s="1"/>
      <c r="AK770" s="1"/>
    </row>
    <row r="771" spans="1:37" ht="14.25" customHeight="1">
      <c r="A771" s="315"/>
      <c r="B771" s="1"/>
      <c r="C771" s="1"/>
      <c r="D771" s="1"/>
      <c r="E771" s="1"/>
      <c r="F771" s="1"/>
      <c r="G771" s="1"/>
      <c r="H771" s="1"/>
      <c r="I771" s="1"/>
      <c r="J771" s="1"/>
      <c r="K771" s="1"/>
      <c r="L771" s="1"/>
      <c r="M771" s="1"/>
      <c r="N771" s="1"/>
      <c r="O771" s="1"/>
      <c r="P771" s="229"/>
      <c r="Q771" s="1"/>
      <c r="R771" s="1"/>
      <c r="S771" s="1"/>
      <c r="T771" s="1"/>
      <c r="U771" s="1"/>
      <c r="V771" s="1"/>
      <c r="W771" s="1"/>
      <c r="X771" s="1"/>
      <c r="Y771" s="1"/>
      <c r="Z771" s="1"/>
      <c r="AA771" s="1"/>
      <c r="AB771" s="1"/>
      <c r="AC771" s="1"/>
      <c r="AD771" s="1"/>
      <c r="AE771" s="1"/>
      <c r="AF771" s="1"/>
      <c r="AG771" s="1"/>
      <c r="AH771" s="1"/>
      <c r="AI771" s="1"/>
      <c r="AJ771" s="1"/>
      <c r="AK771" s="1"/>
    </row>
    <row r="772" spans="1:37" ht="14.25" customHeight="1">
      <c r="A772" s="315"/>
      <c r="B772" s="1"/>
      <c r="C772" s="1"/>
      <c r="D772" s="1"/>
      <c r="E772" s="1"/>
      <c r="F772" s="1"/>
      <c r="G772" s="1"/>
      <c r="H772" s="1"/>
      <c r="I772" s="1"/>
      <c r="J772" s="1"/>
      <c r="K772" s="1"/>
      <c r="L772" s="1"/>
      <c r="M772" s="1"/>
      <c r="N772" s="1"/>
      <c r="O772" s="1"/>
      <c r="P772" s="229"/>
      <c r="Q772" s="1"/>
      <c r="R772" s="1"/>
      <c r="S772" s="1"/>
      <c r="T772" s="1"/>
      <c r="U772" s="1"/>
      <c r="V772" s="1"/>
      <c r="W772" s="1"/>
      <c r="X772" s="1"/>
      <c r="Y772" s="1"/>
      <c r="Z772" s="1"/>
      <c r="AA772" s="1"/>
      <c r="AB772" s="1"/>
      <c r="AC772" s="1"/>
      <c r="AD772" s="1"/>
      <c r="AE772" s="1"/>
      <c r="AF772" s="1"/>
      <c r="AG772" s="1"/>
      <c r="AH772" s="1"/>
      <c r="AI772" s="1"/>
      <c r="AJ772" s="1"/>
      <c r="AK772" s="1"/>
    </row>
    <row r="773" spans="1:37" ht="14.25" customHeight="1">
      <c r="A773" s="315"/>
      <c r="B773" s="1"/>
      <c r="C773" s="1"/>
      <c r="D773" s="1"/>
      <c r="E773" s="1"/>
      <c r="F773" s="1"/>
      <c r="G773" s="1"/>
      <c r="H773" s="1"/>
      <c r="I773" s="1"/>
      <c r="J773" s="1"/>
      <c r="K773" s="1"/>
      <c r="L773" s="1"/>
      <c r="M773" s="1"/>
      <c r="N773" s="1"/>
      <c r="O773" s="1"/>
      <c r="P773" s="229"/>
      <c r="Q773" s="1"/>
      <c r="R773" s="1"/>
      <c r="S773" s="1"/>
      <c r="T773" s="1"/>
      <c r="U773" s="1"/>
      <c r="V773" s="1"/>
      <c r="W773" s="1"/>
      <c r="X773" s="1"/>
      <c r="Y773" s="1"/>
      <c r="Z773" s="1"/>
      <c r="AA773" s="1"/>
      <c r="AB773" s="1"/>
      <c r="AC773" s="1"/>
      <c r="AD773" s="1"/>
      <c r="AE773" s="1"/>
      <c r="AF773" s="1"/>
      <c r="AG773" s="1"/>
      <c r="AH773" s="1"/>
      <c r="AI773" s="1"/>
      <c r="AJ773" s="1"/>
      <c r="AK773" s="1"/>
    </row>
    <row r="774" spans="1:37" ht="14.25" customHeight="1">
      <c r="A774" s="315"/>
      <c r="B774" s="1"/>
      <c r="C774" s="1"/>
      <c r="D774" s="1"/>
      <c r="E774" s="1"/>
      <c r="F774" s="1"/>
      <c r="G774" s="1"/>
      <c r="H774" s="1"/>
      <c r="I774" s="1"/>
      <c r="J774" s="1"/>
      <c r="K774" s="1"/>
      <c r="L774" s="1"/>
      <c r="M774" s="1"/>
      <c r="N774" s="1"/>
      <c r="O774" s="1"/>
      <c r="P774" s="229"/>
      <c r="Q774" s="1"/>
      <c r="R774" s="1"/>
      <c r="S774" s="1"/>
      <c r="T774" s="1"/>
      <c r="U774" s="1"/>
      <c r="V774" s="1"/>
      <c r="W774" s="1"/>
      <c r="X774" s="1"/>
      <c r="Y774" s="1"/>
      <c r="Z774" s="1"/>
      <c r="AA774" s="1"/>
      <c r="AB774" s="1"/>
      <c r="AC774" s="1"/>
      <c r="AD774" s="1"/>
      <c r="AE774" s="1"/>
      <c r="AF774" s="1"/>
      <c r="AG774" s="1"/>
      <c r="AH774" s="1"/>
      <c r="AI774" s="1"/>
      <c r="AJ774" s="1"/>
      <c r="AK774" s="1"/>
    </row>
    <row r="775" spans="1:37" ht="14.25" customHeight="1">
      <c r="A775" s="315"/>
      <c r="B775" s="1"/>
      <c r="C775" s="1"/>
      <c r="D775" s="1"/>
      <c r="E775" s="1"/>
      <c r="F775" s="1"/>
      <c r="G775" s="1"/>
      <c r="H775" s="1"/>
      <c r="I775" s="1"/>
      <c r="J775" s="1"/>
      <c r="K775" s="1"/>
      <c r="L775" s="1"/>
      <c r="M775" s="1"/>
      <c r="N775" s="1"/>
      <c r="O775" s="1"/>
      <c r="P775" s="229"/>
      <c r="Q775" s="1"/>
      <c r="R775" s="1"/>
      <c r="S775" s="1"/>
      <c r="T775" s="1"/>
      <c r="U775" s="1"/>
      <c r="V775" s="1"/>
      <c r="W775" s="1"/>
      <c r="X775" s="1"/>
      <c r="Y775" s="1"/>
      <c r="Z775" s="1"/>
      <c r="AA775" s="1"/>
      <c r="AB775" s="1"/>
      <c r="AC775" s="1"/>
      <c r="AD775" s="1"/>
      <c r="AE775" s="1"/>
      <c r="AF775" s="1"/>
      <c r="AG775" s="1"/>
      <c r="AH775" s="1"/>
      <c r="AI775" s="1"/>
      <c r="AJ775" s="1"/>
      <c r="AK775" s="1"/>
    </row>
    <row r="776" spans="1:37" ht="14.25" customHeight="1">
      <c r="A776" s="315"/>
      <c r="B776" s="1"/>
      <c r="C776" s="1"/>
      <c r="D776" s="1"/>
      <c r="E776" s="1"/>
      <c r="F776" s="1"/>
      <c r="G776" s="1"/>
      <c r="H776" s="1"/>
      <c r="I776" s="1"/>
      <c r="J776" s="1"/>
      <c r="K776" s="1"/>
      <c r="L776" s="1"/>
      <c r="M776" s="1"/>
      <c r="N776" s="1"/>
      <c r="O776" s="1"/>
      <c r="P776" s="229"/>
      <c r="Q776" s="1"/>
      <c r="R776" s="1"/>
      <c r="S776" s="1"/>
      <c r="T776" s="1"/>
      <c r="U776" s="1"/>
      <c r="V776" s="1"/>
      <c r="W776" s="1"/>
      <c r="X776" s="1"/>
      <c r="Y776" s="1"/>
      <c r="Z776" s="1"/>
      <c r="AA776" s="1"/>
      <c r="AB776" s="1"/>
      <c r="AC776" s="1"/>
      <c r="AD776" s="1"/>
      <c r="AE776" s="1"/>
      <c r="AF776" s="1"/>
      <c r="AG776" s="1"/>
      <c r="AH776" s="1"/>
      <c r="AI776" s="1"/>
      <c r="AJ776" s="1"/>
      <c r="AK776" s="1"/>
    </row>
    <row r="777" spans="1:37" ht="14.25" customHeight="1">
      <c r="A777" s="315"/>
      <c r="B777" s="1"/>
      <c r="C777" s="1"/>
      <c r="D777" s="1"/>
      <c r="E777" s="1"/>
      <c r="F777" s="1"/>
      <c r="G777" s="1"/>
      <c r="H777" s="1"/>
      <c r="I777" s="1"/>
      <c r="J777" s="1"/>
      <c r="K777" s="1"/>
      <c r="L777" s="1"/>
      <c r="M777" s="1"/>
      <c r="N777" s="1"/>
      <c r="O777" s="1"/>
      <c r="P777" s="229"/>
      <c r="Q777" s="1"/>
      <c r="R777" s="1"/>
      <c r="S777" s="1"/>
      <c r="T777" s="1"/>
      <c r="U777" s="1"/>
      <c r="V777" s="1"/>
      <c r="W777" s="1"/>
      <c r="X777" s="1"/>
      <c r="Y777" s="1"/>
      <c r="Z777" s="1"/>
      <c r="AA777" s="1"/>
      <c r="AB777" s="1"/>
      <c r="AC777" s="1"/>
      <c r="AD777" s="1"/>
      <c r="AE777" s="1"/>
      <c r="AF777" s="1"/>
      <c r="AG777" s="1"/>
      <c r="AH777" s="1"/>
      <c r="AI777" s="1"/>
      <c r="AJ777" s="1"/>
      <c r="AK777" s="1"/>
    </row>
    <row r="778" spans="1:37" ht="14.25" customHeight="1">
      <c r="A778" s="315"/>
      <c r="B778" s="1"/>
      <c r="C778" s="1"/>
      <c r="D778" s="1"/>
      <c r="E778" s="1"/>
      <c r="F778" s="1"/>
      <c r="G778" s="1"/>
      <c r="H778" s="1"/>
      <c r="I778" s="1"/>
      <c r="J778" s="1"/>
      <c r="K778" s="1"/>
      <c r="L778" s="1"/>
      <c r="M778" s="1"/>
      <c r="N778" s="1"/>
      <c r="O778" s="1"/>
      <c r="P778" s="229"/>
      <c r="Q778" s="1"/>
      <c r="R778" s="1"/>
      <c r="S778" s="1"/>
      <c r="T778" s="1"/>
      <c r="U778" s="1"/>
      <c r="V778" s="1"/>
      <c r="W778" s="1"/>
      <c r="X778" s="1"/>
      <c r="Y778" s="1"/>
      <c r="Z778" s="1"/>
      <c r="AA778" s="1"/>
      <c r="AB778" s="1"/>
      <c r="AC778" s="1"/>
      <c r="AD778" s="1"/>
      <c r="AE778" s="1"/>
      <c r="AF778" s="1"/>
      <c r="AG778" s="1"/>
      <c r="AH778" s="1"/>
      <c r="AI778" s="1"/>
      <c r="AJ778" s="1"/>
      <c r="AK778" s="1"/>
    </row>
    <row r="779" spans="1:37" ht="14.25" customHeight="1">
      <c r="A779" s="315"/>
      <c r="B779" s="1"/>
      <c r="C779" s="1"/>
      <c r="D779" s="1"/>
      <c r="E779" s="1"/>
      <c r="F779" s="1"/>
      <c r="G779" s="1"/>
      <c r="H779" s="1"/>
      <c r="I779" s="1"/>
      <c r="J779" s="1"/>
      <c r="K779" s="1"/>
      <c r="L779" s="1"/>
      <c r="M779" s="1"/>
      <c r="N779" s="1"/>
      <c r="O779" s="1"/>
      <c r="P779" s="229"/>
      <c r="Q779" s="1"/>
      <c r="R779" s="1"/>
      <c r="S779" s="1"/>
      <c r="T779" s="1"/>
      <c r="U779" s="1"/>
      <c r="V779" s="1"/>
      <c r="W779" s="1"/>
      <c r="X779" s="1"/>
      <c r="Y779" s="1"/>
      <c r="Z779" s="1"/>
      <c r="AA779" s="1"/>
      <c r="AB779" s="1"/>
      <c r="AC779" s="1"/>
      <c r="AD779" s="1"/>
      <c r="AE779" s="1"/>
      <c r="AF779" s="1"/>
      <c r="AG779" s="1"/>
      <c r="AH779" s="1"/>
      <c r="AI779" s="1"/>
      <c r="AJ779" s="1"/>
      <c r="AK779" s="1"/>
    </row>
    <row r="780" spans="1:37" ht="14.25" customHeight="1">
      <c r="A780" s="315"/>
      <c r="B780" s="1"/>
      <c r="C780" s="1"/>
      <c r="D780" s="1"/>
      <c r="E780" s="1"/>
      <c r="F780" s="1"/>
      <c r="G780" s="1"/>
      <c r="H780" s="1"/>
      <c r="I780" s="1"/>
      <c r="J780" s="1"/>
      <c r="K780" s="1"/>
      <c r="L780" s="1"/>
      <c r="M780" s="1"/>
      <c r="N780" s="1"/>
      <c r="O780" s="1"/>
      <c r="P780" s="229"/>
      <c r="Q780" s="1"/>
      <c r="R780" s="1"/>
      <c r="S780" s="1"/>
      <c r="T780" s="1"/>
      <c r="U780" s="1"/>
      <c r="V780" s="1"/>
      <c r="W780" s="1"/>
      <c r="X780" s="1"/>
      <c r="Y780" s="1"/>
      <c r="Z780" s="1"/>
      <c r="AA780" s="1"/>
      <c r="AB780" s="1"/>
      <c r="AC780" s="1"/>
      <c r="AD780" s="1"/>
      <c r="AE780" s="1"/>
      <c r="AF780" s="1"/>
      <c r="AG780" s="1"/>
      <c r="AH780" s="1"/>
      <c r="AI780" s="1"/>
      <c r="AJ780" s="1"/>
      <c r="AK780" s="1"/>
    </row>
    <row r="781" spans="1:37" ht="14.25" customHeight="1">
      <c r="A781" s="315"/>
      <c r="B781" s="1"/>
      <c r="C781" s="1"/>
      <c r="D781" s="1"/>
      <c r="E781" s="1"/>
      <c r="F781" s="1"/>
      <c r="G781" s="1"/>
      <c r="H781" s="1"/>
      <c r="I781" s="1"/>
      <c r="J781" s="1"/>
      <c r="K781" s="1"/>
      <c r="L781" s="1"/>
      <c r="M781" s="1"/>
      <c r="N781" s="1"/>
      <c r="O781" s="1"/>
      <c r="P781" s="229"/>
      <c r="Q781" s="1"/>
      <c r="R781" s="1"/>
      <c r="S781" s="1"/>
      <c r="T781" s="1"/>
      <c r="U781" s="1"/>
      <c r="V781" s="1"/>
      <c r="W781" s="1"/>
      <c r="X781" s="1"/>
      <c r="Y781" s="1"/>
      <c r="Z781" s="1"/>
      <c r="AA781" s="1"/>
      <c r="AB781" s="1"/>
      <c r="AC781" s="1"/>
      <c r="AD781" s="1"/>
      <c r="AE781" s="1"/>
      <c r="AF781" s="1"/>
      <c r="AG781" s="1"/>
      <c r="AH781" s="1"/>
      <c r="AI781" s="1"/>
      <c r="AJ781" s="1"/>
      <c r="AK781" s="1"/>
    </row>
    <row r="782" spans="1:37" ht="14.25" customHeight="1">
      <c r="A782" s="315"/>
      <c r="B782" s="1"/>
      <c r="C782" s="1"/>
      <c r="D782" s="1"/>
      <c r="E782" s="1"/>
      <c r="F782" s="1"/>
      <c r="G782" s="1"/>
      <c r="H782" s="1"/>
      <c r="I782" s="1"/>
      <c r="J782" s="1"/>
      <c r="K782" s="1"/>
      <c r="L782" s="1"/>
      <c r="M782" s="1"/>
      <c r="N782" s="1"/>
      <c r="O782" s="1"/>
      <c r="P782" s="229"/>
      <c r="Q782" s="1"/>
      <c r="R782" s="1"/>
      <c r="S782" s="1"/>
      <c r="T782" s="1"/>
      <c r="U782" s="1"/>
      <c r="V782" s="1"/>
      <c r="W782" s="1"/>
      <c r="X782" s="1"/>
      <c r="Y782" s="1"/>
      <c r="Z782" s="1"/>
      <c r="AA782" s="1"/>
      <c r="AB782" s="1"/>
      <c r="AC782" s="1"/>
      <c r="AD782" s="1"/>
      <c r="AE782" s="1"/>
      <c r="AF782" s="1"/>
      <c r="AG782" s="1"/>
      <c r="AH782" s="1"/>
      <c r="AI782" s="1"/>
      <c r="AJ782" s="1"/>
      <c r="AK782" s="1"/>
    </row>
    <row r="783" spans="1:37" ht="14.25" customHeight="1">
      <c r="A783" s="315"/>
      <c r="B783" s="1"/>
      <c r="C783" s="1"/>
      <c r="D783" s="1"/>
      <c r="E783" s="1"/>
      <c r="F783" s="1"/>
      <c r="G783" s="1"/>
      <c r="H783" s="1"/>
      <c r="I783" s="1"/>
      <c r="J783" s="1"/>
      <c r="K783" s="1"/>
      <c r="L783" s="1"/>
      <c r="M783" s="1"/>
      <c r="N783" s="1"/>
      <c r="O783" s="1"/>
      <c r="P783" s="229"/>
      <c r="Q783" s="1"/>
      <c r="R783" s="1"/>
      <c r="S783" s="1"/>
      <c r="T783" s="1"/>
      <c r="U783" s="1"/>
      <c r="V783" s="1"/>
      <c r="W783" s="1"/>
      <c r="X783" s="1"/>
      <c r="Y783" s="1"/>
      <c r="Z783" s="1"/>
      <c r="AA783" s="1"/>
      <c r="AB783" s="1"/>
      <c r="AC783" s="1"/>
      <c r="AD783" s="1"/>
      <c r="AE783" s="1"/>
      <c r="AF783" s="1"/>
      <c r="AG783" s="1"/>
      <c r="AH783" s="1"/>
      <c r="AI783" s="1"/>
      <c r="AJ783" s="1"/>
      <c r="AK783" s="1"/>
    </row>
    <row r="784" spans="1:37" ht="14.25" customHeight="1">
      <c r="A784" s="315"/>
      <c r="B784" s="1"/>
      <c r="C784" s="1"/>
      <c r="D784" s="1"/>
      <c r="E784" s="1"/>
      <c r="F784" s="1"/>
      <c r="G784" s="1"/>
      <c r="H784" s="1"/>
      <c r="I784" s="1"/>
      <c r="J784" s="1"/>
      <c r="K784" s="1"/>
      <c r="L784" s="1"/>
      <c r="M784" s="1"/>
      <c r="N784" s="1"/>
      <c r="O784" s="1"/>
      <c r="P784" s="229"/>
      <c r="Q784" s="1"/>
      <c r="R784" s="1"/>
      <c r="S784" s="1"/>
      <c r="T784" s="1"/>
      <c r="U784" s="1"/>
      <c r="V784" s="1"/>
      <c r="W784" s="1"/>
      <c r="X784" s="1"/>
      <c r="Y784" s="1"/>
      <c r="Z784" s="1"/>
      <c r="AA784" s="1"/>
      <c r="AB784" s="1"/>
      <c r="AC784" s="1"/>
      <c r="AD784" s="1"/>
      <c r="AE784" s="1"/>
      <c r="AF784" s="1"/>
      <c r="AG784" s="1"/>
      <c r="AH784" s="1"/>
      <c r="AI784" s="1"/>
      <c r="AJ784" s="1"/>
      <c r="AK784" s="1"/>
    </row>
    <row r="785" spans="1:37" ht="14.25" customHeight="1">
      <c r="A785" s="315"/>
      <c r="B785" s="1"/>
      <c r="C785" s="1"/>
      <c r="D785" s="1"/>
      <c r="E785" s="1"/>
      <c r="F785" s="1"/>
      <c r="G785" s="1"/>
      <c r="H785" s="1"/>
      <c r="I785" s="1"/>
      <c r="J785" s="1"/>
      <c r="K785" s="1"/>
      <c r="L785" s="1"/>
      <c r="M785" s="1"/>
      <c r="N785" s="1"/>
      <c r="O785" s="1"/>
      <c r="P785" s="229"/>
      <c r="Q785" s="1"/>
      <c r="R785" s="1"/>
      <c r="S785" s="1"/>
      <c r="T785" s="1"/>
      <c r="U785" s="1"/>
      <c r="V785" s="1"/>
      <c r="W785" s="1"/>
      <c r="X785" s="1"/>
      <c r="Y785" s="1"/>
      <c r="Z785" s="1"/>
      <c r="AA785" s="1"/>
      <c r="AB785" s="1"/>
      <c r="AC785" s="1"/>
      <c r="AD785" s="1"/>
      <c r="AE785" s="1"/>
      <c r="AF785" s="1"/>
      <c r="AG785" s="1"/>
      <c r="AH785" s="1"/>
      <c r="AI785" s="1"/>
      <c r="AJ785" s="1"/>
      <c r="AK785" s="1"/>
    </row>
    <row r="786" spans="1:37" ht="14.25" customHeight="1">
      <c r="A786" s="315"/>
      <c r="B786" s="1"/>
      <c r="C786" s="1"/>
      <c r="D786" s="1"/>
      <c r="E786" s="1"/>
      <c r="F786" s="1"/>
      <c r="G786" s="1"/>
      <c r="H786" s="1"/>
      <c r="I786" s="1"/>
      <c r="J786" s="1"/>
      <c r="K786" s="1"/>
      <c r="L786" s="1"/>
      <c r="M786" s="1"/>
      <c r="N786" s="1"/>
      <c r="O786" s="1"/>
      <c r="P786" s="229"/>
      <c r="Q786" s="1"/>
      <c r="R786" s="1"/>
      <c r="S786" s="1"/>
      <c r="T786" s="1"/>
      <c r="U786" s="1"/>
      <c r="V786" s="1"/>
      <c r="W786" s="1"/>
      <c r="X786" s="1"/>
      <c r="Y786" s="1"/>
      <c r="Z786" s="1"/>
      <c r="AA786" s="1"/>
      <c r="AB786" s="1"/>
      <c r="AC786" s="1"/>
      <c r="AD786" s="1"/>
      <c r="AE786" s="1"/>
      <c r="AF786" s="1"/>
      <c r="AG786" s="1"/>
      <c r="AH786" s="1"/>
      <c r="AI786" s="1"/>
      <c r="AJ786" s="1"/>
      <c r="AK786" s="1"/>
    </row>
    <row r="787" spans="1:37" ht="14.25" customHeight="1">
      <c r="A787" s="315"/>
      <c r="B787" s="1"/>
      <c r="C787" s="1"/>
      <c r="D787" s="1"/>
      <c r="E787" s="1"/>
      <c r="F787" s="1"/>
      <c r="G787" s="1"/>
      <c r="H787" s="1"/>
      <c r="I787" s="1"/>
      <c r="J787" s="1"/>
      <c r="K787" s="1"/>
      <c r="L787" s="1"/>
      <c r="M787" s="1"/>
      <c r="N787" s="1"/>
      <c r="O787" s="1"/>
      <c r="P787" s="229"/>
      <c r="Q787" s="1"/>
      <c r="R787" s="1"/>
      <c r="S787" s="1"/>
      <c r="T787" s="1"/>
      <c r="U787" s="1"/>
      <c r="V787" s="1"/>
      <c r="W787" s="1"/>
      <c r="X787" s="1"/>
      <c r="Y787" s="1"/>
      <c r="Z787" s="1"/>
      <c r="AA787" s="1"/>
      <c r="AB787" s="1"/>
      <c r="AC787" s="1"/>
      <c r="AD787" s="1"/>
      <c r="AE787" s="1"/>
      <c r="AF787" s="1"/>
      <c r="AG787" s="1"/>
      <c r="AH787" s="1"/>
      <c r="AI787" s="1"/>
      <c r="AJ787" s="1"/>
      <c r="AK787" s="1"/>
    </row>
    <row r="788" spans="1:37" ht="14.25" customHeight="1">
      <c r="A788" s="315"/>
      <c r="B788" s="1"/>
      <c r="C788" s="1"/>
      <c r="D788" s="1"/>
      <c r="E788" s="1"/>
      <c r="F788" s="1"/>
      <c r="G788" s="1"/>
      <c r="H788" s="1"/>
      <c r="I788" s="1"/>
      <c r="J788" s="1"/>
      <c r="K788" s="1"/>
      <c r="L788" s="1"/>
      <c r="M788" s="1"/>
      <c r="N788" s="1"/>
      <c r="O788" s="1"/>
      <c r="P788" s="229"/>
      <c r="Q788" s="1"/>
      <c r="R788" s="1"/>
      <c r="S788" s="1"/>
      <c r="T788" s="1"/>
      <c r="U788" s="1"/>
      <c r="V788" s="1"/>
      <c r="W788" s="1"/>
      <c r="X788" s="1"/>
      <c r="Y788" s="1"/>
      <c r="Z788" s="1"/>
      <c r="AA788" s="1"/>
      <c r="AB788" s="1"/>
      <c r="AC788" s="1"/>
      <c r="AD788" s="1"/>
      <c r="AE788" s="1"/>
      <c r="AF788" s="1"/>
      <c r="AG788" s="1"/>
      <c r="AH788" s="1"/>
      <c r="AI788" s="1"/>
      <c r="AJ788" s="1"/>
      <c r="AK788" s="1"/>
    </row>
    <row r="789" spans="1:37" ht="14.25" customHeight="1">
      <c r="A789" s="315"/>
      <c r="B789" s="1"/>
      <c r="C789" s="1"/>
      <c r="D789" s="1"/>
      <c r="E789" s="1"/>
      <c r="F789" s="1"/>
      <c r="G789" s="1"/>
      <c r="H789" s="1"/>
      <c r="I789" s="1"/>
      <c r="J789" s="1"/>
      <c r="K789" s="1"/>
      <c r="L789" s="1"/>
      <c r="M789" s="1"/>
      <c r="N789" s="1"/>
      <c r="O789" s="1"/>
      <c r="P789" s="229"/>
      <c r="Q789" s="1"/>
      <c r="R789" s="1"/>
      <c r="S789" s="1"/>
      <c r="T789" s="1"/>
      <c r="U789" s="1"/>
      <c r="V789" s="1"/>
      <c r="W789" s="1"/>
      <c r="X789" s="1"/>
      <c r="Y789" s="1"/>
      <c r="Z789" s="1"/>
      <c r="AA789" s="1"/>
      <c r="AB789" s="1"/>
      <c r="AC789" s="1"/>
      <c r="AD789" s="1"/>
      <c r="AE789" s="1"/>
      <c r="AF789" s="1"/>
      <c r="AG789" s="1"/>
      <c r="AH789" s="1"/>
      <c r="AI789" s="1"/>
      <c r="AJ789" s="1"/>
      <c r="AK789" s="1"/>
    </row>
    <row r="790" spans="1:37" ht="14.25" customHeight="1">
      <c r="A790" s="315"/>
      <c r="B790" s="1"/>
      <c r="C790" s="1"/>
      <c r="D790" s="1"/>
      <c r="E790" s="1"/>
      <c r="F790" s="1"/>
      <c r="G790" s="1"/>
      <c r="H790" s="1"/>
      <c r="I790" s="1"/>
      <c r="J790" s="1"/>
      <c r="K790" s="1"/>
      <c r="L790" s="1"/>
      <c r="M790" s="1"/>
      <c r="N790" s="1"/>
      <c r="O790" s="1"/>
      <c r="P790" s="229"/>
      <c r="Q790" s="1"/>
      <c r="R790" s="1"/>
      <c r="S790" s="1"/>
      <c r="T790" s="1"/>
      <c r="U790" s="1"/>
      <c r="V790" s="1"/>
      <c r="W790" s="1"/>
      <c r="X790" s="1"/>
      <c r="Y790" s="1"/>
      <c r="Z790" s="1"/>
      <c r="AA790" s="1"/>
      <c r="AB790" s="1"/>
      <c r="AC790" s="1"/>
      <c r="AD790" s="1"/>
      <c r="AE790" s="1"/>
      <c r="AF790" s="1"/>
      <c r="AG790" s="1"/>
      <c r="AH790" s="1"/>
      <c r="AI790" s="1"/>
      <c r="AJ790" s="1"/>
      <c r="AK790" s="1"/>
    </row>
    <row r="791" spans="1:37" ht="14.25" customHeight="1">
      <c r="A791" s="315"/>
      <c r="B791" s="1"/>
      <c r="C791" s="1"/>
      <c r="D791" s="1"/>
      <c r="E791" s="1"/>
      <c r="F791" s="1"/>
      <c r="G791" s="1"/>
      <c r="H791" s="1"/>
      <c r="I791" s="1"/>
      <c r="J791" s="1"/>
      <c r="K791" s="1"/>
      <c r="L791" s="1"/>
      <c r="M791" s="1"/>
      <c r="N791" s="1"/>
      <c r="O791" s="1"/>
      <c r="P791" s="229"/>
      <c r="Q791" s="1"/>
      <c r="R791" s="1"/>
      <c r="S791" s="1"/>
      <c r="T791" s="1"/>
      <c r="U791" s="1"/>
      <c r="V791" s="1"/>
      <c r="W791" s="1"/>
      <c r="X791" s="1"/>
      <c r="Y791" s="1"/>
      <c r="Z791" s="1"/>
      <c r="AA791" s="1"/>
      <c r="AB791" s="1"/>
      <c r="AC791" s="1"/>
      <c r="AD791" s="1"/>
      <c r="AE791" s="1"/>
      <c r="AF791" s="1"/>
      <c r="AG791" s="1"/>
      <c r="AH791" s="1"/>
      <c r="AI791" s="1"/>
      <c r="AJ791" s="1"/>
      <c r="AK791" s="1"/>
    </row>
    <row r="792" spans="1:37" ht="14.25" customHeight="1">
      <c r="A792" s="315"/>
      <c r="B792" s="1"/>
      <c r="C792" s="1"/>
      <c r="D792" s="1"/>
      <c r="E792" s="1"/>
      <c r="F792" s="1"/>
      <c r="G792" s="1"/>
      <c r="H792" s="1"/>
      <c r="I792" s="1"/>
      <c r="J792" s="1"/>
      <c r="K792" s="1"/>
      <c r="L792" s="1"/>
      <c r="M792" s="1"/>
      <c r="N792" s="1"/>
      <c r="O792" s="1"/>
      <c r="P792" s="229"/>
      <c r="Q792" s="1"/>
      <c r="R792" s="1"/>
      <c r="S792" s="1"/>
      <c r="T792" s="1"/>
      <c r="U792" s="1"/>
      <c r="V792" s="1"/>
      <c r="W792" s="1"/>
      <c r="X792" s="1"/>
      <c r="Y792" s="1"/>
      <c r="Z792" s="1"/>
      <c r="AA792" s="1"/>
      <c r="AB792" s="1"/>
      <c r="AC792" s="1"/>
      <c r="AD792" s="1"/>
      <c r="AE792" s="1"/>
      <c r="AF792" s="1"/>
      <c r="AG792" s="1"/>
      <c r="AH792" s="1"/>
      <c r="AI792" s="1"/>
      <c r="AJ792" s="1"/>
      <c r="AK792" s="1"/>
    </row>
    <row r="793" spans="1:37" ht="14.25" customHeight="1">
      <c r="A793" s="315"/>
      <c r="B793" s="1"/>
      <c r="C793" s="1"/>
      <c r="D793" s="1"/>
      <c r="E793" s="1"/>
      <c r="F793" s="1"/>
      <c r="G793" s="1"/>
      <c r="H793" s="1"/>
      <c r="I793" s="1"/>
      <c r="J793" s="1"/>
      <c r="K793" s="1"/>
      <c r="L793" s="1"/>
      <c r="M793" s="1"/>
      <c r="N793" s="1"/>
      <c r="O793" s="1"/>
      <c r="P793" s="229"/>
      <c r="Q793" s="1"/>
      <c r="R793" s="1"/>
      <c r="S793" s="1"/>
      <c r="T793" s="1"/>
      <c r="U793" s="1"/>
      <c r="V793" s="1"/>
      <c r="W793" s="1"/>
      <c r="X793" s="1"/>
      <c r="Y793" s="1"/>
      <c r="Z793" s="1"/>
      <c r="AA793" s="1"/>
      <c r="AB793" s="1"/>
      <c r="AC793" s="1"/>
      <c r="AD793" s="1"/>
      <c r="AE793" s="1"/>
      <c r="AF793" s="1"/>
      <c r="AG793" s="1"/>
      <c r="AH793" s="1"/>
      <c r="AI793" s="1"/>
      <c r="AJ793" s="1"/>
      <c r="AK793" s="1"/>
    </row>
    <row r="794" spans="1:37" ht="14.25" customHeight="1">
      <c r="A794" s="315"/>
      <c r="B794" s="1"/>
      <c r="C794" s="1"/>
      <c r="D794" s="1"/>
      <c r="E794" s="1"/>
      <c r="F794" s="1"/>
      <c r="G794" s="1"/>
      <c r="H794" s="1"/>
      <c r="I794" s="1"/>
      <c r="J794" s="1"/>
      <c r="K794" s="1"/>
      <c r="L794" s="1"/>
      <c r="M794" s="1"/>
      <c r="N794" s="1"/>
      <c r="O794" s="1"/>
      <c r="P794" s="229"/>
      <c r="Q794" s="1"/>
      <c r="R794" s="1"/>
      <c r="S794" s="1"/>
      <c r="T794" s="1"/>
      <c r="U794" s="1"/>
      <c r="V794" s="1"/>
      <c r="W794" s="1"/>
      <c r="X794" s="1"/>
      <c r="Y794" s="1"/>
      <c r="Z794" s="1"/>
      <c r="AA794" s="1"/>
      <c r="AB794" s="1"/>
      <c r="AC794" s="1"/>
      <c r="AD794" s="1"/>
      <c r="AE794" s="1"/>
      <c r="AF794" s="1"/>
      <c r="AG794" s="1"/>
      <c r="AH794" s="1"/>
      <c r="AI794" s="1"/>
      <c r="AJ794" s="1"/>
      <c r="AK794" s="1"/>
    </row>
    <row r="795" spans="1:37" ht="14.25" customHeight="1">
      <c r="A795" s="315"/>
      <c r="B795" s="1"/>
      <c r="C795" s="1"/>
      <c r="D795" s="1"/>
      <c r="E795" s="1"/>
      <c r="F795" s="1"/>
      <c r="G795" s="1"/>
      <c r="H795" s="1"/>
      <c r="I795" s="1"/>
      <c r="J795" s="1"/>
      <c r="K795" s="1"/>
      <c r="L795" s="1"/>
      <c r="M795" s="1"/>
      <c r="N795" s="1"/>
      <c r="O795" s="1"/>
      <c r="P795" s="229"/>
      <c r="Q795" s="1"/>
      <c r="R795" s="1"/>
      <c r="S795" s="1"/>
      <c r="T795" s="1"/>
      <c r="U795" s="1"/>
      <c r="V795" s="1"/>
      <c r="W795" s="1"/>
      <c r="X795" s="1"/>
      <c r="Y795" s="1"/>
      <c r="Z795" s="1"/>
      <c r="AA795" s="1"/>
      <c r="AB795" s="1"/>
      <c r="AC795" s="1"/>
      <c r="AD795" s="1"/>
      <c r="AE795" s="1"/>
      <c r="AF795" s="1"/>
      <c r="AG795" s="1"/>
      <c r="AH795" s="1"/>
      <c r="AI795" s="1"/>
      <c r="AJ795" s="1"/>
      <c r="AK795" s="1"/>
    </row>
    <row r="796" spans="1:37" ht="14.25" customHeight="1">
      <c r="A796" s="315"/>
      <c r="B796" s="1"/>
      <c r="C796" s="1"/>
      <c r="D796" s="1"/>
      <c r="E796" s="1"/>
      <c r="F796" s="1"/>
      <c r="G796" s="1"/>
      <c r="H796" s="1"/>
      <c r="I796" s="1"/>
      <c r="J796" s="1"/>
      <c r="K796" s="1"/>
      <c r="L796" s="1"/>
      <c r="M796" s="1"/>
      <c r="N796" s="1"/>
      <c r="O796" s="1"/>
      <c r="P796" s="229"/>
      <c r="Q796" s="1"/>
      <c r="R796" s="1"/>
      <c r="S796" s="1"/>
      <c r="T796" s="1"/>
      <c r="U796" s="1"/>
      <c r="V796" s="1"/>
      <c r="W796" s="1"/>
      <c r="X796" s="1"/>
      <c r="Y796" s="1"/>
      <c r="Z796" s="1"/>
      <c r="AA796" s="1"/>
      <c r="AB796" s="1"/>
      <c r="AC796" s="1"/>
      <c r="AD796" s="1"/>
      <c r="AE796" s="1"/>
      <c r="AF796" s="1"/>
      <c r="AG796" s="1"/>
      <c r="AH796" s="1"/>
      <c r="AI796" s="1"/>
      <c r="AJ796" s="1"/>
      <c r="AK796" s="1"/>
    </row>
    <row r="797" spans="1:37" ht="14.25" customHeight="1">
      <c r="A797" s="315"/>
      <c r="B797" s="1"/>
      <c r="C797" s="1"/>
      <c r="D797" s="1"/>
      <c r="E797" s="1"/>
      <c r="F797" s="1"/>
      <c r="G797" s="1"/>
      <c r="H797" s="1"/>
      <c r="I797" s="1"/>
      <c r="J797" s="1"/>
      <c r="K797" s="1"/>
      <c r="L797" s="1"/>
      <c r="M797" s="1"/>
      <c r="N797" s="1"/>
      <c r="O797" s="1"/>
      <c r="P797" s="229"/>
      <c r="Q797" s="1"/>
      <c r="R797" s="1"/>
      <c r="S797" s="1"/>
      <c r="T797" s="1"/>
      <c r="U797" s="1"/>
      <c r="V797" s="1"/>
      <c r="W797" s="1"/>
      <c r="X797" s="1"/>
      <c r="Y797" s="1"/>
      <c r="Z797" s="1"/>
      <c r="AA797" s="1"/>
      <c r="AB797" s="1"/>
      <c r="AC797" s="1"/>
      <c r="AD797" s="1"/>
      <c r="AE797" s="1"/>
      <c r="AF797" s="1"/>
      <c r="AG797" s="1"/>
      <c r="AH797" s="1"/>
      <c r="AI797" s="1"/>
      <c r="AJ797" s="1"/>
      <c r="AK797" s="1"/>
    </row>
    <row r="798" spans="1:37" ht="14.25" customHeight="1">
      <c r="A798" s="315"/>
      <c r="B798" s="1"/>
      <c r="C798" s="1"/>
      <c r="D798" s="1"/>
      <c r="E798" s="1"/>
      <c r="F798" s="1"/>
      <c r="G798" s="1"/>
      <c r="H798" s="1"/>
      <c r="I798" s="1"/>
      <c r="J798" s="1"/>
      <c r="K798" s="1"/>
      <c r="L798" s="1"/>
      <c r="M798" s="1"/>
      <c r="N798" s="1"/>
      <c r="O798" s="1"/>
      <c r="P798" s="229"/>
      <c r="Q798" s="1"/>
      <c r="R798" s="1"/>
      <c r="S798" s="1"/>
      <c r="T798" s="1"/>
      <c r="U798" s="1"/>
      <c r="V798" s="1"/>
      <c r="W798" s="1"/>
      <c r="X798" s="1"/>
      <c r="Y798" s="1"/>
      <c r="Z798" s="1"/>
      <c r="AA798" s="1"/>
      <c r="AB798" s="1"/>
      <c r="AC798" s="1"/>
      <c r="AD798" s="1"/>
      <c r="AE798" s="1"/>
      <c r="AF798" s="1"/>
      <c r="AG798" s="1"/>
      <c r="AH798" s="1"/>
      <c r="AI798" s="1"/>
      <c r="AJ798" s="1"/>
      <c r="AK798" s="1"/>
    </row>
    <row r="799" spans="1:37" ht="14.25" customHeight="1">
      <c r="A799" s="315"/>
      <c r="B799" s="1"/>
      <c r="C799" s="1"/>
      <c r="D799" s="1"/>
      <c r="E799" s="1"/>
      <c r="F799" s="1"/>
      <c r="G799" s="1"/>
      <c r="H799" s="1"/>
      <c r="I799" s="1"/>
      <c r="J799" s="1"/>
      <c r="K799" s="1"/>
      <c r="L799" s="1"/>
      <c r="M799" s="1"/>
      <c r="N799" s="1"/>
      <c r="O799" s="1"/>
      <c r="P799" s="229"/>
      <c r="Q799" s="1"/>
      <c r="R799" s="1"/>
      <c r="S799" s="1"/>
      <c r="T799" s="1"/>
      <c r="U799" s="1"/>
      <c r="V799" s="1"/>
      <c r="W799" s="1"/>
      <c r="X799" s="1"/>
      <c r="Y799" s="1"/>
      <c r="Z799" s="1"/>
      <c r="AA799" s="1"/>
      <c r="AB799" s="1"/>
      <c r="AC799" s="1"/>
      <c r="AD799" s="1"/>
      <c r="AE799" s="1"/>
      <c r="AF799" s="1"/>
      <c r="AG799" s="1"/>
      <c r="AH799" s="1"/>
      <c r="AI799" s="1"/>
      <c r="AJ799" s="1"/>
      <c r="AK799" s="1"/>
    </row>
    <row r="800" spans="1:37" ht="14.25" customHeight="1">
      <c r="A800" s="315"/>
      <c r="B800" s="1"/>
      <c r="C800" s="1"/>
      <c r="D800" s="1"/>
      <c r="E800" s="1"/>
      <c r="F800" s="1"/>
      <c r="G800" s="1"/>
      <c r="H800" s="1"/>
      <c r="I800" s="1"/>
      <c r="J800" s="1"/>
      <c r="K800" s="1"/>
      <c r="L800" s="1"/>
      <c r="M800" s="1"/>
      <c r="N800" s="1"/>
      <c r="O800" s="1"/>
      <c r="P800" s="229"/>
      <c r="Q800" s="1"/>
      <c r="R800" s="1"/>
      <c r="S800" s="1"/>
      <c r="T800" s="1"/>
      <c r="U800" s="1"/>
      <c r="V800" s="1"/>
      <c r="W800" s="1"/>
      <c r="X800" s="1"/>
      <c r="Y800" s="1"/>
      <c r="Z800" s="1"/>
      <c r="AA800" s="1"/>
      <c r="AB800" s="1"/>
      <c r="AC800" s="1"/>
      <c r="AD800" s="1"/>
      <c r="AE800" s="1"/>
      <c r="AF800" s="1"/>
      <c r="AG800" s="1"/>
      <c r="AH800" s="1"/>
      <c r="AI800" s="1"/>
      <c r="AJ800" s="1"/>
      <c r="AK800" s="1"/>
    </row>
    <row r="801" spans="1:37" ht="14.25" customHeight="1">
      <c r="A801" s="315"/>
      <c r="B801" s="1"/>
      <c r="C801" s="1"/>
      <c r="D801" s="1"/>
      <c r="E801" s="1"/>
      <c r="F801" s="1"/>
      <c r="G801" s="1"/>
      <c r="H801" s="1"/>
      <c r="I801" s="1"/>
      <c r="J801" s="1"/>
      <c r="K801" s="1"/>
      <c r="L801" s="1"/>
      <c r="M801" s="1"/>
      <c r="N801" s="1"/>
      <c r="O801" s="1"/>
      <c r="P801" s="229"/>
      <c r="Q801" s="1"/>
      <c r="R801" s="1"/>
      <c r="S801" s="1"/>
      <c r="T801" s="1"/>
      <c r="U801" s="1"/>
      <c r="V801" s="1"/>
      <c r="W801" s="1"/>
      <c r="X801" s="1"/>
      <c r="Y801" s="1"/>
      <c r="Z801" s="1"/>
      <c r="AA801" s="1"/>
      <c r="AB801" s="1"/>
      <c r="AC801" s="1"/>
      <c r="AD801" s="1"/>
      <c r="AE801" s="1"/>
      <c r="AF801" s="1"/>
      <c r="AG801" s="1"/>
      <c r="AH801" s="1"/>
      <c r="AI801" s="1"/>
      <c r="AJ801" s="1"/>
      <c r="AK801" s="1"/>
    </row>
    <row r="802" spans="1:37" ht="14.25" customHeight="1">
      <c r="A802" s="315"/>
      <c r="B802" s="1"/>
      <c r="C802" s="1"/>
      <c r="D802" s="1"/>
      <c r="E802" s="1"/>
      <c r="F802" s="1"/>
      <c r="G802" s="1"/>
      <c r="H802" s="1"/>
      <c r="I802" s="1"/>
      <c r="J802" s="1"/>
      <c r="K802" s="1"/>
      <c r="L802" s="1"/>
      <c r="M802" s="1"/>
      <c r="N802" s="1"/>
      <c r="O802" s="1"/>
      <c r="P802" s="229"/>
      <c r="Q802" s="1"/>
      <c r="R802" s="1"/>
      <c r="S802" s="1"/>
      <c r="T802" s="1"/>
      <c r="U802" s="1"/>
      <c r="V802" s="1"/>
      <c r="W802" s="1"/>
      <c r="X802" s="1"/>
      <c r="Y802" s="1"/>
      <c r="Z802" s="1"/>
      <c r="AA802" s="1"/>
      <c r="AB802" s="1"/>
      <c r="AC802" s="1"/>
      <c r="AD802" s="1"/>
      <c r="AE802" s="1"/>
      <c r="AF802" s="1"/>
      <c r="AG802" s="1"/>
      <c r="AH802" s="1"/>
      <c r="AI802" s="1"/>
      <c r="AJ802" s="1"/>
      <c r="AK802" s="1"/>
    </row>
    <row r="803" spans="1:37" ht="14.25" customHeight="1">
      <c r="A803" s="315"/>
      <c r="B803" s="1"/>
      <c r="C803" s="1"/>
      <c r="D803" s="1"/>
      <c r="E803" s="1"/>
      <c r="F803" s="1"/>
      <c r="G803" s="1"/>
      <c r="H803" s="1"/>
      <c r="I803" s="1"/>
      <c r="J803" s="1"/>
      <c r="K803" s="1"/>
      <c r="L803" s="1"/>
      <c r="M803" s="1"/>
      <c r="N803" s="1"/>
      <c r="O803" s="1"/>
      <c r="P803" s="229"/>
      <c r="Q803" s="1"/>
      <c r="R803" s="1"/>
      <c r="S803" s="1"/>
      <c r="T803" s="1"/>
      <c r="U803" s="1"/>
      <c r="V803" s="1"/>
      <c r="W803" s="1"/>
      <c r="X803" s="1"/>
      <c r="Y803" s="1"/>
      <c r="Z803" s="1"/>
      <c r="AA803" s="1"/>
      <c r="AB803" s="1"/>
      <c r="AC803" s="1"/>
      <c r="AD803" s="1"/>
      <c r="AE803" s="1"/>
      <c r="AF803" s="1"/>
      <c r="AG803" s="1"/>
      <c r="AH803" s="1"/>
      <c r="AI803" s="1"/>
      <c r="AJ803" s="1"/>
      <c r="AK803" s="1"/>
    </row>
    <row r="804" spans="1:37" ht="14.25" customHeight="1">
      <c r="A804" s="315"/>
      <c r="B804" s="1"/>
      <c r="C804" s="1"/>
      <c r="D804" s="1"/>
      <c r="E804" s="1"/>
      <c r="F804" s="1"/>
      <c r="G804" s="1"/>
      <c r="H804" s="1"/>
      <c r="I804" s="1"/>
      <c r="J804" s="1"/>
      <c r="K804" s="1"/>
      <c r="L804" s="1"/>
      <c r="M804" s="1"/>
      <c r="N804" s="1"/>
      <c r="O804" s="1"/>
      <c r="P804" s="229"/>
      <c r="Q804" s="1"/>
      <c r="R804" s="1"/>
      <c r="S804" s="1"/>
      <c r="T804" s="1"/>
      <c r="U804" s="1"/>
      <c r="V804" s="1"/>
      <c r="W804" s="1"/>
      <c r="X804" s="1"/>
      <c r="Y804" s="1"/>
      <c r="Z804" s="1"/>
      <c r="AA804" s="1"/>
      <c r="AB804" s="1"/>
      <c r="AC804" s="1"/>
      <c r="AD804" s="1"/>
      <c r="AE804" s="1"/>
      <c r="AF804" s="1"/>
      <c r="AG804" s="1"/>
      <c r="AH804" s="1"/>
      <c r="AI804" s="1"/>
      <c r="AJ804" s="1"/>
      <c r="AK804" s="1"/>
    </row>
    <row r="805" spans="1:37" ht="14.25" customHeight="1">
      <c r="A805" s="315"/>
      <c r="B805" s="1"/>
      <c r="C805" s="1"/>
      <c r="D805" s="1"/>
      <c r="E805" s="1"/>
      <c r="F805" s="1"/>
      <c r="G805" s="1"/>
      <c r="H805" s="1"/>
      <c r="I805" s="1"/>
      <c r="J805" s="1"/>
      <c r="K805" s="1"/>
      <c r="L805" s="1"/>
      <c r="M805" s="1"/>
      <c r="N805" s="1"/>
      <c r="O805" s="1"/>
      <c r="P805" s="229"/>
      <c r="Q805" s="1"/>
      <c r="R805" s="1"/>
      <c r="S805" s="1"/>
      <c r="T805" s="1"/>
      <c r="U805" s="1"/>
      <c r="V805" s="1"/>
      <c r="W805" s="1"/>
      <c r="X805" s="1"/>
      <c r="Y805" s="1"/>
      <c r="Z805" s="1"/>
      <c r="AA805" s="1"/>
      <c r="AB805" s="1"/>
      <c r="AC805" s="1"/>
      <c r="AD805" s="1"/>
      <c r="AE805" s="1"/>
      <c r="AF805" s="1"/>
      <c r="AG805" s="1"/>
      <c r="AH805" s="1"/>
      <c r="AI805" s="1"/>
      <c r="AJ805" s="1"/>
      <c r="AK805" s="1"/>
    </row>
    <row r="806" spans="1:37" ht="14.25" customHeight="1">
      <c r="A806" s="315"/>
      <c r="B806" s="1"/>
      <c r="C806" s="1"/>
      <c r="D806" s="1"/>
      <c r="E806" s="1"/>
      <c r="F806" s="1"/>
      <c r="G806" s="1"/>
      <c r="H806" s="1"/>
      <c r="I806" s="1"/>
      <c r="J806" s="1"/>
      <c r="K806" s="1"/>
      <c r="L806" s="1"/>
      <c r="M806" s="1"/>
      <c r="N806" s="1"/>
      <c r="O806" s="1"/>
      <c r="P806" s="229"/>
      <c r="Q806" s="1"/>
      <c r="R806" s="1"/>
      <c r="S806" s="1"/>
      <c r="T806" s="1"/>
      <c r="U806" s="1"/>
      <c r="V806" s="1"/>
      <c r="W806" s="1"/>
      <c r="X806" s="1"/>
      <c r="Y806" s="1"/>
      <c r="Z806" s="1"/>
      <c r="AA806" s="1"/>
      <c r="AB806" s="1"/>
      <c r="AC806" s="1"/>
      <c r="AD806" s="1"/>
      <c r="AE806" s="1"/>
      <c r="AF806" s="1"/>
      <c r="AG806" s="1"/>
      <c r="AH806" s="1"/>
      <c r="AI806" s="1"/>
      <c r="AJ806" s="1"/>
      <c r="AK806" s="1"/>
    </row>
    <row r="807" spans="1:37" ht="14.25" customHeight="1">
      <c r="A807" s="315"/>
      <c r="B807" s="1"/>
      <c r="C807" s="1"/>
      <c r="D807" s="1"/>
      <c r="E807" s="1"/>
      <c r="F807" s="1"/>
      <c r="G807" s="1"/>
      <c r="H807" s="1"/>
      <c r="I807" s="1"/>
      <c r="J807" s="1"/>
      <c r="K807" s="1"/>
      <c r="L807" s="1"/>
      <c r="M807" s="1"/>
      <c r="N807" s="1"/>
      <c r="O807" s="1"/>
      <c r="P807" s="229"/>
      <c r="Q807" s="1"/>
      <c r="R807" s="1"/>
      <c r="S807" s="1"/>
      <c r="T807" s="1"/>
      <c r="U807" s="1"/>
      <c r="V807" s="1"/>
      <c r="W807" s="1"/>
      <c r="X807" s="1"/>
      <c r="Y807" s="1"/>
      <c r="Z807" s="1"/>
      <c r="AA807" s="1"/>
      <c r="AB807" s="1"/>
      <c r="AC807" s="1"/>
      <c r="AD807" s="1"/>
      <c r="AE807" s="1"/>
      <c r="AF807" s="1"/>
      <c r="AG807" s="1"/>
      <c r="AH807" s="1"/>
      <c r="AI807" s="1"/>
      <c r="AJ807" s="1"/>
      <c r="AK807" s="1"/>
    </row>
    <row r="808" spans="1:37" ht="14.25" customHeight="1">
      <c r="A808" s="315"/>
      <c r="B808" s="1"/>
      <c r="C808" s="1"/>
      <c r="D808" s="1"/>
      <c r="E808" s="1"/>
      <c r="F808" s="1"/>
      <c r="G808" s="1"/>
      <c r="H808" s="1"/>
      <c r="I808" s="1"/>
      <c r="J808" s="1"/>
      <c r="K808" s="1"/>
      <c r="L808" s="1"/>
      <c r="M808" s="1"/>
      <c r="N808" s="1"/>
      <c r="O808" s="1"/>
      <c r="P808" s="229"/>
      <c r="Q808" s="1"/>
      <c r="R808" s="1"/>
      <c r="S808" s="1"/>
      <c r="T808" s="1"/>
      <c r="U808" s="1"/>
      <c r="V808" s="1"/>
      <c r="W808" s="1"/>
      <c r="X808" s="1"/>
      <c r="Y808" s="1"/>
      <c r="Z808" s="1"/>
      <c r="AA808" s="1"/>
      <c r="AB808" s="1"/>
      <c r="AC808" s="1"/>
      <c r="AD808" s="1"/>
      <c r="AE808" s="1"/>
      <c r="AF808" s="1"/>
      <c r="AG808" s="1"/>
      <c r="AH808" s="1"/>
      <c r="AI808" s="1"/>
      <c r="AJ808" s="1"/>
      <c r="AK808" s="1"/>
    </row>
    <row r="809" spans="1:37" ht="14.25" customHeight="1">
      <c r="A809" s="315"/>
      <c r="B809" s="1"/>
      <c r="C809" s="1"/>
      <c r="D809" s="1"/>
      <c r="E809" s="1"/>
      <c r="F809" s="1"/>
      <c r="G809" s="1"/>
      <c r="H809" s="1"/>
      <c r="I809" s="1"/>
      <c r="J809" s="1"/>
      <c r="K809" s="1"/>
      <c r="L809" s="1"/>
      <c r="M809" s="1"/>
      <c r="N809" s="1"/>
      <c r="O809" s="1"/>
      <c r="P809" s="229"/>
      <c r="Q809" s="1"/>
      <c r="R809" s="1"/>
      <c r="S809" s="1"/>
      <c r="T809" s="1"/>
      <c r="U809" s="1"/>
      <c r="V809" s="1"/>
      <c r="W809" s="1"/>
      <c r="X809" s="1"/>
      <c r="Y809" s="1"/>
      <c r="Z809" s="1"/>
      <c r="AA809" s="1"/>
      <c r="AB809" s="1"/>
      <c r="AC809" s="1"/>
      <c r="AD809" s="1"/>
      <c r="AE809" s="1"/>
      <c r="AF809" s="1"/>
      <c r="AG809" s="1"/>
      <c r="AH809" s="1"/>
      <c r="AI809" s="1"/>
      <c r="AJ809" s="1"/>
      <c r="AK809" s="1"/>
    </row>
    <row r="810" spans="1:37" ht="14.25" customHeight="1">
      <c r="A810" s="315"/>
      <c r="B810" s="1"/>
      <c r="C810" s="1"/>
      <c r="D810" s="1"/>
      <c r="E810" s="1"/>
      <c r="F810" s="1"/>
      <c r="G810" s="1"/>
      <c r="H810" s="1"/>
      <c r="I810" s="1"/>
      <c r="J810" s="1"/>
      <c r="K810" s="1"/>
      <c r="L810" s="1"/>
      <c r="M810" s="1"/>
      <c r="N810" s="1"/>
      <c r="O810" s="1"/>
      <c r="P810" s="229"/>
      <c r="Q810" s="1"/>
      <c r="R810" s="1"/>
      <c r="S810" s="1"/>
      <c r="T810" s="1"/>
      <c r="U810" s="1"/>
      <c r="V810" s="1"/>
      <c r="W810" s="1"/>
      <c r="X810" s="1"/>
      <c r="Y810" s="1"/>
      <c r="Z810" s="1"/>
      <c r="AA810" s="1"/>
      <c r="AB810" s="1"/>
      <c r="AC810" s="1"/>
      <c r="AD810" s="1"/>
      <c r="AE810" s="1"/>
      <c r="AF810" s="1"/>
      <c r="AG810" s="1"/>
      <c r="AH810" s="1"/>
      <c r="AI810" s="1"/>
      <c r="AJ810" s="1"/>
      <c r="AK810" s="1"/>
    </row>
    <row r="811" spans="1:37" ht="14.25" customHeight="1">
      <c r="A811" s="315"/>
      <c r="B811" s="1"/>
      <c r="C811" s="1"/>
      <c r="D811" s="1"/>
      <c r="E811" s="1"/>
      <c r="F811" s="1"/>
      <c r="G811" s="1"/>
      <c r="H811" s="1"/>
      <c r="I811" s="1"/>
      <c r="J811" s="1"/>
      <c r="K811" s="1"/>
      <c r="L811" s="1"/>
      <c r="M811" s="1"/>
      <c r="N811" s="1"/>
      <c r="O811" s="1"/>
      <c r="P811" s="229"/>
      <c r="Q811" s="1"/>
      <c r="R811" s="1"/>
      <c r="S811" s="1"/>
      <c r="T811" s="1"/>
      <c r="U811" s="1"/>
      <c r="V811" s="1"/>
      <c r="W811" s="1"/>
      <c r="X811" s="1"/>
      <c r="Y811" s="1"/>
      <c r="Z811" s="1"/>
      <c r="AA811" s="1"/>
      <c r="AB811" s="1"/>
      <c r="AC811" s="1"/>
      <c r="AD811" s="1"/>
      <c r="AE811" s="1"/>
      <c r="AF811" s="1"/>
      <c r="AG811" s="1"/>
      <c r="AH811" s="1"/>
      <c r="AI811" s="1"/>
      <c r="AJ811" s="1"/>
      <c r="AK811" s="1"/>
    </row>
    <row r="812" spans="1:37" ht="14.25" customHeight="1">
      <c r="A812" s="315"/>
      <c r="B812" s="1"/>
      <c r="C812" s="1"/>
      <c r="D812" s="1"/>
      <c r="E812" s="1"/>
      <c r="F812" s="1"/>
      <c r="G812" s="1"/>
      <c r="H812" s="1"/>
      <c r="I812" s="1"/>
      <c r="J812" s="1"/>
      <c r="K812" s="1"/>
      <c r="L812" s="1"/>
      <c r="M812" s="1"/>
      <c r="N812" s="1"/>
      <c r="O812" s="1"/>
      <c r="P812" s="229"/>
      <c r="Q812" s="1"/>
      <c r="R812" s="1"/>
      <c r="S812" s="1"/>
      <c r="T812" s="1"/>
      <c r="U812" s="1"/>
      <c r="V812" s="1"/>
      <c r="W812" s="1"/>
      <c r="X812" s="1"/>
      <c r="Y812" s="1"/>
      <c r="Z812" s="1"/>
      <c r="AA812" s="1"/>
      <c r="AB812" s="1"/>
      <c r="AC812" s="1"/>
      <c r="AD812" s="1"/>
      <c r="AE812" s="1"/>
      <c r="AF812" s="1"/>
      <c r="AG812" s="1"/>
      <c r="AH812" s="1"/>
      <c r="AI812" s="1"/>
      <c r="AJ812" s="1"/>
      <c r="AK812" s="1"/>
    </row>
    <row r="813" spans="1:37" ht="14.25" customHeight="1">
      <c r="A813" s="315"/>
      <c r="B813" s="1"/>
      <c r="C813" s="1"/>
      <c r="D813" s="1"/>
      <c r="E813" s="1"/>
      <c r="F813" s="1"/>
      <c r="G813" s="1"/>
      <c r="H813" s="1"/>
      <c r="I813" s="1"/>
      <c r="J813" s="1"/>
      <c r="K813" s="1"/>
      <c r="L813" s="1"/>
      <c r="M813" s="1"/>
      <c r="N813" s="1"/>
      <c r="O813" s="1"/>
      <c r="P813" s="229"/>
      <c r="Q813" s="1"/>
      <c r="R813" s="1"/>
      <c r="S813" s="1"/>
      <c r="T813" s="1"/>
      <c r="U813" s="1"/>
      <c r="V813" s="1"/>
      <c r="W813" s="1"/>
      <c r="X813" s="1"/>
      <c r="Y813" s="1"/>
      <c r="Z813" s="1"/>
      <c r="AA813" s="1"/>
      <c r="AB813" s="1"/>
      <c r="AC813" s="1"/>
      <c r="AD813" s="1"/>
      <c r="AE813" s="1"/>
      <c r="AF813" s="1"/>
      <c r="AG813" s="1"/>
      <c r="AH813" s="1"/>
      <c r="AI813" s="1"/>
      <c r="AJ813" s="1"/>
      <c r="AK813" s="1"/>
    </row>
    <row r="814" spans="1:37" ht="14.25" customHeight="1">
      <c r="A814" s="315"/>
      <c r="B814" s="1"/>
      <c r="C814" s="1"/>
      <c r="D814" s="1"/>
      <c r="E814" s="1"/>
      <c r="F814" s="1"/>
      <c r="G814" s="1"/>
      <c r="H814" s="1"/>
      <c r="I814" s="1"/>
      <c r="J814" s="1"/>
      <c r="K814" s="1"/>
      <c r="L814" s="1"/>
      <c r="M814" s="1"/>
      <c r="N814" s="1"/>
      <c r="O814" s="1"/>
      <c r="P814" s="229"/>
      <c r="Q814" s="1"/>
      <c r="R814" s="1"/>
      <c r="S814" s="1"/>
      <c r="T814" s="1"/>
      <c r="U814" s="1"/>
      <c r="V814" s="1"/>
      <c r="W814" s="1"/>
      <c r="X814" s="1"/>
      <c r="Y814" s="1"/>
      <c r="Z814" s="1"/>
      <c r="AA814" s="1"/>
      <c r="AB814" s="1"/>
      <c r="AC814" s="1"/>
      <c r="AD814" s="1"/>
      <c r="AE814" s="1"/>
      <c r="AF814" s="1"/>
      <c r="AG814" s="1"/>
      <c r="AH814" s="1"/>
      <c r="AI814" s="1"/>
      <c r="AJ814" s="1"/>
      <c r="AK814" s="1"/>
    </row>
    <row r="815" spans="1:37" ht="14.25" customHeight="1">
      <c r="A815" s="315"/>
      <c r="B815" s="1"/>
      <c r="C815" s="1"/>
      <c r="D815" s="1"/>
      <c r="E815" s="1"/>
      <c r="F815" s="1"/>
      <c r="G815" s="1"/>
      <c r="H815" s="1"/>
      <c r="I815" s="1"/>
      <c r="J815" s="1"/>
      <c r="K815" s="1"/>
      <c r="L815" s="1"/>
      <c r="M815" s="1"/>
      <c r="N815" s="1"/>
      <c r="O815" s="1"/>
      <c r="P815" s="229"/>
      <c r="Q815" s="1"/>
      <c r="R815" s="1"/>
      <c r="S815" s="1"/>
      <c r="T815" s="1"/>
      <c r="U815" s="1"/>
      <c r="V815" s="1"/>
      <c r="W815" s="1"/>
      <c r="X815" s="1"/>
      <c r="Y815" s="1"/>
      <c r="Z815" s="1"/>
      <c r="AA815" s="1"/>
      <c r="AB815" s="1"/>
      <c r="AC815" s="1"/>
      <c r="AD815" s="1"/>
      <c r="AE815" s="1"/>
      <c r="AF815" s="1"/>
      <c r="AG815" s="1"/>
      <c r="AH815" s="1"/>
      <c r="AI815" s="1"/>
      <c r="AJ815" s="1"/>
      <c r="AK815" s="1"/>
    </row>
    <row r="816" spans="1:37" ht="14.25" customHeight="1">
      <c r="A816" s="315"/>
      <c r="B816" s="1"/>
      <c r="C816" s="1"/>
      <c r="D816" s="1"/>
      <c r="E816" s="1"/>
      <c r="F816" s="1"/>
      <c r="G816" s="1"/>
      <c r="H816" s="1"/>
      <c r="I816" s="1"/>
      <c r="J816" s="1"/>
      <c r="K816" s="1"/>
      <c r="L816" s="1"/>
      <c r="M816" s="1"/>
      <c r="N816" s="1"/>
      <c r="O816" s="1"/>
      <c r="P816" s="229"/>
      <c r="Q816" s="1"/>
      <c r="R816" s="1"/>
      <c r="S816" s="1"/>
      <c r="T816" s="1"/>
      <c r="U816" s="1"/>
      <c r="V816" s="1"/>
      <c r="W816" s="1"/>
      <c r="X816" s="1"/>
      <c r="Y816" s="1"/>
      <c r="Z816" s="1"/>
      <c r="AA816" s="1"/>
      <c r="AB816" s="1"/>
      <c r="AC816" s="1"/>
      <c r="AD816" s="1"/>
      <c r="AE816" s="1"/>
      <c r="AF816" s="1"/>
      <c r="AG816" s="1"/>
      <c r="AH816" s="1"/>
      <c r="AI816" s="1"/>
      <c r="AJ816" s="1"/>
      <c r="AK816" s="1"/>
    </row>
    <row r="817" spans="1:37" ht="14.25" customHeight="1">
      <c r="A817" s="315"/>
      <c r="B817" s="1"/>
      <c r="C817" s="1"/>
      <c r="D817" s="1"/>
      <c r="E817" s="1"/>
      <c r="F817" s="1"/>
      <c r="G817" s="1"/>
      <c r="H817" s="1"/>
      <c r="I817" s="1"/>
      <c r="J817" s="1"/>
      <c r="K817" s="1"/>
      <c r="L817" s="1"/>
      <c r="M817" s="1"/>
      <c r="N817" s="1"/>
      <c r="O817" s="1"/>
      <c r="P817" s="229"/>
      <c r="Q817" s="1"/>
      <c r="R817" s="1"/>
      <c r="S817" s="1"/>
      <c r="T817" s="1"/>
      <c r="U817" s="1"/>
      <c r="V817" s="1"/>
      <c r="W817" s="1"/>
      <c r="X817" s="1"/>
      <c r="Y817" s="1"/>
      <c r="Z817" s="1"/>
      <c r="AA817" s="1"/>
      <c r="AB817" s="1"/>
      <c r="AC817" s="1"/>
      <c r="AD817" s="1"/>
      <c r="AE817" s="1"/>
      <c r="AF817" s="1"/>
      <c r="AG817" s="1"/>
      <c r="AH817" s="1"/>
      <c r="AI817" s="1"/>
      <c r="AJ817" s="1"/>
      <c r="AK817" s="1"/>
    </row>
    <row r="818" spans="1:37" ht="14.25" customHeight="1">
      <c r="A818" s="315"/>
      <c r="B818" s="1"/>
      <c r="C818" s="1"/>
      <c r="D818" s="1"/>
      <c r="E818" s="1"/>
      <c r="F818" s="1"/>
      <c r="G818" s="1"/>
      <c r="H818" s="1"/>
      <c r="I818" s="1"/>
      <c r="J818" s="1"/>
      <c r="K818" s="1"/>
      <c r="L818" s="1"/>
      <c r="M818" s="1"/>
      <c r="N818" s="1"/>
      <c r="O818" s="1"/>
      <c r="P818" s="229"/>
      <c r="Q818" s="1"/>
      <c r="R818" s="1"/>
      <c r="S818" s="1"/>
      <c r="T818" s="1"/>
      <c r="U818" s="1"/>
      <c r="V818" s="1"/>
      <c r="W818" s="1"/>
      <c r="X818" s="1"/>
      <c r="Y818" s="1"/>
      <c r="Z818" s="1"/>
      <c r="AA818" s="1"/>
      <c r="AB818" s="1"/>
      <c r="AC818" s="1"/>
      <c r="AD818" s="1"/>
      <c r="AE818" s="1"/>
      <c r="AF818" s="1"/>
      <c r="AG818" s="1"/>
      <c r="AH818" s="1"/>
      <c r="AI818" s="1"/>
      <c r="AJ818" s="1"/>
      <c r="AK818" s="1"/>
    </row>
    <row r="819" spans="1:37" ht="14.25" customHeight="1">
      <c r="A819" s="315"/>
      <c r="B819" s="1"/>
      <c r="C819" s="1"/>
      <c r="D819" s="1"/>
      <c r="E819" s="1"/>
      <c r="F819" s="1"/>
      <c r="G819" s="1"/>
      <c r="H819" s="1"/>
      <c r="I819" s="1"/>
      <c r="J819" s="1"/>
      <c r="K819" s="1"/>
      <c r="L819" s="1"/>
      <c r="M819" s="1"/>
      <c r="N819" s="1"/>
      <c r="O819" s="1"/>
      <c r="P819" s="229"/>
      <c r="Q819" s="1"/>
      <c r="R819" s="1"/>
      <c r="S819" s="1"/>
      <c r="T819" s="1"/>
      <c r="U819" s="1"/>
      <c r="V819" s="1"/>
      <c r="W819" s="1"/>
      <c r="X819" s="1"/>
      <c r="Y819" s="1"/>
      <c r="Z819" s="1"/>
      <c r="AA819" s="1"/>
      <c r="AB819" s="1"/>
      <c r="AC819" s="1"/>
      <c r="AD819" s="1"/>
      <c r="AE819" s="1"/>
      <c r="AF819" s="1"/>
      <c r="AG819" s="1"/>
      <c r="AH819" s="1"/>
      <c r="AI819" s="1"/>
      <c r="AJ819" s="1"/>
      <c r="AK819" s="1"/>
    </row>
    <row r="820" spans="1:37" ht="14.25" customHeight="1">
      <c r="A820" s="315"/>
      <c r="B820" s="1"/>
      <c r="C820" s="1"/>
      <c r="D820" s="1"/>
      <c r="E820" s="1"/>
      <c r="F820" s="1"/>
      <c r="G820" s="1"/>
      <c r="H820" s="1"/>
      <c r="I820" s="1"/>
      <c r="J820" s="1"/>
      <c r="K820" s="1"/>
      <c r="L820" s="1"/>
      <c r="M820" s="1"/>
      <c r="N820" s="1"/>
      <c r="O820" s="1"/>
      <c r="P820" s="229"/>
      <c r="Q820" s="1"/>
      <c r="R820" s="1"/>
      <c r="S820" s="1"/>
      <c r="T820" s="1"/>
      <c r="U820" s="1"/>
      <c r="V820" s="1"/>
      <c r="W820" s="1"/>
      <c r="X820" s="1"/>
      <c r="Y820" s="1"/>
      <c r="Z820" s="1"/>
      <c r="AA820" s="1"/>
      <c r="AB820" s="1"/>
      <c r="AC820" s="1"/>
      <c r="AD820" s="1"/>
      <c r="AE820" s="1"/>
      <c r="AF820" s="1"/>
      <c r="AG820" s="1"/>
      <c r="AH820" s="1"/>
      <c r="AI820" s="1"/>
      <c r="AJ820" s="1"/>
      <c r="AK820" s="1"/>
    </row>
    <row r="821" spans="1:37" ht="14.25" customHeight="1">
      <c r="A821" s="315"/>
      <c r="B821" s="1"/>
      <c r="C821" s="1"/>
      <c r="D821" s="1"/>
      <c r="E821" s="1"/>
      <c r="F821" s="1"/>
      <c r="G821" s="1"/>
      <c r="H821" s="1"/>
      <c r="I821" s="1"/>
      <c r="J821" s="1"/>
      <c r="K821" s="1"/>
      <c r="L821" s="1"/>
      <c r="M821" s="1"/>
      <c r="N821" s="1"/>
      <c r="O821" s="1"/>
      <c r="P821" s="229"/>
      <c r="Q821" s="1"/>
      <c r="R821" s="1"/>
      <c r="S821" s="1"/>
      <c r="T821" s="1"/>
      <c r="U821" s="1"/>
      <c r="V821" s="1"/>
      <c r="W821" s="1"/>
      <c r="X821" s="1"/>
      <c r="Y821" s="1"/>
      <c r="Z821" s="1"/>
      <c r="AA821" s="1"/>
      <c r="AB821" s="1"/>
      <c r="AC821" s="1"/>
      <c r="AD821" s="1"/>
      <c r="AE821" s="1"/>
      <c r="AF821" s="1"/>
      <c r="AG821" s="1"/>
      <c r="AH821" s="1"/>
      <c r="AI821" s="1"/>
      <c r="AJ821" s="1"/>
      <c r="AK821" s="1"/>
    </row>
    <row r="822" spans="1:37" ht="14.25" customHeight="1">
      <c r="A822" s="315"/>
      <c r="B822" s="1"/>
      <c r="C822" s="1"/>
      <c r="D822" s="1"/>
      <c r="E822" s="1"/>
      <c r="F822" s="1"/>
      <c r="G822" s="1"/>
      <c r="H822" s="1"/>
      <c r="I822" s="1"/>
      <c r="J822" s="1"/>
      <c r="K822" s="1"/>
      <c r="L822" s="1"/>
      <c r="M822" s="1"/>
      <c r="N822" s="1"/>
      <c r="O822" s="1"/>
      <c r="P822" s="229"/>
      <c r="Q822" s="1"/>
      <c r="R822" s="1"/>
      <c r="S822" s="1"/>
      <c r="T822" s="1"/>
      <c r="U822" s="1"/>
      <c r="V822" s="1"/>
      <c r="W822" s="1"/>
      <c r="X822" s="1"/>
      <c r="Y822" s="1"/>
      <c r="Z822" s="1"/>
      <c r="AA822" s="1"/>
      <c r="AB822" s="1"/>
      <c r="AC822" s="1"/>
      <c r="AD822" s="1"/>
      <c r="AE822" s="1"/>
      <c r="AF822" s="1"/>
      <c r="AG822" s="1"/>
      <c r="AH822" s="1"/>
      <c r="AI822" s="1"/>
      <c r="AJ822" s="1"/>
      <c r="AK822" s="1"/>
    </row>
    <row r="823" spans="1:37" ht="14.25" customHeight="1">
      <c r="A823" s="315"/>
      <c r="B823" s="1"/>
      <c r="C823" s="1"/>
      <c r="D823" s="1"/>
      <c r="E823" s="1"/>
      <c r="F823" s="1"/>
      <c r="G823" s="1"/>
      <c r="H823" s="1"/>
      <c r="I823" s="1"/>
      <c r="J823" s="1"/>
      <c r="K823" s="1"/>
      <c r="L823" s="1"/>
      <c r="M823" s="1"/>
      <c r="N823" s="1"/>
      <c r="O823" s="1"/>
      <c r="P823" s="229"/>
      <c r="Q823" s="1"/>
      <c r="R823" s="1"/>
      <c r="S823" s="1"/>
      <c r="T823" s="1"/>
      <c r="U823" s="1"/>
      <c r="V823" s="1"/>
      <c r="W823" s="1"/>
      <c r="X823" s="1"/>
      <c r="Y823" s="1"/>
      <c r="Z823" s="1"/>
      <c r="AA823" s="1"/>
      <c r="AB823" s="1"/>
      <c r="AC823" s="1"/>
      <c r="AD823" s="1"/>
      <c r="AE823" s="1"/>
      <c r="AF823" s="1"/>
      <c r="AG823" s="1"/>
      <c r="AH823" s="1"/>
      <c r="AI823" s="1"/>
      <c r="AJ823" s="1"/>
      <c r="AK823" s="1"/>
    </row>
    <row r="824" spans="1:37" ht="14.25" customHeight="1">
      <c r="A824" s="315"/>
      <c r="B824" s="1"/>
      <c r="C824" s="1"/>
      <c r="D824" s="1"/>
      <c r="E824" s="1"/>
      <c r="F824" s="1"/>
      <c r="G824" s="1"/>
      <c r="H824" s="1"/>
      <c r="I824" s="1"/>
      <c r="J824" s="1"/>
      <c r="K824" s="1"/>
      <c r="L824" s="1"/>
      <c r="M824" s="1"/>
      <c r="N824" s="1"/>
      <c r="O824" s="1"/>
      <c r="P824" s="229"/>
      <c r="Q824" s="1"/>
      <c r="R824" s="1"/>
      <c r="S824" s="1"/>
      <c r="T824" s="1"/>
      <c r="U824" s="1"/>
      <c r="V824" s="1"/>
      <c r="W824" s="1"/>
      <c r="X824" s="1"/>
      <c r="Y824" s="1"/>
      <c r="Z824" s="1"/>
      <c r="AA824" s="1"/>
      <c r="AB824" s="1"/>
      <c r="AC824" s="1"/>
      <c r="AD824" s="1"/>
      <c r="AE824" s="1"/>
      <c r="AF824" s="1"/>
      <c r="AG824" s="1"/>
      <c r="AH824" s="1"/>
      <c r="AI824" s="1"/>
      <c r="AJ824" s="1"/>
      <c r="AK824" s="1"/>
    </row>
    <row r="825" spans="1:37" ht="14.25" customHeight="1">
      <c r="A825" s="315"/>
      <c r="B825" s="1"/>
      <c r="C825" s="1"/>
      <c r="D825" s="1"/>
      <c r="E825" s="1"/>
      <c r="F825" s="1"/>
      <c r="G825" s="1"/>
      <c r="H825" s="1"/>
      <c r="I825" s="1"/>
      <c r="J825" s="1"/>
      <c r="K825" s="1"/>
      <c r="L825" s="1"/>
      <c r="M825" s="1"/>
      <c r="N825" s="1"/>
      <c r="O825" s="1"/>
      <c r="P825" s="229"/>
      <c r="Q825" s="1"/>
      <c r="R825" s="1"/>
      <c r="S825" s="1"/>
      <c r="T825" s="1"/>
      <c r="U825" s="1"/>
      <c r="V825" s="1"/>
      <c r="W825" s="1"/>
      <c r="X825" s="1"/>
      <c r="Y825" s="1"/>
      <c r="Z825" s="1"/>
      <c r="AA825" s="1"/>
      <c r="AB825" s="1"/>
      <c r="AC825" s="1"/>
      <c r="AD825" s="1"/>
      <c r="AE825" s="1"/>
      <c r="AF825" s="1"/>
      <c r="AG825" s="1"/>
      <c r="AH825" s="1"/>
      <c r="AI825" s="1"/>
      <c r="AJ825" s="1"/>
      <c r="AK825" s="1"/>
    </row>
    <row r="826" spans="1:37" ht="14.25" customHeight="1">
      <c r="A826" s="315"/>
      <c r="B826" s="1"/>
      <c r="C826" s="1"/>
      <c r="D826" s="1"/>
      <c r="E826" s="1"/>
      <c r="F826" s="1"/>
      <c r="G826" s="1"/>
      <c r="H826" s="1"/>
      <c r="I826" s="1"/>
      <c r="J826" s="1"/>
      <c r="K826" s="1"/>
      <c r="L826" s="1"/>
      <c r="M826" s="1"/>
      <c r="N826" s="1"/>
      <c r="O826" s="1"/>
      <c r="P826" s="229"/>
      <c r="Q826" s="1"/>
      <c r="R826" s="1"/>
      <c r="S826" s="1"/>
      <c r="T826" s="1"/>
      <c r="U826" s="1"/>
      <c r="V826" s="1"/>
      <c r="W826" s="1"/>
      <c r="X826" s="1"/>
      <c r="Y826" s="1"/>
      <c r="Z826" s="1"/>
      <c r="AA826" s="1"/>
      <c r="AB826" s="1"/>
      <c r="AC826" s="1"/>
      <c r="AD826" s="1"/>
      <c r="AE826" s="1"/>
      <c r="AF826" s="1"/>
      <c r="AG826" s="1"/>
      <c r="AH826" s="1"/>
      <c r="AI826" s="1"/>
      <c r="AJ826" s="1"/>
      <c r="AK826" s="1"/>
    </row>
    <row r="827" spans="1:37" ht="14.25" customHeight="1">
      <c r="A827" s="315"/>
      <c r="B827" s="1"/>
      <c r="C827" s="1"/>
      <c r="D827" s="1"/>
      <c r="E827" s="1"/>
      <c r="F827" s="1"/>
      <c r="G827" s="1"/>
      <c r="H827" s="1"/>
      <c r="I827" s="1"/>
      <c r="J827" s="1"/>
      <c r="K827" s="1"/>
      <c r="L827" s="1"/>
      <c r="M827" s="1"/>
      <c r="N827" s="1"/>
      <c r="O827" s="1"/>
      <c r="P827" s="229"/>
      <c r="Q827" s="1"/>
      <c r="R827" s="1"/>
      <c r="S827" s="1"/>
      <c r="T827" s="1"/>
      <c r="U827" s="1"/>
      <c r="V827" s="1"/>
      <c r="W827" s="1"/>
      <c r="X827" s="1"/>
      <c r="Y827" s="1"/>
      <c r="Z827" s="1"/>
      <c r="AA827" s="1"/>
      <c r="AB827" s="1"/>
      <c r="AC827" s="1"/>
      <c r="AD827" s="1"/>
      <c r="AE827" s="1"/>
      <c r="AF827" s="1"/>
      <c r="AG827" s="1"/>
      <c r="AH827" s="1"/>
      <c r="AI827" s="1"/>
      <c r="AJ827" s="1"/>
      <c r="AK827" s="1"/>
    </row>
    <row r="828" spans="1:37" ht="14.25" customHeight="1">
      <c r="A828" s="315"/>
      <c r="B828" s="1"/>
      <c r="C828" s="1"/>
      <c r="D828" s="1"/>
      <c r="E828" s="1"/>
      <c r="F828" s="1"/>
      <c r="G828" s="1"/>
      <c r="H828" s="1"/>
      <c r="I828" s="1"/>
      <c r="J828" s="1"/>
      <c r="K828" s="1"/>
      <c r="L828" s="1"/>
      <c r="M828" s="1"/>
      <c r="N828" s="1"/>
      <c r="O828" s="1"/>
      <c r="P828" s="229"/>
      <c r="Q828" s="1"/>
      <c r="R828" s="1"/>
      <c r="S828" s="1"/>
      <c r="T828" s="1"/>
      <c r="U828" s="1"/>
      <c r="V828" s="1"/>
      <c r="W828" s="1"/>
      <c r="X828" s="1"/>
      <c r="Y828" s="1"/>
      <c r="Z828" s="1"/>
      <c r="AA828" s="1"/>
      <c r="AB828" s="1"/>
      <c r="AC828" s="1"/>
      <c r="AD828" s="1"/>
      <c r="AE828" s="1"/>
      <c r="AF828" s="1"/>
      <c r="AG828" s="1"/>
      <c r="AH828" s="1"/>
      <c r="AI828" s="1"/>
      <c r="AJ828" s="1"/>
      <c r="AK828" s="1"/>
    </row>
    <row r="829" spans="1:37" ht="14.25" customHeight="1">
      <c r="A829" s="315"/>
      <c r="B829" s="1"/>
      <c r="C829" s="1"/>
      <c r="D829" s="1"/>
      <c r="E829" s="1"/>
      <c r="F829" s="1"/>
      <c r="G829" s="1"/>
      <c r="H829" s="1"/>
      <c r="I829" s="1"/>
      <c r="J829" s="1"/>
      <c r="K829" s="1"/>
      <c r="L829" s="1"/>
      <c r="M829" s="1"/>
      <c r="N829" s="1"/>
      <c r="O829" s="1"/>
      <c r="P829" s="229"/>
      <c r="Q829" s="1"/>
      <c r="R829" s="1"/>
      <c r="S829" s="1"/>
      <c r="T829" s="1"/>
      <c r="U829" s="1"/>
      <c r="V829" s="1"/>
      <c r="W829" s="1"/>
      <c r="X829" s="1"/>
      <c r="Y829" s="1"/>
      <c r="Z829" s="1"/>
      <c r="AA829" s="1"/>
      <c r="AB829" s="1"/>
      <c r="AC829" s="1"/>
      <c r="AD829" s="1"/>
      <c r="AE829" s="1"/>
      <c r="AF829" s="1"/>
      <c r="AG829" s="1"/>
      <c r="AH829" s="1"/>
      <c r="AI829" s="1"/>
      <c r="AJ829" s="1"/>
      <c r="AK829" s="1"/>
    </row>
    <row r="830" spans="1:37" ht="14.25" customHeight="1">
      <c r="A830" s="315"/>
      <c r="B830" s="1"/>
      <c r="C830" s="1"/>
      <c r="D830" s="1"/>
      <c r="E830" s="1"/>
      <c r="F830" s="1"/>
      <c r="G830" s="1"/>
      <c r="H830" s="1"/>
      <c r="I830" s="1"/>
      <c r="J830" s="1"/>
      <c r="K830" s="1"/>
      <c r="L830" s="1"/>
      <c r="M830" s="1"/>
      <c r="N830" s="1"/>
      <c r="O830" s="1"/>
      <c r="P830" s="229"/>
      <c r="Q830" s="1"/>
      <c r="R830" s="1"/>
      <c r="S830" s="1"/>
      <c r="T830" s="1"/>
      <c r="U830" s="1"/>
      <c r="V830" s="1"/>
      <c r="W830" s="1"/>
      <c r="X830" s="1"/>
      <c r="Y830" s="1"/>
      <c r="Z830" s="1"/>
      <c r="AA830" s="1"/>
      <c r="AB830" s="1"/>
      <c r="AC830" s="1"/>
      <c r="AD830" s="1"/>
      <c r="AE830" s="1"/>
      <c r="AF830" s="1"/>
      <c r="AG830" s="1"/>
      <c r="AH830" s="1"/>
      <c r="AI830" s="1"/>
      <c r="AJ830" s="1"/>
      <c r="AK830" s="1"/>
    </row>
    <row r="831" spans="1:37" ht="14.25" customHeight="1">
      <c r="A831" s="315"/>
      <c r="B831" s="1"/>
      <c r="C831" s="1"/>
      <c r="D831" s="1"/>
      <c r="E831" s="1"/>
      <c r="F831" s="1"/>
      <c r="G831" s="1"/>
      <c r="H831" s="1"/>
      <c r="I831" s="1"/>
      <c r="J831" s="1"/>
      <c r="K831" s="1"/>
      <c r="L831" s="1"/>
      <c r="M831" s="1"/>
      <c r="N831" s="1"/>
      <c r="O831" s="1"/>
      <c r="P831" s="229"/>
      <c r="Q831" s="1"/>
      <c r="R831" s="1"/>
      <c r="S831" s="1"/>
      <c r="T831" s="1"/>
      <c r="U831" s="1"/>
      <c r="V831" s="1"/>
      <c r="W831" s="1"/>
      <c r="X831" s="1"/>
      <c r="Y831" s="1"/>
      <c r="Z831" s="1"/>
      <c r="AA831" s="1"/>
      <c r="AB831" s="1"/>
      <c r="AC831" s="1"/>
      <c r="AD831" s="1"/>
      <c r="AE831" s="1"/>
      <c r="AF831" s="1"/>
      <c r="AG831" s="1"/>
      <c r="AH831" s="1"/>
      <c r="AI831" s="1"/>
      <c r="AJ831" s="1"/>
      <c r="AK831" s="1"/>
    </row>
    <row r="832" spans="1:37" ht="14.25" customHeight="1">
      <c r="A832" s="315"/>
      <c r="B832" s="1"/>
      <c r="C832" s="1"/>
      <c r="D832" s="1"/>
      <c r="E832" s="1"/>
      <c r="F832" s="1"/>
      <c r="G832" s="1"/>
      <c r="H832" s="1"/>
      <c r="I832" s="1"/>
      <c r="J832" s="1"/>
      <c r="K832" s="1"/>
      <c r="L832" s="1"/>
      <c r="M832" s="1"/>
      <c r="N832" s="1"/>
      <c r="O832" s="1"/>
      <c r="P832" s="229"/>
      <c r="Q832" s="1"/>
      <c r="R832" s="1"/>
      <c r="S832" s="1"/>
      <c r="T832" s="1"/>
      <c r="U832" s="1"/>
      <c r="V832" s="1"/>
      <c r="W832" s="1"/>
      <c r="X832" s="1"/>
      <c r="Y832" s="1"/>
      <c r="Z832" s="1"/>
      <c r="AA832" s="1"/>
      <c r="AB832" s="1"/>
      <c r="AC832" s="1"/>
      <c r="AD832" s="1"/>
      <c r="AE832" s="1"/>
      <c r="AF832" s="1"/>
      <c r="AG832" s="1"/>
      <c r="AH832" s="1"/>
      <c r="AI832" s="1"/>
      <c r="AJ832" s="1"/>
      <c r="AK832" s="1"/>
    </row>
    <row r="833" spans="1:37" ht="14.25" customHeight="1">
      <c r="A833" s="315"/>
      <c r="B833" s="1"/>
      <c r="C833" s="1"/>
      <c r="D833" s="1"/>
      <c r="E833" s="1"/>
      <c r="F833" s="1"/>
      <c r="G833" s="1"/>
      <c r="H833" s="1"/>
      <c r="I833" s="1"/>
      <c r="J833" s="1"/>
      <c r="K833" s="1"/>
      <c r="L833" s="1"/>
      <c r="M833" s="1"/>
      <c r="N833" s="1"/>
      <c r="O833" s="1"/>
      <c r="P833" s="229"/>
      <c r="Q833" s="1"/>
      <c r="R833" s="1"/>
      <c r="S833" s="1"/>
      <c r="T833" s="1"/>
      <c r="U833" s="1"/>
      <c r="V833" s="1"/>
      <c r="W833" s="1"/>
      <c r="X833" s="1"/>
      <c r="Y833" s="1"/>
      <c r="Z833" s="1"/>
      <c r="AA833" s="1"/>
      <c r="AB833" s="1"/>
      <c r="AC833" s="1"/>
      <c r="AD833" s="1"/>
      <c r="AE833" s="1"/>
      <c r="AF833" s="1"/>
      <c r="AG833" s="1"/>
      <c r="AH833" s="1"/>
      <c r="AI833" s="1"/>
      <c r="AJ833" s="1"/>
      <c r="AK833" s="1"/>
    </row>
    <row r="834" spans="1:37" ht="14.25" customHeight="1">
      <c r="A834" s="315"/>
      <c r="B834" s="1"/>
      <c r="C834" s="1"/>
      <c r="D834" s="1"/>
      <c r="E834" s="1"/>
      <c r="F834" s="1"/>
      <c r="G834" s="1"/>
      <c r="H834" s="1"/>
      <c r="I834" s="1"/>
      <c r="J834" s="1"/>
      <c r="K834" s="1"/>
      <c r="L834" s="1"/>
      <c r="M834" s="1"/>
      <c r="N834" s="1"/>
      <c r="O834" s="1"/>
      <c r="P834" s="229"/>
      <c r="Q834" s="1"/>
      <c r="R834" s="1"/>
      <c r="S834" s="1"/>
      <c r="T834" s="1"/>
      <c r="U834" s="1"/>
      <c r="V834" s="1"/>
      <c r="W834" s="1"/>
      <c r="X834" s="1"/>
      <c r="Y834" s="1"/>
      <c r="Z834" s="1"/>
      <c r="AA834" s="1"/>
      <c r="AB834" s="1"/>
      <c r="AC834" s="1"/>
      <c r="AD834" s="1"/>
      <c r="AE834" s="1"/>
      <c r="AF834" s="1"/>
      <c r="AG834" s="1"/>
      <c r="AH834" s="1"/>
      <c r="AI834" s="1"/>
      <c r="AJ834" s="1"/>
      <c r="AK834" s="1"/>
    </row>
    <row r="835" spans="1:37" ht="14.25" customHeight="1">
      <c r="A835" s="315"/>
      <c r="B835" s="1"/>
      <c r="C835" s="1"/>
      <c r="D835" s="1"/>
      <c r="E835" s="1"/>
      <c r="F835" s="1"/>
      <c r="G835" s="1"/>
      <c r="H835" s="1"/>
      <c r="I835" s="1"/>
      <c r="J835" s="1"/>
      <c r="K835" s="1"/>
      <c r="L835" s="1"/>
      <c r="M835" s="1"/>
      <c r="N835" s="1"/>
      <c r="O835" s="1"/>
      <c r="P835" s="229"/>
      <c r="Q835" s="1"/>
      <c r="R835" s="1"/>
      <c r="S835" s="1"/>
      <c r="T835" s="1"/>
      <c r="U835" s="1"/>
      <c r="V835" s="1"/>
      <c r="W835" s="1"/>
      <c r="X835" s="1"/>
      <c r="Y835" s="1"/>
      <c r="Z835" s="1"/>
      <c r="AA835" s="1"/>
      <c r="AB835" s="1"/>
      <c r="AC835" s="1"/>
      <c r="AD835" s="1"/>
      <c r="AE835" s="1"/>
      <c r="AF835" s="1"/>
      <c r="AG835" s="1"/>
      <c r="AH835" s="1"/>
      <c r="AI835" s="1"/>
      <c r="AJ835" s="1"/>
      <c r="AK835" s="1"/>
    </row>
    <row r="836" spans="1:37" ht="14.25" customHeight="1">
      <c r="A836" s="315"/>
      <c r="B836" s="1"/>
      <c r="C836" s="1"/>
      <c r="D836" s="1"/>
      <c r="E836" s="1"/>
      <c r="F836" s="1"/>
      <c r="G836" s="1"/>
      <c r="H836" s="1"/>
      <c r="I836" s="1"/>
      <c r="J836" s="1"/>
      <c r="K836" s="1"/>
      <c r="L836" s="1"/>
      <c r="M836" s="1"/>
      <c r="N836" s="1"/>
      <c r="O836" s="1"/>
      <c r="P836" s="229"/>
      <c r="Q836" s="1"/>
      <c r="R836" s="1"/>
      <c r="S836" s="1"/>
      <c r="T836" s="1"/>
      <c r="U836" s="1"/>
      <c r="V836" s="1"/>
      <c r="W836" s="1"/>
      <c r="X836" s="1"/>
      <c r="Y836" s="1"/>
      <c r="Z836" s="1"/>
      <c r="AA836" s="1"/>
      <c r="AB836" s="1"/>
      <c r="AC836" s="1"/>
      <c r="AD836" s="1"/>
      <c r="AE836" s="1"/>
      <c r="AF836" s="1"/>
      <c r="AG836" s="1"/>
      <c r="AH836" s="1"/>
      <c r="AI836" s="1"/>
      <c r="AJ836" s="1"/>
      <c r="AK836" s="1"/>
    </row>
    <row r="837" spans="1:37" ht="14.25" customHeight="1">
      <c r="A837" s="315"/>
      <c r="B837" s="1"/>
      <c r="C837" s="1"/>
      <c r="D837" s="1"/>
      <c r="E837" s="1"/>
      <c r="F837" s="1"/>
      <c r="G837" s="1"/>
      <c r="H837" s="1"/>
      <c r="I837" s="1"/>
      <c r="J837" s="1"/>
      <c r="K837" s="1"/>
      <c r="L837" s="1"/>
      <c r="M837" s="1"/>
      <c r="N837" s="1"/>
      <c r="O837" s="1"/>
      <c r="P837" s="229"/>
      <c r="Q837" s="1"/>
      <c r="R837" s="1"/>
      <c r="S837" s="1"/>
      <c r="T837" s="1"/>
      <c r="U837" s="1"/>
      <c r="V837" s="1"/>
      <c r="W837" s="1"/>
      <c r="X837" s="1"/>
      <c r="Y837" s="1"/>
      <c r="Z837" s="1"/>
      <c r="AA837" s="1"/>
      <c r="AB837" s="1"/>
      <c r="AC837" s="1"/>
      <c r="AD837" s="1"/>
      <c r="AE837" s="1"/>
      <c r="AF837" s="1"/>
      <c r="AG837" s="1"/>
      <c r="AH837" s="1"/>
      <c r="AI837" s="1"/>
      <c r="AJ837" s="1"/>
      <c r="AK837" s="1"/>
    </row>
    <row r="838" spans="1:37" ht="14.25" customHeight="1">
      <c r="A838" s="315"/>
      <c r="B838" s="1"/>
      <c r="C838" s="1"/>
      <c r="D838" s="1"/>
      <c r="E838" s="1"/>
      <c r="F838" s="1"/>
      <c r="G838" s="1"/>
      <c r="H838" s="1"/>
      <c r="I838" s="1"/>
      <c r="J838" s="1"/>
      <c r="K838" s="1"/>
      <c r="L838" s="1"/>
      <c r="M838" s="1"/>
      <c r="N838" s="1"/>
      <c r="O838" s="1"/>
      <c r="P838" s="229"/>
      <c r="Q838" s="1"/>
      <c r="R838" s="1"/>
      <c r="S838" s="1"/>
      <c r="T838" s="1"/>
      <c r="U838" s="1"/>
      <c r="V838" s="1"/>
      <c r="W838" s="1"/>
      <c r="X838" s="1"/>
      <c r="Y838" s="1"/>
      <c r="Z838" s="1"/>
      <c r="AA838" s="1"/>
      <c r="AB838" s="1"/>
      <c r="AC838" s="1"/>
      <c r="AD838" s="1"/>
      <c r="AE838" s="1"/>
      <c r="AF838" s="1"/>
      <c r="AG838" s="1"/>
      <c r="AH838" s="1"/>
      <c r="AI838" s="1"/>
      <c r="AJ838" s="1"/>
      <c r="AK838" s="1"/>
    </row>
    <row r="839" spans="1:37" ht="14.25" customHeight="1">
      <c r="A839" s="315"/>
      <c r="B839" s="1"/>
      <c r="C839" s="1"/>
      <c r="D839" s="1"/>
      <c r="E839" s="1"/>
      <c r="F839" s="1"/>
      <c r="G839" s="1"/>
      <c r="H839" s="1"/>
      <c r="I839" s="1"/>
      <c r="J839" s="1"/>
      <c r="K839" s="1"/>
      <c r="L839" s="1"/>
      <c r="M839" s="1"/>
      <c r="N839" s="1"/>
      <c r="O839" s="1"/>
      <c r="P839" s="229"/>
      <c r="Q839" s="1"/>
      <c r="R839" s="1"/>
      <c r="S839" s="1"/>
      <c r="T839" s="1"/>
      <c r="U839" s="1"/>
      <c r="V839" s="1"/>
      <c r="W839" s="1"/>
      <c r="X839" s="1"/>
      <c r="Y839" s="1"/>
      <c r="Z839" s="1"/>
      <c r="AA839" s="1"/>
      <c r="AB839" s="1"/>
      <c r="AC839" s="1"/>
      <c r="AD839" s="1"/>
      <c r="AE839" s="1"/>
      <c r="AF839" s="1"/>
      <c r="AG839" s="1"/>
      <c r="AH839" s="1"/>
      <c r="AI839" s="1"/>
      <c r="AJ839" s="1"/>
      <c r="AK839" s="1"/>
    </row>
    <row r="840" spans="1:37" ht="14.25" customHeight="1">
      <c r="A840" s="315"/>
      <c r="B840" s="1"/>
      <c r="C840" s="1"/>
      <c r="D840" s="1"/>
      <c r="E840" s="1"/>
      <c r="F840" s="1"/>
      <c r="G840" s="1"/>
      <c r="H840" s="1"/>
      <c r="I840" s="1"/>
      <c r="J840" s="1"/>
      <c r="K840" s="1"/>
      <c r="L840" s="1"/>
      <c r="M840" s="1"/>
      <c r="N840" s="1"/>
      <c r="O840" s="1"/>
      <c r="P840" s="229"/>
      <c r="Q840" s="1"/>
      <c r="R840" s="1"/>
      <c r="S840" s="1"/>
      <c r="T840" s="1"/>
      <c r="U840" s="1"/>
      <c r="V840" s="1"/>
      <c r="W840" s="1"/>
      <c r="X840" s="1"/>
      <c r="Y840" s="1"/>
      <c r="Z840" s="1"/>
      <c r="AA840" s="1"/>
      <c r="AB840" s="1"/>
      <c r="AC840" s="1"/>
      <c r="AD840" s="1"/>
      <c r="AE840" s="1"/>
      <c r="AF840" s="1"/>
      <c r="AG840" s="1"/>
      <c r="AH840" s="1"/>
      <c r="AI840" s="1"/>
      <c r="AJ840" s="1"/>
      <c r="AK840" s="1"/>
    </row>
    <row r="841" spans="1:37" ht="14.25" customHeight="1">
      <c r="A841" s="315"/>
      <c r="B841" s="1"/>
      <c r="C841" s="1"/>
      <c r="D841" s="1"/>
      <c r="E841" s="1"/>
      <c r="F841" s="1"/>
      <c r="G841" s="1"/>
      <c r="H841" s="1"/>
      <c r="I841" s="1"/>
      <c r="J841" s="1"/>
      <c r="K841" s="1"/>
      <c r="L841" s="1"/>
      <c r="M841" s="1"/>
      <c r="N841" s="1"/>
      <c r="O841" s="1"/>
      <c r="P841" s="229"/>
      <c r="Q841" s="1"/>
      <c r="R841" s="1"/>
      <c r="S841" s="1"/>
      <c r="T841" s="1"/>
      <c r="U841" s="1"/>
      <c r="V841" s="1"/>
      <c r="W841" s="1"/>
      <c r="X841" s="1"/>
      <c r="Y841" s="1"/>
      <c r="Z841" s="1"/>
      <c r="AA841" s="1"/>
      <c r="AB841" s="1"/>
      <c r="AC841" s="1"/>
      <c r="AD841" s="1"/>
      <c r="AE841" s="1"/>
      <c r="AF841" s="1"/>
      <c r="AG841" s="1"/>
      <c r="AH841" s="1"/>
      <c r="AI841" s="1"/>
      <c r="AJ841" s="1"/>
      <c r="AK841" s="1"/>
    </row>
    <row r="842" spans="1:37" ht="14.25" customHeight="1">
      <c r="A842" s="315"/>
      <c r="B842" s="1"/>
      <c r="C842" s="1"/>
      <c r="D842" s="1"/>
      <c r="E842" s="1"/>
      <c r="F842" s="1"/>
      <c r="G842" s="1"/>
      <c r="H842" s="1"/>
      <c r="I842" s="1"/>
      <c r="J842" s="1"/>
      <c r="K842" s="1"/>
      <c r="L842" s="1"/>
      <c r="M842" s="1"/>
      <c r="N842" s="1"/>
      <c r="O842" s="1"/>
      <c r="P842" s="229"/>
      <c r="Q842" s="1"/>
      <c r="R842" s="1"/>
      <c r="S842" s="1"/>
      <c r="T842" s="1"/>
      <c r="U842" s="1"/>
      <c r="V842" s="1"/>
      <c r="W842" s="1"/>
      <c r="X842" s="1"/>
      <c r="Y842" s="1"/>
      <c r="Z842" s="1"/>
      <c r="AA842" s="1"/>
      <c r="AB842" s="1"/>
      <c r="AC842" s="1"/>
      <c r="AD842" s="1"/>
      <c r="AE842" s="1"/>
      <c r="AF842" s="1"/>
      <c r="AG842" s="1"/>
      <c r="AH842" s="1"/>
      <c r="AI842" s="1"/>
      <c r="AJ842" s="1"/>
      <c r="AK842" s="1"/>
    </row>
    <row r="843" spans="1:37" ht="14.25" customHeight="1">
      <c r="A843" s="315"/>
      <c r="B843" s="1"/>
      <c r="C843" s="1"/>
      <c r="D843" s="1"/>
      <c r="E843" s="1"/>
      <c r="F843" s="1"/>
      <c r="G843" s="1"/>
      <c r="H843" s="1"/>
      <c r="I843" s="1"/>
      <c r="J843" s="1"/>
      <c r="K843" s="1"/>
      <c r="L843" s="1"/>
      <c r="M843" s="1"/>
      <c r="N843" s="1"/>
      <c r="O843" s="1"/>
      <c r="P843" s="229"/>
      <c r="Q843" s="1"/>
      <c r="R843" s="1"/>
      <c r="S843" s="1"/>
      <c r="T843" s="1"/>
      <c r="U843" s="1"/>
      <c r="V843" s="1"/>
      <c r="W843" s="1"/>
      <c r="X843" s="1"/>
      <c r="Y843" s="1"/>
      <c r="Z843" s="1"/>
      <c r="AA843" s="1"/>
      <c r="AB843" s="1"/>
      <c r="AC843" s="1"/>
      <c r="AD843" s="1"/>
      <c r="AE843" s="1"/>
      <c r="AF843" s="1"/>
      <c r="AG843" s="1"/>
      <c r="AH843" s="1"/>
      <c r="AI843" s="1"/>
      <c r="AJ843" s="1"/>
      <c r="AK843" s="1"/>
    </row>
    <row r="844" spans="1:37" ht="14.25" customHeight="1">
      <c r="A844" s="315"/>
      <c r="B844" s="1"/>
      <c r="C844" s="1"/>
      <c r="D844" s="1"/>
      <c r="E844" s="1"/>
      <c r="F844" s="1"/>
      <c r="G844" s="1"/>
      <c r="H844" s="1"/>
      <c r="I844" s="1"/>
      <c r="J844" s="1"/>
      <c r="K844" s="1"/>
      <c r="L844" s="1"/>
      <c r="M844" s="1"/>
      <c r="N844" s="1"/>
      <c r="O844" s="1"/>
      <c r="P844" s="229"/>
      <c r="Q844" s="1"/>
      <c r="R844" s="1"/>
      <c r="S844" s="1"/>
      <c r="T844" s="1"/>
      <c r="U844" s="1"/>
      <c r="V844" s="1"/>
      <c r="W844" s="1"/>
      <c r="X844" s="1"/>
      <c r="Y844" s="1"/>
      <c r="Z844" s="1"/>
      <c r="AA844" s="1"/>
      <c r="AB844" s="1"/>
      <c r="AC844" s="1"/>
      <c r="AD844" s="1"/>
      <c r="AE844" s="1"/>
      <c r="AF844" s="1"/>
      <c r="AG844" s="1"/>
      <c r="AH844" s="1"/>
      <c r="AI844" s="1"/>
      <c r="AJ844" s="1"/>
      <c r="AK844" s="1"/>
    </row>
    <row r="845" spans="1:37" ht="14.25" customHeight="1">
      <c r="A845" s="315"/>
      <c r="B845" s="1"/>
      <c r="C845" s="1"/>
      <c r="D845" s="1"/>
      <c r="E845" s="1"/>
      <c r="F845" s="1"/>
      <c r="G845" s="1"/>
      <c r="H845" s="1"/>
      <c r="I845" s="1"/>
      <c r="J845" s="1"/>
      <c r="K845" s="1"/>
      <c r="L845" s="1"/>
      <c r="M845" s="1"/>
      <c r="N845" s="1"/>
      <c r="O845" s="1"/>
      <c r="P845" s="229"/>
      <c r="Q845" s="1"/>
      <c r="R845" s="1"/>
      <c r="S845" s="1"/>
      <c r="T845" s="1"/>
      <c r="U845" s="1"/>
      <c r="V845" s="1"/>
      <c r="W845" s="1"/>
      <c r="X845" s="1"/>
      <c r="Y845" s="1"/>
      <c r="Z845" s="1"/>
      <c r="AA845" s="1"/>
      <c r="AB845" s="1"/>
      <c r="AC845" s="1"/>
      <c r="AD845" s="1"/>
      <c r="AE845" s="1"/>
      <c r="AF845" s="1"/>
      <c r="AG845" s="1"/>
      <c r="AH845" s="1"/>
      <c r="AI845" s="1"/>
      <c r="AJ845" s="1"/>
      <c r="AK845" s="1"/>
    </row>
    <row r="846" spans="1:37" ht="14.25" customHeight="1">
      <c r="A846" s="315"/>
      <c r="B846" s="1"/>
      <c r="C846" s="1"/>
      <c r="D846" s="1"/>
      <c r="E846" s="1"/>
      <c r="F846" s="1"/>
      <c r="G846" s="1"/>
      <c r="H846" s="1"/>
      <c r="I846" s="1"/>
      <c r="J846" s="1"/>
      <c r="K846" s="1"/>
      <c r="L846" s="1"/>
      <c r="M846" s="1"/>
      <c r="N846" s="1"/>
      <c r="O846" s="1"/>
      <c r="P846" s="229"/>
      <c r="Q846" s="1"/>
      <c r="R846" s="1"/>
      <c r="S846" s="1"/>
      <c r="T846" s="1"/>
      <c r="U846" s="1"/>
      <c r="V846" s="1"/>
      <c r="W846" s="1"/>
      <c r="X846" s="1"/>
      <c r="Y846" s="1"/>
      <c r="Z846" s="1"/>
      <c r="AA846" s="1"/>
      <c r="AB846" s="1"/>
      <c r="AC846" s="1"/>
      <c r="AD846" s="1"/>
      <c r="AE846" s="1"/>
      <c r="AF846" s="1"/>
      <c r="AG846" s="1"/>
      <c r="AH846" s="1"/>
      <c r="AI846" s="1"/>
      <c r="AJ846" s="1"/>
      <c r="AK846" s="1"/>
    </row>
    <row r="847" spans="1:37" ht="14.25" customHeight="1">
      <c r="A847" s="315"/>
      <c r="B847" s="1"/>
      <c r="C847" s="1"/>
      <c r="D847" s="1"/>
      <c r="E847" s="1"/>
      <c r="F847" s="1"/>
      <c r="G847" s="1"/>
      <c r="H847" s="1"/>
      <c r="I847" s="1"/>
      <c r="J847" s="1"/>
      <c r="K847" s="1"/>
      <c r="L847" s="1"/>
      <c r="M847" s="1"/>
      <c r="N847" s="1"/>
      <c r="O847" s="1"/>
      <c r="P847" s="229"/>
      <c r="Q847" s="1"/>
      <c r="R847" s="1"/>
      <c r="S847" s="1"/>
      <c r="T847" s="1"/>
      <c r="U847" s="1"/>
      <c r="V847" s="1"/>
      <c r="W847" s="1"/>
      <c r="X847" s="1"/>
      <c r="Y847" s="1"/>
      <c r="Z847" s="1"/>
      <c r="AA847" s="1"/>
      <c r="AB847" s="1"/>
      <c r="AC847" s="1"/>
      <c r="AD847" s="1"/>
      <c r="AE847" s="1"/>
      <c r="AF847" s="1"/>
      <c r="AG847" s="1"/>
      <c r="AH847" s="1"/>
      <c r="AI847" s="1"/>
      <c r="AJ847" s="1"/>
      <c r="AK847" s="1"/>
    </row>
    <row r="848" spans="1:37" ht="14.25" customHeight="1">
      <c r="A848" s="315"/>
      <c r="B848" s="1"/>
      <c r="C848" s="1"/>
      <c r="D848" s="1"/>
      <c r="E848" s="1"/>
      <c r="F848" s="1"/>
      <c r="G848" s="1"/>
      <c r="H848" s="1"/>
      <c r="I848" s="1"/>
      <c r="J848" s="1"/>
      <c r="K848" s="1"/>
      <c r="L848" s="1"/>
      <c r="M848" s="1"/>
      <c r="N848" s="1"/>
      <c r="O848" s="1"/>
      <c r="P848" s="229"/>
      <c r="Q848" s="1"/>
      <c r="R848" s="1"/>
      <c r="S848" s="1"/>
      <c r="T848" s="1"/>
      <c r="U848" s="1"/>
      <c r="V848" s="1"/>
      <c r="W848" s="1"/>
      <c r="X848" s="1"/>
      <c r="Y848" s="1"/>
      <c r="Z848" s="1"/>
      <c r="AA848" s="1"/>
      <c r="AB848" s="1"/>
      <c r="AC848" s="1"/>
      <c r="AD848" s="1"/>
      <c r="AE848" s="1"/>
      <c r="AF848" s="1"/>
      <c r="AG848" s="1"/>
      <c r="AH848" s="1"/>
      <c r="AI848" s="1"/>
      <c r="AJ848" s="1"/>
      <c r="AK848" s="1"/>
    </row>
    <row r="849" spans="1:37" ht="14.25" customHeight="1">
      <c r="A849" s="315"/>
      <c r="B849" s="1"/>
      <c r="C849" s="1"/>
      <c r="D849" s="1"/>
      <c r="E849" s="1"/>
      <c r="F849" s="1"/>
      <c r="G849" s="1"/>
      <c r="H849" s="1"/>
      <c r="I849" s="1"/>
      <c r="J849" s="1"/>
      <c r="K849" s="1"/>
      <c r="L849" s="1"/>
      <c r="M849" s="1"/>
      <c r="N849" s="1"/>
      <c r="O849" s="1"/>
      <c r="P849" s="229"/>
      <c r="Q849" s="1"/>
      <c r="R849" s="1"/>
      <c r="S849" s="1"/>
      <c r="T849" s="1"/>
      <c r="U849" s="1"/>
      <c r="V849" s="1"/>
      <c r="W849" s="1"/>
      <c r="X849" s="1"/>
      <c r="Y849" s="1"/>
      <c r="Z849" s="1"/>
      <c r="AA849" s="1"/>
      <c r="AB849" s="1"/>
      <c r="AC849" s="1"/>
      <c r="AD849" s="1"/>
      <c r="AE849" s="1"/>
      <c r="AF849" s="1"/>
      <c r="AG849" s="1"/>
      <c r="AH849" s="1"/>
      <c r="AI849" s="1"/>
      <c r="AJ849" s="1"/>
      <c r="AK849" s="1"/>
    </row>
    <row r="850" spans="1:37" ht="14.25" customHeight="1">
      <c r="A850" s="315"/>
      <c r="B850" s="1"/>
      <c r="C850" s="1"/>
      <c r="D850" s="1"/>
      <c r="E850" s="1"/>
      <c r="F850" s="1"/>
      <c r="G850" s="1"/>
      <c r="H850" s="1"/>
      <c r="I850" s="1"/>
      <c r="J850" s="1"/>
      <c r="K850" s="1"/>
      <c r="L850" s="1"/>
      <c r="M850" s="1"/>
      <c r="N850" s="1"/>
      <c r="O850" s="1"/>
      <c r="P850" s="229"/>
      <c r="Q850" s="1"/>
      <c r="R850" s="1"/>
      <c r="S850" s="1"/>
      <c r="T850" s="1"/>
      <c r="U850" s="1"/>
      <c r="V850" s="1"/>
      <c r="W850" s="1"/>
      <c r="X850" s="1"/>
      <c r="Y850" s="1"/>
      <c r="Z850" s="1"/>
      <c r="AA850" s="1"/>
      <c r="AB850" s="1"/>
      <c r="AC850" s="1"/>
      <c r="AD850" s="1"/>
      <c r="AE850" s="1"/>
      <c r="AF850" s="1"/>
      <c r="AG850" s="1"/>
      <c r="AH850" s="1"/>
      <c r="AI850" s="1"/>
      <c r="AJ850" s="1"/>
      <c r="AK850" s="1"/>
    </row>
    <row r="851" spans="1:37" ht="14.25" customHeight="1">
      <c r="A851" s="315"/>
      <c r="B851" s="1"/>
      <c r="C851" s="1"/>
      <c r="D851" s="1"/>
      <c r="E851" s="1"/>
      <c r="F851" s="1"/>
      <c r="G851" s="1"/>
      <c r="H851" s="1"/>
      <c r="I851" s="1"/>
      <c r="J851" s="1"/>
      <c r="K851" s="1"/>
      <c r="L851" s="1"/>
      <c r="M851" s="1"/>
      <c r="N851" s="1"/>
      <c r="O851" s="1"/>
      <c r="P851" s="229"/>
      <c r="Q851" s="1"/>
      <c r="R851" s="1"/>
      <c r="S851" s="1"/>
      <c r="T851" s="1"/>
      <c r="U851" s="1"/>
      <c r="V851" s="1"/>
      <c r="W851" s="1"/>
      <c r="X851" s="1"/>
      <c r="Y851" s="1"/>
      <c r="Z851" s="1"/>
      <c r="AA851" s="1"/>
      <c r="AB851" s="1"/>
      <c r="AC851" s="1"/>
      <c r="AD851" s="1"/>
      <c r="AE851" s="1"/>
      <c r="AF851" s="1"/>
      <c r="AG851" s="1"/>
      <c r="AH851" s="1"/>
      <c r="AI851" s="1"/>
      <c r="AJ851" s="1"/>
      <c r="AK851" s="1"/>
    </row>
    <row r="852" spans="1:37" ht="14.25" customHeight="1">
      <c r="A852" s="315"/>
      <c r="B852" s="1"/>
      <c r="C852" s="1"/>
      <c r="D852" s="1"/>
      <c r="E852" s="1"/>
      <c r="F852" s="1"/>
      <c r="G852" s="1"/>
      <c r="H852" s="1"/>
      <c r="I852" s="1"/>
      <c r="J852" s="1"/>
      <c r="K852" s="1"/>
      <c r="L852" s="1"/>
      <c r="M852" s="1"/>
      <c r="N852" s="1"/>
      <c r="O852" s="1"/>
      <c r="P852" s="229"/>
      <c r="Q852" s="1"/>
      <c r="R852" s="1"/>
      <c r="S852" s="1"/>
      <c r="T852" s="1"/>
      <c r="U852" s="1"/>
      <c r="V852" s="1"/>
      <c r="W852" s="1"/>
      <c r="X852" s="1"/>
      <c r="Y852" s="1"/>
      <c r="Z852" s="1"/>
      <c r="AA852" s="1"/>
      <c r="AB852" s="1"/>
      <c r="AC852" s="1"/>
      <c r="AD852" s="1"/>
      <c r="AE852" s="1"/>
      <c r="AF852" s="1"/>
      <c r="AG852" s="1"/>
      <c r="AH852" s="1"/>
      <c r="AI852" s="1"/>
      <c r="AJ852" s="1"/>
      <c r="AK852" s="1"/>
    </row>
    <row r="853" spans="1:37" ht="14.25" customHeight="1">
      <c r="A853" s="315"/>
      <c r="B853" s="1"/>
      <c r="C853" s="1"/>
      <c r="D853" s="1"/>
      <c r="E853" s="1"/>
      <c r="F853" s="1"/>
      <c r="G853" s="1"/>
      <c r="H853" s="1"/>
      <c r="I853" s="1"/>
      <c r="J853" s="1"/>
      <c r="K853" s="1"/>
      <c r="L853" s="1"/>
      <c r="M853" s="1"/>
      <c r="N853" s="1"/>
      <c r="O853" s="1"/>
      <c r="P853" s="229"/>
      <c r="Q853" s="1"/>
      <c r="R853" s="1"/>
      <c r="S853" s="1"/>
      <c r="T853" s="1"/>
      <c r="U853" s="1"/>
      <c r="V853" s="1"/>
      <c r="W853" s="1"/>
      <c r="X853" s="1"/>
      <c r="Y853" s="1"/>
      <c r="Z853" s="1"/>
      <c r="AA853" s="1"/>
      <c r="AB853" s="1"/>
      <c r="AC853" s="1"/>
      <c r="AD853" s="1"/>
      <c r="AE853" s="1"/>
      <c r="AF853" s="1"/>
      <c r="AG853" s="1"/>
      <c r="AH853" s="1"/>
      <c r="AI853" s="1"/>
      <c r="AJ853" s="1"/>
      <c r="AK853" s="1"/>
    </row>
    <row r="854" spans="1:37" ht="14.25" customHeight="1">
      <c r="A854" s="315"/>
      <c r="B854" s="1"/>
      <c r="C854" s="1"/>
      <c r="D854" s="1"/>
      <c r="E854" s="1"/>
      <c r="F854" s="1"/>
      <c r="G854" s="1"/>
      <c r="H854" s="1"/>
      <c r="I854" s="1"/>
      <c r="J854" s="1"/>
      <c r="K854" s="1"/>
      <c r="L854" s="1"/>
      <c r="M854" s="1"/>
      <c r="N854" s="1"/>
      <c r="O854" s="1"/>
      <c r="P854" s="229"/>
      <c r="Q854" s="1"/>
      <c r="R854" s="1"/>
      <c r="S854" s="1"/>
      <c r="T854" s="1"/>
      <c r="U854" s="1"/>
      <c r="V854" s="1"/>
      <c r="W854" s="1"/>
      <c r="X854" s="1"/>
      <c r="Y854" s="1"/>
      <c r="Z854" s="1"/>
      <c r="AA854" s="1"/>
      <c r="AB854" s="1"/>
      <c r="AC854" s="1"/>
      <c r="AD854" s="1"/>
      <c r="AE854" s="1"/>
      <c r="AF854" s="1"/>
      <c r="AG854" s="1"/>
      <c r="AH854" s="1"/>
      <c r="AI854" s="1"/>
      <c r="AJ854" s="1"/>
      <c r="AK854" s="1"/>
    </row>
    <row r="855" spans="1:37" ht="14.25" customHeight="1">
      <c r="A855" s="315"/>
      <c r="B855" s="1"/>
      <c r="C855" s="1"/>
      <c r="D855" s="1"/>
      <c r="E855" s="1"/>
      <c r="F855" s="1"/>
      <c r="G855" s="1"/>
      <c r="H855" s="1"/>
      <c r="I855" s="1"/>
      <c r="J855" s="1"/>
      <c r="K855" s="1"/>
      <c r="L855" s="1"/>
      <c r="M855" s="1"/>
      <c r="N855" s="1"/>
      <c r="O855" s="1"/>
      <c r="P855" s="229"/>
      <c r="Q855" s="1"/>
      <c r="R855" s="1"/>
      <c r="S855" s="1"/>
      <c r="T855" s="1"/>
      <c r="U855" s="1"/>
      <c r="V855" s="1"/>
      <c r="W855" s="1"/>
      <c r="X855" s="1"/>
      <c r="Y855" s="1"/>
      <c r="Z855" s="1"/>
      <c r="AA855" s="1"/>
      <c r="AB855" s="1"/>
      <c r="AC855" s="1"/>
      <c r="AD855" s="1"/>
      <c r="AE855" s="1"/>
      <c r="AF855" s="1"/>
      <c r="AG855" s="1"/>
      <c r="AH855" s="1"/>
      <c r="AI855" s="1"/>
      <c r="AJ855" s="1"/>
      <c r="AK855" s="1"/>
    </row>
    <row r="856" spans="1:37" ht="14.25" customHeight="1">
      <c r="A856" s="315"/>
      <c r="B856" s="1"/>
      <c r="C856" s="1"/>
      <c r="D856" s="1"/>
      <c r="E856" s="1"/>
      <c r="F856" s="1"/>
      <c r="G856" s="1"/>
      <c r="H856" s="1"/>
      <c r="I856" s="1"/>
      <c r="J856" s="1"/>
      <c r="K856" s="1"/>
      <c r="L856" s="1"/>
      <c r="M856" s="1"/>
      <c r="N856" s="1"/>
      <c r="O856" s="1"/>
      <c r="P856" s="229"/>
      <c r="Q856" s="1"/>
      <c r="R856" s="1"/>
      <c r="S856" s="1"/>
      <c r="T856" s="1"/>
      <c r="U856" s="1"/>
      <c r="V856" s="1"/>
      <c r="W856" s="1"/>
      <c r="X856" s="1"/>
      <c r="Y856" s="1"/>
      <c r="Z856" s="1"/>
      <c r="AA856" s="1"/>
      <c r="AB856" s="1"/>
      <c r="AC856" s="1"/>
      <c r="AD856" s="1"/>
      <c r="AE856" s="1"/>
      <c r="AF856" s="1"/>
      <c r="AG856" s="1"/>
      <c r="AH856" s="1"/>
      <c r="AI856" s="1"/>
      <c r="AJ856" s="1"/>
      <c r="AK856" s="1"/>
    </row>
    <row r="857" spans="1:37" ht="14.25" customHeight="1">
      <c r="A857" s="315"/>
      <c r="B857" s="1"/>
      <c r="C857" s="1"/>
      <c r="D857" s="1"/>
      <c r="E857" s="1"/>
      <c r="F857" s="1"/>
      <c r="G857" s="1"/>
      <c r="H857" s="1"/>
      <c r="I857" s="1"/>
      <c r="J857" s="1"/>
      <c r="K857" s="1"/>
      <c r="L857" s="1"/>
      <c r="M857" s="1"/>
      <c r="N857" s="1"/>
      <c r="O857" s="1"/>
      <c r="P857" s="229"/>
      <c r="Q857" s="1"/>
      <c r="R857" s="1"/>
      <c r="S857" s="1"/>
      <c r="T857" s="1"/>
      <c r="U857" s="1"/>
      <c r="V857" s="1"/>
      <c r="W857" s="1"/>
      <c r="X857" s="1"/>
      <c r="Y857" s="1"/>
      <c r="Z857" s="1"/>
      <c r="AA857" s="1"/>
      <c r="AB857" s="1"/>
      <c r="AC857" s="1"/>
      <c r="AD857" s="1"/>
      <c r="AE857" s="1"/>
      <c r="AF857" s="1"/>
      <c r="AG857" s="1"/>
      <c r="AH857" s="1"/>
      <c r="AI857" s="1"/>
      <c r="AJ857" s="1"/>
      <c r="AK857" s="1"/>
    </row>
    <row r="858" spans="1:37" ht="14.25" customHeight="1">
      <c r="A858" s="315"/>
      <c r="B858" s="1"/>
      <c r="C858" s="1"/>
      <c r="D858" s="1"/>
      <c r="E858" s="1"/>
      <c r="F858" s="1"/>
      <c r="G858" s="1"/>
      <c r="H858" s="1"/>
      <c r="I858" s="1"/>
      <c r="J858" s="1"/>
      <c r="K858" s="1"/>
      <c r="L858" s="1"/>
      <c r="M858" s="1"/>
      <c r="N858" s="1"/>
      <c r="O858" s="1"/>
      <c r="P858" s="229"/>
      <c r="Q858" s="1"/>
      <c r="R858" s="1"/>
      <c r="S858" s="1"/>
      <c r="T858" s="1"/>
      <c r="U858" s="1"/>
      <c r="V858" s="1"/>
      <c r="W858" s="1"/>
      <c r="X858" s="1"/>
      <c r="Y858" s="1"/>
      <c r="Z858" s="1"/>
      <c r="AA858" s="1"/>
      <c r="AB858" s="1"/>
      <c r="AC858" s="1"/>
      <c r="AD858" s="1"/>
      <c r="AE858" s="1"/>
      <c r="AF858" s="1"/>
      <c r="AG858" s="1"/>
      <c r="AH858" s="1"/>
      <c r="AI858" s="1"/>
      <c r="AJ858" s="1"/>
      <c r="AK858" s="1"/>
    </row>
    <row r="859" spans="1:37" ht="14.25" customHeight="1">
      <c r="A859" s="315"/>
      <c r="B859" s="1"/>
      <c r="C859" s="1"/>
      <c r="D859" s="1"/>
      <c r="E859" s="1"/>
      <c r="F859" s="1"/>
      <c r="G859" s="1"/>
      <c r="H859" s="1"/>
      <c r="I859" s="1"/>
      <c r="J859" s="1"/>
      <c r="K859" s="1"/>
      <c r="L859" s="1"/>
      <c r="M859" s="1"/>
      <c r="N859" s="1"/>
      <c r="O859" s="1"/>
      <c r="P859" s="229"/>
      <c r="Q859" s="1"/>
      <c r="R859" s="1"/>
      <c r="S859" s="1"/>
      <c r="T859" s="1"/>
      <c r="U859" s="1"/>
      <c r="V859" s="1"/>
      <c r="W859" s="1"/>
      <c r="X859" s="1"/>
      <c r="Y859" s="1"/>
      <c r="Z859" s="1"/>
      <c r="AA859" s="1"/>
      <c r="AB859" s="1"/>
      <c r="AC859" s="1"/>
      <c r="AD859" s="1"/>
      <c r="AE859" s="1"/>
      <c r="AF859" s="1"/>
      <c r="AG859" s="1"/>
      <c r="AH859" s="1"/>
      <c r="AI859" s="1"/>
      <c r="AJ859" s="1"/>
      <c r="AK859" s="1"/>
    </row>
    <row r="860" spans="1:37" ht="14.25" customHeight="1">
      <c r="A860" s="315"/>
      <c r="B860" s="1"/>
      <c r="C860" s="1"/>
      <c r="D860" s="1"/>
      <c r="E860" s="1"/>
      <c r="F860" s="1"/>
      <c r="G860" s="1"/>
      <c r="H860" s="1"/>
      <c r="I860" s="1"/>
      <c r="J860" s="1"/>
      <c r="K860" s="1"/>
      <c r="L860" s="1"/>
      <c r="M860" s="1"/>
      <c r="N860" s="1"/>
      <c r="O860" s="1"/>
      <c r="P860" s="229"/>
      <c r="Q860" s="1"/>
      <c r="R860" s="1"/>
      <c r="S860" s="1"/>
      <c r="T860" s="1"/>
      <c r="U860" s="1"/>
      <c r="V860" s="1"/>
      <c r="W860" s="1"/>
      <c r="X860" s="1"/>
      <c r="Y860" s="1"/>
      <c r="Z860" s="1"/>
      <c r="AA860" s="1"/>
      <c r="AB860" s="1"/>
      <c r="AC860" s="1"/>
      <c r="AD860" s="1"/>
      <c r="AE860" s="1"/>
      <c r="AF860" s="1"/>
      <c r="AG860" s="1"/>
      <c r="AH860" s="1"/>
      <c r="AI860" s="1"/>
      <c r="AJ860" s="1"/>
      <c r="AK860" s="1"/>
    </row>
    <row r="861" spans="1:37" ht="14.25" customHeight="1">
      <c r="A861" s="315"/>
      <c r="B861" s="1"/>
      <c r="C861" s="1"/>
      <c r="D861" s="1"/>
      <c r="E861" s="1"/>
      <c r="F861" s="1"/>
      <c r="G861" s="1"/>
      <c r="H861" s="1"/>
      <c r="I861" s="1"/>
      <c r="J861" s="1"/>
      <c r="K861" s="1"/>
      <c r="L861" s="1"/>
      <c r="M861" s="1"/>
      <c r="N861" s="1"/>
      <c r="O861" s="1"/>
      <c r="P861" s="229"/>
      <c r="Q861" s="1"/>
      <c r="R861" s="1"/>
      <c r="S861" s="1"/>
      <c r="T861" s="1"/>
      <c r="U861" s="1"/>
      <c r="V861" s="1"/>
      <c r="W861" s="1"/>
      <c r="X861" s="1"/>
      <c r="Y861" s="1"/>
      <c r="Z861" s="1"/>
      <c r="AA861" s="1"/>
      <c r="AB861" s="1"/>
      <c r="AC861" s="1"/>
      <c r="AD861" s="1"/>
      <c r="AE861" s="1"/>
      <c r="AF861" s="1"/>
      <c r="AG861" s="1"/>
      <c r="AH861" s="1"/>
      <c r="AI861" s="1"/>
      <c r="AJ861" s="1"/>
      <c r="AK861" s="1"/>
    </row>
    <row r="862" spans="1:37" ht="14.25" customHeight="1">
      <c r="A862" s="315"/>
      <c r="B862" s="1"/>
      <c r="C862" s="1"/>
      <c r="D862" s="1"/>
      <c r="E862" s="1"/>
      <c r="F862" s="1"/>
      <c r="G862" s="1"/>
      <c r="H862" s="1"/>
      <c r="I862" s="1"/>
      <c r="J862" s="1"/>
      <c r="K862" s="1"/>
      <c r="L862" s="1"/>
      <c r="M862" s="1"/>
      <c r="N862" s="1"/>
      <c r="O862" s="1"/>
      <c r="P862" s="229"/>
      <c r="Q862" s="1"/>
      <c r="R862" s="1"/>
      <c r="S862" s="1"/>
      <c r="T862" s="1"/>
      <c r="U862" s="1"/>
      <c r="V862" s="1"/>
      <c r="W862" s="1"/>
      <c r="X862" s="1"/>
      <c r="Y862" s="1"/>
      <c r="Z862" s="1"/>
      <c r="AA862" s="1"/>
      <c r="AB862" s="1"/>
      <c r="AC862" s="1"/>
      <c r="AD862" s="1"/>
      <c r="AE862" s="1"/>
      <c r="AF862" s="1"/>
      <c r="AG862" s="1"/>
      <c r="AH862" s="1"/>
      <c r="AI862" s="1"/>
      <c r="AJ862" s="1"/>
      <c r="AK862" s="1"/>
    </row>
    <row r="863" spans="1:37" ht="14.25" customHeight="1">
      <c r="A863" s="315"/>
      <c r="B863" s="1"/>
      <c r="C863" s="1"/>
      <c r="D863" s="1"/>
      <c r="E863" s="1"/>
      <c r="F863" s="1"/>
      <c r="G863" s="1"/>
      <c r="H863" s="1"/>
      <c r="I863" s="1"/>
      <c r="J863" s="1"/>
      <c r="K863" s="1"/>
      <c r="L863" s="1"/>
      <c r="M863" s="1"/>
      <c r="N863" s="1"/>
      <c r="O863" s="1"/>
      <c r="P863" s="229"/>
      <c r="Q863" s="1"/>
      <c r="R863" s="1"/>
      <c r="S863" s="1"/>
      <c r="T863" s="1"/>
      <c r="U863" s="1"/>
      <c r="V863" s="1"/>
      <c r="W863" s="1"/>
      <c r="X863" s="1"/>
      <c r="Y863" s="1"/>
      <c r="Z863" s="1"/>
      <c r="AA863" s="1"/>
      <c r="AB863" s="1"/>
      <c r="AC863" s="1"/>
      <c r="AD863" s="1"/>
      <c r="AE863" s="1"/>
      <c r="AF863" s="1"/>
      <c r="AG863" s="1"/>
      <c r="AH863" s="1"/>
      <c r="AI863" s="1"/>
      <c r="AJ863" s="1"/>
      <c r="AK863" s="1"/>
    </row>
    <row r="864" spans="1:37" ht="14.25" customHeight="1">
      <c r="A864" s="315"/>
      <c r="B864" s="1"/>
      <c r="C864" s="1"/>
      <c r="D864" s="1"/>
      <c r="E864" s="1"/>
      <c r="F864" s="1"/>
      <c r="G864" s="1"/>
      <c r="H864" s="1"/>
      <c r="I864" s="1"/>
      <c r="J864" s="1"/>
      <c r="K864" s="1"/>
      <c r="L864" s="1"/>
      <c r="M864" s="1"/>
      <c r="N864" s="1"/>
      <c r="O864" s="1"/>
      <c r="P864" s="229"/>
      <c r="Q864" s="1"/>
      <c r="R864" s="1"/>
      <c r="S864" s="1"/>
      <c r="T864" s="1"/>
      <c r="U864" s="1"/>
      <c r="V864" s="1"/>
      <c r="W864" s="1"/>
      <c r="X864" s="1"/>
      <c r="Y864" s="1"/>
      <c r="Z864" s="1"/>
      <c r="AA864" s="1"/>
      <c r="AB864" s="1"/>
      <c r="AC864" s="1"/>
      <c r="AD864" s="1"/>
      <c r="AE864" s="1"/>
      <c r="AF864" s="1"/>
      <c r="AG864" s="1"/>
      <c r="AH864" s="1"/>
      <c r="AI864" s="1"/>
      <c r="AJ864" s="1"/>
      <c r="AK864" s="1"/>
    </row>
    <row r="865" spans="1:37" ht="14.25" customHeight="1">
      <c r="A865" s="315"/>
      <c r="B865" s="1"/>
      <c r="C865" s="1"/>
      <c r="D865" s="1"/>
      <c r="E865" s="1"/>
      <c r="F865" s="1"/>
      <c r="G865" s="1"/>
      <c r="H865" s="1"/>
      <c r="I865" s="1"/>
      <c r="J865" s="1"/>
      <c r="K865" s="1"/>
      <c r="L865" s="1"/>
      <c r="M865" s="1"/>
      <c r="N865" s="1"/>
      <c r="O865" s="1"/>
      <c r="P865" s="229"/>
      <c r="Q865" s="1"/>
      <c r="R865" s="1"/>
      <c r="S865" s="1"/>
      <c r="T865" s="1"/>
      <c r="U865" s="1"/>
      <c r="V865" s="1"/>
      <c r="W865" s="1"/>
      <c r="X865" s="1"/>
      <c r="Y865" s="1"/>
      <c r="Z865" s="1"/>
      <c r="AA865" s="1"/>
      <c r="AB865" s="1"/>
      <c r="AC865" s="1"/>
      <c r="AD865" s="1"/>
      <c r="AE865" s="1"/>
      <c r="AF865" s="1"/>
      <c r="AG865" s="1"/>
      <c r="AH865" s="1"/>
      <c r="AI865" s="1"/>
      <c r="AJ865" s="1"/>
      <c r="AK865" s="1"/>
    </row>
    <row r="866" spans="1:37" ht="14.25" customHeight="1">
      <c r="A866" s="315"/>
      <c r="B866" s="1"/>
      <c r="C866" s="1"/>
      <c r="D866" s="1"/>
      <c r="E866" s="1"/>
      <c r="F866" s="1"/>
      <c r="G866" s="1"/>
      <c r="H866" s="1"/>
      <c r="I866" s="1"/>
      <c r="J866" s="1"/>
      <c r="K866" s="1"/>
      <c r="L866" s="1"/>
      <c r="M866" s="1"/>
      <c r="N866" s="1"/>
      <c r="O866" s="1"/>
      <c r="P866" s="229"/>
      <c r="Q866" s="1"/>
      <c r="R866" s="1"/>
      <c r="S866" s="1"/>
      <c r="T866" s="1"/>
      <c r="U866" s="1"/>
      <c r="V866" s="1"/>
      <c r="W866" s="1"/>
      <c r="X866" s="1"/>
      <c r="Y866" s="1"/>
      <c r="Z866" s="1"/>
      <c r="AA866" s="1"/>
      <c r="AB866" s="1"/>
      <c r="AC866" s="1"/>
      <c r="AD866" s="1"/>
      <c r="AE866" s="1"/>
      <c r="AF866" s="1"/>
      <c r="AG866" s="1"/>
      <c r="AH866" s="1"/>
      <c r="AI866" s="1"/>
      <c r="AJ866" s="1"/>
      <c r="AK866" s="1"/>
    </row>
    <row r="867" spans="1:37" ht="14.25" customHeight="1">
      <c r="A867" s="315"/>
      <c r="B867" s="1"/>
      <c r="C867" s="1"/>
      <c r="D867" s="1"/>
      <c r="E867" s="1"/>
      <c r="F867" s="1"/>
      <c r="G867" s="1"/>
      <c r="H867" s="1"/>
      <c r="I867" s="1"/>
      <c r="J867" s="1"/>
      <c r="K867" s="1"/>
      <c r="L867" s="1"/>
      <c r="M867" s="1"/>
      <c r="N867" s="1"/>
      <c r="O867" s="1"/>
      <c r="P867" s="229"/>
      <c r="Q867" s="1"/>
      <c r="R867" s="1"/>
      <c r="S867" s="1"/>
      <c r="T867" s="1"/>
      <c r="U867" s="1"/>
      <c r="V867" s="1"/>
      <c r="W867" s="1"/>
      <c r="X867" s="1"/>
      <c r="Y867" s="1"/>
      <c r="Z867" s="1"/>
      <c r="AA867" s="1"/>
      <c r="AB867" s="1"/>
      <c r="AC867" s="1"/>
      <c r="AD867" s="1"/>
      <c r="AE867" s="1"/>
      <c r="AF867" s="1"/>
      <c r="AG867" s="1"/>
      <c r="AH867" s="1"/>
      <c r="AI867" s="1"/>
      <c r="AJ867" s="1"/>
      <c r="AK867" s="1"/>
    </row>
    <row r="868" spans="1:37" ht="14.25" customHeight="1">
      <c r="A868" s="315"/>
      <c r="B868" s="1"/>
      <c r="C868" s="1"/>
      <c r="D868" s="1"/>
      <c r="E868" s="1"/>
      <c r="F868" s="1"/>
      <c r="G868" s="1"/>
      <c r="H868" s="1"/>
      <c r="I868" s="1"/>
      <c r="J868" s="1"/>
      <c r="K868" s="1"/>
      <c r="L868" s="1"/>
      <c r="M868" s="1"/>
      <c r="N868" s="1"/>
      <c r="O868" s="1"/>
      <c r="P868" s="229"/>
      <c r="Q868" s="1"/>
      <c r="R868" s="1"/>
      <c r="S868" s="1"/>
      <c r="T868" s="1"/>
      <c r="U868" s="1"/>
      <c r="V868" s="1"/>
      <c r="W868" s="1"/>
      <c r="X868" s="1"/>
      <c r="Y868" s="1"/>
      <c r="Z868" s="1"/>
      <c r="AA868" s="1"/>
      <c r="AB868" s="1"/>
      <c r="AC868" s="1"/>
      <c r="AD868" s="1"/>
      <c r="AE868" s="1"/>
      <c r="AF868" s="1"/>
      <c r="AG868" s="1"/>
      <c r="AH868" s="1"/>
      <c r="AI868" s="1"/>
      <c r="AJ868" s="1"/>
      <c r="AK868" s="1"/>
    </row>
    <row r="869" spans="1:37" ht="14.25" customHeight="1">
      <c r="A869" s="315"/>
      <c r="B869" s="1"/>
      <c r="C869" s="1"/>
      <c r="D869" s="1"/>
      <c r="E869" s="1"/>
      <c r="F869" s="1"/>
      <c r="G869" s="1"/>
      <c r="H869" s="1"/>
      <c r="I869" s="1"/>
      <c r="J869" s="1"/>
      <c r="K869" s="1"/>
      <c r="L869" s="1"/>
      <c r="M869" s="1"/>
      <c r="N869" s="1"/>
      <c r="O869" s="1"/>
      <c r="P869" s="229"/>
      <c r="Q869" s="1"/>
      <c r="R869" s="1"/>
      <c r="S869" s="1"/>
      <c r="T869" s="1"/>
      <c r="U869" s="1"/>
      <c r="V869" s="1"/>
      <c r="W869" s="1"/>
      <c r="X869" s="1"/>
      <c r="Y869" s="1"/>
      <c r="Z869" s="1"/>
      <c r="AA869" s="1"/>
      <c r="AB869" s="1"/>
      <c r="AC869" s="1"/>
      <c r="AD869" s="1"/>
      <c r="AE869" s="1"/>
      <c r="AF869" s="1"/>
      <c r="AG869" s="1"/>
      <c r="AH869" s="1"/>
      <c r="AI869" s="1"/>
      <c r="AJ869" s="1"/>
      <c r="AK869" s="1"/>
    </row>
    <row r="870" spans="1:37" ht="14.25" customHeight="1">
      <c r="A870" s="315"/>
      <c r="B870" s="1"/>
      <c r="C870" s="1"/>
      <c r="D870" s="1"/>
      <c r="E870" s="1"/>
      <c r="F870" s="1"/>
      <c r="G870" s="1"/>
      <c r="H870" s="1"/>
      <c r="I870" s="1"/>
      <c r="J870" s="1"/>
      <c r="K870" s="1"/>
      <c r="L870" s="1"/>
      <c r="M870" s="1"/>
      <c r="N870" s="1"/>
      <c r="O870" s="1"/>
      <c r="P870" s="229"/>
      <c r="Q870" s="1"/>
      <c r="R870" s="1"/>
      <c r="S870" s="1"/>
      <c r="T870" s="1"/>
      <c r="U870" s="1"/>
      <c r="V870" s="1"/>
      <c r="W870" s="1"/>
      <c r="X870" s="1"/>
      <c r="Y870" s="1"/>
      <c r="Z870" s="1"/>
      <c r="AA870" s="1"/>
      <c r="AB870" s="1"/>
      <c r="AC870" s="1"/>
      <c r="AD870" s="1"/>
      <c r="AE870" s="1"/>
      <c r="AF870" s="1"/>
      <c r="AG870" s="1"/>
      <c r="AH870" s="1"/>
      <c r="AI870" s="1"/>
      <c r="AJ870" s="1"/>
      <c r="AK870" s="1"/>
    </row>
    <row r="871" spans="1:37" ht="14.25" customHeight="1">
      <c r="A871" s="315"/>
      <c r="B871" s="1"/>
      <c r="C871" s="1"/>
      <c r="D871" s="1"/>
      <c r="E871" s="1"/>
      <c r="F871" s="1"/>
      <c r="G871" s="1"/>
      <c r="H871" s="1"/>
      <c r="I871" s="1"/>
      <c r="J871" s="1"/>
      <c r="K871" s="1"/>
      <c r="L871" s="1"/>
      <c r="M871" s="1"/>
      <c r="N871" s="1"/>
      <c r="O871" s="1"/>
      <c r="P871" s="229"/>
      <c r="Q871" s="1"/>
      <c r="R871" s="1"/>
      <c r="S871" s="1"/>
      <c r="T871" s="1"/>
      <c r="U871" s="1"/>
      <c r="V871" s="1"/>
      <c r="W871" s="1"/>
      <c r="X871" s="1"/>
      <c r="Y871" s="1"/>
      <c r="Z871" s="1"/>
      <c r="AA871" s="1"/>
      <c r="AB871" s="1"/>
      <c r="AC871" s="1"/>
      <c r="AD871" s="1"/>
      <c r="AE871" s="1"/>
      <c r="AF871" s="1"/>
      <c r="AG871" s="1"/>
      <c r="AH871" s="1"/>
      <c r="AI871" s="1"/>
      <c r="AJ871" s="1"/>
      <c r="AK871" s="1"/>
    </row>
    <row r="872" spans="1:37" ht="14.25" customHeight="1">
      <c r="A872" s="315"/>
      <c r="B872" s="1"/>
      <c r="C872" s="1"/>
      <c r="D872" s="1"/>
      <c r="E872" s="1"/>
      <c r="F872" s="1"/>
      <c r="G872" s="1"/>
      <c r="H872" s="1"/>
      <c r="I872" s="1"/>
      <c r="J872" s="1"/>
      <c r="K872" s="1"/>
      <c r="L872" s="1"/>
      <c r="M872" s="1"/>
      <c r="N872" s="1"/>
      <c r="O872" s="1"/>
      <c r="P872" s="229"/>
      <c r="Q872" s="1"/>
      <c r="R872" s="1"/>
      <c r="S872" s="1"/>
      <c r="T872" s="1"/>
      <c r="U872" s="1"/>
      <c r="V872" s="1"/>
      <c r="W872" s="1"/>
      <c r="X872" s="1"/>
      <c r="Y872" s="1"/>
      <c r="Z872" s="1"/>
      <c r="AA872" s="1"/>
      <c r="AB872" s="1"/>
      <c r="AC872" s="1"/>
      <c r="AD872" s="1"/>
      <c r="AE872" s="1"/>
      <c r="AF872" s="1"/>
      <c r="AG872" s="1"/>
      <c r="AH872" s="1"/>
      <c r="AI872" s="1"/>
      <c r="AJ872" s="1"/>
      <c r="AK872" s="1"/>
    </row>
    <row r="873" spans="1:37" ht="14.25" customHeight="1">
      <c r="A873" s="315"/>
      <c r="B873" s="1"/>
      <c r="C873" s="1"/>
      <c r="D873" s="1"/>
      <c r="E873" s="1"/>
      <c r="F873" s="1"/>
      <c r="G873" s="1"/>
      <c r="H873" s="1"/>
      <c r="I873" s="1"/>
      <c r="J873" s="1"/>
      <c r="K873" s="1"/>
      <c r="L873" s="1"/>
      <c r="M873" s="1"/>
      <c r="N873" s="1"/>
      <c r="O873" s="1"/>
      <c r="P873" s="229"/>
      <c r="Q873" s="1"/>
      <c r="R873" s="1"/>
      <c r="S873" s="1"/>
      <c r="T873" s="1"/>
      <c r="U873" s="1"/>
      <c r="V873" s="1"/>
      <c r="W873" s="1"/>
      <c r="X873" s="1"/>
      <c r="Y873" s="1"/>
      <c r="Z873" s="1"/>
      <c r="AA873" s="1"/>
      <c r="AB873" s="1"/>
      <c r="AC873" s="1"/>
      <c r="AD873" s="1"/>
      <c r="AE873" s="1"/>
      <c r="AF873" s="1"/>
      <c r="AG873" s="1"/>
      <c r="AH873" s="1"/>
      <c r="AI873" s="1"/>
      <c r="AJ873" s="1"/>
      <c r="AK873" s="1"/>
    </row>
    <row r="874" spans="1:37" ht="14.25" customHeight="1">
      <c r="A874" s="315"/>
      <c r="B874" s="1"/>
      <c r="C874" s="1"/>
      <c r="D874" s="1"/>
      <c r="E874" s="1"/>
      <c r="F874" s="1"/>
      <c r="G874" s="1"/>
      <c r="H874" s="1"/>
      <c r="I874" s="1"/>
      <c r="J874" s="1"/>
      <c r="K874" s="1"/>
      <c r="L874" s="1"/>
      <c r="M874" s="1"/>
      <c r="N874" s="1"/>
      <c r="O874" s="1"/>
      <c r="P874" s="229"/>
      <c r="Q874" s="1"/>
      <c r="R874" s="1"/>
      <c r="S874" s="1"/>
      <c r="T874" s="1"/>
      <c r="U874" s="1"/>
      <c r="V874" s="1"/>
      <c r="W874" s="1"/>
      <c r="X874" s="1"/>
      <c r="Y874" s="1"/>
      <c r="Z874" s="1"/>
      <c r="AA874" s="1"/>
      <c r="AB874" s="1"/>
      <c r="AC874" s="1"/>
      <c r="AD874" s="1"/>
      <c r="AE874" s="1"/>
      <c r="AF874" s="1"/>
      <c r="AG874" s="1"/>
      <c r="AH874" s="1"/>
      <c r="AI874" s="1"/>
      <c r="AJ874" s="1"/>
      <c r="AK874" s="1"/>
    </row>
    <row r="875" spans="1:37" ht="14.25" customHeight="1">
      <c r="A875" s="315"/>
      <c r="B875" s="1"/>
      <c r="C875" s="1"/>
      <c r="D875" s="1"/>
      <c r="E875" s="1"/>
      <c r="F875" s="1"/>
      <c r="G875" s="1"/>
      <c r="H875" s="1"/>
      <c r="I875" s="1"/>
      <c r="J875" s="1"/>
      <c r="K875" s="1"/>
      <c r="L875" s="1"/>
      <c r="M875" s="1"/>
      <c r="N875" s="1"/>
      <c r="O875" s="1"/>
      <c r="P875" s="229"/>
      <c r="Q875" s="1"/>
      <c r="R875" s="1"/>
      <c r="S875" s="1"/>
      <c r="T875" s="1"/>
      <c r="U875" s="1"/>
      <c r="V875" s="1"/>
      <c r="W875" s="1"/>
      <c r="X875" s="1"/>
      <c r="Y875" s="1"/>
      <c r="Z875" s="1"/>
      <c r="AA875" s="1"/>
      <c r="AB875" s="1"/>
      <c r="AC875" s="1"/>
      <c r="AD875" s="1"/>
      <c r="AE875" s="1"/>
      <c r="AF875" s="1"/>
      <c r="AG875" s="1"/>
      <c r="AH875" s="1"/>
      <c r="AI875" s="1"/>
      <c r="AJ875" s="1"/>
      <c r="AK875" s="1"/>
    </row>
    <row r="876" spans="1:37" ht="14.25" customHeight="1">
      <c r="A876" s="315"/>
      <c r="B876" s="1"/>
      <c r="C876" s="1"/>
      <c r="D876" s="1"/>
      <c r="E876" s="1"/>
      <c r="F876" s="1"/>
      <c r="G876" s="1"/>
      <c r="H876" s="1"/>
      <c r="I876" s="1"/>
      <c r="J876" s="1"/>
      <c r="K876" s="1"/>
      <c r="L876" s="1"/>
      <c r="M876" s="1"/>
      <c r="N876" s="1"/>
      <c r="O876" s="1"/>
      <c r="P876" s="229"/>
      <c r="Q876" s="1"/>
      <c r="R876" s="1"/>
      <c r="S876" s="1"/>
      <c r="T876" s="1"/>
      <c r="U876" s="1"/>
      <c r="V876" s="1"/>
      <c r="W876" s="1"/>
      <c r="X876" s="1"/>
      <c r="Y876" s="1"/>
      <c r="Z876" s="1"/>
      <c r="AA876" s="1"/>
      <c r="AB876" s="1"/>
      <c r="AC876" s="1"/>
      <c r="AD876" s="1"/>
      <c r="AE876" s="1"/>
      <c r="AF876" s="1"/>
      <c r="AG876" s="1"/>
      <c r="AH876" s="1"/>
      <c r="AI876" s="1"/>
      <c r="AJ876" s="1"/>
      <c r="AK876" s="1"/>
    </row>
    <row r="877" spans="1:37" ht="14.25" customHeight="1">
      <c r="A877" s="315"/>
      <c r="B877" s="1"/>
      <c r="C877" s="1"/>
      <c r="D877" s="1"/>
      <c r="E877" s="1"/>
      <c r="F877" s="1"/>
      <c r="G877" s="1"/>
      <c r="H877" s="1"/>
      <c r="I877" s="1"/>
      <c r="J877" s="1"/>
      <c r="K877" s="1"/>
      <c r="L877" s="1"/>
      <c r="M877" s="1"/>
      <c r="N877" s="1"/>
      <c r="O877" s="1"/>
      <c r="P877" s="229"/>
      <c r="Q877" s="1"/>
      <c r="R877" s="1"/>
      <c r="S877" s="1"/>
      <c r="T877" s="1"/>
      <c r="U877" s="1"/>
      <c r="V877" s="1"/>
      <c r="W877" s="1"/>
      <c r="X877" s="1"/>
      <c r="Y877" s="1"/>
      <c r="Z877" s="1"/>
      <c r="AA877" s="1"/>
      <c r="AB877" s="1"/>
      <c r="AC877" s="1"/>
      <c r="AD877" s="1"/>
      <c r="AE877" s="1"/>
      <c r="AF877" s="1"/>
      <c r="AG877" s="1"/>
      <c r="AH877" s="1"/>
      <c r="AI877" s="1"/>
      <c r="AJ877" s="1"/>
      <c r="AK877" s="1"/>
    </row>
    <row r="878" spans="1:37" ht="14.25" customHeight="1">
      <c r="A878" s="315"/>
      <c r="B878" s="1"/>
      <c r="C878" s="1"/>
      <c r="D878" s="1"/>
      <c r="E878" s="1"/>
      <c r="F878" s="1"/>
      <c r="G878" s="1"/>
      <c r="H878" s="1"/>
      <c r="I878" s="1"/>
      <c r="J878" s="1"/>
      <c r="K878" s="1"/>
      <c r="L878" s="1"/>
      <c r="M878" s="1"/>
      <c r="N878" s="1"/>
      <c r="O878" s="1"/>
      <c r="P878" s="229"/>
      <c r="Q878" s="1"/>
      <c r="R878" s="1"/>
      <c r="S878" s="1"/>
      <c r="T878" s="1"/>
      <c r="U878" s="1"/>
      <c r="V878" s="1"/>
      <c r="W878" s="1"/>
      <c r="X878" s="1"/>
      <c r="Y878" s="1"/>
      <c r="Z878" s="1"/>
      <c r="AA878" s="1"/>
      <c r="AB878" s="1"/>
      <c r="AC878" s="1"/>
      <c r="AD878" s="1"/>
      <c r="AE878" s="1"/>
      <c r="AF878" s="1"/>
      <c r="AG878" s="1"/>
      <c r="AH878" s="1"/>
      <c r="AI878" s="1"/>
      <c r="AJ878" s="1"/>
      <c r="AK878" s="1"/>
    </row>
    <row r="879" spans="1:37" ht="14.25" customHeight="1">
      <c r="A879" s="315"/>
      <c r="B879" s="1"/>
      <c r="C879" s="1"/>
      <c r="D879" s="1"/>
      <c r="E879" s="1"/>
      <c r="F879" s="1"/>
      <c r="G879" s="1"/>
      <c r="H879" s="1"/>
      <c r="I879" s="1"/>
      <c r="J879" s="1"/>
      <c r="K879" s="1"/>
      <c r="L879" s="1"/>
      <c r="M879" s="1"/>
      <c r="N879" s="1"/>
      <c r="O879" s="1"/>
      <c r="P879" s="229"/>
      <c r="Q879" s="1"/>
      <c r="R879" s="1"/>
      <c r="S879" s="1"/>
      <c r="T879" s="1"/>
      <c r="U879" s="1"/>
      <c r="V879" s="1"/>
      <c r="W879" s="1"/>
      <c r="X879" s="1"/>
      <c r="Y879" s="1"/>
      <c r="Z879" s="1"/>
      <c r="AA879" s="1"/>
      <c r="AB879" s="1"/>
      <c r="AC879" s="1"/>
      <c r="AD879" s="1"/>
      <c r="AE879" s="1"/>
      <c r="AF879" s="1"/>
      <c r="AG879" s="1"/>
      <c r="AH879" s="1"/>
      <c r="AI879" s="1"/>
      <c r="AJ879" s="1"/>
      <c r="AK879" s="1"/>
    </row>
    <row r="880" spans="1:37" ht="14.25" customHeight="1">
      <c r="A880" s="315"/>
      <c r="B880" s="1"/>
      <c r="C880" s="1"/>
      <c r="D880" s="1"/>
      <c r="E880" s="1"/>
      <c r="F880" s="1"/>
      <c r="G880" s="1"/>
      <c r="H880" s="1"/>
      <c r="I880" s="1"/>
      <c r="J880" s="1"/>
      <c r="K880" s="1"/>
      <c r="L880" s="1"/>
      <c r="M880" s="1"/>
      <c r="N880" s="1"/>
      <c r="O880" s="1"/>
      <c r="P880" s="229"/>
      <c r="Q880" s="1"/>
      <c r="R880" s="1"/>
      <c r="S880" s="1"/>
      <c r="T880" s="1"/>
      <c r="U880" s="1"/>
      <c r="V880" s="1"/>
      <c r="W880" s="1"/>
      <c r="X880" s="1"/>
      <c r="Y880" s="1"/>
      <c r="Z880" s="1"/>
      <c r="AA880" s="1"/>
      <c r="AB880" s="1"/>
      <c r="AC880" s="1"/>
      <c r="AD880" s="1"/>
      <c r="AE880" s="1"/>
      <c r="AF880" s="1"/>
      <c r="AG880" s="1"/>
      <c r="AH880" s="1"/>
      <c r="AI880" s="1"/>
      <c r="AJ880" s="1"/>
      <c r="AK880" s="1"/>
    </row>
    <row r="881" spans="1:37" ht="14.25" customHeight="1">
      <c r="A881" s="315"/>
      <c r="B881" s="1"/>
      <c r="C881" s="1"/>
      <c r="D881" s="1"/>
      <c r="E881" s="1"/>
      <c r="F881" s="1"/>
      <c r="G881" s="1"/>
      <c r="H881" s="1"/>
      <c r="I881" s="1"/>
      <c r="J881" s="1"/>
      <c r="K881" s="1"/>
      <c r="L881" s="1"/>
      <c r="M881" s="1"/>
      <c r="N881" s="1"/>
      <c r="O881" s="1"/>
      <c r="P881" s="229"/>
      <c r="Q881" s="1"/>
      <c r="R881" s="1"/>
      <c r="S881" s="1"/>
      <c r="T881" s="1"/>
      <c r="U881" s="1"/>
      <c r="V881" s="1"/>
      <c r="W881" s="1"/>
      <c r="X881" s="1"/>
      <c r="Y881" s="1"/>
      <c r="Z881" s="1"/>
      <c r="AA881" s="1"/>
      <c r="AB881" s="1"/>
      <c r="AC881" s="1"/>
      <c r="AD881" s="1"/>
      <c r="AE881" s="1"/>
      <c r="AF881" s="1"/>
      <c r="AG881" s="1"/>
      <c r="AH881" s="1"/>
      <c r="AI881" s="1"/>
      <c r="AJ881" s="1"/>
      <c r="AK881" s="1"/>
    </row>
    <row r="882" spans="1:37" ht="14.25" customHeight="1">
      <c r="A882" s="315"/>
      <c r="B882" s="1"/>
      <c r="C882" s="1"/>
      <c r="D882" s="1"/>
      <c r="E882" s="1"/>
      <c r="F882" s="1"/>
      <c r="G882" s="1"/>
      <c r="H882" s="1"/>
      <c r="I882" s="1"/>
      <c r="J882" s="1"/>
      <c r="K882" s="1"/>
      <c r="L882" s="1"/>
      <c r="M882" s="1"/>
      <c r="N882" s="1"/>
      <c r="O882" s="1"/>
      <c r="P882" s="229"/>
      <c r="Q882" s="1"/>
      <c r="R882" s="1"/>
      <c r="S882" s="1"/>
      <c r="T882" s="1"/>
      <c r="U882" s="1"/>
      <c r="V882" s="1"/>
      <c r="W882" s="1"/>
      <c r="X882" s="1"/>
      <c r="Y882" s="1"/>
      <c r="Z882" s="1"/>
      <c r="AA882" s="1"/>
      <c r="AB882" s="1"/>
      <c r="AC882" s="1"/>
      <c r="AD882" s="1"/>
      <c r="AE882" s="1"/>
      <c r="AF882" s="1"/>
      <c r="AG882" s="1"/>
      <c r="AH882" s="1"/>
      <c r="AI882" s="1"/>
      <c r="AJ882" s="1"/>
      <c r="AK882" s="1"/>
    </row>
    <row r="883" spans="1:37" ht="14.25" customHeight="1">
      <c r="A883" s="315"/>
      <c r="B883" s="1"/>
      <c r="C883" s="1"/>
      <c r="D883" s="1"/>
      <c r="E883" s="1"/>
      <c r="F883" s="1"/>
      <c r="G883" s="1"/>
      <c r="H883" s="1"/>
      <c r="I883" s="1"/>
      <c r="J883" s="1"/>
      <c r="K883" s="1"/>
      <c r="L883" s="1"/>
      <c r="M883" s="1"/>
      <c r="N883" s="1"/>
      <c r="O883" s="1"/>
      <c r="P883" s="229"/>
      <c r="Q883" s="1"/>
      <c r="R883" s="1"/>
      <c r="S883" s="1"/>
      <c r="T883" s="1"/>
      <c r="U883" s="1"/>
      <c r="V883" s="1"/>
      <c r="W883" s="1"/>
      <c r="X883" s="1"/>
      <c r="Y883" s="1"/>
      <c r="Z883" s="1"/>
      <c r="AA883" s="1"/>
      <c r="AB883" s="1"/>
      <c r="AC883" s="1"/>
      <c r="AD883" s="1"/>
      <c r="AE883" s="1"/>
      <c r="AF883" s="1"/>
      <c r="AG883" s="1"/>
      <c r="AH883" s="1"/>
      <c r="AI883" s="1"/>
      <c r="AJ883" s="1"/>
      <c r="AK883" s="1"/>
    </row>
    <row r="884" spans="1:37" ht="14.25" customHeight="1">
      <c r="A884" s="315"/>
      <c r="B884" s="1"/>
      <c r="C884" s="1"/>
      <c r="D884" s="1"/>
      <c r="E884" s="1"/>
      <c r="F884" s="1"/>
      <c r="G884" s="1"/>
      <c r="H884" s="1"/>
      <c r="I884" s="1"/>
      <c r="J884" s="1"/>
      <c r="K884" s="1"/>
      <c r="L884" s="1"/>
      <c r="M884" s="1"/>
      <c r="N884" s="1"/>
      <c r="O884" s="1"/>
      <c r="P884" s="229"/>
      <c r="Q884" s="1"/>
      <c r="R884" s="1"/>
      <c r="S884" s="1"/>
      <c r="T884" s="1"/>
      <c r="U884" s="1"/>
      <c r="V884" s="1"/>
      <c r="W884" s="1"/>
      <c r="X884" s="1"/>
      <c r="Y884" s="1"/>
      <c r="Z884" s="1"/>
      <c r="AA884" s="1"/>
      <c r="AB884" s="1"/>
      <c r="AC884" s="1"/>
      <c r="AD884" s="1"/>
      <c r="AE884" s="1"/>
      <c r="AF884" s="1"/>
      <c r="AG884" s="1"/>
      <c r="AH884" s="1"/>
      <c r="AI884" s="1"/>
      <c r="AJ884" s="1"/>
      <c r="AK884" s="1"/>
    </row>
    <row r="885" spans="1:37" ht="14.25" customHeight="1">
      <c r="A885" s="315"/>
      <c r="B885" s="1"/>
      <c r="C885" s="1"/>
      <c r="D885" s="1"/>
      <c r="E885" s="1"/>
      <c r="F885" s="1"/>
      <c r="G885" s="1"/>
      <c r="H885" s="1"/>
      <c r="I885" s="1"/>
      <c r="J885" s="1"/>
      <c r="K885" s="1"/>
      <c r="L885" s="1"/>
      <c r="M885" s="1"/>
      <c r="N885" s="1"/>
      <c r="O885" s="1"/>
      <c r="P885" s="229"/>
      <c r="Q885" s="1"/>
      <c r="R885" s="1"/>
      <c r="S885" s="1"/>
      <c r="T885" s="1"/>
      <c r="U885" s="1"/>
      <c r="V885" s="1"/>
      <c r="W885" s="1"/>
      <c r="X885" s="1"/>
      <c r="Y885" s="1"/>
      <c r="Z885" s="1"/>
      <c r="AA885" s="1"/>
      <c r="AB885" s="1"/>
      <c r="AC885" s="1"/>
      <c r="AD885" s="1"/>
      <c r="AE885" s="1"/>
      <c r="AF885" s="1"/>
      <c r="AG885" s="1"/>
      <c r="AH885" s="1"/>
      <c r="AI885" s="1"/>
      <c r="AJ885" s="1"/>
      <c r="AK885" s="1"/>
    </row>
    <row r="886" spans="1:37" ht="14.25" customHeight="1">
      <c r="A886" s="315"/>
      <c r="B886" s="1"/>
      <c r="C886" s="1"/>
      <c r="D886" s="1"/>
      <c r="E886" s="1"/>
      <c r="F886" s="1"/>
      <c r="G886" s="1"/>
      <c r="H886" s="1"/>
      <c r="I886" s="1"/>
      <c r="J886" s="1"/>
      <c r="K886" s="1"/>
      <c r="L886" s="1"/>
      <c r="M886" s="1"/>
      <c r="N886" s="1"/>
      <c r="O886" s="1"/>
      <c r="P886" s="229"/>
      <c r="Q886" s="1"/>
      <c r="R886" s="1"/>
      <c r="S886" s="1"/>
      <c r="T886" s="1"/>
      <c r="U886" s="1"/>
      <c r="V886" s="1"/>
      <c r="W886" s="1"/>
      <c r="X886" s="1"/>
      <c r="Y886" s="1"/>
      <c r="Z886" s="1"/>
      <c r="AA886" s="1"/>
      <c r="AB886" s="1"/>
      <c r="AC886" s="1"/>
      <c r="AD886" s="1"/>
      <c r="AE886" s="1"/>
      <c r="AF886" s="1"/>
      <c r="AG886" s="1"/>
      <c r="AH886" s="1"/>
      <c r="AI886" s="1"/>
      <c r="AJ886" s="1"/>
      <c r="AK886" s="1"/>
    </row>
    <row r="887" spans="1:37" ht="14.25" customHeight="1">
      <c r="A887" s="315"/>
      <c r="B887" s="1"/>
      <c r="C887" s="1"/>
      <c r="D887" s="1"/>
      <c r="E887" s="1"/>
      <c r="F887" s="1"/>
      <c r="G887" s="1"/>
      <c r="H887" s="1"/>
      <c r="I887" s="1"/>
      <c r="J887" s="1"/>
      <c r="K887" s="1"/>
      <c r="L887" s="1"/>
      <c r="M887" s="1"/>
      <c r="N887" s="1"/>
      <c r="O887" s="1"/>
      <c r="P887" s="229"/>
      <c r="Q887" s="1"/>
      <c r="R887" s="1"/>
      <c r="S887" s="1"/>
      <c r="T887" s="1"/>
      <c r="U887" s="1"/>
      <c r="V887" s="1"/>
      <c r="W887" s="1"/>
      <c r="X887" s="1"/>
      <c r="Y887" s="1"/>
      <c r="Z887" s="1"/>
      <c r="AA887" s="1"/>
      <c r="AB887" s="1"/>
      <c r="AC887" s="1"/>
      <c r="AD887" s="1"/>
      <c r="AE887" s="1"/>
      <c r="AF887" s="1"/>
      <c r="AG887" s="1"/>
      <c r="AH887" s="1"/>
      <c r="AI887" s="1"/>
      <c r="AJ887" s="1"/>
      <c r="AK887" s="1"/>
    </row>
    <row r="888" spans="1:37" ht="14.25" customHeight="1">
      <c r="A888" s="315"/>
      <c r="B888" s="1"/>
      <c r="C888" s="1"/>
      <c r="D888" s="1"/>
      <c r="E888" s="1"/>
      <c r="F888" s="1"/>
      <c r="G888" s="1"/>
      <c r="H888" s="1"/>
      <c r="I888" s="1"/>
      <c r="J888" s="1"/>
      <c r="K888" s="1"/>
      <c r="L888" s="1"/>
      <c r="M888" s="1"/>
      <c r="N888" s="1"/>
      <c r="O888" s="1"/>
      <c r="P888" s="229"/>
      <c r="Q888" s="1"/>
      <c r="R888" s="1"/>
      <c r="S888" s="1"/>
      <c r="T888" s="1"/>
      <c r="U888" s="1"/>
      <c r="V888" s="1"/>
      <c r="W888" s="1"/>
      <c r="X888" s="1"/>
      <c r="Y888" s="1"/>
      <c r="Z888" s="1"/>
      <c r="AA888" s="1"/>
      <c r="AB888" s="1"/>
      <c r="AC888" s="1"/>
      <c r="AD888" s="1"/>
      <c r="AE888" s="1"/>
      <c r="AF888" s="1"/>
      <c r="AG888" s="1"/>
      <c r="AH888" s="1"/>
      <c r="AI888" s="1"/>
      <c r="AJ888" s="1"/>
      <c r="AK888" s="1"/>
    </row>
    <row r="889" spans="1:37" ht="14.25" customHeight="1">
      <c r="A889" s="315"/>
      <c r="B889" s="1"/>
      <c r="C889" s="1"/>
      <c r="D889" s="1"/>
      <c r="E889" s="1"/>
      <c r="F889" s="1"/>
      <c r="G889" s="1"/>
      <c r="H889" s="1"/>
      <c r="I889" s="1"/>
      <c r="J889" s="1"/>
      <c r="K889" s="1"/>
      <c r="L889" s="1"/>
      <c r="M889" s="1"/>
      <c r="N889" s="1"/>
      <c r="O889" s="1"/>
      <c r="P889" s="229"/>
      <c r="Q889" s="1"/>
      <c r="R889" s="1"/>
      <c r="S889" s="1"/>
      <c r="T889" s="1"/>
      <c r="U889" s="1"/>
      <c r="V889" s="1"/>
      <c r="W889" s="1"/>
      <c r="X889" s="1"/>
      <c r="Y889" s="1"/>
      <c r="Z889" s="1"/>
      <c r="AA889" s="1"/>
      <c r="AB889" s="1"/>
      <c r="AC889" s="1"/>
      <c r="AD889" s="1"/>
      <c r="AE889" s="1"/>
      <c r="AF889" s="1"/>
      <c r="AG889" s="1"/>
      <c r="AH889" s="1"/>
      <c r="AI889" s="1"/>
      <c r="AJ889" s="1"/>
      <c r="AK889" s="1"/>
    </row>
    <row r="890" spans="1:37" ht="14.25" customHeight="1">
      <c r="A890" s="315"/>
      <c r="B890" s="1"/>
      <c r="C890" s="1"/>
      <c r="D890" s="1"/>
      <c r="E890" s="1"/>
      <c r="F890" s="1"/>
      <c r="G890" s="1"/>
      <c r="H890" s="1"/>
      <c r="I890" s="1"/>
      <c r="J890" s="1"/>
      <c r="K890" s="1"/>
      <c r="L890" s="1"/>
      <c r="M890" s="1"/>
      <c r="N890" s="1"/>
      <c r="O890" s="1"/>
      <c r="P890" s="229"/>
      <c r="Q890" s="1"/>
      <c r="R890" s="1"/>
      <c r="S890" s="1"/>
      <c r="T890" s="1"/>
      <c r="U890" s="1"/>
      <c r="V890" s="1"/>
      <c r="W890" s="1"/>
      <c r="X890" s="1"/>
      <c r="Y890" s="1"/>
      <c r="Z890" s="1"/>
      <c r="AA890" s="1"/>
      <c r="AB890" s="1"/>
      <c r="AC890" s="1"/>
      <c r="AD890" s="1"/>
      <c r="AE890" s="1"/>
      <c r="AF890" s="1"/>
      <c r="AG890" s="1"/>
      <c r="AH890" s="1"/>
      <c r="AI890" s="1"/>
      <c r="AJ890" s="1"/>
      <c r="AK890" s="1"/>
    </row>
    <row r="891" spans="1:37" ht="14.25" customHeight="1">
      <c r="A891" s="315"/>
      <c r="B891" s="1"/>
      <c r="C891" s="1"/>
      <c r="D891" s="1"/>
      <c r="E891" s="1"/>
      <c r="F891" s="1"/>
      <c r="G891" s="1"/>
      <c r="H891" s="1"/>
      <c r="I891" s="1"/>
      <c r="J891" s="1"/>
      <c r="K891" s="1"/>
      <c r="L891" s="1"/>
      <c r="M891" s="1"/>
      <c r="N891" s="1"/>
      <c r="O891" s="1"/>
      <c r="P891" s="229"/>
      <c r="Q891" s="1"/>
      <c r="R891" s="1"/>
      <c r="S891" s="1"/>
      <c r="T891" s="1"/>
      <c r="U891" s="1"/>
      <c r="V891" s="1"/>
      <c r="W891" s="1"/>
      <c r="X891" s="1"/>
      <c r="Y891" s="1"/>
      <c r="Z891" s="1"/>
      <c r="AA891" s="1"/>
      <c r="AB891" s="1"/>
      <c r="AC891" s="1"/>
      <c r="AD891" s="1"/>
      <c r="AE891" s="1"/>
      <c r="AF891" s="1"/>
      <c r="AG891" s="1"/>
      <c r="AH891" s="1"/>
      <c r="AI891" s="1"/>
      <c r="AJ891" s="1"/>
      <c r="AK891" s="1"/>
    </row>
    <row r="892" spans="1:37" ht="14.25" customHeight="1">
      <c r="A892" s="315"/>
      <c r="B892" s="1"/>
      <c r="C892" s="1"/>
      <c r="D892" s="1"/>
      <c r="E892" s="1"/>
      <c r="F892" s="1"/>
      <c r="G892" s="1"/>
      <c r="H892" s="1"/>
      <c r="I892" s="1"/>
      <c r="J892" s="1"/>
      <c r="K892" s="1"/>
      <c r="L892" s="1"/>
      <c r="M892" s="1"/>
      <c r="N892" s="1"/>
      <c r="O892" s="1"/>
      <c r="P892" s="229"/>
      <c r="Q892" s="1"/>
      <c r="R892" s="1"/>
      <c r="S892" s="1"/>
      <c r="T892" s="1"/>
      <c r="U892" s="1"/>
      <c r="V892" s="1"/>
      <c r="W892" s="1"/>
      <c r="X892" s="1"/>
      <c r="Y892" s="1"/>
      <c r="Z892" s="1"/>
      <c r="AA892" s="1"/>
      <c r="AB892" s="1"/>
      <c r="AC892" s="1"/>
      <c r="AD892" s="1"/>
      <c r="AE892" s="1"/>
      <c r="AF892" s="1"/>
      <c r="AG892" s="1"/>
      <c r="AH892" s="1"/>
      <c r="AI892" s="1"/>
      <c r="AJ892" s="1"/>
      <c r="AK892" s="1"/>
    </row>
    <row r="893" spans="1:37" ht="14.25" customHeight="1">
      <c r="A893" s="315"/>
      <c r="B893" s="1"/>
      <c r="C893" s="1"/>
      <c r="D893" s="1"/>
      <c r="E893" s="1"/>
      <c r="F893" s="1"/>
      <c r="G893" s="1"/>
      <c r="H893" s="1"/>
      <c r="I893" s="1"/>
      <c r="J893" s="1"/>
      <c r="K893" s="1"/>
      <c r="L893" s="1"/>
      <c r="M893" s="1"/>
      <c r="N893" s="1"/>
      <c r="O893" s="1"/>
      <c r="P893" s="229"/>
      <c r="Q893" s="1"/>
      <c r="R893" s="1"/>
      <c r="S893" s="1"/>
      <c r="T893" s="1"/>
      <c r="U893" s="1"/>
      <c r="V893" s="1"/>
      <c r="W893" s="1"/>
      <c r="X893" s="1"/>
      <c r="Y893" s="1"/>
      <c r="Z893" s="1"/>
      <c r="AA893" s="1"/>
      <c r="AB893" s="1"/>
      <c r="AC893" s="1"/>
      <c r="AD893" s="1"/>
      <c r="AE893" s="1"/>
      <c r="AF893" s="1"/>
      <c r="AG893" s="1"/>
      <c r="AH893" s="1"/>
      <c r="AI893" s="1"/>
      <c r="AJ893" s="1"/>
      <c r="AK893" s="1"/>
    </row>
    <row r="894" spans="1:37" ht="14.25" customHeight="1">
      <c r="A894" s="315"/>
      <c r="B894" s="1"/>
      <c r="C894" s="1"/>
      <c r="D894" s="1"/>
      <c r="E894" s="1"/>
      <c r="F894" s="1"/>
      <c r="G894" s="1"/>
      <c r="H894" s="1"/>
      <c r="I894" s="1"/>
      <c r="J894" s="1"/>
      <c r="K894" s="1"/>
      <c r="L894" s="1"/>
      <c r="M894" s="1"/>
      <c r="N894" s="1"/>
      <c r="O894" s="1"/>
      <c r="P894" s="229"/>
      <c r="Q894" s="1"/>
      <c r="R894" s="1"/>
      <c r="S894" s="1"/>
      <c r="T894" s="1"/>
      <c r="U894" s="1"/>
      <c r="V894" s="1"/>
      <c r="W894" s="1"/>
      <c r="X894" s="1"/>
      <c r="Y894" s="1"/>
      <c r="Z894" s="1"/>
      <c r="AA894" s="1"/>
      <c r="AB894" s="1"/>
      <c r="AC894" s="1"/>
      <c r="AD894" s="1"/>
      <c r="AE894" s="1"/>
      <c r="AF894" s="1"/>
      <c r="AG894" s="1"/>
      <c r="AH894" s="1"/>
      <c r="AI894" s="1"/>
      <c r="AJ894" s="1"/>
      <c r="AK894" s="1"/>
    </row>
    <row r="895" spans="1:37" ht="14.25" customHeight="1">
      <c r="A895" s="315"/>
      <c r="B895" s="1"/>
      <c r="C895" s="1"/>
      <c r="D895" s="1"/>
      <c r="E895" s="1"/>
      <c r="F895" s="1"/>
      <c r="G895" s="1"/>
      <c r="H895" s="1"/>
      <c r="I895" s="1"/>
      <c r="J895" s="1"/>
      <c r="K895" s="1"/>
      <c r="L895" s="1"/>
      <c r="M895" s="1"/>
      <c r="N895" s="1"/>
      <c r="O895" s="1"/>
      <c r="P895" s="229"/>
      <c r="Q895" s="1"/>
      <c r="R895" s="1"/>
      <c r="S895" s="1"/>
      <c r="T895" s="1"/>
      <c r="U895" s="1"/>
      <c r="V895" s="1"/>
      <c r="W895" s="1"/>
      <c r="X895" s="1"/>
      <c r="Y895" s="1"/>
      <c r="Z895" s="1"/>
      <c r="AA895" s="1"/>
      <c r="AB895" s="1"/>
      <c r="AC895" s="1"/>
      <c r="AD895" s="1"/>
      <c r="AE895" s="1"/>
      <c r="AF895" s="1"/>
      <c r="AG895" s="1"/>
      <c r="AH895" s="1"/>
      <c r="AI895" s="1"/>
      <c r="AJ895" s="1"/>
      <c r="AK895" s="1"/>
    </row>
    <row r="896" spans="1:37" ht="14.25" customHeight="1">
      <c r="A896" s="315"/>
      <c r="B896" s="1"/>
      <c r="C896" s="1"/>
      <c r="D896" s="1"/>
      <c r="E896" s="1"/>
      <c r="F896" s="1"/>
      <c r="G896" s="1"/>
      <c r="H896" s="1"/>
      <c r="I896" s="1"/>
      <c r="J896" s="1"/>
      <c r="K896" s="1"/>
      <c r="L896" s="1"/>
      <c r="M896" s="1"/>
      <c r="N896" s="1"/>
      <c r="O896" s="1"/>
      <c r="P896" s="229"/>
      <c r="Q896" s="1"/>
      <c r="R896" s="1"/>
      <c r="S896" s="1"/>
      <c r="T896" s="1"/>
      <c r="U896" s="1"/>
      <c r="V896" s="1"/>
      <c r="W896" s="1"/>
      <c r="X896" s="1"/>
      <c r="Y896" s="1"/>
      <c r="Z896" s="1"/>
      <c r="AA896" s="1"/>
      <c r="AB896" s="1"/>
      <c r="AC896" s="1"/>
      <c r="AD896" s="1"/>
      <c r="AE896" s="1"/>
      <c r="AF896" s="1"/>
      <c r="AG896" s="1"/>
      <c r="AH896" s="1"/>
      <c r="AI896" s="1"/>
      <c r="AJ896" s="1"/>
      <c r="AK896" s="1"/>
    </row>
    <row r="897" spans="1:37" ht="14.25" customHeight="1">
      <c r="A897" s="315"/>
      <c r="B897" s="1"/>
      <c r="C897" s="1"/>
      <c r="D897" s="1"/>
      <c r="E897" s="1"/>
      <c r="F897" s="1"/>
      <c r="G897" s="1"/>
      <c r="H897" s="1"/>
      <c r="I897" s="1"/>
      <c r="J897" s="1"/>
      <c r="K897" s="1"/>
      <c r="L897" s="1"/>
      <c r="M897" s="1"/>
      <c r="N897" s="1"/>
      <c r="O897" s="1"/>
      <c r="P897" s="229"/>
      <c r="Q897" s="1"/>
      <c r="R897" s="1"/>
      <c r="S897" s="1"/>
      <c r="T897" s="1"/>
      <c r="U897" s="1"/>
      <c r="V897" s="1"/>
      <c r="W897" s="1"/>
      <c r="X897" s="1"/>
      <c r="Y897" s="1"/>
      <c r="Z897" s="1"/>
      <c r="AA897" s="1"/>
      <c r="AB897" s="1"/>
      <c r="AC897" s="1"/>
      <c r="AD897" s="1"/>
      <c r="AE897" s="1"/>
      <c r="AF897" s="1"/>
      <c r="AG897" s="1"/>
      <c r="AH897" s="1"/>
      <c r="AI897" s="1"/>
      <c r="AJ897" s="1"/>
      <c r="AK897" s="1"/>
    </row>
    <row r="898" spans="1:37" ht="14.25" customHeight="1">
      <c r="A898" s="315"/>
      <c r="B898" s="1"/>
      <c r="C898" s="1"/>
      <c r="D898" s="1"/>
      <c r="E898" s="1"/>
      <c r="F898" s="1"/>
      <c r="G898" s="1"/>
      <c r="H898" s="1"/>
      <c r="I898" s="1"/>
      <c r="J898" s="1"/>
      <c r="K898" s="1"/>
      <c r="L898" s="1"/>
      <c r="M898" s="1"/>
      <c r="N898" s="1"/>
      <c r="O898" s="1"/>
      <c r="P898" s="229"/>
      <c r="Q898" s="1"/>
      <c r="R898" s="1"/>
      <c r="S898" s="1"/>
      <c r="T898" s="1"/>
      <c r="U898" s="1"/>
      <c r="V898" s="1"/>
      <c r="W898" s="1"/>
      <c r="X898" s="1"/>
      <c r="Y898" s="1"/>
      <c r="Z898" s="1"/>
      <c r="AA898" s="1"/>
      <c r="AB898" s="1"/>
      <c r="AC898" s="1"/>
      <c r="AD898" s="1"/>
      <c r="AE898" s="1"/>
      <c r="AF898" s="1"/>
      <c r="AG898" s="1"/>
      <c r="AH898" s="1"/>
      <c r="AI898" s="1"/>
      <c r="AJ898" s="1"/>
      <c r="AK898" s="1"/>
    </row>
    <row r="899" spans="1:37" ht="14.25" customHeight="1">
      <c r="A899" s="315"/>
      <c r="B899" s="1"/>
      <c r="C899" s="1"/>
      <c r="D899" s="1"/>
      <c r="E899" s="1"/>
      <c r="F899" s="1"/>
      <c r="G899" s="1"/>
      <c r="H899" s="1"/>
      <c r="I899" s="1"/>
      <c r="J899" s="1"/>
      <c r="K899" s="1"/>
      <c r="L899" s="1"/>
      <c r="M899" s="1"/>
      <c r="N899" s="1"/>
      <c r="O899" s="1"/>
      <c r="P899" s="229"/>
      <c r="Q899" s="1"/>
      <c r="R899" s="1"/>
      <c r="S899" s="1"/>
      <c r="T899" s="1"/>
      <c r="U899" s="1"/>
      <c r="V899" s="1"/>
      <c r="W899" s="1"/>
      <c r="X899" s="1"/>
      <c r="Y899" s="1"/>
      <c r="Z899" s="1"/>
      <c r="AA899" s="1"/>
      <c r="AB899" s="1"/>
      <c r="AC899" s="1"/>
      <c r="AD899" s="1"/>
      <c r="AE899" s="1"/>
      <c r="AF899" s="1"/>
      <c r="AG899" s="1"/>
      <c r="AH899" s="1"/>
      <c r="AI899" s="1"/>
      <c r="AJ899" s="1"/>
      <c r="AK899" s="1"/>
    </row>
    <row r="900" spans="1:37" ht="14.25" customHeight="1">
      <c r="A900" s="315"/>
      <c r="B900" s="1"/>
      <c r="C900" s="1"/>
      <c r="D900" s="1"/>
      <c r="E900" s="1"/>
      <c r="F900" s="1"/>
      <c r="G900" s="1"/>
      <c r="H900" s="1"/>
      <c r="I900" s="1"/>
      <c r="J900" s="1"/>
      <c r="K900" s="1"/>
      <c r="L900" s="1"/>
      <c r="M900" s="1"/>
      <c r="N900" s="1"/>
      <c r="O900" s="1"/>
      <c r="P900" s="229"/>
      <c r="Q900" s="1"/>
      <c r="R900" s="1"/>
      <c r="S900" s="1"/>
      <c r="T900" s="1"/>
      <c r="U900" s="1"/>
      <c r="V900" s="1"/>
      <c r="W900" s="1"/>
      <c r="X900" s="1"/>
      <c r="Y900" s="1"/>
      <c r="Z900" s="1"/>
      <c r="AA900" s="1"/>
      <c r="AB900" s="1"/>
      <c r="AC900" s="1"/>
      <c r="AD900" s="1"/>
      <c r="AE900" s="1"/>
      <c r="AF900" s="1"/>
      <c r="AG900" s="1"/>
      <c r="AH900" s="1"/>
      <c r="AI900" s="1"/>
      <c r="AJ900" s="1"/>
      <c r="AK900" s="1"/>
    </row>
    <row r="901" spans="1:37" ht="14.25" customHeight="1">
      <c r="A901" s="315"/>
      <c r="B901" s="1"/>
      <c r="C901" s="1"/>
      <c r="D901" s="1"/>
      <c r="E901" s="1"/>
      <c r="F901" s="1"/>
      <c r="G901" s="1"/>
      <c r="H901" s="1"/>
      <c r="I901" s="1"/>
      <c r="J901" s="1"/>
      <c r="K901" s="1"/>
      <c r="L901" s="1"/>
      <c r="M901" s="1"/>
      <c r="N901" s="1"/>
      <c r="O901" s="1"/>
      <c r="P901" s="229"/>
      <c r="Q901" s="1"/>
      <c r="R901" s="1"/>
      <c r="S901" s="1"/>
      <c r="T901" s="1"/>
      <c r="U901" s="1"/>
      <c r="V901" s="1"/>
      <c r="W901" s="1"/>
      <c r="X901" s="1"/>
      <c r="Y901" s="1"/>
      <c r="Z901" s="1"/>
      <c r="AA901" s="1"/>
      <c r="AB901" s="1"/>
      <c r="AC901" s="1"/>
      <c r="AD901" s="1"/>
      <c r="AE901" s="1"/>
      <c r="AF901" s="1"/>
      <c r="AG901" s="1"/>
      <c r="AH901" s="1"/>
      <c r="AI901" s="1"/>
      <c r="AJ901" s="1"/>
      <c r="AK901" s="1"/>
    </row>
    <row r="902" spans="1:37" ht="14.25" customHeight="1">
      <c r="A902" s="315"/>
      <c r="B902" s="1"/>
      <c r="C902" s="1"/>
      <c r="D902" s="1"/>
      <c r="E902" s="1"/>
      <c r="F902" s="1"/>
      <c r="G902" s="1"/>
      <c r="H902" s="1"/>
      <c r="I902" s="1"/>
      <c r="J902" s="1"/>
      <c r="K902" s="1"/>
      <c r="L902" s="1"/>
      <c r="M902" s="1"/>
      <c r="N902" s="1"/>
      <c r="O902" s="1"/>
      <c r="P902" s="229"/>
      <c r="Q902" s="1"/>
      <c r="R902" s="1"/>
      <c r="S902" s="1"/>
      <c r="T902" s="1"/>
      <c r="U902" s="1"/>
      <c r="V902" s="1"/>
      <c r="W902" s="1"/>
      <c r="X902" s="1"/>
      <c r="Y902" s="1"/>
      <c r="Z902" s="1"/>
      <c r="AA902" s="1"/>
      <c r="AB902" s="1"/>
      <c r="AC902" s="1"/>
      <c r="AD902" s="1"/>
      <c r="AE902" s="1"/>
      <c r="AF902" s="1"/>
      <c r="AG902" s="1"/>
      <c r="AH902" s="1"/>
      <c r="AI902" s="1"/>
      <c r="AJ902" s="1"/>
      <c r="AK902" s="1"/>
    </row>
    <row r="903" spans="1:37" ht="14.25" customHeight="1">
      <c r="A903" s="315"/>
      <c r="B903" s="1"/>
      <c r="C903" s="1"/>
      <c r="D903" s="1"/>
      <c r="E903" s="1"/>
      <c r="F903" s="1"/>
      <c r="G903" s="1"/>
      <c r="H903" s="1"/>
      <c r="I903" s="1"/>
      <c r="J903" s="1"/>
      <c r="K903" s="1"/>
      <c r="L903" s="1"/>
      <c r="M903" s="1"/>
      <c r="N903" s="1"/>
      <c r="O903" s="1"/>
      <c r="P903" s="229"/>
      <c r="Q903" s="1"/>
      <c r="R903" s="1"/>
      <c r="S903" s="1"/>
      <c r="T903" s="1"/>
      <c r="U903" s="1"/>
      <c r="V903" s="1"/>
      <c r="W903" s="1"/>
      <c r="X903" s="1"/>
      <c r="Y903" s="1"/>
      <c r="Z903" s="1"/>
      <c r="AA903" s="1"/>
      <c r="AB903" s="1"/>
      <c r="AC903" s="1"/>
      <c r="AD903" s="1"/>
      <c r="AE903" s="1"/>
      <c r="AF903" s="1"/>
      <c r="AG903" s="1"/>
      <c r="AH903" s="1"/>
      <c r="AI903" s="1"/>
      <c r="AJ903" s="1"/>
      <c r="AK903" s="1"/>
    </row>
    <row r="904" spans="1:37" ht="14.25" customHeight="1">
      <c r="A904" s="315"/>
      <c r="B904" s="1"/>
      <c r="C904" s="1"/>
      <c r="D904" s="1"/>
      <c r="E904" s="1"/>
      <c r="F904" s="1"/>
      <c r="G904" s="1"/>
      <c r="H904" s="1"/>
      <c r="I904" s="1"/>
      <c r="J904" s="1"/>
      <c r="K904" s="1"/>
      <c r="L904" s="1"/>
      <c r="M904" s="1"/>
      <c r="N904" s="1"/>
      <c r="O904" s="1"/>
      <c r="P904" s="229"/>
      <c r="Q904" s="1"/>
      <c r="R904" s="1"/>
      <c r="S904" s="1"/>
      <c r="T904" s="1"/>
      <c r="U904" s="1"/>
      <c r="V904" s="1"/>
      <c r="W904" s="1"/>
      <c r="X904" s="1"/>
      <c r="Y904" s="1"/>
      <c r="Z904" s="1"/>
      <c r="AA904" s="1"/>
      <c r="AB904" s="1"/>
      <c r="AC904" s="1"/>
      <c r="AD904" s="1"/>
      <c r="AE904" s="1"/>
      <c r="AF904" s="1"/>
      <c r="AG904" s="1"/>
      <c r="AH904" s="1"/>
      <c r="AI904" s="1"/>
      <c r="AJ904" s="1"/>
      <c r="AK904" s="1"/>
    </row>
    <row r="905" spans="1:37" ht="14.25" customHeight="1">
      <c r="A905" s="315"/>
      <c r="B905" s="1"/>
      <c r="C905" s="1"/>
      <c r="D905" s="1"/>
      <c r="E905" s="1"/>
      <c r="F905" s="1"/>
      <c r="G905" s="1"/>
      <c r="H905" s="1"/>
      <c r="I905" s="1"/>
      <c r="J905" s="1"/>
      <c r="K905" s="1"/>
      <c r="L905" s="1"/>
      <c r="M905" s="1"/>
      <c r="N905" s="1"/>
      <c r="O905" s="1"/>
      <c r="P905" s="229"/>
      <c r="Q905" s="1"/>
      <c r="R905" s="1"/>
      <c r="S905" s="1"/>
      <c r="T905" s="1"/>
      <c r="U905" s="1"/>
      <c r="V905" s="1"/>
      <c r="W905" s="1"/>
      <c r="X905" s="1"/>
      <c r="Y905" s="1"/>
      <c r="Z905" s="1"/>
      <c r="AA905" s="1"/>
      <c r="AB905" s="1"/>
      <c r="AC905" s="1"/>
      <c r="AD905" s="1"/>
      <c r="AE905" s="1"/>
      <c r="AF905" s="1"/>
      <c r="AG905" s="1"/>
      <c r="AH905" s="1"/>
      <c r="AI905" s="1"/>
      <c r="AJ905" s="1"/>
      <c r="AK905" s="1"/>
    </row>
    <row r="906" spans="1:37" ht="14.25" customHeight="1">
      <c r="A906" s="315"/>
      <c r="B906" s="1"/>
      <c r="C906" s="1"/>
      <c r="D906" s="1"/>
      <c r="E906" s="1"/>
      <c r="F906" s="1"/>
      <c r="G906" s="1"/>
      <c r="H906" s="1"/>
      <c r="I906" s="1"/>
      <c r="J906" s="1"/>
      <c r="K906" s="1"/>
      <c r="L906" s="1"/>
      <c r="M906" s="1"/>
      <c r="N906" s="1"/>
      <c r="O906" s="1"/>
      <c r="P906" s="229"/>
      <c r="Q906" s="1"/>
      <c r="R906" s="1"/>
      <c r="S906" s="1"/>
      <c r="T906" s="1"/>
      <c r="U906" s="1"/>
      <c r="V906" s="1"/>
      <c r="W906" s="1"/>
      <c r="X906" s="1"/>
      <c r="Y906" s="1"/>
      <c r="Z906" s="1"/>
      <c r="AA906" s="1"/>
      <c r="AB906" s="1"/>
      <c r="AC906" s="1"/>
      <c r="AD906" s="1"/>
      <c r="AE906" s="1"/>
      <c r="AF906" s="1"/>
      <c r="AG906" s="1"/>
      <c r="AH906" s="1"/>
      <c r="AI906" s="1"/>
      <c r="AJ906" s="1"/>
      <c r="AK906" s="1"/>
    </row>
    <row r="907" spans="1:37" ht="14.25" customHeight="1">
      <c r="A907" s="315"/>
      <c r="B907" s="1"/>
      <c r="C907" s="1"/>
      <c r="D907" s="1"/>
      <c r="E907" s="1"/>
      <c r="F907" s="1"/>
      <c r="G907" s="1"/>
      <c r="H907" s="1"/>
      <c r="I907" s="1"/>
      <c r="J907" s="1"/>
      <c r="K907" s="1"/>
      <c r="L907" s="1"/>
      <c r="M907" s="1"/>
      <c r="N907" s="1"/>
      <c r="O907" s="1"/>
      <c r="P907" s="229"/>
      <c r="Q907" s="1"/>
      <c r="R907" s="1"/>
      <c r="S907" s="1"/>
      <c r="T907" s="1"/>
      <c r="U907" s="1"/>
      <c r="V907" s="1"/>
      <c r="W907" s="1"/>
      <c r="X907" s="1"/>
      <c r="Y907" s="1"/>
      <c r="Z907" s="1"/>
      <c r="AA907" s="1"/>
      <c r="AB907" s="1"/>
      <c r="AC907" s="1"/>
      <c r="AD907" s="1"/>
      <c r="AE907" s="1"/>
      <c r="AF907" s="1"/>
      <c r="AG907" s="1"/>
      <c r="AH907" s="1"/>
      <c r="AI907" s="1"/>
      <c r="AJ907" s="1"/>
      <c r="AK907" s="1"/>
    </row>
    <row r="908" spans="1:37" ht="14.25" customHeight="1">
      <c r="A908" s="315"/>
      <c r="B908" s="1"/>
      <c r="C908" s="1"/>
      <c r="D908" s="1"/>
      <c r="E908" s="1"/>
      <c r="F908" s="1"/>
      <c r="G908" s="1"/>
      <c r="H908" s="1"/>
      <c r="I908" s="1"/>
      <c r="J908" s="1"/>
      <c r="K908" s="1"/>
      <c r="L908" s="1"/>
      <c r="M908" s="1"/>
      <c r="N908" s="1"/>
      <c r="O908" s="1"/>
      <c r="P908" s="229"/>
      <c r="Q908" s="1"/>
      <c r="R908" s="1"/>
      <c r="S908" s="1"/>
      <c r="T908" s="1"/>
      <c r="U908" s="1"/>
      <c r="V908" s="1"/>
      <c r="W908" s="1"/>
      <c r="X908" s="1"/>
      <c r="Y908" s="1"/>
      <c r="Z908" s="1"/>
      <c r="AA908" s="1"/>
      <c r="AB908" s="1"/>
      <c r="AC908" s="1"/>
      <c r="AD908" s="1"/>
      <c r="AE908" s="1"/>
      <c r="AF908" s="1"/>
      <c r="AG908" s="1"/>
      <c r="AH908" s="1"/>
      <c r="AI908" s="1"/>
      <c r="AJ908" s="1"/>
      <c r="AK908" s="1"/>
    </row>
    <row r="909" spans="1:37" ht="14.25" customHeight="1">
      <c r="A909" s="315"/>
      <c r="B909" s="1"/>
      <c r="C909" s="1"/>
      <c r="D909" s="1"/>
      <c r="E909" s="1"/>
      <c r="F909" s="1"/>
      <c r="G909" s="1"/>
      <c r="H909" s="1"/>
      <c r="I909" s="1"/>
      <c r="J909" s="1"/>
      <c r="K909" s="1"/>
      <c r="L909" s="1"/>
      <c r="M909" s="1"/>
      <c r="N909" s="1"/>
      <c r="O909" s="1"/>
      <c r="P909" s="229"/>
      <c r="Q909" s="1"/>
      <c r="R909" s="1"/>
      <c r="S909" s="1"/>
      <c r="T909" s="1"/>
      <c r="U909" s="1"/>
      <c r="V909" s="1"/>
      <c r="W909" s="1"/>
      <c r="X909" s="1"/>
      <c r="Y909" s="1"/>
      <c r="Z909" s="1"/>
      <c r="AA909" s="1"/>
      <c r="AB909" s="1"/>
      <c r="AC909" s="1"/>
      <c r="AD909" s="1"/>
      <c r="AE909" s="1"/>
      <c r="AF909" s="1"/>
      <c r="AG909" s="1"/>
      <c r="AH909" s="1"/>
      <c r="AI909" s="1"/>
      <c r="AJ909" s="1"/>
      <c r="AK909" s="1"/>
    </row>
    <row r="910" spans="1:37" ht="14.25" customHeight="1">
      <c r="A910" s="315"/>
      <c r="B910" s="1"/>
      <c r="C910" s="1"/>
      <c r="D910" s="1"/>
      <c r="E910" s="1"/>
      <c r="F910" s="1"/>
      <c r="G910" s="1"/>
      <c r="H910" s="1"/>
      <c r="I910" s="1"/>
      <c r="J910" s="1"/>
      <c r="K910" s="1"/>
      <c r="L910" s="1"/>
      <c r="M910" s="1"/>
      <c r="N910" s="1"/>
      <c r="O910" s="1"/>
      <c r="P910" s="229"/>
      <c r="Q910" s="1"/>
      <c r="R910" s="1"/>
      <c r="S910" s="1"/>
      <c r="T910" s="1"/>
      <c r="U910" s="1"/>
      <c r="V910" s="1"/>
      <c r="W910" s="1"/>
      <c r="X910" s="1"/>
      <c r="Y910" s="1"/>
      <c r="Z910" s="1"/>
      <c r="AA910" s="1"/>
      <c r="AB910" s="1"/>
      <c r="AC910" s="1"/>
      <c r="AD910" s="1"/>
      <c r="AE910" s="1"/>
      <c r="AF910" s="1"/>
      <c r="AG910" s="1"/>
      <c r="AH910" s="1"/>
      <c r="AI910" s="1"/>
      <c r="AJ910" s="1"/>
      <c r="AK910" s="1"/>
    </row>
    <row r="911" spans="1:37" ht="14.25" customHeight="1">
      <c r="A911" s="315"/>
      <c r="B911" s="1"/>
      <c r="C911" s="1"/>
      <c r="D911" s="1"/>
      <c r="E911" s="1"/>
      <c r="F911" s="1"/>
      <c r="G911" s="1"/>
      <c r="H911" s="1"/>
      <c r="I911" s="1"/>
      <c r="J911" s="1"/>
      <c r="K911" s="1"/>
      <c r="L911" s="1"/>
      <c r="M911" s="1"/>
      <c r="N911" s="1"/>
      <c r="O911" s="1"/>
      <c r="P911" s="229"/>
      <c r="Q911" s="1"/>
      <c r="R911" s="1"/>
      <c r="S911" s="1"/>
      <c r="T911" s="1"/>
      <c r="U911" s="1"/>
      <c r="V911" s="1"/>
      <c r="W911" s="1"/>
      <c r="X911" s="1"/>
      <c r="Y911" s="1"/>
      <c r="Z911" s="1"/>
      <c r="AA911" s="1"/>
      <c r="AB911" s="1"/>
      <c r="AC911" s="1"/>
      <c r="AD911" s="1"/>
      <c r="AE911" s="1"/>
      <c r="AF911" s="1"/>
      <c r="AG911" s="1"/>
      <c r="AH911" s="1"/>
      <c r="AI911" s="1"/>
      <c r="AJ911" s="1"/>
      <c r="AK911" s="1"/>
    </row>
    <row r="912" spans="1:37" ht="14.25" customHeight="1">
      <c r="A912" s="315"/>
      <c r="B912" s="1"/>
      <c r="C912" s="1"/>
      <c r="D912" s="1"/>
      <c r="E912" s="1"/>
      <c r="F912" s="1"/>
      <c r="G912" s="1"/>
      <c r="H912" s="1"/>
      <c r="I912" s="1"/>
      <c r="J912" s="1"/>
      <c r="K912" s="1"/>
      <c r="L912" s="1"/>
      <c r="M912" s="1"/>
      <c r="N912" s="1"/>
      <c r="O912" s="1"/>
      <c r="P912" s="229"/>
      <c r="Q912" s="1"/>
      <c r="R912" s="1"/>
      <c r="S912" s="1"/>
      <c r="T912" s="1"/>
      <c r="U912" s="1"/>
      <c r="V912" s="1"/>
      <c r="W912" s="1"/>
      <c r="X912" s="1"/>
      <c r="Y912" s="1"/>
      <c r="Z912" s="1"/>
      <c r="AA912" s="1"/>
      <c r="AB912" s="1"/>
      <c r="AC912" s="1"/>
      <c r="AD912" s="1"/>
      <c r="AE912" s="1"/>
      <c r="AF912" s="1"/>
      <c r="AG912" s="1"/>
      <c r="AH912" s="1"/>
      <c r="AI912" s="1"/>
      <c r="AJ912" s="1"/>
      <c r="AK912" s="1"/>
    </row>
    <row r="913" spans="1:37" ht="14.25" customHeight="1">
      <c r="A913" s="315"/>
      <c r="B913" s="1"/>
      <c r="C913" s="1"/>
      <c r="D913" s="1"/>
      <c r="E913" s="1"/>
      <c r="F913" s="1"/>
      <c r="G913" s="1"/>
      <c r="H913" s="1"/>
      <c r="I913" s="1"/>
      <c r="J913" s="1"/>
      <c r="K913" s="1"/>
      <c r="L913" s="1"/>
      <c r="M913" s="1"/>
      <c r="N913" s="1"/>
      <c r="O913" s="1"/>
      <c r="P913" s="229"/>
      <c r="Q913" s="1"/>
      <c r="R913" s="1"/>
      <c r="S913" s="1"/>
      <c r="T913" s="1"/>
      <c r="U913" s="1"/>
      <c r="V913" s="1"/>
      <c r="W913" s="1"/>
      <c r="X913" s="1"/>
      <c r="Y913" s="1"/>
      <c r="Z913" s="1"/>
      <c r="AA913" s="1"/>
      <c r="AB913" s="1"/>
      <c r="AC913" s="1"/>
      <c r="AD913" s="1"/>
      <c r="AE913" s="1"/>
      <c r="AF913" s="1"/>
      <c r="AG913" s="1"/>
      <c r="AH913" s="1"/>
      <c r="AI913" s="1"/>
      <c r="AJ913" s="1"/>
      <c r="AK913" s="1"/>
    </row>
    <row r="914" spans="1:37" ht="14.25" customHeight="1">
      <c r="A914" s="315"/>
      <c r="B914" s="1"/>
      <c r="C914" s="1"/>
      <c r="D914" s="1"/>
      <c r="E914" s="1"/>
      <c r="F914" s="1"/>
      <c r="G914" s="1"/>
      <c r="H914" s="1"/>
      <c r="I914" s="1"/>
      <c r="J914" s="1"/>
      <c r="K914" s="1"/>
      <c r="L914" s="1"/>
      <c r="M914" s="1"/>
      <c r="N914" s="1"/>
      <c r="O914" s="1"/>
      <c r="P914" s="229"/>
      <c r="Q914" s="1"/>
      <c r="R914" s="1"/>
      <c r="S914" s="1"/>
      <c r="T914" s="1"/>
      <c r="U914" s="1"/>
      <c r="V914" s="1"/>
      <c r="W914" s="1"/>
      <c r="X914" s="1"/>
      <c r="Y914" s="1"/>
      <c r="Z914" s="1"/>
      <c r="AA914" s="1"/>
      <c r="AB914" s="1"/>
      <c r="AC914" s="1"/>
      <c r="AD914" s="1"/>
      <c r="AE914" s="1"/>
      <c r="AF914" s="1"/>
      <c r="AG914" s="1"/>
      <c r="AH914" s="1"/>
      <c r="AI914" s="1"/>
      <c r="AJ914" s="1"/>
      <c r="AK914" s="1"/>
    </row>
    <row r="915" spans="1:37" ht="14.25" customHeight="1">
      <c r="A915" s="315"/>
      <c r="B915" s="1"/>
      <c r="C915" s="1"/>
      <c r="D915" s="1"/>
      <c r="E915" s="1"/>
      <c r="F915" s="1"/>
      <c r="G915" s="1"/>
      <c r="H915" s="1"/>
      <c r="I915" s="1"/>
      <c r="J915" s="1"/>
      <c r="K915" s="1"/>
      <c r="L915" s="1"/>
      <c r="M915" s="1"/>
      <c r="N915" s="1"/>
      <c r="O915" s="1"/>
      <c r="P915" s="229"/>
      <c r="Q915" s="1"/>
      <c r="R915" s="1"/>
      <c r="S915" s="1"/>
      <c r="T915" s="1"/>
      <c r="U915" s="1"/>
      <c r="V915" s="1"/>
      <c r="W915" s="1"/>
      <c r="X915" s="1"/>
      <c r="Y915" s="1"/>
      <c r="Z915" s="1"/>
      <c r="AA915" s="1"/>
      <c r="AB915" s="1"/>
      <c r="AC915" s="1"/>
      <c r="AD915" s="1"/>
      <c r="AE915" s="1"/>
      <c r="AF915" s="1"/>
      <c r="AG915" s="1"/>
      <c r="AH915" s="1"/>
      <c r="AI915" s="1"/>
      <c r="AJ915" s="1"/>
      <c r="AK915" s="1"/>
    </row>
    <row r="916" spans="1:37" ht="14.25" customHeight="1">
      <c r="A916" s="315"/>
      <c r="B916" s="1"/>
      <c r="C916" s="1"/>
      <c r="D916" s="1"/>
      <c r="E916" s="1"/>
      <c r="F916" s="1"/>
      <c r="G916" s="1"/>
      <c r="H916" s="1"/>
      <c r="I916" s="1"/>
      <c r="J916" s="1"/>
      <c r="K916" s="1"/>
      <c r="L916" s="1"/>
      <c r="M916" s="1"/>
      <c r="N916" s="1"/>
      <c r="O916" s="1"/>
      <c r="P916" s="229"/>
      <c r="Q916" s="1"/>
      <c r="R916" s="1"/>
      <c r="S916" s="1"/>
      <c r="T916" s="1"/>
      <c r="U916" s="1"/>
      <c r="V916" s="1"/>
      <c r="W916" s="1"/>
      <c r="X916" s="1"/>
      <c r="Y916" s="1"/>
      <c r="Z916" s="1"/>
      <c r="AA916" s="1"/>
      <c r="AB916" s="1"/>
      <c r="AC916" s="1"/>
      <c r="AD916" s="1"/>
      <c r="AE916" s="1"/>
      <c r="AF916" s="1"/>
      <c r="AG916" s="1"/>
      <c r="AH916" s="1"/>
      <c r="AI916" s="1"/>
      <c r="AJ916" s="1"/>
      <c r="AK916" s="1"/>
    </row>
    <row r="917" spans="1:37" ht="14.25" customHeight="1">
      <c r="A917" s="315"/>
      <c r="B917" s="1"/>
      <c r="C917" s="1"/>
      <c r="D917" s="1"/>
      <c r="E917" s="1"/>
      <c r="F917" s="1"/>
      <c r="G917" s="1"/>
      <c r="H917" s="1"/>
      <c r="I917" s="1"/>
      <c r="J917" s="1"/>
      <c r="K917" s="1"/>
      <c r="L917" s="1"/>
      <c r="M917" s="1"/>
      <c r="N917" s="1"/>
      <c r="O917" s="1"/>
      <c r="P917" s="229"/>
      <c r="Q917" s="1"/>
      <c r="R917" s="1"/>
      <c r="S917" s="1"/>
      <c r="T917" s="1"/>
      <c r="U917" s="1"/>
      <c r="V917" s="1"/>
      <c r="W917" s="1"/>
      <c r="X917" s="1"/>
      <c r="Y917" s="1"/>
      <c r="Z917" s="1"/>
      <c r="AA917" s="1"/>
      <c r="AB917" s="1"/>
      <c r="AC917" s="1"/>
      <c r="AD917" s="1"/>
      <c r="AE917" s="1"/>
      <c r="AF917" s="1"/>
      <c r="AG917" s="1"/>
      <c r="AH917" s="1"/>
      <c r="AI917" s="1"/>
      <c r="AJ917" s="1"/>
      <c r="AK917" s="1"/>
    </row>
    <row r="918" spans="1:37" ht="14.25" customHeight="1">
      <c r="A918" s="315"/>
      <c r="B918" s="1"/>
      <c r="C918" s="1"/>
      <c r="D918" s="1"/>
      <c r="E918" s="1"/>
      <c r="F918" s="1"/>
      <c r="G918" s="1"/>
      <c r="H918" s="1"/>
      <c r="I918" s="1"/>
      <c r="J918" s="1"/>
      <c r="K918" s="1"/>
      <c r="L918" s="1"/>
      <c r="M918" s="1"/>
      <c r="N918" s="1"/>
      <c r="O918" s="1"/>
      <c r="P918" s="229"/>
      <c r="Q918" s="1"/>
      <c r="R918" s="1"/>
      <c r="S918" s="1"/>
      <c r="T918" s="1"/>
      <c r="U918" s="1"/>
      <c r="V918" s="1"/>
      <c r="W918" s="1"/>
      <c r="X918" s="1"/>
      <c r="Y918" s="1"/>
      <c r="Z918" s="1"/>
      <c r="AA918" s="1"/>
      <c r="AB918" s="1"/>
      <c r="AC918" s="1"/>
      <c r="AD918" s="1"/>
      <c r="AE918" s="1"/>
      <c r="AF918" s="1"/>
      <c r="AG918" s="1"/>
      <c r="AH918" s="1"/>
      <c r="AI918" s="1"/>
      <c r="AJ918" s="1"/>
      <c r="AK918" s="1"/>
    </row>
    <row r="919" spans="1:37" ht="14.25" customHeight="1">
      <c r="A919" s="315"/>
      <c r="B919" s="1"/>
      <c r="C919" s="1"/>
      <c r="D919" s="1"/>
      <c r="E919" s="1"/>
      <c r="F919" s="1"/>
      <c r="G919" s="1"/>
      <c r="H919" s="1"/>
      <c r="I919" s="1"/>
      <c r="J919" s="1"/>
      <c r="K919" s="1"/>
      <c r="L919" s="1"/>
      <c r="M919" s="1"/>
      <c r="N919" s="1"/>
      <c r="O919" s="1"/>
      <c r="P919" s="229"/>
      <c r="Q919" s="1"/>
      <c r="R919" s="1"/>
      <c r="S919" s="1"/>
      <c r="T919" s="1"/>
      <c r="U919" s="1"/>
      <c r="V919" s="1"/>
      <c r="W919" s="1"/>
      <c r="X919" s="1"/>
      <c r="Y919" s="1"/>
      <c r="Z919" s="1"/>
      <c r="AA919" s="1"/>
      <c r="AB919" s="1"/>
      <c r="AC919" s="1"/>
      <c r="AD919" s="1"/>
      <c r="AE919" s="1"/>
      <c r="AF919" s="1"/>
      <c r="AG919" s="1"/>
      <c r="AH919" s="1"/>
      <c r="AI919" s="1"/>
      <c r="AJ919" s="1"/>
      <c r="AK919" s="1"/>
    </row>
    <row r="920" spans="1:37" ht="14.25" customHeight="1">
      <c r="A920" s="315"/>
      <c r="B920" s="1"/>
      <c r="C920" s="1"/>
      <c r="D920" s="1"/>
      <c r="E920" s="1"/>
      <c r="F920" s="1"/>
      <c r="G920" s="1"/>
      <c r="H920" s="1"/>
      <c r="I920" s="1"/>
      <c r="J920" s="1"/>
      <c r="K920" s="1"/>
      <c r="L920" s="1"/>
      <c r="M920" s="1"/>
      <c r="N920" s="1"/>
      <c r="O920" s="1"/>
      <c r="P920" s="229"/>
      <c r="Q920" s="1"/>
      <c r="R920" s="1"/>
      <c r="S920" s="1"/>
      <c r="T920" s="1"/>
      <c r="U920" s="1"/>
      <c r="V920" s="1"/>
      <c r="W920" s="1"/>
      <c r="X920" s="1"/>
      <c r="Y920" s="1"/>
      <c r="Z920" s="1"/>
      <c r="AA920" s="1"/>
      <c r="AB920" s="1"/>
      <c r="AC920" s="1"/>
      <c r="AD920" s="1"/>
      <c r="AE920" s="1"/>
      <c r="AF920" s="1"/>
      <c r="AG920" s="1"/>
      <c r="AH920" s="1"/>
      <c r="AI920" s="1"/>
      <c r="AJ920" s="1"/>
      <c r="AK920" s="1"/>
    </row>
    <row r="921" spans="1:37" ht="14.25" customHeight="1">
      <c r="A921" s="315"/>
      <c r="B921" s="1"/>
      <c r="C921" s="1"/>
      <c r="D921" s="1"/>
      <c r="E921" s="1"/>
      <c r="F921" s="1"/>
      <c r="G921" s="1"/>
      <c r="H921" s="1"/>
      <c r="I921" s="1"/>
      <c r="J921" s="1"/>
      <c r="K921" s="1"/>
      <c r="L921" s="1"/>
      <c r="M921" s="1"/>
      <c r="N921" s="1"/>
      <c r="O921" s="1"/>
      <c r="P921" s="229"/>
      <c r="Q921" s="1"/>
      <c r="R921" s="1"/>
      <c r="S921" s="1"/>
      <c r="T921" s="1"/>
      <c r="U921" s="1"/>
      <c r="V921" s="1"/>
      <c r="W921" s="1"/>
      <c r="X921" s="1"/>
      <c r="Y921" s="1"/>
      <c r="Z921" s="1"/>
      <c r="AA921" s="1"/>
      <c r="AB921" s="1"/>
      <c r="AC921" s="1"/>
      <c r="AD921" s="1"/>
      <c r="AE921" s="1"/>
      <c r="AF921" s="1"/>
      <c r="AG921" s="1"/>
      <c r="AH921" s="1"/>
      <c r="AI921" s="1"/>
      <c r="AJ921" s="1"/>
      <c r="AK921" s="1"/>
    </row>
    <row r="922" spans="1:37" ht="14.25" customHeight="1">
      <c r="A922" s="315"/>
      <c r="B922" s="1"/>
      <c r="C922" s="1"/>
      <c r="D922" s="1"/>
      <c r="E922" s="1"/>
      <c r="F922" s="1"/>
      <c r="G922" s="1"/>
      <c r="H922" s="1"/>
      <c r="I922" s="1"/>
      <c r="J922" s="1"/>
      <c r="K922" s="1"/>
      <c r="L922" s="1"/>
      <c r="M922" s="1"/>
      <c r="N922" s="1"/>
      <c r="O922" s="1"/>
      <c r="P922" s="229"/>
      <c r="Q922" s="1"/>
      <c r="R922" s="1"/>
      <c r="S922" s="1"/>
      <c r="T922" s="1"/>
      <c r="U922" s="1"/>
      <c r="V922" s="1"/>
      <c r="W922" s="1"/>
      <c r="X922" s="1"/>
      <c r="Y922" s="1"/>
      <c r="Z922" s="1"/>
      <c r="AA922" s="1"/>
      <c r="AB922" s="1"/>
      <c r="AC922" s="1"/>
      <c r="AD922" s="1"/>
      <c r="AE922" s="1"/>
      <c r="AF922" s="1"/>
      <c r="AG922" s="1"/>
      <c r="AH922" s="1"/>
      <c r="AI922" s="1"/>
      <c r="AJ922" s="1"/>
      <c r="AK922" s="1"/>
    </row>
    <row r="923" spans="1:37" ht="14.25" customHeight="1">
      <c r="A923" s="315"/>
      <c r="B923" s="1"/>
      <c r="C923" s="1"/>
      <c r="D923" s="1"/>
      <c r="E923" s="1"/>
      <c r="F923" s="1"/>
      <c r="G923" s="1"/>
      <c r="H923" s="1"/>
      <c r="I923" s="1"/>
      <c r="J923" s="1"/>
      <c r="K923" s="1"/>
      <c r="L923" s="1"/>
      <c r="M923" s="1"/>
      <c r="N923" s="1"/>
      <c r="O923" s="1"/>
      <c r="P923" s="229"/>
      <c r="Q923" s="1"/>
      <c r="R923" s="1"/>
      <c r="S923" s="1"/>
      <c r="T923" s="1"/>
      <c r="U923" s="1"/>
      <c r="V923" s="1"/>
      <c r="W923" s="1"/>
      <c r="X923" s="1"/>
      <c r="Y923" s="1"/>
      <c r="Z923" s="1"/>
      <c r="AA923" s="1"/>
      <c r="AB923" s="1"/>
      <c r="AC923" s="1"/>
      <c r="AD923" s="1"/>
      <c r="AE923" s="1"/>
      <c r="AF923" s="1"/>
      <c r="AG923" s="1"/>
      <c r="AH923" s="1"/>
      <c r="AI923" s="1"/>
      <c r="AJ923" s="1"/>
      <c r="AK923" s="1"/>
    </row>
    <row r="924" spans="1:37" ht="14.25" customHeight="1">
      <c r="A924" s="315"/>
      <c r="B924" s="1"/>
      <c r="C924" s="1"/>
      <c r="D924" s="1"/>
      <c r="E924" s="1"/>
      <c r="F924" s="1"/>
      <c r="G924" s="1"/>
      <c r="H924" s="1"/>
      <c r="I924" s="1"/>
      <c r="J924" s="1"/>
      <c r="K924" s="1"/>
      <c r="L924" s="1"/>
      <c r="M924" s="1"/>
      <c r="N924" s="1"/>
      <c r="O924" s="1"/>
      <c r="P924" s="229"/>
      <c r="Q924" s="1"/>
      <c r="R924" s="1"/>
      <c r="S924" s="1"/>
      <c r="T924" s="1"/>
      <c r="U924" s="1"/>
      <c r="V924" s="1"/>
      <c r="W924" s="1"/>
      <c r="X924" s="1"/>
      <c r="Y924" s="1"/>
      <c r="Z924" s="1"/>
      <c r="AA924" s="1"/>
      <c r="AB924" s="1"/>
      <c r="AC924" s="1"/>
      <c r="AD924" s="1"/>
      <c r="AE924" s="1"/>
      <c r="AF924" s="1"/>
      <c r="AG924" s="1"/>
      <c r="AH924" s="1"/>
      <c r="AI924" s="1"/>
      <c r="AJ924" s="1"/>
      <c r="AK924" s="1"/>
    </row>
    <row r="925" spans="1:37" ht="14.25" customHeight="1">
      <c r="A925" s="315"/>
      <c r="B925" s="1"/>
      <c r="C925" s="1"/>
      <c r="D925" s="1"/>
      <c r="E925" s="1"/>
      <c r="F925" s="1"/>
      <c r="G925" s="1"/>
      <c r="H925" s="1"/>
      <c r="I925" s="1"/>
      <c r="J925" s="1"/>
      <c r="K925" s="1"/>
      <c r="L925" s="1"/>
      <c r="M925" s="1"/>
      <c r="N925" s="1"/>
      <c r="O925" s="1"/>
      <c r="P925" s="229"/>
      <c r="Q925" s="1"/>
      <c r="R925" s="1"/>
      <c r="S925" s="1"/>
      <c r="T925" s="1"/>
      <c r="U925" s="1"/>
      <c r="V925" s="1"/>
      <c r="W925" s="1"/>
      <c r="X925" s="1"/>
      <c r="Y925" s="1"/>
      <c r="Z925" s="1"/>
      <c r="AA925" s="1"/>
      <c r="AB925" s="1"/>
      <c r="AC925" s="1"/>
      <c r="AD925" s="1"/>
      <c r="AE925" s="1"/>
      <c r="AF925" s="1"/>
      <c r="AG925" s="1"/>
      <c r="AH925" s="1"/>
      <c r="AI925" s="1"/>
      <c r="AJ925" s="1"/>
      <c r="AK925" s="1"/>
    </row>
    <row r="926" spans="1:37" ht="14.25" customHeight="1">
      <c r="A926" s="315"/>
      <c r="B926" s="1"/>
      <c r="C926" s="1"/>
      <c r="D926" s="1"/>
      <c r="E926" s="1"/>
      <c r="F926" s="1"/>
      <c r="G926" s="1"/>
      <c r="H926" s="1"/>
      <c r="I926" s="1"/>
      <c r="J926" s="1"/>
      <c r="K926" s="1"/>
      <c r="L926" s="1"/>
      <c r="M926" s="1"/>
      <c r="N926" s="1"/>
      <c r="O926" s="1"/>
      <c r="P926" s="229"/>
      <c r="Q926" s="1"/>
      <c r="R926" s="1"/>
      <c r="S926" s="1"/>
      <c r="T926" s="1"/>
      <c r="U926" s="1"/>
      <c r="V926" s="1"/>
      <c r="W926" s="1"/>
      <c r="X926" s="1"/>
      <c r="Y926" s="1"/>
      <c r="Z926" s="1"/>
      <c r="AA926" s="1"/>
      <c r="AB926" s="1"/>
      <c r="AC926" s="1"/>
      <c r="AD926" s="1"/>
      <c r="AE926" s="1"/>
      <c r="AF926" s="1"/>
      <c r="AG926" s="1"/>
      <c r="AH926" s="1"/>
      <c r="AI926" s="1"/>
      <c r="AJ926" s="1"/>
      <c r="AK926" s="1"/>
    </row>
    <row r="927" spans="1:37" ht="14.25" customHeight="1">
      <c r="A927" s="315"/>
      <c r="B927" s="1"/>
      <c r="C927" s="1"/>
      <c r="D927" s="1"/>
      <c r="E927" s="1"/>
      <c r="F927" s="1"/>
      <c r="G927" s="1"/>
      <c r="H927" s="1"/>
      <c r="I927" s="1"/>
      <c r="J927" s="1"/>
      <c r="K927" s="1"/>
      <c r="L927" s="1"/>
      <c r="M927" s="1"/>
      <c r="N927" s="1"/>
      <c r="O927" s="1"/>
      <c r="P927" s="229"/>
      <c r="Q927" s="1"/>
      <c r="R927" s="1"/>
      <c r="S927" s="1"/>
      <c r="T927" s="1"/>
      <c r="U927" s="1"/>
      <c r="V927" s="1"/>
      <c r="W927" s="1"/>
      <c r="X927" s="1"/>
      <c r="Y927" s="1"/>
      <c r="Z927" s="1"/>
      <c r="AA927" s="1"/>
      <c r="AB927" s="1"/>
      <c r="AC927" s="1"/>
      <c r="AD927" s="1"/>
      <c r="AE927" s="1"/>
      <c r="AF927" s="1"/>
      <c r="AG927" s="1"/>
      <c r="AH927" s="1"/>
      <c r="AI927" s="1"/>
      <c r="AJ927" s="1"/>
      <c r="AK927" s="1"/>
    </row>
    <row r="928" spans="1:37" ht="14.25" customHeight="1">
      <c r="A928" s="315"/>
      <c r="B928" s="1"/>
      <c r="C928" s="1"/>
      <c r="D928" s="1"/>
      <c r="E928" s="1"/>
      <c r="F928" s="1"/>
      <c r="G928" s="1"/>
      <c r="H928" s="1"/>
      <c r="I928" s="1"/>
      <c r="J928" s="1"/>
      <c r="K928" s="1"/>
      <c r="L928" s="1"/>
      <c r="M928" s="1"/>
      <c r="N928" s="1"/>
      <c r="O928" s="1"/>
      <c r="P928" s="229"/>
      <c r="Q928" s="1"/>
      <c r="R928" s="1"/>
      <c r="S928" s="1"/>
      <c r="T928" s="1"/>
      <c r="U928" s="1"/>
      <c r="V928" s="1"/>
      <c r="W928" s="1"/>
      <c r="X928" s="1"/>
      <c r="Y928" s="1"/>
      <c r="Z928" s="1"/>
      <c r="AA928" s="1"/>
      <c r="AB928" s="1"/>
      <c r="AC928" s="1"/>
      <c r="AD928" s="1"/>
      <c r="AE928" s="1"/>
      <c r="AF928" s="1"/>
      <c r="AG928" s="1"/>
      <c r="AH928" s="1"/>
      <c r="AI928" s="1"/>
      <c r="AJ928" s="1"/>
      <c r="AK928" s="1"/>
    </row>
    <row r="929" spans="1:37" ht="14.25" customHeight="1">
      <c r="A929" s="315"/>
      <c r="B929" s="1"/>
      <c r="C929" s="1"/>
      <c r="D929" s="1"/>
      <c r="E929" s="1"/>
      <c r="F929" s="1"/>
      <c r="G929" s="1"/>
      <c r="H929" s="1"/>
      <c r="I929" s="1"/>
      <c r="J929" s="1"/>
      <c r="K929" s="1"/>
      <c r="L929" s="1"/>
      <c r="M929" s="1"/>
      <c r="N929" s="1"/>
      <c r="O929" s="1"/>
      <c r="P929" s="229"/>
      <c r="Q929" s="1"/>
      <c r="R929" s="1"/>
      <c r="S929" s="1"/>
      <c r="T929" s="1"/>
      <c r="U929" s="1"/>
      <c r="V929" s="1"/>
      <c r="W929" s="1"/>
      <c r="X929" s="1"/>
      <c r="Y929" s="1"/>
      <c r="Z929" s="1"/>
      <c r="AA929" s="1"/>
      <c r="AB929" s="1"/>
      <c r="AC929" s="1"/>
      <c r="AD929" s="1"/>
      <c r="AE929" s="1"/>
      <c r="AF929" s="1"/>
      <c r="AG929" s="1"/>
      <c r="AH929" s="1"/>
      <c r="AI929" s="1"/>
      <c r="AJ929" s="1"/>
      <c r="AK929" s="1"/>
    </row>
    <row r="930" spans="1:37" ht="14.25" customHeight="1">
      <c r="A930" s="315"/>
      <c r="B930" s="1"/>
      <c r="C930" s="1"/>
      <c r="D930" s="1"/>
      <c r="E930" s="1"/>
      <c r="F930" s="1"/>
      <c r="G930" s="1"/>
      <c r="H930" s="1"/>
      <c r="I930" s="1"/>
      <c r="J930" s="1"/>
      <c r="K930" s="1"/>
      <c r="L930" s="1"/>
      <c r="M930" s="1"/>
      <c r="N930" s="1"/>
      <c r="O930" s="1"/>
      <c r="P930" s="229"/>
      <c r="Q930" s="1"/>
      <c r="R930" s="1"/>
      <c r="S930" s="1"/>
      <c r="T930" s="1"/>
      <c r="U930" s="1"/>
      <c r="V930" s="1"/>
      <c r="W930" s="1"/>
      <c r="X930" s="1"/>
      <c r="Y930" s="1"/>
      <c r="Z930" s="1"/>
      <c r="AA930" s="1"/>
      <c r="AB930" s="1"/>
      <c r="AC930" s="1"/>
      <c r="AD930" s="1"/>
      <c r="AE930" s="1"/>
      <c r="AF930" s="1"/>
      <c r="AG930" s="1"/>
      <c r="AH930" s="1"/>
      <c r="AI930" s="1"/>
      <c r="AJ930" s="1"/>
      <c r="AK930" s="1"/>
    </row>
    <row r="931" spans="1:37" ht="14.25" customHeight="1">
      <c r="A931" s="315"/>
      <c r="B931" s="1"/>
      <c r="C931" s="1"/>
      <c r="D931" s="1"/>
      <c r="E931" s="1"/>
      <c r="F931" s="1"/>
      <c r="G931" s="1"/>
      <c r="H931" s="1"/>
      <c r="I931" s="1"/>
      <c r="J931" s="1"/>
      <c r="K931" s="1"/>
      <c r="L931" s="1"/>
      <c r="M931" s="1"/>
      <c r="N931" s="1"/>
      <c r="O931" s="1"/>
      <c r="P931" s="229"/>
      <c r="Q931" s="1"/>
      <c r="R931" s="1"/>
      <c r="S931" s="1"/>
      <c r="T931" s="1"/>
      <c r="U931" s="1"/>
      <c r="V931" s="1"/>
      <c r="W931" s="1"/>
      <c r="X931" s="1"/>
      <c r="Y931" s="1"/>
      <c r="Z931" s="1"/>
      <c r="AA931" s="1"/>
      <c r="AB931" s="1"/>
      <c r="AC931" s="1"/>
      <c r="AD931" s="1"/>
      <c r="AE931" s="1"/>
      <c r="AF931" s="1"/>
      <c r="AG931" s="1"/>
      <c r="AH931" s="1"/>
      <c r="AI931" s="1"/>
      <c r="AJ931" s="1"/>
      <c r="AK931" s="1"/>
    </row>
    <row r="932" spans="1:37" ht="14.25" customHeight="1">
      <c r="A932" s="315"/>
      <c r="B932" s="1"/>
      <c r="C932" s="1"/>
      <c r="D932" s="1"/>
      <c r="E932" s="1"/>
      <c r="F932" s="1"/>
      <c r="G932" s="1"/>
      <c r="H932" s="1"/>
      <c r="I932" s="1"/>
      <c r="J932" s="1"/>
      <c r="K932" s="1"/>
      <c r="L932" s="1"/>
      <c r="M932" s="1"/>
      <c r="N932" s="1"/>
      <c r="O932" s="1"/>
      <c r="P932" s="229"/>
      <c r="Q932" s="1"/>
      <c r="R932" s="1"/>
      <c r="S932" s="1"/>
      <c r="T932" s="1"/>
      <c r="U932" s="1"/>
      <c r="V932" s="1"/>
      <c r="W932" s="1"/>
      <c r="X932" s="1"/>
      <c r="Y932" s="1"/>
      <c r="Z932" s="1"/>
      <c r="AA932" s="1"/>
      <c r="AB932" s="1"/>
      <c r="AC932" s="1"/>
      <c r="AD932" s="1"/>
      <c r="AE932" s="1"/>
      <c r="AF932" s="1"/>
      <c r="AG932" s="1"/>
      <c r="AH932" s="1"/>
      <c r="AI932" s="1"/>
      <c r="AJ932" s="1"/>
      <c r="AK932" s="1"/>
    </row>
    <row r="933" spans="1:37" ht="14.25" customHeight="1">
      <c r="A933" s="315"/>
      <c r="B933" s="1"/>
      <c r="C933" s="1"/>
      <c r="D933" s="1"/>
      <c r="E933" s="1"/>
      <c r="F933" s="1"/>
      <c r="G933" s="1"/>
      <c r="H933" s="1"/>
      <c r="I933" s="1"/>
      <c r="J933" s="1"/>
      <c r="K933" s="1"/>
      <c r="L933" s="1"/>
      <c r="M933" s="1"/>
      <c r="N933" s="1"/>
      <c r="O933" s="1"/>
      <c r="P933" s="229"/>
      <c r="Q933" s="1"/>
      <c r="R933" s="1"/>
      <c r="S933" s="1"/>
      <c r="T933" s="1"/>
      <c r="U933" s="1"/>
      <c r="V933" s="1"/>
      <c r="W933" s="1"/>
      <c r="X933" s="1"/>
      <c r="Y933" s="1"/>
      <c r="Z933" s="1"/>
      <c r="AA933" s="1"/>
      <c r="AB933" s="1"/>
      <c r="AC933" s="1"/>
      <c r="AD933" s="1"/>
      <c r="AE933" s="1"/>
      <c r="AF933" s="1"/>
      <c r="AG933" s="1"/>
      <c r="AH933" s="1"/>
      <c r="AI933" s="1"/>
      <c r="AJ933" s="1"/>
      <c r="AK933" s="1"/>
    </row>
    <row r="934" spans="1:37" ht="14.25" customHeight="1">
      <c r="A934" s="315"/>
      <c r="B934" s="1"/>
      <c r="C934" s="1"/>
      <c r="D934" s="1"/>
      <c r="E934" s="1"/>
      <c r="F934" s="1"/>
      <c r="G934" s="1"/>
      <c r="H934" s="1"/>
      <c r="I934" s="1"/>
      <c r="J934" s="1"/>
      <c r="K934" s="1"/>
      <c r="L934" s="1"/>
      <c r="M934" s="1"/>
      <c r="N934" s="1"/>
      <c r="O934" s="1"/>
      <c r="P934" s="229"/>
      <c r="Q934" s="1"/>
      <c r="R934" s="1"/>
      <c r="S934" s="1"/>
      <c r="T934" s="1"/>
      <c r="U934" s="1"/>
      <c r="V934" s="1"/>
      <c r="W934" s="1"/>
      <c r="X934" s="1"/>
      <c r="Y934" s="1"/>
      <c r="Z934" s="1"/>
      <c r="AA934" s="1"/>
      <c r="AB934" s="1"/>
      <c r="AC934" s="1"/>
      <c r="AD934" s="1"/>
      <c r="AE934" s="1"/>
      <c r="AF934" s="1"/>
      <c r="AG934" s="1"/>
      <c r="AH934" s="1"/>
      <c r="AI934" s="1"/>
      <c r="AJ934" s="1"/>
      <c r="AK934" s="1"/>
    </row>
    <row r="935" spans="1:37" ht="14.25" customHeight="1">
      <c r="A935" s="315"/>
      <c r="B935" s="1"/>
      <c r="C935" s="1"/>
      <c r="D935" s="1"/>
      <c r="E935" s="1"/>
      <c r="F935" s="1"/>
      <c r="G935" s="1"/>
      <c r="H935" s="1"/>
      <c r="I935" s="1"/>
      <c r="J935" s="1"/>
      <c r="K935" s="1"/>
      <c r="L935" s="1"/>
      <c r="M935" s="1"/>
      <c r="N935" s="1"/>
      <c r="O935" s="1"/>
      <c r="P935" s="229"/>
      <c r="Q935" s="1"/>
      <c r="R935" s="1"/>
      <c r="S935" s="1"/>
      <c r="T935" s="1"/>
      <c r="U935" s="1"/>
      <c r="V935" s="1"/>
      <c r="W935" s="1"/>
      <c r="X935" s="1"/>
      <c r="Y935" s="1"/>
      <c r="Z935" s="1"/>
      <c r="AA935" s="1"/>
      <c r="AB935" s="1"/>
      <c r="AC935" s="1"/>
      <c r="AD935" s="1"/>
      <c r="AE935" s="1"/>
      <c r="AF935" s="1"/>
      <c r="AG935" s="1"/>
      <c r="AH935" s="1"/>
      <c r="AI935" s="1"/>
      <c r="AJ935" s="1"/>
      <c r="AK935" s="1"/>
    </row>
    <row r="936" spans="1:37" ht="14.25" customHeight="1">
      <c r="A936" s="315"/>
      <c r="B936" s="1"/>
      <c r="C936" s="1"/>
      <c r="D936" s="1"/>
      <c r="E936" s="1"/>
      <c r="F936" s="1"/>
      <c r="G936" s="1"/>
      <c r="H936" s="1"/>
      <c r="I936" s="1"/>
      <c r="J936" s="1"/>
      <c r="K936" s="1"/>
      <c r="L936" s="1"/>
      <c r="M936" s="1"/>
      <c r="N936" s="1"/>
      <c r="O936" s="1"/>
      <c r="P936" s="229"/>
      <c r="Q936" s="1"/>
      <c r="R936" s="1"/>
      <c r="S936" s="1"/>
      <c r="T936" s="1"/>
      <c r="U936" s="1"/>
      <c r="V936" s="1"/>
      <c r="W936" s="1"/>
      <c r="X936" s="1"/>
      <c r="Y936" s="1"/>
      <c r="Z936" s="1"/>
      <c r="AA936" s="1"/>
      <c r="AB936" s="1"/>
      <c r="AC936" s="1"/>
      <c r="AD936" s="1"/>
      <c r="AE936" s="1"/>
      <c r="AF936" s="1"/>
      <c r="AG936" s="1"/>
      <c r="AH936" s="1"/>
      <c r="AI936" s="1"/>
      <c r="AJ936" s="1"/>
      <c r="AK936" s="1"/>
    </row>
    <row r="937" spans="1:37" ht="14.25" customHeight="1">
      <c r="A937" s="315"/>
      <c r="B937" s="1"/>
      <c r="C937" s="1"/>
      <c r="D937" s="1"/>
      <c r="E937" s="1"/>
      <c r="F937" s="1"/>
      <c r="G937" s="1"/>
      <c r="H937" s="1"/>
      <c r="I937" s="1"/>
      <c r="J937" s="1"/>
      <c r="K937" s="1"/>
      <c r="L937" s="1"/>
      <c r="M937" s="1"/>
      <c r="N937" s="1"/>
      <c r="O937" s="1"/>
      <c r="P937" s="229"/>
      <c r="Q937" s="1"/>
      <c r="R937" s="1"/>
      <c r="S937" s="1"/>
      <c r="T937" s="1"/>
      <c r="U937" s="1"/>
      <c r="V937" s="1"/>
      <c r="W937" s="1"/>
      <c r="X937" s="1"/>
      <c r="Y937" s="1"/>
      <c r="Z937" s="1"/>
      <c r="AA937" s="1"/>
      <c r="AB937" s="1"/>
      <c r="AC937" s="1"/>
      <c r="AD937" s="1"/>
      <c r="AE937" s="1"/>
      <c r="AF937" s="1"/>
      <c r="AG937" s="1"/>
      <c r="AH937" s="1"/>
      <c r="AI937" s="1"/>
      <c r="AJ937" s="1"/>
      <c r="AK937" s="1"/>
    </row>
    <row r="938" spans="1:37" ht="14.25" customHeight="1">
      <c r="A938" s="315"/>
      <c r="B938" s="1"/>
      <c r="C938" s="1"/>
      <c r="D938" s="1"/>
      <c r="E938" s="1"/>
      <c r="F938" s="1"/>
      <c r="G938" s="1"/>
      <c r="H938" s="1"/>
      <c r="I938" s="1"/>
      <c r="J938" s="1"/>
      <c r="K938" s="1"/>
      <c r="L938" s="1"/>
      <c r="M938" s="1"/>
      <c r="N938" s="1"/>
      <c r="O938" s="1"/>
      <c r="P938" s="229"/>
      <c r="Q938" s="1"/>
      <c r="R938" s="1"/>
      <c r="S938" s="1"/>
      <c r="T938" s="1"/>
      <c r="U938" s="1"/>
      <c r="V938" s="1"/>
      <c r="W938" s="1"/>
      <c r="X938" s="1"/>
      <c r="Y938" s="1"/>
      <c r="Z938" s="1"/>
      <c r="AA938" s="1"/>
      <c r="AB938" s="1"/>
      <c r="AC938" s="1"/>
      <c r="AD938" s="1"/>
      <c r="AE938" s="1"/>
      <c r="AF938" s="1"/>
      <c r="AG938" s="1"/>
      <c r="AH938" s="1"/>
      <c r="AI938" s="1"/>
      <c r="AJ938" s="1"/>
      <c r="AK938" s="1"/>
    </row>
    <row r="939" spans="1:37" ht="14.25" customHeight="1">
      <c r="A939" s="315"/>
      <c r="B939" s="1"/>
      <c r="C939" s="1"/>
      <c r="D939" s="1"/>
      <c r="E939" s="1"/>
      <c r="F939" s="1"/>
      <c r="G939" s="1"/>
      <c r="H939" s="1"/>
      <c r="I939" s="1"/>
      <c r="J939" s="1"/>
      <c r="K939" s="1"/>
      <c r="L939" s="1"/>
      <c r="M939" s="1"/>
      <c r="N939" s="1"/>
      <c r="O939" s="1"/>
      <c r="P939" s="229"/>
      <c r="Q939" s="1"/>
      <c r="R939" s="1"/>
      <c r="S939" s="1"/>
      <c r="T939" s="1"/>
      <c r="U939" s="1"/>
      <c r="V939" s="1"/>
      <c r="W939" s="1"/>
      <c r="X939" s="1"/>
      <c r="Y939" s="1"/>
      <c r="Z939" s="1"/>
      <c r="AA939" s="1"/>
      <c r="AB939" s="1"/>
      <c r="AC939" s="1"/>
      <c r="AD939" s="1"/>
      <c r="AE939" s="1"/>
      <c r="AF939" s="1"/>
      <c r="AG939" s="1"/>
      <c r="AH939" s="1"/>
      <c r="AI939" s="1"/>
      <c r="AJ939" s="1"/>
      <c r="AK939" s="1"/>
    </row>
    <row r="940" spans="1:37" ht="14.25" customHeight="1">
      <c r="A940" s="315"/>
      <c r="B940" s="1"/>
      <c r="C940" s="1"/>
      <c r="D940" s="1"/>
      <c r="E940" s="1"/>
      <c r="F940" s="1"/>
      <c r="G940" s="1"/>
      <c r="H940" s="1"/>
      <c r="I940" s="1"/>
      <c r="J940" s="1"/>
      <c r="K940" s="1"/>
      <c r="L940" s="1"/>
      <c r="M940" s="1"/>
      <c r="N940" s="1"/>
      <c r="O940" s="1"/>
      <c r="P940" s="229"/>
      <c r="Q940" s="1"/>
      <c r="R940" s="1"/>
      <c r="S940" s="1"/>
      <c r="T940" s="1"/>
      <c r="U940" s="1"/>
      <c r="V940" s="1"/>
      <c r="W940" s="1"/>
      <c r="X940" s="1"/>
      <c r="Y940" s="1"/>
      <c r="Z940" s="1"/>
      <c r="AA940" s="1"/>
      <c r="AB940" s="1"/>
      <c r="AC940" s="1"/>
      <c r="AD940" s="1"/>
      <c r="AE940" s="1"/>
      <c r="AF940" s="1"/>
      <c r="AG940" s="1"/>
      <c r="AH940" s="1"/>
      <c r="AI940" s="1"/>
      <c r="AJ940" s="1"/>
      <c r="AK940" s="1"/>
    </row>
    <row r="941" spans="1:37" ht="14.25" customHeight="1">
      <c r="A941" s="315"/>
      <c r="B941" s="1"/>
      <c r="C941" s="1"/>
      <c r="D941" s="1"/>
      <c r="E941" s="1"/>
      <c r="F941" s="1"/>
      <c r="G941" s="1"/>
      <c r="H941" s="1"/>
      <c r="I941" s="1"/>
      <c r="J941" s="1"/>
      <c r="K941" s="1"/>
      <c r="L941" s="1"/>
      <c r="M941" s="1"/>
      <c r="N941" s="1"/>
      <c r="O941" s="1"/>
      <c r="P941" s="229"/>
      <c r="Q941" s="1"/>
      <c r="R941" s="1"/>
      <c r="S941" s="1"/>
      <c r="T941" s="1"/>
      <c r="U941" s="1"/>
      <c r="V941" s="1"/>
      <c r="W941" s="1"/>
      <c r="X941" s="1"/>
      <c r="Y941" s="1"/>
      <c r="Z941" s="1"/>
      <c r="AA941" s="1"/>
      <c r="AB941" s="1"/>
      <c r="AC941" s="1"/>
      <c r="AD941" s="1"/>
      <c r="AE941" s="1"/>
      <c r="AF941" s="1"/>
      <c r="AG941" s="1"/>
      <c r="AH941" s="1"/>
      <c r="AI941" s="1"/>
      <c r="AJ941" s="1"/>
      <c r="AK941" s="1"/>
    </row>
    <row r="942" spans="1:37" ht="14.25" customHeight="1">
      <c r="A942" s="315"/>
      <c r="B942" s="1"/>
      <c r="C942" s="1"/>
      <c r="D942" s="1"/>
      <c r="E942" s="1"/>
      <c r="F942" s="1"/>
      <c r="G942" s="1"/>
      <c r="H942" s="1"/>
      <c r="I942" s="1"/>
      <c r="J942" s="1"/>
      <c r="K942" s="1"/>
      <c r="L942" s="1"/>
      <c r="M942" s="1"/>
      <c r="N942" s="1"/>
      <c r="O942" s="1"/>
      <c r="P942" s="229"/>
      <c r="Q942" s="1"/>
      <c r="R942" s="1"/>
      <c r="S942" s="1"/>
      <c r="T942" s="1"/>
      <c r="U942" s="1"/>
      <c r="V942" s="1"/>
      <c r="W942" s="1"/>
      <c r="X942" s="1"/>
      <c r="Y942" s="1"/>
      <c r="Z942" s="1"/>
      <c r="AA942" s="1"/>
      <c r="AB942" s="1"/>
      <c r="AC942" s="1"/>
      <c r="AD942" s="1"/>
      <c r="AE942" s="1"/>
      <c r="AF942" s="1"/>
      <c r="AG942" s="1"/>
      <c r="AH942" s="1"/>
      <c r="AI942" s="1"/>
      <c r="AJ942" s="1"/>
      <c r="AK942" s="1"/>
    </row>
    <row r="943" spans="1:37" ht="14.25" customHeight="1">
      <c r="A943" s="315"/>
      <c r="B943" s="1"/>
      <c r="C943" s="1"/>
      <c r="D943" s="1"/>
      <c r="E943" s="1"/>
      <c r="F943" s="1"/>
      <c r="G943" s="1"/>
      <c r="H943" s="1"/>
      <c r="I943" s="1"/>
      <c r="J943" s="1"/>
      <c r="K943" s="1"/>
      <c r="L943" s="1"/>
      <c r="M943" s="1"/>
      <c r="N943" s="1"/>
      <c r="O943" s="1"/>
      <c r="P943" s="229"/>
      <c r="Q943" s="1"/>
      <c r="R943" s="1"/>
      <c r="S943" s="1"/>
      <c r="T943" s="1"/>
      <c r="U943" s="1"/>
      <c r="V943" s="1"/>
      <c r="W943" s="1"/>
      <c r="X943" s="1"/>
      <c r="Y943" s="1"/>
      <c r="Z943" s="1"/>
      <c r="AA943" s="1"/>
      <c r="AB943" s="1"/>
      <c r="AC943" s="1"/>
      <c r="AD943" s="1"/>
      <c r="AE943" s="1"/>
      <c r="AF943" s="1"/>
      <c r="AG943" s="1"/>
      <c r="AH943" s="1"/>
      <c r="AI943" s="1"/>
      <c r="AJ943" s="1"/>
      <c r="AK943" s="1"/>
    </row>
    <row r="944" spans="1:37" ht="14.25" customHeight="1">
      <c r="A944" s="315"/>
      <c r="B944" s="1"/>
      <c r="C944" s="1"/>
      <c r="D944" s="1"/>
      <c r="E944" s="1"/>
      <c r="F944" s="1"/>
      <c r="G944" s="1"/>
      <c r="H944" s="1"/>
      <c r="I944" s="1"/>
      <c r="J944" s="1"/>
      <c r="K944" s="1"/>
      <c r="L944" s="1"/>
      <c r="M944" s="1"/>
      <c r="N944" s="1"/>
      <c r="O944" s="1"/>
      <c r="P944" s="229"/>
      <c r="Q944" s="1"/>
      <c r="R944" s="1"/>
      <c r="S944" s="1"/>
      <c r="T944" s="1"/>
      <c r="U944" s="1"/>
      <c r="V944" s="1"/>
      <c r="W944" s="1"/>
      <c r="X944" s="1"/>
      <c r="Y944" s="1"/>
      <c r="Z944" s="1"/>
      <c r="AA944" s="1"/>
      <c r="AB944" s="1"/>
      <c r="AC944" s="1"/>
      <c r="AD944" s="1"/>
      <c r="AE944" s="1"/>
      <c r="AF944" s="1"/>
      <c r="AG944" s="1"/>
      <c r="AH944" s="1"/>
      <c r="AI944" s="1"/>
      <c r="AJ944" s="1"/>
      <c r="AK944" s="1"/>
    </row>
    <row r="945" spans="1:37" ht="14.25" customHeight="1">
      <c r="A945" s="315"/>
      <c r="B945" s="1"/>
      <c r="C945" s="1"/>
      <c r="D945" s="1"/>
      <c r="E945" s="1"/>
      <c r="F945" s="1"/>
      <c r="G945" s="1"/>
      <c r="H945" s="1"/>
      <c r="I945" s="1"/>
      <c r="J945" s="1"/>
      <c r="K945" s="1"/>
      <c r="L945" s="1"/>
      <c r="M945" s="1"/>
      <c r="N945" s="1"/>
      <c r="O945" s="1"/>
      <c r="P945" s="229"/>
      <c r="Q945" s="1"/>
      <c r="R945" s="1"/>
      <c r="S945" s="1"/>
      <c r="T945" s="1"/>
      <c r="U945" s="1"/>
      <c r="V945" s="1"/>
      <c r="W945" s="1"/>
      <c r="X945" s="1"/>
      <c r="Y945" s="1"/>
      <c r="Z945" s="1"/>
      <c r="AA945" s="1"/>
      <c r="AB945" s="1"/>
      <c r="AC945" s="1"/>
      <c r="AD945" s="1"/>
      <c r="AE945" s="1"/>
      <c r="AF945" s="1"/>
      <c r="AG945" s="1"/>
      <c r="AH945" s="1"/>
      <c r="AI945" s="1"/>
      <c r="AJ945" s="1"/>
      <c r="AK945" s="1"/>
    </row>
    <row r="946" spans="1:37" ht="14.25" customHeight="1">
      <c r="A946" s="315"/>
      <c r="B946" s="1"/>
      <c r="C946" s="1"/>
      <c r="D946" s="1"/>
      <c r="E946" s="1"/>
      <c r="F946" s="1"/>
      <c r="G946" s="1"/>
      <c r="H946" s="1"/>
      <c r="I946" s="1"/>
      <c r="J946" s="1"/>
      <c r="K946" s="1"/>
      <c r="L946" s="1"/>
      <c r="M946" s="1"/>
      <c r="N946" s="1"/>
      <c r="O946" s="1"/>
      <c r="P946" s="229"/>
      <c r="Q946" s="1"/>
      <c r="R946" s="1"/>
      <c r="S946" s="1"/>
      <c r="T946" s="1"/>
      <c r="U946" s="1"/>
      <c r="V946" s="1"/>
      <c r="W946" s="1"/>
      <c r="X946" s="1"/>
      <c r="Y946" s="1"/>
      <c r="Z946" s="1"/>
      <c r="AA946" s="1"/>
      <c r="AB946" s="1"/>
      <c r="AC946" s="1"/>
      <c r="AD946" s="1"/>
      <c r="AE946" s="1"/>
      <c r="AF946" s="1"/>
      <c r="AG946" s="1"/>
      <c r="AH946" s="1"/>
      <c r="AI946" s="1"/>
      <c r="AJ946" s="1"/>
      <c r="AK946" s="1"/>
    </row>
    <row r="947" spans="1:37" ht="14.25" customHeight="1">
      <c r="A947" s="315"/>
      <c r="B947" s="1"/>
      <c r="C947" s="1"/>
      <c r="D947" s="1"/>
      <c r="E947" s="1"/>
      <c r="F947" s="1"/>
      <c r="G947" s="1"/>
      <c r="H947" s="1"/>
      <c r="I947" s="1"/>
      <c r="J947" s="1"/>
      <c r="K947" s="1"/>
      <c r="L947" s="1"/>
      <c r="M947" s="1"/>
      <c r="N947" s="1"/>
      <c r="O947" s="1"/>
      <c r="P947" s="229"/>
      <c r="Q947" s="1"/>
      <c r="R947" s="1"/>
      <c r="S947" s="1"/>
      <c r="T947" s="1"/>
      <c r="U947" s="1"/>
      <c r="V947" s="1"/>
      <c r="W947" s="1"/>
      <c r="X947" s="1"/>
      <c r="Y947" s="1"/>
      <c r="Z947" s="1"/>
      <c r="AA947" s="1"/>
      <c r="AB947" s="1"/>
      <c r="AC947" s="1"/>
      <c r="AD947" s="1"/>
      <c r="AE947" s="1"/>
      <c r="AF947" s="1"/>
      <c r="AG947" s="1"/>
      <c r="AH947" s="1"/>
      <c r="AI947" s="1"/>
      <c r="AJ947" s="1"/>
      <c r="AK947" s="1"/>
    </row>
    <row r="948" spans="1:37" ht="14.25" customHeight="1">
      <c r="A948" s="315"/>
      <c r="B948" s="1"/>
      <c r="C948" s="1"/>
      <c r="D948" s="1"/>
      <c r="E948" s="1"/>
      <c r="F948" s="1"/>
      <c r="G948" s="1"/>
      <c r="H948" s="1"/>
      <c r="I948" s="1"/>
      <c r="J948" s="1"/>
      <c r="K948" s="1"/>
      <c r="L948" s="1"/>
      <c r="M948" s="1"/>
      <c r="N948" s="1"/>
      <c r="O948" s="1"/>
      <c r="P948" s="229"/>
      <c r="Q948" s="1"/>
      <c r="R948" s="1"/>
      <c r="S948" s="1"/>
      <c r="T948" s="1"/>
      <c r="U948" s="1"/>
      <c r="V948" s="1"/>
      <c r="W948" s="1"/>
      <c r="X948" s="1"/>
      <c r="Y948" s="1"/>
      <c r="Z948" s="1"/>
      <c r="AA948" s="1"/>
      <c r="AB948" s="1"/>
      <c r="AC948" s="1"/>
      <c r="AD948" s="1"/>
      <c r="AE948" s="1"/>
      <c r="AF948" s="1"/>
      <c r="AG948" s="1"/>
      <c r="AH948" s="1"/>
      <c r="AI948" s="1"/>
      <c r="AJ948" s="1"/>
      <c r="AK948" s="1"/>
    </row>
    <row r="949" spans="1:37" ht="14.25" customHeight="1">
      <c r="A949" s="315"/>
      <c r="B949" s="1"/>
      <c r="C949" s="1"/>
      <c r="D949" s="1"/>
      <c r="E949" s="1"/>
      <c r="F949" s="1"/>
      <c r="G949" s="1"/>
      <c r="H949" s="1"/>
      <c r="I949" s="1"/>
      <c r="J949" s="1"/>
      <c r="K949" s="1"/>
      <c r="L949" s="1"/>
      <c r="M949" s="1"/>
      <c r="N949" s="1"/>
      <c r="O949" s="1"/>
      <c r="P949" s="229"/>
      <c r="Q949" s="1"/>
      <c r="R949" s="1"/>
      <c r="S949" s="1"/>
      <c r="T949" s="1"/>
      <c r="U949" s="1"/>
      <c r="V949" s="1"/>
      <c r="W949" s="1"/>
      <c r="X949" s="1"/>
      <c r="Y949" s="1"/>
      <c r="Z949" s="1"/>
      <c r="AA949" s="1"/>
      <c r="AB949" s="1"/>
      <c r="AC949" s="1"/>
      <c r="AD949" s="1"/>
      <c r="AE949" s="1"/>
      <c r="AF949" s="1"/>
      <c r="AG949" s="1"/>
      <c r="AH949" s="1"/>
      <c r="AI949" s="1"/>
      <c r="AJ949" s="1"/>
      <c r="AK949" s="1"/>
    </row>
    <row r="950" spans="1:37" ht="14.25" customHeight="1">
      <c r="A950" s="315"/>
      <c r="B950" s="1"/>
      <c r="C950" s="1"/>
      <c r="D950" s="1"/>
      <c r="E950" s="1"/>
      <c r="F950" s="1"/>
      <c r="G950" s="1"/>
      <c r="H950" s="1"/>
      <c r="I950" s="1"/>
      <c r="J950" s="1"/>
      <c r="K950" s="1"/>
      <c r="L950" s="1"/>
      <c r="M950" s="1"/>
      <c r="N950" s="1"/>
      <c r="O950" s="1"/>
      <c r="P950" s="229"/>
      <c r="Q950" s="1"/>
      <c r="R950" s="1"/>
      <c r="S950" s="1"/>
      <c r="T950" s="1"/>
      <c r="U950" s="1"/>
      <c r="V950" s="1"/>
      <c r="W950" s="1"/>
      <c r="X950" s="1"/>
      <c r="Y950" s="1"/>
      <c r="Z950" s="1"/>
      <c r="AA950" s="1"/>
      <c r="AB950" s="1"/>
      <c r="AC950" s="1"/>
      <c r="AD950" s="1"/>
      <c r="AE950" s="1"/>
      <c r="AF950" s="1"/>
      <c r="AG950" s="1"/>
      <c r="AH950" s="1"/>
      <c r="AI950" s="1"/>
      <c r="AJ950" s="1"/>
      <c r="AK950" s="1"/>
    </row>
    <row r="951" spans="1:37" ht="14.25" customHeight="1">
      <c r="A951" s="315"/>
      <c r="B951" s="1"/>
      <c r="C951" s="1"/>
      <c r="D951" s="1"/>
      <c r="E951" s="1"/>
      <c r="F951" s="1"/>
      <c r="G951" s="1"/>
      <c r="H951" s="1"/>
      <c r="I951" s="1"/>
      <c r="J951" s="1"/>
      <c r="K951" s="1"/>
      <c r="L951" s="1"/>
      <c r="M951" s="1"/>
      <c r="N951" s="1"/>
      <c r="O951" s="1"/>
      <c r="P951" s="229"/>
      <c r="Q951" s="1"/>
      <c r="R951" s="1"/>
      <c r="S951" s="1"/>
      <c r="T951" s="1"/>
      <c r="U951" s="1"/>
      <c r="V951" s="1"/>
      <c r="W951" s="1"/>
      <c r="X951" s="1"/>
      <c r="Y951" s="1"/>
      <c r="Z951" s="1"/>
      <c r="AA951" s="1"/>
      <c r="AB951" s="1"/>
      <c r="AC951" s="1"/>
      <c r="AD951" s="1"/>
      <c r="AE951" s="1"/>
      <c r="AF951" s="1"/>
      <c r="AG951" s="1"/>
      <c r="AH951" s="1"/>
      <c r="AI951" s="1"/>
      <c r="AJ951" s="1"/>
      <c r="AK951" s="1"/>
    </row>
    <row r="952" spans="1:37" ht="14.25" customHeight="1">
      <c r="A952" s="315"/>
      <c r="B952" s="1"/>
      <c r="C952" s="1"/>
      <c r="D952" s="1"/>
      <c r="E952" s="1"/>
      <c r="F952" s="1"/>
      <c r="G952" s="1"/>
      <c r="H952" s="1"/>
      <c r="I952" s="1"/>
      <c r="J952" s="1"/>
      <c r="K952" s="1"/>
      <c r="L952" s="1"/>
      <c r="M952" s="1"/>
      <c r="N952" s="1"/>
      <c r="O952" s="1"/>
      <c r="P952" s="229"/>
      <c r="Q952" s="1"/>
      <c r="R952" s="1"/>
      <c r="S952" s="1"/>
      <c r="T952" s="1"/>
      <c r="U952" s="1"/>
      <c r="V952" s="1"/>
      <c r="W952" s="1"/>
      <c r="X952" s="1"/>
      <c r="Y952" s="1"/>
      <c r="Z952" s="1"/>
      <c r="AA952" s="1"/>
      <c r="AB952" s="1"/>
      <c r="AC952" s="1"/>
      <c r="AD952" s="1"/>
      <c r="AE952" s="1"/>
      <c r="AF952" s="1"/>
      <c r="AG952" s="1"/>
      <c r="AH952" s="1"/>
      <c r="AI952" s="1"/>
      <c r="AJ952" s="1"/>
      <c r="AK952" s="1"/>
    </row>
    <row r="953" spans="1:37" ht="14.25" customHeight="1">
      <c r="A953" s="315"/>
      <c r="B953" s="1"/>
      <c r="C953" s="1"/>
      <c r="D953" s="1"/>
      <c r="E953" s="1"/>
      <c r="F953" s="1"/>
      <c r="G953" s="1"/>
      <c r="H953" s="1"/>
      <c r="I953" s="1"/>
      <c r="J953" s="1"/>
      <c r="K953" s="1"/>
      <c r="L953" s="1"/>
      <c r="M953" s="1"/>
      <c r="N953" s="1"/>
      <c r="O953" s="1"/>
      <c r="P953" s="229"/>
      <c r="Q953" s="1"/>
      <c r="R953" s="1"/>
      <c r="S953" s="1"/>
      <c r="T953" s="1"/>
      <c r="U953" s="1"/>
      <c r="V953" s="1"/>
      <c r="W953" s="1"/>
      <c r="X953" s="1"/>
      <c r="Y953" s="1"/>
      <c r="Z953" s="1"/>
      <c r="AA953" s="1"/>
      <c r="AB953" s="1"/>
      <c r="AC953" s="1"/>
      <c r="AD953" s="1"/>
      <c r="AE953" s="1"/>
      <c r="AF953" s="1"/>
      <c r="AG953" s="1"/>
      <c r="AH953" s="1"/>
      <c r="AI953" s="1"/>
      <c r="AJ953" s="1"/>
      <c r="AK953" s="1"/>
    </row>
    <row r="954" spans="1:37" ht="14.25" customHeight="1">
      <c r="A954" s="315"/>
      <c r="B954" s="1"/>
      <c r="C954" s="1"/>
      <c r="D954" s="1"/>
      <c r="E954" s="1"/>
      <c r="F954" s="1"/>
      <c r="G954" s="1"/>
      <c r="H954" s="1"/>
      <c r="I954" s="1"/>
      <c r="J954" s="1"/>
      <c r="K954" s="1"/>
      <c r="L954" s="1"/>
      <c r="M954" s="1"/>
      <c r="N954" s="1"/>
      <c r="O954" s="1"/>
      <c r="P954" s="229"/>
      <c r="Q954" s="1"/>
      <c r="R954" s="1"/>
      <c r="S954" s="1"/>
      <c r="T954" s="1"/>
      <c r="U954" s="1"/>
      <c r="V954" s="1"/>
      <c r="W954" s="1"/>
      <c r="X954" s="1"/>
      <c r="Y954" s="1"/>
      <c r="Z954" s="1"/>
      <c r="AA954" s="1"/>
      <c r="AB954" s="1"/>
      <c r="AC954" s="1"/>
      <c r="AD954" s="1"/>
      <c r="AE954" s="1"/>
      <c r="AF954" s="1"/>
      <c r="AG954" s="1"/>
      <c r="AH954" s="1"/>
      <c r="AI954" s="1"/>
      <c r="AJ954" s="1"/>
      <c r="AK954" s="1"/>
    </row>
    <row r="955" spans="1:37" ht="14.25" customHeight="1">
      <c r="A955" s="315"/>
      <c r="B955" s="1"/>
      <c r="C955" s="1"/>
      <c r="D955" s="1"/>
      <c r="E955" s="1"/>
      <c r="F955" s="1"/>
      <c r="G955" s="1"/>
      <c r="H955" s="1"/>
      <c r="I955" s="1"/>
      <c r="J955" s="1"/>
      <c r="K955" s="1"/>
      <c r="L955" s="1"/>
      <c r="M955" s="1"/>
      <c r="N955" s="1"/>
      <c r="O955" s="1"/>
      <c r="P955" s="229"/>
      <c r="Q955" s="1"/>
      <c r="R955" s="1"/>
      <c r="S955" s="1"/>
      <c r="T955" s="1"/>
      <c r="U955" s="1"/>
      <c r="V955" s="1"/>
      <c r="W955" s="1"/>
      <c r="X955" s="1"/>
      <c r="Y955" s="1"/>
      <c r="Z955" s="1"/>
      <c r="AA955" s="1"/>
      <c r="AB955" s="1"/>
      <c r="AC955" s="1"/>
      <c r="AD955" s="1"/>
      <c r="AE955" s="1"/>
      <c r="AF955" s="1"/>
      <c r="AG955" s="1"/>
      <c r="AH955" s="1"/>
      <c r="AI955" s="1"/>
      <c r="AJ955" s="1"/>
      <c r="AK955" s="1"/>
    </row>
    <row r="956" spans="1:37" ht="14.25" customHeight="1">
      <c r="A956" s="315"/>
      <c r="B956" s="1"/>
      <c r="C956" s="1"/>
      <c r="D956" s="1"/>
      <c r="E956" s="1"/>
      <c r="F956" s="1"/>
      <c r="G956" s="1"/>
      <c r="H956" s="1"/>
      <c r="I956" s="1"/>
      <c r="J956" s="1"/>
      <c r="K956" s="1"/>
      <c r="L956" s="1"/>
      <c r="M956" s="1"/>
      <c r="N956" s="1"/>
      <c r="O956" s="1"/>
      <c r="P956" s="229"/>
      <c r="Q956" s="1"/>
      <c r="R956" s="1"/>
      <c r="S956" s="1"/>
      <c r="T956" s="1"/>
      <c r="U956" s="1"/>
      <c r="V956" s="1"/>
      <c r="W956" s="1"/>
      <c r="X956" s="1"/>
      <c r="Y956" s="1"/>
      <c r="Z956" s="1"/>
      <c r="AA956" s="1"/>
      <c r="AB956" s="1"/>
      <c r="AC956" s="1"/>
      <c r="AD956" s="1"/>
      <c r="AE956" s="1"/>
      <c r="AF956" s="1"/>
      <c r="AG956" s="1"/>
      <c r="AH956" s="1"/>
      <c r="AI956" s="1"/>
      <c r="AJ956" s="1"/>
      <c r="AK956" s="1"/>
    </row>
    <row r="957" spans="1:37" ht="14.25" customHeight="1">
      <c r="A957" s="315"/>
      <c r="B957" s="1"/>
      <c r="C957" s="1"/>
      <c r="D957" s="1"/>
      <c r="E957" s="1"/>
      <c r="F957" s="1"/>
      <c r="G957" s="1"/>
      <c r="H957" s="1"/>
      <c r="I957" s="1"/>
      <c r="J957" s="1"/>
      <c r="K957" s="1"/>
      <c r="L957" s="1"/>
      <c r="M957" s="1"/>
      <c r="N957" s="1"/>
      <c r="O957" s="1"/>
      <c r="P957" s="229"/>
      <c r="Q957" s="1"/>
      <c r="R957" s="1"/>
      <c r="S957" s="1"/>
      <c r="T957" s="1"/>
      <c r="U957" s="1"/>
      <c r="V957" s="1"/>
      <c r="W957" s="1"/>
      <c r="X957" s="1"/>
      <c r="Y957" s="1"/>
      <c r="Z957" s="1"/>
      <c r="AA957" s="1"/>
      <c r="AB957" s="1"/>
      <c r="AC957" s="1"/>
      <c r="AD957" s="1"/>
      <c r="AE957" s="1"/>
      <c r="AF957" s="1"/>
      <c r="AG957" s="1"/>
      <c r="AH957" s="1"/>
      <c r="AI957" s="1"/>
      <c r="AJ957" s="1"/>
      <c r="AK957" s="1"/>
    </row>
    <row r="958" spans="1:37" ht="14.25" customHeight="1">
      <c r="A958" s="315"/>
      <c r="B958" s="1"/>
      <c r="C958" s="1"/>
      <c r="D958" s="1"/>
      <c r="E958" s="1"/>
      <c r="F958" s="1"/>
      <c r="G958" s="1"/>
      <c r="H958" s="1"/>
      <c r="I958" s="1"/>
      <c r="J958" s="1"/>
      <c r="K958" s="1"/>
      <c r="L958" s="1"/>
      <c r="M958" s="1"/>
      <c r="N958" s="1"/>
      <c r="O958" s="1"/>
      <c r="P958" s="229"/>
      <c r="Q958" s="1"/>
      <c r="R958" s="1"/>
      <c r="S958" s="1"/>
      <c r="T958" s="1"/>
      <c r="U958" s="1"/>
      <c r="V958" s="1"/>
      <c r="W958" s="1"/>
      <c r="X958" s="1"/>
      <c r="Y958" s="1"/>
      <c r="Z958" s="1"/>
      <c r="AA958" s="1"/>
      <c r="AB958" s="1"/>
      <c r="AC958" s="1"/>
      <c r="AD958" s="1"/>
      <c r="AE958" s="1"/>
      <c r="AF958" s="1"/>
      <c r="AG958" s="1"/>
      <c r="AH958" s="1"/>
      <c r="AI958" s="1"/>
      <c r="AJ958" s="1"/>
      <c r="AK958" s="1"/>
    </row>
    <row r="959" spans="1:37" ht="14.25" customHeight="1">
      <c r="A959" s="315"/>
      <c r="B959" s="1"/>
      <c r="C959" s="1"/>
      <c r="D959" s="1"/>
      <c r="E959" s="1"/>
      <c r="F959" s="1"/>
      <c r="G959" s="1"/>
      <c r="H959" s="1"/>
      <c r="I959" s="1"/>
      <c r="J959" s="1"/>
      <c r="K959" s="1"/>
      <c r="L959" s="1"/>
      <c r="M959" s="1"/>
      <c r="N959" s="1"/>
      <c r="O959" s="1"/>
      <c r="P959" s="229"/>
      <c r="Q959" s="1"/>
      <c r="R959" s="1"/>
      <c r="S959" s="1"/>
      <c r="T959" s="1"/>
      <c r="U959" s="1"/>
      <c r="V959" s="1"/>
      <c r="W959" s="1"/>
      <c r="X959" s="1"/>
      <c r="Y959" s="1"/>
      <c r="Z959" s="1"/>
      <c r="AA959" s="1"/>
      <c r="AB959" s="1"/>
      <c r="AC959" s="1"/>
      <c r="AD959" s="1"/>
      <c r="AE959" s="1"/>
      <c r="AF959" s="1"/>
      <c r="AG959" s="1"/>
      <c r="AH959" s="1"/>
      <c r="AI959" s="1"/>
      <c r="AJ959" s="1"/>
      <c r="AK959" s="1"/>
    </row>
    <row r="960" spans="1:37" ht="14.25" customHeight="1">
      <c r="A960" s="315"/>
      <c r="B960" s="1"/>
      <c r="C960" s="1"/>
      <c r="D960" s="1"/>
      <c r="E960" s="1"/>
      <c r="F960" s="1"/>
      <c r="G960" s="1"/>
      <c r="H960" s="1"/>
      <c r="I960" s="1"/>
      <c r="J960" s="1"/>
      <c r="K960" s="1"/>
      <c r="L960" s="1"/>
      <c r="M960" s="1"/>
      <c r="N960" s="1"/>
      <c r="O960" s="1"/>
      <c r="P960" s="229"/>
      <c r="Q960" s="1"/>
      <c r="R960" s="1"/>
      <c r="S960" s="1"/>
      <c r="T960" s="1"/>
      <c r="U960" s="1"/>
      <c r="V960" s="1"/>
      <c r="W960" s="1"/>
      <c r="X960" s="1"/>
      <c r="Y960" s="1"/>
      <c r="Z960" s="1"/>
      <c r="AA960" s="1"/>
      <c r="AB960" s="1"/>
      <c r="AC960" s="1"/>
      <c r="AD960" s="1"/>
      <c r="AE960" s="1"/>
      <c r="AF960" s="1"/>
      <c r="AG960" s="1"/>
      <c r="AH960" s="1"/>
      <c r="AI960" s="1"/>
      <c r="AJ960" s="1"/>
      <c r="AK960" s="1"/>
    </row>
    <row r="961" spans="1:37" ht="14.25" customHeight="1">
      <c r="A961" s="315"/>
      <c r="B961" s="1"/>
      <c r="C961" s="1"/>
      <c r="D961" s="1"/>
      <c r="E961" s="1"/>
      <c r="F961" s="1"/>
      <c r="G961" s="1"/>
      <c r="H961" s="1"/>
      <c r="I961" s="1"/>
      <c r="J961" s="1"/>
      <c r="K961" s="1"/>
      <c r="L961" s="1"/>
      <c r="M961" s="1"/>
      <c r="N961" s="1"/>
      <c r="O961" s="1"/>
      <c r="P961" s="229"/>
      <c r="Q961" s="1"/>
      <c r="R961" s="1"/>
      <c r="S961" s="1"/>
      <c r="T961" s="1"/>
      <c r="U961" s="1"/>
      <c r="V961" s="1"/>
      <c r="W961" s="1"/>
      <c r="X961" s="1"/>
      <c r="Y961" s="1"/>
      <c r="Z961" s="1"/>
      <c r="AA961" s="1"/>
      <c r="AB961" s="1"/>
      <c r="AC961" s="1"/>
      <c r="AD961" s="1"/>
      <c r="AE961" s="1"/>
      <c r="AF961" s="1"/>
      <c r="AG961" s="1"/>
      <c r="AH961" s="1"/>
      <c r="AI961" s="1"/>
      <c r="AJ961" s="1"/>
      <c r="AK961" s="1"/>
    </row>
    <row r="962" spans="1:37" ht="14.25" customHeight="1">
      <c r="A962" s="315"/>
      <c r="B962" s="1"/>
      <c r="C962" s="1"/>
      <c r="D962" s="1"/>
      <c r="E962" s="1"/>
      <c r="F962" s="1"/>
      <c r="G962" s="1"/>
      <c r="H962" s="1"/>
      <c r="I962" s="1"/>
      <c r="J962" s="1"/>
      <c r="K962" s="1"/>
      <c r="L962" s="1"/>
      <c r="M962" s="1"/>
      <c r="N962" s="1"/>
      <c r="O962" s="1"/>
      <c r="P962" s="229"/>
      <c r="Q962" s="1"/>
      <c r="R962" s="1"/>
      <c r="S962" s="1"/>
      <c r="T962" s="1"/>
      <c r="U962" s="1"/>
      <c r="V962" s="1"/>
      <c r="W962" s="1"/>
      <c r="X962" s="1"/>
      <c r="Y962" s="1"/>
      <c r="Z962" s="1"/>
      <c r="AA962" s="1"/>
      <c r="AB962" s="1"/>
      <c r="AC962" s="1"/>
      <c r="AD962" s="1"/>
      <c r="AE962" s="1"/>
      <c r="AF962" s="1"/>
      <c r="AG962" s="1"/>
      <c r="AH962" s="1"/>
      <c r="AI962" s="1"/>
      <c r="AJ962" s="1"/>
      <c r="AK962" s="1"/>
    </row>
    <row r="963" spans="1:37" ht="14.25" customHeight="1">
      <c r="A963" s="315"/>
      <c r="B963" s="1"/>
      <c r="C963" s="1"/>
      <c r="D963" s="1"/>
      <c r="E963" s="1"/>
      <c r="F963" s="1"/>
      <c r="G963" s="1"/>
      <c r="H963" s="1"/>
      <c r="I963" s="1"/>
      <c r="J963" s="1"/>
      <c r="K963" s="1"/>
      <c r="L963" s="1"/>
      <c r="M963" s="1"/>
      <c r="N963" s="1"/>
      <c r="O963" s="1"/>
      <c r="P963" s="229"/>
      <c r="Q963" s="1"/>
      <c r="R963" s="1"/>
      <c r="S963" s="1"/>
      <c r="T963" s="1"/>
      <c r="U963" s="1"/>
      <c r="V963" s="1"/>
      <c r="W963" s="1"/>
      <c r="X963" s="1"/>
      <c r="Y963" s="1"/>
      <c r="Z963" s="1"/>
      <c r="AA963" s="1"/>
      <c r="AB963" s="1"/>
      <c r="AC963" s="1"/>
      <c r="AD963" s="1"/>
      <c r="AE963" s="1"/>
      <c r="AF963" s="1"/>
      <c r="AG963" s="1"/>
      <c r="AH963" s="1"/>
      <c r="AI963" s="1"/>
      <c r="AJ963" s="1"/>
      <c r="AK963" s="1"/>
    </row>
    <row r="964" spans="1:37" ht="14.25" customHeight="1">
      <c r="A964" s="315"/>
      <c r="B964" s="1"/>
      <c r="C964" s="1"/>
      <c r="D964" s="1"/>
      <c r="E964" s="1"/>
      <c r="F964" s="1"/>
      <c r="G964" s="1"/>
      <c r="H964" s="1"/>
      <c r="I964" s="1"/>
      <c r="J964" s="1"/>
      <c r="K964" s="1"/>
      <c r="L964" s="1"/>
      <c r="M964" s="1"/>
      <c r="N964" s="1"/>
      <c r="O964" s="1"/>
      <c r="P964" s="229"/>
      <c r="Q964" s="1"/>
      <c r="R964" s="1"/>
      <c r="S964" s="1"/>
      <c r="T964" s="1"/>
      <c r="U964" s="1"/>
      <c r="V964" s="1"/>
      <c r="W964" s="1"/>
      <c r="X964" s="1"/>
      <c r="Y964" s="1"/>
      <c r="Z964" s="1"/>
      <c r="AA964" s="1"/>
      <c r="AB964" s="1"/>
      <c r="AC964" s="1"/>
      <c r="AD964" s="1"/>
      <c r="AE964" s="1"/>
      <c r="AF964" s="1"/>
      <c r="AG964" s="1"/>
      <c r="AH964" s="1"/>
      <c r="AI964" s="1"/>
      <c r="AJ964" s="1"/>
      <c r="AK964" s="1"/>
    </row>
    <row r="965" spans="1:37" ht="14.25" customHeight="1">
      <c r="A965" s="315"/>
      <c r="B965" s="1"/>
      <c r="C965" s="1"/>
      <c r="D965" s="1"/>
      <c r="E965" s="1"/>
      <c r="F965" s="1"/>
      <c r="G965" s="1"/>
      <c r="H965" s="1"/>
      <c r="I965" s="1"/>
      <c r="J965" s="1"/>
      <c r="K965" s="1"/>
      <c r="L965" s="1"/>
      <c r="M965" s="1"/>
      <c r="N965" s="1"/>
      <c r="O965" s="1"/>
      <c r="P965" s="229"/>
      <c r="Q965" s="1"/>
      <c r="R965" s="1"/>
      <c r="S965" s="1"/>
      <c r="T965" s="1"/>
      <c r="U965" s="1"/>
      <c r="V965" s="1"/>
      <c r="W965" s="1"/>
      <c r="X965" s="1"/>
      <c r="Y965" s="1"/>
      <c r="Z965" s="1"/>
      <c r="AA965" s="1"/>
      <c r="AB965" s="1"/>
      <c r="AC965" s="1"/>
      <c r="AD965" s="1"/>
      <c r="AE965" s="1"/>
      <c r="AF965" s="1"/>
      <c r="AG965" s="1"/>
      <c r="AH965" s="1"/>
      <c r="AI965" s="1"/>
      <c r="AJ965" s="1"/>
      <c r="AK965" s="1"/>
    </row>
    <row r="966" spans="1:37" ht="14.25" customHeight="1">
      <c r="A966" s="315"/>
      <c r="B966" s="1"/>
      <c r="C966" s="1"/>
      <c r="D966" s="1"/>
      <c r="E966" s="1"/>
      <c r="F966" s="1"/>
      <c r="G966" s="1"/>
      <c r="H966" s="1"/>
      <c r="I966" s="1"/>
      <c r="J966" s="1"/>
      <c r="K966" s="1"/>
      <c r="L966" s="1"/>
      <c r="M966" s="1"/>
      <c r="N966" s="1"/>
      <c r="O966" s="1"/>
      <c r="P966" s="229"/>
      <c r="Q966" s="1"/>
      <c r="R966" s="1"/>
      <c r="S966" s="1"/>
      <c r="T966" s="1"/>
      <c r="U966" s="1"/>
      <c r="V966" s="1"/>
      <c r="W966" s="1"/>
      <c r="X966" s="1"/>
      <c r="Y966" s="1"/>
      <c r="Z966" s="1"/>
      <c r="AA966" s="1"/>
      <c r="AB966" s="1"/>
      <c r="AC966" s="1"/>
      <c r="AD966" s="1"/>
      <c r="AE966" s="1"/>
      <c r="AF966" s="1"/>
      <c r="AG966" s="1"/>
      <c r="AH966" s="1"/>
      <c r="AI966" s="1"/>
      <c r="AJ966" s="1"/>
      <c r="AK966" s="1"/>
    </row>
    <row r="967" spans="1:37" ht="14.25" customHeight="1">
      <c r="A967" s="315"/>
      <c r="B967" s="1"/>
      <c r="C967" s="1"/>
      <c r="D967" s="1"/>
      <c r="E967" s="1"/>
      <c r="F967" s="1"/>
      <c r="G967" s="1"/>
      <c r="H967" s="1"/>
      <c r="I967" s="1"/>
      <c r="J967" s="1"/>
      <c r="K967" s="1"/>
      <c r="L967" s="1"/>
      <c r="M967" s="1"/>
      <c r="N967" s="1"/>
      <c r="O967" s="1"/>
      <c r="P967" s="229"/>
      <c r="Q967" s="1"/>
      <c r="R967" s="1"/>
      <c r="S967" s="1"/>
      <c r="T967" s="1"/>
      <c r="U967" s="1"/>
      <c r="V967" s="1"/>
      <c r="W967" s="1"/>
      <c r="X967" s="1"/>
      <c r="Y967" s="1"/>
      <c r="Z967" s="1"/>
      <c r="AA967" s="1"/>
      <c r="AB967" s="1"/>
      <c r="AC967" s="1"/>
      <c r="AD967" s="1"/>
      <c r="AE967" s="1"/>
      <c r="AF967" s="1"/>
      <c r="AG967" s="1"/>
      <c r="AH967" s="1"/>
      <c r="AI967" s="1"/>
      <c r="AJ967" s="1"/>
      <c r="AK967" s="1"/>
    </row>
    <row r="968" spans="1:37" ht="14.25" customHeight="1">
      <c r="A968" s="315"/>
      <c r="B968" s="1"/>
      <c r="C968" s="1"/>
      <c r="D968" s="1"/>
      <c r="E968" s="1"/>
      <c r="F968" s="1"/>
      <c r="G968" s="1"/>
      <c r="H968" s="1"/>
      <c r="I968" s="1"/>
      <c r="J968" s="1"/>
      <c r="K968" s="1"/>
      <c r="L968" s="1"/>
      <c r="M968" s="1"/>
      <c r="N968" s="1"/>
      <c r="O968" s="1"/>
      <c r="P968" s="229"/>
      <c r="Q968" s="1"/>
      <c r="R968" s="1"/>
      <c r="S968" s="1"/>
      <c r="T968" s="1"/>
      <c r="U968" s="1"/>
      <c r="V968" s="1"/>
      <c r="W968" s="1"/>
      <c r="X968" s="1"/>
      <c r="Y968" s="1"/>
      <c r="Z968" s="1"/>
      <c r="AA968" s="1"/>
      <c r="AB968" s="1"/>
      <c r="AC968" s="1"/>
      <c r="AD968" s="1"/>
      <c r="AE968" s="1"/>
      <c r="AF968" s="1"/>
      <c r="AG968" s="1"/>
      <c r="AH968" s="1"/>
      <c r="AI968" s="1"/>
      <c r="AJ968" s="1"/>
      <c r="AK968" s="1"/>
    </row>
    <row r="969" spans="1:37" ht="14.25" customHeight="1">
      <c r="A969" s="315"/>
      <c r="B969" s="1"/>
      <c r="C969" s="1"/>
      <c r="D969" s="1"/>
      <c r="E969" s="1"/>
      <c r="F969" s="1"/>
      <c r="G969" s="1"/>
      <c r="H969" s="1"/>
      <c r="I969" s="1"/>
      <c r="J969" s="1"/>
      <c r="K969" s="1"/>
      <c r="L969" s="1"/>
      <c r="M969" s="1"/>
      <c r="N969" s="1"/>
      <c r="O969" s="1"/>
      <c r="P969" s="229"/>
      <c r="Q969" s="1"/>
      <c r="R969" s="1"/>
      <c r="S969" s="1"/>
      <c r="T969" s="1"/>
      <c r="U969" s="1"/>
      <c r="V969" s="1"/>
      <c r="W969" s="1"/>
      <c r="X969" s="1"/>
      <c r="Y969" s="1"/>
      <c r="Z969" s="1"/>
      <c r="AA969" s="1"/>
      <c r="AB969" s="1"/>
      <c r="AC969" s="1"/>
      <c r="AD969" s="1"/>
      <c r="AE969" s="1"/>
      <c r="AF969" s="1"/>
      <c r="AG969" s="1"/>
      <c r="AH969" s="1"/>
      <c r="AI969" s="1"/>
      <c r="AJ969" s="1"/>
      <c r="AK969" s="1"/>
    </row>
    <row r="970" spans="1:37" ht="14.25" customHeight="1">
      <c r="A970" s="315"/>
      <c r="B970" s="1"/>
      <c r="C970" s="1"/>
      <c r="D970" s="1"/>
      <c r="E970" s="1"/>
      <c r="F970" s="1"/>
      <c r="G970" s="1"/>
      <c r="H970" s="1"/>
      <c r="I970" s="1"/>
      <c r="J970" s="1"/>
      <c r="K970" s="1"/>
      <c r="L970" s="1"/>
      <c r="M970" s="1"/>
      <c r="N970" s="1"/>
      <c r="O970" s="1"/>
      <c r="P970" s="229"/>
      <c r="Q970" s="1"/>
      <c r="R970" s="1"/>
      <c r="S970" s="1"/>
      <c r="T970" s="1"/>
      <c r="U970" s="1"/>
      <c r="V970" s="1"/>
      <c r="W970" s="1"/>
      <c r="X970" s="1"/>
      <c r="Y970" s="1"/>
      <c r="Z970" s="1"/>
      <c r="AA970" s="1"/>
      <c r="AB970" s="1"/>
      <c r="AC970" s="1"/>
      <c r="AD970" s="1"/>
      <c r="AE970" s="1"/>
      <c r="AF970" s="1"/>
      <c r="AG970" s="1"/>
      <c r="AH970" s="1"/>
      <c r="AI970" s="1"/>
      <c r="AJ970" s="1"/>
      <c r="AK970" s="1"/>
    </row>
    <row r="971" spans="1:37" ht="14.25" customHeight="1">
      <c r="A971" s="315"/>
      <c r="B971" s="1"/>
      <c r="C971" s="1"/>
      <c r="D971" s="1"/>
      <c r="E971" s="1"/>
      <c r="F971" s="1"/>
      <c r="G971" s="1"/>
      <c r="H971" s="1"/>
      <c r="I971" s="1"/>
      <c r="J971" s="1"/>
      <c r="K971" s="1"/>
      <c r="L971" s="1"/>
      <c r="M971" s="1"/>
      <c r="N971" s="1"/>
      <c r="O971" s="1"/>
      <c r="P971" s="229"/>
      <c r="Q971" s="1"/>
      <c r="R971" s="1"/>
      <c r="S971" s="1"/>
      <c r="T971" s="1"/>
      <c r="U971" s="1"/>
      <c r="V971" s="1"/>
      <c r="W971" s="1"/>
      <c r="X971" s="1"/>
      <c r="Y971" s="1"/>
      <c r="Z971" s="1"/>
      <c r="AA971" s="1"/>
      <c r="AB971" s="1"/>
      <c r="AC971" s="1"/>
      <c r="AD971" s="1"/>
      <c r="AE971" s="1"/>
      <c r="AF971" s="1"/>
      <c r="AG971" s="1"/>
      <c r="AH971" s="1"/>
      <c r="AI971" s="1"/>
      <c r="AJ971" s="1"/>
      <c r="AK971" s="1"/>
    </row>
    <row r="972" spans="1:37" ht="14.25" customHeight="1">
      <c r="A972" s="315"/>
      <c r="B972" s="1"/>
      <c r="C972" s="1"/>
      <c r="D972" s="1"/>
      <c r="E972" s="1"/>
      <c r="F972" s="1"/>
      <c r="G972" s="1"/>
      <c r="H972" s="1"/>
      <c r="I972" s="1"/>
      <c r="J972" s="1"/>
      <c r="K972" s="1"/>
      <c r="L972" s="1"/>
      <c r="M972" s="1"/>
      <c r="N972" s="1"/>
      <c r="O972" s="1"/>
      <c r="P972" s="229"/>
      <c r="Q972" s="1"/>
      <c r="R972" s="1"/>
      <c r="S972" s="1"/>
      <c r="T972" s="1"/>
      <c r="U972" s="1"/>
      <c r="V972" s="1"/>
      <c r="W972" s="1"/>
      <c r="X972" s="1"/>
      <c r="Y972" s="1"/>
      <c r="Z972" s="1"/>
      <c r="AA972" s="1"/>
      <c r="AB972" s="1"/>
      <c r="AC972" s="1"/>
      <c r="AD972" s="1"/>
      <c r="AE972" s="1"/>
      <c r="AF972" s="1"/>
      <c r="AG972" s="1"/>
      <c r="AH972" s="1"/>
      <c r="AI972" s="1"/>
      <c r="AJ972" s="1"/>
      <c r="AK972" s="1"/>
    </row>
    <row r="973" spans="1:37" ht="14.25" customHeight="1">
      <c r="A973" s="315"/>
      <c r="B973" s="1"/>
      <c r="C973" s="1"/>
      <c r="D973" s="1"/>
      <c r="E973" s="1"/>
      <c r="F973" s="1"/>
      <c r="G973" s="1"/>
      <c r="H973" s="1"/>
      <c r="I973" s="1"/>
      <c r="J973" s="1"/>
      <c r="K973" s="1"/>
      <c r="L973" s="1"/>
      <c r="M973" s="1"/>
      <c r="N973" s="1"/>
      <c r="O973" s="1"/>
      <c r="P973" s="229"/>
      <c r="Q973" s="1"/>
      <c r="R973" s="1"/>
      <c r="S973" s="1"/>
      <c r="T973" s="1"/>
      <c r="U973" s="1"/>
      <c r="V973" s="1"/>
      <c r="W973" s="1"/>
      <c r="X973" s="1"/>
      <c r="Y973" s="1"/>
      <c r="Z973" s="1"/>
      <c r="AA973" s="1"/>
      <c r="AB973" s="1"/>
      <c r="AC973" s="1"/>
      <c r="AD973" s="1"/>
      <c r="AE973" s="1"/>
      <c r="AF973" s="1"/>
      <c r="AG973" s="1"/>
      <c r="AH973" s="1"/>
      <c r="AI973" s="1"/>
      <c r="AJ973" s="1"/>
      <c r="AK973" s="1"/>
    </row>
    <row r="974" spans="1:37" ht="14.25" customHeight="1">
      <c r="A974" s="315"/>
      <c r="B974" s="1"/>
      <c r="C974" s="1"/>
      <c r="D974" s="1"/>
      <c r="E974" s="1"/>
      <c r="F974" s="1"/>
      <c r="G974" s="1"/>
      <c r="H974" s="1"/>
      <c r="I974" s="1"/>
      <c r="J974" s="1"/>
      <c r="K974" s="1"/>
      <c r="L974" s="1"/>
      <c r="M974" s="1"/>
      <c r="N974" s="1"/>
      <c r="O974" s="1"/>
      <c r="P974" s="229"/>
      <c r="Q974" s="1"/>
      <c r="R974" s="1"/>
      <c r="S974" s="1"/>
      <c r="T974" s="1"/>
      <c r="U974" s="1"/>
      <c r="V974" s="1"/>
      <c r="W974" s="1"/>
      <c r="X974" s="1"/>
      <c r="Y974" s="1"/>
      <c r="Z974" s="1"/>
      <c r="AA974" s="1"/>
      <c r="AB974" s="1"/>
      <c r="AC974" s="1"/>
      <c r="AD974" s="1"/>
      <c r="AE974" s="1"/>
      <c r="AF974" s="1"/>
      <c r="AG974" s="1"/>
      <c r="AH974" s="1"/>
      <c r="AI974" s="1"/>
      <c r="AJ974" s="1"/>
      <c r="AK974" s="1"/>
    </row>
    <row r="975" spans="1:37" ht="14.25" customHeight="1">
      <c r="A975" s="315"/>
      <c r="B975" s="1"/>
      <c r="C975" s="1"/>
      <c r="D975" s="1"/>
      <c r="E975" s="1"/>
      <c r="F975" s="1"/>
      <c r="G975" s="1"/>
      <c r="H975" s="1"/>
      <c r="I975" s="1"/>
      <c r="J975" s="1"/>
      <c r="K975" s="1"/>
      <c r="L975" s="1"/>
      <c r="M975" s="1"/>
      <c r="N975" s="1"/>
      <c r="O975" s="1"/>
      <c r="P975" s="229"/>
      <c r="Q975" s="1"/>
      <c r="R975" s="1"/>
      <c r="S975" s="1"/>
      <c r="T975" s="1"/>
      <c r="U975" s="1"/>
      <c r="V975" s="1"/>
      <c r="W975" s="1"/>
      <c r="X975" s="1"/>
      <c r="Y975" s="1"/>
      <c r="Z975" s="1"/>
      <c r="AA975" s="1"/>
      <c r="AB975" s="1"/>
      <c r="AC975" s="1"/>
      <c r="AD975" s="1"/>
      <c r="AE975" s="1"/>
      <c r="AF975" s="1"/>
      <c r="AG975" s="1"/>
      <c r="AH975" s="1"/>
      <c r="AI975" s="1"/>
      <c r="AJ975" s="1"/>
      <c r="AK975" s="1"/>
    </row>
    <row r="976" spans="1:37" ht="14.25" customHeight="1">
      <c r="A976" s="315"/>
      <c r="B976" s="1"/>
      <c r="C976" s="1"/>
      <c r="D976" s="1"/>
      <c r="E976" s="1"/>
      <c r="F976" s="1"/>
      <c r="G976" s="1"/>
      <c r="H976" s="1"/>
      <c r="I976" s="1"/>
      <c r="J976" s="1"/>
      <c r="K976" s="1"/>
      <c r="L976" s="1"/>
      <c r="M976" s="1"/>
      <c r="N976" s="1"/>
      <c r="O976" s="1"/>
      <c r="P976" s="229"/>
      <c r="Q976" s="1"/>
      <c r="R976" s="1"/>
      <c r="S976" s="1"/>
      <c r="T976" s="1"/>
      <c r="U976" s="1"/>
      <c r="V976" s="1"/>
      <c r="W976" s="1"/>
      <c r="X976" s="1"/>
      <c r="Y976" s="1"/>
      <c r="Z976" s="1"/>
      <c r="AA976" s="1"/>
      <c r="AB976" s="1"/>
      <c r="AC976" s="1"/>
      <c r="AD976" s="1"/>
      <c r="AE976" s="1"/>
      <c r="AF976" s="1"/>
      <c r="AG976" s="1"/>
      <c r="AH976" s="1"/>
      <c r="AI976" s="1"/>
      <c r="AJ976" s="1"/>
      <c r="AK976" s="1"/>
    </row>
    <row r="977" spans="1:37" ht="14.25" customHeight="1">
      <c r="A977" s="315"/>
      <c r="B977" s="1"/>
      <c r="C977" s="1"/>
      <c r="D977" s="1"/>
      <c r="E977" s="1"/>
      <c r="F977" s="1"/>
      <c r="G977" s="1"/>
      <c r="H977" s="1"/>
      <c r="I977" s="1"/>
      <c r="J977" s="1"/>
      <c r="K977" s="1"/>
      <c r="L977" s="1"/>
      <c r="M977" s="1"/>
      <c r="N977" s="1"/>
      <c r="O977" s="1"/>
      <c r="P977" s="229"/>
      <c r="Q977" s="1"/>
      <c r="R977" s="1"/>
      <c r="S977" s="1"/>
      <c r="T977" s="1"/>
      <c r="U977" s="1"/>
      <c r="V977" s="1"/>
      <c r="W977" s="1"/>
      <c r="X977" s="1"/>
      <c r="Y977" s="1"/>
      <c r="Z977" s="1"/>
      <c r="AA977" s="1"/>
      <c r="AB977" s="1"/>
      <c r="AC977" s="1"/>
      <c r="AD977" s="1"/>
      <c r="AE977" s="1"/>
      <c r="AF977" s="1"/>
      <c r="AG977" s="1"/>
      <c r="AH977" s="1"/>
      <c r="AI977" s="1"/>
      <c r="AJ977" s="1"/>
      <c r="AK977" s="1"/>
    </row>
    <row r="978" spans="1:37" ht="14.25" customHeight="1">
      <c r="A978" s="315"/>
      <c r="B978" s="1"/>
      <c r="C978" s="1"/>
      <c r="D978" s="1"/>
      <c r="E978" s="1"/>
      <c r="F978" s="1"/>
      <c r="G978" s="1"/>
      <c r="H978" s="1"/>
      <c r="I978" s="1"/>
      <c r="J978" s="1"/>
      <c r="K978" s="1"/>
      <c r="L978" s="1"/>
      <c r="M978" s="1"/>
      <c r="N978" s="1"/>
      <c r="O978" s="1"/>
      <c r="P978" s="229"/>
      <c r="Q978" s="1"/>
      <c r="R978" s="1"/>
      <c r="S978" s="1"/>
      <c r="T978" s="1"/>
      <c r="U978" s="1"/>
      <c r="V978" s="1"/>
      <c r="W978" s="1"/>
      <c r="X978" s="1"/>
      <c r="Y978" s="1"/>
      <c r="Z978" s="1"/>
      <c r="AA978" s="1"/>
      <c r="AB978" s="1"/>
      <c r="AC978" s="1"/>
      <c r="AD978" s="1"/>
      <c r="AE978" s="1"/>
      <c r="AF978" s="1"/>
      <c r="AG978" s="1"/>
      <c r="AH978" s="1"/>
      <c r="AI978" s="1"/>
      <c r="AJ978" s="1"/>
      <c r="AK978" s="1"/>
    </row>
    <row r="979" spans="1:37" ht="14.25" customHeight="1">
      <c r="A979" s="315"/>
      <c r="B979" s="1"/>
      <c r="C979" s="1"/>
      <c r="D979" s="1"/>
      <c r="E979" s="1"/>
      <c r="F979" s="1"/>
      <c r="G979" s="1"/>
      <c r="H979" s="1"/>
      <c r="I979" s="1"/>
      <c r="J979" s="1"/>
      <c r="K979" s="1"/>
      <c r="L979" s="1"/>
      <c r="M979" s="1"/>
      <c r="N979" s="1"/>
      <c r="O979" s="1"/>
      <c r="P979" s="229"/>
      <c r="Q979" s="1"/>
      <c r="R979" s="1"/>
      <c r="S979" s="1"/>
      <c r="T979" s="1"/>
      <c r="U979" s="1"/>
      <c r="V979" s="1"/>
      <c r="W979" s="1"/>
      <c r="X979" s="1"/>
      <c r="Y979" s="1"/>
      <c r="Z979" s="1"/>
      <c r="AA979" s="1"/>
      <c r="AB979" s="1"/>
      <c r="AC979" s="1"/>
      <c r="AD979" s="1"/>
      <c r="AE979" s="1"/>
      <c r="AF979" s="1"/>
      <c r="AG979" s="1"/>
      <c r="AH979" s="1"/>
      <c r="AI979" s="1"/>
      <c r="AJ979" s="1"/>
      <c r="AK979" s="1"/>
    </row>
    <row r="980" spans="1:37" ht="14.25" customHeight="1">
      <c r="A980" s="315"/>
      <c r="B980" s="1"/>
      <c r="C980" s="1"/>
      <c r="D980" s="1"/>
      <c r="E980" s="1"/>
      <c r="F980" s="1"/>
      <c r="G980" s="1"/>
      <c r="H980" s="1"/>
      <c r="I980" s="1"/>
      <c r="J980" s="1"/>
      <c r="K980" s="1"/>
      <c r="L980" s="1"/>
      <c r="M980" s="1"/>
      <c r="N980" s="1"/>
      <c r="O980" s="1"/>
      <c r="P980" s="229"/>
      <c r="Q980" s="1"/>
      <c r="R980" s="1"/>
      <c r="S980" s="1"/>
      <c r="T980" s="1"/>
      <c r="U980" s="1"/>
      <c r="V980" s="1"/>
      <c r="W980" s="1"/>
      <c r="X980" s="1"/>
      <c r="Y980" s="1"/>
      <c r="Z980" s="1"/>
      <c r="AA980" s="1"/>
      <c r="AB980" s="1"/>
      <c r="AC980" s="1"/>
      <c r="AD980" s="1"/>
      <c r="AE980" s="1"/>
      <c r="AF980" s="1"/>
      <c r="AG980" s="1"/>
      <c r="AH980" s="1"/>
      <c r="AI980" s="1"/>
      <c r="AJ980" s="1"/>
      <c r="AK980" s="1"/>
    </row>
    <row r="981" spans="1:37" ht="14.25" customHeight="1">
      <c r="A981" s="315"/>
      <c r="B981" s="1"/>
      <c r="C981" s="1"/>
      <c r="D981" s="1"/>
      <c r="E981" s="1"/>
      <c r="F981" s="1"/>
      <c r="G981" s="1"/>
      <c r="H981" s="1"/>
      <c r="I981" s="1"/>
      <c r="J981" s="1"/>
      <c r="K981" s="1"/>
      <c r="L981" s="1"/>
      <c r="M981" s="1"/>
      <c r="N981" s="1"/>
      <c r="O981" s="1"/>
      <c r="P981" s="229"/>
      <c r="Q981" s="1"/>
      <c r="R981" s="1"/>
      <c r="S981" s="1"/>
      <c r="T981" s="1"/>
      <c r="U981" s="1"/>
      <c r="V981" s="1"/>
      <c r="W981" s="1"/>
      <c r="X981" s="1"/>
      <c r="Y981" s="1"/>
      <c r="Z981" s="1"/>
      <c r="AA981" s="1"/>
      <c r="AB981" s="1"/>
      <c r="AC981" s="1"/>
      <c r="AD981" s="1"/>
      <c r="AE981" s="1"/>
      <c r="AF981" s="1"/>
      <c r="AG981" s="1"/>
      <c r="AH981" s="1"/>
      <c r="AI981" s="1"/>
      <c r="AJ981" s="1"/>
      <c r="AK981" s="1"/>
    </row>
    <row r="982" spans="1:37" ht="14.25" customHeight="1">
      <c r="A982" s="315"/>
      <c r="B982" s="1"/>
      <c r="C982" s="1"/>
      <c r="D982" s="1"/>
      <c r="E982" s="1"/>
      <c r="F982" s="1"/>
      <c r="G982" s="1"/>
      <c r="H982" s="1"/>
      <c r="I982" s="1"/>
      <c r="J982" s="1"/>
      <c r="K982" s="1"/>
      <c r="L982" s="1"/>
      <c r="M982" s="1"/>
      <c r="N982" s="1"/>
      <c r="O982" s="1"/>
      <c r="P982" s="229"/>
      <c r="Q982" s="1"/>
      <c r="R982" s="1"/>
      <c r="S982" s="1"/>
      <c r="T982" s="1"/>
      <c r="U982" s="1"/>
      <c r="V982" s="1"/>
      <c r="W982" s="1"/>
      <c r="X982" s="1"/>
      <c r="Y982" s="1"/>
      <c r="Z982" s="1"/>
      <c r="AA982" s="1"/>
      <c r="AB982" s="1"/>
      <c r="AC982" s="1"/>
      <c r="AD982" s="1"/>
      <c r="AE982" s="1"/>
      <c r="AF982" s="1"/>
      <c r="AG982" s="1"/>
      <c r="AH982" s="1"/>
      <c r="AI982" s="1"/>
      <c r="AJ982" s="1"/>
      <c r="AK982" s="1"/>
    </row>
    <row r="983" spans="1:37" ht="14.25" customHeight="1">
      <c r="A983" s="315"/>
      <c r="B983" s="1"/>
      <c r="C983" s="1"/>
      <c r="D983" s="1"/>
      <c r="E983" s="1"/>
      <c r="F983" s="1"/>
      <c r="G983" s="1"/>
      <c r="H983" s="1"/>
      <c r="I983" s="1"/>
      <c r="J983" s="1"/>
      <c r="K983" s="1"/>
      <c r="L983" s="1"/>
      <c r="M983" s="1"/>
      <c r="N983" s="1"/>
      <c r="O983" s="1"/>
      <c r="P983" s="229"/>
      <c r="Q983" s="1"/>
      <c r="R983" s="1"/>
      <c r="S983" s="1"/>
      <c r="T983" s="1"/>
      <c r="U983" s="1"/>
      <c r="V983" s="1"/>
      <c r="W983" s="1"/>
      <c r="X983" s="1"/>
      <c r="Y983" s="1"/>
      <c r="Z983" s="1"/>
      <c r="AA983" s="1"/>
      <c r="AB983" s="1"/>
      <c r="AC983" s="1"/>
      <c r="AD983" s="1"/>
      <c r="AE983" s="1"/>
      <c r="AF983" s="1"/>
      <c r="AG983" s="1"/>
      <c r="AH983" s="1"/>
      <c r="AI983" s="1"/>
      <c r="AJ983" s="1"/>
      <c r="AK983" s="1"/>
    </row>
    <row r="984" spans="1:37" ht="14.25" customHeight="1">
      <c r="A984" s="315"/>
      <c r="B984" s="1"/>
      <c r="C984" s="1"/>
      <c r="D984" s="1"/>
      <c r="E984" s="1"/>
      <c r="F984" s="1"/>
      <c r="G984" s="1"/>
      <c r="H984" s="1"/>
      <c r="I984" s="1"/>
      <c r="J984" s="1"/>
      <c r="K984" s="1"/>
      <c r="L984" s="1"/>
      <c r="M984" s="1"/>
      <c r="N984" s="1"/>
      <c r="O984" s="1"/>
      <c r="P984" s="229"/>
      <c r="Q984" s="1"/>
      <c r="R984" s="1"/>
      <c r="S984" s="1"/>
      <c r="T984" s="1"/>
      <c r="U984" s="1"/>
      <c r="V984" s="1"/>
      <c r="W984" s="1"/>
      <c r="X984" s="1"/>
      <c r="Y984" s="1"/>
      <c r="Z984" s="1"/>
      <c r="AA984" s="1"/>
      <c r="AB984" s="1"/>
      <c r="AC984" s="1"/>
      <c r="AD984" s="1"/>
      <c r="AE984" s="1"/>
      <c r="AF984" s="1"/>
      <c r="AG984" s="1"/>
      <c r="AH984" s="1"/>
      <c r="AI984" s="1"/>
      <c r="AJ984" s="1"/>
      <c r="AK984" s="1"/>
    </row>
    <row r="985" spans="1:37" ht="14.25" customHeight="1">
      <c r="A985" s="315"/>
      <c r="B985" s="1"/>
      <c r="C985" s="1"/>
      <c r="D985" s="1"/>
      <c r="E985" s="1"/>
      <c r="F985" s="1"/>
      <c r="G985" s="1"/>
      <c r="H985" s="1"/>
      <c r="I985" s="1"/>
      <c r="J985" s="1"/>
      <c r="K985" s="1"/>
      <c r="L985" s="1"/>
      <c r="M985" s="1"/>
      <c r="N985" s="1"/>
      <c r="O985" s="1"/>
      <c r="P985" s="229"/>
      <c r="Q985" s="1"/>
      <c r="R985" s="1"/>
      <c r="S985" s="1"/>
      <c r="T985" s="1"/>
      <c r="U985" s="1"/>
      <c r="V985" s="1"/>
      <c r="W985" s="1"/>
      <c r="X985" s="1"/>
      <c r="Y985" s="1"/>
      <c r="Z985" s="1"/>
      <c r="AA985" s="1"/>
      <c r="AB985" s="1"/>
      <c r="AC985" s="1"/>
      <c r="AD985" s="1"/>
      <c r="AE985" s="1"/>
      <c r="AF985" s="1"/>
      <c r="AG985" s="1"/>
      <c r="AH985" s="1"/>
      <c r="AI985" s="1"/>
      <c r="AJ985" s="1"/>
      <c r="AK985" s="1"/>
    </row>
    <row r="986" spans="1:37" ht="14.25" customHeight="1">
      <c r="A986" s="315"/>
      <c r="B986" s="1"/>
      <c r="C986" s="1"/>
      <c r="D986" s="1"/>
      <c r="E986" s="1"/>
      <c r="F986" s="1"/>
      <c r="G986" s="1"/>
      <c r="H986" s="1"/>
      <c r="I986" s="1"/>
      <c r="J986" s="1"/>
      <c r="K986" s="1"/>
      <c r="L986" s="1"/>
      <c r="M986" s="1"/>
      <c r="N986" s="1"/>
      <c r="O986" s="1"/>
      <c r="P986" s="229"/>
      <c r="Q986" s="1"/>
      <c r="R986" s="1"/>
      <c r="S986" s="1"/>
      <c r="T986" s="1"/>
      <c r="U986" s="1"/>
      <c r="V986" s="1"/>
      <c r="W986" s="1"/>
      <c r="X986" s="1"/>
      <c r="Y986" s="1"/>
      <c r="Z986" s="1"/>
      <c r="AA986" s="1"/>
      <c r="AB986" s="1"/>
      <c r="AC986" s="1"/>
      <c r="AD986" s="1"/>
      <c r="AE986" s="1"/>
      <c r="AF986" s="1"/>
      <c r="AG986" s="1"/>
      <c r="AH986" s="1"/>
      <c r="AI986" s="1"/>
      <c r="AJ986" s="1"/>
      <c r="AK986" s="1"/>
    </row>
    <row r="987" spans="1:37" ht="14.25" customHeight="1">
      <c r="A987" s="315"/>
      <c r="B987" s="1"/>
      <c r="C987" s="1"/>
      <c r="D987" s="1"/>
      <c r="E987" s="1"/>
      <c r="F987" s="1"/>
      <c r="G987" s="1"/>
      <c r="H987" s="1"/>
      <c r="I987" s="1"/>
      <c r="J987" s="1"/>
      <c r="K987" s="1"/>
      <c r="L987" s="1"/>
      <c r="M987" s="1"/>
      <c r="N987" s="1"/>
      <c r="O987" s="1"/>
      <c r="P987" s="229"/>
      <c r="Q987" s="1"/>
      <c r="R987" s="1"/>
      <c r="S987" s="1"/>
      <c r="T987" s="1"/>
      <c r="U987" s="1"/>
      <c r="V987" s="1"/>
      <c r="W987" s="1"/>
      <c r="X987" s="1"/>
      <c r="Y987" s="1"/>
      <c r="Z987" s="1"/>
      <c r="AA987" s="1"/>
      <c r="AB987" s="1"/>
      <c r="AC987" s="1"/>
      <c r="AD987" s="1"/>
      <c r="AE987" s="1"/>
      <c r="AF987" s="1"/>
      <c r="AG987" s="1"/>
      <c r="AH987" s="1"/>
      <c r="AI987" s="1"/>
      <c r="AJ987" s="1"/>
      <c r="AK987" s="1"/>
    </row>
    <row r="988" spans="1:37" ht="14.25" customHeight="1">
      <c r="A988" s="315"/>
      <c r="B988" s="1"/>
      <c r="C988" s="1"/>
      <c r="D988" s="1"/>
      <c r="E988" s="1"/>
      <c r="F988" s="1"/>
      <c r="G988" s="1"/>
      <c r="H988" s="1"/>
      <c r="I988" s="1"/>
      <c r="J988" s="1"/>
      <c r="K988" s="1"/>
      <c r="L988" s="1"/>
      <c r="M988" s="1"/>
      <c r="N988" s="1"/>
      <c r="O988" s="1"/>
      <c r="P988" s="229"/>
      <c r="Q988" s="1"/>
      <c r="R988" s="1"/>
      <c r="S988" s="1"/>
      <c r="T988" s="1"/>
      <c r="U988" s="1"/>
      <c r="V988" s="1"/>
      <c r="W988" s="1"/>
      <c r="X988" s="1"/>
      <c r="Y988" s="1"/>
      <c r="Z988" s="1"/>
      <c r="AA988" s="1"/>
      <c r="AB988" s="1"/>
      <c r="AC988" s="1"/>
      <c r="AD988" s="1"/>
      <c r="AE988" s="1"/>
      <c r="AF988" s="1"/>
      <c r="AG988" s="1"/>
      <c r="AH988" s="1"/>
      <c r="AI988" s="1"/>
      <c r="AJ988" s="1"/>
      <c r="AK988" s="1"/>
    </row>
    <row r="989" spans="1:37" ht="14.25" customHeight="1">
      <c r="A989" s="315"/>
      <c r="B989" s="1"/>
      <c r="C989" s="1"/>
      <c r="D989" s="1"/>
      <c r="E989" s="1"/>
      <c r="F989" s="1"/>
      <c r="G989" s="1"/>
      <c r="H989" s="1"/>
      <c r="I989" s="1"/>
      <c r="J989" s="1"/>
      <c r="K989" s="1"/>
      <c r="L989" s="1"/>
      <c r="M989" s="1"/>
      <c r="N989" s="1"/>
      <c r="O989" s="1"/>
      <c r="P989" s="229"/>
      <c r="Q989" s="1"/>
      <c r="R989" s="1"/>
      <c r="S989" s="1"/>
      <c r="T989" s="1"/>
      <c r="U989" s="1"/>
      <c r="V989" s="1"/>
      <c r="W989" s="1"/>
      <c r="X989" s="1"/>
      <c r="Y989" s="1"/>
      <c r="Z989" s="1"/>
      <c r="AA989" s="1"/>
      <c r="AB989" s="1"/>
      <c r="AC989" s="1"/>
      <c r="AD989" s="1"/>
      <c r="AE989" s="1"/>
      <c r="AF989" s="1"/>
      <c r="AG989" s="1"/>
      <c r="AH989" s="1"/>
      <c r="AI989" s="1"/>
      <c r="AJ989" s="1"/>
      <c r="AK989" s="1"/>
    </row>
    <row r="990" spans="1:37" ht="14.25" customHeight="1">
      <c r="A990" s="315"/>
      <c r="B990" s="1"/>
      <c r="C990" s="1"/>
      <c r="D990" s="1"/>
      <c r="E990" s="1"/>
      <c r="F990" s="1"/>
      <c r="G990" s="1"/>
      <c r="H990" s="1"/>
      <c r="I990" s="1"/>
      <c r="J990" s="1"/>
      <c r="K990" s="1"/>
      <c r="L990" s="1"/>
      <c r="M990" s="1"/>
      <c r="N990" s="1"/>
      <c r="O990" s="1"/>
      <c r="P990" s="229"/>
      <c r="Q990" s="1"/>
      <c r="R990" s="1"/>
      <c r="S990" s="1"/>
      <c r="T990" s="1"/>
      <c r="U990" s="1"/>
      <c r="V990" s="1"/>
      <c r="W990" s="1"/>
      <c r="X990" s="1"/>
      <c r="Y990" s="1"/>
      <c r="Z990" s="1"/>
      <c r="AA990" s="1"/>
      <c r="AB990" s="1"/>
      <c r="AC990" s="1"/>
      <c r="AD990" s="1"/>
      <c r="AE990" s="1"/>
      <c r="AF990" s="1"/>
      <c r="AG990" s="1"/>
      <c r="AH990" s="1"/>
      <c r="AI990" s="1"/>
      <c r="AJ990" s="1"/>
      <c r="AK990" s="1"/>
    </row>
    <row r="991" spans="1:37" ht="14.25" customHeight="1">
      <c r="A991" s="315"/>
      <c r="B991" s="1"/>
      <c r="C991" s="1"/>
      <c r="D991" s="1"/>
      <c r="E991" s="1"/>
      <c r="F991" s="1"/>
      <c r="G991" s="1"/>
      <c r="H991" s="1"/>
      <c r="I991" s="1"/>
      <c r="J991" s="1"/>
      <c r="K991" s="1"/>
      <c r="L991" s="1"/>
      <c r="M991" s="1"/>
      <c r="N991" s="1"/>
      <c r="O991" s="1"/>
      <c r="P991" s="229"/>
      <c r="Q991" s="1"/>
      <c r="R991" s="1"/>
      <c r="S991" s="1"/>
      <c r="T991" s="1"/>
      <c r="U991" s="1"/>
      <c r="V991" s="1"/>
      <c r="W991" s="1"/>
      <c r="X991" s="1"/>
      <c r="Y991" s="1"/>
      <c r="Z991" s="1"/>
      <c r="AA991" s="1"/>
      <c r="AB991" s="1"/>
      <c r="AC991" s="1"/>
      <c r="AD991" s="1"/>
      <c r="AE991" s="1"/>
      <c r="AF991" s="1"/>
      <c r="AG991" s="1"/>
      <c r="AH991" s="1"/>
      <c r="AI991" s="1"/>
      <c r="AJ991" s="1"/>
      <c r="AK991" s="1"/>
    </row>
    <row r="992" spans="1:37" ht="14.25" customHeight="1">
      <c r="A992" s="315"/>
      <c r="B992" s="1"/>
      <c r="C992" s="1"/>
      <c r="D992" s="1"/>
      <c r="E992" s="1"/>
      <c r="F992" s="1"/>
      <c r="G992" s="1"/>
      <c r="H992" s="1"/>
      <c r="I992" s="1"/>
      <c r="J992" s="1"/>
      <c r="K992" s="1"/>
      <c r="L992" s="1"/>
      <c r="M992" s="1"/>
      <c r="N992" s="1"/>
      <c r="O992" s="1"/>
      <c r="P992" s="229"/>
      <c r="Q992" s="1"/>
      <c r="R992" s="1"/>
      <c r="S992" s="1"/>
      <c r="T992" s="1"/>
      <c r="U992" s="1"/>
      <c r="V992" s="1"/>
      <c r="W992" s="1"/>
      <c r="X992" s="1"/>
      <c r="Y992" s="1"/>
      <c r="Z992" s="1"/>
      <c r="AA992" s="1"/>
      <c r="AB992" s="1"/>
      <c r="AC992" s="1"/>
      <c r="AD992" s="1"/>
      <c r="AE992" s="1"/>
      <c r="AF992" s="1"/>
      <c r="AG992" s="1"/>
      <c r="AH992" s="1"/>
      <c r="AI992" s="1"/>
      <c r="AJ992" s="1"/>
      <c r="AK992" s="1"/>
    </row>
    <row r="993" spans="1:37" ht="14.25" customHeight="1">
      <c r="A993" s="315"/>
      <c r="B993" s="1"/>
      <c r="C993" s="1"/>
      <c r="D993" s="1"/>
      <c r="E993" s="1"/>
      <c r="F993" s="1"/>
      <c r="G993" s="1"/>
      <c r="H993" s="1"/>
      <c r="I993" s="1"/>
      <c r="J993" s="1"/>
      <c r="K993" s="1"/>
      <c r="L993" s="1"/>
      <c r="M993" s="1"/>
      <c r="N993" s="1"/>
      <c r="O993" s="1"/>
      <c r="P993" s="229"/>
      <c r="Q993" s="1"/>
      <c r="R993" s="1"/>
      <c r="S993" s="1"/>
      <c r="T993" s="1"/>
      <c r="U993" s="1"/>
      <c r="V993" s="1"/>
      <c r="W993" s="1"/>
      <c r="X993" s="1"/>
      <c r="Y993" s="1"/>
      <c r="Z993" s="1"/>
      <c r="AA993" s="1"/>
      <c r="AB993" s="1"/>
      <c r="AC993" s="1"/>
      <c r="AD993" s="1"/>
      <c r="AE993" s="1"/>
      <c r="AF993" s="1"/>
      <c r="AG993" s="1"/>
      <c r="AH993" s="1"/>
      <c r="AI993" s="1"/>
      <c r="AJ993" s="1"/>
      <c r="AK993" s="1"/>
    </row>
    <row r="994" spans="1:37" ht="14.25" customHeight="1">
      <c r="A994" s="315"/>
      <c r="B994" s="1"/>
      <c r="C994" s="1"/>
      <c r="D994" s="1"/>
      <c r="E994" s="1"/>
      <c r="F994" s="1"/>
      <c r="G994" s="1"/>
      <c r="H994" s="1"/>
      <c r="I994" s="1"/>
      <c r="J994" s="1"/>
      <c r="K994" s="1"/>
      <c r="L994" s="1"/>
      <c r="M994" s="1"/>
      <c r="N994" s="1"/>
      <c r="O994" s="1"/>
      <c r="P994" s="229"/>
      <c r="Q994" s="1"/>
      <c r="R994" s="1"/>
      <c r="S994" s="1"/>
      <c r="T994" s="1"/>
      <c r="U994" s="1"/>
      <c r="V994" s="1"/>
      <c r="W994" s="1"/>
      <c r="X994" s="1"/>
      <c r="Y994" s="1"/>
      <c r="Z994" s="1"/>
      <c r="AA994" s="1"/>
      <c r="AB994" s="1"/>
      <c r="AC994" s="1"/>
      <c r="AD994" s="1"/>
      <c r="AE994" s="1"/>
      <c r="AF994" s="1"/>
      <c r="AG994" s="1"/>
      <c r="AH994" s="1"/>
      <c r="AI994" s="1"/>
      <c r="AJ994" s="1"/>
      <c r="AK994" s="1"/>
    </row>
    <row r="995" spans="1:37" ht="14.25" customHeight="1">
      <c r="A995" s="315"/>
      <c r="B995" s="1"/>
      <c r="C995" s="1"/>
      <c r="D995" s="1"/>
      <c r="E995" s="1"/>
      <c r="F995" s="1"/>
      <c r="G995" s="1"/>
      <c r="H995" s="1"/>
      <c r="I995" s="1"/>
      <c r="J995" s="1"/>
      <c r="K995" s="1"/>
      <c r="L995" s="1"/>
      <c r="M995" s="1"/>
      <c r="N995" s="1"/>
      <c r="O995" s="1"/>
      <c r="P995" s="229"/>
      <c r="Q995" s="1"/>
      <c r="R995" s="1"/>
      <c r="S995" s="1"/>
      <c r="T995" s="1"/>
      <c r="U995" s="1"/>
      <c r="V995" s="1"/>
      <c r="W995" s="1"/>
      <c r="X995" s="1"/>
      <c r="Y995" s="1"/>
      <c r="Z995" s="1"/>
      <c r="AA995" s="1"/>
      <c r="AB995" s="1"/>
      <c r="AC995" s="1"/>
      <c r="AD995" s="1"/>
      <c r="AE995" s="1"/>
      <c r="AF995" s="1"/>
      <c r="AG995" s="1"/>
      <c r="AH995" s="1"/>
      <c r="AI995" s="1"/>
      <c r="AJ995" s="1"/>
      <c r="AK995" s="1"/>
    </row>
    <row r="996" spans="1:37" ht="14.25" customHeight="1">
      <c r="A996" s="315"/>
      <c r="B996" s="1"/>
      <c r="C996" s="1"/>
      <c r="D996" s="1"/>
      <c r="E996" s="1"/>
      <c r="F996" s="1"/>
      <c r="G996" s="1"/>
      <c r="H996" s="1"/>
      <c r="I996" s="1"/>
      <c r="J996" s="1"/>
      <c r="K996" s="1"/>
      <c r="L996" s="1"/>
      <c r="M996" s="1"/>
      <c r="N996" s="1"/>
      <c r="O996" s="1"/>
      <c r="P996" s="229"/>
      <c r="Q996" s="1"/>
      <c r="R996" s="1"/>
      <c r="S996" s="1"/>
      <c r="T996" s="1"/>
      <c r="U996" s="1"/>
      <c r="V996" s="1"/>
      <c r="W996" s="1"/>
      <c r="X996" s="1"/>
      <c r="Y996" s="1"/>
      <c r="Z996" s="1"/>
      <c r="AA996" s="1"/>
      <c r="AB996" s="1"/>
      <c r="AC996" s="1"/>
      <c r="AD996" s="1"/>
      <c r="AE996" s="1"/>
      <c r="AF996" s="1"/>
      <c r="AG996" s="1"/>
      <c r="AH996" s="1"/>
      <c r="AI996" s="1"/>
      <c r="AJ996" s="1"/>
      <c r="AK996" s="1"/>
    </row>
    <row r="997" spans="1:37" ht="14.25" customHeight="1">
      <c r="A997" s="315"/>
      <c r="B997" s="1"/>
      <c r="C997" s="1"/>
      <c r="D997" s="1"/>
      <c r="E997" s="1"/>
      <c r="F997" s="1"/>
      <c r="G997" s="1"/>
      <c r="H997" s="1"/>
      <c r="I997" s="1"/>
      <c r="J997" s="1"/>
      <c r="K997" s="1"/>
      <c r="L997" s="1"/>
      <c r="M997" s="1"/>
      <c r="N997" s="1"/>
      <c r="O997" s="1"/>
      <c r="P997" s="229"/>
      <c r="Q997" s="1"/>
      <c r="R997" s="1"/>
      <c r="S997" s="1"/>
      <c r="T997" s="1"/>
      <c r="U997" s="1"/>
      <c r="V997" s="1"/>
      <c r="W997" s="1"/>
      <c r="X997" s="1"/>
      <c r="Y997" s="1"/>
      <c r="Z997" s="1"/>
      <c r="AA997" s="1"/>
      <c r="AB997" s="1"/>
      <c r="AC997" s="1"/>
      <c r="AD997" s="1"/>
      <c r="AE997" s="1"/>
      <c r="AF997" s="1"/>
      <c r="AG997" s="1"/>
      <c r="AH997" s="1"/>
      <c r="AI997" s="1"/>
      <c r="AJ997" s="1"/>
      <c r="AK997" s="1"/>
    </row>
    <row r="998" spans="1:37" ht="14.25" customHeight="1">
      <c r="A998" s="315"/>
      <c r="B998" s="1"/>
      <c r="C998" s="1"/>
      <c r="D998" s="1"/>
      <c r="E998" s="1"/>
      <c r="F998" s="1"/>
      <c r="G998" s="1"/>
      <c r="H998" s="1"/>
      <c r="I998" s="1"/>
      <c r="J998" s="1"/>
      <c r="K998" s="1"/>
      <c r="L998" s="1"/>
      <c r="M998" s="1"/>
      <c r="N998" s="1"/>
      <c r="O998" s="1"/>
      <c r="P998" s="229"/>
      <c r="Q998" s="1"/>
      <c r="R998" s="1"/>
      <c r="S998" s="1"/>
      <c r="T998" s="1"/>
      <c r="U998" s="1"/>
      <c r="V998" s="1"/>
      <c r="W998" s="1"/>
      <c r="X998" s="1"/>
      <c r="Y998" s="1"/>
      <c r="Z998" s="1"/>
      <c r="AA998" s="1"/>
      <c r="AB998" s="1"/>
      <c r="AC998" s="1"/>
      <c r="AD998" s="1"/>
      <c r="AE998" s="1"/>
      <c r="AF998" s="1"/>
      <c r="AG998" s="1"/>
      <c r="AH998" s="1"/>
      <c r="AI998" s="1"/>
      <c r="AJ998" s="1"/>
      <c r="AK998" s="1"/>
    </row>
    <row r="999" spans="1:37" ht="14.25" customHeight="1">
      <c r="A999" s="315"/>
      <c r="B999" s="1"/>
      <c r="C999" s="1"/>
      <c r="D999" s="1"/>
      <c r="E999" s="1"/>
      <c r="F999" s="1"/>
      <c r="G999" s="1"/>
      <c r="H999" s="1"/>
      <c r="I999" s="1"/>
      <c r="J999" s="1"/>
      <c r="K999" s="1"/>
      <c r="L999" s="1"/>
      <c r="M999" s="1"/>
      <c r="N999" s="1"/>
      <c r="O999" s="1"/>
      <c r="P999" s="229"/>
      <c r="Q999" s="1"/>
      <c r="R999" s="1"/>
      <c r="S999" s="1"/>
      <c r="T999" s="1"/>
      <c r="U999" s="1"/>
      <c r="V999" s="1"/>
      <c r="W999" s="1"/>
      <c r="X999" s="1"/>
      <c r="Y999" s="1"/>
      <c r="Z999" s="1"/>
      <c r="AA999" s="1"/>
      <c r="AB999" s="1"/>
      <c r="AC999" s="1"/>
      <c r="AD999" s="1"/>
      <c r="AE999" s="1"/>
      <c r="AF999" s="1"/>
      <c r="AG999" s="1"/>
      <c r="AH999" s="1"/>
      <c r="AI999" s="1"/>
      <c r="AJ999" s="1"/>
      <c r="AK999" s="1"/>
    </row>
    <row r="1000" spans="1:37" ht="14.25" customHeight="1">
      <c r="A1000" s="315"/>
      <c r="B1000" s="1"/>
      <c r="C1000" s="1"/>
      <c r="D1000" s="1"/>
      <c r="E1000" s="1"/>
      <c r="F1000" s="1"/>
      <c r="G1000" s="1"/>
      <c r="H1000" s="1"/>
      <c r="I1000" s="1"/>
      <c r="J1000" s="1"/>
      <c r="K1000" s="1"/>
      <c r="L1000" s="1"/>
      <c r="M1000" s="1"/>
      <c r="N1000" s="1"/>
      <c r="O1000" s="1"/>
      <c r="P1000" s="229"/>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2">
    <mergeCell ref="F91:J91"/>
    <mergeCell ref="C93:D97"/>
  </mergeCells>
  <conditionalFormatting sqref="F93:J97">
    <cfRule type="colorScale" priority="1">
      <colorScale>
        <cfvo type="min"/>
        <cfvo type="percentile" val="50"/>
        <cfvo type="max"/>
        <color rgb="FFF8696B"/>
        <color rgb="FFFFEB84"/>
        <color rgb="FF63BE7B"/>
      </colorScale>
    </cfRule>
  </conditionalFormatting>
  <pageMargins left="0.7" right="0.7" top="0.75" bottom="0.75" header="0" footer="0"/>
  <pageSetup scale="48" orientation="portrait"/>
  <headerFooter>
    <oddHeader>&amp;L2019 ULI Hines Student Competition&amp;R2019-331 &amp;A</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E8A123"/>
  </sheetPr>
  <dimension ref="A1:AK1000"/>
  <sheetViews>
    <sheetView showGridLines="0" workbookViewId="0">
      <selection activeCell="N8" sqref="N8"/>
    </sheetView>
  </sheetViews>
  <sheetFormatPr baseColWidth="10" defaultColWidth="14.5" defaultRowHeight="15" customHeight="1"/>
  <cols>
    <col min="1" max="1" width="1.6640625" style="359" customWidth="1"/>
    <col min="2" max="4" width="1.6640625" customWidth="1"/>
    <col min="5" max="6" width="8.83203125" customWidth="1"/>
    <col min="7" max="7" width="16.33203125" customWidth="1"/>
    <col min="8" max="8" width="12.5" customWidth="1"/>
    <col min="9" max="9" width="11.5" customWidth="1"/>
    <col min="10" max="10" width="13.6640625" customWidth="1"/>
    <col min="11" max="12" width="12.5" customWidth="1"/>
    <col min="13" max="14" width="11.83203125" customWidth="1"/>
    <col min="15" max="15" width="12.1640625" customWidth="1"/>
    <col min="16" max="16" width="13" customWidth="1"/>
    <col min="17" max="17" width="12.5" customWidth="1"/>
    <col min="18" max="18" width="13.1640625" customWidth="1"/>
    <col min="19" max="37" width="10.33203125" bestFit="1" customWidth="1"/>
  </cols>
  <sheetData>
    <row r="1" spans="1:37" ht="14.25" customHeight="1">
      <c r="A1" s="425"/>
      <c r="B1" s="1"/>
      <c r="C1" s="1"/>
      <c r="D1" s="1"/>
      <c r="E1" s="1"/>
      <c r="F1" s="1"/>
      <c r="G1" s="1"/>
      <c r="H1" s="1"/>
      <c r="I1" s="1"/>
      <c r="J1" s="1"/>
      <c r="K1" s="1"/>
      <c r="L1" s="1"/>
      <c r="M1" s="1"/>
      <c r="N1" s="1"/>
      <c r="O1" s="1"/>
      <c r="P1" s="229"/>
      <c r="Q1" s="1"/>
      <c r="R1" s="1"/>
      <c r="S1" s="1"/>
      <c r="T1" s="1"/>
      <c r="U1" s="1"/>
      <c r="V1" s="1"/>
      <c r="W1" s="1"/>
      <c r="X1" s="1"/>
      <c r="Y1" s="1"/>
      <c r="Z1" s="1"/>
      <c r="AA1" s="1"/>
      <c r="AB1" s="1"/>
      <c r="AC1" s="1"/>
      <c r="AD1" s="1"/>
      <c r="AE1" s="1"/>
      <c r="AF1" s="1"/>
      <c r="AG1" s="1"/>
      <c r="AH1" s="1"/>
      <c r="AI1" s="1"/>
      <c r="AJ1" s="1"/>
      <c r="AK1" s="1"/>
    </row>
    <row r="2" spans="1:37" ht="14.25" customHeight="1">
      <c r="A2" s="425"/>
      <c r="B2" s="1"/>
      <c r="C2" s="1"/>
      <c r="D2" s="1"/>
      <c r="E2" s="1"/>
      <c r="F2" s="1"/>
      <c r="G2" s="1"/>
      <c r="H2" s="1"/>
      <c r="I2" s="1"/>
      <c r="J2" s="1"/>
      <c r="K2" s="1"/>
      <c r="L2" s="1"/>
      <c r="M2" s="1"/>
      <c r="N2" s="1"/>
      <c r="O2" s="1"/>
      <c r="P2" s="229"/>
      <c r="Q2" s="1"/>
      <c r="R2" s="1"/>
      <c r="S2" s="1"/>
      <c r="T2" s="1"/>
      <c r="U2" s="1"/>
      <c r="V2" s="1"/>
      <c r="W2" s="1"/>
      <c r="X2" s="1"/>
      <c r="Y2" s="1"/>
      <c r="Z2" s="1"/>
      <c r="AA2" s="1"/>
      <c r="AB2" s="1"/>
      <c r="AC2" s="1"/>
      <c r="AD2" s="1"/>
      <c r="AE2" s="1"/>
      <c r="AF2" s="1"/>
      <c r="AG2" s="1"/>
      <c r="AH2" s="1"/>
      <c r="AI2" s="1"/>
      <c r="AJ2" s="1"/>
      <c r="AK2" s="1"/>
    </row>
    <row r="3" spans="1:37" ht="14.25" customHeight="1">
      <c r="A3" s="425"/>
      <c r="B3" s="1"/>
      <c r="C3" s="1"/>
      <c r="D3" s="1"/>
      <c r="E3" s="1"/>
      <c r="F3" s="1"/>
      <c r="G3" s="1"/>
      <c r="H3" s="1"/>
      <c r="I3" s="1"/>
      <c r="J3" s="1"/>
      <c r="K3" s="1"/>
      <c r="L3" s="1"/>
      <c r="M3" s="1"/>
      <c r="N3" s="1"/>
      <c r="O3" s="1"/>
      <c r="P3" s="229"/>
      <c r="Q3" s="1"/>
      <c r="R3" s="1"/>
      <c r="S3" s="1"/>
      <c r="T3" s="1"/>
      <c r="U3" s="1"/>
      <c r="V3" s="1"/>
      <c r="W3" s="1"/>
      <c r="X3" s="1"/>
      <c r="Y3" s="1"/>
      <c r="Z3" s="1"/>
      <c r="AA3" s="1"/>
      <c r="AB3" s="1"/>
      <c r="AC3" s="1"/>
      <c r="AD3" s="1"/>
      <c r="AE3" s="1"/>
      <c r="AF3" s="1"/>
      <c r="AG3" s="1"/>
      <c r="AH3" s="1"/>
      <c r="AI3" s="1"/>
      <c r="AJ3" s="1"/>
      <c r="AK3" s="1"/>
    </row>
    <row r="4" spans="1:37" ht="14.25" customHeight="1">
      <c r="A4" s="425"/>
      <c r="B4" s="1"/>
      <c r="C4" s="1"/>
      <c r="D4" s="1"/>
      <c r="E4" s="1"/>
      <c r="F4" s="1"/>
      <c r="G4" s="1"/>
      <c r="H4" s="1"/>
      <c r="I4" s="1"/>
      <c r="J4" s="1"/>
      <c r="K4" s="1"/>
      <c r="L4" s="1"/>
      <c r="M4" s="1"/>
      <c r="N4" s="1"/>
      <c r="O4" s="1"/>
      <c r="P4" s="229"/>
      <c r="Q4" s="1"/>
      <c r="R4" s="1"/>
      <c r="S4" s="1"/>
      <c r="T4" s="1"/>
      <c r="U4" s="1"/>
      <c r="V4" s="1"/>
      <c r="W4" s="1"/>
      <c r="X4" s="1"/>
      <c r="Y4" s="1"/>
      <c r="Z4" s="1"/>
      <c r="AA4" s="1"/>
      <c r="AB4" s="1"/>
      <c r="AC4" s="1"/>
      <c r="AD4" s="1"/>
      <c r="AE4" s="1"/>
      <c r="AF4" s="1"/>
      <c r="AG4" s="1"/>
      <c r="AH4" s="1"/>
      <c r="AI4" s="1"/>
      <c r="AJ4" s="1"/>
      <c r="AK4" s="1"/>
    </row>
    <row r="5" spans="1:37" ht="14.25" customHeight="1">
      <c r="A5" s="425"/>
      <c r="B5" s="1"/>
      <c r="C5" s="1"/>
      <c r="D5" s="1"/>
      <c r="E5" s="1"/>
      <c r="F5" s="1"/>
      <c r="G5" s="1"/>
      <c r="H5" s="1"/>
      <c r="I5" s="1"/>
      <c r="J5" s="1"/>
      <c r="K5" s="1"/>
      <c r="L5" s="1"/>
      <c r="M5" s="1"/>
      <c r="N5" s="1"/>
      <c r="O5" s="1"/>
      <c r="P5" s="229"/>
      <c r="Q5" s="1"/>
      <c r="R5" s="1"/>
      <c r="S5" s="1"/>
      <c r="T5" s="1"/>
      <c r="U5" s="1"/>
      <c r="V5" s="1"/>
      <c r="W5" s="1"/>
      <c r="X5" s="1"/>
      <c r="Y5" s="1"/>
      <c r="Z5" s="1"/>
      <c r="AA5" s="1"/>
      <c r="AB5" s="1"/>
      <c r="AC5" s="1"/>
      <c r="AD5" s="1"/>
      <c r="AE5" s="1"/>
      <c r="AF5" s="1"/>
      <c r="AG5" s="1"/>
      <c r="AH5" s="1"/>
      <c r="AI5" s="1"/>
      <c r="AJ5" s="1"/>
      <c r="AK5" s="1"/>
    </row>
    <row r="6" spans="1:37" ht="14.25" customHeight="1">
      <c r="A6" s="425"/>
      <c r="B6" s="1"/>
      <c r="C6" s="1"/>
      <c r="D6" s="1"/>
      <c r="E6" s="1"/>
      <c r="F6" s="1"/>
      <c r="G6" s="1"/>
      <c r="H6" s="1"/>
      <c r="I6" s="1"/>
      <c r="J6" s="1"/>
      <c r="K6" s="1"/>
      <c r="L6" s="1"/>
      <c r="M6" s="1"/>
      <c r="N6" s="1"/>
      <c r="O6" s="1"/>
      <c r="P6" s="229"/>
      <c r="Q6" s="1"/>
      <c r="R6" s="1"/>
      <c r="S6" s="1"/>
      <c r="T6" s="1"/>
      <c r="U6" s="1"/>
      <c r="V6" s="1"/>
      <c r="W6" s="1"/>
      <c r="X6" s="1"/>
      <c r="Y6" s="1"/>
      <c r="Z6" s="1"/>
      <c r="AA6" s="1"/>
      <c r="AB6" s="1"/>
      <c r="AC6" s="1"/>
      <c r="AD6" s="1"/>
      <c r="AE6" s="1"/>
      <c r="AF6" s="1"/>
      <c r="AG6" s="1"/>
      <c r="AH6" s="1"/>
      <c r="AI6" s="1"/>
      <c r="AJ6" s="1"/>
      <c r="AK6" s="1"/>
    </row>
    <row r="7" spans="1:37" ht="14.25" customHeight="1">
      <c r="A7" s="425"/>
      <c r="B7" s="1"/>
      <c r="C7" s="1"/>
      <c r="D7" s="1"/>
      <c r="E7" s="1"/>
      <c r="F7" s="1"/>
      <c r="G7" s="1"/>
      <c r="H7" s="1"/>
      <c r="I7" s="1"/>
      <c r="J7" s="1"/>
      <c r="K7" s="1"/>
      <c r="L7" s="1"/>
      <c r="M7" s="1"/>
      <c r="N7" s="1"/>
      <c r="O7" s="1"/>
      <c r="P7" s="229"/>
      <c r="Q7" s="1"/>
      <c r="R7" s="1"/>
      <c r="S7" s="1"/>
      <c r="T7" s="1"/>
      <c r="U7" s="1"/>
      <c r="V7" s="1"/>
      <c r="W7" s="1"/>
      <c r="X7" s="1"/>
      <c r="Y7" s="1"/>
      <c r="Z7" s="1"/>
      <c r="AA7" s="1"/>
      <c r="AB7" s="1"/>
      <c r="AC7" s="1"/>
      <c r="AD7" s="1"/>
      <c r="AE7" s="1"/>
      <c r="AF7" s="1"/>
      <c r="AG7" s="1"/>
      <c r="AH7" s="1"/>
      <c r="AI7" s="1"/>
      <c r="AJ7" s="1"/>
      <c r="AK7" s="1"/>
    </row>
    <row r="8" spans="1:37" ht="14.25" customHeight="1">
      <c r="A8" s="425"/>
      <c r="B8" s="89" t="s">
        <v>68</v>
      </c>
      <c r="C8" s="1"/>
      <c r="D8" s="1"/>
      <c r="E8" s="1"/>
      <c r="F8" s="1"/>
      <c r="G8" s="1"/>
      <c r="H8" s="1"/>
      <c r="I8" s="1"/>
      <c r="J8" s="1"/>
      <c r="K8" s="1"/>
      <c r="L8" s="1"/>
      <c r="M8" s="1"/>
      <c r="N8" s="1"/>
      <c r="O8" s="1"/>
      <c r="P8" s="229"/>
      <c r="Q8" s="1"/>
      <c r="R8" s="1"/>
      <c r="S8" s="1"/>
      <c r="T8" s="1"/>
      <c r="U8" s="1"/>
      <c r="V8" s="1"/>
      <c r="W8" s="1"/>
      <c r="X8" s="1"/>
      <c r="Y8" s="1"/>
      <c r="Z8" s="1"/>
      <c r="AA8" s="1"/>
      <c r="AB8" s="1"/>
      <c r="AC8" s="1"/>
      <c r="AD8" s="1"/>
      <c r="AE8" s="1"/>
      <c r="AF8" s="1"/>
      <c r="AG8" s="1"/>
      <c r="AH8" s="1"/>
      <c r="AI8" s="1"/>
      <c r="AJ8" s="1"/>
      <c r="AK8" s="1"/>
    </row>
    <row r="9" spans="1:37" ht="14.25" customHeight="1">
      <c r="A9" s="425"/>
      <c r="B9" s="289" t="s">
        <v>676</v>
      </c>
      <c r="C9" s="1"/>
      <c r="D9" s="1"/>
      <c r="E9" s="1"/>
      <c r="F9" s="1"/>
      <c r="G9" s="1"/>
      <c r="H9" s="1"/>
      <c r="I9" s="1"/>
      <c r="J9" s="1"/>
      <c r="K9" s="1"/>
      <c r="L9" s="1"/>
      <c r="M9" s="1"/>
      <c r="N9" s="1"/>
      <c r="O9" s="1"/>
      <c r="P9" s="229"/>
      <c r="Q9" s="1"/>
      <c r="R9" s="1"/>
      <c r="S9" s="1"/>
      <c r="T9" s="1"/>
      <c r="U9" s="1"/>
      <c r="V9" s="1"/>
      <c r="W9" s="1"/>
      <c r="X9" s="1"/>
      <c r="Y9" s="1"/>
      <c r="Z9" s="1"/>
      <c r="AA9" s="1"/>
      <c r="AB9" s="1"/>
      <c r="AC9" s="1"/>
      <c r="AD9" s="1"/>
      <c r="AE9" s="1"/>
      <c r="AF9" s="1"/>
      <c r="AG9" s="1"/>
      <c r="AH9" s="1"/>
      <c r="AI9" s="1"/>
      <c r="AJ9" s="1"/>
      <c r="AK9" s="1"/>
    </row>
    <row r="10" spans="1:37" ht="14.25" customHeight="1" thickBot="1">
      <c r="A10" s="425"/>
      <c r="B10" s="1"/>
      <c r="C10" s="1"/>
      <c r="D10" s="1"/>
      <c r="E10" s="1"/>
      <c r="F10" s="1"/>
      <c r="G10" s="1"/>
      <c r="H10" s="1"/>
      <c r="I10" s="1"/>
      <c r="J10" s="1"/>
      <c r="K10" s="1"/>
      <c r="L10" s="1"/>
      <c r="M10" s="1"/>
      <c r="N10" s="1"/>
      <c r="O10" s="1"/>
      <c r="P10" s="229"/>
      <c r="Q10" s="1"/>
      <c r="R10" s="1"/>
      <c r="S10" s="1"/>
      <c r="T10" s="1"/>
      <c r="U10" s="1"/>
      <c r="V10" s="1"/>
      <c r="W10" s="1"/>
      <c r="X10" s="1"/>
      <c r="Y10" s="1"/>
      <c r="Z10" s="1"/>
      <c r="AA10" s="1"/>
      <c r="AB10" s="1"/>
      <c r="AC10" s="1"/>
      <c r="AD10" s="1"/>
      <c r="AE10" s="1"/>
      <c r="AF10" s="1"/>
      <c r="AG10" s="1"/>
      <c r="AH10" s="1"/>
      <c r="AI10" s="1"/>
      <c r="AJ10" s="1"/>
      <c r="AK10" s="1"/>
    </row>
    <row r="11" spans="1:37" ht="14.25" customHeight="1">
      <c r="A11" s="425"/>
      <c r="B11" s="1219" t="s">
        <v>518</v>
      </c>
      <c r="C11" s="1220"/>
      <c r="D11" s="1220"/>
      <c r="E11" s="1220"/>
      <c r="F11" s="1220"/>
      <c r="G11" s="1221"/>
      <c r="H11" s="1222"/>
      <c r="I11" s="315"/>
      <c r="J11" s="1219" t="s">
        <v>652</v>
      </c>
      <c r="K11" s="1220"/>
      <c r="L11" s="1220"/>
      <c r="M11" s="1220"/>
      <c r="N11" s="1224" t="s">
        <v>653</v>
      </c>
      <c r="O11" s="1"/>
      <c r="P11" s="1219" t="s">
        <v>490</v>
      </c>
      <c r="Q11" s="1220"/>
      <c r="R11" s="1229"/>
      <c r="S11" s="1"/>
      <c r="T11" s="1"/>
      <c r="U11" s="1"/>
      <c r="V11" s="1"/>
      <c r="W11" s="1"/>
      <c r="X11" s="1"/>
      <c r="Y11" s="1"/>
      <c r="Z11" s="1"/>
      <c r="AA11" s="1"/>
      <c r="AB11" s="1"/>
      <c r="AC11" s="1"/>
      <c r="AD11" s="1"/>
      <c r="AE11" s="1"/>
      <c r="AF11" s="1"/>
      <c r="AG11" s="1"/>
      <c r="AH11" s="1"/>
      <c r="AI11" s="1"/>
      <c r="AJ11" s="1"/>
      <c r="AK11" s="1"/>
    </row>
    <row r="12" spans="1:37" ht="14.25" customHeight="1">
      <c r="A12" s="425"/>
      <c r="B12" s="1151" t="s">
        <v>528</v>
      </c>
      <c r="C12" s="1152"/>
      <c r="D12" s="1152"/>
      <c r="E12" s="1152"/>
      <c r="F12" s="1152"/>
      <c r="G12" s="1153">
        <f>'Area Matrix'!D45</f>
        <v>73340</v>
      </c>
      <c r="H12" s="1154"/>
      <c r="I12" s="1"/>
      <c r="J12" s="1151" t="s">
        <v>552</v>
      </c>
      <c r="K12" s="1152"/>
      <c r="L12" s="1152"/>
      <c r="M12" s="1198">
        <f>G12*G18</f>
        <v>2003514.9545</v>
      </c>
      <c r="N12" s="1172">
        <f>M12/G12</f>
        <v>27.318175</v>
      </c>
      <c r="O12" s="1"/>
      <c r="P12" s="1151" t="s">
        <v>71</v>
      </c>
      <c r="Q12" s="1152"/>
      <c r="R12" s="1230">
        <f ca="1">SUM('Area Matrix'!D60,'Area Matrix'!H60,'Area Matrix'!L60,'Area Matrix'!P60,'Area Matrix'!T60)</f>
        <v>18510560.270200722</v>
      </c>
      <c r="S12" s="1"/>
      <c r="T12" s="1"/>
      <c r="U12" s="1"/>
      <c r="V12" s="1"/>
      <c r="W12" s="1"/>
      <c r="X12" s="1"/>
      <c r="Y12" s="1"/>
      <c r="Z12" s="1"/>
      <c r="AA12" s="1"/>
      <c r="AB12" s="1"/>
      <c r="AC12" s="1"/>
      <c r="AD12" s="1"/>
      <c r="AE12" s="1"/>
      <c r="AF12" s="1"/>
      <c r="AG12" s="1"/>
      <c r="AH12" s="1"/>
      <c r="AI12" s="1"/>
      <c r="AJ12" s="1"/>
      <c r="AK12" s="1"/>
    </row>
    <row r="13" spans="1:37" ht="14.25" customHeight="1">
      <c r="A13" s="425"/>
      <c r="B13" s="1151" t="s">
        <v>677</v>
      </c>
      <c r="C13" s="1152"/>
      <c r="D13" s="1152"/>
      <c r="E13" s="1152"/>
      <c r="F13" s="1152"/>
      <c r="G13" s="1153">
        <f>'Phase I - CF Retail'!G13</f>
        <v>1000</v>
      </c>
      <c r="H13" s="1154"/>
      <c r="I13" s="1"/>
      <c r="J13" s="1151" t="s">
        <v>602</v>
      </c>
      <c r="K13" s="1152"/>
      <c r="L13" s="1152"/>
      <c r="M13" s="1198">
        <f>-M12*G21</f>
        <v>-300527.24317500001</v>
      </c>
      <c r="N13" s="1173"/>
      <c r="O13" s="1"/>
      <c r="P13" s="1185" t="s">
        <v>550</v>
      </c>
      <c r="Q13" s="1152"/>
      <c r="R13" s="1230">
        <f ca="1">R12*G28</f>
        <v>0</v>
      </c>
      <c r="S13" s="1"/>
      <c r="T13" s="1"/>
      <c r="U13" s="1"/>
      <c r="V13" s="1"/>
      <c r="W13" s="1"/>
      <c r="X13" s="1"/>
      <c r="Y13" s="1"/>
      <c r="Z13" s="1"/>
      <c r="AA13" s="1"/>
      <c r="AB13" s="1"/>
      <c r="AC13" s="1"/>
      <c r="AD13" s="1"/>
      <c r="AE13" s="1"/>
      <c r="AF13" s="1"/>
      <c r="AG13" s="1"/>
      <c r="AH13" s="1"/>
      <c r="AI13" s="1"/>
      <c r="AJ13" s="1"/>
      <c r="AK13" s="1"/>
    </row>
    <row r="14" spans="1:37" ht="14.25" customHeight="1" thickBot="1">
      <c r="A14" s="425"/>
      <c r="B14" s="1156" t="s">
        <v>678</v>
      </c>
      <c r="C14" s="1157"/>
      <c r="D14" s="1157"/>
      <c r="E14" s="1157"/>
      <c r="F14" s="1157"/>
      <c r="G14" s="1158">
        <f>G12/G13</f>
        <v>73.34</v>
      </c>
      <c r="H14" s="1159"/>
      <c r="I14" s="1"/>
      <c r="J14" s="1174" t="s">
        <v>567</v>
      </c>
      <c r="K14" s="1175"/>
      <c r="L14" s="1175"/>
      <c r="M14" s="1225">
        <f>M12+M13</f>
        <v>1702987.711325</v>
      </c>
      <c r="N14" s="1177"/>
      <c r="O14" s="1"/>
      <c r="P14" s="1186" t="s">
        <v>191</v>
      </c>
      <c r="Q14" s="1187"/>
      <c r="R14" s="1231">
        <f ca="1">SUM(R12:R13)</f>
        <v>18510560.270200722</v>
      </c>
      <c r="S14" s="1"/>
      <c r="T14" s="1"/>
      <c r="U14" s="1"/>
      <c r="V14" s="1"/>
      <c r="W14" s="1"/>
      <c r="X14" s="1"/>
      <c r="Y14" s="1"/>
      <c r="Z14" s="1"/>
      <c r="AA14" s="1"/>
      <c r="AB14" s="1"/>
      <c r="AC14" s="1"/>
      <c r="AD14" s="1"/>
      <c r="AE14" s="1"/>
      <c r="AF14" s="1"/>
      <c r="AG14" s="1"/>
      <c r="AH14" s="1"/>
      <c r="AI14" s="1"/>
      <c r="AJ14" s="1"/>
      <c r="AK14" s="1"/>
    </row>
    <row r="15" spans="1:37" ht="14.25" customHeight="1" thickBot="1">
      <c r="A15" s="425"/>
      <c r="B15" s="1"/>
      <c r="C15" s="1"/>
      <c r="D15" s="1"/>
      <c r="E15" s="1"/>
      <c r="F15" s="1"/>
      <c r="G15" s="1"/>
      <c r="H15" s="1"/>
      <c r="I15" s="1"/>
      <c r="J15" s="1151"/>
      <c r="K15" s="1152"/>
      <c r="L15" s="1152"/>
      <c r="M15" s="1152"/>
      <c r="N15" s="1173"/>
      <c r="O15" s="1"/>
      <c r="P15" s="229"/>
      <c r="Q15" s="1"/>
      <c r="R15" s="1"/>
      <c r="S15" s="320"/>
      <c r="T15" s="1"/>
      <c r="U15" s="1"/>
      <c r="V15" s="1"/>
      <c r="W15" s="1"/>
      <c r="X15" s="1"/>
      <c r="Y15" s="1"/>
      <c r="Z15" s="1"/>
      <c r="AA15" s="1"/>
      <c r="AB15" s="1"/>
      <c r="AC15" s="1"/>
      <c r="AD15" s="1"/>
      <c r="AE15" s="1"/>
      <c r="AF15" s="1"/>
      <c r="AG15" s="1"/>
      <c r="AH15" s="1"/>
      <c r="AI15" s="1"/>
      <c r="AJ15" s="1"/>
      <c r="AK15" s="1"/>
    </row>
    <row r="16" spans="1:37" ht="14.25" customHeight="1">
      <c r="A16" s="425"/>
      <c r="B16" s="1219" t="s">
        <v>654</v>
      </c>
      <c r="C16" s="1220"/>
      <c r="D16" s="1220"/>
      <c r="E16" s="1220"/>
      <c r="F16" s="1221"/>
      <c r="G16" s="1221"/>
      <c r="H16" s="1222"/>
      <c r="I16" s="315"/>
      <c r="J16" s="1178" t="s">
        <v>657</v>
      </c>
      <c r="K16" s="1152"/>
      <c r="L16" s="1152"/>
      <c r="M16" s="1152"/>
      <c r="N16" s="1173"/>
      <c r="O16" s="1"/>
      <c r="P16" s="1219" t="s">
        <v>193</v>
      </c>
      <c r="Q16" s="1220"/>
      <c r="R16" s="1229"/>
      <c r="S16" s="324"/>
      <c r="T16" s="1"/>
      <c r="U16" s="1"/>
      <c r="V16" s="1"/>
      <c r="W16" s="1"/>
      <c r="X16" s="1"/>
      <c r="Y16" s="1"/>
      <c r="Z16" s="1"/>
      <c r="AA16" s="1"/>
      <c r="AB16" s="1"/>
      <c r="AC16" s="1"/>
      <c r="AD16" s="1"/>
      <c r="AE16" s="1"/>
      <c r="AF16" s="1"/>
      <c r="AG16" s="1"/>
      <c r="AH16" s="1"/>
      <c r="AI16" s="1"/>
      <c r="AJ16" s="1"/>
      <c r="AK16" s="1"/>
    </row>
    <row r="17" spans="1:37" ht="14.25" customHeight="1">
      <c r="A17" s="425"/>
      <c r="B17" s="1151" t="s">
        <v>655</v>
      </c>
      <c r="C17" s="1152"/>
      <c r="D17" s="1152"/>
      <c r="E17" s="1152"/>
      <c r="F17" s="1152"/>
      <c r="G17" s="1160">
        <v>15</v>
      </c>
      <c r="H17" s="1154" t="s">
        <v>625</v>
      </c>
      <c r="I17" s="1"/>
      <c r="J17" s="1151" t="s">
        <v>659</v>
      </c>
      <c r="K17" s="1152"/>
      <c r="L17" s="1152"/>
      <c r="M17" s="1198">
        <f t="shared" ref="M17:M19" si="0">N17*$G$12</f>
        <v>110010</v>
      </c>
      <c r="N17" s="1179">
        <v>1.5</v>
      </c>
      <c r="O17" s="1"/>
      <c r="P17" s="1185" t="s">
        <v>523</v>
      </c>
      <c r="Q17" s="1152"/>
      <c r="R17" s="1230">
        <f ca="1">G34</f>
        <v>12957392.189140504</v>
      </c>
      <c r="S17" s="1"/>
      <c r="T17" s="1"/>
      <c r="U17" s="1"/>
      <c r="V17" s="1"/>
      <c r="W17" s="1"/>
      <c r="X17" s="1"/>
      <c r="Y17" s="1"/>
      <c r="Z17" s="1"/>
      <c r="AA17" s="1"/>
      <c r="AB17" s="1"/>
      <c r="AC17" s="1"/>
      <c r="AD17" s="1"/>
      <c r="AE17" s="1"/>
      <c r="AF17" s="1"/>
      <c r="AG17" s="1"/>
      <c r="AH17" s="1"/>
      <c r="AI17" s="1"/>
      <c r="AJ17" s="1"/>
      <c r="AK17" s="1"/>
    </row>
    <row r="18" spans="1:37" ht="14.25" customHeight="1">
      <c r="A18" s="425"/>
      <c r="B18" s="1151" t="s">
        <v>656</v>
      </c>
      <c r="C18" s="1152"/>
      <c r="D18" s="1152"/>
      <c r="E18" s="1152"/>
      <c r="F18" s="1152"/>
      <c r="G18" s="1223">
        <f>25*1.03^3</f>
        <v>27.318175</v>
      </c>
      <c r="H18" s="1154" t="s">
        <v>611</v>
      </c>
      <c r="I18" s="1"/>
      <c r="J18" s="1151" t="s">
        <v>660</v>
      </c>
      <c r="K18" s="1152"/>
      <c r="L18" s="1152"/>
      <c r="M18" s="1198">
        <f t="shared" si="0"/>
        <v>110010</v>
      </c>
      <c r="N18" s="1179">
        <v>1.5</v>
      </c>
      <c r="O18" s="1"/>
      <c r="P18" s="1185" t="s">
        <v>197</v>
      </c>
      <c r="Q18" s="1152"/>
      <c r="R18" s="1230">
        <f ca="1">R19-R17</f>
        <v>5553168.0810602177</v>
      </c>
      <c r="S18" s="1"/>
      <c r="T18" s="1"/>
      <c r="U18" s="1"/>
      <c r="V18" s="1"/>
      <c r="W18" s="1"/>
      <c r="X18" s="1"/>
      <c r="Y18" s="1"/>
      <c r="Z18" s="1"/>
      <c r="AA18" s="1"/>
      <c r="AB18" s="1"/>
      <c r="AC18" s="1"/>
      <c r="AD18" s="1"/>
      <c r="AE18" s="1"/>
      <c r="AF18" s="1"/>
      <c r="AG18" s="1"/>
      <c r="AH18" s="1"/>
      <c r="AI18" s="1"/>
      <c r="AJ18" s="1"/>
      <c r="AK18" s="1"/>
    </row>
    <row r="19" spans="1:37" ht="14.25" customHeight="1">
      <c r="A19" s="425"/>
      <c r="B19" s="1151" t="s">
        <v>658</v>
      </c>
      <c r="C19" s="1152"/>
      <c r="D19" s="1152"/>
      <c r="E19" s="1152"/>
      <c r="F19" s="1152"/>
      <c r="G19" s="1162">
        <v>0.03</v>
      </c>
      <c r="H19" s="1154" t="s">
        <v>614</v>
      </c>
      <c r="I19" s="1"/>
      <c r="J19" s="1151" t="s">
        <v>128</v>
      </c>
      <c r="K19" s="1152"/>
      <c r="L19" s="1152"/>
      <c r="M19" s="1198">
        <f t="shared" si="0"/>
        <v>146680</v>
      </c>
      <c r="N19" s="1179">
        <v>2</v>
      </c>
      <c r="O19" s="1"/>
      <c r="P19" s="1189" t="s">
        <v>129</v>
      </c>
      <c r="Q19" s="1175"/>
      <c r="R19" s="1232">
        <f ca="1">R14</f>
        <v>18510560.270200722</v>
      </c>
      <c r="S19" s="1"/>
      <c r="T19" s="1"/>
      <c r="U19" s="1"/>
      <c r="V19" s="1"/>
      <c r="W19" s="1"/>
      <c r="X19" s="1"/>
      <c r="Y19" s="1"/>
      <c r="Z19" s="1"/>
      <c r="AA19" s="1"/>
      <c r="AB19" s="1"/>
      <c r="AC19" s="1"/>
      <c r="AD19" s="1"/>
      <c r="AE19" s="1"/>
      <c r="AF19" s="1"/>
      <c r="AG19" s="1"/>
      <c r="AH19" s="1"/>
      <c r="AI19" s="1"/>
      <c r="AJ19" s="1"/>
      <c r="AK19" s="1"/>
    </row>
    <row r="20" spans="1:37" ht="14.25" customHeight="1">
      <c r="A20" s="425"/>
      <c r="B20" s="1151" t="s">
        <v>200</v>
      </c>
      <c r="C20" s="1152"/>
      <c r="D20" s="1152"/>
      <c r="E20" s="1152"/>
      <c r="F20" s="1152"/>
      <c r="G20" s="1162">
        <v>0.02</v>
      </c>
      <c r="H20" s="1154"/>
      <c r="I20" s="1"/>
      <c r="J20" s="1151" t="s">
        <v>541</v>
      </c>
      <c r="K20" s="1152"/>
      <c r="L20" s="1152"/>
      <c r="M20" s="1198">
        <f t="shared" ref="M20:M21" si="1">N20*$M$12</f>
        <v>120210.89727</v>
      </c>
      <c r="N20" s="1180">
        <f>Taxesold!$X$13</f>
        <v>0.06</v>
      </c>
      <c r="O20" s="1"/>
      <c r="P20" s="1191"/>
      <c r="Q20" s="1152"/>
      <c r="R20" s="1161"/>
      <c r="S20" s="1"/>
      <c r="T20" s="1"/>
      <c r="U20" s="1"/>
      <c r="V20" s="1"/>
      <c r="W20" s="1"/>
      <c r="X20" s="1"/>
      <c r="Y20" s="1"/>
      <c r="Z20" s="1"/>
      <c r="AA20" s="1"/>
      <c r="AB20" s="1"/>
      <c r="AC20" s="1"/>
      <c r="AD20" s="1"/>
      <c r="AE20" s="1"/>
      <c r="AF20" s="1"/>
      <c r="AG20" s="1"/>
      <c r="AH20" s="1"/>
      <c r="AI20" s="1"/>
      <c r="AJ20" s="1"/>
      <c r="AK20" s="1"/>
    </row>
    <row r="21" spans="1:37" ht="14.25" customHeight="1" thickBot="1">
      <c r="A21" s="425"/>
      <c r="B21" s="1151" t="s">
        <v>661</v>
      </c>
      <c r="C21" s="1152"/>
      <c r="D21" s="1152"/>
      <c r="E21" s="1152"/>
      <c r="F21" s="1152"/>
      <c r="G21" s="1162">
        <v>0.15</v>
      </c>
      <c r="H21" s="1154" t="s">
        <v>662</v>
      </c>
      <c r="I21" s="1"/>
      <c r="J21" s="1151" t="s">
        <v>666</v>
      </c>
      <c r="K21" s="1152"/>
      <c r="L21" s="1152"/>
      <c r="M21" s="1198">
        <f t="shared" si="1"/>
        <v>60105.448635000001</v>
      </c>
      <c r="N21" s="1181">
        <v>0.03</v>
      </c>
      <c r="O21" s="1"/>
      <c r="P21" s="1156" t="s">
        <v>620</v>
      </c>
      <c r="Q21" s="1157"/>
      <c r="R21" s="1192">
        <v>0.08</v>
      </c>
      <c r="S21" s="1"/>
      <c r="T21" s="1"/>
      <c r="U21" s="1"/>
      <c r="V21" s="1"/>
      <c r="W21" s="1"/>
      <c r="X21" s="1"/>
      <c r="Y21" s="1"/>
      <c r="Z21" s="1"/>
      <c r="AA21" s="1"/>
      <c r="AB21" s="1"/>
      <c r="AC21" s="1"/>
      <c r="AD21" s="1"/>
      <c r="AE21" s="1"/>
      <c r="AF21" s="1"/>
      <c r="AG21" s="1"/>
      <c r="AH21" s="1"/>
      <c r="AI21" s="1"/>
      <c r="AJ21" s="1"/>
      <c r="AK21" s="1"/>
    </row>
    <row r="22" spans="1:37" ht="14.25" customHeight="1">
      <c r="A22" s="425"/>
      <c r="B22" s="1151" t="s">
        <v>663</v>
      </c>
      <c r="C22" s="1152"/>
      <c r="D22" s="1152"/>
      <c r="E22" s="1152"/>
      <c r="F22" s="1152"/>
      <c r="G22" s="1160">
        <v>15</v>
      </c>
      <c r="H22" s="1154" t="s">
        <v>664</v>
      </c>
      <c r="I22" s="1"/>
      <c r="J22" s="1174" t="s">
        <v>647</v>
      </c>
      <c r="K22" s="1175"/>
      <c r="L22" s="1175"/>
      <c r="M22" s="1225">
        <f>SUM(M17:M21)</f>
        <v>547016.34590499999</v>
      </c>
      <c r="N22" s="1182">
        <v>4</v>
      </c>
      <c r="O22" s="1"/>
      <c r="P22" s="1"/>
      <c r="Q22" s="1"/>
      <c r="R22" s="425"/>
      <c r="S22" s="1"/>
      <c r="T22" s="1"/>
      <c r="U22" s="1"/>
      <c r="V22" s="1"/>
      <c r="W22" s="1"/>
      <c r="X22" s="1"/>
      <c r="Y22" s="1"/>
      <c r="Z22" s="1"/>
      <c r="AA22" s="1"/>
      <c r="AB22" s="1"/>
      <c r="AC22" s="1"/>
      <c r="AD22" s="1"/>
      <c r="AE22" s="1"/>
      <c r="AF22" s="1"/>
      <c r="AG22" s="1"/>
      <c r="AH22" s="1"/>
      <c r="AI22" s="1"/>
      <c r="AJ22" s="1"/>
      <c r="AK22" s="1"/>
    </row>
    <row r="23" spans="1:37" ht="14.25" customHeight="1">
      <c r="A23" s="425"/>
      <c r="B23" s="1151" t="s">
        <v>665</v>
      </c>
      <c r="C23" s="1152"/>
      <c r="D23" s="1152"/>
      <c r="E23" s="1152"/>
      <c r="F23" s="1152"/>
      <c r="G23" s="1162">
        <v>0.06</v>
      </c>
      <c r="H23" s="1154"/>
      <c r="I23" s="1"/>
      <c r="J23" s="1151"/>
      <c r="K23" s="1152"/>
      <c r="L23" s="1152"/>
      <c r="M23" s="1152"/>
      <c r="N23" s="1226"/>
      <c r="O23" s="1"/>
      <c r="P23" s="1"/>
      <c r="Q23" s="1"/>
      <c r="R23" s="1"/>
      <c r="S23" s="1"/>
      <c r="T23" s="1"/>
      <c r="U23" s="1"/>
      <c r="V23" s="1"/>
      <c r="W23" s="1"/>
      <c r="X23" s="1"/>
      <c r="Y23" s="1"/>
      <c r="Z23" s="1"/>
      <c r="AA23" s="1"/>
      <c r="AB23" s="1"/>
      <c r="AC23" s="1"/>
      <c r="AD23" s="1"/>
      <c r="AE23" s="1"/>
      <c r="AF23" s="1"/>
      <c r="AG23" s="1"/>
      <c r="AH23" s="1"/>
      <c r="AI23" s="1"/>
      <c r="AJ23" s="1"/>
      <c r="AK23" s="1"/>
    </row>
    <row r="24" spans="1:37" ht="14.25" customHeight="1" thickBot="1">
      <c r="A24" s="425"/>
      <c r="B24" s="1151" t="s">
        <v>622</v>
      </c>
      <c r="C24" s="1152"/>
      <c r="D24" s="1152"/>
      <c r="E24" s="1152"/>
      <c r="F24" s="1152"/>
      <c r="G24" s="1163">
        <v>5.3999999999999999E-2</v>
      </c>
      <c r="H24" s="1154"/>
      <c r="I24" s="1"/>
      <c r="J24" s="1156" t="s">
        <v>669</v>
      </c>
      <c r="K24" s="1157"/>
      <c r="L24" s="1157"/>
      <c r="M24" s="1227">
        <f>M14-M22</f>
        <v>1155971.3654200002</v>
      </c>
      <c r="N24" s="1228"/>
      <c r="O24" s="1"/>
      <c r="P24" s="229"/>
      <c r="Q24" s="1"/>
      <c r="R24" s="1"/>
      <c r="S24" s="1"/>
      <c r="T24" s="1"/>
      <c r="U24" s="1"/>
      <c r="V24" s="1"/>
      <c r="W24" s="1"/>
      <c r="X24" s="1"/>
      <c r="Y24" s="1"/>
      <c r="Z24" s="1"/>
      <c r="AA24" s="1"/>
      <c r="AB24" s="1"/>
      <c r="AC24" s="1"/>
      <c r="AD24" s="1"/>
      <c r="AE24" s="1"/>
      <c r="AF24" s="1"/>
      <c r="AG24" s="1"/>
      <c r="AH24" s="1"/>
      <c r="AI24" s="1"/>
      <c r="AJ24" s="1"/>
      <c r="AK24" s="1"/>
    </row>
    <row r="25" spans="1:37" ht="14.25" customHeight="1">
      <c r="A25" s="425"/>
      <c r="B25" s="1151" t="s">
        <v>192</v>
      </c>
      <c r="C25" s="1152"/>
      <c r="D25" s="1152"/>
      <c r="E25" s="1152"/>
      <c r="F25" s="1152"/>
      <c r="G25" s="1163">
        <v>0.05</v>
      </c>
      <c r="H25" s="1154"/>
      <c r="I25" s="1"/>
      <c r="J25" s="1"/>
      <c r="K25" s="1"/>
      <c r="L25" s="1"/>
      <c r="M25" s="1"/>
      <c r="N25" s="1"/>
      <c r="O25" s="1"/>
      <c r="P25" s="229"/>
      <c r="Q25" s="1"/>
      <c r="R25" s="1"/>
      <c r="S25" s="1"/>
      <c r="T25" s="1"/>
      <c r="U25" s="1"/>
      <c r="V25" s="1"/>
      <c r="W25" s="1"/>
      <c r="X25" s="1"/>
      <c r="Y25" s="1"/>
      <c r="Z25" s="1"/>
      <c r="AA25" s="1"/>
      <c r="AB25" s="1"/>
      <c r="AC25" s="1"/>
      <c r="AD25" s="1"/>
      <c r="AE25" s="1"/>
      <c r="AF25" s="1"/>
      <c r="AG25" s="1"/>
      <c r="AH25" s="1"/>
      <c r="AI25" s="1"/>
      <c r="AJ25" s="1"/>
      <c r="AK25" s="1"/>
    </row>
    <row r="26" spans="1:37" ht="14.25" customHeight="1">
      <c r="A26" s="425"/>
      <c r="B26" s="1151" t="s">
        <v>667</v>
      </c>
      <c r="C26" s="1152"/>
      <c r="D26" s="1152"/>
      <c r="E26" s="1152"/>
      <c r="F26" s="1152"/>
      <c r="G26" s="1164">
        <v>0</v>
      </c>
      <c r="H26" s="1154" t="s">
        <v>668</v>
      </c>
      <c r="I26" s="1"/>
      <c r="J26" s="1"/>
      <c r="K26" s="1"/>
      <c r="L26" s="1"/>
      <c r="M26" s="1"/>
      <c r="N26" s="229"/>
      <c r="O26" s="1"/>
      <c r="P26" s="229"/>
      <c r="Q26" s="1"/>
      <c r="R26" s="1"/>
      <c r="S26" s="1"/>
      <c r="T26" s="1"/>
      <c r="U26" s="1"/>
      <c r="V26" s="1"/>
      <c r="W26" s="1"/>
      <c r="X26" s="1"/>
      <c r="Y26" s="1"/>
      <c r="Z26" s="1"/>
      <c r="AA26" s="1"/>
      <c r="AB26" s="1"/>
      <c r="AC26" s="1"/>
      <c r="AD26" s="1"/>
      <c r="AE26" s="1"/>
      <c r="AF26" s="1"/>
      <c r="AG26" s="1"/>
      <c r="AH26" s="1"/>
      <c r="AI26" s="1"/>
      <c r="AJ26" s="1"/>
      <c r="AK26" s="1"/>
    </row>
    <row r="27" spans="1:37" ht="14.25" customHeight="1">
      <c r="A27" s="425"/>
      <c r="B27" s="1151" t="s">
        <v>510</v>
      </c>
      <c r="C27" s="1152"/>
      <c r="D27" s="1152"/>
      <c r="E27" s="1152"/>
      <c r="F27" s="1152"/>
      <c r="G27" s="1165">
        <v>10</v>
      </c>
      <c r="H27" s="1154" t="s">
        <v>625</v>
      </c>
      <c r="I27" s="1"/>
      <c r="J27" s="1"/>
      <c r="K27" s="1"/>
      <c r="L27" s="1"/>
      <c r="M27" s="317"/>
      <c r="N27" s="229"/>
      <c r="O27" s="1"/>
      <c r="P27" s="229"/>
      <c r="Q27" s="1"/>
      <c r="R27" s="1"/>
      <c r="S27" s="1"/>
      <c r="T27" s="1"/>
      <c r="U27" s="1"/>
      <c r="V27" s="1"/>
      <c r="W27" s="1"/>
      <c r="X27" s="1"/>
      <c r="Y27" s="1"/>
      <c r="Z27" s="1"/>
      <c r="AA27" s="1"/>
      <c r="AB27" s="1"/>
      <c r="AC27" s="1"/>
      <c r="AD27" s="1"/>
      <c r="AE27" s="1"/>
      <c r="AF27" s="1"/>
      <c r="AG27" s="1"/>
      <c r="AH27" s="1"/>
      <c r="AI27" s="1"/>
      <c r="AJ27" s="1"/>
      <c r="AK27" s="1"/>
    </row>
    <row r="28" spans="1:37" ht="14.25" customHeight="1" thickBot="1">
      <c r="A28" s="425"/>
      <c r="B28" s="1156" t="s">
        <v>569</v>
      </c>
      <c r="C28" s="1157"/>
      <c r="D28" s="1157"/>
      <c r="E28" s="1157"/>
      <c r="F28" s="1157"/>
      <c r="G28" s="1166">
        <v>0</v>
      </c>
      <c r="H28" s="1159"/>
      <c r="I28" s="1"/>
      <c r="J28" s="329"/>
      <c r="K28" s="1"/>
      <c r="L28" s="1"/>
      <c r="M28" s="317"/>
      <c r="N28" s="229"/>
      <c r="O28" s="1"/>
      <c r="P28" s="229"/>
      <c r="Q28" s="1"/>
      <c r="R28" s="1"/>
      <c r="S28" s="1"/>
      <c r="T28" s="1"/>
      <c r="U28" s="1"/>
      <c r="V28" s="1"/>
      <c r="W28" s="1"/>
      <c r="X28" s="1"/>
      <c r="Y28" s="1"/>
      <c r="Z28" s="1"/>
      <c r="AA28" s="1"/>
      <c r="AB28" s="1"/>
      <c r="AC28" s="1"/>
      <c r="AD28" s="1"/>
      <c r="AE28" s="1"/>
      <c r="AF28" s="1"/>
      <c r="AG28" s="1"/>
      <c r="AH28" s="1"/>
      <c r="AI28" s="1"/>
      <c r="AJ28" s="1"/>
      <c r="AK28" s="1"/>
    </row>
    <row r="29" spans="1:37" ht="14.25" customHeight="1" thickBot="1">
      <c r="A29" s="425"/>
      <c r="B29" s="1"/>
      <c r="C29" s="1"/>
      <c r="D29" s="1"/>
      <c r="E29" s="1"/>
      <c r="F29" s="1"/>
      <c r="G29" s="1"/>
      <c r="H29" s="1"/>
      <c r="I29" s="1"/>
      <c r="J29" s="329"/>
      <c r="K29" s="1"/>
      <c r="L29" s="1"/>
      <c r="M29" s="1"/>
      <c r="N29" s="229"/>
      <c r="O29" s="1"/>
      <c r="P29" s="229"/>
      <c r="Q29" s="1"/>
      <c r="R29" s="1"/>
      <c r="S29" s="1"/>
      <c r="T29" s="1"/>
      <c r="U29" s="1"/>
      <c r="V29" s="1"/>
      <c r="W29" s="1"/>
      <c r="X29" s="1"/>
      <c r="Y29" s="1"/>
      <c r="Z29" s="1"/>
      <c r="AA29" s="1"/>
      <c r="AB29" s="1"/>
      <c r="AC29" s="1"/>
      <c r="AD29" s="1"/>
      <c r="AE29" s="1"/>
      <c r="AF29" s="1"/>
      <c r="AG29" s="1"/>
      <c r="AH29" s="1"/>
      <c r="AI29" s="1"/>
      <c r="AJ29" s="1"/>
      <c r="AK29" s="1"/>
    </row>
    <row r="30" spans="1:37" ht="14.25" customHeight="1">
      <c r="A30" s="425"/>
      <c r="B30" s="1219" t="s">
        <v>628</v>
      </c>
      <c r="C30" s="1220"/>
      <c r="D30" s="1220"/>
      <c r="E30" s="1220"/>
      <c r="F30" s="1220"/>
      <c r="G30" s="1220"/>
      <c r="H30" s="1222"/>
      <c r="I30" s="315"/>
      <c r="J30" s="1"/>
      <c r="K30" s="1"/>
      <c r="L30" s="1"/>
      <c r="M30" s="1"/>
      <c r="N30" s="229"/>
      <c r="O30" s="1"/>
      <c r="P30" s="229"/>
      <c r="Q30" s="1"/>
      <c r="R30" s="1"/>
      <c r="S30" s="1"/>
      <c r="T30" s="1"/>
      <c r="U30" s="1"/>
      <c r="V30" s="1"/>
      <c r="W30" s="1"/>
      <c r="X30" s="1"/>
      <c r="Y30" s="1"/>
      <c r="Z30" s="1"/>
      <c r="AA30" s="1"/>
      <c r="AB30" s="1"/>
      <c r="AC30" s="1"/>
      <c r="AD30" s="1"/>
      <c r="AE30" s="1"/>
      <c r="AF30" s="1"/>
      <c r="AG30" s="1"/>
      <c r="AH30" s="1"/>
      <c r="AI30" s="1"/>
      <c r="AJ30" s="1"/>
      <c r="AK30" s="1"/>
    </row>
    <row r="31" spans="1:37" ht="14.25" customHeight="1">
      <c r="A31" s="425"/>
      <c r="B31" s="1151" t="s">
        <v>629</v>
      </c>
      <c r="C31" s="1152"/>
      <c r="D31" s="1152"/>
      <c r="E31" s="1152"/>
      <c r="F31" s="1152"/>
      <c r="G31" s="1162">
        <v>0.7</v>
      </c>
      <c r="H31" s="1154" t="s">
        <v>630</v>
      </c>
      <c r="I31" s="1"/>
      <c r="J31" s="324"/>
      <c r="K31" s="1"/>
      <c r="L31" s="1"/>
      <c r="M31" s="1"/>
      <c r="N31" s="229"/>
      <c r="O31" s="1"/>
      <c r="P31" s="229"/>
      <c r="Q31" s="1"/>
      <c r="R31" s="1"/>
      <c r="S31" s="1"/>
      <c r="T31" s="1"/>
      <c r="U31" s="1"/>
      <c r="V31" s="1"/>
      <c r="W31" s="1"/>
      <c r="X31" s="1"/>
      <c r="Y31" s="1"/>
      <c r="Z31" s="1"/>
      <c r="AA31" s="1"/>
      <c r="AB31" s="1"/>
      <c r="AC31" s="1"/>
      <c r="AD31" s="1"/>
      <c r="AE31" s="1"/>
      <c r="AF31" s="1"/>
      <c r="AG31" s="1"/>
      <c r="AH31" s="1"/>
      <c r="AI31" s="1"/>
      <c r="AJ31" s="1"/>
      <c r="AK31" s="1"/>
    </row>
    <row r="32" spans="1:37" ht="14.25" customHeight="1">
      <c r="A32" s="425"/>
      <c r="B32" s="1151" t="s">
        <v>437</v>
      </c>
      <c r="C32" s="1152"/>
      <c r="D32" s="1152"/>
      <c r="E32" s="1152"/>
      <c r="F32" s="1152"/>
      <c r="G32" s="1162">
        <v>0.05</v>
      </c>
      <c r="H32" s="1154"/>
      <c r="I32" s="1"/>
      <c r="J32" s="324"/>
      <c r="K32" s="1"/>
      <c r="L32" s="1"/>
      <c r="M32" s="1"/>
      <c r="N32" s="1"/>
      <c r="O32" s="1"/>
      <c r="P32" s="229"/>
      <c r="Q32" s="1"/>
      <c r="R32" s="1"/>
      <c r="S32" s="1"/>
      <c r="T32" s="1"/>
      <c r="U32" s="1"/>
      <c r="V32" s="1"/>
      <c r="W32" s="1"/>
      <c r="X32" s="1"/>
      <c r="Y32" s="1"/>
      <c r="Z32" s="1"/>
      <c r="AA32" s="1"/>
      <c r="AB32" s="1"/>
      <c r="AC32" s="1"/>
      <c r="AD32" s="1"/>
      <c r="AE32" s="1"/>
      <c r="AF32" s="1"/>
      <c r="AG32" s="1"/>
      <c r="AH32" s="1"/>
      <c r="AI32" s="1"/>
      <c r="AJ32" s="1"/>
      <c r="AK32" s="1"/>
    </row>
    <row r="33" spans="1:37" ht="14.25" customHeight="1">
      <c r="A33" s="425"/>
      <c r="B33" s="1151" t="s">
        <v>435</v>
      </c>
      <c r="C33" s="1152"/>
      <c r="D33" s="1152"/>
      <c r="E33" s="1152"/>
      <c r="F33" s="1152"/>
      <c r="G33" s="1168">
        <v>30</v>
      </c>
      <c r="H33" s="1154" t="s">
        <v>631</v>
      </c>
      <c r="I33" s="1"/>
      <c r="J33" s="1"/>
      <c r="K33" s="1"/>
      <c r="L33" s="1"/>
      <c r="M33" s="1"/>
      <c r="N33" s="1"/>
      <c r="O33" s="1"/>
      <c r="P33" s="229"/>
      <c r="Q33" s="1"/>
      <c r="R33" s="1"/>
      <c r="S33" s="1"/>
      <c r="T33" s="1"/>
      <c r="U33" s="1"/>
      <c r="V33" s="1"/>
      <c r="W33" s="1"/>
      <c r="X33" s="1"/>
      <c r="Y33" s="1"/>
      <c r="Z33" s="1"/>
      <c r="AA33" s="1"/>
      <c r="AB33" s="1"/>
      <c r="AC33" s="1"/>
      <c r="AD33" s="1"/>
      <c r="AE33" s="1"/>
      <c r="AF33" s="1"/>
      <c r="AG33" s="1"/>
      <c r="AH33" s="1"/>
      <c r="AI33" s="1"/>
      <c r="AJ33" s="1"/>
      <c r="AK33" s="1"/>
    </row>
    <row r="34" spans="1:37" ht="14.25" customHeight="1">
      <c r="A34" s="425"/>
      <c r="B34" s="1151" t="s">
        <v>632</v>
      </c>
      <c r="C34" s="1152"/>
      <c r="D34" s="1152"/>
      <c r="E34" s="1152"/>
      <c r="F34" s="1152"/>
      <c r="G34" s="1169">
        <f ca="1">G31*R14</f>
        <v>12957392.189140504</v>
      </c>
      <c r="H34" s="1154"/>
      <c r="I34" s="1"/>
      <c r="J34" s="1"/>
      <c r="K34" s="1"/>
      <c r="L34" s="1"/>
      <c r="M34" s="1"/>
      <c r="N34" s="1"/>
      <c r="O34" s="1"/>
      <c r="P34" s="229"/>
      <c r="Q34" s="1"/>
      <c r="R34" s="1"/>
      <c r="S34" s="1"/>
      <c r="T34" s="1"/>
      <c r="U34" s="1"/>
      <c r="V34" s="1"/>
      <c r="W34" s="1"/>
      <c r="X34" s="1"/>
      <c r="Y34" s="1"/>
      <c r="Z34" s="1"/>
      <c r="AA34" s="1"/>
      <c r="AB34" s="1"/>
      <c r="AC34" s="1"/>
      <c r="AD34" s="1"/>
      <c r="AE34" s="1"/>
      <c r="AF34" s="1"/>
      <c r="AG34" s="1"/>
      <c r="AH34" s="1"/>
      <c r="AI34" s="1"/>
      <c r="AJ34" s="1"/>
      <c r="AK34" s="1"/>
    </row>
    <row r="35" spans="1:37" ht="14.25" customHeight="1" thickBot="1">
      <c r="A35" s="425"/>
      <c r="B35" s="1156" t="s">
        <v>633</v>
      </c>
      <c r="C35" s="1157"/>
      <c r="D35" s="1157"/>
      <c r="E35" s="1157"/>
      <c r="F35" s="1157"/>
      <c r="G35" s="1170">
        <f ca="1">PMT(G32/12,G33*12,G34)</f>
        <v>-69558.083049792185</v>
      </c>
      <c r="H35" s="1159"/>
      <c r="I35" s="1"/>
      <c r="J35" s="1"/>
      <c r="K35" s="1"/>
      <c r="L35" s="1"/>
      <c r="M35" s="1"/>
      <c r="N35" s="1"/>
      <c r="O35" s="1"/>
      <c r="P35" s="229"/>
      <c r="Q35" s="1"/>
      <c r="R35" s="1"/>
      <c r="S35" s="1"/>
      <c r="T35" s="1"/>
      <c r="U35" s="1"/>
      <c r="V35" s="1"/>
      <c r="W35" s="1"/>
      <c r="X35" s="1"/>
      <c r="Y35" s="1"/>
      <c r="Z35" s="1"/>
      <c r="AA35" s="1"/>
      <c r="AB35" s="1"/>
      <c r="AC35" s="1"/>
      <c r="AD35" s="1"/>
      <c r="AE35" s="1"/>
      <c r="AF35" s="1"/>
      <c r="AG35" s="1"/>
      <c r="AH35" s="1"/>
      <c r="AI35" s="1"/>
      <c r="AJ35" s="1"/>
      <c r="AK35" s="1"/>
    </row>
    <row r="36" spans="1:37" ht="14.25" customHeight="1" thickBot="1">
      <c r="A36" s="425"/>
      <c r="B36" s="1"/>
      <c r="C36" s="1"/>
      <c r="D36" s="1"/>
      <c r="E36" s="1"/>
      <c r="F36" s="1"/>
      <c r="G36" s="1"/>
      <c r="H36" s="1"/>
      <c r="I36" s="1"/>
      <c r="J36" s="1"/>
      <c r="K36" s="1"/>
      <c r="L36" s="1"/>
      <c r="M36" s="1"/>
      <c r="N36" s="1"/>
      <c r="O36" s="1"/>
      <c r="P36" s="229"/>
      <c r="Q36" s="1"/>
      <c r="R36" s="1"/>
      <c r="S36" s="1"/>
      <c r="T36" s="1"/>
      <c r="U36" s="1"/>
      <c r="V36" s="1"/>
      <c r="W36" s="1"/>
      <c r="X36" s="1"/>
      <c r="Y36" s="1"/>
      <c r="Z36" s="1"/>
      <c r="AA36" s="1"/>
      <c r="AB36" s="1"/>
      <c r="AC36" s="1"/>
      <c r="AD36" s="1"/>
      <c r="AE36" s="1"/>
      <c r="AF36" s="1"/>
      <c r="AG36" s="1"/>
      <c r="AH36" s="1"/>
      <c r="AI36" s="1"/>
      <c r="AJ36" s="1"/>
      <c r="AK36" s="1"/>
    </row>
    <row r="37" spans="1:37" ht="14.25" customHeight="1">
      <c r="A37" s="425"/>
      <c r="B37" s="1219" t="s">
        <v>556</v>
      </c>
      <c r="C37" s="1220"/>
      <c r="D37" s="1220"/>
      <c r="E37" s="1220"/>
      <c r="F37" s="1220"/>
      <c r="G37" s="1233">
        <v>0</v>
      </c>
      <c r="H37" s="1233">
        <f t="shared" ref="H37:AK37" si="2">G37+1</f>
        <v>1</v>
      </c>
      <c r="I37" s="1233">
        <f t="shared" si="2"/>
        <v>2</v>
      </c>
      <c r="J37" s="1233">
        <f t="shared" si="2"/>
        <v>3</v>
      </c>
      <c r="K37" s="1233">
        <f t="shared" si="2"/>
        <v>4</v>
      </c>
      <c r="L37" s="1233">
        <f t="shared" si="2"/>
        <v>5</v>
      </c>
      <c r="M37" s="1233">
        <f t="shared" si="2"/>
        <v>6</v>
      </c>
      <c r="N37" s="1233">
        <f t="shared" si="2"/>
        <v>7</v>
      </c>
      <c r="O37" s="1233">
        <f t="shared" si="2"/>
        <v>8</v>
      </c>
      <c r="P37" s="1233">
        <f t="shared" si="2"/>
        <v>9</v>
      </c>
      <c r="Q37" s="1233">
        <f t="shared" si="2"/>
        <v>10</v>
      </c>
      <c r="R37" s="1233">
        <f t="shared" si="2"/>
        <v>11</v>
      </c>
      <c r="S37" s="1234">
        <f t="shared" si="2"/>
        <v>12</v>
      </c>
      <c r="T37" s="1234">
        <f t="shared" si="2"/>
        <v>13</v>
      </c>
      <c r="U37" s="1234">
        <f t="shared" si="2"/>
        <v>14</v>
      </c>
      <c r="V37" s="1234">
        <f t="shared" si="2"/>
        <v>15</v>
      </c>
      <c r="W37" s="1234">
        <f t="shared" si="2"/>
        <v>16</v>
      </c>
      <c r="X37" s="1234">
        <f t="shared" si="2"/>
        <v>17</v>
      </c>
      <c r="Y37" s="1234">
        <f t="shared" si="2"/>
        <v>18</v>
      </c>
      <c r="Z37" s="1234">
        <f t="shared" si="2"/>
        <v>19</v>
      </c>
      <c r="AA37" s="1234">
        <f t="shared" si="2"/>
        <v>20</v>
      </c>
      <c r="AB37" s="1234">
        <f t="shared" si="2"/>
        <v>21</v>
      </c>
      <c r="AC37" s="1234">
        <f t="shared" si="2"/>
        <v>22</v>
      </c>
      <c r="AD37" s="1234">
        <f t="shared" si="2"/>
        <v>23</v>
      </c>
      <c r="AE37" s="1234">
        <f t="shared" si="2"/>
        <v>24</v>
      </c>
      <c r="AF37" s="1234">
        <f t="shared" si="2"/>
        <v>25</v>
      </c>
      <c r="AG37" s="1234">
        <f t="shared" si="2"/>
        <v>26</v>
      </c>
      <c r="AH37" s="1234">
        <f t="shared" si="2"/>
        <v>27</v>
      </c>
      <c r="AI37" s="1234">
        <f t="shared" si="2"/>
        <v>28</v>
      </c>
      <c r="AJ37" s="1234">
        <f t="shared" si="2"/>
        <v>29</v>
      </c>
      <c r="AK37" s="1235">
        <f t="shared" si="2"/>
        <v>30</v>
      </c>
    </row>
    <row r="38" spans="1:37" ht="14.25" customHeight="1">
      <c r="A38" s="425"/>
      <c r="B38" s="1151" t="s">
        <v>557</v>
      </c>
      <c r="C38" s="1152"/>
      <c r="D38" s="1152"/>
      <c r="E38" s="1152"/>
      <c r="F38" s="1152"/>
      <c r="G38" s="1152"/>
      <c r="H38" s="1216">
        <f t="shared" ref="H38:AK38" si="3">1-$G$21</f>
        <v>0.85</v>
      </c>
      <c r="I38" s="1216">
        <f t="shared" si="3"/>
        <v>0.85</v>
      </c>
      <c r="J38" s="1216">
        <f t="shared" si="3"/>
        <v>0.85</v>
      </c>
      <c r="K38" s="1216">
        <f t="shared" si="3"/>
        <v>0.85</v>
      </c>
      <c r="L38" s="1216">
        <f t="shared" si="3"/>
        <v>0.85</v>
      </c>
      <c r="M38" s="1216">
        <f t="shared" si="3"/>
        <v>0.85</v>
      </c>
      <c r="N38" s="1216">
        <f t="shared" si="3"/>
        <v>0.85</v>
      </c>
      <c r="O38" s="1216">
        <f t="shared" si="3"/>
        <v>0.85</v>
      </c>
      <c r="P38" s="1216">
        <f t="shared" si="3"/>
        <v>0.85</v>
      </c>
      <c r="Q38" s="1216">
        <f t="shared" si="3"/>
        <v>0.85</v>
      </c>
      <c r="R38" s="1216">
        <f t="shared" si="3"/>
        <v>0.85</v>
      </c>
      <c r="S38" s="1216">
        <f t="shared" si="3"/>
        <v>0.85</v>
      </c>
      <c r="T38" s="1216">
        <f t="shared" si="3"/>
        <v>0.85</v>
      </c>
      <c r="U38" s="1195">
        <f t="shared" si="3"/>
        <v>0.85</v>
      </c>
      <c r="V38" s="1195">
        <f t="shared" si="3"/>
        <v>0.85</v>
      </c>
      <c r="W38" s="1195">
        <f t="shared" si="3"/>
        <v>0.85</v>
      </c>
      <c r="X38" s="1195">
        <f t="shared" si="3"/>
        <v>0.85</v>
      </c>
      <c r="Y38" s="1195">
        <f t="shared" si="3"/>
        <v>0.85</v>
      </c>
      <c r="Z38" s="1195">
        <f t="shared" si="3"/>
        <v>0.85</v>
      </c>
      <c r="AA38" s="1195">
        <f t="shared" si="3"/>
        <v>0.85</v>
      </c>
      <c r="AB38" s="1195">
        <f t="shared" si="3"/>
        <v>0.85</v>
      </c>
      <c r="AC38" s="1195">
        <f t="shared" si="3"/>
        <v>0.85</v>
      </c>
      <c r="AD38" s="1195">
        <f t="shared" si="3"/>
        <v>0.85</v>
      </c>
      <c r="AE38" s="1195">
        <f t="shared" si="3"/>
        <v>0.85</v>
      </c>
      <c r="AF38" s="1195">
        <f t="shared" si="3"/>
        <v>0.85</v>
      </c>
      <c r="AG38" s="1195">
        <f t="shared" si="3"/>
        <v>0.85</v>
      </c>
      <c r="AH38" s="1195">
        <f t="shared" si="3"/>
        <v>0.85</v>
      </c>
      <c r="AI38" s="1195">
        <f t="shared" si="3"/>
        <v>0.85</v>
      </c>
      <c r="AJ38" s="1195">
        <f t="shared" si="3"/>
        <v>0.85</v>
      </c>
      <c r="AK38" s="1196">
        <f t="shared" si="3"/>
        <v>0.85</v>
      </c>
    </row>
    <row r="39" spans="1:37" ht="14.25" customHeight="1">
      <c r="A39" s="425"/>
      <c r="B39" s="1151"/>
      <c r="C39" s="1152"/>
      <c r="D39" s="1152"/>
      <c r="E39" s="1152"/>
      <c r="F39" s="1152"/>
      <c r="G39" s="1152"/>
      <c r="H39" s="1168"/>
      <c r="I39" s="1168"/>
      <c r="J39" s="1168"/>
      <c r="K39" s="1168"/>
      <c r="L39" s="1168"/>
      <c r="M39" s="1168"/>
      <c r="N39" s="1168"/>
      <c r="O39" s="1168"/>
      <c r="P39" s="1201"/>
      <c r="Q39" s="1168"/>
      <c r="R39" s="1168"/>
      <c r="S39" s="1168"/>
      <c r="T39" s="1168"/>
      <c r="U39" s="1152"/>
      <c r="V39" s="1152"/>
      <c r="W39" s="1152"/>
      <c r="X39" s="1152"/>
      <c r="Y39" s="1152"/>
      <c r="Z39" s="1152"/>
      <c r="AA39" s="1152"/>
      <c r="AB39" s="1152"/>
      <c r="AC39" s="1152"/>
      <c r="AD39" s="1152"/>
      <c r="AE39" s="1152"/>
      <c r="AF39" s="1152"/>
      <c r="AG39" s="1152"/>
      <c r="AH39" s="1152"/>
      <c r="AI39" s="1152"/>
      <c r="AJ39" s="1152"/>
      <c r="AK39" s="1154"/>
    </row>
    <row r="40" spans="1:37" ht="14.25" customHeight="1">
      <c r="A40" s="425"/>
      <c r="B40" s="1151" t="s">
        <v>634</v>
      </c>
      <c r="C40" s="1152"/>
      <c r="D40" s="1152"/>
      <c r="E40" s="1152"/>
      <c r="F40" s="1152"/>
      <c r="G40" s="1198">
        <f ca="1">-R14</f>
        <v>-18510560.270200722</v>
      </c>
      <c r="H40" s="1152"/>
      <c r="I40" s="1152"/>
      <c r="J40" s="1152"/>
      <c r="K40" s="1152"/>
      <c r="L40" s="1152"/>
      <c r="M40" s="1152"/>
      <c r="N40" s="1152"/>
      <c r="O40" s="1152"/>
      <c r="P40" s="1197"/>
      <c r="Q40" s="1152"/>
      <c r="R40" s="1152"/>
      <c r="S40" s="1152"/>
      <c r="T40" s="1152"/>
      <c r="U40" s="1152"/>
      <c r="V40" s="1152"/>
      <c r="W40" s="1152"/>
      <c r="X40" s="1152"/>
      <c r="Y40" s="1152"/>
      <c r="Z40" s="1152"/>
      <c r="AA40" s="1152"/>
      <c r="AB40" s="1152"/>
      <c r="AC40" s="1152"/>
      <c r="AD40" s="1152"/>
      <c r="AE40" s="1152"/>
      <c r="AF40" s="1152"/>
      <c r="AG40" s="1152"/>
      <c r="AH40" s="1152"/>
      <c r="AI40" s="1152"/>
      <c r="AJ40" s="1152"/>
      <c r="AK40" s="1154"/>
    </row>
    <row r="41" spans="1:37" ht="14.25" customHeight="1">
      <c r="A41" s="425"/>
      <c r="B41" s="1151"/>
      <c r="C41" s="1152"/>
      <c r="D41" s="1152"/>
      <c r="E41" s="1152"/>
      <c r="F41" s="1152"/>
      <c r="G41" s="1152"/>
      <c r="H41" s="1152"/>
      <c r="I41" s="1236"/>
      <c r="J41" s="1152"/>
      <c r="K41" s="1152"/>
      <c r="L41" s="1152"/>
      <c r="M41" s="1152"/>
      <c r="N41" s="1152"/>
      <c r="O41" s="1152"/>
      <c r="P41" s="1197"/>
      <c r="Q41" s="1152"/>
      <c r="R41" s="1152"/>
      <c r="S41" s="1152"/>
      <c r="T41" s="1152"/>
      <c r="U41" s="1152"/>
      <c r="V41" s="1152"/>
      <c r="W41" s="1152"/>
      <c r="X41" s="1152"/>
      <c r="Y41" s="1152"/>
      <c r="Z41" s="1152"/>
      <c r="AA41" s="1152"/>
      <c r="AB41" s="1152"/>
      <c r="AC41" s="1152"/>
      <c r="AD41" s="1152"/>
      <c r="AE41" s="1152"/>
      <c r="AF41" s="1152"/>
      <c r="AG41" s="1152"/>
      <c r="AH41" s="1152"/>
      <c r="AI41" s="1152"/>
      <c r="AJ41" s="1152"/>
      <c r="AK41" s="1154"/>
    </row>
    <row r="42" spans="1:37" ht="14.25" customHeight="1">
      <c r="A42" s="425"/>
      <c r="B42" s="1151" t="s">
        <v>552</v>
      </c>
      <c r="C42" s="1152"/>
      <c r="D42" s="1152"/>
      <c r="E42" s="1152"/>
      <c r="F42" s="1152"/>
      <c r="G42" s="1152"/>
      <c r="H42" s="1198">
        <f t="shared" ref="H42:AK42" si="4">$M$12*(1+$G$19)^G37</f>
        <v>2003514.9545</v>
      </c>
      <c r="I42" s="1198">
        <f t="shared" si="4"/>
        <v>2063620.403135</v>
      </c>
      <c r="J42" s="1198">
        <f t="shared" si="4"/>
        <v>2125529.0152290501</v>
      </c>
      <c r="K42" s="1198">
        <f t="shared" si="4"/>
        <v>2189294.8856859216</v>
      </c>
      <c r="L42" s="1198">
        <f t="shared" si="4"/>
        <v>2254973.7322564991</v>
      </c>
      <c r="M42" s="1198">
        <f t="shared" si="4"/>
        <v>2322622.9442241937</v>
      </c>
      <c r="N42" s="1198">
        <f t="shared" si="4"/>
        <v>2392301.6325509199</v>
      </c>
      <c r="O42" s="1198">
        <f t="shared" si="4"/>
        <v>2464070.6815274474</v>
      </c>
      <c r="P42" s="1198">
        <f t="shared" si="4"/>
        <v>2537992.8019732707</v>
      </c>
      <c r="Q42" s="1198">
        <f t="shared" si="4"/>
        <v>2614132.5860324688</v>
      </c>
      <c r="R42" s="1198">
        <f t="shared" si="4"/>
        <v>2692556.5636134427</v>
      </c>
      <c r="S42" s="1198">
        <f t="shared" si="4"/>
        <v>2773333.2605218464</v>
      </c>
      <c r="T42" s="1198">
        <f t="shared" si="4"/>
        <v>2856533.2583375014</v>
      </c>
      <c r="U42" s="1198">
        <f t="shared" si="4"/>
        <v>2942229.2560876263</v>
      </c>
      <c r="V42" s="1198">
        <f t="shared" si="4"/>
        <v>3030496.1337702554</v>
      </c>
      <c r="W42" s="1198">
        <f t="shared" si="4"/>
        <v>3121411.0177833629</v>
      </c>
      <c r="X42" s="1198">
        <f t="shared" si="4"/>
        <v>3215053.3483168632</v>
      </c>
      <c r="Y42" s="1198">
        <f t="shared" si="4"/>
        <v>3311504.9487663694</v>
      </c>
      <c r="Z42" s="1198">
        <f t="shared" si="4"/>
        <v>3410850.0972293606</v>
      </c>
      <c r="AA42" s="1198">
        <f t="shared" si="4"/>
        <v>3513175.600146241</v>
      </c>
      <c r="AB42" s="1198">
        <f t="shared" si="4"/>
        <v>3618570.8681506282</v>
      </c>
      <c r="AC42" s="1198">
        <f t="shared" si="4"/>
        <v>3727127.9941951465</v>
      </c>
      <c r="AD42" s="1198">
        <f t="shared" si="4"/>
        <v>3838941.8340210016</v>
      </c>
      <c r="AE42" s="1198">
        <f t="shared" si="4"/>
        <v>3954110.0890416317</v>
      </c>
      <c r="AF42" s="1198">
        <f t="shared" si="4"/>
        <v>4072733.3917128802</v>
      </c>
      <c r="AG42" s="1198">
        <f t="shared" si="4"/>
        <v>4194915.3934642663</v>
      </c>
      <c r="AH42" s="1198">
        <f t="shared" si="4"/>
        <v>4320762.8552681953</v>
      </c>
      <c r="AI42" s="1198">
        <f t="shared" si="4"/>
        <v>4450385.7409262406</v>
      </c>
      <c r="AJ42" s="1198">
        <f t="shared" si="4"/>
        <v>4583897.3131540278</v>
      </c>
      <c r="AK42" s="1230">
        <f t="shared" si="4"/>
        <v>4721414.2325486476</v>
      </c>
    </row>
    <row r="43" spans="1:37" ht="14.25" customHeight="1">
      <c r="A43" s="425"/>
      <c r="B43" s="1151"/>
      <c r="C43" s="1152" t="s">
        <v>602</v>
      </c>
      <c r="D43" s="1152"/>
      <c r="E43" s="1152"/>
      <c r="F43" s="1152"/>
      <c r="G43" s="1152"/>
      <c r="H43" s="1198">
        <f t="shared" ref="H43:AK43" si="5">-(1-H38)*H42</f>
        <v>-300527.24317500007</v>
      </c>
      <c r="I43" s="1198">
        <f t="shared" si="5"/>
        <v>-309543.06047025003</v>
      </c>
      <c r="J43" s="1198">
        <f t="shared" si="5"/>
        <v>-318829.35228435753</v>
      </c>
      <c r="K43" s="1198">
        <f t="shared" si="5"/>
        <v>-328394.23285288829</v>
      </c>
      <c r="L43" s="1198">
        <f t="shared" si="5"/>
        <v>-338246.0598384749</v>
      </c>
      <c r="M43" s="1198">
        <f t="shared" si="5"/>
        <v>-348393.44163362909</v>
      </c>
      <c r="N43" s="1198">
        <f t="shared" si="5"/>
        <v>-358845.24488263804</v>
      </c>
      <c r="O43" s="1198">
        <f t="shared" si="5"/>
        <v>-369610.60222911718</v>
      </c>
      <c r="P43" s="1198">
        <f t="shared" si="5"/>
        <v>-380698.92029599065</v>
      </c>
      <c r="Q43" s="1198">
        <f t="shared" si="5"/>
        <v>-392119.88790487038</v>
      </c>
      <c r="R43" s="1198">
        <f t="shared" si="5"/>
        <v>-403883.48454201646</v>
      </c>
      <c r="S43" s="1198">
        <f t="shared" si="5"/>
        <v>-415999.98907827702</v>
      </c>
      <c r="T43" s="1198">
        <f t="shared" si="5"/>
        <v>-428479.98875062529</v>
      </c>
      <c r="U43" s="1198">
        <f t="shared" si="5"/>
        <v>-441334.38841314404</v>
      </c>
      <c r="V43" s="1198">
        <f t="shared" si="5"/>
        <v>-454574.42006553838</v>
      </c>
      <c r="W43" s="1198">
        <f t="shared" si="5"/>
        <v>-468211.6526675045</v>
      </c>
      <c r="X43" s="1198">
        <f t="shared" si="5"/>
        <v>-482258.00224752957</v>
      </c>
      <c r="Y43" s="1198">
        <f t="shared" si="5"/>
        <v>-496725.74231495545</v>
      </c>
      <c r="Z43" s="1198">
        <f t="shared" si="5"/>
        <v>-511627.51458440418</v>
      </c>
      <c r="AA43" s="1198">
        <f t="shared" si="5"/>
        <v>-526976.34002193622</v>
      </c>
      <c r="AB43" s="1198">
        <f t="shared" si="5"/>
        <v>-542785.63022259425</v>
      </c>
      <c r="AC43" s="1198">
        <f t="shared" si="5"/>
        <v>-559069.19912927202</v>
      </c>
      <c r="AD43" s="1198">
        <f t="shared" si="5"/>
        <v>-575841.27510315028</v>
      </c>
      <c r="AE43" s="1198">
        <f t="shared" si="5"/>
        <v>-593116.51335624489</v>
      </c>
      <c r="AF43" s="1198">
        <f t="shared" si="5"/>
        <v>-610910.0087569321</v>
      </c>
      <c r="AG43" s="1198">
        <f t="shared" si="5"/>
        <v>-629237.30901964009</v>
      </c>
      <c r="AH43" s="1198">
        <f t="shared" si="5"/>
        <v>-648114.42829022941</v>
      </c>
      <c r="AI43" s="1198">
        <f t="shared" si="5"/>
        <v>-667557.86113893613</v>
      </c>
      <c r="AJ43" s="1198">
        <f t="shared" si="5"/>
        <v>-687584.59697310429</v>
      </c>
      <c r="AK43" s="1230">
        <f t="shared" si="5"/>
        <v>-708212.13488229725</v>
      </c>
    </row>
    <row r="44" spans="1:37" ht="14.25" customHeight="1">
      <c r="A44" s="425"/>
      <c r="B44" s="1151"/>
      <c r="C44" s="1152" t="s">
        <v>667</v>
      </c>
      <c r="D44" s="1152"/>
      <c r="E44" s="1152"/>
      <c r="F44" s="1152"/>
      <c r="G44" s="1152"/>
      <c r="H44" s="1198">
        <v>0</v>
      </c>
      <c r="I44" s="1198">
        <v>0</v>
      </c>
      <c r="J44" s="1198">
        <v>0</v>
      </c>
      <c r="K44" s="1198">
        <v>0</v>
      </c>
      <c r="L44" s="1198">
        <v>0</v>
      </c>
      <c r="M44" s="1198">
        <v>0</v>
      </c>
      <c r="N44" s="1198">
        <v>0</v>
      </c>
      <c r="O44" s="1198">
        <v>0</v>
      </c>
      <c r="P44" s="1198">
        <v>0</v>
      </c>
      <c r="Q44" s="1198">
        <v>0</v>
      </c>
      <c r="R44" s="1198">
        <v>0</v>
      </c>
      <c r="S44" s="1198">
        <v>0</v>
      </c>
      <c r="T44" s="1198">
        <v>0</v>
      </c>
      <c r="U44" s="1198">
        <v>0</v>
      </c>
      <c r="V44" s="1198">
        <v>0</v>
      </c>
      <c r="W44" s="1198">
        <v>0</v>
      </c>
      <c r="X44" s="1198">
        <v>0</v>
      </c>
      <c r="Y44" s="1198">
        <v>0</v>
      </c>
      <c r="Z44" s="1198">
        <v>0</v>
      </c>
      <c r="AA44" s="1198">
        <v>0</v>
      </c>
      <c r="AB44" s="1198">
        <v>0</v>
      </c>
      <c r="AC44" s="1198">
        <v>0</v>
      </c>
      <c r="AD44" s="1198">
        <v>0</v>
      </c>
      <c r="AE44" s="1198">
        <v>0</v>
      </c>
      <c r="AF44" s="1198">
        <v>0</v>
      </c>
      <c r="AG44" s="1198">
        <v>0</v>
      </c>
      <c r="AH44" s="1198">
        <v>0</v>
      </c>
      <c r="AI44" s="1198">
        <v>0</v>
      </c>
      <c r="AJ44" s="1198">
        <v>0</v>
      </c>
      <c r="AK44" s="1230">
        <v>0</v>
      </c>
    </row>
    <row r="45" spans="1:37" ht="14.25" customHeight="1">
      <c r="A45" s="425"/>
      <c r="B45" s="1174" t="s">
        <v>567</v>
      </c>
      <c r="C45" s="1175"/>
      <c r="D45" s="1175"/>
      <c r="E45" s="1175"/>
      <c r="F45" s="1175"/>
      <c r="G45" s="1175"/>
      <c r="H45" s="1225">
        <f t="shared" ref="H45:AK45" si="6">SUM(H42:H44)</f>
        <v>1702987.711325</v>
      </c>
      <c r="I45" s="1225">
        <f t="shared" si="6"/>
        <v>1754077.3426647501</v>
      </c>
      <c r="J45" s="1225">
        <f t="shared" si="6"/>
        <v>1806699.6629446927</v>
      </c>
      <c r="K45" s="1225">
        <f t="shared" si="6"/>
        <v>1860900.6528330334</v>
      </c>
      <c r="L45" s="1225">
        <f t="shared" si="6"/>
        <v>1916727.6724180242</v>
      </c>
      <c r="M45" s="1225">
        <f t="shared" si="6"/>
        <v>1974229.5025905645</v>
      </c>
      <c r="N45" s="1225">
        <f t="shared" si="6"/>
        <v>2033456.3876682818</v>
      </c>
      <c r="O45" s="1225">
        <f t="shared" si="6"/>
        <v>2094460.0792983302</v>
      </c>
      <c r="P45" s="1225">
        <f t="shared" si="6"/>
        <v>2157293.8816772802</v>
      </c>
      <c r="Q45" s="1225">
        <f t="shared" si="6"/>
        <v>2222012.6981275985</v>
      </c>
      <c r="R45" s="1225">
        <f t="shared" si="6"/>
        <v>2288673.0790714263</v>
      </c>
      <c r="S45" s="1225">
        <f t="shared" si="6"/>
        <v>2357333.2714435691</v>
      </c>
      <c r="T45" s="1225">
        <f t="shared" si="6"/>
        <v>2428053.269586876</v>
      </c>
      <c r="U45" s="1225">
        <f t="shared" si="6"/>
        <v>2500894.8676744821</v>
      </c>
      <c r="V45" s="1225">
        <f t="shared" si="6"/>
        <v>2575921.7137047169</v>
      </c>
      <c r="W45" s="1225">
        <f t="shared" si="6"/>
        <v>2653199.3651158586</v>
      </c>
      <c r="X45" s="1225">
        <f t="shared" si="6"/>
        <v>2732795.3460693336</v>
      </c>
      <c r="Y45" s="1225">
        <f t="shared" si="6"/>
        <v>2814779.2064514142</v>
      </c>
      <c r="Z45" s="1225">
        <f t="shared" si="6"/>
        <v>2899222.5826449562</v>
      </c>
      <c r="AA45" s="1225">
        <f t="shared" si="6"/>
        <v>2986199.2601243048</v>
      </c>
      <c r="AB45" s="1225">
        <f t="shared" si="6"/>
        <v>3075785.2379280338</v>
      </c>
      <c r="AC45" s="1225">
        <f t="shared" si="6"/>
        <v>3168058.7950658742</v>
      </c>
      <c r="AD45" s="1225">
        <f t="shared" si="6"/>
        <v>3263100.5589178512</v>
      </c>
      <c r="AE45" s="1225">
        <f t="shared" si="6"/>
        <v>3360993.5756853865</v>
      </c>
      <c r="AF45" s="1225">
        <f t="shared" si="6"/>
        <v>3461823.3829559479</v>
      </c>
      <c r="AG45" s="1225">
        <f t="shared" si="6"/>
        <v>3565678.0844446262</v>
      </c>
      <c r="AH45" s="1225">
        <f t="shared" si="6"/>
        <v>3672648.426977966</v>
      </c>
      <c r="AI45" s="1225">
        <f t="shared" si="6"/>
        <v>3782827.8797873044</v>
      </c>
      <c r="AJ45" s="1225">
        <f t="shared" si="6"/>
        <v>3896312.7161809234</v>
      </c>
      <c r="AK45" s="1232">
        <f t="shared" si="6"/>
        <v>4013202.0976663502</v>
      </c>
    </row>
    <row r="46" spans="1:37" ht="14.25" customHeight="1">
      <c r="A46" s="425"/>
      <c r="B46" s="1151"/>
      <c r="C46" s="1152"/>
      <c r="D46" s="1152"/>
      <c r="E46" s="1152"/>
      <c r="F46" s="1152"/>
      <c r="G46" s="1152"/>
      <c r="H46" s="1152"/>
      <c r="I46" s="1152"/>
      <c r="J46" s="1152"/>
      <c r="K46" s="1152"/>
      <c r="L46" s="1152"/>
      <c r="M46" s="1152"/>
      <c r="N46" s="1152"/>
      <c r="O46" s="1152"/>
      <c r="P46" s="1197"/>
      <c r="Q46" s="1152"/>
      <c r="R46" s="1152"/>
      <c r="S46" s="1152"/>
      <c r="T46" s="1152"/>
      <c r="U46" s="1152"/>
      <c r="V46" s="1152"/>
      <c r="W46" s="1152"/>
      <c r="X46" s="1152"/>
      <c r="Y46" s="1152"/>
      <c r="Z46" s="1152"/>
      <c r="AA46" s="1152"/>
      <c r="AB46" s="1152"/>
      <c r="AC46" s="1152"/>
      <c r="AD46" s="1152"/>
      <c r="AE46" s="1152"/>
      <c r="AF46" s="1152"/>
      <c r="AG46" s="1152"/>
      <c r="AH46" s="1152"/>
      <c r="AI46" s="1152"/>
      <c r="AJ46" s="1152"/>
      <c r="AK46" s="1154"/>
    </row>
    <row r="47" spans="1:37" ht="14.25" customHeight="1">
      <c r="A47" s="425"/>
      <c r="B47" s="1151" t="s">
        <v>464</v>
      </c>
      <c r="C47" s="1152"/>
      <c r="D47" s="1152"/>
      <c r="E47" s="1152"/>
      <c r="F47" s="1152"/>
      <c r="G47" s="1152"/>
      <c r="H47" s="1152"/>
      <c r="I47" s="1152"/>
      <c r="J47" s="1152"/>
      <c r="K47" s="1152"/>
      <c r="L47" s="1152"/>
      <c r="M47" s="1152"/>
      <c r="N47" s="1152"/>
      <c r="O47" s="1152"/>
      <c r="P47" s="1197"/>
      <c r="Q47" s="1152"/>
      <c r="R47" s="1152"/>
      <c r="S47" s="1152"/>
      <c r="T47" s="1152"/>
      <c r="U47" s="1152"/>
      <c r="V47" s="1152"/>
      <c r="W47" s="1152"/>
      <c r="X47" s="1152"/>
      <c r="Y47" s="1152"/>
      <c r="Z47" s="1152"/>
      <c r="AA47" s="1152"/>
      <c r="AB47" s="1152"/>
      <c r="AC47" s="1152"/>
      <c r="AD47" s="1152"/>
      <c r="AE47" s="1152"/>
      <c r="AF47" s="1152"/>
      <c r="AG47" s="1152"/>
      <c r="AH47" s="1152"/>
      <c r="AI47" s="1152"/>
      <c r="AJ47" s="1152"/>
      <c r="AK47" s="1154"/>
    </row>
    <row r="48" spans="1:37" ht="14.25" customHeight="1">
      <c r="A48" s="425"/>
      <c r="B48" s="1151"/>
      <c r="C48" s="1152" t="str">
        <f t="shared" ref="C48:C52" si="7">J17</f>
        <v>Repairs and Maintenance</v>
      </c>
      <c r="D48" s="1152"/>
      <c r="E48" s="1152"/>
      <c r="F48" s="1152"/>
      <c r="G48" s="1152"/>
      <c r="H48" s="1198">
        <f t="shared" ref="H48:AK48" si="8">$M17*(1+$G$20)^G$37</f>
        <v>110010</v>
      </c>
      <c r="I48" s="1198">
        <f t="shared" si="8"/>
        <v>112210.2</v>
      </c>
      <c r="J48" s="1198">
        <f t="shared" si="8"/>
        <v>114454.40399999999</v>
      </c>
      <c r="K48" s="1198">
        <f t="shared" si="8"/>
        <v>116743.49208</v>
      </c>
      <c r="L48" s="1198">
        <f t="shared" si="8"/>
        <v>119078.36192159999</v>
      </c>
      <c r="M48" s="1198">
        <f t="shared" si="8"/>
        <v>121459.929160032</v>
      </c>
      <c r="N48" s="1198">
        <f t="shared" si="8"/>
        <v>123889.12774323265</v>
      </c>
      <c r="O48" s="1198">
        <f t="shared" si="8"/>
        <v>126366.91029809727</v>
      </c>
      <c r="P48" s="1198">
        <f t="shared" si="8"/>
        <v>128894.24850405923</v>
      </c>
      <c r="Q48" s="1198">
        <f t="shared" si="8"/>
        <v>131472.13347414043</v>
      </c>
      <c r="R48" s="1198">
        <f t="shared" si="8"/>
        <v>134101.57614362324</v>
      </c>
      <c r="S48" s="1198">
        <f t="shared" si="8"/>
        <v>136783.60766649566</v>
      </c>
      <c r="T48" s="1198">
        <f t="shared" si="8"/>
        <v>139519.27981982561</v>
      </c>
      <c r="U48" s="1198">
        <f t="shared" si="8"/>
        <v>142309.66541622209</v>
      </c>
      <c r="V48" s="1198">
        <f t="shared" si="8"/>
        <v>145155.85872454656</v>
      </c>
      <c r="W48" s="1198">
        <f t="shared" si="8"/>
        <v>148058.97589903747</v>
      </c>
      <c r="X48" s="1198">
        <f t="shared" si="8"/>
        <v>151020.15541701822</v>
      </c>
      <c r="Y48" s="1198">
        <f t="shared" si="8"/>
        <v>154040.55852535862</v>
      </c>
      <c r="Z48" s="1198">
        <f t="shared" si="8"/>
        <v>157121.36969586575</v>
      </c>
      <c r="AA48" s="1198">
        <f t="shared" si="8"/>
        <v>160263.79708978307</v>
      </c>
      <c r="AB48" s="1198">
        <f t="shared" si="8"/>
        <v>163469.07303157874</v>
      </c>
      <c r="AC48" s="1198">
        <f t="shared" si="8"/>
        <v>166738.45449221032</v>
      </c>
      <c r="AD48" s="1198">
        <f t="shared" si="8"/>
        <v>170073.22358205452</v>
      </c>
      <c r="AE48" s="1198">
        <f t="shared" si="8"/>
        <v>173474.6880536956</v>
      </c>
      <c r="AF48" s="1198">
        <f t="shared" si="8"/>
        <v>176944.18181476952</v>
      </c>
      <c r="AG48" s="1198">
        <f t="shared" si="8"/>
        <v>180483.0654510649</v>
      </c>
      <c r="AH48" s="1198">
        <f t="shared" si="8"/>
        <v>184092.72676008623</v>
      </c>
      <c r="AI48" s="1198">
        <f t="shared" si="8"/>
        <v>187774.58129528791</v>
      </c>
      <c r="AJ48" s="1198">
        <f t="shared" si="8"/>
        <v>191530.0729211937</v>
      </c>
      <c r="AK48" s="1230">
        <f t="shared" si="8"/>
        <v>195360.67437961756</v>
      </c>
    </row>
    <row r="49" spans="1:37" ht="14.25" customHeight="1">
      <c r="A49" s="425"/>
      <c r="B49" s="1151"/>
      <c r="C49" s="1152" t="str">
        <f t="shared" si="7"/>
        <v>Administrative</v>
      </c>
      <c r="D49" s="1152"/>
      <c r="E49" s="1152"/>
      <c r="F49" s="1152"/>
      <c r="G49" s="1152"/>
      <c r="H49" s="1198">
        <f t="shared" ref="H49:AK49" si="9">$M18*(1+$G$20)^G$37</f>
        <v>110010</v>
      </c>
      <c r="I49" s="1198">
        <f t="shared" si="9"/>
        <v>112210.2</v>
      </c>
      <c r="J49" s="1198">
        <f t="shared" si="9"/>
        <v>114454.40399999999</v>
      </c>
      <c r="K49" s="1198">
        <f t="shared" si="9"/>
        <v>116743.49208</v>
      </c>
      <c r="L49" s="1198">
        <f t="shared" si="9"/>
        <v>119078.36192159999</v>
      </c>
      <c r="M49" s="1198">
        <f t="shared" si="9"/>
        <v>121459.929160032</v>
      </c>
      <c r="N49" s="1198">
        <f t="shared" si="9"/>
        <v>123889.12774323265</v>
      </c>
      <c r="O49" s="1198">
        <f t="shared" si="9"/>
        <v>126366.91029809727</v>
      </c>
      <c r="P49" s="1198">
        <f t="shared" si="9"/>
        <v>128894.24850405923</v>
      </c>
      <c r="Q49" s="1198">
        <f t="shared" si="9"/>
        <v>131472.13347414043</v>
      </c>
      <c r="R49" s="1198">
        <f t="shared" si="9"/>
        <v>134101.57614362324</v>
      </c>
      <c r="S49" s="1198">
        <f t="shared" si="9"/>
        <v>136783.60766649566</v>
      </c>
      <c r="T49" s="1198">
        <f t="shared" si="9"/>
        <v>139519.27981982561</v>
      </c>
      <c r="U49" s="1198">
        <f t="shared" si="9"/>
        <v>142309.66541622209</v>
      </c>
      <c r="V49" s="1198">
        <f t="shared" si="9"/>
        <v>145155.85872454656</v>
      </c>
      <c r="W49" s="1198">
        <f t="shared" si="9"/>
        <v>148058.97589903747</v>
      </c>
      <c r="X49" s="1198">
        <f t="shared" si="9"/>
        <v>151020.15541701822</v>
      </c>
      <c r="Y49" s="1198">
        <f t="shared" si="9"/>
        <v>154040.55852535862</v>
      </c>
      <c r="Z49" s="1198">
        <f t="shared" si="9"/>
        <v>157121.36969586575</v>
      </c>
      <c r="AA49" s="1198">
        <f t="shared" si="9"/>
        <v>160263.79708978307</v>
      </c>
      <c r="AB49" s="1198">
        <f t="shared" si="9"/>
        <v>163469.07303157874</v>
      </c>
      <c r="AC49" s="1198">
        <f t="shared" si="9"/>
        <v>166738.45449221032</v>
      </c>
      <c r="AD49" s="1198">
        <f t="shared" si="9"/>
        <v>170073.22358205452</v>
      </c>
      <c r="AE49" s="1198">
        <f t="shared" si="9"/>
        <v>173474.6880536956</v>
      </c>
      <c r="AF49" s="1198">
        <f t="shared" si="9"/>
        <v>176944.18181476952</v>
      </c>
      <c r="AG49" s="1198">
        <f t="shared" si="9"/>
        <v>180483.0654510649</v>
      </c>
      <c r="AH49" s="1198">
        <f t="shared" si="9"/>
        <v>184092.72676008623</v>
      </c>
      <c r="AI49" s="1198">
        <f t="shared" si="9"/>
        <v>187774.58129528791</v>
      </c>
      <c r="AJ49" s="1198">
        <f t="shared" si="9"/>
        <v>191530.0729211937</v>
      </c>
      <c r="AK49" s="1230">
        <f t="shared" si="9"/>
        <v>195360.67437961756</v>
      </c>
    </row>
    <row r="50" spans="1:37" ht="14.25" customHeight="1">
      <c r="A50" s="425"/>
      <c r="B50" s="1151"/>
      <c r="C50" s="1152" t="str">
        <f t="shared" si="7"/>
        <v>Utilities</v>
      </c>
      <c r="D50" s="1152"/>
      <c r="E50" s="1152"/>
      <c r="F50" s="1152"/>
      <c r="G50" s="1152"/>
      <c r="H50" s="1198">
        <f t="shared" ref="H50:AK50" si="10">$M19*(1+$G$20)^G$37</f>
        <v>146680</v>
      </c>
      <c r="I50" s="1198">
        <f t="shared" si="10"/>
        <v>149613.6</v>
      </c>
      <c r="J50" s="1198">
        <f t="shared" si="10"/>
        <v>152605.872</v>
      </c>
      <c r="K50" s="1198">
        <f t="shared" si="10"/>
        <v>155657.98943999998</v>
      </c>
      <c r="L50" s="1198">
        <f t="shared" si="10"/>
        <v>158771.1492288</v>
      </c>
      <c r="M50" s="1198">
        <f t="shared" si="10"/>
        <v>161946.572213376</v>
      </c>
      <c r="N50" s="1198">
        <f t="shared" si="10"/>
        <v>165185.50365764354</v>
      </c>
      <c r="O50" s="1198">
        <f t="shared" si="10"/>
        <v>168489.21373079636</v>
      </c>
      <c r="P50" s="1198">
        <f t="shared" si="10"/>
        <v>171858.99800541232</v>
      </c>
      <c r="Q50" s="1198">
        <f t="shared" si="10"/>
        <v>175296.17796552056</v>
      </c>
      <c r="R50" s="1198">
        <f t="shared" si="10"/>
        <v>178802.10152483097</v>
      </c>
      <c r="S50" s="1198">
        <f t="shared" si="10"/>
        <v>182378.14355532755</v>
      </c>
      <c r="T50" s="1198">
        <f t="shared" si="10"/>
        <v>186025.70642643413</v>
      </c>
      <c r="U50" s="1198">
        <f t="shared" si="10"/>
        <v>189746.22055496281</v>
      </c>
      <c r="V50" s="1198">
        <f t="shared" si="10"/>
        <v>193541.1449660621</v>
      </c>
      <c r="W50" s="1198">
        <f t="shared" si="10"/>
        <v>197411.96786538328</v>
      </c>
      <c r="X50" s="1198">
        <f t="shared" si="10"/>
        <v>201360.20722269098</v>
      </c>
      <c r="Y50" s="1198">
        <f t="shared" si="10"/>
        <v>205387.41136714481</v>
      </c>
      <c r="Z50" s="1198">
        <f t="shared" si="10"/>
        <v>209495.15959448769</v>
      </c>
      <c r="AA50" s="1198">
        <f t="shared" si="10"/>
        <v>213685.06278637744</v>
      </c>
      <c r="AB50" s="1198">
        <f t="shared" si="10"/>
        <v>217958.764042105</v>
      </c>
      <c r="AC50" s="1198">
        <f t="shared" si="10"/>
        <v>222317.93932294709</v>
      </c>
      <c r="AD50" s="1198">
        <f t="shared" si="10"/>
        <v>226764.29810940602</v>
      </c>
      <c r="AE50" s="1198">
        <f t="shared" si="10"/>
        <v>231299.58407159412</v>
      </c>
      <c r="AF50" s="1198">
        <f t="shared" si="10"/>
        <v>235925.575753026</v>
      </c>
      <c r="AG50" s="1198">
        <f t="shared" si="10"/>
        <v>240644.08726808653</v>
      </c>
      <c r="AH50" s="1198">
        <f t="shared" si="10"/>
        <v>245456.96901344828</v>
      </c>
      <c r="AI50" s="1198">
        <f t="shared" si="10"/>
        <v>250366.10839371721</v>
      </c>
      <c r="AJ50" s="1198">
        <f t="shared" si="10"/>
        <v>255373.43056159161</v>
      </c>
      <c r="AK50" s="1230">
        <f t="shared" si="10"/>
        <v>260480.89917282341</v>
      </c>
    </row>
    <row r="51" spans="1:37" ht="14.25" customHeight="1">
      <c r="A51" s="425"/>
      <c r="B51" s="1151"/>
      <c r="C51" s="1152" t="str">
        <f t="shared" si="7"/>
        <v>Real Estate Taxes</v>
      </c>
      <c r="D51" s="1152"/>
      <c r="E51" s="1152"/>
      <c r="F51" s="1152"/>
      <c r="G51" s="1152"/>
      <c r="H51" s="1198">
        <f t="shared" ref="H51:AK51" si="11">$M20*(1+$G$20)^G$37</f>
        <v>120210.89727</v>
      </c>
      <c r="I51" s="1198">
        <f t="shared" si="11"/>
        <v>122615.1152154</v>
      </c>
      <c r="J51" s="1198">
        <f t="shared" si="11"/>
        <v>125067.417519708</v>
      </c>
      <c r="K51" s="1198">
        <f t="shared" si="11"/>
        <v>127568.76587010216</v>
      </c>
      <c r="L51" s="1198">
        <f t="shared" si="11"/>
        <v>130120.1411875042</v>
      </c>
      <c r="M51" s="1198">
        <f t="shared" si="11"/>
        <v>132722.5440112543</v>
      </c>
      <c r="N51" s="1198">
        <f t="shared" si="11"/>
        <v>135376.99489147938</v>
      </c>
      <c r="O51" s="1198">
        <f t="shared" si="11"/>
        <v>138084.53478930893</v>
      </c>
      <c r="P51" s="1198">
        <f t="shared" si="11"/>
        <v>140846.22548509514</v>
      </c>
      <c r="Q51" s="1198">
        <f t="shared" si="11"/>
        <v>143663.14999479704</v>
      </c>
      <c r="R51" s="1198">
        <f t="shared" si="11"/>
        <v>146536.41299469298</v>
      </c>
      <c r="S51" s="1198">
        <f t="shared" si="11"/>
        <v>149467.14125458681</v>
      </c>
      <c r="T51" s="1198">
        <f t="shared" si="11"/>
        <v>152456.48407967857</v>
      </c>
      <c r="U51" s="1198">
        <f t="shared" si="11"/>
        <v>155505.61376127214</v>
      </c>
      <c r="V51" s="1198">
        <f t="shared" si="11"/>
        <v>158615.7260364976</v>
      </c>
      <c r="W51" s="1198">
        <f t="shared" si="11"/>
        <v>161788.0405572275</v>
      </c>
      <c r="X51" s="1198">
        <f t="shared" si="11"/>
        <v>165023.80136837208</v>
      </c>
      <c r="Y51" s="1198">
        <f t="shared" si="11"/>
        <v>168324.27739573954</v>
      </c>
      <c r="Z51" s="1198">
        <f t="shared" si="11"/>
        <v>171690.76294365432</v>
      </c>
      <c r="AA51" s="1198">
        <f t="shared" si="11"/>
        <v>175124.57820252739</v>
      </c>
      <c r="AB51" s="1198">
        <f t="shared" si="11"/>
        <v>178627.06976657794</v>
      </c>
      <c r="AC51" s="1198">
        <f t="shared" si="11"/>
        <v>182199.6111619095</v>
      </c>
      <c r="AD51" s="1198">
        <f t="shared" si="11"/>
        <v>185843.6033851477</v>
      </c>
      <c r="AE51" s="1198">
        <f t="shared" si="11"/>
        <v>189560.47545285063</v>
      </c>
      <c r="AF51" s="1198">
        <f t="shared" si="11"/>
        <v>193351.68496190765</v>
      </c>
      <c r="AG51" s="1198">
        <f t="shared" si="11"/>
        <v>197218.7186611458</v>
      </c>
      <c r="AH51" s="1198">
        <f t="shared" si="11"/>
        <v>201163.09303436874</v>
      </c>
      <c r="AI51" s="1198">
        <f t="shared" si="11"/>
        <v>205186.35489505608</v>
      </c>
      <c r="AJ51" s="1198">
        <f t="shared" si="11"/>
        <v>209290.08199295725</v>
      </c>
      <c r="AK51" s="1230">
        <f t="shared" si="11"/>
        <v>213475.88363281635</v>
      </c>
    </row>
    <row r="52" spans="1:37" ht="14.25" customHeight="1">
      <c r="A52" s="425"/>
      <c r="B52" s="1151"/>
      <c r="C52" s="1152" t="str">
        <f t="shared" si="7"/>
        <v>Property Management Fee (% gross revenue)</v>
      </c>
      <c r="D52" s="1152"/>
      <c r="E52" s="1152"/>
      <c r="F52" s="1152"/>
      <c r="G52" s="1152"/>
      <c r="H52" s="1198">
        <f t="shared" ref="H52:AK52" si="12">H42*$N$21</f>
        <v>60105.448635000001</v>
      </c>
      <c r="I52" s="1198">
        <f t="shared" si="12"/>
        <v>61908.612094049997</v>
      </c>
      <c r="J52" s="1198">
        <f t="shared" si="12"/>
        <v>63765.870456871497</v>
      </c>
      <c r="K52" s="1198">
        <f t="shared" si="12"/>
        <v>65678.846570577647</v>
      </c>
      <c r="L52" s="1198">
        <f t="shared" si="12"/>
        <v>67649.211967694966</v>
      </c>
      <c r="M52" s="1198">
        <f t="shared" si="12"/>
        <v>69678.688326725809</v>
      </c>
      <c r="N52" s="1198">
        <f t="shared" si="12"/>
        <v>71769.0489765276</v>
      </c>
      <c r="O52" s="1198">
        <f t="shared" si="12"/>
        <v>73922.120445823413</v>
      </c>
      <c r="P52" s="1198">
        <f t="shared" si="12"/>
        <v>76139.784059198122</v>
      </c>
      <c r="Q52" s="1198">
        <f t="shared" si="12"/>
        <v>78423.977580974068</v>
      </c>
      <c r="R52" s="1198">
        <f t="shared" si="12"/>
        <v>80776.696908403275</v>
      </c>
      <c r="S52" s="1198">
        <f t="shared" si="12"/>
        <v>83199.997815655384</v>
      </c>
      <c r="T52" s="1198">
        <f t="shared" si="12"/>
        <v>85695.99775012504</v>
      </c>
      <c r="U52" s="1198">
        <f t="shared" si="12"/>
        <v>88266.877682628779</v>
      </c>
      <c r="V52" s="1198">
        <f t="shared" si="12"/>
        <v>90914.884013107658</v>
      </c>
      <c r="W52" s="1198">
        <f t="shared" si="12"/>
        <v>93642.330533500877</v>
      </c>
      <c r="X52" s="1198">
        <f t="shared" si="12"/>
        <v>96451.600449505888</v>
      </c>
      <c r="Y52" s="1198">
        <f t="shared" si="12"/>
        <v>99345.148462991085</v>
      </c>
      <c r="Z52" s="1198">
        <f t="shared" si="12"/>
        <v>102325.50291688081</v>
      </c>
      <c r="AA52" s="1198">
        <f t="shared" si="12"/>
        <v>105395.26800438722</v>
      </c>
      <c r="AB52" s="1198">
        <f t="shared" si="12"/>
        <v>108557.12604451884</v>
      </c>
      <c r="AC52" s="1198">
        <f t="shared" si="12"/>
        <v>111813.83982585439</v>
      </c>
      <c r="AD52" s="1198">
        <f t="shared" si="12"/>
        <v>115168.25502063004</v>
      </c>
      <c r="AE52" s="1198">
        <f t="shared" si="12"/>
        <v>118623.30267124895</v>
      </c>
      <c r="AF52" s="1198">
        <f t="shared" si="12"/>
        <v>122182.0017513864</v>
      </c>
      <c r="AG52" s="1198">
        <f t="shared" si="12"/>
        <v>125847.46180392799</v>
      </c>
      <c r="AH52" s="1198">
        <f t="shared" si="12"/>
        <v>129622.88565804585</v>
      </c>
      <c r="AI52" s="1198">
        <f t="shared" si="12"/>
        <v>133511.57222778723</v>
      </c>
      <c r="AJ52" s="1198">
        <f t="shared" si="12"/>
        <v>137516.91939462084</v>
      </c>
      <c r="AK52" s="1230">
        <f t="shared" si="12"/>
        <v>141642.42697645942</v>
      </c>
    </row>
    <row r="53" spans="1:37" ht="14.25" customHeight="1">
      <c r="A53" s="425"/>
      <c r="B53" s="1174" t="s">
        <v>647</v>
      </c>
      <c r="C53" s="1175"/>
      <c r="D53" s="1175"/>
      <c r="E53" s="1175"/>
      <c r="F53" s="1175"/>
      <c r="G53" s="1175"/>
      <c r="H53" s="1225">
        <f t="shared" ref="H53:AK53" si="13">SUM(H48:H52)</f>
        <v>547016.34590499999</v>
      </c>
      <c r="I53" s="1225">
        <f t="shared" si="13"/>
        <v>558557.72730945004</v>
      </c>
      <c r="J53" s="1225">
        <f t="shared" si="13"/>
        <v>570347.96797657944</v>
      </c>
      <c r="K53" s="1225">
        <f t="shared" si="13"/>
        <v>582392.58604067983</v>
      </c>
      <c r="L53" s="1225">
        <f t="shared" si="13"/>
        <v>594697.22622719908</v>
      </c>
      <c r="M53" s="1225">
        <f t="shared" si="13"/>
        <v>607267.66287142015</v>
      </c>
      <c r="N53" s="1225">
        <f t="shared" si="13"/>
        <v>620109.80301211588</v>
      </c>
      <c r="O53" s="1225">
        <f t="shared" si="13"/>
        <v>633229.68956212327</v>
      </c>
      <c r="P53" s="1225">
        <f t="shared" si="13"/>
        <v>646633.504557824</v>
      </c>
      <c r="Q53" s="1225">
        <f t="shared" si="13"/>
        <v>660327.57248957257</v>
      </c>
      <c r="R53" s="1225">
        <f t="shared" si="13"/>
        <v>674318.36371517379</v>
      </c>
      <c r="S53" s="1225">
        <f t="shared" si="13"/>
        <v>688612.49795856106</v>
      </c>
      <c r="T53" s="1225">
        <f t="shared" si="13"/>
        <v>703216.74789588887</v>
      </c>
      <c r="U53" s="1225">
        <f t="shared" si="13"/>
        <v>718138.04283130798</v>
      </c>
      <c r="V53" s="1225">
        <f t="shared" si="13"/>
        <v>733383.47246476042</v>
      </c>
      <c r="W53" s="1225">
        <f t="shared" si="13"/>
        <v>748960.29075418657</v>
      </c>
      <c r="X53" s="1225">
        <f t="shared" si="13"/>
        <v>764875.91987460537</v>
      </c>
      <c r="Y53" s="1225">
        <f t="shared" si="13"/>
        <v>781137.9542765927</v>
      </c>
      <c r="Z53" s="1225">
        <f t="shared" si="13"/>
        <v>797754.16484675428</v>
      </c>
      <c r="AA53" s="1225">
        <f t="shared" si="13"/>
        <v>814732.50317285815</v>
      </c>
      <c r="AB53" s="1225">
        <f t="shared" si="13"/>
        <v>832081.10591635923</v>
      </c>
      <c r="AC53" s="1225">
        <f t="shared" si="13"/>
        <v>849808.2992951317</v>
      </c>
      <c r="AD53" s="1225">
        <f t="shared" si="13"/>
        <v>867922.60367929284</v>
      </c>
      <c r="AE53" s="1225">
        <f t="shared" si="13"/>
        <v>886432.73830308474</v>
      </c>
      <c r="AF53" s="1225">
        <f t="shared" si="13"/>
        <v>905347.6260958591</v>
      </c>
      <c r="AG53" s="1225">
        <f t="shared" si="13"/>
        <v>924676.3986352901</v>
      </c>
      <c r="AH53" s="1225">
        <f t="shared" si="13"/>
        <v>944428.40122603532</v>
      </c>
      <c r="AI53" s="1225">
        <f t="shared" si="13"/>
        <v>964613.1981071363</v>
      </c>
      <c r="AJ53" s="1225">
        <f t="shared" si="13"/>
        <v>985240.57779155707</v>
      </c>
      <c r="AK53" s="1232">
        <f t="shared" si="13"/>
        <v>1006320.5585413344</v>
      </c>
    </row>
    <row r="54" spans="1:37" ht="14.25" customHeight="1">
      <c r="A54" s="425"/>
      <c r="B54" s="1151"/>
      <c r="C54" s="1152"/>
      <c r="D54" s="1152"/>
      <c r="E54" s="1152"/>
      <c r="F54" s="1152"/>
      <c r="G54" s="1152"/>
      <c r="H54" s="1152"/>
      <c r="I54" s="1152"/>
      <c r="J54" s="1152"/>
      <c r="K54" s="1152"/>
      <c r="L54" s="1152"/>
      <c r="M54" s="1152"/>
      <c r="N54" s="1152"/>
      <c r="O54" s="1152"/>
      <c r="P54" s="1197"/>
      <c r="Q54" s="1152"/>
      <c r="R54" s="1152"/>
      <c r="S54" s="1152"/>
      <c r="T54" s="1152"/>
      <c r="U54" s="1152"/>
      <c r="V54" s="1152"/>
      <c r="W54" s="1152"/>
      <c r="X54" s="1152"/>
      <c r="Y54" s="1152"/>
      <c r="Z54" s="1152"/>
      <c r="AA54" s="1152"/>
      <c r="AB54" s="1152"/>
      <c r="AC54" s="1152"/>
      <c r="AD54" s="1152"/>
      <c r="AE54" s="1152"/>
      <c r="AF54" s="1152"/>
      <c r="AG54" s="1152"/>
      <c r="AH54" s="1152"/>
      <c r="AI54" s="1152"/>
      <c r="AJ54" s="1152"/>
      <c r="AK54" s="1154"/>
    </row>
    <row r="55" spans="1:37" ht="14.25" customHeight="1">
      <c r="A55" s="425"/>
      <c r="B55" s="1151" t="s">
        <v>568</v>
      </c>
      <c r="C55" s="1152"/>
      <c r="D55" s="1152"/>
      <c r="E55" s="1152"/>
      <c r="F55" s="1152"/>
      <c r="G55" s="1152"/>
      <c r="H55" s="1198">
        <f t="shared" ref="H55:AK55" si="14">H45-H53</f>
        <v>1155971.3654200002</v>
      </c>
      <c r="I55" s="1198">
        <f t="shared" si="14"/>
        <v>1195519.6153553</v>
      </c>
      <c r="J55" s="1198">
        <f t="shared" si="14"/>
        <v>1236351.6949681132</v>
      </c>
      <c r="K55" s="1198">
        <f t="shared" si="14"/>
        <v>1278508.0667923535</v>
      </c>
      <c r="L55" s="1198">
        <f t="shared" si="14"/>
        <v>1322030.4461908252</v>
      </c>
      <c r="M55" s="1198">
        <f t="shared" si="14"/>
        <v>1366961.8397191444</v>
      </c>
      <c r="N55" s="1198">
        <f t="shared" si="14"/>
        <v>1413346.5846561659</v>
      </c>
      <c r="O55" s="1198">
        <f t="shared" si="14"/>
        <v>1461230.389736207</v>
      </c>
      <c r="P55" s="1198">
        <f t="shared" si="14"/>
        <v>1510660.3771194562</v>
      </c>
      <c r="Q55" s="1198">
        <f t="shared" si="14"/>
        <v>1561685.1256380258</v>
      </c>
      <c r="R55" s="1198">
        <f t="shared" si="14"/>
        <v>1614354.7153562526</v>
      </c>
      <c r="S55" s="1198">
        <f t="shared" si="14"/>
        <v>1668720.7734850082</v>
      </c>
      <c r="T55" s="1198">
        <f t="shared" si="14"/>
        <v>1724836.5216909871</v>
      </c>
      <c r="U55" s="1198">
        <f t="shared" si="14"/>
        <v>1782756.8248431741</v>
      </c>
      <c r="V55" s="1198">
        <f t="shared" si="14"/>
        <v>1842538.2412399566</v>
      </c>
      <c r="W55" s="1198">
        <f t="shared" si="14"/>
        <v>1904239.0743616722</v>
      </c>
      <c r="X55" s="1198">
        <f t="shared" si="14"/>
        <v>1967919.4261947284</v>
      </c>
      <c r="Y55" s="1198">
        <f t="shared" si="14"/>
        <v>2033641.2521748214</v>
      </c>
      <c r="Z55" s="1198">
        <f t="shared" si="14"/>
        <v>2101468.417798202</v>
      </c>
      <c r="AA55" s="1198">
        <f t="shared" si="14"/>
        <v>2171466.7569514466</v>
      </c>
      <c r="AB55" s="1198">
        <f t="shared" si="14"/>
        <v>2243704.1320116743</v>
      </c>
      <c r="AC55" s="1198">
        <f t="shared" si="14"/>
        <v>2318250.4957707427</v>
      </c>
      <c r="AD55" s="1198">
        <f t="shared" si="14"/>
        <v>2395177.9552385584</v>
      </c>
      <c r="AE55" s="1198">
        <f t="shared" si="14"/>
        <v>2474560.8373823017</v>
      </c>
      <c r="AF55" s="1198">
        <f t="shared" si="14"/>
        <v>2556475.7568600886</v>
      </c>
      <c r="AG55" s="1198">
        <f t="shared" si="14"/>
        <v>2641001.6858093361</v>
      </c>
      <c r="AH55" s="1198">
        <f t="shared" si="14"/>
        <v>2728220.0257519307</v>
      </c>
      <c r="AI55" s="1198">
        <f t="shared" si="14"/>
        <v>2818214.681680168</v>
      </c>
      <c r="AJ55" s="1198">
        <f t="shared" si="14"/>
        <v>2911072.1383893662</v>
      </c>
      <c r="AK55" s="1230">
        <f t="shared" si="14"/>
        <v>3006881.539125016</v>
      </c>
    </row>
    <row r="56" spans="1:37" ht="14.25" customHeight="1">
      <c r="A56" s="425"/>
      <c r="B56" s="1151"/>
      <c r="C56" s="1152"/>
      <c r="D56" s="1152"/>
      <c r="E56" s="1152"/>
      <c r="F56" s="1152"/>
      <c r="G56" s="1152"/>
      <c r="H56" s="1152"/>
      <c r="I56" s="1152"/>
      <c r="J56" s="1152"/>
      <c r="K56" s="1152"/>
      <c r="L56" s="1152"/>
      <c r="M56" s="1152"/>
      <c r="N56" s="1152"/>
      <c r="O56" s="1152"/>
      <c r="P56" s="1197"/>
      <c r="Q56" s="1152"/>
      <c r="R56" s="1152"/>
      <c r="S56" s="1152"/>
      <c r="T56" s="1152"/>
      <c r="U56" s="1152"/>
      <c r="V56" s="1152"/>
      <c r="W56" s="1152"/>
      <c r="X56" s="1152"/>
      <c r="Y56" s="1152"/>
      <c r="Z56" s="1152"/>
      <c r="AA56" s="1152"/>
      <c r="AB56" s="1152"/>
      <c r="AC56" s="1152"/>
      <c r="AD56" s="1152"/>
      <c r="AE56" s="1152"/>
      <c r="AF56" s="1152"/>
      <c r="AG56" s="1152"/>
      <c r="AH56" s="1152"/>
      <c r="AI56" s="1152"/>
      <c r="AJ56" s="1152"/>
      <c r="AK56" s="1154"/>
    </row>
    <row r="57" spans="1:37" ht="14.25" customHeight="1">
      <c r="A57" s="425"/>
      <c r="B57" s="1151" t="s">
        <v>670</v>
      </c>
      <c r="C57" s="1152"/>
      <c r="D57" s="1152"/>
      <c r="E57" s="1152"/>
      <c r="F57" s="1152"/>
      <c r="G57" s="1152"/>
      <c r="H57" s="1152"/>
      <c r="I57" s="1152"/>
      <c r="J57" s="1152"/>
      <c r="K57" s="1152"/>
      <c r="L57" s="1152"/>
      <c r="M57" s="1152"/>
      <c r="N57" s="1152"/>
      <c r="O57" s="1152"/>
      <c r="P57" s="1197"/>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4"/>
    </row>
    <row r="58" spans="1:37" ht="14.25" customHeight="1">
      <c r="A58" s="425"/>
      <c r="B58" s="1151"/>
      <c r="C58" s="1152" t="s">
        <v>671</v>
      </c>
      <c r="D58" s="1152"/>
      <c r="E58" s="1152"/>
      <c r="F58" s="1152"/>
      <c r="G58" s="1152"/>
      <c r="H58" s="1198">
        <f>-IF($G$27=10,SUM(H90:R90)*G12,SUM(H90:L90)*$G$12)</f>
        <v>-1539636.612043693</v>
      </c>
      <c r="I58" s="1152"/>
      <c r="J58" s="1152"/>
      <c r="K58" s="1152"/>
      <c r="L58" s="1152"/>
      <c r="M58" s="1152"/>
      <c r="N58" s="1152"/>
      <c r="O58" s="1152"/>
      <c r="P58" s="1197"/>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4"/>
    </row>
    <row r="59" spans="1:37" ht="14.25" customHeight="1">
      <c r="A59" s="425"/>
      <c r="B59" s="1151"/>
      <c r="C59" s="1152" t="s">
        <v>672</v>
      </c>
      <c r="D59" s="1152"/>
      <c r="E59" s="1152"/>
      <c r="F59" s="1152"/>
      <c r="G59" s="1152"/>
      <c r="H59" s="1198">
        <f>-G22*G12</f>
        <v>-1100100</v>
      </c>
      <c r="I59" s="1152"/>
      <c r="J59" s="1152"/>
      <c r="K59" s="1152"/>
      <c r="L59" s="1152"/>
      <c r="M59" s="1152"/>
      <c r="N59" s="1152"/>
      <c r="O59" s="1152"/>
      <c r="P59" s="1197"/>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4"/>
    </row>
    <row r="60" spans="1:37" ht="14.25" customHeight="1">
      <c r="A60" s="425"/>
      <c r="B60" s="1151"/>
      <c r="C60" s="1152"/>
      <c r="D60" s="1152"/>
      <c r="E60" s="1152"/>
      <c r="F60" s="1152"/>
      <c r="G60" s="1152"/>
      <c r="H60" s="1152"/>
      <c r="I60" s="1152"/>
      <c r="J60" s="1152"/>
      <c r="K60" s="1152"/>
      <c r="L60" s="1152"/>
      <c r="M60" s="1152"/>
      <c r="N60" s="1152"/>
      <c r="O60" s="1152"/>
      <c r="P60" s="1197"/>
      <c r="Q60" s="1152"/>
      <c r="R60" s="1152"/>
      <c r="S60" s="1152"/>
      <c r="T60" s="1152"/>
      <c r="U60" s="1152"/>
      <c r="V60" s="1152"/>
      <c r="W60" s="1152"/>
      <c r="X60" s="1152"/>
      <c r="Y60" s="1152"/>
      <c r="Z60" s="1152"/>
      <c r="AA60" s="1152"/>
      <c r="AB60" s="1152"/>
      <c r="AC60" s="1152"/>
      <c r="AD60" s="1152"/>
      <c r="AE60" s="1152"/>
      <c r="AF60" s="1152"/>
      <c r="AG60" s="1152"/>
      <c r="AH60" s="1152"/>
      <c r="AI60" s="1152"/>
      <c r="AJ60" s="1152"/>
      <c r="AK60" s="1154"/>
    </row>
    <row r="61" spans="1:37" ht="14.25" customHeight="1">
      <c r="A61" s="425"/>
      <c r="B61" s="1151" t="s">
        <v>92</v>
      </c>
      <c r="C61" s="1152"/>
      <c r="D61" s="1152"/>
      <c r="E61" s="1152"/>
      <c r="F61" s="1152"/>
      <c r="G61" s="1198">
        <f t="shared" ref="G61:AK61" ca="1" si="15">IF(G37&lt;=$G$27+1,G40+G55+SUM(G58:G59),0)</f>
        <v>-18510560.270200722</v>
      </c>
      <c r="H61" s="1198">
        <f t="shared" si="15"/>
        <v>-1483765.2466236926</v>
      </c>
      <c r="I61" s="1198">
        <f t="shared" si="15"/>
        <v>1195519.6153553</v>
      </c>
      <c r="J61" s="1198">
        <f t="shared" si="15"/>
        <v>1236351.6949681132</v>
      </c>
      <c r="K61" s="1198">
        <f t="shared" si="15"/>
        <v>1278508.0667923535</v>
      </c>
      <c r="L61" s="1198">
        <f t="shared" si="15"/>
        <v>1322030.4461908252</v>
      </c>
      <c r="M61" s="1198">
        <f t="shared" si="15"/>
        <v>1366961.8397191444</v>
      </c>
      <c r="N61" s="1198">
        <f t="shared" si="15"/>
        <v>1413346.5846561659</v>
      </c>
      <c r="O61" s="1198">
        <f t="shared" si="15"/>
        <v>1461230.389736207</v>
      </c>
      <c r="P61" s="1198">
        <f t="shared" si="15"/>
        <v>1510660.3771194562</v>
      </c>
      <c r="Q61" s="1198">
        <f t="shared" si="15"/>
        <v>1561685.1256380258</v>
      </c>
      <c r="R61" s="1198">
        <f t="shared" si="15"/>
        <v>1614354.7153562526</v>
      </c>
      <c r="S61" s="1198">
        <f t="shared" si="15"/>
        <v>0</v>
      </c>
      <c r="T61" s="1198">
        <f t="shared" si="15"/>
        <v>0</v>
      </c>
      <c r="U61" s="1198">
        <f t="shared" si="15"/>
        <v>0</v>
      </c>
      <c r="V61" s="1198">
        <f t="shared" si="15"/>
        <v>0</v>
      </c>
      <c r="W61" s="1198">
        <f t="shared" si="15"/>
        <v>0</v>
      </c>
      <c r="X61" s="1198">
        <f t="shared" si="15"/>
        <v>0</v>
      </c>
      <c r="Y61" s="1198">
        <f t="shared" si="15"/>
        <v>0</v>
      </c>
      <c r="Z61" s="1198">
        <f t="shared" si="15"/>
        <v>0</v>
      </c>
      <c r="AA61" s="1198">
        <f t="shared" si="15"/>
        <v>0</v>
      </c>
      <c r="AB61" s="1198">
        <f t="shared" si="15"/>
        <v>0</v>
      </c>
      <c r="AC61" s="1198">
        <f t="shared" si="15"/>
        <v>0</v>
      </c>
      <c r="AD61" s="1198">
        <f t="shared" si="15"/>
        <v>0</v>
      </c>
      <c r="AE61" s="1198">
        <f t="shared" si="15"/>
        <v>0</v>
      </c>
      <c r="AF61" s="1198">
        <f t="shared" si="15"/>
        <v>0</v>
      </c>
      <c r="AG61" s="1198">
        <f t="shared" si="15"/>
        <v>0</v>
      </c>
      <c r="AH61" s="1198">
        <f t="shared" si="15"/>
        <v>0</v>
      </c>
      <c r="AI61" s="1198">
        <f t="shared" si="15"/>
        <v>0</v>
      </c>
      <c r="AJ61" s="1198">
        <f t="shared" si="15"/>
        <v>0</v>
      </c>
      <c r="AK61" s="1230">
        <f t="shared" si="15"/>
        <v>0</v>
      </c>
    </row>
    <row r="62" spans="1:37" ht="14.25" customHeight="1">
      <c r="A62" s="425"/>
      <c r="B62" s="1151"/>
      <c r="C62" s="1152"/>
      <c r="D62" s="1152"/>
      <c r="E62" s="1152"/>
      <c r="F62" s="1152"/>
      <c r="G62" s="1152"/>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c r="AD62" s="1198"/>
      <c r="AE62" s="1198"/>
      <c r="AF62" s="1198"/>
      <c r="AG62" s="1198"/>
      <c r="AH62" s="1198"/>
      <c r="AI62" s="1198"/>
      <c r="AJ62" s="1198"/>
      <c r="AK62" s="1230"/>
    </row>
    <row r="63" spans="1:37" ht="14.25" customHeight="1">
      <c r="A63" s="425"/>
      <c r="B63" s="1151" t="s">
        <v>74</v>
      </c>
      <c r="C63" s="1152"/>
      <c r="D63" s="1152"/>
      <c r="E63" s="1152"/>
      <c r="F63" s="1152"/>
      <c r="G63" s="1152"/>
      <c r="H63" s="1198">
        <f t="shared" ref="H63:AJ63" si="16">IF(H37=$G$27,I61/$G$25,0)</f>
        <v>0</v>
      </c>
      <c r="I63" s="1198">
        <f t="shared" si="16"/>
        <v>0</v>
      </c>
      <c r="J63" s="1198">
        <f t="shared" si="16"/>
        <v>0</v>
      </c>
      <c r="K63" s="1198">
        <f t="shared" si="16"/>
        <v>0</v>
      </c>
      <c r="L63" s="1198">
        <f t="shared" si="16"/>
        <v>0</v>
      </c>
      <c r="M63" s="1198">
        <f t="shared" si="16"/>
        <v>0</v>
      </c>
      <c r="N63" s="1198">
        <f t="shared" si="16"/>
        <v>0</v>
      </c>
      <c r="O63" s="1198">
        <f t="shared" si="16"/>
        <v>0</v>
      </c>
      <c r="P63" s="1198">
        <f t="shared" si="16"/>
        <v>0</v>
      </c>
      <c r="Q63" s="1198">
        <f t="shared" si="16"/>
        <v>32287094.307125051</v>
      </c>
      <c r="R63" s="1198">
        <f t="shared" si="16"/>
        <v>0</v>
      </c>
      <c r="S63" s="1198">
        <f t="shared" si="16"/>
        <v>0</v>
      </c>
      <c r="T63" s="1198">
        <f t="shared" si="16"/>
        <v>0</v>
      </c>
      <c r="U63" s="1198">
        <f t="shared" si="16"/>
        <v>0</v>
      </c>
      <c r="V63" s="1198">
        <f t="shared" si="16"/>
        <v>0</v>
      </c>
      <c r="W63" s="1198">
        <f t="shared" si="16"/>
        <v>0</v>
      </c>
      <c r="X63" s="1198">
        <f t="shared" si="16"/>
        <v>0</v>
      </c>
      <c r="Y63" s="1198">
        <f t="shared" si="16"/>
        <v>0</v>
      </c>
      <c r="Z63" s="1198">
        <f t="shared" si="16"/>
        <v>0</v>
      </c>
      <c r="AA63" s="1198">
        <f t="shared" si="16"/>
        <v>0</v>
      </c>
      <c r="AB63" s="1198">
        <f t="shared" si="16"/>
        <v>0</v>
      </c>
      <c r="AC63" s="1198">
        <f t="shared" si="16"/>
        <v>0</v>
      </c>
      <c r="AD63" s="1198">
        <f t="shared" si="16"/>
        <v>0</v>
      </c>
      <c r="AE63" s="1198">
        <f t="shared" si="16"/>
        <v>0</v>
      </c>
      <c r="AF63" s="1198">
        <f t="shared" si="16"/>
        <v>0</v>
      </c>
      <c r="AG63" s="1198">
        <f t="shared" si="16"/>
        <v>0</v>
      </c>
      <c r="AH63" s="1198">
        <f t="shared" si="16"/>
        <v>0</v>
      </c>
      <c r="AI63" s="1198">
        <f t="shared" si="16"/>
        <v>0</v>
      </c>
      <c r="AJ63" s="1198">
        <f t="shared" si="16"/>
        <v>0</v>
      </c>
      <c r="AK63" s="1230">
        <f>IF(AK37=$G$27,#REF!/$G$25,0)</f>
        <v>0</v>
      </c>
    </row>
    <row r="64" spans="1:37" ht="14.25" customHeight="1">
      <c r="A64" s="425"/>
      <c r="B64" s="1151" t="s">
        <v>569</v>
      </c>
      <c r="C64" s="1152"/>
      <c r="D64" s="1152"/>
      <c r="E64" s="1152"/>
      <c r="F64" s="1152"/>
      <c r="G64" s="1152"/>
      <c r="H64" s="1198">
        <f t="shared" ref="H64:AK64" si="17">-H63*$G$28</f>
        <v>0</v>
      </c>
      <c r="I64" s="1198">
        <f t="shared" si="17"/>
        <v>0</v>
      </c>
      <c r="J64" s="1198">
        <f t="shared" si="17"/>
        <v>0</v>
      </c>
      <c r="K64" s="1198">
        <f t="shared" si="17"/>
        <v>0</v>
      </c>
      <c r="L64" s="1198">
        <f t="shared" si="17"/>
        <v>0</v>
      </c>
      <c r="M64" s="1198">
        <f t="shared" si="17"/>
        <v>0</v>
      </c>
      <c r="N64" s="1198">
        <f t="shared" si="17"/>
        <v>0</v>
      </c>
      <c r="O64" s="1198">
        <f t="shared" si="17"/>
        <v>0</v>
      </c>
      <c r="P64" s="1198">
        <f t="shared" si="17"/>
        <v>0</v>
      </c>
      <c r="Q64" s="1198">
        <f t="shared" si="17"/>
        <v>0</v>
      </c>
      <c r="R64" s="1198">
        <f t="shared" si="17"/>
        <v>0</v>
      </c>
      <c r="S64" s="1198">
        <f t="shared" si="17"/>
        <v>0</v>
      </c>
      <c r="T64" s="1198">
        <f t="shared" si="17"/>
        <v>0</v>
      </c>
      <c r="U64" s="1198">
        <f t="shared" si="17"/>
        <v>0</v>
      </c>
      <c r="V64" s="1198">
        <f t="shared" si="17"/>
        <v>0</v>
      </c>
      <c r="W64" s="1198">
        <f t="shared" si="17"/>
        <v>0</v>
      </c>
      <c r="X64" s="1198">
        <f t="shared" si="17"/>
        <v>0</v>
      </c>
      <c r="Y64" s="1198">
        <f t="shared" si="17"/>
        <v>0</v>
      </c>
      <c r="Z64" s="1198">
        <f t="shared" si="17"/>
        <v>0</v>
      </c>
      <c r="AA64" s="1198">
        <f t="shared" si="17"/>
        <v>0</v>
      </c>
      <c r="AB64" s="1198">
        <f t="shared" si="17"/>
        <v>0</v>
      </c>
      <c r="AC64" s="1198">
        <f t="shared" si="17"/>
        <v>0</v>
      </c>
      <c r="AD64" s="1198">
        <f t="shared" si="17"/>
        <v>0</v>
      </c>
      <c r="AE64" s="1198">
        <f t="shared" si="17"/>
        <v>0</v>
      </c>
      <c r="AF64" s="1198">
        <f t="shared" si="17"/>
        <v>0</v>
      </c>
      <c r="AG64" s="1198">
        <f t="shared" si="17"/>
        <v>0</v>
      </c>
      <c r="AH64" s="1198">
        <f t="shared" si="17"/>
        <v>0</v>
      </c>
      <c r="AI64" s="1198">
        <f t="shared" si="17"/>
        <v>0</v>
      </c>
      <c r="AJ64" s="1198">
        <f t="shared" si="17"/>
        <v>0</v>
      </c>
      <c r="AK64" s="1230">
        <f t="shared" si="17"/>
        <v>0</v>
      </c>
    </row>
    <row r="65" spans="1:37" ht="14.25" customHeight="1" thickBot="1">
      <c r="A65" s="425"/>
      <c r="B65" s="1237" t="s">
        <v>570</v>
      </c>
      <c r="C65" s="1187"/>
      <c r="D65" s="1187"/>
      <c r="E65" s="1187"/>
      <c r="F65" s="1187"/>
      <c r="G65" s="1238">
        <f t="shared" ref="G65:AK65" ca="1" si="18">SUM(G61:G64)</f>
        <v>-18510560.270200722</v>
      </c>
      <c r="H65" s="1238">
        <f t="shared" si="18"/>
        <v>-1483765.2466236926</v>
      </c>
      <c r="I65" s="1238">
        <f t="shared" si="18"/>
        <v>1195519.6153553</v>
      </c>
      <c r="J65" s="1238">
        <f t="shared" si="18"/>
        <v>1236351.6949681132</v>
      </c>
      <c r="K65" s="1238">
        <f t="shared" si="18"/>
        <v>1278508.0667923535</v>
      </c>
      <c r="L65" s="1238">
        <f t="shared" si="18"/>
        <v>1322030.4461908252</v>
      </c>
      <c r="M65" s="1238">
        <f t="shared" si="18"/>
        <v>1366961.8397191444</v>
      </c>
      <c r="N65" s="1238">
        <f t="shared" si="18"/>
        <v>1413346.5846561659</v>
      </c>
      <c r="O65" s="1238">
        <f t="shared" si="18"/>
        <v>1461230.389736207</v>
      </c>
      <c r="P65" s="1238">
        <f t="shared" si="18"/>
        <v>1510660.3771194562</v>
      </c>
      <c r="Q65" s="1238">
        <f t="shared" si="18"/>
        <v>33848779.432763077</v>
      </c>
      <c r="R65" s="1238">
        <f t="shared" si="18"/>
        <v>1614354.7153562526</v>
      </c>
      <c r="S65" s="1238">
        <f t="shared" si="18"/>
        <v>0</v>
      </c>
      <c r="T65" s="1238">
        <f t="shared" si="18"/>
        <v>0</v>
      </c>
      <c r="U65" s="1238">
        <f t="shared" si="18"/>
        <v>0</v>
      </c>
      <c r="V65" s="1238">
        <f t="shared" si="18"/>
        <v>0</v>
      </c>
      <c r="W65" s="1238">
        <f t="shared" si="18"/>
        <v>0</v>
      </c>
      <c r="X65" s="1238">
        <f t="shared" si="18"/>
        <v>0</v>
      </c>
      <c r="Y65" s="1238">
        <f t="shared" si="18"/>
        <v>0</v>
      </c>
      <c r="Z65" s="1238">
        <f t="shared" si="18"/>
        <v>0</v>
      </c>
      <c r="AA65" s="1238">
        <f t="shared" si="18"/>
        <v>0</v>
      </c>
      <c r="AB65" s="1238">
        <f t="shared" si="18"/>
        <v>0</v>
      </c>
      <c r="AC65" s="1238">
        <f t="shared" si="18"/>
        <v>0</v>
      </c>
      <c r="AD65" s="1238">
        <f t="shared" si="18"/>
        <v>0</v>
      </c>
      <c r="AE65" s="1238">
        <f t="shared" si="18"/>
        <v>0</v>
      </c>
      <c r="AF65" s="1238">
        <f t="shared" si="18"/>
        <v>0</v>
      </c>
      <c r="AG65" s="1238">
        <f t="shared" si="18"/>
        <v>0</v>
      </c>
      <c r="AH65" s="1238">
        <f t="shared" si="18"/>
        <v>0</v>
      </c>
      <c r="AI65" s="1238">
        <f t="shared" si="18"/>
        <v>0</v>
      </c>
      <c r="AJ65" s="1238">
        <f t="shared" si="18"/>
        <v>0</v>
      </c>
      <c r="AK65" s="1231">
        <f t="shared" si="18"/>
        <v>0</v>
      </c>
    </row>
    <row r="66" spans="1:37" ht="14.25" customHeight="1" thickBot="1">
      <c r="A66" s="425"/>
      <c r="B66" s="1"/>
      <c r="C66" s="1"/>
      <c r="D66" s="1"/>
      <c r="E66" s="1"/>
      <c r="F66" s="1"/>
      <c r="G66" s="1"/>
      <c r="H66" s="1"/>
      <c r="I66" s="1"/>
      <c r="J66" s="1"/>
      <c r="K66" s="1"/>
      <c r="L66" s="1"/>
      <c r="M66" s="1"/>
      <c r="N66" s="1"/>
      <c r="O66" s="1"/>
      <c r="P66" s="229"/>
      <c r="Q66" s="1"/>
      <c r="R66" s="1"/>
      <c r="S66" s="1"/>
      <c r="T66" s="1"/>
      <c r="U66" s="1"/>
      <c r="V66" s="1"/>
      <c r="W66" s="1"/>
      <c r="X66" s="1"/>
      <c r="Y66" s="1"/>
      <c r="Z66" s="1"/>
      <c r="AA66" s="1"/>
      <c r="AB66" s="1"/>
      <c r="AC66" s="1"/>
      <c r="AD66" s="1"/>
      <c r="AE66" s="1"/>
      <c r="AF66" s="1"/>
      <c r="AG66" s="1"/>
      <c r="AH66" s="1"/>
      <c r="AI66" s="1"/>
      <c r="AJ66" s="1"/>
      <c r="AK66" s="1"/>
    </row>
    <row r="67" spans="1:37" ht="14.25" customHeight="1">
      <c r="A67" s="425"/>
      <c r="B67" s="333" t="s">
        <v>571</v>
      </c>
      <c r="C67" s="334"/>
      <c r="D67" s="334"/>
      <c r="E67" s="334"/>
      <c r="F67" s="334"/>
      <c r="G67" s="335">
        <f ca="1">SUM(G65:R65)</f>
        <v>26253417.645832483</v>
      </c>
      <c r="H67" s="1"/>
      <c r="I67" s="1"/>
      <c r="J67" s="1"/>
      <c r="K67" s="1"/>
      <c r="L67" s="1"/>
      <c r="M67" s="1"/>
      <c r="N67" s="1"/>
      <c r="O67" s="1"/>
      <c r="P67" s="229"/>
      <c r="Q67" s="1"/>
      <c r="R67" s="1"/>
      <c r="S67" s="1"/>
      <c r="T67" s="1"/>
      <c r="U67" s="1"/>
      <c r="V67" s="1"/>
      <c r="W67" s="1"/>
      <c r="X67" s="1"/>
      <c r="Y67" s="1"/>
      <c r="Z67" s="1"/>
      <c r="AA67" s="1"/>
      <c r="AB67" s="1"/>
      <c r="AC67" s="1"/>
      <c r="AD67" s="1"/>
      <c r="AE67" s="1"/>
      <c r="AF67" s="1"/>
      <c r="AG67" s="1"/>
      <c r="AH67" s="1"/>
      <c r="AI67" s="1"/>
      <c r="AJ67" s="1"/>
      <c r="AK67" s="1"/>
    </row>
    <row r="68" spans="1:37" ht="14.25" customHeight="1">
      <c r="A68" s="425"/>
      <c r="B68" s="336" t="s">
        <v>572</v>
      </c>
      <c r="C68" s="1"/>
      <c r="D68" s="1"/>
      <c r="E68" s="1"/>
      <c r="F68" s="1"/>
      <c r="G68" s="337">
        <f t="array" ref="G68">NPV($R$21,H65:R65)</f>
        <v>22074216.682327349</v>
      </c>
      <c r="H68" s="1"/>
      <c r="I68" s="1"/>
      <c r="J68" s="1"/>
      <c r="K68" s="1"/>
      <c r="L68" s="1"/>
      <c r="M68" s="1"/>
      <c r="N68" s="1"/>
      <c r="O68" s="1"/>
      <c r="P68" s="229"/>
      <c r="Q68" s="1"/>
      <c r="R68" s="1"/>
      <c r="S68" s="1"/>
      <c r="T68" s="1"/>
      <c r="U68" s="1"/>
      <c r="V68" s="1"/>
      <c r="W68" s="1"/>
      <c r="X68" s="1"/>
      <c r="Y68" s="1"/>
      <c r="Z68" s="1"/>
      <c r="AA68" s="1"/>
      <c r="AB68" s="1"/>
      <c r="AC68" s="1"/>
      <c r="AD68" s="1"/>
      <c r="AE68" s="1"/>
      <c r="AF68" s="1"/>
      <c r="AG68" s="1"/>
      <c r="AH68" s="1"/>
      <c r="AI68" s="1"/>
      <c r="AJ68" s="1"/>
      <c r="AK68" s="1"/>
    </row>
    <row r="69" spans="1:37" ht="14.25" customHeight="1">
      <c r="A69" s="425"/>
      <c r="B69" s="336" t="s">
        <v>573</v>
      </c>
      <c r="C69" s="1"/>
      <c r="D69" s="1"/>
      <c r="E69" s="1"/>
      <c r="F69" s="1"/>
      <c r="G69" s="337">
        <f ca="1">G68+G65</f>
        <v>3563656.4121266268</v>
      </c>
      <c r="H69" s="1"/>
      <c r="I69" s="1"/>
      <c r="J69" s="1"/>
      <c r="K69" s="1"/>
      <c r="L69" s="1"/>
      <c r="M69" s="1"/>
      <c r="N69" s="1"/>
      <c r="O69" s="1"/>
      <c r="P69" s="229"/>
      <c r="Q69" s="1"/>
      <c r="R69" s="1"/>
      <c r="S69" s="1"/>
      <c r="T69" s="1"/>
      <c r="U69" s="1"/>
      <c r="V69" s="1"/>
      <c r="W69" s="1"/>
      <c r="X69" s="1"/>
      <c r="Y69" s="1"/>
      <c r="Z69" s="1"/>
      <c r="AA69" s="1"/>
      <c r="AB69" s="1"/>
      <c r="AC69" s="1"/>
      <c r="AD69" s="1"/>
      <c r="AE69" s="1"/>
      <c r="AF69" s="1"/>
      <c r="AG69" s="1"/>
      <c r="AH69" s="1"/>
      <c r="AI69" s="1"/>
      <c r="AJ69" s="1"/>
      <c r="AK69" s="1"/>
    </row>
    <row r="70" spans="1:37" ht="14.25" customHeight="1">
      <c r="A70" s="425"/>
      <c r="B70" s="336" t="s">
        <v>574</v>
      </c>
      <c r="C70" s="1"/>
      <c r="D70" s="1"/>
      <c r="E70" s="1"/>
      <c r="F70" s="1"/>
      <c r="G70" s="338">
        <f ca="1">IRR(G65:R65)</f>
        <v>0.10122543956061425</v>
      </c>
      <c r="H70" s="1"/>
      <c r="I70" s="1"/>
      <c r="J70" s="1"/>
      <c r="K70" s="1"/>
      <c r="L70" s="1"/>
      <c r="M70" s="1"/>
      <c r="N70" s="1"/>
      <c r="O70" s="1"/>
      <c r="P70" s="229"/>
      <c r="Q70" s="1"/>
      <c r="R70" s="1"/>
      <c r="S70" s="1"/>
      <c r="T70" s="1"/>
      <c r="U70" s="1"/>
      <c r="V70" s="1"/>
      <c r="W70" s="1"/>
      <c r="X70" s="1"/>
      <c r="Y70" s="1"/>
      <c r="Z70" s="1"/>
      <c r="AA70" s="1"/>
      <c r="AB70" s="1"/>
      <c r="AC70" s="1"/>
      <c r="AD70" s="1"/>
      <c r="AE70" s="1"/>
      <c r="AF70" s="1"/>
      <c r="AG70" s="1"/>
      <c r="AH70" s="1"/>
      <c r="AI70" s="1"/>
      <c r="AJ70" s="1"/>
      <c r="AK70" s="1"/>
    </row>
    <row r="71" spans="1:37" ht="14.25" customHeight="1">
      <c r="A71" s="425"/>
      <c r="B71" s="339" t="s">
        <v>59</v>
      </c>
      <c r="C71" s="340"/>
      <c r="D71" s="340"/>
      <c r="E71" s="340"/>
      <c r="F71" s="340"/>
      <c r="G71" s="341">
        <f ca="1">(G67/-G65)+1</f>
        <v>2.418294058235321</v>
      </c>
      <c r="H71" s="1"/>
      <c r="I71" s="1"/>
      <c r="J71" s="1"/>
      <c r="K71" s="1"/>
      <c r="L71" s="1"/>
      <c r="M71" s="1"/>
      <c r="N71" s="1"/>
      <c r="O71" s="1"/>
      <c r="P71" s="229"/>
      <c r="Q71" s="1"/>
      <c r="R71" s="1"/>
      <c r="S71" s="1"/>
      <c r="T71" s="1"/>
      <c r="U71" s="1"/>
      <c r="V71" s="1"/>
      <c r="W71" s="1"/>
      <c r="X71" s="1"/>
      <c r="Y71" s="1"/>
      <c r="Z71" s="1"/>
      <c r="AA71" s="1"/>
      <c r="AB71" s="1"/>
      <c r="AC71" s="1"/>
      <c r="AD71" s="1"/>
      <c r="AE71" s="1"/>
      <c r="AF71" s="1"/>
      <c r="AG71" s="1"/>
      <c r="AH71" s="1"/>
      <c r="AI71" s="1"/>
      <c r="AJ71" s="1"/>
      <c r="AK71" s="1"/>
    </row>
    <row r="72" spans="1:37" ht="14.25" customHeight="1" thickBot="1">
      <c r="A72" s="425"/>
      <c r="B72" s="1"/>
      <c r="C72" s="1"/>
      <c r="D72" s="1"/>
      <c r="E72" s="1"/>
      <c r="F72" s="1"/>
      <c r="G72" s="1"/>
      <c r="H72" s="1"/>
      <c r="I72" s="1"/>
      <c r="J72" s="1"/>
      <c r="K72" s="1"/>
      <c r="L72" s="1"/>
      <c r="M72" s="1"/>
      <c r="N72" s="1"/>
      <c r="O72" s="1"/>
      <c r="P72" s="229"/>
      <c r="Q72" s="1"/>
      <c r="R72" s="1"/>
      <c r="S72" s="1"/>
      <c r="T72" s="1"/>
      <c r="U72" s="1"/>
      <c r="V72" s="1"/>
      <c r="W72" s="1"/>
      <c r="X72" s="1"/>
      <c r="Y72" s="1"/>
      <c r="Z72" s="1"/>
      <c r="AA72" s="1"/>
      <c r="AB72" s="1"/>
      <c r="AC72" s="1"/>
      <c r="AD72" s="1"/>
      <c r="AE72" s="1"/>
      <c r="AF72" s="1"/>
      <c r="AG72" s="1"/>
      <c r="AH72" s="1"/>
      <c r="AI72" s="1"/>
      <c r="AJ72" s="1"/>
      <c r="AK72" s="1"/>
    </row>
    <row r="73" spans="1:37" ht="14.25" customHeight="1">
      <c r="A73" s="425"/>
      <c r="B73" s="1243" t="s">
        <v>575</v>
      </c>
      <c r="C73" s="1244"/>
      <c r="D73" s="1244"/>
      <c r="E73" s="1244"/>
      <c r="F73" s="1244"/>
      <c r="G73" s="1245">
        <f ca="1">G34</f>
        <v>12957392.189140504</v>
      </c>
      <c r="H73" s="1244"/>
      <c r="I73" s="1244"/>
      <c r="J73" s="1244"/>
      <c r="K73" s="1244"/>
      <c r="L73" s="1244"/>
      <c r="M73" s="1244"/>
      <c r="N73" s="1244"/>
      <c r="O73" s="1244"/>
      <c r="P73" s="1246"/>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7"/>
    </row>
    <row r="74" spans="1:37" ht="14.25" customHeight="1">
      <c r="A74" s="425"/>
      <c r="B74" s="1151" t="s">
        <v>576</v>
      </c>
      <c r="C74" s="1152"/>
      <c r="D74" s="1152"/>
      <c r="E74" s="1152"/>
      <c r="F74" s="1152"/>
      <c r="G74" s="1152"/>
      <c r="H74" s="1198">
        <f t="shared" ref="H74:AK74" si="19">IF(H37=$G$27,FV($G$32/12,H37*12,$G$35,$G$34),0)</f>
        <v>0</v>
      </c>
      <c r="I74" s="1198">
        <f t="shared" si="19"/>
        <v>0</v>
      </c>
      <c r="J74" s="1198">
        <f t="shared" si="19"/>
        <v>0</v>
      </c>
      <c r="K74" s="1198">
        <f t="shared" si="19"/>
        <v>0</v>
      </c>
      <c r="L74" s="1198">
        <f t="shared" si="19"/>
        <v>0</v>
      </c>
      <c r="M74" s="1198">
        <f t="shared" si="19"/>
        <v>0</v>
      </c>
      <c r="N74" s="1198">
        <f t="shared" si="19"/>
        <v>0</v>
      </c>
      <c r="O74" s="1198">
        <f t="shared" si="19"/>
        <v>0</v>
      </c>
      <c r="P74" s="1198">
        <f t="shared" si="19"/>
        <v>0</v>
      </c>
      <c r="Q74" s="1198">
        <f t="shared" ca="1" si="19"/>
        <v>-10539810.310969479</v>
      </c>
      <c r="R74" s="1198">
        <f t="shared" si="19"/>
        <v>0</v>
      </c>
      <c r="S74" s="1198">
        <f t="shared" si="19"/>
        <v>0</v>
      </c>
      <c r="T74" s="1198">
        <f t="shared" si="19"/>
        <v>0</v>
      </c>
      <c r="U74" s="1198">
        <f t="shared" si="19"/>
        <v>0</v>
      </c>
      <c r="V74" s="1198">
        <f t="shared" si="19"/>
        <v>0</v>
      </c>
      <c r="W74" s="1198">
        <f t="shared" si="19"/>
        <v>0</v>
      </c>
      <c r="X74" s="1198">
        <f t="shared" si="19"/>
        <v>0</v>
      </c>
      <c r="Y74" s="1198">
        <f t="shared" si="19"/>
        <v>0</v>
      </c>
      <c r="Z74" s="1198">
        <f t="shared" si="19"/>
        <v>0</v>
      </c>
      <c r="AA74" s="1198">
        <f t="shared" si="19"/>
        <v>0</v>
      </c>
      <c r="AB74" s="1198">
        <f t="shared" si="19"/>
        <v>0</v>
      </c>
      <c r="AC74" s="1198">
        <f t="shared" si="19"/>
        <v>0</v>
      </c>
      <c r="AD74" s="1198">
        <f t="shared" si="19"/>
        <v>0</v>
      </c>
      <c r="AE74" s="1198">
        <f t="shared" si="19"/>
        <v>0</v>
      </c>
      <c r="AF74" s="1198">
        <f t="shared" si="19"/>
        <v>0</v>
      </c>
      <c r="AG74" s="1198">
        <f t="shared" si="19"/>
        <v>0</v>
      </c>
      <c r="AH74" s="1198">
        <f t="shared" si="19"/>
        <v>0</v>
      </c>
      <c r="AI74" s="1198">
        <f t="shared" si="19"/>
        <v>0</v>
      </c>
      <c r="AJ74" s="1198">
        <f t="shared" si="19"/>
        <v>0</v>
      </c>
      <c r="AK74" s="1230">
        <f t="shared" si="19"/>
        <v>0</v>
      </c>
    </row>
    <row r="75" spans="1:37" ht="14.25" customHeight="1">
      <c r="A75" s="425"/>
      <c r="B75" s="1151" t="s">
        <v>577</v>
      </c>
      <c r="C75" s="1152"/>
      <c r="D75" s="1152"/>
      <c r="E75" s="1152"/>
      <c r="F75" s="1152"/>
      <c r="G75" s="1152"/>
      <c r="H75" s="1198">
        <f t="shared" ref="H75:AK75" ca="1" si="20">IF(H37&lt;=$G$27,$G$35*12,0)</f>
        <v>-834696.99659750622</v>
      </c>
      <c r="I75" s="1198">
        <f t="shared" ca="1" si="20"/>
        <v>-834696.99659750622</v>
      </c>
      <c r="J75" s="1198">
        <f t="shared" ca="1" si="20"/>
        <v>-834696.99659750622</v>
      </c>
      <c r="K75" s="1198">
        <f t="shared" ca="1" si="20"/>
        <v>-834696.99659750622</v>
      </c>
      <c r="L75" s="1198">
        <f t="shared" ca="1" si="20"/>
        <v>-834696.99659750622</v>
      </c>
      <c r="M75" s="1198">
        <f t="shared" ca="1" si="20"/>
        <v>-834696.99659750622</v>
      </c>
      <c r="N75" s="1198">
        <f t="shared" ca="1" si="20"/>
        <v>-834696.99659750622</v>
      </c>
      <c r="O75" s="1198">
        <f t="shared" ca="1" si="20"/>
        <v>-834696.99659750622</v>
      </c>
      <c r="P75" s="1198">
        <f t="shared" ca="1" si="20"/>
        <v>-834696.99659750622</v>
      </c>
      <c r="Q75" s="1198">
        <f t="shared" ca="1" si="20"/>
        <v>-834696.99659750622</v>
      </c>
      <c r="R75" s="1198">
        <f t="shared" si="20"/>
        <v>0</v>
      </c>
      <c r="S75" s="1198">
        <f t="shared" si="20"/>
        <v>0</v>
      </c>
      <c r="T75" s="1198">
        <f t="shared" si="20"/>
        <v>0</v>
      </c>
      <c r="U75" s="1198">
        <f t="shared" si="20"/>
        <v>0</v>
      </c>
      <c r="V75" s="1198">
        <f t="shared" si="20"/>
        <v>0</v>
      </c>
      <c r="W75" s="1198">
        <f t="shared" si="20"/>
        <v>0</v>
      </c>
      <c r="X75" s="1198">
        <f t="shared" si="20"/>
        <v>0</v>
      </c>
      <c r="Y75" s="1198">
        <f t="shared" si="20"/>
        <v>0</v>
      </c>
      <c r="Z75" s="1198">
        <f t="shared" si="20"/>
        <v>0</v>
      </c>
      <c r="AA75" s="1198">
        <f t="shared" si="20"/>
        <v>0</v>
      </c>
      <c r="AB75" s="1198">
        <f t="shared" si="20"/>
        <v>0</v>
      </c>
      <c r="AC75" s="1198">
        <f t="shared" si="20"/>
        <v>0</v>
      </c>
      <c r="AD75" s="1198">
        <f t="shared" si="20"/>
        <v>0</v>
      </c>
      <c r="AE75" s="1198">
        <f t="shared" si="20"/>
        <v>0</v>
      </c>
      <c r="AF75" s="1198">
        <f t="shared" si="20"/>
        <v>0</v>
      </c>
      <c r="AG75" s="1198">
        <f t="shared" si="20"/>
        <v>0</v>
      </c>
      <c r="AH75" s="1198">
        <f t="shared" si="20"/>
        <v>0</v>
      </c>
      <c r="AI75" s="1198">
        <f t="shared" si="20"/>
        <v>0</v>
      </c>
      <c r="AJ75" s="1198">
        <f t="shared" si="20"/>
        <v>0</v>
      </c>
      <c r="AK75" s="1230">
        <f t="shared" si="20"/>
        <v>0</v>
      </c>
    </row>
    <row r="76" spans="1:37" ht="14.25" customHeight="1">
      <c r="A76" s="425"/>
      <c r="B76" s="1151"/>
      <c r="C76" s="1152"/>
      <c r="D76" s="1152"/>
      <c r="E76" s="1152"/>
      <c r="F76" s="1152"/>
      <c r="G76" s="1152"/>
      <c r="H76" s="1152"/>
      <c r="I76" s="1152"/>
      <c r="J76" s="1152"/>
      <c r="K76" s="1152"/>
      <c r="L76" s="1152"/>
      <c r="M76" s="1152"/>
      <c r="N76" s="1152"/>
      <c r="O76" s="1152"/>
      <c r="P76" s="1197"/>
      <c r="Q76" s="1152"/>
      <c r="R76" s="1152"/>
      <c r="S76" s="1152"/>
      <c r="T76" s="1152"/>
      <c r="U76" s="1152"/>
      <c r="V76" s="1152"/>
      <c r="W76" s="1152"/>
      <c r="X76" s="1152"/>
      <c r="Y76" s="1152"/>
      <c r="Z76" s="1152"/>
      <c r="AA76" s="1152"/>
      <c r="AB76" s="1152"/>
      <c r="AC76" s="1152"/>
      <c r="AD76" s="1152"/>
      <c r="AE76" s="1152"/>
      <c r="AF76" s="1152"/>
      <c r="AG76" s="1152"/>
      <c r="AH76" s="1152"/>
      <c r="AI76" s="1152"/>
      <c r="AJ76" s="1152"/>
      <c r="AK76" s="1154"/>
    </row>
    <row r="77" spans="1:37" ht="14.25" customHeight="1" thickBot="1">
      <c r="A77" s="425"/>
      <c r="B77" s="1156" t="s">
        <v>578</v>
      </c>
      <c r="C77" s="1157"/>
      <c r="D77" s="1157"/>
      <c r="E77" s="1157"/>
      <c r="F77" s="1157"/>
      <c r="G77" s="1227">
        <f t="shared" ref="G77:AK77" ca="1" si="21">IF(G37&lt;=$G$27,SUM(G65,G73:G75),0)</f>
        <v>-5553168.0810602177</v>
      </c>
      <c r="H77" s="1227">
        <f t="shared" ca="1" si="21"/>
        <v>-2318462.2432211987</v>
      </c>
      <c r="I77" s="1227">
        <f t="shared" ca="1" si="21"/>
        <v>360822.6187577938</v>
      </c>
      <c r="J77" s="1227">
        <f t="shared" ca="1" si="21"/>
        <v>401654.69837060699</v>
      </c>
      <c r="K77" s="1227">
        <f t="shared" ca="1" si="21"/>
        <v>443811.0701948473</v>
      </c>
      <c r="L77" s="1227">
        <f t="shared" ca="1" si="21"/>
        <v>487333.44959331898</v>
      </c>
      <c r="M77" s="1227">
        <f t="shared" ca="1" si="21"/>
        <v>532264.84312163817</v>
      </c>
      <c r="N77" s="1227">
        <f t="shared" ca="1" si="21"/>
        <v>578649.58805865969</v>
      </c>
      <c r="O77" s="1227">
        <f t="shared" ca="1" si="21"/>
        <v>626533.39313870075</v>
      </c>
      <c r="P77" s="1227">
        <f t="shared" ca="1" si="21"/>
        <v>675963.38052194996</v>
      </c>
      <c r="Q77" s="1227">
        <f t="shared" ca="1" si="21"/>
        <v>22474272.125196092</v>
      </c>
      <c r="R77" s="1227">
        <f t="shared" si="21"/>
        <v>0</v>
      </c>
      <c r="S77" s="1227">
        <f t="shared" si="21"/>
        <v>0</v>
      </c>
      <c r="T77" s="1227">
        <f t="shared" si="21"/>
        <v>0</v>
      </c>
      <c r="U77" s="1227">
        <f t="shared" si="21"/>
        <v>0</v>
      </c>
      <c r="V77" s="1227">
        <f t="shared" si="21"/>
        <v>0</v>
      </c>
      <c r="W77" s="1227">
        <f t="shared" si="21"/>
        <v>0</v>
      </c>
      <c r="X77" s="1227">
        <f t="shared" si="21"/>
        <v>0</v>
      </c>
      <c r="Y77" s="1227">
        <f t="shared" si="21"/>
        <v>0</v>
      </c>
      <c r="Z77" s="1227">
        <f t="shared" si="21"/>
        <v>0</v>
      </c>
      <c r="AA77" s="1227">
        <f t="shared" si="21"/>
        <v>0</v>
      </c>
      <c r="AB77" s="1227">
        <f t="shared" si="21"/>
        <v>0</v>
      </c>
      <c r="AC77" s="1227">
        <f t="shared" si="21"/>
        <v>0</v>
      </c>
      <c r="AD77" s="1227">
        <f t="shared" si="21"/>
        <v>0</v>
      </c>
      <c r="AE77" s="1227">
        <f t="shared" si="21"/>
        <v>0</v>
      </c>
      <c r="AF77" s="1227">
        <f t="shared" si="21"/>
        <v>0</v>
      </c>
      <c r="AG77" s="1227">
        <f t="shared" si="21"/>
        <v>0</v>
      </c>
      <c r="AH77" s="1227">
        <f t="shared" si="21"/>
        <v>0</v>
      </c>
      <c r="AI77" s="1227">
        <f t="shared" si="21"/>
        <v>0</v>
      </c>
      <c r="AJ77" s="1227">
        <f t="shared" si="21"/>
        <v>0</v>
      </c>
      <c r="AK77" s="1248">
        <f t="shared" si="21"/>
        <v>0</v>
      </c>
    </row>
    <row r="78" spans="1:37" ht="14.25" customHeight="1" thickBot="1">
      <c r="A78" s="425"/>
      <c r="B78" s="1"/>
      <c r="C78" s="1"/>
      <c r="D78" s="1"/>
      <c r="E78" s="1"/>
      <c r="F78" s="1"/>
      <c r="G78" s="1"/>
      <c r="H78" s="1"/>
      <c r="I78" s="1"/>
      <c r="J78" s="1"/>
      <c r="K78" s="1"/>
      <c r="L78" s="1"/>
      <c r="M78" s="1"/>
      <c r="N78" s="1"/>
      <c r="O78" s="1"/>
      <c r="P78" s="229"/>
      <c r="Q78" s="1"/>
      <c r="R78" s="1"/>
      <c r="S78" s="1"/>
      <c r="T78" s="1"/>
      <c r="U78" s="1"/>
      <c r="V78" s="1"/>
      <c r="W78" s="1"/>
      <c r="X78" s="1"/>
      <c r="Y78" s="1"/>
      <c r="Z78" s="1"/>
      <c r="AA78" s="1"/>
      <c r="AB78" s="1"/>
      <c r="AC78" s="1"/>
      <c r="AD78" s="1"/>
      <c r="AE78" s="1"/>
      <c r="AF78" s="1"/>
      <c r="AG78" s="1"/>
      <c r="AH78" s="1"/>
      <c r="AI78" s="1"/>
      <c r="AJ78" s="1"/>
      <c r="AK78" s="1"/>
    </row>
    <row r="79" spans="1:37" ht="14.25" customHeight="1">
      <c r="A79" s="425"/>
      <c r="B79" s="333" t="s">
        <v>571</v>
      </c>
      <c r="C79" s="334"/>
      <c r="D79" s="334"/>
      <c r="E79" s="334"/>
      <c r="F79" s="334"/>
      <c r="G79" s="335">
        <f ca="1">SUM(G77:R77)</f>
        <v>18709674.842672192</v>
      </c>
      <c r="H79" s="1"/>
      <c r="I79" s="1"/>
      <c r="J79" s="1"/>
      <c r="K79" s="1"/>
      <c r="L79" s="1"/>
      <c r="M79" s="1"/>
      <c r="N79" s="1"/>
      <c r="O79" s="1"/>
      <c r="P79" s="229"/>
      <c r="Q79" s="1"/>
      <c r="R79" s="1"/>
      <c r="S79" s="1"/>
      <c r="T79" s="1"/>
      <c r="U79" s="1"/>
      <c r="V79" s="1"/>
      <c r="W79" s="1"/>
      <c r="X79" s="1"/>
      <c r="Y79" s="1"/>
      <c r="Z79" s="1"/>
      <c r="AA79" s="1"/>
      <c r="AB79" s="1"/>
      <c r="AC79" s="1"/>
      <c r="AD79" s="1"/>
      <c r="AE79" s="1"/>
      <c r="AF79" s="1"/>
      <c r="AG79" s="1"/>
      <c r="AH79" s="1"/>
      <c r="AI79" s="1"/>
      <c r="AJ79" s="1"/>
      <c r="AK79" s="1"/>
    </row>
    <row r="80" spans="1:37" ht="14.25" customHeight="1">
      <c r="A80" s="425"/>
      <c r="B80" s="336" t="s">
        <v>572</v>
      </c>
      <c r="C80" s="1"/>
      <c r="D80" s="1"/>
      <c r="E80" s="1"/>
      <c r="F80" s="1"/>
      <c r="G80" s="337">
        <f t="array" aca="1" ref="G80" ca="1">NPV($R$21,H77:R77)</f>
        <v>10898991.323710022</v>
      </c>
      <c r="H80" s="1"/>
      <c r="I80" s="1"/>
      <c r="J80" s="1"/>
      <c r="K80" s="1"/>
      <c r="L80" s="1"/>
      <c r="M80" s="1"/>
      <c r="N80" s="1"/>
      <c r="O80" s="1"/>
      <c r="P80" s="229"/>
      <c r="Q80" s="1"/>
      <c r="R80" s="1"/>
      <c r="S80" s="1"/>
      <c r="T80" s="1"/>
      <c r="U80" s="1"/>
      <c r="V80" s="1"/>
      <c r="W80" s="1"/>
      <c r="X80" s="1"/>
      <c r="Y80" s="1"/>
      <c r="Z80" s="1"/>
      <c r="AA80" s="1"/>
      <c r="AB80" s="1"/>
      <c r="AC80" s="1"/>
      <c r="AD80" s="1"/>
      <c r="AE80" s="1"/>
      <c r="AF80" s="1"/>
      <c r="AG80" s="1"/>
      <c r="AH80" s="1"/>
      <c r="AI80" s="1"/>
      <c r="AJ80" s="1"/>
      <c r="AK80" s="1"/>
    </row>
    <row r="81" spans="1:37" ht="14.25" customHeight="1">
      <c r="A81" s="425"/>
      <c r="B81" s="336" t="s">
        <v>573</v>
      </c>
      <c r="C81" s="1"/>
      <c r="D81" s="1"/>
      <c r="E81" s="1"/>
      <c r="F81" s="1"/>
      <c r="G81" s="337">
        <f ca="1">G80+G77</f>
        <v>5345823.2426498048</v>
      </c>
      <c r="H81" s="1"/>
      <c r="I81" s="1"/>
      <c r="J81" s="1"/>
      <c r="K81" s="1"/>
      <c r="L81" s="1"/>
      <c r="M81" s="1"/>
      <c r="N81" s="1"/>
      <c r="O81" s="1"/>
      <c r="P81" s="229"/>
      <c r="Q81" s="1"/>
      <c r="R81" s="1"/>
      <c r="S81" s="1"/>
      <c r="T81" s="1"/>
      <c r="U81" s="1"/>
      <c r="V81" s="1"/>
      <c r="W81" s="1"/>
      <c r="X81" s="1"/>
      <c r="Y81" s="1"/>
      <c r="Z81" s="1"/>
      <c r="AA81" s="1"/>
      <c r="AB81" s="1"/>
      <c r="AC81" s="1"/>
      <c r="AD81" s="1"/>
      <c r="AE81" s="1"/>
      <c r="AF81" s="1"/>
      <c r="AG81" s="1"/>
      <c r="AH81" s="1"/>
      <c r="AI81" s="1"/>
      <c r="AJ81" s="1"/>
      <c r="AK81" s="1"/>
    </row>
    <row r="82" spans="1:37" ht="14.25" customHeight="1">
      <c r="A82" s="425"/>
      <c r="B82" s="336" t="s">
        <v>579</v>
      </c>
      <c r="C82" s="1"/>
      <c r="D82" s="1"/>
      <c r="E82" s="1"/>
      <c r="F82" s="1"/>
      <c r="G82" s="342">
        <f ca="1">IRR(G77:R77)</f>
        <v>0.14755392112139232</v>
      </c>
      <c r="H82" s="1"/>
      <c r="I82" s="1"/>
      <c r="J82" s="1"/>
      <c r="K82" s="1"/>
      <c r="L82" s="1"/>
      <c r="M82" s="1"/>
      <c r="N82" s="1"/>
      <c r="O82" s="1"/>
      <c r="P82" s="229"/>
      <c r="Q82" s="1"/>
      <c r="R82" s="1"/>
      <c r="S82" s="1"/>
      <c r="T82" s="1"/>
      <c r="U82" s="1"/>
      <c r="V82" s="1"/>
      <c r="W82" s="1"/>
      <c r="X82" s="1"/>
      <c r="Y82" s="1"/>
      <c r="Z82" s="1"/>
      <c r="AA82" s="1"/>
      <c r="AB82" s="1"/>
      <c r="AC82" s="1"/>
      <c r="AD82" s="1"/>
      <c r="AE82" s="1"/>
      <c r="AF82" s="1"/>
      <c r="AG82" s="1"/>
      <c r="AH82" s="1"/>
      <c r="AI82" s="1"/>
      <c r="AJ82" s="1"/>
      <c r="AK82" s="1"/>
    </row>
    <row r="83" spans="1:37" ht="14.25" customHeight="1">
      <c r="A83" s="425"/>
      <c r="B83" s="339" t="s">
        <v>59</v>
      </c>
      <c r="C83" s="340"/>
      <c r="D83" s="340"/>
      <c r="E83" s="340"/>
      <c r="F83" s="340"/>
      <c r="G83" s="341">
        <f ca="1">(G79/-G77)+1</f>
        <v>4.3691893653433436</v>
      </c>
      <c r="H83" s="1"/>
      <c r="I83" s="1"/>
      <c r="J83" s="1"/>
      <c r="K83" s="1"/>
      <c r="L83" s="1"/>
      <c r="M83" s="1"/>
      <c r="N83" s="1"/>
      <c r="O83" s="1"/>
      <c r="P83" s="229"/>
      <c r="Q83" s="1"/>
      <c r="R83" s="1"/>
      <c r="S83" s="1"/>
      <c r="T83" s="1"/>
      <c r="U83" s="1"/>
      <c r="V83" s="1"/>
      <c r="W83" s="1"/>
      <c r="X83" s="1"/>
      <c r="Y83" s="1"/>
      <c r="Z83" s="1"/>
      <c r="AA83" s="1"/>
      <c r="AB83" s="1"/>
      <c r="AC83" s="1"/>
      <c r="AD83" s="1"/>
      <c r="AE83" s="1"/>
      <c r="AF83" s="1"/>
      <c r="AG83" s="1"/>
      <c r="AH83" s="1"/>
      <c r="AI83" s="1"/>
      <c r="AJ83" s="1"/>
      <c r="AK83" s="1"/>
    </row>
    <row r="84" spans="1:37" ht="14.25" customHeight="1" thickBot="1">
      <c r="A84" s="425"/>
      <c r="B84" s="1"/>
      <c r="C84" s="1"/>
      <c r="D84" s="1"/>
      <c r="E84" s="1"/>
      <c r="F84" s="1"/>
      <c r="G84" s="1"/>
      <c r="H84" s="1"/>
      <c r="I84" s="1"/>
      <c r="J84" s="1"/>
      <c r="K84" s="1"/>
      <c r="L84" s="1"/>
      <c r="M84" s="1"/>
      <c r="N84" s="1"/>
      <c r="O84" s="1"/>
      <c r="P84" s="229"/>
      <c r="Q84" s="1"/>
      <c r="R84" s="1"/>
      <c r="S84" s="1"/>
      <c r="T84" s="1"/>
      <c r="U84" s="1"/>
      <c r="V84" s="1"/>
      <c r="W84" s="1"/>
      <c r="X84" s="1"/>
      <c r="Y84" s="1"/>
      <c r="Z84" s="1"/>
      <c r="AA84" s="1"/>
      <c r="AB84" s="1"/>
      <c r="AC84" s="1"/>
      <c r="AD84" s="1"/>
      <c r="AE84" s="1"/>
      <c r="AF84" s="1"/>
      <c r="AG84" s="1"/>
      <c r="AH84" s="1"/>
      <c r="AI84" s="1"/>
      <c r="AJ84" s="1"/>
      <c r="AK84" s="1"/>
    </row>
    <row r="85" spans="1:37" ht="14.25" customHeight="1">
      <c r="A85" s="1147"/>
      <c r="B85" s="1219" t="s">
        <v>673</v>
      </c>
      <c r="C85" s="1220"/>
      <c r="D85" s="1220"/>
      <c r="E85" s="1220"/>
      <c r="F85" s="1220"/>
      <c r="G85" s="1220"/>
      <c r="H85" s="1233">
        <f t="shared" ref="H85:AK85" si="22">H37</f>
        <v>1</v>
      </c>
      <c r="I85" s="1233">
        <f t="shared" si="22"/>
        <v>2</v>
      </c>
      <c r="J85" s="1233">
        <f t="shared" si="22"/>
        <v>3</v>
      </c>
      <c r="K85" s="1233">
        <f t="shared" si="22"/>
        <v>4</v>
      </c>
      <c r="L85" s="1233">
        <f t="shared" si="22"/>
        <v>5</v>
      </c>
      <c r="M85" s="1233">
        <f t="shared" si="22"/>
        <v>6</v>
      </c>
      <c r="N85" s="1233">
        <f t="shared" si="22"/>
        <v>7</v>
      </c>
      <c r="O85" s="1233">
        <f t="shared" si="22"/>
        <v>8</v>
      </c>
      <c r="P85" s="1233">
        <f t="shared" si="22"/>
        <v>9</v>
      </c>
      <c r="Q85" s="1233">
        <f t="shared" si="22"/>
        <v>10</v>
      </c>
      <c r="R85" s="1233">
        <f t="shared" si="22"/>
        <v>11</v>
      </c>
      <c r="S85" s="1234">
        <f t="shared" si="22"/>
        <v>12</v>
      </c>
      <c r="T85" s="1234">
        <f t="shared" si="22"/>
        <v>13</v>
      </c>
      <c r="U85" s="1234">
        <f t="shared" si="22"/>
        <v>14</v>
      </c>
      <c r="V85" s="1234">
        <f t="shared" si="22"/>
        <v>15</v>
      </c>
      <c r="W85" s="1234">
        <f t="shared" si="22"/>
        <v>16</v>
      </c>
      <c r="X85" s="1234">
        <f t="shared" si="22"/>
        <v>17</v>
      </c>
      <c r="Y85" s="1234">
        <f t="shared" si="22"/>
        <v>18</v>
      </c>
      <c r="Z85" s="1234">
        <f t="shared" si="22"/>
        <v>19</v>
      </c>
      <c r="AA85" s="1234">
        <f t="shared" si="22"/>
        <v>20</v>
      </c>
      <c r="AB85" s="1234">
        <f t="shared" si="22"/>
        <v>21</v>
      </c>
      <c r="AC85" s="1234">
        <f t="shared" si="22"/>
        <v>22</v>
      </c>
      <c r="AD85" s="1234">
        <f t="shared" si="22"/>
        <v>23</v>
      </c>
      <c r="AE85" s="1234">
        <f t="shared" si="22"/>
        <v>24</v>
      </c>
      <c r="AF85" s="1234">
        <f t="shared" si="22"/>
        <v>25</v>
      </c>
      <c r="AG85" s="1234">
        <f t="shared" si="22"/>
        <v>26</v>
      </c>
      <c r="AH85" s="1234">
        <f t="shared" si="22"/>
        <v>27</v>
      </c>
      <c r="AI85" s="1234">
        <f t="shared" si="22"/>
        <v>28</v>
      </c>
      <c r="AJ85" s="1234">
        <f t="shared" si="22"/>
        <v>29</v>
      </c>
      <c r="AK85" s="1235">
        <f t="shared" si="22"/>
        <v>30</v>
      </c>
    </row>
    <row r="86" spans="1:37" ht="14.25" customHeight="1">
      <c r="A86" s="425"/>
      <c r="B86" s="1151" t="s">
        <v>674</v>
      </c>
      <c r="C86" s="1152"/>
      <c r="D86" s="1152"/>
      <c r="E86" s="1152"/>
      <c r="F86" s="1152"/>
      <c r="G86" s="1152"/>
      <c r="H86" s="1239">
        <f t="shared" ref="H86:AK86" si="23">H42/$G$12</f>
        <v>27.318175</v>
      </c>
      <c r="I86" s="1239">
        <f t="shared" si="23"/>
        <v>28.137720250000001</v>
      </c>
      <c r="J86" s="1239">
        <f t="shared" si="23"/>
        <v>28.981851857500001</v>
      </c>
      <c r="K86" s="1239">
        <f t="shared" si="23"/>
        <v>29.851307413225001</v>
      </c>
      <c r="L86" s="1239">
        <f t="shared" si="23"/>
        <v>30.74684663562175</v>
      </c>
      <c r="M86" s="1239">
        <f t="shared" si="23"/>
        <v>31.669252034690398</v>
      </c>
      <c r="N86" s="1239">
        <f t="shared" si="23"/>
        <v>32.619329595731116</v>
      </c>
      <c r="O86" s="1239">
        <f t="shared" si="23"/>
        <v>33.597909483603047</v>
      </c>
      <c r="P86" s="1239">
        <f t="shared" si="23"/>
        <v>34.605846768111135</v>
      </c>
      <c r="Q86" s="1239">
        <f t="shared" si="23"/>
        <v>35.644022171154468</v>
      </c>
      <c r="R86" s="1239">
        <f t="shared" si="23"/>
        <v>36.713342836289101</v>
      </c>
      <c r="S86" s="1239">
        <f t="shared" si="23"/>
        <v>37.814743121377781</v>
      </c>
      <c r="T86" s="1239">
        <f t="shared" si="23"/>
        <v>38.949185415019109</v>
      </c>
      <c r="U86" s="1239">
        <f t="shared" si="23"/>
        <v>40.117660977469683</v>
      </c>
      <c r="V86" s="1239">
        <f t="shared" si="23"/>
        <v>41.321190806793773</v>
      </c>
      <c r="W86" s="1239">
        <f t="shared" si="23"/>
        <v>42.560826530997588</v>
      </c>
      <c r="X86" s="1239">
        <f t="shared" si="23"/>
        <v>43.837651326927507</v>
      </c>
      <c r="Y86" s="1239">
        <f t="shared" si="23"/>
        <v>45.152780866735334</v>
      </c>
      <c r="Z86" s="1239">
        <f t="shared" si="23"/>
        <v>46.507364292737392</v>
      </c>
      <c r="AA86" s="1239">
        <f t="shared" si="23"/>
        <v>47.902585221519509</v>
      </c>
      <c r="AB86" s="1239">
        <f t="shared" si="23"/>
        <v>49.339662778165099</v>
      </c>
      <c r="AC86" s="1239">
        <f t="shared" si="23"/>
        <v>50.819852661510041</v>
      </c>
      <c r="AD86" s="1239">
        <f t="shared" si="23"/>
        <v>52.344448241355352</v>
      </c>
      <c r="AE86" s="1239">
        <f t="shared" si="23"/>
        <v>53.914781688596015</v>
      </c>
      <c r="AF86" s="1239">
        <f t="shared" si="23"/>
        <v>55.532225139253889</v>
      </c>
      <c r="AG86" s="1239">
        <f t="shared" si="23"/>
        <v>57.198191893431499</v>
      </c>
      <c r="AH86" s="1239">
        <f t="shared" si="23"/>
        <v>58.914137650234458</v>
      </c>
      <c r="AI86" s="1239">
        <f t="shared" si="23"/>
        <v>60.681561779741486</v>
      </c>
      <c r="AJ86" s="1239">
        <f t="shared" si="23"/>
        <v>62.502008633133734</v>
      </c>
      <c r="AK86" s="1240">
        <f t="shared" si="23"/>
        <v>64.377068892127724</v>
      </c>
    </row>
    <row r="87" spans="1:37" ht="14.25" customHeight="1">
      <c r="A87" s="425"/>
      <c r="B87" s="1151" t="s">
        <v>667</v>
      </c>
      <c r="C87" s="1152"/>
      <c r="D87" s="1152"/>
      <c r="E87" s="1152"/>
      <c r="F87" s="1152"/>
      <c r="G87" s="1152"/>
      <c r="H87" s="1239">
        <f t="shared" ref="H87:AK87" si="24">H44/$G$12</f>
        <v>0</v>
      </c>
      <c r="I87" s="1239">
        <f t="shared" si="24"/>
        <v>0</v>
      </c>
      <c r="J87" s="1239">
        <f t="shared" si="24"/>
        <v>0</v>
      </c>
      <c r="K87" s="1239">
        <f t="shared" si="24"/>
        <v>0</v>
      </c>
      <c r="L87" s="1239">
        <f t="shared" si="24"/>
        <v>0</v>
      </c>
      <c r="M87" s="1239">
        <f t="shared" si="24"/>
        <v>0</v>
      </c>
      <c r="N87" s="1239">
        <f t="shared" si="24"/>
        <v>0</v>
      </c>
      <c r="O87" s="1239">
        <f t="shared" si="24"/>
        <v>0</v>
      </c>
      <c r="P87" s="1239">
        <f t="shared" si="24"/>
        <v>0</v>
      </c>
      <c r="Q87" s="1239">
        <f t="shared" si="24"/>
        <v>0</v>
      </c>
      <c r="R87" s="1239">
        <f t="shared" si="24"/>
        <v>0</v>
      </c>
      <c r="S87" s="1239">
        <f t="shared" si="24"/>
        <v>0</v>
      </c>
      <c r="T87" s="1239">
        <f t="shared" si="24"/>
        <v>0</v>
      </c>
      <c r="U87" s="1239">
        <f t="shared" si="24"/>
        <v>0</v>
      </c>
      <c r="V87" s="1239">
        <f t="shared" si="24"/>
        <v>0</v>
      </c>
      <c r="W87" s="1239">
        <f t="shared" si="24"/>
        <v>0</v>
      </c>
      <c r="X87" s="1239">
        <f t="shared" si="24"/>
        <v>0</v>
      </c>
      <c r="Y87" s="1239">
        <f t="shared" si="24"/>
        <v>0</v>
      </c>
      <c r="Z87" s="1239">
        <f t="shared" si="24"/>
        <v>0</v>
      </c>
      <c r="AA87" s="1239">
        <f t="shared" si="24"/>
        <v>0</v>
      </c>
      <c r="AB87" s="1239">
        <f t="shared" si="24"/>
        <v>0</v>
      </c>
      <c r="AC87" s="1239">
        <f t="shared" si="24"/>
        <v>0</v>
      </c>
      <c r="AD87" s="1239">
        <f t="shared" si="24"/>
        <v>0</v>
      </c>
      <c r="AE87" s="1239">
        <f t="shared" si="24"/>
        <v>0</v>
      </c>
      <c r="AF87" s="1239">
        <f t="shared" si="24"/>
        <v>0</v>
      </c>
      <c r="AG87" s="1239">
        <f t="shared" si="24"/>
        <v>0</v>
      </c>
      <c r="AH87" s="1239">
        <f t="shared" si="24"/>
        <v>0</v>
      </c>
      <c r="AI87" s="1239">
        <f t="shared" si="24"/>
        <v>0</v>
      </c>
      <c r="AJ87" s="1239">
        <f t="shared" si="24"/>
        <v>0</v>
      </c>
      <c r="AK87" s="1240">
        <f t="shared" si="24"/>
        <v>0</v>
      </c>
    </row>
    <row r="88" spans="1:37" ht="14.25" customHeight="1">
      <c r="A88" s="425"/>
      <c r="B88" s="1151" t="s">
        <v>110</v>
      </c>
      <c r="C88" s="1152"/>
      <c r="D88" s="1152"/>
      <c r="E88" s="1152"/>
      <c r="F88" s="1152"/>
      <c r="G88" s="1152"/>
      <c r="H88" s="1239">
        <f t="shared" ref="H88:AK88" si="25">H86-H87</f>
        <v>27.318175</v>
      </c>
      <c r="I88" s="1239">
        <f t="shared" si="25"/>
        <v>28.137720250000001</v>
      </c>
      <c r="J88" s="1239">
        <f t="shared" si="25"/>
        <v>28.981851857500001</v>
      </c>
      <c r="K88" s="1239">
        <f t="shared" si="25"/>
        <v>29.851307413225001</v>
      </c>
      <c r="L88" s="1239">
        <f t="shared" si="25"/>
        <v>30.74684663562175</v>
      </c>
      <c r="M88" s="1239">
        <f t="shared" si="25"/>
        <v>31.669252034690398</v>
      </c>
      <c r="N88" s="1239">
        <f t="shared" si="25"/>
        <v>32.619329595731116</v>
      </c>
      <c r="O88" s="1239">
        <f t="shared" si="25"/>
        <v>33.597909483603047</v>
      </c>
      <c r="P88" s="1239">
        <f t="shared" si="25"/>
        <v>34.605846768111135</v>
      </c>
      <c r="Q88" s="1239">
        <f t="shared" si="25"/>
        <v>35.644022171154468</v>
      </c>
      <c r="R88" s="1239">
        <f t="shared" si="25"/>
        <v>36.713342836289101</v>
      </c>
      <c r="S88" s="1239">
        <f t="shared" si="25"/>
        <v>37.814743121377781</v>
      </c>
      <c r="T88" s="1239">
        <f t="shared" si="25"/>
        <v>38.949185415019109</v>
      </c>
      <c r="U88" s="1239">
        <f t="shared" si="25"/>
        <v>40.117660977469683</v>
      </c>
      <c r="V88" s="1239">
        <f t="shared" si="25"/>
        <v>41.321190806793773</v>
      </c>
      <c r="W88" s="1239">
        <f t="shared" si="25"/>
        <v>42.560826530997588</v>
      </c>
      <c r="X88" s="1239">
        <f t="shared" si="25"/>
        <v>43.837651326927507</v>
      </c>
      <c r="Y88" s="1239">
        <f t="shared" si="25"/>
        <v>45.152780866735334</v>
      </c>
      <c r="Z88" s="1239">
        <f t="shared" si="25"/>
        <v>46.507364292737392</v>
      </c>
      <c r="AA88" s="1239">
        <f t="shared" si="25"/>
        <v>47.902585221519509</v>
      </c>
      <c r="AB88" s="1239">
        <f t="shared" si="25"/>
        <v>49.339662778165099</v>
      </c>
      <c r="AC88" s="1239">
        <f t="shared" si="25"/>
        <v>50.819852661510041</v>
      </c>
      <c r="AD88" s="1239">
        <f t="shared" si="25"/>
        <v>52.344448241355352</v>
      </c>
      <c r="AE88" s="1239">
        <f t="shared" si="25"/>
        <v>53.914781688596015</v>
      </c>
      <c r="AF88" s="1239">
        <f t="shared" si="25"/>
        <v>55.532225139253889</v>
      </c>
      <c r="AG88" s="1239">
        <f t="shared" si="25"/>
        <v>57.198191893431499</v>
      </c>
      <c r="AH88" s="1239">
        <f t="shared" si="25"/>
        <v>58.914137650234458</v>
      </c>
      <c r="AI88" s="1239">
        <f t="shared" si="25"/>
        <v>60.681561779741486</v>
      </c>
      <c r="AJ88" s="1239">
        <f t="shared" si="25"/>
        <v>62.502008633133734</v>
      </c>
      <c r="AK88" s="1240">
        <f t="shared" si="25"/>
        <v>64.377068892127724</v>
      </c>
    </row>
    <row r="89" spans="1:37" ht="14.25" customHeight="1">
      <c r="A89" s="425"/>
      <c r="B89" s="1151" t="s">
        <v>675</v>
      </c>
      <c r="C89" s="1152"/>
      <c r="D89" s="1152"/>
      <c r="E89" s="1152"/>
      <c r="F89" s="1152"/>
      <c r="G89" s="1152"/>
      <c r="H89" s="1195">
        <f t="shared" ref="H89:AK89" si="26">$G$23</f>
        <v>0.06</v>
      </c>
      <c r="I89" s="1195">
        <f t="shared" si="26"/>
        <v>0.06</v>
      </c>
      <c r="J89" s="1195">
        <f t="shared" si="26"/>
        <v>0.06</v>
      </c>
      <c r="K89" s="1195">
        <f t="shared" si="26"/>
        <v>0.06</v>
      </c>
      <c r="L89" s="1195">
        <f t="shared" si="26"/>
        <v>0.06</v>
      </c>
      <c r="M89" s="1195">
        <f t="shared" si="26"/>
        <v>0.06</v>
      </c>
      <c r="N89" s="1195">
        <f t="shared" si="26"/>
        <v>0.06</v>
      </c>
      <c r="O89" s="1195">
        <f t="shared" si="26"/>
        <v>0.06</v>
      </c>
      <c r="P89" s="1195">
        <f t="shared" si="26"/>
        <v>0.06</v>
      </c>
      <c r="Q89" s="1195">
        <f t="shared" si="26"/>
        <v>0.06</v>
      </c>
      <c r="R89" s="1195">
        <f t="shared" si="26"/>
        <v>0.06</v>
      </c>
      <c r="S89" s="1195">
        <f t="shared" si="26"/>
        <v>0.06</v>
      </c>
      <c r="T89" s="1195">
        <f t="shared" si="26"/>
        <v>0.06</v>
      </c>
      <c r="U89" s="1195">
        <f t="shared" si="26"/>
        <v>0.06</v>
      </c>
      <c r="V89" s="1195">
        <f t="shared" si="26"/>
        <v>0.06</v>
      </c>
      <c r="W89" s="1195">
        <f t="shared" si="26"/>
        <v>0.06</v>
      </c>
      <c r="X89" s="1195">
        <f t="shared" si="26"/>
        <v>0.06</v>
      </c>
      <c r="Y89" s="1195">
        <f t="shared" si="26"/>
        <v>0.06</v>
      </c>
      <c r="Z89" s="1195">
        <f t="shared" si="26"/>
        <v>0.06</v>
      </c>
      <c r="AA89" s="1195">
        <f t="shared" si="26"/>
        <v>0.06</v>
      </c>
      <c r="AB89" s="1195">
        <f t="shared" si="26"/>
        <v>0.06</v>
      </c>
      <c r="AC89" s="1195">
        <f t="shared" si="26"/>
        <v>0.06</v>
      </c>
      <c r="AD89" s="1195">
        <f t="shared" si="26"/>
        <v>0.06</v>
      </c>
      <c r="AE89" s="1195">
        <f t="shared" si="26"/>
        <v>0.06</v>
      </c>
      <c r="AF89" s="1195">
        <f t="shared" si="26"/>
        <v>0.06</v>
      </c>
      <c r="AG89" s="1195">
        <f t="shared" si="26"/>
        <v>0.06</v>
      </c>
      <c r="AH89" s="1195">
        <f t="shared" si="26"/>
        <v>0.06</v>
      </c>
      <c r="AI89" s="1195">
        <f t="shared" si="26"/>
        <v>0.06</v>
      </c>
      <c r="AJ89" s="1195">
        <f t="shared" si="26"/>
        <v>0.06</v>
      </c>
      <c r="AK89" s="1196">
        <f t="shared" si="26"/>
        <v>0.06</v>
      </c>
    </row>
    <row r="90" spans="1:37" ht="14.25" customHeight="1" thickBot="1">
      <c r="A90" s="425"/>
      <c r="B90" s="1156" t="s">
        <v>653</v>
      </c>
      <c r="C90" s="1157"/>
      <c r="D90" s="1157"/>
      <c r="E90" s="1157"/>
      <c r="F90" s="1157"/>
      <c r="G90" s="1157"/>
      <c r="H90" s="1241">
        <f t="shared" ref="H90:AK90" si="27">H88*H89</f>
        <v>1.6390905</v>
      </c>
      <c r="I90" s="1241">
        <f t="shared" si="27"/>
        <v>1.6882632150000001</v>
      </c>
      <c r="J90" s="1241">
        <f t="shared" si="27"/>
        <v>1.73891111145</v>
      </c>
      <c r="K90" s="1241">
        <f t="shared" si="27"/>
        <v>1.7910784447935</v>
      </c>
      <c r="L90" s="1241">
        <f t="shared" si="27"/>
        <v>1.844810798137305</v>
      </c>
      <c r="M90" s="1241">
        <f t="shared" si="27"/>
        <v>1.9001551220814239</v>
      </c>
      <c r="N90" s="1241">
        <f t="shared" si="27"/>
        <v>1.957159775743867</v>
      </c>
      <c r="O90" s="1241">
        <f t="shared" si="27"/>
        <v>2.0158745690161828</v>
      </c>
      <c r="P90" s="1241">
        <f t="shared" si="27"/>
        <v>2.0763508060866682</v>
      </c>
      <c r="Q90" s="1241">
        <f t="shared" si="27"/>
        <v>2.1386413302692682</v>
      </c>
      <c r="R90" s="1241">
        <f t="shared" si="27"/>
        <v>2.2028005701773461</v>
      </c>
      <c r="S90" s="1241">
        <f t="shared" si="27"/>
        <v>2.2688845872826668</v>
      </c>
      <c r="T90" s="1241">
        <f t="shared" si="27"/>
        <v>2.3369511249011463</v>
      </c>
      <c r="U90" s="1241">
        <f t="shared" si="27"/>
        <v>2.4070596586481807</v>
      </c>
      <c r="V90" s="1241">
        <f t="shared" si="27"/>
        <v>2.4792714484076264</v>
      </c>
      <c r="W90" s="1241">
        <f t="shared" si="27"/>
        <v>2.553649591859855</v>
      </c>
      <c r="X90" s="1241">
        <f t="shared" si="27"/>
        <v>2.6302590796156502</v>
      </c>
      <c r="Y90" s="1241">
        <f t="shared" si="27"/>
        <v>2.7091668520041199</v>
      </c>
      <c r="Z90" s="1241">
        <f t="shared" si="27"/>
        <v>2.7904418575642436</v>
      </c>
      <c r="AA90" s="1241">
        <f t="shared" si="27"/>
        <v>2.8741551132911702</v>
      </c>
      <c r="AB90" s="1241">
        <f t="shared" si="27"/>
        <v>2.9603797666899059</v>
      </c>
      <c r="AC90" s="1241">
        <f t="shared" si="27"/>
        <v>3.0491911596906025</v>
      </c>
      <c r="AD90" s="1241">
        <f t="shared" si="27"/>
        <v>3.140666894481321</v>
      </c>
      <c r="AE90" s="1241">
        <f t="shared" si="27"/>
        <v>3.2348869013157606</v>
      </c>
      <c r="AF90" s="1241">
        <f t="shared" si="27"/>
        <v>3.3319335083552333</v>
      </c>
      <c r="AG90" s="1241">
        <f t="shared" si="27"/>
        <v>3.4318915136058896</v>
      </c>
      <c r="AH90" s="1241">
        <f t="shared" si="27"/>
        <v>3.5348482590140673</v>
      </c>
      <c r="AI90" s="1241">
        <f t="shared" si="27"/>
        <v>3.6408937067844889</v>
      </c>
      <c r="AJ90" s="1241">
        <f t="shared" si="27"/>
        <v>3.7501205179880239</v>
      </c>
      <c r="AK90" s="1242">
        <f t="shared" si="27"/>
        <v>3.8626241335276634</v>
      </c>
    </row>
    <row r="91" spans="1:37" ht="14.25" customHeight="1">
      <c r="A91" s="425"/>
      <c r="B91" s="1"/>
      <c r="C91" s="1"/>
      <c r="D91" s="1"/>
      <c r="E91" s="1"/>
      <c r="F91" s="1"/>
      <c r="G91" s="1"/>
      <c r="H91" s="1"/>
      <c r="I91" s="1"/>
      <c r="J91" s="1"/>
      <c r="K91" s="1"/>
      <c r="L91" s="1"/>
      <c r="M91" s="1"/>
      <c r="N91" s="1"/>
      <c r="O91" s="1"/>
      <c r="P91" s="229"/>
      <c r="Q91" s="1"/>
      <c r="R91" s="1"/>
      <c r="S91" s="1"/>
      <c r="T91" s="1"/>
      <c r="U91" s="1"/>
      <c r="V91" s="1"/>
      <c r="W91" s="1"/>
      <c r="X91" s="1"/>
      <c r="Y91" s="1"/>
      <c r="Z91" s="1"/>
      <c r="AA91" s="1"/>
      <c r="AB91" s="1"/>
      <c r="AC91" s="1"/>
      <c r="AD91" s="1"/>
      <c r="AE91" s="1"/>
      <c r="AF91" s="1"/>
      <c r="AG91" s="1"/>
      <c r="AH91" s="1"/>
      <c r="AI91" s="1"/>
      <c r="AJ91" s="1"/>
      <c r="AK91" s="1"/>
    </row>
    <row r="92" spans="1:37" ht="14.25" hidden="1" customHeight="1">
      <c r="A92" s="425"/>
      <c r="B92" s="356" t="s">
        <v>650</v>
      </c>
      <c r="C92" s="356"/>
      <c r="D92" s="356"/>
      <c r="E92" s="356"/>
      <c r="F92" s="356"/>
      <c r="G92" s="356"/>
      <c r="H92" s="356"/>
      <c r="I92" s="356"/>
      <c r="J92" s="356"/>
      <c r="K92" s="356"/>
      <c r="L92" s="356"/>
      <c r="M92" s="356"/>
      <c r="N92" s="356"/>
      <c r="O92" s="356"/>
      <c r="P92" s="231"/>
      <c r="Q92" s="356"/>
      <c r="R92" s="356"/>
      <c r="S92" s="314"/>
      <c r="T92" s="314"/>
      <c r="U92" s="314"/>
      <c r="V92" s="314"/>
      <c r="W92" s="314"/>
      <c r="X92" s="314"/>
      <c r="Y92" s="314"/>
      <c r="Z92" s="314"/>
      <c r="AA92" s="314"/>
      <c r="AB92" s="314"/>
      <c r="AC92" s="314"/>
      <c r="AD92" s="314"/>
      <c r="AE92" s="314"/>
      <c r="AF92" s="314"/>
      <c r="AG92" s="314"/>
      <c r="AH92" s="314"/>
      <c r="AI92" s="314"/>
      <c r="AJ92" s="314"/>
      <c r="AK92" s="314"/>
    </row>
    <row r="93" spans="1:37" ht="14.25" hidden="1" customHeight="1">
      <c r="A93" s="425"/>
      <c r="B93" s="1"/>
      <c r="C93" s="1"/>
      <c r="D93" s="1"/>
      <c r="E93" s="1"/>
      <c r="F93" s="1618"/>
      <c r="G93" s="1533"/>
      <c r="H93" s="1533"/>
      <c r="I93" s="1533"/>
      <c r="J93" s="1533"/>
      <c r="K93" s="1"/>
      <c r="L93" s="1"/>
      <c r="M93" s="1"/>
      <c r="N93" s="1"/>
      <c r="O93" s="1"/>
      <c r="P93" s="229"/>
      <c r="Q93" s="1"/>
      <c r="R93" s="1"/>
      <c r="S93" s="1"/>
      <c r="T93" s="1"/>
      <c r="U93" s="1"/>
      <c r="V93" s="1"/>
      <c r="W93" s="1"/>
      <c r="X93" s="1"/>
      <c r="Y93" s="1"/>
      <c r="Z93" s="1"/>
      <c r="AA93" s="1"/>
      <c r="AB93" s="1"/>
      <c r="AC93" s="1"/>
      <c r="AD93" s="1"/>
      <c r="AE93" s="1"/>
      <c r="AF93" s="1"/>
      <c r="AG93" s="1"/>
      <c r="AH93" s="1"/>
      <c r="AI93" s="1"/>
      <c r="AJ93" s="1"/>
      <c r="AK93" s="1"/>
    </row>
    <row r="94" spans="1:37" ht="14.25" hidden="1" customHeight="1">
      <c r="A94" s="425"/>
      <c r="B94" s="1"/>
      <c r="C94" s="1"/>
      <c r="D94" s="1"/>
      <c r="E94" s="343"/>
      <c r="F94" s="229"/>
      <c r="G94" s="229"/>
      <c r="H94" s="229"/>
      <c r="I94" s="229"/>
      <c r="J94" s="229"/>
      <c r="K94" s="1"/>
      <c r="L94" s="1"/>
      <c r="M94" s="1"/>
      <c r="N94" s="1"/>
      <c r="O94" s="1"/>
      <c r="P94" s="229"/>
      <c r="Q94" s="1"/>
      <c r="R94" s="1"/>
      <c r="S94" s="1"/>
      <c r="T94" s="1"/>
      <c r="U94" s="1"/>
      <c r="V94" s="1"/>
      <c r="W94" s="1"/>
      <c r="X94" s="1"/>
      <c r="Y94" s="1"/>
      <c r="Z94" s="1"/>
      <c r="AA94" s="1"/>
      <c r="AB94" s="1"/>
      <c r="AC94" s="1"/>
      <c r="AD94" s="1"/>
      <c r="AE94" s="1"/>
      <c r="AF94" s="1"/>
      <c r="AG94" s="1"/>
      <c r="AH94" s="1"/>
      <c r="AI94" s="1"/>
      <c r="AJ94" s="1"/>
      <c r="AK94" s="1"/>
    </row>
    <row r="95" spans="1:37" ht="14.25" hidden="1" customHeight="1">
      <c r="A95" s="425"/>
      <c r="B95" s="1"/>
      <c r="C95" s="1610"/>
      <c r="D95" s="1533"/>
      <c r="E95" s="344"/>
      <c r="F95" s="345"/>
      <c r="G95" s="346"/>
      <c r="H95" s="346"/>
      <c r="I95" s="346"/>
      <c r="J95" s="347"/>
      <c r="K95" s="1"/>
      <c r="L95" s="1"/>
      <c r="M95" s="1"/>
      <c r="N95" s="1"/>
      <c r="O95" s="1"/>
      <c r="P95" s="229"/>
      <c r="Q95" s="1"/>
      <c r="R95" s="1"/>
      <c r="S95" s="1"/>
      <c r="T95" s="1"/>
      <c r="U95" s="1"/>
      <c r="V95" s="1"/>
      <c r="W95" s="1"/>
      <c r="X95" s="1"/>
      <c r="Y95" s="1"/>
      <c r="Z95" s="1"/>
      <c r="AA95" s="1"/>
      <c r="AB95" s="1"/>
      <c r="AC95" s="1"/>
      <c r="AD95" s="1"/>
      <c r="AE95" s="1"/>
      <c r="AF95" s="1"/>
      <c r="AG95" s="1"/>
      <c r="AH95" s="1"/>
      <c r="AI95" s="1"/>
      <c r="AJ95" s="1"/>
      <c r="AK95" s="1"/>
    </row>
    <row r="96" spans="1:37" ht="14.25" hidden="1" customHeight="1">
      <c r="A96" s="425"/>
      <c r="B96" s="1"/>
      <c r="C96" s="1533"/>
      <c r="D96" s="1533"/>
      <c r="E96" s="344"/>
      <c r="F96" s="348"/>
      <c r="G96" s="345"/>
      <c r="H96" s="346"/>
      <c r="I96" s="347"/>
      <c r="J96" s="349"/>
      <c r="K96" s="1"/>
      <c r="L96" s="1"/>
      <c r="M96" s="1"/>
      <c r="N96" s="1"/>
      <c r="O96" s="1"/>
      <c r="P96" s="229"/>
      <c r="Q96" s="1"/>
      <c r="R96" s="1"/>
      <c r="S96" s="1"/>
      <c r="T96" s="1"/>
      <c r="U96" s="1"/>
      <c r="V96" s="1"/>
      <c r="W96" s="1"/>
      <c r="X96" s="1"/>
      <c r="Y96" s="1"/>
      <c r="Z96" s="1"/>
      <c r="AA96" s="1"/>
      <c r="AB96" s="1"/>
      <c r="AC96" s="1"/>
      <c r="AD96" s="1"/>
      <c r="AE96" s="1"/>
      <c r="AF96" s="1"/>
      <c r="AG96" s="1"/>
      <c r="AH96" s="1"/>
      <c r="AI96" s="1"/>
      <c r="AJ96" s="1"/>
      <c r="AK96" s="1"/>
    </row>
    <row r="97" spans="1:37" ht="14.25" hidden="1" customHeight="1">
      <c r="A97" s="425"/>
      <c r="B97" s="1"/>
      <c r="C97" s="1533"/>
      <c r="D97" s="1533"/>
      <c r="E97" s="344"/>
      <c r="F97" s="348"/>
      <c r="G97" s="348"/>
      <c r="H97" s="350"/>
      <c r="I97" s="349"/>
      <c r="J97" s="349"/>
      <c r="K97" s="329"/>
      <c r="L97" s="1"/>
      <c r="M97" s="1"/>
      <c r="N97" s="1"/>
      <c r="O97" s="1"/>
      <c r="P97" s="229"/>
      <c r="Q97" s="1"/>
      <c r="R97" s="1"/>
      <c r="S97" s="1"/>
      <c r="T97" s="1"/>
      <c r="U97" s="1"/>
      <c r="V97" s="1"/>
      <c r="W97" s="1"/>
      <c r="X97" s="1"/>
      <c r="Y97" s="1"/>
      <c r="Z97" s="1"/>
      <c r="AA97" s="1"/>
      <c r="AB97" s="1"/>
      <c r="AC97" s="1"/>
      <c r="AD97" s="1"/>
      <c r="AE97" s="1"/>
      <c r="AF97" s="1"/>
      <c r="AG97" s="1"/>
      <c r="AH97" s="1"/>
      <c r="AI97" s="1"/>
      <c r="AJ97" s="1"/>
      <c r="AK97" s="1"/>
    </row>
    <row r="98" spans="1:37" ht="14.25" hidden="1" customHeight="1">
      <c r="A98" s="425"/>
      <c r="B98" s="1"/>
      <c r="C98" s="1533"/>
      <c r="D98" s="1533"/>
      <c r="E98" s="344"/>
      <c r="F98" s="348"/>
      <c r="G98" s="351"/>
      <c r="H98" s="352"/>
      <c r="I98" s="353"/>
      <c r="J98" s="349"/>
      <c r="K98" s="1"/>
      <c r="L98" s="1"/>
      <c r="M98" s="1"/>
      <c r="N98" s="1"/>
      <c r="O98" s="1"/>
      <c r="P98" s="229"/>
      <c r="Q98" s="1"/>
      <c r="R98" s="1"/>
      <c r="S98" s="1"/>
      <c r="T98" s="1"/>
      <c r="U98" s="1"/>
      <c r="V98" s="1"/>
      <c r="W98" s="1"/>
      <c r="X98" s="1"/>
      <c r="Y98" s="1"/>
      <c r="Z98" s="1"/>
      <c r="AA98" s="1"/>
      <c r="AB98" s="1"/>
      <c r="AC98" s="1"/>
      <c r="AD98" s="1"/>
      <c r="AE98" s="1"/>
      <c r="AF98" s="1"/>
      <c r="AG98" s="1"/>
      <c r="AH98" s="1"/>
      <c r="AI98" s="1"/>
      <c r="AJ98" s="1"/>
      <c r="AK98" s="1"/>
    </row>
    <row r="99" spans="1:37" ht="14.25" hidden="1" customHeight="1">
      <c r="A99" s="425"/>
      <c r="B99" s="1"/>
      <c r="C99" s="1533"/>
      <c r="D99" s="1533"/>
      <c r="E99" s="344"/>
      <c r="F99" s="351"/>
      <c r="G99" s="352"/>
      <c r="H99" s="352"/>
      <c r="I99" s="352"/>
      <c r="J99" s="353"/>
      <c r="K99" s="1"/>
      <c r="L99" s="1"/>
      <c r="M99" s="1"/>
      <c r="N99" s="1"/>
      <c r="O99" s="1"/>
      <c r="P99" s="229"/>
      <c r="Q99" s="1"/>
      <c r="R99" s="1"/>
      <c r="S99" s="1"/>
      <c r="T99" s="1"/>
      <c r="U99" s="1"/>
      <c r="V99" s="1"/>
      <c r="W99" s="1"/>
      <c r="X99" s="1"/>
      <c r="Y99" s="1"/>
      <c r="Z99" s="1"/>
      <c r="AA99" s="1"/>
      <c r="AB99" s="1"/>
      <c r="AC99" s="1"/>
      <c r="AD99" s="1"/>
      <c r="AE99" s="1"/>
      <c r="AF99" s="1"/>
      <c r="AG99" s="1"/>
      <c r="AH99" s="1"/>
      <c r="AI99" s="1"/>
      <c r="AJ99" s="1"/>
      <c r="AK99" s="1"/>
    </row>
    <row r="100" spans="1:37" ht="14.25" hidden="1" customHeight="1">
      <c r="A100" s="425"/>
      <c r="B100" s="1"/>
      <c r="C100" s="1"/>
      <c r="D100" s="1"/>
      <c r="E100" s="1"/>
      <c r="F100" s="1"/>
      <c r="G100" s="1"/>
      <c r="H100" s="1"/>
      <c r="I100" s="1"/>
      <c r="J100" s="1"/>
      <c r="K100" s="1"/>
      <c r="L100" s="1"/>
      <c r="M100" s="1"/>
      <c r="N100" s="1"/>
      <c r="O100" s="1"/>
      <c r="P100" s="229"/>
      <c r="Q100" s="1"/>
      <c r="R100" s="1"/>
      <c r="S100" s="1"/>
      <c r="T100" s="1"/>
      <c r="U100" s="1"/>
      <c r="V100" s="1"/>
      <c r="W100" s="1"/>
      <c r="X100" s="1"/>
      <c r="Y100" s="1"/>
      <c r="Z100" s="1"/>
      <c r="AA100" s="1"/>
      <c r="AB100" s="1"/>
      <c r="AC100" s="1"/>
      <c r="AD100" s="1"/>
      <c r="AE100" s="1"/>
      <c r="AF100" s="1"/>
      <c r="AG100" s="1"/>
      <c r="AH100" s="1"/>
      <c r="AI100" s="1"/>
      <c r="AJ100" s="1"/>
      <c r="AK100" s="1"/>
    </row>
    <row r="101" spans="1:37" ht="14.25" hidden="1" customHeight="1">
      <c r="A101" s="425"/>
      <c r="B101" s="1"/>
      <c r="C101" s="1"/>
      <c r="D101" s="1"/>
      <c r="E101" s="1"/>
      <c r="F101" s="1"/>
      <c r="G101" s="1"/>
      <c r="H101" s="1"/>
      <c r="I101" s="1"/>
      <c r="J101" s="1"/>
      <c r="K101" s="1"/>
      <c r="L101" s="1"/>
      <c r="M101" s="1"/>
      <c r="N101" s="1"/>
      <c r="O101" s="1"/>
      <c r="P101" s="229"/>
      <c r="Q101" s="1"/>
      <c r="R101" s="1"/>
      <c r="S101" s="1"/>
      <c r="T101" s="1"/>
      <c r="U101" s="1"/>
      <c r="V101" s="1"/>
      <c r="W101" s="1"/>
      <c r="X101" s="1"/>
      <c r="Y101" s="1"/>
      <c r="Z101" s="1"/>
      <c r="AA101" s="1"/>
      <c r="AB101" s="1"/>
      <c r="AC101" s="1"/>
      <c r="AD101" s="1"/>
      <c r="AE101" s="1"/>
      <c r="AF101" s="1"/>
      <c r="AG101" s="1"/>
      <c r="AH101" s="1"/>
      <c r="AI101" s="1"/>
      <c r="AJ101" s="1"/>
      <c r="AK101" s="1"/>
    </row>
    <row r="102" spans="1:37" ht="14.25" customHeight="1">
      <c r="A102" s="425"/>
      <c r="B102" s="1"/>
      <c r="C102" s="1"/>
      <c r="D102" s="1"/>
      <c r="E102" s="1"/>
      <c r="F102" s="1"/>
      <c r="G102" s="1"/>
      <c r="H102" s="1"/>
      <c r="I102" s="1"/>
      <c r="J102" s="1"/>
      <c r="K102" s="1"/>
      <c r="L102" s="1"/>
      <c r="M102" s="1"/>
      <c r="N102" s="1"/>
      <c r="O102" s="1"/>
      <c r="P102" s="229"/>
      <c r="Q102" s="1"/>
      <c r="R102" s="1"/>
      <c r="S102" s="1"/>
      <c r="T102" s="1"/>
      <c r="U102" s="1"/>
      <c r="V102" s="1"/>
      <c r="W102" s="1"/>
      <c r="X102" s="1"/>
      <c r="Y102" s="1"/>
      <c r="Z102" s="1"/>
      <c r="AA102" s="1"/>
      <c r="AB102" s="1"/>
      <c r="AC102" s="1"/>
      <c r="AD102" s="1"/>
      <c r="AE102" s="1"/>
      <c r="AF102" s="1"/>
      <c r="AG102" s="1"/>
      <c r="AH102" s="1"/>
      <c r="AI102" s="1"/>
      <c r="AJ102" s="1"/>
      <c r="AK102" s="1"/>
    </row>
    <row r="103" spans="1:37" ht="14.25" customHeight="1">
      <c r="A103" s="425"/>
      <c r="B103" s="1"/>
      <c r="C103" s="1"/>
      <c r="D103" s="1"/>
      <c r="E103" s="1"/>
      <c r="F103" s="1"/>
      <c r="G103" s="1"/>
      <c r="H103" s="1"/>
      <c r="I103" s="1"/>
      <c r="J103" s="1"/>
      <c r="K103" s="1"/>
      <c r="L103" s="1"/>
      <c r="M103" s="1"/>
      <c r="N103" s="1"/>
      <c r="O103" s="1"/>
      <c r="P103" s="229"/>
      <c r="Q103" s="1"/>
      <c r="R103" s="1"/>
      <c r="S103" s="1"/>
      <c r="T103" s="1"/>
      <c r="U103" s="1"/>
      <c r="V103" s="1"/>
      <c r="W103" s="1"/>
      <c r="X103" s="1"/>
      <c r="Y103" s="1"/>
      <c r="Z103" s="1"/>
      <c r="AA103" s="1"/>
      <c r="AB103" s="1"/>
      <c r="AC103" s="1"/>
      <c r="AD103" s="1"/>
      <c r="AE103" s="1"/>
      <c r="AF103" s="1"/>
      <c r="AG103" s="1"/>
      <c r="AH103" s="1"/>
      <c r="AI103" s="1"/>
      <c r="AJ103" s="1"/>
      <c r="AK103" s="1"/>
    </row>
    <row r="104" spans="1:37" ht="14.25" customHeight="1">
      <c r="A104" s="425"/>
      <c r="B104" s="1"/>
      <c r="C104" s="1"/>
      <c r="D104" s="1"/>
      <c r="E104" s="1"/>
      <c r="F104" s="1"/>
      <c r="G104" s="1"/>
      <c r="H104" s="1"/>
      <c r="I104" s="1"/>
      <c r="J104" s="1"/>
      <c r="K104" s="1"/>
      <c r="L104" s="1"/>
      <c r="M104" s="1"/>
      <c r="N104" s="1"/>
      <c r="O104" s="1"/>
      <c r="P104" s="229"/>
      <c r="Q104" s="1"/>
      <c r="R104" s="1"/>
      <c r="S104" s="1"/>
      <c r="T104" s="1"/>
      <c r="U104" s="1"/>
      <c r="V104" s="1"/>
      <c r="W104" s="1"/>
      <c r="X104" s="1"/>
      <c r="Y104" s="1"/>
      <c r="Z104" s="1"/>
      <c r="AA104" s="1"/>
      <c r="AB104" s="1"/>
      <c r="AC104" s="1"/>
      <c r="AD104" s="1"/>
      <c r="AE104" s="1"/>
      <c r="AF104" s="1"/>
      <c r="AG104" s="1"/>
      <c r="AH104" s="1"/>
      <c r="AI104" s="1"/>
      <c r="AJ104" s="1"/>
      <c r="AK104" s="1"/>
    </row>
    <row r="105" spans="1:37" ht="14.25" customHeight="1">
      <c r="A105" s="425"/>
      <c r="B105" s="1"/>
      <c r="C105" s="1"/>
      <c r="D105" s="1"/>
      <c r="E105" s="1"/>
      <c r="F105" s="1"/>
      <c r="G105" s="1"/>
      <c r="H105" s="1"/>
      <c r="I105" s="1"/>
      <c r="J105" s="1"/>
      <c r="K105" s="1"/>
      <c r="L105" s="1"/>
      <c r="M105" s="1"/>
      <c r="N105" s="1"/>
      <c r="O105" s="1"/>
      <c r="P105" s="229"/>
      <c r="Q105" s="1"/>
      <c r="R105" s="1"/>
      <c r="S105" s="1"/>
      <c r="T105" s="1"/>
      <c r="U105" s="1"/>
      <c r="V105" s="1"/>
      <c r="W105" s="1"/>
      <c r="X105" s="1"/>
      <c r="Y105" s="1"/>
      <c r="Z105" s="1"/>
      <c r="AA105" s="1"/>
      <c r="AB105" s="1"/>
      <c r="AC105" s="1"/>
      <c r="AD105" s="1"/>
      <c r="AE105" s="1"/>
      <c r="AF105" s="1"/>
      <c r="AG105" s="1"/>
      <c r="AH105" s="1"/>
      <c r="AI105" s="1"/>
      <c r="AJ105" s="1"/>
      <c r="AK105" s="1"/>
    </row>
    <row r="106" spans="1:37" ht="14.25" customHeight="1">
      <c r="A106" s="425"/>
      <c r="B106" s="1"/>
      <c r="C106" s="1"/>
      <c r="D106" s="1"/>
      <c r="E106" s="1"/>
      <c r="F106" s="1"/>
      <c r="G106" s="1"/>
      <c r="H106" s="1"/>
      <c r="I106" s="1"/>
      <c r="J106" s="1"/>
      <c r="K106" s="1"/>
      <c r="L106" s="1"/>
      <c r="M106" s="1"/>
      <c r="N106" s="1"/>
      <c r="O106" s="1"/>
      <c r="P106" s="229"/>
      <c r="Q106" s="1"/>
      <c r="R106" s="1"/>
      <c r="S106" s="1"/>
      <c r="T106" s="1"/>
      <c r="U106" s="1"/>
      <c r="V106" s="1"/>
      <c r="W106" s="1"/>
      <c r="X106" s="1"/>
      <c r="Y106" s="1"/>
      <c r="Z106" s="1"/>
      <c r="AA106" s="1"/>
      <c r="AB106" s="1"/>
      <c r="AC106" s="1"/>
      <c r="AD106" s="1"/>
      <c r="AE106" s="1"/>
      <c r="AF106" s="1"/>
      <c r="AG106" s="1"/>
      <c r="AH106" s="1"/>
      <c r="AI106" s="1"/>
      <c r="AJ106" s="1"/>
      <c r="AK106" s="1"/>
    </row>
    <row r="107" spans="1:37" ht="14.25" customHeight="1">
      <c r="A107" s="425"/>
      <c r="B107" s="1"/>
      <c r="C107" s="1"/>
      <c r="D107" s="1"/>
      <c r="E107" s="1"/>
      <c r="F107" s="1"/>
      <c r="G107" s="1"/>
      <c r="H107" s="1"/>
      <c r="I107" s="1"/>
      <c r="J107" s="1"/>
      <c r="K107" s="1"/>
      <c r="L107" s="1"/>
      <c r="M107" s="1"/>
      <c r="N107" s="1"/>
      <c r="O107" s="1"/>
      <c r="P107" s="229"/>
      <c r="Q107" s="1"/>
      <c r="R107" s="1"/>
      <c r="S107" s="1"/>
      <c r="T107" s="1"/>
      <c r="U107" s="1"/>
      <c r="V107" s="1"/>
      <c r="W107" s="1"/>
      <c r="X107" s="1"/>
      <c r="Y107" s="1"/>
      <c r="Z107" s="1"/>
      <c r="AA107" s="1"/>
      <c r="AB107" s="1"/>
      <c r="AC107" s="1"/>
      <c r="AD107" s="1"/>
      <c r="AE107" s="1"/>
      <c r="AF107" s="1"/>
      <c r="AG107" s="1"/>
      <c r="AH107" s="1"/>
      <c r="AI107" s="1"/>
      <c r="AJ107" s="1"/>
      <c r="AK107" s="1"/>
    </row>
    <row r="108" spans="1:37" ht="14.25" customHeight="1">
      <c r="A108" s="425"/>
      <c r="B108" s="1"/>
      <c r="C108" s="1"/>
      <c r="D108" s="1"/>
      <c r="E108" s="1"/>
      <c r="F108" s="1"/>
      <c r="G108" s="1"/>
      <c r="H108" s="1"/>
      <c r="I108" s="1"/>
      <c r="J108" s="1"/>
      <c r="K108" s="1"/>
      <c r="L108" s="1"/>
      <c r="M108" s="1"/>
      <c r="N108" s="1"/>
      <c r="O108" s="1"/>
      <c r="P108" s="229"/>
      <c r="Q108" s="1"/>
      <c r="R108" s="1"/>
      <c r="S108" s="1"/>
      <c r="T108" s="1"/>
      <c r="U108" s="1"/>
      <c r="V108" s="1"/>
      <c r="W108" s="1"/>
      <c r="X108" s="1"/>
      <c r="Y108" s="1"/>
      <c r="Z108" s="1"/>
      <c r="AA108" s="1"/>
      <c r="AB108" s="1"/>
      <c r="AC108" s="1"/>
      <c r="AD108" s="1"/>
      <c r="AE108" s="1"/>
      <c r="AF108" s="1"/>
      <c r="AG108" s="1"/>
      <c r="AH108" s="1"/>
      <c r="AI108" s="1"/>
      <c r="AJ108" s="1"/>
      <c r="AK108" s="1"/>
    </row>
    <row r="109" spans="1:37" ht="14.25" customHeight="1">
      <c r="A109" s="425"/>
      <c r="B109" s="1"/>
      <c r="C109" s="1"/>
      <c r="D109" s="1"/>
      <c r="E109" s="1"/>
      <c r="F109" s="1"/>
      <c r="G109" s="1"/>
      <c r="H109" s="1"/>
      <c r="I109" s="1"/>
      <c r="J109" s="1"/>
      <c r="K109" s="1"/>
      <c r="L109" s="1"/>
      <c r="M109" s="1"/>
      <c r="N109" s="1"/>
      <c r="O109" s="1"/>
      <c r="P109" s="229"/>
      <c r="Q109" s="1"/>
      <c r="R109" s="1"/>
      <c r="S109" s="1"/>
      <c r="T109" s="1"/>
      <c r="U109" s="1"/>
      <c r="V109" s="1"/>
      <c r="W109" s="1"/>
      <c r="X109" s="1"/>
      <c r="Y109" s="1"/>
      <c r="Z109" s="1"/>
      <c r="AA109" s="1"/>
      <c r="AB109" s="1"/>
      <c r="AC109" s="1"/>
      <c r="AD109" s="1"/>
      <c r="AE109" s="1"/>
      <c r="AF109" s="1"/>
      <c r="AG109" s="1"/>
      <c r="AH109" s="1"/>
      <c r="AI109" s="1"/>
      <c r="AJ109" s="1"/>
      <c r="AK109" s="1"/>
    </row>
    <row r="110" spans="1:37" ht="14.25" customHeight="1">
      <c r="A110" s="425"/>
      <c r="B110" s="1"/>
      <c r="C110" s="1"/>
      <c r="D110" s="1"/>
      <c r="E110" s="1"/>
      <c r="F110" s="1"/>
      <c r="G110" s="1"/>
      <c r="H110" s="1"/>
      <c r="I110" s="1"/>
      <c r="J110" s="1"/>
      <c r="K110" s="1"/>
      <c r="L110" s="1"/>
      <c r="M110" s="1"/>
      <c r="N110" s="1"/>
      <c r="O110" s="1"/>
      <c r="P110" s="229"/>
      <c r="Q110" s="1"/>
      <c r="R110" s="1"/>
      <c r="S110" s="1"/>
      <c r="T110" s="1"/>
      <c r="U110" s="1"/>
      <c r="V110" s="1"/>
      <c r="W110" s="1"/>
      <c r="X110" s="1"/>
      <c r="Y110" s="1"/>
      <c r="Z110" s="1"/>
      <c r="AA110" s="1"/>
      <c r="AB110" s="1"/>
      <c r="AC110" s="1"/>
      <c r="AD110" s="1"/>
      <c r="AE110" s="1"/>
      <c r="AF110" s="1"/>
      <c r="AG110" s="1"/>
      <c r="AH110" s="1"/>
      <c r="AI110" s="1"/>
      <c r="AJ110" s="1"/>
      <c r="AK110" s="1"/>
    </row>
    <row r="111" spans="1:37" ht="14.25" customHeight="1">
      <c r="A111" s="425"/>
      <c r="B111" s="1"/>
      <c r="C111" s="1"/>
      <c r="D111" s="1"/>
      <c r="E111" s="1"/>
      <c r="F111" s="1"/>
      <c r="G111" s="1"/>
      <c r="H111" s="1"/>
      <c r="I111" s="1"/>
      <c r="J111" s="1"/>
      <c r="K111" s="1"/>
      <c r="L111" s="1"/>
      <c r="M111" s="1"/>
      <c r="N111" s="1"/>
      <c r="O111" s="1"/>
      <c r="P111" s="229"/>
      <c r="Q111" s="1"/>
      <c r="R111" s="1"/>
      <c r="S111" s="1"/>
      <c r="T111" s="1"/>
      <c r="U111" s="1"/>
      <c r="V111" s="1"/>
      <c r="W111" s="1"/>
      <c r="X111" s="1"/>
      <c r="Y111" s="1"/>
      <c r="Z111" s="1"/>
      <c r="AA111" s="1"/>
      <c r="AB111" s="1"/>
      <c r="AC111" s="1"/>
      <c r="AD111" s="1"/>
      <c r="AE111" s="1"/>
      <c r="AF111" s="1"/>
      <c r="AG111" s="1"/>
      <c r="AH111" s="1"/>
      <c r="AI111" s="1"/>
      <c r="AJ111" s="1"/>
      <c r="AK111" s="1"/>
    </row>
    <row r="112" spans="1:37" ht="14.25" customHeight="1">
      <c r="A112" s="425"/>
      <c r="B112" s="1"/>
      <c r="C112" s="1"/>
      <c r="D112" s="1"/>
      <c r="E112" s="1"/>
      <c r="F112" s="1"/>
      <c r="G112" s="1"/>
      <c r="H112" s="1"/>
      <c r="I112" s="1"/>
      <c r="J112" s="1"/>
      <c r="K112" s="1"/>
      <c r="L112" s="1"/>
      <c r="M112" s="1"/>
      <c r="N112" s="1"/>
      <c r="O112" s="1"/>
      <c r="P112" s="229"/>
      <c r="Q112" s="1"/>
      <c r="R112" s="1"/>
      <c r="S112" s="1"/>
      <c r="T112" s="1"/>
      <c r="U112" s="1"/>
      <c r="V112" s="1"/>
      <c r="W112" s="1"/>
      <c r="X112" s="1"/>
      <c r="Y112" s="1"/>
      <c r="Z112" s="1"/>
      <c r="AA112" s="1"/>
      <c r="AB112" s="1"/>
      <c r="AC112" s="1"/>
      <c r="AD112" s="1"/>
      <c r="AE112" s="1"/>
      <c r="AF112" s="1"/>
      <c r="AG112" s="1"/>
      <c r="AH112" s="1"/>
      <c r="AI112" s="1"/>
      <c r="AJ112" s="1"/>
      <c r="AK112" s="1"/>
    </row>
    <row r="113" spans="1:37" ht="14.25" customHeight="1">
      <c r="A113" s="425"/>
      <c r="B113" s="1"/>
      <c r="C113" s="1"/>
      <c r="D113" s="1"/>
      <c r="E113" s="1"/>
      <c r="F113" s="1"/>
      <c r="G113" s="1"/>
      <c r="H113" s="1"/>
      <c r="I113" s="1"/>
      <c r="J113" s="1"/>
      <c r="K113" s="1"/>
      <c r="L113" s="1"/>
      <c r="M113" s="1"/>
      <c r="N113" s="1"/>
      <c r="O113" s="1"/>
      <c r="P113" s="229"/>
      <c r="Q113" s="1"/>
      <c r="R113" s="1"/>
      <c r="S113" s="1"/>
      <c r="T113" s="1"/>
      <c r="U113" s="1"/>
      <c r="V113" s="1"/>
      <c r="W113" s="1"/>
      <c r="X113" s="1"/>
      <c r="Y113" s="1"/>
      <c r="Z113" s="1"/>
      <c r="AA113" s="1"/>
      <c r="AB113" s="1"/>
      <c r="AC113" s="1"/>
      <c r="AD113" s="1"/>
      <c r="AE113" s="1"/>
      <c r="AF113" s="1"/>
      <c r="AG113" s="1"/>
      <c r="AH113" s="1"/>
      <c r="AI113" s="1"/>
      <c r="AJ113" s="1"/>
      <c r="AK113" s="1"/>
    </row>
    <row r="114" spans="1:37" ht="14.25" customHeight="1">
      <c r="A114" s="425"/>
      <c r="B114" s="1"/>
      <c r="C114" s="1"/>
      <c r="D114" s="1"/>
      <c r="E114" s="1"/>
      <c r="F114" s="1"/>
      <c r="G114" s="1"/>
      <c r="H114" s="1"/>
      <c r="I114" s="1"/>
      <c r="J114" s="1"/>
      <c r="K114" s="1"/>
      <c r="L114" s="1"/>
      <c r="M114" s="1"/>
      <c r="N114" s="1"/>
      <c r="O114" s="1"/>
      <c r="P114" s="229"/>
      <c r="Q114" s="1"/>
      <c r="R114" s="1"/>
      <c r="S114" s="1"/>
      <c r="T114" s="1"/>
      <c r="U114" s="1"/>
      <c r="V114" s="1"/>
      <c r="W114" s="1"/>
      <c r="X114" s="1"/>
      <c r="Y114" s="1"/>
      <c r="Z114" s="1"/>
      <c r="AA114" s="1"/>
      <c r="AB114" s="1"/>
      <c r="AC114" s="1"/>
      <c r="AD114" s="1"/>
      <c r="AE114" s="1"/>
      <c r="AF114" s="1"/>
      <c r="AG114" s="1"/>
      <c r="AH114" s="1"/>
      <c r="AI114" s="1"/>
      <c r="AJ114" s="1"/>
      <c r="AK114" s="1"/>
    </row>
    <row r="115" spans="1:37" ht="14.25" customHeight="1">
      <c r="A115" s="425"/>
      <c r="B115" s="1"/>
      <c r="C115" s="1"/>
      <c r="D115" s="1"/>
      <c r="E115" s="1"/>
      <c r="F115" s="1"/>
      <c r="G115" s="1"/>
      <c r="H115" s="1"/>
      <c r="I115" s="1"/>
      <c r="J115" s="1"/>
      <c r="K115" s="1"/>
      <c r="L115" s="1"/>
      <c r="M115" s="1"/>
      <c r="N115" s="1"/>
      <c r="O115" s="1"/>
      <c r="P115" s="229"/>
      <c r="Q115" s="1"/>
      <c r="R115" s="1"/>
      <c r="S115" s="1"/>
      <c r="T115" s="1"/>
      <c r="U115" s="1"/>
      <c r="V115" s="1"/>
      <c r="W115" s="1"/>
      <c r="X115" s="1"/>
      <c r="Y115" s="1"/>
      <c r="Z115" s="1"/>
      <c r="AA115" s="1"/>
      <c r="AB115" s="1"/>
      <c r="AC115" s="1"/>
      <c r="AD115" s="1"/>
      <c r="AE115" s="1"/>
      <c r="AF115" s="1"/>
      <c r="AG115" s="1"/>
      <c r="AH115" s="1"/>
      <c r="AI115" s="1"/>
      <c r="AJ115" s="1"/>
      <c r="AK115" s="1"/>
    </row>
    <row r="116" spans="1:37" ht="14.25" customHeight="1">
      <c r="A116" s="425"/>
      <c r="B116" s="1"/>
      <c r="C116" s="1"/>
      <c r="D116" s="1"/>
      <c r="E116" s="1"/>
      <c r="F116" s="1"/>
      <c r="G116" s="1"/>
      <c r="H116" s="1"/>
      <c r="I116" s="1"/>
      <c r="J116" s="1"/>
      <c r="K116" s="1"/>
      <c r="L116" s="1"/>
      <c r="M116" s="1"/>
      <c r="N116" s="1"/>
      <c r="O116" s="1"/>
      <c r="P116" s="229"/>
      <c r="Q116" s="1"/>
      <c r="R116" s="1"/>
      <c r="S116" s="1"/>
      <c r="T116" s="1"/>
      <c r="U116" s="1"/>
      <c r="V116" s="1"/>
      <c r="W116" s="1"/>
      <c r="X116" s="1"/>
      <c r="Y116" s="1"/>
      <c r="Z116" s="1"/>
      <c r="AA116" s="1"/>
      <c r="AB116" s="1"/>
      <c r="AC116" s="1"/>
      <c r="AD116" s="1"/>
      <c r="AE116" s="1"/>
      <c r="AF116" s="1"/>
      <c r="AG116" s="1"/>
      <c r="AH116" s="1"/>
      <c r="AI116" s="1"/>
      <c r="AJ116" s="1"/>
      <c r="AK116" s="1"/>
    </row>
    <row r="117" spans="1:37" ht="14.25" customHeight="1">
      <c r="A117" s="425"/>
      <c r="B117" s="1"/>
      <c r="C117" s="1"/>
      <c r="D117" s="1"/>
      <c r="E117" s="1"/>
      <c r="F117" s="1"/>
      <c r="G117" s="1"/>
      <c r="H117" s="1"/>
      <c r="I117" s="1"/>
      <c r="J117" s="1"/>
      <c r="K117" s="1"/>
      <c r="L117" s="1"/>
      <c r="M117" s="1"/>
      <c r="N117" s="1"/>
      <c r="O117" s="1"/>
      <c r="P117" s="229"/>
      <c r="Q117" s="1"/>
      <c r="R117" s="1"/>
      <c r="S117" s="1"/>
      <c r="T117" s="1"/>
      <c r="U117" s="1"/>
      <c r="V117" s="1"/>
      <c r="W117" s="1"/>
      <c r="X117" s="1"/>
      <c r="Y117" s="1"/>
      <c r="Z117" s="1"/>
      <c r="AA117" s="1"/>
      <c r="AB117" s="1"/>
      <c r="AC117" s="1"/>
      <c r="AD117" s="1"/>
      <c r="AE117" s="1"/>
      <c r="AF117" s="1"/>
      <c r="AG117" s="1"/>
      <c r="AH117" s="1"/>
      <c r="AI117" s="1"/>
      <c r="AJ117" s="1"/>
      <c r="AK117" s="1"/>
    </row>
    <row r="118" spans="1:37" ht="14.25" customHeight="1">
      <c r="A118" s="425"/>
      <c r="B118" s="1"/>
      <c r="C118" s="1"/>
      <c r="D118" s="1"/>
      <c r="E118" s="1"/>
      <c r="F118" s="1"/>
      <c r="G118" s="1"/>
      <c r="H118" s="1"/>
      <c r="I118" s="1"/>
      <c r="J118" s="1"/>
      <c r="K118" s="1"/>
      <c r="L118" s="1"/>
      <c r="M118" s="1"/>
      <c r="N118" s="1"/>
      <c r="O118" s="1"/>
      <c r="P118" s="229"/>
      <c r="Q118" s="1"/>
      <c r="R118" s="1"/>
      <c r="S118" s="1"/>
      <c r="T118" s="1"/>
      <c r="U118" s="1"/>
      <c r="V118" s="1"/>
      <c r="W118" s="1"/>
      <c r="X118" s="1"/>
      <c r="Y118" s="1"/>
      <c r="Z118" s="1"/>
      <c r="AA118" s="1"/>
      <c r="AB118" s="1"/>
      <c r="AC118" s="1"/>
      <c r="AD118" s="1"/>
      <c r="AE118" s="1"/>
      <c r="AF118" s="1"/>
      <c r="AG118" s="1"/>
      <c r="AH118" s="1"/>
      <c r="AI118" s="1"/>
      <c r="AJ118" s="1"/>
      <c r="AK118" s="1"/>
    </row>
    <row r="119" spans="1:37" ht="14.25" customHeight="1">
      <c r="A119" s="425"/>
      <c r="B119" s="1"/>
      <c r="C119" s="1"/>
      <c r="D119" s="1"/>
      <c r="E119" s="1"/>
      <c r="F119" s="1"/>
      <c r="G119" s="1"/>
      <c r="H119" s="1"/>
      <c r="I119" s="1"/>
      <c r="J119" s="1"/>
      <c r="K119" s="1"/>
      <c r="L119" s="1"/>
      <c r="M119" s="1"/>
      <c r="N119" s="1"/>
      <c r="O119" s="1"/>
      <c r="P119" s="229"/>
      <c r="Q119" s="1"/>
      <c r="R119" s="1"/>
      <c r="S119" s="1"/>
      <c r="T119" s="1"/>
      <c r="U119" s="1"/>
      <c r="V119" s="1"/>
      <c r="W119" s="1"/>
      <c r="X119" s="1"/>
      <c r="Y119" s="1"/>
      <c r="Z119" s="1"/>
      <c r="AA119" s="1"/>
      <c r="AB119" s="1"/>
      <c r="AC119" s="1"/>
      <c r="AD119" s="1"/>
      <c r="AE119" s="1"/>
      <c r="AF119" s="1"/>
      <c r="AG119" s="1"/>
      <c r="AH119" s="1"/>
      <c r="AI119" s="1"/>
      <c r="AJ119" s="1"/>
      <c r="AK119" s="1"/>
    </row>
    <row r="120" spans="1:37" ht="14.25" customHeight="1">
      <c r="A120" s="425"/>
      <c r="B120" s="1"/>
      <c r="C120" s="1"/>
      <c r="D120" s="1"/>
      <c r="E120" s="1"/>
      <c r="F120" s="1"/>
      <c r="G120" s="1"/>
      <c r="H120" s="1"/>
      <c r="I120" s="1"/>
      <c r="J120" s="1"/>
      <c r="K120" s="1"/>
      <c r="L120" s="1"/>
      <c r="M120" s="1"/>
      <c r="N120" s="1"/>
      <c r="O120" s="1"/>
      <c r="P120" s="229"/>
      <c r="Q120" s="1"/>
      <c r="R120" s="1"/>
      <c r="S120" s="1"/>
      <c r="T120" s="1"/>
      <c r="U120" s="1"/>
      <c r="V120" s="1"/>
      <c r="W120" s="1"/>
      <c r="X120" s="1"/>
      <c r="Y120" s="1"/>
      <c r="Z120" s="1"/>
      <c r="AA120" s="1"/>
      <c r="AB120" s="1"/>
      <c r="AC120" s="1"/>
      <c r="AD120" s="1"/>
      <c r="AE120" s="1"/>
      <c r="AF120" s="1"/>
      <c r="AG120" s="1"/>
      <c r="AH120" s="1"/>
      <c r="AI120" s="1"/>
      <c r="AJ120" s="1"/>
      <c r="AK120" s="1"/>
    </row>
    <row r="121" spans="1:37" ht="14.25" customHeight="1">
      <c r="A121" s="425"/>
      <c r="B121" s="1"/>
      <c r="C121" s="1"/>
      <c r="D121" s="1"/>
      <c r="E121" s="1"/>
      <c r="F121" s="1"/>
      <c r="G121" s="1"/>
      <c r="H121" s="1"/>
      <c r="I121" s="1"/>
      <c r="J121" s="1"/>
      <c r="K121" s="1"/>
      <c r="L121" s="1"/>
      <c r="M121" s="1"/>
      <c r="N121" s="1"/>
      <c r="O121" s="1"/>
      <c r="P121" s="229"/>
      <c r="Q121" s="1"/>
      <c r="R121" s="1"/>
      <c r="S121" s="1"/>
      <c r="T121" s="1"/>
      <c r="U121" s="1"/>
      <c r="V121" s="1"/>
      <c r="W121" s="1"/>
      <c r="X121" s="1"/>
      <c r="Y121" s="1"/>
      <c r="Z121" s="1"/>
      <c r="AA121" s="1"/>
      <c r="AB121" s="1"/>
      <c r="AC121" s="1"/>
      <c r="AD121" s="1"/>
      <c r="AE121" s="1"/>
      <c r="AF121" s="1"/>
      <c r="AG121" s="1"/>
      <c r="AH121" s="1"/>
      <c r="AI121" s="1"/>
      <c r="AJ121" s="1"/>
      <c r="AK121" s="1"/>
    </row>
    <row r="122" spans="1:37" ht="14.25" customHeight="1">
      <c r="A122" s="425"/>
      <c r="B122" s="1"/>
      <c r="C122" s="1"/>
      <c r="D122" s="1"/>
      <c r="E122" s="1"/>
      <c r="F122" s="1"/>
      <c r="G122" s="1"/>
      <c r="H122" s="1"/>
      <c r="I122" s="1"/>
      <c r="J122" s="1"/>
      <c r="K122" s="1"/>
      <c r="L122" s="1"/>
      <c r="M122" s="1"/>
      <c r="N122" s="1"/>
      <c r="O122" s="1"/>
      <c r="P122" s="229"/>
      <c r="Q122" s="1"/>
      <c r="R122" s="1"/>
      <c r="S122" s="1"/>
      <c r="T122" s="1"/>
      <c r="U122" s="1"/>
      <c r="V122" s="1"/>
      <c r="W122" s="1"/>
      <c r="X122" s="1"/>
      <c r="Y122" s="1"/>
      <c r="Z122" s="1"/>
      <c r="AA122" s="1"/>
      <c r="AB122" s="1"/>
      <c r="AC122" s="1"/>
      <c r="AD122" s="1"/>
      <c r="AE122" s="1"/>
      <c r="AF122" s="1"/>
      <c r="AG122" s="1"/>
      <c r="AH122" s="1"/>
      <c r="AI122" s="1"/>
      <c r="AJ122" s="1"/>
      <c r="AK122" s="1"/>
    </row>
    <row r="123" spans="1:37" ht="14.25" customHeight="1">
      <c r="A123" s="425"/>
      <c r="B123" s="1"/>
      <c r="C123" s="1"/>
      <c r="D123" s="1"/>
      <c r="E123" s="1"/>
      <c r="F123" s="1"/>
      <c r="G123" s="1"/>
      <c r="H123" s="1"/>
      <c r="I123" s="1"/>
      <c r="J123" s="1"/>
      <c r="K123" s="1"/>
      <c r="L123" s="1"/>
      <c r="M123" s="1"/>
      <c r="N123" s="1"/>
      <c r="O123" s="1"/>
      <c r="P123" s="229"/>
      <c r="Q123" s="1"/>
      <c r="R123" s="1"/>
      <c r="S123" s="1"/>
      <c r="T123" s="1"/>
      <c r="U123" s="1"/>
      <c r="V123" s="1"/>
      <c r="W123" s="1"/>
      <c r="X123" s="1"/>
      <c r="Y123" s="1"/>
      <c r="Z123" s="1"/>
      <c r="AA123" s="1"/>
      <c r="AB123" s="1"/>
      <c r="AC123" s="1"/>
      <c r="AD123" s="1"/>
      <c r="AE123" s="1"/>
      <c r="AF123" s="1"/>
      <c r="AG123" s="1"/>
      <c r="AH123" s="1"/>
      <c r="AI123" s="1"/>
      <c r="AJ123" s="1"/>
      <c r="AK123" s="1"/>
    </row>
    <row r="124" spans="1:37" ht="14.25" customHeight="1">
      <c r="A124" s="425"/>
      <c r="B124" s="1"/>
      <c r="C124" s="1"/>
      <c r="D124" s="1"/>
      <c r="E124" s="1"/>
      <c r="F124" s="1"/>
      <c r="G124" s="1"/>
      <c r="H124" s="1"/>
      <c r="I124" s="1"/>
      <c r="J124" s="1"/>
      <c r="K124" s="1"/>
      <c r="L124" s="1"/>
      <c r="M124" s="1"/>
      <c r="N124" s="1"/>
      <c r="O124" s="1"/>
      <c r="P124" s="229"/>
      <c r="Q124" s="1"/>
      <c r="R124" s="1"/>
      <c r="S124" s="1"/>
      <c r="T124" s="1"/>
      <c r="U124" s="1"/>
      <c r="V124" s="1"/>
      <c r="W124" s="1"/>
      <c r="X124" s="1"/>
      <c r="Y124" s="1"/>
      <c r="Z124" s="1"/>
      <c r="AA124" s="1"/>
      <c r="AB124" s="1"/>
      <c r="AC124" s="1"/>
      <c r="AD124" s="1"/>
      <c r="AE124" s="1"/>
      <c r="AF124" s="1"/>
      <c r="AG124" s="1"/>
      <c r="AH124" s="1"/>
      <c r="AI124" s="1"/>
      <c r="AJ124" s="1"/>
      <c r="AK124" s="1"/>
    </row>
    <row r="125" spans="1:37" ht="14.25" customHeight="1">
      <c r="A125" s="425"/>
      <c r="B125" s="1"/>
      <c r="C125" s="1"/>
      <c r="D125" s="1"/>
      <c r="E125" s="1"/>
      <c r="F125" s="1"/>
      <c r="G125" s="1"/>
      <c r="H125" s="1"/>
      <c r="I125" s="1"/>
      <c r="J125" s="1"/>
      <c r="K125" s="1"/>
      <c r="L125" s="1"/>
      <c r="M125" s="1"/>
      <c r="N125" s="1"/>
      <c r="O125" s="1"/>
      <c r="P125" s="229"/>
      <c r="Q125" s="1"/>
      <c r="R125" s="1"/>
      <c r="S125" s="1"/>
      <c r="T125" s="1"/>
      <c r="U125" s="1"/>
      <c r="V125" s="1"/>
      <c r="W125" s="1"/>
      <c r="X125" s="1"/>
      <c r="Y125" s="1"/>
      <c r="Z125" s="1"/>
      <c r="AA125" s="1"/>
      <c r="AB125" s="1"/>
      <c r="AC125" s="1"/>
      <c r="AD125" s="1"/>
      <c r="AE125" s="1"/>
      <c r="AF125" s="1"/>
      <c r="AG125" s="1"/>
      <c r="AH125" s="1"/>
      <c r="AI125" s="1"/>
      <c r="AJ125" s="1"/>
      <c r="AK125" s="1"/>
    </row>
    <row r="126" spans="1:37" ht="14.25" customHeight="1">
      <c r="A126" s="425"/>
      <c r="B126" s="1"/>
      <c r="C126" s="1"/>
      <c r="D126" s="1"/>
      <c r="E126" s="1"/>
      <c r="F126" s="1"/>
      <c r="G126" s="1"/>
      <c r="H126" s="1"/>
      <c r="I126" s="1"/>
      <c r="J126" s="1"/>
      <c r="K126" s="1"/>
      <c r="L126" s="1"/>
      <c r="M126" s="1"/>
      <c r="N126" s="1"/>
      <c r="O126" s="1"/>
      <c r="P126" s="229"/>
      <c r="Q126" s="1"/>
      <c r="R126" s="1"/>
      <c r="S126" s="1"/>
      <c r="T126" s="1"/>
      <c r="U126" s="1"/>
      <c r="V126" s="1"/>
      <c r="W126" s="1"/>
      <c r="X126" s="1"/>
      <c r="Y126" s="1"/>
      <c r="Z126" s="1"/>
      <c r="AA126" s="1"/>
      <c r="AB126" s="1"/>
      <c r="AC126" s="1"/>
      <c r="AD126" s="1"/>
      <c r="AE126" s="1"/>
      <c r="AF126" s="1"/>
      <c r="AG126" s="1"/>
      <c r="AH126" s="1"/>
      <c r="AI126" s="1"/>
      <c r="AJ126" s="1"/>
      <c r="AK126" s="1"/>
    </row>
    <row r="127" spans="1:37" ht="14.25" customHeight="1">
      <c r="A127" s="425"/>
      <c r="B127" s="1"/>
      <c r="C127" s="1"/>
      <c r="D127" s="1"/>
      <c r="E127" s="1"/>
      <c r="F127" s="1"/>
      <c r="G127" s="1"/>
      <c r="H127" s="1"/>
      <c r="I127" s="1"/>
      <c r="J127" s="1"/>
      <c r="K127" s="1"/>
      <c r="L127" s="1"/>
      <c r="M127" s="1"/>
      <c r="N127" s="1"/>
      <c r="O127" s="1"/>
      <c r="P127" s="229"/>
      <c r="Q127" s="1"/>
      <c r="R127" s="1"/>
      <c r="S127" s="1"/>
      <c r="T127" s="1"/>
      <c r="U127" s="1"/>
      <c r="V127" s="1"/>
      <c r="W127" s="1"/>
      <c r="X127" s="1"/>
      <c r="Y127" s="1"/>
      <c r="Z127" s="1"/>
      <c r="AA127" s="1"/>
      <c r="AB127" s="1"/>
      <c r="AC127" s="1"/>
      <c r="AD127" s="1"/>
      <c r="AE127" s="1"/>
      <c r="AF127" s="1"/>
      <c r="AG127" s="1"/>
      <c r="AH127" s="1"/>
      <c r="AI127" s="1"/>
      <c r="AJ127" s="1"/>
      <c r="AK127" s="1"/>
    </row>
    <row r="128" spans="1:37" ht="14.25" customHeight="1">
      <c r="A128" s="425"/>
      <c r="B128" s="1"/>
      <c r="C128" s="1"/>
      <c r="D128" s="1"/>
      <c r="E128" s="1"/>
      <c r="F128" s="1"/>
      <c r="G128" s="1"/>
      <c r="H128" s="1"/>
      <c r="I128" s="1"/>
      <c r="J128" s="1"/>
      <c r="K128" s="1"/>
      <c r="L128" s="1"/>
      <c r="M128" s="1"/>
      <c r="N128" s="1"/>
      <c r="O128" s="1"/>
      <c r="P128" s="229"/>
      <c r="Q128" s="1"/>
      <c r="R128" s="1"/>
      <c r="S128" s="1"/>
      <c r="T128" s="1"/>
      <c r="U128" s="1"/>
      <c r="V128" s="1"/>
      <c r="W128" s="1"/>
      <c r="X128" s="1"/>
      <c r="Y128" s="1"/>
      <c r="Z128" s="1"/>
      <c r="AA128" s="1"/>
      <c r="AB128" s="1"/>
      <c r="AC128" s="1"/>
      <c r="AD128" s="1"/>
      <c r="AE128" s="1"/>
      <c r="AF128" s="1"/>
      <c r="AG128" s="1"/>
      <c r="AH128" s="1"/>
      <c r="AI128" s="1"/>
      <c r="AJ128" s="1"/>
      <c r="AK128" s="1"/>
    </row>
    <row r="129" spans="1:37" ht="14.25" customHeight="1">
      <c r="A129" s="425"/>
      <c r="B129" s="1"/>
      <c r="C129" s="1"/>
      <c r="D129" s="1"/>
      <c r="E129" s="1"/>
      <c r="F129" s="1"/>
      <c r="G129" s="1"/>
      <c r="H129" s="1"/>
      <c r="I129" s="1"/>
      <c r="J129" s="1"/>
      <c r="K129" s="1"/>
      <c r="L129" s="1"/>
      <c r="M129" s="1"/>
      <c r="N129" s="1"/>
      <c r="O129" s="1"/>
      <c r="P129" s="229"/>
      <c r="Q129" s="1"/>
      <c r="R129" s="1"/>
      <c r="S129" s="1"/>
      <c r="T129" s="1"/>
      <c r="U129" s="1"/>
      <c r="V129" s="1"/>
      <c r="W129" s="1"/>
      <c r="X129" s="1"/>
      <c r="Y129" s="1"/>
      <c r="Z129" s="1"/>
      <c r="AA129" s="1"/>
      <c r="AB129" s="1"/>
      <c r="AC129" s="1"/>
      <c r="AD129" s="1"/>
      <c r="AE129" s="1"/>
      <c r="AF129" s="1"/>
      <c r="AG129" s="1"/>
      <c r="AH129" s="1"/>
      <c r="AI129" s="1"/>
      <c r="AJ129" s="1"/>
      <c r="AK129" s="1"/>
    </row>
    <row r="130" spans="1:37" ht="14.25" customHeight="1">
      <c r="A130" s="425"/>
      <c r="B130" s="1"/>
      <c r="C130" s="1"/>
      <c r="D130" s="1"/>
      <c r="E130" s="1"/>
      <c r="F130" s="1"/>
      <c r="G130" s="1"/>
      <c r="H130" s="1"/>
      <c r="I130" s="1"/>
      <c r="J130" s="1"/>
      <c r="K130" s="1"/>
      <c r="L130" s="1"/>
      <c r="M130" s="1"/>
      <c r="N130" s="1"/>
      <c r="O130" s="1"/>
      <c r="P130" s="229"/>
      <c r="Q130" s="1"/>
      <c r="R130" s="1"/>
      <c r="S130" s="1"/>
      <c r="T130" s="1"/>
      <c r="U130" s="1"/>
      <c r="V130" s="1"/>
      <c r="W130" s="1"/>
      <c r="X130" s="1"/>
      <c r="Y130" s="1"/>
      <c r="Z130" s="1"/>
      <c r="AA130" s="1"/>
      <c r="AB130" s="1"/>
      <c r="AC130" s="1"/>
      <c r="AD130" s="1"/>
      <c r="AE130" s="1"/>
      <c r="AF130" s="1"/>
      <c r="AG130" s="1"/>
      <c r="AH130" s="1"/>
      <c r="AI130" s="1"/>
      <c r="AJ130" s="1"/>
      <c r="AK130" s="1"/>
    </row>
    <row r="131" spans="1:37" ht="14.25" customHeight="1">
      <c r="A131" s="425"/>
      <c r="B131" s="1"/>
      <c r="C131" s="1"/>
      <c r="D131" s="1"/>
      <c r="E131" s="1"/>
      <c r="F131" s="1"/>
      <c r="G131" s="1"/>
      <c r="H131" s="1"/>
      <c r="I131" s="1"/>
      <c r="J131" s="1"/>
      <c r="K131" s="1"/>
      <c r="L131" s="1"/>
      <c r="M131" s="1"/>
      <c r="N131" s="1"/>
      <c r="O131" s="1"/>
      <c r="P131" s="229"/>
      <c r="Q131" s="1"/>
      <c r="R131" s="1"/>
      <c r="S131" s="1"/>
      <c r="T131" s="1"/>
      <c r="U131" s="1"/>
      <c r="V131" s="1"/>
      <c r="W131" s="1"/>
      <c r="X131" s="1"/>
      <c r="Y131" s="1"/>
      <c r="Z131" s="1"/>
      <c r="AA131" s="1"/>
      <c r="AB131" s="1"/>
      <c r="AC131" s="1"/>
      <c r="AD131" s="1"/>
      <c r="AE131" s="1"/>
      <c r="AF131" s="1"/>
      <c r="AG131" s="1"/>
      <c r="AH131" s="1"/>
      <c r="AI131" s="1"/>
      <c r="AJ131" s="1"/>
      <c r="AK131" s="1"/>
    </row>
    <row r="132" spans="1:37" ht="14.25" customHeight="1">
      <c r="A132" s="425"/>
      <c r="B132" s="1"/>
      <c r="C132" s="1"/>
      <c r="D132" s="1"/>
      <c r="E132" s="1"/>
      <c r="F132" s="1"/>
      <c r="G132" s="1"/>
      <c r="H132" s="1"/>
      <c r="I132" s="1"/>
      <c r="J132" s="1"/>
      <c r="K132" s="1"/>
      <c r="L132" s="1"/>
      <c r="M132" s="1"/>
      <c r="N132" s="1"/>
      <c r="O132" s="1"/>
      <c r="P132" s="229"/>
      <c r="Q132" s="1"/>
      <c r="R132" s="1"/>
      <c r="S132" s="1"/>
      <c r="T132" s="1"/>
      <c r="U132" s="1"/>
      <c r="V132" s="1"/>
      <c r="W132" s="1"/>
      <c r="X132" s="1"/>
      <c r="Y132" s="1"/>
      <c r="Z132" s="1"/>
      <c r="AA132" s="1"/>
      <c r="AB132" s="1"/>
      <c r="AC132" s="1"/>
      <c r="AD132" s="1"/>
      <c r="AE132" s="1"/>
      <c r="AF132" s="1"/>
      <c r="AG132" s="1"/>
      <c r="AH132" s="1"/>
      <c r="AI132" s="1"/>
      <c r="AJ132" s="1"/>
      <c r="AK132" s="1"/>
    </row>
    <row r="133" spans="1:37" ht="14.25" customHeight="1">
      <c r="A133" s="425"/>
      <c r="B133" s="1"/>
      <c r="C133" s="1"/>
      <c r="D133" s="1"/>
      <c r="E133" s="1"/>
      <c r="F133" s="1"/>
      <c r="G133" s="1"/>
      <c r="H133" s="1"/>
      <c r="I133" s="1"/>
      <c r="J133" s="1"/>
      <c r="K133" s="1"/>
      <c r="L133" s="1"/>
      <c r="M133" s="1"/>
      <c r="N133" s="1"/>
      <c r="O133" s="1"/>
      <c r="P133" s="229"/>
      <c r="Q133" s="1"/>
      <c r="R133" s="1"/>
      <c r="S133" s="1"/>
      <c r="T133" s="1"/>
      <c r="U133" s="1"/>
      <c r="V133" s="1"/>
      <c r="W133" s="1"/>
      <c r="X133" s="1"/>
      <c r="Y133" s="1"/>
      <c r="Z133" s="1"/>
      <c r="AA133" s="1"/>
      <c r="AB133" s="1"/>
      <c r="AC133" s="1"/>
      <c r="AD133" s="1"/>
      <c r="AE133" s="1"/>
      <c r="AF133" s="1"/>
      <c r="AG133" s="1"/>
      <c r="AH133" s="1"/>
      <c r="AI133" s="1"/>
      <c r="AJ133" s="1"/>
      <c r="AK133" s="1"/>
    </row>
    <row r="134" spans="1:37" ht="14.25" customHeight="1">
      <c r="A134" s="425"/>
      <c r="B134" s="1"/>
      <c r="C134" s="1"/>
      <c r="D134" s="1"/>
      <c r="E134" s="1"/>
      <c r="F134" s="1"/>
      <c r="G134" s="1"/>
      <c r="H134" s="1"/>
      <c r="I134" s="1"/>
      <c r="J134" s="1"/>
      <c r="K134" s="1"/>
      <c r="L134" s="1"/>
      <c r="M134" s="1"/>
      <c r="N134" s="1"/>
      <c r="O134" s="1"/>
      <c r="P134" s="229"/>
      <c r="Q134" s="1"/>
      <c r="R134" s="1"/>
      <c r="S134" s="1"/>
      <c r="T134" s="1"/>
      <c r="U134" s="1"/>
      <c r="V134" s="1"/>
      <c r="W134" s="1"/>
      <c r="X134" s="1"/>
      <c r="Y134" s="1"/>
      <c r="Z134" s="1"/>
      <c r="AA134" s="1"/>
      <c r="AB134" s="1"/>
      <c r="AC134" s="1"/>
      <c r="AD134" s="1"/>
      <c r="AE134" s="1"/>
      <c r="AF134" s="1"/>
      <c r="AG134" s="1"/>
      <c r="AH134" s="1"/>
      <c r="AI134" s="1"/>
      <c r="AJ134" s="1"/>
      <c r="AK134" s="1"/>
    </row>
    <row r="135" spans="1:37" ht="14.25" customHeight="1">
      <c r="A135" s="425"/>
      <c r="B135" s="1"/>
      <c r="C135" s="1"/>
      <c r="D135" s="1"/>
      <c r="E135" s="1"/>
      <c r="F135" s="1"/>
      <c r="G135" s="1"/>
      <c r="H135" s="1"/>
      <c r="I135" s="1"/>
      <c r="J135" s="1"/>
      <c r="K135" s="1"/>
      <c r="L135" s="1"/>
      <c r="M135" s="1"/>
      <c r="N135" s="1"/>
      <c r="O135" s="1"/>
      <c r="P135" s="229"/>
      <c r="Q135" s="1"/>
      <c r="R135" s="1"/>
      <c r="S135" s="1"/>
      <c r="T135" s="1"/>
      <c r="U135" s="1"/>
      <c r="V135" s="1"/>
      <c r="W135" s="1"/>
      <c r="X135" s="1"/>
      <c r="Y135" s="1"/>
      <c r="Z135" s="1"/>
      <c r="AA135" s="1"/>
      <c r="AB135" s="1"/>
      <c r="AC135" s="1"/>
      <c r="AD135" s="1"/>
      <c r="AE135" s="1"/>
      <c r="AF135" s="1"/>
      <c r="AG135" s="1"/>
      <c r="AH135" s="1"/>
      <c r="AI135" s="1"/>
      <c r="AJ135" s="1"/>
      <c r="AK135" s="1"/>
    </row>
    <row r="136" spans="1:37" ht="14.25" customHeight="1">
      <c r="A136" s="425"/>
      <c r="B136" s="1"/>
      <c r="C136" s="1"/>
      <c r="D136" s="1"/>
      <c r="E136" s="1"/>
      <c r="F136" s="1"/>
      <c r="G136" s="1"/>
      <c r="H136" s="1"/>
      <c r="I136" s="1"/>
      <c r="J136" s="1"/>
      <c r="K136" s="1"/>
      <c r="L136" s="1"/>
      <c r="M136" s="1"/>
      <c r="N136" s="1"/>
      <c r="O136" s="1"/>
      <c r="P136" s="229"/>
      <c r="Q136" s="1"/>
      <c r="R136" s="1"/>
      <c r="S136" s="1"/>
      <c r="T136" s="1"/>
      <c r="U136" s="1"/>
      <c r="V136" s="1"/>
      <c r="W136" s="1"/>
      <c r="X136" s="1"/>
      <c r="Y136" s="1"/>
      <c r="Z136" s="1"/>
      <c r="AA136" s="1"/>
      <c r="AB136" s="1"/>
      <c r="AC136" s="1"/>
      <c r="AD136" s="1"/>
      <c r="AE136" s="1"/>
      <c r="AF136" s="1"/>
      <c r="AG136" s="1"/>
      <c r="AH136" s="1"/>
      <c r="AI136" s="1"/>
      <c r="AJ136" s="1"/>
      <c r="AK136" s="1"/>
    </row>
    <row r="137" spans="1:37" ht="14.25" customHeight="1">
      <c r="A137" s="425"/>
      <c r="B137" s="1"/>
      <c r="C137" s="1"/>
      <c r="D137" s="1"/>
      <c r="E137" s="1"/>
      <c r="F137" s="1"/>
      <c r="G137" s="1"/>
      <c r="H137" s="1"/>
      <c r="I137" s="1"/>
      <c r="J137" s="1"/>
      <c r="K137" s="1"/>
      <c r="L137" s="1"/>
      <c r="M137" s="1"/>
      <c r="N137" s="1"/>
      <c r="O137" s="1"/>
      <c r="P137" s="229"/>
      <c r="Q137" s="1"/>
      <c r="R137" s="1"/>
      <c r="S137" s="1"/>
      <c r="T137" s="1"/>
      <c r="U137" s="1"/>
      <c r="V137" s="1"/>
      <c r="W137" s="1"/>
      <c r="X137" s="1"/>
      <c r="Y137" s="1"/>
      <c r="Z137" s="1"/>
      <c r="AA137" s="1"/>
      <c r="AB137" s="1"/>
      <c r="AC137" s="1"/>
      <c r="AD137" s="1"/>
      <c r="AE137" s="1"/>
      <c r="AF137" s="1"/>
      <c r="AG137" s="1"/>
      <c r="AH137" s="1"/>
      <c r="AI137" s="1"/>
      <c r="AJ137" s="1"/>
      <c r="AK137" s="1"/>
    </row>
    <row r="138" spans="1:37" ht="14.25" customHeight="1">
      <c r="A138" s="425"/>
      <c r="B138" s="1"/>
      <c r="C138" s="1"/>
      <c r="D138" s="1"/>
      <c r="E138" s="1"/>
      <c r="F138" s="1"/>
      <c r="G138" s="1"/>
      <c r="H138" s="1"/>
      <c r="I138" s="1"/>
      <c r="J138" s="1"/>
      <c r="K138" s="1"/>
      <c r="L138" s="1"/>
      <c r="M138" s="1"/>
      <c r="N138" s="1"/>
      <c r="O138" s="1"/>
      <c r="P138" s="229"/>
      <c r="Q138" s="1"/>
      <c r="R138" s="1"/>
      <c r="S138" s="1"/>
      <c r="T138" s="1"/>
      <c r="U138" s="1"/>
      <c r="V138" s="1"/>
      <c r="W138" s="1"/>
      <c r="X138" s="1"/>
      <c r="Y138" s="1"/>
      <c r="Z138" s="1"/>
      <c r="AA138" s="1"/>
      <c r="AB138" s="1"/>
      <c r="AC138" s="1"/>
      <c r="AD138" s="1"/>
      <c r="AE138" s="1"/>
      <c r="AF138" s="1"/>
      <c r="AG138" s="1"/>
      <c r="AH138" s="1"/>
      <c r="AI138" s="1"/>
      <c r="AJ138" s="1"/>
      <c r="AK138" s="1"/>
    </row>
    <row r="139" spans="1:37" ht="14.25" customHeight="1">
      <c r="A139" s="425"/>
      <c r="B139" s="1"/>
      <c r="C139" s="1"/>
      <c r="D139" s="1"/>
      <c r="E139" s="1"/>
      <c r="F139" s="1"/>
      <c r="G139" s="1"/>
      <c r="H139" s="1"/>
      <c r="I139" s="1"/>
      <c r="J139" s="1"/>
      <c r="K139" s="1"/>
      <c r="L139" s="1"/>
      <c r="M139" s="1"/>
      <c r="N139" s="1"/>
      <c r="O139" s="1"/>
      <c r="P139" s="229"/>
      <c r="Q139" s="1"/>
      <c r="R139" s="1"/>
      <c r="S139" s="1"/>
      <c r="T139" s="1"/>
      <c r="U139" s="1"/>
      <c r="V139" s="1"/>
      <c r="W139" s="1"/>
      <c r="X139" s="1"/>
      <c r="Y139" s="1"/>
      <c r="Z139" s="1"/>
      <c r="AA139" s="1"/>
      <c r="AB139" s="1"/>
      <c r="AC139" s="1"/>
      <c r="AD139" s="1"/>
      <c r="AE139" s="1"/>
      <c r="AF139" s="1"/>
      <c r="AG139" s="1"/>
      <c r="AH139" s="1"/>
      <c r="AI139" s="1"/>
      <c r="AJ139" s="1"/>
      <c r="AK139" s="1"/>
    </row>
    <row r="140" spans="1:37" ht="14.25" customHeight="1">
      <c r="A140" s="425"/>
      <c r="B140" s="1"/>
      <c r="C140" s="1"/>
      <c r="D140" s="1"/>
      <c r="E140" s="1"/>
      <c r="F140" s="1"/>
      <c r="G140" s="1"/>
      <c r="H140" s="1"/>
      <c r="I140" s="1"/>
      <c r="J140" s="1"/>
      <c r="K140" s="1"/>
      <c r="L140" s="1"/>
      <c r="M140" s="1"/>
      <c r="N140" s="1"/>
      <c r="O140" s="1"/>
      <c r="P140" s="229"/>
      <c r="Q140" s="1"/>
      <c r="R140" s="1"/>
      <c r="S140" s="1"/>
      <c r="T140" s="1"/>
      <c r="U140" s="1"/>
      <c r="V140" s="1"/>
      <c r="W140" s="1"/>
      <c r="X140" s="1"/>
      <c r="Y140" s="1"/>
      <c r="Z140" s="1"/>
      <c r="AA140" s="1"/>
      <c r="AB140" s="1"/>
      <c r="AC140" s="1"/>
      <c r="AD140" s="1"/>
      <c r="AE140" s="1"/>
      <c r="AF140" s="1"/>
      <c r="AG140" s="1"/>
      <c r="AH140" s="1"/>
      <c r="AI140" s="1"/>
      <c r="AJ140" s="1"/>
      <c r="AK140" s="1"/>
    </row>
    <row r="141" spans="1:37" ht="14.25" customHeight="1">
      <c r="A141" s="425"/>
      <c r="B141" s="1"/>
      <c r="C141" s="1"/>
      <c r="D141" s="1"/>
      <c r="E141" s="1"/>
      <c r="F141" s="1"/>
      <c r="G141" s="1"/>
      <c r="H141" s="1"/>
      <c r="I141" s="1"/>
      <c r="J141" s="1"/>
      <c r="K141" s="1"/>
      <c r="L141" s="1"/>
      <c r="M141" s="1"/>
      <c r="N141" s="1"/>
      <c r="O141" s="1"/>
      <c r="P141" s="229"/>
      <c r="Q141" s="1"/>
      <c r="R141" s="1"/>
      <c r="S141" s="1"/>
      <c r="T141" s="1"/>
      <c r="U141" s="1"/>
      <c r="V141" s="1"/>
      <c r="W141" s="1"/>
      <c r="X141" s="1"/>
      <c r="Y141" s="1"/>
      <c r="Z141" s="1"/>
      <c r="AA141" s="1"/>
      <c r="AB141" s="1"/>
      <c r="AC141" s="1"/>
      <c r="AD141" s="1"/>
      <c r="AE141" s="1"/>
      <c r="AF141" s="1"/>
      <c r="AG141" s="1"/>
      <c r="AH141" s="1"/>
      <c r="AI141" s="1"/>
      <c r="AJ141" s="1"/>
      <c r="AK141" s="1"/>
    </row>
    <row r="142" spans="1:37" ht="14.25" customHeight="1">
      <c r="A142" s="425"/>
      <c r="B142" s="1"/>
      <c r="C142" s="1"/>
      <c r="D142" s="1"/>
      <c r="E142" s="1"/>
      <c r="F142" s="1"/>
      <c r="G142" s="1"/>
      <c r="H142" s="1"/>
      <c r="I142" s="1"/>
      <c r="J142" s="1"/>
      <c r="K142" s="1"/>
      <c r="L142" s="1"/>
      <c r="M142" s="1"/>
      <c r="N142" s="1"/>
      <c r="O142" s="1"/>
      <c r="P142" s="229"/>
      <c r="Q142" s="1"/>
      <c r="R142" s="1"/>
      <c r="S142" s="1"/>
      <c r="T142" s="1"/>
      <c r="U142" s="1"/>
      <c r="V142" s="1"/>
      <c r="W142" s="1"/>
      <c r="X142" s="1"/>
      <c r="Y142" s="1"/>
      <c r="Z142" s="1"/>
      <c r="AA142" s="1"/>
      <c r="AB142" s="1"/>
      <c r="AC142" s="1"/>
      <c r="AD142" s="1"/>
      <c r="AE142" s="1"/>
      <c r="AF142" s="1"/>
      <c r="AG142" s="1"/>
      <c r="AH142" s="1"/>
      <c r="AI142" s="1"/>
      <c r="AJ142" s="1"/>
      <c r="AK142" s="1"/>
    </row>
    <row r="143" spans="1:37" ht="14.25" customHeight="1">
      <c r="A143" s="425"/>
      <c r="B143" s="1"/>
      <c r="C143" s="1"/>
      <c r="D143" s="1"/>
      <c r="E143" s="1"/>
      <c r="F143" s="1"/>
      <c r="G143" s="1"/>
      <c r="H143" s="1"/>
      <c r="I143" s="1"/>
      <c r="J143" s="1"/>
      <c r="K143" s="1"/>
      <c r="L143" s="1"/>
      <c r="M143" s="1"/>
      <c r="N143" s="1"/>
      <c r="O143" s="1"/>
      <c r="P143" s="229"/>
      <c r="Q143" s="1"/>
      <c r="R143" s="1"/>
      <c r="S143" s="1"/>
      <c r="T143" s="1"/>
      <c r="U143" s="1"/>
      <c r="V143" s="1"/>
      <c r="W143" s="1"/>
      <c r="X143" s="1"/>
      <c r="Y143" s="1"/>
      <c r="Z143" s="1"/>
      <c r="AA143" s="1"/>
      <c r="AB143" s="1"/>
      <c r="AC143" s="1"/>
      <c r="AD143" s="1"/>
      <c r="AE143" s="1"/>
      <c r="AF143" s="1"/>
      <c r="AG143" s="1"/>
      <c r="AH143" s="1"/>
      <c r="AI143" s="1"/>
      <c r="AJ143" s="1"/>
      <c r="AK143" s="1"/>
    </row>
    <row r="144" spans="1:37" ht="14.25" customHeight="1">
      <c r="A144" s="425"/>
      <c r="B144" s="1"/>
      <c r="C144" s="1"/>
      <c r="D144" s="1"/>
      <c r="E144" s="1"/>
      <c r="F144" s="1"/>
      <c r="G144" s="1"/>
      <c r="H144" s="1"/>
      <c r="I144" s="1"/>
      <c r="J144" s="1"/>
      <c r="K144" s="1"/>
      <c r="L144" s="1"/>
      <c r="M144" s="1"/>
      <c r="N144" s="1"/>
      <c r="O144" s="1"/>
      <c r="P144" s="229"/>
      <c r="Q144" s="1"/>
      <c r="R144" s="1"/>
      <c r="S144" s="1"/>
      <c r="T144" s="1"/>
      <c r="U144" s="1"/>
      <c r="V144" s="1"/>
      <c r="W144" s="1"/>
      <c r="X144" s="1"/>
      <c r="Y144" s="1"/>
      <c r="Z144" s="1"/>
      <c r="AA144" s="1"/>
      <c r="AB144" s="1"/>
      <c r="AC144" s="1"/>
      <c r="AD144" s="1"/>
      <c r="AE144" s="1"/>
      <c r="AF144" s="1"/>
      <c r="AG144" s="1"/>
      <c r="AH144" s="1"/>
      <c r="AI144" s="1"/>
      <c r="AJ144" s="1"/>
      <c r="AK144" s="1"/>
    </row>
    <row r="145" spans="1:37" ht="14.25" customHeight="1">
      <c r="A145" s="425"/>
      <c r="B145" s="1"/>
      <c r="C145" s="1"/>
      <c r="D145" s="1"/>
      <c r="E145" s="1"/>
      <c r="F145" s="1"/>
      <c r="G145" s="1"/>
      <c r="H145" s="1"/>
      <c r="I145" s="1"/>
      <c r="J145" s="1"/>
      <c r="K145" s="1"/>
      <c r="L145" s="1"/>
      <c r="M145" s="1"/>
      <c r="N145" s="1"/>
      <c r="O145" s="1"/>
      <c r="P145" s="229"/>
      <c r="Q145" s="1"/>
      <c r="R145" s="1"/>
      <c r="S145" s="1"/>
      <c r="T145" s="1"/>
      <c r="U145" s="1"/>
      <c r="V145" s="1"/>
      <c r="W145" s="1"/>
      <c r="X145" s="1"/>
      <c r="Y145" s="1"/>
      <c r="Z145" s="1"/>
      <c r="AA145" s="1"/>
      <c r="AB145" s="1"/>
      <c r="AC145" s="1"/>
      <c r="AD145" s="1"/>
      <c r="AE145" s="1"/>
      <c r="AF145" s="1"/>
      <c r="AG145" s="1"/>
      <c r="AH145" s="1"/>
      <c r="AI145" s="1"/>
      <c r="AJ145" s="1"/>
      <c r="AK145" s="1"/>
    </row>
    <row r="146" spans="1:37" ht="14.25" customHeight="1">
      <c r="A146" s="425"/>
      <c r="B146" s="1"/>
      <c r="C146" s="1"/>
      <c r="D146" s="1"/>
      <c r="E146" s="1"/>
      <c r="F146" s="1"/>
      <c r="G146" s="1"/>
      <c r="H146" s="1"/>
      <c r="I146" s="1"/>
      <c r="J146" s="1"/>
      <c r="K146" s="1"/>
      <c r="L146" s="1"/>
      <c r="M146" s="1"/>
      <c r="N146" s="1"/>
      <c r="O146" s="1"/>
      <c r="P146" s="229"/>
      <c r="Q146" s="1"/>
      <c r="R146" s="1"/>
      <c r="S146" s="1"/>
      <c r="T146" s="1"/>
      <c r="U146" s="1"/>
      <c r="V146" s="1"/>
      <c r="W146" s="1"/>
      <c r="X146" s="1"/>
      <c r="Y146" s="1"/>
      <c r="Z146" s="1"/>
      <c r="AA146" s="1"/>
      <c r="AB146" s="1"/>
      <c r="AC146" s="1"/>
      <c r="AD146" s="1"/>
      <c r="AE146" s="1"/>
      <c r="AF146" s="1"/>
      <c r="AG146" s="1"/>
      <c r="AH146" s="1"/>
      <c r="AI146" s="1"/>
      <c r="AJ146" s="1"/>
      <c r="AK146" s="1"/>
    </row>
    <row r="147" spans="1:37" ht="14.25" customHeight="1">
      <c r="A147" s="425"/>
      <c r="B147" s="1"/>
      <c r="C147" s="1"/>
      <c r="D147" s="1"/>
      <c r="E147" s="1"/>
      <c r="F147" s="1"/>
      <c r="G147" s="1"/>
      <c r="H147" s="1"/>
      <c r="I147" s="1"/>
      <c r="J147" s="1"/>
      <c r="K147" s="1"/>
      <c r="L147" s="1"/>
      <c r="M147" s="1"/>
      <c r="N147" s="1"/>
      <c r="O147" s="1"/>
      <c r="P147" s="229"/>
      <c r="Q147" s="1"/>
      <c r="R147" s="1"/>
      <c r="S147" s="1"/>
      <c r="T147" s="1"/>
      <c r="U147" s="1"/>
      <c r="V147" s="1"/>
      <c r="W147" s="1"/>
      <c r="X147" s="1"/>
      <c r="Y147" s="1"/>
      <c r="Z147" s="1"/>
      <c r="AA147" s="1"/>
      <c r="AB147" s="1"/>
      <c r="AC147" s="1"/>
      <c r="AD147" s="1"/>
      <c r="AE147" s="1"/>
      <c r="AF147" s="1"/>
      <c r="AG147" s="1"/>
      <c r="AH147" s="1"/>
      <c r="AI147" s="1"/>
      <c r="AJ147" s="1"/>
      <c r="AK147" s="1"/>
    </row>
    <row r="148" spans="1:37" ht="14.25" customHeight="1">
      <c r="A148" s="425"/>
      <c r="B148" s="1"/>
      <c r="C148" s="1"/>
      <c r="D148" s="1"/>
      <c r="E148" s="1"/>
      <c r="F148" s="1"/>
      <c r="G148" s="1"/>
      <c r="H148" s="1"/>
      <c r="I148" s="1"/>
      <c r="J148" s="1"/>
      <c r="K148" s="1"/>
      <c r="L148" s="1"/>
      <c r="M148" s="1"/>
      <c r="N148" s="1"/>
      <c r="O148" s="1"/>
      <c r="P148" s="229"/>
      <c r="Q148" s="1"/>
      <c r="R148" s="1"/>
      <c r="S148" s="1"/>
      <c r="T148" s="1"/>
      <c r="U148" s="1"/>
      <c r="V148" s="1"/>
      <c r="W148" s="1"/>
      <c r="X148" s="1"/>
      <c r="Y148" s="1"/>
      <c r="Z148" s="1"/>
      <c r="AA148" s="1"/>
      <c r="AB148" s="1"/>
      <c r="AC148" s="1"/>
      <c r="AD148" s="1"/>
      <c r="AE148" s="1"/>
      <c r="AF148" s="1"/>
      <c r="AG148" s="1"/>
      <c r="AH148" s="1"/>
      <c r="AI148" s="1"/>
      <c r="AJ148" s="1"/>
      <c r="AK148" s="1"/>
    </row>
    <row r="149" spans="1:37" ht="14.25" customHeight="1">
      <c r="A149" s="425"/>
      <c r="B149" s="1"/>
      <c r="C149" s="1"/>
      <c r="D149" s="1"/>
      <c r="E149" s="1"/>
      <c r="F149" s="1"/>
      <c r="G149" s="1"/>
      <c r="H149" s="1"/>
      <c r="I149" s="1"/>
      <c r="J149" s="1"/>
      <c r="K149" s="1"/>
      <c r="L149" s="1"/>
      <c r="M149" s="1"/>
      <c r="N149" s="1"/>
      <c r="O149" s="1"/>
      <c r="P149" s="229"/>
      <c r="Q149" s="1"/>
      <c r="R149" s="1"/>
      <c r="S149" s="1"/>
      <c r="T149" s="1"/>
      <c r="U149" s="1"/>
      <c r="V149" s="1"/>
      <c r="W149" s="1"/>
      <c r="X149" s="1"/>
      <c r="Y149" s="1"/>
      <c r="Z149" s="1"/>
      <c r="AA149" s="1"/>
      <c r="AB149" s="1"/>
      <c r="AC149" s="1"/>
      <c r="AD149" s="1"/>
      <c r="AE149" s="1"/>
      <c r="AF149" s="1"/>
      <c r="AG149" s="1"/>
      <c r="AH149" s="1"/>
      <c r="AI149" s="1"/>
      <c r="AJ149" s="1"/>
      <c r="AK149" s="1"/>
    </row>
    <row r="150" spans="1:37" ht="14.25" customHeight="1">
      <c r="A150" s="425"/>
      <c r="B150" s="1"/>
      <c r="C150" s="1"/>
      <c r="D150" s="1"/>
      <c r="E150" s="1"/>
      <c r="F150" s="1"/>
      <c r="G150" s="1"/>
      <c r="H150" s="1"/>
      <c r="I150" s="1"/>
      <c r="J150" s="1"/>
      <c r="K150" s="1"/>
      <c r="L150" s="1"/>
      <c r="M150" s="1"/>
      <c r="N150" s="1"/>
      <c r="O150" s="1"/>
      <c r="P150" s="229"/>
      <c r="Q150" s="1"/>
      <c r="R150" s="1"/>
      <c r="S150" s="1"/>
      <c r="T150" s="1"/>
      <c r="U150" s="1"/>
      <c r="V150" s="1"/>
      <c r="W150" s="1"/>
      <c r="X150" s="1"/>
      <c r="Y150" s="1"/>
      <c r="Z150" s="1"/>
      <c r="AA150" s="1"/>
      <c r="AB150" s="1"/>
      <c r="AC150" s="1"/>
      <c r="AD150" s="1"/>
      <c r="AE150" s="1"/>
      <c r="AF150" s="1"/>
      <c r="AG150" s="1"/>
      <c r="AH150" s="1"/>
      <c r="AI150" s="1"/>
      <c r="AJ150" s="1"/>
      <c r="AK150" s="1"/>
    </row>
    <row r="151" spans="1:37" ht="14.25" customHeight="1">
      <c r="A151" s="425"/>
      <c r="B151" s="1"/>
      <c r="C151" s="1"/>
      <c r="D151" s="1"/>
      <c r="E151" s="1"/>
      <c r="F151" s="1"/>
      <c r="G151" s="1"/>
      <c r="H151" s="1"/>
      <c r="I151" s="1"/>
      <c r="J151" s="1"/>
      <c r="K151" s="1"/>
      <c r="L151" s="1"/>
      <c r="M151" s="1"/>
      <c r="N151" s="1"/>
      <c r="O151" s="1"/>
      <c r="P151" s="229"/>
      <c r="Q151" s="1"/>
      <c r="R151" s="1"/>
      <c r="S151" s="1"/>
      <c r="T151" s="1"/>
      <c r="U151" s="1"/>
      <c r="V151" s="1"/>
      <c r="W151" s="1"/>
      <c r="X151" s="1"/>
      <c r="Y151" s="1"/>
      <c r="Z151" s="1"/>
      <c r="AA151" s="1"/>
      <c r="AB151" s="1"/>
      <c r="AC151" s="1"/>
      <c r="AD151" s="1"/>
      <c r="AE151" s="1"/>
      <c r="AF151" s="1"/>
      <c r="AG151" s="1"/>
      <c r="AH151" s="1"/>
      <c r="AI151" s="1"/>
      <c r="AJ151" s="1"/>
      <c r="AK151" s="1"/>
    </row>
    <row r="152" spans="1:37" ht="14.25" customHeight="1">
      <c r="A152" s="425"/>
      <c r="B152" s="1"/>
      <c r="C152" s="1"/>
      <c r="D152" s="1"/>
      <c r="E152" s="1"/>
      <c r="F152" s="1"/>
      <c r="G152" s="1"/>
      <c r="H152" s="1"/>
      <c r="I152" s="1"/>
      <c r="J152" s="1"/>
      <c r="K152" s="1"/>
      <c r="L152" s="1"/>
      <c r="M152" s="1"/>
      <c r="N152" s="1"/>
      <c r="O152" s="1"/>
      <c r="P152" s="229"/>
      <c r="Q152" s="1"/>
      <c r="R152" s="1"/>
      <c r="S152" s="1"/>
      <c r="T152" s="1"/>
      <c r="U152" s="1"/>
      <c r="V152" s="1"/>
      <c r="W152" s="1"/>
      <c r="X152" s="1"/>
      <c r="Y152" s="1"/>
      <c r="Z152" s="1"/>
      <c r="AA152" s="1"/>
      <c r="AB152" s="1"/>
      <c r="AC152" s="1"/>
      <c r="AD152" s="1"/>
      <c r="AE152" s="1"/>
      <c r="AF152" s="1"/>
      <c r="AG152" s="1"/>
      <c r="AH152" s="1"/>
      <c r="AI152" s="1"/>
      <c r="AJ152" s="1"/>
      <c r="AK152" s="1"/>
    </row>
    <row r="153" spans="1:37" ht="14.25" customHeight="1">
      <c r="A153" s="425"/>
      <c r="B153" s="1"/>
      <c r="C153" s="1"/>
      <c r="D153" s="1"/>
      <c r="E153" s="1"/>
      <c r="F153" s="1"/>
      <c r="G153" s="1"/>
      <c r="H153" s="1"/>
      <c r="I153" s="1"/>
      <c r="J153" s="1"/>
      <c r="K153" s="1"/>
      <c r="L153" s="1"/>
      <c r="M153" s="1"/>
      <c r="N153" s="1"/>
      <c r="O153" s="1"/>
      <c r="P153" s="229"/>
      <c r="Q153" s="1"/>
      <c r="R153" s="1"/>
      <c r="S153" s="1"/>
      <c r="T153" s="1"/>
      <c r="U153" s="1"/>
      <c r="V153" s="1"/>
      <c r="W153" s="1"/>
      <c r="X153" s="1"/>
      <c r="Y153" s="1"/>
      <c r="Z153" s="1"/>
      <c r="AA153" s="1"/>
      <c r="AB153" s="1"/>
      <c r="AC153" s="1"/>
      <c r="AD153" s="1"/>
      <c r="AE153" s="1"/>
      <c r="AF153" s="1"/>
      <c r="AG153" s="1"/>
      <c r="AH153" s="1"/>
      <c r="AI153" s="1"/>
      <c r="AJ153" s="1"/>
      <c r="AK153" s="1"/>
    </row>
    <row r="154" spans="1:37" ht="14.25" customHeight="1">
      <c r="A154" s="425"/>
      <c r="B154" s="1"/>
      <c r="C154" s="1"/>
      <c r="D154" s="1"/>
      <c r="E154" s="1"/>
      <c r="F154" s="1"/>
      <c r="G154" s="1"/>
      <c r="H154" s="1"/>
      <c r="I154" s="1"/>
      <c r="J154" s="1"/>
      <c r="K154" s="1"/>
      <c r="L154" s="1"/>
      <c r="M154" s="1"/>
      <c r="N154" s="1"/>
      <c r="O154" s="1"/>
      <c r="P154" s="229"/>
      <c r="Q154" s="1"/>
      <c r="R154" s="1"/>
      <c r="S154" s="1"/>
      <c r="T154" s="1"/>
      <c r="U154" s="1"/>
      <c r="V154" s="1"/>
      <c r="W154" s="1"/>
      <c r="X154" s="1"/>
      <c r="Y154" s="1"/>
      <c r="Z154" s="1"/>
      <c r="AA154" s="1"/>
      <c r="AB154" s="1"/>
      <c r="AC154" s="1"/>
      <c r="AD154" s="1"/>
      <c r="AE154" s="1"/>
      <c r="AF154" s="1"/>
      <c r="AG154" s="1"/>
      <c r="AH154" s="1"/>
      <c r="AI154" s="1"/>
      <c r="AJ154" s="1"/>
      <c r="AK154" s="1"/>
    </row>
    <row r="155" spans="1:37" ht="14.25" customHeight="1">
      <c r="A155" s="425"/>
      <c r="B155" s="1"/>
      <c r="C155" s="1"/>
      <c r="D155" s="1"/>
      <c r="E155" s="1"/>
      <c r="F155" s="1"/>
      <c r="G155" s="1"/>
      <c r="H155" s="1"/>
      <c r="I155" s="1"/>
      <c r="J155" s="1"/>
      <c r="K155" s="1"/>
      <c r="L155" s="1"/>
      <c r="M155" s="1"/>
      <c r="N155" s="1"/>
      <c r="O155" s="1"/>
      <c r="P155" s="229"/>
      <c r="Q155" s="1"/>
      <c r="R155" s="1"/>
      <c r="S155" s="1"/>
      <c r="T155" s="1"/>
      <c r="U155" s="1"/>
      <c r="V155" s="1"/>
      <c r="W155" s="1"/>
      <c r="X155" s="1"/>
      <c r="Y155" s="1"/>
      <c r="Z155" s="1"/>
      <c r="AA155" s="1"/>
      <c r="AB155" s="1"/>
      <c r="AC155" s="1"/>
      <c r="AD155" s="1"/>
      <c r="AE155" s="1"/>
      <c r="AF155" s="1"/>
      <c r="AG155" s="1"/>
      <c r="AH155" s="1"/>
      <c r="AI155" s="1"/>
      <c r="AJ155" s="1"/>
      <c r="AK155" s="1"/>
    </row>
    <row r="156" spans="1:37" ht="14.25" customHeight="1">
      <c r="A156" s="425"/>
      <c r="B156" s="1"/>
      <c r="C156" s="1"/>
      <c r="D156" s="1"/>
      <c r="E156" s="1"/>
      <c r="F156" s="1"/>
      <c r="G156" s="1"/>
      <c r="H156" s="1"/>
      <c r="I156" s="1"/>
      <c r="J156" s="1"/>
      <c r="K156" s="1"/>
      <c r="L156" s="1"/>
      <c r="M156" s="1"/>
      <c r="N156" s="1"/>
      <c r="O156" s="1"/>
      <c r="P156" s="229"/>
      <c r="Q156" s="1"/>
      <c r="R156" s="1"/>
      <c r="S156" s="1"/>
      <c r="T156" s="1"/>
      <c r="U156" s="1"/>
      <c r="V156" s="1"/>
      <c r="W156" s="1"/>
      <c r="X156" s="1"/>
      <c r="Y156" s="1"/>
      <c r="Z156" s="1"/>
      <c r="AA156" s="1"/>
      <c r="AB156" s="1"/>
      <c r="AC156" s="1"/>
      <c r="AD156" s="1"/>
      <c r="AE156" s="1"/>
      <c r="AF156" s="1"/>
      <c r="AG156" s="1"/>
      <c r="AH156" s="1"/>
      <c r="AI156" s="1"/>
      <c r="AJ156" s="1"/>
      <c r="AK156" s="1"/>
    </row>
    <row r="157" spans="1:37" ht="14.25" customHeight="1">
      <c r="A157" s="425"/>
      <c r="B157" s="1"/>
      <c r="C157" s="1"/>
      <c r="D157" s="1"/>
      <c r="E157" s="1"/>
      <c r="F157" s="1"/>
      <c r="G157" s="1"/>
      <c r="H157" s="1"/>
      <c r="I157" s="1"/>
      <c r="J157" s="1"/>
      <c r="K157" s="1"/>
      <c r="L157" s="1"/>
      <c r="M157" s="1"/>
      <c r="N157" s="1"/>
      <c r="O157" s="1"/>
      <c r="P157" s="229"/>
      <c r="Q157" s="1"/>
      <c r="R157" s="1"/>
      <c r="S157" s="1"/>
      <c r="T157" s="1"/>
      <c r="U157" s="1"/>
      <c r="V157" s="1"/>
      <c r="W157" s="1"/>
      <c r="X157" s="1"/>
      <c r="Y157" s="1"/>
      <c r="Z157" s="1"/>
      <c r="AA157" s="1"/>
      <c r="AB157" s="1"/>
      <c r="AC157" s="1"/>
      <c r="AD157" s="1"/>
      <c r="AE157" s="1"/>
      <c r="AF157" s="1"/>
      <c r="AG157" s="1"/>
      <c r="AH157" s="1"/>
      <c r="AI157" s="1"/>
      <c r="AJ157" s="1"/>
      <c r="AK157" s="1"/>
    </row>
    <row r="158" spans="1:37" ht="14.25" customHeight="1">
      <c r="A158" s="425"/>
      <c r="B158" s="1"/>
      <c r="C158" s="1"/>
      <c r="D158" s="1"/>
      <c r="E158" s="1"/>
      <c r="F158" s="1"/>
      <c r="G158" s="1"/>
      <c r="H158" s="1"/>
      <c r="I158" s="1"/>
      <c r="J158" s="1"/>
      <c r="K158" s="1"/>
      <c r="L158" s="1"/>
      <c r="M158" s="1"/>
      <c r="N158" s="1"/>
      <c r="O158" s="1"/>
      <c r="P158" s="229"/>
      <c r="Q158" s="1"/>
      <c r="R158" s="1"/>
      <c r="S158" s="1"/>
      <c r="T158" s="1"/>
      <c r="U158" s="1"/>
      <c r="V158" s="1"/>
      <c r="W158" s="1"/>
      <c r="X158" s="1"/>
      <c r="Y158" s="1"/>
      <c r="Z158" s="1"/>
      <c r="AA158" s="1"/>
      <c r="AB158" s="1"/>
      <c r="AC158" s="1"/>
      <c r="AD158" s="1"/>
      <c r="AE158" s="1"/>
      <c r="AF158" s="1"/>
      <c r="AG158" s="1"/>
      <c r="AH158" s="1"/>
      <c r="AI158" s="1"/>
      <c r="AJ158" s="1"/>
      <c r="AK158" s="1"/>
    </row>
    <row r="159" spans="1:37" ht="14.25" customHeight="1">
      <c r="A159" s="425"/>
      <c r="B159" s="1"/>
      <c r="C159" s="1"/>
      <c r="D159" s="1"/>
      <c r="E159" s="1"/>
      <c r="F159" s="1"/>
      <c r="G159" s="1"/>
      <c r="H159" s="1"/>
      <c r="I159" s="1"/>
      <c r="J159" s="1"/>
      <c r="K159" s="1"/>
      <c r="L159" s="1"/>
      <c r="M159" s="1"/>
      <c r="N159" s="1"/>
      <c r="O159" s="1"/>
      <c r="P159" s="229"/>
      <c r="Q159" s="1"/>
      <c r="R159" s="1"/>
      <c r="S159" s="1"/>
      <c r="T159" s="1"/>
      <c r="U159" s="1"/>
      <c r="V159" s="1"/>
      <c r="W159" s="1"/>
      <c r="X159" s="1"/>
      <c r="Y159" s="1"/>
      <c r="Z159" s="1"/>
      <c r="AA159" s="1"/>
      <c r="AB159" s="1"/>
      <c r="AC159" s="1"/>
      <c r="AD159" s="1"/>
      <c r="AE159" s="1"/>
      <c r="AF159" s="1"/>
      <c r="AG159" s="1"/>
      <c r="AH159" s="1"/>
      <c r="AI159" s="1"/>
      <c r="AJ159" s="1"/>
      <c r="AK159" s="1"/>
    </row>
    <row r="160" spans="1:37" ht="14.25" customHeight="1">
      <c r="A160" s="425"/>
      <c r="B160" s="1"/>
      <c r="C160" s="1"/>
      <c r="D160" s="1"/>
      <c r="E160" s="1"/>
      <c r="F160" s="1"/>
      <c r="G160" s="1"/>
      <c r="H160" s="1"/>
      <c r="I160" s="1"/>
      <c r="J160" s="1"/>
      <c r="K160" s="1"/>
      <c r="L160" s="1"/>
      <c r="M160" s="1"/>
      <c r="N160" s="1"/>
      <c r="O160" s="1"/>
      <c r="P160" s="229"/>
      <c r="Q160" s="1"/>
      <c r="R160" s="1"/>
      <c r="S160" s="1"/>
      <c r="T160" s="1"/>
      <c r="U160" s="1"/>
      <c r="V160" s="1"/>
      <c r="W160" s="1"/>
      <c r="X160" s="1"/>
      <c r="Y160" s="1"/>
      <c r="Z160" s="1"/>
      <c r="AA160" s="1"/>
      <c r="AB160" s="1"/>
      <c r="AC160" s="1"/>
      <c r="AD160" s="1"/>
      <c r="AE160" s="1"/>
      <c r="AF160" s="1"/>
      <c r="AG160" s="1"/>
      <c r="AH160" s="1"/>
      <c r="AI160" s="1"/>
      <c r="AJ160" s="1"/>
      <c r="AK160" s="1"/>
    </row>
    <row r="161" spans="1:37" ht="14.25" customHeight="1">
      <c r="A161" s="425"/>
      <c r="B161" s="1"/>
      <c r="C161" s="1"/>
      <c r="D161" s="1"/>
      <c r="E161" s="1"/>
      <c r="F161" s="1"/>
      <c r="G161" s="1"/>
      <c r="H161" s="1"/>
      <c r="I161" s="1"/>
      <c r="J161" s="1"/>
      <c r="K161" s="1"/>
      <c r="L161" s="1"/>
      <c r="M161" s="1"/>
      <c r="N161" s="1"/>
      <c r="O161" s="1"/>
      <c r="P161" s="229"/>
      <c r="Q161" s="1"/>
      <c r="R161" s="1"/>
      <c r="S161" s="1"/>
      <c r="T161" s="1"/>
      <c r="U161" s="1"/>
      <c r="V161" s="1"/>
      <c r="W161" s="1"/>
      <c r="X161" s="1"/>
      <c r="Y161" s="1"/>
      <c r="Z161" s="1"/>
      <c r="AA161" s="1"/>
      <c r="AB161" s="1"/>
      <c r="AC161" s="1"/>
      <c r="AD161" s="1"/>
      <c r="AE161" s="1"/>
      <c r="AF161" s="1"/>
      <c r="AG161" s="1"/>
      <c r="AH161" s="1"/>
      <c r="AI161" s="1"/>
      <c r="AJ161" s="1"/>
      <c r="AK161" s="1"/>
    </row>
    <row r="162" spans="1:37" ht="14.25" customHeight="1">
      <c r="A162" s="425"/>
      <c r="B162" s="1"/>
      <c r="C162" s="1"/>
      <c r="D162" s="1"/>
      <c r="E162" s="1"/>
      <c r="F162" s="1"/>
      <c r="G162" s="1"/>
      <c r="H162" s="1"/>
      <c r="I162" s="1"/>
      <c r="J162" s="1"/>
      <c r="K162" s="1"/>
      <c r="L162" s="1"/>
      <c r="M162" s="1"/>
      <c r="N162" s="1"/>
      <c r="O162" s="1"/>
      <c r="P162" s="229"/>
      <c r="Q162" s="1"/>
      <c r="R162" s="1"/>
      <c r="S162" s="1"/>
      <c r="T162" s="1"/>
      <c r="U162" s="1"/>
      <c r="V162" s="1"/>
      <c r="W162" s="1"/>
      <c r="X162" s="1"/>
      <c r="Y162" s="1"/>
      <c r="Z162" s="1"/>
      <c r="AA162" s="1"/>
      <c r="AB162" s="1"/>
      <c r="AC162" s="1"/>
      <c r="AD162" s="1"/>
      <c r="AE162" s="1"/>
      <c r="AF162" s="1"/>
      <c r="AG162" s="1"/>
      <c r="AH162" s="1"/>
      <c r="AI162" s="1"/>
      <c r="AJ162" s="1"/>
      <c r="AK162" s="1"/>
    </row>
    <row r="163" spans="1:37" ht="14.25" customHeight="1">
      <c r="A163" s="425"/>
      <c r="B163" s="1"/>
      <c r="C163" s="1"/>
      <c r="D163" s="1"/>
      <c r="E163" s="1"/>
      <c r="F163" s="1"/>
      <c r="G163" s="1"/>
      <c r="H163" s="1"/>
      <c r="I163" s="1"/>
      <c r="J163" s="1"/>
      <c r="K163" s="1"/>
      <c r="L163" s="1"/>
      <c r="M163" s="1"/>
      <c r="N163" s="1"/>
      <c r="O163" s="1"/>
      <c r="P163" s="229"/>
      <c r="Q163" s="1"/>
      <c r="R163" s="1"/>
      <c r="S163" s="1"/>
      <c r="T163" s="1"/>
      <c r="U163" s="1"/>
      <c r="V163" s="1"/>
      <c r="W163" s="1"/>
      <c r="X163" s="1"/>
      <c r="Y163" s="1"/>
      <c r="Z163" s="1"/>
      <c r="AA163" s="1"/>
      <c r="AB163" s="1"/>
      <c r="AC163" s="1"/>
      <c r="AD163" s="1"/>
      <c r="AE163" s="1"/>
      <c r="AF163" s="1"/>
      <c r="AG163" s="1"/>
      <c r="AH163" s="1"/>
      <c r="AI163" s="1"/>
      <c r="AJ163" s="1"/>
      <c r="AK163" s="1"/>
    </row>
    <row r="164" spans="1:37" ht="14.25" customHeight="1">
      <c r="A164" s="425"/>
      <c r="B164" s="1"/>
      <c r="C164" s="1"/>
      <c r="D164" s="1"/>
      <c r="E164" s="1"/>
      <c r="F164" s="1"/>
      <c r="G164" s="1"/>
      <c r="H164" s="1"/>
      <c r="I164" s="1"/>
      <c r="J164" s="1"/>
      <c r="K164" s="1"/>
      <c r="L164" s="1"/>
      <c r="M164" s="1"/>
      <c r="N164" s="1"/>
      <c r="O164" s="1"/>
      <c r="P164" s="229"/>
      <c r="Q164" s="1"/>
      <c r="R164" s="1"/>
      <c r="S164" s="1"/>
      <c r="T164" s="1"/>
      <c r="U164" s="1"/>
      <c r="V164" s="1"/>
      <c r="W164" s="1"/>
      <c r="X164" s="1"/>
      <c r="Y164" s="1"/>
      <c r="Z164" s="1"/>
      <c r="AA164" s="1"/>
      <c r="AB164" s="1"/>
      <c r="AC164" s="1"/>
      <c r="AD164" s="1"/>
      <c r="AE164" s="1"/>
      <c r="AF164" s="1"/>
      <c r="AG164" s="1"/>
      <c r="AH164" s="1"/>
      <c r="AI164" s="1"/>
      <c r="AJ164" s="1"/>
      <c r="AK164" s="1"/>
    </row>
    <row r="165" spans="1:37" ht="14.25" customHeight="1">
      <c r="A165" s="425"/>
      <c r="B165" s="1"/>
      <c r="C165" s="1"/>
      <c r="D165" s="1"/>
      <c r="E165" s="1"/>
      <c r="F165" s="1"/>
      <c r="G165" s="1"/>
      <c r="H165" s="1"/>
      <c r="I165" s="1"/>
      <c r="J165" s="1"/>
      <c r="K165" s="1"/>
      <c r="L165" s="1"/>
      <c r="M165" s="1"/>
      <c r="N165" s="1"/>
      <c r="O165" s="1"/>
      <c r="P165" s="229"/>
      <c r="Q165" s="1"/>
      <c r="R165" s="1"/>
      <c r="S165" s="1"/>
      <c r="T165" s="1"/>
      <c r="U165" s="1"/>
      <c r="V165" s="1"/>
      <c r="W165" s="1"/>
      <c r="X165" s="1"/>
      <c r="Y165" s="1"/>
      <c r="Z165" s="1"/>
      <c r="AA165" s="1"/>
      <c r="AB165" s="1"/>
      <c r="AC165" s="1"/>
      <c r="AD165" s="1"/>
      <c r="AE165" s="1"/>
      <c r="AF165" s="1"/>
      <c r="AG165" s="1"/>
      <c r="AH165" s="1"/>
      <c r="AI165" s="1"/>
      <c r="AJ165" s="1"/>
      <c r="AK165" s="1"/>
    </row>
    <row r="166" spans="1:37" ht="14.25" customHeight="1">
      <c r="A166" s="425"/>
      <c r="B166" s="1"/>
      <c r="C166" s="1"/>
      <c r="D166" s="1"/>
      <c r="E166" s="1"/>
      <c r="F166" s="1"/>
      <c r="G166" s="1"/>
      <c r="H166" s="1"/>
      <c r="I166" s="1"/>
      <c r="J166" s="1"/>
      <c r="K166" s="1"/>
      <c r="L166" s="1"/>
      <c r="M166" s="1"/>
      <c r="N166" s="1"/>
      <c r="O166" s="1"/>
      <c r="P166" s="229"/>
      <c r="Q166" s="1"/>
      <c r="R166" s="1"/>
      <c r="S166" s="1"/>
      <c r="T166" s="1"/>
      <c r="U166" s="1"/>
      <c r="V166" s="1"/>
      <c r="W166" s="1"/>
      <c r="X166" s="1"/>
      <c r="Y166" s="1"/>
      <c r="Z166" s="1"/>
      <c r="AA166" s="1"/>
      <c r="AB166" s="1"/>
      <c r="AC166" s="1"/>
      <c r="AD166" s="1"/>
      <c r="AE166" s="1"/>
      <c r="AF166" s="1"/>
      <c r="AG166" s="1"/>
      <c r="AH166" s="1"/>
      <c r="AI166" s="1"/>
      <c r="AJ166" s="1"/>
      <c r="AK166" s="1"/>
    </row>
    <row r="167" spans="1:37" ht="14.25" customHeight="1">
      <c r="A167" s="425"/>
      <c r="B167" s="1"/>
      <c r="C167" s="1"/>
      <c r="D167" s="1"/>
      <c r="E167" s="1"/>
      <c r="F167" s="1"/>
      <c r="G167" s="1"/>
      <c r="H167" s="1"/>
      <c r="I167" s="1"/>
      <c r="J167" s="1"/>
      <c r="K167" s="1"/>
      <c r="L167" s="1"/>
      <c r="M167" s="1"/>
      <c r="N167" s="1"/>
      <c r="O167" s="1"/>
      <c r="P167" s="229"/>
      <c r="Q167" s="1"/>
      <c r="R167" s="1"/>
      <c r="S167" s="1"/>
      <c r="T167" s="1"/>
      <c r="U167" s="1"/>
      <c r="V167" s="1"/>
      <c r="W167" s="1"/>
      <c r="X167" s="1"/>
      <c r="Y167" s="1"/>
      <c r="Z167" s="1"/>
      <c r="AA167" s="1"/>
      <c r="AB167" s="1"/>
      <c r="AC167" s="1"/>
      <c r="AD167" s="1"/>
      <c r="AE167" s="1"/>
      <c r="AF167" s="1"/>
      <c r="AG167" s="1"/>
      <c r="AH167" s="1"/>
      <c r="AI167" s="1"/>
      <c r="AJ167" s="1"/>
      <c r="AK167" s="1"/>
    </row>
    <row r="168" spans="1:37" ht="14.25" customHeight="1">
      <c r="A168" s="425"/>
      <c r="B168" s="1"/>
      <c r="C168" s="1"/>
      <c r="D168" s="1"/>
      <c r="E168" s="1"/>
      <c r="F168" s="1"/>
      <c r="G168" s="1"/>
      <c r="H168" s="1"/>
      <c r="I168" s="1"/>
      <c r="J168" s="1"/>
      <c r="K168" s="1"/>
      <c r="L168" s="1"/>
      <c r="M168" s="1"/>
      <c r="N168" s="1"/>
      <c r="O168" s="1"/>
      <c r="P168" s="229"/>
      <c r="Q168" s="1"/>
      <c r="R168" s="1"/>
      <c r="S168" s="1"/>
      <c r="T168" s="1"/>
      <c r="U168" s="1"/>
      <c r="V168" s="1"/>
      <c r="W168" s="1"/>
      <c r="X168" s="1"/>
      <c r="Y168" s="1"/>
      <c r="Z168" s="1"/>
      <c r="AA168" s="1"/>
      <c r="AB168" s="1"/>
      <c r="AC168" s="1"/>
      <c r="AD168" s="1"/>
      <c r="AE168" s="1"/>
      <c r="AF168" s="1"/>
      <c r="AG168" s="1"/>
      <c r="AH168" s="1"/>
      <c r="AI168" s="1"/>
      <c r="AJ168" s="1"/>
      <c r="AK168" s="1"/>
    </row>
    <row r="169" spans="1:37" ht="14.25" customHeight="1">
      <c r="A169" s="425"/>
      <c r="B169" s="1"/>
      <c r="C169" s="1"/>
      <c r="D169" s="1"/>
      <c r="E169" s="1"/>
      <c r="F169" s="1"/>
      <c r="G169" s="1"/>
      <c r="H169" s="1"/>
      <c r="I169" s="1"/>
      <c r="J169" s="1"/>
      <c r="K169" s="1"/>
      <c r="L169" s="1"/>
      <c r="M169" s="1"/>
      <c r="N169" s="1"/>
      <c r="O169" s="1"/>
      <c r="P169" s="229"/>
      <c r="Q169" s="1"/>
      <c r="R169" s="1"/>
      <c r="S169" s="1"/>
      <c r="T169" s="1"/>
      <c r="U169" s="1"/>
      <c r="V169" s="1"/>
      <c r="W169" s="1"/>
      <c r="X169" s="1"/>
      <c r="Y169" s="1"/>
      <c r="Z169" s="1"/>
      <c r="AA169" s="1"/>
      <c r="AB169" s="1"/>
      <c r="AC169" s="1"/>
      <c r="AD169" s="1"/>
      <c r="AE169" s="1"/>
      <c r="AF169" s="1"/>
      <c r="AG169" s="1"/>
      <c r="AH169" s="1"/>
      <c r="AI169" s="1"/>
      <c r="AJ169" s="1"/>
      <c r="AK169" s="1"/>
    </row>
    <row r="170" spans="1:37" ht="14.25" customHeight="1">
      <c r="A170" s="425"/>
      <c r="B170" s="1"/>
      <c r="C170" s="1"/>
      <c r="D170" s="1"/>
      <c r="E170" s="1"/>
      <c r="F170" s="1"/>
      <c r="G170" s="1"/>
      <c r="H170" s="1"/>
      <c r="I170" s="1"/>
      <c r="J170" s="1"/>
      <c r="K170" s="1"/>
      <c r="L170" s="1"/>
      <c r="M170" s="1"/>
      <c r="N170" s="1"/>
      <c r="O170" s="1"/>
      <c r="P170" s="229"/>
      <c r="Q170" s="1"/>
      <c r="R170" s="1"/>
      <c r="S170" s="1"/>
      <c r="T170" s="1"/>
      <c r="U170" s="1"/>
      <c r="V170" s="1"/>
      <c r="W170" s="1"/>
      <c r="X170" s="1"/>
      <c r="Y170" s="1"/>
      <c r="Z170" s="1"/>
      <c r="AA170" s="1"/>
      <c r="AB170" s="1"/>
      <c r="AC170" s="1"/>
      <c r="AD170" s="1"/>
      <c r="AE170" s="1"/>
      <c r="AF170" s="1"/>
      <c r="AG170" s="1"/>
      <c r="AH170" s="1"/>
      <c r="AI170" s="1"/>
      <c r="AJ170" s="1"/>
      <c r="AK170" s="1"/>
    </row>
    <row r="171" spans="1:37" ht="14.25" customHeight="1">
      <c r="A171" s="425"/>
      <c r="B171" s="1"/>
      <c r="C171" s="1"/>
      <c r="D171" s="1"/>
      <c r="E171" s="1"/>
      <c r="F171" s="1"/>
      <c r="G171" s="1"/>
      <c r="H171" s="1"/>
      <c r="I171" s="1"/>
      <c r="J171" s="1"/>
      <c r="K171" s="1"/>
      <c r="L171" s="1"/>
      <c r="M171" s="1"/>
      <c r="N171" s="1"/>
      <c r="O171" s="1"/>
      <c r="P171" s="229"/>
      <c r="Q171" s="1"/>
      <c r="R171" s="1"/>
      <c r="S171" s="1"/>
      <c r="T171" s="1"/>
      <c r="U171" s="1"/>
      <c r="V171" s="1"/>
      <c r="W171" s="1"/>
      <c r="X171" s="1"/>
      <c r="Y171" s="1"/>
      <c r="Z171" s="1"/>
      <c r="AA171" s="1"/>
      <c r="AB171" s="1"/>
      <c r="AC171" s="1"/>
      <c r="AD171" s="1"/>
      <c r="AE171" s="1"/>
      <c r="AF171" s="1"/>
      <c r="AG171" s="1"/>
      <c r="AH171" s="1"/>
      <c r="AI171" s="1"/>
      <c r="AJ171" s="1"/>
      <c r="AK171" s="1"/>
    </row>
    <row r="172" spans="1:37" ht="14.25" customHeight="1">
      <c r="A172" s="425"/>
      <c r="B172" s="1"/>
      <c r="C172" s="1"/>
      <c r="D172" s="1"/>
      <c r="E172" s="1"/>
      <c r="F172" s="1"/>
      <c r="G172" s="1"/>
      <c r="H172" s="1"/>
      <c r="I172" s="1"/>
      <c r="J172" s="1"/>
      <c r="K172" s="1"/>
      <c r="L172" s="1"/>
      <c r="M172" s="1"/>
      <c r="N172" s="1"/>
      <c r="O172" s="1"/>
      <c r="P172" s="229"/>
      <c r="Q172" s="1"/>
      <c r="R172" s="1"/>
      <c r="S172" s="1"/>
      <c r="T172" s="1"/>
      <c r="U172" s="1"/>
      <c r="V172" s="1"/>
      <c r="W172" s="1"/>
      <c r="X172" s="1"/>
      <c r="Y172" s="1"/>
      <c r="Z172" s="1"/>
      <c r="AA172" s="1"/>
      <c r="AB172" s="1"/>
      <c r="AC172" s="1"/>
      <c r="AD172" s="1"/>
      <c r="AE172" s="1"/>
      <c r="AF172" s="1"/>
      <c r="AG172" s="1"/>
      <c r="AH172" s="1"/>
      <c r="AI172" s="1"/>
      <c r="AJ172" s="1"/>
      <c r="AK172" s="1"/>
    </row>
    <row r="173" spans="1:37" ht="14.25" customHeight="1">
      <c r="A173" s="425"/>
      <c r="B173" s="1"/>
      <c r="C173" s="1"/>
      <c r="D173" s="1"/>
      <c r="E173" s="1"/>
      <c r="F173" s="1"/>
      <c r="G173" s="1"/>
      <c r="H173" s="1"/>
      <c r="I173" s="1"/>
      <c r="J173" s="1"/>
      <c r="K173" s="1"/>
      <c r="L173" s="1"/>
      <c r="M173" s="1"/>
      <c r="N173" s="1"/>
      <c r="O173" s="1"/>
      <c r="P173" s="229"/>
      <c r="Q173" s="1"/>
      <c r="R173" s="1"/>
      <c r="S173" s="1"/>
      <c r="T173" s="1"/>
      <c r="U173" s="1"/>
      <c r="V173" s="1"/>
      <c r="W173" s="1"/>
      <c r="X173" s="1"/>
      <c r="Y173" s="1"/>
      <c r="Z173" s="1"/>
      <c r="AA173" s="1"/>
      <c r="AB173" s="1"/>
      <c r="AC173" s="1"/>
      <c r="AD173" s="1"/>
      <c r="AE173" s="1"/>
      <c r="AF173" s="1"/>
      <c r="AG173" s="1"/>
      <c r="AH173" s="1"/>
      <c r="AI173" s="1"/>
      <c r="AJ173" s="1"/>
      <c r="AK173" s="1"/>
    </row>
    <row r="174" spans="1:37" ht="14.25" customHeight="1">
      <c r="A174" s="425"/>
      <c r="B174" s="1"/>
      <c r="C174" s="1"/>
      <c r="D174" s="1"/>
      <c r="E174" s="1"/>
      <c r="F174" s="1"/>
      <c r="G174" s="1"/>
      <c r="H174" s="1"/>
      <c r="I174" s="1"/>
      <c r="J174" s="1"/>
      <c r="K174" s="1"/>
      <c r="L174" s="1"/>
      <c r="M174" s="1"/>
      <c r="N174" s="1"/>
      <c r="O174" s="1"/>
      <c r="P174" s="229"/>
      <c r="Q174" s="1"/>
      <c r="R174" s="1"/>
      <c r="S174" s="1"/>
      <c r="T174" s="1"/>
      <c r="U174" s="1"/>
      <c r="V174" s="1"/>
      <c r="W174" s="1"/>
      <c r="X174" s="1"/>
      <c r="Y174" s="1"/>
      <c r="Z174" s="1"/>
      <c r="AA174" s="1"/>
      <c r="AB174" s="1"/>
      <c r="AC174" s="1"/>
      <c r="AD174" s="1"/>
      <c r="AE174" s="1"/>
      <c r="AF174" s="1"/>
      <c r="AG174" s="1"/>
      <c r="AH174" s="1"/>
      <c r="AI174" s="1"/>
      <c r="AJ174" s="1"/>
      <c r="AK174" s="1"/>
    </row>
    <row r="175" spans="1:37" ht="14.25" customHeight="1">
      <c r="A175" s="425"/>
      <c r="B175" s="1"/>
      <c r="C175" s="1"/>
      <c r="D175" s="1"/>
      <c r="E175" s="1"/>
      <c r="F175" s="1"/>
      <c r="G175" s="1"/>
      <c r="H175" s="1"/>
      <c r="I175" s="1"/>
      <c r="J175" s="1"/>
      <c r="K175" s="1"/>
      <c r="L175" s="1"/>
      <c r="M175" s="1"/>
      <c r="N175" s="1"/>
      <c r="O175" s="1"/>
      <c r="P175" s="229"/>
      <c r="Q175" s="1"/>
      <c r="R175" s="1"/>
      <c r="S175" s="1"/>
      <c r="T175" s="1"/>
      <c r="U175" s="1"/>
      <c r="V175" s="1"/>
      <c r="W175" s="1"/>
      <c r="X175" s="1"/>
      <c r="Y175" s="1"/>
      <c r="Z175" s="1"/>
      <c r="AA175" s="1"/>
      <c r="AB175" s="1"/>
      <c r="AC175" s="1"/>
      <c r="AD175" s="1"/>
      <c r="AE175" s="1"/>
      <c r="AF175" s="1"/>
      <c r="AG175" s="1"/>
      <c r="AH175" s="1"/>
      <c r="AI175" s="1"/>
      <c r="AJ175" s="1"/>
      <c r="AK175" s="1"/>
    </row>
    <row r="176" spans="1:37" ht="14.25" customHeight="1">
      <c r="A176" s="425"/>
      <c r="B176" s="1"/>
      <c r="C176" s="1"/>
      <c r="D176" s="1"/>
      <c r="E176" s="1"/>
      <c r="F176" s="1"/>
      <c r="G176" s="1"/>
      <c r="H176" s="1"/>
      <c r="I176" s="1"/>
      <c r="J176" s="1"/>
      <c r="K176" s="1"/>
      <c r="L176" s="1"/>
      <c r="M176" s="1"/>
      <c r="N176" s="1"/>
      <c r="O176" s="1"/>
      <c r="P176" s="229"/>
      <c r="Q176" s="1"/>
      <c r="R176" s="1"/>
      <c r="S176" s="1"/>
      <c r="T176" s="1"/>
      <c r="U176" s="1"/>
      <c r="V176" s="1"/>
      <c r="W176" s="1"/>
      <c r="X176" s="1"/>
      <c r="Y176" s="1"/>
      <c r="Z176" s="1"/>
      <c r="AA176" s="1"/>
      <c r="AB176" s="1"/>
      <c r="AC176" s="1"/>
      <c r="AD176" s="1"/>
      <c r="AE176" s="1"/>
      <c r="AF176" s="1"/>
      <c r="AG176" s="1"/>
      <c r="AH176" s="1"/>
      <c r="AI176" s="1"/>
      <c r="AJ176" s="1"/>
      <c r="AK176" s="1"/>
    </row>
    <row r="177" spans="1:37" ht="14.25" customHeight="1">
      <c r="A177" s="425"/>
      <c r="B177" s="1"/>
      <c r="C177" s="1"/>
      <c r="D177" s="1"/>
      <c r="E177" s="1"/>
      <c r="F177" s="1"/>
      <c r="G177" s="1"/>
      <c r="H177" s="1"/>
      <c r="I177" s="1"/>
      <c r="J177" s="1"/>
      <c r="K177" s="1"/>
      <c r="L177" s="1"/>
      <c r="M177" s="1"/>
      <c r="N177" s="1"/>
      <c r="O177" s="1"/>
      <c r="P177" s="229"/>
      <c r="Q177" s="1"/>
      <c r="R177" s="1"/>
      <c r="S177" s="1"/>
      <c r="T177" s="1"/>
      <c r="U177" s="1"/>
      <c r="V177" s="1"/>
      <c r="W177" s="1"/>
      <c r="X177" s="1"/>
      <c r="Y177" s="1"/>
      <c r="Z177" s="1"/>
      <c r="AA177" s="1"/>
      <c r="AB177" s="1"/>
      <c r="AC177" s="1"/>
      <c r="AD177" s="1"/>
      <c r="AE177" s="1"/>
      <c r="AF177" s="1"/>
      <c r="AG177" s="1"/>
      <c r="AH177" s="1"/>
      <c r="AI177" s="1"/>
      <c r="AJ177" s="1"/>
      <c r="AK177" s="1"/>
    </row>
    <row r="178" spans="1:37" ht="14.25" customHeight="1">
      <c r="A178" s="425"/>
      <c r="B178" s="1"/>
      <c r="C178" s="1"/>
      <c r="D178" s="1"/>
      <c r="E178" s="1"/>
      <c r="F178" s="1"/>
      <c r="G178" s="1"/>
      <c r="H178" s="1"/>
      <c r="I178" s="1"/>
      <c r="J178" s="1"/>
      <c r="K178" s="1"/>
      <c r="L178" s="1"/>
      <c r="M178" s="1"/>
      <c r="N178" s="1"/>
      <c r="O178" s="1"/>
      <c r="P178" s="229"/>
      <c r="Q178" s="1"/>
      <c r="R178" s="1"/>
      <c r="S178" s="1"/>
      <c r="T178" s="1"/>
      <c r="U178" s="1"/>
      <c r="V178" s="1"/>
      <c r="W178" s="1"/>
      <c r="X178" s="1"/>
      <c r="Y178" s="1"/>
      <c r="Z178" s="1"/>
      <c r="AA178" s="1"/>
      <c r="AB178" s="1"/>
      <c r="AC178" s="1"/>
      <c r="AD178" s="1"/>
      <c r="AE178" s="1"/>
      <c r="AF178" s="1"/>
      <c r="AG178" s="1"/>
      <c r="AH178" s="1"/>
      <c r="AI178" s="1"/>
      <c r="AJ178" s="1"/>
      <c r="AK178" s="1"/>
    </row>
    <row r="179" spans="1:37" ht="14.25" customHeight="1">
      <c r="A179" s="425"/>
      <c r="B179" s="1"/>
      <c r="C179" s="1"/>
      <c r="D179" s="1"/>
      <c r="E179" s="1"/>
      <c r="F179" s="1"/>
      <c r="G179" s="1"/>
      <c r="H179" s="1"/>
      <c r="I179" s="1"/>
      <c r="J179" s="1"/>
      <c r="K179" s="1"/>
      <c r="L179" s="1"/>
      <c r="M179" s="1"/>
      <c r="N179" s="1"/>
      <c r="O179" s="1"/>
      <c r="P179" s="229"/>
      <c r="Q179" s="1"/>
      <c r="R179" s="1"/>
      <c r="S179" s="1"/>
      <c r="T179" s="1"/>
      <c r="U179" s="1"/>
      <c r="V179" s="1"/>
      <c r="W179" s="1"/>
      <c r="X179" s="1"/>
      <c r="Y179" s="1"/>
      <c r="Z179" s="1"/>
      <c r="AA179" s="1"/>
      <c r="AB179" s="1"/>
      <c r="AC179" s="1"/>
      <c r="AD179" s="1"/>
      <c r="AE179" s="1"/>
      <c r="AF179" s="1"/>
      <c r="AG179" s="1"/>
      <c r="AH179" s="1"/>
      <c r="AI179" s="1"/>
      <c r="AJ179" s="1"/>
      <c r="AK179" s="1"/>
    </row>
    <row r="180" spans="1:37" ht="14.25" customHeight="1">
      <c r="A180" s="425"/>
      <c r="B180" s="1"/>
      <c r="C180" s="1"/>
      <c r="D180" s="1"/>
      <c r="E180" s="1"/>
      <c r="F180" s="1"/>
      <c r="G180" s="1"/>
      <c r="H180" s="1"/>
      <c r="I180" s="1"/>
      <c r="J180" s="1"/>
      <c r="K180" s="1"/>
      <c r="L180" s="1"/>
      <c r="M180" s="1"/>
      <c r="N180" s="1"/>
      <c r="O180" s="1"/>
      <c r="P180" s="229"/>
      <c r="Q180" s="1"/>
      <c r="R180" s="1"/>
      <c r="S180" s="1"/>
      <c r="T180" s="1"/>
      <c r="U180" s="1"/>
      <c r="V180" s="1"/>
      <c r="W180" s="1"/>
      <c r="X180" s="1"/>
      <c r="Y180" s="1"/>
      <c r="Z180" s="1"/>
      <c r="AA180" s="1"/>
      <c r="AB180" s="1"/>
      <c r="AC180" s="1"/>
      <c r="AD180" s="1"/>
      <c r="AE180" s="1"/>
      <c r="AF180" s="1"/>
      <c r="AG180" s="1"/>
      <c r="AH180" s="1"/>
      <c r="AI180" s="1"/>
      <c r="AJ180" s="1"/>
      <c r="AK180" s="1"/>
    </row>
    <row r="181" spans="1:37" ht="14.25" customHeight="1">
      <c r="A181" s="425"/>
      <c r="B181" s="1"/>
      <c r="C181" s="1"/>
      <c r="D181" s="1"/>
      <c r="E181" s="1"/>
      <c r="F181" s="1"/>
      <c r="G181" s="1"/>
      <c r="H181" s="1"/>
      <c r="I181" s="1"/>
      <c r="J181" s="1"/>
      <c r="K181" s="1"/>
      <c r="L181" s="1"/>
      <c r="M181" s="1"/>
      <c r="N181" s="1"/>
      <c r="O181" s="1"/>
      <c r="P181" s="229"/>
      <c r="Q181" s="1"/>
      <c r="R181" s="1"/>
      <c r="S181" s="1"/>
      <c r="T181" s="1"/>
      <c r="U181" s="1"/>
      <c r="V181" s="1"/>
      <c r="W181" s="1"/>
      <c r="X181" s="1"/>
      <c r="Y181" s="1"/>
      <c r="Z181" s="1"/>
      <c r="AA181" s="1"/>
      <c r="AB181" s="1"/>
      <c r="AC181" s="1"/>
      <c r="AD181" s="1"/>
      <c r="AE181" s="1"/>
      <c r="AF181" s="1"/>
      <c r="AG181" s="1"/>
      <c r="AH181" s="1"/>
      <c r="AI181" s="1"/>
      <c r="AJ181" s="1"/>
      <c r="AK181" s="1"/>
    </row>
    <row r="182" spans="1:37" ht="14.25" customHeight="1">
      <c r="A182" s="425"/>
      <c r="B182" s="1"/>
      <c r="C182" s="1"/>
      <c r="D182" s="1"/>
      <c r="E182" s="1"/>
      <c r="F182" s="1"/>
      <c r="G182" s="1"/>
      <c r="H182" s="1"/>
      <c r="I182" s="1"/>
      <c r="J182" s="1"/>
      <c r="K182" s="1"/>
      <c r="L182" s="1"/>
      <c r="M182" s="1"/>
      <c r="N182" s="1"/>
      <c r="O182" s="1"/>
      <c r="P182" s="229"/>
      <c r="Q182" s="1"/>
      <c r="R182" s="1"/>
      <c r="S182" s="1"/>
      <c r="T182" s="1"/>
      <c r="U182" s="1"/>
      <c r="V182" s="1"/>
      <c r="W182" s="1"/>
      <c r="X182" s="1"/>
      <c r="Y182" s="1"/>
      <c r="Z182" s="1"/>
      <c r="AA182" s="1"/>
      <c r="AB182" s="1"/>
      <c r="AC182" s="1"/>
      <c r="AD182" s="1"/>
      <c r="AE182" s="1"/>
      <c r="AF182" s="1"/>
      <c r="AG182" s="1"/>
      <c r="AH182" s="1"/>
      <c r="AI182" s="1"/>
      <c r="AJ182" s="1"/>
      <c r="AK182" s="1"/>
    </row>
    <row r="183" spans="1:37" ht="14.25" customHeight="1">
      <c r="A183" s="425"/>
      <c r="B183" s="1"/>
      <c r="C183" s="1"/>
      <c r="D183" s="1"/>
      <c r="E183" s="1"/>
      <c r="F183" s="1"/>
      <c r="G183" s="1"/>
      <c r="H183" s="1"/>
      <c r="I183" s="1"/>
      <c r="J183" s="1"/>
      <c r="K183" s="1"/>
      <c r="L183" s="1"/>
      <c r="M183" s="1"/>
      <c r="N183" s="1"/>
      <c r="O183" s="1"/>
      <c r="P183" s="229"/>
      <c r="Q183" s="1"/>
      <c r="R183" s="1"/>
      <c r="S183" s="1"/>
      <c r="T183" s="1"/>
      <c r="U183" s="1"/>
      <c r="V183" s="1"/>
      <c r="W183" s="1"/>
      <c r="X183" s="1"/>
      <c r="Y183" s="1"/>
      <c r="Z183" s="1"/>
      <c r="AA183" s="1"/>
      <c r="AB183" s="1"/>
      <c r="AC183" s="1"/>
      <c r="AD183" s="1"/>
      <c r="AE183" s="1"/>
      <c r="AF183" s="1"/>
      <c r="AG183" s="1"/>
      <c r="AH183" s="1"/>
      <c r="AI183" s="1"/>
      <c r="AJ183" s="1"/>
      <c r="AK183" s="1"/>
    </row>
    <row r="184" spans="1:37" ht="14.25" customHeight="1">
      <c r="A184" s="425"/>
      <c r="B184" s="1"/>
      <c r="C184" s="1"/>
      <c r="D184" s="1"/>
      <c r="E184" s="1"/>
      <c r="F184" s="1"/>
      <c r="G184" s="1"/>
      <c r="H184" s="1"/>
      <c r="I184" s="1"/>
      <c r="J184" s="1"/>
      <c r="K184" s="1"/>
      <c r="L184" s="1"/>
      <c r="M184" s="1"/>
      <c r="N184" s="1"/>
      <c r="O184" s="1"/>
      <c r="P184" s="229"/>
      <c r="Q184" s="1"/>
      <c r="R184" s="1"/>
      <c r="S184" s="1"/>
      <c r="T184" s="1"/>
      <c r="U184" s="1"/>
      <c r="V184" s="1"/>
      <c r="W184" s="1"/>
      <c r="X184" s="1"/>
      <c r="Y184" s="1"/>
      <c r="Z184" s="1"/>
      <c r="AA184" s="1"/>
      <c r="AB184" s="1"/>
      <c r="AC184" s="1"/>
      <c r="AD184" s="1"/>
      <c r="AE184" s="1"/>
      <c r="AF184" s="1"/>
      <c r="AG184" s="1"/>
      <c r="AH184" s="1"/>
      <c r="AI184" s="1"/>
      <c r="AJ184" s="1"/>
      <c r="AK184" s="1"/>
    </row>
    <row r="185" spans="1:37" ht="14.25" customHeight="1">
      <c r="A185" s="425"/>
      <c r="B185" s="1"/>
      <c r="C185" s="1"/>
      <c r="D185" s="1"/>
      <c r="E185" s="1"/>
      <c r="F185" s="1"/>
      <c r="G185" s="1"/>
      <c r="H185" s="1"/>
      <c r="I185" s="1"/>
      <c r="J185" s="1"/>
      <c r="K185" s="1"/>
      <c r="L185" s="1"/>
      <c r="M185" s="1"/>
      <c r="N185" s="1"/>
      <c r="O185" s="1"/>
      <c r="P185" s="229"/>
      <c r="Q185" s="1"/>
      <c r="R185" s="1"/>
      <c r="S185" s="1"/>
      <c r="T185" s="1"/>
      <c r="U185" s="1"/>
      <c r="V185" s="1"/>
      <c r="W185" s="1"/>
      <c r="X185" s="1"/>
      <c r="Y185" s="1"/>
      <c r="Z185" s="1"/>
      <c r="AA185" s="1"/>
      <c r="AB185" s="1"/>
      <c r="AC185" s="1"/>
      <c r="AD185" s="1"/>
      <c r="AE185" s="1"/>
      <c r="AF185" s="1"/>
      <c r="AG185" s="1"/>
      <c r="AH185" s="1"/>
      <c r="AI185" s="1"/>
      <c r="AJ185" s="1"/>
      <c r="AK185" s="1"/>
    </row>
    <row r="186" spans="1:37" ht="14.25" customHeight="1">
      <c r="A186" s="425"/>
      <c r="B186" s="1"/>
      <c r="C186" s="1"/>
      <c r="D186" s="1"/>
      <c r="E186" s="1"/>
      <c r="F186" s="1"/>
      <c r="G186" s="1"/>
      <c r="H186" s="1"/>
      <c r="I186" s="1"/>
      <c r="J186" s="1"/>
      <c r="K186" s="1"/>
      <c r="L186" s="1"/>
      <c r="M186" s="1"/>
      <c r="N186" s="1"/>
      <c r="O186" s="1"/>
      <c r="P186" s="229"/>
      <c r="Q186" s="1"/>
      <c r="R186" s="1"/>
      <c r="S186" s="1"/>
      <c r="T186" s="1"/>
      <c r="U186" s="1"/>
      <c r="V186" s="1"/>
      <c r="W186" s="1"/>
      <c r="X186" s="1"/>
      <c r="Y186" s="1"/>
      <c r="Z186" s="1"/>
      <c r="AA186" s="1"/>
      <c r="AB186" s="1"/>
      <c r="AC186" s="1"/>
      <c r="AD186" s="1"/>
      <c r="AE186" s="1"/>
      <c r="AF186" s="1"/>
      <c r="AG186" s="1"/>
      <c r="AH186" s="1"/>
      <c r="AI186" s="1"/>
      <c r="AJ186" s="1"/>
      <c r="AK186" s="1"/>
    </row>
    <row r="187" spans="1:37" ht="14.25" customHeight="1">
      <c r="A187" s="425"/>
      <c r="B187" s="1"/>
      <c r="C187" s="1"/>
      <c r="D187" s="1"/>
      <c r="E187" s="1"/>
      <c r="F187" s="1"/>
      <c r="G187" s="1"/>
      <c r="H187" s="1"/>
      <c r="I187" s="1"/>
      <c r="J187" s="1"/>
      <c r="K187" s="1"/>
      <c r="L187" s="1"/>
      <c r="M187" s="1"/>
      <c r="N187" s="1"/>
      <c r="O187" s="1"/>
      <c r="P187" s="229"/>
      <c r="Q187" s="1"/>
      <c r="R187" s="1"/>
      <c r="S187" s="1"/>
      <c r="T187" s="1"/>
      <c r="U187" s="1"/>
      <c r="V187" s="1"/>
      <c r="W187" s="1"/>
      <c r="X187" s="1"/>
      <c r="Y187" s="1"/>
      <c r="Z187" s="1"/>
      <c r="AA187" s="1"/>
      <c r="AB187" s="1"/>
      <c r="AC187" s="1"/>
      <c r="AD187" s="1"/>
      <c r="AE187" s="1"/>
      <c r="AF187" s="1"/>
      <c r="AG187" s="1"/>
      <c r="AH187" s="1"/>
      <c r="AI187" s="1"/>
      <c r="AJ187" s="1"/>
      <c r="AK187" s="1"/>
    </row>
    <row r="188" spans="1:37" ht="14.25" customHeight="1">
      <c r="A188" s="425"/>
      <c r="B188" s="1"/>
      <c r="C188" s="1"/>
      <c r="D188" s="1"/>
      <c r="E188" s="1"/>
      <c r="F188" s="1"/>
      <c r="G188" s="1"/>
      <c r="H188" s="1"/>
      <c r="I188" s="1"/>
      <c r="J188" s="1"/>
      <c r="K188" s="1"/>
      <c r="L188" s="1"/>
      <c r="M188" s="1"/>
      <c r="N188" s="1"/>
      <c r="O188" s="1"/>
      <c r="P188" s="229"/>
      <c r="Q188" s="1"/>
      <c r="R188" s="1"/>
      <c r="S188" s="1"/>
      <c r="T188" s="1"/>
      <c r="U188" s="1"/>
      <c r="V188" s="1"/>
      <c r="W188" s="1"/>
      <c r="X188" s="1"/>
      <c r="Y188" s="1"/>
      <c r="Z188" s="1"/>
      <c r="AA188" s="1"/>
      <c r="AB188" s="1"/>
      <c r="AC188" s="1"/>
      <c r="AD188" s="1"/>
      <c r="AE188" s="1"/>
      <c r="AF188" s="1"/>
      <c r="AG188" s="1"/>
      <c r="AH188" s="1"/>
      <c r="AI188" s="1"/>
      <c r="AJ188" s="1"/>
      <c r="AK188" s="1"/>
    </row>
    <row r="189" spans="1:37" ht="14.25" customHeight="1">
      <c r="A189" s="425"/>
      <c r="B189" s="1"/>
      <c r="C189" s="1"/>
      <c r="D189" s="1"/>
      <c r="E189" s="1"/>
      <c r="F189" s="1"/>
      <c r="G189" s="1"/>
      <c r="H189" s="1"/>
      <c r="I189" s="1"/>
      <c r="J189" s="1"/>
      <c r="K189" s="1"/>
      <c r="L189" s="1"/>
      <c r="M189" s="1"/>
      <c r="N189" s="1"/>
      <c r="O189" s="1"/>
      <c r="P189" s="229"/>
      <c r="Q189" s="1"/>
      <c r="R189" s="1"/>
      <c r="S189" s="1"/>
      <c r="T189" s="1"/>
      <c r="U189" s="1"/>
      <c r="V189" s="1"/>
      <c r="W189" s="1"/>
      <c r="X189" s="1"/>
      <c r="Y189" s="1"/>
      <c r="Z189" s="1"/>
      <c r="AA189" s="1"/>
      <c r="AB189" s="1"/>
      <c r="AC189" s="1"/>
      <c r="AD189" s="1"/>
      <c r="AE189" s="1"/>
      <c r="AF189" s="1"/>
      <c r="AG189" s="1"/>
      <c r="AH189" s="1"/>
      <c r="AI189" s="1"/>
      <c r="AJ189" s="1"/>
      <c r="AK189" s="1"/>
    </row>
    <row r="190" spans="1:37" ht="14.25" customHeight="1">
      <c r="A190" s="425"/>
      <c r="B190" s="1"/>
      <c r="C190" s="1"/>
      <c r="D190" s="1"/>
      <c r="E190" s="1"/>
      <c r="F190" s="1"/>
      <c r="G190" s="1"/>
      <c r="H190" s="1"/>
      <c r="I190" s="1"/>
      <c r="J190" s="1"/>
      <c r="K190" s="1"/>
      <c r="L190" s="1"/>
      <c r="M190" s="1"/>
      <c r="N190" s="1"/>
      <c r="O190" s="1"/>
      <c r="P190" s="229"/>
      <c r="Q190" s="1"/>
      <c r="R190" s="1"/>
      <c r="S190" s="1"/>
      <c r="T190" s="1"/>
      <c r="U190" s="1"/>
      <c r="V190" s="1"/>
      <c r="W190" s="1"/>
      <c r="X190" s="1"/>
      <c r="Y190" s="1"/>
      <c r="Z190" s="1"/>
      <c r="AA190" s="1"/>
      <c r="AB190" s="1"/>
      <c r="AC190" s="1"/>
      <c r="AD190" s="1"/>
      <c r="AE190" s="1"/>
      <c r="AF190" s="1"/>
      <c r="AG190" s="1"/>
      <c r="AH190" s="1"/>
      <c r="AI190" s="1"/>
      <c r="AJ190" s="1"/>
      <c r="AK190" s="1"/>
    </row>
    <row r="191" spans="1:37" ht="14.25" customHeight="1">
      <c r="A191" s="425"/>
      <c r="B191" s="1"/>
      <c r="C191" s="1"/>
      <c r="D191" s="1"/>
      <c r="E191" s="1"/>
      <c r="F191" s="1"/>
      <c r="G191" s="1"/>
      <c r="H191" s="1"/>
      <c r="I191" s="1"/>
      <c r="J191" s="1"/>
      <c r="K191" s="1"/>
      <c r="L191" s="1"/>
      <c r="M191" s="1"/>
      <c r="N191" s="1"/>
      <c r="O191" s="1"/>
      <c r="P191" s="229"/>
      <c r="Q191" s="1"/>
      <c r="R191" s="1"/>
      <c r="S191" s="1"/>
      <c r="T191" s="1"/>
      <c r="U191" s="1"/>
      <c r="V191" s="1"/>
      <c r="W191" s="1"/>
      <c r="X191" s="1"/>
      <c r="Y191" s="1"/>
      <c r="Z191" s="1"/>
      <c r="AA191" s="1"/>
      <c r="AB191" s="1"/>
      <c r="AC191" s="1"/>
      <c r="AD191" s="1"/>
      <c r="AE191" s="1"/>
      <c r="AF191" s="1"/>
      <c r="AG191" s="1"/>
      <c r="AH191" s="1"/>
      <c r="AI191" s="1"/>
      <c r="AJ191" s="1"/>
      <c r="AK191" s="1"/>
    </row>
    <row r="192" spans="1:37" ht="14.25" customHeight="1">
      <c r="A192" s="425"/>
      <c r="B192" s="1"/>
      <c r="C192" s="1"/>
      <c r="D192" s="1"/>
      <c r="E192" s="1"/>
      <c r="F192" s="1"/>
      <c r="G192" s="1"/>
      <c r="H192" s="1"/>
      <c r="I192" s="1"/>
      <c r="J192" s="1"/>
      <c r="K192" s="1"/>
      <c r="L192" s="1"/>
      <c r="M192" s="1"/>
      <c r="N192" s="1"/>
      <c r="O192" s="1"/>
      <c r="P192" s="229"/>
      <c r="Q192" s="1"/>
      <c r="R192" s="1"/>
      <c r="S192" s="1"/>
      <c r="T192" s="1"/>
      <c r="U192" s="1"/>
      <c r="V192" s="1"/>
      <c r="W192" s="1"/>
      <c r="X192" s="1"/>
      <c r="Y192" s="1"/>
      <c r="Z192" s="1"/>
      <c r="AA192" s="1"/>
      <c r="AB192" s="1"/>
      <c r="AC192" s="1"/>
      <c r="AD192" s="1"/>
      <c r="AE192" s="1"/>
      <c r="AF192" s="1"/>
      <c r="AG192" s="1"/>
      <c r="AH192" s="1"/>
      <c r="AI192" s="1"/>
      <c r="AJ192" s="1"/>
      <c r="AK192" s="1"/>
    </row>
    <row r="193" spans="1:37" ht="14.25" customHeight="1">
      <c r="A193" s="425"/>
      <c r="B193" s="1"/>
      <c r="C193" s="1"/>
      <c r="D193" s="1"/>
      <c r="E193" s="1"/>
      <c r="F193" s="1"/>
      <c r="G193" s="1"/>
      <c r="H193" s="1"/>
      <c r="I193" s="1"/>
      <c r="J193" s="1"/>
      <c r="K193" s="1"/>
      <c r="L193" s="1"/>
      <c r="M193" s="1"/>
      <c r="N193" s="1"/>
      <c r="O193" s="1"/>
      <c r="P193" s="229"/>
      <c r="Q193" s="1"/>
      <c r="R193" s="1"/>
      <c r="S193" s="1"/>
      <c r="T193" s="1"/>
      <c r="U193" s="1"/>
      <c r="V193" s="1"/>
      <c r="W193" s="1"/>
      <c r="X193" s="1"/>
      <c r="Y193" s="1"/>
      <c r="Z193" s="1"/>
      <c r="AA193" s="1"/>
      <c r="AB193" s="1"/>
      <c r="AC193" s="1"/>
      <c r="AD193" s="1"/>
      <c r="AE193" s="1"/>
      <c r="AF193" s="1"/>
      <c r="AG193" s="1"/>
      <c r="AH193" s="1"/>
      <c r="AI193" s="1"/>
      <c r="AJ193" s="1"/>
      <c r="AK193" s="1"/>
    </row>
    <row r="194" spans="1:37" ht="14.25" customHeight="1">
      <c r="A194" s="425"/>
      <c r="B194" s="1"/>
      <c r="C194" s="1"/>
      <c r="D194" s="1"/>
      <c r="E194" s="1"/>
      <c r="F194" s="1"/>
      <c r="G194" s="1"/>
      <c r="H194" s="1"/>
      <c r="I194" s="1"/>
      <c r="J194" s="1"/>
      <c r="K194" s="1"/>
      <c r="L194" s="1"/>
      <c r="M194" s="1"/>
      <c r="N194" s="1"/>
      <c r="O194" s="1"/>
      <c r="P194" s="229"/>
      <c r="Q194" s="1"/>
      <c r="R194" s="1"/>
      <c r="S194" s="1"/>
      <c r="T194" s="1"/>
      <c r="U194" s="1"/>
      <c r="V194" s="1"/>
      <c r="W194" s="1"/>
      <c r="X194" s="1"/>
      <c r="Y194" s="1"/>
      <c r="Z194" s="1"/>
      <c r="AA194" s="1"/>
      <c r="AB194" s="1"/>
      <c r="AC194" s="1"/>
      <c r="AD194" s="1"/>
      <c r="AE194" s="1"/>
      <c r="AF194" s="1"/>
      <c r="AG194" s="1"/>
      <c r="AH194" s="1"/>
      <c r="AI194" s="1"/>
      <c r="AJ194" s="1"/>
      <c r="AK194" s="1"/>
    </row>
    <row r="195" spans="1:37" ht="14.25" customHeight="1">
      <c r="A195" s="425"/>
      <c r="B195" s="1"/>
      <c r="C195" s="1"/>
      <c r="D195" s="1"/>
      <c r="E195" s="1"/>
      <c r="F195" s="1"/>
      <c r="G195" s="1"/>
      <c r="H195" s="1"/>
      <c r="I195" s="1"/>
      <c r="J195" s="1"/>
      <c r="K195" s="1"/>
      <c r="L195" s="1"/>
      <c r="M195" s="1"/>
      <c r="N195" s="1"/>
      <c r="O195" s="1"/>
      <c r="P195" s="229"/>
      <c r="Q195" s="1"/>
      <c r="R195" s="1"/>
      <c r="S195" s="1"/>
      <c r="T195" s="1"/>
      <c r="U195" s="1"/>
      <c r="V195" s="1"/>
      <c r="W195" s="1"/>
      <c r="X195" s="1"/>
      <c r="Y195" s="1"/>
      <c r="Z195" s="1"/>
      <c r="AA195" s="1"/>
      <c r="AB195" s="1"/>
      <c r="AC195" s="1"/>
      <c r="AD195" s="1"/>
      <c r="AE195" s="1"/>
      <c r="AF195" s="1"/>
      <c r="AG195" s="1"/>
      <c r="AH195" s="1"/>
      <c r="AI195" s="1"/>
      <c r="AJ195" s="1"/>
      <c r="AK195" s="1"/>
    </row>
    <row r="196" spans="1:37" ht="14.25" customHeight="1">
      <c r="A196" s="425"/>
      <c r="B196" s="1"/>
      <c r="C196" s="1"/>
      <c r="D196" s="1"/>
      <c r="E196" s="1"/>
      <c r="F196" s="1"/>
      <c r="G196" s="1"/>
      <c r="H196" s="1"/>
      <c r="I196" s="1"/>
      <c r="J196" s="1"/>
      <c r="K196" s="1"/>
      <c r="L196" s="1"/>
      <c r="M196" s="1"/>
      <c r="N196" s="1"/>
      <c r="O196" s="1"/>
      <c r="P196" s="229"/>
      <c r="Q196" s="1"/>
      <c r="R196" s="1"/>
      <c r="S196" s="1"/>
      <c r="T196" s="1"/>
      <c r="U196" s="1"/>
      <c r="V196" s="1"/>
      <c r="W196" s="1"/>
      <c r="X196" s="1"/>
      <c r="Y196" s="1"/>
      <c r="Z196" s="1"/>
      <c r="AA196" s="1"/>
      <c r="AB196" s="1"/>
      <c r="AC196" s="1"/>
      <c r="AD196" s="1"/>
      <c r="AE196" s="1"/>
      <c r="AF196" s="1"/>
      <c r="AG196" s="1"/>
      <c r="AH196" s="1"/>
      <c r="AI196" s="1"/>
      <c r="AJ196" s="1"/>
      <c r="AK196" s="1"/>
    </row>
    <row r="197" spans="1:37" ht="14.25" customHeight="1">
      <c r="A197" s="425"/>
      <c r="B197" s="1"/>
      <c r="C197" s="1"/>
      <c r="D197" s="1"/>
      <c r="E197" s="1"/>
      <c r="F197" s="1"/>
      <c r="G197" s="1"/>
      <c r="H197" s="1"/>
      <c r="I197" s="1"/>
      <c r="J197" s="1"/>
      <c r="K197" s="1"/>
      <c r="L197" s="1"/>
      <c r="M197" s="1"/>
      <c r="N197" s="1"/>
      <c r="O197" s="1"/>
      <c r="P197" s="229"/>
      <c r="Q197" s="1"/>
      <c r="R197" s="1"/>
      <c r="S197" s="1"/>
      <c r="T197" s="1"/>
      <c r="U197" s="1"/>
      <c r="V197" s="1"/>
      <c r="W197" s="1"/>
      <c r="X197" s="1"/>
      <c r="Y197" s="1"/>
      <c r="Z197" s="1"/>
      <c r="AA197" s="1"/>
      <c r="AB197" s="1"/>
      <c r="AC197" s="1"/>
      <c r="AD197" s="1"/>
      <c r="AE197" s="1"/>
      <c r="AF197" s="1"/>
      <c r="AG197" s="1"/>
      <c r="AH197" s="1"/>
      <c r="AI197" s="1"/>
      <c r="AJ197" s="1"/>
      <c r="AK197" s="1"/>
    </row>
    <row r="198" spans="1:37" ht="14.25" customHeight="1">
      <c r="A198" s="425"/>
      <c r="B198" s="1"/>
      <c r="C198" s="1"/>
      <c r="D198" s="1"/>
      <c r="E198" s="1"/>
      <c r="F198" s="1"/>
      <c r="G198" s="1"/>
      <c r="H198" s="1"/>
      <c r="I198" s="1"/>
      <c r="J198" s="1"/>
      <c r="K198" s="1"/>
      <c r="L198" s="1"/>
      <c r="M198" s="1"/>
      <c r="N198" s="1"/>
      <c r="O198" s="1"/>
      <c r="P198" s="229"/>
      <c r="Q198" s="1"/>
      <c r="R198" s="1"/>
      <c r="S198" s="1"/>
      <c r="T198" s="1"/>
      <c r="U198" s="1"/>
      <c r="V198" s="1"/>
      <c r="W198" s="1"/>
      <c r="X198" s="1"/>
      <c r="Y198" s="1"/>
      <c r="Z198" s="1"/>
      <c r="AA198" s="1"/>
      <c r="AB198" s="1"/>
      <c r="AC198" s="1"/>
      <c r="AD198" s="1"/>
      <c r="AE198" s="1"/>
      <c r="AF198" s="1"/>
      <c r="AG198" s="1"/>
      <c r="AH198" s="1"/>
      <c r="AI198" s="1"/>
      <c r="AJ198" s="1"/>
      <c r="AK198" s="1"/>
    </row>
    <row r="199" spans="1:37" ht="14.25" customHeight="1">
      <c r="A199" s="425"/>
      <c r="B199" s="1"/>
      <c r="C199" s="1"/>
      <c r="D199" s="1"/>
      <c r="E199" s="1"/>
      <c r="F199" s="1"/>
      <c r="G199" s="1"/>
      <c r="H199" s="1"/>
      <c r="I199" s="1"/>
      <c r="J199" s="1"/>
      <c r="K199" s="1"/>
      <c r="L199" s="1"/>
      <c r="M199" s="1"/>
      <c r="N199" s="1"/>
      <c r="O199" s="1"/>
      <c r="P199" s="229"/>
      <c r="Q199" s="1"/>
      <c r="R199" s="1"/>
      <c r="S199" s="1"/>
      <c r="T199" s="1"/>
      <c r="U199" s="1"/>
      <c r="V199" s="1"/>
      <c r="W199" s="1"/>
      <c r="X199" s="1"/>
      <c r="Y199" s="1"/>
      <c r="Z199" s="1"/>
      <c r="AA199" s="1"/>
      <c r="AB199" s="1"/>
      <c r="AC199" s="1"/>
      <c r="AD199" s="1"/>
      <c r="AE199" s="1"/>
      <c r="AF199" s="1"/>
      <c r="AG199" s="1"/>
      <c r="AH199" s="1"/>
      <c r="AI199" s="1"/>
      <c r="AJ199" s="1"/>
      <c r="AK199" s="1"/>
    </row>
    <row r="200" spans="1:37" ht="14.25" customHeight="1">
      <c r="A200" s="425"/>
      <c r="B200" s="1"/>
      <c r="C200" s="1"/>
      <c r="D200" s="1"/>
      <c r="E200" s="1"/>
      <c r="F200" s="1"/>
      <c r="G200" s="1"/>
      <c r="H200" s="1"/>
      <c r="I200" s="1"/>
      <c r="J200" s="1"/>
      <c r="K200" s="1"/>
      <c r="L200" s="1"/>
      <c r="M200" s="1"/>
      <c r="N200" s="1"/>
      <c r="O200" s="1"/>
      <c r="P200" s="229"/>
      <c r="Q200" s="1"/>
      <c r="R200" s="1"/>
      <c r="S200" s="1"/>
      <c r="T200" s="1"/>
      <c r="U200" s="1"/>
      <c r="V200" s="1"/>
      <c r="W200" s="1"/>
      <c r="X200" s="1"/>
      <c r="Y200" s="1"/>
      <c r="Z200" s="1"/>
      <c r="AA200" s="1"/>
      <c r="AB200" s="1"/>
      <c r="AC200" s="1"/>
      <c r="AD200" s="1"/>
      <c r="AE200" s="1"/>
      <c r="AF200" s="1"/>
      <c r="AG200" s="1"/>
      <c r="AH200" s="1"/>
      <c r="AI200" s="1"/>
      <c r="AJ200" s="1"/>
      <c r="AK200" s="1"/>
    </row>
    <row r="201" spans="1:37" ht="14.25" customHeight="1">
      <c r="A201" s="425"/>
      <c r="B201" s="1"/>
      <c r="C201" s="1"/>
      <c r="D201" s="1"/>
      <c r="E201" s="1"/>
      <c r="F201" s="1"/>
      <c r="G201" s="1"/>
      <c r="H201" s="1"/>
      <c r="I201" s="1"/>
      <c r="J201" s="1"/>
      <c r="K201" s="1"/>
      <c r="L201" s="1"/>
      <c r="M201" s="1"/>
      <c r="N201" s="1"/>
      <c r="O201" s="1"/>
      <c r="P201" s="229"/>
      <c r="Q201" s="1"/>
      <c r="R201" s="1"/>
      <c r="S201" s="1"/>
      <c r="T201" s="1"/>
      <c r="U201" s="1"/>
      <c r="V201" s="1"/>
      <c r="W201" s="1"/>
      <c r="X201" s="1"/>
      <c r="Y201" s="1"/>
      <c r="Z201" s="1"/>
      <c r="AA201" s="1"/>
      <c r="AB201" s="1"/>
      <c r="AC201" s="1"/>
      <c r="AD201" s="1"/>
      <c r="AE201" s="1"/>
      <c r="AF201" s="1"/>
      <c r="AG201" s="1"/>
      <c r="AH201" s="1"/>
      <c r="AI201" s="1"/>
      <c r="AJ201" s="1"/>
      <c r="AK201" s="1"/>
    </row>
    <row r="202" spans="1:37" ht="14.25" customHeight="1">
      <c r="A202" s="425"/>
      <c r="B202" s="1"/>
      <c r="C202" s="1"/>
      <c r="D202" s="1"/>
      <c r="E202" s="1"/>
      <c r="F202" s="1"/>
      <c r="G202" s="1"/>
      <c r="H202" s="1"/>
      <c r="I202" s="1"/>
      <c r="J202" s="1"/>
      <c r="K202" s="1"/>
      <c r="L202" s="1"/>
      <c r="M202" s="1"/>
      <c r="N202" s="1"/>
      <c r="O202" s="1"/>
      <c r="P202" s="229"/>
      <c r="Q202" s="1"/>
      <c r="R202" s="1"/>
      <c r="S202" s="1"/>
      <c r="T202" s="1"/>
      <c r="U202" s="1"/>
      <c r="V202" s="1"/>
      <c r="W202" s="1"/>
      <c r="X202" s="1"/>
      <c r="Y202" s="1"/>
      <c r="Z202" s="1"/>
      <c r="AA202" s="1"/>
      <c r="AB202" s="1"/>
      <c r="AC202" s="1"/>
      <c r="AD202" s="1"/>
      <c r="AE202" s="1"/>
      <c r="AF202" s="1"/>
      <c r="AG202" s="1"/>
      <c r="AH202" s="1"/>
      <c r="AI202" s="1"/>
      <c r="AJ202" s="1"/>
      <c r="AK202" s="1"/>
    </row>
    <row r="203" spans="1:37" ht="14.25" customHeight="1">
      <c r="A203" s="425"/>
      <c r="B203" s="1"/>
      <c r="C203" s="1"/>
      <c r="D203" s="1"/>
      <c r="E203" s="1"/>
      <c r="F203" s="1"/>
      <c r="G203" s="1"/>
      <c r="H203" s="1"/>
      <c r="I203" s="1"/>
      <c r="J203" s="1"/>
      <c r="K203" s="1"/>
      <c r="L203" s="1"/>
      <c r="M203" s="1"/>
      <c r="N203" s="1"/>
      <c r="O203" s="1"/>
      <c r="P203" s="229"/>
      <c r="Q203" s="1"/>
      <c r="R203" s="1"/>
      <c r="S203" s="1"/>
      <c r="T203" s="1"/>
      <c r="U203" s="1"/>
      <c r="V203" s="1"/>
      <c r="W203" s="1"/>
      <c r="X203" s="1"/>
      <c r="Y203" s="1"/>
      <c r="Z203" s="1"/>
      <c r="AA203" s="1"/>
      <c r="AB203" s="1"/>
      <c r="AC203" s="1"/>
      <c r="AD203" s="1"/>
      <c r="AE203" s="1"/>
      <c r="AF203" s="1"/>
      <c r="AG203" s="1"/>
      <c r="AH203" s="1"/>
      <c r="AI203" s="1"/>
      <c r="AJ203" s="1"/>
      <c r="AK203" s="1"/>
    </row>
    <row r="204" spans="1:37" ht="14.25" customHeight="1">
      <c r="A204" s="425"/>
      <c r="B204" s="1"/>
      <c r="C204" s="1"/>
      <c r="D204" s="1"/>
      <c r="E204" s="1"/>
      <c r="F204" s="1"/>
      <c r="G204" s="1"/>
      <c r="H204" s="1"/>
      <c r="I204" s="1"/>
      <c r="J204" s="1"/>
      <c r="K204" s="1"/>
      <c r="L204" s="1"/>
      <c r="M204" s="1"/>
      <c r="N204" s="1"/>
      <c r="O204" s="1"/>
      <c r="P204" s="229"/>
      <c r="Q204" s="1"/>
      <c r="R204" s="1"/>
      <c r="S204" s="1"/>
      <c r="T204" s="1"/>
      <c r="U204" s="1"/>
      <c r="V204" s="1"/>
      <c r="W204" s="1"/>
      <c r="X204" s="1"/>
      <c r="Y204" s="1"/>
      <c r="Z204" s="1"/>
      <c r="AA204" s="1"/>
      <c r="AB204" s="1"/>
      <c r="AC204" s="1"/>
      <c r="AD204" s="1"/>
      <c r="AE204" s="1"/>
      <c r="AF204" s="1"/>
      <c r="AG204" s="1"/>
      <c r="AH204" s="1"/>
      <c r="AI204" s="1"/>
      <c r="AJ204" s="1"/>
      <c r="AK204" s="1"/>
    </row>
    <row r="205" spans="1:37" ht="14.25" customHeight="1">
      <c r="A205" s="425"/>
      <c r="B205" s="1"/>
      <c r="C205" s="1"/>
      <c r="D205" s="1"/>
      <c r="E205" s="1"/>
      <c r="F205" s="1"/>
      <c r="G205" s="1"/>
      <c r="H205" s="1"/>
      <c r="I205" s="1"/>
      <c r="J205" s="1"/>
      <c r="K205" s="1"/>
      <c r="L205" s="1"/>
      <c r="M205" s="1"/>
      <c r="N205" s="1"/>
      <c r="O205" s="1"/>
      <c r="P205" s="229"/>
      <c r="Q205" s="1"/>
      <c r="R205" s="1"/>
      <c r="S205" s="1"/>
      <c r="T205" s="1"/>
      <c r="U205" s="1"/>
      <c r="V205" s="1"/>
      <c r="W205" s="1"/>
      <c r="X205" s="1"/>
      <c r="Y205" s="1"/>
      <c r="Z205" s="1"/>
      <c r="AA205" s="1"/>
      <c r="AB205" s="1"/>
      <c r="AC205" s="1"/>
      <c r="AD205" s="1"/>
      <c r="AE205" s="1"/>
      <c r="AF205" s="1"/>
      <c r="AG205" s="1"/>
      <c r="AH205" s="1"/>
      <c r="AI205" s="1"/>
      <c r="AJ205" s="1"/>
      <c r="AK205" s="1"/>
    </row>
    <row r="206" spans="1:37" ht="14.25" customHeight="1">
      <c r="A206" s="425"/>
      <c r="B206" s="1"/>
      <c r="C206" s="1"/>
      <c r="D206" s="1"/>
      <c r="E206" s="1"/>
      <c r="F206" s="1"/>
      <c r="G206" s="1"/>
      <c r="H206" s="1"/>
      <c r="I206" s="1"/>
      <c r="J206" s="1"/>
      <c r="K206" s="1"/>
      <c r="L206" s="1"/>
      <c r="M206" s="1"/>
      <c r="N206" s="1"/>
      <c r="O206" s="1"/>
      <c r="P206" s="229"/>
      <c r="Q206" s="1"/>
      <c r="R206" s="1"/>
      <c r="S206" s="1"/>
      <c r="T206" s="1"/>
      <c r="U206" s="1"/>
      <c r="V206" s="1"/>
      <c r="W206" s="1"/>
      <c r="X206" s="1"/>
      <c r="Y206" s="1"/>
      <c r="Z206" s="1"/>
      <c r="AA206" s="1"/>
      <c r="AB206" s="1"/>
      <c r="AC206" s="1"/>
      <c r="AD206" s="1"/>
      <c r="AE206" s="1"/>
      <c r="AF206" s="1"/>
      <c r="AG206" s="1"/>
      <c r="AH206" s="1"/>
      <c r="AI206" s="1"/>
      <c r="AJ206" s="1"/>
      <c r="AK206" s="1"/>
    </row>
    <row r="207" spans="1:37" ht="14.25" customHeight="1">
      <c r="A207" s="425"/>
      <c r="B207" s="1"/>
      <c r="C207" s="1"/>
      <c r="D207" s="1"/>
      <c r="E207" s="1"/>
      <c r="F207" s="1"/>
      <c r="G207" s="1"/>
      <c r="H207" s="1"/>
      <c r="I207" s="1"/>
      <c r="J207" s="1"/>
      <c r="K207" s="1"/>
      <c r="L207" s="1"/>
      <c r="M207" s="1"/>
      <c r="N207" s="1"/>
      <c r="O207" s="1"/>
      <c r="P207" s="229"/>
      <c r="Q207" s="1"/>
      <c r="R207" s="1"/>
      <c r="S207" s="1"/>
      <c r="T207" s="1"/>
      <c r="U207" s="1"/>
      <c r="V207" s="1"/>
      <c r="W207" s="1"/>
      <c r="X207" s="1"/>
      <c r="Y207" s="1"/>
      <c r="Z207" s="1"/>
      <c r="AA207" s="1"/>
      <c r="AB207" s="1"/>
      <c r="AC207" s="1"/>
      <c r="AD207" s="1"/>
      <c r="AE207" s="1"/>
      <c r="AF207" s="1"/>
      <c r="AG207" s="1"/>
      <c r="AH207" s="1"/>
      <c r="AI207" s="1"/>
      <c r="AJ207" s="1"/>
      <c r="AK207" s="1"/>
    </row>
    <row r="208" spans="1:37" ht="14.25" customHeight="1">
      <c r="A208" s="425"/>
      <c r="B208" s="1"/>
      <c r="C208" s="1"/>
      <c r="D208" s="1"/>
      <c r="E208" s="1"/>
      <c r="F208" s="1"/>
      <c r="G208" s="1"/>
      <c r="H208" s="1"/>
      <c r="I208" s="1"/>
      <c r="J208" s="1"/>
      <c r="K208" s="1"/>
      <c r="L208" s="1"/>
      <c r="M208" s="1"/>
      <c r="N208" s="1"/>
      <c r="O208" s="1"/>
      <c r="P208" s="229"/>
      <c r="Q208" s="1"/>
      <c r="R208" s="1"/>
      <c r="S208" s="1"/>
      <c r="T208" s="1"/>
      <c r="U208" s="1"/>
      <c r="V208" s="1"/>
      <c r="W208" s="1"/>
      <c r="X208" s="1"/>
      <c r="Y208" s="1"/>
      <c r="Z208" s="1"/>
      <c r="AA208" s="1"/>
      <c r="AB208" s="1"/>
      <c r="AC208" s="1"/>
      <c r="AD208" s="1"/>
      <c r="AE208" s="1"/>
      <c r="AF208" s="1"/>
      <c r="AG208" s="1"/>
      <c r="AH208" s="1"/>
      <c r="AI208" s="1"/>
      <c r="AJ208" s="1"/>
      <c r="AK208" s="1"/>
    </row>
    <row r="209" spans="1:37" ht="14.25" customHeight="1">
      <c r="A209" s="425"/>
      <c r="B209" s="1"/>
      <c r="C209" s="1"/>
      <c r="D209" s="1"/>
      <c r="E209" s="1"/>
      <c r="F209" s="1"/>
      <c r="G209" s="1"/>
      <c r="H209" s="1"/>
      <c r="I209" s="1"/>
      <c r="J209" s="1"/>
      <c r="K209" s="1"/>
      <c r="L209" s="1"/>
      <c r="M209" s="1"/>
      <c r="N209" s="1"/>
      <c r="O209" s="1"/>
      <c r="P209" s="229"/>
      <c r="Q209" s="1"/>
      <c r="R209" s="1"/>
      <c r="S209" s="1"/>
      <c r="T209" s="1"/>
      <c r="U209" s="1"/>
      <c r="V209" s="1"/>
      <c r="W209" s="1"/>
      <c r="X209" s="1"/>
      <c r="Y209" s="1"/>
      <c r="Z209" s="1"/>
      <c r="AA209" s="1"/>
      <c r="AB209" s="1"/>
      <c r="AC209" s="1"/>
      <c r="AD209" s="1"/>
      <c r="AE209" s="1"/>
      <c r="AF209" s="1"/>
      <c r="AG209" s="1"/>
      <c r="AH209" s="1"/>
      <c r="AI209" s="1"/>
      <c r="AJ209" s="1"/>
      <c r="AK209" s="1"/>
    </row>
    <row r="210" spans="1:37" ht="14.25" customHeight="1">
      <c r="A210" s="425"/>
      <c r="B210" s="1"/>
      <c r="C210" s="1"/>
      <c r="D210" s="1"/>
      <c r="E210" s="1"/>
      <c r="F210" s="1"/>
      <c r="G210" s="1"/>
      <c r="H210" s="1"/>
      <c r="I210" s="1"/>
      <c r="J210" s="1"/>
      <c r="K210" s="1"/>
      <c r="L210" s="1"/>
      <c r="M210" s="1"/>
      <c r="N210" s="1"/>
      <c r="O210" s="1"/>
      <c r="P210" s="229"/>
      <c r="Q210" s="1"/>
      <c r="R210" s="1"/>
      <c r="S210" s="1"/>
      <c r="T210" s="1"/>
      <c r="U210" s="1"/>
      <c r="V210" s="1"/>
      <c r="W210" s="1"/>
      <c r="X210" s="1"/>
      <c r="Y210" s="1"/>
      <c r="Z210" s="1"/>
      <c r="AA210" s="1"/>
      <c r="AB210" s="1"/>
      <c r="AC210" s="1"/>
      <c r="AD210" s="1"/>
      <c r="AE210" s="1"/>
      <c r="AF210" s="1"/>
      <c r="AG210" s="1"/>
      <c r="AH210" s="1"/>
      <c r="AI210" s="1"/>
      <c r="AJ210" s="1"/>
      <c r="AK210" s="1"/>
    </row>
    <row r="211" spans="1:37" ht="14.25" customHeight="1">
      <c r="A211" s="425"/>
      <c r="B211" s="1"/>
      <c r="C211" s="1"/>
      <c r="D211" s="1"/>
      <c r="E211" s="1"/>
      <c r="F211" s="1"/>
      <c r="G211" s="1"/>
      <c r="H211" s="1"/>
      <c r="I211" s="1"/>
      <c r="J211" s="1"/>
      <c r="K211" s="1"/>
      <c r="L211" s="1"/>
      <c r="M211" s="1"/>
      <c r="N211" s="1"/>
      <c r="O211" s="1"/>
      <c r="P211" s="229"/>
      <c r="Q211" s="1"/>
      <c r="R211" s="1"/>
      <c r="S211" s="1"/>
      <c r="T211" s="1"/>
      <c r="U211" s="1"/>
      <c r="V211" s="1"/>
      <c r="W211" s="1"/>
      <c r="X211" s="1"/>
      <c r="Y211" s="1"/>
      <c r="Z211" s="1"/>
      <c r="AA211" s="1"/>
      <c r="AB211" s="1"/>
      <c r="AC211" s="1"/>
      <c r="AD211" s="1"/>
      <c r="AE211" s="1"/>
      <c r="AF211" s="1"/>
      <c r="AG211" s="1"/>
      <c r="AH211" s="1"/>
      <c r="AI211" s="1"/>
      <c r="AJ211" s="1"/>
      <c r="AK211" s="1"/>
    </row>
    <row r="212" spans="1:37" ht="14.25" customHeight="1">
      <c r="A212" s="425"/>
      <c r="B212" s="1"/>
      <c r="C212" s="1"/>
      <c r="D212" s="1"/>
      <c r="E212" s="1"/>
      <c r="F212" s="1"/>
      <c r="G212" s="1"/>
      <c r="H212" s="1"/>
      <c r="I212" s="1"/>
      <c r="J212" s="1"/>
      <c r="K212" s="1"/>
      <c r="L212" s="1"/>
      <c r="M212" s="1"/>
      <c r="N212" s="1"/>
      <c r="O212" s="1"/>
      <c r="P212" s="229"/>
      <c r="Q212" s="1"/>
      <c r="R212" s="1"/>
      <c r="S212" s="1"/>
      <c r="T212" s="1"/>
      <c r="U212" s="1"/>
      <c r="V212" s="1"/>
      <c r="W212" s="1"/>
      <c r="X212" s="1"/>
      <c r="Y212" s="1"/>
      <c r="Z212" s="1"/>
      <c r="AA212" s="1"/>
      <c r="AB212" s="1"/>
      <c r="AC212" s="1"/>
      <c r="AD212" s="1"/>
      <c r="AE212" s="1"/>
      <c r="AF212" s="1"/>
      <c r="AG212" s="1"/>
      <c r="AH212" s="1"/>
      <c r="AI212" s="1"/>
      <c r="AJ212" s="1"/>
      <c r="AK212" s="1"/>
    </row>
    <row r="213" spans="1:37" ht="14.25" customHeight="1">
      <c r="A213" s="425"/>
      <c r="B213" s="1"/>
      <c r="C213" s="1"/>
      <c r="D213" s="1"/>
      <c r="E213" s="1"/>
      <c r="F213" s="1"/>
      <c r="G213" s="1"/>
      <c r="H213" s="1"/>
      <c r="I213" s="1"/>
      <c r="J213" s="1"/>
      <c r="K213" s="1"/>
      <c r="L213" s="1"/>
      <c r="M213" s="1"/>
      <c r="N213" s="1"/>
      <c r="O213" s="1"/>
      <c r="P213" s="229"/>
      <c r="Q213" s="1"/>
      <c r="R213" s="1"/>
      <c r="S213" s="1"/>
      <c r="T213" s="1"/>
      <c r="U213" s="1"/>
      <c r="V213" s="1"/>
      <c r="W213" s="1"/>
      <c r="X213" s="1"/>
      <c r="Y213" s="1"/>
      <c r="Z213" s="1"/>
      <c r="AA213" s="1"/>
      <c r="AB213" s="1"/>
      <c r="AC213" s="1"/>
      <c r="AD213" s="1"/>
      <c r="AE213" s="1"/>
      <c r="AF213" s="1"/>
      <c r="AG213" s="1"/>
      <c r="AH213" s="1"/>
      <c r="AI213" s="1"/>
      <c r="AJ213" s="1"/>
      <c r="AK213" s="1"/>
    </row>
    <row r="214" spans="1:37" ht="14.25" customHeight="1">
      <c r="A214" s="425"/>
      <c r="B214" s="1"/>
      <c r="C214" s="1"/>
      <c r="D214" s="1"/>
      <c r="E214" s="1"/>
      <c r="F214" s="1"/>
      <c r="G214" s="1"/>
      <c r="H214" s="1"/>
      <c r="I214" s="1"/>
      <c r="J214" s="1"/>
      <c r="K214" s="1"/>
      <c r="L214" s="1"/>
      <c r="M214" s="1"/>
      <c r="N214" s="1"/>
      <c r="O214" s="1"/>
      <c r="P214" s="229"/>
      <c r="Q214" s="1"/>
      <c r="R214" s="1"/>
      <c r="S214" s="1"/>
      <c r="T214" s="1"/>
      <c r="U214" s="1"/>
      <c r="V214" s="1"/>
      <c r="W214" s="1"/>
      <c r="X214" s="1"/>
      <c r="Y214" s="1"/>
      <c r="Z214" s="1"/>
      <c r="AA214" s="1"/>
      <c r="AB214" s="1"/>
      <c r="AC214" s="1"/>
      <c r="AD214" s="1"/>
      <c r="AE214" s="1"/>
      <c r="AF214" s="1"/>
      <c r="AG214" s="1"/>
      <c r="AH214" s="1"/>
      <c r="AI214" s="1"/>
      <c r="AJ214" s="1"/>
      <c r="AK214" s="1"/>
    </row>
    <row r="215" spans="1:37" ht="14.25" customHeight="1">
      <c r="A215" s="425"/>
      <c r="B215" s="1"/>
      <c r="C215" s="1"/>
      <c r="D215" s="1"/>
      <c r="E215" s="1"/>
      <c r="F215" s="1"/>
      <c r="G215" s="1"/>
      <c r="H215" s="1"/>
      <c r="I215" s="1"/>
      <c r="J215" s="1"/>
      <c r="K215" s="1"/>
      <c r="L215" s="1"/>
      <c r="M215" s="1"/>
      <c r="N215" s="1"/>
      <c r="O215" s="1"/>
      <c r="P215" s="229"/>
      <c r="Q215" s="1"/>
      <c r="R215" s="1"/>
      <c r="S215" s="1"/>
      <c r="T215" s="1"/>
      <c r="U215" s="1"/>
      <c r="V215" s="1"/>
      <c r="W215" s="1"/>
      <c r="X215" s="1"/>
      <c r="Y215" s="1"/>
      <c r="Z215" s="1"/>
      <c r="AA215" s="1"/>
      <c r="AB215" s="1"/>
      <c r="AC215" s="1"/>
      <c r="AD215" s="1"/>
      <c r="AE215" s="1"/>
      <c r="AF215" s="1"/>
      <c r="AG215" s="1"/>
      <c r="AH215" s="1"/>
      <c r="AI215" s="1"/>
      <c r="AJ215" s="1"/>
      <c r="AK215" s="1"/>
    </row>
    <row r="216" spans="1:37" ht="14.25" customHeight="1">
      <c r="A216" s="425"/>
      <c r="B216" s="1"/>
      <c r="C216" s="1"/>
      <c r="D216" s="1"/>
      <c r="E216" s="1"/>
      <c r="F216" s="1"/>
      <c r="G216" s="1"/>
      <c r="H216" s="1"/>
      <c r="I216" s="1"/>
      <c r="J216" s="1"/>
      <c r="K216" s="1"/>
      <c r="L216" s="1"/>
      <c r="M216" s="1"/>
      <c r="N216" s="1"/>
      <c r="O216" s="1"/>
      <c r="P216" s="229"/>
      <c r="Q216" s="1"/>
      <c r="R216" s="1"/>
      <c r="S216" s="1"/>
      <c r="T216" s="1"/>
      <c r="U216" s="1"/>
      <c r="V216" s="1"/>
      <c r="W216" s="1"/>
      <c r="X216" s="1"/>
      <c r="Y216" s="1"/>
      <c r="Z216" s="1"/>
      <c r="AA216" s="1"/>
      <c r="AB216" s="1"/>
      <c r="AC216" s="1"/>
      <c r="AD216" s="1"/>
      <c r="AE216" s="1"/>
      <c r="AF216" s="1"/>
      <c r="AG216" s="1"/>
      <c r="AH216" s="1"/>
      <c r="AI216" s="1"/>
      <c r="AJ216" s="1"/>
      <c r="AK216" s="1"/>
    </row>
    <row r="217" spans="1:37" ht="14.25" customHeight="1">
      <c r="A217" s="425"/>
      <c r="B217" s="1"/>
      <c r="C217" s="1"/>
      <c r="D217" s="1"/>
      <c r="E217" s="1"/>
      <c r="F217" s="1"/>
      <c r="G217" s="1"/>
      <c r="H217" s="1"/>
      <c r="I217" s="1"/>
      <c r="J217" s="1"/>
      <c r="K217" s="1"/>
      <c r="L217" s="1"/>
      <c r="M217" s="1"/>
      <c r="N217" s="1"/>
      <c r="O217" s="1"/>
      <c r="P217" s="229"/>
      <c r="Q217" s="1"/>
      <c r="R217" s="1"/>
      <c r="S217" s="1"/>
      <c r="T217" s="1"/>
      <c r="U217" s="1"/>
      <c r="V217" s="1"/>
      <c r="W217" s="1"/>
      <c r="X217" s="1"/>
      <c r="Y217" s="1"/>
      <c r="Z217" s="1"/>
      <c r="AA217" s="1"/>
      <c r="AB217" s="1"/>
      <c r="AC217" s="1"/>
      <c r="AD217" s="1"/>
      <c r="AE217" s="1"/>
      <c r="AF217" s="1"/>
      <c r="AG217" s="1"/>
      <c r="AH217" s="1"/>
      <c r="AI217" s="1"/>
      <c r="AJ217" s="1"/>
      <c r="AK217" s="1"/>
    </row>
    <row r="218" spans="1:37" ht="14.25" customHeight="1">
      <c r="A218" s="425"/>
      <c r="B218" s="1"/>
      <c r="C218" s="1"/>
      <c r="D218" s="1"/>
      <c r="E218" s="1"/>
      <c r="F218" s="1"/>
      <c r="G218" s="1"/>
      <c r="H218" s="1"/>
      <c r="I218" s="1"/>
      <c r="J218" s="1"/>
      <c r="K218" s="1"/>
      <c r="L218" s="1"/>
      <c r="M218" s="1"/>
      <c r="N218" s="1"/>
      <c r="O218" s="1"/>
      <c r="P218" s="229"/>
      <c r="Q218" s="1"/>
      <c r="R218" s="1"/>
      <c r="S218" s="1"/>
      <c r="T218" s="1"/>
      <c r="U218" s="1"/>
      <c r="V218" s="1"/>
      <c r="W218" s="1"/>
      <c r="X218" s="1"/>
      <c r="Y218" s="1"/>
      <c r="Z218" s="1"/>
      <c r="AA218" s="1"/>
      <c r="AB218" s="1"/>
      <c r="AC218" s="1"/>
      <c r="AD218" s="1"/>
      <c r="AE218" s="1"/>
      <c r="AF218" s="1"/>
      <c r="AG218" s="1"/>
      <c r="AH218" s="1"/>
      <c r="AI218" s="1"/>
      <c r="AJ218" s="1"/>
      <c r="AK218" s="1"/>
    </row>
    <row r="219" spans="1:37" ht="14.25" customHeight="1">
      <c r="A219" s="425"/>
      <c r="B219" s="1"/>
      <c r="C219" s="1"/>
      <c r="D219" s="1"/>
      <c r="E219" s="1"/>
      <c r="F219" s="1"/>
      <c r="G219" s="1"/>
      <c r="H219" s="1"/>
      <c r="I219" s="1"/>
      <c r="J219" s="1"/>
      <c r="K219" s="1"/>
      <c r="L219" s="1"/>
      <c r="M219" s="1"/>
      <c r="N219" s="1"/>
      <c r="O219" s="1"/>
      <c r="P219" s="229"/>
      <c r="Q219" s="1"/>
      <c r="R219" s="1"/>
      <c r="S219" s="1"/>
      <c r="T219" s="1"/>
      <c r="U219" s="1"/>
      <c r="V219" s="1"/>
      <c r="W219" s="1"/>
      <c r="X219" s="1"/>
      <c r="Y219" s="1"/>
      <c r="Z219" s="1"/>
      <c r="AA219" s="1"/>
      <c r="AB219" s="1"/>
      <c r="AC219" s="1"/>
      <c r="AD219" s="1"/>
      <c r="AE219" s="1"/>
      <c r="AF219" s="1"/>
      <c r="AG219" s="1"/>
      <c r="AH219" s="1"/>
      <c r="AI219" s="1"/>
      <c r="AJ219" s="1"/>
      <c r="AK219" s="1"/>
    </row>
    <row r="220" spans="1:37" ht="14.25" customHeight="1">
      <c r="A220" s="425"/>
      <c r="B220" s="1"/>
      <c r="C220" s="1"/>
      <c r="D220" s="1"/>
      <c r="E220" s="1"/>
      <c r="F220" s="1"/>
      <c r="G220" s="1"/>
      <c r="H220" s="1"/>
      <c r="I220" s="1"/>
      <c r="J220" s="1"/>
      <c r="K220" s="1"/>
      <c r="L220" s="1"/>
      <c r="M220" s="1"/>
      <c r="N220" s="1"/>
      <c r="O220" s="1"/>
      <c r="P220" s="229"/>
      <c r="Q220" s="1"/>
      <c r="R220" s="1"/>
      <c r="S220" s="1"/>
      <c r="T220" s="1"/>
      <c r="U220" s="1"/>
      <c r="V220" s="1"/>
      <c r="W220" s="1"/>
      <c r="X220" s="1"/>
      <c r="Y220" s="1"/>
      <c r="Z220" s="1"/>
      <c r="AA220" s="1"/>
      <c r="AB220" s="1"/>
      <c r="AC220" s="1"/>
      <c r="AD220" s="1"/>
      <c r="AE220" s="1"/>
      <c r="AF220" s="1"/>
      <c r="AG220" s="1"/>
      <c r="AH220" s="1"/>
      <c r="AI220" s="1"/>
      <c r="AJ220" s="1"/>
      <c r="AK220" s="1"/>
    </row>
    <row r="221" spans="1:37" ht="14.25" customHeight="1">
      <c r="A221" s="425"/>
      <c r="B221" s="1"/>
      <c r="C221" s="1"/>
      <c r="D221" s="1"/>
      <c r="E221" s="1"/>
      <c r="F221" s="1"/>
      <c r="G221" s="1"/>
      <c r="H221" s="1"/>
      <c r="I221" s="1"/>
      <c r="J221" s="1"/>
      <c r="K221" s="1"/>
      <c r="L221" s="1"/>
      <c r="M221" s="1"/>
      <c r="N221" s="1"/>
      <c r="O221" s="1"/>
      <c r="P221" s="229"/>
      <c r="Q221" s="1"/>
      <c r="R221" s="1"/>
      <c r="S221" s="1"/>
      <c r="T221" s="1"/>
      <c r="U221" s="1"/>
      <c r="V221" s="1"/>
      <c r="W221" s="1"/>
      <c r="X221" s="1"/>
      <c r="Y221" s="1"/>
      <c r="Z221" s="1"/>
      <c r="AA221" s="1"/>
      <c r="AB221" s="1"/>
      <c r="AC221" s="1"/>
      <c r="AD221" s="1"/>
      <c r="AE221" s="1"/>
      <c r="AF221" s="1"/>
      <c r="AG221" s="1"/>
      <c r="AH221" s="1"/>
      <c r="AI221" s="1"/>
      <c r="AJ221" s="1"/>
      <c r="AK221" s="1"/>
    </row>
    <row r="222" spans="1:37" ht="14.25" customHeight="1">
      <c r="A222" s="425"/>
      <c r="B222" s="1"/>
      <c r="C222" s="1"/>
      <c r="D222" s="1"/>
      <c r="E222" s="1"/>
      <c r="F222" s="1"/>
      <c r="G222" s="1"/>
      <c r="H222" s="1"/>
      <c r="I222" s="1"/>
      <c r="J222" s="1"/>
      <c r="K222" s="1"/>
      <c r="L222" s="1"/>
      <c r="M222" s="1"/>
      <c r="N222" s="1"/>
      <c r="O222" s="1"/>
      <c r="P222" s="229"/>
      <c r="Q222" s="1"/>
      <c r="R222" s="1"/>
      <c r="S222" s="1"/>
      <c r="T222" s="1"/>
      <c r="U222" s="1"/>
      <c r="V222" s="1"/>
      <c r="W222" s="1"/>
      <c r="X222" s="1"/>
      <c r="Y222" s="1"/>
      <c r="Z222" s="1"/>
      <c r="AA222" s="1"/>
      <c r="AB222" s="1"/>
      <c r="AC222" s="1"/>
      <c r="AD222" s="1"/>
      <c r="AE222" s="1"/>
      <c r="AF222" s="1"/>
      <c r="AG222" s="1"/>
      <c r="AH222" s="1"/>
      <c r="AI222" s="1"/>
      <c r="AJ222" s="1"/>
      <c r="AK222" s="1"/>
    </row>
    <row r="223" spans="1:37" ht="14.25" customHeight="1">
      <c r="A223" s="425"/>
      <c r="B223" s="1"/>
      <c r="C223" s="1"/>
      <c r="D223" s="1"/>
      <c r="E223" s="1"/>
      <c r="F223" s="1"/>
      <c r="G223" s="1"/>
      <c r="H223" s="1"/>
      <c r="I223" s="1"/>
      <c r="J223" s="1"/>
      <c r="K223" s="1"/>
      <c r="L223" s="1"/>
      <c r="M223" s="1"/>
      <c r="N223" s="1"/>
      <c r="O223" s="1"/>
      <c r="P223" s="229"/>
      <c r="Q223" s="1"/>
      <c r="R223" s="1"/>
      <c r="S223" s="1"/>
      <c r="T223" s="1"/>
      <c r="U223" s="1"/>
      <c r="V223" s="1"/>
      <c r="W223" s="1"/>
      <c r="X223" s="1"/>
      <c r="Y223" s="1"/>
      <c r="Z223" s="1"/>
      <c r="AA223" s="1"/>
      <c r="AB223" s="1"/>
      <c r="AC223" s="1"/>
      <c r="AD223" s="1"/>
      <c r="AE223" s="1"/>
      <c r="AF223" s="1"/>
      <c r="AG223" s="1"/>
      <c r="AH223" s="1"/>
      <c r="AI223" s="1"/>
      <c r="AJ223" s="1"/>
      <c r="AK223" s="1"/>
    </row>
    <row r="224" spans="1:37" ht="14.25" customHeight="1">
      <c r="A224" s="425"/>
      <c r="B224" s="1"/>
      <c r="C224" s="1"/>
      <c r="D224" s="1"/>
      <c r="E224" s="1"/>
      <c r="F224" s="1"/>
      <c r="G224" s="1"/>
      <c r="H224" s="1"/>
      <c r="I224" s="1"/>
      <c r="J224" s="1"/>
      <c r="K224" s="1"/>
      <c r="L224" s="1"/>
      <c r="M224" s="1"/>
      <c r="N224" s="1"/>
      <c r="O224" s="1"/>
      <c r="P224" s="229"/>
      <c r="Q224" s="1"/>
      <c r="R224" s="1"/>
      <c r="S224" s="1"/>
      <c r="T224" s="1"/>
      <c r="U224" s="1"/>
      <c r="V224" s="1"/>
      <c r="W224" s="1"/>
      <c r="X224" s="1"/>
      <c r="Y224" s="1"/>
      <c r="Z224" s="1"/>
      <c r="AA224" s="1"/>
      <c r="AB224" s="1"/>
      <c r="AC224" s="1"/>
      <c r="AD224" s="1"/>
      <c r="AE224" s="1"/>
      <c r="AF224" s="1"/>
      <c r="AG224" s="1"/>
      <c r="AH224" s="1"/>
      <c r="AI224" s="1"/>
      <c r="AJ224" s="1"/>
      <c r="AK224" s="1"/>
    </row>
    <row r="225" spans="1:37" ht="14.25" customHeight="1">
      <c r="A225" s="425"/>
      <c r="B225" s="1"/>
      <c r="C225" s="1"/>
      <c r="D225" s="1"/>
      <c r="E225" s="1"/>
      <c r="F225" s="1"/>
      <c r="G225" s="1"/>
      <c r="H225" s="1"/>
      <c r="I225" s="1"/>
      <c r="J225" s="1"/>
      <c r="K225" s="1"/>
      <c r="L225" s="1"/>
      <c r="M225" s="1"/>
      <c r="N225" s="1"/>
      <c r="O225" s="1"/>
      <c r="P225" s="229"/>
      <c r="Q225" s="1"/>
      <c r="R225" s="1"/>
      <c r="S225" s="1"/>
      <c r="T225" s="1"/>
      <c r="U225" s="1"/>
      <c r="V225" s="1"/>
      <c r="W225" s="1"/>
      <c r="X225" s="1"/>
      <c r="Y225" s="1"/>
      <c r="Z225" s="1"/>
      <c r="AA225" s="1"/>
      <c r="AB225" s="1"/>
      <c r="AC225" s="1"/>
      <c r="AD225" s="1"/>
      <c r="AE225" s="1"/>
      <c r="AF225" s="1"/>
      <c r="AG225" s="1"/>
      <c r="AH225" s="1"/>
      <c r="AI225" s="1"/>
      <c r="AJ225" s="1"/>
      <c r="AK225" s="1"/>
    </row>
    <row r="226" spans="1:37" ht="14.25" customHeight="1">
      <c r="A226" s="425"/>
      <c r="B226" s="1"/>
      <c r="C226" s="1"/>
      <c r="D226" s="1"/>
      <c r="E226" s="1"/>
      <c r="F226" s="1"/>
      <c r="G226" s="1"/>
      <c r="H226" s="1"/>
      <c r="I226" s="1"/>
      <c r="J226" s="1"/>
      <c r="K226" s="1"/>
      <c r="L226" s="1"/>
      <c r="M226" s="1"/>
      <c r="N226" s="1"/>
      <c r="O226" s="1"/>
      <c r="P226" s="229"/>
      <c r="Q226" s="1"/>
      <c r="R226" s="1"/>
      <c r="S226" s="1"/>
      <c r="T226" s="1"/>
      <c r="U226" s="1"/>
      <c r="V226" s="1"/>
      <c r="W226" s="1"/>
      <c r="X226" s="1"/>
      <c r="Y226" s="1"/>
      <c r="Z226" s="1"/>
      <c r="AA226" s="1"/>
      <c r="AB226" s="1"/>
      <c r="AC226" s="1"/>
      <c r="AD226" s="1"/>
      <c r="AE226" s="1"/>
      <c r="AF226" s="1"/>
      <c r="AG226" s="1"/>
      <c r="AH226" s="1"/>
      <c r="AI226" s="1"/>
      <c r="AJ226" s="1"/>
      <c r="AK226" s="1"/>
    </row>
    <row r="227" spans="1:37" ht="14.25" customHeight="1">
      <c r="A227" s="425"/>
      <c r="B227" s="1"/>
      <c r="C227" s="1"/>
      <c r="D227" s="1"/>
      <c r="E227" s="1"/>
      <c r="F227" s="1"/>
      <c r="G227" s="1"/>
      <c r="H227" s="1"/>
      <c r="I227" s="1"/>
      <c r="J227" s="1"/>
      <c r="K227" s="1"/>
      <c r="L227" s="1"/>
      <c r="M227" s="1"/>
      <c r="N227" s="1"/>
      <c r="O227" s="1"/>
      <c r="P227" s="229"/>
      <c r="Q227" s="1"/>
      <c r="R227" s="1"/>
      <c r="S227" s="1"/>
      <c r="T227" s="1"/>
      <c r="U227" s="1"/>
      <c r="V227" s="1"/>
      <c r="W227" s="1"/>
      <c r="X227" s="1"/>
      <c r="Y227" s="1"/>
      <c r="Z227" s="1"/>
      <c r="AA227" s="1"/>
      <c r="AB227" s="1"/>
      <c r="AC227" s="1"/>
      <c r="AD227" s="1"/>
      <c r="AE227" s="1"/>
      <c r="AF227" s="1"/>
      <c r="AG227" s="1"/>
      <c r="AH227" s="1"/>
      <c r="AI227" s="1"/>
      <c r="AJ227" s="1"/>
      <c r="AK227" s="1"/>
    </row>
    <row r="228" spans="1:37" ht="14.25" customHeight="1">
      <c r="A228" s="425"/>
      <c r="B228" s="1"/>
      <c r="C228" s="1"/>
      <c r="D228" s="1"/>
      <c r="E228" s="1"/>
      <c r="F228" s="1"/>
      <c r="G228" s="1"/>
      <c r="H228" s="1"/>
      <c r="I228" s="1"/>
      <c r="J228" s="1"/>
      <c r="K228" s="1"/>
      <c r="L228" s="1"/>
      <c r="M228" s="1"/>
      <c r="N228" s="1"/>
      <c r="O228" s="1"/>
      <c r="P228" s="229"/>
      <c r="Q228" s="1"/>
      <c r="R228" s="1"/>
      <c r="S228" s="1"/>
      <c r="T228" s="1"/>
      <c r="U228" s="1"/>
      <c r="V228" s="1"/>
      <c r="W228" s="1"/>
      <c r="X228" s="1"/>
      <c r="Y228" s="1"/>
      <c r="Z228" s="1"/>
      <c r="AA228" s="1"/>
      <c r="AB228" s="1"/>
      <c r="AC228" s="1"/>
      <c r="AD228" s="1"/>
      <c r="AE228" s="1"/>
      <c r="AF228" s="1"/>
      <c r="AG228" s="1"/>
      <c r="AH228" s="1"/>
      <c r="AI228" s="1"/>
      <c r="AJ228" s="1"/>
      <c r="AK228" s="1"/>
    </row>
    <row r="229" spans="1:37" ht="14.25" customHeight="1">
      <c r="A229" s="425"/>
      <c r="B229" s="1"/>
      <c r="C229" s="1"/>
      <c r="D229" s="1"/>
      <c r="E229" s="1"/>
      <c r="F229" s="1"/>
      <c r="G229" s="1"/>
      <c r="H229" s="1"/>
      <c r="I229" s="1"/>
      <c r="J229" s="1"/>
      <c r="K229" s="1"/>
      <c r="L229" s="1"/>
      <c r="M229" s="1"/>
      <c r="N229" s="1"/>
      <c r="O229" s="1"/>
      <c r="P229" s="229"/>
      <c r="Q229" s="1"/>
      <c r="R229" s="1"/>
      <c r="S229" s="1"/>
      <c r="T229" s="1"/>
      <c r="U229" s="1"/>
      <c r="V229" s="1"/>
      <c r="W229" s="1"/>
      <c r="X229" s="1"/>
      <c r="Y229" s="1"/>
      <c r="Z229" s="1"/>
      <c r="AA229" s="1"/>
      <c r="AB229" s="1"/>
      <c r="AC229" s="1"/>
      <c r="AD229" s="1"/>
      <c r="AE229" s="1"/>
      <c r="AF229" s="1"/>
      <c r="AG229" s="1"/>
      <c r="AH229" s="1"/>
      <c r="AI229" s="1"/>
      <c r="AJ229" s="1"/>
      <c r="AK229" s="1"/>
    </row>
    <row r="230" spans="1:37" ht="14.25" customHeight="1">
      <c r="A230" s="425"/>
      <c r="B230" s="1"/>
      <c r="C230" s="1"/>
      <c r="D230" s="1"/>
      <c r="E230" s="1"/>
      <c r="F230" s="1"/>
      <c r="G230" s="1"/>
      <c r="H230" s="1"/>
      <c r="I230" s="1"/>
      <c r="J230" s="1"/>
      <c r="K230" s="1"/>
      <c r="L230" s="1"/>
      <c r="M230" s="1"/>
      <c r="N230" s="1"/>
      <c r="O230" s="1"/>
      <c r="P230" s="229"/>
      <c r="Q230" s="1"/>
      <c r="R230" s="1"/>
      <c r="S230" s="1"/>
      <c r="T230" s="1"/>
      <c r="U230" s="1"/>
      <c r="V230" s="1"/>
      <c r="W230" s="1"/>
      <c r="X230" s="1"/>
      <c r="Y230" s="1"/>
      <c r="Z230" s="1"/>
      <c r="AA230" s="1"/>
      <c r="AB230" s="1"/>
      <c r="AC230" s="1"/>
      <c r="AD230" s="1"/>
      <c r="AE230" s="1"/>
      <c r="AF230" s="1"/>
      <c r="AG230" s="1"/>
      <c r="AH230" s="1"/>
      <c r="AI230" s="1"/>
      <c r="AJ230" s="1"/>
      <c r="AK230" s="1"/>
    </row>
    <row r="231" spans="1:37" ht="14.25" customHeight="1">
      <c r="A231" s="425"/>
      <c r="B231" s="1"/>
      <c r="C231" s="1"/>
      <c r="D231" s="1"/>
      <c r="E231" s="1"/>
      <c r="F231" s="1"/>
      <c r="G231" s="1"/>
      <c r="H231" s="1"/>
      <c r="I231" s="1"/>
      <c r="J231" s="1"/>
      <c r="K231" s="1"/>
      <c r="L231" s="1"/>
      <c r="M231" s="1"/>
      <c r="N231" s="1"/>
      <c r="O231" s="1"/>
      <c r="P231" s="229"/>
      <c r="Q231" s="1"/>
      <c r="R231" s="1"/>
      <c r="S231" s="1"/>
      <c r="T231" s="1"/>
      <c r="U231" s="1"/>
      <c r="V231" s="1"/>
      <c r="W231" s="1"/>
      <c r="X231" s="1"/>
      <c r="Y231" s="1"/>
      <c r="Z231" s="1"/>
      <c r="AA231" s="1"/>
      <c r="AB231" s="1"/>
      <c r="AC231" s="1"/>
      <c r="AD231" s="1"/>
      <c r="AE231" s="1"/>
      <c r="AF231" s="1"/>
      <c r="AG231" s="1"/>
      <c r="AH231" s="1"/>
      <c r="AI231" s="1"/>
      <c r="AJ231" s="1"/>
      <c r="AK231" s="1"/>
    </row>
    <row r="232" spans="1:37" ht="14.25" customHeight="1">
      <c r="A232" s="425"/>
      <c r="B232" s="1"/>
      <c r="C232" s="1"/>
      <c r="D232" s="1"/>
      <c r="E232" s="1"/>
      <c r="F232" s="1"/>
      <c r="G232" s="1"/>
      <c r="H232" s="1"/>
      <c r="I232" s="1"/>
      <c r="J232" s="1"/>
      <c r="K232" s="1"/>
      <c r="L232" s="1"/>
      <c r="M232" s="1"/>
      <c r="N232" s="1"/>
      <c r="O232" s="1"/>
      <c r="P232" s="229"/>
      <c r="Q232" s="1"/>
      <c r="R232" s="1"/>
      <c r="S232" s="1"/>
      <c r="T232" s="1"/>
      <c r="U232" s="1"/>
      <c r="V232" s="1"/>
      <c r="W232" s="1"/>
      <c r="X232" s="1"/>
      <c r="Y232" s="1"/>
      <c r="Z232" s="1"/>
      <c r="AA232" s="1"/>
      <c r="AB232" s="1"/>
      <c r="AC232" s="1"/>
      <c r="AD232" s="1"/>
      <c r="AE232" s="1"/>
      <c r="AF232" s="1"/>
      <c r="AG232" s="1"/>
      <c r="AH232" s="1"/>
      <c r="AI232" s="1"/>
      <c r="AJ232" s="1"/>
      <c r="AK232" s="1"/>
    </row>
    <row r="233" spans="1:37" ht="14.25" customHeight="1">
      <c r="A233" s="425"/>
      <c r="B233" s="1"/>
      <c r="C233" s="1"/>
      <c r="D233" s="1"/>
      <c r="E233" s="1"/>
      <c r="F233" s="1"/>
      <c r="G233" s="1"/>
      <c r="H233" s="1"/>
      <c r="I233" s="1"/>
      <c r="J233" s="1"/>
      <c r="K233" s="1"/>
      <c r="L233" s="1"/>
      <c r="M233" s="1"/>
      <c r="N233" s="1"/>
      <c r="O233" s="1"/>
      <c r="P233" s="229"/>
      <c r="Q233" s="1"/>
      <c r="R233" s="1"/>
      <c r="S233" s="1"/>
      <c r="T233" s="1"/>
      <c r="U233" s="1"/>
      <c r="V233" s="1"/>
      <c r="W233" s="1"/>
      <c r="X233" s="1"/>
      <c r="Y233" s="1"/>
      <c r="Z233" s="1"/>
      <c r="AA233" s="1"/>
      <c r="AB233" s="1"/>
      <c r="AC233" s="1"/>
      <c r="AD233" s="1"/>
      <c r="AE233" s="1"/>
      <c r="AF233" s="1"/>
      <c r="AG233" s="1"/>
      <c r="AH233" s="1"/>
      <c r="AI233" s="1"/>
      <c r="AJ233" s="1"/>
      <c r="AK233" s="1"/>
    </row>
    <row r="234" spans="1:37" ht="14.25" customHeight="1">
      <c r="A234" s="425"/>
      <c r="B234" s="1"/>
      <c r="C234" s="1"/>
      <c r="D234" s="1"/>
      <c r="E234" s="1"/>
      <c r="F234" s="1"/>
      <c r="G234" s="1"/>
      <c r="H234" s="1"/>
      <c r="I234" s="1"/>
      <c r="J234" s="1"/>
      <c r="K234" s="1"/>
      <c r="L234" s="1"/>
      <c r="M234" s="1"/>
      <c r="N234" s="1"/>
      <c r="O234" s="1"/>
      <c r="P234" s="229"/>
      <c r="Q234" s="1"/>
      <c r="R234" s="1"/>
      <c r="S234" s="1"/>
      <c r="T234" s="1"/>
      <c r="U234" s="1"/>
      <c r="V234" s="1"/>
      <c r="W234" s="1"/>
      <c r="X234" s="1"/>
      <c r="Y234" s="1"/>
      <c r="Z234" s="1"/>
      <c r="AA234" s="1"/>
      <c r="AB234" s="1"/>
      <c r="AC234" s="1"/>
      <c r="AD234" s="1"/>
      <c r="AE234" s="1"/>
      <c r="AF234" s="1"/>
      <c r="AG234" s="1"/>
      <c r="AH234" s="1"/>
      <c r="AI234" s="1"/>
      <c r="AJ234" s="1"/>
      <c r="AK234" s="1"/>
    </row>
    <row r="235" spans="1:37" ht="14.25" customHeight="1">
      <c r="A235" s="425"/>
      <c r="B235" s="1"/>
      <c r="C235" s="1"/>
      <c r="D235" s="1"/>
      <c r="E235" s="1"/>
      <c r="F235" s="1"/>
      <c r="G235" s="1"/>
      <c r="H235" s="1"/>
      <c r="I235" s="1"/>
      <c r="J235" s="1"/>
      <c r="K235" s="1"/>
      <c r="L235" s="1"/>
      <c r="M235" s="1"/>
      <c r="N235" s="1"/>
      <c r="O235" s="1"/>
      <c r="P235" s="229"/>
      <c r="Q235" s="1"/>
      <c r="R235" s="1"/>
      <c r="S235" s="1"/>
      <c r="T235" s="1"/>
      <c r="U235" s="1"/>
      <c r="V235" s="1"/>
      <c r="W235" s="1"/>
      <c r="X235" s="1"/>
      <c r="Y235" s="1"/>
      <c r="Z235" s="1"/>
      <c r="AA235" s="1"/>
      <c r="AB235" s="1"/>
      <c r="AC235" s="1"/>
      <c r="AD235" s="1"/>
      <c r="AE235" s="1"/>
      <c r="AF235" s="1"/>
      <c r="AG235" s="1"/>
      <c r="AH235" s="1"/>
      <c r="AI235" s="1"/>
      <c r="AJ235" s="1"/>
      <c r="AK235" s="1"/>
    </row>
    <row r="236" spans="1:37" ht="14.25" customHeight="1">
      <c r="A236" s="425"/>
      <c r="B236" s="1"/>
      <c r="C236" s="1"/>
      <c r="D236" s="1"/>
      <c r="E236" s="1"/>
      <c r="F236" s="1"/>
      <c r="G236" s="1"/>
      <c r="H236" s="1"/>
      <c r="I236" s="1"/>
      <c r="J236" s="1"/>
      <c r="K236" s="1"/>
      <c r="L236" s="1"/>
      <c r="M236" s="1"/>
      <c r="N236" s="1"/>
      <c r="O236" s="1"/>
      <c r="P236" s="229"/>
      <c r="Q236" s="1"/>
      <c r="R236" s="1"/>
      <c r="S236" s="1"/>
      <c r="T236" s="1"/>
      <c r="U236" s="1"/>
      <c r="V236" s="1"/>
      <c r="W236" s="1"/>
      <c r="X236" s="1"/>
      <c r="Y236" s="1"/>
      <c r="Z236" s="1"/>
      <c r="AA236" s="1"/>
      <c r="AB236" s="1"/>
      <c r="AC236" s="1"/>
      <c r="AD236" s="1"/>
      <c r="AE236" s="1"/>
      <c r="AF236" s="1"/>
      <c r="AG236" s="1"/>
      <c r="AH236" s="1"/>
      <c r="AI236" s="1"/>
      <c r="AJ236" s="1"/>
      <c r="AK236" s="1"/>
    </row>
    <row r="237" spans="1:37" ht="14.25" customHeight="1">
      <c r="A237" s="425"/>
      <c r="B237" s="1"/>
      <c r="C237" s="1"/>
      <c r="D237" s="1"/>
      <c r="E237" s="1"/>
      <c r="F237" s="1"/>
      <c r="G237" s="1"/>
      <c r="H237" s="1"/>
      <c r="I237" s="1"/>
      <c r="J237" s="1"/>
      <c r="K237" s="1"/>
      <c r="L237" s="1"/>
      <c r="M237" s="1"/>
      <c r="N237" s="1"/>
      <c r="O237" s="1"/>
      <c r="P237" s="229"/>
      <c r="Q237" s="1"/>
      <c r="R237" s="1"/>
      <c r="S237" s="1"/>
      <c r="T237" s="1"/>
      <c r="U237" s="1"/>
      <c r="V237" s="1"/>
      <c r="W237" s="1"/>
      <c r="X237" s="1"/>
      <c r="Y237" s="1"/>
      <c r="Z237" s="1"/>
      <c r="AA237" s="1"/>
      <c r="AB237" s="1"/>
      <c r="AC237" s="1"/>
      <c r="AD237" s="1"/>
      <c r="AE237" s="1"/>
      <c r="AF237" s="1"/>
      <c r="AG237" s="1"/>
      <c r="AH237" s="1"/>
      <c r="AI237" s="1"/>
      <c r="AJ237" s="1"/>
      <c r="AK237" s="1"/>
    </row>
    <row r="238" spans="1:37" ht="14.25" customHeight="1">
      <c r="A238" s="425"/>
      <c r="B238" s="1"/>
      <c r="C238" s="1"/>
      <c r="D238" s="1"/>
      <c r="E238" s="1"/>
      <c r="F238" s="1"/>
      <c r="G238" s="1"/>
      <c r="H238" s="1"/>
      <c r="I238" s="1"/>
      <c r="J238" s="1"/>
      <c r="K238" s="1"/>
      <c r="L238" s="1"/>
      <c r="M238" s="1"/>
      <c r="N238" s="1"/>
      <c r="O238" s="1"/>
      <c r="P238" s="229"/>
      <c r="Q238" s="1"/>
      <c r="R238" s="1"/>
      <c r="S238" s="1"/>
      <c r="T238" s="1"/>
      <c r="U238" s="1"/>
      <c r="V238" s="1"/>
      <c r="W238" s="1"/>
      <c r="X238" s="1"/>
      <c r="Y238" s="1"/>
      <c r="Z238" s="1"/>
      <c r="AA238" s="1"/>
      <c r="AB238" s="1"/>
      <c r="AC238" s="1"/>
      <c r="AD238" s="1"/>
      <c r="AE238" s="1"/>
      <c r="AF238" s="1"/>
      <c r="AG238" s="1"/>
      <c r="AH238" s="1"/>
      <c r="AI238" s="1"/>
      <c r="AJ238" s="1"/>
      <c r="AK238" s="1"/>
    </row>
    <row r="239" spans="1:37" ht="14.25" customHeight="1">
      <c r="A239" s="425"/>
      <c r="B239" s="1"/>
      <c r="C239" s="1"/>
      <c r="D239" s="1"/>
      <c r="E239" s="1"/>
      <c r="F239" s="1"/>
      <c r="G239" s="1"/>
      <c r="H239" s="1"/>
      <c r="I239" s="1"/>
      <c r="J239" s="1"/>
      <c r="K239" s="1"/>
      <c r="L239" s="1"/>
      <c r="M239" s="1"/>
      <c r="N239" s="1"/>
      <c r="O239" s="1"/>
      <c r="P239" s="229"/>
      <c r="Q239" s="1"/>
      <c r="R239" s="1"/>
      <c r="S239" s="1"/>
      <c r="T239" s="1"/>
      <c r="U239" s="1"/>
      <c r="V239" s="1"/>
      <c r="W239" s="1"/>
      <c r="X239" s="1"/>
      <c r="Y239" s="1"/>
      <c r="Z239" s="1"/>
      <c r="AA239" s="1"/>
      <c r="AB239" s="1"/>
      <c r="AC239" s="1"/>
      <c r="AD239" s="1"/>
      <c r="AE239" s="1"/>
      <c r="AF239" s="1"/>
      <c r="AG239" s="1"/>
      <c r="AH239" s="1"/>
      <c r="AI239" s="1"/>
      <c r="AJ239" s="1"/>
      <c r="AK239" s="1"/>
    </row>
    <row r="240" spans="1:37" ht="14.25" customHeight="1">
      <c r="A240" s="425"/>
      <c r="B240" s="1"/>
      <c r="C240" s="1"/>
      <c r="D240" s="1"/>
      <c r="E240" s="1"/>
      <c r="F240" s="1"/>
      <c r="G240" s="1"/>
      <c r="H240" s="1"/>
      <c r="I240" s="1"/>
      <c r="J240" s="1"/>
      <c r="K240" s="1"/>
      <c r="L240" s="1"/>
      <c r="M240" s="1"/>
      <c r="N240" s="1"/>
      <c r="O240" s="1"/>
      <c r="P240" s="229"/>
      <c r="Q240" s="1"/>
      <c r="R240" s="1"/>
      <c r="S240" s="1"/>
      <c r="T240" s="1"/>
      <c r="U240" s="1"/>
      <c r="V240" s="1"/>
      <c r="W240" s="1"/>
      <c r="X240" s="1"/>
      <c r="Y240" s="1"/>
      <c r="Z240" s="1"/>
      <c r="AA240" s="1"/>
      <c r="AB240" s="1"/>
      <c r="AC240" s="1"/>
      <c r="AD240" s="1"/>
      <c r="AE240" s="1"/>
      <c r="AF240" s="1"/>
      <c r="AG240" s="1"/>
      <c r="AH240" s="1"/>
      <c r="AI240" s="1"/>
      <c r="AJ240" s="1"/>
      <c r="AK240" s="1"/>
    </row>
    <row r="241" spans="1:37" ht="14.25" customHeight="1">
      <c r="A241" s="425"/>
      <c r="B241" s="1"/>
      <c r="C241" s="1"/>
      <c r="D241" s="1"/>
      <c r="E241" s="1"/>
      <c r="F241" s="1"/>
      <c r="G241" s="1"/>
      <c r="H241" s="1"/>
      <c r="I241" s="1"/>
      <c r="J241" s="1"/>
      <c r="K241" s="1"/>
      <c r="L241" s="1"/>
      <c r="M241" s="1"/>
      <c r="N241" s="1"/>
      <c r="O241" s="1"/>
      <c r="P241" s="229"/>
      <c r="Q241" s="1"/>
      <c r="R241" s="1"/>
      <c r="S241" s="1"/>
      <c r="T241" s="1"/>
      <c r="U241" s="1"/>
      <c r="V241" s="1"/>
      <c r="W241" s="1"/>
      <c r="X241" s="1"/>
      <c r="Y241" s="1"/>
      <c r="Z241" s="1"/>
      <c r="AA241" s="1"/>
      <c r="AB241" s="1"/>
      <c r="AC241" s="1"/>
      <c r="AD241" s="1"/>
      <c r="AE241" s="1"/>
      <c r="AF241" s="1"/>
      <c r="AG241" s="1"/>
      <c r="AH241" s="1"/>
      <c r="AI241" s="1"/>
      <c r="AJ241" s="1"/>
      <c r="AK241" s="1"/>
    </row>
    <row r="242" spans="1:37" ht="14.25" customHeight="1">
      <c r="A242" s="425"/>
      <c r="B242" s="1"/>
      <c r="C242" s="1"/>
      <c r="D242" s="1"/>
      <c r="E242" s="1"/>
      <c r="F242" s="1"/>
      <c r="G242" s="1"/>
      <c r="H242" s="1"/>
      <c r="I242" s="1"/>
      <c r="J242" s="1"/>
      <c r="K242" s="1"/>
      <c r="L242" s="1"/>
      <c r="M242" s="1"/>
      <c r="N242" s="1"/>
      <c r="O242" s="1"/>
      <c r="P242" s="229"/>
      <c r="Q242" s="1"/>
      <c r="R242" s="1"/>
      <c r="S242" s="1"/>
      <c r="T242" s="1"/>
      <c r="U242" s="1"/>
      <c r="V242" s="1"/>
      <c r="W242" s="1"/>
      <c r="X242" s="1"/>
      <c r="Y242" s="1"/>
      <c r="Z242" s="1"/>
      <c r="AA242" s="1"/>
      <c r="AB242" s="1"/>
      <c r="AC242" s="1"/>
      <c r="AD242" s="1"/>
      <c r="AE242" s="1"/>
      <c r="AF242" s="1"/>
      <c r="AG242" s="1"/>
      <c r="AH242" s="1"/>
      <c r="AI242" s="1"/>
      <c r="AJ242" s="1"/>
      <c r="AK242" s="1"/>
    </row>
    <row r="243" spans="1:37" ht="14.25" customHeight="1">
      <c r="A243" s="425"/>
      <c r="B243" s="1"/>
      <c r="C243" s="1"/>
      <c r="D243" s="1"/>
      <c r="E243" s="1"/>
      <c r="F243" s="1"/>
      <c r="G243" s="1"/>
      <c r="H243" s="1"/>
      <c r="I243" s="1"/>
      <c r="J243" s="1"/>
      <c r="K243" s="1"/>
      <c r="L243" s="1"/>
      <c r="M243" s="1"/>
      <c r="N243" s="1"/>
      <c r="O243" s="1"/>
      <c r="P243" s="229"/>
      <c r="Q243" s="1"/>
      <c r="R243" s="1"/>
      <c r="S243" s="1"/>
      <c r="T243" s="1"/>
      <c r="U243" s="1"/>
      <c r="V243" s="1"/>
      <c r="W243" s="1"/>
      <c r="X243" s="1"/>
      <c r="Y243" s="1"/>
      <c r="Z243" s="1"/>
      <c r="AA243" s="1"/>
      <c r="AB243" s="1"/>
      <c r="AC243" s="1"/>
      <c r="AD243" s="1"/>
      <c r="AE243" s="1"/>
      <c r="AF243" s="1"/>
      <c r="AG243" s="1"/>
      <c r="AH243" s="1"/>
      <c r="AI243" s="1"/>
      <c r="AJ243" s="1"/>
      <c r="AK243" s="1"/>
    </row>
    <row r="244" spans="1:37" ht="14.25" customHeight="1">
      <c r="A244" s="425"/>
      <c r="B244" s="1"/>
      <c r="C244" s="1"/>
      <c r="D244" s="1"/>
      <c r="E244" s="1"/>
      <c r="F244" s="1"/>
      <c r="G244" s="1"/>
      <c r="H244" s="1"/>
      <c r="I244" s="1"/>
      <c r="J244" s="1"/>
      <c r="K244" s="1"/>
      <c r="L244" s="1"/>
      <c r="M244" s="1"/>
      <c r="N244" s="1"/>
      <c r="O244" s="1"/>
      <c r="P244" s="229"/>
      <c r="Q244" s="1"/>
      <c r="R244" s="1"/>
      <c r="S244" s="1"/>
      <c r="T244" s="1"/>
      <c r="U244" s="1"/>
      <c r="V244" s="1"/>
      <c r="W244" s="1"/>
      <c r="X244" s="1"/>
      <c r="Y244" s="1"/>
      <c r="Z244" s="1"/>
      <c r="AA244" s="1"/>
      <c r="AB244" s="1"/>
      <c r="AC244" s="1"/>
      <c r="AD244" s="1"/>
      <c r="AE244" s="1"/>
      <c r="AF244" s="1"/>
      <c r="AG244" s="1"/>
      <c r="AH244" s="1"/>
      <c r="AI244" s="1"/>
      <c r="AJ244" s="1"/>
      <c r="AK244" s="1"/>
    </row>
    <row r="245" spans="1:37" ht="14.25" customHeight="1">
      <c r="A245" s="425"/>
      <c r="B245" s="1"/>
      <c r="C245" s="1"/>
      <c r="D245" s="1"/>
      <c r="E245" s="1"/>
      <c r="F245" s="1"/>
      <c r="G245" s="1"/>
      <c r="H245" s="1"/>
      <c r="I245" s="1"/>
      <c r="J245" s="1"/>
      <c r="K245" s="1"/>
      <c r="L245" s="1"/>
      <c r="M245" s="1"/>
      <c r="N245" s="1"/>
      <c r="O245" s="1"/>
      <c r="P245" s="229"/>
      <c r="Q245" s="1"/>
      <c r="R245" s="1"/>
      <c r="S245" s="1"/>
      <c r="T245" s="1"/>
      <c r="U245" s="1"/>
      <c r="V245" s="1"/>
      <c r="W245" s="1"/>
      <c r="X245" s="1"/>
      <c r="Y245" s="1"/>
      <c r="Z245" s="1"/>
      <c r="AA245" s="1"/>
      <c r="AB245" s="1"/>
      <c r="AC245" s="1"/>
      <c r="AD245" s="1"/>
      <c r="AE245" s="1"/>
      <c r="AF245" s="1"/>
      <c r="AG245" s="1"/>
      <c r="AH245" s="1"/>
      <c r="AI245" s="1"/>
      <c r="AJ245" s="1"/>
      <c r="AK245" s="1"/>
    </row>
    <row r="246" spans="1:37" ht="14.25" customHeight="1">
      <c r="A246" s="425"/>
      <c r="B246" s="1"/>
      <c r="C246" s="1"/>
      <c r="D246" s="1"/>
      <c r="E246" s="1"/>
      <c r="F246" s="1"/>
      <c r="G246" s="1"/>
      <c r="H246" s="1"/>
      <c r="I246" s="1"/>
      <c r="J246" s="1"/>
      <c r="K246" s="1"/>
      <c r="L246" s="1"/>
      <c r="M246" s="1"/>
      <c r="N246" s="1"/>
      <c r="O246" s="1"/>
      <c r="P246" s="229"/>
      <c r="Q246" s="1"/>
      <c r="R246" s="1"/>
      <c r="S246" s="1"/>
      <c r="T246" s="1"/>
      <c r="U246" s="1"/>
      <c r="V246" s="1"/>
      <c r="W246" s="1"/>
      <c r="X246" s="1"/>
      <c r="Y246" s="1"/>
      <c r="Z246" s="1"/>
      <c r="AA246" s="1"/>
      <c r="AB246" s="1"/>
      <c r="AC246" s="1"/>
      <c r="AD246" s="1"/>
      <c r="AE246" s="1"/>
      <c r="AF246" s="1"/>
      <c r="AG246" s="1"/>
      <c r="AH246" s="1"/>
      <c r="AI246" s="1"/>
      <c r="AJ246" s="1"/>
      <c r="AK246" s="1"/>
    </row>
    <row r="247" spans="1:37" ht="14.25" customHeight="1">
      <c r="A247" s="425"/>
      <c r="B247" s="1"/>
      <c r="C247" s="1"/>
      <c r="D247" s="1"/>
      <c r="E247" s="1"/>
      <c r="F247" s="1"/>
      <c r="G247" s="1"/>
      <c r="H247" s="1"/>
      <c r="I247" s="1"/>
      <c r="J247" s="1"/>
      <c r="K247" s="1"/>
      <c r="L247" s="1"/>
      <c r="M247" s="1"/>
      <c r="N247" s="1"/>
      <c r="O247" s="1"/>
      <c r="P247" s="229"/>
      <c r="Q247" s="1"/>
      <c r="R247" s="1"/>
      <c r="S247" s="1"/>
      <c r="T247" s="1"/>
      <c r="U247" s="1"/>
      <c r="V247" s="1"/>
      <c r="W247" s="1"/>
      <c r="X247" s="1"/>
      <c r="Y247" s="1"/>
      <c r="Z247" s="1"/>
      <c r="AA247" s="1"/>
      <c r="AB247" s="1"/>
      <c r="AC247" s="1"/>
      <c r="AD247" s="1"/>
      <c r="AE247" s="1"/>
      <c r="AF247" s="1"/>
      <c r="AG247" s="1"/>
      <c r="AH247" s="1"/>
      <c r="AI247" s="1"/>
      <c r="AJ247" s="1"/>
      <c r="AK247" s="1"/>
    </row>
    <row r="248" spans="1:37" ht="14.25" customHeight="1">
      <c r="A248" s="425"/>
      <c r="B248" s="1"/>
      <c r="C248" s="1"/>
      <c r="D248" s="1"/>
      <c r="E248" s="1"/>
      <c r="F248" s="1"/>
      <c r="G248" s="1"/>
      <c r="H248" s="1"/>
      <c r="I248" s="1"/>
      <c r="J248" s="1"/>
      <c r="K248" s="1"/>
      <c r="L248" s="1"/>
      <c r="M248" s="1"/>
      <c r="N248" s="1"/>
      <c r="O248" s="1"/>
      <c r="P248" s="229"/>
      <c r="Q248" s="1"/>
      <c r="R248" s="1"/>
      <c r="S248" s="1"/>
      <c r="T248" s="1"/>
      <c r="U248" s="1"/>
      <c r="V248" s="1"/>
      <c r="W248" s="1"/>
      <c r="X248" s="1"/>
      <c r="Y248" s="1"/>
      <c r="Z248" s="1"/>
      <c r="AA248" s="1"/>
      <c r="AB248" s="1"/>
      <c r="AC248" s="1"/>
      <c r="AD248" s="1"/>
      <c r="AE248" s="1"/>
      <c r="AF248" s="1"/>
      <c r="AG248" s="1"/>
      <c r="AH248" s="1"/>
      <c r="AI248" s="1"/>
      <c r="AJ248" s="1"/>
      <c r="AK248" s="1"/>
    </row>
    <row r="249" spans="1:37" ht="14.25" customHeight="1">
      <c r="A249" s="425"/>
      <c r="B249" s="1"/>
      <c r="C249" s="1"/>
      <c r="D249" s="1"/>
      <c r="E249" s="1"/>
      <c r="F249" s="1"/>
      <c r="G249" s="1"/>
      <c r="H249" s="1"/>
      <c r="I249" s="1"/>
      <c r="J249" s="1"/>
      <c r="K249" s="1"/>
      <c r="L249" s="1"/>
      <c r="M249" s="1"/>
      <c r="N249" s="1"/>
      <c r="O249" s="1"/>
      <c r="P249" s="229"/>
      <c r="Q249" s="1"/>
      <c r="R249" s="1"/>
      <c r="S249" s="1"/>
      <c r="T249" s="1"/>
      <c r="U249" s="1"/>
      <c r="V249" s="1"/>
      <c r="W249" s="1"/>
      <c r="X249" s="1"/>
      <c r="Y249" s="1"/>
      <c r="Z249" s="1"/>
      <c r="AA249" s="1"/>
      <c r="AB249" s="1"/>
      <c r="AC249" s="1"/>
      <c r="AD249" s="1"/>
      <c r="AE249" s="1"/>
      <c r="AF249" s="1"/>
      <c r="AG249" s="1"/>
      <c r="AH249" s="1"/>
      <c r="AI249" s="1"/>
      <c r="AJ249" s="1"/>
      <c r="AK249" s="1"/>
    </row>
    <row r="250" spans="1:37" ht="14.25" customHeight="1">
      <c r="A250" s="425"/>
      <c r="B250" s="1"/>
      <c r="C250" s="1"/>
      <c r="D250" s="1"/>
      <c r="E250" s="1"/>
      <c r="F250" s="1"/>
      <c r="G250" s="1"/>
      <c r="H250" s="1"/>
      <c r="I250" s="1"/>
      <c r="J250" s="1"/>
      <c r="K250" s="1"/>
      <c r="L250" s="1"/>
      <c r="M250" s="1"/>
      <c r="N250" s="1"/>
      <c r="O250" s="1"/>
      <c r="P250" s="229"/>
      <c r="Q250" s="1"/>
      <c r="R250" s="1"/>
      <c r="S250" s="1"/>
      <c r="T250" s="1"/>
      <c r="U250" s="1"/>
      <c r="V250" s="1"/>
      <c r="W250" s="1"/>
      <c r="X250" s="1"/>
      <c r="Y250" s="1"/>
      <c r="Z250" s="1"/>
      <c r="AA250" s="1"/>
      <c r="AB250" s="1"/>
      <c r="AC250" s="1"/>
      <c r="AD250" s="1"/>
      <c r="AE250" s="1"/>
      <c r="AF250" s="1"/>
      <c r="AG250" s="1"/>
      <c r="AH250" s="1"/>
      <c r="AI250" s="1"/>
      <c r="AJ250" s="1"/>
      <c r="AK250" s="1"/>
    </row>
    <row r="251" spans="1:37" ht="14.25" customHeight="1">
      <c r="A251" s="425"/>
      <c r="B251" s="1"/>
      <c r="C251" s="1"/>
      <c r="D251" s="1"/>
      <c r="E251" s="1"/>
      <c r="F251" s="1"/>
      <c r="G251" s="1"/>
      <c r="H251" s="1"/>
      <c r="I251" s="1"/>
      <c r="J251" s="1"/>
      <c r="K251" s="1"/>
      <c r="L251" s="1"/>
      <c r="M251" s="1"/>
      <c r="N251" s="1"/>
      <c r="O251" s="1"/>
      <c r="P251" s="229"/>
      <c r="Q251" s="1"/>
      <c r="R251" s="1"/>
      <c r="S251" s="1"/>
      <c r="T251" s="1"/>
      <c r="U251" s="1"/>
      <c r="V251" s="1"/>
      <c r="W251" s="1"/>
      <c r="X251" s="1"/>
      <c r="Y251" s="1"/>
      <c r="Z251" s="1"/>
      <c r="AA251" s="1"/>
      <c r="AB251" s="1"/>
      <c r="AC251" s="1"/>
      <c r="AD251" s="1"/>
      <c r="AE251" s="1"/>
      <c r="AF251" s="1"/>
      <c r="AG251" s="1"/>
      <c r="AH251" s="1"/>
      <c r="AI251" s="1"/>
      <c r="AJ251" s="1"/>
      <c r="AK251" s="1"/>
    </row>
    <row r="252" spans="1:37" ht="14.25" customHeight="1">
      <c r="A252" s="425"/>
      <c r="B252" s="1"/>
      <c r="C252" s="1"/>
      <c r="D252" s="1"/>
      <c r="E252" s="1"/>
      <c r="F252" s="1"/>
      <c r="G252" s="1"/>
      <c r="H252" s="1"/>
      <c r="I252" s="1"/>
      <c r="J252" s="1"/>
      <c r="K252" s="1"/>
      <c r="L252" s="1"/>
      <c r="M252" s="1"/>
      <c r="N252" s="1"/>
      <c r="O252" s="1"/>
      <c r="P252" s="229"/>
      <c r="Q252" s="1"/>
      <c r="R252" s="1"/>
      <c r="S252" s="1"/>
      <c r="T252" s="1"/>
      <c r="U252" s="1"/>
      <c r="V252" s="1"/>
      <c r="W252" s="1"/>
      <c r="X252" s="1"/>
      <c r="Y252" s="1"/>
      <c r="Z252" s="1"/>
      <c r="AA252" s="1"/>
      <c r="AB252" s="1"/>
      <c r="AC252" s="1"/>
      <c r="AD252" s="1"/>
      <c r="AE252" s="1"/>
      <c r="AF252" s="1"/>
      <c r="AG252" s="1"/>
      <c r="AH252" s="1"/>
      <c r="AI252" s="1"/>
      <c r="AJ252" s="1"/>
      <c r="AK252" s="1"/>
    </row>
    <row r="253" spans="1:37" ht="14.25" customHeight="1">
      <c r="A253" s="425"/>
      <c r="B253" s="1"/>
      <c r="C253" s="1"/>
      <c r="D253" s="1"/>
      <c r="E253" s="1"/>
      <c r="F253" s="1"/>
      <c r="G253" s="1"/>
      <c r="H253" s="1"/>
      <c r="I253" s="1"/>
      <c r="J253" s="1"/>
      <c r="K253" s="1"/>
      <c r="L253" s="1"/>
      <c r="M253" s="1"/>
      <c r="N253" s="1"/>
      <c r="O253" s="1"/>
      <c r="P253" s="229"/>
      <c r="Q253" s="1"/>
      <c r="R253" s="1"/>
      <c r="S253" s="1"/>
      <c r="T253" s="1"/>
      <c r="U253" s="1"/>
      <c r="V253" s="1"/>
      <c r="W253" s="1"/>
      <c r="X253" s="1"/>
      <c r="Y253" s="1"/>
      <c r="Z253" s="1"/>
      <c r="AA253" s="1"/>
      <c r="AB253" s="1"/>
      <c r="AC253" s="1"/>
      <c r="AD253" s="1"/>
      <c r="AE253" s="1"/>
      <c r="AF253" s="1"/>
      <c r="AG253" s="1"/>
      <c r="AH253" s="1"/>
      <c r="AI253" s="1"/>
      <c r="AJ253" s="1"/>
      <c r="AK253" s="1"/>
    </row>
    <row r="254" spans="1:37" ht="14.25" customHeight="1">
      <c r="A254" s="425"/>
      <c r="B254" s="1"/>
      <c r="C254" s="1"/>
      <c r="D254" s="1"/>
      <c r="E254" s="1"/>
      <c r="F254" s="1"/>
      <c r="G254" s="1"/>
      <c r="H254" s="1"/>
      <c r="I254" s="1"/>
      <c r="J254" s="1"/>
      <c r="K254" s="1"/>
      <c r="L254" s="1"/>
      <c r="M254" s="1"/>
      <c r="N254" s="1"/>
      <c r="O254" s="1"/>
      <c r="P254" s="229"/>
      <c r="Q254" s="1"/>
      <c r="R254" s="1"/>
      <c r="S254" s="1"/>
      <c r="T254" s="1"/>
      <c r="U254" s="1"/>
      <c r="V254" s="1"/>
      <c r="W254" s="1"/>
      <c r="X254" s="1"/>
      <c r="Y254" s="1"/>
      <c r="Z254" s="1"/>
      <c r="AA254" s="1"/>
      <c r="AB254" s="1"/>
      <c r="AC254" s="1"/>
      <c r="AD254" s="1"/>
      <c r="AE254" s="1"/>
      <c r="AF254" s="1"/>
      <c r="AG254" s="1"/>
      <c r="AH254" s="1"/>
      <c r="AI254" s="1"/>
      <c r="AJ254" s="1"/>
      <c r="AK254" s="1"/>
    </row>
    <row r="255" spans="1:37" ht="14.25" customHeight="1">
      <c r="A255" s="425"/>
      <c r="B255" s="1"/>
      <c r="C255" s="1"/>
      <c r="D255" s="1"/>
      <c r="E255" s="1"/>
      <c r="F255" s="1"/>
      <c r="G255" s="1"/>
      <c r="H255" s="1"/>
      <c r="I255" s="1"/>
      <c r="J255" s="1"/>
      <c r="K255" s="1"/>
      <c r="L255" s="1"/>
      <c r="M255" s="1"/>
      <c r="N255" s="1"/>
      <c r="O255" s="1"/>
      <c r="P255" s="229"/>
      <c r="Q255" s="1"/>
      <c r="R255" s="1"/>
      <c r="S255" s="1"/>
      <c r="T255" s="1"/>
      <c r="U255" s="1"/>
      <c r="V255" s="1"/>
      <c r="W255" s="1"/>
      <c r="X255" s="1"/>
      <c r="Y255" s="1"/>
      <c r="Z255" s="1"/>
      <c r="AA255" s="1"/>
      <c r="AB255" s="1"/>
      <c r="AC255" s="1"/>
      <c r="AD255" s="1"/>
      <c r="AE255" s="1"/>
      <c r="AF255" s="1"/>
      <c r="AG255" s="1"/>
      <c r="AH255" s="1"/>
      <c r="AI255" s="1"/>
      <c r="AJ255" s="1"/>
      <c r="AK255" s="1"/>
    </row>
    <row r="256" spans="1:37" ht="14.25" customHeight="1">
      <c r="A256" s="425"/>
      <c r="B256" s="1"/>
      <c r="C256" s="1"/>
      <c r="D256" s="1"/>
      <c r="E256" s="1"/>
      <c r="F256" s="1"/>
      <c r="G256" s="1"/>
      <c r="H256" s="1"/>
      <c r="I256" s="1"/>
      <c r="J256" s="1"/>
      <c r="K256" s="1"/>
      <c r="L256" s="1"/>
      <c r="M256" s="1"/>
      <c r="N256" s="1"/>
      <c r="O256" s="1"/>
      <c r="P256" s="229"/>
      <c r="Q256" s="1"/>
      <c r="R256" s="1"/>
      <c r="S256" s="1"/>
      <c r="T256" s="1"/>
      <c r="U256" s="1"/>
      <c r="V256" s="1"/>
      <c r="W256" s="1"/>
      <c r="X256" s="1"/>
      <c r="Y256" s="1"/>
      <c r="Z256" s="1"/>
      <c r="AA256" s="1"/>
      <c r="AB256" s="1"/>
      <c r="AC256" s="1"/>
      <c r="AD256" s="1"/>
      <c r="AE256" s="1"/>
      <c r="AF256" s="1"/>
      <c r="AG256" s="1"/>
      <c r="AH256" s="1"/>
      <c r="AI256" s="1"/>
      <c r="AJ256" s="1"/>
      <c r="AK256" s="1"/>
    </row>
    <row r="257" spans="1:37" ht="14.25" customHeight="1">
      <c r="A257" s="425"/>
      <c r="B257" s="1"/>
      <c r="C257" s="1"/>
      <c r="D257" s="1"/>
      <c r="E257" s="1"/>
      <c r="F257" s="1"/>
      <c r="G257" s="1"/>
      <c r="H257" s="1"/>
      <c r="I257" s="1"/>
      <c r="J257" s="1"/>
      <c r="K257" s="1"/>
      <c r="L257" s="1"/>
      <c r="M257" s="1"/>
      <c r="N257" s="1"/>
      <c r="O257" s="1"/>
      <c r="P257" s="229"/>
      <c r="Q257" s="1"/>
      <c r="R257" s="1"/>
      <c r="S257" s="1"/>
      <c r="T257" s="1"/>
      <c r="U257" s="1"/>
      <c r="V257" s="1"/>
      <c r="W257" s="1"/>
      <c r="X257" s="1"/>
      <c r="Y257" s="1"/>
      <c r="Z257" s="1"/>
      <c r="AA257" s="1"/>
      <c r="AB257" s="1"/>
      <c r="AC257" s="1"/>
      <c r="AD257" s="1"/>
      <c r="AE257" s="1"/>
      <c r="AF257" s="1"/>
      <c r="AG257" s="1"/>
      <c r="AH257" s="1"/>
      <c r="AI257" s="1"/>
      <c r="AJ257" s="1"/>
      <c r="AK257" s="1"/>
    </row>
    <row r="258" spans="1:37" ht="14.25" customHeight="1">
      <c r="A258" s="425"/>
      <c r="B258" s="1"/>
      <c r="C258" s="1"/>
      <c r="D258" s="1"/>
      <c r="E258" s="1"/>
      <c r="F258" s="1"/>
      <c r="G258" s="1"/>
      <c r="H258" s="1"/>
      <c r="I258" s="1"/>
      <c r="J258" s="1"/>
      <c r="K258" s="1"/>
      <c r="L258" s="1"/>
      <c r="M258" s="1"/>
      <c r="N258" s="1"/>
      <c r="O258" s="1"/>
      <c r="P258" s="229"/>
      <c r="Q258" s="1"/>
      <c r="R258" s="1"/>
      <c r="S258" s="1"/>
      <c r="T258" s="1"/>
      <c r="U258" s="1"/>
      <c r="V258" s="1"/>
      <c r="W258" s="1"/>
      <c r="X258" s="1"/>
      <c r="Y258" s="1"/>
      <c r="Z258" s="1"/>
      <c r="AA258" s="1"/>
      <c r="AB258" s="1"/>
      <c r="AC258" s="1"/>
      <c r="AD258" s="1"/>
      <c r="AE258" s="1"/>
      <c r="AF258" s="1"/>
      <c r="AG258" s="1"/>
      <c r="AH258" s="1"/>
      <c r="AI258" s="1"/>
      <c r="AJ258" s="1"/>
      <c r="AK258" s="1"/>
    </row>
    <row r="259" spans="1:37" ht="14.25" customHeight="1">
      <c r="A259" s="425"/>
      <c r="B259" s="1"/>
      <c r="C259" s="1"/>
      <c r="D259" s="1"/>
      <c r="E259" s="1"/>
      <c r="F259" s="1"/>
      <c r="G259" s="1"/>
      <c r="H259" s="1"/>
      <c r="I259" s="1"/>
      <c r="J259" s="1"/>
      <c r="K259" s="1"/>
      <c r="L259" s="1"/>
      <c r="M259" s="1"/>
      <c r="N259" s="1"/>
      <c r="O259" s="1"/>
      <c r="P259" s="229"/>
      <c r="Q259" s="1"/>
      <c r="R259" s="1"/>
      <c r="S259" s="1"/>
      <c r="T259" s="1"/>
      <c r="U259" s="1"/>
      <c r="V259" s="1"/>
      <c r="W259" s="1"/>
      <c r="X259" s="1"/>
      <c r="Y259" s="1"/>
      <c r="Z259" s="1"/>
      <c r="AA259" s="1"/>
      <c r="AB259" s="1"/>
      <c r="AC259" s="1"/>
      <c r="AD259" s="1"/>
      <c r="AE259" s="1"/>
      <c r="AF259" s="1"/>
      <c r="AG259" s="1"/>
      <c r="AH259" s="1"/>
      <c r="AI259" s="1"/>
      <c r="AJ259" s="1"/>
      <c r="AK259" s="1"/>
    </row>
    <row r="260" spans="1:37" ht="14.25" customHeight="1">
      <c r="A260" s="425"/>
      <c r="B260" s="1"/>
      <c r="C260" s="1"/>
      <c r="D260" s="1"/>
      <c r="E260" s="1"/>
      <c r="F260" s="1"/>
      <c r="G260" s="1"/>
      <c r="H260" s="1"/>
      <c r="I260" s="1"/>
      <c r="J260" s="1"/>
      <c r="K260" s="1"/>
      <c r="L260" s="1"/>
      <c r="M260" s="1"/>
      <c r="N260" s="1"/>
      <c r="O260" s="1"/>
      <c r="P260" s="229"/>
      <c r="Q260" s="1"/>
      <c r="R260" s="1"/>
      <c r="S260" s="1"/>
      <c r="T260" s="1"/>
      <c r="U260" s="1"/>
      <c r="V260" s="1"/>
      <c r="W260" s="1"/>
      <c r="X260" s="1"/>
      <c r="Y260" s="1"/>
      <c r="Z260" s="1"/>
      <c r="AA260" s="1"/>
      <c r="AB260" s="1"/>
      <c r="AC260" s="1"/>
      <c r="AD260" s="1"/>
      <c r="AE260" s="1"/>
      <c r="AF260" s="1"/>
      <c r="AG260" s="1"/>
      <c r="AH260" s="1"/>
      <c r="AI260" s="1"/>
      <c r="AJ260" s="1"/>
      <c r="AK260" s="1"/>
    </row>
    <row r="261" spans="1:37" ht="14.25" customHeight="1">
      <c r="A261" s="425"/>
      <c r="B261" s="1"/>
      <c r="C261" s="1"/>
      <c r="D261" s="1"/>
      <c r="E261" s="1"/>
      <c r="F261" s="1"/>
      <c r="G261" s="1"/>
      <c r="H261" s="1"/>
      <c r="I261" s="1"/>
      <c r="J261" s="1"/>
      <c r="K261" s="1"/>
      <c r="L261" s="1"/>
      <c r="M261" s="1"/>
      <c r="N261" s="1"/>
      <c r="O261" s="1"/>
      <c r="P261" s="229"/>
      <c r="Q261" s="1"/>
      <c r="R261" s="1"/>
      <c r="S261" s="1"/>
      <c r="T261" s="1"/>
      <c r="U261" s="1"/>
      <c r="V261" s="1"/>
      <c r="W261" s="1"/>
      <c r="X261" s="1"/>
      <c r="Y261" s="1"/>
      <c r="Z261" s="1"/>
      <c r="AA261" s="1"/>
      <c r="AB261" s="1"/>
      <c r="AC261" s="1"/>
      <c r="AD261" s="1"/>
      <c r="AE261" s="1"/>
      <c r="AF261" s="1"/>
      <c r="AG261" s="1"/>
      <c r="AH261" s="1"/>
      <c r="AI261" s="1"/>
      <c r="AJ261" s="1"/>
      <c r="AK261" s="1"/>
    </row>
    <row r="262" spans="1:37" ht="14.25" customHeight="1">
      <c r="A262" s="425"/>
      <c r="B262" s="1"/>
      <c r="C262" s="1"/>
      <c r="D262" s="1"/>
      <c r="E262" s="1"/>
      <c r="F262" s="1"/>
      <c r="G262" s="1"/>
      <c r="H262" s="1"/>
      <c r="I262" s="1"/>
      <c r="J262" s="1"/>
      <c r="K262" s="1"/>
      <c r="L262" s="1"/>
      <c r="M262" s="1"/>
      <c r="N262" s="1"/>
      <c r="O262" s="1"/>
      <c r="P262" s="229"/>
      <c r="Q262" s="1"/>
      <c r="R262" s="1"/>
      <c r="S262" s="1"/>
      <c r="T262" s="1"/>
      <c r="U262" s="1"/>
      <c r="V262" s="1"/>
      <c r="W262" s="1"/>
      <c r="X262" s="1"/>
      <c r="Y262" s="1"/>
      <c r="Z262" s="1"/>
      <c r="AA262" s="1"/>
      <c r="AB262" s="1"/>
      <c r="AC262" s="1"/>
      <c r="AD262" s="1"/>
      <c r="AE262" s="1"/>
      <c r="AF262" s="1"/>
      <c r="AG262" s="1"/>
      <c r="AH262" s="1"/>
      <c r="AI262" s="1"/>
      <c r="AJ262" s="1"/>
      <c r="AK262" s="1"/>
    </row>
    <row r="263" spans="1:37" ht="14.25" customHeight="1">
      <c r="A263" s="425"/>
      <c r="B263" s="1"/>
      <c r="C263" s="1"/>
      <c r="D263" s="1"/>
      <c r="E263" s="1"/>
      <c r="F263" s="1"/>
      <c r="G263" s="1"/>
      <c r="H263" s="1"/>
      <c r="I263" s="1"/>
      <c r="J263" s="1"/>
      <c r="K263" s="1"/>
      <c r="L263" s="1"/>
      <c r="M263" s="1"/>
      <c r="N263" s="1"/>
      <c r="O263" s="1"/>
      <c r="P263" s="229"/>
      <c r="Q263" s="1"/>
      <c r="R263" s="1"/>
      <c r="S263" s="1"/>
      <c r="T263" s="1"/>
      <c r="U263" s="1"/>
      <c r="V263" s="1"/>
      <c r="W263" s="1"/>
      <c r="X263" s="1"/>
      <c r="Y263" s="1"/>
      <c r="Z263" s="1"/>
      <c r="AA263" s="1"/>
      <c r="AB263" s="1"/>
      <c r="AC263" s="1"/>
      <c r="AD263" s="1"/>
      <c r="AE263" s="1"/>
      <c r="AF263" s="1"/>
      <c r="AG263" s="1"/>
      <c r="AH263" s="1"/>
      <c r="AI263" s="1"/>
      <c r="AJ263" s="1"/>
      <c r="AK263" s="1"/>
    </row>
    <row r="264" spans="1:37" ht="14.25" customHeight="1">
      <c r="A264" s="425"/>
      <c r="B264" s="1"/>
      <c r="C264" s="1"/>
      <c r="D264" s="1"/>
      <c r="E264" s="1"/>
      <c r="F264" s="1"/>
      <c r="G264" s="1"/>
      <c r="H264" s="1"/>
      <c r="I264" s="1"/>
      <c r="J264" s="1"/>
      <c r="K264" s="1"/>
      <c r="L264" s="1"/>
      <c r="M264" s="1"/>
      <c r="N264" s="1"/>
      <c r="O264" s="1"/>
      <c r="P264" s="229"/>
      <c r="Q264" s="1"/>
      <c r="R264" s="1"/>
      <c r="S264" s="1"/>
      <c r="T264" s="1"/>
      <c r="U264" s="1"/>
      <c r="V264" s="1"/>
      <c r="W264" s="1"/>
      <c r="X264" s="1"/>
      <c r="Y264" s="1"/>
      <c r="Z264" s="1"/>
      <c r="AA264" s="1"/>
      <c r="AB264" s="1"/>
      <c r="AC264" s="1"/>
      <c r="AD264" s="1"/>
      <c r="AE264" s="1"/>
      <c r="AF264" s="1"/>
      <c r="AG264" s="1"/>
      <c r="AH264" s="1"/>
      <c r="AI264" s="1"/>
      <c r="AJ264" s="1"/>
      <c r="AK264" s="1"/>
    </row>
    <row r="265" spans="1:37" ht="14.25" customHeight="1">
      <c r="A265" s="425"/>
      <c r="B265" s="1"/>
      <c r="C265" s="1"/>
      <c r="D265" s="1"/>
      <c r="E265" s="1"/>
      <c r="F265" s="1"/>
      <c r="G265" s="1"/>
      <c r="H265" s="1"/>
      <c r="I265" s="1"/>
      <c r="J265" s="1"/>
      <c r="K265" s="1"/>
      <c r="L265" s="1"/>
      <c r="M265" s="1"/>
      <c r="N265" s="1"/>
      <c r="O265" s="1"/>
      <c r="P265" s="229"/>
      <c r="Q265" s="1"/>
      <c r="R265" s="1"/>
      <c r="S265" s="1"/>
      <c r="T265" s="1"/>
      <c r="U265" s="1"/>
      <c r="V265" s="1"/>
      <c r="W265" s="1"/>
      <c r="X265" s="1"/>
      <c r="Y265" s="1"/>
      <c r="Z265" s="1"/>
      <c r="AA265" s="1"/>
      <c r="AB265" s="1"/>
      <c r="AC265" s="1"/>
      <c r="AD265" s="1"/>
      <c r="AE265" s="1"/>
      <c r="AF265" s="1"/>
      <c r="AG265" s="1"/>
      <c r="AH265" s="1"/>
      <c r="AI265" s="1"/>
      <c r="AJ265" s="1"/>
      <c r="AK265" s="1"/>
    </row>
    <row r="266" spans="1:37" ht="14.25" customHeight="1">
      <c r="A266" s="425"/>
      <c r="B266" s="1"/>
      <c r="C266" s="1"/>
      <c r="D266" s="1"/>
      <c r="E266" s="1"/>
      <c r="F266" s="1"/>
      <c r="G266" s="1"/>
      <c r="H266" s="1"/>
      <c r="I266" s="1"/>
      <c r="J266" s="1"/>
      <c r="K266" s="1"/>
      <c r="L266" s="1"/>
      <c r="M266" s="1"/>
      <c r="N266" s="1"/>
      <c r="O266" s="1"/>
      <c r="P266" s="229"/>
      <c r="Q266" s="1"/>
      <c r="R266" s="1"/>
      <c r="S266" s="1"/>
      <c r="T266" s="1"/>
      <c r="U266" s="1"/>
      <c r="V266" s="1"/>
      <c r="W266" s="1"/>
      <c r="X266" s="1"/>
      <c r="Y266" s="1"/>
      <c r="Z266" s="1"/>
      <c r="AA266" s="1"/>
      <c r="AB266" s="1"/>
      <c r="AC266" s="1"/>
      <c r="AD266" s="1"/>
      <c r="AE266" s="1"/>
      <c r="AF266" s="1"/>
      <c r="AG266" s="1"/>
      <c r="AH266" s="1"/>
      <c r="AI266" s="1"/>
      <c r="AJ266" s="1"/>
      <c r="AK266" s="1"/>
    </row>
    <row r="267" spans="1:37" ht="14.25" customHeight="1">
      <c r="A267" s="425"/>
      <c r="B267" s="1"/>
      <c r="C267" s="1"/>
      <c r="D267" s="1"/>
      <c r="E267" s="1"/>
      <c r="F267" s="1"/>
      <c r="G267" s="1"/>
      <c r="H267" s="1"/>
      <c r="I267" s="1"/>
      <c r="J267" s="1"/>
      <c r="K267" s="1"/>
      <c r="L267" s="1"/>
      <c r="M267" s="1"/>
      <c r="N267" s="1"/>
      <c r="O267" s="1"/>
      <c r="P267" s="229"/>
      <c r="Q267" s="1"/>
      <c r="R267" s="1"/>
      <c r="S267" s="1"/>
      <c r="T267" s="1"/>
      <c r="U267" s="1"/>
      <c r="V267" s="1"/>
      <c r="W267" s="1"/>
      <c r="X267" s="1"/>
      <c r="Y267" s="1"/>
      <c r="Z267" s="1"/>
      <c r="AA267" s="1"/>
      <c r="AB267" s="1"/>
      <c r="AC267" s="1"/>
      <c r="AD267" s="1"/>
      <c r="AE267" s="1"/>
      <c r="AF267" s="1"/>
      <c r="AG267" s="1"/>
      <c r="AH267" s="1"/>
      <c r="AI267" s="1"/>
      <c r="AJ267" s="1"/>
      <c r="AK267" s="1"/>
    </row>
    <row r="268" spans="1:37" ht="14.25" customHeight="1">
      <c r="A268" s="425"/>
      <c r="B268" s="1"/>
      <c r="C268" s="1"/>
      <c r="D268" s="1"/>
      <c r="E268" s="1"/>
      <c r="F268" s="1"/>
      <c r="G268" s="1"/>
      <c r="H268" s="1"/>
      <c r="I268" s="1"/>
      <c r="J268" s="1"/>
      <c r="K268" s="1"/>
      <c r="L268" s="1"/>
      <c r="M268" s="1"/>
      <c r="N268" s="1"/>
      <c r="O268" s="1"/>
      <c r="P268" s="229"/>
      <c r="Q268" s="1"/>
      <c r="R268" s="1"/>
      <c r="S268" s="1"/>
      <c r="T268" s="1"/>
      <c r="U268" s="1"/>
      <c r="V268" s="1"/>
      <c r="W268" s="1"/>
      <c r="X268" s="1"/>
      <c r="Y268" s="1"/>
      <c r="Z268" s="1"/>
      <c r="AA268" s="1"/>
      <c r="AB268" s="1"/>
      <c r="AC268" s="1"/>
      <c r="AD268" s="1"/>
      <c r="AE268" s="1"/>
      <c r="AF268" s="1"/>
      <c r="AG268" s="1"/>
      <c r="AH268" s="1"/>
      <c r="AI268" s="1"/>
      <c r="AJ268" s="1"/>
      <c r="AK268" s="1"/>
    </row>
    <row r="269" spans="1:37" ht="14.25" customHeight="1">
      <c r="A269" s="425"/>
      <c r="B269" s="1"/>
      <c r="C269" s="1"/>
      <c r="D269" s="1"/>
      <c r="E269" s="1"/>
      <c r="F269" s="1"/>
      <c r="G269" s="1"/>
      <c r="H269" s="1"/>
      <c r="I269" s="1"/>
      <c r="J269" s="1"/>
      <c r="K269" s="1"/>
      <c r="L269" s="1"/>
      <c r="M269" s="1"/>
      <c r="N269" s="1"/>
      <c r="O269" s="1"/>
      <c r="P269" s="229"/>
      <c r="Q269" s="1"/>
      <c r="R269" s="1"/>
      <c r="S269" s="1"/>
      <c r="T269" s="1"/>
      <c r="U269" s="1"/>
      <c r="V269" s="1"/>
      <c r="W269" s="1"/>
      <c r="X269" s="1"/>
      <c r="Y269" s="1"/>
      <c r="Z269" s="1"/>
      <c r="AA269" s="1"/>
      <c r="AB269" s="1"/>
      <c r="AC269" s="1"/>
      <c r="AD269" s="1"/>
      <c r="AE269" s="1"/>
      <c r="AF269" s="1"/>
      <c r="AG269" s="1"/>
      <c r="AH269" s="1"/>
      <c r="AI269" s="1"/>
      <c r="AJ269" s="1"/>
      <c r="AK269" s="1"/>
    </row>
    <row r="270" spans="1:37" ht="14.25" customHeight="1">
      <c r="A270" s="425"/>
      <c r="B270" s="1"/>
      <c r="C270" s="1"/>
      <c r="D270" s="1"/>
      <c r="E270" s="1"/>
      <c r="F270" s="1"/>
      <c r="G270" s="1"/>
      <c r="H270" s="1"/>
      <c r="I270" s="1"/>
      <c r="J270" s="1"/>
      <c r="K270" s="1"/>
      <c r="L270" s="1"/>
      <c r="M270" s="1"/>
      <c r="N270" s="1"/>
      <c r="O270" s="1"/>
      <c r="P270" s="229"/>
      <c r="Q270" s="1"/>
      <c r="R270" s="1"/>
      <c r="S270" s="1"/>
      <c r="T270" s="1"/>
      <c r="U270" s="1"/>
      <c r="V270" s="1"/>
      <c r="W270" s="1"/>
      <c r="X270" s="1"/>
      <c r="Y270" s="1"/>
      <c r="Z270" s="1"/>
      <c r="AA270" s="1"/>
      <c r="AB270" s="1"/>
      <c r="AC270" s="1"/>
      <c r="AD270" s="1"/>
      <c r="AE270" s="1"/>
      <c r="AF270" s="1"/>
      <c r="AG270" s="1"/>
      <c r="AH270" s="1"/>
      <c r="AI270" s="1"/>
      <c r="AJ270" s="1"/>
      <c r="AK270" s="1"/>
    </row>
    <row r="271" spans="1:37" ht="14.25" customHeight="1">
      <c r="A271" s="425"/>
      <c r="B271" s="1"/>
      <c r="C271" s="1"/>
      <c r="D271" s="1"/>
      <c r="E271" s="1"/>
      <c r="F271" s="1"/>
      <c r="G271" s="1"/>
      <c r="H271" s="1"/>
      <c r="I271" s="1"/>
      <c r="J271" s="1"/>
      <c r="K271" s="1"/>
      <c r="L271" s="1"/>
      <c r="M271" s="1"/>
      <c r="N271" s="1"/>
      <c r="O271" s="1"/>
      <c r="P271" s="229"/>
      <c r="Q271" s="1"/>
      <c r="R271" s="1"/>
      <c r="S271" s="1"/>
      <c r="T271" s="1"/>
      <c r="U271" s="1"/>
      <c r="V271" s="1"/>
      <c r="W271" s="1"/>
      <c r="X271" s="1"/>
      <c r="Y271" s="1"/>
      <c r="Z271" s="1"/>
      <c r="AA271" s="1"/>
      <c r="AB271" s="1"/>
      <c r="AC271" s="1"/>
      <c r="AD271" s="1"/>
      <c r="AE271" s="1"/>
      <c r="AF271" s="1"/>
      <c r="AG271" s="1"/>
      <c r="AH271" s="1"/>
      <c r="AI271" s="1"/>
      <c r="AJ271" s="1"/>
      <c r="AK271" s="1"/>
    </row>
    <row r="272" spans="1:37" ht="14.25" customHeight="1">
      <c r="A272" s="425"/>
      <c r="B272" s="1"/>
      <c r="C272" s="1"/>
      <c r="D272" s="1"/>
      <c r="E272" s="1"/>
      <c r="F272" s="1"/>
      <c r="G272" s="1"/>
      <c r="H272" s="1"/>
      <c r="I272" s="1"/>
      <c r="J272" s="1"/>
      <c r="K272" s="1"/>
      <c r="L272" s="1"/>
      <c r="M272" s="1"/>
      <c r="N272" s="1"/>
      <c r="O272" s="1"/>
      <c r="P272" s="229"/>
      <c r="Q272" s="1"/>
      <c r="R272" s="1"/>
      <c r="S272" s="1"/>
      <c r="T272" s="1"/>
      <c r="U272" s="1"/>
      <c r="V272" s="1"/>
      <c r="W272" s="1"/>
      <c r="X272" s="1"/>
      <c r="Y272" s="1"/>
      <c r="Z272" s="1"/>
      <c r="AA272" s="1"/>
      <c r="AB272" s="1"/>
      <c r="AC272" s="1"/>
      <c r="AD272" s="1"/>
      <c r="AE272" s="1"/>
      <c r="AF272" s="1"/>
      <c r="AG272" s="1"/>
      <c r="AH272" s="1"/>
      <c r="AI272" s="1"/>
      <c r="AJ272" s="1"/>
      <c r="AK272" s="1"/>
    </row>
    <row r="273" spans="1:37" ht="14.25" customHeight="1">
      <c r="A273" s="425"/>
      <c r="B273" s="1"/>
      <c r="C273" s="1"/>
      <c r="D273" s="1"/>
      <c r="E273" s="1"/>
      <c r="F273" s="1"/>
      <c r="G273" s="1"/>
      <c r="H273" s="1"/>
      <c r="I273" s="1"/>
      <c r="J273" s="1"/>
      <c r="K273" s="1"/>
      <c r="L273" s="1"/>
      <c r="M273" s="1"/>
      <c r="N273" s="1"/>
      <c r="O273" s="1"/>
      <c r="P273" s="229"/>
      <c r="Q273" s="1"/>
      <c r="R273" s="1"/>
      <c r="S273" s="1"/>
      <c r="T273" s="1"/>
      <c r="U273" s="1"/>
      <c r="V273" s="1"/>
      <c r="W273" s="1"/>
      <c r="X273" s="1"/>
      <c r="Y273" s="1"/>
      <c r="Z273" s="1"/>
      <c r="AA273" s="1"/>
      <c r="AB273" s="1"/>
      <c r="AC273" s="1"/>
      <c r="AD273" s="1"/>
      <c r="AE273" s="1"/>
      <c r="AF273" s="1"/>
      <c r="AG273" s="1"/>
      <c r="AH273" s="1"/>
      <c r="AI273" s="1"/>
      <c r="AJ273" s="1"/>
      <c r="AK273" s="1"/>
    </row>
    <row r="274" spans="1:37" ht="14.25" customHeight="1">
      <c r="A274" s="425"/>
      <c r="B274" s="1"/>
      <c r="C274" s="1"/>
      <c r="D274" s="1"/>
      <c r="E274" s="1"/>
      <c r="F274" s="1"/>
      <c r="G274" s="1"/>
      <c r="H274" s="1"/>
      <c r="I274" s="1"/>
      <c r="J274" s="1"/>
      <c r="K274" s="1"/>
      <c r="L274" s="1"/>
      <c r="M274" s="1"/>
      <c r="N274" s="1"/>
      <c r="O274" s="1"/>
      <c r="P274" s="229"/>
      <c r="Q274" s="1"/>
      <c r="R274" s="1"/>
      <c r="S274" s="1"/>
      <c r="T274" s="1"/>
      <c r="U274" s="1"/>
      <c r="V274" s="1"/>
      <c r="W274" s="1"/>
      <c r="X274" s="1"/>
      <c r="Y274" s="1"/>
      <c r="Z274" s="1"/>
      <c r="AA274" s="1"/>
      <c r="AB274" s="1"/>
      <c r="AC274" s="1"/>
      <c r="AD274" s="1"/>
      <c r="AE274" s="1"/>
      <c r="AF274" s="1"/>
      <c r="AG274" s="1"/>
      <c r="AH274" s="1"/>
      <c r="AI274" s="1"/>
      <c r="AJ274" s="1"/>
      <c r="AK274" s="1"/>
    </row>
    <row r="275" spans="1:37" ht="14.25" customHeight="1">
      <c r="A275" s="425"/>
      <c r="B275" s="1"/>
      <c r="C275" s="1"/>
      <c r="D275" s="1"/>
      <c r="E275" s="1"/>
      <c r="F275" s="1"/>
      <c r="G275" s="1"/>
      <c r="H275" s="1"/>
      <c r="I275" s="1"/>
      <c r="J275" s="1"/>
      <c r="K275" s="1"/>
      <c r="L275" s="1"/>
      <c r="M275" s="1"/>
      <c r="N275" s="1"/>
      <c r="O275" s="1"/>
      <c r="P275" s="229"/>
      <c r="Q275" s="1"/>
      <c r="R275" s="1"/>
      <c r="S275" s="1"/>
      <c r="T275" s="1"/>
      <c r="U275" s="1"/>
      <c r="V275" s="1"/>
      <c r="W275" s="1"/>
      <c r="X275" s="1"/>
      <c r="Y275" s="1"/>
      <c r="Z275" s="1"/>
      <c r="AA275" s="1"/>
      <c r="AB275" s="1"/>
      <c r="AC275" s="1"/>
      <c r="AD275" s="1"/>
      <c r="AE275" s="1"/>
      <c r="AF275" s="1"/>
      <c r="AG275" s="1"/>
      <c r="AH275" s="1"/>
      <c r="AI275" s="1"/>
      <c r="AJ275" s="1"/>
      <c r="AK275" s="1"/>
    </row>
    <row r="276" spans="1:37" ht="14.25" customHeight="1">
      <c r="A276" s="425"/>
      <c r="B276" s="1"/>
      <c r="C276" s="1"/>
      <c r="D276" s="1"/>
      <c r="E276" s="1"/>
      <c r="F276" s="1"/>
      <c r="G276" s="1"/>
      <c r="H276" s="1"/>
      <c r="I276" s="1"/>
      <c r="J276" s="1"/>
      <c r="K276" s="1"/>
      <c r="L276" s="1"/>
      <c r="M276" s="1"/>
      <c r="N276" s="1"/>
      <c r="O276" s="1"/>
      <c r="P276" s="229"/>
      <c r="Q276" s="1"/>
      <c r="R276" s="1"/>
      <c r="S276" s="1"/>
      <c r="T276" s="1"/>
      <c r="U276" s="1"/>
      <c r="V276" s="1"/>
      <c r="W276" s="1"/>
      <c r="X276" s="1"/>
      <c r="Y276" s="1"/>
      <c r="Z276" s="1"/>
      <c r="AA276" s="1"/>
      <c r="AB276" s="1"/>
      <c r="AC276" s="1"/>
      <c r="AD276" s="1"/>
      <c r="AE276" s="1"/>
      <c r="AF276" s="1"/>
      <c r="AG276" s="1"/>
      <c r="AH276" s="1"/>
      <c r="AI276" s="1"/>
      <c r="AJ276" s="1"/>
      <c r="AK276" s="1"/>
    </row>
    <row r="277" spans="1:37" ht="14.25" customHeight="1">
      <c r="A277" s="425"/>
      <c r="B277" s="1"/>
      <c r="C277" s="1"/>
      <c r="D277" s="1"/>
      <c r="E277" s="1"/>
      <c r="F277" s="1"/>
      <c r="G277" s="1"/>
      <c r="H277" s="1"/>
      <c r="I277" s="1"/>
      <c r="J277" s="1"/>
      <c r="K277" s="1"/>
      <c r="L277" s="1"/>
      <c r="M277" s="1"/>
      <c r="N277" s="1"/>
      <c r="O277" s="1"/>
      <c r="P277" s="229"/>
      <c r="Q277" s="1"/>
      <c r="R277" s="1"/>
      <c r="S277" s="1"/>
      <c r="T277" s="1"/>
      <c r="U277" s="1"/>
      <c r="V277" s="1"/>
      <c r="W277" s="1"/>
      <c r="X277" s="1"/>
      <c r="Y277" s="1"/>
      <c r="Z277" s="1"/>
      <c r="AA277" s="1"/>
      <c r="AB277" s="1"/>
      <c r="AC277" s="1"/>
      <c r="AD277" s="1"/>
      <c r="AE277" s="1"/>
      <c r="AF277" s="1"/>
      <c r="AG277" s="1"/>
      <c r="AH277" s="1"/>
      <c r="AI277" s="1"/>
      <c r="AJ277" s="1"/>
      <c r="AK277" s="1"/>
    </row>
    <row r="278" spans="1:37" ht="14.25" customHeight="1">
      <c r="A278" s="425"/>
      <c r="B278" s="1"/>
      <c r="C278" s="1"/>
      <c r="D278" s="1"/>
      <c r="E278" s="1"/>
      <c r="F278" s="1"/>
      <c r="G278" s="1"/>
      <c r="H278" s="1"/>
      <c r="I278" s="1"/>
      <c r="J278" s="1"/>
      <c r="K278" s="1"/>
      <c r="L278" s="1"/>
      <c r="M278" s="1"/>
      <c r="N278" s="1"/>
      <c r="O278" s="1"/>
      <c r="P278" s="229"/>
      <c r="Q278" s="1"/>
      <c r="R278" s="1"/>
      <c r="S278" s="1"/>
      <c r="T278" s="1"/>
      <c r="U278" s="1"/>
      <c r="V278" s="1"/>
      <c r="W278" s="1"/>
      <c r="X278" s="1"/>
      <c r="Y278" s="1"/>
      <c r="Z278" s="1"/>
      <c r="AA278" s="1"/>
      <c r="AB278" s="1"/>
      <c r="AC278" s="1"/>
      <c r="AD278" s="1"/>
      <c r="AE278" s="1"/>
      <c r="AF278" s="1"/>
      <c r="AG278" s="1"/>
      <c r="AH278" s="1"/>
      <c r="AI278" s="1"/>
      <c r="AJ278" s="1"/>
      <c r="AK278" s="1"/>
    </row>
    <row r="279" spans="1:37" ht="14.25" customHeight="1">
      <c r="A279" s="425"/>
      <c r="B279" s="1"/>
      <c r="C279" s="1"/>
      <c r="D279" s="1"/>
      <c r="E279" s="1"/>
      <c r="F279" s="1"/>
      <c r="G279" s="1"/>
      <c r="H279" s="1"/>
      <c r="I279" s="1"/>
      <c r="J279" s="1"/>
      <c r="K279" s="1"/>
      <c r="L279" s="1"/>
      <c r="M279" s="1"/>
      <c r="N279" s="1"/>
      <c r="O279" s="1"/>
      <c r="P279" s="229"/>
      <c r="Q279" s="1"/>
      <c r="R279" s="1"/>
      <c r="S279" s="1"/>
      <c r="T279" s="1"/>
      <c r="U279" s="1"/>
      <c r="V279" s="1"/>
      <c r="W279" s="1"/>
      <c r="X279" s="1"/>
      <c r="Y279" s="1"/>
      <c r="Z279" s="1"/>
      <c r="AA279" s="1"/>
      <c r="AB279" s="1"/>
      <c r="AC279" s="1"/>
      <c r="AD279" s="1"/>
      <c r="AE279" s="1"/>
      <c r="AF279" s="1"/>
      <c r="AG279" s="1"/>
      <c r="AH279" s="1"/>
      <c r="AI279" s="1"/>
      <c r="AJ279" s="1"/>
      <c r="AK279" s="1"/>
    </row>
    <row r="280" spans="1:37" ht="14.25" customHeight="1">
      <c r="A280" s="425"/>
      <c r="B280" s="1"/>
      <c r="C280" s="1"/>
      <c r="D280" s="1"/>
      <c r="E280" s="1"/>
      <c r="F280" s="1"/>
      <c r="G280" s="1"/>
      <c r="H280" s="1"/>
      <c r="I280" s="1"/>
      <c r="J280" s="1"/>
      <c r="K280" s="1"/>
      <c r="L280" s="1"/>
      <c r="M280" s="1"/>
      <c r="N280" s="1"/>
      <c r="O280" s="1"/>
      <c r="P280" s="229"/>
      <c r="Q280" s="1"/>
      <c r="R280" s="1"/>
      <c r="S280" s="1"/>
      <c r="T280" s="1"/>
      <c r="U280" s="1"/>
      <c r="V280" s="1"/>
      <c r="W280" s="1"/>
      <c r="X280" s="1"/>
      <c r="Y280" s="1"/>
      <c r="Z280" s="1"/>
      <c r="AA280" s="1"/>
      <c r="AB280" s="1"/>
      <c r="AC280" s="1"/>
      <c r="AD280" s="1"/>
      <c r="AE280" s="1"/>
      <c r="AF280" s="1"/>
      <c r="AG280" s="1"/>
      <c r="AH280" s="1"/>
      <c r="AI280" s="1"/>
      <c r="AJ280" s="1"/>
      <c r="AK280" s="1"/>
    </row>
    <row r="281" spans="1:37" ht="14.25" customHeight="1">
      <c r="A281" s="425"/>
      <c r="B281" s="1"/>
      <c r="C281" s="1"/>
      <c r="D281" s="1"/>
      <c r="E281" s="1"/>
      <c r="F281" s="1"/>
      <c r="G281" s="1"/>
      <c r="H281" s="1"/>
      <c r="I281" s="1"/>
      <c r="J281" s="1"/>
      <c r="K281" s="1"/>
      <c r="L281" s="1"/>
      <c r="M281" s="1"/>
      <c r="N281" s="1"/>
      <c r="O281" s="1"/>
      <c r="P281" s="229"/>
      <c r="Q281" s="1"/>
      <c r="R281" s="1"/>
      <c r="S281" s="1"/>
      <c r="T281" s="1"/>
      <c r="U281" s="1"/>
      <c r="V281" s="1"/>
      <c r="W281" s="1"/>
      <c r="X281" s="1"/>
      <c r="Y281" s="1"/>
      <c r="Z281" s="1"/>
      <c r="AA281" s="1"/>
      <c r="AB281" s="1"/>
      <c r="AC281" s="1"/>
      <c r="AD281" s="1"/>
      <c r="AE281" s="1"/>
      <c r="AF281" s="1"/>
      <c r="AG281" s="1"/>
      <c r="AH281" s="1"/>
      <c r="AI281" s="1"/>
      <c r="AJ281" s="1"/>
      <c r="AK281" s="1"/>
    </row>
    <row r="282" spans="1:37" ht="14.25" customHeight="1">
      <c r="A282" s="425"/>
      <c r="B282" s="1"/>
      <c r="C282" s="1"/>
      <c r="D282" s="1"/>
      <c r="E282" s="1"/>
      <c r="F282" s="1"/>
      <c r="G282" s="1"/>
      <c r="H282" s="1"/>
      <c r="I282" s="1"/>
      <c r="J282" s="1"/>
      <c r="K282" s="1"/>
      <c r="L282" s="1"/>
      <c r="M282" s="1"/>
      <c r="N282" s="1"/>
      <c r="O282" s="1"/>
      <c r="P282" s="229"/>
      <c r="Q282" s="1"/>
      <c r="R282" s="1"/>
      <c r="S282" s="1"/>
      <c r="T282" s="1"/>
      <c r="U282" s="1"/>
      <c r="V282" s="1"/>
      <c r="W282" s="1"/>
      <c r="X282" s="1"/>
      <c r="Y282" s="1"/>
      <c r="Z282" s="1"/>
      <c r="AA282" s="1"/>
      <c r="AB282" s="1"/>
      <c r="AC282" s="1"/>
      <c r="AD282" s="1"/>
      <c r="AE282" s="1"/>
      <c r="AF282" s="1"/>
      <c r="AG282" s="1"/>
      <c r="AH282" s="1"/>
      <c r="AI282" s="1"/>
      <c r="AJ282" s="1"/>
      <c r="AK282" s="1"/>
    </row>
    <row r="283" spans="1:37" ht="14.25" customHeight="1">
      <c r="A283" s="425"/>
      <c r="B283" s="1"/>
      <c r="C283" s="1"/>
      <c r="D283" s="1"/>
      <c r="E283" s="1"/>
      <c r="F283" s="1"/>
      <c r="G283" s="1"/>
      <c r="H283" s="1"/>
      <c r="I283" s="1"/>
      <c r="J283" s="1"/>
      <c r="K283" s="1"/>
      <c r="L283" s="1"/>
      <c r="M283" s="1"/>
      <c r="N283" s="1"/>
      <c r="O283" s="1"/>
      <c r="P283" s="229"/>
      <c r="Q283" s="1"/>
      <c r="R283" s="1"/>
      <c r="S283" s="1"/>
      <c r="T283" s="1"/>
      <c r="U283" s="1"/>
      <c r="V283" s="1"/>
      <c r="W283" s="1"/>
      <c r="X283" s="1"/>
      <c r="Y283" s="1"/>
      <c r="Z283" s="1"/>
      <c r="AA283" s="1"/>
      <c r="AB283" s="1"/>
      <c r="AC283" s="1"/>
      <c r="AD283" s="1"/>
      <c r="AE283" s="1"/>
      <c r="AF283" s="1"/>
      <c r="AG283" s="1"/>
      <c r="AH283" s="1"/>
      <c r="AI283" s="1"/>
      <c r="AJ283" s="1"/>
      <c r="AK283" s="1"/>
    </row>
    <row r="284" spans="1:37" ht="14.25" customHeight="1">
      <c r="A284" s="425"/>
      <c r="B284" s="1"/>
      <c r="C284" s="1"/>
      <c r="D284" s="1"/>
      <c r="E284" s="1"/>
      <c r="F284" s="1"/>
      <c r="G284" s="1"/>
      <c r="H284" s="1"/>
      <c r="I284" s="1"/>
      <c r="J284" s="1"/>
      <c r="K284" s="1"/>
      <c r="L284" s="1"/>
      <c r="M284" s="1"/>
      <c r="N284" s="1"/>
      <c r="O284" s="1"/>
      <c r="P284" s="229"/>
      <c r="Q284" s="1"/>
      <c r="R284" s="1"/>
      <c r="S284" s="1"/>
      <c r="T284" s="1"/>
      <c r="U284" s="1"/>
      <c r="V284" s="1"/>
      <c r="W284" s="1"/>
      <c r="X284" s="1"/>
      <c r="Y284" s="1"/>
      <c r="Z284" s="1"/>
      <c r="AA284" s="1"/>
      <c r="AB284" s="1"/>
      <c r="AC284" s="1"/>
      <c r="AD284" s="1"/>
      <c r="AE284" s="1"/>
      <c r="AF284" s="1"/>
      <c r="AG284" s="1"/>
      <c r="AH284" s="1"/>
      <c r="AI284" s="1"/>
      <c r="AJ284" s="1"/>
      <c r="AK284" s="1"/>
    </row>
    <row r="285" spans="1:37" ht="14.25" customHeight="1">
      <c r="A285" s="425"/>
      <c r="B285" s="1"/>
      <c r="C285" s="1"/>
      <c r="D285" s="1"/>
      <c r="E285" s="1"/>
      <c r="F285" s="1"/>
      <c r="G285" s="1"/>
      <c r="H285" s="1"/>
      <c r="I285" s="1"/>
      <c r="J285" s="1"/>
      <c r="K285" s="1"/>
      <c r="L285" s="1"/>
      <c r="M285" s="1"/>
      <c r="N285" s="1"/>
      <c r="O285" s="1"/>
      <c r="P285" s="229"/>
      <c r="Q285" s="1"/>
      <c r="R285" s="1"/>
      <c r="S285" s="1"/>
      <c r="T285" s="1"/>
      <c r="U285" s="1"/>
      <c r="V285" s="1"/>
      <c r="W285" s="1"/>
      <c r="X285" s="1"/>
      <c r="Y285" s="1"/>
      <c r="Z285" s="1"/>
      <c r="AA285" s="1"/>
      <c r="AB285" s="1"/>
      <c r="AC285" s="1"/>
      <c r="AD285" s="1"/>
      <c r="AE285" s="1"/>
      <c r="AF285" s="1"/>
      <c r="AG285" s="1"/>
      <c r="AH285" s="1"/>
      <c r="AI285" s="1"/>
      <c r="AJ285" s="1"/>
      <c r="AK285" s="1"/>
    </row>
    <row r="286" spans="1:37" ht="14.25" customHeight="1">
      <c r="A286" s="425"/>
      <c r="B286" s="1"/>
      <c r="C286" s="1"/>
      <c r="D286" s="1"/>
      <c r="E286" s="1"/>
      <c r="F286" s="1"/>
      <c r="G286" s="1"/>
      <c r="H286" s="1"/>
      <c r="I286" s="1"/>
      <c r="J286" s="1"/>
      <c r="K286" s="1"/>
      <c r="L286" s="1"/>
      <c r="M286" s="1"/>
      <c r="N286" s="1"/>
      <c r="O286" s="1"/>
      <c r="P286" s="229"/>
      <c r="Q286" s="1"/>
      <c r="R286" s="1"/>
      <c r="S286" s="1"/>
      <c r="T286" s="1"/>
      <c r="U286" s="1"/>
      <c r="V286" s="1"/>
      <c r="W286" s="1"/>
      <c r="X286" s="1"/>
      <c r="Y286" s="1"/>
      <c r="Z286" s="1"/>
      <c r="AA286" s="1"/>
      <c r="AB286" s="1"/>
      <c r="AC286" s="1"/>
      <c r="AD286" s="1"/>
      <c r="AE286" s="1"/>
      <c r="AF286" s="1"/>
      <c r="AG286" s="1"/>
      <c r="AH286" s="1"/>
      <c r="AI286" s="1"/>
      <c r="AJ286" s="1"/>
      <c r="AK286" s="1"/>
    </row>
    <row r="287" spans="1:37" ht="14.25" customHeight="1">
      <c r="A287" s="425"/>
      <c r="B287" s="1"/>
      <c r="C287" s="1"/>
      <c r="D287" s="1"/>
      <c r="E287" s="1"/>
      <c r="F287" s="1"/>
      <c r="G287" s="1"/>
      <c r="H287" s="1"/>
      <c r="I287" s="1"/>
      <c r="J287" s="1"/>
      <c r="K287" s="1"/>
      <c r="L287" s="1"/>
      <c r="M287" s="1"/>
      <c r="N287" s="1"/>
      <c r="O287" s="1"/>
      <c r="P287" s="229"/>
      <c r="Q287" s="1"/>
      <c r="R287" s="1"/>
      <c r="S287" s="1"/>
      <c r="T287" s="1"/>
      <c r="U287" s="1"/>
      <c r="V287" s="1"/>
      <c r="W287" s="1"/>
      <c r="X287" s="1"/>
      <c r="Y287" s="1"/>
      <c r="Z287" s="1"/>
      <c r="AA287" s="1"/>
      <c r="AB287" s="1"/>
      <c r="AC287" s="1"/>
      <c r="AD287" s="1"/>
      <c r="AE287" s="1"/>
      <c r="AF287" s="1"/>
      <c r="AG287" s="1"/>
      <c r="AH287" s="1"/>
      <c r="AI287" s="1"/>
      <c r="AJ287" s="1"/>
      <c r="AK287" s="1"/>
    </row>
    <row r="288" spans="1:37" ht="14.25" customHeight="1">
      <c r="A288" s="425"/>
      <c r="B288" s="1"/>
      <c r="C288" s="1"/>
      <c r="D288" s="1"/>
      <c r="E288" s="1"/>
      <c r="F288" s="1"/>
      <c r="G288" s="1"/>
      <c r="H288" s="1"/>
      <c r="I288" s="1"/>
      <c r="J288" s="1"/>
      <c r="K288" s="1"/>
      <c r="L288" s="1"/>
      <c r="M288" s="1"/>
      <c r="N288" s="1"/>
      <c r="O288" s="1"/>
      <c r="P288" s="229"/>
      <c r="Q288" s="1"/>
      <c r="R288" s="1"/>
      <c r="S288" s="1"/>
      <c r="T288" s="1"/>
      <c r="U288" s="1"/>
      <c r="V288" s="1"/>
      <c r="W288" s="1"/>
      <c r="X288" s="1"/>
      <c r="Y288" s="1"/>
      <c r="Z288" s="1"/>
      <c r="AA288" s="1"/>
      <c r="AB288" s="1"/>
      <c r="AC288" s="1"/>
      <c r="AD288" s="1"/>
      <c r="AE288" s="1"/>
      <c r="AF288" s="1"/>
      <c r="AG288" s="1"/>
      <c r="AH288" s="1"/>
      <c r="AI288" s="1"/>
      <c r="AJ288" s="1"/>
      <c r="AK288" s="1"/>
    </row>
    <row r="289" spans="1:37" ht="14.25" customHeight="1">
      <c r="A289" s="425"/>
      <c r="B289" s="1"/>
      <c r="C289" s="1"/>
      <c r="D289" s="1"/>
      <c r="E289" s="1"/>
      <c r="F289" s="1"/>
      <c r="G289" s="1"/>
      <c r="H289" s="1"/>
      <c r="I289" s="1"/>
      <c r="J289" s="1"/>
      <c r="K289" s="1"/>
      <c r="L289" s="1"/>
      <c r="M289" s="1"/>
      <c r="N289" s="1"/>
      <c r="O289" s="1"/>
      <c r="P289" s="229"/>
      <c r="Q289" s="1"/>
      <c r="R289" s="1"/>
      <c r="S289" s="1"/>
      <c r="T289" s="1"/>
      <c r="U289" s="1"/>
      <c r="V289" s="1"/>
      <c r="W289" s="1"/>
      <c r="X289" s="1"/>
      <c r="Y289" s="1"/>
      <c r="Z289" s="1"/>
      <c r="AA289" s="1"/>
      <c r="AB289" s="1"/>
      <c r="AC289" s="1"/>
      <c r="AD289" s="1"/>
      <c r="AE289" s="1"/>
      <c r="AF289" s="1"/>
      <c r="AG289" s="1"/>
      <c r="AH289" s="1"/>
      <c r="AI289" s="1"/>
      <c r="AJ289" s="1"/>
      <c r="AK289" s="1"/>
    </row>
    <row r="290" spans="1:37" ht="14.25" customHeight="1">
      <c r="A290" s="425"/>
      <c r="B290" s="1"/>
      <c r="C290" s="1"/>
      <c r="D290" s="1"/>
      <c r="E290" s="1"/>
      <c r="F290" s="1"/>
      <c r="G290" s="1"/>
      <c r="H290" s="1"/>
      <c r="I290" s="1"/>
      <c r="J290" s="1"/>
      <c r="K290" s="1"/>
      <c r="L290" s="1"/>
      <c r="M290" s="1"/>
      <c r="N290" s="1"/>
      <c r="O290" s="1"/>
      <c r="P290" s="229"/>
      <c r="Q290" s="1"/>
      <c r="R290" s="1"/>
      <c r="S290" s="1"/>
      <c r="T290" s="1"/>
      <c r="U290" s="1"/>
      <c r="V290" s="1"/>
      <c r="W290" s="1"/>
      <c r="X290" s="1"/>
      <c r="Y290" s="1"/>
      <c r="Z290" s="1"/>
      <c r="AA290" s="1"/>
      <c r="AB290" s="1"/>
      <c r="AC290" s="1"/>
      <c r="AD290" s="1"/>
      <c r="AE290" s="1"/>
      <c r="AF290" s="1"/>
      <c r="AG290" s="1"/>
      <c r="AH290" s="1"/>
      <c r="AI290" s="1"/>
      <c r="AJ290" s="1"/>
      <c r="AK290" s="1"/>
    </row>
    <row r="291" spans="1:37" ht="14.25" customHeight="1">
      <c r="A291" s="425"/>
      <c r="B291" s="1"/>
      <c r="C291" s="1"/>
      <c r="D291" s="1"/>
      <c r="E291" s="1"/>
      <c r="F291" s="1"/>
      <c r="G291" s="1"/>
      <c r="H291" s="1"/>
      <c r="I291" s="1"/>
      <c r="J291" s="1"/>
      <c r="K291" s="1"/>
      <c r="L291" s="1"/>
      <c r="M291" s="1"/>
      <c r="N291" s="1"/>
      <c r="O291" s="1"/>
      <c r="P291" s="229"/>
      <c r="Q291" s="1"/>
      <c r="R291" s="1"/>
      <c r="S291" s="1"/>
      <c r="T291" s="1"/>
      <c r="U291" s="1"/>
      <c r="V291" s="1"/>
      <c r="W291" s="1"/>
      <c r="X291" s="1"/>
      <c r="Y291" s="1"/>
      <c r="Z291" s="1"/>
      <c r="AA291" s="1"/>
      <c r="AB291" s="1"/>
      <c r="AC291" s="1"/>
      <c r="AD291" s="1"/>
      <c r="AE291" s="1"/>
      <c r="AF291" s="1"/>
      <c r="AG291" s="1"/>
      <c r="AH291" s="1"/>
      <c r="AI291" s="1"/>
      <c r="AJ291" s="1"/>
      <c r="AK291" s="1"/>
    </row>
    <row r="292" spans="1:37" ht="14.25" customHeight="1">
      <c r="A292" s="425"/>
      <c r="B292" s="1"/>
      <c r="C292" s="1"/>
      <c r="D292" s="1"/>
      <c r="E292" s="1"/>
      <c r="F292" s="1"/>
      <c r="G292" s="1"/>
      <c r="H292" s="1"/>
      <c r="I292" s="1"/>
      <c r="J292" s="1"/>
      <c r="K292" s="1"/>
      <c r="L292" s="1"/>
      <c r="M292" s="1"/>
      <c r="N292" s="1"/>
      <c r="O292" s="1"/>
      <c r="P292" s="229"/>
      <c r="Q292" s="1"/>
      <c r="R292" s="1"/>
      <c r="S292" s="1"/>
      <c r="T292" s="1"/>
      <c r="U292" s="1"/>
      <c r="V292" s="1"/>
      <c r="W292" s="1"/>
      <c r="X292" s="1"/>
      <c r="Y292" s="1"/>
      <c r="Z292" s="1"/>
      <c r="AA292" s="1"/>
      <c r="AB292" s="1"/>
      <c r="AC292" s="1"/>
      <c r="AD292" s="1"/>
      <c r="AE292" s="1"/>
      <c r="AF292" s="1"/>
      <c r="AG292" s="1"/>
      <c r="AH292" s="1"/>
      <c r="AI292" s="1"/>
      <c r="AJ292" s="1"/>
      <c r="AK292" s="1"/>
    </row>
    <row r="293" spans="1:37" ht="14.25" customHeight="1">
      <c r="A293" s="425"/>
      <c r="B293" s="1"/>
      <c r="C293" s="1"/>
      <c r="D293" s="1"/>
      <c r="E293" s="1"/>
      <c r="F293" s="1"/>
      <c r="G293" s="1"/>
      <c r="H293" s="1"/>
      <c r="I293" s="1"/>
      <c r="J293" s="1"/>
      <c r="K293" s="1"/>
      <c r="L293" s="1"/>
      <c r="M293" s="1"/>
      <c r="N293" s="1"/>
      <c r="O293" s="1"/>
      <c r="P293" s="229"/>
      <c r="Q293" s="1"/>
      <c r="R293" s="1"/>
      <c r="S293" s="1"/>
      <c r="T293" s="1"/>
      <c r="U293" s="1"/>
      <c r="V293" s="1"/>
      <c r="W293" s="1"/>
      <c r="X293" s="1"/>
      <c r="Y293" s="1"/>
      <c r="Z293" s="1"/>
      <c r="AA293" s="1"/>
      <c r="AB293" s="1"/>
      <c r="AC293" s="1"/>
      <c r="AD293" s="1"/>
      <c r="AE293" s="1"/>
      <c r="AF293" s="1"/>
      <c r="AG293" s="1"/>
      <c r="AH293" s="1"/>
      <c r="AI293" s="1"/>
      <c r="AJ293" s="1"/>
      <c r="AK293" s="1"/>
    </row>
    <row r="294" spans="1:37" ht="14.25" customHeight="1">
      <c r="A294" s="425"/>
      <c r="B294" s="1"/>
      <c r="C294" s="1"/>
      <c r="D294" s="1"/>
      <c r="E294" s="1"/>
      <c r="F294" s="1"/>
      <c r="G294" s="1"/>
      <c r="H294" s="1"/>
      <c r="I294" s="1"/>
      <c r="J294" s="1"/>
      <c r="K294" s="1"/>
      <c r="L294" s="1"/>
      <c r="M294" s="1"/>
      <c r="N294" s="1"/>
      <c r="O294" s="1"/>
      <c r="P294" s="229"/>
      <c r="Q294" s="1"/>
      <c r="R294" s="1"/>
      <c r="S294" s="1"/>
      <c r="T294" s="1"/>
      <c r="U294" s="1"/>
      <c r="V294" s="1"/>
      <c r="W294" s="1"/>
      <c r="X294" s="1"/>
      <c r="Y294" s="1"/>
      <c r="Z294" s="1"/>
      <c r="AA294" s="1"/>
      <c r="AB294" s="1"/>
      <c r="AC294" s="1"/>
      <c r="AD294" s="1"/>
      <c r="AE294" s="1"/>
      <c r="AF294" s="1"/>
      <c r="AG294" s="1"/>
      <c r="AH294" s="1"/>
      <c r="AI294" s="1"/>
      <c r="AJ294" s="1"/>
      <c r="AK294" s="1"/>
    </row>
    <row r="295" spans="1:37" ht="14.25" customHeight="1">
      <c r="A295" s="425"/>
      <c r="B295" s="1"/>
      <c r="C295" s="1"/>
      <c r="D295" s="1"/>
      <c r="E295" s="1"/>
      <c r="F295" s="1"/>
      <c r="G295" s="1"/>
      <c r="H295" s="1"/>
      <c r="I295" s="1"/>
      <c r="J295" s="1"/>
      <c r="K295" s="1"/>
      <c r="L295" s="1"/>
      <c r="M295" s="1"/>
      <c r="N295" s="1"/>
      <c r="O295" s="1"/>
      <c r="P295" s="229"/>
      <c r="Q295" s="1"/>
      <c r="R295" s="1"/>
      <c r="S295" s="1"/>
      <c r="T295" s="1"/>
      <c r="U295" s="1"/>
      <c r="V295" s="1"/>
      <c r="W295" s="1"/>
      <c r="X295" s="1"/>
      <c r="Y295" s="1"/>
      <c r="Z295" s="1"/>
      <c r="AA295" s="1"/>
      <c r="AB295" s="1"/>
      <c r="AC295" s="1"/>
      <c r="AD295" s="1"/>
      <c r="AE295" s="1"/>
      <c r="AF295" s="1"/>
      <c r="AG295" s="1"/>
      <c r="AH295" s="1"/>
      <c r="AI295" s="1"/>
      <c r="AJ295" s="1"/>
      <c r="AK295" s="1"/>
    </row>
    <row r="296" spans="1:37" ht="14.25" customHeight="1">
      <c r="A296" s="425"/>
      <c r="B296" s="1"/>
      <c r="C296" s="1"/>
      <c r="D296" s="1"/>
      <c r="E296" s="1"/>
      <c r="F296" s="1"/>
      <c r="G296" s="1"/>
      <c r="H296" s="1"/>
      <c r="I296" s="1"/>
      <c r="J296" s="1"/>
      <c r="K296" s="1"/>
      <c r="L296" s="1"/>
      <c r="M296" s="1"/>
      <c r="N296" s="1"/>
      <c r="O296" s="1"/>
      <c r="P296" s="229"/>
      <c r="Q296" s="1"/>
      <c r="R296" s="1"/>
      <c r="S296" s="1"/>
      <c r="T296" s="1"/>
      <c r="U296" s="1"/>
      <c r="V296" s="1"/>
      <c r="W296" s="1"/>
      <c r="X296" s="1"/>
      <c r="Y296" s="1"/>
      <c r="Z296" s="1"/>
      <c r="AA296" s="1"/>
      <c r="AB296" s="1"/>
      <c r="AC296" s="1"/>
      <c r="AD296" s="1"/>
      <c r="AE296" s="1"/>
      <c r="AF296" s="1"/>
      <c r="AG296" s="1"/>
      <c r="AH296" s="1"/>
      <c r="AI296" s="1"/>
      <c r="AJ296" s="1"/>
      <c r="AK296" s="1"/>
    </row>
    <row r="297" spans="1:37" ht="14.25" customHeight="1">
      <c r="A297" s="425"/>
      <c r="B297" s="1"/>
      <c r="C297" s="1"/>
      <c r="D297" s="1"/>
      <c r="E297" s="1"/>
      <c r="F297" s="1"/>
      <c r="G297" s="1"/>
      <c r="H297" s="1"/>
      <c r="I297" s="1"/>
      <c r="J297" s="1"/>
      <c r="K297" s="1"/>
      <c r="L297" s="1"/>
      <c r="M297" s="1"/>
      <c r="N297" s="1"/>
      <c r="O297" s="1"/>
      <c r="P297" s="229"/>
      <c r="Q297" s="1"/>
      <c r="R297" s="1"/>
      <c r="S297" s="1"/>
      <c r="T297" s="1"/>
      <c r="U297" s="1"/>
      <c r="V297" s="1"/>
      <c r="W297" s="1"/>
      <c r="X297" s="1"/>
      <c r="Y297" s="1"/>
      <c r="Z297" s="1"/>
      <c r="AA297" s="1"/>
      <c r="AB297" s="1"/>
      <c r="AC297" s="1"/>
      <c r="AD297" s="1"/>
      <c r="AE297" s="1"/>
      <c r="AF297" s="1"/>
      <c r="AG297" s="1"/>
      <c r="AH297" s="1"/>
      <c r="AI297" s="1"/>
      <c r="AJ297" s="1"/>
      <c r="AK297" s="1"/>
    </row>
    <row r="298" spans="1:37" ht="14.25" customHeight="1">
      <c r="A298" s="425"/>
      <c r="B298" s="1"/>
      <c r="C298" s="1"/>
      <c r="D298" s="1"/>
      <c r="E298" s="1"/>
      <c r="F298" s="1"/>
      <c r="G298" s="1"/>
      <c r="H298" s="1"/>
      <c r="I298" s="1"/>
      <c r="J298" s="1"/>
      <c r="K298" s="1"/>
      <c r="L298" s="1"/>
      <c r="M298" s="1"/>
      <c r="N298" s="1"/>
      <c r="O298" s="1"/>
      <c r="P298" s="229"/>
      <c r="Q298" s="1"/>
      <c r="R298" s="1"/>
      <c r="S298" s="1"/>
      <c r="T298" s="1"/>
      <c r="U298" s="1"/>
      <c r="V298" s="1"/>
      <c r="W298" s="1"/>
      <c r="X298" s="1"/>
      <c r="Y298" s="1"/>
      <c r="Z298" s="1"/>
      <c r="AA298" s="1"/>
      <c r="AB298" s="1"/>
      <c r="AC298" s="1"/>
      <c r="AD298" s="1"/>
      <c r="AE298" s="1"/>
      <c r="AF298" s="1"/>
      <c r="AG298" s="1"/>
      <c r="AH298" s="1"/>
      <c r="AI298" s="1"/>
      <c r="AJ298" s="1"/>
      <c r="AK298" s="1"/>
    </row>
    <row r="299" spans="1:37" ht="14.25" customHeight="1">
      <c r="A299" s="425"/>
      <c r="B299" s="1"/>
      <c r="C299" s="1"/>
      <c r="D299" s="1"/>
      <c r="E299" s="1"/>
      <c r="F299" s="1"/>
      <c r="G299" s="1"/>
      <c r="H299" s="1"/>
      <c r="I299" s="1"/>
      <c r="J299" s="1"/>
      <c r="K299" s="1"/>
      <c r="L299" s="1"/>
      <c r="M299" s="1"/>
      <c r="N299" s="1"/>
      <c r="O299" s="1"/>
      <c r="P299" s="229"/>
      <c r="Q299" s="1"/>
      <c r="R299" s="1"/>
      <c r="S299" s="1"/>
      <c r="T299" s="1"/>
      <c r="U299" s="1"/>
      <c r="V299" s="1"/>
      <c r="W299" s="1"/>
      <c r="X299" s="1"/>
      <c r="Y299" s="1"/>
      <c r="Z299" s="1"/>
      <c r="AA299" s="1"/>
      <c r="AB299" s="1"/>
      <c r="AC299" s="1"/>
      <c r="AD299" s="1"/>
      <c r="AE299" s="1"/>
      <c r="AF299" s="1"/>
      <c r="AG299" s="1"/>
      <c r="AH299" s="1"/>
      <c r="AI299" s="1"/>
      <c r="AJ299" s="1"/>
      <c r="AK299" s="1"/>
    </row>
    <row r="300" spans="1:37" ht="14.25" customHeight="1">
      <c r="A300" s="425"/>
      <c r="B300" s="1"/>
      <c r="C300" s="1"/>
      <c r="D300" s="1"/>
      <c r="E300" s="1"/>
      <c r="F300" s="1"/>
      <c r="G300" s="1"/>
      <c r="H300" s="1"/>
      <c r="I300" s="1"/>
      <c r="J300" s="1"/>
      <c r="K300" s="1"/>
      <c r="L300" s="1"/>
      <c r="M300" s="1"/>
      <c r="N300" s="1"/>
      <c r="O300" s="1"/>
      <c r="P300" s="229"/>
      <c r="Q300" s="1"/>
      <c r="R300" s="1"/>
      <c r="S300" s="1"/>
      <c r="T300" s="1"/>
      <c r="U300" s="1"/>
      <c r="V300" s="1"/>
      <c r="W300" s="1"/>
      <c r="X300" s="1"/>
      <c r="Y300" s="1"/>
      <c r="Z300" s="1"/>
      <c r="AA300" s="1"/>
      <c r="AB300" s="1"/>
      <c r="AC300" s="1"/>
      <c r="AD300" s="1"/>
      <c r="AE300" s="1"/>
      <c r="AF300" s="1"/>
      <c r="AG300" s="1"/>
      <c r="AH300" s="1"/>
      <c r="AI300" s="1"/>
      <c r="AJ300" s="1"/>
      <c r="AK300" s="1"/>
    </row>
    <row r="301" spans="1:37" ht="14.25" customHeight="1">
      <c r="A301" s="425"/>
      <c r="B301" s="1"/>
      <c r="C301" s="1"/>
      <c r="D301" s="1"/>
      <c r="E301" s="1"/>
      <c r="F301" s="1"/>
      <c r="G301" s="1"/>
      <c r="H301" s="1"/>
      <c r="I301" s="1"/>
      <c r="J301" s="1"/>
      <c r="K301" s="1"/>
      <c r="L301" s="1"/>
      <c r="M301" s="1"/>
      <c r="N301" s="1"/>
      <c r="O301" s="1"/>
      <c r="P301" s="229"/>
      <c r="Q301" s="1"/>
      <c r="R301" s="1"/>
      <c r="S301" s="1"/>
      <c r="T301" s="1"/>
      <c r="U301" s="1"/>
      <c r="V301" s="1"/>
      <c r="W301" s="1"/>
      <c r="X301" s="1"/>
      <c r="Y301" s="1"/>
      <c r="Z301" s="1"/>
      <c r="AA301" s="1"/>
      <c r="AB301" s="1"/>
      <c r="AC301" s="1"/>
      <c r="AD301" s="1"/>
      <c r="AE301" s="1"/>
      <c r="AF301" s="1"/>
      <c r="AG301" s="1"/>
      <c r="AH301" s="1"/>
      <c r="AI301" s="1"/>
      <c r="AJ301" s="1"/>
      <c r="AK301" s="1"/>
    </row>
    <row r="302" spans="1:37" ht="14.25" customHeight="1">
      <c r="A302" s="425"/>
      <c r="B302" s="1"/>
      <c r="C302" s="1"/>
      <c r="D302" s="1"/>
      <c r="E302" s="1"/>
      <c r="F302" s="1"/>
      <c r="G302" s="1"/>
      <c r="H302" s="1"/>
      <c r="I302" s="1"/>
      <c r="J302" s="1"/>
      <c r="K302" s="1"/>
      <c r="L302" s="1"/>
      <c r="M302" s="1"/>
      <c r="N302" s="1"/>
      <c r="O302" s="1"/>
      <c r="P302" s="229"/>
      <c r="Q302" s="1"/>
      <c r="R302" s="1"/>
      <c r="S302" s="1"/>
      <c r="T302" s="1"/>
      <c r="U302" s="1"/>
      <c r="V302" s="1"/>
      <c r="W302" s="1"/>
      <c r="X302" s="1"/>
      <c r="Y302" s="1"/>
      <c r="Z302" s="1"/>
      <c r="AA302" s="1"/>
      <c r="AB302" s="1"/>
      <c r="AC302" s="1"/>
      <c r="AD302" s="1"/>
      <c r="AE302" s="1"/>
      <c r="AF302" s="1"/>
      <c r="AG302" s="1"/>
      <c r="AH302" s="1"/>
      <c r="AI302" s="1"/>
      <c r="AJ302" s="1"/>
      <c r="AK302" s="1"/>
    </row>
    <row r="303" spans="1:37" ht="14.25" customHeight="1">
      <c r="A303" s="425"/>
      <c r="B303" s="1"/>
      <c r="C303" s="1"/>
      <c r="D303" s="1"/>
      <c r="E303" s="1"/>
      <c r="F303" s="1"/>
      <c r="G303" s="1"/>
      <c r="H303" s="1"/>
      <c r="I303" s="1"/>
      <c r="J303" s="1"/>
      <c r="K303" s="1"/>
      <c r="L303" s="1"/>
      <c r="M303" s="1"/>
      <c r="N303" s="1"/>
      <c r="O303" s="1"/>
      <c r="P303" s="229"/>
      <c r="Q303" s="1"/>
      <c r="R303" s="1"/>
      <c r="S303" s="1"/>
      <c r="T303" s="1"/>
      <c r="U303" s="1"/>
      <c r="V303" s="1"/>
      <c r="W303" s="1"/>
      <c r="X303" s="1"/>
      <c r="Y303" s="1"/>
      <c r="Z303" s="1"/>
      <c r="AA303" s="1"/>
      <c r="AB303" s="1"/>
      <c r="AC303" s="1"/>
      <c r="AD303" s="1"/>
      <c r="AE303" s="1"/>
      <c r="AF303" s="1"/>
      <c r="AG303" s="1"/>
      <c r="AH303" s="1"/>
      <c r="AI303" s="1"/>
      <c r="AJ303" s="1"/>
      <c r="AK303" s="1"/>
    </row>
    <row r="304" spans="1:37" ht="14.25" customHeight="1">
      <c r="A304" s="425"/>
      <c r="B304" s="1"/>
      <c r="C304" s="1"/>
      <c r="D304" s="1"/>
      <c r="E304" s="1"/>
      <c r="F304" s="1"/>
      <c r="G304" s="1"/>
      <c r="H304" s="1"/>
      <c r="I304" s="1"/>
      <c r="J304" s="1"/>
      <c r="K304" s="1"/>
      <c r="L304" s="1"/>
      <c r="M304" s="1"/>
      <c r="N304" s="1"/>
      <c r="O304" s="1"/>
      <c r="P304" s="229"/>
      <c r="Q304" s="1"/>
      <c r="R304" s="1"/>
      <c r="S304" s="1"/>
      <c r="T304" s="1"/>
      <c r="U304" s="1"/>
      <c r="V304" s="1"/>
      <c r="W304" s="1"/>
      <c r="X304" s="1"/>
      <c r="Y304" s="1"/>
      <c r="Z304" s="1"/>
      <c r="AA304" s="1"/>
      <c r="AB304" s="1"/>
      <c r="AC304" s="1"/>
      <c r="AD304" s="1"/>
      <c r="AE304" s="1"/>
      <c r="AF304" s="1"/>
      <c r="AG304" s="1"/>
      <c r="AH304" s="1"/>
      <c r="AI304" s="1"/>
      <c r="AJ304" s="1"/>
      <c r="AK304" s="1"/>
    </row>
    <row r="305" spans="1:37" ht="14.25" customHeight="1">
      <c r="A305" s="425"/>
      <c r="B305" s="1"/>
      <c r="C305" s="1"/>
      <c r="D305" s="1"/>
      <c r="E305" s="1"/>
      <c r="F305" s="1"/>
      <c r="G305" s="1"/>
      <c r="H305" s="1"/>
      <c r="I305" s="1"/>
      <c r="J305" s="1"/>
      <c r="K305" s="1"/>
      <c r="L305" s="1"/>
      <c r="M305" s="1"/>
      <c r="N305" s="1"/>
      <c r="O305" s="1"/>
      <c r="P305" s="229"/>
      <c r="Q305" s="1"/>
      <c r="R305" s="1"/>
      <c r="S305" s="1"/>
      <c r="T305" s="1"/>
      <c r="U305" s="1"/>
      <c r="V305" s="1"/>
      <c r="W305" s="1"/>
      <c r="X305" s="1"/>
      <c r="Y305" s="1"/>
      <c r="Z305" s="1"/>
      <c r="AA305" s="1"/>
      <c r="AB305" s="1"/>
      <c r="AC305" s="1"/>
      <c r="AD305" s="1"/>
      <c r="AE305" s="1"/>
      <c r="AF305" s="1"/>
      <c r="AG305" s="1"/>
      <c r="AH305" s="1"/>
      <c r="AI305" s="1"/>
      <c r="AJ305" s="1"/>
      <c r="AK305" s="1"/>
    </row>
    <row r="306" spans="1:37" ht="14.25" customHeight="1">
      <c r="A306" s="425"/>
      <c r="B306" s="1"/>
      <c r="C306" s="1"/>
      <c r="D306" s="1"/>
      <c r="E306" s="1"/>
      <c r="F306" s="1"/>
      <c r="G306" s="1"/>
      <c r="H306" s="1"/>
      <c r="I306" s="1"/>
      <c r="J306" s="1"/>
      <c r="K306" s="1"/>
      <c r="L306" s="1"/>
      <c r="M306" s="1"/>
      <c r="N306" s="1"/>
      <c r="O306" s="1"/>
      <c r="P306" s="229"/>
      <c r="Q306" s="1"/>
      <c r="R306" s="1"/>
      <c r="S306" s="1"/>
      <c r="T306" s="1"/>
      <c r="U306" s="1"/>
      <c r="V306" s="1"/>
      <c r="W306" s="1"/>
      <c r="X306" s="1"/>
      <c r="Y306" s="1"/>
      <c r="Z306" s="1"/>
      <c r="AA306" s="1"/>
      <c r="AB306" s="1"/>
      <c r="AC306" s="1"/>
      <c r="AD306" s="1"/>
      <c r="AE306" s="1"/>
      <c r="AF306" s="1"/>
      <c r="AG306" s="1"/>
      <c r="AH306" s="1"/>
      <c r="AI306" s="1"/>
      <c r="AJ306" s="1"/>
      <c r="AK306" s="1"/>
    </row>
    <row r="307" spans="1:37" ht="14.25" customHeight="1">
      <c r="A307" s="425"/>
      <c r="B307" s="1"/>
      <c r="C307" s="1"/>
      <c r="D307" s="1"/>
      <c r="E307" s="1"/>
      <c r="F307" s="1"/>
      <c r="G307" s="1"/>
      <c r="H307" s="1"/>
      <c r="I307" s="1"/>
      <c r="J307" s="1"/>
      <c r="K307" s="1"/>
      <c r="L307" s="1"/>
      <c r="M307" s="1"/>
      <c r="N307" s="1"/>
      <c r="O307" s="1"/>
      <c r="P307" s="229"/>
      <c r="Q307" s="1"/>
      <c r="R307" s="1"/>
      <c r="S307" s="1"/>
      <c r="T307" s="1"/>
      <c r="U307" s="1"/>
      <c r="V307" s="1"/>
      <c r="W307" s="1"/>
      <c r="X307" s="1"/>
      <c r="Y307" s="1"/>
      <c r="Z307" s="1"/>
      <c r="AA307" s="1"/>
      <c r="AB307" s="1"/>
      <c r="AC307" s="1"/>
      <c r="AD307" s="1"/>
      <c r="AE307" s="1"/>
      <c r="AF307" s="1"/>
      <c r="AG307" s="1"/>
      <c r="AH307" s="1"/>
      <c r="AI307" s="1"/>
      <c r="AJ307" s="1"/>
      <c r="AK307" s="1"/>
    </row>
    <row r="308" spans="1:37" ht="14.25" customHeight="1">
      <c r="A308" s="425"/>
      <c r="B308" s="1"/>
      <c r="C308" s="1"/>
      <c r="D308" s="1"/>
      <c r="E308" s="1"/>
      <c r="F308" s="1"/>
      <c r="G308" s="1"/>
      <c r="H308" s="1"/>
      <c r="I308" s="1"/>
      <c r="J308" s="1"/>
      <c r="K308" s="1"/>
      <c r="L308" s="1"/>
      <c r="M308" s="1"/>
      <c r="N308" s="1"/>
      <c r="O308" s="1"/>
      <c r="P308" s="229"/>
      <c r="Q308" s="1"/>
      <c r="R308" s="1"/>
      <c r="S308" s="1"/>
      <c r="T308" s="1"/>
      <c r="U308" s="1"/>
      <c r="V308" s="1"/>
      <c r="W308" s="1"/>
      <c r="X308" s="1"/>
      <c r="Y308" s="1"/>
      <c r="Z308" s="1"/>
      <c r="AA308" s="1"/>
      <c r="AB308" s="1"/>
      <c r="AC308" s="1"/>
      <c r="AD308" s="1"/>
      <c r="AE308" s="1"/>
      <c r="AF308" s="1"/>
      <c r="AG308" s="1"/>
      <c r="AH308" s="1"/>
      <c r="AI308" s="1"/>
      <c r="AJ308" s="1"/>
      <c r="AK308" s="1"/>
    </row>
    <row r="309" spans="1:37" ht="14.25" customHeight="1">
      <c r="A309" s="425"/>
      <c r="B309" s="1"/>
      <c r="C309" s="1"/>
      <c r="D309" s="1"/>
      <c r="E309" s="1"/>
      <c r="F309" s="1"/>
      <c r="G309" s="1"/>
      <c r="H309" s="1"/>
      <c r="I309" s="1"/>
      <c r="J309" s="1"/>
      <c r="K309" s="1"/>
      <c r="L309" s="1"/>
      <c r="M309" s="1"/>
      <c r="N309" s="1"/>
      <c r="O309" s="1"/>
      <c r="P309" s="229"/>
      <c r="Q309" s="1"/>
      <c r="R309" s="1"/>
      <c r="S309" s="1"/>
      <c r="T309" s="1"/>
      <c r="U309" s="1"/>
      <c r="V309" s="1"/>
      <c r="W309" s="1"/>
      <c r="X309" s="1"/>
      <c r="Y309" s="1"/>
      <c r="Z309" s="1"/>
      <c r="AA309" s="1"/>
      <c r="AB309" s="1"/>
      <c r="AC309" s="1"/>
      <c r="AD309" s="1"/>
      <c r="AE309" s="1"/>
      <c r="AF309" s="1"/>
      <c r="AG309" s="1"/>
      <c r="AH309" s="1"/>
      <c r="AI309" s="1"/>
      <c r="AJ309" s="1"/>
      <c r="AK309" s="1"/>
    </row>
    <row r="310" spans="1:37" ht="14.25" customHeight="1">
      <c r="A310" s="425"/>
      <c r="B310" s="1"/>
      <c r="C310" s="1"/>
      <c r="D310" s="1"/>
      <c r="E310" s="1"/>
      <c r="F310" s="1"/>
      <c r="G310" s="1"/>
      <c r="H310" s="1"/>
      <c r="I310" s="1"/>
      <c r="J310" s="1"/>
      <c r="K310" s="1"/>
      <c r="L310" s="1"/>
      <c r="M310" s="1"/>
      <c r="N310" s="1"/>
      <c r="O310" s="1"/>
      <c r="P310" s="229"/>
      <c r="Q310" s="1"/>
      <c r="R310" s="1"/>
      <c r="S310" s="1"/>
      <c r="T310" s="1"/>
      <c r="U310" s="1"/>
      <c r="V310" s="1"/>
      <c r="W310" s="1"/>
      <c r="X310" s="1"/>
      <c r="Y310" s="1"/>
      <c r="Z310" s="1"/>
      <c r="AA310" s="1"/>
      <c r="AB310" s="1"/>
      <c r="AC310" s="1"/>
      <c r="AD310" s="1"/>
      <c r="AE310" s="1"/>
      <c r="AF310" s="1"/>
      <c r="AG310" s="1"/>
      <c r="AH310" s="1"/>
      <c r="AI310" s="1"/>
      <c r="AJ310" s="1"/>
      <c r="AK310" s="1"/>
    </row>
    <row r="311" spans="1:37" ht="14.25" customHeight="1">
      <c r="A311" s="425"/>
      <c r="B311" s="1"/>
      <c r="C311" s="1"/>
      <c r="D311" s="1"/>
      <c r="E311" s="1"/>
      <c r="F311" s="1"/>
      <c r="G311" s="1"/>
      <c r="H311" s="1"/>
      <c r="I311" s="1"/>
      <c r="J311" s="1"/>
      <c r="K311" s="1"/>
      <c r="L311" s="1"/>
      <c r="M311" s="1"/>
      <c r="N311" s="1"/>
      <c r="O311" s="1"/>
      <c r="P311" s="229"/>
      <c r="Q311" s="1"/>
      <c r="R311" s="1"/>
      <c r="S311" s="1"/>
      <c r="T311" s="1"/>
      <c r="U311" s="1"/>
      <c r="V311" s="1"/>
      <c r="W311" s="1"/>
      <c r="X311" s="1"/>
      <c r="Y311" s="1"/>
      <c r="Z311" s="1"/>
      <c r="AA311" s="1"/>
      <c r="AB311" s="1"/>
      <c r="AC311" s="1"/>
      <c r="AD311" s="1"/>
      <c r="AE311" s="1"/>
      <c r="AF311" s="1"/>
      <c r="AG311" s="1"/>
      <c r="AH311" s="1"/>
      <c r="AI311" s="1"/>
      <c r="AJ311" s="1"/>
      <c r="AK311" s="1"/>
    </row>
    <row r="312" spans="1:37" ht="14.25" customHeight="1">
      <c r="A312" s="425"/>
      <c r="B312" s="1"/>
      <c r="C312" s="1"/>
      <c r="D312" s="1"/>
      <c r="E312" s="1"/>
      <c r="F312" s="1"/>
      <c r="G312" s="1"/>
      <c r="H312" s="1"/>
      <c r="I312" s="1"/>
      <c r="J312" s="1"/>
      <c r="K312" s="1"/>
      <c r="L312" s="1"/>
      <c r="M312" s="1"/>
      <c r="N312" s="1"/>
      <c r="O312" s="1"/>
      <c r="P312" s="229"/>
      <c r="Q312" s="1"/>
      <c r="R312" s="1"/>
      <c r="S312" s="1"/>
      <c r="T312" s="1"/>
      <c r="U312" s="1"/>
      <c r="V312" s="1"/>
      <c r="W312" s="1"/>
      <c r="X312" s="1"/>
      <c r="Y312" s="1"/>
      <c r="Z312" s="1"/>
      <c r="AA312" s="1"/>
      <c r="AB312" s="1"/>
      <c r="AC312" s="1"/>
      <c r="AD312" s="1"/>
      <c r="AE312" s="1"/>
      <c r="AF312" s="1"/>
      <c r="AG312" s="1"/>
      <c r="AH312" s="1"/>
      <c r="AI312" s="1"/>
      <c r="AJ312" s="1"/>
      <c r="AK312" s="1"/>
    </row>
    <row r="313" spans="1:37" ht="14.25" customHeight="1">
      <c r="A313" s="425"/>
      <c r="B313" s="1"/>
      <c r="C313" s="1"/>
      <c r="D313" s="1"/>
      <c r="E313" s="1"/>
      <c r="F313" s="1"/>
      <c r="G313" s="1"/>
      <c r="H313" s="1"/>
      <c r="I313" s="1"/>
      <c r="J313" s="1"/>
      <c r="K313" s="1"/>
      <c r="L313" s="1"/>
      <c r="M313" s="1"/>
      <c r="N313" s="1"/>
      <c r="O313" s="1"/>
      <c r="P313" s="229"/>
      <c r="Q313" s="1"/>
      <c r="R313" s="1"/>
      <c r="S313" s="1"/>
      <c r="T313" s="1"/>
      <c r="U313" s="1"/>
      <c r="V313" s="1"/>
      <c r="W313" s="1"/>
      <c r="X313" s="1"/>
      <c r="Y313" s="1"/>
      <c r="Z313" s="1"/>
      <c r="AA313" s="1"/>
      <c r="AB313" s="1"/>
      <c r="AC313" s="1"/>
      <c r="AD313" s="1"/>
      <c r="AE313" s="1"/>
      <c r="AF313" s="1"/>
      <c r="AG313" s="1"/>
      <c r="AH313" s="1"/>
      <c r="AI313" s="1"/>
      <c r="AJ313" s="1"/>
      <c r="AK313" s="1"/>
    </row>
    <row r="314" spans="1:37" ht="14.25" customHeight="1">
      <c r="A314" s="425"/>
      <c r="B314" s="1"/>
      <c r="C314" s="1"/>
      <c r="D314" s="1"/>
      <c r="E314" s="1"/>
      <c r="F314" s="1"/>
      <c r="G314" s="1"/>
      <c r="H314" s="1"/>
      <c r="I314" s="1"/>
      <c r="J314" s="1"/>
      <c r="K314" s="1"/>
      <c r="L314" s="1"/>
      <c r="M314" s="1"/>
      <c r="N314" s="1"/>
      <c r="O314" s="1"/>
      <c r="P314" s="229"/>
      <c r="Q314" s="1"/>
      <c r="R314" s="1"/>
      <c r="S314" s="1"/>
      <c r="T314" s="1"/>
      <c r="U314" s="1"/>
      <c r="V314" s="1"/>
      <c r="W314" s="1"/>
      <c r="X314" s="1"/>
      <c r="Y314" s="1"/>
      <c r="Z314" s="1"/>
      <c r="AA314" s="1"/>
      <c r="AB314" s="1"/>
      <c r="AC314" s="1"/>
      <c r="AD314" s="1"/>
      <c r="AE314" s="1"/>
      <c r="AF314" s="1"/>
      <c r="AG314" s="1"/>
      <c r="AH314" s="1"/>
      <c r="AI314" s="1"/>
      <c r="AJ314" s="1"/>
      <c r="AK314" s="1"/>
    </row>
    <row r="315" spans="1:37" ht="14.25" customHeight="1">
      <c r="A315" s="425"/>
      <c r="B315" s="1"/>
      <c r="C315" s="1"/>
      <c r="D315" s="1"/>
      <c r="E315" s="1"/>
      <c r="F315" s="1"/>
      <c r="G315" s="1"/>
      <c r="H315" s="1"/>
      <c r="I315" s="1"/>
      <c r="J315" s="1"/>
      <c r="K315" s="1"/>
      <c r="L315" s="1"/>
      <c r="M315" s="1"/>
      <c r="N315" s="1"/>
      <c r="O315" s="1"/>
      <c r="P315" s="229"/>
      <c r="Q315" s="1"/>
      <c r="R315" s="1"/>
      <c r="S315" s="1"/>
      <c r="T315" s="1"/>
      <c r="U315" s="1"/>
      <c r="V315" s="1"/>
      <c r="W315" s="1"/>
      <c r="X315" s="1"/>
      <c r="Y315" s="1"/>
      <c r="Z315" s="1"/>
      <c r="AA315" s="1"/>
      <c r="AB315" s="1"/>
      <c r="AC315" s="1"/>
      <c r="AD315" s="1"/>
      <c r="AE315" s="1"/>
      <c r="AF315" s="1"/>
      <c r="AG315" s="1"/>
      <c r="AH315" s="1"/>
      <c r="AI315" s="1"/>
      <c r="AJ315" s="1"/>
      <c r="AK315" s="1"/>
    </row>
    <row r="316" spans="1:37" ht="14.25" customHeight="1">
      <c r="A316" s="425"/>
      <c r="B316" s="1"/>
      <c r="C316" s="1"/>
      <c r="D316" s="1"/>
      <c r="E316" s="1"/>
      <c r="F316" s="1"/>
      <c r="G316" s="1"/>
      <c r="H316" s="1"/>
      <c r="I316" s="1"/>
      <c r="J316" s="1"/>
      <c r="K316" s="1"/>
      <c r="L316" s="1"/>
      <c r="M316" s="1"/>
      <c r="N316" s="1"/>
      <c r="O316" s="1"/>
      <c r="P316" s="229"/>
      <c r="Q316" s="1"/>
      <c r="R316" s="1"/>
      <c r="S316" s="1"/>
      <c r="T316" s="1"/>
      <c r="U316" s="1"/>
      <c r="V316" s="1"/>
      <c r="W316" s="1"/>
      <c r="X316" s="1"/>
      <c r="Y316" s="1"/>
      <c r="Z316" s="1"/>
      <c r="AA316" s="1"/>
      <c r="AB316" s="1"/>
      <c r="AC316" s="1"/>
      <c r="AD316" s="1"/>
      <c r="AE316" s="1"/>
      <c r="AF316" s="1"/>
      <c r="AG316" s="1"/>
      <c r="AH316" s="1"/>
      <c r="AI316" s="1"/>
      <c r="AJ316" s="1"/>
      <c r="AK316" s="1"/>
    </row>
    <row r="317" spans="1:37" ht="14.25" customHeight="1">
      <c r="A317" s="425"/>
      <c r="B317" s="1"/>
      <c r="C317" s="1"/>
      <c r="D317" s="1"/>
      <c r="E317" s="1"/>
      <c r="F317" s="1"/>
      <c r="G317" s="1"/>
      <c r="H317" s="1"/>
      <c r="I317" s="1"/>
      <c r="J317" s="1"/>
      <c r="K317" s="1"/>
      <c r="L317" s="1"/>
      <c r="M317" s="1"/>
      <c r="N317" s="1"/>
      <c r="O317" s="1"/>
      <c r="P317" s="229"/>
      <c r="Q317" s="1"/>
      <c r="R317" s="1"/>
      <c r="S317" s="1"/>
      <c r="T317" s="1"/>
      <c r="U317" s="1"/>
      <c r="V317" s="1"/>
      <c r="W317" s="1"/>
      <c r="X317" s="1"/>
      <c r="Y317" s="1"/>
      <c r="Z317" s="1"/>
      <c r="AA317" s="1"/>
      <c r="AB317" s="1"/>
      <c r="AC317" s="1"/>
      <c r="AD317" s="1"/>
      <c r="AE317" s="1"/>
      <c r="AF317" s="1"/>
      <c r="AG317" s="1"/>
      <c r="AH317" s="1"/>
      <c r="AI317" s="1"/>
      <c r="AJ317" s="1"/>
      <c r="AK317" s="1"/>
    </row>
    <row r="318" spans="1:37" ht="14.25" customHeight="1">
      <c r="A318" s="425"/>
      <c r="B318" s="1"/>
      <c r="C318" s="1"/>
      <c r="D318" s="1"/>
      <c r="E318" s="1"/>
      <c r="F318" s="1"/>
      <c r="G318" s="1"/>
      <c r="H318" s="1"/>
      <c r="I318" s="1"/>
      <c r="J318" s="1"/>
      <c r="K318" s="1"/>
      <c r="L318" s="1"/>
      <c r="M318" s="1"/>
      <c r="N318" s="1"/>
      <c r="O318" s="1"/>
      <c r="P318" s="229"/>
      <c r="Q318" s="1"/>
      <c r="R318" s="1"/>
      <c r="S318" s="1"/>
      <c r="T318" s="1"/>
      <c r="U318" s="1"/>
      <c r="V318" s="1"/>
      <c r="W318" s="1"/>
      <c r="X318" s="1"/>
      <c r="Y318" s="1"/>
      <c r="Z318" s="1"/>
      <c r="AA318" s="1"/>
      <c r="AB318" s="1"/>
      <c r="AC318" s="1"/>
      <c r="AD318" s="1"/>
      <c r="AE318" s="1"/>
      <c r="AF318" s="1"/>
      <c r="AG318" s="1"/>
      <c r="AH318" s="1"/>
      <c r="AI318" s="1"/>
      <c r="AJ318" s="1"/>
      <c r="AK318" s="1"/>
    </row>
    <row r="319" spans="1:37" ht="14.25" customHeight="1">
      <c r="A319" s="425"/>
      <c r="B319" s="1"/>
      <c r="C319" s="1"/>
      <c r="D319" s="1"/>
      <c r="E319" s="1"/>
      <c r="F319" s="1"/>
      <c r="G319" s="1"/>
      <c r="H319" s="1"/>
      <c r="I319" s="1"/>
      <c r="J319" s="1"/>
      <c r="K319" s="1"/>
      <c r="L319" s="1"/>
      <c r="M319" s="1"/>
      <c r="N319" s="1"/>
      <c r="O319" s="1"/>
      <c r="P319" s="229"/>
      <c r="Q319" s="1"/>
      <c r="R319" s="1"/>
      <c r="S319" s="1"/>
      <c r="T319" s="1"/>
      <c r="U319" s="1"/>
      <c r="V319" s="1"/>
      <c r="W319" s="1"/>
      <c r="X319" s="1"/>
      <c r="Y319" s="1"/>
      <c r="Z319" s="1"/>
      <c r="AA319" s="1"/>
      <c r="AB319" s="1"/>
      <c r="AC319" s="1"/>
      <c r="AD319" s="1"/>
      <c r="AE319" s="1"/>
      <c r="AF319" s="1"/>
      <c r="AG319" s="1"/>
      <c r="AH319" s="1"/>
      <c r="AI319" s="1"/>
      <c r="AJ319" s="1"/>
      <c r="AK319" s="1"/>
    </row>
    <row r="320" spans="1:37" ht="14.25" customHeight="1">
      <c r="A320" s="425"/>
      <c r="B320" s="1"/>
      <c r="C320" s="1"/>
      <c r="D320" s="1"/>
      <c r="E320" s="1"/>
      <c r="F320" s="1"/>
      <c r="G320" s="1"/>
      <c r="H320" s="1"/>
      <c r="I320" s="1"/>
      <c r="J320" s="1"/>
      <c r="K320" s="1"/>
      <c r="L320" s="1"/>
      <c r="M320" s="1"/>
      <c r="N320" s="1"/>
      <c r="O320" s="1"/>
      <c r="P320" s="229"/>
      <c r="Q320" s="1"/>
      <c r="R320" s="1"/>
      <c r="S320" s="1"/>
      <c r="T320" s="1"/>
      <c r="U320" s="1"/>
      <c r="V320" s="1"/>
      <c r="W320" s="1"/>
      <c r="X320" s="1"/>
      <c r="Y320" s="1"/>
      <c r="Z320" s="1"/>
      <c r="AA320" s="1"/>
      <c r="AB320" s="1"/>
      <c r="AC320" s="1"/>
      <c r="AD320" s="1"/>
      <c r="AE320" s="1"/>
      <c r="AF320" s="1"/>
      <c r="AG320" s="1"/>
      <c r="AH320" s="1"/>
      <c r="AI320" s="1"/>
      <c r="AJ320" s="1"/>
      <c r="AK320" s="1"/>
    </row>
    <row r="321" spans="1:37" ht="14.25" customHeight="1">
      <c r="A321" s="425"/>
      <c r="B321" s="1"/>
      <c r="C321" s="1"/>
      <c r="D321" s="1"/>
      <c r="E321" s="1"/>
      <c r="F321" s="1"/>
      <c r="G321" s="1"/>
      <c r="H321" s="1"/>
      <c r="I321" s="1"/>
      <c r="J321" s="1"/>
      <c r="K321" s="1"/>
      <c r="L321" s="1"/>
      <c r="M321" s="1"/>
      <c r="N321" s="1"/>
      <c r="O321" s="1"/>
      <c r="P321" s="229"/>
      <c r="Q321" s="1"/>
      <c r="R321" s="1"/>
      <c r="S321" s="1"/>
      <c r="T321" s="1"/>
      <c r="U321" s="1"/>
      <c r="V321" s="1"/>
      <c r="W321" s="1"/>
      <c r="X321" s="1"/>
      <c r="Y321" s="1"/>
      <c r="Z321" s="1"/>
      <c r="AA321" s="1"/>
      <c r="AB321" s="1"/>
      <c r="AC321" s="1"/>
      <c r="AD321" s="1"/>
      <c r="AE321" s="1"/>
      <c r="AF321" s="1"/>
      <c r="AG321" s="1"/>
      <c r="AH321" s="1"/>
      <c r="AI321" s="1"/>
      <c r="AJ321" s="1"/>
      <c r="AK321" s="1"/>
    </row>
    <row r="322" spans="1:37" ht="14.25" customHeight="1">
      <c r="A322" s="425"/>
      <c r="B322" s="1"/>
      <c r="C322" s="1"/>
      <c r="D322" s="1"/>
      <c r="E322" s="1"/>
      <c r="F322" s="1"/>
      <c r="G322" s="1"/>
      <c r="H322" s="1"/>
      <c r="I322" s="1"/>
      <c r="J322" s="1"/>
      <c r="K322" s="1"/>
      <c r="L322" s="1"/>
      <c r="M322" s="1"/>
      <c r="N322" s="1"/>
      <c r="O322" s="1"/>
      <c r="P322" s="229"/>
      <c r="Q322" s="1"/>
      <c r="R322" s="1"/>
      <c r="S322" s="1"/>
      <c r="T322" s="1"/>
      <c r="U322" s="1"/>
      <c r="V322" s="1"/>
      <c r="W322" s="1"/>
      <c r="X322" s="1"/>
      <c r="Y322" s="1"/>
      <c r="Z322" s="1"/>
      <c r="AA322" s="1"/>
      <c r="AB322" s="1"/>
      <c r="AC322" s="1"/>
      <c r="AD322" s="1"/>
      <c r="AE322" s="1"/>
      <c r="AF322" s="1"/>
      <c r="AG322" s="1"/>
      <c r="AH322" s="1"/>
      <c r="AI322" s="1"/>
      <c r="AJ322" s="1"/>
      <c r="AK322" s="1"/>
    </row>
    <row r="323" spans="1:37" ht="14.25" customHeight="1">
      <c r="A323" s="425"/>
      <c r="B323" s="1"/>
      <c r="C323" s="1"/>
      <c r="D323" s="1"/>
      <c r="E323" s="1"/>
      <c r="F323" s="1"/>
      <c r="G323" s="1"/>
      <c r="H323" s="1"/>
      <c r="I323" s="1"/>
      <c r="J323" s="1"/>
      <c r="K323" s="1"/>
      <c r="L323" s="1"/>
      <c r="M323" s="1"/>
      <c r="N323" s="1"/>
      <c r="O323" s="1"/>
      <c r="P323" s="229"/>
      <c r="Q323" s="1"/>
      <c r="R323" s="1"/>
      <c r="S323" s="1"/>
      <c r="T323" s="1"/>
      <c r="U323" s="1"/>
      <c r="V323" s="1"/>
      <c r="W323" s="1"/>
      <c r="X323" s="1"/>
      <c r="Y323" s="1"/>
      <c r="Z323" s="1"/>
      <c r="AA323" s="1"/>
      <c r="AB323" s="1"/>
      <c r="AC323" s="1"/>
      <c r="AD323" s="1"/>
      <c r="AE323" s="1"/>
      <c r="AF323" s="1"/>
      <c r="AG323" s="1"/>
      <c r="AH323" s="1"/>
      <c r="AI323" s="1"/>
      <c r="AJ323" s="1"/>
      <c r="AK323" s="1"/>
    </row>
    <row r="324" spans="1:37" ht="14.25" customHeight="1">
      <c r="A324" s="425"/>
      <c r="B324" s="1"/>
      <c r="C324" s="1"/>
      <c r="D324" s="1"/>
      <c r="E324" s="1"/>
      <c r="F324" s="1"/>
      <c r="G324" s="1"/>
      <c r="H324" s="1"/>
      <c r="I324" s="1"/>
      <c r="J324" s="1"/>
      <c r="K324" s="1"/>
      <c r="L324" s="1"/>
      <c r="M324" s="1"/>
      <c r="N324" s="1"/>
      <c r="O324" s="1"/>
      <c r="P324" s="229"/>
      <c r="Q324" s="1"/>
      <c r="R324" s="1"/>
      <c r="S324" s="1"/>
      <c r="T324" s="1"/>
      <c r="U324" s="1"/>
      <c r="V324" s="1"/>
      <c r="W324" s="1"/>
      <c r="X324" s="1"/>
      <c r="Y324" s="1"/>
      <c r="Z324" s="1"/>
      <c r="AA324" s="1"/>
      <c r="AB324" s="1"/>
      <c r="AC324" s="1"/>
      <c r="AD324" s="1"/>
      <c r="AE324" s="1"/>
      <c r="AF324" s="1"/>
      <c r="AG324" s="1"/>
      <c r="AH324" s="1"/>
      <c r="AI324" s="1"/>
      <c r="AJ324" s="1"/>
      <c r="AK324" s="1"/>
    </row>
    <row r="325" spans="1:37" ht="14.25" customHeight="1">
      <c r="A325" s="425"/>
      <c r="B325" s="1"/>
      <c r="C325" s="1"/>
      <c r="D325" s="1"/>
      <c r="E325" s="1"/>
      <c r="F325" s="1"/>
      <c r="G325" s="1"/>
      <c r="H325" s="1"/>
      <c r="I325" s="1"/>
      <c r="J325" s="1"/>
      <c r="K325" s="1"/>
      <c r="L325" s="1"/>
      <c r="M325" s="1"/>
      <c r="N325" s="1"/>
      <c r="O325" s="1"/>
      <c r="P325" s="229"/>
      <c r="Q325" s="1"/>
      <c r="R325" s="1"/>
      <c r="S325" s="1"/>
      <c r="T325" s="1"/>
      <c r="U325" s="1"/>
      <c r="V325" s="1"/>
      <c r="W325" s="1"/>
      <c r="X325" s="1"/>
      <c r="Y325" s="1"/>
      <c r="Z325" s="1"/>
      <c r="AA325" s="1"/>
      <c r="AB325" s="1"/>
      <c r="AC325" s="1"/>
      <c r="AD325" s="1"/>
      <c r="AE325" s="1"/>
      <c r="AF325" s="1"/>
      <c r="AG325" s="1"/>
      <c r="AH325" s="1"/>
      <c r="AI325" s="1"/>
      <c r="AJ325" s="1"/>
      <c r="AK325" s="1"/>
    </row>
    <row r="326" spans="1:37" ht="14.25" customHeight="1">
      <c r="A326" s="425"/>
      <c r="B326" s="1"/>
      <c r="C326" s="1"/>
      <c r="D326" s="1"/>
      <c r="E326" s="1"/>
      <c r="F326" s="1"/>
      <c r="G326" s="1"/>
      <c r="H326" s="1"/>
      <c r="I326" s="1"/>
      <c r="J326" s="1"/>
      <c r="K326" s="1"/>
      <c r="L326" s="1"/>
      <c r="M326" s="1"/>
      <c r="N326" s="1"/>
      <c r="O326" s="1"/>
      <c r="P326" s="229"/>
      <c r="Q326" s="1"/>
      <c r="R326" s="1"/>
      <c r="S326" s="1"/>
      <c r="T326" s="1"/>
      <c r="U326" s="1"/>
      <c r="V326" s="1"/>
      <c r="W326" s="1"/>
      <c r="X326" s="1"/>
      <c r="Y326" s="1"/>
      <c r="Z326" s="1"/>
      <c r="AA326" s="1"/>
      <c r="AB326" s="1"/>
      <c r="AC326" s="1"/>
      <c r="AD326" s="1"/>
      <c r="AE326" s="1"/>
      <c r="AF326" s="1"/>
      <c r="AG326" s="1"/>
      <c r="AH326" s="1"/>
      <c r="AI326" s="1"/>
      <c r="AJ326" s="1"/>
      <c r="AK326" s="1"/>
    </row>
    <row r="327" spans="1:37" ht="14.25" customHeight="1">
      <c r="A327" s="425"/>
      <c r="B327" s="1"/>
      <c r="C327" s="1"/>
      <c r="D327" s="1"/>
      <c r="E327" s="1"/>
      <c r="F327" s="1"/>
      <c r="G327" s="1"/>
      <c r="H327" s="1"/>
      <c r="I327" s="1"/>
      <c r="J327" s="1"/>
      <c r="K327" s="1"/>
      <c r="L327" s="1"/>
      <c r="M327" s="1"/>
      <c r="N327" s="1"/>
      <c r="O327" s="1"/>
      <c r="P327" s="229"/>
      <c r="Q327" s="1"/>
      <c r="R327" s="1"/>
      <c r="S327" s="1"/>
      <c r="T327" s="1"/>
      <c r="U327" s="1"/>
      <c r="V327" s="1"/>
      <c r="W327" s="1"/>
      <c r="X327" s="1"/>
      <c r="Y327" s="1"/>
      <c r="Z327" s="1"/>
      <c r="AA327" s="1"/>
      <c r="AB327" s="1"/>
      <c r="AC327" s="1"/>
      <c r="AD327" s="1"/>
      <c r="AE327" s="1"/>
      <c r="AF327" s="1"/>
      <c r="AG327" s="1"/>
      <c r="AH327" s="1"/>
      <c r="AI327" s="1"/>
      <c r="AJ327" s="1"/>
      <c r="AK327" s="1"/>
    </row>
    <row r="328" spans="1:37" ht="14.25" customHeight="1">
      <c r="A328" s="425"/>
      <c r="B328" s="1"/>
      <c r="C328" s="1"/>
      <c r="D328" s="1"/>
      <c r="E328" s="1"/>
      <c r="F328" s="1"/>
      <c r="G328" s="1"/>
      <c r="H328" s="1"/>
      <c r="I328" s="1"/>
      <c r="J328" s="1"/>
      <c r="K328" s="1"/>
      <c r="L328" s="1"/>
      <c r="M328" s="1"/>
      <c r="N328" s="1"/>
      <c r="O328" s="1"/>
      <c r="P328" s="229"/>
      <c r="Q328" s="1"/>
      <c r="R328" s="1"/>
      <c r="S328" s="1"/>
      <c r="T328" s="1"/>
      <c r="U328" s="1"/>
      <c r="V328" s="1"/>
      <c r="W328" s="1"/>
      <c r="X328" s="1"/>
      <c r="Y328" s="1"/>
      <c r="Z328" s="1"/>
      <c r="AA328" s="1"/>
      <c r="AB328" s="1"/>
      <c r="AC328" s="1"/>
      <c r="AD328" s="1"/>
      <c r="AE328" s="1"/>
      <c r="AF328" s="1"/>
      <c r="AG328" s="1"/>
      <c r="AH328" s="1"/>
      <c r="AI328" s="1"/>
      <c r="AJ328" s="1"/>
      <c r="AK328" s="1"/>
    </row>
    <row r="329" spans="1:37" ht="14.25" customHeight="1">
      <c r="A329" s="425"/>
      <c r="B329" s="1"/>
      <c r="C329" s="1"/>
      <c r="D329" s="1"/>
      <c r="E329" s="1"/>
      <c r="F329" s="1"/>
      <c r="G329" s="1"/>
      <c r="H329" s="1"/>
      <c r="I329" s="1"/>
      <c r="J329" s="1"/>
      <c r="K329" s="1"/>
      <c r="L329" s="1"/>
      <c r="M329" s="1"/>
      <c r="N329" s="1"/>
      <c r="O329" s="1"/>
      <c r="P329" s="229"/>
      <c r="Q329" s="1"/>
      <c r="R329" s="1"/>
      <c r="S329" s="1"/>
      <c r="T329" s="1"/>
      <c r="U329" s="1"/>
      <c r="V329" s="1"/>
      <c r="W329" s="1"/>
      <c r="X329" s="1"/>
      <c r="Y329" s="1"/>
      <c r="Z329" s="1"/>
      <c r="AA329" s="1"/>
      <c r="AB329" s="1"/>
      <c r="AC329" s="1"/>
      <c r="AD329" s="1"/>
      <c r="AE329" s="1"/>
      <c r="AF329" s="1"/>
      <c r="AG329" s="1"/>
      <c r="AH329" s="1"/>
      <c r="AI329" s="1"/>
      <c r="AJ329" s="1"/>
      <c r="AK329" s="1"/>
    </row>
    <row r="330" spans="1:37" ht="14.25" customHeight="1">
      <c r="A330" s="425"/>
      <c r="B330" s="1"/>
      <c r="C330" s="1"/>
      <c r="D330" s="1"/>
      <c r="E330" s="1"/>
      <c r="F330" s="1"/>
      <c r="G330" s="1"/>
      <c r="H330" s="1"/>
      <c r="I330" s="1"/>
      <c r="J330" s="1"/>
      <c r="K330" s="1"/>
      <c r="L330" s="1"/>
      <c r="M330" s="1"/>
      <c r="N330" s="1"/>
      <c r="O330" s="1"/>
      <c r="P330" s="229"/>
      <c r="Q330" s="1"/>
      <c r="R330" s="1"/>
      <c r="S330" s="1"/>
      <c r="T330" s="1"/>
      <c r="U330" s="1"/>
      <c r="V330" s="1"/>
      <c r="W330" s="1"/>
      <c r="X330" s="1"/>
      <c r="Y330" s="1"/>
      <c r="Z330" s="1"/>
      <c r="AA330" s="1"/>
      <c r="AB330" s="1"/>
      <c r="AC330" s="1"/>
      <c r="AD330" s="1"/>
      <c r="AE330" s="1"/>
      <c r="AF330" s="1"/>
      <c r="AG330" s="1"/>
      <c r="AH330" s="1"/>
      <c r="AI330" s="1"/>
      <c r="AJ330" s="1"/>
      <c r="AK330" s="1"/>
    </row>
    <row r="331" spans="1:37" ht="14.25" customHeight="1">
      <c r="A331" s="425"/>
      <c r="B331" s="1"/>
      <c r="C331" s="1"/>
      <c r="D331" s="1"/>
      <c r="E331" s="1"/>
      <c r="F331" s="1"/>
      <c r="G331" s="1"/>
      <c r="H331" s="1"/>
      <c r="I331" s="1"/>
      <c r="J331" s="1"/>
      <c r="K331" s="1"/>
      <c r="L331" s="1"/>
      <c r="M331" s="1"/>
      <c r="N331" s="1"/>
      <c r="O331" s="1"/>
      <c r="P331" s="229"/>
      <c r="Q331" s="1"/>
      <c r="R331" s="1"/>
      <c r="S331" s="1"/>
      <c r="T331" s="1"/>
      <c r="U331" s="1"/>
      <c r="V331" s="1"/>
      <c r="W331" s="1"/>
      <c r="X331" s="1"/>
      <c r="Y331" s="1"/>
      <c r="Z331" s="1"/>
      <c r="AA331" s="1"/>
      <c r="AB331" s="1"/>
      <c r="AC331" s="1"/>
      <c r="AD331" s="1"/>
      <c r="AE331" s="1"/>
      <c r="AF331" s="1"/>
      <c r="AG331" s="1"/>
      <c r="AH331" s="1"/>
      <c r="AI331" s="1"/>
      <c r="AJ331" s="1"/>
      <c r="AK331" s="1"/>
    </row>
    <row r="332" spans="1:37" ht="14.25" customHeight="1">
      <c r="A332" s="425"/>
      <c r="B332" s="1"/>
      <c r="C332" s="1"/>
      <c r="D332" s="1"/>
      <c r="E332" s="1"/>
      <c r="F332" s="1"/>
      <c r="G332" s="1"/>
      <c r="H332" s="1"/>
      <c r="I332" s="1"/>
      <c r="J332" s="1"/>
      <c r="K332" s="1"/>
      <c r="L332" s="1"/>
      <c r="M332" s="1"/>
      <c r="N332" s="1"/>
      <c r="O332" s="1"/>
      <c r="P332" s="229"/>
      <c r="Q332" s="1"/>
      <c r="R332" s="1"/>
      <c r="S332" s="1"/>
      <c r="T332" s="1"/>
      <c r="U332" s="1"/>
      <c r="V332" s="1"/>
      <c r="W332" s="1"/>
      <c r="X332" s="1"/>
      <c r="Y332" s="1"/>
      <c r="Z332" s="1"/>
      <c r="AA332" s="1"/>
      <c r="AB332" s="1"/>
      <c r="AC332" s="1"/>
      <c r="AD332" s="1"/>
      <c r="AE332" s="1"/>
      <c r="AF332" s="1"/>
      <c r="AG332" s="1"/>
      <c r="AH332" s="1"/>
      <c r="AI332" s="1"/>
      <c r="AJ332" s="1"/>
      <c r="AK332" s="1"/>
    </row>
    <row r="333" spans="1:37" ht="14.25" customHeight="1">
      <c r="A333" s="425"/>
      <c r="B333" s="1"/>
      <c r="C333" s="1"/>
      <c r="D333" s="1"/>
      <c r="E333" s="1"/>
      <c r="F333" s="1"/>
      <c r="G333" s="1"/>
      <c r="H333" s="1"/>
      <c r="I333" s="1"/>
      <c r="J333" s="1"/>
      <c r="K333" s="1"/>
      <c r="L333" s="1"/>
      <c r="M333" s="1"/>
      <c r="N333" s="1"/>
      <c r="O333" s="1"/>
      <c r="P333" s="229"/>
      <c r="Q333" s="1"/>
      <c r="R333" s="1"/>
      <c r="S333" s="1"/>
      <c r="T333" s="1"/>
      <c r="U333" s="1"/>
      <c r="V333" s="1"/>
      <c r="W333" s="1"/>
      <c r="X333" s="1"/>
      <c r="Y333" s="1"/>
      <c r="Z333" s="1"/>
      <c r="AA333" s="1"/>
      <c r="AB333" s="1"/>
      <c r="AC333" s="1"/>
      <c r="AD333" s="1"/>
      <c r="AE333" s="1"/>
      <c r="AF333" s="1"/>
      <c r="AG333" s="1"/>
      <c r="AH333" s="1"/>
      <c r="AI333" s="1"/>
      <c r="AJ333" s="1"/>
      <c r="AK333" s="1"/>
    </row>
    <row r="334" spans="1:37" ht="14.25" customHeight="1">
      <c r="A334" s="425"/>
      <c r="B334" s="1"/>
      <c r="C334" s="1"/>
      <c r="D334" s="1"/>
      <c r="E334" s="1"/>
      <c r="F334" s="1"/>
      <c r="G334" s="1"/>
      <c r="H334" s="1"/>
      <c r="I334" s="1"/>
      <c r="J334" s="1"/>
      <c r="K334" s="1"/>
      <c r="L334" s="1"/>
      <c r="M334" s="1"/>
      <c r="N334" s="1"/>
      <c r="O334" s="1"/>
      <c r="P334" s="229"/>
      <c r="Q334" s="1"/>
      <c r="R334" s="1"/>
      <c r="S334" s="1"/>
      <c r="T334" s="1"/>
      <c r="U334" s="1"/>
      <c r="V334" s="1"/>
      <c r="W334" s="1"/>
      <c r="X334" s="1"/>
      <c r="Y334" s="1"/>
      <c r="Z334" s="1"/>
      <c r="AA334" s="1"/>
      <c r="AB334" s="1"/>
      <c r="AC334" s="1"/>
      <c r="AD334" s="1"/>
      <c r="AE334" s="1"/>
      <c r="AF334" s="1"/>
      <c r="AG334" s="1"/>
      <c r="AH334" s="1"/>
      <c r="AI334" s="1"/>
      <c r="AJ334" s="1"/>
      <c r="AK334" s="1"/>
    </row>
    <row r="335" spans="1:37" ht="14.25" customHeight="1">
      <c r="A335" s="425"/>
      <c r="B335" s="1"/>
      <c r="C335" s="1"/>
      <c r="D335" s="1"/>
      <c r="E335" s="1"/>
      <c r="F335" s="1"/>
      <c r="G335" s="1"/>
      <c r="H335" s="1"/>
      <c r="I335" s="1"/>
      <c r="J335" s="1"/>
      <c r="K335" s="1"/>
      <c r="L335" s="1"/>
      <c r="M335" s="1"/>
      <c r="N335" s="1"/>
      <c r="O335" s="1"/>
      <c r="P335" s="229"/>
      <c r="Q335" s="1"/>
      <c r="R335" s="1"/>
      <c r="S335" s="1"/>
      <c r="T335" s="1"/>
      <c r="U335" s="1"/>
      <c r="V335" s="1"/>
      <c r="W335" s="1"/>
      <c r="X335" s="1"/>
      <c r="Y335" s="1"/>
      <c r="Z335" s="1"/>
      <c r="AA335" s="1"/>
      <c r="AB335" s="1"/>
      <c r="AC335" s="1"/>
      <c r="AD335" s="1"/>
      <c r="AE335" s="1"/>
      <c r="AF335" s="1"/>
      <c r="AG335" s="1"/>
      <c r="AH335" s="1"/>
      <c r="AI335" s="1"/>
      <c r="AJ335" s="1"/>
      <c r="AK335" s="1"/>
    </row>
    <row r="336" spans="1:37" ht="14.25" customHeight="1">
      <c r="A336" s="425"/>
      <c r="B336" s="1"/>
      <c r="C336" s="1"/>
      <c r="D336" s="1"/>
      <c r="E336" s="1"/>
      <c r="F336" s="1"/>
      <c r="G336" s="1"/>
      <c r="H336" s="1"/>
      <c r="I336" s="1"/>
      <c r="J336" s="1"/>
      <c r="K336" s="1"/>
      <c r="L336" s="1"/>
      <c r="M336" s="1"/>
      <c r="N336" s="1"/>
      <c r="O336" s="1"/>
      <c r="P336" s="229"/>
      <c r="Q336" s="1"/>
      <c r="R336" s="1"/>
      <c r="S336" s="1"/>
      <c r="T336" s="1"/>
      <c r="U336" s="1"/>
      <c r="V336" s="1"/>
      <c r="W336" s="1"/>
      <c r="X336" s="1"/>
      <c r="Y336" s="1"/>
      <c r="Z336" s="1"/>
      <c r="AA336" s="1"/>
      <c r="AB336" s="1"/>
      <c r="AC336" s="1"/>
      <c r="AD336" s="1"/>
      <c r="AE336" s="1"/>
      <c r="AF336" s="1"/>
      <c r="AG336" s="1"/>
      <c r="AH336" s="1"/>
      <c r="AI336" s="1"/>
      <c r="AJ336" s="1"/>
      <c r="AK336" s="1"/>
    </row>
    <row r="337" spans="1:37" ht="14.25" customHeight="1">
      <c r="A337" s="425"/>
      <c r="B337" s="1"/>
      <c r="C337" s="1"/>
      <c r="D337" s="1"/>
      <c r="E337" s="1"/>
      <c r="F337" s="1"/>
      <c r="G337" s="1"/>
      <c r="H337" s="1"/>
      <c r="I337" s="1"/>
      <c r="J337" s="1"/>
      <c r="K337" s="1"/>
      <c r="L337" s="1"/>
      <c r="M337" s="1"/>
      <c r="N337" s="1"/>
      <c r="O337" s="1"/>
      <c r="P337" s="229"/>
      <c r="Q337" s="1"/>
      <c r="R337" s="1"/>
      <c r="S337" s="1"/>
      <c r="T337" s="1"/>
      <c r="U337" s="1"/>
      <c r="V337" s="1"/>
      <c r="W337" s="1"/>
      <c r="X337" s="1"/>
      <c r="Y337" s="1"/>
      <c r="Z337" s="1"/>
      <c r="AA337" s="1"/>
      <c r="AB337" s="1"/>
      <c r="AC337" s="1"/>
      <c r="AD337" s="1"/>
      <c r="AE337" s="1"/>
      <c r="AF337" s="1"/>
      <c r="AG337" s="1"/>
      <c r="AH337" s="1"/>
      <c r="AI337" s="1"/>
      <c r="AJ337" s="1"/>
      <c r="AK337" s="1"/>
    </row>
    <row r="338" spans="1:37" ht="14.25" customHeight="1">
      <c r="A338" s="425"/>
      <c r="B338" s="1"/>
      <c r="C338" s="1"/>
      <c r="D338" s="1"/>
      <c r="E338" s="1"/>
      <c r="F338" s="1"/>
      <c r="G338" s="1"/>
      <c r="H338" s="1"/>
      <c r="I338" s="1"/>
      <c r="J338" s="1"/>
      <c r="K338" s="1"/>
      <c r="L338" s="1"/>
      <c r="M338" s="1"/>
      <c r="N338" s="1"/>
      <c r="O338" s="1"/>
      <c r="P338" s="229"/>
      <c r="Q338" s="1"/>
      <c r="R338" s="1"/>
      <c r="S338" s="1"/>
      <c r="T338" s="1"/>
      <c r="U338" s="1"/>
      <c r="V338" s="1"/>
      <c r="W338" s="1"/>
      <c r="X338" s="1"/>
      <c r="Y338" s="1"/>
      <c r="Z338" s="1"/>
      <c r="AA338" s="1"/>
      <c r="AB338" s="1"/>
      <c r="AC338" s="1"/>
      <c r="AD338" s="1"/>
      <c r="AE338" s="1"/>
      <c r="AF338" s="1"/>
      <c r="AG338" s="1"/>
      <c r="AH338" s="1"/>
      <c r="AI338" s="1"/>
      <c r="AJ338" s="1"/>
      <c r="AK338" s="1"/>
    </row>
    <row r="339" spans="1:37" ht="14.25" customHeight="1">
      <c r="A339" s="425"/>
      <c r="B339" s="1"/>
      <c r="C339" s="1"/>
      <c r="D339" s="1"/>
      <c r="E339" s="1"/>
      <c r="F339" s="1"/>
      <c r="G339" s="1"/>
      <c r="H339" s="1"/>
      <c r="I339" s="1"/>
      <c r="J339" s="1"/>
      <c r="K339" s="1"/>
      <c r="L339" s="1"/>
      <c r="M339" s="1"/>
      <c r="N339" s="1"/>
      <c r="O339" s="1"/>
      <c r="P339" s="229"/>
      <c r="Q339" s="1"/>
      <c r="R339" s="1"/>
      <c r="S339" s="1"/>
      <c r="T339" s="1"/>
      <c r="U339" s="1"/>
      <c r="V339" s="1"/>
      <c r="W339" s="1"/>
      <c r="X339" s="1"/>
      <c r="Y339" s="1"/>
      <c r="Z339" s="1"/>
      <c r="AA339" s="1"/>
      <c r="AB339" s="1"/>
      <c r="AC339" s="1"/>
      <c r="AD339" s="1"/>
      <c r="AE339" s="1"/>
      <c r="AF339" s="1"/>
      <c r="AG339" s="1"/>
      <c r="AH339" s="1"/>
      <c r="AI339" s="1"/>
      <c r="AJ339" s="1"/>
      <c r="AK339" s="1"/>
    </row>
    <row r="340" spans="1:37" ht="14.25" customHeight="1">
      <c r="A340" s="425"/>
      <c r="B340" s="1"/>
      <c r="C340" s="1"/>
      <c r="D340" s="1"/>
      <c r="E340" s="1"/>
      <c r="F340" s="1"/>
      <c r="G340" s="1"/>
      <c r="H340" s="1"/>
      <c r="I340" s="1"/>
      <c r="J340" s="1"/>
      <c r="K340" s="1"/>
      <c r="L340" s="1"/>
      <c r="M340" s="1"/>
      <c r="N340" s="1"/>
      <c r="O340" s="1"/>
      <c r="P340" s="229"/>
      <c r="Q340" s="1"/>
      <c r="R340" s="1"/>
      <c r="S340" s="1"/>
      <c r="T340" s="1"/>
      <c r="U340" s="1"/>
      <c r="V340" s="1"/>
      <c r="W340" s="1"/>
      <c r="X340" s="1"/>
      <c r="Y340" s="1"/>
      <c r="Z340" s="1"/>
      <c r="AA340" s="1"/>
      <c r="AB340" s="1"/>
      <c r="AC340" s="1"/>
      <c r="AD340" s="1"/>
      <c r="AE340" s="1"/>
      <c r="AF340" s="1"/>
      <c r="AG340" s="1"/>
      <c r="AH340" s="1"/>
      <c r="AI340" s="1"/>
      <c r="AJ340" s="1"/>
      <c r="AK340" s="1"/>
    </row>
    <row r="341" spans="1:37" ht="14.25" customHeight="1">
      <c r="A341" s="425"/>
      <c r="B341" s="1"/>
      <c r="C341" s="1"/>
      <c r="D341" s="1"/>
      <c r="E341" s="1"/>
      <c r="F341" s="1"/>
      <c r="G341" s="1"/>
      <c r="H341" s="1"/>
      <c r="I341" s="1"/>
      <c r="J341" s="1"/>
      <c r="K341" s="1"/>
      <c r="L341" s="1"/>
      <c r="M341" s="1"/>
      <c r="N341" s="1"/>
      <c r="O341" s="1"/>
      <c r="P341" s="229"/>
      <c r="Q341" s="1"/>
      <c r="R341" s="1"/>
      <c r="S341" s="1"/>
      <c r="T341" s="1"/>
      <c r="U341" s="1"/>
      <c r="V341" s="1"/>
      <c r="W341" s="1"/>
      <c r="X341" s="1"/>
      <c r="Y341" s="1"/>
      <c r="Z341" s="1"/>
      <c r="AA341" s="1"/>
      <c r="AB341" s="1"/>
      <c r="AC341" s="1"/>
      <c r="AD341" s="1"/>
      <c r="AE341" s="1"/>
      <c r="AF341" s="1"/>
      <c r="AG341" s="1"/>
      <c r="AH341" s="1"/>
      <c r="AI341" s="1"/>
      <c r="AJ341" s="1"/>
      <c r="AK341" s="1"/>
    </row>
    <row r="342" spans="1:37" ht="14.25" customHeight="1">
      <c r="A342" s="425"/>
      <c r="B342" s="1"/>
      <c r="C342" s="1"/>
      <c r="D342" s="1"/>
      <c r="E342" s="1"/>
      <c r="F342" s="1"/>
      <c r="G342" s="1"/>
      <c r="H342" s="1"/>
      <c r="I342" s="1"/>
      <c r="J342" s="1"/>
      <c r="K342" s="1"/>
      <c r="L342" s="1"/>
      <c r="M342" s="1"/>
      <c r="N342" s="1"/>
      <c r="O342" s="1"/>
      <c r="P342" s="229"/>
      <c r="Q342" s="1"/>
      <c r="R342" s="1"/>
      <c r="S342" s="1"/>
      <c r="T342" s="1"/>
      <c r="U342" s="1"/>
      <c r="V342" s="1"/>
      <c r="W342" s="1"/>
      <c r="X342" s="1"/>
      <c r="Y342" s="1"/>
      <c r="Z342" s="1"/>
      <c r="AA342" s="1"/>
      <c r="AB342" s="1"/>
      <c r="AC342" s="1"/>
      <c r="AD342" s="1"/>
      <c r="AE342" s="1"/>
      <c r="AF342" s="1"/>
      <c r="AG342" s="1"/>
      <c r="AH342" s="1"/>
      <c r="AI342" s="1"/>
      <c r="AJ342" s="1"/>
      <c r="AK342" s="1"/>
    </row>
    <row r="343" spans="1:37" ht="14.25" customHeight="1">
      <c r="A343" s="425"/>
      <c r="B343" s="1"/>
      <c r="C343" s="1"/>
      <c r="D343" s="1"/>
      <c r="E343" s="1"/>
      <c r="F343" s="1"/>
      <c r="G343" s="1"/>
      <c r="H343" s="1"/>
      <c r="I343" s="1"/>
      <c r="J343" s="1"/>
      <c r="K343" s="1"/>
      <c r="L343" s="1"/>
      <c r="M343" s="1"/>
      <c r="N343" s="1"/>
      <c r="O343" s="1"/>
      <c r="P343" s="229"/>
      <c r="Q343" s="1"/>
      <c r="R343" s="1"/>
      <c r="S343" s="1"/>
      <c r="T343" s="1"/>
      <c r="U343" s="1"/>
      <c r="V343" s="1"/>
      <c r="W343" s="1"/>
      <c r="X343" s="1"/>
      <c r="Y343" s="1"/>
      <c r="Z343" s="1"/>
      <c r="AA343" s="1"/>
      <c r="AB343" s="1"/>
      <c r="AC343" s="1"/>
      <c r="AD343" s="1"/>
      <c r="AE343" s="1"/>
      <c r="AF343" s="1"/>
      <c r="AG343" s="1"/>
      <c r="AH343" s="1"/>
      <c r="AI343" s="1"/>
      <c r="AJ343" s="1"/>
      <c r="AK343" s="1"/>
    </row>
    <row r="344" spans="1:37" ht="14.25" customHeight="1">
      <c r="A344" s="425"/>
      <c r="B344" s="1"/>
      <c r="C344" s="1"/>
      <c r="D344" s="1"/>
      <c r="E344" s="1"/>
      <c r="F344" s="1"/>
      <c r="G344" s="1"/>
      <c r="H344" s="1"/>
      <c r="I344" s="1"/>
      <c r="J344" s="1"/>
      <c r="K344" s="1"/>
      <c r="L344" s="1"/>
      <c r="M344" s="1"/>
      <c r="N344" s="1"/>
      <c r="O344" s="1"/>
      <c r="P344" s="229"/>
      <c r="Q344" s="1"/>
      <c r="R344" s="1"/>
      <c r="S344" s="1"/>
      <c r="T344" s="1"/>
      <c r="U344" s="1"/>
      <c r="V344" s="1"/>
      <c r="W344" s="1"/>
      <c r="X344" s="1"/>
      <c r="Y344" s="1"/>
      <c r="Z344" s="1"/>
      <c r="AA344" s="1"/>
      <c r="AB344" s="1"/>
      <c r="AC344" s="1"/>
      <c r="AD344" s="1"/>
      <c r="AE344" s="1"/>
      <c r="AF344" s="1"/>
      <c r="AG344" s="1"/>
      <c r="AH344" s="1"/>
      <c r="AI344" s="1"/>
      <c r="AJ344" s="1"/>
      <c r="AK344" s="1"/>
    </row>
    <row r="345" spans="1:37" ht="14.25" customHeight="1">
      <c r="A345" s="425"/>
      <c r="B345" s="1"/>
      <c r="C345" s="1"/>
      <c r="D345" s="1"/>
      <c r="E345" s="1"/>
      <c r="F345" s="1"/>
      <c r="G345" s="1"/>
      <c r="H345" s="1"/>
      <c r="I345" s="1"/>
      <c r="J345" s="1"/>
      <c r="K345" s="1"/>
      <c r="L345" s="1"/>
      <c r="M345" s="1"/>
      <c r="N345" s="1"/>
      <c r="O345" s="1"/>
      <c r="P345" s="229"/>
      <c r="Q345" s="1"/>
      <c r="R345" s="1"/>
      <c r="S345" s="1"/>
      <c r="T345" s="1"/>
      <c r="U345" s="1"/>
      <c r="V345" s="1"/>
      <c r="W345" s="1"/>
      <c r="X345" s="1"/>
      <c r="Y345" s="1"/>
      <c r="Z345" s="1"/>
      <c r="AA345" s="1"/>
      <c r="AB345" s="1"/>
      <c r="AC345" s="1"/>
      <c r="AD345" s="1"/>
      <c r="AE345" s="1"/>
      <c r="AF345" s="1"/>
      <c r="AG345" s="1"/>
      <c r="AH345" s="1"/>
      <c r="AI345" s="1"/>
      <c r="AJ345" s="1"/>
      <c r="AK345" s="1"/>
    </row>
    <row r="346" spans="1:37" ht="14.25" customHeight="1">
      <c r="A346" s="425"/>
      <c r="B346" s="1"/>
      <c r="C346" s="1"/>
      <c r="D346" s="1"/>
      <c r="E346" s="1"/>
      <c r="F346" s="1"/>
      <c r="G346" s="1"/>
      <c r="H346" s="1"/>
      <c r="I346" s="1"/>
      <c r="J346" s="1"/>
      <c r="K346" s="1"/>
      <c r="L346" s="1"/>
      <c r="M346" s="1"/>
      <c r="N346" s="1"/>
      <c r="O346" s="1"/>
      <c r="P346" s="229"/>
      <c r="Q346" s="1"/>
      <c r="R346" s="1"/>
      <c r="S346" s="1"/>
      <c r="T346" s="1"/>
      <c r="U346" s="1"/>
      <c r="V346" s="1"/>
      <c r="W346" s="1"/>
      <c r="X346" s="1"/>
      <c r="Y346" s="1"/>
      <c r="Z346" s="1"/>
      <c r="AA346" s="1"/>
      <c r="AB346" s="1"/>
      <c r="AC346" s="1"/>
      <c r="AD346" s="1"/>
      <c r="AE346" s="1"/>
      <c r="AF346" s="1"/>
      <c r="AG346" s="1"/>
      <c r="AH346" s="1"/>
      <c r="AI346" s="1"/>
      <c r="AJ346" s="1"/>
      <c r="AK346" s="1"/>
    </row>
    <row r="347" spans="1:37" ht="14.25" customHeight="1">
      <c r="A347" s="425"/>
      <c r="B347" s="1"/>
      <c r="C347" s="1"/>
      <c r="D347" s="1"/>
      <c r="E347" s="1"/>
      <c r="F347" s="1"/>
      <c r="G347" s="1"/>
      <c r="H347" s="1"/>
      <c r="I347" s="1"/>
      <c r="J347" s="1"/>
      <c r="K347" s="1"/>
      <c r="L347" s="1"/>
      <c r="M347" s="1"/>
      <c r="N347" s="1"/>
      <c r="O347" s="1"/>
      <c r="P347" s="229"/>
      <c r="Q347" s="1"/>
      <c r="R347" s="1"/>
      <c r="S347" s="1"/>
      <c r="T347" s="1"/>
      <c r="U347" s="1"/>
      <c r="V347" s="1"/>
      <c r="W347" s="1"/>
      <c r="X347" s="1"/>
      <c r="Y347" s="1"/>
      <c r="Z347" s="1"/>
      <c r="AA347" s="1"/>
      <c r="AB347" s="1"/>
      <c r="AC347" s="1"/>
      <c r="AD347" s="1"/>
      <c r="AE347" s="1"/>
      <c r="AF347" s="1"/>
      <c r="AG347" s="1"/>
      <c r="AH347" s="1"/>
      <c r="AI347" s="1"/>
      <c r="AJ347" s="1"/>
      <c r="AK347" s="1"/>
    </row>
    <row r="348" spans="1:37" ht="14.25" customHeight="1">
      <c r="A348" s="425"/>
      <c r="B348" s="1"/>
      <c r="C348" s="1"/>
      <c r="D348" s="1"/>
      <c r="E348" s="1"/>
      <c r="F348" s="1"/>
      <c r="G348" s="1"/>
      <c r="H348" s="1"/>
      <c r="I348" s="1"/>
      <c r="J348" s="1"/>
      <c r="K348" s="1"/>
      <c r="L348" s="1"/>
      <c r="M348" s="1"/>
      <c r="N348" s="1"/>
      <c r="O348" s="1"/>
      <c r="P348" s="229"/>
      <c r="Q348" s="1"/>
      <c r="R348" s="1"/>
      <c r="S348" s="1"/>
      <c r="T348" s="1"/>
      <c r="U348" s="1"/>
      <c r="V348" s="1"/>
      <c r="W348" s="1"/>
      <c r="X348" s="1"/>
      <c r="Y348" s="1"/>
      <c r="Z348" s="1"/>
      <c r="AA348" s="1"/>
      <c r="AB348" s="1"/>
      <c r="AC348" s="1"/>
      <c r="AD348" s="1"/>
      <c r="AE348" s="1"/>
      <c r="AF348" s="1"/>
      <c r="AG348" s="1"/>
      <c r="AH348" s="1"/>
      <c r="AI348" s="1"/>
      <c r="AJ348" s="1"/>
      <c r="AK348" s="1"/>
    </row>
    <row r="349" spans="1:37" ht="14.25" customHeight="1">
      <c r="A349" s="425"/>
      <c r="B349" s="1"/>
      <c r="C349" s="1"/>
      <c r="D349" s="1"/>
      <c r="E349" s="1"/>
      <c r="F349" s="1"/>
      <c r="G349" s="1"/>
      <c r="H349" s="1"/>
      <c r="I349" s="1"/>
      <c r="J349" s="1"/>
      <c r="K349" s="1"/>
      <c r="L349" s="1"/>
      <c r="M349" s="1"/>
      <c r="N349" s="1"/>
      <c r="O349" s="1"/>
      <c r="P349" s="229"/>
      <c r="Q349" s="1"/>
      <c r="R349" s="1"/>
      <c r="S349" s="1"/>
      <c r="T349" s="1"/>
      <c r="U349" s="1"/>
      <c r="V349" s="1"/>
      <c r="W349" s="1"/>
      <c r="X349" s="1"/>
      <c r="Y349" s="1"/>
      <c r="Z349" s="1"/>
      <c r="AA349" s="1"/>
      <c r="AB349" s="1"/>
      <c r="AC349" s="1"/>
      <c r="AD349" s="1"/>
      <c r="AE349" s="1"/>
      <c r="AF349" s="1"/>
      <c r="AG349" s="1"/>
      <c r="AH349" s="1"/>
      <c r="AI349" s="1"/>
      <c r="AJ349" s="1"/>
      <c r="AK349" s="1"/>
    </row>
    <row r="350" spans="1:37" ht="14.25" customHeight="1">
      <c r="A350" s="425"/>
      <c r="B350" s="1"/>
      <c r="C350" s="1"/>
      <c r="D350" s="1"/>
      <c r="E350" s="1"/>
      <c r="F350" s="1"/>
      <c r="G350" s="1"/>
      <c r="H350" s="1"/>
      <c r="I350" s="1"/>
      <c r="J350" s="1"/>
      <c r="K350" s="1"/>
      <c r="L350" s="1"/>
      <c r="M350" s="1"/>
      <c r="N350" s="1"/>
      <c r="O350" s="1"/>
      <c r="P350" s="229"/>
      <c r="Q350" s="1"/>
      <c r="R350" s="1"/>
      <c r="S350" s="1"/>
      <c r="T350" s="1"/>
      <c r="U350" s="1"/>
      <c r="V350" s="1"/>
      <c r="W350" s="1"/>
      <c r="X350" s="1"/>
      <c r="Y350" s="1"/>
      <c r="Z350" s="1"/>
      <c r="AA350" s="1"/>
      <c r="AB350" s="1"/>
      <c r="AC350" s="1"/>
      <c r="AD350" s="1"/>
      <c r="AE350" s="1"/>
      <c r="AF350" s="1"/>
      <c r="AG350" s="1"/>
      <c r="AH350" s="1"/>
      <c r="AI350" s="1"/>
      <c r="AJ350" s="1"/>
      <c r="AK350" s="1"/>
    </row>
    <row r="351" spans="1:37" ht="14.25" customHeight="1">
      <c r="A351" s="425"/>
      <c r="B351" s="1"/>
      <c r="C351" s="1"/>
      <c r="D351" s="1"/>
      <c r="E351" s="1"/>
      <c r="F351" s="1"/>
      <c r="G351" s="1"/>
      <c r="H351" s="1"/>
      <c r="I351" s="1"/>
      <c r="J351" s="1"/>
      <c r="K351" s="1"/>
      <c r="L351" s="1"/>
      <c r="M351" s="1"/>
      <c r="N351" s="1"/>
      <c r="O351" s="1"/>
      <c r="P351" s="229"/>
      <c r="Q351" s="1"/>
      <c r="R351" s="1"/>
      <c r="S351" s="1"/>
      <c r="T351" s="1"/>
      <c r="U351" s="1"/>
      <c r="V351" s="1"/>
      <c r="W351" s="1"/>
      <c r="X351" s="1"/>
      <c r="Y351" s="1"/>
      <c r="Z351" s="1"/>
      <c r="AA351" s="1"/>
      <c r="AB351" s="1"/>
      <c r="AC351" s="1"/>
      <c r="AD351" s="1"/>
      <c r="AE351" s="1"/>
      <c r="AF351" s="1"/>
      <c r="AG351" s="1"/>
      <c r="AH351" s="1"/>
      <c r="AI351" s="1"/>
      <c r="AJ351" s="1"/>
      <c r="AK351" s="1"/>
    </row>
    <row r="352" spans="1:37" ht="14.25" customHeight="1">
      <c r="A352" s="425"/>
      <c r="B352" s="1"/>
      <c r="C352" s="1"/>
      <c r="D352" s="1"/>
      <c r="E352" s="1"/>
      <c r="F352" s="1"/>
      <c r="G352" s="1"/>
      <c r="H352" s="1"/>
      <c r="I352" s="1"/>
      <c r="J352" s="1"/>
      <c r="K352" s="1"/>
      <c r="L352" s="1"/>
      <c r="M352" s="1"/>
      <c r="N352" s="1"/>
      <c r="O352" s="1"/>
      <c r="P352" s="229"/>
      <c r="Q352" s="1"/>
      <c r="R352" s="1"/>
      <c r="S352" s="1"/>
      <c r="T352" s="1"/>
      <c r="U352" s="1"/>
      <c r="V352" s="1"/>
      <c r="W352" s="1"/>
      <c r="X352" s="1"/>
      <c r="Y352" s="1"/>
      <c r="Z352" s="1"/>
      <c r="AA352" s="1"/>
      <c r="AB352" s="1"/>
      <c r="AC352" s="1"/>
      <c r="AD352" s="1"/>
      <c r="AE352" s="1"/>
      <c r="AF352" s="1"/>
      <c r="AG352" s="1"/>
      <c r="AH352" s="1"/>
      <c r="AI352" s="1"/>
      <c r="AJ352" s="1"/>
      <c r="AK352" s="1"/>
    </row>
    <row r="353" spans="1:37" ht="14.25" customHeight="1">
      <c r="A353" s="425"/>
      <c r="B353" s="1"/>
      <c r="C353" s="1"/>
      <c r="D353" s="1"/>
      <c r="E353" s="1"/>
      <c r="F353" s="1"/>
      <c r="G353" s="1"/>
      <c r="H353" s="1"/>
      <c r="I353" s="1"/>
      <c r="J353" s="1"/>
      <c r="K353" s="1"/>
      <c r="L353" s="1"/>
      <c r="M353" s="1"/>
      <c r="N353" s="1"/>
      <c r="O353" s="1"/>
      <c r="P353" s="229"/>
      <c r="Q353" s="1"/>
      <c r="R353" s="1"/>
      <c r="S353" s="1"/>
      <c r="T353" s="1"/>
      <c r="U353" s="1"/>
      <c r="V353" s="1"/>
      <c r="W353" s="1"/>
      <c r="X353" s="1"/>
      <c r="Y353" s="1"/>
      <c r="Z353" s="1"/>
      <c r="AA353" s="1"/>
      <c r="AB353" s="1"/>
      <c r="AC353" s="1"/>
      <c r="AD353" s="1"/>
      <c r="AE353" s="1"/>
      <c r="AF353" s="1"/>
      <c r="AG353" s="1"/>
      <c r="AH353" s="1"/>
      <c r="AI353" s="1"/>
      <c r="AJ353" s="1"/>
      <c r="AK353" s="1"/>
    </row>
    <row r="354" spans="1:37" ht="14.25" customHeight="1">
      <c r="A354" s="425"/>
      <c r="B354" s="1"/>
      <c r="C354" s="1"/>
      <c r="D354" s="1"/>
      <c r="E354" s="1"/>
      <c r="F354" s="1"/>
      <c r="G354" s="1"/>
      <c r="H354" s="1"/>
      <c r="I354" s="1"/>
      <c r="J354" s="1"/>
      <c r="K354" s="1"/>
      <c r="L354" s="1"/>
      <c r="M354" s="1"/>
      <c r="N354" s="1"/>
      <c r="O354" s="1"/>
      <c r="P354" s="229"/>
      <c r="Q354" s="1"/>
      <c r="R354" s="1"/>
      <c r="S354" s="1"/>
      <c r="T354" s="1"/>
      <c r="U354" s="1"/>
      <c r="V354" s="1"/>
      <c r="W354" s="1"/>
      <c r="X354" s="1"/>
      <c r="Y354" s="1"/>
      <c r="Z354" s="1"/>
      <c r="AA354" s="1"/>
      <c r="AB354" s="1"/>
      <c r="AC354" s="1"/>
      <c r="AD354" s="1"/>
      <c r="AE354" s="1"/>
      <c r="AF354" s="1"/>
      <c r="AG354" s="1"/>
      <c r="AH354" s="1"/>
      <c r="AI354" s="1"/>
      <c r="AJ354" s="1"/>
      <c r="AK354" s="1"/>
    </row>
    <row r="355" spans="1:37" ht="14.25" customHeight="1">
      <c r="A355" s="425"/>
      <c r="B355" s="1"/>
      <c r="C355" s="1"/>
      <c r="D355" s="1"/>
      <c r="E355" s="1"/>
      <c r="F355" s="1"/>
      <c r="G355" s="1"/>
      <c r="H355" s="1"/>
      <c r="I355" s="1"/>
      <c r="J355" s="1"/>
      <c r="K355" s="1"/>
      <c r="L355" s="1"/>
      <c r="M355" s="1"/>
      <c r="N355" s="1"/>
      <c r="O355" s="1"/>
      <c r="P355" s="229"/>
      <c r="Q355" s="1"/>
      <c r="R355" s="1"/>
      <c r="S355" s="1"/>
      <c r="T355" s="1"/>
      <c r="U355" s="1"/>
      <c r="V355" s="1"/>
      <c r="W355" s="1"/>
      <c r="X355" s="1"/>
      <c r="Y355" s="1"/>
      <c r="Z355" s="1"/>
      <c r="AA355" s="1"/>
      <c r="AB355" s="1"/>
      <c r="AC355" s="1"/>
      <c r="AD355" s="1"/>
      <c r="AE355" s="1"/>
      <c r="AF355" s="1"/>
      <c r="AG355" s="1"/>
      <c r="AH355" s="1"/>
      <c r="AI355" s="1"/>
      <c r="AJ355" s="1"/>
      <c r="AK355" s="1"/>
    </row>
    <row r="356" spans="1:37" ht="14.25" customHeight="1">
      <c r="A356" s="425"/>
      <c r="B356" s="1"/>
      <c r="C356" s="1"/>
      <c r="D356" s="1"/>
      <c r="E356" s="1"/>
      <c r="F356" s="1"/>
      <c r="G356" s="1"/>
      <c r="H356" s="1"/>
      <c r="I356" s="1"/>
      <c r="J356" s="1"/>
      <c r="K356" s="1"/>
      <c r="L356" s="1"/>
      <c r="M356" s="1"/>
      <c r="N356" s="1"/>
      <c r="O356" s="1"/>
      <c r="P356" s="229"/>
      <c r="Q356" s="1"/>
      <c r="R356" s="1"/>
      <c r="S356" s="1"/>
      <c r="T356" s="1"/>
      <c r="U356" s="1"/>
      <c r="V356" s="1"/>
      <c r="W356" s="1"/>
      <c r="X356" s="1"/>
      <c r="Y356" s="1"/>
      <c r="Z356" s="1"/>
      <c r="AA356" s="1"/>
      <c r="AB356" s="1"/>
      <c r="AC356" s="1"/>
      <c r="AD356" s="1"/>
      <c r="AE356" s="1"/>
      <c r="AF356" s="1"/>
      <c r="AG356" s="1"/>
      <c r="AH356" s="1"/>
      <c r="AI356" s="1"/>
      <c r="AJ356" s="1"/>
      <c r="AK356" s="1"/>
    </row>
    <row r="357" spans="1:37" ht="14.25" customHeight="1">
      <c r="A357" s="425"/>
      <c r="B357" s="1"/>
      <c r="C357" s="1"/>
      <c r="D357" s="1"/>
      <c r="E357" s="1"/>
      <c r="F357" s="1"/>
      <c r="G357" s="1"/>
      <c r="H357" s="1"/>
      <c r="I357" s="1"/>
      <c r="J357" s="1"/>
      <c r="K357" s="1"/>
      <c r="L357" s="1"/>
      <c r="M357" s="1"/>
      <c r="N357" s="1"/>
      <c r="O357" s="1"/>
      <c r="P357" s="229"/>
      <c r="Q357" s="1"/>
      <c r="R357" s="1"/>
      <c r="S357" s="1"/>
      <c r="T357" s="1"/>
      <c r="U357" s="1"/>
      <c r="V357" s="1"/>
      <c r="W357" s="1"/>
      <c r="X357" s="1"/>
      <c r="Y357" s="1"/>
      <c r="Z357" s="1"/>
      <c r="AA357" s="1"/>
      <c r="AB357" s="1"/>
      <c r="AC357" s="1"/>
      <c r="AD357" s="1"/>
      <c r="AE357" s="1"/>
      <c r="AF357" s="1"/>
      <c r="AG357" s="1"/>
      <c r="AH357" s="1"/>
      <c r="AI357" s="1"/>
      <c r="AJ357" s="1"/>
      <c r="AK357" s="1"/>
    </row>
    <row r="358" spans="1:37" ht="14.25" customHeight="1">
      <c r="A358" s="425"/>
      <c r="B358" s="1"/>
      <c r="C358" s="1"/>
      <c r="D358" s="1"/>
      <c r="E358" s="1"/>
      <c r="F358" s="1"/>
      <c r="G358" s="1"/>
      <c r="H358" s="1"/>
      <c r="I358" s="1"/>
      <c r="J358" s="1"/>
      <c r="K358" s="1"/>
      <c r="L358" s="1"/>
      <c r="M358" s="1"/>
      <c r="N358" s="1"/>
      <c r="O358" s="1"/>
      <c r="P358" s="229"/>
      <c r="Q358" s="1"/>
      <c r="R358" s="1"/>
      <c r="S358" s="1"/>
      <c r="T358" s="1"/>
      <c r="U358" s="1"/>
      <c r="V358" s="1"/>
      <c r="W358" s="1"/>
      <c r="X358" s="1"/>
      <c r="Y358" s="1"/>
      <c r="Z358" s="1"/>
      <c r="AA358" s="1"/>
      <c r="AB358" s="1"/>
      <c r="AC358" s="1"/>
      <c r="AD358" s="1"/>
      <c r="AE358" s="1"/>
      <c r="AF358" s="1"/>
      <c r="AG358" s="1"/>
      <c r="AH358" s="1"/>
      <c r="AI358" s="1"/>
      <c r="AJ358" s="1"/>
      <c r="AK358" s="1"/>
    </row>
    <row r="359" spans="1:37" ht="14.25" customHeight="1">
      <c r="A359" s="425"/>
      <c r="B359" s="1"/>
      <c r="C359" s="1"/>
      <c r="D359" s="1"/>
      <c r="E359" s="1"/>
      <c r="F359" s="1"/>
      <c r="G359" s="1"/>
      <c r="H359" s="1"/>
      <c r="I359" s="1"/>
      <c r="J359" s="1"/>
      <c r="K359" s="1"/>
      <c r="L359" s="1"/>
      <c r="M359" s="1"/>
      <c r="N359" s="1"/>
      <c r="O359" s="1"/>
      <c r="P359" s="229"/>
      <c r="Q359" s="1"/>
      <c r="R359" s="1"/>
      <c r="S359" s="1"/>
      <c r="T359" s="1"/>
      <c r="U359" s="1"/>
      <c r="V359" s="1"/>
      <c r="W359" s="1"/>
      <c r="X359" s="1"/>
      <c r="Y359" s="1"/>
      <c r="Z359" s="1"/>
      <c r="AA359" s="1"/>
      <c r="AB359" s="1"/>
      <c r="AC359" s="1"/>
      <c r="AD359" s="1"/>
      <c r="AE359" s="1"/>
      <c r="AF359" s="1"/>
      <c r="AG359" s="1"/>
      <c r="AH359" s="1"/>
      <c r="AI359" s="1"/>
      <c r="AJ359" s="1"/>
      <c r="AK359" s="1"/>
    </row>
    <row r="360" spans="1:37" ht="14.25" customHeight="1">
      <c r="A360" s="425"/>
      <c r="B360" s="1"/>
      <c r="C360" s="1"/>
      <c r="D360" s="1"/>
      <c r="E360" s="1"/>
      <c r="F360" s="1"/>
      <c r="G360" s="1"/>
      <c r="H360" s="1"/>
      <c r="I360" s="1"/>
      <c r="J360" s="1"/>
      <c r="K360" s="1"/>
      <c r="L360" s="1"/>
      <c r="M360" s="1"/>
      <c r="N360" s="1"/>
      <c r="O360" s="1"/>
      <c r="P360" s="229"/>
      <c r="Q360" s="1"/>
      <c r="R360" s="1"/>
      <c r="S360" s="1"/>
      <c r="T360" s="1"/>
      <c r="U360" s="1"/>
      <c r="V360" s="1"/>
      <c r="W360" s="1"/>
      <c r="X360" s="1"/>
      <c r="Y360" s="1"/>
      <c r="Z360" s="1"/>
      <c r="AA360" s="1"/>
      <c r="AB360" s="1"/>
      <c r="AC360" s="1"/>
      <c r="AD360" s="1"/>
      <c r="AE360" s="1"/>
      <c r="AF360" s="1"/>
      <c r="AG360" s="1"/>
      <c r="AH360" s="1"/>
      <c r="AI360" s="1"/>
      <c r="AJ360" s="1"/>
      <c r="AK360" s="1"/>
    </row>
    <row r="361" spans="1:37" ht="14.25" customHeight="1">
      <c r="A361" s="425"/>
      <c r="B361" s="1"/>
      <c r="C361" s="1"/>
      <c r="D361" s="1"/>
      <c r="E361" s="1"/>
      <c r="F361" s="1"/>
      <c r="G361" s="1"/>
      <c r="H361" s="1"/>
      <c r="I361" s="1"/>
      <c r="J361" s="1"/>
      <c r="K361" s="1"/>
      <c r="L361" s="1"/>
      <c r="M361" s="1"/>
      <c r="N361" s="1"/>
      <c r="O361" s="1"/>
      <c r="P361" s="229"/>
      <c r="Q361" s="1"/>
      <c r="R361" s="1"/>
      <c r="S361" s="1"/>
      <c r="T361" s="1"/>
      <c r="U361" s="1"/>
      <c r="V361" s="1"/>
      <c r="W361" s="1"/>
      <c r="X361" s="1"/>
      <c r="Y361" s="1"/>
      <c r="Z361" s="1"/>
      <c r="AA361" s="1"/>
      <c r="AB361" s="1"/>
      <c r="AC361" s="1"/>
      <c r="AD361" s="1"/>
      <c r="AE361" s="1"/>
      <c r="AF361" s="1"/>
      <c r="AG361" s="1"/>
      <c r="AH361" s="1"/>
      <c r="AI361" s="1"/>
      <c r="AJ361" s="1"/>
      <c r="AK361" s="1"/>
    </row>
    <row r="362" spans="1:37" ht="14.25" customHeight="1">
      <c r="A362" s="425"/>
      <c r="B362" s="1"/>
      <c r="C362" s="1"/>
      <c r="D362" s="1"/>
      <c r="E362" s="1"/>
      <c r="F362" s="1"/>
      <c r="G362" s="1"/>
      <c r="H362" s="1"/>
      <c r="I362" s="1"/>
      <c r="J362" s="1"/>
      <c r="K362" s="1"/>
      <c r="L362" s="1"/>
      <c r="M362" s="1"/>
      <c r="N362" s="1"/>
      <c r="O362" s="1"/>
      <c r="P362" s="229"/>
      <c r="Q362" s="1"/>
      <c r="R362" s="1"/>
      <c r="S362" s="1"/>
      <c r="T362" s="1"/>
      <c r="U362" s="1"/>
      <c r="V362" s="1"/>
      <c r="W362" s="1"/>
      <c r="X362" s="1"/>
      <c r="Y362" s="1"/>
      <c r="Z362" s="1"/>
      <c r="AA362" s="1"/>
      <c r="AB362" s="1"/>
      <c r="AC362" s="1"/>
      <c r="AD362" s="1"/>
      <c r="AE362" s="1"/>
      <c r="AF362" s="1"/>
      <c r="AG362" s="1"/>
      <c r="AH362" s="1"/>
      <c r="AI362" s="1"/>
      <c r="AJ362" s="1"/>
      <c r="AK362" s="1"/>
    </row>
    <row r="363" spans="1:37" ht="14.25" customHeight="1">
      <c r="A363" s="425"/>
      <c r="B363" s="1"/>
      <c r="C363" s="1"/>
      <c r="D363" s="1"/>
      <c r="E363" s="1"/>
      <c r="F363" s="1"/>
      <c r="G363" s="1"/>
      <c r="H363" s="1"/>
      <c r="I363" s="1"/>
      <c r="J363" s="1"/>
      <c r="K363" s="1"/>
      <c r="L363" s="1"/>
      <c r="M363" s="1"/>
      <c r="N363" s="1"/>
      <c r="O363" s="1"/>
      <c r="P363" s="229"/>
      <c r="Q363" s="1"/>
      <c r="R363" s="1"/>
      <c r="S363" s="1"/>
      <c r="T363" s="1"/>
      <c r="U363" s="1"/>
      <c r="V363" s="1"/>
      <c r="W363" s="1"/>
      <c r="X363" s="1"/>
      <c r="Y363" s="1"/>
      <c r="Z363" s="1"/>
      <c r="AA363" s="1"/>
      <c r="AB363" s="1"/>
      <c r="AC363" s="1"/>
      <c r="AD363" s="1"/>
      <c r="AE363" s="1"/>
      <c r="AF363" s="1"/>
      <c r="AG363" s="1"/>
      <c r="AH363" s="1"/>
      <c r="AI363" s="1"/>
      <c r="AJ363" s="1"/>
      <c r="AK363" s="1"/>
    </row>
    <row r="364" spans="1:37" ht="14.25" customHeight="1">
      <c r="A364" s="425"/>
      <c r="B364" s="1"/>
      <c r="C364" s="1"/>
      <c r="D364" s="1"/>
      <c r="E364" s="1"/>
      <c r="F364" s="1"/>
      <c r="G364" s="1"/>
      <c r="H364" s="1"/>
      <c r="I364" s="1"/>
      <c r="J364" s="1"/>
      <c r="K364" s="1"/>
      <c r="L364" s="1"/>
      <c r="M364" s="1"/>
      <c r="N364" s="1"/>
      <c r="O364" s="1"/>
      <c r="P364" s="229"/>
      <c r="Q364" s="1"/>
      <c r="R364" s="1"/>
      <c r="S364" s="1"/>
      <c r="T364" s="1"/>
      <c r="U364" s="1"/>
      <c r="V364" s="1"/>
      <c r="W364" s="1"/>
      <c r="X364" s="1"/>
      <c r="Y364" s="1"/>
      <c r="Z364" s="1"/>
      <c r="AA364" s="1"/>
      <c r="AB364" s="1"/>
      <c r="AC364" s="1"/>
      <c r="AD364" s="1"/>
      <c r="AE364" s="1"/>
      <c r="AF364" s="1"/>
      <c r="AG364" s="1"/>
      <c r="AH364" s="1"/>
      <c r="AI364" s="1"/>
      <c r="AJ364" s="1"/>
      <c r="AK364" s="1"/>
    </row>
    <row r="365" spans="1:37" ht="14.25" customHeight="1">
      <c r="A365" s="425"/>
      <c r="B365" s="1"/>
      <c r="C365" s="1"/>
      <c r="D365" s="1"/>
      <c r="E365" s="1"/>
      <c r="F365" s="1"/>
      <c r="G365" s="1"/>
      <c r="H365" s="1"/>
      <c r="I365" s="1"/>
      <c r="J365" s="1"/>
      <c r="K365" s="1"/>
      <c r="L365" s="1"/>
      <c r="M365" s="1"/>
      <c r="N365" s="1"/>
      <c r="O365" s="1"/>
      <c r="P365" s="229"/>
      <c r="Q365" s="1"/>
      <c r="R365" s="1"/>
      <c r="S365" s="1"/>
      <c r="T365" s="1"/>
      <c r="U365" s="1"/>
      <c r="V365" s="1"/>
      <c r="W365" s="1"/>
      <c r="X365" s="1"/>
      <c r="Y365" s="1"/>
      <c r="Z365" s="1"/>
      <c r="AA365" s="1"/>
      <c r="AB365" s="1"/>
      <c r="AC365" s="1"/>
      <c r="AD365" s="1"/>
      <c r="AE365" s="1"/>
      <c r="AF365" s="1"/>
      <c r="AG365" s="1"/>
      <c r="AH365" s="1"/>
      <c r="AI365" s="1"/>
      <c r="AJ365" s="1"/>
      <c r="AK365" s="1"/>
    </row>
    <row r="366" spans="1:37" ht="14.25" customHeight="1">
      <c r="A366" s="425"/>
      <c r="B366" s="1"/>
      <c r="C366" s="1"/>
      <c r="D366" s="1"/>
      <c r="E366" s="1"/>
      <c r="F366" s="1"/>
      <c r="G366" s="1"/>
      <c r="H366" s="1"/>
      <c r="I366" s="1"/>
      <c r="J366" s="1"/>
      <c r="K366" s="1"/>
      <c r="L366" s="1"/>
      <c r="M366" s="1"/>
      <c r="N366" s="1"/>
      <c r="O366" s="1"/>
      <c r="P366" s="229"/>
      <c r="Q366" s="1"/>
      <c r="R366" s="1"/>
      <c r="S366" s="1"/>
      <c r="T366" s="1"/>
      <c r="U366" s="1"/>
      <c r="V366" s="1"/>
      <c r="W366" s="1"/>
      <c r="X366" s="1"/>
      <c r="Y366" s="1"/>
      <c r="Z366" s="1"/>
      <c r="AA366" s="1"/>
      <c r="AB366" s="1"/>
      <c r="AC366" s="1"/>
      <c r="AD366" s="1"/>
      <c r="AE366" s="1"/>
      <c r="AF366" s="1"/>
      <c r="AG366" s="1"/>
      <c r="AH366" s="1"/>
      <c r="AI366" s="1"/>
      <c r="AJ366" s="1"/>
      <c r="AK366" s="1"/>
    </row>
    <row r="367" spans="1:37" ht="14.25" customHeight="1">
      <c r="A367" s="425"/>
      <c r="B367" s="1"/>
      <c r="C367" s="1"/>
      <c r="D367" s="1"/>
      <c r="E367" s="1"/>
      <c r="F367" s="1"/>
      <c r="G367" s="1"/>
      <c r="H367" s="1"/>
      <c r="I367" s="1"/>
      <c r="J367" s="1"/>
      <c r="K367" s="1"/>
      <c r="L367" s="1"/>
      <c r="M367" s="1"/>
      <c r="N367" s="1"/>
      <c r="O367" s="1"/>
      <c r="P367" s="229"/>
      <c r="Q367" s="1"/>
      <c r="R367" s="1"/>
      <c r="S367" s="1"/>
      <c r="T367" s="1"/>
      <c r="U367" s="1"/>
      <c r="V367" s="1"/>
      <c r="W367" s="1"/>
      <c r="X367" s="1"/>
      <c r="Y367" s="1"/>
      <c r="Z367" s="1"/>
      <c r="AA367" s="1"/>
      <c r="AB367" s="1"/>
      <c r="AC367" s="1"/>
      <c r="AD367" s="1"/>
      <c r="AE367" s="1"/>
      <c r="AF367" s="1"/>
      <c r="AG367" s="1"/>
      <c r="AH367" s="1"/>
      <c r="AI367" s="1"/>
      <c r="AJ367" s="1"/>
      <c r="AK367" s="1"/>
    </row>
    <row r="368" spans="1:37" ht="14.25" customHeight="1">
      <c r="A368" s="425"/>
      <c r="B368" s="1"/>
      <c r="C368" s="1"/>
      <c r="D368" s="1"/>
      <c r="E368" s="1"/>
      <c r="F368" s="1"/>
      <c r="G368" s="1"/>
      <c r="H368" s="1"/>
      <c r="I368" s="1"/>
      <c r="J368" s="1"/>
      <c r="K368" s="1"/>
      <c r="L368" s="1"/>
      <c r="M368" s="1"/>
      <c r="N368" s="1"/>
      <c r="O368" s="1"/>
      <c r="P368" s="229"/>
      <c r="Q368" s="1"/>
      <c r="R368" s="1"/>
      <c r="S368" s="1"/>
      <c r="T368" s="1"/>
      <c r="U368" s="1"/>
      <c r="V368" s="1"/>
      <c r="W368" s="1"/>
      <c r="X368" s="1"/>
      <c r="Y368" s="1"/>
      <c r="Z368" s="1"/>
      <c r="AA368" s="1"/>
      <c r="AB368" s="1"/>
      <c r="AC368" s="1"/>
      <c r="AD368" s="1"/>
      <c r="AE368" s="1"/>
      <c r="AF368" s="1"/>
      <c r="AG368" s="1"/>
      <c r="AH368" s="1"/>
      <c r="AI368" s="1"/>
      <c r="AJ368" s="1"/>
      <c r="AK368" s="1"/>
    </row>
    <row r="369" spans="1:37" ht="14.25" customHeight="1">
      <c r="A369" s="425"/>
      <c r="B369" s="1"/>
      <c r="C369" s="1"/>
      <c r="D369" s="1"/>
      <c r="E369" s="1"/>
      <c r="F369" s="1"/>
      <c r="G369" s="1"/>
      <c r="H369" s="1"/>
      <c r="I369" s="1"/>
      <c r="J369" s="1"/>
      <c r="K369" s="1"/>
      <c r="L369" s="1"/>
      <c r="M369" s="1"/>
      <c r="N369" s="1"/>
      <c r="O369" s="1"/>
      <c r="P369" s="229"/>
      <c r="Q369" s="1"/>
      <c r="R369" s="1"/>
      <c r="S369" s="1"/>
      <c r="T369" s="1"/>
      <c r="U369" s="1"/>
      <c r="V369" s="1"/>
      <c r="W369" s="1"/>
      <c r="X369" s="1"/>
      <c r="Y369" s="1"/>
      <c r="Z369" s="1"/>
      <c r="AA369" s="1"/>
      <c r="AB369" s="1"/>
      <c r="AC369" s="1"/>
      <c r="AD369" s="1"/>
      <c r="AE369" s="1"/>
      <c r="AF369" s="1"/>
      <c r="AG369" s="1"/>
      <c r="AH369" s="1"/>
      <c r="AI369" s="1"/>
      <c r="AJ369" s="1"/>
      <c r="AK369" s="1"/>
    </row>
    <row r="370" spans="1:37" ht="14.25" customHeight="1">
      <c r="A370" s="425"/>
      <c r="B370" s="1"/>
      <c r="C370" s="1"/>
      <c r="D370" s="1"/>
      <c r="E370" s="1"/>
      <c r="F370" s="1"/>
      <c r="G370" s="1"/>
      <c r="H370" s="1"/>
      <c r="I370" s="1"/>
      <c r="J370" s="1"/>
      <c r="K370" s="1"/>
      <c r="L370" s="1"/>
      <c r="M370" s="1"/>
      <c r="N370" s="1"/>
      <c r="O370" s="1"/>
      <c r="P370" s="229"/>
      <c r="Q370" s="1"/>
      <c r="R370" s="1"/>
      <c r="S370" s="1"/>
      <c r="T370" s="1"/>
      <c r="U370" s="1"/>
      <c r="V370" s="1"/>
      <c r="W370" s="1"/>
      <c r="X370" s="1"/>
      <c r="Y370" s="1"/>
      <c r="Z370" s="1"/>
      <c r="AA370" s="1"/>
      <c r="AB370" s="1"/>
      <c r="AC370" s="1"/>
      <c r="AD370" s="1"/>
      <c r="AE370" s="1"/>
      <c r="AF370" s="1"/>
      <c r="AG370" s="1"/>
      <c r="AH370" s="1"/>
      <c r="AI370" s="1"/>
      <c r="AJ370" s="1"/>
      <c r="AK370" s="1"/>
    </row>
    <row r="371" spans="1:37" ht="14.25" customHeight="1">
      <c r="A371" s="425"/>
      <c r="B371" s="1"/>
      <c r="C371" s="1"/>
      <c r="D371" s="1"/>
      <c r="E371" s="1"/>
      <c r="F371" s="1"/>
      <c r="G371" s="1"/>
      <c r="H371" s="1"/>
      <c r="I371" s="1"/>
      <c r="J371" s="1"/>
      <c r="K371" s="1"/>
      <c r="L371" s="1"/>
      <c r="M371" s="1"/>
      <c r="N371" s="1"/>
      <c r="O371" s="1"/>
      <c r="P371" s="229"/>
      <c r="Q371" s="1"/>
      <c r="R371" s="1"/>
      <c r="S371" s="1"/>
      <c r="T371" s="1"/>
      <c r="U371" s="1"/>
      <c r="V371" s="1"/>
      <c r="W371" s="1"/>
      <c r="X371" s="1"/>
      <c r="Y371" s="1"/>
      <c r="Z371" s="1"/>
      <c r="AA371" s="1"/>
      <c r="AB371" s="1"/>
      <c r="AC371" s="1"/>
      <c r="AD371" s="1"/>
      <c r="AE371" s="1"/>
      <c r="AF371" s="1"/>
      <c r="AG371" s="1"/>
      <c r="AH371" s="1"/>
      <c r="AI371" s="1"/>
      <c r="AJ371" s="1"/>
      <c r="AK371" s="1"/>
    </row>
    <row r="372" spans="1:37" ht="14.25" customHeight="1">
      <c r="A372" s="425"/>
      <c r="B372" s="1"/>
      <c r="C372" s="1"/>
      <c r="D372" s="1"/>
      <c r="E372" s="1"/>
      <c r="F372" s="1"/>
      <c r="G372" s="1"/>
      <c r="H372" s="1"/>
      <c r="I372" s="1"/>
      <c r="J372" s="1"/>
      <c r="K372" s="1"/>
      <c r="L372" s="1"/>
      <c r="M372" s="1"/>
      <c r="N372" s="1"/>
      <c r="O372" s="1"/>
      <c r="P372" s="229"/>
      <c r="Q372" s="1"/>
      <c r="R372" s="1"/>
      <c r="S372" s="1"/>
      <c r="T372" s="1"/>
      <c r="U372" s="1"/>
      <c r="V372" s="1"/>
      <c r="W372" s="1"/>
      <c r="X372" s="1"/>
      <c r="Y372" s="1"/>
      <c r="Z372" s="1"/>
      <c r="AA372" s="1"/>
      <c r="AB372" s="1"/>
      <c r="AC372" s="1"/>
      <c r="AD372" s="1"/>
      <c r="AE372" s="1"/>
      <c r="AF372" s="1"/>
      <c r="AG372" s="1"/>
      <c r="AH372" s="1"/>
      <c r="AI372" s="1"/>
      <c r="AJ372" s="1"/>
      <c r="AK372" s="1"/>
    </row>
    <row r="373" spans="1:37" ht="14.25" customHeight="1">
      <c r="A373" s="425"/>
      <c r="B373" s="1"/>
      <c r="C373" s="1"/>
      <c r="D373" s="1"/>
      <c r="E373" s="1"/>
      <c r="F373" s="1"/>
      <c r="G373" s="1"/>
      <c r="H373" s="1"/>
      <c r="I373" s="1"/>
      <c r="J373" s="1"/>
      <c r="K373" s="1"/>
      <c r="L373" s="1"/>
      <c r="M373" s="1"/>
      <c r="N373" s="1"/>
      <c r="O373" s="1"/>
      <c r="P373" s="229"/>
      <c r="Q373" s="1"/>
      <c r="R373" s="1"/>
      <c r="S373" s="1"/>
      <c r="T373" s="1"/>
      <c r="U373" s="1"/>
      <c r="V373" s="1"/>
      <c r="W373" s="1"/>
      <c r="X373" s="1"/>
      <c r="Y373" s="1"/>
      <c r="Z373" s="1"/>
      <c r="AA373" s="1"/>
      <c r="AB373" s="1"/>
      <c r="AC373" s="1"/>
      <c r="AD373" s="1"/>
      <c r="AE373" s="1"/>
      <c r="AF373" s="1"/>
      <c r="AG373" s="1"/>
      <c r="AH373" s="1"/>
      <c r="AI373" s="1"/>
      <c r="AJ373" s="1"/>
      <c r="AK373" s="1"/>
    </row>
    <row r="374" spans="1:37" ht="14.25" customHeight="1">
      <c r="A374" s="425"/>
      <c r="B374" s="1"/>
      <c r="C374" s="1"/>
      <c r="D374" s="1"/>
      <c r="E374" s="1"/>
      <c r="F374" s="1"/>
      <c r="G374" s="1"/>
      <c r="H374" s="1"/>
      <c r="I374" s="1"/>
      <c r="J374" s="1"/>
      <c r="K374" s="1"/>
      <c r="L374" s="1"/>
      <c r="M374" s="1"/>
      <c r="N374" s="1"/>
      <c r="O374" s="1"/>
      <c r="P374" s="229"/>
      <c r="Q374" s="1"/>
      <c r="R374" s="1"/>
      <c r="S374" s="1"/>
      <c r="T374" s="1"/>
      <c r="U374" s="1"/>
      <c r="V374" s="1"/>
      <c r="W374" s="1"/>
      <c r="X374" s="1"/>
      <c r="Y374" s="1"/>
      <c r="Z374" s="1"/>
      <c r="AA374" s="1"/>
      <c r="AB374" s="1"/>
      <c r="AC374" s="1"/>
      <c r="AD374" s="1"/>
      <c r="AE374" s="1"/>
      <c r="AF374" s="1"/>
      <c r="AG374" s="1"/>
      <c r="AH374" s="1"/>
      <c r="AI374" s="1"/>
      <c r="AJ374" s="1"/>
      <c r="AK374" s="1"/>
    </row>
    <row r="375" spans="1:37" ht="14.25" customHeight="1">
      <c r="A375" s="425"/>
      <c r="B375" s="1"/>
      <c r="C375" s="1"/>
      <c r="D375" s="1"/>
      <c r="E375" s="1"/>
      <c r="F375" s="1"/>
      <c r="G375" s="1"/>
      <c r="H375" s="1"/>
      <c r="I375" s="1"/>
      <c r="J375" s="1"/>
      <c r="K375" s="1"/>
      <c r="L375" s="1"/>
      <c r="M375" s="1"/>
      <c r="N375" s="1"/>
      <c r="O375" s="1"/>
      <c r="P375" s="229"/>
      <c r="Q375" s="1"/>
      <c r="R375" s="1"/>
      <c r="S375" s="1"/>
      <c r="T375" s="1"/>
      <c r="U375" s="1"/>
      <c r="V375" s="1"/>
      <c r="W375" s="1"/>
      <c r="X375" s="1"/>
      <c r="Y375" s="1"/>
      <c r="Z375" s="1"/>
      <c r="AA375" s="1"/>
      <c r="AB375" s="1"/>
      <c r="AC375" s="1"/>
      <c r="AD375" s="1"/>
      <c r="AE375" s="1"/>
      <c r="AF375" s="1"/>
      <c r="AG375" s="1"/>
      <c r="AH375" s="1"/>
      <c r="AI375" s="1"/>
      <c r="AJ375" s="1"/>
      <c r="AK375" s="1"/>
    </row>
    <row r="376" spans="1:37" ht="14.25" customHeight="1">
      <c r="A376" s="425"/>
      <c r="B376" s="1"/>
      <c r="C376" s="1"/>
      <c r="D376" s="1"/>
      <c r="E376" s="1"/>
      <c r="F376" s="1"/>
      <c r="G376" s="1"/>
      <c r="H376" s="1"/>
      <c r="I376" s="1"/>
      <c r="J376" s="1"/>
      <c r="K376" s="1"/>
      <c r="L376" s="1"/>
      <c r="M376" s="1"/>
      <c r="N376" s="1"/>
      <c r="O376" s="1"/>
      <c r="P376" s="229"/>
      <c r="Q376" s="1"/>
      <c r="R376" s="1"/>
      <c r="S376" s="1"/>
      <c r="T376" s="1"/>
      <c r="U376" s="1"/>
      <c r="V376" s="1"/>
      <c r="W376" s="1"/>
      <c r="X376" s="1"/>
      <c r="Y376" s="1"/>
      <c r="Z376" s="1"/>
      <c r="AA376" s="1"/>
      <c r="AB376" s="1"/>
      <c r="AC376" s="1"/>
      <c r="AD376" s="1"/>
      <c r="AE376" s="1"/>
      <c r="AF376" s="1"/>
      <c r="AG376" s="1"/>
      <c r="AH376" s="1"/>
      <c r="AI376" s="1"/>
      <c r="AJ376" s="1"/>
      <c r="AK376" s="1"/>
    </row>
    <row r="377" spans="1:37" ht="14.25" customHeight="1">
      <c r="A377" s="425"/>
      <c r="B377" s="1"/>
      <c r="C377" s="1"/>
      <c r="D377" s="1"/>
      <c r="E377" s="1"/>
      <c r="F377" s="1"/>
      <c r="G377" s="1"/>
      <c r="H377" s="1"/>
      <c r="I377" s="1"/>
      <c r="J377" s="1"/>
      <c r="K377" s="1"/>
      <c r="L377" s="1"/>
      <c r="M377" s="1"/>
      <c r="N377" s="1"/>
      <c r="O377" s="1"/>
      <c r="P377" s="229"/>
      <c r="Q377" s="1"/>
      <c r="R377" s="1"/>
      <c r="S377" s="1"/>
      <c r="T377" s="1"/>
      <c r="U377" s="1"/>
      <c r="V377" s="1"/>
      <c r="W377" s="1"/>
      <c r="X377" s="1"/>
      <c r="Y377" s="1"/>
      <c r="Z377" s="1"/>
      <c r="AA377" s="1"/>
      <c r="AB377" s="1"/>
      <c r="AC377" s="1"/>
      <c r="AD377" s="1"/>
      <c r="AE377" s="1"/>
      <c r="AF377" s="1"/>
      <c r="AG377" s="1"/>
      <c r="AH377" s="1"/>
      <c r="AI377" s="1"/>
      <c r="AJ377" s="1"/>
      <c r="AK377" s="1"/>
    </row>
    <row r="378" spans="1:37" ht="14.25" customHeight="1">
      <c r="A378" s="425"/>
      <c r="B378" s="1"/>
      <c r="C378" s="1"/>
      <c r="D378" s="1"/>
      <c r="E378" s="1"/>
      <c r="F378" s="1"/>
      <c r="G378" s="1"/>
      <c r="H378" s="1"/>
      <c r="I378" s="1"/>
      <c r="J378" s="1"/>
      <c r="K378" s="1"/>
      <c r="L378" s="1"/>
      <c r="M378" s="1"/>
      <c r="N378" s="1"/>
      <c r="O378" s="1"/>
      <c r="P378" s="229"/>
      <c r="Q378" s="1"/>
      <c r="R378" s="1"/>
      <c r="S378" s="1"/>
      <c r="T378" s="1"/>
      <c r="U378" s="1"/>
      <c r="V378" s="1"/>
      <c r="W378" s="1"/>
      <c r="X378" s="1"/>
      <c r="Y378" s="1"/>
      <c r="Z378" s="1"/>
      <c r="AA378" s="1"/>
      <c r="AB378" s="1"/>
      <c r="AC378" s="1"/>
      <c r="AD378" s="1"/>
      <c r="AE378" s="1"/>
      <c r="AF378" s="1"/>
      <c r="AG378" s="1"/>
      <c r="AH378" s="1"/>
      <c r="AI378" s="1"/>
      <c r="AJ378" s="1"/>
      <c r="AK378" s="1"/>
    </row>
    <row r="379" spans="1:37" ht="14.25" customHeight="1">
      <c r="A379" s="425"/>
      <c r="B379" s="1"/>
      <c r="C379" s="1"/>
      <c r="D379" s="1"/>
      <c r="E379" s="1"/>
      <c r="F379" s="1"/>
      <c r="G379" s="1"/>
      <c r="H379" s="1"/>
      <c r="I379" s="1"/>
      <c r="J379" s="1"/>
      <c r="K379" s="1"/>
      <c r="L379" s="1"/>
      <c r="M379" s="1"/>
      <c r="N379" s="1"/>
      <c r="O379" s="1"/>
      <c r="P379" s="229"/>
      <c r="Q379" s="1"/>
      <c r="R379" s="1"/>
      <c r="S379" s="1"/>
      <c r="T379" s="1"/>
      <c r="U379" s="1"/>
      <c r="V379" s="1"/>
      <c r="W379" s="1"/>
      <c r="X379" s="1"/>
      <c r="Y379" s="1"/>
      <c r="Z379" s="1"/>
      <c r="AA379" s="1"/>
      <c r="AB379" s="1"/>
      <c r="AC379" s="1"/>
      <c r="AD379" s="1"/>
      <c r="AE379" s="1"/>
      <c r="AF379" s="1"/>
      <c r="AG379" s="1"/>
      <c r="AH379" s="1"/>
      <c r="AI379" s="1"/>
      <c r="AJ379" s="1"/>
      <c r="AK379" s="1"/>
    </row>
    <row r="380" spans="1:37" ht="14.25" customHeight="1">
      <c r="A380" s="425"/>
      <c r="B380" s="1"/>
      <c r="C380" s="1"/>
      <c r="D380" s="1"/>
      <c r="E380" s="1"/>
      <c r="F380" s="1"/>
      <c r="G380" s="1"/>
      <c r="H380" s="1"/>
      <c r="I380" s="1"/>
      <c r="J380" s="1"/>
      <c r="K380" s="1"/>
      <c r="L380" s="1"/>
      <c r="M380" s="1"/>
      <c r="N380" s="1"/>
      <c r="O380" s="1"/>
      <c r="P380" s="229"/>
      <c r="Q380" s="1"/>
      <c r="R380" s="1"/>
      <c r="S380" s="1"/>
      <c r="T380" s="1"/>
      <c r="U380" s="1"/>
      <c r="V380" s="1"/>
      <c r="W380" s="1"/>
      <c r="X380" s="1"/>
      <c r="Y380" s="1"/>
      <c r="Z380" s="1"/>
      <c r="AA380" s="1"/>
      <c r="AB380" s="1"/>
      <c r="AC380" s="1"/>
      <c r="AD380" s="1"/>
      <c r="AE380" s="1"/>
      <c r="AF380" s="1"/>
      <c r="AG380" s="1"/>
      <c r="AH380" s="1"/>
      <c r="AI380" s="1"/>
      <c r="AJ380" s="1"/>
      <c r="AK380" s="1"/>
    </row>
    <row r="381" spans="1:37" ht="14.25" customHeight="1">
      <c r="A381" s="425"/>
      <c r="B381" s="1"/>
      <c r="C381" s="1"/>
      <c r="D381" s="1"/>
      <c r="E381" s="1"/>
      <c r="F381" s="1"/>
      <c r="G381" s="1"/>
      <c r="H381" s="1"/>
      <c r="I381" s="1"/>
      <c r="J381" s="1"/>
      <c r="K381" s="1"/>
      <c r="L381" s="1"/>
      <c r="M381" s="1"/>
      <c r="N381" s="1"/>
      <c r="O381" s="1"/>
      <c r="P381" s="229"/>
      <c r="Q381" s="1"/>
      <c r="R381" s="1"/>
      <c r="S381" s="1"/>
      <c r="T381" s="1"/>
      <c r="U381" s="1"/>
      <c r="V381" s="1"/>
      <c r="W381" s="1"/>
      <c r="X381" s="1"/>
      <c r="Y381" s="1"/>
      <c r="Z381" s="1"/>
      <c r="AA381" s="1"/>
      <c r="AB381" s="1"/>
      <c r="AC381" s="1"/>
      <c r="AD381" s="1"/>
      <c r="AE381" s="1"/>
      <c r="AF381" s="1"/>
      <c r="AG381" s="1"/>
      <c r="AH381" s="1"/>
      <c r="AI381" s="1"/>
      <c r="AJ381" s="1"/>
      <c r="AK381" s="1"/>
    </row>
    <row r="382" spans="1:37" ht="14.25" customHeight="1">
      <c r="A382" s="425"/>
      <c r="B382" s="1"/>
      <c r="C382" s="1"/>
      <c r="D382" s="1"/>
      <c r="E382" s="1"/>
      <c r="F382" s="1"/>
      <c r="G382" s="1"/>
      <c r="H382" s="1"/>
      <c r="I382" s="1"/>
      <c r="J382" s="1"/>
      <c r="K382" s="1"/>
      <c r="L382" s="1"/>
      <c r="M382" s="1"/>
      <c r="N382" s="1"/>
      <c r="O382" s="1"/>
      <c r="P382" s="229"/>
      <c r="Q382" s="1"/>
      <c r="R382" s="1"/>
      <c r="S382" s="1"/>
      <c r="T382" s="1"/>
      <c r="U382" s="1"/>
      <c r="V382" s="1"/>
      <c r="W382" s="1"/>
      <c r="X382" s="1"/>
      <c r="Y382" s="1"/>
      <c r="Z382" s="1"/>
      <c r="AA382" s="1"/>
      <c r="AB382" s="1"/>
      <c r="AC382" s="1"/>
      <c r="AD382" s="1"/>
      <c r="AE382" s="1"/>
      <c r="AF382" s="1"/>
      <c r="AG382" s="1"/>
      <c r="AH382" s="1"/>
      <c r="AI382" s="1"/>
      <c r="AJ382" s="1"/>
      <c r="AK382" s="1"/>
    </row>
    <row r="383" spans="1:37" ht="14.25" customHeight="1">
      <c r="A383" s="425"/>
      <c r="B383" s="1"/>
      <c r="C383" s="1"/>
      <c r="D383" s="1"/>
      <c r="E383" s="1"/>
      <c r="F383" s="1"/>
      <c r="G383" s="1"/>
      <c r="H383" s="1"/>
      <c r="I383" s="1"/>
      <c r="J383" s="1"/>
      <c r="K383" s="1"/>
      <c r="L383" s="1"/>
      <c r="M383" s="1"/>
      <c r="N383" s="1"/>
      <c r="O383" s="1"/>
      <c r="P383" s="229"/>
      <c r="Q383" s="1"/>
      <c r="R383" s="1"/>
      <c r="S383" s="1"/>
      <c r="T383" s="1"/>
      <c r="U383" s="1"/>
      <c r="V383" s="1"/>
      <c r="W383" s="1"/>
      <c r="X383" s="1"/>
      <c r="Y383" s="1"/>
      <c r="Z383" s="1"/>
      <c r="AA383" s="1"/>
      <c r="AB383" s="1"/>
      <c r="AC383" s="1"/>
      <c r="AD383" s="1"/>
      <c r="AE383" s="1"/>
      <c r="AF383" s="1"/>
      <c r="AG383" s="1"/>
      <c r="AH383" s="1"/>
      <c r="AI383" s="1"/>
      <c r="AJ383" s="1"/>
      <c r="AK383" s="1"/>
    </row>
    <row r="384" spans="1:37" ht="14.25" customHeight="1">
      <c r="A384" s="425"/>
      <c r="B384" s="1"/>
      <c r="C384" s="1"/>
      <c r="D384" s="1"/>
      <c r="E384" s="1"/>
      <c r="F384" s="1"/>
      <c r="G384" s="1"/>
      <c r="H384" s="1"/>
      <c r="I384" s="1"/>
      <c r="J384" s="1"/>
      <c r="K384" s="1"/>
      <c r="L384" s="1"/>
      <c r="M384" s="1"/>
      <c r="N384" s="1"/>
      <c r="O384" s="1"/>
      <c r="P384" s="229"/>
      <c r="Q384" s="1"/>
      <c r="R384" s="1"/>
      <c r="S384" s="1"/>
      <c r="T384" s="1"/>
      <c r="U384" s="1"/>
      <c r="V384" s="1"/>
      <c r="W384" s="1"/>
      <c r="X384" s="1"/>
      <c r="Y384" s="1"/>
      <c r="Z384" s="1"/>
      <c r="AA384" s="1"/>
      <c r="AB384" s="1"/>
      <c r="AC384" s="1"/>
      <c r="AD384" s="1"/>
      <c r="AE384" s="1"/>
      <c r="AF384" s="1"/>
      <c r="AG384" s="1"/>
      <c r="AH384" s="1"/>
      <c r="AI384" s="1"/>
      <c r="AJ384" s="1"/>
      <c r="AK384" s="1"/>
    </row>
    <row r="385" spans="1:37" ht="14.25" customHeight="1">
      <c r="A385" s="425"/>
      <c r="B385" s="1"/>
      <c r="C385" s="1"/>
      <c r="D385" s="1"/>
      <c r="E385" s="1"/>
      <c r="F385" s="1"/>
      <c r="G385" s="1"/>
      <c r="H385" s="1"/>
      <c r="I385" s="1"/>
      <c r="J385" s="1"/>
      <c r="K385" s="1"/>
      <c r="L385" s="1"/>
      <c r="M385" s="1"/>
      <c r="N385" s="1"/>
      <c r="O385" s="1"/>
      <c r="P385" s="229"/>
      <c r="Q385" s="1"/>
      <c r="R385" s="1"/>
      <c r="S385" s="1"/>
      <c r="T385" s="1"/>
      <c r="U385" s="1"/>
      <c r="V385" s="1"/>
      <c r="W385" s="1"/>
      <c r="X385" s="1"/>
      <c r="Y385" s="1"/>
      <c r="Z385" s="1"/>
      <c r="AA385" s="1"/>
      <c r="AB385" s="1"/>
      <c r="AC385" s="1"/>
      <c r="AD385" s="1"/>
      <c r="AE385" s="1"/>
      <c r="AF385" s="1"/>
      <c r="AG385" s="1"/>
      <c r="AH385" s="1"/>
      <c r="AI385" s="1"/>
      <c r="AJ385" s="1"/>
      <c r="AK385" s="1"/>
    </row>
    <row r="386" spans="1:37" ht="14.25" customHeight="1">
      <c r="A386" s="425"/>
      <c r="B386" s="1"/>
      <c r="C386" s="1"/>
      <c r="D386" s="1"/>
      <c r="E386" s="1"/>
      <c r="F386" s="1"/>
      <c r="G386" s="1"/>
      <c r="H386" s="1"/>
      <c r="I386" s="1"/>
      <c r="J386" s="1"/>
      <c r="K386" s="1"/>
      <c r="L386" s="1"/>
      <c r="M386" s="1"/>
      <c r="N386" s="1"/>
      <c r="O386" s="1"/>
      <c r="P386" s="229"/>
      <c r="Q386" s="1"/>
      <c r="R386" s="1"/>
      <c r="S386" s="1"/>
      <c r="T386" s="1"/>
      <c r="U386" s="1"/>
      <c r="V386" s="1"/>
      <c r="W386" s="1"/>
      <c r="X386" s="1"/>
      <c r="Y386" s="1"/>
      <c r="Z386" s="1"/>
      <c r="AA386" s="1"/>
      <c r="AB386" s="1"/>
      <c r="AC386" s="1"/>
      <c r="AD386" s="1"/>
      <c r="AE386" s="1"/>
      <c r="AF386" s="1"/>
      <c r="AG386" s="1"/>
      <c r="AH386" s="1"/>
      <c r="AI386" s="1"/>
      <c r="AJ386" s="1"/>
      <c r="AK386" s="1"/>
    </row>
    <row r="387" spans="1:37" ht="14.25" customHeight="1">
      <c r="A387" s="425"/>
      <c r="B387" s="1"/>
      <c r="C387" s="1"/>
      <c r="D387" s="1"/>
      <c r="E387" s="1"/>
      <c r="F387" s="1"/>
      <c r="G387" s="1"/>
      <c r="H387" s="1"/>
      <c r="I387" s="1"/>
      <c r="J387" s="1"/>
      <c r="K387" s="1"/>
      <c r="L387" s="1"/>
      <c r="M387" s="1"/>
      <c r="N387" s="1"/>
      <c r="O387" s="1"/>
      <c r="P387" s="229"/>
      <c r="Q387" s="1"/>
      <c r="R387" s="1"/>
      <c r="S387" s="1"/>
      <c r="T387" s="1"/>
      <c r="U387" s="1"/>
      <c r="V387" s="1"/>
      <c r="W387" s="1"/>
      <c r="X387" s="1"/>
      <c r="Y387" s="1"/>
      <c r="Z387" s="1"/>
      <c r="AA387" s="1"/>
      <c r="AB387" s="1"/>
      <c r="AC387" s="1"/>
      <c r="AD387" s="1"/>
      <c r="AE387" s="1"/>
      <c r="AF387" s="1"/>
      <c r="AG387" s="1"/>
      <c r="AH387" s="1"/>
      <c r="AI387" s="1"/>
      <c r="AJ387" s="1"/>
      <c r="AK387" s="1"/>
    </row>
    <row r="388" spans="1:37" ht="14.25" customHeight="1">
      <c r="A388" s="425"/>
      <c r="B388" s="1"/>
      <c r="C388" s="1"/>
      <c r="D388" s="1"/>
      <c r="E388" s="1"/>
      <c r="F388" s="1"/>
      <c r="G388" s="1"/>
      <c r="H388" s="1"/>
      <c r="I388" s="1"/>
      <c r="J388" s="1"/>
      <c r="K388" s="1"/>
      <c r="L388" s="1"/>
      <c r="M388" s="1"/>
      <c r="N388" s="1"/>
      <c r="O388" s="1"/>
      <c r="P388" s="229"/>
      <c r="Q388" s="1"/>
      <c r="R388" s="1"/>
      <c r="S388" s="1"/>
      <c r="T388" s="1"/>
      <c r="U388" s="1"/>
      <c r="V388" s="1"/>
      <c r="W388" s="1"/>
      <c r="X388" s="1"/>
      <c r="Y388" s="1"/>
      <c r="Z388" s="1"/>
      <c r="AA388" s="1"/>
      <c r="AB388" s="1"/>
      <c r="AC388" s="1"/>
      <c r="AD388" s="1"/>
      <c r="AE388" s="1"/>
      <c r="AF388" s="1"/>
      <c r="AG388" s="1"/>
      <c r="AH388" s="1"/>
      <c r="AI388" s="1"/>
      <c r="AJ388" s="1"/>
      <c r="AK388" s="1"/>
    </row>
    <row r="389" spans="1:37" ht="14.25" customHeight="1">
      <c r="A389" s="425"/>
      <c r="B389" s="1"/>
      <c r="C389" s="1"/>
      <c r="D389" s="1"/>
      <c r="E389" s="1"/>
      <c r="F389" s="1"/>
      <c r="G389" s="1"/>
      <c r="H389" s="1"/>
      <c r="I389" s="1"/>
      <c r="J389" s="1"/>
      <c r="K389" s="1"/>
      <c r="L389" s="1"/>
      <c r="M389" s="1"/>
      <c r="N389" s="1"/>
      <c r="O389" s="1"/>
      <c r="P389" s="229"/>
      <c r="Q389" s="1"/>
      <c r="R389" s="1"/>
      <c r="S389" s="1"/>
      <c r="T389" s="1"/>
      <c r="U389" s="1"/>
      <c r="V389" s="1"/>
      <c r="W389" s="1"/>
      <c r="X389" s="1"/>
      <c r="Y389" s="1"/>
      <c r="Z389" s="1"/>
      <c r="AA389" s="1"/>
      <c r="AB389" s="1"/>
      <c r="AC389" s="1"/>
      <c r="AD389" s="1"/>
      <c r="AE389" s="1"/>
      <c r="AF389" s="1"/>
      <c r="AG389" s="1"/>
      <c r="AH389" s="1"/>
      <c r="AI389" s="1"/>
      <c r="AJ389" s="1"/>
      <c r="AK389" s="1"/>
    </row>
    <row r="390" spans="1:37" ht="14.25" customHeight="1">
      <c r="A390" s="425"/>
      <c r="B390" s="1"/>
      <c r="C390" s="1"/>
      <c r="D390" s="1"/>
      <c r="E390" s="1"/>
      <c r="F390" s="1"/>
      <c r="G390" s="1"/>
      <c r="H390" s="1"/>
      <c r="I390" s="1"/>
      <c r="J390" s="1"/>
      <c r="K390" s="1"/>
      <c r="L390" s="1"/>
      <c r="M390" s="1"/>
      <c r="N390" s="1"/>
      <c r="O390" s="1"/>
      <c r="P390" s="229"/>
      <c r="Q390" s="1"/>
      <c r="R390" s="1"/>
      <c r="S390" s="1"/>
      <c r="T390" s="1"/>
      <c r="U390" s="1"/>
      <c r="V390" s="1"/>
      <c r="W390" s="1"/>
      <c r="X390" s="1"/>
      <c r="Y390" s="1"/>
      <c r="Z390" s="1"/>
      <c r="AA390" s="1"/>
      <c r="AB390" s="1"/>
      <c r="AC390" s="1"/>
      <c r="AD390" s="1"/>
      <c r="AE390" s="1"/>
      <c r="AF390" s="1"/>
      <c r="AG390" s="1"/>
      <c r="AH390" s="1"/>
      <c r="AI390" s="1"/>
      <c r="AJ390" s="1"/>
      <c r="AK390" s="1"/>
    </row>
    <row r="391" spans="1:37" ht="14.25" customHeight="1">
      <c r="A391" s="425"/>
      <c r="B391" s="1"/>
      <c r="C391" s="1"/>
      <c r="D391" s="1"/>
      <c r="E391" s="1"/>
      <c r="F391" s="1"/>
      <c r="G391" s="1"/>
      <c r="H391" s="1"/>
      <c r="I391" s="1"/>
      <c r="J391" s="1"/>
      <c r="K391" s="1"/>
      <c r="L391" s="1"/>
      <c r="M391" s="1"/>
      <c r="N391" s="1"/>
      <c r="O391" s="1"/>
      <c r="P391" s="229"/>
      <c r="Q391" s="1"/>
      <c r="R391" s="1"/>
      <c r="S391" s="1"/>
      <c r="T391" s="1"/>
      <c r="U391" s="1"/>
      <c r="V391" s="1"/>
      <c r="W391" s="1"/>
      <c r="X391" s="1"/>
      <c r="Y391" s="1"/>
      <c r="Z391" s="1"/>
      <c r="AA391" s="1"/>
      <c r="AB391" s="1"/>
      <c r="AC391" s="1"/>
      <c r="AD391" s="1"/>
      <c r="AE391" s="1"/>
      <c r="AF391" s="1"/>
      <c r="AG391" s="1"/>
      <c r="AH391" s="1"/>
      <c r="AI391" s="1"/>
      <c r="AJ391" s="1"/>
      <c r="AK391" s="1"/>
    </row>
    <row r="392" spans="1:37" ht="14.25" customHeight="1">
      <c r="A392" s="425"/>
      <c r="B392" s="1"/>
      <c r="C392" s="1"/>
      <c r="D392" s="1"/>
      <c r="E392" s="1"/>
      <c r="F392" s="1"/>
      <c r="G392" s="1"/>
      <c r="H392" s="1"/>
      <c r="I392" s="1"/>
      <c r="J392" s="1"/>
      <c r="K392" s="1"/>
      <c r="L392" s="1"/>
      <c r="M392" s="1"/>
      <c r="N392" s="1"/>
      <c r="O392" s="1"/>
      <c r="P392" s="229"/>
      <c r="Q392" s="1"/>
      <c r="R392" s="1"/>
      <c r="S392" s="1"/>
      <c r="T392" s="1"/>
      <c r="U392" s="1"/>
      <c r="V392" s="1"/>
      <c r="W392" s="1"/>
      <c r="X392" s="1"/>
      <c r="Y392" s="1"/>
      <c r="Z392" s="1"/>
      <c r="AA392" s="1"/>
      <c r="AB392" s="1"/>
      <c r="AC392" s="1"/>
      <c r="AD392" s="1"/>
      <c r="AE392" s="1"/>
      <c r="AF392" s="1"/>
      <c r="AG392" s="1"/>
      <c r="AH392" s="1"/>
      <c r="AI392" s="1"/>
      <c r="AJ392" s="1"/>
      <c r="AK392" s="1"/>
    </row>
    <row r="393" spans="1:37" ht="14.25" customHeight="1">
      <c r="A393" s="425"/>
      <c r="B393" s="1"/>
      <c r="C393" s="1"/>
      <c r="D393" s="1"/>
      <c r="E393" s="1"/>
      <c r="F393" s="1"/>
      <c r="G393" s="1"/>
      <c r="H393" s="1"/>
      <c r="I393" s="1"/>
      <c r="J393" s="1"/>
      <c r="K393" s="1"/>
      <c r="L393" s="1"/>
      <c r="M393" s="1"/>
      <c r="N393" s="1"/>
      <c r="O393" s="1"/>
      <c r="P393" s="229"/>
      <c r="Q393" s="1"/>
      <c r="R393" s="1"/>
      <c r="S393" s="1"/>
      <c r="T393" s="1"/>
      <c r="U393" s="1"/>
      <c r="V393" s="1"/>
      <c r="W393" s="1"/>
      <c r="X393" s="1"/>
      <c r="Y393" s="1"/>
      <c r="Z393" s="1"/>
      <c r="AA393" s="1"/>
      <c r="AB393" s="1"/>
      <c r="AC393" s="1"/>
      <c r="AD393" s="1"/>
      <c r="AE393" s="1"/>
      <c r="AF393" s="1"/>
      <c r="AG393" s="1"/>
      <c r="AH393" s="1"/>
      <c r="AI393" s="1"/>
      <c r="AJ393" s="1"/>
      <c r="AK393" s="1"/>
    </row>
    <row r="394" spans="1:37" ht="14.25" customHeight="1">
      <c r="A394" s="425"/>
      <c r="B394" s="1"/>
      <c r="C394" s="1"/>
      <c r="D394" s="1"/>
      <c r="E394" s="1"/>
      <c r="F394" s="1"/>
      <c r="G394" s="1"/>
      <c r="H394" s="1"/>
      <c r="I394" s="1"/>
      <c r="J394" s="1"/>
      <c r="K394" s="1"/>
      <c r="L394" s="1"/>
      <c r="M394" s="1"/>
      <c r="N394" s="1"/>
      <c r="O394" s="1"/>
      <c r="P394" s="229"/>
      <c r="Q394" s="1"/>
      <c r="R394" s="1"/>
      <c r="S394" s="1"/>
      <c r="T394" s="1"/>
      <c r="U394" s="1"/>
      <c r="V394" s="1"/>
      <c r="W394" s="1"/>
      <c r="X394" s="1"/>
      <c r="Y394" s="1"/>
      <c r="Z394" s="1"/>
      <c r="AA394" s="1"/>
      <c r="AB394" s="1"/>
      <c r="AC394" s="1"/>
      <c r="AD394" s="1"/>
      <c r="AE394" s="1"/>
      <c r="AF394" s="1"/>
      <c r="AG394" s="1"/>
      <c r="AH394" s="1"/>
      <c r="AI394" s="1"/>
      <c r="AJ394" s="1"/>
      <c r="AK394" s="1"/>
    </row>
    <row r="395" spans="1:37" ht="14.25" customHeight="1">
      <c r="A395" s="425"/>
      <c r="B395" s="1"/>
      <c r="C395" s="1"/>
      <c r="D395" s="1"/>
      <c r="E395" s="1"/>
      <c r="F395" s="1"/>
      <c r="G395" s="1"/>
      <c r="H395" s="1"/>
      <c r="I395" s="1"/>
      <c r="J395" s="1"/>
      <c r="K395" s="1"/>
      <c r="L395" s="1"/>
      <c r="M395" s="1"/>
      <c r="N395" s="1"/>
      <c r="O395" s="1"/>
      <c r="P395" s="229"/>
      <c r="Q395" s="1"/>
      <c r="R395" s="1"/>
      <c r="S395" s="1"/>
      <c r="T395" s="1"/>
      <c r="U395" s="1"/>
      <c r="V395" s="1"/>
      <c r="W395" s="1"/>
      <c r="X395" s="1"/>
      <c r="Y395" s="1"/>
      <c r="Z395" s="1"/>
      <c r="AA395" s="1"/>
      <c r="AB395" s="1"/>
      <c r="AC395" s="1"/>
      <c r="AD395" s="1"/>
      <c r="AE395" s="1"/>
      <c r="AF395" s="1"/>
      <c r="AG395" s="1"/>
      <c r="AH395" s="1"/>
      <c r="AI395" s="1"/>
      <c r="AJ395" s="1"/>
      <c r="AK395" s="1"/>
    </row>
    <row r="396" spans="1:37" ht="14.25" customHeight="1">
      <c r="A396" s="425"/>
      <c r="B396" s="1"/>
      <c r="C396" s="1"/>
      <c r="D396" s="1"/>
      <c r="E396" s="1"/>
      <c r="F396" s="1"/>
      <c r="G396" s="1"/>
      <c r="H396" s="1"/>
      <c r="I396" s="1"/>
      <c r="J396" s="1"/>
      <c r="K396" s="1"/>
      <c r="L396" s="1"/>
      <c r="M396" s="1"/>
      <c r="N396" s="1"/>
      <c r="O396" s="1"/>
      <c r="P396" s="229"/>
      <c r="Q396" s="1"/>
      <c r="R396" s="1"/>
      <c r="S396" s="1"/>
      <c r="T396" s="1"/>
      <c r="U396" s="1"/>
      <c r="V396" s="1"/>
      <c r="W396" s="1"/>
      <c r="X396" s="1"/>
      <c r="Y396" s="1"/>
      <c r="Z396" s="1"/>
      <c r="AA396" s="1"/>
      <c r="AB396" s="1"/>
      <c r="AC396" s="1"/>
      <c r="AD396" s="1"/>
      <c r="AE396" s="1"/>
      <c r="AF396" s="1"/>
      <c r="AG396" s="1"/>
      <c r="AH396" s="1"/>
      <c r="AI396" s="1"/>
      <c r="AJ396" s="1"/>
      <c r="AK396" s="1"/>
    </row>
    <row r="397" spans="1:37" ht="14.25" customHeight="1">
      <c r="A397" s="425"/>
      <c r="B397" s="1"/>
      <c r="C397" s="1"/>
      <c r="D397" s="1"/>
      <c r="E397" s="1"/>
      <c r="F397" s="1"/>
      <c r="G397" s="1"/>
      <c r="H397" s="1"/>
      <c r="I397" s="1"/>
      <c r="J397" s="1"/>
      <c r="K397" s="1"/>
      <c r="L397" s="1"/>
      <c r="M397" s="1"/>
      <c r="N397" s="1"/>
      <c r="O397" s="1"/>
      <c r="P397" s="229"/>
      <c r="Q397" s="1"/>
      <c r="R397" s="1"/>
      <c r="S397" s="1"/>
      <c r="T397" s="1"/>
      <c r="U397" s="1"/>
      <c r="V397" s="1"/>
      <c r="W397" s="1"/>
      <c r="X397" s="1"/>
      <c r="Y397" s="1"/>
      <c r="Z397" s="1"/>
      <c r="AA397" s="1"/>
      <c r="AB397" s="1"/>
      <c r="AC397" s="1"/>
      <c r="AD397" s="1"/>
      <c r="AE397" s="1"/>
      <c r="AF397" s="1"/>
      <c r="AG397" s="1"/>
      <c r="AH397" s="1"/>
      <c r="AI397" s="1"/>
      <c r="AJ397" s="1"/>
      <c r="AK397" s="1"/>
    </row>
    <row r="398" spans="1:37" ht="14.25" customHeight="1">
      <c r="A398" s="425"/>
      <c r="B398" s="1"/>
      <c r="C398" s="1"/>
      <c r="D398" s="1"/>
      <c r="E398" s="1"/>
      <c r="F398" s="1"/>
      <c r="G398" s="1"/>
      <c r="H398" s="1"/>
      <c r="I398" s="1"/>
      <c r="J398" s="1"/>
      <c r="K398" s="1"/>
      <c r="L398" s="1"/>
      <c r="M398" s="1"/>
      <c r="N398" s="1"/>
      <c r="O398" s="1"/>
      <c r="P398" s="229"/>
      <c r="Q398" s="1"/>
      <c r="R398" s="1"/>
      <c r="S398" s="1"/>
      <c r="T398" s="1"/>
      <c r="U398" s="1"/>
      <c r="V398" s="1"/>
      <c r="W398" s="1"/>
      <c r="X398" s="1"/>
      <c r="Y398" s="1"/>
      <c r="Z398" s="1"/>
      <c r="AA398" s="1"/>
      <c r="AB398" s="1"/>
      <c r="AC398" s="1"/>
      <c r="AD398" s="1"/>
      <c r="AE398" s="1"/>
      <c r="AF398" s="1"/>
      <c r="AG398" s="1"/>
      <c r="AH398" s="1"/>
      <c r="AI398" s="1"/>
      <c r="AJ398" s="1"/>
      <c r="AK398" s="1"/>
    </row>
    <row r="399" spans="1:37" ht="14.25" customHeight="1">
      <c r="A399" s="425"/>
      <c r="B399" s="1"/>
      <c r="C399" s="1"/>
      <c r="D399" s="1"/>
      <c r="E399" s="1"/>
      <c r="F399" s="1"/>
      <c r="G399" s="1"/>
      <c r="H399" s="1"/>
      <c r="I399" s="1"/>
      <c r="J399" s="1"/>
      <c r="K399" s="1"/>
      <c r="L399" s="1"/>
      <c r="M399" s="1"/>
      <c r="N399" s="1"/>
      <c r="O399" s="1"/>
      <c r="P399" s="229"/>
      <c r="Q399" s="1"/>
      <c r="R399" s="1"/>
      <c r="S399" s="1"/>
      <c r="T399" s="1"/>
      <c r="U399" s="1"/>
      <c r="V399" s="1"/>
      <c r="W399" s="1"/>
      <c r="X399" s="1"/>
      <c r="Y399" s="1"/>
      <c r="Z399" s="1"/>
      <c r="AA399" s="1"/>
      <c r="AB399" s="1"/>
      <c r="AC399" s="1"/>
      <c r="AD399" s="1"/>
      <c r="AE399" s="1"/>
      <c r="AF399" s="1"/>
      <c r="AG399" s="1"/>
      <c r="AH399" s="1"/>
      <c r="AI399" s="1"/>
      <c r="AJ399" s="1"/>
      <c r="AK399" s="1"/>
    </row>
    <row r="400" spans="1:37" ht="14.25" customHeight="1">
      <c r="A400" s="425"/>
      <c r="B400" s="1"/>
      <c r="C400" s="1"/>
      <c r="D400" s="1"/>
      <c r="E400" s="1"/>
      <c r="F400" s="1"/>
      <c r="G400" s="1"/>
      <c r="H400" s="1"/>
      <c r="I400" s="1"/>
      <c r="J400" s="1"/>
      <c r="K400" s="1"/>
      <c r="L400" s="1"/>
      <c r="M400" s="1"/>
      <c r="N400" s="1"/>
      <c r="O400" s="1"/>
      <c r="P400" s="229"/>
      <c r="Q400" s="1"/>
      <c r="R400" s="1"/>
      <c r="S400" s="1"/>
      <c r="T400" s="1"/>
      <c r="U400" s="1"/>
      <c r="V400" s="1"/>
      <c r="W400" s="1"/>
      <c r="X400" s="1"/>
      <c r="Y400" s="1"/>
      <c r="Z400" s="1"/>
      <c r="AA400" s="1"/>
      <c r="AB400" s="1"/>
      <c r="AC400" s="1"/>
      <c r="AD400" s="1"/>
      <c r="AE400" s="1"/>
      <c r="AF400" s="1"/>
      <c r="AG400" s="1"/>
      <c r="AH400" s="1"/>
      <c r="AI400" s="1"/>
      <c r="AJ400" s="1"/>
      <c r="AK400" s="1"/>
    </row>
    <row r="401" spans="1:37" ht="14.25" customHeight="1">
      <c r="A401" s="425"/>
      <c r="B401" s="1"/>
      <c r="C401" s="1"/>
      <c r="D401" s="1"/>
      <c r="E401" s="1"/>
      <c r="F401" s="1"/>
      <c r="G401" s="1"/>
      <c r="H401" s="1"/>
      <c r="I401" s="1"/>
      <c r="J401" s="1"/>
      <c r="K401" s="1"/>
      <c r="L401" s="1"/>
      <c r="M401" s="1"/>
      <c r="N401" s="1"/>
      <c r="O401" s="1"/>
      <c r="P401" s="229"/>
      <c r="Q401" s="1"/>
      <c r="R401" s="1"/>
      <c r="S401" s="1"/>
      <c r="T401" s="1"/>
      <c r="U401" s="1"/>
      <c r="V401" s="1"/>
      <c r="W401" s="1"/>
      <c r="X401" s="1"/>
      <c r="Y401" s="1"/>
      <c r="Z401" s="1"/>
      <c r="AA401" s="1"/>
      <c r="AB401" s="1"/>
      <c r="AC401" s="1"/>
      <c r="AD401" s="1"/>
      <c r="AE401" s="1"/>
      <c r="AF401" s="1"/>
      <c r="AG401" s="1"/>
      <c r="AH401" s="1"/>
      <c r="AI401" s="1"/>
      <c r="AJ401" s="1"/>
      <c r="AK401" s="1"/>
    </row>
    <row r="402" spans="1:37" ht="14.25" customHeight="1">
      <c r="A402" s="425"/>
      <c r="B402" s="1"/>
      <c r="C402" s="1"/>
      <c r="D402" s="1"/>
      <c r="E402" s="1"/>
      <c r="F402" s="1"/>
      <c r="G402" s="1"/>
      <c r="H402" s="1"/>
      <c r="I402" s="1"/>
      <c r="J402" s="1"/>
      <c r="K402" s="1"/>
      <c r="L402" s="1"/>
      <c r="M402" s="1"/>
      <c r="N402" s="1"/>
      <c r="O402" s="1"/>
      <c r="P402" s="229"/>
      <c r="Q402" s="1"/>
      <c r="R402" s="1"/>
      <c r="S402" s="1"/>
      <c r="T402" s="1"/>
      <c r="U402" s="1"/>
      <c r="V402" s="1"/>
      <c r="W402" s="1"/>
      <c r="X402" s="1"/>
      <c r="Y402" s="1"/>
      <c r="Z402" s="1"/>
      <c r="AA402" s="1"/>
      <c r="AB402" s="1"/>
      <c r="AC402" s="1"/>
      <c r="AD402" s="1"/>
      <c r="AE402" s="1"/>
      <c r="AF402" s="1"/>
      <c r="AG402" s="1"/>
      <c r="AH402" s="1"/>
      <c r="AI402" s="1"/>
      <c r="AJ402" s="1"/>
      <c r="AK402" s="1"/>
    </row>
    <row r="403" spans="1:37" ht="14.25" customHeight="1">
      <c r="A403" s="425"/>
      <c r="B403" s="1"/>
      <c r="C403" s="1"/>
      <c r="D403" s="1"/>
      <c r="E403" s="1"/>
      <c r="F403" s="1"/>
      <c r="G403" s="1"/>
      <c r="H403" s="1"/>
      <c r="I403" s="1"/>
      <c r="J403" s="1"/>
      <c r="K403" s="1"/>
      <c r="L403" s="1"/>
      <c r="M403" s="1"/>
      <c r="N403" s="1"/>
      <c r="O403" s="1"/>
      <c r="P403" s="229"/>
      <c r="Q403" s="1"/>
      <c r="R403" s="1"/>
      <c r="S403" s="1"/>
      <c r="T403" s="1"/>
      <c r="U403" s="1"/>
      <c r="V403" s="1"/>
      <c r="W403" s="1"/>
      <c r="X403" s="1"/>
      <c r="Y403" s="1"/>
      <c r="Z403" s="1"/>
      <c r="AA403" s="1"/>
      <c r="AB403" s="1"/>
      <c r="AC403" s="1"/>
      <c r="AD403" s="1"/>
      <c r="AE403" s="1"/>
      <c r="AF403" s="1"/>
      <c r="AG403" s="1"/>
      <c r="AH403" s="1"/>
      <c r="AI403" s="1"/>
      <c r="AJ403" s="1"/>
      <c r="AK403" s="1"/>
    </row>
    <row r="404" spans="1:37" ht="14.25" customHeight="1">
      <c r="A404" s="425"/>
      <c r="B404" s="1"/>
      <c r="C404" s="1"/>
      <c r="D404" s="1"/>
      <c r="E404" s="1"/>
      <c r="F404" s="1"/>
      <c r="G404" s="1"/>
      <c r="H404" s="1"/>
      <c r="I404" s="1"/>
      <c r="J404" s="1"/>
      <c r="K404" s="1"/>
      <c r="L404" s="1"/>
      <c r="M404" s="1"/>
      <c r="N404" s="1"/>
      <c r="O404" s="1"/>
      <c r="P404" s="229"/>
      <c r="Q404" s="1"/>
      <c r="R404" s="1"/>
      <c r="S404" s="1"/>
      <c r="T404" s="1"/>
      <c r="U404" s="1"/>
      <c r="V404" s="1"/>
      <c r="W404" s="1"/>
      <c r="X404" s="1"/>
      <c r="Y404" s="1"/>
      <c r="Z404" s="1"/>
      <c r="AA404" s="1"/>
      <c r="AB404" s="1"/>
      <c r="AC404" s="1"/>
      <c r="AD404" s="1"/>
      <c r="AE404" s="1"/>
      <c r="AF404" s="1"/>
      <c r="AG404" s="1"/>
      <c r="AH404" s="1"/>
      <c r="AI404" s="1"/>
      <c r="AJ404" s="1"/>
      <c r="AK404" s="1"/>
    </row>
    <row r="405" spans="1:37" ht="14.25" customHeight="1">
      <c r="A405" s="425"/>
      <c r="B405" s="1"/>
      <c r="C405" s="1"/>
      <c r="D405" s="1"/>
      <c r="E405" s="1"/>
      <c r="F405" s="1"/>
      <c r="G405" s="1"/>
      <c r="H405" s="1"/>
      <c r="I405" s="1"/>
      <c r="J405" s="1"/>
      <c r="K405" s="1"/>
      <c r="L405" s="1"/>
      <c r="M405" s="1"/>
      <c r="N405" s="1"/>
      <c r="O405" s="1"/>
      <c r="P405" s="229"/>
      <c r="Q405" s="1"/>
      <c r="R405" s="1"/>
      <c r="S405" s="1"/>
      <c r="T405" s="1"/>
      <c r="U405" s="1"/>
      <c r="V405" s="1"/>
      <c r="W405" s="1"/>
      <c r="X405" s="1"/>
      <c r="Y405" s="1"/>
      <c r="Z405" s="1"/>
      <c r="AA405" s="1"/>
      <c r="AB405" s="1"/>
      <c r="AC405" s="1"/>
      <c r="AD405" s="1"/>
      <c r="AE405" s="1"/>
      <c r="AF405" s="1"/>
      <c r="AG405" s="1"/>
      <c r="AH405" s="1"/>
      <c r="AI405" s="1"/>
      <c r="AJ405" s="1"/>
      <c r="AK405" s="1"/>
    </row>
    <row r="406" spans="1:37" ht="14.25" customHeight="1">
      <c r="A406" s="425"/>
      <c r="B406" s="1"/>
      <c r="C406" s="1"/>
      <c r="D406" s="1"/>
      <c r="E406" s="1"/>
      <c r="F406" s="1"/>
      <c r="G406" s="1"/>
      <c r="H406" s="1"/>
      <c r="I406" s="1"/>
      <c r="J406" s="1"/>
      <c r="K406" s="1"/>
      <c r="L406" s="1"/>
      <c r="M406" s="1"/>
      <c r="N406" s="1"/>
      <c r="O406" s="1"/>
      <c r="P406" s="229"/>
      <c r="Q406" s="1"/>
      <c r="R406" s="1"/>
      <c r="S406" s="1"/>
      <c r="T406" s="1"/>
      <c r="U406" s="1"/>
      <c r="V406" s="1"/>
      <c r="W406" s="1"/>
      <c r="X406" s="1"/>
      <c r="Y406" s="1"/>
      <c r="Z406" s="1"/>
      <c r="AA406" s="1"/>
      <c r="AB406" s="1"/>
      <c r="AC406" s="1"/>
      <c r="AD406" s="1"/>
      <c r="AE406" s="1"/>
      <c r="AF406" s="1"/>
      <c r="AG406" s="1"/>
      <c r="AH406" s="1"/>
      <c r="AI406" s="1"/>
      <c r="AJ406" s="1"/>
      <c r="AK406" s="1"/>
    </row>
    <row r="407" spans="1:37" ht="14.25" customHeight="1">
      <c r="A407" s="425"/>
      <c r="B407" s="1"/>
      <c r="C407" s="1"/>
      <c r="D407" s="1"/>
      <c r="E407" s="1"/>
      <c r="F407" s="1"/>
      <c r="G407" s="1"/>
      <c r="H407" s="1"/>
      <c r="I407" s="1"/>
      <c r="J407" s="1"/>
      <c r="K407" s="1"/>
      <c r="L407" s="1"/>
      <c r="M407" s="1"/>
      <c r="N407" s="1"/>
      <c r="O407" s="1"/>
      <c r="P407" s="229"/>
      <c r="Q407" s="1"/>
      <c r="R407" s="1"/>
      <c r="S407" s="1"/>
      <c r="T407" s="1"/>
      <c r="U407" s="1"/>
      <c r="V407" s="1"/>
      <c r="W407" s="1"/>
      <c r="X407" s="1"/>
      <c r="Y407" s="1"/>
      <c r="Z407" s="1"/>
      <c r="AA407" s="1"/>
      <c r="AB407" s="1"/>
      <c r="AC407" s="1"/>
      <c r="AD407" s="1"/>
      <c r="AE407" s="1"/>
      <c r="AF407" s="1"/>
      <c r="AG407" s="1"/>
      <c r="AH407" s="1"/>
      <c r="AI407" s="1"/>
      <c r="AJ407" s="1"/>
      <c r="AK407" s="1"/>
    </row>
    <row r="408" spans="1:37" ht="14.25" customHeight="1">
      <c r="A408" s="425"/>
      <c r="B408" s="1"/>
      <c r="C408" s="1"/>
      <c r="D408" s="1"/>
      <c r="E408" s="1"/>
      <c r="F408" s="1"/>
      <c r="G408" s="1"/>
      <c r="H408" s="1"/>
      <c r="I408" s="1"/>
      <c r="J408" s="1"/>
      <c r="K408" s="1"/>
      <c r="L408" s="1"/>
      <c r="M408" s="1"/>
      <c r="N408" s="1"/>
      <c r="O408" s="1"/>
      <c r="P408" s="229"/>
      <c r="Q408" s="1"/>
      <c r="R408" s="1"/>
      <c r="S408" s="1"/>
      <c r="T408" s="1"/>
      <c r="U408" s="1"/>
      <c r="V408" s="1"/>
      <c r="W408" s="1"/>
      <c r="X408" s="1"/>
      <c r="Y408" s="1"/>
      <c r="Z408" s="1"/>
      <c r="AA408" s="1"/>
      <c r="AB408" s="1"/>
      <c r="AC408" s="1"/>
      <c r="AD408" s="1"/>
      <c r="AE408" s="1"/>
      <c r="AF408" s="1"/>
      <c r="AG408" s="1"/>
      <c r="AH408" s="1"/>
      <c r="AI408" s="1"/>
      <c r="AJ408" s="1"/>
      <c r="AK408" s="1"/>
    </row>
    <row r="409" spans="1:37" ht="14.25" customHeight="1">
      <c r="A409" s="425"/>
      <c r="B409" s="1"/>
      <c r="C409" s="1"/>
      <c r="D409" s="1"/>
      <c r="E409" s="1"/>
      <c r="F409" s="1"/>
      <c r="G409" s="1"/>
      <c r="H409" s="1"/>
      <c r="I409" s="1"/>
      <c r="J409" s="1"/>
      <c r="K409" s="1"/>
      <c r="L409" s="1"/>
      <c r="M409" s="1"/>
      <c r="N409" s="1"/>
      <c r="O409" s="1"/>
      <c r="P409" s="229"/>
      <c r="Q409" s="1"/>
      <c r="R409" s="1"/>
      <c r="S409" s="1"/>
      <c r="T409" s="1"/>
      <c r="U409" s="1"/>
      <c r="V409" s="1"/>
      <c r="W409" s="1"/>
      <c r="X409" s="1"/>
      <c r="Y409" s="1"/>
      <c r="Z409" s="1"/>
      <c r="AA409" s="1"/>
      <c r="AB409" s="1"/>
      <c r="AC409" s="1"/>
      <c r="AD409" s="1"/>
      <c r="AE409" s="1"/>
      <c r="AF409" s="1"/>
      <c r="AG409" s="1"/>
      <c r="AH409" s="1"/>
      <c r="AI409" s="1"/>
      <c r="AJ409" s="1"/>
      <c r="AK409" s="1"/>
    </row>
    <row r="410" spans="1:37" ht="14.25" customHeight="1">
      <c r="A410" s="425"/>
      <c r="B410" s="1"/>
      <c r="C410" s="1"/>
      <c r="D410" s="1"/>
      <c r="E410" s="1"/>
      <c r="F410" s="1"/>
      <c r="G410" s="1"/>
      <c r="H410" s="1"/>
      <c r="I410" s="1"/>
      <c r="J410" s="1"/>
      <c r="K410" s="1"/>
      <c r="L410" s="1"/>
      <c r="M410" s="1"/>
      <c r="N410" s="1"/>
      <c r="O410" s="1"/>
      <c r="P410" s="229"/>
      <c r="Q410" s="1"/>
      <c r="R410" s="1"/>
      <c r="S410" s="1"/>
      <c r="T410" s="1"/>
      <c r="U410" s="1"/>
      <c r="V410" s="1"/>
      <c r="W410" s="1"/>
      <c r="X410" s="1"/>
      <c r="Y410" s="1"/>
      <c r="Z410" s="1"/>
      <c r="AA410" s="1"/>
      <c r="AB410" s="1"/>
      <c r="AC410" s="1"/>
      <c r="AD410" s="1"/>
      <c r="AE410" s="1"/>
      <c r="AF410" s="1"/>
      <c r="AG410" s="1"/>
      <c r="AH410" s="1"/>
      <c r="AI410" s="1"/>
      <c r="AJ410" s="1"/>
      <c r="AK410" s="1"/>
    </row>
    <row r="411" spans="1:37" ht="14.25" customHeight="1">
      <c r="A411" s="425"/>
      <c r="B411" s="1"/>
      <c r="C411" s="1"/>
      <c r="D411" s="1"/>
      <c r="E411" s="1"/>
      <c r="F411" s="1"/>
      <c r="G411" s="1"/>
      <c r="H411" s="1"/>
      <c r="I411" s="1"/>
      <c r="J411" s="1"/>
      <c r="K411" s="1"/>
      <c r="L411" s="1"/>
      <c r="M411" s="1"/>
      <c r="N411" s="1"/>
      <c r="O411" s="1"/>
      <c r="P411" s="229"/>
      <c r="Q411" s="1"/>
      <c r="R411" s="1"/>
      <c r="S411" s="1"/>
      <c r="T411" s="1"/>
      <c r="U411" s="1"/>
      <c r="V411" s="1"/>
      <c r="W411" s="1"/>
      <c r="X411" s="1"/>
      <c r="Y411" s="1"/>
      <c r="Z411" s="1"/>
      <c r="AA411" s="1"/>
      <c r="AB411" s="1"/>
      <c r="AC411" s="1"/>
      <c r="AD411" s="1"/>
      <c r="AE411" s="1"/>
      <c r="AF411" s="1"/>
      <c r="AG411" s="1"/>
      <c r="AH411" s="1"/>
      <c r="AI411" s="1"/>
      <c r="AJ411" s="1"/>
      <c r="AK411" s="1"/>
    </row>
    <row r="412" spans="1:37" ht="14.25" customHeight="1">
      <c r="A412" s="425"/>
      <c r="B412" s="1"/>
      <c r="C412" s="1"/>
      <c r="D412" s="1"/>
      <c r="E412" s="1"/>
      <c r="F412" s="1"/>
      <c r="G412" s="1"/>
      <c r="H412" s="1"/>
      <c r="I412" s="1"/>
      <c r="J412" s="1"/>
      <c r="K412" s="1"/>
      <c r="L412" s="1"/>
      <c r="M412" s="1"/>
      <c r="N412" s="1"/>
      <c r="O412" s="1"/>
      <c r="P412" s="229"/>
      <c r="Q412" s="1"/>
      <c r="R412" s="1"/>
      <c r="S412" s="1"/>
      <c r="T412" s="1"/>
      <c r="U412" s="1"/>
      <c r="V412" s="1"/>
      <c r="W412" s="1"/>
      <c r="X412" s="1"/>
      <c r="Y412" s="1"/>
      <c r="Z412" s="1"/>
      <c r="AA412" s="1"/>
      <c r="AB412" s="1"/>
      <c r="AC412" s="1"/>
      <c r="AD412" s="1"/>
      <c r="AE412" s="1"/>
      <c r="AF412" s="1"/>
      <c r="AG412" s="1"/>
      <c r="AH412" s="1"/>
      <c r="AI412" s="1"/>
      <c r="AJ412" s="1"/>
      <c r="AK412" s="1"/>
    </row>
    <row r="413" spans="1:37" ht="14.25" customHeight="1">
      <c r="A413" s="425"/>
      <c r="B413" s="1"/>
      <c r="C413" s="1"/>
      <c r="D413" s="1"/>
      <c r="E413" s="1"/>
      <c r="F413" s="1"/>
      <c r="G413" s="1"/>
      <c r="H413" s="1"/>
      <c r="I413" s="1"/>
      <c r="J413" s="1"/>
      <c r="K413" s="1"/>
      <c r="L413" s="1"/>
      <c r="M413" s="1"/>
      <c r="N413" s="1"/>
      <c r="O413" s="1"/>
      <c r="P413" s="229"/>
      <c r="Q413" s="1"/>
      <c r="R413" s="1"/>
      <c r="S413" s="1"/>
      <c r="T413" s="1"/>
      <c r="U413" s="1"/>
      <c r="V413" s="1"/>
      <c r="W413" s="1"/>
      <c r="X413" s="1"/>
      <c r="Y413" s="1"/>
      <c r="Z413" s="1"/>
      <c r="AA413" s="1"/>
      <c r="AB413" s="1"/>
      <c r="AC413" s="1"/>
      <c r="AD413" s="1"/>
      <c r="AE413" s="1"/>
      <c r="AF413" s="1"/>
      <c r="AG413" s="1"/>
      <c r="AH413" s="1"/>
      <c r="AI413" s="1"/>
      <c r="AJ413" s="1"/>
      <c r="AK413" s="1"/>
    </row>
    <row r="414" spans="1:37" ht="14.25" customHeight="1">
      <c r="A414" s="425"/>
      <c r="B414" s="1"/>
      <c r="C414" s="1"/>
      <c r="D414" s="1"/>
      <c r="E414" s="1"/>
      <c r="F414" s="1"/>
      <c r="G414" s="1"/>
      <c r="H414" s="1"/>
      <c r="I414" s="1"/>
      <c r="J414" s="1"/>
      <c r="K414" s="1"/>
      <c r="L414" s="1"/>
      <c r="M414" s="1"/>
      <c r="N414" s="1"/>
      <c r="O414" s="1"/>
      <c r="P414" s="229"/>
      <c r="Q414" s="1"/>
      <c r="R414" s="1"/>
      <c r="S414" s="1"/>
      <c r="T414" s="1"/>
      <c r="U414" s="1"/>
      <c r="V414" s="1"/>
      <c r="W414" s="1"/>
      <c r="X414" s="1"/>
      <c r="Y414" s="1"/>
      <c r="Z414" s="1"/>
      <c r="AA414" s="1"/>
      <c r="AB414" s="1"/>
      <c r="AC414" s="1"/>
      <c r="AD414" s="1"/>
      <c r="AE414" s="1"/>
      <c r="AF414" s="1"/>
      <c r="AG414" s="1"/>
      <c r="AH414" s="1"/>
      <c r="AI414" s="1"/>
      <c r="AJ414" s="1"/>
      <c r="AK414" s="1"/>
    </row>
    <row r="415" spans="1:37" ht="14.25" customHeight="1">
      <c r="A415" s="425"/>
      <c r="B415" s="1"/>
      <c r="C415" s="1"/>
      <c r="D415" s="1"/>
      <c r="E415" s="1"/>
      <c r="F415" s="1"/>
      <c r="G415" s="1"/>
      <c r="H415" s="1"/>
      <c r="I415" s="1"/>
      <c r="J415" s="1"/>
      <c r="K415" s="1"/>
      <c r="L415" s="1"/>
      <c r="M415" s="1"/>
      <c r="N415" s="1"/>
      <c r="O415" s="1"/>
      <c r="P415" s="229"/>
      <c r="Q415" s="1"/>
      <c r="R415" s="1"/>
      <c r="S415" s="1"/>
      <c r="T415" s="1"/>
      <c r="U415" s="1"/>
      <c r="V415" s="1"/>
      <c r="W415" s="1"/>
      <c r="X415" s="1"/>
      <c r="Y415" s="1"/>
      <c r="Z415" s="1"/>
      <c r="AA415" s="1"/>
      <c r="AB415" s="1"/>
      <c r="AC415" s="1"/>
      <c r="AD415" s="1"/>
      <c r="AE415" s="1"/>
      <c r="AF415" s="1"/>
      <c r="AG415" s="1"/>
      <c r="AH415" s="1"/>
      <c r="AI415" s="1"/>
      <c r="AJ415" s="1"/>
      <c r="AK415" s="1"/>
    </row>
    <row r="416" spans="1:37" ht="14.25" customHeight="1">
      <c r="A416" s="425"/>
      <c r="B416" s="1"/>
      <c r="C416" s="1"/>
      <c r="D416" s="1"/>
      <c r="E416" s="1"/>
      <c r="F416" s="1"/>
      <c r="G416" s="1"/>
      <c r="H416" s="1"/>
      <c r="I416" s="1"/>
      <c r="J416" s="1"/>
      <c r="K416" s="1"/>
      <c r="L416" s="1"/>
      <c r="M416" s="1"/>
      <c r="N416" s="1"/>
      <c r="O416" s="1"/>
      <c r="P416" s="229"/>
      <c r="Q416" s="1"/>
      <c r="R416" s="1"/>
      <c r="S416" s="1"/>
      <c r="T416" s="1"/>
      <c r="U416" s="1"/>
      <c r="V416" s="1"/>
      <c r="W416" s="1"/>
      <c r="X416" s="1"/>
      <c r="Y416" s="1"/>
      <c r="Z416" s="1"/>
      <c r="AA416" s="1"/>
      <c r="AB416" s="1"/>
      <c r="AC416" s="1"/>
      <c r="AD416" s="1"/>
      <c r="AE416" s="1"/>
      <c r="AF416" s="1"/>
      <c r="AG416" s="1"/>
      <c r="AH416" s="1"/>
      <c r="AI416" s="1"/>
      <c r="AJ416" s="1"/>
      <c r="AK416" s="1"/>
    </row>
    <row r="417" spans="1:37" ht="14.25" customHeight="1">
      <c r="A417" s="425"/>
      <c r="B417" s="1"/>
      <c r="C417" s="1"/>
      <c r="D417" s="1"/>
      <c r="E417" s="1"/>
      <c r="F417" s="1"/>
      <c r="G417" s="1"/>
      <c r="H417" s="1"/>
      <c r="I417" s="1"/>
      <c r="J417" s="1"/>
      <c r="K417" s="1"/>
      <c r="L417" s="1"/>
      <c r="M417" s="1"/>
      <c r="N417" s="1"/>
      <c r="O417" s="1"/>
      <c r="P417" s="229"/>
      <c r="Q417" s="1"/>
      <c r="R417" s="1"/>
      <c r="S417" s="1"/>
      <c r="T417" s="1"/>
      <c r="U417" s="1"/>
      <c r="V417" s="1"/>
      <c r="W417" s="1"/>
      <c r="X417" s="1"/>
      <c r="Y417" s="1"/>
      <c r="Z417" s="1"/>
      <c r="AA417" s="1"/>
      <c r="AB417" s="1"/>
      <c r="AC417" s="1"/>
      <c r="AD417" s="1"/>
      <c r="AE417" s="1"/>
      <c r="AF417" s="1"/>
      <c r="AG417" s="1"/>
      <c r="AH417" s="1"/>
      <c r="AI417" s="1"/>
      <c r="AJ417" s="1"/>
      <c r="AK417" s="1"/>
    </row>
    <row r="418" spans="1:37" ht="14.25" customHeight="1">
      <c r="A418" s="425"/>
      <c r="B418" s="1"/>
      <c r="C418" s="1"/>
      <c r="D418" s="1"/>
      <c r="E418" s="1"/>
      <c r="F418" s="1"/>
      <c r="G418" s="1"/>
      <c r="H418" s="1"/>
      <c r="I418" s="1"/>
      <c r="J418" s="1"/>
      <c r="K418" s="1"/>
      <c r="L418" s="1"/>
      <c r="M418" s="1"/>
      <c r="N418" s="1"/>
      <c r="O418" s="1"/>
      <c r="P418" s="229"/>
      <c r="Q418" s="1"/>
      <c r="R418" s="1"/>
      <c r="S418" s="1"/>
      <c r="T418" s="1"/>
      <c r="U418" s="1"/>
      <c r="V418" s="1"/>
      <c r="W418" s="1"/>
      <c r="X418" s="1"/>
      <c r="Y418" s="1"/>
      <c r="Z418" s="1"/>
      <c r="AA418" s="1"/>
      <c r="AB418" s="1"/>
      <c r="AC418" s="1"/>
      <c r="AD418" s="1"/>
      <c r="AE418" s="1"/>
      <c r="AF418" s="1"/>
      <c r="AG418" s="1"/>
      <c r="AH418" s="1"/>
      <c r="AI418" s="1"/>
      <c r="AJ418" s="1"/>
      <c r="AK418" s="1"/>
    </row>
    <row r="419" spans="1:37" ht="14.25" customHeight="1">
      <c r="A419" s="425"/>
      <c r="B419" s="1"/>
      <c r="C419" s="1"/>
      <c r="D419" s="1"/>
      <c r="E419" s="1"/>
      <c r="F419" s="1"/>
      <c r="G419" s="1"/>
      <c r="H419" s="1"/>
      <c r="I419" s="1"/>
      <c r="J419" s="1"/>
      <c r="K419" s="1"/>
      <c r="L419" s="1"/>
      <c r="M419" s="1"/>
      <c r="N419" s="1"/>
      <c r="O419" s="1"/>
      <c r="P419" s="229"/>
      <c r="Q419" s="1"/>
      <c r="R419" s="1"/>
      <c r="S419" s="1"/>
      <c r="T419" s="1"/>
      <c r="U419" s="1"/>
      <c r="V419" s="1"/>
      <c r="W419" s="1"/>
      <c r="X419" s="1"/>
      <c r="Y419" s="1"/>
      <c r="Z419" s="1"/>
      <c r="AA419" s="1"/>
      <c r="AB419" s="1"/>
      <c r="AC419" s="1"/>
      <c r="AD419" s="1"/>
      <c r="AE419" s="1"/>
      <c r="AF419" s="1"/>
      <c r="AG419" s="1"/>
      <c r="AH419" s="1"/>
      <c r="AI419" s="1"/>
      <c r="AJ419" s="1"/>
      <c r="AK419" s="1"/>
    </row>
    <row r="420" spans="1:37" ht="14.25" customHeight="1">
      <c r="A420" s="425"/>
      <c r="B420" s="1"/>
      <c r="C420" s="1"/>
      <c r="D420" s="1"/>
      <c r="E420" s="1"/>
      <c r="F420" s="1"/>
      <c r="G420" s="1"/>
      <c r="H420" s="1"/>
      <c r="I420" s="1"/>
      <c r="J420" s="1"/>
      <c r="K420" s="1"/>
      <c r="L420" s="1"/>
      <c r="M420" s="1"/>
      <c r="N420" s="1"/>
      <c r="O420" s="1"/>
      <c r="P420" s="229"/>
      <c r="Q420" s="1"/>
      <c r="R420" s="1"/>
      <c r="S420" s="1"/>
      <c r="T420" s="1"/>
      <c r="U420" s="1"/>
      <c r="V420" s="1"/>
      <c r="W420" s="1"/>
      <c r="X420" s="1"/>
      <c r="Y420" s="1"/>
      <c r="Z420" s="1"/>
      <c r="AA420" s="1"/>
      <c r="AB420" s="1"/>
      <c r="AC420" s="1"/>
      <c r="AD420" s="1"/>
      <c r="AE420" s="1"/>
      <c r="AF420" s="1"/>
      <c r="AG420" s="1"/>
      <c r="AH420" s="1"/>
      <c r="AI420" s="1"/>
      <c r="AJ420" s="1"/>
      <c r="AK420" s="1"/>
    </row>
    <row r="421" spans="1:37" ht="14.25" customHeight="1">
      <c r="A421" s="425"/>
      <c r="B421" s="1"/>
      <c r="C421" s="1"/>
      <c r="D421" s="1"/>
      <c r="E421" s="1"/>
      <c r="F421" s="1"/>
      <c r="G421" s="1"/>
      <c r="H421" s="1"/>
      <c r="I421" s="1"/>
      <c r="J421" s="1"/>
      <c r="K421" s="1"/>
      <c r="L421" s="1"/>
      <c r="M421" s="1"/>
      <c r="N421" s="1"/>
      <c r="O421" s="1"/>
      <c r="P421" s="229"/>
      <c r="Q421" s="1"/>
      <c r="R421" s="1"/>
      <c r="S421" s="1"/>
      <c r="T421" s="1"/>
      <c r="U421" s="1"/>
      <c r="V421" s="1"/>
      <c r="W421" s="1"/>
      <c r="X421" s="1"/>
      <c r="Y421" s="1"/>
      <c r="Z421" s="1"/>
      <c r="AA421" s="1"/>
      <c r="AB421" s="1"/>
      <c r="AC421" s="1"/>
      <c r="AD421" s="1"/>
      <c r="AE421" s="1"/>
      <c r="AF421" s="1"/>
      <c r="AG421" s="1"/>
      <c r="AH421" s="1"/>
      <c r="AI421" s="1"/>
      <c r="AJ421" s="1"/>
      <c r="AK421" s="1"/>
    </row>
    <row r="422" spans="1:37" ht="14.25" customHeight="1">
      <c r="A422" s="425"/>
      <c r="B422" s="1"/>
      <c r="C422" s="1"/>
      <c r="D422" s="1"/>
      <c r="E422" s="1"/>
      <c r="F422" s="1"/>
      <c r="G422" s="1"/>
      <c r="H422" s="1"/>
      <c r="I422" s="1"/>
      <c r="J422" s="1"/>
      <c r="K422" s="1"/>
      <c r="L422" s="1"/>
      <c r="M422" s="1"/>
      <c r="N422" s="1"/>
      <c r="O422" s="1"/>
      <c r="P422" s="229"/>
      <c r="Q422" s="1"/>
      <c r="R422" s="1"/>
      <c r="S422" s="1"/>
      <c r="T422" s="1"/>
      <c r="U422" s="1"/>
      <c r="V422" s="1"/>
      <c r="W422" s="1"/>
      <c r="X422" s="1"/>
      <c r="Y422" s="1"/>
      <c r="Z422" s="1"/>
      <c r="AA422" s="1"/>
      <c r="AB422" s="1"/>
      <c r="AC422" s="1"/>
      <c r="AD422" s="1"/>
      <c r="AE422" s="1"/>
      <c r="AF422" s="1"/>
      <c r="AG422" s="1"/>
      <c r="AH422" s="1"/>
      <c r="AI422" s="1"/>
      <c r="AJ422" s="1"/>
      <c r="AK422" s="1"/>
    </row>
    <row r="423" spans="1:37" ht="14.25" customHeight="1">
      <c r="A423" s="425"/>
      <c r="B423" s="1"/>
      <c r="C423" s="1"/>
      <c r="D423" s="1"/>
      <c r="E423" s="1"/>
      <c r="F423" s="1"/>
      <c r="G423" s="1"/>
      <c r="H423" s="1"/>
      <c r="I423" s="1"/>
      <c r="J423" s="1"/>
      <c r="K423" s="1"/>
      <c r="L423" s="1"/>
      <c r="M423" s="1"/>
      <c r="N423" s="1"/>
      <c r="O423" s="1"/>
      <c r="P423" s="229"/>
      <c r="Q423" s="1"/>
      <c r="R423" s="1"/>
      <c r="S423" s="1"/>
      <c r="T423" s="1"/>
      <c r="U423" s="1"/>
      <c r="V423" s="1"/>
      <c r="W423" s="1"/>
      <c r="X423" s="1"/>
      <c r="Y423" s="1"/>
      <c r="Z423" s="1"/>
      <c r="AA423" s="1"/>
      <c r="AB423" s="1"/>
      <c r="AC423" s="1"/>
      <c r="AD423" s="1"/>
      <c r="AE423" s="1"/>
      <c r="AF423" s="1"/>
      <c r="AG423" s="1"/>
      <c r="AH423" s="1"/>
      <c r="AI423" s="1"/>
      <c r="AJ423" s="1"/>
      <c r="AK423" s="1"/>
    </row>
    <row r="424" spans="1:37" ht="14.25" customHeight="1">
      <c r="A424" s="425"/>
      <c r="B424" s="1"/>
      <c r="C424" s="1"/>
      <c r="D424" s="1"/>
      <c r="E424" s="1"/>
      <c r="F424" s="1"/>
      <c r="G424" s="1"/>
      <c r="H424" s="1"/>
      <c r="I424" s="1"/>
      <c r="J424" s="1"/>
      <c r="K424" s="1"/>
      <c r="L424" s="1"/>
      <c r="M424" s="1"/>
      <c r="N424" s="1"/>
      <c r="O424" s="1"/>
      <c r="P424" s="229"/>
      <c r="Q424" s="1"/>
      <c r="R424" s="1"/>
      <c r="S424" s="1"/>
      <c r="T424" s="1"/>
      <c r="U424" s="1"/>
      <c r="V424" s="1"/>
      <c r="W424" s="1"/>
      <c r="X424" s="1"/>
      <c r="Y424" s="1"/>
      <c r="Z424" s="1"/>
      <c r="AA424" s="1"/>
      <c r="AB424" s="1"/>
      <c r="AC424" s="1"/>
      <c r="AD424" s="1"/>
      <c r="AE424" s="1"/>
      <c r="AF424" s="1"/>
      <c r="AG424" s="1"/>
      <c r="AH424" s="1"/>
      <c r="AI424" s="1"/>
      <c r="AJ424" s="1"/>
      <c r="AK424" s="1"/>
    </row>
    <row r="425" spans="1:37" ht="14.25" customHeight="1">
      <c r="A425" s="425"/>
      <c r="B425" s="1"/>
      <c r="C425" s="1"/>
      <c r="D425" s="1"/>
      <c r="E425" s="1"/>
      <c r="F425" s="1"/>
      <c r="G425" s="1"/>
      <c r="H425" s="1"/>
      <c r="I425" s="1"/>
      <c r="J425" s="1"/>
      <c r="K425" s="1"/>
      <c r="L425" s="1"/>
      <c r="M425" s="1"/>
      <c r="N425" s="1"/>
      <c r="O425" s="1"/>
      <c r="P425" s="229"/>
      <c r="Q425" s="1"/>
      <c r="R425" s="1"/>
      <c r="S425" s="1"/>
      <c r="T425" s="1"/>
      <c r="U425" s="1"/>
      <c r="V425" s="1"/>
      <c r="W425" s="1"/>
      <c r="X425" s="1"/>
      <c r="Y425" s="1"/>
      <c r="Z425" s="1"/>
      <c r="AA425" s="1"/>
      <c r="AB425" s="1"/>
      <c r="AC425" s="1"/>
      <c r="AD425" s="1"/>
      <c r="AE425" s="1"/>
      <c r="AF425" s="1"/>
      <c r="AG425" s="1"/>
      <c r="AH425" s="1"/>
      <c r="AI425" s="1"/>
      <c r="AJ425" s="1"/>
      <c r="AK425" s="1"/>
    </row>
    <row r="426" spans="1:37" ht="14.25" customHeight="1">
      <c r="A426" s="425"/>
      <c r="B426" s="1"/>
      <c r="C426" s="1"/>
      <c r="D426" s="1"/>
      <c r="E426" s="1"/>
      <c r="F426" s="1"/>
      <c r="G426" s="1"/>
      <c r="H426" s="1"/>
      <c r="I426" s="1"/>
      <c r="J426" s="1"/>
      <c r="K426" s="1"/>
      <c r="L426" s="1"/>
      <c r="M426" s="1"/>
      <c r="N426" s="1"/>
      <c r="O426" s="1"/>
      <c r="P426" s="229"/>
      <c r="Q426" s="1"/>
      <c r="R426" s="1"/>
      <c r="S426" s="1"/>
      <c r="T426" s="1"/>
      <c r="U426" s="1"/>
      <c r="V426" s="1"/>
      <c r="W426" s="1"/>
      <c r="X426" s="1"/>
      <c r="Y426" s="1"/>
      <c r="Z426" s="1"/>
      <c r="AA426" s="1"/>
      <c r="AB426" s="1"/>
      <c r="AC426" s="1"/>
      <c r="AD426" s="1"/>
      <c r="AE426" s="1"/>
      <c r="AF426" s="1"/>
      <c r="AG426" s="1"/>
      <c r="AH426" s="1"/>
      <c r="AI426" s="1"/>
      <c r="AJ426" s="1"/>
      <c r="AK426" s="1"/>
    </row>
    <row r="427" spans="1:37" ht="14.25" customHeight="1">
      <c r="A427" s="425"/>
      <c r="B427" s="1"/>
      <c r="C427" s="1"/>
      <c r="D427" s="1"/>
      <c r="E427" s="1"/>
      <c r="F427" s="1"/>
      <c r="G427" s="1"/>
      <c r="H427" s="1"/>
      <c r="I427" s="1"/>
      <c r="J427" s="1"/>
      <c r="K427" s="1"/>
      <c r="L427" s="1"/>
      <c r="M427" s="1"/>
      <c r="N427" s="1"/>
      <c r="O427" s="1"/>
      <c r="P427" s="229"/>
      <c r="Q427" s="1"/>
      <c r="R427" s="1"/>
      <c r="S427" s="1"/>
      <c r="T427" s="1"/>
      <c r="U427" s="1"/>
      <c r="V427" s="1"/>
      <c r="W427" s="1"/>
      <c r="X427" s="1"/>
      <c r="Y427" s="1"/>
      <c r="Z427" s="1"/>
      <c r="AA427" s="1"/>
      <c r="AB427" s="1"/>
      <c r="AC427" s="1"/>
      <c r="AD427" s="1"/>
      <c r="AE427" s="1"/>
      <c r="AF427" s="1"/>
      <c r="AG427" s="1"/>
      <c r="AH427" s="1"/>
      <c r="AI427" s="1"/>
      <c r="AJ427" s="1"/>
      <c r="AK427" s="1"/>
    </row>
    <row r="428" spans="1:37" ht="14.25" customHeight="1">
      <c r="A428" s="425"/>
      <c r="B428" s="1"/>
      <c r="C428" s="1"/>
      <c r="D428" s="1"/>
      <c r="E428" s="1"/>
      <c r="F428" s="1"/>
      <c r="G428" s="1"/>
      <c r="H428" s="1"/>
      <c r="I428" s="1"/>
      <c r="J428" s="1"/>
      <c r="K428" s="1"/>
      <c r="L428" s="1"/>
      <c r="M428" s="1"/>
      <c r="N428" s="1"/>
      <c r="O428" s="1"/>
      <c r="P428" s="229"/>
      <c r="Q428" s="1"/>
      <c r="R428" s="1"/>
      <c r="S428" s="1"/>
      <c r="T428" s="1"/>
      <c r="U428" s="1"/>
      <c r="V428" s="1"/>
      <c r="W428" s="1"/>
      <c r="X428" s="1"/>
      <c r="Y428" s="1"/>
      <c r="Z428" s="1"/>
      <c r="AA428" s="1"/>
      <c r="AB428" s="1"/>
      <c r="AC428" s="1"/>
      <c r="AD428" s="1"/>
      <c r="AE428" s="1"/>
      <c r="AF428" s="1"/>
      <c r="AG428" s="1"/>
      <c r="AH428" s="1"/>
      <c r="AI428" s="1"/>
      <c r="AJ428" s="1"/>
      <c r="AK428" s="1"/>
    </row>
    <row r="429" spans="1:37" ht="14.25" customHeight="1">
      <c r="A429" s="425"/>
      <c r="B429" s="1"/>
      <c r="C429" s="1"/>
      <c r="D429" s="1"/>
      <c r="E429" s="1"/>
      <c r="F429" s="1"/>
      <c r="G429" s="1"/>
      <c r="H429" s="1"/>
      <c r="I429" s="1"/>
      <c r="J429" s="1"/>
      <c r="K429" s="1"/>
      <c r="L429" s="1"/>
      <c r="M429" s="1"/>
      <c r="N429" s="1"/>
      <c r="O429" s="1"/>
      <c r="P429" s="229"/>
      <c r="Q429" s="1"/>
      <c r="R429" s="1"/>
      <c r="S429" s="1"/>
      <c r="T429" s="1"/>
      <c r="U429" s="1"/>
      <c r="V429" s="1"/>
      <c r="W429" s="1"/>
      <c r="X429" s="1"/>
      <c r="Y429" s="1"/>
      <c r="Z429" s="1"/>
      <c r="AA429" s="1"/>
      <c r="AB429" s="1"/>
      <c r="AC429" s="1"/>
      <c r="AD429" s="1"/>
      <c r="AE429" s="1"/>
      <c r="AF429" s="1"/>
      <c r="AG429" s="1"/>
      <c r="AH429" s="1"/>
      <c r="AI429" s="1"/>
      <c r="AJ429" s="1"/>
      <c r="AK429" s="1"/>
    </row>
    <row r="430" spans="1:37" ht="14.25" customHeight="1">
      <c r="A430" s="425"/>
      <c r="B430" s="1"/>
      <c r="C430" s="1"/>
      <c r="D430" s="1"/>
      <c r="E430" s="1"/>
      <c r="F430" s="1"/>
      <c r="G430" s="1"/>
      <c r="H430" s="1"/>
      <c r="I430" s="1"/>
      <c r="J430" s="1"/>
      <c r="K430" s="1"/>
      <c r="L430" s="1"/>
      <c r="M430" s="1"/>
      <c r="N430" s="1"/>
      <c r="O430" s="1"/>
      <c r="P430" s="229"/>
      <c r="Q430" s="1"/>
      <c r="R430" s="1"/>
      <c r="S430" s="1"/>
      <c r="T430" s="1"/>
      <c r="U430" s="1"/>
      <c r="V430" s="1"/>
      <c r="W430" s="1"/>
      <c r="X430" s="1"/>
      <c r="Y430" s="1"/>
      <c r="Z430" s="1"/>
      <c r="AA430" s="1"/>
      <c r="AB430" s="1"/>
      <c r="AC430" s="1"/>
      <c r="AD430" s="1"/>
      <c r="AE430" s="1"/>
      <c r="AF430" s="1"/>
      <c r="AG430" s="1"/>
      <c r="AH430" s="1"/>
      <c r="AI430" s="1"/>
      <c r="AJ430" s="1"/>
      <c r="AK430" s="1"/>
    </row>
    <row r="431" spans="1:37" ht="14.25" customHeight="1">
      <c r="A431" s="425"/>
      <c r="B431" s="1"/>
      <c r="C431" s="1"/>
      <c r="D431" s="1"/>
      <c r="E431" s="1"/>
      <c r="F431" s="1"/>
      <c r="G431" s="1"/>
      <c r="H431" s="1"/>
      <c r="I431" s="1"/>
      <c r="J431" s="1"/>
      <c r="K431" s="1"/>
      <c r="L431" s="1"/>
      <c r="M431" s="1"/>
      <c r="N431" s="1"/>
      <c r="O431" s="1"/>
      <c r="P431" s="229"/>
      <c r="Q431" s="1"/>
      <c r="R431" s="1"/>
      <c r="S431" s="1"/>
      <c r="T431" s="1"/>
      <c r="U431" s="1"/>
      <c r="V431" s="1"/>
      <c r="W431" s="1"/>
      <c r="X431" s="1"/>
      <c r="Y431" s="1"/>
      <c r="Z431" s="1"/>
      <c r="AA431" s="1"/>
      <c r="AB431" s="1"/>
      <c r="AC431" s="1"/>
      <c r="AD431" s="1"/>
      <c r="AE431" s="1"/>
      <c r="AF431" s="1"/>
      <c r="AG431" s="1"/>
      <c r="AH431" s="1"/>
      <c r="AI431" s="1"/>
      <c r="AJ431" s="1"/>
      <c r="AK431" s="1"/>
    </row>
    <row r="432" spans="1:37" ht="14.25" customHeight="1">
      <c r="A432" s="425"/>
      <c r="B432" s="1"/>
      <c r="C432" s="1"/>
      <c r="D432" s="1"/>
      <c r="E432" s="1"/>
      <c r="F432" s="1"/>
      <c r="G432" s="1"/>
      <c r="H432" s="1"/>
      <c r="I432" s="1"/>
      <c r="J432" s="1"/>
      <c r="K432" s="1"/>
      <c r="L432" s="1"/>
      <c r="M432" s="1"/>
      <c r="N432" s="1"/>
      <c r="O432" s="1"/>
      <c r="P432" s="229"/>
      <c r="Q432" s="1"/>
      <c r="R432" s="1"/>
      <c r="S432" s="1"/>
      <c r="T432" s="1"/>
      <c r="U432" s="1"/>
      <c r="V432" s="1"/>
      <c r="W432" s="1"/>
      <c r="X432" s="1"/>
      <c r="Y432" s="1"/>
      <c r="Z432" s="1"/>
      <c r="AA432" s="1"/>
      <c r="AB432" s="1"/>
      <c r="AC432" s="1"/>
      <c r="AD432" s="1"/>
      <c r="AE432" s="1"/>
      <c r="AF432" s="1"/>
      <c r="AG432" s="1"/>
      <c r="AH432" s="1"/>
      <c r="AI432" s="1"/>
      <c r="AJ432" s="1"/>
      <c r="AK432" s="1"/>
    </row>
    <row r="433" spans="1:37" ht="14.25" customHeight="1">
      <c r="A433" s="425"/>
      <c r="B433" s="1"/>
      <c r="C433" s="1"/>
      <c r="D433" s="1"/>
      <c r="E433" s="1"/>
      <c r="F433" s="1"/>
      <c r="G433" s="1"/>
      <c r="H433" s="1"/>
      <c r="I433" s="1"/>
      <c r="J433" s="1"/>
      <c r="K433" s="1"/>
      <c r="L433" s="1"/>
      <c r="M433" s="1"/>
      <c r="N433" s="1"/>
      <c r="O433" s="1"/>
      <c r="P433" s="229"/>
      <c r="Q433" s="1"/>
      <c r="R433" s="1"/>
      <c r="S433" s="1"/>
      <c r="T433" s="1"/>
      <c r="U433" s="1"/>
      <c r="V433" s="1"/>
      <c r="W433" s="1"/>
      <c r="X433" s="1"/>
      <c r="Y433" s="1"/>
      <c r="Z433" s="1"/>
      <c r="AA433" s="1"/>
      <c r="AB433" s="1"/>
      <c r="AC433" s="1"/>
      <c r="AD433" s="1"/>
      <c r="AE433" s="1"/>
      <c r="AF433" s="1"/>
      <c r="AG433" s="1"/>
      <c r="AH433" s="1"/>
      <c r="AI433" s="1"/>
      <c r="AJ433" s="1"/>
      <c r="AK433" s="1"/>
    </row>
    <row r="434" spans="1:37" ht="14.25" customHeight="1">
      <c r="A434" s="425"/>
      <c r="B434" s="1"/>
      <c r="C434" s="1"/>
      <c r="D434" s="1"/>
      <c r="E434" s="1"/>
      <c r="F434" s="1"/>
      <c r="G434" s="1"/>
      <c r="H434" s="1"/>
      <c r="I434" s="1"/>
      <c r="J434" s="1"/>
      <c r="K434" s="1"/>
      <c r="L434" s="1"/>
      <c r="M434" s="1"/>
      <c r="N434" s="1"/>
      <c r="O434" s="1"/>
      <c r="P434" s="229"/>
      <c r="Q434" s="1"/>
      <c r="R434" s="1"/>
      <c r="S434" s="1"/>
      <c r="T434" s="1"/>
      <c r="U434" s="1"/>
      <c r="V434" s="1"/>
      <c r="W434" s="1"/>
      <c r="X434" s="1"/>
      <c r="Y434" s="1"/>
      <c r="Z434" s="1"/>
      <c r="AA434" s="1"/>
      <c r="AB434" s="1"/>
      <c r="AC434" s="1"/>
      <c r="AD434" s="1"/>
      <c r="AE434" s="1"/>
      <c r="AF434" s="1"/>
      <c r="AG434" s="1"/>
      <c r="AH434" s="1"/>
      <c r="AI434" s="1"/>
      <c r="AJ434" s="1"/>
      <c r="AK434" s="1"/>
    </row>
    <row r="435" spans="1:37" ht="14.25" customHeight="1">
      <c r="A435" s="425"/>
      <c r="B435" s="1"/>
      <c r="C435" s="1"/>
      <c r="D435" s="1"/>
      <c r="E435" s="1"/>
      <c r="F435" s="1"/>
      <c r="G435" s="1"/>
      <c r="H435" s="1"/>
      <c r="I435" s="1"/>
      <c r="J435" s="1"/>
      <c r="K435" s="1"/>
      <c r="L435" s="1"/>
      <c r="M435" s="1"/>
      <c r="N435" s="1"/>
      <c r="O435" s="1"/>
      <c r="P435" s="229"/>
      <c r="Q435" s="1"/>
      <c r="R435" s="1"/>
      <c r="S435" s="1"/>
      <c r="T435" s="1"/>
      <c r="U435" s="1"/>
      <c r="V435" s="1"/>
      <c r="W435" s="1"/>
      <c r="X435" s="1"/>
      <c r="Y435" s="1"/>
      <c r="Z435" s="1"/>
      <c r="AA435" s="1"/>
      <c r="AB435" s="1"/>
      <c r="AC435" s="1"/>
      <c r="AD435" s="1"/>
      <c r="AE435" s="1"/>
      <c r="AF435" s="1"/>
      <c r="AG435" s="1"/>
      <c r="AH435" s="1"/>
      <c r="AI435" s="1"/>
      <c r="AJ435" s="1"/>
      <c r="AK435" s="1"/>
    </row>
    <row r="436" spans="1:37" ht="14.25" customHeight="1">
      <c r="A436" s="425"/>
      <c r="B436" s="1"/>
      <c r="C436" s="1"/>
      <c r="D436" s="1"/>
      <c r="E436" s="1"/>
      <c r="F436" s="1"/>
      <c r="G436" s="1"/>
      <c r="H436" s="1"/>
      <c r="I436" s="1"/>
      <c r="J436" s="1"/>
      <c r="K436" s="1"/>
      <c r="L436" s="1"/>
      <c r="M436" s="1"/>
      <c r="N436" s="1"/>
      <c r="O436" s="1"/>
      <c r="P436" s="229"/>
      <c r="Q436" s="1"/>
      <c r="R436" s="1"/>
      <c r="S436" s="1"/>
      <c r="T436" s="1"/>
      <c r="U436" s="1"/>
      <c r="V436" s="1"/>
      <c r="W436" s="1"/>
      <c r="X436" s="1"/>
      <c r="Y436" s="1"/>
      <c r="Z436" s="1"/>
      <c r="AA436" s="1"/>
      <c r="AB436" s="1"/>
      <c r="AC436" s="1"/>
      <c r="AD436" s="1"/>
      <c r="AE436" s="1"/>
      <c r="AF436" s="1"/>
      <c r="AG436" s="1"/>
      <c r="AH436" s="1"/>
      <c r="AI436" s="1"/>
      <c r="AJ436" s="1"/>
      <c r="AK436" s="1"/>
    </row>
    <row r="437" spans="1:37" ht="14.25" customHeight="1">
      <c r="A437" s="425"/>
      <c r="B437" s="1"/>
      <c r="C437" s="1"/>
      <c r="D437" s="1"/>
      <c r="E437" s="1"/>
      <c r="F437" s="1"/>
      <c r="G437" s="1"/>
      <c r="H437" s="1"/>
      <c r="I437" s="1"/>
      <c r="J437" s="1"/>
      <c r="K437" s="1"/>
      <c r="L437" s="1"/>
      <c r="M437" s="1"/>
      <c r="N437" s="1"/>
      <c r="O437" s="1"/>
      <c r="P437" s="229"/>
      <c r="Q437" s="1"/>
      <c r="R437" s="1"/>
      <c r="S437" s="1"/>
      <c r="T437" s="1"/>
      <c r="U437" s="1"/>
      <c r="V437" s="1"/>
      <c r="W437" s="1"/>
      <c r="X437" s="1"/>
      <c r="Y437" s="1"/>
      <c r="Z437" s="1"/>
      <c r="AA437" s="1"/>
      <c r="AB437" s="1"/>
      <c r="AC437" s="1"/>
      <c r="AD437" s="1"/>
      <c r="AE437" s="1"/>
      <c r="AF437" s="1"/>
      <c r="AG437" s="1"/>
      <c r="AH437" s="1"/>
      <c r="AI437" s="1"/>
      <c r="AJ437" s="1"/>
      <c r="AK437" s="1"/>
    </row>
    <row r="438" spans="1:37" ht="14.25" customHeight="1">
      <c r="A438" s="425"/>
      <c r="B438" s="1"/>
      <c r="C438" s="1"/>
      <c r="D438" s="1"/>
      <c r="E438" s="1"/>
      <c r="F438" s="1"/>
      <c r="G438" s="1"/>
      <c r="H438" s="1"/>
      <c r="I438" s="1"/>
      <c r="J438" s="1"/>
      <c r="K438" s="1"/>
      <c r="L438" s="1"/>
      <c r="M438" s="1"/>
      <c r="N438" s="1"/>
      <c r="O438" s="1"/>
      <c r="P438" s="229"/>
      <c r="Q438" s="1"/>
      <c r="R438" s="1"/>
      <c r="S438" s="1"/>
      <c r="T438" s="1"/>
      <c r="U438" s="1"/>
      <c r="V438" s="1"/>
      <c r="W438" s="1"/>
      <c r="X438" s="1"/>
      <c r="Y438" s="1"/>
      <c r="Z438" s="1"/>
      <c r="AA438" s="1"/>
      <c r="AB438" s="1"/>
      <c r="AC438" s="1"/>
      <c r="AD438" s="1"/>
      <c r="AE438" s="1"/>
      <c r="AF438" s="1"/>
      <c r="AG438" s="1"/>
      <c r="AH438" s="1"/>
      <c r="AI438" s="1"/>
      <c r="AJ438" s="1"/>
      <c r="AK438" s="1"/>
    </row>
    <row r="439" spans="1:37" ht="14.25" customHeight="1">
      <c r="A439" s="425"/>
      <c r="B439" s="1"/>
      <c r="C439" s="1"/>
      <c r="D439" s="1"/>
      <c r="E439" s="1"/>
      <c r="F439" s="1"/>
      <c r="G439" s="1"/>
      <c r="H439" s="1"/>
      <c r="I439" s="1"/>
      <c r="J439" s="1"/>
      <c r="K439" s="1"/>
      <c r="L439" s="1"/>
      <c r="M439" s="1"/>
      <c r="N439" s="1"/>
      <c r="O439" s="1"/>
      <c r="P439" s="229"/>
      <c r="Q439" s="1"/>
      <c r="R439" s="1"/>
      <c r="S439" s="1"/>
      <c r="T439" s="1"/>
      <c r="U439" s="1"/>
      <c r="V439" s="1"/>
      <c r="W439" s="1"/>
      <c r="X439" s="1"/>
      <c r="Y439" s="1"/>
      <c r="Z439" s="1"/>
      <c r="AA439" s="1"/>
      <c r="AB439" s="1"/>
      <c r="AC439" s="1"/>
      <c r="AD439" s="1"/>
      <c r="AE439" s="1"/>
      <c r="AF439" s="1"/>
      <c r="AG439" s="1"/>
      <c r="AH439" s="1"/>
      <c r="AI439" s="1"/>
      <c r="AJ439" s="1"/>
      <c r="AK439" s="1"/>
    </row>
    <row r="440" spans="1:37" ht="14.25" customHeight="1">
      <c r="A440" s="425"/>
      <c r="B440" s="1"/>
      <c r="C440" s="1"/>
      <c r="D440" s="1"/>
      <c r="E440" s="1"/>
      <c r="F440" s="1"/>
      <c r="G440" s="1"/>
      <c r="H440" s="1"/>
      <c r="I440" s="1"/>
      <c r="J440" s="1"/>
      <c r="K440" s="1"/>
      <c r="L440" s="1"/>
      <c r="M440" s="1"/>
      <c r="N440" s="1"/>
      <c r="O440" s="1"/>
      <c r="P440" s="229"/>
      <c r="Q440" s="1"/>
      <c r="R440" s="1"/>
      <c r="S440" s="1"/>
      <c r="T440" s="1"/>
      <c r="U440" s="1"/>
      <c r="V440" s="1"/>
      <c r="W440" s="1"/>
      <c r="X440" s="1"/>
      <c r="Y440" s="1"/>
      <c r="Z440" s="1"/>
      <c r="AA440" s="1"/>
      <c r="AB440" s="1"/>
      <c r="AC440" s="1"/>
      <c r="AD440" s="1"/>
      <c r="AE440" s="1"/>
      <c r="AF440" s="1"/>
      <c r="AG440" s="1"/>
      <c r="AH440" s="1"/>
      <c r="AI440" s="1"/>
      <c r="AJ440" s="1"/>
      <c r="AK440" s="1"/>
    </row>
    <row r="441" spans="1:37" ht="14.25" customHeight="1">
      <c r="A441" s="425"/>
      <c r="B441" s="1"/>
      <c r="C441" s="1"/>
      <c r="D441" s="1"/>
      <c r="E441" s="1"/>
      <c r="F441" s="1"/>
      <c r="G441" s="1"/>
      <c r="H441" s="1"/>
      <c r="I441" s="1"/>
      <c r="J441" s="1"/>
      <c r="K441" s="1"/>
      <c r="L441" s="1"/>
      <c r="M441" s="1"/>
      <c r="N441" s="1"/>
      <c r="O441" s="1"/>
      <c r="P441" s="229"/>
      <c r="Q441" s="1"/>
      <c r="R441" s="1"/>
      <c r="S441" s="1"/>
      <c r="T441" s="1"/>
      <c r="U441" s="1"/>
      <c r="V441" s="1"/>
      <c r="W441" s="1"/>
      <c r="X441" s="1"/>
      <c r="Y441" s="1"/>
      <c r="Z441" s="1"/>
      <c r="AA441" s="1"/>
      <c r="AB441" s="1"/>
      <c r="AC441" s="1"/>
      <c r="AD441" s="1"/>
      <c r="AE441" s="1"/>
      <c r="AF441" s="1"/>
      <c r="AG441" s="1"/>
      <c r="AH441" s="1"/>
      <c r="AI441" s="1"/>
      <c r="AJ441" s="1"/>
      <c r="AK441" s="1"/>
    </row>
    <row r="442" spans="1:37" ht="14.25" customHeight="1">
      <c r="A442" s="425"/>
      <c r="B442" s="1"/>
      <c r="C442" s="1"/>
      <c r="D442" s="1"/>
      <c r="E442" s="1"/>
      <c r="F442" s="1"/>
      <c r="G442" s="1"/>
      <c r="H442" s="1"/>
      <c r="I442" s="1"/>
      <c r="J442" s="1"/>
      <c r="K442" s="1"/>
      <c r="L442" s="1"/>
      <c r="M442" s="1"/>
      <c r="N442" s="1"/>
      <c r="O442" s="1"/>
      <c r="P442" s="229"/>
      <c r="Q442" s="1"/>
      <c r="R442" s="1"/>
      <c r="S442" s="1"/>
      <c r="T442" s="1"/>
      <c r="U442" s="1"/>
      <c r="V442" s="1"/>
      <c r="W442" s="1"/>
      <c r="X442" s="1"/>
      <c r="Y442" s="1"/>
      <c r="Z442" s="1"/>
      <c r="AA442" s="1"/>
      <c r="AB442" s="1"/>
      <c r="AC442" s="1"/>
      <c r="AD442" s="1"/>
      <c r="AE442" s="1"/>
      <c r="AF442" s="1"/>
      <c r="AG442" s="1"/>
      <c r="AH442" s="1"/>
      <c r="AI442" s="1"/>
      <c r="AJ442" s="1"/>
      <c r="AK442" s="1"/>
    </row>
    <row r="443" spans="1:37" ht="14.25" customHeight="1">
      <c r="A443" s="425"/>
      <c r="B443" s="1"/>
      <c r="C443" s="1"/>
      <c r="D443" s="1"/>
      <c r="E443" s="1"/>
      <c r="F443" s="1"/>
      <c r="G443" s="1"/>
      <c r="H443" s="1"/>
      <c r="I443" s="1"/>
      <c r="J443" s="1"/>
      <c r="K443" s="1"/>
      <c r="L443" s="1"/>
      <c r="M443" s="1"/>
      <c r="N443" s="1"/>
      <c r="O443" s="1"/>
      <c r="P443" s="229"/>
      <c r="Q443" s="1"/>
      <c r="R443" s="1"/>
      <c r="S443" s="1"/>
      <c r="T443" s="1"/>
      <c r="U443" s="1"/>
      <c r="V443" s="1"/>
      <c r="W443" s="1"/>
      <c r="X443" s="1"/>
      <c r="Y443" s="1"/>
      <c r="Z443" s="1"/>
      <c r="AA443" s="1"/>
      <c r="AB443" s="1"/>
      <c r="AC443" s="1"/>
      <c r="AD443" s="1"/>
      <c r="AE443" s="1"/>
      <c r="AF443" s="1"/>
      <c r="AG443" s="1"/>
      <c r="AH443" s="1"/>
      <c r="AI443" s="1"/>
      <c r="AJ443" s="1"/>
      <c r="AK443" s="1"/>
    </row>
    <row r="444" spans="1:37" ht="14.25" customHeight="1">
      <c r="A444" s="425"/>
      <c r="B444" s="1"/>
      <c r="C444" s="1"/>
      <c r="D444" s="1"/>
      <c r="E444" s="1"/>
      <c r="F444" s="1"/>
      <c r="G444" s="1"/>
      <c r="H444" s="1"/>
      <c r="I444" s="1"/>
      <c r="J444" s="1"/>
      <c r="K444" s="1"/>
      <c r="L444" s="1"/>
      <c r="M444" s="1"/>
      <c r="N444" s="1"/>
      <c r="O444" s="1"/>
      <c r="P444" s="229"/>
      <c r="Q444" s="1"/>
      <c r="R444" s="1"/>
      <c r="S444" s="1"/>
      <c r="T444" s="1"/>
      <c r="U444" s="1"/>
      <c r="V444" s="1"/>
      <c r="W444" s="1"/>
      <c r="X444" s="1"/>
      <c r="Y444" s="1"/>
      <c r="Z444" s="1"/>
      <c r="AA444" s="1"/>
      <c r="AB444" s="1"/>
      <c r="AC444" s="1"/>
      <c r="AD444" s="1"/>
      <c r="AE444" s="1"/>
      <c r="AF444" s="1"/>
      <c r="AG444" s="1"/>
      <c r="AH444" s="1"/>
      <c r="AI444" s="1"/>
      <c r="AJ444" s="1"/>
      <c r="AK444" s="1"/>
    </row>
    <row r="445" spans="1:37" ht="14.25" customHeight="1">
      <c r="A445" s="425"/>
      <c r="B445" s="1"/>
      <c r="C445" s="1"/>
      <c r="D445" s="1"/>
      <c r="E445" s="1"/>
      <c r="F445" s="1"/>
      <c r="G445" s="1"/>
      <c r="H445" s="1"/>
      <c r="I445" s="1"/>
      <c r="J445" s="1"/>
      <c r="K445" s="1"/>
      <c r="L445" s="1"/>
      <c r="M445" s="1"/>
      <c r="N445" s="1"/>
      <c r="O445" s="1"/>
      <c r="P445" s="229"/>
      <c r="Q445" s="1"/>
      <c r="R445" s="1"/>
      <c r="S445" s="1"/>
      <c r="T445" s="1"/>
      <c r="U445" s="1"/>
      <c r="V445" s="1"/>
      <c r="W445" s="1"/>
      <c r="X445" s="1"/>
      <c r="Y445" s="1"/>
      <c r="Z445" s="1"/>
      <c r="AA445" s="1"/>
      <c r="AB445" s="1"/>
      <c r="AC445" s="1"/>
      <c r="AD445" s="1"/>
      <c r="AE445" s="1"/>
      <c r="AF445" s="1"/>
      <c r="AG445" s="1"/>
      <c r="AH445" s="1"/>
      <c r="AI445" s="1"/>
      <c r="AJ445" s="1"/>
      <c r="AK445" s="1"/>
    </row>
    <row r="446" spans="1:37" ht="14.25" customHeight="1">
      <c r="A446" s="425"/>
      <c r="B446" s="1"/>
      <c r="C446" s="1"/>
      <c r="D446" s="1"/>
      <c r="E446" s="1"/>
      <c r="F446" s="1"/>
      <c r="G446" s="1"/>
      <c r="H446" s="1"/>
      <c r="I446" s="1"/>
      <c r="J446" s="1"/>
      <c r="K446" s="1"/>
      <c r="L446" s="1"/>
      <c r="M446" s="1"/>
      <c r="N446" s="1"/>
      <c r="O446" s="1"/>
      <c r="P446" s="229"/>
      <c r="Q446" s="1"/>
      <c r="R446" s="1"/>
      <c r="S446" s="1"/>
      <c r="T446" s="1"/>
      <c r="U446" s="1"/>
      <c r="V446" s="1"/>
      <c r="W446" s="1"/>
      <c r="X446" s="1"/>
      <c r="Y446" s="1"/>
      <c r="Z446" s="1"/>
      <c r="AA446" s="1"/>
      <c r="AB446" s="1"/>
      <c r="AC446" s="1"/>
      <c r="AD446" s="1"/>
      <c r="AE446" s="1"/>
      <c r="AF446" s="1"/>
      <c r="AG446" s="1"/>
      <c r="AH446" s="1"/>
      <c r="AI446" s="1"/>
      <c r="AJ446" s="1"/>
      <c r="AK446" s="1"/>
    </row>
    <row r="447" spans="1:37" ht="14.25" customHeight="1">
      <c r="A447" s="425"/>
      <c r="B447" s="1"/>
      <c r="C447" s="1"/>
      <c r="D447" s="1"/>
      <c r="E447" s="1"/>
      <c r="F447" s="1"/>
      <c r="G447" s="1"/>
      <c r="H447" s="1"/>
      <c r="I447" s="1"/>
      <c r="J447" s="1"/>
      <c r="K447" s="1"/>
      <c r="L447" s="1"/>
      <c r="M447" s="1"/>
      <c r="N447" s="1"/>
      <c r="O447" s="1"/>
      <c r="P447" s="229"/>
      <c r="Q447" s="1"/>
      <c r="R447" s="1"/>
      <c r="S447" s="1"/>
      <c r="T447" s="1"/>
      <c r="U447" s="1"/>
      <c r="V447" s="1"/>
      <c r="W447" s="1"/>
      <c r="X447" s="1"/>
      <c r="Y447" s="1"/>
      <c r="Z447" s="1"/>
      <c r="AA447" s="1"/>
      <c r="AB447" s="1"/>
      <c r="AC447" s="1"/>
      <c r="AD447" s="1"/>
      <c r="AE447" s="1"/>
      <c r="AF447" s="1"/>
      <c r="AG447" s="1"/>
      <c r="AH447" s="1"/>
      <c r="AI447" s="1"/>
      <c r="AJ447" s="1"/>
      <c r="AK447" s="1"/>
    </row>
    <row r="448" spans="1:37" ht="14.25" customHeight="1">
      <c r="A448" s="425"/>
      <c r="B448" s="1"/>
      <c r="C448" s="1"/>
      <c r="D448" s="1"/>
      <c r="E448" s="1"/>
      <c r="F448" s="1"/>
      <c r="G448" s="1"/>
      <c r="H448" s="1"/>
      <c r="I448" s="1"/>
      <c r="J448" s="1"/>
      <c r="K448" s="1"/>
      <c r="L448" s="1"/>
      <c r="M448" s="1"/>
      <c r="N448" s="1"/>
      <c r="O448" s="1"/>
      <c r="P448" s="229"/>
      <c r="Q448" s="1"/>
      <c r="R448" s="1"/>
      <c r="S448" s="1"/>
      <c r="T448" s="1"/>
      <c r="U448" s="1"/>
      <c r="V448" s="1"/>
      <c r="W448" s="1"/>
      <c r="X448" s="1"/>
      <c r="Y448" s="1"/>
      <c r="Z448" s="1"/>
      <c r="AA448" s="1"/>
      <c r="AB448" s="1"/>
      <c r="AC448" s="1"/>
      <c r="AD448" s="1"/>
      <c r="AE448" s="1"/>
      <c r="AF448" s="1"/>
      <c r="AG448" s="1"/>
      <c r="AH448" s="1"/>
      <c r="AI448" s="1"/>
      <c r="AJ448" s="1"/>
      <c r="AK448" s="1"/>
    </row>
    <row r="449" spans="1:37" ht="14.25" customHeight="1">
      <c r="A449" s="425"/>
      <c r="B449" s="1"/>
      <c r="C449" s="1"/>
      <c r="D449" s="1"/>
      <c r="E449" s="1"/>
      <c r="F449" s="1"/>
      <c r="G449" s="1"/>
      <c r="H449" s="1"/>
      <c r="I449" s="1"/>
      <c r="J449" s="1"/>
      <c r="K449" s="1"/>
      <c r="L449" s="1"/>
      <c r="M449" s="1"/>
      <c r="N449" s="1"/>
      <c r="O449" s="1"/>
      <c r="P449" s="229"/>
      <c r="Q449" s="1"/>
      <c r="R449" s="1"/>
      <c r="S449" s="1"/>
      <c r="T449" s="1"/>
      <c r="U449" s="1"/>
      <c r="V449" s="1"/>
      <c r="W449" s="1"/>
      <c r="X449" s="1"/>
      <c r="Y449" s="1"/>
      <c r="Z449" s="1"/>
      <c r="AA449" s="1"/>
      <c r="AB449" s="1"/>
      <c r="AC449" s="1"/>
      <c r="AD449" s="1"/>
      <c r="AE449" s="1"/>
      <c r="AF449" s="1"/>
      <c r="AG449" s="1"/>
      <c r="AH449" s="1"/>
      <c r="AI449" s="1"/>
      <c r="AJ449" s="1"/>
      <c r="AK449" s="1"/>
    </row>
    <row r="450" spans="1:37" ht="14.25" customHeight="1">
      <c r="A450" s="425"/>
      <c r="B450" s="1"/>
      <c r="C450" s="1"/>
      <c r="D450" s="1"/>
      <c r="E450" s="1"/>
      <c r="F450" s="1"/>
      <c r="G450" s="1"/>
      <c r="H450" s="1"/>
      <c r="I450" s="1"/>
      <c r="J450" s="1"/>
      <c r="K450" s="1"/>
      <c r="L450" s="1"/>
      <c r="M450" s="1"/>
      <c r="N450" s="1"/>
      <c r="O450" s="1"/>
      <c r="P450" s="229"/>
      <c r="Q450" s="1"/>
      <c r="R450" s="1"/>
      <c r="S450" s="1"/>
      <c r="T450" s="1"/>
      <c r="U450" s="1"/>
      <c r="V450" s="1"/>
      <c r="W450" s="1"/>
      <c r="X450" s="1"/>
      <c r="Y450" s="1"/>
      <c r="Z450" s="1"/>
      <c r="AA450" s="1"/>
      <c r="AB450" s="1"/>
      <c r="AC450" s="1"/>
      <c r="AD450" s="1"/>
      <c r="AE450" s="1"/>
      <c r="AF450" s="1"/>
      <c r="AG450" s="1"/>
      <c r="AH450" s="1"/>
      <c r="AI450" s="1"/>
      <c r="AJ450" s="1"/>
      <c r="AK450" s="1"/>
    </row>
    <row r="451" spans="1:37" ht="14.25" customHeight="1">
      <c r="A451" s="425"/>
      <c r="B451" s="1"/>
      <c r="C451" s="1"/>
      <c r="D451" s="1"/>
      <c r="E451" s="1"/>
      <c r="F451" s="1"/>
      <c r="G451" s="1"/>
      <c r="H451" s="1"/>
      <c r="I451" s="1"/>
      <c r="J451" s="1"/>
      <c r="K451" s="1"/>
      <c r="L451" s="1"/>
      <c r="M451" s="1"/>
      <c r="N451" s="1"/>
      <c r="O451" s="1"/>
      <c r="P451" s="229"/>
      <c r="Q451" s="1"/>
      <c r="R451" s="1"/>
      <c r="S451" s="1"/>
      <c r="T451" s="1"/>
      <c r="U451" s="1"/>
      <c r="V451" s="1"/>
      <c r="W451" s="1"/>
      <c r="X451" s="1"/>
      <c r="Y451" s="1"/>
      <c r="Z451" s="1"/>
      <c r="AA451" s="1"/>
      <c r="AB451" s="1"/>
      <c r="AC451" s="1"/>
      <c r="AD451" s="1"/>
      <c r="AE451" s="1"/>
      <c r="AF451" s="1"/>
      <c r="AG451" s="1"/>
      <c r="AH451" s="1"/>
      <c r="AI451" s="1"/>
      <c r="AJ451" s="1"/>
      <c r="AK451" s="1"/>
    </row>
    <row r="452" spans="1:37" ht="14.25" customHeight="1">
      <c r="A452" s="425"/>
      <c r="B452" s="1"/>
      <c r="C452" s="1"/>
      <c r="D452" s="1"/>
      <c r="E452" s="1"/>
      <c r="F452" s="1"/>
      <c r="G452" s="1"/>
      <c r="H452" s="1"/>
      <c r="I452" s="1"/>
      <c r="J452" s="1"/>
      <c r="K452" s="1"/>
      <c r="L452" s="1"/>
      <c r="M452" s="1"/>
      <c r="N452" s="1"/>
      <c r="O452" s="1"/>
      <c r="P452" s="229"/>
      <c r="Q452" s="1"/>
      <c r="R452" s="1"/>
      <c r="S452" s="1"/>
      <c r="T452" s="1"/>
      <c r="U452" s="1"/>
      <c r="V452" s="1"/>
      <c r="W452" s="1"/>
      <c r="X452" s="1"/>
      <c r="Y452" s="1"/>
      <c r="Z452" s="1"/>
      <c r="AA452" s="1"/>
      <c r="AB452" s="1"/>
      <c r="AC452" s="1"/>
      <c r="AD452" s="1"/>
      <c r="AE452" s="1"/>
      <c r="AF452" s="1"/>
      <c r="AG452" s="1"/>
      <c r="AH452" s="1"/>
      <c r="AI452" s="1"/>
      <c r="AJ452" s="1"/>
      <c r="AK452" s="1"/>
    </row>
    <row r="453" spans="1:37" ht="14.25" customHeight="1">
      <c r="A453" s="425"/>
      <c r="B453" s="1"/>
      <c r="C453" s="1"/>
      <c r="D453" s="1"/>
      <c r="E453" s="1"/>
      <c r="F453" s="1"/>
      <c r="G453" s="1"/>
      <c r="H453" s="1"/>
      <c r="I453" s="1"/>
      <c r="J453" s="1"/>
      <c r="K453" s="1"/>
      <c r="L453" s="1"/>
      <c r="M453" s="1"/>
      <c r="N453" s="1"/>
      <c r="O453" s="1"/>
      <c r="P453" s="229"/>
      <c r="Q453" s="1"/>
      <c r="R453" s="1"/>
      <c r="S453" s="1"/>
      <c r="T453" s="1"/>
      <c r="U453" s="1"/>
      <c r="V453" s="1"/>
      <c r="W453" s="1"/>
      <c r="X453" s="1"/>
      <c r="Y453" s="1"/>
      <c r="Z453" s="1"/>
      <c r="AA453" s="1"/>
      <c r="AB453" s="1"/>
      <c r="AC453" s="1"/>
      <c r="AD453" s="1"/>
      <c r="AE453" s="1"/>
      <c r="AF453" s="1"/>
      <c r="AG453" s="1"/>
      <c r="AH453" s="1"/>
      <c r="AI453" s="1"/>
      <c r="AJ453" s="1"/>
      <c r="AK453" s="1"/>
    </row>
    <row r="454" spans="1:37" ht="14.25" customHeight="1">
      <c r="A454" s="425"/>
      <c r="B454" s="1"/>
      <c r="C454" s="1"/>
      <c r="D454" s="1"/>
      <c r="E454" s="1"/>
      <c r="F454" s="1"/>
      <c r="G454" s="1"/>
      <c r="H454" s="1"/>
      <c r="I454" s="1"/>
      <c r="J454" s="1"/>
      <c r="K454" s="1"/>
      <c r="L454" s="1"/>
      <c r="M454" s="1"/>
      <c r="N454" s="1"/>
      <c r="O454" s="1"/>
      <c r="P454" s="229"/>
      <c r="Q454" s="1"/>
      <c r="R454" s="1"/>
      <c r="S454" s="1"/>
      <c r="T454" s="1"/>
      <c r="U454" s="1"/>
      <c r="V454" s="1"/>
      <c r="W454" s="1"/>
      <c r="X454" s="1"/>
      <c r="Y454" s="1"/>
      <c r="Z454" s="1"/>
      <c r="AA454" s="1"/>
      <c r="AB454" s="1"/>
      <c r="AC454" s="1"/>
      <c r="AD454" s="1"/>
      <c r="AE454" s="1"/>
      <c r="AF454" s="1"/>
      <c r="AG454" s="1"/>
      <c r="AH454" s="1"/>
      <c r="AI454" s="1"/>
      <c r="AJ454" s="1"/>
      <c r="AK454" s="1"/>
    </row>
    <row r="455" spans="1:37" ht="14.25" customHeight="1">
      <c r="A455" s="425"/>
      <c r="B455" s="1"/>
      <c r="C455" s="1"/>
      <c r="D455" s="1"/>
      <c r="E455" s="1"/>
      <c r="F455" s="1"/>
      <c r="G455" s="1"/>
      <c r="H455" s="1"/>
      <c r="I455" s="1"/>
      <c r="J455" s="1"/>
      <c r="K455" s="1"/>
      <c r="L455" s="1"/>
      <c r="M455" s="1"/>
      <c r="N455" s="1"/>
      <c r="O455" s="1"/>
      <c r="P455" s="229"/>
      <c r="Q455" s="1"/>
      <c r="R455" s="1"/>
      <c r="S455" s="1"/>
      <c r="T455" s="1"/>
      <c r="U455" s="1"/>
      <c r="V455" s="1"/>
      <c r="W455" s="1"/>
      <c r="X455" s="1"/>
      <c r="Y455" s="1"/>
      <c r="Z455" s="1"/>
      <c r="AA455" s="1"/>
      <c r="AB455" s="1"/>
      <c r="AC455" s="1"/>
      <c r="AD455" s="1"/>
      <c r="AE455" s="1"/>
      <c r="AF455" s="1"/>
      <c r="AG455" s="1"/>
      <c r="AH455" s="1"/>
      <c r="AI455" s="1"/>
      <c r="AJ455" s="1"/>
      <c r="AK455" s="1"/>
    </row>
    <row r="456" spans="1:37" ht="14.25" customHeight="1">
      <c r="A456" s="425"/>
      <c r="B456" s="1"/>
      <c r="C456" s="1"/>
      <c r="D456" s="1"/>
      <c r="E456" s="1"/>
      <c r="F456" s="1"/>
      <c r="G456" s="1"/>
      <c r="H456" s="1"/>
      <c r="I456" s="1"/>
      <c r="J456" s="1"/>
      <c r="K456" s="1"/>
      <c r="L456" s="1"/>
      <c r="M456" s="1"/>
      <c r="N456" s="1"/>
      <c r="O456" s="1"/>
      <c r="P456" s="229"/>
      <c r="Q456" s="1"/>
      <c r="R456" s="1"/>
      <c r="S456" s="1"/>
      <c r="T456" s="1"/>
      <c r="U456" s="1"/>
      <c r="V456" s="1"/>
      <c r="W456" s="1"/>
      <c r="X456" s="1"/>
      <c r="Y456" s="1"/>
      <c r="Z456" s="1"/>
      <c r="AA456" s="1"/>
      <c r="AB456" s="1"/>
      <c r="AC456" s="1"/>
      <c r="AD456" s="1"/>
      <c r="AE456" s="1"/>
      <c r="AF456" s="1"/>
      <c r="AG456" s="1"/>
      <c r="AH456" s="1"/>
      <c r="AI456" s="1"/>
      <c r="AJ456" s="1"/>
      <c r="AK456" s="1"/>
    </row>
    <row r="457" spans="1:37" ht="14.25" customHeight="1">
      <c r="A457" s="425"/>
      <c r="B457" s="1"/>
      <c r="C457" s="1"/>
      <c r="D457" s="1"/>
      <c r="E457" s="1"/>
      <c r="F457" s="1"/>
      <c r="G457" s="1"/>
      <c r="H457" s="1"/>
      <c r="I457" s="1"/>
      <c r="J457" s="1"/>
      <c r="K457" s="1"/>
      <c r="L457" s="1"/>
      <c r="M457" s="1"/>
      <c r="N457" s="1"/>
      <c r="O457" s="1"/>
      <c r="P457" s="229"/>
      <c r="Q457" s="1"/>
      <c r="R457" s="1"/>
      <c r="S457" s="1"/>
      <c r="T457" s="1"/>
      <c r="U457" s="1"/>
      <c r="V457" s="1"/>
      <c r="W457" s="1"/>
      <c r="X457" s="1"/>
      <c r="Y457" s="1"/>
      <c r="Z457" s="1"/>
      <c r="AA457" s="1"/>
      <c r="AB457" s="1"/>
      <c r="AC457" s="1"/>
      <c r="AD457" s="1"/>
      <c r="AE457" s="1"/>
      <c r="AF457" s="1"/>
      <c r="AG457" s="1"/>
      <c r="AH457" s="1"/>
      <c r="AI457" s="1"/>
      <c r="AJ457" s="1"/>
      <c r="AK457" s="1"/>
    </row>
    <row r="458" spans="1:37" ht="14.25" customHeight="1">
      <c r="A458" s="425"/>
      <c r="B458" s="1"/>
      <c r="C458" s="1"/>
      <c r="D458" s="1"/>
      <c r="E458" s="1"/>
      <c r="F458" s="1"/>
      <c r="G458" s="1"/>
      <c r="H458" s="1"/>
      <c r="I458" s="1"/>
      <c r="J458" s="1"/>
      <c r="K458" s="1"/>
      <c r="L458" s="1"/>
      <c r="M458" s="1"/>
      <c r="N458" s="1"/>
      <c r="O458" s="1"/>
      <c r="P458" s="229"/>
      <c r="Q458" s="1"/>
      <c r="R458" s="1"/>
      <c r="S458" s="1"/>
      <c r="T458" s="1"/>
      <c r="U458" s="1"/>
      <c r="V458" s="1"/>
      <c r="W458" s="1"/>
      <c r="X458" s="1"/>
      <c r="Y458" s="1"/>
      <c r="Z458" s="1"/>
      <c r="AA458" s="1"/>
      <c r="AB458" s="1"/>
      <c r="AC458" s="1"/>
      <c r="AD458" s="1"/>
      <c r="AE458" s="1"/>
      <c r="AF458" s="1"/>
      <c r="AG458" s="1"/>
      <c r="AH458" s="1"/>
      <c r="AI458" s="1"/>
      <c r="AJ458" s="1"/>
      <c r="AK458" s="1"/>
    </row>
    <row r="459" spans="1:37" ht="14.25" customHeight="1">
      <c r="A459" s="425"/>
      <c r="B459" s="1"/>
      <c r="C459" s="1"/>
      <c r="D459" s="1"/>
      <c r="E459" s="1"/>
      <c r="F459" s="1"/>
      <c r="G459" s="1"/>
      <c r="H459" s="1"/>
      <c r="I459" s="1"/>
      <c r="J459" s="1"/>
      <c r="K459" s="1"/>
      <c r="L459" s="1"/>
      <c r="M459" s="1"/>
      <c r="N459" s="1"/>
      <c r="O459" s="1"/>
      <c r="P459" s="229"/>
      <c r="Q459" s="1"/>
      <c r="R459" s="1"/>
      <c r="S459" s="1"/>
      <c r="T459" s="1"/>
      <c r="U459" s="1"/>
      <c r="V459" s="1"/>
      <c r="W459" s="1"/>
      <c r="X459" s="1"/>
      <c r="Y459" s="1"/>
      <c r="Z459" s="1"/>
      <c r="AA459" s="1"/>
      <c r="AB459" s="1"/>
      <c r="AC459" s="1"/>
      <c r="AD459" s="1"/>
      <c r="AE459" s="1"/>
      <c r="AF459" s="1"/>
      <c r="AG459" s="1"/>
      <c r="AH459" s="1"/>
      <c r="AI459" s="1"/>
      <c r="AJ459" s="1"/>
      <c r="AK459" s="1"/>
    </row>
    <row r="460" spans="1:37" ht="14.25" customHeight="1">
      <c r="A460" s="425"/>
      <c r="B460" s="1"/>
      <c r="C460" s="1"/>
      <c r="D460" s="1"/>
      <c r="E460" s="1"/>
      <c r="F460" s="1"/>
      <c r="G460" s="1"/>
      <c r="H460" s="1"/>
      <c r="I460" s="1"/>
      <c r="J460" s="1"/>
      <c r="K460" s="1"/>
      <c r="L460" s="1"/>
      <c r="M460" s="1"/>
      <c r="N460" s="1"/>
      <c r="O460" s="1"/>
      <c r="P460" s="229"/>
      <c r="Q460" s="1"/>
      <c r="R460" s="1"/>
      <c r="S460" s="1"/>
      <c r="T460" s="1"/>
      <c r="U460" s="1"/>
      <c r="V460" s="1"/>
      <c r="W460" s="1"/>
      <c r="X460" s="1"/>
      <c r="Y460" s="1"/>
      <c r="Z460" s="1"/>
      <c r="AA460" s="1"/>
      <c r="AB460" s="1"/>
      <c r="AC460" s="1"/>
      <c r="AD460" s="1"/>
      <c r="AE460" s="1"/>
      <c r="AF460" s="1"/>
      <c r="AG460" s="1"/>
      <c r="AH460" s="1"/>
      <c r="AI460" s="1"/>
      <c r="AJ460" s="1"/>
      <c r="AK460" s="1"/>
    </row>
    <row r="461" spans="1:37" ht="14.25" customHeight="1">
      <c r="A461" s="425"/>
      <c r="B461" s="1"/>
      <c r="C461" s="1"/>
      <c r="D461" s="1"/>
      <c r="E461" s="1"/>
      <c r="F461" s="1"/>
      <c r="G461" s="1"/>
      <c r="H461" s="1"/>
      <c r="I461" s="1"/>
      <c r="J461" s="1"/>
      <c r="K461" s="1"/>
      <c r="L461" s="1"/>
      <c r="M461" s="1"/>
      <c r="N461" s="1"/>
      <c r="O461" s="1"/>
      <c r="P461" s="229"/>
      <c r="Q461" s="1"/>
      <c r="R461" s="1"/>
      <c r="S461" s="1"/>
      <c r="T461" s="1"/>
      <c r="U461" s="1"/>
      <c r="V461" s="1"/>
      <c r="W461" s="1"/>
      <c r="X461" s="1"/>
      <c r="Y461" s="1"/>
      <c r="Z461" s="1"/>
      <c r="AA461" s="1"/>
      <c r="AB461" s="1"/>
      <c r="AC461" s="1"/>
      <c r="AD461" s="1"/>
      <c r="AE461" s="1"/>
      <c r="AF461" s="1"/>
      <c r="AG461" s="1"/>
      <c r="AH461" s="1"/>
      <c r="AI461" s="1"/>
      <c r="AJ461" s="1"/>
      <c r="AK461" s="1"/>
    </row>
    <row r="462" spans="1:37" ht="14.25" customHeight="1">
      <c r="A462" s="425"/>
      <c r="B462" s="1"/>
      <c r="C462" s="1"/>
      <c r="D462" s="1"/>
      <c r="E462" s="1"/>
      <c r="F462" s="1"/>
      <c r="G462" s="1"/>
      <c r="H462" s="1"/>
      <c r="I462" s="1"/>
      <c r="J462" s="1"/>
      <c r="K462" s="1"/>
      <c r="L462" s="1"/>
      <c r="M462" s="1"/>
      <c r="N462" s="1"/>
      <c r="O462" s="1"/>
      <c r="P462" s="229"/>
      <c r="Q462" s="1"/>
      <c r="R462" s="1"/>
      <c r="S462" s="1"/>
      <c r="T462" s="1"/>
      <c r="U462" s="1"/>
      <c r="V462" s="1"/>
      <c r="W462" s="1"/>
      <c r="X462" s="1"/>
      <c r="Y462" s="1"/>
      <c r="Z462" s="1"/>
      <c r="AA462" s="1"/>
      <c r="AB462" s="1"/>
      <c r="AC462" s="1"/>
      <c r="AD462" s="1"/>
      <c r="AE462" s="1"/>
      <c r="AF462" s="1"/>
      <c r="AG462" s="1"/>
      <c r="AH462" s="1"/>
      <c r="AI462" s="1"/>
      <c r="AJ462" s="1"/>
      <c r="AK462" s="1"/>
    </row>
    <row r="463" spans="1:37" ht="14.25" customHeight="1">
      <c r="A463" s="425"/>
      <c r="B463" s="1"/>
      <c r="C463" s="1"/>
      <c r="D463" s="1"/>
      <c r="E463" s="1"/>
      <c r="F463" s="1"/>
      <c r="G463" s="1"/>
      <c r="H463" s="1"/>
      <c r="I463" s="1"/>
      <c r="J463" s="1"/>
      <c r="K463" s="1"/>
      <c r="L463" s="1"/>
      <c r="M463" s="1"/>
      <c r="N463" s="1"/>
      <c r="O463" s="1"/>
      <c r="P463" s="229"/>
      <c r="Q463" s="1"/>
      <c r="R463" s="1"/>
      <c r="S463" s="1"/>
      <c r="T463" s="1"/>
      <c r="U463" s="1"/>
      <c r="V463" s="1"/>
      <c r="W463" s="1"/>
      <c r="X463" s="1"/>
      <c r="Y463" s="1"/>
      <c r="Z463" s="1"/>
      <c r="AA463" s="1"/>
      <c r="AB463" s="1"/>
      <c r="AC463" s="1"/>
      <c r="AD463" s="1"/>
      <c r="AE463" s="1"/>
      <c r="AF463" s="1"/>
      <c r="AG463" s="1"/>
      <c r="AH463" s="1"/>
      <c r="AI463" s="1"/>
      <c r="AJ463" s="1"/>
      <c r="AK463" s="1"/>
    </row>
    <row r="464" spans="1:37" ht="14.25" customHeight="1">
      <c r="A464" s="425"/>
      <c r="B464" s="1"/>
      <c r="C464" s="1"/>
      <c r="D464" s="1"/>
      <c r="E464" s="1"/>
      <c r="F464" s="1"/>
      <c r="G464" s="1"/>
      <c r="H464" s="1"/>
      <c r="I464" s="1"/>
      <c r="J464" s="1"/>
      <c r="K464" s="1"/>
      <c r="L464" s="1"/>
      <c r="M464" s="1"/>
      <c r="N464" s="1"/>
      <c r="O464" s="1"/>
      <c r="P464" s="229"/>
      <c r="Q464" s="1"/>
      <c r="R464" s="1"/>
      <c r="S464" s="1"/>
      <c r="T464" s="1"/>
      <c r="U464" s="1"/>
      <c r="V464" s="1"/>
      <c r="W464" s="1"/>
      <c r="X464" s="1"/>
      <c r="Y464" s="1"/>
      <c r="Z464" s="1"/>
      <c r="AA464" s="1"/>
      <c r="AB464" s="1"/>
      <c r="AC464" s="1"/>
      <c r="AD464" s="1"/>
      <c r="AE464" s="1"/>
      <c r="AF464" s="1"/>
      <c r="AG464" s="1"/>
      <c r="AH464" s="1"/>
      <c r="AI464" s="1"/>
      <c r="AJ464" s="1"/>
      <c r="AK464" s="1"/>
    </row>
    <row r="465" spans="1:37" ht="14.25" customHeight="1">
      <c r="A465" s="425"/>
      <c r="B465" s="1"/>
      <c r="C465" s="1"/>
      <c r="D465" s="1"/>
      <c r="E465" s="1"/>
      <c r="F465" s="1"/>
      <c r="G465" s="1"/>
      <c r="H465" s="1"/>
      <c r="I465" s="1"/>
      <c r="J465" s="1"/>
      <c r="K465" s="1"/>
      <c r="L465" s="1"/>
      <c r="M465" s="1"/>
      <c r="N465" s="1"/>
      <c r="O465" s="1"/>
      <c r="P465" s="229"/>
      <c r="Q465" s="1"/>
      <c r="R465" s="1"/>
      <c r="S465" s="1"/>
      <c r="T465" s="1"/>
      <c r="U465" s="1"/>
      <c r="V465" s="1"/>
      <c r="W465" s="1"/>
      <c r="X465" s="1"/>
      <c r="Y465" s="1"/>
      <c r="Z465" s="1"/>
      <c r="AA465" s="1"/>
      <c r="AB465" s="1"/>
      <c r="AC465" s="1"/>
      <c r="AD465" s="1"/>
      <c r="AE465" s="1"/>
      <c r="AF465" s="1"/>
      <c r="AG465" s="1"/>
      <c r="AH465" s="1"/>
      <c r="AI465" s="1"/>
      <c r="AJ465" s="1"/>
      <c r="AK465" s="1"/>
    </row>
    <row r="466" spans="1:37" ht="14.25" customHeight="1">
      <c r="A466" s="425"/>
      <c r="B466" s="1"/>
      <c r="C466" s="1"/>
      <c r="D466" s="1"/>
      <c r="E466" s="1"/>
      <c r="F466" s="1"/>
      <c r="G466" s="1"/>
      <c r="H466" s="1"/>
      <c r="I466" s="1"/>
      <c r="J466" s="1"/>
      <c r="K466" s="1"/>
      <c r="L466" s="1"/>
      <c r="M466" s="1"/>
      <c r="N466" s="1"/>
      <c r="O466" s="1"/>
      <c r="P466" s="229"/>
      <c r="Q466" s="1"/>
      <c r="R466" s="1"/>
      <c r="S466" s="1"/>
      <c r="T466" s="1"/>
      <c r="U466" s="1"/>
      <c r="V466" s="1"/>
      <c r="W466" s="1"/>
      <c r="X466" s="1"/>
      <c r="Y466" s="1"/>
      <c r="Z466" s="1"/>
      <c r="AA466" s="1"/>
      <c r="AB466" s="1"/>
      <c r="AC466" s="1"/>
      <c r="AD466" s="1"/>
      <c r="AE466" s="1"/>
      <c r="AF466" s="1"/>
      <c r="AG466" s="1"/>
      <c r="AH466" s="1"/>
      <c r="AI466" s="1"/>
      <c r="AJ466" s="1"/>
      <c r="AK466" s="1"/>
    </row>
    <row r="467" spans="1:37" ht="14.25" customHeight="1">
      <c r="A467" s="425"/>
      <c r="B467" s="1"/>
      <c r="C467" s="1"/>
      <c r="D467" s="1"/>
      <c r="E467" s="1"/>
      <c r="F467" s="1"/>
      <c r="G467" s="1"/>
      <c r="H467" s="1"/>
      <c r="I467" s="1"/>
      <c r="J467" s="1"/>
      <c r="K467" s="1"/>
      <c r="L467" s="1"/>
      <c r="M467" s="1"/>
      <c r="N467" s="1"/>
      <c r="O467" s="1"/>
      <c r="P467" s="229"/>
      <c r="Q467" s="1"/>
      <c r="R467" s="1"/>
      <c r="S467" s="1"/>
      <c r="T467" s="1"/>
      <c r="U467" s="1"/>
      <c r="V467" s="1"/>
      <c r="W467" s="1"/>
      <c r="X467" s="1"/>
      <c r="Y467" s="1"/>
      <c r="Z467" s="1"/>
      <c r="AA467" s="1"/>
      <c r="AB467" s="1"/>
      <c r="AC467" s="1"/>
      <c r="AD467" s="1"/>
      <c r="AE467" s="1"/>
      <c r="AF467" s="1"/>
      <c r="AG467" s="1"/>
      <c r="AH467" s="1"/>
      <c r="AI467" s="1"/>
      <c r="AJ467" s="1"/>
      <c r="AK467" s="1"/>
    </row>
    <row r="468" spans="1:37" ht="14.25" customHeight="1">
      <c r="A468" s="425"/>
      <c r="B468" s="1"/>
      <c r="C468" s="1"/>
      <c r="D468" s="1"/>
      <c r="E468" s="1"/>
      <c r="F468" s="1"/>
      <c r="G468" s="1"/>
      <c r="H468" s="1"/>
      <c r="I468" s="1"/>
      <c r="J468" s="1"/>
      <c r="K468" s="1"/>
      <c r="L468" s="1"/>
      <c r="M468" s="1"/>
      <c r="N468" s="1"/>
      <c r="O468" s="1"/>
      <c r="P468" s="229"/>
      <c r="Q468" s="1"/>
      <c r="R468" s="1"/>
      <c r="S468" s="1"/>
      <c r="T468" s="1"/>
      <c r="U468" s="1"/>
      <c r="V468" s="1"/>
      <c r="W468" s="1"/>
      <c r="X468" s="1"/>
      <c r="Y468" s="1"/>
      <c r="Z468" s="1"/>
      <c r="AA468" s="1"/>
      <c r="AB468" s="1"/>
      <c r="AC468" s="1"/>
      <c r="AD468" s="1"/>
      <c r="AE468" s="1"/>
      <c r="AF468" s="1"/>
      <c r="AG468" s="1"/>
      <c r="AH468" s="1"/>
      <c r="AI468" s="1"/>
      <c r="AJ468" s="1"/>
      <c r="AK468" s="1"/>
    </row>
    <row r="469" spans="1:37" ht="14.25" customHeight="1">
      <c r="A469" s="425"/>
      <c r="B469" s="1"/>
      <c r="C469" s="1"/>
      <c r="D469" s="1"/>
      <c r="E469" s="1"/>
      <c r="F469" s="1"/>
      <c r="G469" s="1"/>
      <c r="H469" s="1"/>
      <c r="I469" s="1"/>
      <c r="J469" s="1"/>
      <c r="K469" s="1"/>
      <c r="L469" s="1"/>
      <c r="M469" s="1"/>
      <c r="N469" s="1"/>
      <c r="O469" s="1"/>
      <c r="P469" s="229"/>
      <c r="Q469" s="1"/>
      <c r="R469" s="1"/>
      <c r="S469" s="1"/>
      <c r="T469" s="1"/>
      <c r="U469" s="1"/>
      <c r="V469" s="1"/>
      <c r="W469" s="1"/>
      <c r="X469" s="1"/>
      <c r="Y469" s="1"/>
      <c r="Z469" s="1"/>
      <c r="AA469" s="1"/>
      <c r="AB469" s="1"/>
      <c r="AC469" s="1"/>
      <c r="AD469" s="1"/>
      <c r="AE469" s="1"/>
      <c r="AF469" s="1"/>
      <c r="AG469" s="1"/>
      <c r="AH469" s="1"/>
      <c r="AI469" s="1"/>
      <c r="AJ469" s="1"/>
      <c r="AK469" s="1"/>
    </row>
    <row r="470" spans="1:37" ht="14.25" customHeight="1">
      <c r="A470" s="425"/>
      <c r="B470" s="1"/>
      <c r="C470" s="1"/>
      <c r="D470" s="1"/>
      <c r="E470" s="1"/>
      <c r="F470" s="1"/>
      <c r="G470" s="1"/>
      <c r="H470" s="1"/>
      <c r="I470" s="1"/>
      <c r="J470" s="1"/>
      <c r="K470" s="1"/>
      <c r="L470" s="1"/>
      <c r="M470" s="1"/>
      <c r="N470" s="1"/>
      <c r="O470" s="1"/>
      <c r="P470" s="229"/>
      <c r="Q470" s="1"/>
      <c r="R470" s="1"/>
      <c r="S470" s="1"/>
      <c r="T470" s="1"/>
      <c r="U470" s="1"/>
      <c r="V470" s="1"/>
      <c r="W470" s="1"/>
      <c r="X470" s="1"/>
      <c r="Y470" s="1"/>
      <c r="Z470" s="1"/>
      <c r="AA470" s="1"/>
      <c r="AB470" s="1"/>
      <c r="AC470" s="1"/>
      <c r="AD470" s="1"/>
      <c r="AE470" s="1"/>
      <c r="AF470" s="1"/>
      <c r="AG470" s="1"/>
      <c r="AH470" s="1"/>
      <c r="AI470" s="1"/>
      <c r="AJ470" s="1"/>
      <c r="AK470" s="1"/>
    </row>
    <row r="471" spans="1:37" ht="14.25" customHeight="1">
      <c r="A471" s="425"/>
      <c r="B471" s="1"/>
      <c r="C471" s="1"/>
      <c r="D471" s="1"/>
      <c r="E471" s="1"/>
      <c r="F471" s="1"/>
      <c r="G471" s="1"/>
      <c r="H471" s="1"/>
      <c r="I471" s="1"/>
      <c r="J471" s="1"/>
      <c r="K471" s="1"/>
      <c r="L471" s="1"/>
      <c r="M471" s="1"/>
      <c r="N471" s="1"/>
      <c r="O471" s="1"/>
      <c r="P471" s="229"/>
      <c r="Q471" s="1"/>
      <c r="R471" s="1"/>
      <c r="S471" s="1"/>
      <c r="T471" s="1"/>
      <c r="U471" s="1"/>
      <c r="V471" s="1"/>
      <c r="W471" s="1"/>
      <c r="X471" s="1"/>
      <c r="Y471" s="1"/>
      <c r="Z471" s="1"/>
      <c r="AA471" s="1"/>
      <c r="AB471" s="1"/>
      <c r="AC471" s="1"/>
      <c r="AD471" s="1"/>
      <c r="AE471" s="1"/>
      <c r="AF471" s="1"/>
      <c r="AG471" s="1"/>
      <c r="AH471" s="1"/>
      <c r="AI471" s="1"/>
      <c r="AJ471" s="1"/>
      <c r="AK471" s="1"/>
    </row>
    <row r="472" spans="1:37" ht="14.25" customHeight="1">
      <c r="A472" s="425"/>
      <c r="B472" s="1"/>
      <c r="C472" s="1"/>
      <c r="D472" s="1"/>
      <c r="E472" s="1"/>
      <c r="F472" s="1"/>
      <c r="G472" s="1"/>
      <c r="H472" s="1"/>
      <c r="I472" s="1"/>
      <c r="J472" s="1"/>
      <c r="K472" s="1"/>
      <c r="L472" s="1"/>
      <c r="M472" s="1"/>
      <c r="N472" s="1"/>
      <c r="O472" s="1"/>
      <c r="P472" s="229"/>
      <c r="Q472" s="1"/>
      <c r="R472" s="1"/>
      <c r="S472" s="1"/>
      <c r="T472" s="1"/>
      <c r="U472" s="1"/>
      <c r="V472" s="1"/>
      <c r="W472" s="1"/>
      <c r="X472" s="1"/>
      <c r="Y472" s="1"/>
      <c r="Z472" s="1"/>
      <c r="AA472" s="1"/>
      <c r="AB472" s="1"/>
      <c r="AC472" s="1"/>
      <c r="AD472" s="1"/>
      <c r="AE472" s="1"/>
      <c r="AF472" s="1"/>
      <c r="AG472" s="1"/>
      <c r="AH472" s="1"/>
      <c r="AI472" s="1"/>
      <c r="AJ472" s="1"/>
      <c r="AK472" s="1"/>
    </row>
    <row r="473" spans="1:37" ht="14.25" customHeight="1">
      <c r="A473" s="425"/>
      <c r="B473" s="1"/>
      <c r="C473" s="1"/>
      <c r="D473" s="1"/>
      <c r="E473" s="1"/>
      <c r="F473" s="1"/>
      <c r="G473" s="1"/>
      <c r="H473" s="1"/>
      <c r="I473" s="1"/>
      <c r="J473" s="1"/>
      <c r="K473" s="1"/>
      <c r="L473" s="1"/>
      <c r="M473" s="1"/>
      <c r="N473" s="1"/>
      <c r="O473" s="1"/>
      <c r="P473" s="229"/>
      <c r="Q473" s="1"/>
      <c r="R473" s="1"/>
      <c r="S473" s="1"/>
      <c r="T473" s="1"/>
      <c r="U473" s="1"/>
      <c r="V473" s="1"/>
      <c r="W473" s="1"/>
      <c r="X473" s="1"/>
      <c r="Y473" s="1"/>
      <c r="Z473" s="1"/>
      <c r="AA473" s="1"/>
      <c r="AB473" s="1"/>
      <c r="AC473" s="1"/>
      <c r="AD473" s="1"/>
      <c r="AE473" s="1"/>
      <c r="AF473" s="1"/>
      <c r="AG473" s="1"/>
      <c r="AH473" s="1"/>
      <c r="AI473" s="1"/>
      <c r="AJ473" s="1"/>
      <c r="AK473" s="1"/>
    </row>
    <row r="474" spans="1:37" ht="14.25" customHeight="1">
      <c r="A474" s="425"/>
      <c r="B474" s="1"/>
      <c r="C474" s="1"/>
      <c r="D474" s="1"/>
      <c r="E474" s="1"/>
      <c r="F474" s="1"/>
      <c r="G474" s="1"/>
      <c r="H474" s="1"/>
      <c r="I474" s="1"/>
      <c r="J474" s="1"/>
      <c r="K474" s="1"/>
      <c r="L474" s="1"/>
      <c r="M474" s="1"/>
      <c r="N474" s="1"/>
      <c r="O474" s="1"/>
      <c r="P474" s="229"/>
      <c r="Q474" s="1"/>
      <c r="R474" s="1"/>
      <c r="S474" s="1"/>
      <c r="T474" s="1"/>
      <c r="U474" s="1"/>
      <c r="V474" s="1"/>
      <c r="W474" s="1"/>
      <c r="X474" s="1"/>
      <c r="Y474" s="1"/>
      <c r="Z474" s="1"/>
      <c r="AA474" s="1"/>
      <c r="AB474" s="1"/>
      <c r="AC474" s="1"/>
      <c r="AD474" s="1"/>
      <c r="AE474" s="1"/>
      <c r="AF474" s="1"/>
      <c r="AG474" s="1"/>
      <c r="AH474" s="1"/>
      <c r="AI474" s="1"/>
      <c r="AJ474" s="1"/>
      <c r="AK474" s="1"/>
    </row>
    <row r="475" spans="1:37" ht="14.25" customHeight="1">
      <c r="A475" s="425"/>
      <c r="B475" s="1"/>
      <c r="C475" s="1"/>
      <c r="D475" s="1"/>
      <c r="E475" s="1"/>
      <c r="F475" s="1"/>
      <c r="G475" s="1"/>
      <c r="H475" s="1"/>
      <c r="I475" s="1"/>
      <c r="J475" s="1"/>
      <c r="K475" s="1"/>
      <c r="L475" s="1"/>
      <c r="M475" s="1"/>
      <c r="N475" s="1"/>
      <c r="O475" s="1"/>
      <c r="P475" s="229"/>
      <c r="Q475" s="1"/>
      <c r="R475" s="1"/>
      <c r="S475" s="1"/>
      <c r="T475" s="1"/>
      <c r="U475" s="1"/>
      <c r="V475" s="1"/>
      <c r="W475" s="1"/>
      <c r="X475" s="1"/>
      <c r="Y475" s="1"/>
      <c r="Z475" s="1"/>
      <c r="AA475" s="1"/>
      <c r="AB475" s="1"/>
      <c r="AC475" s="1"/>
      <c r="AD475" s="1"/>
      <c r="AE475" s="1"/>
      <c r="AF475" s="1"/>
      <c r="AG475" s="1"/>
      <c r="AH475" s="1"/>
      <c r="AI475" s="1"/>
      <c r="AJ475" s="1"/>
      <c r="AK475" s="1"/>
    </row>
    <row r="476" spans="1:37" ht="14.25" customHeight="1">
      <c r="A476" s="425"/>
      <c r="B476" s="1"/>
      <c r="C476" s="1"/>
      <c r="D476" s="1"/>
      <c r="E476" s="1"/>
      <c r="F476" s="1"/>
      <c r="G476" s="1"/>
      <c r="H476" s="1"/>
      <c r="I476" s="1"/>
      <c r="J476" s="1"/>
      <c r="K476" s="1"/>
      <c r="L476" s="1"/>
      <c r="M476" s="1"/>
      <c r="N476" s="1"/>
      <c r="O476" s="1"/>
      <c r="P476" s="229"/>
      <c r="Q476" s="1"/>
      <c r="R476" s="1"/>
      <c r="S476" s="1"/>
      <c r="T476" s="1"/>
      <c r="U476" s="1"/>
      <c r="V476" s="1"/>
      <c r="W476" s="1"/>
      <c r="X476" s="1"/>
      <c r="Y476" s="1"/>
      <c r="Z476" s="1"/>
      <c r="AA476" s="1"/>
      <c r="AB476" s="1"/>
      <c r="AC476" s="1"/>
      <c r="AD476" s="1"/>
      <c r="AE476" s="1"/>
      <c r="AF476" s="1"/>
      <c r="AG476" s="1"/>
      <c r="AH476" s="1"/>
      <c r="AI476" s="1"/>
      <c r="AJ476" s="1"/>
      <c r="AK476" s="1"/>
    </row>
    <row r="477" spans="1:37" ht="14.25" customHeight="1">
      <c r="A477" s="425"/>
      <c r="B477" s="1"/>
      <c r="C477" s="1"/>
      <c r="D477" s="1"/>
      <c r="E477" s="1"/>
      <c r="F477" s="1"/>
      <c r="G477" s="1"/>
      <c r="H477" s="1"/>
      <c r="I477" s="1"/>
      <c r="J477" s="1"/>
      <c r="K477" s="1"/>
      <c r="L477" s="1"/>
      <c r="M477" s="1"/>
      <c r="N477" s="1"/>
      <c r="O477" s="1"/>
      <c r="P477" s="229"/>
      <c r="Q477" s="1"/>
      <c r="R477" s="1"/>
      <c r="S477" s="1"/>
      <c r="T477" s="1"/>
      <c r="U477" s="1"/>
      <c r="V477" s="1"/>
      <c r="W477" s="1"/>
      <c r="X477" s="1"/>
      <c r="Y477" s="1"/>
      <c r="Z477" s="1"/>
      <c r="AA477" s="1"/>
      <c r="AB477" s="1"/>
      <c r="AC477" s="1"/>
      <c r="AD477" s="1"/>
      <c r="AE477" s="1"/>
      <c r="AF477" s="1"/>
      <c r="AG477" s="1"/>
      <c r="AH477" s="1"/>
      <c r="AI477" s="1"/>
      <c r="AJ477" s="1"/>
      <c r="AK477" s="1"/>
    </row>
    <row r="478" spans="1:37" ht="14.25" customHeight="1">
      <c r="A478" s="425"/>
      <c r="B478" s="1"/>
      <c r="C478" s="1"/>
      <c r="D478" s="1"/>
      <c r="E478" s="1"/>
      <c r="F478" s="1"/>
      <c r="G478" s="1"/>
      <c r="H478" s="1"/>
      <c r="I478" s="1"/>
      <c r="J478" s="1"/>
      <c r="K478" s="1"/>
      <c r="L478" s="1"/>
      <c r="M478" s="1"/>
      <c r="N478" s="1"/>
      <c r="O478" s="1"/>
      <c r="P478" s="229"/>
      <c r="Q478" s="1"/>
      <c r="R478" s="1"/>
      <c r="S478" s="1"/>
      <c r="T478" s="1"/>
      <c r="U478" s="1"/>
      <c r="V478" s="1"/>
      <c r="W478" s="1"/>
      <c r="X478" s="1"/>
      <c r="Y478" s="1"/>
      <c r="Z478" s="1"/>
      <c r="AA478" s="1"/>
      <c r="AB478" s="1"/>
      <c r="AC478" s="1"/>
      <c r="AD478" s="1"/>
      <c r="AE478" s="1"/>
      <c r="AF478" s="1"/>
      <c r="AG478" s="1"/>
      <c r="AH478" s="1"/>
      <c r="AI478" s="1"/>
      <c r="AJ478" s="1"/>
      <c r="AK478" s="1"/>
    </row>
    <row r="479" spans="1:37" ht="14.25" customHeight="1">
      <c r="A479" s="425"/>
      <c r="B479" s="1"/>
      <c r="C479" s="1"/>
      <c r="D479" s="1"/>
      <c r="E479" s="1"/>
      <c r="F479" s="1"/>
      <c r="G479" s="1"/>
      <c r="H479" s="1"/>
      <c r="I479" s="1"/>
      <c r="J479" s="1"/>
      <c r="K479" s="1"/>
      <c r="L479" s="1"/>
      <c r="M479" s="1"/>
      <c r="N479" s="1"/>
      <c r="O479" s="1"/>
      <c r="P479" s="229"/>
      <c r="Q479" s="1"/>
      <c r="R479" s="1"/>
      <c r="S479" s="1"/>
      <c r="T479" s="1"/>
      <c r="U479" s="1"/>
      <c r="V479" s="1"/>
      <c r="W479" s="1"/>
      <c r="X479" s="1"/>
      <c r="Y479" s="1"/>
      <c r="Z479" s="1"/>
      <c r="AA479" s="1"/>
      <c r="AB479" s="1"/>
      <c r="AC479" s="1"/>
      <c r="AD479" s="1"/>
      <c r="AE479" s="1"/>
      <c r="AF479" s="1"/>
      <c r="AG479" s="1"/>
      <c r="AH479" s="1"/>
      <c r="AI479" s="1"/>
      <c r="AJ479" s="1"/>
      <c r="AK479" s="1"/>
    </row>
    <row r="480" spans="1:37" ht="14.25" customHeight="1">
      <c r="A480" s="425"/>
      <c r="B480" s="1"/>
      <c r="C480" s="1"/>
      <c r="D480" s="1"/>
      <c r="E480" s="1"/>
      <c r="F480" s="1"/>
      <c r="G480" s="1"/>
      <c r="H480" s="1"/>
      <c r="I480" s="1"/>
      <c r="J480" s="1"/>
      <c r="K480" s="1"/>
      <c r="L480" s="1"/>
      <c r="M480" s="1"/>
      <c r="N480" s="1"/>
      <c r="O480" s="1"/>
      <c r="P480" s="229"/>
      <c r="Q480" s="1"/>
      <c r="R480" s="1"/>
      <c r="S480" s="1"/>
      <c r="T480" s="1"/>
      <c r="U480" s="1"/>
      <c r="V480" s="1"/>
      <c r="W480" s="1"/>
      <c r="X480" s="1"/>
      <c r="Y480" s="1"/>
      <c r="Z480" s="1"/>
      <c r="AA480" s="1"/>
      <c r="AB480" s="1"/>
      <c r="AC480" s="1"/>
      <c r="AD480" s="1"/>
      <c r="AE480" s="1"/>
      <c r="AF480" s="1"/>
      <c r="AG480" s="1"/>
      <c r="AH480" s="1"/>
      <c r="AI480" s="1"/>
      <c r="AJ480" s="1"/>
      <c r="AK480" s="1"/>
    </row>
    <row r="481" spans="1:37" ht="14.25" customHeight="1">
      <c r="A481" s="425"/>
      <c r="B481" s="1"/>
      <c r="C481" s="1"/>
      <c r="D481" s="1"/>
      <c r="E481" s="1"/>
      <c r="F481" s="1"/>
      <c r="G481" s="1"/>
      <c r="H481" s="1"/>
      <c r="I481" s="1"/>
      <c r="J481" s="1"/>
      <c r="K481" s="1"/>
      <c r="L481" s="1"/>
      <c r="M481" s="1"/>
      <c r="N481" s="1"/>
      <c r="O481" s="1"/>
      <c r="P481" s="229"/>
      <c r="Q481" s="1"/>
      <c r="R481" s="1"/>
      <c r="S481" s="1"/>
      <c r="T481" s="1"/>
      <c r="U481" s="1"/>
      <c r="V481" s="1"/>
      <c r="W481" s="1"/>
      <c r="X481" s="1"/>
      <c r="Y481" s="1"/>
      <c r="Z481" s="1"/>
      <c r="AA481" s="1"/>
      <c r="AB481" s="1"/>
      <c r="AC481" s="1"/>
      <c r="AD481" s="1"/>
      <c r="AE481" s="1"/>
      <c r="AF481" s="1"/>
      <c r="AG481" s="1"/>
      <c r="AH481" s="1"/>
      <c r="AI481" s="1"/>
      <c r="AJ481" s="1"/>
      <c r="AK481" s="1"/>
    </row>
    <row r="482" spans="1:37" ht="14.25" customHeight="1">
      <c r="A482" s="425"/>
      <c r="B482" s="1"/>
      <c r="C482" s="1"/>
      <c r="D482" s="1"/>
      <c r="E482" s="1"/>
      <c r="F482" s="1"/>
      <c r="G482" s="1"/>
      <c r="H482" s="1"/>
      <c r="I482" s="1"/>
      <c r="J482" s="1"/>
      <c r="K482" s="1"/>
      <c r="L482" s="1"/>
      <c r="M482" s="1"/>
      <c r="N482" s="1"/>
      <c r="O482" s="1"/>
      <c r="P482" s="229"/>
      <c r="Q482" s="1"/>
      <c r="R482" s="1"/>
      <c r="S482" s="1"/>
      <c r="T482" s="1"/>
      <c r="U482" s="1"/>
      <c r="V482" s="1"/>
      <c r="W482" s="1"/>
      <c r="X482" s="1"/>
      <c r="Y482" s="1"/>
      <c r="Z482" s="1"/>
      <c r="AA482" s="1"/>
      <c r="AB482" s="1"/>
      <c r="AC482" s="1"/>
      <c r="AD482" s="1"/>
      <c r="AE482" s="1"/>
      <c r="AF482" s="1"/>
      <c r="AG482" s="1"/>
      <c r="AH482" s="1"/>
      <c r="AI482" s="1"/>
      <c r="AJ482" s="1"/>
      <c r="AK482" s="1"/>
    </row>
    <row r="483" spans="1:37" ht="14.25" customHeight="1">
      <c r="A483" s="425"/>
      <c r="B483" s="1"/>
      <c r="C483" s="1"/>
      <c r="D483" s="1"/>
      <c r="E483" s="1"/>
      <c r="F483" s="1"/>
      <c r="G483" s="1"/>
      <c r="H483" s="1"/>
      <c r="I483" s="1"/>
      <c r="J483" s="1"/>
      <c r="K483" s="1"/>
      <c r="L483" s="1"/>
      <c r="M483" s="1"/>
      <c r="N483" s="1"/>
      <c r="O483" s="1"/>
      <c r="P483" s="229"/>
      <c r="Q483" s="1"/>
      <c r="R483" s="1"/>
      <c r="S483" s="1"/>
      <c r="T483" s="1"/>
      <c r="U483" s="1"/>
      <c r="V483" s="1"/>
      <c r="W483" s="1"/>
      <c r="X483" s="1"/>
      <c r="Y483" s="1"/>
      <c r="Z483" s="1"/>
      <c r="AA483" s="1"/>
      <c r="AB483" s="1"/>
      <c r="AC483" s="1"/>
      <c r="AD483" s="1"/>
      <c r="AE483" s="1"/>
      <c r="AF483" s="1"/>
      <c r="AG483" s="1"/>
      <c r="AH483" s="1"/>
      <c r="AI483" s="1"/>
      <c r="AJ483" s="1"/>
      <c r="AK483" s="1"/>
    </row>
    <row r="484" spans="1:37" ht="14.25" customHeight="1">
      <c r="A484" s="425"/>
      <c r="B484" s="1"/>
      <c r="C484" s="1"/>
      <c r="D484" s="1"/>
      <c r="E484" s="1"/>
      <c r="F484" s="1"/>
      <c r="G484" s="1"/>
      <c r="H484" s="1"/>
      <c r="I484" s="1"/>
      <c r="J484" s="1"/>
      <c r="K484" s="1"/>
      <c r="L484" s="1"/>
      <c r="M484" s="1"/>
      <c r="N484" s="1"/>
      <c r="O484" s="1"/>
      <c r="P484" s="229"/>
      <c r="Q484" s="1"/>
      <c r="R484" s="1"/>
      <c r="S484" s="1"/>
      <c r="T484" s="1"/>
      <c r="U484" s="1"/>
      <c r="V484" s="1"/>
      <c r="W484" s="1"/>
      <c r="X484" s="1"/>
      <c r="Y484" s="1"/>
      <c r="Z484" s="1"/>
      <c r="AA484" s="1"/>
      <c r="AB484" s="1"/>
      <c r="AC484" s="1"/>
      <c r="AD484" s="1"/>
      <c r="AE484" s="1"/>
      <c r="AF484" s="1"/>
      <c r="AG484" s="1"/>
      <c r="AH484" s="1"/>
      <c r="AI484" s="1"/>
      <c r="AJ484" s="1"/>
      <c r="AK484" s="1"/>
    </row>
    <row r="485" spans="1:37" ht="14.25" customHeight="1">
      <c r="A485" s="425"/>
      <c r="B485" s="1"/>
      <c r="C485" s="1"/>
      <c r="D485" s="1"/>
      <c r="E485" s="1"/>
      <c r="F485" s="1"/>
      <c r="G485" s="1"/>
      <c r="H485" s="1"/>
      <c r="I485" s="1"/>
      <c r="J485" s="1"/>
      <c r="K485" s="1"/>
      <c r="L485" s="1"/>
      <c r="M485" s="1"/>
      <c r="N485" s="1"/>
      <c r="O485" s="1"/>
      <c r="P485" s="229"/>
      <c r="Q485" s="1"/>
      <c r="R485" s="1"/>
      <c r="S485" s="1"/>
      <c r="T485" s="1"/>
      <c r="U485" s="1"/>
      <c r="V485" s="1"/>
      <c r="W485" s="1"/>
      <c r="X485" s="1"/>
      <c r="Y485" s="1"/>
      <c r="Z485" s="1"/>
      <c r="AA485" s="1"/>
      <c r="AB485" s="1"/>
      <c r="AC485" s="1"/>
      <c r="AD485" s="1"/>
      <c r="AE485" s="1"/>
      <c r="AF485" s="1"/>
      <c r="AG485" s="1"/>
      <c r="AH485" s="1"/>
      <c r="AI485" s="1"/>
      <c r="AJ485" s="1"/>
      <c r="AK485" s="1"/>
    </row>
    <row r="486" spans="1:37" ht="14.25" customHeight="1">
      <c r="A486" s="425"/>
      <c r="B486" s="1"/>
      <c r="C486" s="1"/>
      <c r="D486" s="1"/>
      <c r="E486" s="1"/>
      <c r="F486" s="1"/>
      <c r="G486" s="1"/>
      <c r="H486" s="1"/>
      <c r="I486" s="1"/>
      <c r="J486" s="1"/>
      <c r="K486" s="1"/>
      <c r="L486" s="1"/>
      <c r="M486" s="1"/>
      <c r="N486" s="1"/>
      <c r="O486" s="1"/>
      <c r="P486" s="229"/>
      <c r="Q486" s="1"/>
      <c r="R486" s="1"/>
      <c r="S486" s="1"/>
      <c r="T486" s="1"/>
      <c r="U486" s="1"/>
      <c r="V486" s="1"/>
      <c r="W486" s="1"/>
      <c r="X486" s="1"/>
      <c r="Y486" s="1"/>
      <c r="Z486" s="1"/>
      <c r="AA486" s="1"/>
      <c r="AB486" s="1"/>
      <c r="AC486" s="1"/>
      <c r="AD486" s="1"/>
      <c r="AE486" s="1"/>
      <c r="AF486" s="1"/>
      <c r="AG486" s="1"/>
      <c r="AH486" s="1"/>
      <c r="AI486" s="1"/>
      <c r="AJ486" s="1"/>
      <c r="AK486" s="1"/>
    </row>
    <row r="487" spans="1:37" ht="14.25" customHeight="1">
      <c r="A487" s="425"/>
      <c r="B487" s="1"/>
      <c r="C487" s="1"/>
      <c r="D487" s="1"/>
      <c r="E487" s="1"/>
      <c r="F487" s="1"/>
      <c r="G487" s="1"/>
      <c r="H487" s="1"/>
      <c r="I487" s="1"/>
      <c r="J487" s="1"/>
      <c r="K487" s="1"/>
      <c r="L487" s="1"/>
      <c r="M487" s="1"/>
      <c r="N487" s="1"/>
      <c r="O487" s="1"/>
      <c r="P487" s="229"/>
      <c r="Q487" s="1"/>
      <c r="R487" s="1"/>
      <c r="S487" s="1"/>
      <c r="T487" s="1"/>
      <c r="U487" s="1"/>
      <c r="V487" s="1"/>
      <c r="W487" s="1"/>
      <c r="X487" s="1"/>
      <c r="Y487" s="1"/>
      <c r="Z487" s="1"/>
      <c r="AA487" s="1"/>
      <c r="AB487" s="1"/>
      <c r="AC487" s="1"/>
      <c r="AD487" s="1"/>
      <c r="AE487" s="1"/>
      <c r="AF487" s="1"/>
      <c r="AG487" s="1"/>
      <c r="AH487" s="1"/>
      <c r="AI487" s="1"/>
      <c r="AJ487" s="1"/>
      <c r="AK487" s="1"/>
    </row>
    <row r="488" spans="1:37" ht="14.25" customHeight="1">
      <c r="A488" s="425"/>
      <c r="B488" s="1"/>
      <c r="C488" s="1"/>
      <c r="D488" s="1"/>
      <c r="E488" s="1"/>
      <c r="F488" s="1"/>
      <c r="G488" s="1"/>
      <c r="H488" s="1"/>
      <c r="I488" s="1"/>
      <c r="J488" s="1"/>
      <c r="K488" s="1"/>
      <c r="L488" s="1"/>
      <c r="M488" s="1"/>
      <c r="N488" s="1"/>
      <c r="O488" s="1"/>
      <c r="P488" s="229"/>
      <c r="Q488" s="1"/>
      <c r="R488" s="1"/>
      <c r="S488" s="1"/>
      <c r="T488" s="1"/>
      <c r="U488" s="1"/>
      <c r="V488" s="1"/>
      <c r="W488" s="1"/>
      <c r="X488" s="1"/>
      <c r="Y488" s="1"/>
      <c r="Z488" s="1"/>
      <c r="AA488" s="1"/>
      <c r="AB488" s="1"/>
      <c r="AC488" s="1"/>
      <c r="AD488" s="1"/>
      <c r="AE488" s="1"/>
      <c r="AF488" s="1"/>
      <c r="AG488" s="1"/>
      <c r="AH488" s="1"/>
      <c r="AI488" s="1"/>
      <c r="AJ488" s="1"/>
      <c r="AK488" s="1"/>
    </row>
    <row r="489" spans="1:37" ht="14.25" customHeight="1">
      <c r="A489" s="425"/>
      <c r="B489" s="1"/>
      <c r="C489" s="1"/>
      <c r="D489" s="1"/>
      <c r="E489" s="1"/>
      <c r="F489" s="1"/>
      <c r="G489" s="1"/>
      <c r="H489" s="1"/>
      <c r="I489" s="1"/>
      <c r="J489" s="1"/>
      <c r="K489" s="1"/>
      <c r="L489" s="1"/>
      <c r="M489" s="1"/>
      <c r="N489" s="1"/>
      <c r="O489" s="1"/>
      <c r="P489" s="229"/>
      <c r="Q489" s="1"/>
      <c r="R489" s="1"/>
      <c r="S489" s="1"/>
      <c r="T489" s="1"/>
      <c r="U489" s="1"/>
      <c r="V489" s="1"/>
      <c r="W489" s="1"/>
      <c r="X489" s="1"/>
      <c r="Y489" s="1"/>
      <c r="Z489" s="1"/>
      <c r="AA489" s="1"/>
      <c r="AB489" s="1"/>
      <c r="AC489" s="1"/>
      <c r="AD489" s="1"/>
      <c r="AE489" s="1"/>
      <c r="AF489" s="1"/>
      <c r="AG489" s="1"/>
      <c r="AH489" s="1"/>
      <c r="AI489" s="1"/>
      <c r="AJ489" s="1"/>
      <c r="AK489" s="1"/>
    </row>
    <row r="490" spans="1:37" ht="14.25" customHeight="1">
      <c r="A490" s="425"/>
      <c r="B490" s="1"/>
      <c r="C490" s="1"/>
      <c r="D490" s="1"/>
      <c r="E490" s="1"/>
      <c r="F490" s="1"/>
      <c r="G490" s="1"/>
      <c r="H490" s="1"/>
      <c r="I490" s="1"/>
      <c r="J490" s="1"/>
      <c r="K490" s="1"/>
      <c r="L490" s="1"/>
      <c r="M490" s="1"/>
      <c r="N490" s="1"/>
      <c r="O490" s="1"/>
      <c r="P490" s="229"/>
      <c r="Q490" s="1"/>
      <c r="R490" s="1"/>
      <c r="S490" s="1"/>
      <c r="T490" s="1"/>
      <c r="U490" s="1"/>
      <c r="V490" s="1"/>
      <c r="W490" s="1"/>
      <c r="X490" s="1"/>
      <c r="Y490" s="1"/>
      <c r="Z490" s="1"/>
      <c r="AA490" s="1"/>
      <c r="AB490" s="1"/>
      <c r="AC490" s="1"/>
      <c r="AD490" s="1"/>
      <c r="AE490" s="1"/>
      <c r="AF490" s="1"/>
      <c r="AG490" s="1"/>
      <c r="AH490" s="1"/>
      <c r="AI490" s="1"/>
      <c r="AJ490" s="1"/>
      <c r="AK490" s="1"/>
    </row>
    <row r="491" spans="1:37" ht="14.25" customHeight="1">
      <c r="A491" s="425"/>
      <c r="B491" s="1"/>
      <c r="C491" s="1"/>
      <c r="D491" s="1"/>
      <c r="E491" s="1"/>
      <c r="F491" s="1"/>
      <c r="G491" s="1"/>
      <c r="H491" s="1"/>
      <c r="I491" s="1"/>
      <c r="J491" s="1"/>
      <c r="K491" s="1"/>
      <c r="L491" s="1"/>
      <c r="M491" s="1"/>
      <c r="N491" s="1"/>
      <c r="O491" s="1"/>
      <c r="P491" s="229"/>
      <c r="Q491" s="1"/>
      <c r="R491" s="1"/>
      <c r="S491" s="1"/>
      <c r="T491" s="1"/>
      <c r="U491" s="1"/>
      <c r="V491" s="1"/>
      <c r="W491" s="1"/>
      <c r="X491" s="1"/>
      <c r="Y491" s="1"/>
      <c r="Z491" s="1"/>
      <c r="AA491" s="1"/>
      <c r="AB491" s="1"/>
      <c r="AC491" s="1"/>
      <c r="AD491" s="1"/>
      <c r="AE491" s="1"/>
      <c r="AF491" s="1"/>
      <c r="AG491" s="1"/>
      <c r="AH491" s="1"/>
      <c r="AI491" s="1"/>
      <c r="AJ491" s="1"/>
      <c r="AK491" s="1"/>
    </row>
    <row r="492" spans="1:37" ht="14.25" customHeight="1">
      <c r="A492" s="425"/>
      <c r="B492" s="1"/>
      <c r="C492" s="1"/>
      <c r="D492" s="1"/>
      <c r="E492" s="1"/>
      <c r="F492" s="1"/>
      <c r="G492" s="1"/>
      <c r="H492" s="1"/>
      <c r="I492" s="1"/>
      <c r="J492" s="1"/>
      <c r="K492" s="1"/>
      <c r="L492" s="1"/>
      <c r="M492" s="1"/>
      <c r="N492" s="1"/>
      <c r="O492" s="1"/>
      <c r="P492" s="229"/>
      <c r="Q492" s="1"/>
      <c r="R492" s="1"/>
      <c r="S492" s="1"/>
      <c r="T492" s="1"/>
      <c r="U492" s="1"/>
      <c r="V492" s="1"/>
      <c r="W492" s="1"/>
      <c r="X492" s="1"/>
      <c r="Y492" s="1"/>
      <c r="Z492" s="1"/>
      <c r="AA492" s="1"/>
      <c r="AB492" s="1"/>
      <c r="AC492" s="1"/>
      <c r="AD492" s="1"/>
      <c r="AE492" s="1"/>
      <c r="AF492" s="1"/>
      <c r="AG492" s="1"/>
      <c r="AH492" s="1"/>
      <c r="AI492" s="1"/>
      <c r="AJ492" s="1"/>
      <c r="AK492" s="1"/>
    </row>
    <row r="493" spans="1:37" ht="14.25" customHeight="1">
      <c r="A493" s="425"/>
      <c r="B493" s="1"/>
      <c r="C493" s="1"/>
      <c r="D493" s="1"/>
      <c r="E493" s="1"/>
      <c r="F493" s="1"/>
      <c r="G493" s="1"/>
      <c r="H493" s="1"/>
      <c r="I493" s="1"/>
      <c r="J493" s="1"/>
      <c r="K493" s="1"/>
      <c r="L493" s="1"/>
      <c r="M493" s="1"/>
      <c r="N493" s="1"/>
      <c r="O493" s="1"/>
      <c r="P493" s="229"/>
      <c r="Q493" s="1"/>
      <c r="R493" s="1"/>
      <c r="S493" s="1"/>
      <c r="T493" s="1"/>
      <c r="U493" s="1"/>
      <c r="V493" s="1"/>
      <c r="W493" s="1"/>
      <c r="X493" s="1"/>
      <c r="Y493" s="1"/>
      <c r="Z493" s="1"/>
      <c r="AA493" s="1"/>
      <c r="AB493" s="1"/>
      <c r="AC493" s="1"/>
      <c r="AD493" s="1"/>
      <c r="AE493" s="1"/>
      <c r="AF493" s="1"/>
      <c r="AG493" s="1"/>
      <c r="AH493" s="1"/>
      <c r="AI493" s="1"/>
      <c r="AJ493" s="1"/>
      <c r="AK493" s="1"/>
    </row>
    <row r="494" spans="1:37" ht="14.25" customHeight="1">
      <c r="A494" s="425"/>
      <c r="B494" s="1"/>
      <c r="C494" s="1"/>
      <c r="D494" s="1"/>
      <c r="E494" s="1"/>
      <c r="F494" s="1"/>
      <c r="G494" s="1"/>
      <c r="H494" s="1"/>
      <c r="I494" s="1"/>
      <c r="J494" s="1"/>
      <c r="K494" s="1"/>
      <c r="L494" s="1"/>
      <c r="M494" s="1"/>
      <c r="N494" s="1"/>
      <c r="O494" s="1"/>
      <c r="P494" s="229"/>
      <c r="Q494" s="1"/>
      <c r="R494" s="1"/>
      <c r="S494" s="1"/>
      <c r="T494" s="1"/>
      <c r="U494" s="1"/>
      <c r="V494" s="1"/>
      <c r="W494" s="1"/>
      <c r="X494" s="1"/>
      <c r="Y494" s="1"/>
      <c r="Z494" s="1"/>
      <c r="AA494" s="1"/>
      <c r="AB494" s="1"/>
      <c r="AC494" s="1"/>
      <c r="AD494" s="1"/>
      <c r="AE494" s="1"/>
      <c r="AF494" s="1"/>
      <c r="AG494" s="1"/>
      <c r="AH494" s="1"/>
      <c r="AI494" s="1"/>
      <c r="AJ494" s="1"/>
      <c r="AK494" s="1"/>
    </row>
    <row r="495" spans="1:37" ht="14.25" customHeight="1">
      <c r="A495" s="425"/>
      <c r="B495" s="1"/>
      <c r="C495" s="1"/>
      <c r="D495" s="1"/>
      <c r="E495" s="1"/>
      <c r="F495" s="1"/>
      <c r="G495" s="1"/>
      <c r="H495" s="1"/>
      <c r="I495" s="1"/>
      <c r="J495" s="1"/>
      <c r="K495" s="1"/>
      <c r="L495" s="1"/>
      <c r="M495" s="1"/>
      <c r="N495" s="1"/>
      <c r="O495" s="1"/>
      <c r="P495" s="229"/>
      <c r="Q495" s="1"/>
      <c r="R495" s="1"/>
      <c r="S495" s="1"/>
      <c r="T495" s="1"/>
      <c r="U495" s="1"/>
      <c r="V495" s="1"/>
      <c r="W495" s="1"/>
      <c r="X495" s="1"/>
      <c r="Y495" s="1"/>
      <c r="Z495" s="1"/>
      <c r="AA495" s="1"/>
      <c r="AB495" s="1"/>
      <c r="AC495" s="1"/>
      <c r="AD495" s="1"/>
      <c r="AE495" s="1"/>
      <c r="AF495" s="1"/>
      <c r="AG495" s="1"/>
      <c r="AH495" s="1"/>
      <c r="AI495" s="1"/>
      <c r="AJ495" s="1"/>
      <c r="AK495" s="1"/>
    </row>
    <row r="496" spans="1:37" ht="14.25" customHeight="1">
      <c r="A496" s="425"/>
      <c r="B496" s="1"/>
      <c r="C496" s="1"/>
      <c r="D496" s="1"/>
      <c r="E496" s="1"/>
      <c r="F496" s="1"/>
      <c r="G496" s="1"/>
      <c r="H496" s="1"/>
      <c r="I496" s="1"/>
      <c r="J496" s="1"/>
      <c r="K496" s="1"/>
      <c r="L496" s="1"/>
      <c r="M496" s="1"/>
      <c r="N496" s="1"/>
      <c r="O496" s="1"/>
      <c r="P496" s="229"/>
      <c r="Q496" s="1"/>
      <c r="R496" s="1"/>
      <c r="S496" s="1"/>
      <c r="T496" s="1"/>
      <c r="U496" s="1"/>
      <c r="V496" s="1"/>
      <c r="W496" s="1"/>
      <c r="X496" s="1"/>
      <c r="Y496" s="1"/>
      <c r="Z496" s="1"/>
      <c r="AA496" s="1"/>
      <c r="AB496" s="1"/>
      <c r="AC496" s="1"/>
      <c r="AD496" s="1"/>
      <c r="AE496" s="1"/>
      <c r="AF496" s="1"/>
      <c r="AG496" s="1"/>
      <c r="AH496" s="1"/>
      <c r="AI496" s="1"/>
      <c r="AJ496" s="1"/>
      <c r="AK496" s="1"/>
    </row>
    <row r="497" spans="1:37" ht="14.25" customHeight="1">
      <c r="A497" s="425"/>
      <c r="B497" s="1"/>
      <c r="C497" s="1"/>
      <c r="D497" s="1"/>
      <c r="E497" s="1"/>
      <c r="F497" s="1"/>
      <c r="G497" s="1"/>
      <c r="H497" s="1"/>
      <c r="I497" s="1"/>
      <c r="J497" s="1"/>
      <c r="K497" s="1"/>
      <c r="L497" s="1"/>
      <c r="M497" s="1"/>
      <c r="N497" s="1"/>
      <c r="O497" s="1"/>
      <c r="P497" s="229"/>
      <c r="Q497" s="1"/>
      <c r="R497" s="1"/>
      <c r="S497" s="1"/>
      <c r="T497" s="1"/>
      <c r="U497" s="1"/>
      <c r="V497" s="1"/>
      <c r="W497" s="1"/>
      <c r="X497" s="1"/>
      <c r="Y497" s="1"/>
      <c r="Z497" s="1"/>
      <c r="AA497" s="1"/>
      <c r="AB497" s="1"/>
      <c r="AC497" s="1"/>
      <c r="AD497" s="1"/>
      <c r="AE497" s="1"/>
      <c r="AF497" s="1"/>
      <c r="AG497" s="1"/>
      <c r="AH497" s="1"/>
      <c r="AI497" s="1"/>
      <c r="AJ497" s="1"/>
      <c r="AK497" s="1"/>
    </row>
    <row r="498" spans="1:37" ht="14.25" customHeight="1">
      <c r="A498" s="425"/>
      <c r="B498" s="1"/>
      <c r="C498" s="1"/>
      <c r="D498" s="1"/>
      <c r="E498" s="1"/>
      <c r="F498" s="1"/>
      <c r="G498" s="1"/>
      <c r="H498" s="1"/>
      <c r="I498" s="1"/>
      <c r="J498" s="1"/>
      <c r="K498" s="1"/>
      <c r="L498" s="1"/>
      <c r="M498" s="1"/>
      <c r="N498" s="1"/>
      <c r="O498" s="1"/>
      <c r="P498" s="229"/>
      <c r="Q498" s="1"/>
      <c r="R498" s="1"/>
      <c r="S498" s="1"/>
      <c r="T498" s="1"/>
      <c r="U498" s="1"/>
      <c r="V498" s="1"/>
      <c r="W498" s="1"/>
      <c r="X498" s="1"/>
      <c r="Y498" s="1"/>
      <c r="Z498" s="1"/>
      <c r="AA498" s="1"/>
      <c r="AB498" s="1"/>
      <c r="AC498" s="1"/>
      <c r="AD498" s="1"/>
      <c r="AE498" s="1"/>
      <c r="AF498" s="1"/>
      <c r="AG498" s="1"/>
      <c r="AH498" s="1"/>
      <c r="AI498" s="1"/>
      <c r="AJ498" s="1"/>
      <c r="AK498" s="1"/>
    </row>
    <row r="499" spans="1:37" ht="14.25" customHeight="1">
      <c r="A499" s="425"/>
      <c r="B499" s="1"/>
      <c r="C499" s="1"/>
      <c r="D499" s="1"/>
      <c r="E499" s="1"/>
      <c r="F499" s="1"/>
      <c r="G499" s="1"/>
      <c r="H499" s="1"/>
      <c r="I499" s="1"/>
      <c r="J499" s="1"/>
      <c r="K499" s="1"/>
      <c r="L499" s="1"/>
      <c r="M499" s="1"/>
      <c r="N499" s="1"/>
      <c r="O499" s="1"/>
      <c r="P499" s="229"/>
      <c r="Q499" s="1"/>
      <c r="R499" s="1"/>
      <c r="S499" s="1"/>
      <c r="T499" s="1"/>
      <c r="U499" s="1"/>
      <c r="V499" s="1"/>
      <c r="W499" s="1"/>
      <c r="X499" s="1"/>
      <c r="Y499" s="1"/>
      <c r="Z499" s="1"/>
      <c r="AA499" s="1"/>
      <c r="AB499" s="1"/>
      <c r="AC499" s="1"/>
      <c r="AD499" s="1"/>
      <c r="AE499" s="1"/>
      <c r="AF499" s="1"/>
      <c r="AG499" s="1"/>
      <c r="AH499" s="1"/>
      <c r="AI499" s="1"/>
      <c r="AJ499" s="1"/>
      <c r="AK499" s="1"/>
    </row>
    <row r="500" spans="1:37" ht="14.25" customHeight="1">
      <c r="A500" s="425"/>
      <c r="B500" s="1"/>
      <c r="C500" s="1"/>
      <c r="D500" s="1"/>
      <c r="E500" s="1"/>
      <c r="F500" s="1"/>
      <c r="G500" s="1"/>
      <c r="H500" s="1"/>
      <c r="I500" s="1"/>
      <c r="J500" s="1"/>
      <c r="K500" s="1"/>
      <c r="L500" s="1"/>
      <c r="M500" s="1"/>
      <c r="N500" s="1"/>
      <c r="O500" s="1"/>
      <c r="P500" s="229"/>
      <c r="Q500" s="1"/>
      <c r="R500" s="1"/>
      <c r="S500" s="1"/>
      <c r="T500" s="1"/>
      <c r="U500" s="1"/>
      <c r="V500" s="1"/>
      <c r="W500" s="1"/>
      <c r="X500" s="1"/>
      <c r="Y500" s="1"/>
      <c r="Z500" s="1"/>
      <c r="AA500" s="1"/>
      <c r="AB500" s="1"/>
      <c r="AC500" s="1"/>
      <c r="AD500" s="1"/>
      <c r="AE500" s="1"/>
      <c r="AF500" s="1"/>
      <c r="AG500" s="1"/>
      <c r="AH500" s="1"/>
      <c r="AI500" s="1"/>
      <c r="AJ500" s="1"/>
      <c r="AK500" s="1"/>
    </row>
    <row r="501" spans="1:37" ht="14.25" customHeight="1">
      <c r="A501" s="425"/>
      <c r="B501" s="1"/>
      <c r="C501" s="1"/>
      <c r="D501" s="1"/>
      <c r="E501" s="1"/>
      <c r="F501" s="1"/>
      <c r="G501" s="1"/>
      <c r="H501" s="1"/>
      <c r="I501" s="1"/>
      <c r="J501" s="1"/>
      <c r="K501" s="1"/>
      <c r="L501" s="1"/>
      <c r="M501" s="1"/>
      <c r="N501" s="1"/>
      <c r="O501" s="1"/>
      <c r="P501" s="229"/>
      <c r="Q501" s="1"/>
      <c r="R501" s="1"/>
      <c r="S501" s="1"/>
      <c r="T501" s="1"/>
      <c r="U501" s="1"/>
      <c r="V501" s="1"/>
      <c r="W501" s="1"/>
      <c r="X501" s="1"/>
      <c r="Y501" s="1"/>
      <c r="Z501" s="1"/>
      <c r="AA501" s="1"/>
      <c r="AB501" s="1"/>
      <c r="AC501" s="1"/>
      <c r="AD501" s="1"/>
      <c r="AE501" s="1"/>
      <c r="AF501" s="1"/>
      <c r="AG501" s="1"/>
      <c r="AH501" s="1"/>
      <c r="AI501" s="1"/>
      <c r="AJ501" s="1"/>
      <c r="AK501" s="1"/>
    </row>
    <row r="502" spans="1:37" ht="14.25" customHeight="1">
      <c r="A502" s="425"/>
      <c r="B502" s="1"/>
      <c r="C502" s="1"/>
      <c r="D502" s="1"/>
      <c r="E502" s="1"/>
      <c r="F502" s="1"/>
      <c r="G502" s="1"/>
      <c r="H502" s="1"/>
      <c r="I502" s="1"/>
      <c r="J502" s="1"/>
      <c r="K502" s="1"/>
      <c r="L502" s="1"/>
      <c r="M502" s="1"/>
      <c r="N502" s="1"/>
      <c r="O502" s="1"/>
      <c r="P502" s="229"/>
      <c r="Q502" s="1"/>
      <c r="R502" s="1"/>
      <c r="S502" s="1"/>
      <c r="T502" s="1"/>
      <c r="U502" s="1"/>
      <c r="V502" s="1"/>
      <c r="W502" s="1"/>
      <c r="X502" s="1"/>
      <c r="Y502" s="1"/>
      <c r="Z502" s="1"/>
      <c r="AA502" s="1"/>
      <c r="AB502" s="1"/>
      <c r="AC502" s="1"/>
      <c r="AD502" s="1"/>
      <c r="AE502" s="1"/>
      <c r="AF502" s="1"/>
      <c r="AG502" s="1"/>
      <c r="AH502" s="1"/>
      <c r="AI502" s="1"/>
      <c r="AJ502" s="1"/>
      <c r="AK502" s="1"/>
    </row>
    <row r="503" spans="1:37" ht="14.25" customHeight="1">
      <c r="A503" s="425"/>
      <c r="B503" s="1"/>
      <c r="C503" s="1"/>
      <c r="D503" s="1"/>
      <c r="E503" s="1"/>
      <c r="F503" s="1"/>
      <c r="G503" s="1"/>
      <c r="H503" s="1"/>
      <c r="I503" s="1"/>
      <c r="J503" s="1"/>
      <c r="K503" s="1"/>
      <c r="L503" s="1"/>
      <c r="M503" s="1"/>
      <c r="N503" s="1"/>
      <c r="O503" s="1"/>
      <c r="P503" s="229"/>
      <c r="Q503" s="1"/>
      <c r="R503" s="1"/>
      <c r="S503" s="1"/>
      <c r="T503" s="1"/>
      <c r="U503" s="1"/>
      <c r="V503" s="1"/>
      <c r="W503" s="1"/>
      <c r="X503" s="1"/>
      <c r="Y503" s="1"/>
      <c r="Z503" s="1"/>
      <c r="AA503" s="1"/>
      <c r="AB503" s="1"/>
      <c r="AC503" s="1"/>
      <c r="AD503" s="1"/>
      <c r="AE503" s="1"/>
      <c r="AF503" s="1"/>
      <c r="AG503" s="1"/>
      <c r="AH503" s="1"/>
      <c r="AI503" s="1"/>
      <c r="AJ503" s="1"/>
      <c r="AK503" s="1"/>
    </row>
    <row r="504" spans="1:37" ht="14.25" customHeight="1">
      <c r="A504" s="425"/>
      <c r="B504" s="1"/>
      <c r="C504" s="1"/>
      <c r="D504" s="1"/>
      <c r="E504" s="1"/>
      <c r="F504" s="1"/>
      <c r="G504" s="1"/>
      <c r="H504" s="1"/>
      <c r="I504" s="1"/>
      <c r="J504" s="1"/>
      <c r="K504" s="1"/>
      <c r="L504" s="1"/>
      <c r="M504" s="1"/>
      <c r="N504" s="1"/>
      <c r="O504" s="1"/>
      <c r="P504" s="229"/>
      <c r="Q504" s="1"/>
      <c r="R504" s="1"/>
      <c r="S504" s="1"/>
      <c r="T504" s="1"/>
      <c r="U504" s="1"/>
      <c r="V504" s="1"/>
      <c r="W504" s="1"/>
      <c r="X504" s="1"/>
      <c r="Y504" s="1"/>
      <c r="Z504" s="1"/>
      <c r="AA504" s="1"/>
      <c r="AB504" s="1"/>
      <c r="AC504" s="1"/>
      <c r="AD504" s="1"/>
      <c r="AE504" s="1"/>
      <c r="AF504" s="1"/>
      <c r="AG504" s="1"/>
      <c r="AH504" s="1"/>
      <c r="AI504" s="1"/>
      <c r="AJ504" s="1"/>
      <c r="AK504" s="1"/>
    </row>
    <row r="505" spans="1:37" ht="14.25" customHeight="1">
      <c r="A505" s="425"/>
      <c r="B505" s="1"/>
      <c r="C505" s="1"/>
      <c r="D505" s="1"/>
      <c r="E505" s="1"/>
      <c r="F505" s="1"/>
      <c r="G505" s="1"/>
      <c r="H505" s="1"/>
      <c r="I505" s="1"/>
      <c r="J505" s="1"/>
      <c r="K505" s="1"/>
      <c r="L505" s="1"/>
      <c r="M505" s="1"/>
      <c r="N505" s="1"/>
      <c r="O505" s="1"/>
      <c r="P505" s="229"/>
      <c r="Q505" s="1"/>
      <c r="R505" s="1"/>
      <c r="S505" s="1"/>
      <c r="T505" s="1"/>
      <c r="U505" s="1"/>
      <c r="V505" s="1"/>
      <c r="W505" s="1"/>
      <c r="X505" s="1"/>
      <c r="Y505" s="1"/>
      <c r="Z505" s="1"/>
      <c r="AA505" s="1"/>
      <c r="AB505" s="1"/>
      <c r="AC505" s="1"/>
      <c r="AD505" s="1"/>
      <c r="AE505" s="1"/>
      <c r="AF505" s="1"/>
      <c r="AG505" s="1"/>
      <c r="AH505" s="1"/>
      <c r="AI505" s="1"/>
      <c r="AJ505" s="1"/>
      <c r="AK505" s="1"/>
    </row>
    <row r="506" spans="1:37" ht="14.25" customHeight="1">
      <c r="A506" s="425"/>
      <c r="B506" s="1"/>
      <c r="C506" s="1"/>
      <c r="D506" s="1"/>
      <c r="E506" s="1"/>
      <c r="F506" s="1"/>
      <c r="G506" s="1"/>
      <c r="H506" s="1"/>
      <c r="I506" s="1"/>
      <c r="J506" s="1"/>
      <c r="K506" s="1"/>
      <c r="L506" s="1"/>
      <c r="M506" s="1"/>
      <c r="N506" s="1"/>
      <c r="O506" s="1"/>
      <c r="P506" s="229"/>
      <c r="Q506" s="1"/>
      <c r="R506" s="1"/>
      <c r="S506" s="1"/>
      <c r="T506" s="1"/>
      <c r="U506" s="1"/>
      <c r="V506" s="1"/>
      <c r="W506" s="1"/>
      <c r="X506" s="1"/>
      <c r="Y506" s="1"/>
      <c r="Z506" s="1"/>
      <c r="AA506" s="1"/>
      <c r="AB506" s="1"/>
      <c r="AC506" s="1"/>
      <c r="AD506" s="1"/>
      <c r="AE506" s="1"/>
      <c r="AF506" s="1"/>
      <c r="AG506" s="1"/>
      <c r="AH506" s="1"/>
      <c r="AI506" s="1"/>
      <c r="AJ506" s="1"/>
      <c r="AK506" s="1"/>
    </row>
    <row r="507" spans="1:37" ht="14.25" customHeight="1">
      <c r="A507" s="425"/>
      <c r="B507" s="1"/>
      <c r="C507" s="1"/>
      <c r="D507" s="1"/>
      <c r="E507" s="1"/>
      <c r="F507" s="1"/>
      <c r="G507" s="1"/>
      <c r="H507" s="1"/>
      <c r="I507" s="1"/>
      <c r="J507" s="1"/>
      <c r="K507" s="1"/>
      <c r="L507" s="1"/>
      <c r="M507" s="1"/>
      <c r="N507" s="1"/>
      <c r="O507" s="1"/>
      <c r="P507" s="229"/>
      <c r="Q507" s="1"/>
      <c r="R507" s="1"/>
      <c r="S507" s="1"/>
      <c r="T507" s="1"/>
      <c r="U507" s="1"/>
      <c r="V507" s="1"/>
      <c r="W507" s="1"/>
      <c r="X507" s="1"/>
      <c r="Y507" s="1"/>
      <c r="Z507" s="1"/>
      <c r="AA507" s="1"/>
      <c r="AB507" s="1"/>
      <c r="AC507" s="1"/>
      <c r="AD507" s="1"/>
      <c r="AE507" s="1"/>
      <c r="AF507" s="1"/>
      <c r="AG507" s="1"/>
      <c r="AH507" s="1"/>
      <c r="AI507" s="1"/>
      <c r="AJ507" s="1"/>
      <c r="AK507" s="1"/>
    </row>
    <row r="508" spans="1:37" ht="14.25" customHeight="1">
      <c r="A508" s="425"/>
      <c r="B508" s="1"/>
      <c r="C508" s="1"/>
      <c r="D508" s="1"/>
      <c r="E508" s="1"/>
      <c r="F508" s="1"/>
      <c r="G508" s="1"/>
      <c r="H508" s="1"/>
      <c r="I508" s="1"/>
      <c r="J508" s="1"/>
      <c r="K508" s="1"/>
      <c r="L508" s="1"/>
      <c r="M508" s="1"/>
      <c r="N508" s="1"/>
      <c r="O508" s="1"/>
      <c r="P508" s="229"/>
      <c r="Q508" s="1"/>
      <c r="R508" s="1"/>
      <c r="S508" s="1"/>
      <c r="T508" s="1"/>
      <c r="U508" s="1"/>
      <c r="V508" s="1"/>
      <c r="W508" s="1"/>
      <c r="X508" s="1"/>
      <c r="Y508" s="1"/>
      <c r="Z508" s="1"/>
      <c r="AA508" s="1"/>
      <c r="AB508" s="1"/>
      <c r="AC508" s="1"/>
      <c r="AD508" s="1"/>
      <c r="AE508" s="1"/>
      <c r="AF508" s="1"/>
      <c r="AG508" s="1"/>
      <c r="AH508" s="1"/>
      <c r="AI508" s="1"/>
      <c r="AJ508" s="1"/>
      <c r="AK508" s="1"/>
    </row>
    <row r="509" spans="1:37" ht="14.25" customHeight="1">
      <c r="A509" s="425"/>
      <c r="B509" s="1"/>
      <c r="C509" s="1"/>
      <c r="D509" s="1"/>
      <c r="E509" s="1"/>
      <c r="F509" s="1"/>
      <c r="G509" s="1"/>
      <c r="H509" s="1"/>
      <c r="I509" s="1"/>
      <c r="J509" s="1"/>
      <c r="K509" s="1"/>
      <c r="L509" s="1"/>
      <c r="M509" s="1"/>
      <c r="N509" s="1"/>
      <c r="O509" s="1"/>
      <c r="P509" s="229"/>
      <c r="Q509" s="1"/>
      <c r="R509" s="1"/>
      <c r="S509" s="1"/>
      <c r="T509" s="1"/>
      <c r="U509" s="1"/>
      <c r="V509" s="1"/>
      <c r="W509" s="1"/>
      <c r="X509" s="1"/>
      <c r="Y509" s="1"/>
      <c r="Z509" s="1"/>
      <c r="AA509" s="1"/>
      <c r="AB509" s="1"/>
      <c r="AC509" s="1"/>
      <c r="AD509" s="1"/>
      <c r="AE509" s="1"/>
      <c r="AF509" s="1"/>
      <c r="AG509" s="1"/>
      <c r="AH509" s="1"/>
      <c r="AI509" s="1"/>
      <c r="AJ509" s="1"/>
      <c r="AK509" s="1"/>
    </row>
    <row r="510" spans="1:37" ht="14.25" customHeight="1">
      <c r="A510" s="425"/>
      <c r="B510" s="1"/>
      <c r="C510" s="1"/>
      <c r="D510" s="1"/>
      <c r="E510" s="1"/>
      <c r="F510" s="1"/>
      <c r="G510" s="1"/>
      <c r="H510" s="1"/>
      <c r="I510" s="1"/>
      <c r="J510" s="1"/>
      <c r="K510" s="1"/>
      <c r="L510" s="1"/>
      <c r="M510" s="1"/>
      <c r="N510" s="1"/>
      <c r="O510" s="1"/>
      <c r="P510" s="229"/>
      <c r="Q510" s="1"/>
      <c r="R510" s="1"/>
      <c r="S510" s="1"/>
      <c r="T510" s="1"/>
      <c r="U510" s="1"/>
      <c r="V510" s="1"/>
      <c r="W510" s="1"/>
      <c r="X510" s="1"/>
      <c r="Y510" s="1"/>
      <c r="Z510" s="1"/>
      <c r="AA510" s="1"/>
      <c r="AB510" s="1"/>
      <c r="AC510" s="1"/>
      <c r="AD510" s="1"/>
      <c r="AE510" s="1"/>
      <c r="AF510" s="1"/>
      <c r="AG510" s="1"/>
      <c r="AH510" s="1"/>
      <c r="AI510" s="1"/>
      <c r="AJ510" s="1"/>
      <c r="AK510" s="1"/>
    </row>
    <row r="511" spans="1:37" ht="14.25" customHeight="1">
      <c r="A511" s="425"/>
      <c r="B511" s="1"/>
      <c r="C511" s="1"/>
      <c r="D511" s="1"/>
      <c r="E511" s="1"/>
      <c r="F511" s="1"/>
      <c r="G511" s="1"/>
      <c r="H511" s="1"/>
      <c r="I511" s="1"/>
      <c r="J511" s="1"/>
      <c r="K511" s="1"/>
      <c r="L511" s="1"/>
      <c r="M511" s="1"/>
      <c r="N511" s="1"/>
      <c r="O511" s="1"/>
      <c r="P511" s="229"/>
      <c r="Q511" s="1"/>
      <c r="R511" s="1"/>
      <c r="S511" s="1"/>
      <c r="T511" s="1"/>
      <c r="U511" s="1"/>
      <c r="V511" s="1"/>
      <c r="W511" s="1"/>
      <c r="X511" s="1"/>
      <c r="Y511" s="1"/>
      <c r="Z511" s="1"/>
      <c r="AA511" s="1"/>
      <c r="AB511" s="1"/>
      <c r="AC511" s="1"/>
      <c r="AD511" s="1"/>
      <c r="AE511" s="1"/>
      <c r="AF511" s="1"/>
      <c r="AG511" s="1"/>
      <c r="AH511" s="1"/>
      <c r="AI511" s="1"/>
      <c r="AJ511" s="1"/>
      <c r="AK511" s="1"/>
    </row>
    <row r="512" spans="1:37" ht="14.25" customHeight="1">
      <c r="A512" s="425"/>
      <c r="B512" s="1"/>
      <c r="C512" s="1"/>
      <c r="D512" s="1"/>
      <c r="E512" s="1"/>
      <c r="F512" s="1"/>
      <c r="G512" s="1"/>
      <c r="H512" s="1"/>
      <c r="I512" s="1"/>
      <c r="J512" s="1"/>
      <c r="K512" s="1"/>
      <c r="L512" s="1"/>
      <c r="M512" s="1"/>
      <c r="N512" s="1"/>
      <c r="O512" s="1"/>
      <c r="P512" s="229"/>
      <c r="Q512" s="1"/>
      <c r="R512" s="1"/>
      <c r="S512" s="1"/>
      <c r="T512" s="1"/>
      <c r="U512" s="1"/>
      <c r="V512" s="1"/>
      <c r="W512" s="1"/>
      <c r="X512" s="1"/>
      <c r="Y512" s="1"/>
      <c r="Z512" s="1"/>
      <c r="AA512" s="1"/>
      <c r="AB512" s="1"/>
      <c r="AC512" s="1"/>
      <c r="AD512" s="1"/>
      <c r="AE512" s="1"/>
      <c r="AF512" s="1"/>
      <c r="AG512" s="1"/>
      <c r="AH512" s="1"/>
      <c r="AI512" s="1"/>
      <c r="AJ512" s="1"/>
      <c r="AK512" s="1"/>
    </row>
    <row r="513" spans="1:37" ht="14.25" customHeight="1">
      <c r="A513" s="425"/>
      <c r="B513" s="1"/>
      <c r="C513" s="1"/>
      <c r="D513" s="1"/>
      <c r="E513" s="1"/>
      <c r="F513" s="1"/>
      <c r="G513" s="1"/>
      <c r="H513" s="1"/>
      <c r="I513" s="1"/>
      <c r="J513" s="1"/>
      <c r="K513" s="1"/>
      <c r="L513" s="1"/>
      <c r="M513" s="1"/>
      <c r="N513" s="1"/>
      <c r="O513" s="1"/>
      <c r="P513" s="229"/>
      <c r="Q513" s="1"/>
      <c r="R513" s="1"/>
      <c r="S513" s="1"/>
      <c r="T513" s="1"/>
      <c r="U513" s="1"/>
      <c r="V513" s="1"/>
      <c r="W513" s="1"/>
      <c r="X513" s="1"/>
      <c r="Y513" s="1"/>
      <c r="Z513" s="1"/>
      <c r="AA513" s="1"/>
      <c r="AB513" s="1"/>
      <c r="AC513" s="1"/>
      <c r="AD513" s="1"/>
      <c r="AE513" s="1"/>
      <c r="AF513" s="1"/>
      <c r="AG513" s="1"/>
      <c r="AH513" s="1"/>
      <c r="AI513" s="1"/>
      <c r="AJ513" s="1"/>
      <c r="AK513" s="1"/>
    </row>
    <row r="514" spans="1:37" ht="14.25" customHeight="1">
      <c r="A514" s="425"/>
      <c r="B514" s="1"/>
      <c r="C514" s="1"/>
      <c r="D514" s="1"/>
      <c r="E514" s="1"/>
      <c r="F514" s="1"/>
      <c r="G514" s="1"/>
      <c r="H514" s="1"/>
      <c r="I514" s="1"/>
      <c r="J514" s="1"/>
      <c r="K514" s="1"/>
      <c r="L514" s="1"/>
      <c r="M514" s="1"/>
      <c r="N514" s="1"/>
      <c r="O514" s="1"/>
      <c r="P514" s="229"/>
      <c r="Q514" s="1"/>
      <c r="R514" s="1"/>
      <c r="S514" s="1"/>
      <c r="T514" s="1"/>
      <c r="U514" s="1"/>
      <c r="V514" s="1"/>
      <c r="W514" s="1"/>
      <c r="X514" s="1"/>
      <c r="Y514" s="1"/>
      <c r="Z514" s="1"/>
      <c r="AA514" s="1"/>
      <c r="AB514" s="1"/>
      <c r="AC514" s="1"/>
      <c r="AD514" s="1"/>
      <c r="AE514" s="1"/>
      <c r="AF514" s="1"/>
      <c r="AG514" s="1"/>
      <c r="AH514" s="1"/>
      <c r="AI514" s="1"/>
      <c r="AJ514" s="1"/>
      <c r="AK514" s="1"/>
    </row>
    <row r="515" spans="1:37" ht="14.25" customHeight="1">
      <c r="A515" s="425"/>
      <c r="B515" s="1"/>
      <c r="C515" s="1"/>
      <c r="D515" s="1"/>
      <c r="E515" s="1"/>
      <c r="F515" s="1"/>
      <c r="G515" s="1"/>
      <c r="H515" s="1"/>
      <c r="I515" s="1"/>
      <c r="J515" s="1"/>
      <c r="K515" s="1"/>
      <c r="L515" s="1"/>
      <c r="M515" s="1"/>
      <c r="N515" s="1"/>
      <c r="O515" s="1"/>
      <c r="P515" s="229"/>
      <c r="Q515" s="1"/>
      <c r="R515" s="1"/>
      <c r="S515" s="1"/>
      <c r="T515" s="1"/>
      <c r="U515" s="1"/>
      <c r="V515" s="1"/>
      <c r="W515" s="1"/>
      <c r="X515" s="1"/>
      <c r="Y515" s="1"/>
      <c r="Z515" s="1"/>
      <c r="AA515" s="1"/>
      <c r="AB515" s="1"/>
      <c r="AC515" s="1"/>
      <c r="AD515" s="1"/>
      <c r="AE515" s="1"/>
      <c r="AF515" s="1"/>
      <c r="AG515" s="1"/>
      <c r="AH515" s="1"/>
      <c r="AI515" s="1"/>
      <c r="AJ515" s="1"/>
      <c r="AK515" s="1"/>
    </row>
    <row r="516" spans="1:37" ht="14.25" customHeight="1">
      <c r="A516" s="425"/>
      <c r="B516" s="1"/>
      <c r="C516" s="1"/>
      <c r="D516" s="1"/>
      <c r="E516" s="1"/>
      <c r="F516" s="1"/>
      <c r="G516" s="1"/>
      <c r="H516" s="1"/>
      <c r="I516" s="1"/>
      <c r="J516" s="1"/>
      <c r="K516" s="1"/>
      <c r="L516" s="1"/>
      <c r="M516" s="1"/>
      <c r="N516" s="1"/>
      <c r="O516" s="1"/>
      <c r="P516" s="229"/>
      <c r="Q516" s="1"/>
      <c r="R516" s="1"/>
      <c r="S516" s="1"/>
      <c r="T516" s="1"/>
      <c r="U516" s="1"/>
      <c r="V516" s="1"/>
      <c r="W516" s="1"/>
      <c r="X516" s="1"/>
      <c r="Y516" s="1"/>
      <c r="Z516" s="1"/>
      <c r="AA516" s="1"/>
      <c r="AB516" s="1"/>
      <c r="AC516" s="1"/>
      <c r="AD516" s="1"/>
      <c r="AE516" s="1"/>
      <c r="AF516" s="1"/>
      <c r="AG516" s="1"/>
      <c r="AH516" s="1"/>
      <c r="AI516" s="1"/>
      <c r="AJ516" s="1"/>
      <c r="AK516" s="1"/>
    </row>
    <row r="517" spans="1:37" ht="14.25" customHeight="1">
      <c r="A517" s="425"/>
      <c r="B517" s="1"/>
      <c r="C517" s="1"/>
      <c r="D517" s="1"/>
      <c r="E517" s="1"/>
      <c r="F517" s="1"/>
      <c r="G517" s="1"/>
      <c r="H517" s="1"/>
      <c r="I517" s="1"/>
      <c r="J517" s="1"/>
      <c r="K517" s="1"/>
      <c r="L517" s="1"/>
      <c r="M517" s="1"/>
      <c r="N517" s="1"/>
      <c r="O517" s="1"/>
      <c r="P517" s="229"/>
      <c r="Q517" s="1"/>
      <c r="R517" s="1"/>
      <c r="S517" s="1"/>
      <c r="T517" s="1"/>
      <c r="U517" s="1"/>
      <c r="V517" s="1"/>
      <c r="W517" s="1"/>
      <c r="X517" s="1"/>
      <c r="Y517" s="1"/>
      <c r="Z517" s="1"/>
      <c r="AA517" s="1"/>
      <c r="AB517" s="1"/>
      <c r="AC517" s="1"/>
      <c r="AD517" s="1"/>
      <c r="AE517" s="1"/>
      <c r="AF517" s="1"/>
      <c r="AG517" s="1"/>
      <c r="AH517" s="1"/>
      <c r="AI517" s="1"/>
      <c r="AJ517" s="1"/>
      <c r="AK517" s="1"/>
    </row>
    <row r="518" spans="1:37" ht="14.25" customHeight="1">
      <c r="A518" s="425"/>
      <c r="B518" s="1"/>
      <c r="C518" s="1"/>
      <c r="D518" s="1"/>
      <c r="E518" s="1"/>
      <c r="F518" s="1"/>
      <c r="G518" s="1"/>
      <c r="H518" s="1"/>
      <c r="I518" s="1"/>
      <c r="J518" s="1"/>
      <c r="K518" s="1"/>
      <c r="L518" s="1"/>
      <c r="M518" s="1"/>
      <c r="N518" s="1"/>
      <c r="O518" s="1"/>
      <c r="P518" s="229"/>
      <c r="Q518" s="1"/>
      <c r="R518" s="1"/>
      <c r="S518" s="1"/>
      <c r="T518" s="1"/>
      <c r="U518" s="1"/>
      <c r="V518" s="1"/>
      <c r="W518" s="1"/>
      <c r="X518" s="1"/>
      <c r="Y518" s="1"/>
      <c r="Z518" s="1"/>
      <c r="AA518" s="1"/>
      <c r="AB518" s="1"/>
      <c r="AC518" s="1"/>
      <c r="AD518" s="1"/>
      <c r="AE518" s="1"/>
      <c r="AF518" s="1"/>
      <c r="AG518" s="1"/>
      <c r="AH518" s="1"/>
      <c r="AI518" s="1"/>
      <c r="AJ518" s="1"/>
      <c r="AK518" s="1"/>
    </row>
    <row r="519" spans="1:37" ht="14.25" customHeight="1">
      <c r="A519" s="425"/>
      <c r="B519" s="1"/>
      <c r="C519" s="1"/>
      <c r="D519" s="1"/>
      <c r="E519" s="1"/>
      <c r="F519" s="1"/>
      <c r="G519" s="1"/>
      <c r="H519" s="1"/>
      <c r="I519" s="1"/>
      <c r="J519" s="1"/>
      <c r="K519" s="1"/>
      <c r="L519" s="1"/>
      <c r="M519" s="1"/>
      <c r="N519" s="1"/>
      <c r="O519" s="1"/>
      <c r="P519" s="229"/>
      <c r="Q519" s="1"/>
      <c r="R519" s="1"/>
      <c r="S519" s="1"/>
      <c r="T519" s="1"/>
      <c r="U519" s="1"/>
      <c r="V519" s="1"/>
      <c r="W519" s="1"/>
      <c r="X519" s="1"/>
      <c r="Y519" s="1"/>
      <c r="Z519" s="1"/>
      <c r="AA519" s="1"/>
      <c r="AB519" s="1"/>
      <c r="AC519" s="1"/>
      <c r="AD519" s="1"/>
      <c r="AE519" s="1"/>
      <c r="AF519" s="1"/>
      <c r="AG519" s="1"/>
      <c r="AH519" s="1"/>
      <c r="AI519" s="1"/>
      <c r="AJ519" s="1"/>
      <c r="AK519" s="1"/>
    </row>
    <row r="520" spans="1:37" ht="14.25" customHeight="1">
      <c r="A520" s="425"/>
      <c r="B520" s="1"/>
      <c r="C520" s="1"/>
      <c r="D520" s="1"/>
      <c r="E520" s="1"/>
      <c r="F520" s="1"/>
      <c r="G520" s="1"/>
      <c r="H520" s="1"/>
      <c r="I520" s="1"/>
      <c r="J520" s="1"/>
      <c r="K520" s="1"/>
      <c r="L520" s="1"/>
      <c r="M520" s="1"/>
      <c r="N520" s="1"/>
      <c r="O520" s="1"/>
      <c r="P520" s="229"/>
      <c r="Q520" s="1"/>
      <c r="R520" s="1"/>
      <c r="S520" s="1"/>
      <c r="T520" s="1"/>
      <c r="U520" s="1"/>
      <c r="V520" s="1"/>
      <c r="W520" s="1"/>
      <c r="X520" s="1"/>
      <c r="Y520" s="1"/>
      <c r="Z520" s="1"/>
      <c r="AA520" s="1"/>
      <c r="AB520" s="1"/>
      <c r="AC520" s="1"/>
      <c r="AD520" s="1"/>
      <c r="AE520" s="1"/>
      <c r="AF520" s="1"/>
      <c r="AG520" s="1"/>
      <c r="AH520" s="1"/>
      <c r="AI520" s="1"/>
      <c r="AJ520" s="1"/>
      <c r="AK520" s="1"/>
    </row>
    <row r="521" spans="1:37" ht="14.25" customHeight="1">
      <c r="A521" s="425"/>
      <c r="B521" s="1"/>
      <c r="C521" s="1"/>
      <c r="D521" s="1"/>
      <c r="E521" s="1"/>
      <c r="F521" s="1"/>
      <c r="G521" s="1"/>
      <c r="H521" s="1"/>
      <c r="I521" s="1"/>
      <c r="J521" s="1"/>
      <c r="K521" s="1"/>
      <c r="L521" s="1"/>
      <c r="M521" s="1"/>
      <c r="N521" s="1"/>
      <c r="O521" s="1"/>
      <c r="P521" s="229"/>
      <c r="Q521" s="1"/>
      <c r="R521" s="1"/>
      <c r="S521" s="1"/>
      <c r="T521" s="1"/>
      <c r="U521" s="1"/>
      <c r="V521" s="1"/>
      <c r="W521" s="1"/>
      <c r="X521" s="1"/>
      <c r="Y521" s="1"/>
      <c r="Z521" s="1"/>
      <c r="AA521" s="1"/>
      <c r="AB521" s="1"/>
      <c r="AC521" s="1"/>
      <c r="AD521" s="1"/>
      <c r="AE521" s="1"/>
      <c r="AF521" s="1"/>
      <c r="AG521" s="1"/>
      <c r="AH521" s="1"/>
      <c r="AI521" s="1"/>
      <c r="AJ521" s="1"/>
      <c r="AK521" s="1"/>
    </row>
    <row r="522" spans="1:37" ht="14.25" customHeight="1">
      <c r="A522" s="425"/>
      <c r="B522" s="1"/>
      <c r="C522" s="1"/>
      <c r="D522" s="1"/>
      <c r="E522" s="1"/>
      <c r="F522" s="1"/>
      <c r="G522" s="1"/>
      <c r="H522" s="1"/>
      <c r="I522" s="1"/>
      <c r="J522" s="1"/>
      <c r="K522" s="1"/>
      <c r="L522" s="1"/>
      <c r="M522" s="1"/>
      <c r="N522" s="1"/>
      <c r="O522" s="1"/>
      <c r="P522" s="229"/>
      <c r="Q522" s="1"/>
      <c r="R522" s="1"/>
      <c r="S522" s="1"/>
      <c r="T522" s="1"/>
      <c r="U522" s="1"/>
      <c r="V522" s="1"/>
      <c r="W522" s="1"/>
      <c r="X522" s="1"/>
      <c r="Y522" s="1"/>
      <c r="Z522" s="1"/>
      <c r="AA522" s="1"/>
      <c r="AB522" s="1"/>
      <c r="AC522" s="1"/>
      <c r="AD522" s="1"/>
      <c r="AE522" s="1"/>
      <c r="AF522" s="1"/>
      <c r="AG522" s="1"/>
      <c r="AH522" s="1"/>
      <c r="AI522" s="1"/>
      <c r="AJ522" s="1"/>
      <c r="AK522" s="1"/>
    </row>
    <row r="523" spans="1:37" ht="14.25" customHeight="1">
      <c r="A523" s="425"/>
      <c r="B523" s="1"/>
      <c r="C523" s="1"/>
      <c r="D523" s="1"/>
      <c r="E523" s="1"/>
      <c r="F523" s="1"/>
      <c r="G523" s="1"/>
      <c r="H523" s="1"/>
      <c r="I523" s="1"/>
      <c r="J523" s="1"/>
      <c r="K523" s="1"/>
      <c r="L523" s="1"/>
      <c r="M523" s="1"/>
      <c r="N523" s="1"/>
      <c r="O523" s="1"/>
      <c r="P523" s="229"/>
      <c r="Q523" s="1"/>
      <c r="R523" s="1"/>
      <c r="S523" s="1"/>
      <c r="T523" s="1"/>
      <c r="U523" s="1"/>
      <c r="V523" s="1"/>
      <c r="W523" s="1"/>
      <c r="X523" s="1"/>
      <c r="Y523" s="1"/>
      <c r="Z523" s="1"/>
      <c r="AA523" s="1"/>
      <c r="AB523" s="1"/>
      <c r="AC523" s="1"/>
      <c r="AD523" s="1"/>
      <c r="AE523" s="1"/>
      <c r="AF523" s="1"/>
      <c r="AG523" s="1"/>
      <c r="AH523" s="1"/>
      <c r="AI523" s="1"/>
      <c r="AJ523" s="1"/>
      <c r="AK523" s="1"/>
    </row>
    <row r="524" spans="1:37" ht="14.25" customHeight="1">
      <c r="A524" s="425"/>
      <c r="B524" s="1"/>
      <c r="C524" s="1"/>
      <c r="D524" s="1"/>
      <c r="E524" s="1"/>
      <c r="F524" s="1"/>
      <c r="G524" s="1"/>
      <c r="H524" s="1"/>
      <c r="I524" s="1"/>
      <c r="J524" s="1"/>
      <c r="K524" s="1"/>
      <c r="L524" s="1"/>
      <c r="M524" s="1"/>
      <c r="N524" s="1"/>
      <c r="O524" s="1"/>
      <c r="P524" s="229"/>
      <c r="Q524" s="1"/>
      <c r="R524" s="1"/>
      <c r="S524" s="1"/>
      <c r="T524" s="1"/>
      <c r="U524" s="1"/>
      <c r="V524" s="1"/>
      <c r="W524" s="1"/>
      <c r="X524" s="1"/>
      <c r="Y524" s="1"/>
      <c r="Z524" s="1"/>
      <c r="AA524" s="1"/>
      <c r="AB524" s="1"/>
      <c r="AC524" s="1"/>
      <c r="AD524" s="1"/>
      <c r="AE524" s="1"/>
      <c r="AF524" s="1"/>
      <c r="AG524" s="1"/>
      <c r="AH524" s="1"/>
      <c r="AI524" s="1"/>
      <c r="AJ524" s="1"/>
      <c r="AK524" s="1"/>
    </row>
    <row r="525" spans="1:37" ht="14.25" customHeight="1">
      <c r="A525" s="425"/>
      <c r="B525" s="1"/>
      <c r="C525" s="1"/>
      <c r="D525" s="1"/>
      <c r="E525" s="1"/>
      <c r="F525" s="1"/>
      <c r="G525" s="1"/>
      <c r="H525" s="1"/>
      <c r="I525" s="1"/>
      <c r="J525" s="1"/>
      <c r="K525" s="1"/>
      <c r="L525" s="1"/>
      <c r="M525" s="1"/>
      <c r="N525" s="1"/>
      <c r="O525" s="1"/>
      <c r="P525" s="229"/>
      <c r="Q525" s="1"/>
      <c r="R525" s="1"/>
      <c r="S525" s="1"/>
      <c r="T525" s="1"/>
      <c r="U525" s="1"/>
      <c r="V525" s="1"/>
      <c r="W525" s="1"/>
      <c r="X525" s="1"/>
      <c r="Y525" s="1"/>
      <c r="Z525" s="1"/>
      <c r="AA525" s="1"/>
      <c r="AB525" s="1"/>
      <c r="AC525" s="1"/>
      <c r="AD525" s="1"/>
      <c r="AE525" s="1"/>
      <c r="AF525" s="1"/>
      <c r="AG525" s="1"/>
      <c r="AH525" s="1"/>
      <c r="AI525" s="1"/>
      <c r="AJ525" s="1"/>
      <c r="AK525" s="1"/>
    </row>
    <row r="526" spans="1:37" ht="14.25" customHeight="1">
      <c r="A526" s="425"/>
      <c r="B526" s="1"/>
      <c r="C526" s="1"/>
      <c r="D526" s="1"/>
      <c r="E526" s="1"/>
      <c r="F526" s="1"/>
      <c r="G526" s="1"/>
      <c r="H526" s="1"/>
      <c r="I526" s="1"/>
      <c r="J526" s="1"/>
      <c r="K526" s="1"/>
      <c r="L526" s="1"/>
      <c r="M526" s="1"/>
      <c r="N526" s="1"/>
      <c r="O526" s="1"/>
      <c r="P526" s="229"/>
      <c r="Q526" s="1"/>
      <c r="R526" s="1"/>
      <c r="S526" s="1"/>
      <c r="T526" s="1"/>
      <c r="U526" s="1"/>
      <c r="V526" s="1"/>
      <c r="W526" s="1"/>
      <c r="X526" s="1"/>
      <c r="Y526" s="1"/>
      <c r="Z526" s="1"/>
      <c r="AA526" s="1"/>
      <c r="AB526" s="1"/>
      <c r="AC526" s="1"/>
      <c r="AD526" s="1"/>
      <c r="AE526" s="1"/>
      <c r="AF526" s="1"/>
      <c r="AG526" s="1"/>
      <c r="AH526" s="1"/>
      <c r="AI526" s="1"/>
      <c r="AJ526" s="1"/>
      <c r="AK526" s="1"/>
    </row>
    <row r="527" spans="1:37" ht="14.25" customHeight="1">
      <c r="A527" s="425"/>
      <c r="B527" s="1"/>
      <c r="C527" s="1"/>
      <c r="D527" s="1"/>
      <c r="E527" s="1"/>
      <c r="F527" s="1"/>
      <c r="G527" s="1"/>
      <c r="H527" s="1"/>
      <c r="I527" s="1"/>
      <c r="J527" s="1"/>
      <c r="K527" s="1"/>
      <c r="L527" s="1"/>
      <c r="M527" s="1"/>
      <c r="N527" s="1"/>
      <c r="O527" s="1"/>
      <c r="P527" s="229"/>
      <c r="Q527" s="1"/>
      <c r="R527" s="1"/>
      <c r="S527" s="1"/>
      <c r="T527" s="1"/>
      <c r="U527" s="1"/>
      <c r="V527" s="1"/>
      <c r="W527" s="1"/>
      <c r="X527" s="1"/>
      <c r="Y527" s="1"/>
      <c r="Z527" s="1"/>
      <c r="AA527" s="1"/>
      <c r="AB527" s="1"/>
      <c r="AC527" s="1"/>
      <c r="AD527" s="1"/>
      <c r="AE527" s="1"/>
      <c r="AF527" s="1"/>
      <c r="AG527" s="1"/>
      <c r="AH527" s="1"/>
      <c r="AI527" s="1"/>
      <c r="AJ527" s="1"/>
      <c r="AK527" s="1"/>
    </row>
    <row r="528" spans="1:37" ht="14.25" customHeight="1">
      <c r="A528" s="425"/>
      <c r="B528" s="1"/>
      <c r="C528" s="1"/>
      <c r="D528" s="1"/>
      <c r="E528" s="1"/>
      <c r="F528" s="1"/>
      <c r="G528" s="1"/>
      <c r="H528" s="1"/>
      <c r="I528" s="1"/>
      <c r="J528" s="1"/>
      <c r="K528" s="1"/>
      <c r="L528" s="1"/>
      <c r="M528" s="1"/>
      <c r="N528" s="1"/>
      <c r="O528" s="1"/>
      <c r="P528" s="229"/>
      <c r="Q528" s="1"/>
      <c r="R528" s="1"/>
      <c r="S528" s="1"/>
      <c r="T528" s="1"/>
      <c r="U528" s="1"/>
      <c r="V528" s="1"/>
      <c r="W528" s="1"/>
      <c r="X528" s="1"/>
      <c r="Y528" s="1"/>
      <c r="Z528" s="1"/>
      <c r="AA528" s="1"/>
      <c r="AB528" s="1"/>
      <c r="AC528" s="1"/>
      <c r="AD528" s="1"/>
      <c r="AE528" s="1"/>
      <c r="AF528" s="1"/>
      <c r="AG528" s="1"/>
      <c r="AH528" s="1"/>
      <c r="AI528" s="1"/>
      <c r="AJ528" s="1"/>
      <c r="AK528" s="1"/>
    </row>
    <row r="529" spans="1:37" ht="14.25" customHeight="1">
      <c r="A529" s="425"/>
      <c r="B529" s="1"/>
      <c r="C529" s="1"/>
      <c r="D529" s="1"/>
      <c r="E529" s="1"/>
      <c r="F529" s="1"/>
      <c r="G529" s="1"/>
      <c r="H529" s="1"/>
      <c r="I529" s="1"/>
      <c r="J529" s="1"/>
      <c r="K529" s="1"/>
      <c r="L529" s="1"/>
      <c r="M529" s="1"/>
      <c r="N529" s="1"/>
      <c r="O529" s="1"/>
      <c r="P529" s="229"/>
      <c r="Q529" s="1"/>
      <c r="R529" s="1"/>
      <c r="S529" s="1"/>
      <c r="T529" s="1"/>
      <c r="U529" s="1"/>
      <c r="V529" s="1"/>
      <c r="W529" s="1"/>
      <c r="X529" s="1"/>
      <c r="Y529" s="1"/>
      <c r="Z529" s="1"/>
      <c r="AA529" s="1"/>
      <c r="AB529" s="1"/>
      <c r="AC529" s="1"/>
      <c r="AD529" s="1"/>
      <c r="AE529" s="1"/>
      <c r="AF529" s="1"/>
      <c r="AG529" s="1"/>
      <c r="AH529" s="1"/>
      <c r="AI529" s="1"/>
      <c r="AJ529" s="1"/>
      <c r="AK529" s="1"/>
    </row>
    <row r="530" spans="1:37" ht="14.25" customHeight="1">
      <c r="A530" s="425"/>
      <c r="B530" s="1"/>
      <c r="C530" s="1"/>
      <c r="D530" s="1"/>
      <c r="E530" s="1"/>
      <c r="F530" s="1"/>
      <c r="G530" s="1"/>
      <c r="H530" s="1"/>
      <c r="I530" s="1"/>
      <c r="J530" s="1"/>
      <c r="K530" s="1"/>
      <c r="L530" s="1"/>
      <c r="M530" s="1"/>
      <c r="N530" s="1"/>
      <c r="O530" s="1"/>
      <c r="P530" s="229"/>
      <c r="Q530" s="1"/>
      <c r="R530" s="1"/>
      <c r="S530" s="1"/>
      <c r="T530" s="1"/>
      <c r="U530" s="1"/>
      <c r="V530" s="1"/>
      <c r="W530" s="1"/>
      <c r="X530" s="1"/>
      <c r="Y530" s="1"/>
      <c r="Z530" s="1"/>
      <c r="AA530" s="1"/>
      <c r="AB530" s="1"/>
      <c r="AC530" s="1"/>
      <c r="AD530" s="1"/>
      <c r="AE530" s="1"/>
      <c r="AF530" s="1"/>
      <c r="AG530" s="1"/>
      <c r="AH530" s="1"/>
      <c r="AI530" s="1"/>
      <c r="AJ530" s="1"/>
      <c r="AK530" s="1"/>
    </row>
    <row r="531" spans="1:37" ht="14.25" customHeight="1">
      <c r="A531" s="425"/>
      <c r="B531" s="1"/>
      <c r="C531" s="1"/>
      <c r="D531" s="1"/>
      <c r="E531" s="1"/>
      <c r="F531" s="1"/>
      <c r="G531" s="1"/>
      <c r="H531" s="1"/>
      <c r="I531" s="1"/>
      <c r="J531" s="1"/>
      <c r="K531" s="1"/>
      <c r="L531" s="1"/>
      <c r="M531" s="1"/>
      <c r="N531" s="1"/>
      <c r="O531" s="1"/>
      <c r="P531" s="229"/>
      <c r="Q531" s="1"/>
      <c r="R531" s="1"/>
      <c r="S531" s="1"/>
      <c r="T531" s="1"/>
      <c r="U531" s="1"/>
      <c r="V531" s="1"/>
      <c r="W531" s="1"/>
      <c r="X531" s="1"/>
      <c r="Y531" s="1"/>
      <c r="Z531" s="1"/>
      <c r="AA531" s="1"/>
      <c r="AB531" s="1"/>
      <c r="AC531" s="1"/>
      <c r="AD531" s="1"/>
      <c r="AE531" s="1"/>
      <c r="AF531" s="1"/>
      <c r="AG531" s="1"/>
      <c r="AH531" s="1"/>
      <c r="AI531" s="1"/>
      <c r="AJ531" s="1"/>
      <c r="AK531" s="1"/>
    </row>
    <row r="532" spans="1:37" ht="14.25" customHeight="1">
      <c r="A532" s="425"/>
      <c r="B532" s="1"/>
      <c r="C532" s="1"/>
      <c r="D532" s="1"/>
      <c r="E532" s="1"/>
      <c r="F532" s="1"/>
      <c r="G532" s="1"/>
      <c r="H532" s="1"/>
      <c r="I532" s="1"/>
      <c r="J532" s="1"/>
      <c r="K532" s="1"/>
      <c r="L532" s="1"/>
      <c r="M532" s="1"/>
      <c r="N532" s="1"/>
      <c r="O532" s="1"/>
      <c r="P532" s="229"/>
      <c r="Q532" s="1"/>
      <c r="R532" s="1"/>
      <c r="S532" s="1"/>
      <c r="T532" s="1"/>
      <c r="U532" s="1"/>
      <c r="V532" s="1"/>
      <c r="W532" s="1"/>
      <c r="X532" s="1"/>
      <c r="Y532" s="1"/>
      <c r="Z532" s="1"/>
      <c r="AA532" s="1"/>
      <c r="AB532" s="1"/>
      <c r="AC532" s="1"/>
      <c r="AD532" s="1"/>
      <c r="AE532" s="1"/>
      <c r="AF532" s="1"/>
      <c r="AG532" s="1"/>
      <c r="AH532" s="1"/>
      <c r="AI532" s="1"/>
      <c r="AJ532" s="1"/>
      <c r="AK532" s="1"/>
    </row>
    <row r="533" spans="1:37" ht="14.25" customHeight="1">
      <c r="A533" s="425"/>
      <c r="B533" s="1"/>
      <c r="C533" s="1"/>
      <c r="D533" s="1"/>
      <c r="E533" s="1"/>
      <c r="F533" s="1"/>
      <c r="G533" s="1"/>
      <c r="H533" s="1"/>
      <c r="I533" s="1"/>
      <c r="J533" s="1"/>
      <c r="K533" s="1"/>
      <c r="L533" s="1"/>
      <c r="M533" s="1"/>
      <c r="N533" s="1"/>
      <c r="O533" s="1"/>
      <c r="P533" s="229"/>
      <c r="Q533" s="1"/>
      <c r="R533" s="1"/>
      <c r="S533" s="1"/>
      <c r="T533" s="1"/>
      <c r="U533" s="1"/>
      <c r="V533" s="1"/>
      <c r="W533" s="1"/>
      <c r="X533" s="1"/>
      <c r="Y533" s="1"/>
      <c r="Z533" s="1"/>
      <c r="AA533" s="1"/>
      <c r="AB533" s="1"/>
      <c r="AC533" s="1"/>
      <c r="AD533" s="1"/>
      <c r="AE533" s="1"/>
      <c r="AF533" s="1"/>
      <c r="AG533" s="1"/>
      <c r="AH533" s="1"/>
      <c r="AI533" s="1"/>
      <c r="AJ533" s="1"/>
      <c r="AK533" s="1"/>
    </row>
    <row r="534" spans="1:37" ht="14.25" customHeight="1">
      <c r="A534" s="425"/>
      <c r="B534" s="1"/>
      <c r="C534" s="1"/>
      <c r="D534" s="1"/>
      <c r="E534" s="1"/>
      <c r="F534" s="1"/>
      <c r="G534" s="1"/>
      <c r="H534" s="1"/>
      <c r="I534" s="1"/>
      <c r="J534" s="1"/>
      <c r="K534" s="1"/>
      <c r="L534" s="1"/>
      <c r="M534" s="1"/>
      <c r="N534" s="1"/>
      <c r="O534" s="1"/>
      <c r="P534" s="229"/>
      <c r="Q534" s="1"/>
      <c r="R534" s="1"/>
      <c r="S534" s="1"/>
      <c r="T534" s="1"/>
      <c r="U534" s="1"/>
      <c r="V534" s="1"/>
      <c r="W534" s="1"/>
      <c r="X534" s="1"/>
      <c r="Y534" s="1"/>
      <c r="Z534" s="1"/>
      <c r="AA534" s="1"/>
      <c r="AB534" s="1"/>
      <c r="AC534" s="1"/>
      <c r="AD534" s="1"/>
      <c r="AE534" s="1"/>
      <c r="AF534" s="1"/>
      <c r="AG534" s="1"/>
      <c r="AH534" s="1"/>
      <c r="AI534" s="1"/>
      <c r="AJ534" s="1"/>
      <c r="AK534" s="1"/>
    </row>
    <row r="535" spans="1:37" ht="14.25" customHeight="1">
      <c r="A535" s="425"/>
      <c r="B535" s="1"/>
      <c r="C535" s="1"/>
      <c r="D535" s="1"/>
      <c r="E535" s="1"/>
      <c r="F535" s="1"/>
      <c r="G535" s="1"/>
      <c r="H535" s="1"/>
      <c r="I535" s="1"/>
      <c r="J535" s="1"/>
      <c r="K535" s="1"/>
      <c r="L535" s="1"/>
      <c r="M535" s="1"/>
      <c r="N535" s="1"/>
      <c r="O535" s="1"/>
      <c r="P535" s="229"/>
      <c r="Q535" s="1"/>
      <c r="R535" s="1"/>
      <c r="S535" s="1"/>
      <c r="T535" s="1"/>
      <c r="U535" s="1"/>
      <c r="V535" s="1"/>
      <c r="W535" s="1"/>
      <c r="X535" s="1"/>
      <c r="Y535" s="1"/>
      <c r="Z535" s="1"/>
      <c r="AA535" s="1"/>
      <c r="AB535" s="1"/>
      <c r="AC535" s="1"/>
      <c r="AD535" s="1"/>
      <c r="AE535" s="1"/>
      <c r="AF535" s="1"/>
      <c r="AG535" s="1"/>
      <c r="AH535" s="1"/>
      <c r="AI535" s="1"/>
      <c r="AJ535" s="1"/>
      <c r="AK535" s="1"/>
    </row>
    <row r="536" spans="1:37" ht="14.25" customHeight="1">
      <c r="A536" s="425"/>
      <c r="B536" s="1"/>
      <c r="C536" s="1"/>
      <c r="D536" s="1"/>
      <c r="E536" s="1"/>
      <c r="F536" s="1"/>
      <c r="G536" s="1"/>
      <c r="H536" s="1"/>
      <c r="I536" s="1"/>
      <c r="J536" s="1"/>
      <c r="K536" s="1"/>
      <c r="L536" s="1"/>
      <c r="M536" s="1"/>
      <c r="N536" s="1"/>
      <c r="O536" s="1"/>
      <c r="P536" s="229"/>
      <c r="Q536" s="1"/>
      <c r="R536" s="1"/>
      <c r="S536" s="1"/>
      <c r="T536" s="1"/>
      <c r="U536" s="1"/>
      <c r="V536" s="1"/>
      <c r="W536" s="1"/>
      <c r="X536" s="1"/>
      <c r="Y536" s="1"/>
      <c r="Z536" s="1"/>
      <c r="AA536" s="1"/>
      <c r="AB536" s="1"/>
      <c r="AC536" s="1"/>
      <c r="AD536" s="1"/>
      <c r="AE536" s="1"/>
      <c r="AF536" s="1"/>
      <c r="AG536" s="1"/>
      <c r="AH536" s="1"/>
      <c r="AI536" s="1"/>
      <c r="AJ536" s="1"/>
      <c r="AK536" s="1"/>
    </row>
    <row r="537" spans="1:37" ht="14.25" customHeight="1">
      <c r="A537" s="425"/>
      <c r="B537" s="1"/>
      <c r="C537" s="1"/>
      <c r="D537" s="1"/>
      <c r="E537" s="1"/>
      <c r="F537" s="1"/>
      <c r="G537" s="1"/>
      <c r="H537" s="1"/>
      <c r="I537" s="1"/>
      <c r="J537" s="1"/>
      <c r="K537" s="1"/>
      <c r="L537" s="1"/>
      <c r="M537" s="1"/>
      <c r="N537" s="1"/>
      <c r="O537" s="1"/>
      <c r="P537" s="229"/>
      <c r="Q537" s="1"/>
      <c r="R537" s="1"/>
      <c r="S537" s="1"/>
      <c r="T537" s="1"/>
      <c r="U537" s="1"/>
      <c r="V537" s="1"/>
      <c r="W537" s="1"/>
      <c r="X537" s="1"/>
      <c r="Y537" s="1"/>
      <c r="Z537" s="1"/>
      <c r="AA537" s="1"/>
      <c r="AB537" s="1"/>
      <c r="AC537" s="1"/>
      <c r="AD537" s="1"/>
      <c r="AE537" s="1"/>
      <c r="AF537" s="1"/>
      <c r="AG537" s="1"/>
      <c r="AH537" s="1"/>
      <c r="AI537" s="1"/>
      <c r="AJ537" s="1"/>
      <c r="AK537" s="1"/>
    </row>
    <row r="538" spans="1:37" ht="14.25" customHeight="1">
      <c r="A538" s="425"/>
      <c r="B538" s="1"/>
      <c r="C538" s="1"/>
      <c r="D538" s="1"/>
      <c r="E538" s="1"/>
      <c r="F538" s="1"/>
      <c r="G538" s="1"/>
      <c r="H538" s="1"/>
      <c r="I538" s="1"/>
      <c r="J538" s="1"/>
      <c r="K538" s="1"/>
      <c r="L538" s="1"/>
      <c r="M538" s="1"/>
      <c r="N538" s="1"/>
      <c r="O538" s="1"/>
      <c r="P538" s="229"/>
      <c r="Q538" s="1"/>
      <c r="R538" s="1"/>
      <c r="S538" s="1"/>
      <c r="T538" s="1"/>
      <c r="U538" s="1"/>
      <c r="V538" s="1"/>
      <c r="W538" s="1"/>
      <c r="X538" s="1"/>
      <c r="Y538" s="1"/>
      <c r="Z538" s="1"/>
      <c r="AA538" s="1"/>
      <c r="AB538" s="1"/>
      <c r="AC538" s="1"/>
      <c r="AD538" s="1"/>
      <c r="AE538" s="1"/>
      <c r="AF538" s="1"/>
      <c r="AG538" s="1"/>
      <c r="AH538" s="1"/>
      <c r="AI538" s="1"/>
      <c r="AJ538" s="1"/>
      <c r="AK538" s="1"/>
    </row>
    <row r="539" spans="1:37" ht="14.25" customHeight="1">
      <c r="A539" s="425"/>
      <c r="B539" s="1"/>
      <c r="C539" s="1"/>
      <c r="D539" s="1"/>
      <c r="E539" s="1"/>
      <c r="F539" s="1"/>
      <c r="G539" s="1"/>
      <c r="H539" s="1"/>
      <c r="I539" s="1"/>
      <c r="J539" s="1"/>
      <c r="K539" s="1"/>
      <c r="L539" s="1"/>
      <c r="M539" s="1"/>
      <c r="N539" s="1"/>
      <c r="O539" s="1"/>
      <c r="P539" s="229"/>
      <c r="Q539" s="1"/>
      <c r="R539" s="1"/>
      <c r="S539" s="1"/>
      <c r="T539" s="1"/>
      <c r="U539" s="1"/>
      <c r="V539" s="1"/>
      <c r="W539" s="1"/>
      <c r="X539" s="1"/>
      <c r="Y539" s="1"/>
      <c r="Z539" s="1"/>
      <c r="AA539" s="1"/>
      <c r="AB539" s="1"/>
      <c r="AC539" s="1"/>
      <c r="AD539" s="1"/>
      <c r="AE539" s="1"/>
      <c r="AF539" s="1"/>
      <c r="AG539" s="1"/>
      <c r="AH539" s="1"/>
      <c r="AI539" s="1"/>
      <c r="AJ539" s="1"/>
      <c r="AK539" s="1"/>
    </row>
    <row r="540" spans="1:37" ht="14.25" customHeight="1">
      <c r="A540" s="425"/>
      <c r="B540" s="1"/>
      <c r="C540" s="1"/>
      <c r="D540" s="1"/>
      <c r="E540" s="1"/>
      <c r="F540" s="1"/>
      <c r="G540" s="1"/>
      <c r="H540" s="1"/>
      <c r="I540" s="1"/>
      <c r="J540" s="1"/>
      <c r="K540" s="1"/>
      <c r="L540" s="1"/>
      <c r="M540" s="1"/>
      <c r="N540" s="1"/>
      <c r="O540" s="1"/>
      <c r="P540" s="229"/>
      <c r="Q540" s="1"/>
      <c r="R540" s="1"/>
      <c r="S540" s="1"/>
      <c r="T540" s="1"/>
      <c r="U540" s="1"/>
      <c r="V540" s="1"/>
      <c r="W540" s="1"/>
      <c r="X540" s="1"/>
      <c r="Y540" s="1"/>
      <c r="Z540" s="1"/>
      <c r="AA540" s="1"/>
      <c r="AB540" s="1"/>
      <c r="AC540" s="1"/>
      <c r="AD540" s="1"/>
      <c r="AE540" s="1"/>
      <c r="AF540" s="1"/>
      <c r="AG540" s="1"/>
      <c r="AH540" s="1"/>
      <c r="AI540" s="1"/>
      <c r="AJ540" s="1"/>
      <c r="AK540" s="1"/>
    </row>
    <row r="541" spans="1:37" ht="14.25" customHeight="1">
      <c r="A541" s="425"/>
      <c r="B541" s="1"/>
      <c r="C541" s="1"/>
      <c r="D541" s="1"/>
      <c r="E541" s="1"/>
      <c r="F541" s="1"/>
      <c r="G541" s="1"/>
      <c r="H541" s="1"/>
      <c r="I541" s="1"/>
      <c r="J541" s="1"/>
      <c r="K541" s="1"/>
      <c r="L541" s="1"/>
      <c r="M541" s="1"/>
      <c r="N541" s="1"/>
      <c r="O541" s="1"/>
      <c r="P541" s="229"/>
      <c r="Q541" s="1"/>
      <c r="R541" s="1"/>
      <c r="S541" s="1"/>
      <c r="T541" s="1"/>
      <c r="U541" s="1"/>
      <c r="V541" s="1"/>
      <c r="W541" s="1"/>
      <c r="X541" s="1"/>
      <c r="Y541" s="1"/>
      <c r="Z541" s="1"/>
      <c r="AA541" s="1"/>
      <c r="AB541" s="1"/>
      <c r="AC541" s="1"/>
      <c r="AD541" s="1"/>
      <c r="AE541" s="1"/>
      <c r="AF541" s="1"/>
      <c r="AG541" s="1"/>
      <c r="AH541" s="1"/>
      <c r="AI541" s="1"/>
      <c r="AJ541" s="1"/>
      <c r="AK541" s="1"/>
    </row>
    <row r="542" spans="1:37" ht="14.25" customHeight="1">
      <c r="A542" s="425"/>
      <c r="B542" s="1"/>
      <c r="C542" s="1"/>
      <c r="D542" s="1"/>
      <c r="E542" s="1"/>
      <c r="F542" s="1"/>
      <c r="G542" s="1"/>
      <c r="H542" s="1"/>
      <c r="I542" s="1"/>
      <c r="J542" s="1"/>
      <c r="K542" s="1"/>
      <c r="L542" s="1"/>
      <c r="M542" s="1"/>
      <c r="N542" s="1"/>
      <c r="O542" s="1"/>
      <c r="P542" s="229"/>
      <c r="Q542" s="1"/>
      <c r="R542" s="1"/>
      <c r="S542" s="1"/>
      <c r="T542" s="1"/>
      <c r="U542" s="1"/>
      <c r="V542" s="1"/>
      <c r="W542" s="1"/>
      <c r="X542" s="1"/>
      <c r="Y542" s="1"/>
      <c r="Z542" s="1"/>
      <c r="AA542" s="1"/>
      <c r="AB542" s="1"/>
      <c r="AC542" s="1"/>
      <c r="AD542" s="1"/>
      <c r="AE542" s="1"/>
      <c r="AF542" s="1"/>
      <c r="AG542" s="1"/>
      <c r="AH542" s="1"/>
      <c r="AI542" s="1"/>
      <c r="AJ542" s="1"/>
      <c r="AK542" s="1"/>
    </row>
    <row r="543" spans="1:37" ht="14.25" customHeight="1">
      <c r="A543" s="425"/>
      <c r="B543" s="1"/>
      <c r="C543" s="1"/>
      <c r="D543" s="1"/>
      <c r="E543" s="1"/>
      <c r="F543" s="1"/>
      <c r="G543" s="1"/>
      <c r="H543" s="1"/>
      <c r="I543" s="1"/>
      <c r="J543" s="1"/>
      <c r="K543" s="1"/>
      <c r="L543" s="1"/>
      <c r="M543" s="1"/>
      <c r="N543" s="1"/>
      <c r="O543" s="1"/>
      <c r="P543" s="229"/>
      <c r="Q543" s="1"/>
      <c r="R543" s="1"/>
      <c r="S543" s="1"/>
      <c r="T543" s="1"/>
      <c r="U543" s="1"/>
      <c r="V543" s="1"/>
      <c r="W543" s="1"/>
      <c r="X543" s="1"/>
      <c r="Y543" s="1"/>
      <c r="Z543" s="1"/>
      <c r="AA543" s="1"/>
      <c r="AB543" s="1"/>
      <c r="AC543" s="1"/>
      <c r="AD543" s="1"/>
      <c r="AE543" s="1"/>
      <c r="AF543" s="1"/>
      <c r="AG543" s="1"/>
      <c r="AH543" s="1"/>
      <c r="AI543" s="1"/>
      <c r="AJ543" s="1"/>
      <c r="AK543" s="1"/>
    </row>
    <row r="544" spans="1:37" ht="14.25" customHeight="1">
      <c r="A544" s="425"/>
      <c r="B544" s="1"/>
      <c r="C544" s="1"/>
      <c r="D544" s="1"/>
      <c r="E544" s="1"/>
      <c r="F544" s="1"/>
      <c r="G544" s="1"/>
      <c r="H544" s="1"/>
      <c r="I544" s="1"/>
      <c r="J544" s="1"/>
      <c r="K544" s="1"/>
      <c r="L544" s="1"/>
      <c r="M544" s="1"/>
      <c r="N544" s="1"/>
      <c r="O544" s="1"/>
      <c r="P544" s="229"/>
      <c r="Q544" s="1"/>
      <c r="R544" s="1"/>
      <c r="S544" s="1"/>
      <c r="T544" s="1"/>
      <c r="U544" s="1"/>
      <c r="V544" s="1"/>
      <c r="W544" s="1"/>
      <c r="X544" s="1"/>
      <c r="Y544" s="1"/>
      <c r="Z544" s="1"/>
      <c r="AA544" s="1"/>
      <c r="AB544" s="1"/>
      <c r="AC544" s="1"/>
      <c r="AD544" s="1"/>
      <c r="AE544" s="1"/>
      <c r="AF544" s="1"/>
      <c r="AG544" s="1"/>
      <c r="AH544" s="1"/>
      <c r="AI544" s="1"/>
      <c r="AJ544" s="1"/>
      <c r="AK544" s="1"/>
    </row>
    <row r="545" spans="1:37" ht="14.25" customHeight="1">
      <c r="A545" s="425"/>
      <c r="B545" s="1"/>
      <c r="C545" s="1"/>
      <c r="D545" s="1"/>
      <c r="E545" s="1"/>
      <c r="F545" s="1"/>
      <c r="G545" s="1"/>
      <c r="H545" s="1"/>
      <c r="I545" s="1"/>
      <c r="J545" s="1"/>
      <c r="K545" s="1"/>
      <c r="L545" s="1"/>
      <c r="M545" s="1"/>
      <c r="N545" s="1"/>
      <c r="O545" s="1"/>
      <c r="P545" s="229"/>
      <c r="Q545" s="1"/>
      <c r="R545" s="1"/>
      <c r="S545" s="1"/>
      <c r="T545" s="1"/>
      <c r="U545" s="1"/>
      <c r="V545" s="1"/>
      <c r="W545" s="1"/>
      <c r="X545" s="1"/>
      <c r="Y545" s="1"/>
      <c r="Z545" s="1"/>
      <c r="AA545" s="1"/>
      <c r="AB545" s="1"/>
      <c r="AC545" s="1"/>
      <c r="AD545" s="1"/>
      <c r="AE545" s="1"/>
      <c r="AF545" s="1"/>
      <c r="AG545" s="1"/>
      <c r="AH545" s="1"/>
      <c r="AI545" s="1"/>
      <c r="AJ545" s="1"/>
      <c r="AK545" s="1"/>
    </row>
    <row r="546" spans="1:37" ht="14.25" customHeight="1">
      <c r="A546" s="425"/>
      <c r="B546" s="1"/>
      <c r="C546" s="1"/>
      <c r="D546" s="1"/>
      <c r="E546" s="1"/>
      <c r="F546" s="1"/>
      <c r="G546" s="1"/>
      <c r="H546" s="1"/>
      <c r="I546" s="1"/>
      <c r="J546" s="1"/>
      <c r="K546" s="1"/>
      <c r="L546" s="1"/>
      <c r="M546" s="1"/>
      <c r="N546" s="1"/>
      <c r="O546" s="1"/>
      <c r="P546" s="229"/>
      <c r="Q546" s="1"/>
      <c r="R546" s="1"/>
      <c r="S546" s="1"/>
      <c r="T546" s="1"/>
      <c r="U546" s="1"/>
      <c r="V546" s="1"/>
      <c r="W546" s="1"/>
      <c r="X546" s="1"/>
      <c r="Y546" s="1"/>
      <c r="Z546" s="1"/>
      <c r="AA546" s="1"/>
      <c r="AB546" s="1"/>
      <c r="AC546" s="1"/>
      <c r="AD546" s="1"/>
      <c r="AE546" s="1"/>
      <c r="AF546" s="1"/>
      <c r="AG546" s="1"/>
      <c r="AH546" s="1"/>
      <c r="AI546" s="1"/>
      <c r="AJ546" s="1"/>
      <c r="AK546" s="1"/>
    </row>
    <row r="547" spans="1:37" ht="14.25" customHeight="1">
      <c r="A547" s="425"/>
      <c r="B547" s="1"/>
      <c r="C547" s="1"/>
      <c r="D547" s="1"/>
      <c r="E547" s="1"/>
      <c r="F547" s="1"/>
      <c r="G547" s="1"/>
      <c r="H547" s="1"/>
      <c r="I547" s="1"/>
      <c r="J547" s="1"/>
      <c r="K547" s="1"/>
      <c r="L547" s="1"/>
      <c r="M547" s="1"/>
      <c r="N547" s="1"/>
      <c r="O547" s="1"/>
      <c r="P547" s="229"/>
      <c r="Q547" s="1"/>
      <c r="R547" s="1"/>
      <c r="S547" s="1"/>
      <c r="T547" s="1"/>
      <c r="U547" s="1"/>
      <c r="V547" s="1"/>
      <c r="W547" s="1"/>
      <c r="X547" s="1"/>
      <c r="Y547" s="1"/>
      <c r="Z547" s="1"/>
      <c r="AA547" s="1"/>
      <c r="AB547" s="1"/>
      <c r="AC547" s="1"/>
      <c r="AD547" s="1"/>
      <c r="AE547" s="1"/>
      <c r="AF547" s="1"/>
      <c r="AG547" s="1"/>
      <c r="AH547" s="1"/>
      <c r="AI547" s="1"/>
      <c r="AJ547" s="1"/>
      <c r="AK547" s="1"/>
    </row>
    <row r="548" spans="1:37" ht="14.25" customHeight="1">
      <c r="A548" s="425"/>
      <c r="B548" s="1"/>
      <c r="C548" s="1"/>
      <c r="D548" s="1"/>
      <c r="E548" s="1"/>
      <c r="F548" s="1"/>
      <c r="G548" s="1"/>
      <c r="H548" s="1"/>
      <c r="I548" s="1"/>
      <c r="J548" s="1"/>
      <c r="K548" s="1"/>
      <c r="L548" s="1"/>
      <c r="M548" s="1"/>
      <c r="N548" s="1"/>
      <c r="O548" s="1"/>
      <c r="P548" s="229"/>
      <c r="Q548" s="1"/>
      <c r="R548" s="1"/>
      <c r="S548" s="1"/>
      <c r="T548" s="1"/>
      <c r="U548" s="1"/>
      <c r="V548" s="1"/>
      <c r="W548" s="1"/>
      <c r="X548" s="1"/>
      <c r="Y548" s="1"/>
      <c r="Z548" s="1"/>
      <c r="AA548" s="1"/>
      <c r="AB548" s="1"/>
      <c r="AC548" s="1"/>
      <c r="AD548" s="1"/>
      <c r="AE548" s="1"/>
      <c r="AF548" s="1"/>
      <c r="AG548" s="1"/>
      <c r="AH548" s="1"/>
      <c r="AI548" s="1"/>
      <c r="AJ548" s="1"/>
      <c r="AK548" s="1"/>
    </row>
    <row r="549" spans="1:37" ht="14.25" customHeight="1">
      <c r="A549" s="425"/>
      <c r="B549" s="1"/>
      <c r="C549" s="1"/>
      <c r="D549" s="1"/>
      <c r="E549" s="1"/>
      <c r="F549" s="1"/>
      <c r="G549" s="1"/>
      <c r="H549" s="1"/>
      <c r="I549" s="1"/>
      <c r="J549" s="1"/>
      <c r="K549" s="1"/>
      <c r="L549" s="1"/>
      <c r="M549" s="1"/>
      <c r="N549" s="1"/>
      <c r="O549" s="1"/>
      <c r="P549" s="229"/>
      <c r="Q549" s="1"/>
      <c r="R549" s="1"/>
      <c r="S549" s="1"/>
      <c r="T549" s="1"/>
      <c r="U549" s="1"/>
      <c r="V549" s="1"/>
      <c r="W549" s="1"/>
      <c r="X549" s="1"/>
      <c r="Y549" s="1"/>
      <c r="Z549" s="1"/>
      <c r="AA549" s="1"/>
      <c r="AB549" s="1"/>
      <c r="AC549" s="1"/>
      <c r="AD549" s="1"/>
      <c r="AE549" s="1"/>
      <c r="AF549" s="1"/>
      <c r="AG549" s="1"/>
      <c r="AH549" s="1"/>
      <c r="AI549" s="1"/>
      <c r="AJ549" s="1"/>
      <c r="AK549" s="1"/>
    </row>
    <row r="550" spans="1:37" ht="14.25" customHeight="1">
      <c r="A550" s="425"/>
      <c r="B550" s="1"/>
      <c r="C550" s="1"/>
      <c r="D550" s="1"/>
      <c r="E550" s="1"/>
      <c r="F550" s="1"/>
      <c r="G550" s="1"/>
      <c r="H550" s="1"/>
      <c r="I550" s="1"/>
      <c r="J550" s="1"/>
      <c r="K550" s="1"/>
      <c r="L550" s="1"/>
      <c r="M550" s="1"/>
      <c r="N550" s="1"/>
      <c r="O550" s="1"/>
      <c r="P550" s="229"/>
      <c r="Q550" s="1"/>
      <c r="R550" s="1"/>
      <c r="S550" s="1"/>
      <c r="T550" s="1"/>
      <c r="U550" s="1"/>
      <c r="V550" s="1"/>
      <c r="W550" s="1"/>
      <c r="X550" s="1"/>
      <c r="Y550" s="1"/>
      <c r="Z550" s="1"/>
      <c r="AA550" s="1"/>
      <c r="AB550" s="1"/>
      <c r="AC550" s="1"/>
      <c r="AD550" s="1"/>
      <c r="AE550" s="1"/>
      <c r="AF550" s="1"/>
      <c r="AG550" s="1"/>
      <c r="AH550" s="1"/>
      <c r="AI550" s="1"/>
      <c r="AJ550" s="1"/>
      <c r="AK550" s="1"/>
    </row>
    <row r="551" spans="1:37" ht="14.25" customHeight="1">
      <c r="A551" s="425"/>
      <c r="B551" s="1"/>
      <c r="C551" s="1"/>
      <c r="D551" s="1"/>
      <c r="E551" s="1"/>
      <c r="F551" s="1"/>
      <c r="G551" s="1"/>
      <c r="H551" s="1"/>
      <c r="I551" s="1"/>
      <c r="J551" s="1"/>
      <c r="K551" s="1"/>
      <c r="L551" s="1"/>
      <c r="M551" s="1"/>
      <c r="N551" s="1"/>
      <c r="O551" s="1"/>
      <c r="P551" s="229"/>
      <c r="Q551" s="1"/>
      <c r="R551" s="1"/>
      <c r="S551" s="1"/>
      <c r="T551" s="1"/>
      <c r="U551" s="1"/>
      <c r="V551" s="1"/>
      <c r="W551" s="1"/>
      <c r="X551" s="1"/>
      <c r="Y551" s="1"/>
      <c r="Z551" s="1"/>
      <c r="AA551" s="1"/>
      <c r="AB551" s="1"/>
      <c r="AC551" s="1"/>
      <c r="AD551" s="1"/>
      <c r="AE551" s="1"/>
      <c r="AF551" s="1"/>
      <c r="AG551" s="1"/>
      <c r="AH551" s="1"/>
      <c r="AI551" s="1"/>
      <c r="AJ551" s="1"/>
      <c r="AK551" s="1"/>
    </row>
    <row r="552" spans="1:37" ht="14.25" customHeight="1">
      <c r="A552" s="425"/>
      <c r="B552" s="1"/>
      <c r="C552" s="1"/>
      <c r="D552" s="1"/>
      <c r="E552" s="1"/>
      <c r="F552" s="1"/>
      <c r="G552" s="1"/>
      <c r="H552" s="1"/>
      <c r="I552" s="1"/>
      <c r="J552" s="1"/>
      <c r="K552" s="1"/>
      <c r="L552" s="1"/>
      <c r="M552" s="1"/>
      <c r="N552" s="1"/>
      <c r="O552" s="1"/>
      <c r="P552" s="229"/>
      <c r="Q552" s="1"/>
      <c r="R552" s="1"/>
      <c r="S552" s="1"/>
      <c r="T552" s="1"/>
      <c r="U552" s="1"/>
      <c r="V552" s="1"/>
      <c r="W552" s="1"/>
      <c r="X552" s="1"/>
      <c r="Y552" s="1"/>
      <c r="Z552" s="1"/>
      <c r="AA552" s="1"/>
      <c r="AB552" s="1"/>
      <c r="AC552" s="1"/>
      <c r="AD552" s="1"/>
      <c r="AE552" s="1"/>
      <c r="AF552" s="1"/>
      <c r="AG552" s="1"/>
      <c r="AH552" s="1"/>
      <c r="AI552" s="1"/>
      <c r="AJ552" s="1"/>
      <c r="AK552" s="1"/>
    </row>
    <row r="553" spans="1:37" ht="14.25" customHeight="1">
      <c r="A553" s="425"/>
      <c r="B553" s="1"/>
      <c r="C553" s="1"/>
      <c r="D553" s="1"/>
      <c r="E553" s="1"/>
      <c r="F553" s="1"/>
      <c r="G553" s="1"/>
      <c r="H553" s="1"/>
      <c r="I553" s="1"/>
      <c r="J553" s="1"/>
      <c r="K553" s="1"/>
      <c r="L553" s="1"/>
      <c r="M553" s="1"/>
      <c r="N553" s="1"/>
      <c r="O553" s="1"/>
      <c r="P553" s="229"/>
      <c r="Q553" s="1"/>
      <c r="R553" s="1"/>
      <c r="S553" s="1"/>
      <c r="T553" s="1"/>
      <c r="U553" s="1"/>
      <c r="V553" s="1"/>
      <c r="W553" s="1"/>
      <c r="X553" s="1"/>
      <c r="Y553" s="1"/>
      <c r="Z553" s="1"/>
      <c r="AA553" s="1"/>
      <c r="AB553" s="1"/>
      <c r="AC553" s="1"/>
      <c r="AD553" s="1"/>
      <c r="AE553" s="1"/>
      <c r="AF553" s="1"/>
      <c r="AG553" s="1"/>
      <c r="AH553" s="1"/>
      <c r="AI553" s="1"/>
      <c r="AJ553" s="1"/>
      <c r="AK553" s="1"/>
    </row>
    <row r="554" spans="1:37" ht="14.25" customHeight="1">
      <c r="A554" s="425"/>
      <c r="B554" s="1"/>
      <c r="C554" s="1"/>
      <c r="D554" s="1"/>
      <c r="E554" s="1"/>
      <c r="F554" s="1"/>
      <c r="G554" s="1"/>
      <c r="H554" s="1"/>
      <c r="I554" s="1"/>
      <c r="J554" s="1"/>
      <c r="K554" s="1"/>
      <c r="L554" s="1"/>
      <c r="M554" s="1"/>
      <c r="N554" s="1"/>
      <c r="O554" s="1"/>
      <c r="P554" s="229"/>
      <c r="Q554" s="1"/>
      <c r="R554" s="1"/>
      <c r="S554" s="1"/>
      <c r="T554" s="1"/>
      <c r="U554" s="1"/>
      <c r="V554" s="1"/>
      <c r="W554" s="1"/>
      <c r="X554" s="1"/>
      <c r="Y554" s="1"/>
      <c r="Z554" s="1"/>
      <c r="AA554" s="1"/>
      <c r="AB554" s="1"/>
      <c r="AC554" s="1"/>
      <c r="AD554" s="1"/>
      <c r="AE554" s="1"/>
      <c r="AF554" s="1"/>
      <c r="AG554" s="1"/>
      <c r="AH554" s="1"/>
      <c r="AI554" s="1"/>
      <c r="AJ554" s="1"/>
      <c r="AK554" s="1"/>
    </row>
    <row r="555" spans="1:37" ht="14.25" customHeight="1">
      <c r="A555" s="425"/>
      <c r="B555" s="1"/>
      <c r="C555" s="1"/>
      <c r="D555" s="1"/>
      <c r="E555" s="1"/>
      <c r="F555" s="1"/>
      <c r="G555" s="1"/>
      <c r="H555" s="1"/>
      <c r="I555" s="1"/>
      <c r="J555" s="1"/>
      <c r="K555" s="1"/>
      <c r="L555" s="1"/>
      <c r="M555" s="1"/>
      <c r="N555" s="1"/>
      <c r="O555" s="1"/>
      <c r="P555" s="229"/>
      <c r="Q555" s="1"/>
      <c r="R555" s="1"/>
      <c r="S555" s="1"/>
      <c r="T555" s="1"/>
      <c r="U555" s="1"/>
      <c r="V555" s="1"/>
      <c r="W555" s="1"/>
      <c r="X555" s="1"/>
      <c r="Y555" s="1"/>
      <c r="Z555" s="1"/>
      <c r="AA555" s="1"/>
      <c r="AB555" s="1"/>
      <c r="AC555" s="1"/>
      <c r="AD555" s="1"/>
      <c r="AE555" s="1"/>
      <c r="AF555" s="1"/>
      <c r="AG555" s="1"/>
      <c r="AH555" s="1"/>
      <c r="AI555" s="1"/>
      <c r="AJ555" s="1"/>
      <c r="AK555" s="1"/>
    </row>
    <row r="556" spans="1:37" ht="14.25" customHeight="1">
      <c r="A556" s="425"/>
      <c r="B556" s="1"/>
      <c r="C556" s="1"/>
      <c r="D556" s="1"/>
      <c r="E556" s="1"/>
      <c r="F556" s="1"/>
      <c r="G556" s="1"/>
      <c r="H556" s="1"/>
      <c r="I556" s="1"/>
      <c r="J556" s="1"/>
      <c r="K556" s="1"/>
      <c r="L556" s="1"/>
      <c r="M556" s="1"/>
      <c r="N556" s="1"/>
      <c r="O556" s="1"/>
      <c r="P556" s="229"/>
      <c r="Q556" s="1"/>
      <c r="R556" s="1"/>
      <c r="S556" s="1"/>
      <c r="T556" s="1"/>
      <c r="U556" s="1"/>
      <c r="V556" s="1"/>
      <c r="W556" s="1"/>
      <c r="X556" s="1"/>
      <c r="Y556" s="1"/>
      <c r="Z556" s="1"/>
      <c r="AA556" s="1"/>
      <c r="AB556" s="1"/>
      <c r="AC556" s="1"/>
      <c r="AD556" s="1"/>
      <c r="AE556" s="1"/>
      <c r="AF556" s="1"/>
      <c r="AG556" s="1"/>
      <c r="AH556" s="1"/>
      <c r="AI556" s="1"/>
      <c r="AJ556" s="1"/>
      <c r="AK556" s="1"/>
    </row>
    <row r="557" spans="1:37" ht="14.25" customHeight="1">
      <c r="A557" s="425"/>
      <c r="B557" s="1"/>
      <c r="C557" s="1"/>
      <c r="D557" s="1"/>
      <c r="E557" s="1"/>
      <c r="F557" s="1"/>
      <c r="G557" s="1"/>
      <c r="H557" s="1"/>
      <c r="I557" s="1"/>
      <c r="J557" s="1"/>
      <c r="K557" s="1"/>
      <c r="L557" s="1"/>
      <c r="M557" s="1"/>
      <c r="N557" s="1"/>
      <c r="O557" s="1"/>
      <c r="P557" s="229"/>
      <c r="Q557" s="1"/>
      <c r="R557" s="1"/>
      <c r="S557" s="1"/>
      <c r="T557" s="1"/>
      <c r="U557" s="1"/>
      <c r="V557" s="1"/>
      <c r="W557" s="1"/>
      <c r="X557" s="1"/>
      <c r="Y557" s="1"/>
      <c r="Z557" s="1"/>
      <c r="AA557" s="1"/>
      <c r="AB557" s="1"/>
      <c r="AC557" s="1"/>
      <c r="AD557" s="1"/>
      <c r="AE557" s="1"/>
      <c r="AF557" s="1"/>
      <c r="AG557" s="1"/>
      <c r="AH557" s="1"/>
      <c r="AI557" s="1"/>
      <c r="AJ557" s="1"/>
      <c r="AK557" s="1"/>
    </row>
    <row r="558" spans="1:37" ht="14.25" customHeight="1">
      <c r="A558" s="425"/>
      <c r="B558" s="1"/>
      <c r="C558" s="1"/>
      <c r="D558" s="1"/>
      <c r="E558" s="1"/>
      <c r="F558" s="1"/>
      <c r="G558" s="1"/>
      <c r="H558" s="1"/>
      <c r="I558" s="1"/>
      <c r="J558" s="1"/>
      <c r="K558" s="1"/>
      <c r="L558" s="1"/>
      <c r="M558" s="1"/>
      <c r="N558" s="1"/>
      <c r="O558" s="1"/>
      <c r="P558" s="229"/>
      <c r="Q558" s="1"/>
      <c r="R558" s="1"/>
      <c r="S558" s="1"/>
      <c r="T558" s="1"/>
      <c r="U558" s="1"/>
      <c r="V558" s="1"/>
      <c r="W558" s="1"/>
      <c r="X558" s="1"/>
      <c r="Y558" s="1"/>
      <c r="Z558" s="1"/>
      <c r="AA558" s="1"/>
      <c r="AB558" s="1"/>
      <c r="AC558" s="1"/>
      <c r="AD558" s="1"/>
      <c r="AE558" s="1"/>
      <c r="AF558" s="1"/>
      <c r="AG558" s="1"/>
      <c r="AH558" s="1"/>
      <c r="AI558" s="1"/>
      <c r="AJ558" s="1"/>
      <c r="AK558" s="1"/>
    </row>
    <row r="559" spans="1:37" ht="14.25" customHeight="1">
      <c r="A559" s="425"/>
      <c r="B559" s="1"/>
      <c r="C559" s="1"/>
      <c r="D559" s="1"/>
      <c r="E559" s="1"/>
      <c r="F559" s="1"/>
      <c r="G559" s="1"/>
      <c r="H559" s="1"/>
      <c r="I559" s="1"/>
      <c r="J559" s="1"/>
      <c r="K559" s="1"/>
      <c r="L559" s="1"/>
      <c r="M559" s="1"/>
      <c r="N559" s="1"/>
      <c r="O559" s="1"/>
      <c r="P559" s="229"/>
      <c r="Q559" s="1"/>
      <c r="R559" s="1"/>
      <c r="S559" s="1"/>
      <c r="T559" s="1"/>
      <c r="U559" s="1"/>
      <c r="V559" s="1"/>
      <c r="W559" s="1"/>
      <c r="X559" s="1"/>
      <c r="Y559" s="1"/>
      <c r="Z559" s="1"/>
      <c r="AA559" s="1"/>
      <c r="AB559" s="1"/>
      <c r="AC559" s="1"/>
      <c r="AD559" s="1"/>
      <c r="AE559" s="1"/>
      <c r="AF559" s="1"/>
      <c r="AG559" s="1"/>
      <c r="AH559" s="1"/>
      <c r="AI559" s="1"/>
      <c r="AJ559" s="1"/>
      <c r="AK559" s="1"/>
    </row>
    <row r="560" spans="1:37" ht="14.25" customHeight="1">
      <c r="A560" s="425"/>
      <c r="B560" s="1"/>
      <c r="C560" s="1"/>
      <c r="D560" s="1"/>
      <c r="E560" s="1"/>
      <c r="F560" s="1"/>
      <c r="G560" s="1"/>
      <c r="H560" s="1"/>
      <c r="I560" s="1"/>
      <c r="J560" s="1"/>
      <c r="K560" s="1"/>
      <c r="L560" s="1"/>
      <c r="M560" s="1"/>
      <c r="N560" s="1"/>
      <c r="O560" s="1"/>
      <c r="P560" s="229"/>
      <c r="Q560" s="1"/>
      <c r="R560" s="1"/>
      <c r="S560" s="1"/>
      <c r="T560" s="1"/>
      <c r="U560" s="1"/>
      <c r="V560" s="1"/>
      <c r="W560" s="1"/>
      <c r="X560" s="1"/>
      <c r="Y560" s="1"/>
      <c r="Z560" s="1"/>
      <c r="AA560" s="1"/>
      <c r="AB560" s="1"/>
      <c r="AC560" s="1"/>
      <c r="AD560" s="1"/>
      <c r="AE560" s="1"/>
      <c r="AF560" s="1"/>
      <c r="AG560" s="1"/>
      <c r="AH560" s="1"/>
      <c r="AI560" s="1"/>
      <c r="AJ560" s="1"/>
      <c r="AK560" s="1"/>
    </row>
    <row r="561" spans="1:37" ht="14.25" customHeight="1">
      <c r="A561" s="425"/>
      <c r="B561" s="1"/>
      <c r="C561" s="1"/>
      <c r="D561" s="1"/>
      <c r="E561" s="1"/>
      <c r="F561" s="1"/>
      <c r="G561" s="1"/>
      <c r="H561" s="1"/>
      <c r="I561" s="1"/>
      <c r="J561" s="1"/>
      <c r="K561" s="1"/>
      <c r="L561" s="1"/>
      <c r="M561" s="1"/>
      <c r="N561" s="1"/>
      <c r="O561" s="1"/>
      <c r="P561" s="229"/>
      <c r="Q561" s="1"/>
      <c r="R561" s="1"/>
      <c r="S561" s="1"/>
      <c r="T561" s="1"/>
      <c r="U561" s="1"/>
      <c r="V561" s="1"/>
      <c r="W561" s="1"/>
      <c r="X561" s="1"/>
      <c r="Y561" s="1"/>
      <c r="Z561" s="1"/>
      <c r="AA561" s="1"/>
      <c r="AB561" s="1"/>
      <c r="AC561" s="1"/>
      <c r="AD561" s="1"/>
      <c r="AE561" s="1"/>
      <c r="AF561" s="1"/>
      <c r="AG561" s="1"/>
      <c r="AH561" s="1"/>
      <c r="AI561" s="1"/>
      <c r="AJ561" s="1"/>
      <c r="AK561" s="1"/>
    </row>
    <row r="562" spans="1:37" ht="14.25" customHeight="1">
      <c r="A562" s="425"/>
      <c r="B562" s="1"/>
      <c r="C562" s="1"/>
      <c r="D562" s="1"/>
      <c r="E562" s="1"/>
      <c r="F562" s="1"/>
      <c r="G562" s="1"/>
      <c r="H562" s="1"/>
      <c r="I562" s="1"/>
      <c r="J562" s="1"/>
      <c r="K562" s="1"/>
      <c r="L562" s="1"/>
      <c r="M562" s="1"/>
      <c r="N562" s="1"/>
      <c r="O562" s="1"/>
      <c r="P562" s="229"/>
      <c r="Q562" s="1"/>
      <c r="R562" s="1"/>
      <c r="S562" s="1"/>
      <c r="T562" s="1"/>
      <c r="U562" s="1"/>
      <c r="V562" s="1"/>
      <c r="W562" s="1"/>
      <c r="X562" s="1"/>
      <c r="Y562" s="1"/>
      <c r="Z562" s="1"/>
      <c r="AA562" s="1"/>
      <c r="AB562" s="1"/>
      <c r="AC562" s="1"/>
      <c r="AD562" s="1"/>
      <c r="AE562" s="1"/>
      <c r="AF562" s="1"/>
      <c r="AG562" s="1"/>
      <c r="AH562" s="1"/>
      <c r="AI562" s="1"/>
      <c r="AJ562" s="1"/>
      <c r="AK562" s="1"/>
    </row>
    <row r="563" spans="1:37" ht="14.25" customHeight="1">
      <c r="A563" s="425"/>
      <c r="B563" s="1"/>
      <c r="C563" s="1"/>
      <c r="D563" s="1"/>
      <c r="E563" s="1"/>
      <c r="F563" s="1"/>
      <c r="G563" s="1"/>
      <c r="H563" s="1"/>
      <c r="I563" s="1"/>
      <c r="J563" s="1"/>
      <c r="K563" s="1"/>
      <c r="L563" s="1"/>
      <c r="M563" s="1"/>
      <c r="N563" s="1"/>
      <c r="O563" s="1"/>
      <c r="P563" s="229"/>
      <c r="Q563" s="1"/>
      <c r="R563" s="1"/>
      <c r="S563" s="1"/>
      <c r="T563" s="1"/>
      <c r="U563" s="1"/>
      <c r="V563" s="1"/>
      <c r="W563" s="1"/>
      <c r="X563" s="1"/>
      <c r="Y563" s="1"/>
      <c r="Z563" s="1"/>
      <c r="AA563" s="1"/>
      <c r="AB563" s="1"/>
      <c r="AC563" s="1"/>
      <c r="AD563" s="1"/>
      <c r="AE563" s="1"/>
      <c r="AF563" s="1"/>
      <c r="AG563" s="1"/>
      <c r="AH563" s="1"/>
      <c r="AI563" s="1"/>
      <c r="AJ563" s="1"/>
      <c r="AK563" s="1"/>
    </row>
    <row r="564" spans="1:37" ht="14.25" customHeight="1">
      <c r="A564" s="425"/>
      <c r="B564" s="1"/>
      <c r="C564" s="1"/>
      <c r="D564" s="1"/>
      <c r="E564" s="1"/>
      <c r="F564" s="1"/>
      <c r="G564" s="1"/>
      <c r="H564" s="1"/>
      <c r="I564" s="1"/>
      <c r="J564" s="1"/>
      <c r="K564" s="1"/>
      <c r="L564" s="1"/>
      <c r="M564" s="1"/>
      <c r="N564" s="1"/>
      <c r="O564" s="1"/>
      <c r="P564" s="229"/>
      <c r="Q564" s="1"/>
      <c r="R564" s="1"/>
      <c r="S564" s="1"/>
      <c r="T564" s="1"/>
      <c r="U564" s="1"/>
      <c r="V564" s="1"/>
      <c r="W564" s="1"/>
      <c r="X564" s="1"/>
      <c r="Y564" s="1"/>
      <c r="Z564" s="1"/>
      <c r="AA564" s="1"/>
      <c r="AB564" s="1"/>
      <c r="AC564" s="1"/>
      <c r="AD564" s="1"/>
      <c r="AE564" s="1"/>
      <c r="AF564" s="1"/>
      <c r="AG564" s="1"/>
      <c r="AH564" s="1"/>
      <c r="AI564" s="1"/>
      <c r="AJ564" s="1"/>
      <c r="AK564" s="1"/>
    </row>
    <row r="565" spans="1:37" ht="14.25" customHeight="1">
      <c r="A565" s="425"/>
      <c r="B565" s="1"/>
      <c r="C565" s="1"/>
      <c r="D565" s="1"/>
      <c r="E565" s="1"/>
      <c r="F565" s="1"/>
      <c r="G565" s="1"/>
      <c r="H565" s="1"/>
      <c r="I565" s="1"/>
      <c r="J565" s="1"/>
      <c r="K565" s="1"/>
      <c r="L565" s="1"/>
      <c r="M565" s="1"/>
      <c r="N565" s="1"/>
      <c r="O565" s="1"/>
      <c r="P565" s="229"/>
      <c r="Q565" s="1"/>
      <c r="R565" s="1"/>
      <c r="S565" s="1"/>
      <c r="T565" s="1"/>
      <c r="U565" s="1"/>
      <c r="V565" s="1"/>
      <c r="W565" s="1"/>
      <c r="X565" s="1"/>
      <c r="Y565" s="1"/>
      <c r="Z565" s="1"/>
      <c r="AA565" s="1"/>
      <c r="AB565" s="1"/>
      <c r="AC565" s="1"/>
      <c r="AD565" s="1"/>
      <c r="AE565" s="1"/>
      <c r="AF565" s="1"/>
      <c r="AG565" s="1"/>
      <c r="AH565" s="1"/>
      <c r="AI565" s="1"/>
      <c r="AJ565" s="1"/>
      <c r="AK565" s="1"/>
    </row>
    <row r="566" spans="1:37" ht="14.25" customHeight="1">
      <c r="A566" s="425"/>
      <c r="B566" s="1"/>
      <c r="C566" s="1"/>
      <c r="D566" s="1"/>
      <c r="E566" s="1"/>
      <c r="F566" s="1"/>
      <c r="G566" s="1"/>
      <c r="H566" s="1"/>
      <c r="I566" s="1"/>
      <c r="J566" s="1"/>
      <c r="K566" s="1"/>
      <c r="L566" s="1"/>
      <c r="M566" s="1"/>
      <c r="N566" s="1"/>
      <c r="O566" s="1"/>
      <c r="P566" s="229"/>
      <c r="Q566" s="1"/>
      <c r="R566" s="1"/>
      <c r="S566" s="1"/>
      <c r="T566" s="1"/>
      <c r="U566" s="1"/>
      <c r="V566" s="1"/>
      <c r="W566" s="1"/>
      <c r="X566" s="1"/>
      <c r="Y566" s="1"/>
      <c r="Z566" s="1"/>
      <c r="AA566" s="1"/>
      <c r="AB566" s="1"/>
      <c r="AC566" s="1"/>
      <c r="AD566" s="1"/>
      <c r="AE566" s="1"/>
      <c r="AF566" s="1"/>
      <c r="AG566" s="1"/>
      <c r="AH566" s="1"/>
      <c r="AI566" s="1"/>
      <c r="AJ566" s="1"/>
      <c r="AK566" s="1"/>
    </row>
    <row r="567" spans="1:37" ht="14.25" customHeight="1">
      <c r="A567" s="425"/>
      <c r="B567" s="1"/>
      <c r="C567" s="1"/>
      <c r="D567" s="1"/>
      <c r="E567" s="1"/>
      <c r="F567" s="1"/>
      <c r="G567" s="1"/>
      <c r="H567" s="1"/>
      <c r="I567" s="1"/>
      <c r="J567" s="1"/>
      <c r="K567" s="1"/>
      <c r="L567" s="1"/>
      <c r="M567" s="1"/>
      <c r="N567" s="1"/>
      <c r="O567" s="1"/>
      <c r="P567" s="229"/>
      <c r="Q567" s="1"/>
      <c r="R567" s="1"/>
      <c r="S567" s="1"/>
      <c r="T567" s="1"/>
      <c r="U567" s="1"/>
      <c r="V567" s="1"/>
      <c r="W567" s="1"/>
      <c r="X567" s="1"/>
      <c r="Y567" s="1"/>
      <c r="Z567" s="1"/>
      <c r="AA567" s="1"/>
      <c r="AB567" s="1"/>
      <c r="AC567" s="1"/>
      <c r="AD567" s="1"/>
      <c r="AE567" s="1"/>
      <c r="AF567" s="1"/>
      <c r="AG567" s="1"/>
      <c r="AH567" s="1"/>
      <c r="AI567" s="1"/>
      <c r="AJ567" s="1"/>
      <c r="AK567" s="1"/>
    </row>
    <row r="568" spans="1:37" ht="14.25" customHeight="1">
      <c r="A568" s="425"/>
      <c r="B568" s="1"/>
      <c r="C568" s="1"/>
      <c r="D568" s="1"/>
      <c r="E568" s="1"/>
      <c r="F568" s="1"/>
      <c r="G568" s="1"/>
      <c r="H568" s="1"/>
      <c r="I568" s="1"/>
      <c r="J568" s="1"/>
      <c r="K568" s="1"/>
      <c r="L568" s="1"/>
      <c r="M568" s="1"/>
      <c r="N568" s="1"/>
      <c r="O568" s="1"/>
      <c r="P568" s="229"/>
      <c r="Q568" s="1"/>
      <c r="R568" s="1"/>
      <c r="S568" s="1"/>
      <c r="T568" s="1"/>
      <c r="U568" s="1"/>
      <c r="V568" s="1"/>
      <c r="W568" s="1"/>
      <c r="X568" s="1"/>
      <c r="Y568" s="1"/>
      <c r="Z568" s="1"/>
      <c r="AA568" s="1"/>
      <c r="AB568" s="1"/>
      <c r="AC568" s="1"/>
      <c r="AD568" s="1"/>
      <c r="AE568" s="1"/>
      <c r="AF568" s="1"/>
      <c r="AG568" s="1"/>
      <c r="AH568" s="1"/>
      <c r="AI568" s="1"/>
      <c r="AJ568" s="1"/>
      <c r="AK568" s="1"/>
    </row>
    <row r="569" spans="1:37" ht="14.25" customHeight="1">
      <c r="A569" s="425"/>
      <c r="B569" s="1"/>
      <c r="C569" s="1"/>
      <c r="D569" s="1"/>
      <c r="E569" s="1"/>
      <c r="F569" s="1"/>
      <c r="G569" s="1"/>
      <c r="H569" s="1"/>
      <c r="I569" s="1"/>
      <c r="J569" s="1"/>
      <c r="K569" s="1"/>
      <c r="L569" s="1"/>
      <c r="M569" s="1"/>
      <c r="N569" s="1"/>
      <c r="O569" s="1"/>
      <c r="P569" s="229"/>
      <c r="Q569" s="1"/>
      <c r="R569" s="1"/>
      <c r="S569" s="1"/>
      <c r="T569" s="1"/>
      <c r="U569" s="1"/>
      <c r="V569" s="1"/>
      <c r="W569" s="1"/>
      <c r="X569" s="1"/>
      <c r="Y569" s="1"/>
      <c r="Z569" s="1"/>
      <c r="AA569" s="1"/>
      <c r="AB569" s="1"/>
      <c r="AC569" s="1"/>
      <c r="AD569" s="1"/>
      <c r="AE569" s="1"/>
      <c r="AF569" s="1"/>
      <c r="AG569" s="1"/>
      <c r="AH569" s="1"/>
      <c r="AI569" s="1"/>
      <c r="AJ569" s="1"/>
      <c r="AK569" s="1"/>
    </row>
    <row r="570" spans="1:37" ht="14.25" customHeight="1">
      <c r="A570" s="425"/>
      <c r="B570" s="1"/>
      <c r="C570" s="1"/>
      <c r="D570" s="1"/>
      <c r="E570" s="1"/>
      <c r="F570" s="1"/>
      <c r="G570" s="1"/>
      <c r="H570" s="1"/>
      <c r="I570" s="1"/>
      <c r="J570" s="1"/>
      <c r="K570" s="1"/>
      <c r="L570" s="1"/>
      <c r="M570" s="1"/>
      <c r="N570" s="1"/>
      <c r="O570" s="1"/>
      <c r="P570" s="229"/>
      <c r="Q570" s="1"/>
      <c r="R570" s="1"/>
      <c r="S570" s="1"/>
      <c r="T570" s="1"/>
      <c r="U570" s="1"/>
      <c r="V570" s="1"/>
      <c r="W570" s="1"/>
      <c r="X570" s="1"/>
      <c r="Y570" s="1"/>
      <c r="Z570" s="1"/>
      <c r="AA570" s="1"/>
      <c r="AB570" s="1"/>
      <c r="AC570" s="1"/>
      <c r="AD570" s="1"/>
      <c r="AE570" s="1"/>
      <c r="AF570" s="1"/>
      <c r="AG570" s="1"/>
      <c r="AH570" s="1"/>
      <c r="AI570" s="1"/>
      <c r="AJ570" s="1"/>
      <c r="AK570" s="1"/>
    </row>
    <row r="571" spans="1:37" ht="14.25" customHeight="1">
      <c r="A571" s="425"/>
      <c r="B571" s="1"/>
      <c r="C571" s="1"/>
      <c r="D571" s="1"/>
      <c r="E571" s="1"/>
      <c r="F571" s="1"/>
      <c r="G571" s="1"/>
      <c r="H571" s="1"/>
      <c r="I571" s="1"/>
      <c r="J571" s="1"/>
      <c r="K571" s="1"/>
      <c r="L571" s="1"/>
      <c r="M571" s="1"/>
      <c r="N571" s="1"/>
      <c r="O571" s="1"/>
      <c r="P571" s="229"/>
      <c r="Q571" s="1"/>
      <c r="R571" s="1"/>
      <c r="S571" s="1"/>
      <c r="T571" s="1"/>
      <c r="U571" s="1"/>
      <c r="V571" s="1"/>
      <c r="W571" s="1"/>
      <c r="X571" s="1"/>
      <c r="Y571" s="1"/>
      <c r="Z571" s="1"/>
      <c r="AA571" s="1"/>
      <c r="AB571" s="1"/>
      <c r="AC571" s="1"/>
      <c r="AD571" s="1"/>
      <c r="AE571" s="1"/>
      <c r="AF571" s="1"/>
      <c r="AG571" s="1"/>
      <c r="AH571" s="1"/>
      <c r="AI571" s="1"/>
      <c r="AJ571" s="1"/>
      <c r="AK571" s="1"/>
    </row>
    <row r="572" spans="1:37" ht="14.25" customHeight="1">
      <c r="A572" s="425"/>
      <c r="B572" s="1"/>
      <c r="C572" s="1"/>
      <c r="D572" s="1"/>
      <c r="E572" s="1"/>
      <c r="F572" s="1"/>
      <c r="G572" s="1"/>
      <c r="H572" s="1"/>
      <c r="I572" s="1"/>
      <c r="J572" s="1"/>
      <c r="K572" s="1"/>
      <c r="L572" s="1"/>
      <c r="M572" s="1"/>
      <c r="N572" s="1"/>
      <c r="O572" s="1"/>
      <c r="P572" s="229"/>
      <c r="Q572" s="1"/>
      <c r="R572" s="1"/>
      <c r="S572" s="1"/>
      <c r="T572" s="1"/>
      <c r="U572" s="1"/>
      <c r="V572" s="1"/>
      <c r="W572" s="1"/>
      <c r="X572" s="1"/>
      <c r="Y572" s="1"/>
      <c r="Z572" s="1"/>
      <c r="AA572" s="1"/>
      <c r="AB572" s="1"/>
      <c r="AC572" s="1"/>
      <c r="AD572" s="1"/>
      <c r="AE572" s="1"/>
      <c r="AF572" s="1"/>
      <c r="AG572" s="1"/>
      <c r="AH572" s="1"/>
      <c r="AI572" s="1"/>
      <c r="AJ572" s="1"/>
      <c r="AK572" s="1"/>
    </row>
    <row r="573" spans="1:37" ht="14.25" customHeight="1">
      <c r="A573" s="425"/>
      <c r="B573" s="1"/>
      <c r="C573" s="1"/>
      <c r="D573" s="1"/>
      <c r="E573" s="1"/>
      <c r="F573" s="1"/>
      <c r="G573" s="1"/>
      <c r="H573" s="1"/>
      <c r="I573" s="1"/>
      <c r="J573" s="1"/>
      <c r="K573" s="1"/>
      <c r="L573" s="1"/>
      <c r="M573" s="1"/>
      <c r="N573" s="1"/>
      <c r="O573" s="1"/>
      <c r="P573" s="229"/>
      <c r="Q573" s="1"/>
      <c r="R573" s="1"/>
      <c r="S573" s="1"/>
      <c r="T573" s="1"/>
      <c r="U573" s="1"/>
      <c r="V573" s="1"/>
      <c r="W573" s="1"/>
      <c r="X573" s="1"/>
      <c r="Y573" s="1"/>
      <c r="Z573" s="1"/>
      <c r="AA573" s="1"/>
      <c r="AB573" s="1"/>
      <c r="AC573" s="1"/>
      <c r="AD573" s="1"/>
      <c r="AE573" s="1"/>
      <c r="AF573" s="1"/>
      <c r="AG573" s="1"/>
      <c r="AH573" s="1"/>
      <c r="AI573" s="1"/>
      <c r="AJ573" s="1"/>
      <c r="AK573" s="1"/>
    </row>
    <row r="574" spans="1:37" ht="14.25" customHeight="1">
      <c r="A574" s="425"/>
      <c r="B574" s="1"/>
      <c r="C574" s="1"/>
      <c r="D574" s="1"/>
      <c r="E574" s="1"/>
      <c r="F574" s="1"/>
      <c r="G574" s="1"/>
      <c r="H574" s="1"/>
      <c r="I574" s="1"/>
      <c r="J574" s="1"/>
      <c r="K574" s="1"/>
      <c r="L574" s="1"/>
      <c r="M574" s="1"/>
      <c r="N574" s="1"/>
      <c r="O574" s="1"/>
      <c r="P574" s="229"/>
      <c r="Q574" s="1"/>
      <c r="R574" s="1"/>
      <c r="S574" s="1"/>
      <c r="T574" s="1"/>
      <c r="U574" s="1"/>
      <c r="V574" s="1"/>
      <c r="W574" s="1"/>
      <c r="X574" s="1"/>
      <c r="Y574" s="1"/>
      <c r="Z574" s="1"/>
      <c r="AA574" s="1"/>
      <c r="AB574" s="1"/>
      <c r="AC574" s="1"/>
      <c r="AD574" s="1"/>
      <c r="AE574" s="1"/>
      <c r="AF574" s="1"/>
      <c r="AG574" s="1"/>
      <c r="AH574" s="1"/>
      <c r="AI574" s="1"/>
      <c r="AJ574" s="1"/>
      <c r="AK574" s="1"/>
    </row>
    <row r="575" spans="1:37" ht="14.25" customHeight="1">
      <c r="A575" s="425"/>
      <c r="B575" s="1"/>
      <c r="C575" s="1"/>
      <c r="D575" s="1"/>
      <c r="E575" s="1"/>
      <c r="F575" s="1"/>
      <c r="G575" s="1"/>
      <c r="H575" s="1"/>
      <c r="I575" s="1"/>
      <c r="J575" s="1"/>
      <c r="K575" s="1"/>
      <c r="L575" s="1"/>
      <c r="M575" s="1"/>
      <c r="N575" s="1"/>
      <c r="O575" s="1"/>
      <c r="P575" s="229"/>
      <c r="Q575" s="1"/>
      <c r="R575" s="1"/>
      <c r="S575" s="1"/>
      <c r="T575" s="1"/>
      <c r="U575" s="1"/>
      <c r="V575" s="1"/>
      <c r="W575" s="1"/>
      <c r="X575" s="1"/>
      <c r="Y575" s="1"/>
      <c r="Z575" s="1"/>
      <c r="AA575" s="1"/>
      <c r="AB575" s="1"/>
      <c r="AC575" s="1"/>
      <c r="AD575" s="1"/>
      <c r="AE575" s="1"/>
      <c r="AF575" s="1"/>
      <c r="AG575" s="1"/>
      <c r="AH575" s="1"/>
      <c r="AI575" s="1"/>
      <c r="AJ575" s="1"/>
      <c r="AK575" s="1"/>
    </row>
    <row r="576" spans="1:37" ht="14.25" customHeight="1">
      <c r="A576" s="425"/>
      <c r="B576" s="1"/>
      <c r="C576" s="1"/>
      <c r="D576" s="1"/>
      <c r="E576" s="1"/>
      <c r="F576" s="1"/>
      <c r="G576" s="1"/>
      <c r="H576" s="1"/>
      <c r="I576" s="1"/>
      <c r="J576" s="1"/>
      <c r="K576" s="1"/>
      <c r="L576" s="1"/>
      <c r="M576" s="1"/>
      <c r="N576" s="1"/>
      <c r="O576" s="1"/>
      <c r="P576" s="229"/>
      <c r="Q576" s="1"/>
      <c r="R576" s="1"/>
      <c r="S576" s="1"/>
      <c r="T576" s="1"/>
      <c r="U576" s="1"/>
      <c r="V576" s="1"/>
      <c r="W576" s="1"/>
      <c r="X576" s="1"/>
      <c r="Y576" s="1"/>
      <c r="Z576" s="1"/>
      <c r="AA576" s="1"/>
      <c r="AB576" s="1"/>
      <c r="AC576" s="1"/>
      <c r="AD576" s="1"/>
      <c r="AE576" s="1"/>
      <c r="AF576" s="1"/>
      <c r="AG576" s="1"/>
      <c r="AH576" s="1"/>
      <c r="AI576" s="1"/>
      <c r="AJ576" s="1"/>
      <c r="AK576" s="1"/>
    </row>
    <row r="577" spans="1:37" ht="14.25" customHeight="1">
      <c r="A577" s="425"/>
      <c r="B577" s="1"/>
      <c r="C577" s="1"/>
      <c r="D577" s="1"/>
      <c r="E577" s="1"/>
      <c r="F577" s="1"/>
      <c r="G577" s="1"/>
      <c r="H577" s="1"/>
      <c r="I577" s="1"/>
      <c r="J577" s="1"/>
      <c r="K577" s="1"/>
      <c r="L577" s="1"/>
      <c r="M577" s="1"/>
      <c r="N577" s="1"/>
      <c r="O577" s="1"/>
      <c r="P577" s="229"/>
      <c r="Q577" s="1"/>
      <c r="R577" s="1"/>
      <c r="S577" s="1"/>
      <c r="T577" s="1"/>
      <c r="U577" s="1"/>
      <c r="V577" s="1"/>
      <c r="W577" s="1"/>
      <c r="X577" s="1"/>
      <c r="Y577" s="1"/>
      <c r="Z577" s="1"/>
      <c r="AA577" s="1"/>
      <c r="AB577" s="1"/>
      <c r="AC577" s="1"/>
      <c r="AD577" s="1"/>
      <c r="AE577" s="1"/>
      <c r="AF577" s="1"/>
      <c r="AG577" s="1"/>
      <c r="AH577" s="1"/>
      <c r="AI577" s="1"/>
      <c r="AJ577" s="1"/>
      <c r="AK577" s="1"/>
    </row>
    <row r="578" spans="1:37" ht="14.25" customHeight="1">
      <c r="A578" s="425"/>
      <c r="B578" s="1"/>
      <c r="C578" s="1"/>
      <c r="D578" s="1"/>
      <c r="E578" s="1"/>
      <c r="F578" s="1"/>
      <c r="G578" s="1"/>
      <c r="H578" s="1"/>
      <c r="I578" s="1"/>
      <c r="J578" s="1"/>
      <c r="K578" s="1"/>
      <c r="L578" s="1"/>
      <c r="M578" s="1"/>
      <c r="N578" s="1"/>
      <c r="O578" s="1"/>
      <c r="P578" s="229"/>
      <c r="Q578" s="1"/>
      <c r="R578" s="1"/>
      <c r="S578" s="1"/>
      <c r="T578" s="1"/>
      <c r="U578" s="1"/>
      <c r="V578" s="1"/>
      <c r="W578" s="1"/>
      <c r="X578" s="1"/>
      <c r="Y578" s="1"/>
      <c r="Z578" s="1"/>
      <c r="AA578" s="1"/>
      <c r="AB578" s="1"/>
      <c r="AC578" s="1"/>
      <c r="AD578" s="1"/>
      <c r="AE578" s="1"/>
      <c r="AF578" s="1"/>
      <c r="AG578" s="1"/>
      <c r="AH578" s="1"/>
      <c r="AI578" s="1"/>
      <c r="AJ578" s="1"/>
      <c r="AK578" s="1"/>
    </row>
    <row r="579" spans="1:37" ht="14.25" customHeight="1">
      <c r="A579" s="425"/>
      <c r="B579" s="1"/>
      <c r="C579" s="1"/>
      <c r="D579" s="1"/>
      <c r="E579" s="1"/>
      <c r="F579" s="1"/>
      <c r="G579" s="1"/>
      <c r="H579" s="1"/>
      <c r="I579" s="1"/>
      <c r="J579" s="1"/>
      <c r="K579" s="1"/>
      <c r="L579" s="1"/>
      <c r="M579" s="1"/>
      <c r="N579" s="1"/>
      <c r="O579" s="1"/>
      <c r="P579" s="229"/>
      <c r="Q579" s="1"/>
      <c r="R579" s="1"/>
      <c r="S579" s="1"/>
      <c r="T579" s="1"/>
      <c r="U579" s="1"/>
      <c r="V579" s="1"/>
      <c r="W579" s="1"/>
      <c r="X579" s="1"/>
      <c r="Y579" s="1"/>
      <c r="Z579" s="1"/>
      <c r="AA579" s="1"/>
      <c r="AB579" s="1"/>
      <c r="AC579" s="1"/>
      <c r="AD579" s="1"/>
      <c r="AE579" s="1"/>
      <c r="AF579" s="1"/>
      <c r="AG579" s="1"/>
      <c r="AH579" s="1"/>
      <c r="AI579" s="1"/>
      <c r="AJ579" s="1"/>
      <c r="AK579" s="1"/>
    </row>
    <row r="580" spans="1:37" ht="14.25" customHeight="1">
      <c r="A580" s="425"/>
      <c r="B580" s="1"/>
      <c r="C580" s="1"/>
      <c r="D580" s="1"/>
      <c r="E580" s="1"/>
      <c r="F580" s="1"/>
      <c r="G580" s="1"/>
      <c r="H580" s="1"/>
      <c r="I580" s="1"/>
      <c r="J580" s="1"/>
      <c r="K580" s="1"/>
      <c r="L580" s="1"/>
      <c r="M580" s="1"/>
      <c r="N580" s="1"/>
      <c r="O580" s="1"/>
      <c r="P580" s="229"/>
      <c r="Q580" s="1"/>
      <c r="R580" s="1"/>
      <c r="S580" s="1"/>
      <c r="T580" s="1"/>
      <c r="U580" s="1"/>
      <c r="V580" s="1"/>
      <c r="W580" s="1"/>
      <c r="X580" s="1"/>
      <c r="Y580" s="1"/>
      <c r="Z580" s="1"/>
      <c r="AA580" s="1"/>
      <c r="AB580" s="1"/>
      <c r="AC580" s="1"/>
      <c r="AD580" s="1"/>
      <c r="AE580" s="1"/>
      <c r="AF580" s="1"/>
      <c r="AG580" s="1"/>
      <c r="AH580" s="1"/>
      <c r="AI580" s="1"/>
      <c r="AJ580" s="1"/>
      <c r="AK580" s="1"/>
    </row>
    <row r="581" spans="1:37" ht="14.25" customHeight="1">
      <c r="A581" s="425"/>
      <c r="B581" s="1"/>
      <c r="C581" s="1"/>
      <c r="D581" s="1"/>
      <c r="E581" s="1"/>
      <c r="F581" s="1"/>
      <c r="G581" s="1"/>
      <c r="H581" s="1"/>
      <c r="I581" s="1"/>
      <c r="J581" s="1"/>
      <c r="K581" s="1"/>
      <c r="L581" s="1"/>
      <c r="M581" s="1"/>
      <c r="N581" s="1"/>
      <c r="O581" s="1"/>
      <c r="P581" s="229"/>
      <c r="Q581" s="1"/>
      <c r="R581" s="1"/>
      <c r="S581" s="1"/>
      <c r="T581" s="1"/>
      <c r="U581" s="1"/>
      <c r="V581" s="1"/>
      <c r="W581" s="1"/>
      <c r="X581" s="1"/>
      <c r="Y581" s="1"/>
      <c r="Z581" s="1"/>
      <c r="AA581" s="1"/>
      <c r="AB581" s="1"/>
      <c r="AC581" s="1"/>
      <c r="AD581" s="1"/>
      <c r="AE581" s="1"/>
      <c r="AF581" s="1"/>
      <c r="AG581" s="1"/>
      <c r="AH581" s="1"/>
      <c r="AI581" s="1"/>
      <c r="AJ581" s="1"/>
      <c r="AK581" s="1"/>
    </row>
    <row r="582" spans="1:37" ht="14.25" customHeight="1">
      <c r="A582" s="425"/>
      <c r="B582" s="1"/>
      <c r="C582" s="1"/>
      <c r="D582" s="1"/>
      <c r="E582" s="1"/>
      <c r="F582" s="1"/>
      <c r="G582" s="1"/>
      <c r="H582" s="1"/>
      <c r="I582" s="1"/>
      <c r="J582" s="1"/>
      <c r="K582" s="1"/>
      <c r="L582" s="1"/>
      <c r="M582" s="1"/>
      <c r="N582" s="1"/>
      <c r="O582" s="1"/>
      <c r="P582" s="229"/>
      <c r="Q582" s="1"/>
      <c r="R582" s="1"/>
      <c r="S582" s="1"/>
      <c r="T582" s="1"/>
      <c r="U582" s="1"/>
      <c r="V582" s="1"/>
      <c r="W582" s="1"/>
      <c r="X582" s="1"/>
      <c r="Y582" s="1"/>
      <c r="Z582" s="1"/>
      <c r="AA582" s="1"/>
      <c r="AB582" s="1"/>
      <c r="AC582" s="1"/>
      <c r="AD582" s="1"/>
      <c r="AE582" s="1"/>
      <c r="AF582" s="1"/>
      <c r="AG582" s="1"/>
      <c r="AH582" s="1"/>
      <c r="AI582" s="1"/>
      <c r="AJ582" s="1"/>
      <c r="AK582" s="1"/>
    </row>
    <row r="583" spans="1:37" ht="14.25" customHeight="1">
      <c r="A583" s="425"/>
      <c r="B583" s="1"/>
      <c r="C583" s="1"/>
      <c r="D583" s="1"/>
      <c r="E583" s="1"/>
      <c r="F583" s="1"/>
      <c r="G583" s="1"/>
      <c r="H583" s="1"/>
      <c r="I583" s="1"/>
      <c r="J583" s="1"/>
      <c r="K583" s="1"/>
      <c r="L583" s="1"/>
      <c r="M583" s="1"/>
      <c r="N583" s="1"/>
      <c r="O583" s="1"/>
      <c r="P583" s="229"/>
      <c r="Q583" s="1"/>
      <c r="R583" s="1"/>
      <c r="S583" s="1"/>
      <c r="T583" s="1"/>
      <c r="U583" s="1"/>
      <c r="V583" s="1"/>
      <c r="W583" s="1"/>
      <c r="X583" s="1"/>
      <c r="Y583" s="1"/>
      <c r="Z583" s="1"/>
      <c r="AA583" s="1"/>
      <c r="AB583" s="1"/>
      <c r="AC583" s="1"/>
      <c r="AD583" s="1"/>
      <c r="AE583" s="1"/>
      <c r="AF583" s="1"/>
      <c r="AG583" s="1"/>
      <c r="AH583" s="1"/>
      <c r="AI583" s="1"/>
      <c r="AJ583" s="1"/>
      <c r="AK583" s="1"/>
    </row>
    <row r="584" spans="1:37" ht="14.25" customHeight="1">
      <c r="A584" s="425"/>
      <c r="B584" s="1"/>
      <c r="C584" s="1"/>
      <c r="D584" s="1"/>
      <c r="E584" s="1"/>
      <c r="F584" s="1"/>
      <c r="G584" s="1"/>
      <c r="H584" s="1"/>
      <c r="I584" s="1"/>
      <c r="J584" s="1"/>
      <c r="K584" s="1"/>
      <c r="L584" s="1"/>
      <c r="M584" s="1"/>
      <c r="N584" s="1"/>
      <c r="O584" s="1"/>
      <c r="P584" s="229"/>
      <c r="Q584" s="1"/>
      <c r="R584" s="1"/>
      <c r="S584" s="1"/>
      <c r="T584" s="1"/>
      <c r="U584" s="1"/>
      <c r="V584" s="1"/>
      <c r="W584" s="1"/>
      <c r="X584" s="1"/>
      <c r="Y584" s="1"/>
      <c r="Z584" s="1"/>
      <c r="AA584" s="1"/>
      <c r="AB584" s="1"/>
      <c r="AC584" s="1"/>
      <c r="AD584" s="1"/>
      <c r="AE584" s="1"/>
      <c r="AF584" s="1"/>
      <c r="AG584" s="1"/>
      <c r="AH584" s="1"/>
      <c r="AI584" s="1"/>
      <c r="AJ584" s="1"/>
      <c r="AK584" s="1"/>
    </row>
    <row r="585" spans="1:37" ht="14.25" customHeight="1">
      <c r="A585" s="425"/>
      <c r="B585" s="1"/>
      <c r="C585" s="1"/>
      <c r="D585" s="1"/>
      <c r="E585" s="1"/>
      <c r="F585" s="1"/>
      <c r="G585" s="1"/>
      <c r="H585" s="1"/>
      <c r="I585" s="1"/>
      <c r="J585" s="1"/>
      <c r="K585" s="1"/>
      <c r="L585" s="1"/>
      <c r="M585" s="1"/>
      <c r="N585" s="1"/>
      <c r="O585" s="1"/>
      <c r="P585" s="229"/>
      <c r="Q585" s="1"/>
      <c r="R585" s="1"/>
      <c r="S585" s="1"/>
      <c r="T585" s="1"/>
      <c r="U585" s="1"/>
      <c r="V585" s="1"/>
      <c r="W585" s="1"/>
      <c r="X585" s="1"/>
      <c r="Y585" s="1"/>
      <c r="Z585" s="1"/>
      <c r="AA585" s="1"/>
      <c r="AB585" s="1"/>
      <c r="AC585" s="1"/>
      <c r="AD585" s="1"/>
      <c r="AE585" s="1"/>
      <c r="AF585" s="1"/>
      <c r="AG585" s="1"/>
      <c r="AH585" s="1"/>
      <c r="AI585" s="1"/>
      <c r="AJ585" s="1"/>
      <c r="AK585" s="1"/>
    </row>
    <row r="586" spans="1:37" ht="14.25" customHeight="1">
      <c r="A586" s="425"/>
      <c r="B586" s="1"/>
      <c r="C586" s="1"/>
      <c r="D586" s="1"/>
      <c r="E586" s="1"/>
      <c r="F586" s="1"/>
      <c r="G586" s="1"/>
      <c r="H586" s="1"/>
      <c r="I586" s="1"/>
      <c r="J586" s="1"/>
      <c r="K586" s="1"/>
      <c r="L586" s="1"/>
      <c r="M586" s="1"/>
      <c r="N586" s="1"/>
      <c r="O586" s="1"/>
      <c r="P586" s="229"/>
      <c r="Q586" s="1"/>
      <c r="R586" s="1"/>
      <c r="S586" s="1"/>
      <c r="T586" s="1"/>
      <c r="U586" s="1"/>
      <c r="V586" s="1"/>
      <c r="W586" s="1"/>
      <c r="X586" s="1"/>
      <c r="Y586" s="1"/>
      <c r="Z586" s="1"/>
      <c r="AA586" s="1"/>
      <c r="AB586" s="1"/>
      <c r="AC586" s="1"/>
      <c r="AD586" s="1"/>
      <c r="AE586" s="1"/>
      <c r="AF586" s="1"/>
      <c r="AG586" s="1"/>
      <c r="AH586" s="1"/>
      <c r="AI586" s="1"/>
      <c r="AJ586" s="1"/>
      <c r="AK586" s="1"/>
    </row>
    <row r="587" spans="1:37" ht="14.25" customHeight="1">
      <c r="A587" s="425"/>
      <c r="B587" s="1"/>
      <c r="C587" s="1"/>
      <c r="D587" s="1"/>
      <c r="E587" s="1"/>
      <c r="F587" s="1"/>
      <c r="G587" s="1"/>
      <c r="H587" s="1"/>
      <c r="I587" s="1"/>
      <c r="J587" s="1"/>
      <c r="K587" s="1"/>
      <c r="L587" s="1"/>
      <c r="M587" s="1"/>
      <c r="N587" s="1"/>
      <c r="O587" s="1"/>
      <c r="P587" s="229"/>
      <c r="Q587" s="1"/>
      <c r="R587" s="1"/>
      <c r="S587" s="1"/>
      <c r="T587" s="1"/>
      <c r="U587" s="1"/>
      <c r="V587" s="1"/>
      <c r="W587" s="1"/>
      <c r="X587" s="1"/>
      <c r="Y587" s="1"/>
      <c r="Z587" s="1"/>
      <c r="AA587" s="1"/>
      <c r="AB587" s="1"/>
      <c r="AC587" s="1"/>
      <c r="AD587" s="1"/>
      <c r="AE587" s="1"/>
      <c r="AF587" s="1"/>
      <c r="AG587" s="1"/>
      <c r="AH587" s="1"/>
      <c r="AI587" s="1"/>
      <c r="AJ587" s="1"/>
      <c r="AK587" s="1"/>
    </row>
    <row r="588" spans="1:37" ht="14.25" customHeight="1">
      <c r="A588" s="425"/>
      <c r="B588" s="1"/>
      <c r="C588" s="1"/>
      <c r="D588" s="1"/>
      <c r="E588" s="1"/>
      <c r="F588" s="1"/>
      <c r="G588" s="1"/>
      <c r="H588" s="1"/>
      <c r="I588" s="1"/>
      <c r="J588" s="1"/>
      <c r="K588" s="1"/>
      <c r="L588" s="1"/>
      <c r="M588" s="1"/>
      <c r="N588" s="1"/>
      <c r="O588" s="1"/>
      <c r="P588" s="229"/>
      <c r="Q588" s="1"/>
      <c r="R588" s="1"/>
      <c r="S588" s="1"/>
      <c r="T588" s="1"/>
      <c r="U588" s="1"/>
      <c r="V588" s="1"/>
      <c r="W588" s="1"/>
      <c r="X588" s="1"/>
      <c r="Y588" s="1"/>
      <c r="Z588" s="1"/>
      <c r="AA588" s="1"/>
      <c r="AB588" s="1"/>
      <c r="AC588" s="1"/>
      <c r="AD588" s="1"/>
      <c r="AE588" s="1"/>
      <c r="AF588" s="1"/>
      <c r="AG588" s="1"/>
      <c r="AH588" s="1"/>
      <c r="AI588" s="1"/>
      <c r="AJ588" s="1"/>
      <c r="AK588" s="1"/>
    </row>
    <row r="589" spans="1:37" ht="14.25" customHeight="1">
      <c r="A589" s="425"/>
      <c r="B589" s="1"/>
      <c r="C589" s="1"/>
      <c r="D589" s="1"/>
      <c r="E589" s="1"/>
      <c r="F589" s="1"/>
      <c r="G589" s="1"/>
      <c r="H589" s="1"/>
      <c r="I589" s="1"/>
      <c r="J589" s="1"/>
      <c r="K589" s="1"/>
      <c r="L589" s="1"/>
      <c r="M589" s="1"/>
      <c r="N589" s="1"/>
      <c r="O589" s="1"/>
      <c r="P589" s="229"/>
      <c r="Q589" s="1"/>
      <c r="R589" s="1"/>
      <c r="S589" s="1"/>
      <c r="T589" s="1"/>
      <c r="U589" s="1"/>
      <c r="V589" s="1"/>
      <c r="W589" s="1"/>
      <c r="X589" s="1"/>
      <c r="Y589" s="1"/>
      <c r="Z589" s="1"/>
      <c r="AA589" s="1"/>
      <c r="AB589" s="1"/>
      <c r="AC589" s="1"/>
      <c r="AD589" s="1"/>
      <c r="AE589" s="1"/>
      <c r="AF589" s="1"/>
      <c r="AG589" s="1"/>
      <c r="AH589" s="1"/>
      <c r="AI589" s="1"/>
      <c r="AJ589" s="1"/>
      <c r="AK589" s="1"/>
    </row>
    <row r="590" spans="1:37" ht="14.25" customHeight="1">
      <c r="A590" s="425"/>
      <c r="B590" s="1"/>
      <c r="C590" s="1"/>
      <c r="D590" s="1"/>
      <c r="E590" s="1"/>
      <c r="F590" s="1"/>
      <c r="G590" s="1"/>
      <c r="H590" s="1"/>
      <c r="I590" s="1"/>
      <c r="J590" s="1"/>
      <c r="K590" s="1"/>
      <c r="L590" s="1"/>
      <c r="M590" s="1"/>
      <c r="N590" s="1"/>
      <c r="O590" s="1"/>
      <c r="P590" s="229"/>
      <c r="Q590" s="1"/>
      <c r="R590" s="1"/>
      <c r="S590" s="1"/>
      <c r="T590" s="1"/>
      <c r="U590" s="1"/>
      <c r="V590" s="1"/>
      <c r="W590" s="1"/>
      <c r="X590" s="1"/>
      <c r="Y590" s="1"/>
      <c r="Z590" s="1"/>
      <c r="AA590" s="1"/>
      <c r="AB590" s="1"/>
      <c r="AC590" s="1"/>
      <c r="AD590" s="1"/>
      <c r="AE590" s="1"/>
      <c r="AF590" s="1"/>
      <c r="AG590" s="1"/>
      <c r="AH590" s="1"/>
      <c r="AI590" s="1"/>
      <c r="AJ590" s="1"/>
      <c r="AK590" s="1"/>
    </row>
    <row r="591" spans="1:37" ht="14.25" customHeight="1">
      <c r="A591" s="425"/>
      <c r="B591" s="1"/>
      <c r="C591" s="1"/>
      <c r="D591" s="1"/>
      <c r="E591" s="1"/>
      <c r="F591" s="1"/>
      <c r="G591" s="1"/>
      <c r="H591" s="1"/>
      <c r="I591" s="1"/>
      <c r="J591" s="1"/>
      <c r="K591" s="1"/>
      <c r="L591" s="1"/>
      <c r="M591" s="1"/>
      <c r="N591" s="1"/>
      <c r="O591" s="1"/>
      <c r="P591" s="229"/>
      <c r="Q591" s="1"/>
      <c r="R591" s="1"/>
      <c r="S591" s="1"/>
      <c r="T591" s="1"/>
      <c r="U591" s="1"/>
      <c r="V591" s="1"/>
      <c r="W591" s="1"/>
      <c r="X591" s="1"/>
      <c r="Y591" s="1"/>
      <c r="Z591" s="1"/>
      <c r="AA591" s="1"/>
      <c r="AB591" s="1"/>
      <c r="AC591" s="1"/>
      <c r="AD591" s="1"/>
      <c r="AE591" s="1"/>
      <c r="AF591" s="1"/>
      <c r="AG591" s="1"/>
      <c r="AH591" s="1"/>
      <c r="AI591" s="1"/>
      <c r="AJ591" s="1"/>
      <c r="AK591" s="1"/>
    </row>
    <row r="592" spans="1:37" ht="14.25" customHeight="1">
      <c r="A592" s="425"/>
      <c r="B592" s="1"/>
      <c r="C592" s="1"/>
      <c r="D592" s="1"/>
      <c r="E592" s="1"/>
      <c r="F592" s="1"/>
      <c r="G592" s="1"/>
      <c r="H592" s="1"/>
      <c r="I592" s="1"/>
      <c r="J592" s="1"/>
      <c r="K592" s="1"/>
      <c r="L592" s="1"/>
      <c r="M592" s="1"/>
      <c r="N592" s="1"/>
      <c r="O592" s="1"/>
      <c r="P592" s="229"/>
      <c r="Q592" s="1"/>
      <c r="R592" s="1"/>
      <c r="S592" s="1"/>
      <c r="T592" s="1"/>
      <c r="U592" s="1"/>
      <c r="V592" s="1"/>
      <c r="W592" s="1"/>
      <c r="X592" s="1"/>
      <c r="Y592" s="1"/>
      <c r="Z592" s="1"/>
      <c r="AA592" s="1"/>
      <c r="AB592" s="1"/>
      <c r="AC592" s="1"/>
      <c r="AD592" s="1"/>
      <c r="AE592" s="1"/>
      <c r="AF592" s="1"/>
      <c r="AG592" s="1"/>
      <c r="AH592" s="1"/>
      <c r="AI592" s="1"/>
      <c r="AJ592" s="1"/>
      <c r="AK592" s="1"/>
    </row>
    <row r="593" spans="1:37" ht="14.25" customHeight="1">
      <c r="A593" s="425"/>
      <c r="B593" s="1"/>
      <c r="C593" s="1"/>
      <c r="D593" s="1"/>
      <c r="E593" s="1"/>
      <c r="F593" s="1"/>
      <c r="G593" s="1"/>
      <c r="H593" s="1"/>
      <c r="I593" s="1"/>
      <c r="J593" s="1"/>
      <c r="K593" s="1"/>
      <c r="L593" s="1"/>
      <c r="M593" s="1"/>
      <c r="N593" s="1"/>
      <c r="O593" s="1"/>
      <c r="P593" s="229"/>
      <c r="Q593" s="1"/>
      <c r="R593" s="1"/>
      <c r="S593" s="1"/>
      <c r="T593" s="1"/>
      <c r="U593" s="1"/>
      <c r="V593" s="1"/>
      <c r="W593" s="1"/>
      <c r="X593" s="1"/>
      <c r="Y593" s="1"/>
      <c r="Z593" s="1"/>
      <c r="AA593" s="1"/>
      <c r="AB593" s="1"/>
      <c r="AC593" s="1"/>
      <c r="AD593" s="1"/>
      <c r="AE593" s="1"/>
      <c r="AF593" s="1"/>
      <c r="AG593" s="1"/>
      <c r="AH593" s="1"/>
      <c r="AI593" s="1"/>
      <c r="AJ593" s="1"/>
      <c r="AK593" s="1"/>
    </row>
    <row r="594" spans="1:37" ht="14.25" customHeight="1">
      <c r="A594" s="425"/>
      <c r="B594" s="1"/>
      <c r="C594" s="1"/>
      <c r="D594" s="1"/>
      <c r="E594" s="1"/>
      <c r="F594" s="1"/>
      <c r="G594" s="1"/>
      <c r="H594" s="1"/>
      <c r="I594" s="1"/>
      <c r="J594" s="1"/>
      <c r="K594" s="1"/>
      <c r="L594" s="1"/>
      <c r="M594" s="1"/>
      <c r="N594" s="1"/>
      <c r="O594" s="1"/>
      <c r="P594" s="229"/>
      <c r="Q594" s="1"/>
      <c r="R594" s="1"/>
      <c r="S594" s="1"/>
      <c r="T594" s="1"/>
      <c r="U594" s="1"/>
      <c r="V594" s="1"/>
      <c r="W594" s="1"/>
      <c r="X594" s="1"/>
      <c r="Y594" s="1"/>
      <c r="Z594" s="1"/>
      <c r="AA594" s="1"/>
      <c r="AB594" s="1"/>
      <c r="AC594" s="1"/>
      <c r="AD594" s="1"/>
      <c r="AE594" s="1"/>
      <c r="AF594" s="1"/>
      <c r="AG594" s="1"/>
      <c r="AH594" s="1"/>
      <c r="AI594" s="1"/>
      <c r="AJ594" s="1"/>
      <c r="AK594" s="1"/>
    </row>
    <row r="595" spans="1:37" ht="14.25" customHeight="1">
      <c r="A595" s="425"/>
      <c r="B595" s="1"/>
      <c r="C595" s="1"/>
      <c r="D595" s="1"/>
      <c r="E595" s="1"/>
      <c r="F595" s="1"/>
      <c r="G595" s="1"/>
      <c r="H595" s="1"/>
      <c r="I595" s="1"/>
      <c r="J595" s="1"/>
      <c r="K595" s="1"/>
      <c r="L595" s="1"/>
      <c r="M595" s="1"/>
      <c r="N595" s="1"/>
      <c r="O595" s="1"/>
      <c r="P595" s="229"/>
      <c r="Q595" s="1"/>
      <c r="R595" s="1"/>
      <c r="S595" s="1"/>
      <c r="T595" s="1"/>
      <c r="U595" s="1"/>
      <c r="V595" s="1"/>
      <c r="W595" s="1"/>
      <c r="X595" s="1"/>
      <c r="Y595" s="1"/>
      <c r="Z595" s="1"/>
      <c r="AA595" s="1"/>
      <c r="AB595" s="1"/>
      <c r="AC595" s="1"/>
      <c r="AD595" s="1"/>
      <c r="AE595" s="1"/>
      <c r="AF595" s="1"/>
      <c r="AG595" s="1"/>
      <c r="AH595" s="1"/>
      <c r="AI595" s="1"/>
      <c r="AJ595" s="1"/>
      <c r="AK595" s="1"/>
    </row>
    <row r="596" spans="1:37" ht="14.25" customHeight="1">
      <c r="A596" s="425"/>
      <c r="B596" s="1"/>
      <c r="C596" s="1"/>
      <c r="D596" s="1"/>
      <c r="E596" s="1"/>
      <c r="F596" s="1"/>
      <c r="G596" s="1"/>
      <c r="H596" s="1"/>
      <c r="I596" s="1"/>
      <c r="J596" s="1"/>
      <c r="K596" s="1"/>
      <c r="L596" s="1"/>
      <c r="M596" s="1"/>
      <c r="N596" s="1"/>
      <c r="O596" s="1"/>
      <c r="P596" s="229"/>
      <c r="Q596" s="1"/>
      <c r="R596" s="1"/>
      <c r="S596" s="1"/>
      <c r="T596" s="1"/>
      <c r="U596" s="1"/>
      <c r="V596" s="1"/>
      <c r="W596" s="1"/>
      <c r="X596" s="1"/>
      <c r="Y596" s="1"/>
      <c r="Z596" s="1"/>
      <c r="AA596" s="1"/>
      <c r="AB596" s="1"/>
      <c r="AC596" s="1"/>
      <c r="AD596" s="1"/>
      <c r="AE596" s="1"/>
      <c r="AF596" s="1"/>
      <c r="AG596" s="1"/>
      <c r="AH596" s="1"/>
      <c r="AI596" s="1"/>
      <c r="AJ596" s="1"/>
      <c r="AK596" s="1"/>
    </row>
    <row r="597" spans="1:37" ht="14.25" customHeight="1">
      <c r="A597" s="425"/>
      <c r="B597" s="1"/>
      <c r="C597" s="1"/>
      <c r="D597" s="1"/>
      <c r="E597" s="1"/>
      <c r="F597" s="1"/>
      <c r="G597" s="1"/>
      <c r="H597" s="1"/>
      <c r="I597" s="1"/>
      <c r="J597" s="1"/>
      <c r="K597" s="1"/>
      <c r="L597" s="1"/>
      <c r="M597" s="1"/>
      <c r="N597" s="1"/>
      <c r="O597" s="1"/>
      <c r="P597" s="229"/>
      <c r="Q597" s="1"/>
      <c r="R597" s="1"/>
      <c r="S597" s="1"/>
      <c r="T597" s="1"/>
      <c r="U597" s="1"/>
      <c r="V597" s="1"/>
      <c r="W597" s="1"/>
      <c r="X597" s="1"/>
      <c r="Y597" s="1"/>
      <c r="Z597" s="1"/>
      <c r="AA597" s="1"/>
      <c r="AB597" s="1"/>
      <c r="AC597" s="1"/>
      <c r="AD597" s="1"/>
      <c r="AE597" s="1"/>
      <c r="AF597" s="1"/>
      <c r="AG597" s="1"/>
      <c r="AH597" s="1"/>
      <c r="AI597" s="1"/>
      <c r="AJ597" s="1"/>
      <c r="AK597" s="1"/>
    </row>
    <row r="598" spans="1:37" ht="14.25" customHeight="1">
      <c r="A598" s="425"/>
      <c r="B598" s="1"/>
      <c r="C598" s="1"/>
      <c r="D598" s="1"/>
      <c r="E598" s="1"/>
      <c r="F598" s="1"/>
      <c r="G598" s="1"/>
      <c r="H598" s="1"/>
      <c r="I598" s="1"/>
      <c r="J598" s="1"/>
      <c r="K598" s="1"/>
      <c r="L598" s="1"/>
      <c r="M598" s="1"/>
      <c r="N598" s="1"/>
      <c r="O598" s="1"/>
      <c r="P598" s="229"/>
      <c r="Q598" s="1"/>
      <c r="R598" s="1"/>
      <c r="S598" s="1"/>
      <c r="T598" s="1"/>
      <c r="U598" s="1"/>
      <c r="V598" s="1"/>
      <c r="W598" s="1"/>
      <c r="X598" s="1"/>
      <c r="Y598" s="1"/>
      <c r="Z598" s="1"/>
      <c r="AA598" s="1"/>
      <c r="AB598" s="1"/>
      <c r="AC598" s="1"/>
      <c r="AD598" s="1"/>
      <c r="AE598" s="1"/>
      <c r="AF598" s="1"/>
      <c r="AG598" s="1"/>
      <c r="AH598" s="1"/>
      <c r="AI598" s="1"/>
      <c r="AJ598" s="1"/>
      <c r="AK598" s="1"/>
    </row>
    <row r="599" spans="1:37" ht="14.25" customHeight="1">
      <c r="A599" s="425"/>
      <c r="B599" s="1"/>
      <c r="C599" s="1"/>
      <c r="D599" s="1"/>
      <c r="E599" s="1"/>
      <c r="F599" s="1"/>
      <c r="G599" s="1"/>
      <c r="H599" s="1"/>
      <c r="I599" s="1"/>
      <c r="J599" s="1"/>
      <c r="K599" s="1"/>
      <c r="L599" s="1"/>
      <c r="M599" s="1"/>
      <c r="N599" s="1"/>
      <c r="O599" s="1"/>
      <c r="P599" s="229"/>
      <c r="Q599" s="1"/>
      <c r="R599" s="1"/>
      <c r="S599" s="1"/>
      <c r="T599" s="1"/>
      <c r="U599" s="1"/>
      <c r="V599" s="1"/>
      <c r="W599" s="1"/>
      <c r="X599" s="1"/>
      <c r="Y599" s="1"/>
      <c r="Z599" s="1"/>
      <c r="AA599" s="1"/>
      <c r="AB599" s="1"/>
      <c r="AC599" s="1"/>
      <c r="AD599" s="1"/>
      <c r="AE599" s="1"/>
      <c r="AF599" s="1"/>
      <c r="AG599" s="1"/>
      <c r="AH599" s="1"/>
      <c r="AI599" s="1"/>
      <c r="AJ599" s="1"/>
      <c r="AK599" s="1"/>
    </row>
    <row r="600" spans="1:37" ht="14.25" customHeight="1">
      <c r="A600" s="425"/>
      <c r="B600" s="1"/>
      <c r="C600" s="1"/>
      <c r="D600" s="1"/>
      <c r="E600" s="1"/>
      <c r="F600" s="1"/>
      <c r="G600" s="1"/>
      <c r="H600" s="1"/>
      <c r="I600" s="1"/>
      <c r="J600" s="1"/>
      <c r="K600" s="1"/>
      <c r="L600" s="1"/>
      <c r="M600" s="1"/>
      <c r="N600" s="1"/>
      <c r="O600" s="1"/>
      <c r="P600" s="229"/>
      <c r="Q600" s="1"/>
      <c r="R600" s="1"/>
      <c r="S600" s="1"/>
      <c r="T600" s="1"/>
      <c r="U600" s="1"/>
      <c r="V600" s="1"/>
      <c r="W600" s="1"/>
      <c r="X600" s="1"/>
      <c r="Y600" s="1"/>
      <c r="Z600" s="1"/>
      <c r="AA600" s="1"/>
      <c r="AB600" s="1"/>
      <c r="AC600" s="1"/>
      <c r="AD600" s="1"/>
      <c r="AE600" s="1"/>
      <c r="AF600" s="1"/>
      <c r="AG600" s="1"/>
      <c r="AH600" s="1"/>
      <c r="AI600" s="1"/>
      <c r="AJ600" s="1"/>
      <c r="AK600" s="1"/>
    </row>
    <row r="601" spans="1:37" ht="14.25" customHeight="1">
      <c r="A601" s="425"/>
      <c r="B601" s="1"/>
      <c r="C601" s="1"/>
      <c r="D601" s="1"/>
      <c r="E601" s="1"/>
      <c r="F601" s="1"/>
      <c r="G601" s="1"/>
      <c r="H601" s="1"/>
      <c r="I601" s="1"/>
      <c r="J601" s="1"/>
      <c r="K601" s="1"/>
      <c r="L601" s="1"/>
      <c r="M601" s="1"/>
      <c r="N601" s="1"/>
      <c r="O601" s="1"/>
      <c r="P601" s="229"/>
      <c r="Q601" s="1"/>
      <c r="R601" s="1"/>
      <c r="S601" s="1"/>
      <c r="T601" s="1"/>
      <c r="U601" s="1"/>
      <c r="V601" s="1"/>
      <c r="W601" s="1"/>
      <c r="X601" s="1"/>
      <c r="Y601" s="1"/>
      <c r="Z601" s="1"/>
      <c r="AA601" s="1"/>
      <c r="AB601" s="1"/>
      <c r="AC601" s="1"/>
      <c r="AD601" s="1"/>
      <c r="AE601" s="1"/>
      <c r="AF601" s="1"/>
      <c r="AG601" s="1"/>
      <c r="AH601" s="1"/>
      <c r="AI601" s="1"/>
      <c r="AJ601" s="1"/>
      <c r="AK601" s="1"/>
    </row>
    <row r="602" spans="1:37" ht="14.25" customHeight="1">
      <c r="A602" s="425"/>
      <c r="B602" s="1"/>
      <c r="C602" s="1"/>
      <c r="D602" s="1"/>
      <c r="E602" s="1"/>
      <c r="F602" s="1"/>
      <c r="G602" s="1"/>
      <c r="H602" s="1"/>
      <c r="I602" s="1"/>
      <c r="J602" s="1"/>
      <c r="K602" s="1"/>
      <c r="L602" s="1"/>
      <c r="M602" s="1"/>
      <c r="N602" s="1"/>
      <c r="O602" s="1"/>
      <c r="P602" s="229"/>
      <c r="Q602" s="1"/>
      <c r="R602" s="1"/>
      <c r="S602" s="1"/>
      <c r="T602" s="1"/>
      <c r="U602" s="1"/>
      <c r="V602" s="1"/>
      <c r="W602" s="1"/>
      <c r="X602" s="1"/>
      <c r="Y602" s="1"/>
      <c r="Z602" s="1"/>
      <c r="AA602" s="1"/>
      <c r="AB602" s="1"/>
      <c r="AC602" s="1"/>
      <c r="AD602" s="1"/>
      <c r="AE602" s="1"/>
      <c r="AF602" s="1"/>
      <c r="AG602" s="1"/>
      <c r="AH602" s="1"/>
      <c r="AI602" s="1"/>
      <c r="AJ602" s="1"/>
      <c r="AK602" s="1"/>
    </row>
    <row r="603" spans="1:37" ht="14.25" customHeight="1">
      <c r="A603" s="425"/>
      <c r="B603" s="1"/>
      <c r="C603" s="1"/>
      <c r="D603" s="1"/>
      <c r="E603" s="1"/>
      <c r="F603" s="1"/>
      <c r="G603" s="1"/>
      <c r="H603" s="1"/>
      <c r="I603" s="1"/>
      <c r="J603" s="1"/>
      <c r="K603" s="1"/>
      <c r="L603" s="1"/>
      <c r="M603" s="1"/>
      <c r="N603" s="1"/>
      <c r="O603" s="1"/>
      <c r="P603" s="229"/>
      <c r="Q603" s="1"/>
      <c r="R603" s="1"/>
      <c r="S603" s="1"/>
      <c r="T603" s="1"/>
      <c r="U603" s="1"/>
      <c r="V603" s="1"/>
      <c r="W603" s="1"/>
      <c r="X603" s="1"/>
      <c r="Y603" s="1"/>
      <c r="Z603" s="1"/>
      <c r="AA603" s="1"/>
      <c r="AB603" s="1"/>
      <c r="AC603" s="1"/>
      <c r="AD603" s="1"/>
      <c r="AE603" s="1"/>
      <c r="AF603" s="1"/>
      <c r="AG603" s="1"/>
      <c r="AH603" s="1"/>
      <c r="AI603" s="1"/>
      <c r="AJ603" s="1"/>
      <c r="AK603" s="1"/>
    </row>
    <row r="604" spans="1:37" ht="14.25" customHeight="1">
      <c r="A604" s="425"/>
      <c r="B604" s="1"/>
      <c r="C604" s="1"/>
      <c r="D604" s="1"/>
      <c r="E604" s="1"/>
      <c r="F604" s="1"/>
      <c r="G604" s="1"/>
      <c r="H604" s="1"/>
      <c r="I604" s="1"/>
      <c r="J604" s="1"/>
      <c r="K604" s="1"/>
      <c r="L604" s="1"/>
      <c r="M604" s="1"/>
      <c r="N604" s="1"/>
      <c r="O604" s="1"/>
      <c r="P604" s="229"/>
      <c r="Q604" s="1"/>
      <c r="R604" s="1"/>
      <c r="S604" s="1"/>
      <c r="T604" s="1"/>
      <c r="U604" s="1"/>
      <c r="V604" s="1"/>
      <c r="W604" s="1"/>
      <c r="X604" s="1"/>
      <c r="Y604" s="1"/>
      <c r="Z604" s="1"/>
      <c r="AA604" s="1"/>
      <c r="AB604" s="1"/>
      <c r="AC604" s="1"/>
      <c r="AD604" s="1"/>
      <c r="AE604" s="1"/>
      <c r="AF604" s="1"/>
      <c r="AG604" s="1"/>
      <c r="AH604" s="1"/>
      <c r="AI604" s="1"/>
      <c r="AJ604" s="1"/>
      <c r="AK604" s="1"/>
    </row>
    <row r="605" spans="1:37" ht="14.25" customHeight="1">
      <c r="A605" s="425"/>
      <c r="B605" s="1"/>
      <c r="C605" s="1"/>
      <c r="D605" s="1"/>
      <c r="E605" s="1"/>
      <c r="F605" s="1"/>
      <c r="G605" s="1"/>
      <c r="H605" s="1"/>
      <c r="I605" s="1"/>
      <c r="J605" s="1"/>
      <c r="K605" s="1"/>
      <c r="L605" s="1"/>
      <c r="M605" s="1"/>
      <c r="N605" s="1"/>
      <c r="O605" s="1"/>
      <c r="P605" s="229"/>
      <c r="Q605" s="1"/>
      <c r="R605" s="1"/>
      <c r="S605" s="1"/>
      <c r="T605" s="1"/>
      <c r="U605" s="1"/>
      <c r="V605" s="1"/>
      <c r="W605" s="1"/>
      <c r="X605" s="1"/>
      <c r="Y605" s="1"/>
      <c r="Z605" s="1"/>
      <c r="AA605" s="1"/>
      <c r="AB605" s="1"/>
      <c r="AC605" s="1"/>
      <c r="AD605" s="1"/>
      <c r="AE605" s="1"/>
      <c r="AF605" s="1"/>
      <c r="AG605" s="1"/>
      <c r="AH605" s="1"/>
      <c r="AI605" s="1"/>
      <c r="AJ605" s="1"/>
      <c r="AK605" s="1"/>
    </row>
    <row r="606" spans="1:37" ht="14.25" customHeight="1">
      <c r="A606" s="425"/>
      <c r="B606" s="1"/>
      <c r="C606" s="1"/>
      <c r="D606" s="1"/>
      <c r="E606" s="1"/>
      <c r="F606" s="1"/>
      <c r="G606" s="1"/>
      <c r="H606" s="1"/>
      <c r="I606" s="1"/>
      <c r="J606" s="1"/>
      <c r="K606" s="1"/>
      <c r="L606" s="1"/>
      <c r="M606" s="1"/>
      <c r="N606" s="1"/>
      <c r="O606" s="1"/>
      <c r="P606" s="229"/>
      <c r="Q606" s="1"/>
      <c r="R606" s="1"/>
      <c r="S606" s="1"/>
      <c r="T606" s="1"/>
      <c r="U606" s="1"/>
      <c r="V606" s="1"/>
      <c r="W606" s="1"/>
      <c r="X606" s="1"/>
      <c r="Y606" s="1"/>
      <c r="Z606" s="1"/>
      <c r="AA606" s="1"/>
      <c r="AB606" s="1"/>
      <c r="AC606" s="1"/>
      <c r="AD606" s="1"/>
      <c r="AE606" s="1"/>
      <c r="AF606" s="1"/>
      <c r="AG606" s="1"/>
      <c r="AH606" s="1"/>
      <c r="AI606" s="1"/>
      <c r="AJ606" s="1"/>
      <c r="AK606" s="1"/>
    </row>
    <row r="607" spans="1:37" ht="14.25" customHeight="1">
      <c r="A607" s="425"/>
      <c r="B607" s="1"/>
      <c r="C607" s="1"/>
      <c r="D607" s="1"/>
      <c r="E607" s="1"/>
      <c r="F607" s="1"/>
      <c r="G607" s="1"/>
      <c r="H607" s="1"/>
      <c r="I607" s="1"/>
      <c r="J607" s="1"/>
      <c r="K607" s="1"/>
      <c r="L607" s="1"/>
      <c r="M607" s="1"/>
      <c r="N607" s="1"/>
      <c r="O607" s="1"/>
      <c r="P607" s="229"/>
      <c r="Q607" s="1"/>
      <c r="R607" s="1"/>
      <c r="S607" s="1"/>
      <c r="T607" s="1"/>
      <c r="U607" s="1"/>
      <c r="V607" s="1"/>
      <c r="W607" s="1"/>
      <c r="X607" s="1"/>
      <c r="Y607" s="1"/>
      <c r="Z607" s="1"/>
      <c r="AA607" s="1"/>
      <c r="AB607" s="1"/>
      <c r="AC607" s="1"/>
      <c r="AD607" s="1"/>
      <c r="AE607" s="1"/>
      <c r="AF607" s="1"/>
      <c r="AG607" s="1"/>
      <c r="AH607" s="1"/>
      <c r="AI607" s="1"/>
      <c r="AJ607" s="1"/>
      <c r="AK607" s="1"/>
    </row>
    <row r="608" spans="1:37" ht="14.25" customHeight="1">
      <c r="A608" s="425"/>
      <c r="B608" s="1"/>
      <c r="C608" s="1"/>
      <c r="D608" s="1"/>
      <c r="E608" s="1"/>
      <c r="F608" s="1"/>
      <c r="G608" s="1"/>
      <c r="H608" s="1"/>
      <c r="I608" s="1"/>
      <c r="J608" s="1"/>
      <c r="K608" s="1"/>
      <c r="L608" s="1"/>
      <c r="M608" s="1"/>
      <c r="N608" s="1"/>
      <c r="O608" s="1"/>
      <c r="P608" s="229"/>
      <c r="Q608" s="1"/>
      <c r="R608" s="1"/>
      <c r="S608" s="1"/>
      <c r="T608" s="1"/>
      <c r="U608" s="1"/>
      <c r="V608" s="1"/>
      <c r="W608" s="1"/>
      <c r="X608" s="1"/>
      <c r="Y608" s="1"/>
      <c r="Z608" s="1"/>
      <c r="AA608" s="1"/>
      <c r="AB608" s="1"/>
      <c r="AC608" s="1"/>
      <c r="AD608" s="1"/>
      <c r="AE608" s="1"/>
      <c r="AF608" s="1"/>
      <c r="AG608" s="1"/>
      <c r="AH608" s="1"/>
      <c r="AI608" s="1"/>
      <c r="AJ608" s="1"/>
      <c r="AK608" s="1"/>
    </row>
    <row r="609" spans="1:37" ht="14.25" customHeight="1">
      <c r="A609" s="425"/>
      <c r="B609" s="1"/>
      <c r="C609" s="1"/>
      <c r="D609" s="1"/>
      <c r="E609" s="1"/>
      <c r="F609" s="1"/>
      <c r="G609" s="1"/>
      <c r="H609" s="1"/>
      <c r="I609" s="1"/>
      <c r="J609" s="1"/>
      <c r="K609" s="1"/>
      <c r="L609" s="1"/>
      <c r="M609" s="1"/>
      <c r="N609" s="1"/>
      <c r="O609" s="1"/>
      <c r="P609" s="229"/>
      <c r="Q609" s="1"/>
      <c r="R609" s="1"/>
      <c r="S609" s="1"/>
      <c r="T609" s="1"/>
      <c r="U609" s="1"/>
      <c r="V609" s="1"/>
      <c r="W609" s="1"/>
      <c r="X609" s="1"/>
      <c r="Y609" s="1"/>
      <c r="Z609" s="1"/>
      <c r="AA609" s="1"/>
      <c r="AB609" s="1"/>
      <c r="AC609" s="1"/>
      <c r="AD609" s="1"/>
      <c r="AE609" s="1"/>
      <c r="AF609" s="1"/>
      <c r="AG609" s="1"/>
      <c r="AH609" s="1"/>
      <c r="AI609" s="1"/>
      <c r="AJ609" s="1"/>
      <c r="AK609" s="1"/>
    </row>
    <row r="610" spans="1:37" ht="14.25" customHeight="1">
      <c r="A610" s="425"/>
      <c r="B610" s="1"/>
      <c r="C610" s="1"/>
      <c r="D610" s="1"/>
      <c r="E610" s="1"/>
      <c r="F610" s="1"/>
      <c r="G610" s="1"/>
      <c r="H610" s="1"/>
      <c r="I610" s="1"/>
      <c r="J610" s="1"/>
      <c r="K610" s="1"/>
      <c r="L610" s="1"/>
      <c r="M610" s="1"/>
      <c r="N610" s="1"/>
      <c r="O610" s="1"/>
      <c r="P610" s="229"/>
      <c r="Q610" s="1"/>
      <c r="R610" s="1"/>
      <c r="S610" s="1"/>
      <c r="T610" s="1"/>
      <c r="U610" s="1"/>
      <c r="V610" s="1"/>
      <c r="W610" s="1"/>
      <c r="X610" s="1"/>
      <c r="Y610" s="1"/>
      <c r="Z610" s="1"/>
      <c r="AA610" s="1"/>
      <c r="AB610" s="1"/>
      <c r="AC610" s="1"/>
      <c r="AD610" s="1"/>
      <c r="AE610" s="1"/>
      <c r="AF610" s="1"/>
      <c r="AG610" s="1"/>
      <c r="AH610" s="1"/>
      <c r="AI610" s="1"/>
      <c r="AJ610" s="1"/>
      <c r="AK610" s="1"/>
    </row>
    <row r="611" spans="1:37" ht="14.25" customHeight="1">
      <c r="A611" s="425"/>
      <c r="B611" s="1"/>
      <c r="C611" s="1"/>
      <c r="D611" s="1"/>
      <c r="E611" s="1"/>
      <c r="F611" s="1"/>
      <c r="G611" s="1"/>
      <c r="H611" s="1"/>
      <c r="I611" s="1"/>
      <c r="J611" s="1"/>
      <c r="K611" s="1"/>
      <c r="L611" s="1"/>
      <c r="M611" s="1"/>
      <c r="N611" s="1"/>
      <c r="O611" s="1"/>
      <c r="P611" s="229"/>
      <c r="Q611" s="1"/>
      <c r="R611" s="1"/>
      <c r="S611" s="1"/>
      <c r="T611" s="1"/>
      <c r="U611" s="1"/>
      <c r="V611" s="1"/>
      <c r="W611" s="1"/>
      <c r="X611" s="1"/>
      <c r="Y611" s="1"/>
      <c r="Z611" s="1"/>
      <c r="AA611" s="1"/>
      <c r="AB611" s="1"/>
      <c r="AC611" s="1"/>
      <c r="AD611" s="1"/>
      <c r="AE611" s="1"/>
      <c r="AF611" s="1"/>
      <c r="AG611" s="1"/>
      <c r="AH611" s="1"/>
      <c r="AI611" s="1"/>
      <c r="AJ611" s="1"/>
      <c r="AK611" s="1"/>
    </row>
    <row r="612" spans="1:37" ht="14.25" customHeight="1">
      <c r="A612" s="425"/>
      <c r="B612" s="1"/>
      <c r="C612" s="1"/>
      <c r="D612" s="1"/>
      <c r="E612" s="1"/>
      <c r="F612" s="1"/>
      <c r="G612" s="1"/>
      <c r="H612" s="1"/>
      <c r="I612" s="1"/>
      <c r="J612" s="1"/>
      <c r="K612" s="1"/>
      <c r="L612" s="1"/>
      <c r="M612" s="1"/>
      <c r="N612" s="1"/>
      <c r="O612" s="1"/>
      <c r="P612" s="229"/>
      <c r="Q612" s="1"/>
      <c r="R612" s="1"/>
      <c r="S612" s="1"/>
      <c r="T612" s="1"/>
      <c r="U612" s="1"/>
      <c r="V612" s="1"/>
      <c r="W612" s="1"/>
      <c r="X612" s="1"/>
      <c r="Y612" s="1"/>
      <c r="Z612" s="1"/>
      <c r="AA612" s="1"/>
      <c r="AB612" s="1"/>
      <c r="AC612" s="1"/>
      <c r="AD612" s="1"/>
      <c r="AE612" s="1"/>
      <c r="AF612" s="1"/>
      <c r="AG612" s="1"/>
      <c r="AH612" s="1"/>
      <c r="AI612" s="1"/>
      <c r="AJ612" s="1"/>
      <c r="AK612" s="1"/>
    </row>
    <row r="613" spans="1:37" ht="14.25" customHeight="1">
      <c r="A613" s="425"/>
      <c r="B613" s="1"/>
      <c r="C613" s="1"/>
      <c r="D613" s="1"/>
      <c r="E613" s="1"/>
      <c r="F613" s="1"/>
      <c r="G613" s="1"/>
      <c r="H613" s="1"/>
      <c r="I613" s="1"/>
      <c r="J613" s="1"/>
      <c r="K613" s="1"/>
      <c r="L613" s="1"/>
      <c r="M613" s="1"/>
      <c r="N613" s="1"/>
      <c r="O613" s="1"/>
      <c r="P613" s="229"/>
      <c r="Q613" s="1"/>
      <c r="R613" s="1"/>
      <c r="S613" s="1"/>
      <c r="T613" s="1"/>
      <c r="U613" s="1"/>
      <c r="V613" s="1"/>
      <c r="W613" s="1"/>
      <c r="X613" s="1"/>
      <c r="Y613" s="1"/>
      <c r="Z613" s="1"/>
      <c r="AA613" s="1"/>
      <c r="AB613" s="1"/>
      <c r="AC613" s="1"/>
      <c r="AD613" s="1"/>
      <c r="AE613" s="1"/>
      <c r="AF613" s="1"/>
      <c r="AG613" s="1"/>
      <c r="AH613" s="1"/>
      <c r="AI613" s="1"/>
      <c r="AJ613" s="1"/>
      <c r="AK613" s="1"/>
    </row>
    <row r="614" spans="1:37" ht="14.25" customHeight="1">
      <c r="A614" s="425"/>
      <c r="B614" s="1"/>
      <c r="C614" s="1"/>
      <c r="D614" s="1"/>
      <c r="E614" s="1"/>
      <c r="F614" s="1"/>
      <c r="G614" s="1"/>
      <c r="H614" s="1"/>
      <c r="I614" s="1"/>
      <c r="J614" s="1"/>
      <c r="K614" s="1"/>
      <c r="L614" s="1"/>
      <c r="M614" s="1"/>
      <c r="N614" s="1"/>
      <c r="O614" s="1"/>
      <c r="P614" s="229"/>
      <c r="Q614" s="1"/>
      <c r="R614" s="1"/>
      <c r="S614" s="1"/>
      <c r="T614" s="1"/>
      <c r="U614" s="1"/>
      <c r="V614" s="1"/>
      <c r="W614" s="1"/>
      <c r="X614" s="1"/>
      <c r="Y614" s="1"/>
      <c r="Z614" s="1"/>
      <c r="AA614" s="1"/>
      <c r="AB614" s="1"/>
      <c r="AC614" s="1"/>
      <c r="AD614" s="1"/>
      <c r="AE614" s="1"/>
      <c r="AF614" s="1"/>
      <c r="AG614" s="1"/>
      <c r="AH614" s="1"/>
      <c r="AI614" s="1"/>
      <c r="AJ614" s="1"/>
      <c r="AK614" s="1"/>
    </row>
    <row r="615" spans="1:37" ht="14.25" customHeight="1">
      <c r="A615" s="425"/>
      <c r="B615" s="1"/>
      <c r="C615" s="1"/>
      <c r="D615" s="1"/>
      <c r="E615" s="1"/>
      <c r="F615" s="1"/>
      <c r="G615" s="1"/>
      <c r="H615" s="1"/>
      <c r="I615" s="1"/>
      <c r="J615" s="1"/>
      <c r="K615" s="1"/>
      <c r="L615" s="1"/>
      <c r="M615" s="1"/>
      <c r="N615" s="1"/>
      <c r="O615" s="1"/>
      <c r="P615" s="229"/>
      <c r="Q615" s="1"/>
      <c r="R615" s="1"/>
      <c r="S615" s="1"/>
      <c r="T615" s="1"/>
      <c r="U615" s="1"/>
      <c r="V615" s="1"/>
      <c r="W615" s="1"/>
      <c r="X615" s="1"/>
      <c r="Y615" s="1"/>
      <c r="Z615" s="1"/>
      <c r="AA615" s="1"/>
      <c r="AB615" s="1"/>
      <c r="AC615" s="1"/>
      <c r="AD615" s="1"/>
      <c r="AE615" s="1"/>
      <c r="AF615" s="1"/>
      <c r="AG615" s="1"/>
      <c r="AH615" s="1"/>
      <c r="AI615" s="1"/>
      <c r="AJ615" s="1"/>
      <c r="AK615" s="1"/>
    </row>
    <row r="616" spans="1:37" ht="14.25" customHeight="1">
      <c r="A616" s="425"/>
      <c r="B616" s="1"/>
      <c r="C616" s="1"/>
      <c r="D616" s="1"/>
      <c r="E616" s="1"/>
      <c r="F616" s="1"/>
      <c r="G616" s="1"/>
      <c r="H616" s="1"/>
      <c r="I616" s="1"/>
      <c r="J616" s="1"/>
      <c r="K616" s="1"/>
      <c r="L616" s="1"/>
      <c r="M616" s="1"/>
      <c r="N616" s="1"/>
      <c r="O616" s="1"/>
      <c r="P616" s="229"/>
      <c r="Q616" s="1"/>
      <c r="R616" s="1"/>
      <c r="S616" s="1"/>
      <c r="T616" s="1"/>
      <c r="U616" s="1"/>
      <c r="V616" s="1"/>
      <c r="W616" s="1"/>
      <c r="X616" s="1"/>
      <c r="Y616" s="1"/>
      <c r="Z616" s="1"/>
      <c r="AA616" s="1"/>
      <c r="AB616" s="1"/>
      <c r="AC616" s="1"/>
      <c r="AD616" s="1"/>
      <c r="AE616" s="1"/>
      <c r="AF616" s="1"/>
      <c r="AG616" s="1"/>
      <c r="AH616" s="1"/>
      <c r="AI616" s="1"/>
      <c r="AJ616" s="1"/>
      <c r="AK616" s="1"/>
    </row>
    <row r="617" spans="1:37" ht="14.25" customHeight="1">
      <c r="A617" s="425"/>
      <c r="B617" s="1"/>
      <c r="C617" s="1"/>
      <c r="D617" s="1"/>
      <c r="E617" s="1"/>
      <c r="F617" s="1"/>
      <c r="G617" s="1"/>
      <c r="H617" s="1"/>
      <c r="I617" s="1"/>
      <c r="J617" s="1"/>
      <c r="K617" s="1"/>
      <c r="L617" s="1"/>
      <c r="M617" s="1"/>
      <c r="N617" s="1"/>
      <c r="O617" s="1"/>
      <c r="P617" s="229"/>
      <c r="Q617" s="1"/>
      <c r="R617" s="1"/>
      <c r="S617" s="1"/>
      <c r="T617" s="1"/>
      <c r="U617" s="1"/>
      <c r="V617" s="1"/>
      <c r="W617" s="1"/>
      <c r="X617" s="1"/>
      <c r="Y617" s="1"/>
      <c r="Z617" s="1"/>
      <c r="AA617" s="1"/>
      <c r="AB617" s="1"/>
      <c r="AC617" s="1"/>
      <c r="AD617" s="1"/>
      <c r="AE617" s="1"/>
      <c r="AF617" s="1"/>
      <c r="AG617" s="1"/>
      <c r="AH617" s="1"/>
      <c r="AI617" s="1"/>
      <c r="AJ617" s="1"/>
      <c r="AK617" s="1"/>
    </row>
    <row r="618" spans="1:37" ht="14.25" customHeight="1">
      <c r="A618" s="425"/>
      <c r="B618" s="1"/>
      <c r="C618" s="1"/>
      <c r="D618" s="1"/>
      <c r="E618" s="1"/>
      <c r="F618" s="1"/>
      <c r="G618" s="1"/>
      <c r="H618" s="1"/>
      <c r="I618" s="1"/>
      <c r="J618" s="1"/>
      <c r="K618" s="1"/>
      <c r="L618" s="1"/>
      <c r="M618" s="1"/>
      <c r="N618" s="1"/>
      <c r="O618" s="1"/>
      <c r="P618" s="229"/>
      <c r="Q618" s="1"/>
      <c r="R618" s="1"/>
      <c r="S618" s="1"/>
      <c r="T618" s="1"/>
      <c r="U618" s="1"/>
      <c r="V618" s="1"/>
      <c r="W618" s="1"/>
      <c r="X618" s="1"/>
      <c r="Y618" s="1"/>
      <c r="Z618" s="1"/>
      <c r="AA618" s="1"/>
      <c r="AB618" s="1"/>
      <c r="AC618" s="1"/>
      <c r="AD618" s="1"/>
      <c r="AE618" s="1"/>
      <c r="AF618" s="1"/>
      <c r="AG618" s="1"/>
      <c r="AH618" s="1"/>
      <c r="AI618" s="1"/>
      <c r="AJ618" s="1"/>
      <c r="AK618" s="1"/>
    </row>
    <row r="619" spans="1:37" ht="14.25" customHeight="1">
      <c r="A619" s="425"/>
      <c r="B619" s="1"/>
      <c r="C619" s="1"/>
      <c r="D619" s="1"/>
      <c r="E619" s="1"/>
      <c r="F619" s="1"/>
      <c r="G619" s="1"/>
      <c r="H619" s="1"/>
      <c r="I619" s="1"/>
      <c r="J619" s="1"/>
      <c r="K619" s="1"/>
      <c r="L619" s="1"/>
      <c r="M619" s="1"/>
      <c r="N619" s="1"/>
      <c r="O619" s="1"/>
      <c r="P619" s="229"/>
      <c r="Q619" s="1"/>
      <c r="R619" s="1"/>
      <c r="S619" s="1"/>
      <c r="T619" s="1"/>
      <c r="U619" s="1"/>
      <c r="V619" s="1"/>
      <c r="W619" s="1"/>
      <c r="X619" s="1"/>
      <c r="Y619" s="1"/>
      <c r="Z619" s="1"/>
      <c r="AA619" s="1"/>
      <c r="AB619" s="1"/>
      <c r="AC619" s="1"/>
      <c r="AD619" s="1"/>
      <c r="AE619" s="1"/>
      <c r="AF619" s="1"/>
      <c r="AG619" s="1"/>
      <c r="AH619" s="1"/>
      <c r="AI619" s="1"/>
      <c r="AJ619" s="1"/>
      <c r="AK619" s="1"/>
    </row>
    <row r="620" spans="1:37" ht="14.25" customHeight="1">
      <c r="A620" s="425"/>
      <c r="B620" s="1"/>
      <c r="C620" s="1"/>
      <c r="D620" s="1"/>
      <c r="E620" s="1"/>
      <c r="F620" s="1"/>
      <c r="G620" s="1"/>
      <c r="H620" s="1"/>
      <c r="I620" s="1"/>
      <c r="J620" s="1"/>
      <c r="K620" s="1"/>
      <c r="L620" s="1"/>
      <c r="M620" s="1"/>
      <c r="N620" s="1"/>
      <c r="O620" s="1"/>
      <c r="P620" s="229"/>
      <c r="Q620" s="1"/>
      <c r="R620" s="1"/>
      <c r="S620" s="1"/>
      <c r="T620" s="1"/>
      <c r="U620" s="1"/>
      <c r="V620" s="1"/>
      <c r="W620" s="1"/>
      <c r="X620" s="1"/>
      <c r="Y620" s="1"/>
      <c r="Z620" s="1"/>
      <c r="AA620" s="1"/>
      <c r="AB620" s="1"/>
      <c r="AC620" s="1"/>
      <c r="AD620" s="1"/>
      <c r="AE620" s="1"/>
      <c r="AF620" s="1"/>
      <c r="AG620" s="1"/>
      <c r="AH620" s="1"/>
      <c r="AI620" s="1"/>
      <c r="AJ620" s="1"/>
      <c r="AK620" s="1"/>
    </row>
    <row r="621" spans="1:37" ht="14.25" customHeight="1">
      <c r="A621" s="425"/>
      <c r="B621" s="1"/>
      <c r="C621" s="1"/>
      <c r="D621" s="1"/>
      <c r="E621" s="1"/>
      <c r="F621" s="1"/>
      <c r="G621" s="1"/>
      <c r="H621" s="1"/>
      <c r="I621" s="1"/>
      <c r="J621" s="1"/>
      <c r="K621" s="1"/>
      <c r="L621" s="1"/>
      <c r="M621" s="1"/>
      <c r="N621" s="1"/>
      <c r="O621" s="1"/>
      <c r="P621" s="229"/>
      <c r="Q621" s="1"/>
      <c r="R621" s="1"/>
      <c r="S621" s="1"/>
      <c r="T621" s="1"/>
      <c r="U621" s="1"/>
      <c r="V621" s="1"/>
      <c r="W621" s="1"/>
      <c r="X621" s="1"/>
      <c r="Y621" s="1"/>
      <c r="Z621" s="1"/>
      <c r="AA621" s="1"/>
      <c r="AB621" s="1"/>
      <c r="AC621" s="1"/>
      <c r="AD621" s="1"/>
      <c r="AE621" s="1"/>
      <c r="AF621" s="1"/>
      <c r="AG621" s="1"/>
      <c r="AH621" s="1"/>
      <c r="AI621" s="1"/>
      <c r="AJ621" s="1"/>
      <c r="AK621" s="1"/>
    </row>
    <row r="622" spans="1:37" ht="14.25" customHeight="1">
      <c r="A622" s="425"/>
      <c r="B622" s="1"/>
      <c r="C622" s="1"/>
      <c r="D622" s="1"/>
      <c r="E622" s="1"/>
      <c r="F622" s="1"/>
      <c r="G622" s="1"/>
      <c r="H622" s="1"/>
      <c r="I622" s="1"/>
      <c r="J622" s="1"/>
      <c r="K622" s="1"/>
      <c r="L622" s="1"/>
      <c r="M622" s="1"/>
      <c r="N622" s="1"/>
      <c r="O622" s="1"/>
      <c r="P622" s="229"/>
      <c r="Q622" s="1"/>
      <c r="R622" s="1"/>
      <c r="S622" s="1"/>
      <c r="T622" s="1"/>
      <c r="U622" s="1"/>
      <c r="V622" s="1"/>
      <c r="W622" s="1"/>
      <c r="X622" s="1"/>
      <c r="Y622" s="1"/>
      <c r="Z622" s="1"/>
      <c r="AA622" s="1"/>
      <c r="AB622" s="1"/>
      <c r="AC622" s="1"/>
      <c r="AD622" s="1"/>
      <c r="AE622" s="1"/>
      <c r="AF622" s="1"/>
      <c r="AG622" s="1"/>
      <c r="AH622" s="1"/>
      <c r="AI622" s="1"/>
      <c r="AJ622" s="1"/>
      <c r="AK622" s="1"/>
    </row>
    <row r="623" spans="1:37" ht="14.25" customHeight="1">
      <c r="A623" s="425"/>
      <c r="B623" s="1"/>
      <c r="C623" s="1"/>
      <c r="D623" s="1"/>
      <c r="E623" s="1"/>
      <c r="F623" s="1"/>
      <c r="G623" s="1"/>
      <c r="H623" s="1"/>
      <c r="I623" s="1"/>
      <c r="J623" s="1"/>
      <c r="K623" s="1"/>
      <c r="L623" s="1"/>
      <c r="M623" s="1"/>
      <c r="N623" s="1"/>
      <c r="O623" s="1"/>
      <c r="P623" s="229"/>
      <c r="Q623" s="1"/>
      <c r="R623" s="1"/>
      <c r="S623" s="1"/>
      <c r="T623" s="1"/>
      <c r="U623" s="1"/>
      <c r="V623" s="1"/>
      <c r="W623" s="1"/>
      <c r="X623" s="1"/>
      <c r="Y623" s="1"/>
      <c r="Z623" s="1"/>
      <c r="AA623" s="1"/>
      <c r="AB623" s="1"/>
      <c r="AC623" s="1"/>
      <c r="AD623" s="1"/>
      <c r="AE623" s="1"/>
      <c r="AF623" s="1"/>
      <c r="AG623" s="1"/>
      <c r="AH623" s="1"/>
      <c r="AI623" s="1"/>
      <c r="AJ623" s="1"/>
      <c r="AK623" s="1"/>
    </row>
    <row r="624" spans="1:37" ht="14.25" customHeight="1">
      <c r="A624" s="425"/>
      <c r="B624" s="1"/>
      <c r="C624" s="1"/>
      <c r="D624" s="1"/>
      <c r="E624" s="1"/>
      <c r="F624" s="1"/>
      <c r="G624" s="1"/>
      <c r="H624" s="1"/>
      <c r="I624" s="1"/>
      <c r="J624" s="1"/>
      <c r="K624" s="1"/>
      <c r="L624" s="1"/>
      <c r="M624" s="1"/>
      <c r="N624" s="1"/>
      <c r="O624" s="1"/>
      <c r="P624" s="229"/>
      <c r="Q624" s="1"/>
      <c r="R624" s="1"/>
      <c r="S624" s="1"/>
      <c r="T624" s="1"/>
      <c r="U624" s="1"/>
      <c r="V624" s="1"/>
      <c r="W624" s="1"/>
      <c r="X624" s="1"/>
      <c r="Y624" s="1"/>
      <c r="Z624" s="1"/>
      <c r="AA624" s="1"/>
      <c r="AB624" s="1"/>
      <c r="AC624" s="1"/>
      <c r="AD624" s="1"/>
      <c r="AE624" s="1"/>
      <c r="AF624" s="1"/>
      <c r="AG624" s="1"/>
      <c r="AH624" s="1"/>
      <c r="AI624" s="1"/>
      <c r="AJ624" s="1"/>
      <c r="AK624" s="1"/>
    </row>
    <row r="625" spans="1:37" ht="14.25" customHeight="1">
      <c r="A625" s="425"/>
      <c r="B625" s="1"/>
      <c r="C625" s="1"/>
      <c r="D625" s="1"/>
      <c r="E625" s="1"/>
      <c r="F625" s="1"/>
      <c r="G625" s="1"/>
      <c r="H625" s="1"/>
      <c r="I625" s="1"/>
      <c r="J625" s="1"/>
      <c r="K625" s="1"/>
      <c r="L625" s="1"/>
      <c r="M625" s="1"/>
      <c r="N625" s="1"/>
      <c r="O625" s="1"/>
      <c r="P625" s="229"/>
      <c r="Q625" s="1"/>
      <c r="R625" s="1"/>
      <c r="S625" s="1"/>
      <c r="T625" s="1"/>
      <c r="U625" s="1"/>
      <c r="V625" s="1"/>
      <c r="W625" s="1"/>
      <c r="X625" s="1"/>
      <c r="Y625" s="1"/>
      <c r="Z625" s="1"/>
      <c r="AA625" s="1"/>
      <c r="AB625" s="1"/>
      <c r="AC625" s="1"/>
      <c r="AD625" s="1"/>
      <c r="AE625" s="1"/>
      <c r="AF625" s="1"/>
      <c r="AG625" s="1"/>
      <c r="AH625" s="1"/>
      <c r="AI625" s="1"/>
      <c r="AJ625" s="1"/>
      <c r="AK625" s="1"/>
    </row>
    <row r="626" spans="1:37" ht="14.25" customHeight="1">
      <c r="A626" s="425"/>
      <c r="B626" s="1"/>
      <c r="C626" s="1"/>
      <c r="D626" s="1"/>
      <c r="E626" s="1"/>
      <c r="F626" s="1"/>
      <c r="G626" s="1"/>
      <c r="H626" s="1"/>
      <c r="I626" s="1"/>
      <c r="J626" s="1"/>
      <c r="K626" s="1"/>
      <c r="L626" s="1"/>
      <c r="M626" s="1"/>
      <c r="N626" s="1"/>
      <c r="O626" s="1"/>
      <c r="P626" s="229"/>
      <c r="Q626" s="1"/>
      <c r="R626" s="1"/>
      <c r="S626" s="1"/>
      <c r="T626" s="1"/>
      <c r="U626" s="1"/>
      <c r="V626" s="1"/>
      <c r="W626" s="1"/>
      <c r="X626" s="1"/>
      <c r="Y626" s="1"/>
      <c r="Z626" s="1"/>
      <c r="AA626" s="1"/>
      <c r="AB626" s="1"/>
      <c r="AC626" s="1"/>
      <c r="AD626" s="1"/>
      <c r="AE626" s="1"/>
      <c r="AF626" s="1"/>
      <c r="AG626" s="1"/>
      <c r="AH626" s="1"/>
      <c r="AI626" s="1"/>
      <c r="AJ626" s="1"/>
      <c r="AK626" s="1"/>
    </row>
    <row r="627" spans="1:37" ht="14.25" customHeight="1">
      <c r="A627" s="425"/>
      <c r="B627" s="1"/>
      <c r="C627" s="1"/>
      <c r="D627" s="1"/>
      <c r="E627" s="1"/>
      <c r="F627" s="1"/>
      <c r="G627" s="1"/>
      <c r="H627" s="1"/>
      <c r="I627" s="1"/>
      <c r="J627" s="1"/>
      <c r="K627" s="1"/>
      <c r="L627" s="1"/>
      <c r="M627" s="1"/>
      <c r="N627" s="1"/>
      <c r="O627" s="1"/>
      <c r="P627" s="229"/>
      <c r="Q627" s="1"/>
      <c r="R627" s="1"/>
      <c r="S627" s="1"/>
      <c r="T627" s="1"/>
      <c r="U627" s="1"/>
      <c r="V627" s="1"/>
      <c r="W627" s="1"/>
      <c r="X627" s="1"/>
      <c r="Y627" s="1"/>
      <c r="Z627" s="1"/>
      <c r="AA627" s="1"/>
      <c r="AB627" s="1"/>
      <c r="AC627" s="1"/>
      <c r="AD627" s="1"/>
      <c r="AE627" s="1"/>
      <c r="AF627" s="1"/>
      <c r="AG627" s="1"/>
      <c r="AH627" s="1"/>
      <c r="AI627" s="1"/>
      <c r="AJ627" s="1"/>
      <c r="AK627" s="1"/>
    </row>
    <row r="628" spans="1:37" ht="14.25" customHeight="1">
      <c r="A628" s="425"/>
      <c r="B628" s="1"/>
      <c r="C628" s="1"/>
      <c r="D628" s="1"/>
      <c r="E628" s="1"/>
      <c r="F628" s="1"/>
      <c r="G628" s="1"/>
      <c r="H628" s="1"/>
      <c r="I628" s="1"/>
      <c r="J628" s="1"/>
      <c r="K628" s="1"/>
      <c r="L628" s="1"/>
      <c r="M628" s="1"/>
      <c r="N628" s="1"/>
      <c r="O628" s="1"/>
      <c r="P628" s="229"/>
      <c r="Q628" s="1"/>
      <c r="R628" s="1"/>
      <c r="S628" s="1"/>
      <c r="T628" s="1"/>
      <c r="U628" s="1"/>
      <c r="V628" s="1"/>
      <c r="W628" s="1"/>
      <c r="X628" s="1"/>
      <c r="Y628" s="1"/>
      <c r="Z628" s="1"/>
      <c r="AA628" s="1"/>
      <c r="AB628" s="1"/>
      <c r="AC628" s="1"/>
      <c r="AD628" s="1"/>
      <c r="AE628" s="1"/>
      <c r="AF628" s="1"/>
      <c r="AG628" s="1"/>
      <c r="AH628" s="1"/>
      <c r="AI628" s="1"/>
      <c r="AJ628" s="1"/>
      <c r="AK628" s="1"/>
    </row>
    <row r="629" spans="1:37" ht="14.25" customHeight="1">
      <c r="A629" s="425"/>
      <c r="B629" s="1"/>
      <c r="C629" s="1"/>
      <c r="D629" s="1"/>
      <c r="E629" s="1"/>
      <c r="F629" s="1"/>
      <c r="G629" s="1"/>
      <c r="H629" s="1"/>
      <c r="I629" s="1"/>
      <c r="J629" s="1"/>
      <c r="K629" s="1"/>
      <c r="L629" s="1"/>
      <c r="M629" s="1"/>
      <c r="N629" s="1"/>
      <c r="O629" s="1"/>
      <c r="P629" s="229"/>
      <c r="Q629" s="1"/>
      <c r="R629" s="1"/>
      <c r="S629" s="1"/>
      <c r="T629" s="1"/>
      <c r="U629" s="1"/>
      <c r="V629" s="1"/>
      <c r="W629" s="1"/>
      <c r="X629" s="1"/>
      <c r="Y629" s="1"/>
      <c r="Z629" s="1"/>
      <c r="AA629" s="1"/>
      <c r="AB629" s="1"/>
      <c r="AC629" s="1"/>
      <c r="AD629" s="1"/>
      <c r="AE629" s="1"/>
      <c r="AF629" s="1"/>
      <c r="AG629" s="1"/>
      <c r="AH629" s="1"/>
      <c r="AI629" s="1"/>
      <c r="AJ629" s="1"/>
      <c r="AK629" s="1"/>
    </row>
    <row r="630" spans="1:37" ht="14.25" customHeight="1">
      <c r="A630" s="425"/>
      <c r="B630" s="1"/>
      <c r="C630" s="1"/>
      <c r="D630" s="1"/>
      <c r="E630" s="1"/>
      <c r="F630" s="1"/>
      <c r="G630" s="1"/>
      <c r="H630" s="1"/>
      <c r="I630" s="1"/>
      <c r="J630" s="1"/>
      <c r="K630" s="1"/>
      <c r="L630" s="1"/>
      <c r="M630" s="1"/>
      <c r="N630" s="1"/>
      <c r="O630" s="1"/>
      <c r="P630" s="229"/>
      <c r="Q630" s="1"/>
      <c r="R630" s="1"/>
      <c r="S630" s="1"/>
      <c r="T630" s="1"/>
      <c r="U630" s="1"/>
      <c r="V630" s="1"/>
      <c r="W630" s="1"/>
      <c r="X630" s="1"/>
      <c r="Y630" s="1"/>
      <c r="Z630" s="1"/>
      <c r="AA630" s="1"/>
      <c r="AB630" s="1"/>
      <c r="AC630" s="1"/>
      <c r="AD630" s="1"/>
      <c r="AE630" s="1"/>
      <c r="AF630" s="1"/>
      <c r="AG630" s="1"/>
      <c r="AH630" s="1"/>
      <c r="AI630" s="1"/>
      <c r="AJ630" s="1"/>
      <c r="AK630" s="1"/>
    </row>
    <row r="631" spans="1:37" ht="14.25" customHeight="1">
      <c r="A631" s="425"/>
      <c r="B631" s="1"/>
      <c r="C631" s="1"/>
      <c r="D631" s="1"/>
      <c r="E631" s="1"/>
      <c r="F631" s="1"/>
      <c r="G631" s="1"/>
      <c r="H631" s="1"/>
      <c r="I631" s="1"/>
      <c r="J631" s="1"/>
      <c r="K631" s="1"/>
      <c r="L631" s="1"/>
      <c r="M631" s="1"/>
      <c r="N631" s="1"/>
      <c r="O631" s="1"/>
      <c r="P631" s="229"/>
      <c r="Q631" s="1"/>
      <c r="R631" s="1"/>
      <c r="S631" s="1"/>
      <c r="T631" s="1"/>
      <c r="U631" s="1"/>
      <c r="V631" s="1"/>
      <c r="W631" s="1"/>
      <c r="X631" s="1"/>
      <c r="Y631" s="1"/>
      <c r="Z631" s="1"/>
      <c r="AA631" s="1"/>
      <c r="AB631" s="1"/>
      <c r="AC631" s="1"/>
      <c r="AD631" s="1"/>
      <c r="AE631" s="1"/>
      <c r="AF631" s="1"/>
      <c r="AG631" s="1"/>
      <c r="AH631" s="1"/>
      <c r="AI631" s="1"/>
      <c r="AJ631" s="1"/>
      <c r="AK631" s="1"/>
    </row>
    <row r="632" spans="1:37" ht="14.25" customHeight="1">
      <c r="A632" s="425"/>
      <c r="B632" s="1"/>
      <c r="C632" s="1"/>
      <c r="D632" s="1"/>
      <c r="E632" s="1"/>
      <c r="F632" s="1"/>
      <c r="G632" s="1"/>
      <c r="H632" s="1"/>
      <c r="I632" s="1"/>
      <c r="J632" s="1"/>
      <c r="K632" s="1"/>
      <c r="L632" s="1"/>
      <c r="M632" s="1"/>
      <c r="N632" s="1"/>
      <c r="O632" s="1"/>
      <c r="P632" s="229"/>
      <c r="Q632" s="1"/>
      <c r="R632" s="1"/>
      <c r="S632" s="1"/>
      <c r="T632" s="1"/>
      <c r="U632" s="1"/>
      <c r="V632" s="1"/>
      <c r="W632" s="1"/>
      <c r="X632" s="1"/>
      <c r="Y632" s="1"/>
      <c r="Z632" s="1"/>
      <c r="AA632" s="1"/>
      <c r="AB632" s="1"/>
      <c r="AC632" s="1"/>
      <c r="AD632" s="1"/>
      <c r="AE632" s="1"/>
      <c r="AF632" s="1"/>
      <c r="AG632" s="1"/>
      <c r="AH632" s="1"/>
      <c r="AI632" s="1"/>
      <c r="AJ632" s="1"/>
      <c r="AK632" s="1"/>
    </row>
    <row r="633" spans="1:37" ht="14.25" customHeight="1">
      <c r="A633" s="425"/>
      <c r="B633" s="1"/>
      <c r="C633" s="1"/>
      <c r="D633" s="1"/>
      <c r="E633" s="1"/>
      <c r="F633" s="1"/>
      <c r="G633" s="1"/>
      <c r="H633" s="1"/>
      <c r="I633" s="1"/>
      <c r="J633" s="1"/>
      <c r="K633" s="1"/>
      <c r="L633" s="1"/>
      <c r="M633" s="1"/>
      <c r="N633" s="1"/>
      <c r="O633" s="1"/>
      <c r="P633" s="229"/>
      <c r="Q633" s="1"/>
      <c r="R633" s="1"/>
      <c r="S633" s="1"/>
      <c r="T633" s="1"/>
      <c r="U633" s="1"/>
      <c r="V633" s="1"/>
      <c r="W633" s="1"/>
      <c r="X633" s="1"/>
      <c r="Y633" s="1"/>
      <c r="Z633" s="1"/>
      <c r="AA633" s="1"/>
      <c r="AB633" s="1"/>
      <c r="AC633" s="1"/>
      <c r="AD633" s="1"/>
      <c r="AE633" s="1"/>
      <c r="AF633" s="1"/>
      <c r="AG633" s="1"/>
      <c r="AH633" s="1"/>
      <c r="AI633" s="1"/>
      <c r="AJ633" s="1"/>
      <c r="AK633" s="1"/>
    </row>
    <row r="634" spans="1:37" ht="14.25" customHeight="1">
      <c r="A634" s="425"/>
      <c r="B634" s="1"/>
      <c r="C634" s="1"/>
      <c r="D634" s="1"/>
      <c r="E634" s="1"/>
      <c r="F634" s="1"/>
      <c r="G634" s="1"/>
      <c r="H634" s="1"/>
      <c r="I634" s="1"/>
      <c r="J634" s="1"/>
      <c r="K634" s="1"/>
      <c r="L634" s="1"/>
      <c r="M634" s="1"/>
      <c r="N634" s="1"/>
      <c r="O634" s="1"/>
      <c r="P634" s="229"/>
      <c r="Q634" s="1"/>
      <c r="R634" s="1"/>
      <c r="S634" s="1"/>
      <c r="T634" s="1"/>
      <c r="U634" s="1"/>
      <c r="V634" s="1"/>
      <c r="W634" s="1"/>
      <c r="X634" s="1"/>
      <c r="Y634" s="1"/>
      <c r="Z634" s="1"/>
      <c r="AA634" s="1"/>
      <c r="AB634" s="1"/>
      <c r="AC634" s="1"/>
      <c r="AD634" s="1"/>
      <c r="AE634" s="1"/>
      <c r="AF634" s="1"/>
      <c r="AG634" s="1"/>
      <c r="AH634" s="1"/>
      <c r="AI634" s="1"/>
      <c r="AJ634" s="1"/>
      <c r="AK634" s="1"/>
    </row>
    <row r="635" spans="1:37" ht="14.25" customHeight="1">
      <c r="A635" s="425"/>
      <c r="B635" s="1"/>
      <c r="C635" s="1"/>
      <c r="D635" s="1"/>
      <c r="E635" s="1"/>
      <c r="F635" s="1"/>
      <c r="G635" s="1"/>
      <c r="H635" s="1"/>
      <c r="I635" s="1"/>
      <c r="J635" s="1"/>
      <c r="K635" s="1"/>
      <c r="L635" s="1"/>
      <c r="M635" s="1"/>
      <c r="N635" s="1"/>
      <c r="O635" s="1"/>
      <c r="P635" s="229"/>
      <c r="Q635" s="1"/>
      <c r="R635" s="1"/>
      <c r="S635" s="1"/>
      <c r="T635" s="1"/>
      <c r="U635" s="1"/>
      <c r="V635" s="1"/>
      <c r="W635" s="1"/>
      <c r="X635" s="1"/>
      <c r="Y635" s="1"/>
      <c r="Z635" s="1"/>
      <c r="AA635" s="1"/>
      <c r="AB635" s="1"/>
      <c r="AC635" s="1"/>
      <c r="AD635" s="1"/>
      <c r="AE635" s="1"/>
      <c r="AF635" s="1"/>
      <c r="AG635" s="1"/>
      <c r="AH635" s="1"/>
      <c r="AI635" s="1"/>
      <c r="AJ635" s="1"/>
      <c r="AK635" s="1"/>
    </row>
    <row r="636" spans="1:37" ht="14.25" customHeight="1">
      <c r="A636" s="425"/>
      <c r="B636" s="1"/>
      <c r="C636" s="1"/>
      <c r="D636" s="1"/>
      <c r="E636" s="1"/>
      <c r="F636" s="1"/>
      <c r="G636" s="1"/>
      <c r="H636" s="1"/>
      <c r="I636" s="1"/>
      <c r="J636" s="1"/>
      <c r="K636" s="1"/>
      <c r="L636" s="1"/>
      <c r="M636" s="1"/>
      <c r="N636" s="1"/>
      <c r="O636" s="1"/>
      <c r="P636" s="229"/>
      <c r="Q636" s="1"/>
      <c r="R636" s="1"/>
      <c r="S636" s="1"/>
      <c r="T636" s="1"/>
      <c r="U636" s="1"/>
      <c r="V636" s="1"/>
      <c r="W636" s="1"/>
      <c r="X636" s="1"/>
      <c r="Y636" s="1"/>
      <c r="Z636" s="1"/>
      <c r="AA636" s="1"/>
      <c r="AB636" s="1"/>
      <c r="AC636" s="1"/>
      <c r="AD636" s="1"/>
      <c r="AE636" s="1"/>
      <c r="AF636" s="1"/>
      <c r="AG636" s="1"/>
      <c r="AH636" s="1"/>
      <c r="AI636" s="1"/>
      <c r="AJ636" s="1"/>
      <c r="AK636" s="1"/>
    </row>
    <row r="637" spans="1:37" ht="14.25" customHeight="1">
      <c r="A637" s="425"/>
      <c r="B637" s="1"/>
      <c r="C637" s="1"/>
      <c r="D637" s="1"/>
      <c r="E637" s="1"/>
      <c r="F637" s="1"/>
      <c r="G637" s="1"/>
      <c r="H637" s="1"/>
      <c r="I637" s="1"/>
      <c r="J637" s="1"/>
      <c r="K637" s="1"/>
      <c r="L637" s="1"/>
      <c r="M637" s="1"/>
      <c r="N637" s="1"/>
      <c r="O637" s="1"/>
      <c r="P637" s="229"/>
      <c r="Q637" s="1"/>
      <c r="R637" s="1"/>
      <c r="S637" s="1"/>
      <c r="T637" s="1"/>
      <c r="U637" s="1"/>
      <c r="V637" s="1"/>
      <c r="W637" s="1"/>
      <c r="X637" s="1"/>
      <c r="Y637" s="1"/>
      <c r="Z637" s="1"/>
      <c r="AA637" s="1"/>
      <c r="AB637" s="1"/>
      <c r="AC637" s="1"/>
      <c r="AD637" s="1"/>
      <c r="AE637" s="1"/>
      <c r="AF637" s="1"/>
      <c r="AG637" s="1"/>
      <c r="AH637" s="1"/>
      <c r="AI637" s="1"/>
      <c r="AJ637" s="1"/>
      <c r="AK637" s="1"/>
    </row>
    <row r="638" spans="1:37" ht="14.25" customHeight="1">
      <c r="A638" s="425"/>
      <c r="B638" s="1"/>
      <c r="C638" s="1"/>
      <c r="D638" s="1"/>
      <c r="E638" s="1"/>
      <c r="F638" s="1"/>
      <c r="G638" s="1"/>
      <c r="H638" s="1"/>
      <c r="I638" s="1"/>
      <c r="J638" s="1"/>
      <c r="K638" s="1"/>
      <c r="L638" s="1"/>
      <c r="M638" s="1"/>
      <c r="N638" s="1"/>
      <c r="O638" s="1"/>
      <c r="P638" s="229"/>
      <c r="Q638" s="1"/>
      <c r="R638" s="1"/>
      <c r="S638" s="1"/>
      <c r="T638" s="1"/>
      <c r="U638" s="1"/>
      <c r="V638" s="1"/>
      <c r="W638" s="1"/>
      <c r="X638" s="1"/>
      <c r="Y638" s="1"/>
      <c r="Z638" s="1"/>
      <c r="AA638" s="1"/>
      <c r="AB638" s="1"/>
      <c r="AC638" s="1"/>
      <c r="AD638" s="1"/>
      <c r="AE638" s="1"/>
      <c r="AF638" s="1"/>
      <c r="AG638" s="1"/>
      <c r="AH638" s="1"/>
      <c r="AI638" s="1"/>
      <c r="AJ638" s="1"/>
      <c r="AK638" s="1"/>
    </row>
    <row r="639" spans="1:37" ht="14.25" customHeight="1">
      <c r="A639" s="425"/>
      <c r="B639" s="1"/>
      <c r="C639" s="1"/>
      <c r="D639" s="1"/>
      <c r="E639" s="1"/>
      <c r="F639" s="1"/>
      <c r="G639" s="1"/>
      <c r="H639" s="1"/>
      <c r="I639" s="1"/>
      <c r="J639" s="1"/>
      <c r="K639" s="1"/>
      <c r="L639" s="1"/>
      <c r="M639" s="1"/>
      <c r="N639" s="1"/>
      <c r="O639" s="1"/>
      <c r="P639" s="229"/>
      <c r="Q639" s="1"/>
      <c r="R639" s="1"/>
      <c r="S639" s="1"/>
      <c r="T639" s="1"/>
      <c r="U639" s="1"/>
      <c r="V639" s="1"/>
      <c r="W639" s="1"/>
      <c r="X639" s="1"/>
      <c r="Y639" s="1"/>
      <c r="Z639" s="1"/>
      <c r="AA639" s="1"/>
      <c r="AB639" s="1"/>
      <c r="AC639" s="1"/>
      <c r="AD639" s="1"/>
      <c r="AE639" s="1"/>
      <c r="AF639" s="1"/>
      <c r="AG639" s="1"/>
      <c r="AH639" s="1"/>
      <c r="AI639" s="1"/>
      <c r="AJ639" s="1"/>
      <c r="AK639" s="1"/>
    </row>
    <row r="640" spans="1:37" ht="14.25" customHeight="1">
      <c r="A640" s="425"/>
      <c r="B640" s="1"/>
      <c r="C640" s="1"/>
      <c r="D640" s="1"/>
      <c r="E640" s="1"/>
      <c r="F640" s="1"/>
      <c r="G640" s="1"/>
      <c r="H640" s="1"/>
      <c r="I640" s="1"/>
      <c r="J640" s="1"/>
      <c r="K640" s="1"/>
      <c r="L640" s="1"/>
      <c r="M640" s="1"/>
      <c r="N640" s="1"/>
      <c r="O640" s="1"/>
      <c r="P640" s="229"/>
      <c r="Q640" s="1"/>
      <c r="R640" s="1"/>
      <c r="S640" s="1"/>
      <c r="T640" s="1"/>
      <c r="U640" s="1"/>
      <c r="V640" s="1"/>
      <c r="W640" s="1"/>
      <c r="X640" s="1"/>
      <c r="Y640" s="1"/>
      <c r="Z640" s="1"/>
      <c r="AA640" s="1"/>
      <c r="AB640" s="1"/>
      <c r="AC640" s="1"/>
      <c r="AD640" s="1"/>
      <c r="AE640" s="1"/>
      <c r="AF640" s="1"/>
      <c r="AG640" s="1"/>
      <c r="AH640" s="1"/>
      <c r="AI640" s="1"/>
      <c r="AJ640" s="1"/>
      <c r="AK640" s="1"/>
    </row>
    <row r="641" spans="1:37" ht="14.25" customHeight="1">
      <c r="A641" s="425"/>
      <c r="B641" s="1"/>
      <c r="C641" s="1"/>
      <c r="D641" s="1"/>
      <c r="E641" s="1"/>
      <c r="F641" s="1"/>
      <c r="G641" s="1"/>
      <c r="H641" s="1"/>
      <c r="I641" s="1"/>
      <c r="J641" s="1"/>
      <c r="K641" s="1"/>
      <c r="L641" s="1"/>
      <c r="M641" s="1"/>
      <c r="N641" s="1"/>
      <c r="O641" s="1"/>
      <c r="P641" s="229"/>
      <c r="Q641" s="1"/>
      <c r="R641" s="1"/>
      <c r="S641" s="1"/>
      <c r="T641" s="1"/>
      <c r="U641" s="1"/>
      <c r="V641" s="1"/>
      <c r="W641" s="1"/>
      <c r="X641" s="1"/>
      <c r="Y641" s="1"/>
      <c r="Z641" s="1"/>
      <c r="AA641" s="1"/>
      <c r="AB641" s="1"/>
      <c r="AC641" s="1"/>
      <c r="AD641" s="1"/>
      <c r="AE641" s="1"/>
      <c r="AF641" s="1"/>
      <c r="AG641" s="1"/>
      <c r="AH641" s="1"/>
      <c r="AI641" s="1"/>
      <c r="AJ641" s="1"/>
      <c r="AK641" s="1"/>
    </row>
    <row r="642" spans="1:37" ht="14.25" customHeight="1">
      <c r="A642" s="425"/>
      <c r="B642" s="1"/>
      <c r="C642" s="1"/>
      <c r="D642" s="1"/>
      <c r="E642" s="1"/>
      <c r="F642" s="1"/>
      <c r="G642" s="1"/>
      <c r="H642" s="1"/>
      <c r="I642" s="1"/>
      <c r="J642" s="1"/>
      <c r="K642" s="1"/>
      <c r="L642" s="1"/>
      <c r="M642" s="1"/>
      <c r="N642" s="1"/>
      <c r="O642" s="1"/>
      <c r="P642" s="229"/>
      <c r="Q642" s="1"/>
      <c r="R642" s="1"/>
      <c r="S642" s="1"/>
      <c r="T642" s="1"/>
      <c r="U642" s="1"/>
      <c r="V642" s="1"/>
      <c r="W642" s="1"/>
      <c r="X642" s="1"/>
      <c r="Y642" s="1"/>
      <c r="Z642" s="1"/>
      <c r="AA642" s="1"/>
      <c r="AB642" s="1"/>
      <c r="AC642" s="1"/>
      <c r="AD642" s="1"/>
      <c r="AE642" s="1"/>
      <c r="AF642" s="1"/>
      <c r="AG642" s="1"/>
      <c r="AH642" s="1"/>
      <c r="AI642" s="1"/>
      <c r="AJ642" s="1"/>
      <c r="AK642" s="1"/>
    </row>
    <row r="643" spans="1:37" ht="14.25" customHeight="1">
      <c r="A643" s="425"/>
      <c r="B643" s="1"/>
      <c r="C643" s="1"/>
      <c r="D643" s="1"/>
      <c r="E643" s="1"/>
      <c r="F643" s="1"/>
      <c r="G643" s="1"/>
      <c r="H643" s="1"/>
      <c r="I643" s="1"/>
      <c r="J643" s="1"/>
      <c r="K643" s="1"/>
      <c r="L643" s="1"/>
      <c r="M643" s="1"/>
      <c r="N643" s="1"/>
      <c r="O643" s="1"/>
      <c r="P643" s="229"/>
      <c r="Q643" s="1"/>
      <c r="R643" s="1"/>
      <c r="S643" s="1"/>
      <c r="T643" s="1"/>
      <c r="U643" s="1"/>
      <c r="V643" s="1"/>
      <c r="W643" s="1"/>
      <c r="X643" s="1"/>
      <c r="Y643" s="1"/>
      <c r="Z643" s="1"/>
      <c r="AA643" s="1"/>
      <c r="AB643" s="1"/>
      <c r="AC643" s="1"/>
      <c r="AD643" s="1"/>
      <c r="AE643" s="1"/>
      <c r="AF643" s="1"/>
      <c r="AG643" s="1"/>
      <c r="AH643" s="1"/>
      <c r="AI643" s="1"/>
      <c r="AJ643" s="1"/>
      <c r="AK643" s="1"/>
    </row>
    <row r="644" spans="1:37" ht="14.25" customHeight="1">
      <c r="A644" s="425"/>
      <c r="B644" s="1"/>
      <c r="C644" s="1"/>
      <c r="D644" s="1"/>
      <c r="E644" s="1"/>
      <c r="F644" s="1"/>
      <c r="G644" s="1"/>
      <c r="H644" s="1"/>
      <c r="I644" s="1"/>
      <c r="J644" s="1"/>
      <c r="K644" s="1"/>
      <c r="L644" s="1"/>
      <c r="M644" s="1"/>
      <c r="N644" s="1"/>
      <c r="O644" s="1"/>
      <c r="P644" s="229"/>
      <c r="Q644" s="1"/>
      <c r="R644" s="1"/>
      <c r="S644" s="1"/>
      <c r="T644" s="1"/>
      <c r="U644" s="1"/>
      <c r="V644" s="1"/>
      <c r="W644" s="1"/>
      <c r="X644" s="1"/>
      <c r="Y644" s="1"/>
      <c r="Z644" s="1"/>
      <c r="AA644" s="1"/>
      <c r="AB644" s="1"/>
      <c r="AC644" s="1"/>
      <c r="AD644" s="1"/>
      <c r="AE644" s="1"/>
      <c r="AF644" s="1"/>
      <c r="AG644" s="1"/>
      <c r="AH644" s="1"/>
      <c r="AI644" s="1"/>
      <c r="AJ644" s="1"/>
      <c r="AK644" s="1"/>
    </row>
    <row r="645" spans="1:37" ht="14.25" customHeight="1">
      <c r="A645" s="425"/>
      <c r="B645" s="1"/>
      <c r="C645" s="1"/>
      <c r="D645" s="1"/>
      <c r="E645" s="1"/>
      <c r="F645" s="1"/>
      <c r="G645" s="1"/>
      <c r="H645" s="1"/>
      <c r="I645" s="1"/>
      <c r="J645" s="1"/>
      <c r="K645" s="1"/>
      <c r="L645" s="1"/>
      <c r="M645" s="1"/>
      <c r="N645" s="1"/>
      <c r="O645" s="1"/>
      <c r="P645" s="229"/>
      <c r="Q645" s="1"/>
      <c r="R645" s="1"/>
      <c r="S645" s="1"/>
      <c r="T645" s="1"/>
      <c r="U645" s="1"/>
      <c r="V645" s="1"/>
      <c r="W645" s="1"/>
      <c r="X645" s="1"/>
      <c r="Y645" s="1"/>
      <c r="Z645" s="1"/>
      <c r="AA645" s="1"/>
      <c r="AB645" s="1"/>
      <c r="AC645" s="1"/>
      <c r="AD645" s="1"/>
      <c r="AE645" s="1"/>
      <c r="AF645" s="1"/>
      <c r="AG645" s="1"/>
      <c r="AH645" s="1"/>
      <c r="AI645" s="1"/>
      <c r="AJ645" s="1"/>
      <c r="AK645" s="1"/>
    </row>
    <row r="646" spans="1:37" ht="14.25" customHeight="1">
      <c r="A646" s="425"/>
      <c r="B646" s="1"/>
      <c r="C646" s="1"/>
      <c r="D646" s="1"/>
      <c r="E646" s="1"/>
      <c r="F646" s="1"/>
      <c r="G646" s="1"/>
      <c r="H646" s="1"/>
      <c r="I646" s="1"/>
      <c r="J646" s="1"/>
      <c r="K646" s="1"/>
      <c r="L646" s="1"/>
      <c r="M646" s="1"/>
      <c r="N646" s="1"/>
      <c r="O646" s="1"/>
      <c r="P646" s="229"/>
      <c r="Q646" s="1"/>
      <c r="R646" s="1"/>
      <c r="S646" s="1"/>
      <c r="T646" s="1"/>
      <c r="U646" s="1"/>
      <c r="V646" s="1"/>
      <c r="W646" s="1"/>
      <c r="X646" s="1"/>
      <c r="Y646" s="1"/>
      <c r="Z646" s="1"/>
      <c r="AA646" s="1"/>
      <c r="AB646" s="1"/>
      <c r="AC646" s="1"/>
      <c r="AD646" s="1"/>
      <c r="AE646" s="1"/>
      <c r="AF646" s="1"/>
      <c r="AG646" s="1"/>
      <c r="AH646" s="1"/>
      <c r="AI646" s="1"/>
      <c r="AJ646" s="1"/>
      <c r="AK646" s="1"/>
    </row>
    <row r="647" spans="1:37" ht="14.25" customHeight="1">
      <c r="A647" s="425"/>
      <c r="B647" s="1"/>
      <c r="C647" s="1"/>
      <c r="D647" s="1"/>
      <c r="E647" s="1"/>
      <c r="F647" s="1"/>
      <c r="G647" s="1"/>
      <c r="H647" s="1"/>
      <c r="I647" s="1"/>
      <c r="J647" s="1"/>
      <c r="K647" s="1"/>
      <c r="L647" s="1"/>
      <c r="M647" s="1"/>
      <c r="N647" s="1"/>
      <c r="O647" s="1"/>
      <c r="P647" s="229"/>
      <c r="Q647" s="1"/>
      <c r="R647" s="1"/>
      <c r="S647" s="1"/>
      <c r="T647" s="1"/>
      <c r="U647" s="1"/>
      <c r="V647" s="1"/>
      <c r="W647" s="1"/>
      <c r="X647" s="1"/>
      <c r="Y647" s="1"/>
      <c r="Z647" s="1"/>
      <c r="AA647" s="1"/>
      <c r="AB647" s="1"/>
      <c r="AC647" s="1"/>
      <c r="AD647" s="1"/>
      <c r="AE647" s="1"/>
      <c r="AF647" s="1"/>
      <c r="AG647" s="1"/>
      <c r="AH647" s="1"/>
      <c r="AI647" s="1"/>
      <c r="AJ647" s="1"/>
      <c r="AK647" s="1"/>
    </row>
    <row r="648" spans="1:37" ht="14.25" customHeight="1">
      <c r="A648" s="425"/>
      <c r="B648" s="1"/>
      <c r="C648" s="1"/>
      <c r="D648" s="1"/>
      <c r="E648" s="1"/>
      <c r="F648" s="1"/>
      <c r="G648" s="1"/>
      <c r="H648" s="1"/>
      <c r="I648" s="1"/>
      <c r="J648" s="1"/>
      <c r="K648" s="1"/>
      <c r="L648" s="1"/>
      <c r="M648" s="1"/>
      <c r="N648" s="1"/>
      <c r="O648" s="1"/>
      <c r="P648" s="229"/>
      <c r="Q648" s="1"/>
      <c r="R648" s="1"/>
      <c r="S648" s="1"/>
      <c r="T648" s="1"/>
      <c r="U648" s="1"/>
      <c r="V648" s="1"/>
      <c r="W648" s="1"/>
      <c r="X648" s="1"/>
      <c r="Y648" s="1"/>
      <c r="Z648" s="1"/>
      <c r="AA648" s="1"/>
      <c r="AB648" s="1"/>
      <c r="AC648" s="1"/>
      <c r="AD648" s="1"/>
      <c r="AE648" s="1"/>
      <c r="AF648" s="1"/>
      <c r="AG648" s="1"/>
      <c r="AH648" s="1"/>
      <c r="AI648" s="1"/>
      <c r="AJ648" s="1"/>
      <c r="AK648" s="1"/>
    </row>
    <row r="649" spans="1:37" ht="14.25" customHeight="1">
      <c r="A649" s="425"/>
      <c r="B649" s="1"/>
      <c r="C649" s="1"/>
      <c r="D649" s="1"/>
      <c r="E649" s="1"/>
      <c r="F649" s="1"/>
      <c r="G649" s="1"/>
      <c r="H649" s="1"/>
      <c r="I649" s="1"/>
      <c r="J649" s="1"/>
      <c r="K649" s="1"/>
      <c r="L649" s="1"/>
      <c r="M649" s="1"/>
      <c r="N649" s="1"/>
      <c r="O649" s="1"/>
      <c r="P649" s="229"/>
      <c r="Q649" s="1"/>
      <c r="R649" s="1"/>
      <c r="S649" s="1"/>
      <c r="T649" s="1"/>
      <c r="U649" s="1"/>
      <c r="V649" s="1"/>
      <c r="W649" s="1"/>
      <c r="X649" s="1"/>
      <c r="Y649" s="1"/>
      <c r="Z649" s="1"/>
      <c r="AA649" s="1"/>
      <c r="AB649" s="1"/>
      <c r="AC649" s="1"/>
      <c r="AD649" s="1"/>
      <c r="AE649" s="1"/>
      <c r="AF649" s="1"/>
      <c r="AG649" s="1"/>
      <c r="AH649" s="1"/>
      <c r="AI649" s="1"/>
      <c r="AJ649" s="1"/>
      <c r="AK649" s="1"/>
    </row>
    <row r="650" spans="1:37" ht="14.25" customHeight="1">
      <c r="A650" s="425"/>
      <c r="B650" s="1"/>
      <c r="C650" s="1"/>
      <c r="D650" s="1"/>
      <c r="E650" s="1"/>
      <c r="F650" s="1"/>
      <c r="G650" s="1"/>
      <c r="H650" s="1"/>
      <c r="I650" s="1"/>
      <c r="J650" s="1"/>
      <c r="K650" s="1"/>
      <c r="L650" s="1"/>
      <c r="M650" s="1"/>
      <c r="N650" s="1"/>
      <c r="O650" s="1"/>
      <c r="P650" s="229"/>
      <c r="Q650" s="1"/>
      <c r="R650" s="1"/>
      <c r="S650" s="1"/>
      <c r="T650" s="1"/>
      <c r="U650" s="1"/>
      <c r="V650" s="1"/>
      <c r="W650" s="1"/>
      <c r="X650" s="1"/>
      <c r="Y650" s="1"/>
      <c r="Z650" s="1"/>
      <c r="AA650" s="1"/>
      <c r="AB650" s="1"/>
      <c r="AC650" s="1"/>
      <c r="AD650" s="1"/>
      <c r="AE650" s="1"/>
      <c r="AF650" s="1"/>
      <c r="AG650" s="1"/>
      <c r="AH650" s="1"/>
      <c r="AI650" s="1"/>
      <c r="AJ650" s="1"/>
      <c r="AK650" s="1"/>
    </row>
    <row r="651" spans="1:37" ht="14.25" customHeight="1">
      <c r="A651" s="425"/>
      <c r="B651" s="1"/>
      <c r="C651" s="1"/>
      <c r="D651" s="1"/>
      <c r="E651" s="1"/>
      <c r="F651" s="1"/>
      <c r="G651" s="1"/>
      <c r="H651" s="1"/>
      <c r="I651" s="1"/>
      <c r="J651" s="1"/>
      <c r="K651" s="1"/>
      <c r="L651" s="1"/>
      <c r="M651" s="1"/>
      <c r="N651" s="1"/>
      <c r="O651" s="1"/>
      <c r="P651" s="229"/>
      <c r="Q651" s="1"/>
      <c r="R651" s="1"/>
      <c r="S651" s="1"/>
      <c r="T651" s="1"/>
      <c r="U651" s="1"/>
      <c r="V651" s="1"/>
      <c r="W651" s="1"/>
      <c r="X651" s="1"/>
      <c r="Y651" s="1"/>
      <c r="Z651" s="1"/>
      <c r="AA651" s="1"/>
      <c r="AB651" s="1"/>
      <c r="AC651" s="1"/>
      <c r="AD651" s="1"/>
      <c r="AE651" s="1"/>
      <c r="AF651" s="1"/>
      <c r="AG651" s="1"/>
      <c r="AH651" s="1"/>
      <c r="AI651" s="1"/>
      <c r="AJ651" s="1"/>
      <c r="AK651" s="1"/>
    </row>
    <row r="652" spans="1:37" ht="14.25" customHeight="1">
      <c r="A652" s="425"/>
      <c r="B652" s="1"/>
      <c r="C652" s="1"/>
      <c r="D652" s="1"/>
      <c r="E652" s="1"/>
      <c r="F652" s="1"/>
      <c r="G652" s="1"/>
      <c r="H652" s="1"/>
      <c r="I652" s="1"/>
      <c r="J652" s="1"/>
      <c r="K652" s="1"/>
      <c r="L652" s="1"/>
      <c r="M652" s="1"/>
      <c r="N652" s="1"/>
      <c r="O652" s="1"/>
      <c r="P652" s="229"/>
      <c r="Q652" s="1"/>
      <c r="R652" s="1"/>
      <c r="S652" s="1"/>
      <c r="T652" s="1"/>
      <c r="U652" s="1"/>
      <c r="V652" s="1"/>
      <c r="W652" s="1"/>
      <c r="X652" s="1"/>
      <c r="Y652" s="1"/>
      <c r="Z652" s="1"/>
      <c r="AA652" s="1"/>
      <c r="AB652" s="1"/>
      <c r="AC652" s="1"/>
      <c r="AD652" s="1"/>
      <c r="AE652" s="1"/>
      <c r="AF652" s="1"/>
      <c r="AG652" s="1"/>
      <c r="AH652" s="1"/>
      <c r="AI652" s="1"/>
      <c r="AJ652" s="1"/>
      <c r="AK652" s="1"/>
    </row>
    <row r="653" spans="1:37" ht="14.25" customHeight="1">
      <c r="A653" s="425"/>
      <c r="B653" s="1"/>
      <c r="C653" s="1"/>
      <c r="D653" s="1"/>
      <c r="E653" s="1"/>
      <c r="F653" s="1"/>
      <c r="G653" s="1"/>
      <c r="H653" s="1"/>
      <c r="I653" s="1"/>
      <c r="J653" s="1"/>
      <c r="K653" s="1"/>
      <c r="L653" s="1"/>
      <c r="M653" s="1"/>
      <c r="N653" s="1"/>
      <c r="O653" s="1"/>
      <c r="P653" s="229"/>
      <c r="Q653" s="1"/>
      <c r="R653" s="1"/>
      <c r="S653" s="1"/>
      <c r="T653" s="1"/>
      <c r="U653" s="1"/>
      <c r="V653" s="1"/>
      <c r="W653" s="1"/>
      <c r="X653" s="1"/>
      <c r="Y653" s="1"/>
      <c r="Z653" s="1"/>
      <c r="AA653" s="1"/>
      <c r="AB653" s="1"/>
      <c r="AC653" s="1"/>
      <c r="AD653" s="1"/>
      <c r="AE653" s="1"/>
      <c r="AF653" s="1"/>
      <c r="AG653" s="1"/>
      <c r="AH653" s="1"/>
      <c r="AI653" s="1"/>
      <c r="AJ653" s="1"/>
      <c r="AK653" s="1"/>
    </row>
    <row r="654" spans="1:37" ht="14.25" customHeight="1">
      <c r="A654" s="425"/>
      <c r="B654" s="1"/>
      <c r="C654" s="1"/>
      <c r="D654" s="1"/>
      <c r="E654" s="1"/>
      <c r="F654" s="1"/>
      <c r="G654" s="1"/>
      <c r="H654" s="1"/>
      <c r="I654" s="1"/>
      <c r="J654" s="1"/>
      <c r="K654" s="1"/>
      <c r="L654" s="1"/>
      <c r="M654" s="1"/>
      <c r="N654" s="1"/>
      <c r="O654" s="1"/>
      <c r="P654" s="229"/>
      <c r="Q654" s="1"/>
      <c r="R654" s="1"/>
      <c r="S654" s="1"/>
      <c r="T654" s="1"/>
      <c r="U654" s="1"/>
      <c r="V654" s="1"/>
      <c r="W654" s="1"/>
      <c r="X654" s="1"/>
      <c r="Y654" s="1"/>
      <c r="Z654" s="1"/>
      <c r="AA654" s="1"/>
      <c r="AB654" s="1"/>
      <c r="AC654" s="1"/>
      <c r="AD654" s="1"/>
      <c r="AE654" s="1"/>
      <c r="AF654" s="1"/>
      <c r="AG654" s="1"/>
      <c r="AH654" s="1"/>
      <c r="AI654" s="1"/>
      <c r="AJ654" s="1"/>
      <c r="AK654" s="1"/>
    </row>
    <row r="655" spans="1:37" ht="14.25" customHeight="1">
      <c r="A655" s="425"/>
      <c r="B655" s="1"/>
      <c r="C655" s="1"/>
      <c r="D655" s="1"/>
      <c r="E655" s="1"/>
      <c r="F655" s="1"/>
      <c r="G655" s="1"/>
      <c r="H655" s="1"/>
      <c r="I655" s="1"/>
      <c r="J655" s="1"/>
      <c r="K655" s="1"/>
      <c r="L655" s="1"/>
      <c r="M655" s="1"/>
      <c r="N655" s="1"/>
      <c r="O655" s="1"/>
      <c r="P655" s="229"/>
      <c r="Q655" s="1"/>
      <c r="R655" s="1"/>
      <c r="S655" s="1"/>
      <c r="T655" s="1"/>
      <c r="U655" s="1"/>
      <c r="V655" s="1"/>
      <c r="W655" s="1"/>
      <c r="X655" s="1"/>
      <c r="Y655" s="1"/>
      <c r="Z655" s="1"/>
      <c r="AA655" s="1"/>
      <c r="AB655" s="1"/>
      <c r="AC655" s="1"/>
      <c r="AD655" s="1"/>
      <c r="AE655" s="1"/>
      <c r="AF655" s="1"/>
      <c r="AG655" s="1"/>
      <c r="AH655" s="1"/>
      <c r="AI655" s="1"/>
      <c r="AJ655" s="1"/>
      <c r="AK655" s="1"/>
    </row>
    <row r="656" spans="1:37" ht="14.25" customHeight="1">
      <c r="A656" s="425"/>
      <c r="B656" s="1"/>
      <c r="C656" s="1"/>
      <c r="D656" s="1"/>
      <c r="E656" s="1"/>
      <c r="F656" s="1"/>
      <c r="G656" s="1"/>
      <c r="H656" s="1"/>
      <c r="I656" s="1"/>
      <c r="J656" s="1"/>
      <c r="K656" s="1"/>
      <c r="L656" s="1"/>
      <c r="M656" s="1"/>
      <c r="N656" s="1"/>
      <c r="O656" s="1"/>
      <c r="P656" s="229"/>
      <c r="Q656" s="1"/>
      <c r="R656" s="1"/>
      <c r="S656" s="1"/>
      <c r="T656" s="1"/>
      <c r="U656" s="1"/>
      <c r="V656" s="1"/>
      <c r="W656" s="1"/>
      <c r="X656" s="1"/>
      <c r="Y656" s="1"/>
      <c r="Z656" s="1"/>
      <c r="AA656" s="1"/>
      <c r="AB656" s="1"/>
      <c r="AC656" s="1"/>
      <c r="AD656" s="1"/>
      <c r="AE656" s="1"/>
      <c r="AF656" s="1"/>
      <c r="AG656" s="1"/>
      <c r="AH656" s="1"/>
      <c r="AI656" s="1"/>
      <c r="AJ656" s="1"/>
      <c r="AK656" s="1"/>
    </row>
    <row r="657" spans="1:37" ht="14.25" customHeight="1">
      <c r="A657" s="425"/>
      <c r="B657" s="1"/>
      <c r="C657" s="1"/>
      <c r="D657" s="1"/>
      <c r="E657" s="1"/>
      <c r="F657" s="1"/>
      <c r="G657" s="1"/>
      <c r="H657" s="1"/>
      <c r="I657" s="1"/>
      <c r="J657" s="1"/>
      <c r="K657" s="1"/>
      <c r="L657" s="1"/>
      <c r="M657" s="1"/>
      <c r="N657" s="1"/>
      <c r="O657" s="1"/>
      <c r="P657" s="229"/>
      <c r="Q657" s="1"/>
      <c r="R657" s="1"/>
      <c r="S657" s="1"/>
      <c r="T657" s="1"/>
      <c r="U657" s="1"/>
      <c r="V657" s="1"/>
      <c r="W657" s="1"/>
      <c r="X657" s="1"/>
      <c r="Y657" s="1"/>
      <c r="Z657" s="1"/>
      <c r="AA657" s="1"/>
      <c r="AB657" s="1"/>
      <c r="AC657" s="1"/>
      <c r="AD657" s="1"/>
      <c r="AE657" s="1"/>
      <c r="AF657" s="1"/>
      <c r="AG657" s="1"/>
      <c r="AH657" s="1"/>
      <c r="AI657" s="1"/>
      <c r="AJ657" s="1"/>
      <c r="AK657" s="1"/>
    </row>
    <row r="658" spans="1:37" ht="14.25" customHeight="1">
      <c r="A658" s="425"/>
      <c r="B658" s="1"/>
      <c r="C658" s="1"/>
      <c r="D658" s="1"/>
      <c r="E658" s="1"/>
      <c r="F658" s="1"/>
      <c r="G658" s="1"/>
      <c r="H658" s="1"/>
      <c r="I658" s="1"/>
      <c r="J658" s="1"/>
      <c r="K658" s="1"/>
      <c r="L658" s="1"/>
      <c r="M658" s="1"/>
      <c r="N658" s="1"/>
      <c r="O658" s="1"/>
      <c r="P658" s="229"/>
      <c r="Q658" s="1"/>
      <c r="R658" s="1"/>
      <c r="S658" s="1"/>
      <c r="T658" s="1"/>
      <c r="U658" s="1"/>
      <c r="V658" s="1"/>
      <c r="W658" s="1"/>
      <c r="X658" s="1"/>
      <c r="Y658" s="1"/>
      <c r="Z658" s="1"/>
      <c r="AA658" s="1"/>
      <c r="AB658" s="1"/>
      <c r="AC658" s="1"/>
      <c r="AD658" s="1"/>
      <c r="AE658" s="1"/>
      <c r="AF658" s="1"/>
      <c r="AG658" s="1"/>
      <c r="AH658" s="1"/>
      <c r="AI658" s="1"/>
      <c r="AJ658" s="1"/>
      <c r="AK658" s="1"/>
    </row>
    <row r="659" spans="1:37" ht="14.25" customHeight="1">
      <c r="A659" s="425"/>
      <c r="B659" s="1"/>
      <c r="C659" s="1"/>
      <c r="D659" s="1"/>
      <c r="E659" s="1"/>
      <c r="F659" s="1"/>
      <c r="G659" s="1"/>
      <c r="H659" s="1"/>
      <c r="I659" s="1"/>
      <c r="J659" s="1"/>
      <c r="K659" s="1"/>
      <c r="L659" s="1"/>
      <c r="M659" s="1"/>
      <c r="N659" s="1"/>
      <c r="O659" s="1"/>
      <c r="P659" s="229"/>
      <c r="Q659" s="1"/>
      <c r="R659" s="1"/>
      <c r="S659" s="1"/>
      <c r="T659" s="1"/>
      <c r="U659" s="1"/>
      <c r="V659" s="1"/>
      <c r="W659" s="1"/>
      <c r="X659" s="1"/>
      <c r="Y659" s="1"/>
      <c r="Z659" s="1"/>
      <c r="AA659" s="1"/>
      <c r="AB659" s="1"/>
      <c r="AC659" s="1"/>
      <c r="AD659" s="1"/>
      <c r="AE659" s="1"/>
      <c r="AF659" s="1"/>
      <c r="AG659" s="1"/>
      <c r="AH659" s="1"/>
      <c r="AI659" s="1"/>
      <c r="AJ659" s="1"/>
      <c r="AK659" s="1"/>
    </row>
    <row r="660" spans="1:37" ht="14.25" customHeight="1">
      <c r="A660" s="425"/>
      <c r="B660" s="1"/>
      <c r="C660" s="1"/>
      <c r="D660" s="1"/>
      <c r="E660" s="1"/>
      <c r="F660" s="1"/>
      <c r="G660" s="1"/>
      <c r="H660" s="1"/>
      <c r="I660" s="1"/>
      <c r="J660" s="1"/>
      <c r="K660" s="1"/>
      <c r="L660" s="1"/>
      <c r="M660" s="1"/>
      <c r="N660" s="1"/>
      <c r="O660" s="1"/>
      <c r="P660" s="229"/>
      <c r="Q660" s="1"/>
      <c r="R660" s="1"/>
      <c r="S660" s="1"/>
      <c r="T660" s="1"/>
      <c r="U660" s="1"/>
      <c r="V660" s="1"/>
      <c r="W660" s="1"/>
      <c r="X660" s="1"/>
      <c r="Y660" s="1"/>
      <c r="Z660" s="1"/>
      <c r="AA660" s="1"/>
      <c r="AB660" s="1"/>
      <c r="AC660" s="1"/>
      <c r="AD660" s="1"/>
      <c r="AE660" s="1"/>
      <c r="AF660" s="1"/>
      <c r="AG660" s="1"/>
      <c r="AH660" s="1"/>
      <c r="AI660" s="1"/>
      <c r="AJ660" s="1"/>
      <c r="AK660" s="1"/>
    </row>
    <row r="661" spans="1:37" ht="14.25" customHeight="1">
      <c r="A661" s="425"/>
      <c r="B661" s="1"/>
      <c r="C661" s="1"/>
      <c r="D661" s="1"/>
      <c r="E661" s="1"/>
      <c r="F661" s="1"/>
      <c r="G661" s="1"/>
      <c r="H661" s="1"/>
      <c r="I661" s="1"/>
      <c r="J661" s="1"/>
      <c r="K661" s="1"/>
      <c r="L661" s="1"/>
      <c r="M661" s="1"/>
      <c r="N661" s="1"/>
      <c r="O661" s="1"/>
      <c r="P661" s="229"/>
      <c r="Q661" s="1"/>
      <c r="R661" s="1"/>
      <c r="S661" s="1"/>
      <c r="T661" s="1"/>
      <c r="U661" s="1"/>
      <c r="V661" s="1"/>
      <c r="W661" s="1"/>
      <c r="X661" s="1"/>
      <c r="Y661" s="1"/>
      <c r="Z661" s="1"/>
      <c r="AA661" s="1"/>
      <c r="AB661" s="1"/>
      <c r="AC661" s="1"/>
      <c r="AD661" s="1"/>
      <c r="AE661" s="1"/>
      <c r="AF661" s="1"/>
      <c r="AG661" s="1"/>
      <c r="AH661" s="1"/>
      <c r="AI661" s="1"/>
      <c r="AJ661" s="1"/>
      <c r="AK661" s="1"/>
    </row>
    <row r="662" spans="1:37" ht="14.25" customHeight="1">
      <c r="A662" s="425"/>
      <c r="B662" s="1"/>
      <c r="C662" s="1"/>
      <c r="D662" s="1"/>
      <c r="E662" s="1"/>
      <c r="F662" s="1"/>
      <c r="G662" s="1"/>
      <c r="H662" s="1"/>
      <c r="I662" s="1"/>
      <c r="J662" s="1"/>
      <c r="K662" s="1"/>
      <c r="L662" s="1"/>
      <c r="M662" s="1"/>
      <c r="N662" s="1"/>
      <c r="O662" s="1"/>
      <c r="P662" s="229"/>
      <c r="Q662" s="1"/>
      <c r="R662" s="1"/>
      <c r="S662" s="1"/>
      <c r="T662" s="1"/>
      <c r="U662" s="1"/>
      <c r="V662" s="1"/>
      <c r="W662" s="1"/>
      <c r="X662" s="1"/>
      <c r="Y662" s="1"/>
      <c r="Z662" s="1"/>
      <c r="AA662" s="1"/>
      <c r="AB662" s="1"/>
      <c r="AC662" s="1"/>
      <c r="AD662" s="1"/>
      <c r="AE662" s="1"/>
      <c r="AF662" s="1"/>
      <c r="AG662" s="1"/>
      <c r="AH662" s="1"/>
      <c r="AI662" s="1"/>
      <c r="AJ662" s="1"/>
      <c r="AK662" s="1"/>
    </row>
    <row r="663" spans="1:37" ht="14.25" customHeight="1">
      <c r="A663" s="425"/>
      <c r="B663" s="1"/>
      <c r="C663" s="1"/>
      <c r="D663" s="1"/>
      <c r="E663" s="1"/>
      <c r="F663" s="1"/>
      <c r="G663" s="1"/>
      <c r="H663" s="1"/>
      <c r="I663" s="1"/>
      <c r="J663" s="1"/>
      <c r="K663" s="1"/>
      <c r="L663" s="1"/>
      <c r="M663" s="1"/>
      <c r="N663" s="1"/>
      <c r="O663" s="1"/>
      <c r="P663" s="229"/>
      <c r="Q663" s="1"/>
      <c r="R663" s="1"/>
      <c r="S663" s="1"/>
      <c r="T663" s="1"/>
      <c r="U663" s="1"/>
      <c r="V663" s="1"/>
      <c r="W663" s="1"/>
      <c r="X663" s="1"/>
      <c r="Y663" s="1"/>
      <c r="Z663" s="1"/>
      <c r="AA663" s="1"/>
      <c r="AB663" s="1"/>
      <c r="AC663" s="1"/>
      <c r="AD663" s="1"/>
      <c r="AE663" s="1"/>
      <c r="AF663" s="1"/>
      <c r="AG663" s="1"/>
      <c r="AH663" s="1"/>
      <c r="AI663" s="1"/>
      <c r="AJ663" s="1"/>
      <c r="AK663" s="1"/>
    </row>
    <row r="664" spans="1:37" ht="14.25" customHeight="1">
      <c r="A664" s="425"/>
      <c r="B664" s="1"/>
      <c r="C664" s="1"/>
      <c r="D664" s="1"/>
      <c r="E664" s="1"/>
      <c r="F664" s="1"/>
      <c r="G664" s="1"/>
      <c r="H664" s="1"/>
      <c r="I664" s="1"/>
      <c r="J664" s="1"/>
      <c r="K664" s="1"/>
      <c r="L664" s="1"/>
      <c r="M664" s="1"/>
      <c r="N664" s="1"/>
      <c r="O664" s="1"/>
      <c r="P664" s="229"/>
      <c r="Q664" s="1"/>
      <c r="R664" s="1"/>
      <c r="S664" s="1"/>
      <c r="T664" s="1"/>
      <c r="U664" s="1"/>
      <c r="V664" s="1"/>
      <c r="W664" s="1"/>
      <c r="X664" s="1"/>
      <c r="Y664" s="1"/>
      <c r="Z664" s="1"/>
      <c r="AA664" s="1"/>
      <c r="AB664" s="1"/>
      <c r="AC664" s="1"/>
      <c r="AD664" s="1"/>
      <c r="AE664" s="1"/>
      <c r="AF664" s="1"/>
      <c r="AG664" s="1"/>
      <c r="AH664" s="1"/>
      <c r="AI664" s="1"/>
      <c r="AJ664" s="1"/>
      <c r="AK664" s="1"/>
    </row>
    <row r="665" spans="1:37" ht="14.25" customHeight="1">
      <c r="A665" s="425"/>
      <c r="B665" s="1"/>
      <c r="C665" s="1"/>
      <c r="D665" s="1"/>
      <c r="E665" s="1"/>
      <c r="F665" s="1"/>
      <c r="G665" s="1"/>
      <c r="H665" s="1"/>
      <c r="I665" s="1"/>
      <c r="J665" s="1"/>
      <c r="K665" s="1"/>
      <c r="L665" s="1"/>
      <c r="M665" s="1"/>
      <c r="N665" s="1"/>
      <c r="O665" s="1"/>
      <c r="P665" s="229"/>
      <c r="Q665" s="1"/>
      <c r="R665" s="1"/>
      <c r="S665" s="1"/>
      <c r="T665" s="1"/>
      <c r="U665" s="1"/>
      <c r="V665" s="1"/>
      <c r="W665" s="1"/>
      <c r="X665" s="1"/>
      <c r="Y665" s="1"/>
      <c r="Z665" s="1"/>
      <c r="AA665" s="1"/>
      <c r="AB665" s="1"/>
      <c r="AC665" s="1"/>
      <c r="AD665" s="1"/>
      <c r="AE665" s="1"/>
      <c r="AF665" s="1"/>
      <c r="AG665" s="1"/>
      <c r="AH665" s="1"/>
      <c r="AI665" s="1"/>
      <c r="AJ665" s="1"/>
      <c r="AK665" s="1"/>
    </row>
    <row r="666" spans="1:37" ht="14.25" customHeight="1">
      <c r="A666" s="425"/>
      <c r="B666" s="1"/>
      <c r="C666" s="1"/>
      <c r="D666" s="1"/>
      <c r="E666" s="1"/>
      <c r="F666" s="1"/>
      <c r="G666" s="1"/>
      <c r="H666" s="1"/>
      <c r="I666" s="1"/>
      <c r="J666" s="1"/>
      <c r="K666" s="1"/>
      <c r="L666" s="1"/>
      <c r="M666" s="1"/>
      <c r="N666" s="1"/>
      <c r="O666" s="1"/>
      <c r="P666" s="229"/>
      <c r="Q666" s="1"/>
      <c r="R666" s="1"/>
      <c r="S666" s="1"/>
      <c r="T666" s="1"/>
      <c r="U666" s="1"/>
      <c r="V666" s="1"/>
      <c r="W666" s="1"/>
      <c r="X666" s="1"/>
      <c r="Y666" s="1"/>
      <c r="Z666" s="1"/>
      <c r="AA666" s="1"/>
      <c r="AB666" s="1"/>
      <c r="AC666" s="1"/>
      <c r="AD666" s="1"/>
      <c r="AE666" s="1"/>
      <c r="AF666" s="1"/>
      <c r="AG666" s="1"/>
      <c r="AH666" s="1"/>
      <c r="AI666" s="1"/>
      <c r="AJ666" s="1"/>
      <c r="AK666" s="1"/>
    </row>
    <row r="667" spans="1:37" ht="14.25" customHeight="1">
      <c r="A667" s="425"/>
      <c r="B667" s="1"/>
      <c r="C667" s="1"/>
      <c r="D667" s="1"/>
      <c r="E667" s="1"/>
      <c r="F667" s="1"/>
      <c r="G667" s="1"/>
      <c r="H667" s="1"/>
      <c r="I667" s="1"/>
      <c r="J667" s="1"/>
      <c r="K667" s="1"/>
      <c r="L667" s="1"/>
      <c r="M667" s="1"/>
      <c r="N667" s="1"/>
      <c r="O667" s="1"/>
      <c r="P667" s="229"/>
      <c r="Q667" s="1"/>
      <c r="R667" s="1"/>
      <c r="S667" s="1"/>
      <c r="T667" s="1"/>
      <c r="U667" s="1"/>
      <c r="V667" s="1"/>
      <c r="W667" s="1"/>
      <c r="X667" s="1"/>
      <c r="Y667" s="1"/>
      <c r="Z667" s="1"/>
      <c r="AA667" s="1"/>
      <c r="AB667" s="1"/>
      <c r="AC667" s="1"/>
      <c r="AD667" s="1"/>
      <c r="AE667" s="1"/>
      <c r="AF667" s="1"/>
      <c r="AG667" s="1"/>
      <c r="AH667" s="1"/>
      <c r="AI667" s="1"/>
      <c r="AJ667" s="1"/>
      <c r="AK667" s="1"/>
    </row>
    <row r="668" spans="1:37" ht="14.25" customHeight="1">
      <c r="A668" s="425"/>
      <c r="B668" s="1"/>
      <c r="C668" s="1"/>
      <c r="D668" s="1"/>
      <c r="E668" s="1"/>
      <c r="F668" s="1"/>
      <c r="G668" s="1"/>
      <c r="H668" s="1"/>
      <c r="I668" s="1"/>
      <c r="J668" s="1"/>
      <c r="K668" s="1"/>
      <c r="L668" s="1"/>
      <c r="M668" s="1"/>
      <c r="N668" s="1"/>
      <c r="O668" s="1"/>
      <c r="P668" s="229"/>
      <c r="Q668" s="1"/>
      <c r="R668" s="1"/>
      <c r="S668" s="1"/>
      <c r="T668" s="1"/>
      <c r="U668" s="1"/>
      <c r="V668" s="1"/>
      <c r="W668" s="1"/>
      <c r="X668" s="1"/>
      <c r="Y668" s="1"/>
      <c r="Z668" s="1"/>
      <c r="AA668" s="1"/>
      <c r="AB668" s="1"/>
      <c r="AC668" s="1"/>
      <c r="AD668" s="1"/>
      <c r="AE668" s="1"/>
      <c r="AF668" s="1"/>
      <c r="AG668" s="1"/>
      <c r="AH668" s="1"/>
      <c r="AI668" s="1"/>
      <c r="AJ668" s="1"/>
      <c r="AK668" s="1"/>
    </row>
    <row r="669" spans="1:37" ht="14.25" customHeight="1">
      <c r="A669" s="425"/>
      <c r="B669" s="1"/>
      <c r="C669" s="1"/>
      <c r="D669" s="1"/>
      <c r="E669" s="1"/>
      <c r="F669" s="1"/>
      <c r="G669" s="1"/>
      <c r="H669" s="1"/>
      <c r="I669" s="1"/>
      <c r="J669" s="1"/>
      <c r="K669" s="1"/>
      <c r="L669" s="1"/>
      <c r="M669" s="1"/>
      <c r="N669" s="1"/>
      <c r="O669" s="1"/>
      <c r="P669" s="229"/>
      <c r="Q669" s="1"/>
      <c r="R669" s="1"/>
      <c r="S669" s="1"/>
      <c r="T669" s="1"/>
      <c r="U669" s="1"/>
      <c r="V669" s="1"/>
      <c r="W669" s="1"/>
      <c r="X669" s="1"/>
      <c r="Y669" s="1"/>
      <c r="Z669" s="1"/>
      <c r="AA669" s="1"/>
      <c r="AB669" s="1"/>
      <c r="AC669" s="1"/>
      <c r="AD669" s="1"/>
      <c r="AE669" s="1"/>
      <c r="AF669" s="1"/>
      <c r="AG669" s="1"/>
      <c r="AH669" s="1"/>
      <c r="AI669" s="1"/>
      <c r="AJ669" s="1"/>
      <c r="AK669" s="1"/>
    </row>
    <row r="670" spans="1:37" ht="14.25" customHeight="1">
      <c r="A670" s="425"/>
      <c r="B670" s="1"/>
      <c r="C670" s="1"/>
      <c r="D670" s="1"/>
      <c r="E670" s="1"/>
      <c r="F670" s="1"/>
      <c r="G670" s="1"/>
      <c r="H670" s="1"/>
      <c r="I670" s="1"/>
      <c r="J670" s="1"/>
      <c r="K670" s="1"/>
      <c r="L670" s="1"/>
      <c r="M670" s="1"/>
      <c r="N670" s="1"/>
      <c r="O670" s="1"/>
      <c r="P670" s="229"/>
      <c r="Q670" s="1"/>
      <c r="R670" s="1"/>
      <c r="S670" s="1"/>
      <c r="T670" s="1"/>
      <c r="U670" s="1"/>
      <c r="V670" s="1"/>
      <c r="W670" s="1"/>
      <c r="X670" s="1"/>
      <c r="Y670" s="1"/>
      <c r="Z670" s="1"/>
      <c r="AA670" s="1"/>
      <c r="AB670" s="1"/>
      <c r="AC670" s="1"/>
      <c r="AD670" s="1"/>
      <c r="AE670" s="1"/>
      <c r="AF670" s="1"/>
      <c r="AG670" s="1"/>
      <c r="AH670" s="1"/>
      <c r="AI670" s="1"/>
      <c r="AJ670" s="1"/>
      <c r="AK670" s="1"/>
    </row>
    <row r="671" spans="1:37" ht="14.25" customHeight="1">
      <c r="A671" s="425"/>
      <c r="B671" s="1"/>
      <c r="C671" s="1"/>
      <c r="D671" s="1"/>
      <c r="E671" s="1"/>
      <c r="F671" s="1"/>
      <c r="G671" s="1"/>
      <c r="H671" s="1"/>
      <c r="I671" s="1"/>
      <c r="J671" s="1"/>
      <c r="K671" s="1"/>
      <c r="L671" s="1"/>
      <c r="M671" s="1"/>
      <c r="N671" s="1"/>
      <c r="O671" s="1"/>
      <c r="P671" s="229"/>
      <c r="Q671" s="1"/>
      <c r="R671" s="1"/>
      <c r="S671" s="1"/>
      <c r="T671" s="1"/>
      <c r="U671" s="1"/>
      <c r="V671" s="1"/>
      <c r="W671" s="1"/>
      <c r="X671" s="1"/>
      <c r="Y671" s="1"/>
      <c r="Z671" s="1"/>
      <c r="AA671" s="1"/>
      <c r="AB671" s="1"/>
      <c r="AC671" s="1"/>
      <c r="AD671" s="1"/>
      <c r="AE671" s="1"/>
      <c r="AF671" s="1"/>
      <c r="AG671" s="1"/>
      <c r="AH671" s="1"/>
      <c r="AI671" s="1"/>
      <c r="AJ671" s="1"/>
      <c r="AK671" s="1"/>
    </row>
    <row r="672" spans="1:37" ht="14.25" customHeight="1">
      <c r="A672" s="425"/>
      <c r="B672" s="1"/>
      <c r="C672" s="1"/>
      <c r="D672" s="1"/>
      <c r="E672" s="1"/>
      <c r="F672" s="1"/>
      <c r="G672" s="1"/>
      <c r="H672" s="1"/>
      <c r="I672" s="1"/>
      <c r="J672" s="1"/>
      <c r="K672" s="1"/>
      <c r="L672" s="1"/>
      <c r="M672" s="1"/>
      <c r="N672" s="1"/>
      <c r="O672" s="1"/>
      <c r="P672" s="229"/>
      <c r="Q672" s="1"/>
      <c r="R672" s="1"/>
      <c r="S672" s="1"/>
      <c r="T672" s="1"/>
      <c r="U672" s="1"/>
      <c r="V672" s="1"/>
      <c r="W672" s="1"/>
      <c r="X672" s="1"/>
      <c r="Y672" s="1"/>
      <c r="Z672" s="1"/>
      <c r="AA672" s="1"/>
      <c r="AB672" s="1"/>
      <c r="AC672" s="1"/>
      <c r="AD672" s="1"/>
      <c r="AE672" s="1"/>
      <c r="AF672" s="1"/>
      <c r="AG672" s="1"/>
      <c r="AH672" s="1"/>
      <c r="AI672" s="1"/>
      <c r="AJ672" s="1"/>
      <c r="AK672" s="1"/>
    </row>
    <row r="673" spans="1:37" ht="14.25" customHeight="1">
      <c r="A673" s="425"/>
      <c r="B673" s="1"/>
      <c r="C673" s="1"/>
      <c r="D673" s="1"/>
      <c r="E673" s="1"/>
      <c r="F673" s="1"/>
      <c r="G673" s="1"/>
      <c r="H673" s="1"/>
      <c r="I673" s="1"/>
      <c r="J673" s="1"/>
      <c r="K673" s="1"/>
      <c r="L673" s="1"/>
      <c r="M673" s="1"/>
      <c r="N673" s="1"/>
      <c r="O673" s="1"/>
      <c r="P673" s="229"/>
      <c r="Q673" s="1"/>
      <c r="R673" s="1"/>
      <c r="S673" s="1"/>
      <c r="T673" s="1"/>
      <c r="U673" s="1"/>
      <c r="V673" s="1"/>
      <c r="W673" s="1"/>
      <c r="X673" s="1"/>
      <c r="Y673" s="1"/>
      <c r="Z673" s="1"/>
      <c r="AA673" s="1"/>
      <c r="AB673" s="1"/>
      <c r="AC673" s="1"/>
      <c r="AD673" s="1"/>
      <c r="AE673" s="1"/>
      <c r="AF673" s="1"/>
      <c r="AG673" s="1"/>
      <c r="AH673" s="1"/>
      <c r="AI673" s="1"/>
      <c r="AJ673" s="1"/>
      <c r="AK673" s="1"/>
    </row>
    <row r="674" spans="1:37" ht="14.25" customHeight="1">
      <c r="A674" s="425"/>
      <c r="B674" s="1"/>
      <c r="C674" s="1"/>
      <c r="D674" s="1"/>
      <c r="E674" s="1"/>
      <c r="F674" s="1"/>
      <c r="G674" s="1"/>
      <c r="H674" s="1"/>
      <c r="I674" s="1"/>
      <c r="J674" s="1"/>
      <c r="K674" s="1"/>
      <c r="L674" s="1"/>
      <c r="M674" s="1"/>
      <c r="N674" s="1"/>
      <c r="O674" s="1"/>
      <c r="P674" s="229"/>
      <c r="Q674" s="1"/>
      <c r="R674" s="1"/>
      <c r="S674" s="1"/>
      <c r="T674" s="1"/>
      <c r="U674" s="1"/>
      <c r="V674" s="1"/>
      <c r="W674" s="1"/>
      <c r="X674" s="1"/>
      <c r="Y674" s="1"/>
      <c r="Z674" s="1"/>
      <c r="AA674" s="1"/>
      <c r="AB674" s="1"/>
      <c r="AC674" s="1"/>
      <c r="AD674" s="1"/>
      <c r="AE674" s="1"/>
      <c r="AF674" s="1"/>
      <c r="AG674" s="1"/>
      <c r="AH674" s="1"/>
      <c r="AI674" s="1"/>
      <c r="AJ674" s="1"/>
      <c r="AK674" s="1"/>
    </row>
    <row r="675" spans="1:37" ht="14.25" customHeight="1">
      <c r="A675" s="425"/>
      <c r="B675" s="1"/>
      <c r="C675" s="1"/>
      <c r="D675" s="1"/>
      <c r="E675" s="1"/>
      <c r="F675" s="1"/>
      <c r="G675" s="1"/>
      <c r="H675" s="1"/>
      <c r="I675" s="1"/>
      <c r="J675" s="1"/>
      <c r="K675" s="1"/>
      <c r="L675" s="1"/>
      <c r="M675" s="1"/>
      <c r="N675" s="1"/>
      <c r="O675" s="1"/>
      <c r="P675" s="229"/>
      <c r="Q675" s="1"/>
      <c r="R675" s="1"/>
      <c r="S675" s="1"/>
      <c r="T675" s="1"/>
      <c r="U675" s="1"/>
      <c r="V675" s="1"/>
      <c r="W675" s="1"/>
      <c r="X675" s="1"/>
      <c r="Y675" s="1"/>
      <c r="Z675" s="1"/>
      <c r="AA675" s="1"/>
      <c r="AB675" s="1"/>
      <c r="AC675" s="1"/>
      <c r="AD675" s="1"/>
      <c r="AE675" s="1"/>
      <c r="AF675" s="1"/>
      <c r="AG675" s="1"/>
      <c r="AH675" s="1"/>
      <c r="AI675" s="1"/>
      <c r="AJ675" s="1"/>
      <c r="AK675" s="1"/>
    </row>
    <row r="676" spans="1:37" ht="14.25" customHeight="1">
      <c r="A676" s="425"/>
      <c r="B676" s="1"/>
      <c r="C676" s="1"/>
      <c r="D676" s="1"/>
      <c r="E676" s="1"/>
      <c r="F676" s="1"/>
      <c r="G676" s="1"/>
      <c r="H676" s="1"/>
      <c r="I676" s="1"/>
      <c r="J676" s="1"/>
      <c r="K676" s="1"/>
      <c r="L676" s="1"/>
      <c r="M676" s="1"/>
      <c r="N676" s="1"/>
      <c r="O676" s="1"/>
      <c r="P676" s="229"/>
      <c r="Q676" s="1"/>
      <c r="R676" s="1"/>
      <c r="S676" s="1"/>
      <c r="T676" s="1"/>
      <c r="U676" s="1"/>
      <c r="V676" s="1"/>
      <c r="W676" s="1"/>
      <c r="X676" s="1"/>
      <c r="Y676" s="1"/>
      <c r="Z676" s="1"/>
      <c r="AA676" s="1"/>
      <c r="AB676" s="1"/>
      <c r="AC676" s="1"/>
      <c r="AD676" s="1"/>
      <c r="AE676" s="1"/>
      <c r="AF676" s="1"/>
      <c r="AG676" s="1"/>
      <c r="AH676" s="1"/>
      <c r="AI676" s="1"/>
      <c r="AJ676" s="1"/>
      <c r="AK676" s="1"/>
    </row>
    <row r="677" spans="1:37" ht="14.25" customHeight="1">
      <c r="A677" s="425"/>
      <c r="B677" s="1"/>
      <c r="C677" s="1"/>
      <c r="D677" s="1"/>
      <c r="E677" s="1"/>
      <c r="F677" s="1"/>
      <c r="G677" s="1"/>
      <c r="H677" s="1"/>
      <c r="I677" s="1"/>
      <c r="J677" s="1"/>
      <c r="K677" s="1"/>
      <c r="L677" s="1"/>
      <c r="M677" s="1"/>
      <c r="N677" s="1"/>
      <c r="O677" s="1"/>
      <c r="P677" s="229"/>
      <c r="Q677" s="1"/>
      <c r="R677" s="1"/>
      <c r="S677" s="1"/>
      <c r="T677" s="1"/>
      <c r="U677" s="1"/>
      <c r="V677" s="1"/>
      <c r="W677" s="1"/>
      <c r="X677" s="1"/>
      <c r="Y677" s="1"/>
      <c r="Z677" s="1"/>
      <c r="AA677" s="1"/>
      <c r="AB677" s="1"/>
      <c r="AC677" s="1"/>
      <c r="AD677" s="1"/>
      <c r="AE677" s="1"/>
      <c r="AF677" s="1"/>
      <c r="AG677" s="1"/>
      <c r="AH677" s="1"/>
      <c r="AI677" s="1"/>
      <c r="AJ677" s="1"/>
      <c r="AK677" s="1"/>
    </row>
    <row r="678" spans="1:37" ht="14.25" customHeight="1">
      <c r="A678" s="425"/>
      <c r="B678" s="1"/>
      <c r="C678" s="1"/>
      <c r="D678" s="1"/>
      <c r="E678" s="1"/>
      <c r="F678" s="1"/>
      <c r="G678" s="1"/>
      <c r="H678" s="1"/>
      <c r="I678" s="1"/>
      <c r="J678" s="1"/>
      <c r="K678" s="1"/>
      <c r="L678" s="1"/>
      <c r="M678" s="1"/>
      <c r="N678" s="1"/>
      <c r="O678" s="1"/>
      <c r="P678" s="229"/>
      <c r="Q678" s="1"/>
      <c r="R678" s="1"/>
      <c r="S678" s="1"/>
      <c r="T678" s="1"/>
      <c r="U678" s="1"/>
      <c r="V678" s="1"/>
      <c r="W678" s="1"/>
      <c r="X678" s="1"/>
      <c r="Y678" s="1"/>
      <c r="Z678" s="1"/>
      <c r="AA678" s="1"/>
      <c r="AB678" s="1"/>
      <c r="AC678" s="1"/>
      <c r="AD678" s="1"/>
      <c r="AE678" s="1"/>
      <c r="AF678" s="1"/>
      <c r="AG678" s="1"/>
      <c r="AH678" s="1"/>
      <c r="AI678" s="1"/>
      <c r="AJ678" s="1"/>
      <c r="AK678" s="1"/>
    </row>
    <row r="679" spans="1:37" ht="14.25" customHeight="1">
      <c r="A679" s="425"/>
      <c r="B679" s="1"/>
      <c r="C679" s="1"/>
      <c r="D679" s="1"/>
      <c r="E679" s="1"/>
      <c r="F679" s="1"/>
      <c r="G679" s="1"/>
      <c r="H679" s="1"/>
      <c r="I679" s="1"/>
      <c r="J679" s="1"/>
      <c r="K679" s="1"/>
      <c r="L679" s="1"/>
      <c r="M679" s="1"/>
      <c r="N679" s="1"/>
      <c r="O679" s="1"/>
      <c r="P679" s="229"/>
      <c r="Q679" s="1"/>
      <c r="R679" s="1"/>
      <c r="S679" s="1"/>
      <c r="T679" s="1"/>
      <c r="U679" s="1"/>
      <c r="V679" s="1"/>
      <c r="W679" s="1"/>
      <c r="X679" s="1"/>
      <c r="Y679" s="1"/>
      <c r="Z679" s="1"/>
      <c r="AA679" s="1"/>
      <c r="AB679" s="1"/>
      <c r="AC679" s="1"/>
      <c r="AD679" s="1"/>
      <c r="AE679" s="1"/>
      <c r="AF679" s="1"/>
      <c r="AG679" s="1"/>
      <c r="AH679" s="1"/>
      <c r="AI679" s="1"/>
      <c r="AJ679" s="1"/>
      <c r="AK679" s="1"/>
    </row>
    <row r="680" spans="1:37" ht="14.25" customHeight="1">
      <c r="A680" s="425"/>
      <c r="B680" s="1"/>
      <c r="C680" s="1"/>
      <c r="D680" s="1"/>
      <c r="E680" s="1"/>
      <c r="F680" s="1"/>
      <c r="G680" s="1"/>
      <c r="H680" s="1"/>
      <c r="I680" s="1"/>
      <c r="J680" s="1"/>
      <c r="K680" s="1"/>
      <c r="L680" s="1"/>
      <c r="M680" s="1"/>
      <c r="N680" s="1"/>
      <c r="O680" s="1"/>
      <c r="P680" s="229"/>
      <c r="Q680" s="1"/>
      <c r="R680" s="1"/>
      <c r="S680" s="1"/>
      <c r="T680" s="1"/>
      <c r="U680" s="1"/>
      <c r="V680" s="1"/>
      <c r="W680" s="1"/>
      <c r="X680" s="1"/>
      <c r="Y680" s="1"/>
      <c r="Z680" s="1"/>
      <c r="AA680" s="1"/>
      <c r="AB680" s="1"/>
      <c r="AC680" s="1"/>
      <c r="AD680" s="1"/>
      <c r="AE680" s="1"/>
      <c r="AF680" s="1"/>
      <c r="AG680" s="1"/>
      <c r="AH680" s="1"/>
      <c r="AI680" s="1"/>
      <c r="AJ680" s="1"/>
      <c r="AK680" s="1"/>
    </row>
    <row r="681" spans="1:37" ht="14.25" customHeight="1">
      <c r="A681" s="425"/>
      <c r="B681" s="1"/>
      <c r="C681" s="1"/>
      <c r="D681" s="1"/>
      <c r="E681" s="1"/>
      <c r="F681" s="1"/>
      <c r="G681" s="1"/>
      <c r="H681" s="1"/>
      <c r="I681" s="1"/>
      <c r="J681" s="1"/>
      <c r="K681" s="1"/>
      <c r="L681" s="1"/>
      <c r="M681" s="1"/>
      <c r="N681" s="1"/>
      <c r="O681" s="1"/>
      <c r="P681" s="229"/>
      <c r="Q681" s="1"/>
      <c r="R681" s="1"/>
      <c r="S681" s="1"/>
      <c r="T681" s="1"/>
      <c r="U681" s="1"/>
      <c r="V681" s="1"/>
      <c r="W681" s="1"/>
      <c r="X681" s="1"/>
      <c r="Y681" s="1"/>
      <c r="Z681" s="1"/>
      <c r="AA681" s="1"/>
      <c r="AB681" s="1"/>
      <c r="AC681" s="1"/>
      <c r="AD681" s="1"/>
      <c r="AE681" s="1"/>
      <c r="AF681" s="1"/>
      <c r="AG681" s="1"/>
      <c r="AH681" s="1"/>
      <c r="AI681" s="1"/>
      <c r="AJ681" s="1"/>
      <c r="AK681" s="1"/>
    </row>
    <row r="682" spans="1:37" ht="14.25" customHeight="1">
      <c r="A682" s="425"/>
      <c r="B682" s="1"/>
      <c r="C682" s="1"/>
      <c r="D682" s="1"/>
      <c r="E682" s="1"/>
      <c r="F682" s="1"/>
      <c r="G682" s="1"/>
      <c r="H682" s="1"/>
      <c r="I682" s="1"/>
      <c r="J682" s="1"/>
      <c r="K682" s="1"/>
      <c r="L682" s="1"/>
      <c r="M682" s="1"/>
      <c r="N682" s="1"/>
      <c r="O682" s="1"/>
      <c r="P682" s="229"/>
      <c r="Q682" s="1"/>
      <c r="R682" s="1"/>
      <c r="S682" s="1"/>
      <c r="T682" s="1"/>
      <c r="U682" s="1"/>
      <c r="V682" s="1"/>
      <c r="W682" s="1"/>
      <c r="X682" s="1"/>
      <c r="Y682" s="1"/>
      <c r="Z682" s="1"/>
      <c r="AA682" s="1"/>
      <c r="AB682" s="1"/>
      <c r="AC682" s="1"/>
      <c r="AD682" s="1"/>
      <c r="AE682" s="1"/>
      <c r="AF682" s="1"/>
      <c r="AG682" s="1"/>
      <c r="AH682" s="1"/>
      <c r="AI682" s="1"/>
      <c r="AJ682" s="1"/>
      <c r="AK682" s="1"/>
    </row>
    <row r="683" spans="1:37" ht="14.25" customHeight="1">
      <c r="A683" s="425"/>
      <c r="B683" s="1"/>
      <c r="C683" s="1"/>
      <c r="D683" s="1"/>
      <c r="E683" s="1"/>
      <c r="F683" s="1"/>
      <c r="G683" s="1"/>
      <c r="H683" s="1"/>
      <c r="I683" s="1"/>
      <c r="J683" s="1"/>
      <c r="K683" s="1"/>
      <c r="L683" s="1"/>
      <c r="M683" s="1"/>
      <c r="N683" s="1"/>
      <c r="O683" s="1"/>
      <c r="P683" s="229"/>
      <c r="Q683" s="1"/>
      <c r="R683" s="1"/>
      <c r="S683" s="1"/>
      <c r="T683" s="1"/>
      <c r="U683" s="1"/>
      <c r="V683" s="1"/>
      <c r="W683" s="1"/>
      <c r="X683" s="1"/>
      <c r="Y683" s="1"/>
      <c r="Z683" s="1"/>
      <c r="AA683" s="1"/>
      <c r="AB683" s="1"/>
      <c r="AC683" s="1"/>
      <c r="AD683" s="1"/>
      <c r="AE683" s="1"/>
      <c r="AF683" s="1"/>
      <c r="AG683" s="1"/>
      <c r="AH683" s="1"/>
      <c r="AI683" s="1"/>
      <c r="AJ683" s="1"/>
      <c r="AK683" s="1"/>
    </row>
    <row r="684" spans="1:37" ht="14.25" customHeight="1">
      <c r="A684" s="425"/>
      <c r="B684" s="1"/>
      <c r="C684" s="1"/>
      <c r="D684" s="1"/>
      <c r="E684" s="1"/>
      <c r="F684" s="1"/>
      <c r="G684" s="1"/>
      <c r="H684" s="1"/>
      <c r="I684" s="1"/>
      <c r="J684" s="1"/>
      <c r="K684" s="1"/>
      <c r="L684" s="1"/>
      <c r="M684" s="1"/>
      <c r="N684" s="1"/>
      <c r="O684" s="1"/>
      <c r="P684" s="229"/>
      <c r="Q684" s="1"/>
      <c r="R684" s="1"/>
      <c r="S684" s="1"/>
      <c r="T684" s="1"/>
      <c r="U684" s="1"/>
      <c r="V684" s="1"/>
      <c r="W684" s="1"/>
      <c r="X684" s="1"/>
      <c r="Y684" s="1"/>
      <c r="Z684" s="1"/>
      <c r="AA684" s="1"/>
      <c r="AB684" s="1"/>
      <c r="AC684" s="1"/>
      <c r="AD684" s="1"/>
      <c r="AE684" s="1"/>
      <c r="AF684" s="1"/>
      <c r="AG684" s="1"/>
      <c r="AH684" s="1"/>
      <c r="AI684" s="1"/>
      <c r="AJ684" s="1"/>
      <c r="AK684" s="1"/>
    </row>
    <row r="685" spans="1:37" ht="14.25" customHeight="1">
      <c r="A685" s="425"/>
      <c r="B685" s="1"/>
      <c r="C685" s="1"/>
      <c r="D685" s="1"/>
      <c r="E685" s="1"/>
      <c r="F685" s="1"/>
      <c r="G685" s="1"/>
      <c r="H685" s="1"/>
      <c r="I685" s="1"/>
      <c r="J685" s="1"/>
      <c r="K685" s="1"/>
      <c r="L685" s="1"/>
      <c r="M685" s="1"/>
      <c r="N685" s="1"/>
      <c r="O685" s="1"/>
      <c r="P685" s="229"/>
      <c r="Q685" s="1"/>
      <c r="R685" s="1"/>
      <c r="S685" s="1"/>
      <c r="T685" s="1"/>
      <c r="U685" s="1"/>
      <c r="V685" s="1"/>
      <c r="W685" s="1"/>
      <c r="X685" s="1"/>
      <c r="Y685" s="1"/>
      <c r="Z685" s="1"/>
      <c r="AA685" s="1"/>
      <c r="AB685" s="1"/>
      <c r="AC685" s="1"/>
      <c r="AD685" s="1"/>
      <c r="AE685" s="1"/>
      <c r="AF685" s="1"/>
      <c r="AG685" s="1"/>
      <c r="AH685" s="1"/>
      <c r="AI685" s="1"/>
      <c r="AJ685" s="1"/>
      <c r="AK685" s="1"/>
    </row>
    <row r="686" spans="1:37" ht="14.25" customHeight="1">
      <c r="A686" s="425"/>
      <c r="B686" s="1"/>
      <c r="C686" s="1"/>
      <c r="D686" s="1"/>
      <c r="E686" s="1"/>
      <c r="F686" s="1"/>
      <c r="G686" s="1"/>
      <c r="H686" s="1"/>
      <c r="I686" s="1"/>
      <c r="J686" s="1"/>
      <c r="K686" s="1"/>
      <c r="L686" s="1"/>
      <c r="M686" s="1"/>
      <c r="N686" s="1"/>
      <c r="O686" s="1"/>
      <c r="P686" s="229"/>
      <c r="Q686" s="1"/>
      <c r="R686" s="1"/>
      <c r="S686" s="1"/>
      <c r="T686" s="1"/>
      <c r="U686" s="1"/>
      <c r="V686" s="1"/>
      <c r="W686" s="1"/>
      <c r="X686" s="1"/>
      <c r="Y686" s="1"/>
      <c r="Z686" s="1"/>
      <c r="AA686" s="1"/>
      <c r="AB686" s="1"/>
      <c r="AC686" s="1"/>
      <c r="AD686" s="1"/>
      <c r="AE686" s="1"/>
      <c r="AF686" s="1"/>
      <c r="AG686" s="1"/>
      <c r="AH686" s="1"/>
      <c r="AI686" s="1"/>
      <c r="AJ686" s="1"/>
      <c r="AK686" s="1"/>
    </row>
    <row r="687" spans="1:37" ht="14.25" customHeight="1">
      <c r="A687" s="425"/>
      <c r="B687" s="1"/>
      <c r="C687" s="1"/>
      <c r="D687" s="1"/>
      <c r="E687" s="1"/>
      <c r="F687" s="1"/>
      <c r="G687" s="1"/>
      <c r="H687" s="1"/>
      <c r="I687" s="1"/>
      <c r="J687" s="1"/>
      <c r="K687" s="1"/>
      <c r="L687" s="1"/>
      <c r="M687" s="1"/>
      <c r="N687" s="1"/>
      <c r="O687" s="1"/>
      <c r="P687" s="229"/>
      <c r="Q687" s="1"/>
      <c r="R687" s="1"/>
      <c r="S687" s="1"/>
      <c r="T687" s="1"/>
      <c r="U687" s="1"/>
      <c r="V687" s="1"/>
      <c r="W687" s="1"/>
      <c r="X687" s="1"/>
      <c r="Y687" s="1"/>
      <c r="Z687" s="1"/>
      <c r="AA687" s="1"/>
      <c r="AB687" s="1"/>
      <c r="AC687" s="1"/>
      <c r="AD687" s="1"/>
      <c r="AE687" s="1"/>
      <c r="AF687" s="1"/>
      <c r="AG687" s="1"/>
      <c r="AH687" s="1"/>
      <c r="AI687" s="1"/>
      <c r="AJ687" s="1"/>
      <c r="AK687" s="1"/>
    </row>
    <row r="688" spans="1:37" ht="14.25" customHeight="1">
      <c r="A688" s="425"/>
      <c r="B688" s="1"/>
      <c r="C688" s="1"/>
      <c r="D688" s="1"/>
      <c r="E688" s="1"/>
      <c r="F688" s="1"/>
      <c r="G688" s="1"/>
      <c r="H688" s="1"/>
      <c r="I688" s="1"/>
      <c r="J688" s="1"/>
      <c r="K688" s="1"/>
      <c r="L688" s="1"/>
      <c r="M688" s="1"/>
      <c r="N688" s="1"/>
      <c r="O688" s="1"/>
      <c r="P688" s="229"/>
      <c r="Q688" s="1"/>
      <c r="R688" s="1"/>
      <c r="S688" s="1"/>
      <c r="T688" s="1"/>
      <c r="U688" s="1"/>
      <c r="V688" s="1"/>
      <c r="W688" s="1"/>
      <c r="X688" s="1"/>
      <c r="Y688" s="1"/>
      <c r="Z688" s="1"/>
      <c r="AA688" s="1"/>
      <c r="AB688" s="1"/>
      <c r="AC688" s="1"/>
      <c r="AD688" s="1"/>
      <c r="AE688" s="1"/>
      <c r="AF688" s="1"/>
      <c r="AG688" s="1"/>
      <c r="AH688" s="1"/>
      <c r="AI688" s="1"/>
      <c r="AJ688" s="1"/>
      <c r="AK688" s="1"/>
    </row>
    <row r="689" spans="1:37" ht="14.25" customHeight="1">
      <c r="A689" s="425"/>
      <c r="B689" s="1"/>
      <c r="C689" s="1"/>
      <c r="D689" s="1"/>
      <c r="E689" s="1"/>
      <c r="F689" s="1"/>
      <c r="G689" s="1"/>
      <c r="H689" s="1"/>
      <c r="I689" s="1"/>
      <c r="J689" s="1"/>
      <c r="K689" s="1"/>
      <c r="L689" s="1"/>
      <c r="M689" s="1"/>
      <c r="N689" s="1"/>
      <c r="O689" s="1"/>
      <c r="P689" s="229"/>
      <c r="Q689" s="1"/>
      <c r="R689" s="1"/>
      <c r="S689" s="1"/>
      <c r="T689" s="1"/>
      <c r="U689" s="1"/>
      <c r="V689" s="1"/>
      <c r="W689" s="1"/>
      <c r="X689" s="1"/>
      <c r="Y689" s="1"/>
      <c r="Z689" s="1"/>
      <c r="AA689" s="1"/>
      <c r="AB689" s="1"/>
      <c r="AC689" s="1"/>
      <c r="AD689" s="1"/>
      <c r="AE689" s="1"/>
      <c r="AF689" s="1"/>
      <c r="AG689" s="1"/>
      <c r="AH689" s="1"/>
      <c r="AI689" s="1"/>
      <c r="AJ689" s="1"/>
      <c r="AK689" s="1"/>
    </row>
    <row r="690" spans="1:37" ht="14.25" customHeight="1">
      <c r="A690" s="425"/>
      <c r="B690" s="1"/>
      <c r="C690" s="1"/>
      <c r="D690" s="1"/>
      <c r="E690" s="1"/>
      <c r="F690" s="1"/>
      <c r="G690" s="1"/>
      <c r="H690" s="1"/>
      <c r="I690" s="1"/>
      <c r="J690" s="1"/>
      <c r="K690" s="1"/>
      <c r="L690" s="1"/>
      <c r="M690" s="1"/>
      <c r="N690" s="1"/>
      <c r="O690" s="1"/>
      <c r="P690" s="229"/>
      <c r="Q690" s="1"/>
      <c r="R690" s="1"/>
      <c r="S690" s="1"/>
      <c r="T690" s="1"/>
      <c r="U690" s="1"/>
      <c r="V690" s="1"/>
      <c r="W690" s="1"/>
      <c r="X690" s="1"/>
      <c r="Y690" s="1"/>
      <c r="Z690" s="1"/>
      <c r="AA690" s="1"/>
      <c r="AB690" s="1"/>
      <c r="AC690" s="1"/>
      <c r="AD690" s="1"/>
      <c r="AE690" s="1"/>
      <c r="AF690" s="1"/>
      <c r="AG690" s="1"/>
      <c r="AH690" s="1"/>
      <c r="AI690" s="1"/>
      <c r="AJ690" s="1"/>
      <c r="AK690" s="1"/>
    </row>
    <row r="691" spans="1:37" ht="14.25" customHeight="1">
      <c r="A691" s="425"/>
      <c r="B691" s="1"/>
      <c r="C691" s="1"/>
      <c r="D691" s="1"/>
      <c r="E691" s="1"/>
      <c r="F691" s="1"/>
      <c r="G691" s="1"/>
      <c r="H691" s="1"/>
      <c r="I691" s="1"/>
      <c r="J691" s="1"/>
      <c r="K691" s="1"/>
      <c r="L691" s="1"/>
      <c r="M691" s="1"/>
      <c r="N691" s="1"/>
      <c r="O691" s="1"/>
      <c r="P691" s="229"/>
      <c r="Q691" s="1"/>
      <c r="R691" s="1"/>
      <c r="S691" s="1"/>
      <c r="T691" s="1"/>
      <c r="U691" s="1"/>
      <c r="V691" s="1"/>
      <c r="W691" s="1"/>
      <c r="X691" s="1"/>
      <c r="Y691" s="1"/>
      <c r="Z691" s="1"/>
      <c r="AA691" s="1"/>
      <c r="AB691" s="1"/>
      <c r="AC691" s="1"/>
      <c r="AD691" s="1"/>
      <c r="AE691" s="1"/>
      <c r="AF691" s="1"/>
      <c r="AG691" s="1"/>
      <c r="AH691" s="1"/>
      <c r="AI691" s="1"/>
      <c r="AJ691" s="1"/>
      <c r="AK691" s="1"/>
    </row>
    <row r="692" spans="1:37" ht="14.25" customHeight="1">
      <c r="A692" s="425"/>
      <c r="B692" s="1"/>
      <c r="C692" s="1"/>
      <c r="D692" s="1"/>
      <c r="E692" s="1"/>
      <c r="F692" s="1"/>
      <c r="G692" s="1"/>
      <c r="H692" s="1"/>
      <c r="I692" s="1"/>
      <c r="J692" s="1"/>
      <c r="K692" s="1"/>
      <c r="L692" s="1"/>
      <c r="M692" s="1"/>
      <c r="N692" s="1"/>
      <c r="O692" s="1"/>
      <c r="P692" s="229"/>
      <c r="Q692" s="1"/>
      <c r="R692" s="1"/>
      <c r="S692" s="1"/>
      <c r="T692" s="1"/>
      <c r="U692" s="1"/>
      <c r="V692" s="1"/>
      <c r="W692" s="1"/>
      <c r="X692" s="1"/>
      <c r="Y692" s="1"/>
      <c r="Z692" s="1"/>
      <c r="AA692" s="1"/>
      <c r="AB692" s="1"/>
      <c r="AC692" s="1"/>
      <c r="AD692" s="1"/>
      <c r="AE692" s="1"/>
      <c r="AF692" s="1"/>
      <c r="AG692" s="1"/>
      <c r="AH692" s="1"/>
      <c r="AI692" s="1"/>
      <c r="AJ692" s="1"/>
      <c r="AK692" s="1"/>
    </row>
    <row r="693" spans="1:37" ht="14.25" customHeight="1">
      <c r="A693" s="425"/>
      <c r="B693" s="1"/>
      <c r="C693" s="1"/>
      <c r="D693" s="1"/>
      <c r="E693" s="1"/>
      <c r="F693" s="1"/>
      <c r="G693" s="1"/>
      <c r="H693" s="1"/>
      <c r="I693" s="1"/>
      <c r="J693" s="1"/>
      <c r="K693" s="1"/>
      <c r="L693" s="1"/>
      <c r="M693" s="1"/>
      <c r="N693" s="1"/>
      <c r="O693" s="1"/>
      <c r="P693" s="229"/>
      <c r="Q693" s="1"/>
      <c r="R693" s="1"/>
      <c r="S693" s="1"/>
      <c r="T693" s="1"/>
      <c r="U693" s="1"/>
      <c r="V693" s="1"/>
      <c r="W693" s="1"/>
      <c r="X693" s="1"/>
      <c r="Y693" s="1"/>
      <c r="Z693" s="1"/>
      <c r="AA693" s="1"/>
      <c r="AB693" s="1"/>
      <c r="AC693" s="1"/>
      <c r="AD693" s="1"/>
      <c r="AE693" s="1"/>
      <c r="AF693" s="1"/>
      <c r="AG693" s="1"/>
      <c r="AH693" s="1"/>
      <c r="AI693" s="1"/>
      <c r="AJ693" s="1"/>
      <c r="AK693" s="1"/>
    </row>
    <row r="694" spans="1:37" ht="14.25" customHeight="1">
      <c r="A694" s="425"/>
      <c r="B694" s="1"/>
      <c r="C694" s="1"/>
      <c r="D694" s="1"/>
      <c r="E694" s="1"/>
      <c r="F694" s="1"/>
      <c r="G694" s="1"/>
      <c r="H694" s="1"/>
      <c r="I694" s="1"/>
      <c r="J694" s="1"/>
      <c r="K694" s="1"/>
      <c r="L694" s="1"/>
      <c r="M694" s="1"/>
      <c r="N694" s="1"/>
      <c r="O694" s="1"/>
      <c r="P694" s="229"/>
      <c r="Q694" s="1"/>
      <c r="R694" s="1"/>
      <c r="S694" s="1"/>
      <c r="T694" s="1"/>
      <c r="U694" s="1"/>
      <c r="V694" s="1"/>
      <c r="W694" s="1"/>
      <c r="X694" s="1"/>
      <c r="Y694" s="1"/>
      <c r="Z694" s="1"/>
      <c r="AA694" s="1"/>
      <c r="AB694" s="1"/>
      <c r="AC694" s="1"/>
      <c r="AD694" s="1"/>
      <c r="AE694" s="1"/>
      <c r="AF694" s="1"/>
      <c r="AG694" s="1"/>
      <c r="AH694" s="1"/>
      <c r="AI694" s="1"/>
      <c r="AJ694" s="1"/>
      <c r="AK694" s="1"/>
    </row>
    <row r="695" spans="1:37" ht="14.25" customHeight="1">
      <c r="A695" s="425"/>
      <c r="B695" s="1"/>
      <c r="C695" s="1"/>
      <c r="D695" s="1"/>
      <c r="E695" s="1"/>
      <c r="F695" s="1"/>
      <c r="G695" s="1"/>
      <c r="H695" s="1"/>
      <c r="I695" s="1"/>
      <c r="J695" s="1"/>
      <c r="K695" s="1"/>
      <c r="L695" s="1"/>
      <c r="M695" s="1"/>
      <c r="N695" s="1"/>
      <c r="O695" s="1"/>
      <c r="P695" s="229"/>
      <c r="Q695" s="1"/>
      <c r="R695" s="1"/>
      <c r="S695" s="1"/>
      <c r="T695" s="1"/>
      <c r="U695" s="1"/>
      <c r="V695" s="1"/>
      <c r="W695" s="1"/>
      <c r="X695" s="1"/>
      <c r="Y695" s="1"/>
      <c r="Z695" s="1"/>
      <c r="AA695" s="1"/>
      <c r="AB695" s="1"/>
      <c r="AC695" s="1"/>
      <c r="AD695" s="1"/>
      <c r="AE695" s="1"/>
      <c r="AF695" s="1"/>
      <c r="AG695" s="1"/>
      <c r="AH695" s="1"/>
      <c r="AI695" s="1"/>
      <c r="AJ695" s="1"/>
      <c r="AK695" s="1"/>
    </row>
    <row r="696" spans="1:37" ht="14.25" customHeight="1">
      <c r="A696" s="425"/>
      <c r="B696" s="1"/>
      <c r="C696" s="1"/>
      <c r="D696" s="1"/>
      <c r="E696" s="1"/>
      <c r="F696" s="1"/>
      <c r="G696" s="1"/>
      <c r="H696" s="1"/>
      <c r="I696" s="1"/>
      <c r="J696" s="1"/>
      <c r="K696" s="1"/>
      <c r="L696" s="1"/>
      <c r="M696" s="1"/>
      <c r="N696" s="1"/>
      <c r="O696" s="1"/>
      <c r="P696" s="229"/>
      <c r="Q696" s="1"/>
      <c r="R696" s="1"/>
      <c r="S696" s="1"/>
      <c r="T696" s="1"/>
      <c r="U696" s="1"/>
      <c r="V696" s="1"/>
      <c r="W696" s="1"/>
      <c r="X696" s="1"/>
      <c r="Y696" s="1"/>
      <c r="Z696" s="1"/>
      <c r="AA696" s="1"/>
      <c r="AB696" s="1"/>
      <c r="AC696" s="1"/>
      <c r="AD696" s="1"/>
      <c r="AE696" s="1"/>
      <c r="AF696" s="1"/>
      <c r="AG696" s="1"/>
      <c r="AH696" s="1"/>
      <c r="AI696" s="1"/>
      <c r="AJ696" s="1"/>
      <c r="AK696" s="1"/>
    </row>
    <row r="697" spans="1:37" ht="14.25" customHeight="1">
      <c r="A697" s="425"/>
      <c r="B697" s="1"/>
      <c r="C697" s="1"/>
      <c r="D697" s="1"/>
      <c r="E697" s="1"/>
      <c r="F697" s="1"/>
      <c r="G697" s="1"/>
      <c r="H697" s="1"/>
      <c r="I697" s="1"/>
      <c r="J697" s="1"/>
      <c r="K697" s="1"/>
      <c r="L697" s="1"/>
      <c r="M697" s="1"/>
      <c r="N697" s="1"/>
      <c r="O697" s="1"/>
      <c r="P697" s="229"/>
      <c r="Q697" s="1"/>
      <c r="R697" s="1"/>
      <c r="S697" s="1"/>
      <c r="T697" s="1"/>
      <c r="U697" s="1"/>
      <c r="V697" s="1"/>
      <c r="W697" s="1"/>
      <c r="X697" s="1"/>
      <c r="Y697" s="1"/>
      <c r="Z697" s="1"/>
      <c r="AA697" s="1"/>
      <c r="AB697" s="1"/>
      <c r="AC697" s="1"/>
      <c r="AD697" s="1"/>
      <c r="AE697" s="1"/>
      <c r="AF697" s="1"/>
      <c r="AG697" s="1"/>
      <c r="AH697" s="1"/>
      <c r="AI697" s="1"/>
      <c r="AJ697" s="1"/>
      <c r="AK697" s="1"/>
    </row>
    <row r="698" spans="1:37" ht="14.25" customHeight="1">
      <c r="A698" s="425"/>
      <c r="B698" s="1"/>
      <c r="C698" s="1"/>
      <c r="D698" s="1"/>
      <c r="E698" s="1"/>
      <c r="F698" s="1"/>
      <c r="G698" s="1"/>
      <c r="H698" s="1"/>
      <c r="I698" s="1"/>
      <c r="J698" s="1"/>
      <c r="K698" s="1"/>
      <c r="L698" s="1"/>
      <c r="M698" s="1"/>
      <c r="N698" s="1"/>
      <c r="O698" s="1"/>
      <c r="P698" s="229"/>
      <c r="Q698" s="1"/>
      <c r="R698" s="1"/>
      <c r="S698" s="1"/>
      <c r="T698" s="1"/>
      <c r="U698" s="1"/>
      <c r="V698" s="1"/>
      <c r="W698" s="1"/>
      <c r="X698" s="1"/>
      <c r="Y698" s="1"/>
      <c r="Z698" s="1"/>
      <c r="AA698" s="1"/>
      <c r="AB698" s="1"/>
      <c r="AC698" s="1"/>
      <c r="AD698" s="1"/>
      <c r="AE698" s="1"/>
      <c r="AF698" s="1"/>
      <c r="AG698" s="1"/>
      <c r="AH698" s="1"/>
      <c r="AI698" s="1"/>
      <c r="AJ698" s="1"/>
      <c r="AK698" s="1"/>
    </row>
    <row r="699" spans="1:37" ht="14.25" customHeight="1">
      <c r="A699" s="425"/>
      <c r="B699" s="1"/>
      <c r="C699" s="1"/>
      <c r="D699" s="1"/>
      <c r="E699" s="1"/>
      <c r="F699" s="1"/>
      <c r="G699" s="1"/>
      <c r="H699" s="1"/>
      <c r="I699" s="1"/>
      <c r="J699" s="1"/>
      <c r="K699" s="1"/>
      <c r="L699" s="1"/>
      <c r="M699" s="1"/>
      <c r="N699" s="1"/>
      <c r="O699" s="1"/>
      <c r="P699" s="229"/>
      <c r="Q699" s="1"/>
      <c r="R699" s="1"/>
      <c r="S699" s="1"/>
      <c r="T699" s="1"/>
      <c r="U699" s="1"/>
      <c r="V699" s="1"/>
      <c r="W699" s="1"/>
      <c r="X699" s="1"/>
      <c r="Y699" s="1"/>
      <c r="Z699" s="1"/>
      <c r="AA699" s="1"/>
      <c r="AB699" s="1"/>
      <c r="AC699" s="1"/>
      <c r="AD699" s="1"/>
      <c r="AE699" s="1"/>
      <c r="AF699" s="1"/>
      <c r="AG699" s="1"/>
      <c r="AH699" s="1"/>
      <c r="AI699" s="1"/>
      <c r="AJ699" s="1"/>
      <c r="AK699" s="1"/>
    </row>
    <row r="700" spans="1:37" ht="14.25" customHeight="1">
      <c r="A700" s="425"/>
      <c r="B700" s="1"/>
      <c r="C700" s="1"/>
      <c r="D700" s="1"/>
      <c r="E700" s="1"/>
      <c r="F700" s="1"/>
      <c r="G700" s="1"/>
      <c r="H700" s="1"/>
      <c r="I700" s="1"/>
      <c r="J700" s="1"/>
      <c r="K700" s="1"/>
      <c r="L700" s="1"/>
      <c r="M700" s="1"/>
      <c r="N700" s="1"/>
      <c r="O700" s="1"/>
      <c r="P700" s="229"/>
      <c r="Q700" s="1"/>
      <c r="R700" s="1"/>
      <c r="S700" s="1"/>
      <c r="T700" s="1"/>
      <c r="U700" s="1"/>
      <c r="V700" s="1"/>
      <c r="W700" s="1"/>
      <c r="X700" s="1"/>
      <c r="Y700" s="1"/>
      <c r="Z700" s="1"/>
      <c r="AA700" s="1"/>
      <c r="AB700" s="1"/>
      <c r="AC700" s="1"/>
      <c r="AD700" s="1"/>
      <c r="AE700" s="1"/>
      <c r="AF700" s="1"/>
      <c r="AG700" s="1"/>
      <c r="AH700" s="1"/>
      <c r="AI700" s="1"/>
      <c r="AJ700" s="1"/>
      <c r="AK700" s="1"/>
    </row>
    <row r="701" spans="1:37" ht="14.25" customHeight="1">
      <c r="A701" s="425"/>
      <c r="B701" s="1"/>
      <c r="C701" s="1"/>
      <c r="D701" s="1"/>
      <c r="E701" s="1"/>
      <c r="F701" s="1"/>
      <c r="G701" s="1"/>
      <c r="H701" s="1"/>
      <c r="I701" s="1"/>
      <c r="J701" s="1"/>
      <c r="K701" s="1"/>
      <c r="L701" s="1"/>
      <c r="M701" s="1"/>
      <c r="N701" s="1"/>
      <c r="O701" s="1"/>
      <c r="P701" s="229"/>
      <c r="Q701" s="1"/>
      <c r="R701" s="1"/>
      <c r="S701" s="1"/>
      <c r="T701" s="1"/>
      <c r="U701" s="1"/>
      <c r="V701" s="1"/>
      <c r="W701" s="1"/>
      <c r="X701" s="1"/>
      <c r="Y701" s="1"/>
      <c r="Z701" s="1"/>
      <c r="AA701" s="1"/>
      <c r="AB701" s="1"/>
      <c r="AC701" s="1"/>
      <c r="AD701" s="1"/>
      <c r="AE701" s="1"/>
      <c r="AF701" s="1"/>
      <c r="AG701" s="1"/>
      <c r="AH701" s="1"/>
      <c r="AI701" s="1"/>
      <c r="AJ701" s="1"/>
      <c r="AK701" s="1"/>
    </row>
    <row r="702" spans="1:37" ht="14.25" customHeight="1">
      <c r="A702" s="425"/>
      <c r="B702" s="1"/>
      <c r="C702" s="1"/>
      <c r="D702" s="1"/>
      <c r="E702" s="1"/>
      <c r="F702" s="1"/>
      <c r="G702" s="1"/>
      <c r="H702" s="1"/>
      <c r="I702" s="1"/>
      <c r="J702" s="1"/>
      <c r="K702" s="1"/>
      <c r="L702" s="1"/>
      <c r="M702" s="1"/>
      <c r="N702" s="1"/>
      <c r="O702" s="1"/>
      <c r="P702" s="229"/>
      <c r="Q702" s="1"/>
      <c r="R702" s="1"/>
      <c r="S702" s="1"/>
      <c r="T702" s="1"/>
      <c r="U702" s="1"/>
      <c r="V702" s="1"/>
      <c r="W702" s="1"/>
      <c r="X702" s="1"/>
      <c r="Y702" s="1"/>
      <c r="Z702" s="1"/>
      <c r="AA702" s="1"/>
      <c r="AB702" s="1"/>
      <c r="AC702" s="1"/>
      <c r="AD702" s="1"/>
      <c r="AE702" s="1"/>
      <c r="AF702" s="1"/>
      <c r="AG702" s="1"/>
      <c r="AH702" s="1"/>
      <c r="AI702" s="1"/>
      <c r="AJ702" s="1"/>
      <c r="AK702" s="1"/>
    </row>
    <row r="703" spans="1:37" ht="14.25" customHeight="1">
      <c r="A703" s="425"/>
      <c r="B703" s="1"/>
      <c r="C703" s="1"/>
      <c r="D703" s="1"/>
      <c r="E703" s="1"/>
      <c r="F703" s="1"/>
      <c r="G703" s="1"/>
      <c r="H703" s="1"/>
      <c r="I703" s="1"/>
      <c r="J703" s="1"/>
      <c r="K703" s="1"/>
      <c r="L703" s="1"/>
      <c r="M703" s="1"/>
      <c r="N703" s="1"/>
      <c r="O703" s="1"/>
      <c r="P703" s="229"/>
      <c r="Q703" s="1"/>
      <c r="R703" s="1"/>
      <c r="S703" s="1"/>
      <c r="T703" s="1"/>
      <c r="U703" s="1"/>
      <c r="V703" s="1"/>
      <c r="W703" s="1"/>
      <c r="X703" s="1"/>
      <c r="Y703" s="1"/>
      <c r="Z703" s="1"/>
      <c r="AA703" s="1"/>
      <c r="AB703" s="1"/>
      <c r="AC703" s="1"/>
      <c r="AD703" s="1"/>
      <c r="AE703" s="1"/>
      <c r="AF703" s="1"/>
      <c r="AG703" s="1"/>
      <c r="AH703" s="1"/>
      <c r="AI703" s="1"/>
      <c r="AJ703" s="1"/>
      <c r="AK703" s="1"/>
    </row>
    <row r="704" spans="1:37" ht="14.25" customHeight="1">
      <c r="A704" s="425"/>
      <c r="B704" s="1"/>
      <c r="C704" s="1"/>
      <c r="D704" s="1"/>
      <c r="E704" s="1"/>
      <c r="F704" s="1"/>
      <c r="G704" s="1"/>
      <c r="H704" s="1"/>
      <c r="I704" s="1"/>
      <c r="J704" s="1"/>
      <c r="K704" s="1"/>
      <c r="L704" s="1"/>
      <c r="M704" s="1"/>
      <c r="N704" s="1"/>
      <c r="O704" s="1"/>
      <c r="P704" s="229"/>
      <c r="Q704" s="1"/>
      <c r="R704" s="1"/>
      <c r="S704" s="1"/>
      <c r="T704" s="1"/>
      <c r="U704" s="1"/>
      <c r="V704" s="1"/>
      <c r="W704" s="1"/>
      <c r="X704" s="1"/>
      <c r="Y704" s="1"/>
      <c r="Z704" s="1"/>
      <c r="AA704" s="1"/>
      <c r="AB704" s="1"/>
      <c r="AC704" s="1"/>
      <c r="AD704" s="1"/>
      <c r="AE704" s="1"/>
      <c r="AF704" s="1"/>
      <c r="AG704" s="1"/>
      <c r="AH704" s="1"/>
      <c r="AI704" s="1"/>
      <c r="AJ704" s="1"/>
      <c r="AK704" s="1"/>
    </row>
    <row r="705" spans="1:37" ht="14.25" customHeight="1">
      <c r="A705" s="425"/>
      <c r="B705" s="1"/>
      <c r="C705" s="1"/>
      <c r="D705" s="1"/>
      <c r="E705" s="1"/>
      <c r="F705" s="1"/>
      <c r="G705" s="1"/>
      <c r="H705" s="1"/>
      <c r="I705" s="1"/>
      <c r="J705" s="1"/>
      <c r="K705" s="1"/>
      <c r="L705" s="1"/>
      <c r="M705" s="1"/>
      <c r="N705" s="1"/>
      <c r="O705" s="1"/>
      <c r="P705" s="229"/>
      <c r="Q705" s="1"/>
      <c r="R705" s="1"/>
      <c r="S705" s="1"/>
      <c r="T705" s="1"/>
      <c r="U705" s="1"/>
      <c r="V705" s="1"/>
      <c r="W705" s="1"/>
      <c r="X705" s="1"/>
      <c r="Y705" s="1"/>
      <c r="Z705" s="1"/>
      <c r="AA705" s="1"/>
      <c r="AB705" s="1"/>
      <c r="AC705" s="1"/>
      <c r="AD705" s="1"/>
      <c r="AE705" s="1"/>
      <c r="AF705" s="1"/>
      <c r="AG705" s="1"/>
      <c r="AH705" s="1"/>
      <c r="AI705" s="1"/>
      <c r="AJ705" s="1"/>
      <c r="AK705" s="1"/>
    </row>
    <row r="706" spans="1:37" ht="14.25" customHeight="1">
      <c r="A706" s="425"/>
      <c r="B706" s="1"/>
      <c r="C706" s="1"/>
      <c r="D706" s="1"/>
      <c r="E706" s="1"/>
      <c r="F706" s="1"/>
      <c r="G706" s="1"/>
      <c r="H706" s="1"/>
      <c r="I706" s="1"/>
      <c r="J706" s="1"/>
      <c r="K706" s="1"/>
      <c r="L706" s="1"/>
      <c r="M706" s="1"/>
      <c r="N706" s="1"/>
      <c r="O706" s="1"/>
      <c r="P706" s="229"/>
      <c r="Q706" s="1"/>
      <c r="R706" s="1"/>
      <c r="S706" s="1"/>
      <c r="T706" s="1"/>
      <c r="U706" s="1"/>
      <c r="V706" s="1"/>
      <c r="W706" s="1"/>
      <c r="X706" s="1"/>
      <c r="Y706" s="1"/>
      <c r="Z706" s="1"/>
      <c r="AA706" s="1"/>
      <c r="AB706" s="1"/>
      <c r="AC706" s="1"/>
      <c r="AD706" s="1"/>
      <c r="AE706" s="1"/>
      <c r="AF706" s="1"/>
      <c r="AG706" s="1"/>
      <c r="AH706" s="1"/>
      <c r="AI706" s="1"/>
      <c r="AJ706" s="1"/>
      <c r="AK706" s="1"/>
    </row>
    <row r="707" spans="1:37" ht="14.25" customHeight="1">
      <c r="A707" s="425"/>
      <c r="B707" s="1"/>
      <c r="C707" s="1"/>
      <c r="D707" s="1"/>
      <c r="E707" s="1"/>
      <c r="F707" s="1"/>
      <c r="G707" s="1"/>
      <c r="H707" s="1"/>
      <c r="I707" s="1"/>
      <c r="J707" s="1"/>
      <c r="K707" s="1"/>
      <c r="L707" s="1"/>
      <c r="M707" s="1"/>
      <c r="N707" s="1"/>
      <c r="O707" s="1"/>
      <c r="P707" s="229"/>
      <c r="Q707" s="1"/>
      <c r="R707" s="1"/>
      <c r="S707" s="1"/>
      <c r="T707" s="1"/>
      <c r="U707" s="1"/>
      <c r="V707" s="1"/>
      <c r="W707" s="1"/>
      <c r="X707" s="1"/>
      <c r="Y707" s="1"/>
      <c r="Z707" s="1"/>
      <c r="AA707" s="1"/>
      <c r="AB707" s="1"/>
      <c r="AC707" s="1"/>
      <c r="AD707" s="1"/>
      <c r="AE707" s="1"/>
      <c r="AF707" s="1"/>
      <c r="AG707" s="1"/>
      <c r="AH707" s="1"/>
      <c r="AI707" s="1"/>
      <c r="AJ707" s="1"/>
      <c r="AK707" s="1"/>
    </row>
    <row r="708" spans="1:37" ht="14.25" customHeight="1">
      <c r="A708" s="425"/>
      <c r="B708" s="1"/>
      <c r="C708" s="1"/>
      <c r="D708" s="1"/>
      <c r="E708" s="1"/>
      <c r="F708" s="1"/>
      <c r="G708" s="1"/>
      <c r="H708" s="1"/>
      <c r="I708" s="1"/>
      <c r="J708" s="1"/>
      <c r="K708" s="1"/>
      <c r="L708" s="1"/>
      <c r="M708" s="1"/>
      <c r="N708" s="1"/>
      <c r="O708" s="1"/>
      <c r="P708" s="229"/>
      <c r="Q708" s="1"/>
      <c r="R708" s="1"/>
      <c r="S708" s="1"/>
      <c r="T708" s="1"/>
      <c r="U708" s="1"/>
      <c r="V708" s="1"/>
      <c r="W708" s="1"/>
      <c r="X708" s="1"/>
      <c r="Y708" s="1"/>
      <c r="Z708" s="1"/>
      <c r="AA708" s="1"/>
      <c r="AB708" s="1"/>
      <c r="AC708" s="1"/>
      <c r="AD708" s="1"/>
      <c r="AE708" s="1"/>
      <c r="AF708" s="1"/>
      <c r="AG708" s="1"/>
      <c r="AH708" s="1"/>
      <c r="AI708" s="1"/>
      <c r="AJ708" s="1"/>
      <c r="AK708" s="1"/>
    </row>
    <row r="709" spans="1:37" ht="14.25" customHeight="1">
      <c r="A709" s="425"/>
      <c r="B709" s="1"/>
      <c r="C709" s="1"/>
      <c r="D709" s="1"/>
      <c r="E709" s="1"/>
      <c r="F709" s="1"/>
      <c r="G709" s="1"/>
      <c r="H709" s="1"/>
      <c r="I709" s="1"/>
      <c r="J709" s="1"/>
      <c r="K709" s="1"/>
      <c r="L709" s="1"/>
      <c r="M709" s="1"/>
      <c r="N709" s="1"/>
      <c r="O709" s="1"/>
      <c r="P709" s="229"/>
      <c r="Q709" s="1"/>
      <c r="R709" s="1"/>
      <c r="S709" s="1"/>
      <c r="T709" s="1"/>
      <c r="U709" s="1"/>
      <c r="V709" s="1"/>
      <c r="W709" s="1"/>
      <c r="X709" s="1"/>
      <c r="Y709" s="1"/>
      <c r="Z709" s="1"/>
      <c r="AA709" s="1"/>
      <c r="AB709" s="1"/>
      <c r="AC709" s="1"/>
      <c r="AD709" s="1"/>
      <c r="AE709" s="1"/>
      <c r="AF709" s="1"/>
      <c r="AG709" s="1"/>
      <c r="AH709" s="1"/>
      <c r="AI709" s="1"/>
      <c r="AJ709" s="1"/>
      <c r="AK709" s="1"/>
    </row>
    <row r="710" spans="1:37" ht="14.25" customHeight="1">
      <c r="A710" s="425"/>
      <c r="B710" s="1"/>
      <c r="C710" s="1"/>
      <c r="D710" s="1"/>
      <c r="E710" s="1"/>
      <c r="F710" s="1"/>
      <c r="G710" s="1"/>
      <c r="H710" s="1"/>
      <c r="I710" s="1"/>
      <c r="J710" s="1"/>
      <c r="K710" s="1"/>
      <c r="L710" s="1"/>
      <c r="M710" s="1"/>
      <c r="N710" s="1"/>
      <c r="O710" s="1"/>
      <c r="P710" s="229"/>
      <c r="Q710" s="1"/>
      <c r="R710" s="1"/>
      <c r="S710" s="1"/>
      <c r="T710" s="1"/>
      <c r="U710" s="1"/>
      <c r="V710" s="1"/>
      <c r="W710" s="1"/>
      <c r="X710" s="1"/>
      <c r="Y710" s="1"/>
      <c r="Z710" s="1"/>
      <c r="AA710" s="1"/>
      <c r="AB710" s="1"/>
      <c r="AC710" s="1"/>
      <c r="AD710" s="1"/>
      <c r="AE710" s="1"/>
      <c r="AF710" s="1"/>
      <c r="AG710" s="1"/>
      <c r="AH710" s="1"/>
      <c r="AI710" s="1"/>
      <c r="AJ710" s="1"/>
      <c r="AK710" s="1"/>
    </row>
    <row r="711" spans="1:37" ht="14.25" customHeight="1">
      <c r="A711" s="425"/>
      <c r="B711" s="1"/>
      <c r="C711" s="1"/>
      <c r="D711" s="1"/>
      <c r="E711" s="1"/>
      <c r="F711" s="1"/>
      <c r="G711" s="1"/>
      <c r="H711" s="1"/>
      <c r="I711" s="1"/>
      <c r="J711" s="1"/>
      <c r="K711" s="1"/>
      <c r="L711" s="1"/>
      <c r="M711" s="1"/>
      <c r="N711" s="1"/>
      <c r="O711" s="1"/>
      <c r="P711" s="229"/>
      <c r="Q711" s="1"/>
      <c r="R711" s="1"/>
      <c r="S711" s="1"/>
      <c r="T711" s="1"/>
      <c r="U711" s="1"/>
      <c r="V711" s="1"/>
      <c r="W711" s="1"/>
      <c r="X711" s="1"/>
      <c r="Y711" s="1"/>
      <c r="Z711" s="1"/>
      <c r="AA711" s="1"/>
      <c r="AB711" s="1"/>
      <c r="AC711" s="1"/>
      <c r="AD711" s="1"/>
      <c r="AE711" s="1"/>
      <c r="AF711" s="1"/>
      <c r="AG711" s="1"/>
      <c r="AH711" s="1"/>
      <c r="AI711" s="1"/>
      <c r="AJ711" s="1"/>
      <c r="AK711" s="1"/>
    </row>
    <row r="712" spans="1:37" ht="14.25" customHeight="1">
      <c r="A712" s="425"/>
      <c r="B712" s="1"/>
      <c r="C712" s="1"/>
      <c r="D712" s="1"/>
      <c r="E712" s="1"/>
      <c r="F712" s="1"/>
      <c r="G712" s="1"/>
      <c r="H712" s="1"/>
      <c r="I712" s="1"/>
      <c r="J712" s="1"/>
      <c r="K712" s="1"/>
      <c r="L712" s="1"/>
      <c r="M712" s="1"/>
      <c r="N712" s="1"/>
      <c r="O712" s="1"/>
      <c r="P712" s="229"/>
      <c r="Q712" s="1"/>
      <c r="R712" s="1"/>
      <c r="S712" s="1"/>
      <c r="T712" s="1"/>
      <c r="U712" s="1"/>
      <c r="V712" s="1"/>
      <c r="W712" s="1"/>
      <c r="X712" s="1"/>
      <c r="Y712" s="1"/>
      <c r="Z712" s="1"/>
      <c r="AA712" s="1"/>
      <c r="AB712" s="1"/>
      <c r="AC712" s="1"/>
      <c r="AD712" s="1"/>
      <c r="AE712" s="1"/>
      <c r="AF712" s="1"/>
      <c r="AG712" s="1"/>
      <c r="AH712" s="1"/>
      <c r="AI712" s="1"/>
      <c r="AJ712" s="1"/>
      <c r="AK712" s="1"/>
    </row>
    <row r="713" spans="1:37" ht="14.25" customHeight="1">
      <c r="A713" s="425"/>
      <c r="B713" s="1"/>
      <c r="C713" s="1"/>
      <c r="D713" s="1"/>
      <c r="E713" s="1"/>
      <c r="F713" s="1"/>
      <c r="G713" s="1"/>
      <c r="H713" s="1"/>
      <c r="I713" s="1"/>
      <c r="J713" s="1"/>
      <c r="K713" s="1"/>
      <c r="L713" s="1"/>
      <c r="M713" s="1"/>
      <c r="N713" s="1"/>
      <c r="O713" s="1"/>
      <c r="P713" s="229"/>
      <c r="Q713" s="1"/>
      <c r="R713" s="1"/>
      <c r="S713" s="1"/>
      <c r="T713" s="1"/>
      <c r="U713" s="1"/>
      <c r="V713" s="1"/>
      <c r="W713" s="1"/>
      <c r="X713" s="1"/>
      <c r="Y713" s="1"/>
      <c r="Z713" s="1"/>
      <c r="AA713" s="1"/>
      <c r="AB713" s="1"/>
      <c r="AC713" s="1"/>
      <c r="AD713" s="1"/>
      <c r="AE713" s="1"/>
      <c r="AF713" s="1"/>
      <c r="AG713" s="1"/>
      <c r="AH713" s="1"/>
      <c r="AI713" s="1"/>
      <c r="AJ713" s="1"/>
      <c r="AK713" s="1"/>
    </row>
    <row r="714" spans="1:37" ht="14.25" customHeight="1">
      <c r="A714" s="425"/>
      <c r="B714" s="1"/>
      <c r="C714" s="1"/>
      <c r="D714" s="1"/>
      <c r="E714" s="1"/>
      <c r="F714" s="1"/>
      <c r="G714" s="1"/>
      <c r="H714" s="1"/>
      <c r="I714" s="1"/>
      <c r="J714" s="1"/>
      <c r="K714" s="1"/>
      <c r="L714" s="1"/>
      <c r="M714" s="1"/>
      <c r="N714" s="1"/>
      <c r="O714" s="1"/>
      <c r="P714" s="229"/>
      <c r="Q714" s="1"/>
      <c r="R714" s="1"/>
      <c r="S714" s="1"/>
      <c r="T714" s="1"/>
      <c r="U714" s="1"/>
      <c r="V714" s="1"/>
      <c r="W714" s="1"/>
      <c r="X714" s="1"/>
      <c r="Y714" s="1"/>
      <c r="Z714" s="1"/>
      <c r="AA714" s="1"/>
      <c r="AB714" s="1"/>
      <c r="AC714" s="1"/>
      <c r="AD714" s="1"/>
      <c r="AE714" s="1"/>
      <c r="AF714" s="1"/>
      <c r="AG714" s="1"/>
      <c r="AH714" s="1"/>
      <c r="AI714" s="1"/>
      <c r="AJ714" s="1"/>
      <c r="AK714" s="1"/>
    </row>
    <row r="715" spans="1:37" ht="14.25" customHeight="1">
      <c r="A715" s="425"/>
      <c r="B715" s="1"/>
      <c r="C715" s="1"/>
      <c r="D715" s="1"/>
      <c r="E715" s="1"/>
      <c r="F715" s="1"/>
      <c r="G715" s="1"/>
      <c r="H715" s="1"/>
      <c r="I715" s="1"/>
      <c r="J715" s="1"/>
      <c r="K715" s="1"/>
      <c r="L715" s="1"/>
      <c r="M715" s="1"/>
      <c r="N715" s="1"/>
      <c r="O715" s="1"/>
      <c r="P715" s="229"/>
      <c r="Q715" s="1"/>
      <c r="R715" s="1"/>
      <c r="S715" s="1"/>
      <c r="T715" s="1"/>
      <c r="U715" s="1"/>
      <c r="V715" s="1"/>
      <c r="W715" s="1"/>
      <c r="X715" s="1"/>
      <c r="Y715" s="1"/>
      <c r="Z715" s="1"/>
      <c r="AA715" s="1"/>
      <c r="AB715" s="1"/>
      <c r="AC715" s="1"/>
      <c r="AD715" s="1"/>
      <c r="AE715" s="1"/>
      <c r="AF715" s="1"/>
      <c r="AG715" s="1"/>
      <c r="AH715" s="1"/>
      <c r="AI715" s="1"/>
      <c r="AJ715" s="1"/>
      <c r="AK715" s="1"/>
    </row>
    <row r="716" spans="1:37" ht="14.25" customHeight="1">
      <c r="A716" s="425"/>
      <c r="B716" s="1"/>
      <c r="C716" s="1"/>
      <c r="D716" s="1"/>
      <c r="E716" s="1"/>
      <c r="F716" s="1"/>
      <c r="G716" s="1"/>
      <c r="H716" s="1"/>
      <c r="I716" s="1"/>
      <c r="J716" s="1"/>
      <c r="K716" s="1"/>
      <c r="L716" s="1"/>
      <c r="M716" s="1"/>
      <c r="N716" s="1"/>
      <c r="O716" s="1"/>
      <c r="P716" s="229"/>
      <c r="Q716" s="1"/>
      <c r="R716" s="1"/>
      <c r="S716" s="1"/>
      <c r="T716" s="1"/>
      <c r="U716" s="1"/>
      <c r="V716" s="1"/>
      <c r="W716" s="1"/>
      <c r="X716" s="1"/>
      <c r="Y716" s="1"/>
      <c r="Z716" s="1"/>
      <c r="AA716" s="1"/>
      <c r="AB716" s="1"/>
      <c r="AC716" s="1"/>
      <c r="AD716" s="1"/>
      <c r="AE716" s="1"/>
      <c r="AF716" s="1"/>
      <c r="AG716" s="1"/>
      <c r="AH716" s="1"/>
      <c r="AI716" s="1"/>
      <c r="AJ716" s="1"/>
      <c r="AK716" s="1"/>
    </row>
    <row r="717" spans="1:37" ht="14.25" customHeight="1">
      <c r="A717" s="425"/>
      <c r="B717" s="1"/>
      <c r="C717" s="1"/>
      <c r="D717" s="1"/>
      <c r="E717" s="1"/>
      <c r="F717" s="1"/>
      <c r="G717" s="1"/>
      <c r="H717" s="1"/>
      <c r="I717" s="1"/>
      <c r="J717" s="1"/>
      <c r="K717" s="1"/>
      <c r="L717" s="1"/>
      <c r="M717" s="1"/>
      <c r="N717" s="1"/>
      <c r="O717" s="1"/>
      <c r="P717" s="229"/>
      <c r="Q717" s="1"/>
      <c r="R717" s="1"/>
      <c r="S717" s="1"/>
      <c r="T717" s="1"/>
      <c r="U717" s="1"/>
      <c r="V717" s="1"/>
      <c r="W717" s="1"/>
      <c r="X717" s="1"/>
      <c r="Y717" s="1"/>
      <c r="Z717" s="1"/>
      <c r="AA717" s="1"/>
      <c r="AB717" s="1"/>
      <c r="AC717" s="1"/>
      <c r="AD717" s="1"/>
      <c r="AE717" s="1"/>
      <c r="AF717" s="1"/>
      <c r="AG717" s="1"/>
      <c r="AH717" s="1"/>
      <c r="AI717" s="1"/>
      <c r="AJ717" s="1"/>
      <c r="AK717" s="1"/>
    </row>
    <row r="718" spans="1:37" ht="14.25" customHeight="1">
      <c r="A718" s="425"/>
      <c r="B718" s="1"/>
      <c r="C718" s="1"/>
      <c r="D718" s="1"/>
      <c r="E718" s="1"/>
      <c r="F718" s="1"/>
      <c r="G718" s="1"/>
      <c r="H718" s="1"/>
      <c r="I718" s="1"/>
      <c r="J718" s="1"/>
      <c r="K718" s="1"/>
      <c r="L718" s="1"/>
      <c r="M718" s="1"/>
      <c r="N718" s="1"/>
      <c r="O718" s="1"/>
      <c r="P718" s="229"/>
      <c r="Q718" s="1"/>
      <c r="R718" s="1"/>
      <c r="S718" s="1"/>
      <c r="T718" s="1"/>
      <c r="U718" s="1"/>
      <c r="V718" s="1"/>
      <c r="W718" s="1"/>
      <c r="X718" s="1"/>
      <c r="Y718" s="1"/>
      <c r="Z718" s="1"/>
      <c r="AA718" s="1"/>
      <c r="AB718" s="1"/>
      <c r="AC718" s="1"/>
      <c r="AD718" s="1"/>
      <c r="AE718" s="1"/>
      <c r="AF718" s="1"/>
      <c r="AG718" s="1"/>
      <c r="AH718" s="1"/>
      <c r="AI718" s="1"/>
      <c r="AJ718" s="1"/>
      <c r="AK718" s="1"/>
    </row>
    <row r="719" spans="1:37" ht="14.25" customHeight="1">
      <c r="A719" s="425"/>
      <c r="B719" s="1"/>
      <c r="C719" s="1"/>
      <c r="D719" s="1"/>
      <c r="E719" s="1"/>
      <c r="F719" s="1"/>
      <c r="G719" s="1"/>
      <c r="H719" s="1"/>
      <c r="I719" s="1"/>
      <c r="J719" s="1"/>
      <c r="K719" s="1"/>
      <c r="L719" s="1"/>
      <c r="M719" s="1"/>
      <c r="N719" s="1"/>
      <c r="O719" s="1"/>
      <c r="P719" s="229"/>
      <c r="Q719" s="1"/>
      <c r="R719" s="1"/>
      <c r="S719" s="1"/>
      <c r="T719" s="1"/>
      <c r="U719" s="1"/>
      <c r="V719" s="1"/>
      <c r="W719" s="1"/>
      <c r="X719" s="1"/>
      <c r="Y719" s="1"/>
      <c r="Z719" s="1"/>
      <c r="AA719" s="1"/>
      <c r="AB719" s="1"/>
      <c r="AC719" s="1"/>
      <c r="AD719" s="1"/>
      <c r="AE719" s="1"/>
      <c r="AF719" s="1"/>
      <c r="AG719" s="1"/>
      <c r="AH719" s="1"/>
      <c r="AI719" s="1"/>
      <c r="AJ719" s="1"/>
      <c r="AK719" s="1"/>
    </row>
    <row r="720" spans="1:37" ht="14.25" customHeight="1">
      <c r="A720" s="425"/>
      <c r="B720" s="1"/>
      <c r="C720" s="1"/>
      <c r="D720" s="1"/>
      <c r="E720" s="1"/>
      <c r="F720" s="1"/>
      <c r="G720" s="1"/>
      <c r="H720" s="1"/>
      <c r="I720" s="1"/>
      <c r="J720" s="1"/>
      <c r="K720" s="1"/>
      <c r="L720" s="1"/>
      <c r="M720" s="1"/>
      <c r="N720" s="1"/>
      <c r="O720" s="1"/>
      <c r="P720" s="229"/>
      <c r="Q720" s="1"/>
      <c r="R720" s="1"/>
      <c r="S720" s="1"/>
      <c r="T720" s="1"/>
      <c r="U720" s="1"/>
      <c r="V720" s="1"/>
      <c r="W720" s="1"/>
      <c r="X720" s="1"/>
      <c r="Y720" s="1"/>
      <c r="Z720" s="1"/>
      <c r="AA720" s="1"/>
      <c r="AB720" s="1"/>
      <c r="AC720" s="1"/>
      <c r="AD720" s="1"/>
      <c r="AE720" s="1"/>
      <c r="AF720" s="1"/>
      <c r="AG720" s="1"/>
      <c r="AH720" s="1"/>
      <c r="AI720" s="1"/>
      <c r="AJ720" s="1"/>
      <c r="AK720" s="1"/>
    </row>
    <row r="721" spans="1:37" ht="14.25" customHeight="1">
      <c r="A721" s="425"/>
      <c r="B721" s="1"/>
      <c r="C721" s="1"/>
      <c r="D721" s="1"/>
      <c r="E721" s="1"/>
      <c r="F721" s="1"/>
      <c r="G721" s="1"/>
      <c r="H721" s="1"/>
      <c r="I721" s="1"/>
      <c r="J721" s="1"/>
      <c r="K721" s="1"/>
      <c r="L721" s="1"/>
      <c r="M721" s="1"/>
      <c r="N721" s="1"/>
      <c r="O721" s="1"/>
      <c r="P721" s="229"/>
      <c r="Q721" s="1"/>
      <c r="R721" s="1"/>
      <c r="S721" s="1"/>
      <c r="T721" s="1"/>
      <c r="U721" s="1"/>
      <c r="V721" s="1"/>
      <c r="W721" s="1"/>
      <c r="X721" s="1"/>
      <c r="Y721" s="1"/>
      <c r="Z721" s="1"/>
      <c r="AA721" s="1"/>
      <c r="AB721" s="1"/>
      <c r="AC721" s="1"/>
      <c r="AD721" s="1"/>
      <c r="AE721" s="1"/>
      <c r="AF721" s="1"/>
      <c r="AG721" s="1"/>
      <c r="AH721" s="1"/>
      <c r="AI721" s="1"/>
      <c r="AJ721" s="1"/>
      <c r="AK721" s="1"/>
    </row>
    <row r="722" spans="1:37" ht="14.25" customHeight="1">
      <c r="A722" s="425"/>
      <c r="B722" s="1"/>
      <c r="C722" s="1"/>
      <c r="D722" s="1"/>
      <c r="E722" s="1"/>
      <c r="F722" s="1"/>
      <c r="G722" s="1"/>
      <c r="H722" s="1"/>
      <c r="I722" s="1"/>
      <c r="J722" s="1"/>
      <c r="K722" s="1"/>
      <c r="L722" s="1"/>
      <c r="M722" s="1"/>
      <c r="N722" s="1"/>
      <c r="O722" s="1"/>
      <c r="P722" s="229"/>
      <c r="Q722" s="1"/>
      <c r="R722" s="1"/>
      <c r="S722" s="1"/>
      <c r="T722" s="1"/>
      <c r="U722" s="1"/>
      <c r="V722" s="1"/>
      <c r="W722" s="1"/>
      <c r="X722" s="1"/>
      <c r="Y722" s="1"/>
      <c r="Z722" s="1"/>
      <c r="AA722" s="1"/>
      <c r="AB722" s="1"/>
      <c r="AC722" s="1"/>
      <c r="AD722" s="1"/>
      <c r="AE722" s="1"/>
      <c r="AF722" s="1"/>
      <c r="AG722" s="1"/>
      <c r="AH722" s="1"/>
      <c r="AI722" s="1"/>
      <c r="AJ722" s="1"/>
      <c r="AK722" s="1"/>
    </row>
    <row r="723" spans="1:37" ht="14.25" customHeight="1">
      <c r="A723" s="425"/>
      <c r="B723" s="1"/>
      <c r="C723" s="1"/>
      <c r="D723" s="1"/>
      <c r="E723" s="1"/>
      <c r="F723" s="1"/>
      <c r="G723" s="1"/>
      <c r="H723" s="1"/>
      <c r="I723" s="1"/>
      <c r="J723" s="1"/>
      <c r="K723" s="1"/>
      <c r="L723" s="1"/>
      <c r="M723" s="1"/>
      <c r="N723" s="1"/>
      <c r="O723" s="1"/>
      <c r="P723" s="229"/>
      <c r="Q723" s="1"/>
      <c r="R723" s="1"/>
      <c r="S723" s="1"/>
      <c r="T723" s="1"/>
      <c r="U723" s="1"/>
      <c r="V723" s="1"/>
      <c r="W723" s="1"/>
      <c r="X723" s="1"/>
      <c r="Y723" s="1"/>
      <c r="Z723" s="1"/>
      <c r="AA723" s="1"/>
      <c r="AB723" s="1"/>
      <c r="AC723" s="1"/>
      <c r="AD723" s="1"/>
      <c r="AE723" s="1"/>
      <c r="AF723" s="1"/>
      <c r="AG723" s="1"/>
      <c r="AH723" s="1"/>
      <c r="AI723" s="1"/>
      <c r="AJ723" s="1"/>
      <c r="AK723" s="1"/>
    </row>
    <row r="724" spans="1:37" ht="14.25" customHeight="1">
      <c r="A724" s="425"/>
      <c r="B724" s="1"/>
      <c r="C724" s="1"/>
      <c r="D724" s="1"/>
      <c r="E724" s="1"/>
      <c r="F724" s="1"/>
      <c r="G724" s="1"/>
      <c r="H724" s="1"/>
      <c r="I724" s="1"/>
      <c r="J724" s="1"/>
      <c r="K724" s="1"/>
      <c r="L724" s="1"/>
      <c r="M724" s="1"/>
      <c r="N724" s="1"/>
      <c r="O724" s="1"/>
      <c r="P724" s="229"/>
      <c r="Q724" s="1"/>
      <c r="R724" s="1"/>
      <c r="S724" s="1"/>
      <c r="T724" s="1"/>
      <c r="U724" s="1"/>
      <c r="V724" s="1"/>
      <c r="W724" s="1"/>
      <c r="X724" s="1"/>
      <c r="Y724" s="1"/>
      <c r="Z724" s="1"/>
      <c r="AA724" s="1"/>
      <c r="AB724" s="1"/>
      <c r="AC724" s="1"/>
      <c r="AD724" s="1"/>
      <c r="AE724" s="1"/>
      <c r="AF724" s="1"/>
      <c r="AG724" s="1"/>
      <c r="AH724" s="1"/>
      <c r="AI724" s="1"/>
      <c r="AJ724" s="1"/>
      <c r="AK724" s="1"/>
    </row>
    <row r="725" spans="1:37" ht="14.25" customHeight="1">
      <c r="A725" s="425"/>
      <c r="B725" s="1"/>
      <c r="C725" s="1"/>
      <c r="D725" s="1"/>
      <c r="E725" s="1"/>
      <c r="F725" s="1"/>
      <c r="G725" s="1"/>
      <c r="H725" s="1"/>
      <c r="I725" s="1"/>
      <c r="J725" s="1"/>
      <c r="K725" s="1"/>
      <c r="L725" s="1"/>
      <c r="M725" s="1"/>
      <c r="N725" s="1"/>
      <c r="O725" s="1"/>
      <c r="P725" s="229"/>
      <c r="Q725" s="1"/>
      <c r="R725" s="1"/>
      <c r="S725" s="1"/>
      <c r="T725" s="1"/>
      <c r="U725" s="1"/>
      <c r="V725" s="1"/>
      <c r="W725" s="1"/>
      <c r="X725" s="1"/>
      <c r="Y725" s="1"/>
      <c r="Z725" s="1"/>
      <c r="AA725" s="1"/>
      <c r="AB725" s="1"/>
      <c r="AC725" s="1"/>
      <c r="AD725" s="1"/>
      <c r="AE725" s="1"/>
      <c r="AF725" s="1"/>
      <c r="AG725" s="1"/>
      <c r="AH725" s="1"/>
      <c r="AI725" s="1"/>
      <c r="AJ725" s="1"/>
      <c r="AK725" s="1"/>
    </row>
    <row r="726" spans="1:37" ht="14.25" customHeight="1">
      <c r="A726" s="425"/>
      <c r="B726" s="1"/>
      <c r="C726" s="1"/>
      <c r="D726" s="1"/>
      <c r="E726" s="1"/>
      <c r="F726" s="1"/>
      <c r="G726" s="1"/>
      <c r="H726" s="1"/>
      <c r="I726" s="1"/>
      <c r="J726" s="1"/>
      <c r="K726" s="1"/>
      <c r="L726" s="1"/>
      <c r="M726" s="1"/>
      <c r="N726" s="1"/>
      <c r="O726" s="1"/>
      <c r="P726" s="229"/>
      <c r="Q726" s="1"/>
      <c r="R726" s="1"/>
      <c r="S726" s="1"/>
      <c r="T726" s="1"/>
      <c r="U726" s="1"/>
      <c r="V726" s="1"/>
      <c r="W726" s="1"/>
      <c r="X726" s="1"/>
      <c r="Y726" s="1"/>
      <c r="Z726" s="1"/>
      <c r="AA726" s="1"/>
      <c r="AB726" s="1"/>
      <c r="AC726" s="1"/>
      <c r="AD726" s="1"/>
      <c r="AE726" s="1"/>
      <c r="AF726" s="1"/>
      <c r="AG726" s="1"/>
      <c r="AH726" s="1"/>
      <c r="AI726" s="1"/>
      <c r="AJ726" s="1"/>
      <c r="AK726" s="1"/>
    </row>
    <row r="727" spans="1:37" ht="14.25" customHeight="1">
      <c r="A727" s="425"/>
      <c r="B727" s="1"/>
      <c r="C727" s="1"/>
      <c r="D727" s="1"/>
      <c r="E727" s="1"/>
      <c r="F727" s="1"/>
      <c r="G727" s="1"/>
      <c r="H727" s="1"/>
      <c r="I727" s="1"/>
      <c r="J727" s="1"/>
      <c r="K727" s="1"/>
      <c r="L727" s="1"/>
      <c r="M727" s="1"/>
      <c r="N727" s="1"/>
      <c r="O727" s="1"/>
      <c r="P727" s="229"/>
      <c r="Q727" s="1"/>
      <c r="R727" s="1"/>
      <c r="S727" s="1"/>
      <c r="T727" s="1"/>
      <c r="U727" s="1"/>
      <c r="V727" s="1"/>
      <c r="W727" s="1"/>
      <c r="X727" s="1"/>
      <c r="Y727" s="1"/>
      <c r="Z727" s="1"/>
      <c r="AA727" s="1"/>
      <c r="AB727" s="1"/>
      <c r="AC727" s="1"/>
      <c r="AD727" s="1"/>
      <c r="AE727" s="1"/>
      <c r="AF727" s="1"/>
      <c r="AG727" s="1"/>
      <c r="AH727" s="1"/>
      <c r="AI727" s="1"/>
      <c r="AJ727" s="1"/>
      <c r="AK727" s="1"/>
    </row>
    <row r="728" spans="1:37" ht="14.25" customHeight="1">
      <c r="A728" s="425"/>
      <c r="B728" s="1"/>
      <c r="C728" s="1"/>
      <c r="D728" s="1"/>
      <c r="E728" s="1"/>
      <c r="F728" s="1"/>
      <c r="G728" s="1"/>
      <c r="H728" s="1"/>
      <c r="I728" s="1"/>
      <c r="J728" s="1"/>
      <c r="K728" s="1"/>
      <c r="L728" s="1"/>
      <c r="M728" s="1"/>
      <c r="N728" s="1"/>
      <c r="O728" s="1"/>
      <c r="P728" s="229"/>
      <c r="Q728" s="1"/>
      <c r="R728" s="1"/>
      <c r="S728" s="1"/>
      <c r="T728" s="1"/>
      <c r="U728" s="1"/>
      <c r="V728" s="1"/>
      <c r="W728" s="1"/>
      <c r="X728" s="1"/>
      <c r="Y728" s="1"/>
      <c r="Z728" s="1"/>
      <c r="AA728" s="1"/>
      <c r="AB728" s="1"/>
      <c r="AC728" s="1"/>
      <c r="AD728" s="1"/>
      <c r="AE728" s="1"/>
      <c r="AF728" s="1"/>
      <c r="AG728" s="1"/>
      <c r="AH728" s="1"/>
      <c r="AI728" s="1"/>
      <c r="AJ728" s="1"/>
      <c r="AK728" s="1"/>
    </row>
    <row r="729" spans="1:37" ht="14.25" customHeight="1">
      <c r="A729" s="425"/>
      <c r="B729" s="1"/>
      <c r="C729" s="1"/>
      <c r="D729" s="1"/>
      <c r="E729" s="1"/>
      <c r="F729" s="1"/>
      <c r="G729" s="1"/>
      <c r="H729" s="1"/>
      <c r="I729" s="1"/>
      <c r="J729" s="1"/>
      <c r="K729" s="1"/>
      <c r="L729" s="1"/>
      <c r="M729" s="1"/>
      <c r="N729" s="1"/>
      <c r="O729" s="1"/>
      <c r="P729" s="229"/>
      <c r="Q729" s="1"/>
      <c r="R729" s="1"/>
      <c r="S729" s="1"/>
      <c r="T729" s="1"/>
      <c r="U729" s="1"/>
      <c r="V729" s="1"/>
      <c r="W729" s="1"/>
      <c r="X729" s="1"/>
      <c r="Y729" s="1"/>
      <c r="Z729" s="1"/>
      <c r="AA729" s="1"/>
      <c r="AB729" s="1"/>
      <c r="AC729" s="1"/>
      <c r="AD729" s="1"/>
      <c r="AE729" s="1"/>
      <c r="AF729" s="1"/>
      <c r="AG729" s="1"/>
      <c r="AH729" s="1"/>
      <c r="AI729" s="1"/>
      <c r="AJ729" s="1"/>
      <c r="AK729" s="1"/>
    </row>
    <row r="730" spans="1:37" ht="14.25" customHeight="1">
      <c r="A730" s="425"/>
      <c r="B730" s="1"/>
      <c r="C730" s="1"/>
      <c r="D730" s="1"/>
      <c r="E730" s="1"/>
      <c r="F730" s="1"/>
      <c r="G730" s="1"/>
      <c r="H730" s="1"/>
      <c r="I730" s="1"/>
      <c r="J730" s="1"/>
      <c r="K730" s="1"/>
      <c r="L730" s="1"/>
      <c r="M730" s="1"/>
      <c r="N730" s="1"/>
      <c r="O730" s="1"/>
      <c r="P730" s="229"/>
      <c r="Q730" s="1"/>
      <c r="R730" s="1"/>
      <c r="S730" s="1"/>
      <c r="T730" s="1"/>
      <c r="U730" s="1"/>
      <c r="V730" s="1"/>
      <c r="W730" s="1"/>
      <c r="X730" s="1"/>
      <c r="Y730" s="1"/>
      <c r="Z730" s="1"/>
      <c r="AA730" s="1"/>
      <c r="AB730" s="1"/>
      <c r="AC730" s="1"/>
      <c r="AD730" s="1"/>
      <c r="AE730" s="1"/>
      <c r="AF730" s="1"/>
      <c r="AG730" s="1"/>
      <c r="AH730" s="1"/>
      <c r="AI730" s="1"/>
      <c r="AJ730" s="1"/>
      <c r="AK730" s="1"/>
    </row>
    <row r="731" spans="1:37" ht="14.25" customHeight="1">
      <c r="A731" s="425"/>
      <c r="B731" s="1"/>
      <c r="C731" s="1"/>
      <c r="D731" s="1"/>
      <c r="E731" s="1"/>
      <c r="F731" s="1"/>
      <c r="G731" s="1"/>
      <c r="H731" s="1"/>
      <c r="I731" s="1"/>
      <c r="J731" s="1"/>
      <c r="K731" s="1"/>
      <c r="L731" s="1"/>
      <c r="M731" s="1"/>
      <c r="N731" s="1"/>
      <c r="O731" s="1"/>
      <c r="P731" s="229"/>
      <c r="Q731" s="1"/>
      <c r="R731" s="1"/>
      <c r="S731" s="1"/>
      <c r="T731" s="1"/>
      <c r="U731" s="1"/>
      <c r="V731" s="1"/>
      <c r="W731" s="1"/>
      <c r="X731" s="1"/>
      <c r="Y731" s="1"/>
      <c r="Z731" s="1"/>
      <c r="AA731" s="1"/>
      <c r="AB731" s="1"/>
      <c r="AC731" s="1"/>
      <c r="AD731" s="1"/>
      <c r="AE731" s="1"/>
      <c r="AF731" s="1"/>
      <c r="AG731" s="1"/>
      <c r="AH731" s="1"/>
      <c r="AI731" s="1"/>
      <c r="AJ731" s="1"/>
      <c r="AK731" s="1"/>
    </row>
    <row r="732" spans="1:37" ht="14.25" customHeight="1">
      <c r="A732" s="425"/>
      <c r="B732" s="1"/>
      <c r="C732" s="1"/>
      <c r="D732" s="1"/>
      <c r="E732" s="1"/>
      <c r="F732" s="1"/>
      <c r="G732" s="1"/>
      <c r="H732" s="1"/>
      <c r="I732" s="1"/>
      <c r="J732" s="1"/>
      <c r="K732" s="1"/>
      <c r="L732" s="1"/>
      <c r="M732" s="1"/>
      <c r="N732" s="1"/>
      <c r="O732" s="1"/>
      <c r="P732" s="229"/>
      <c r="Q732" s="1"/>
      <c r="R732" s="1"/>
      <c r="S732" s="1"/>
      <c r="T732" s="1"/>
      <c r="U732" s="1"/>
      <c r="V732" s="1"/>
      <c r="W732" s="1"/>
      <c r="X732" s="1"/>
      <c r="Y732" s="1"/>
      <c r="Z732" s="1"/>
      <c r="AA732" s="1"/>
      <c r="AB732" s="1"/>
      <c r="AC732" s="1"/>
      <c r="AD732" s="1"/>
      <c r="AE732" s="1"/>
      <c r="AF732" s="1"/>
      <c r="AG732" s="1"/>
      <c r="AH732" s="1"/>
      <c r="AI732" s="1"/>
      <c r="AJ732" s="1"/>
      <c r="AK732" s="1"/>
    </row>
    <row r="733" spans="1:37" ht="14.25" customHeight="1">
      <c r="A733" s="425"/>
      <c r="B733" s="1"/>
      <c r="C733" s="1"/>
      <c r="D733" s="1"/>
      <c r="E733" s="1"/>
      <c r="F733" s="1"/>
      <c r="G733" s="1"/>
      <c r="H733" s="1"/>
      <c r="I733" s="1"/>
      <c r="J733" s="1"/>
      <c r="K733" s="1"/>
      <c r="L733" s="1"/>
      <c r="M733" s="1"/>
      <c r="N733" s="1"/>
      <c r="O733" s="1"/>
      <c r="P733" s="229"/>
      <c r="Q733" s="1"/>
      <c r="R733" s="1"/>
      <c r="S733" s="1"/>
      <c r="T733" s="1"/>
      <c r="U733" s="1"/>
      <c r="V733" s="1"/>
      <c r="W733" s="1"/>
      <c r="X733" s="1"/>
      <c r="Y733" s="1"/>
      <c r="Z733" s="1"/>
      <c r="AA733" s="1"/>
      <c r="AB733" s="1"/>
      <c r="AC733" s="1"/>
      <c r="AD733" s="1"/>
      <c r="AE733" s="1"/>
      <c r="AF733" s="1"/>
      <c r="AG733" s="1"/>
      <c r="AH733" s="1"/>
      <c r="AI733" s="1"/>
      <c r="AJ733" s="1"/>
      <c r="AK733" s="1"/>
    </row>
    <row r="734" spans="1:37" ht="14.25" customHeight="1">
      <c r="A734" s="425"/>
      <c r="B734" s="1"/>
      <c r="C734" s="1"/>
      <c r="D734" s="1"/>
      <c r="E734" s="1"/>
      <c r="F734" s="1"/>
      <c r="G734" s="1"/>
      <c r="H734" s="1"/>
      <c r="I734" s="1"/>
      <c r="J734" s="1"/>
      <c r="K734" s="1"/>
      <c r="L734" s="1"/>
      <c r="M734" s="1"/>
      <c r="N734" s="1"/>
      <c r="O734" s="1"/>
      <c r="P734" s="229"/>
      <c r="Q734" s="1"/>
      <c r="R734" s="1"/>
      <c r="S734" s="1"/>
      <c r="T734" s="1"/>
      <c r="U734" s="1"/>
      <c r="V734" s="1"/>
      <c r="W734" s="1"/>
      <c r="X734" s="1"/>
      <c r="Y734" s="1"/>
      <c r="Z734" s="1"/>
      <c r="AA734" s="1"/>
      <c r="AB734" s="1"/>
      <c r="AC734" s="1"/>
      <c r="AD734" s="1"/>
      <c r="AE734" s="1"/>
      <c r="AF734" s="1"/>
      <c r="AG734" s="1"/>
      <c r="AH734" s="1"/>
      <c r="AI734" s="1"/>
      <c r="AJ734" s="1"/>
      <c r="AK734" s="1"/>
    </row>
    <row r="735" spans="1:37" ht="14.25" customHeight="1">
      <c r="A735" s="425"/>
      <c r="B735" s="1"/>
      <c r="C735" s="1"/>
      <c r="D735" s="1"/>
      <c r="E735" s="1"/>
      <c r="F735" s="1"/>
      <c r="G735" s="1"/>
      <c r="H735" s="1"/>
      <c r="I735" s="1"/>
      <c r="J735" s="1"/>
      <c r="K735" s="1"/>
      <c r="L735" s="1"/>
      <c r="M735" s="1"/>
      <c r="N735" s="1"/>
      <c r="O735" s="1"/>
      <c r="P735" s="229"/>
      <c r="Q735" s="1"/>
      <c r="R735" s="1"/>
      <c r="S735" s="1"/>
      <c r="T735" s="1"/>
      <c r="U735" s="1"/>
      <c r="V735" s="1"/>
      <c r="W735" s="1"/>
      <c r="X735" s="1"/>
      <c r="Y735" s="1"/>
      <c r="Z735" s="1"/>
      <c r="AA735" s="1"/>
      <c r="AB735" s="1"/>
      <c r="AC735" s="1"/>
      <c r="AD735" s="1"/>
      <c r="AE735" s="1"/>
      <c r="AF735" s="1"/>
      <c r="AG735" s="1"/>
      <c r="AH735" s="1"/>
      <c r="AI735" s="1"/>
      <c r="AJ735" s="1"/>
      <c r="AK735" s="1"/>
    </row>
    <row r="736" spans="1:37" ht="14.25" customHeight="1">
      <c r="A736" s="425"/>
      <c r="B736" s="1"/>
      <c r="C736" s="1"/>
      <c r="D736" s="1"/>
      <c r="E736" s="1"/>
      <c r="F736" s="1"/>
      <c r="G736" s="1"/>
      <c r="H736" s="1"/>
      <c r="I736" s="1"/>
      <c r="J736" s="1"/>
      <c r="K736" s="1"/>
      <c r="L736" s="1"/>
      <c r="M736" s="1"/>
      <c r="N736" s="1"/>
      <c r="O736" s="1"/>
      <c r="P736" s="229"/>
      <c r="Q736" s="1"/>
      <c r="R736" s="1"/>
      <c r="S736" s="1"/>
      <c r="T736" s="1"/>
      <c r="U736" s="1"/>
      <c r="V736" s="1"/>
      <c r="W736" s="1"/>
      <c r="X736" s="1"/>
      <c r="Y736" s="1"/>
      <c r="Z736" s="1"/>
      <c r="AA736" s="1"/>
      <c r="AB736" s="1"/>
      <c r="AC736" s="1"/>
      <c r="AD736" s="1"/>
      <c r="AE736" s="1"/>
      <c r="AF736" s="1"/>
      <c r="AG736" s="1"/>
      <c r="AH736" s="1"/>
      <c r="AI736" s="1"/>
      <c r="AJ736" s="1"/>
      <c r="AK736" s="1"/>
    </row>
    <row r="737" spans="1:37" ht="14.25" customHeight="1">
      <c r="A737" s="425"/>
      <c r="B737" s="1"/>
      <c r="C737" s="1"/>
      <c r="D737" s="1"/>
      <c r="E737" s="1"/>
      <c r="F737" s="1"/>
      <c r="G737" s="1"/>
      <c r="H737" s="1"/>
      <c r="I737" s="1"/>
      <c r="J737" s="1"/>
      <c r="K737" s="1"/>
      <c r="L737" s="1"/>
      <c r="M737" s="1"/>
      <c r="N737" s="1"/>
      <c r="O737" s="1"/>
      <c r="P737" s="229"/>
      <c r="Q737" s="1"/>
      <c r="R737" s="1"/>
      <c r="S737" s="1"/>
      <c r="T737" s="1"/>
      <c r="U737" s="1"/>
      <c r="V737" s="1"/>
      <c r="W737" s="1"/>
      <c r="X737" s="1"/>
      <c r="Y737" s="1"/>
      <c r="Z737" s="1"/>
      <c r="AA737" s="1"/>
      <c r="AB737" s="1"/>
      <c r="AC737" s="1"/>
      <c r="AD737" s="1"/>
      <c r="AE737" s="1"/>
      <c r="AF737" s="1"/>
      <c r="AG737" s="1"/>
      <c r="AH737" s="1"/>
      <c r="AI737" s="1"/>
      <c r="AJ737" s="1"/>
      <c r="AK737" s="1"/>
    </row>
    <row r="738" spans="1:37" ht="14.25" customHeight="1">
      <c r="A738" s="425"/>
      <c r="B738" s="1"/>
      <c r="C738" s="1"/>
      <c r="D738" s="1"/>
      <c r="E738" s="1"/>
      <c r="F738" s="1"/>
      <c r="G738" s="1"/>
      <c r="H738" s="1"/>
      <c r="I738" s="1"/>
      <c r="J738" s="1"/>
      <c r="K738" s="1"/>
      <c r="L738" s="1"/>
      <c r="M738" s="1"/>
      <c r="N738" s="1"/>
      <c r="O738" s="1"/>
      <c r="P738" s="229"/>
      <c r="Q738" s="1"/>
      <c r="R738" s="1"/>
      <c r="S738" s="1"/>
      <c r="T738" s="1"/>
      <c r="U738" s="1"/>
      <c r="V738" s="1"/>
      <c r="W738" s="1"/>
      <c r="X738" s="1"/>
      <c r="Y738" s="1"/>
      <c r="Z738" s="1"/>
      <c r="AA738" s="1"/>
      <c r="AB738" s="1"/>
      <c r="AC738" s="1"/>
      <c r="AD738" s="1"/>
      <c r="AE738" s="1"/>
      <c r="AF738" s="1"/>
      <c r="AG738" s="1"/>
      <c r="AH738" s="1"/>
      <c r="AI738" s="1"/>
      <c r="AJ738" s="1"/>
      <c r="AK738" s="1"/>
    </row>
    <row r="739" spans="1:37" ht="14.25" customHeight="1">
      <c r="A739" s="425"/>
      <c r="B739" s="1"/>
      <c r="C739" s="1"/>
      <c r="D739" s="1"/>
      <c r="E739" s="1"/>
      <c r="F739" s="1"/>
      <c r="G739" s="1"/>
      <c r="H739" s="1"/>
      <c r="I739" s="1"/>
      <c r="J739" s="1"/>
      <c r="K739" s="1"/>
      <c r="L739" s="1"/>
      <c r="M739" s="1"/>
      <c r="N739" s="1"/>
      <c r="O739" s="1"/>
      <c r="P739" s="229"/>
      <c r="Q739" s="1"/>
      <c r="R739" s="1"/>
      <c r="S739" s="1"/>
      <c r="T739" s="1"/>
      <c r="U739" s="1"/>
      <c r="V739" s="1"/>
      <c r="W739" s="1"/>
      <c r="X739" s="1"/>
      <c r="Y739" s="1"/>
      <c r="Z739" s="1"/>
      <c r="AA739" s="1"/>
      <c r="AB739" s="1"/>
      <c r="AC739" s="1"/>
      <c r="AD739" s="1"/>
      <c r="AE739" s="1"/>
      <c r="AF739" s="1"/>
      <c r="AG739" s="1"/>
      <c r="AH739" s="1"/>
      <c r="AI739" s="1"/>
      <c r="AJ739" s="1"/>
      <c r="AK739" s="1"/>
    </row>
    <row r="740" spans="1:37" ht="14.25" customHeight="1">
      <c r="A740" s="425"/>
      <c r="B740" s="1"/>
      <c r="C740" s="1"/>
      <c r="D740" s="1"/>
      <c r="E740" s="1"/>
      <c r="F740" s="1"/>
      <c r="G740" s="1"/>
      <c r="H740" s="1"/>
      <c r="I740" s="1"/>
      <c r="J740" s="1"/>
      <c r="K740" s="1"/>
      <c r="L740" s="1"/>
      <c r="M740" s="1"/>
      <c r="N740" s="1"/>
      <c r="O740" s="1"/>
      <c r="P740" s="229"/>
      <c r="Q740" s="1"/>
      <c r="R740" s="1"/>
      <c r="S740" s="1"/>
      <c r="T740" s="1"/>
      <c r="U740" s="1"/>
      <c r="V740" s="1"/>
      <c r="W740" s="1"/>
      <c r="X740" s="1"/>
      <c r="Y740" s="1"/>
      <c r="Z740" s="1"/>
      <c r="AA740" s="1"/>
      <c r="AB740" s="1"/>
      <c r="AC740" s="1"/>
      <c r="AD740" s="1"/>
      <c r="AE740" s="1"/>
      <c r="AF740" s="1"/>
      <c r="AG740" s="1"/>
      <c r="AH740" s="1"/>
      <c r="AI740" s="1"/>
      <c r="AJ740" s="1"/>
      <c r="AK740" s="1"/>
    </row>
    <row r="741" spans="1:37" ht="14.25" customHeight="1">
      <c r="A741" s="425"/>
      <c r="B741" s="1"/>
      <c r="C741" s="1"/>
      <c r="D741" s="1"/>
      <c r="E741" s="1"/>
      <c r="F741" s="1"/>
      <c r="G741" s="1"/>
      <c r="H741" s="1"/>
      <c r="I741" s="1"/>
      <c r="J741" s="1"/>
      <c r="K741" s="1"/>
      <c r="L741" s="1"/>
      <c r="M741" s="1"/>
      <c r="N741" s="1"/>
      <c r="O741" s="1"/>
      <c r="P741" s="229"/>
      <c r="Q741" s="1"/>
      <c r="R741" s="1"/>
      <c r="S741" s="1"/>
      <c r="T741" s="1"/>
      <c r="U741" s="1"/>
      <c r="V741" s="1"/>
      <c r="W741" s="1"/>
      <c r="X741" s="1"/>
      <c r="Y741" s="1"/>
      <c r="Z741" s="1"/>
      <c r="AA741" s="1"/>
      <c r="AB741" s="1"/>
      <c r="AC741" s="1"/>
      <c r="AD741" s="1"/>
      <c r="AE741" s="1"/>
      <c r="AF741" s="1"/>
      <c r="AG741" s="1"/>
      <c r="AH741" s="1"/>
      <c r="AI741" s="1"/>
      <c r="AJ741" s="1"/>
      <c r="AK741" s="1"/>
    </row>
    <row r="742" spans="1:37" ht="14.25" customHeight="1">
      <c r="A742" s="425"/>
      <c r="B742" s="1"/>
      <c r="C742" s="1"/>
      <c r="D742" s="1"/>
      <c r="E742" s="1"/>
      <c r="F742" s="1"/>
      <c r="G742" s="1"/>
      <c r="H742" s="1"/>
      <c r="I742" s="1"/>
      <c r="J742" s="1"/>
      <c r="K742" s="1"/>
      <c r="L742" s="1"/>
      <c r="M742" s="1"/>
      <c r="N742" s="1"/>
      <c r="O742" s="1"/>
      <c r="P742" s="229"/>
      <c r="Q742" s="1"/>
      <c r="R742" s="1"/>
      <c r="S742" s="1"/>
      <c r="T742" s="1"/>
      <c r="U742" s="1"/>
      <c r="V742" s="1"/>
      <c r="W742" s="1"/>
      <c r="X742" s="1"/>
      <c r="Y742" s="1"/>
      <c r="Z742" s="1"/>
      <c r="AA742" s="1"/>
      <c r="AB742" s="1"/>
      <c r="AC742" s="1"/>
      <c r="AD742" s="1"/>
      <c r="AE742" s="1"/>
      <c r="AF742" s="1"/>
      <c r="AG742" s="1"/>
      <c r="AH742" s="1"/>
      <c r="AI742" s="1"/>
      <c r="AJ742" s="1"/>
      <c r="AK742" s="1"/>
    </row>
    <row r="743" spans="1:37" ht="14.25" customHeight="1">
      <c r="A743" s="425"/>
      <c r="B743" s="1"/>
      <c r="C743" s="1"/>
      <c r="D743" s="1"/>
      <c r="E743" s="1"/>
      <c r="F743" s="1"/>
      <c r="G743" s="1"/>
      <c r="H743" s="1"/>
      <c r="I743" s="1"/>
      <c r="J743" s="1"/>
      <c r="K743" s="1"/>
      <c r="L743" s="1"/>
      <c r="M743" s="1"/>
      <c r="N743" s="1"/>
      <c r="O743" s="1"/>
      <c r="P743" s="229"/>
      <c r="Q743" s="1"/>
      <c r="R743" s="1"/>
      <c r="S743" s="1"/>
      <c r="T743" s="1"/>
      <c r="U743" s="1"/>
      <c r="V743" s="1"/>
      <c r="W743" s="1"/>
      <c r="X743" s="1"/>
      <c r="Y743" s="1"/>
      <c r="Z743" s="1"/>
      <c r="AA743" s="1"/>
      <c r="AB743" s="1"/>
      <c r="AC743" s="1"/>
      <c r="AD743" s="1"/>
      <c r="AE743" s="1"/>
      <c r="AF743" s="1"/>
      <c r="AG743" s="1"/>
      <c r="AH743" s="1"/>
      <c r="AI743" s="1"/>
      <c r="AJ743" s="1"/>
      <c r="AK743" s="1"/>
    </row>
    <row r="744" spans="1:37" ht="14.25" customHeight="1">
      <c r="A744" s="425"/>
      <c r="B744" s="1"/>
      <c r="C744" s="1"/>
      <c r="D744" s="1"/>
      <c r="E744" s="1"/>
      <c r="F744" s="1"/>
      <c r="G744" s="1"/>
      <c r="H744" s="1"/>
      <c r="I744" s="1"/>
      <c r="J744" s="1"/>
      <c r="K744" s="1"/>
      <c r="L744" s="1"/>
      <c r="M744" s="1"/>
      <c r="N744" s="1"/>
      <c r="O744" s="1"/>
      <c r="P744" s="229"/>
      <c r="Q744" s="1"/>
      <c r="R744" s="1"/>
      <c r="S744" s="1"/>
      <c r="T744" s="1"/>
      <c r="U744" s="1"/>
      <c r="V744" s="1"/>
      <c r="W744" s="1"/>
      <c r="X744" s="1"/>
      <c r="Y744" s="1"/>
      <c r="Z744" s="1"/>
      <c r="AA744" s="1"/>
      <c r="AB744" s="1"/>
      <c r="AC744" s="1"/>
      <c r="AD744" s="1"/>
      <c r="AE744" s="1"/>
      <c r="AF744" s="1"/>
      <c r="AG744" s="1"/>
      <c r="AH744" s="1"/>
      <c r="AI744" s="1"/>
      <c r="AJ744" s="1"/>
      <c r="AK744" s="1"/>
    </row>
    <row r="745" spans="1:37" ht="14.25" customHeight="1">
      <c r="A745" s="425"/>
      <c r="B745" s="1"/>
      <c r="C745" s="1"/>
      <c r="D745" s="1"/>
      <c r="E745" s="1"/>
      <c r="F745" s="1"/>
      <c r="G745" s="1"/>
      <c r="H745" s="1"/>
      <c r="I745" s="1"/>
      <c r="J745" s="1"/>
      <c r="K745" s="1"/>
      <c r="L745" s="1"/>
      <c r="M745" s="1"/>
      <c r="N745" s="1"/>
      <c r="O745" s="1"/>
      <c r="P745" s="229"/>
      <c r="Q745" s="1"/>
      <c r="R745" s="1"/>
      <c r="S745" s="1"/>
      <c r="T745" s="1"/>
      <c r="U745" s="1"/>
      <c r="V745" s="1"/>
      <c r="W745" s="1"/>
      <c r="X745" s="1"/>
      <c r="Y745" s="1"/>
      <c r="Z745" s="1"/>
      <c r="AA745" s="1"/>
      <c r="AB745" s="1"/>
      <c r="AC745" s="1"/>
      <c r="AD745" s="1"/>
      <c r="AE745" s="1"/>
      <c r="AF745" s="1"/>
      <c r="AG745" s="1"/>
      <c r="AH745" s="1"/>
      <c r="AI745" s="1"/>
      <c r="AJ745" s="1"/>
      <c r="AK745" s="1"/>
    </row>
    <row r="746" spans="1:37" ht="14.25" customHeight="1">
      <c r="A746" s="425"/>
      <c r="B746" s="1"/>
      <c r="C746" s="1"/>
      <c r="D746" s="1"/>
      <c r="E746" s="1"/>
      <c r="F746" s="1"/>
      <c r="G746" s="1"/>
      <c r="H746" s="1"/>
      <c r="I746" s="1"/>
      <c r="J746" s="1"/>
      <c r="K746" s="1"/>
      <c r="L746" s="1"/>
      <c r="M746" s="1"/>
      <c r="N746" s="1"/>
      <c r="O746" s="1"/>
      <c r="P746" s="229"/>
      <c r="Q746" s="1"/>
      <c r="R746" s="1"/>
      <c r="S746" s="1"/>
      <c r="T746" s="1"/>
      <c r="U746" s="1"/>
      <c r="V746" s="1"/>
      <c r="W746" s="1"/>
      <c r="X746" s="1"/>
      <c r="Y746" s="1"/>
      <c r="Z746" s="1"/>
      <c r="AA746" s="1"/>
      <c r="AB746" s="1"/>
      <c r="AC746" s="1"/>
      <c r="AD746" s="1"/>
      <c r="AE746" s="1"/>
      <c r="AF746" s="1"/>
      <c r="AG746" s="1"/>
      <c r="AH746" s="1"/>
      <c r="AI746" s="1"/>
      <c r="AJ746" s="1"/>
      <c r="AK746" s="1"/>
    </row>
    <row r="747" spans="1:37" ht="14.25" customHeight="1">
      <c r="A747" s="425"/>
      <c r="B747" s="1"/>
      <c r="C747" s="1"/>
      <c r="D747" s="1"/>
      <c r="E747" s="1"/>
      <c r="F747" s="1"/>
      <c r="G747" s="1"/>
      <c r="H747" s="1"/>
      <c r="I747" s="1"/>
      <c r="J747" s="1"/>
      <c r="K747" s="1"/>
      <c r="L747" s="1"/>
      <c r="M747" s="1"/>
      <c r="N747" s="1"/>
      <c r="O747" s="1"/>
      <c r="P747" s="229"/>
      <c r="Q747" s="1"/>
      <c r="R747" s="1"/>
      <c r="S747" s="1"/>
      <c r="T747" s="1"/>
      <c r="U747" s="1"/>
      <c r="V747" s="1"/>
      <c r="W747" s="1"/>
      <c r="X747" s="1"/>
      <c r="Y747" s="1"/>
      <c r="Z747" s="1"/>
      <c r="AA747" s="1"/>
      <c r="AB747" s="1"/>
      <c r="AC747" s="1"/>
      <c r="AD747" s="1"/>
      <c r="AE747" s="1"/>
      <c r="AF747" s="1"/>
      <c r="AG747" s="1"/>
      <c r="AH747" s="1"/>
      <c r="AI747" s="1"/>
      <c r="AJ747" s="1"/>
      <c r="AK747" s="1"/>
    </row>
    <row r="748" spans="1:37" ht="14.25" customHeight="1">
      <c r="A748" s="425"/>
      <c r="B748" s="1"/>
      <c r="C748" s="1"/>
      <c r="D748" s="1"/>
      <c r="E748" s="1"/>
      <c r="F748" s="1"/>
      <c r="G748" s="1"/>
      <c r="H748" s="1"/>
      <c r="I748" s="1"/>
      <c r="J748" s="1"/>
      <c r="K748" s="1"/>
      <c r="L748" s="1"/>
      <c r="M748" s="1"/>
      <c r="N748" s="1"/>
      <c r="O748" s="1"/>
      <c r="P748" s="229"/>
      <c r="Q748" s="1"/>
      <c r="R748" s="1"/>
      <c r="S748" s="1"/>
      <c r="T748" s="1"/>
      <c r="U748" s="1"/>
      <c r="V748" s="1"/>
      <c r="W748" s="1"/>
      <c r="X748" s="1"/>
      <c r="Y748" s="1"/>
      <c r="Z748" s="1"/>
      <c r="AA748" s="1"/>
      <c r="AB748" s="1"/>
      <c r="AC748" s="1"/>
      <c r="AD748" s="1"/>
      <c r="AE748" s="1"/>
      <c r="AF748" s="1"/>
      <c r="AG748" s="1"/>
      <c r="AH748" s="1"/>
      <c r="AI748" s="1"/>
      <c r="AJ748" s="1"/>
      <c r="AK748" s="1"/>
    </row>
    <row r="749" spans="1:37" ht="14.25" customHeight="1">
      <c r="A749" s="425"/>
      <c r="B749" s="1"/>
      <c r="C749" s="1"/>
      <c r="D749" s="1"/>
      <c r="E749" s="1"/>
      <c r="F749" s="1"/>
      <c r="G749" s="1"/>
      <c r="H749" s="1"/>
      <c r="I749" s="1"/>
      <c r="J749" s="1"/>
      <c r="K749" s="1"/>
      <c r="L749" s="1"/>
      <c r="M749" s="1"/>
      <c r="N749" s="1"/>
      <c r="O749" s="1"/>
      <c r="P749" s="229"/>
      <c r="Q749" s="1"/>
      <c r="R749" s="1"/>
      <c r="S749" s="1"/>
      <c r="T749" s="1"/>
      <c r="U749" s="1"/>
      <c r="V749" s="1"/>
      <c r="W749" s="1"/>
      <c r="X749" s="1"/>
      <c r="Y749" s="1"/>
      <c r="Z749" s="1"/>
      <c r="AA749" s="1"/>
      <c r="AB749" s="1"/>
      <c r="AC749" s="1"/>
      <c r="AD749" s="1"/>
      <c r="AE749" s="1"/>
      <c r="AF749" s="1"/>
      <c r="AG749" s="1"/>
      <c r="AH749" s="1"/>
      <c r="AI749" s="1"/>
      <c r="AJ749" s="1"/>
      <c r="AK749" s="1"/>
    </row>
    <row r="750" spans="1:37" ht="14.25" customHeight="1">
      <c r="A750" s="425"/>
      <c r="B750" s="1"/>
      <c r="C750" s="1"/>
      <c r="D750" s="1"/>
      <c r="E750" s="1"/>
      <c r="F750" s="1"/>
      <c r="G750" s="1"/>
      <c r="H750" s="1"/>
      <c r="I750" s="1"/>
      <c r="J750" s="1"/>
      <c r="K750" s="1"/>
      <c r="L750" s="1"/>
      <c r="M750" s="1"/>
      <c r="N750" s="1"/>
      <c r="O750" s="1"/>
      <c r="P750" s="229"/>
      <c r="Q750" s="1"/>
      <c r="R750" s="1"/>
      <c r="S750" s="1"/>
      <c r="T750" s="1"/>
      <c r="U750" s="1"/>
      <c r="V750" s="1"/>
      <c r="W750" s="1"/>
      <c r="X750" s="1"/>
      <c r="Y750" s="1"/>
      <c r="Z750" s="1"/>
      <c r="AA750" s="1"/>
      <c r="AB750" s="1"/>
      <c r="AC750" s="1"/>
      <c r="AD750" s="1"/>
      <c r="AE750" s="1"/>
      <c r="AF750" s="1"/>
      <c r="AG750" s="1"/>
      <c r="AH750" s="1"/>
      <c r="AI750" s="1"/>
      <c r="AJ750" s="1"/>
      <c r="AK750" s="1"/>
    </row>
    <row r="751" spans="1:37" ht="14.25" customHeight="1">
      <c r="A751" s="425"/>
      <c r="B751" s="1"/>
      <c r="C751" s="1"/>
      <c r="D751" s="1"/>
      <c r="E751" s="1"/>
      <c r="F751" s="1"/>
      <c r="G751" s="1"/>
      <c r="H751" s="1"/>
      <c r="I751" s="1"/>
      <c r="J751" s="1"/>
      <c r="K751" s="1"/>
      <c r="L751" s="1"/>
      <c r="M751" s="1"/>
      <c r="N751" s="1"/>
      <c r="O751" s="1"/>
      <c r="P751" s="229"/>
      <c r="Q751" s="1"/>
      <c r="R751" s="1"/>
      <c r="S751" s="1"/>
      <c r="T751" s="1"/>
      <c r="U751" s="1"/>
      <c r="V751" s="1"/>
      <c r="W751" s="1"/>
      <c r="X751" s="1"/>
      <c r="Y751" s="1"/>
      <c r="Z751" s="1"/>
      <c r="AA751" s="1"/>
      <c r="AB751" s="1"/>
      <c r="AC751" s="1"/>
      <c r="AD751" s="1"/>
      <c r="AE751" s="1"/>
      <c r="AF751" s="1"/>
      <c r="AG751" s="1"/>
      <c r="AH751" s="1"/>
      <c r="AI751" s="1"/>
      <c r="AJ751" s="1"/>
      <c r="AK751" s="1"/>
    </row>
    <row r="752" spans="1:37" ht="14.25" customHeight="1">
      <c r="A752" s="425"/>
      <c r="B752" s="1"/>
      <c r="C752" s="1"/>
      <c r="D752" s="1"/>
      <c r="E752" s="1"/>
      <c r="F752" s="1"/>
      <c r="G752" s="1"/>
      <c r="H752" s="1"/>
      <c r="I752" s="1"/>
      <c r="J752" s="1"/>
      <c r="K752" s="1"/>
      <c r="L752" s="1"/>
      <c r="M752" s="1"/>
      <c r="N752" s="1"/>
      <c r="O752" s="1"/>
      <c r="P752" s="229"/>
      <c r="Q752" s="1"/>
      <c r="R752" s="1"/>
      <c r="S752" s="1"/>
      <c r="T752" s="1"/>
      <c r="U752" s="1"/>
      <c r="V752" s="1"/>
      <c r="W752" s="1"/>
      <c r="X752" s="1"/>
      <c r="Y752" s="1"/>
      <c r="Z752" s="1"/>
      <c r="AA752" s="1"/>
      <c r="AB752" s="1"/>
      <c r="AC752" s="1"/>
      <c r="AD752" s="1"/>
      <c r="AE752" s="1"/>
      <c r="AF752" s="1"/>
      <c r="AG752" s="1"/>
      <c r="AH752" s="1"/>
      <c r="AI752" s="1"/>
      <c r="AJ752" s="1"/>
      <c r="AK752" s="1"/>
    </row>
    <row r="753" spans="1:37" ht="14.25" customHeight="1">
      <c r="A753" s="425"/>
      <c r="B753" s="1"/>
      <c r="C753" s="1"/>
      <c r="D753" s="1"/>
      <c r="E753" s="1"/>
      <c r="F753" s="1"/>
      <c r="G753" s="1"/>
      <c r="H753" s="1"/>
      <c r="I753" s="1"/>
      <c r="J753" s="1"/>
      <c r="K753" s="1"/>
      <c r="L753" s="1"/>
      <c r="M753" s="1"/>
      <c r="N753" s="1"/>
      <c r="O753" s="1"/>
      <c r="P753" s="229"/>
      <c r="Q753" s="1"/>
      <c r="R753" s="1"/>
      <c r="S753" s="1"/>
      <c r="T753" s="1"/>
      <c r="U753" s="1"/>
      <c r="V753" s="1"/>
      <c r="W753" s="1"/>
      <c r="X753" s="1"/>
      <c r="Y753" s="1"/>
      <c r="Z753" s="1"/>
      <c r="AA753" s="1"/>
      <c r="AB753" s="1"/>
      <c r="AC753" s="1"/>
      <c r="AD753" s="1"/>
      <c r="AE753" s="1"/>
      <c r="AF753" s="1"/>
      <c r="AG753" s="1"/>
      <c r="AH753" s="1"/>
      <c r="AI753" s="1"/>
      <c r="AJ753" s="1"/>
      <c r="AK753" s="1"/>
    </row>
    <row r="754" spans="1:37" ht="14.25" customHeight="1">
      <c r="A754" s="425"/>
      <c r="B754" s="1"/>
      <c r="C754" s="1"/>
      <c r="D754" s="1"/>
      <c r="E754" s="1"/>
      <c r="F754" s="1"/>
      <c r="G754" s="1"/>
      <c r="H754" s="1"/>
      <c r="I754" s="1"/>
      <c r="J754" s="1"/>
      <c r="K754" s="1"/>
      <c r="L754" s="1"/>
      <c r="M754" s="1"/>
      <c r="N754" s="1"/>
      <c r="O754" s="1"/>
      <c r="P754" s="229"/>
      <c r="Q754" s="1"/>
      <c r="R754" s="1"/>
      <c r="S754" s="1"/>
      <c r="T754" s="1"/>
      <c r="U754" s="1"/>
      <c r="V754" s="1"/>
      <c r="W754" s="1"/>
      <c r="X754" s="1"/>
      <c r="Y754" s="1"/>
      <c r="Z754" s="1"/>
      <c r="AA754" s="1"/>
      <c r="AB754" s="1"/>
      <c r="AC754" s="1"/>
      <c r="AD754" s="1"/>
      <c r="AE754" s="1"/>
      <c r="AF754" s="1"/>
      <c r="AG754" s="1"/>
      <c r="AH754" s="1"/>
      <c r="AI754" s="1"/>
      <c r="AJ754" s="1"/>
      <c r="AK754" s="1"/>
    </row>
    <row r="755" spans="1:37" ht="14.25" customHeight="1">
      <c r="A755" s="425"/>
      <c r="B755" s="1"/>
      <c r="C755" s="1"/>
      <c r="D755" s="1"/>
      <c r="E755" s="1"/>
      <c r="F755" s="1"/>
      <c r="G755" s="1"/>
      <c r="H755" s="1"/>
      <c r="I755" s="1"/>
      <c r="J755" s="1"/>
      <c r="K755" s="1"/>
      <c r="L755" s="1"/>
      <c r="M755" s="1"/>
      <c r="N755" s="1"/>
      <c r="O755" s="1"/>
      <c r="P755" s="229"/>
      <c r="Q755" s="1"/>
      <c r="R755" s="1"/>
      <c r="S755" s="1"/>
      <c r="T755" s="1"/>
      <c r="U755" s="1"/>
      <c r="V755" s="1"/>
      <c r="W755" s="1"/>
      <c r="X755" s="1"/>
      <c r="Y755" s="1"/>
      <c r="Z755" s="1"/>
      <c r="AA755" s="1"/>
      <c r="AB755" s="1"/>
      <c r="AC755" s="1"/>
      <c r="AD755" s="1"/>
      <c r="AE755" s="1"/>
      <c r="AF755" s="1"/>
      <c r="AG755" s="1"/>
      <c r="AH755" s="1"/>
      <c r="AI755" s="1"/>
      <c r="AJ755" s="1"/>
      <c r="AK755" s="1"/>
    </row>
    <row r="756" spans="1:37" ht="14.25" customHeight="1">
      <c r="A756" s="425"/>
      <c r="B756" s="1"/>
      <c r="C756" s="1"/>
      <c r="D756" s="1"/>
      <c r="E756" s="1"/>
      <c r="F756" s="1"/>
      <c r="G756" s="1"/>
      <c r="H756" s="1"/>
      <c r="I756" s="1"/>
      <c r="J756" s="1"/>
      <c r="K756" s="1"/>
      <c r="L756" s="1"/>
      <c r="M756" s="1"/>
      <c r="N756" s="1"/>
      <c r="O756" s="1"/>
      <c r="P756" s="229"/>
      <c r="Q756" s="1"/>
      <c r="R756" s="1"/>
      <c r="S756" s="1"/>
      <c r="T756" s="1"/>
      <c r="U756" s="1"/>
      <c r="V756" s="1"/>
      <c r="W756" s="1"/>
      <c r="X756" s="1"/>
      <c r="Y756" s="1"/>
      <c r="Z756" s="1"/>
      <c r="AA756" s="1"/>
      <c r="AB756" s="1"/>
      <c r="AC756" s="1"/>
      <c r="AD756" s="1"/>
      <c r="AE756" s="1"/>
      <c r="AF756" s="1"/>
      <c r="AG756" s="1"/>
      <c r="AH756" s="1"/>
      <c r="AI756" s="1"/>
      <c r="AJ756" s="1"/>
      <c r="AK756" s="1"/>
    </row>
    <row r="757" spans="1:37" ht="14.25" customHeight="1">
      <c r="A757" s="425"/>
      <c r="B757" s="1"/>
      <c r="C757" s="1"/>
      <c r="D757" s="1"/>
      <c r="E757" s="1"/>
      <c r="F757" s="1"/>
      <c r="G757" s="1"/>
      <c r="H757" s="1"/>
      <c r="I757" s="1"/>
      <c r="J757" s="1"/>
      <c r="K757" s="1"/>
      <c r="L757" s="1"/>
      <c r="M757" s="1"/>
      <c r="N757" s="1"/>
      <c r="O757" s="1"/>
      <c r="P757" s="229"/>
      <c r="Q757" s="1"/>
      <c r="R757" s="1"/>
      <c r="S757" s="1"/>
      <c r="T757" s="1"/>
      <c r="U757" s="1"/>
      <c r="V757" s="1"/>
      <c r="W757" s="1"/>
      <c r="X757" s="1"/>
      <c r="Y757" s="1"/>
      <c r="Z757" s="1"/>
      <c r="AA757" s="1"/>
      <c r="AB757" s="1"/>
      <c r="AC757" s="1"/>
      <c r="AD757" s="1"/>
      <c r="AE757" s="1"/>
      <c r="AF757" s="1"/>
      <c r="AG757" s="1"/>
      <c r="AH757" s="1"/>
      <c r="AI757" s="1"/>
      <c r="AJ757" s="1"/>
      <c r="AK757" s="1"/>
    </row>
    <row r="758" spans="1:37" ht="14.25" customHeight="1">
      <c r="A758" s="425"/>
      <c r="B758" s="1"/>
      <c r="C758" s="1"/>
      <c r="D758" s="1"/>
      <c r="E758" s="1"/>
      <c r="F758" s="1"/>
      <c r="G758" s="1"/>
      <c r="H758" s="1"/>
      <c r="I758" s="1"/>
      <c r="J758" s="1"/>
      <c r="K758" s="1"/>
      <c r="L758" s="1"/>
      <c r="M758" s="1"/>
      <c r="N758" s="1"/>
      <c r="O758" s="1"/>
      <c r="P758" s="229"/>
      <c r="Q758" s="1"/>
      <c r="R758" s="1"/>
      <c r="S758" s="1"/>
      <c r="T758" s="1"/>
      <c r="U758" s="1"/>
      <c r="V758" s="1"/>
      <c r="W758" s="1"/>
      <c r="X758" s="1"/>
      <c r="Y758" s="1"/>
      <c r="Z758" s="1"/>
      <c r="AA758" s="1"/>
      <c r="AB758" s="1"/>
      <c r="AC758" s="1"/>
      <c r="AD758" s="1"/>
      <c r="AE758" s="1"/>
      <c r="AF758" s="1"/>
      <c r="AG758" s="1"/>
      <c r="AH758" s="1"/>
      <c r="AI758" s="1"/>
      <c r="AJ758" s="1"/>
      <c r="AK758" s="1"/>
    </row>
    <row r="759" spans="1:37" ht="14.25" customHeight="1">
      <c r="A759" s="425"/>
      <c r="B759" s="1"/>
      <c r="C759" s="1"/>
      <c r="D759" s="1"/>
      <c r="E759" s="1"/>
      <c r="F759" s="1"/>
      <c r="G759" s="1"/>
      <c r="H759" s="1"/>
      <c r="I759" s="1"/>
      <c r="J759" s="1"/>
      <c r="K759" s="1"/>
      <c r="L759" s="1"/>
      <c r="M759" s="1"/>
      <c r="N759" s="1"/>
      <c r="O759" s="1"/>
      <c r="P759" s="229"/>
      <c r="Q759" s="1"/>
      <c r="R759" s="1"/>
      <c r="S759" s="1"/>
      <c r="T759" s="1"/>
      <c r="U759" s="1"/>
      <c r="V759" s="1"/>
      <c r="W759" s="1"/>
      <c r="X759" s="1"/>
      <c r="Y759" s="1"/>
      <c r="Z759" s="1"/>
      <c r="AA759" s="1"/>
      <c r="AB759" s="1"/>
      <c r="AC759" s="1"/>
      <c r="AD759" s="1"/>
      <c r="AE759" s="1"/>
      <c r="AF759" s="1"/>
      <c r="AG759" s="1"/>
      <c r="AH759" s="1"/>
      <c r="AI759" s="1"/>
      <c r="AJ759" s="1"/>
      <c r="AK759" s="1"/>
    </row>
    <row r="760" spans="1:37" ht="14.25" customHeight="1">
      <c r="A760" s="425"/>
      <c r="B760" s="1"/>
      <c r="C760" s="1"/>
      <c r="D760" s="1"/>
      <c r="E760" s="1"/>
      <c r="F760" s="1"/>
      <c r="G760" s="1"/>
      <c r="H760" s="1"/>
      <c r="I760" s="1"/>
      <c r="J760" s="1"/>
      <c r="K760" s="1"/>
      <c r="L760" s="1"/>
      <c r="M760" s="1"/>
      <c r="N760" s="1"/>
      <c r="O760" s="1"/>
      <c r="P760" s="229"/>
      <c r="Q760" s="1"/>
      <c r="R760" s="1"/>
      <c r="S760" s="1"/>
      <c r="T760" s="1"/>
      <c r="U760" s="1"/>
      <c r="V760" s="1"/>
      <c r="W760" s="1"/>
      <c r="X760" s="1"/>
      <c r="Y760" s="1"/>
      <c r="Z760" s="1"/>
      <c r="AA760" s="1"/>
      <c r="AB760" s="1"/>
      <c r="AC760" s="1"/>
      <c r="AD760" s="1"/>
      <c r="AE760" s="1"/>
      <c r="AF760" s="1"/>
      <c r="AG760" s="1"/>
      <c r="AH760" s="1"/>
      <c r="AI760" s="1"/>
      <c r="AJ760" s="1"/>
      <c r="AK760" s="1"/>
    </row>
    <row r="761" spans="1:37" ht="14.25" customHeight="1">
      <c r="A761" s="425"/>
      <c r="B761" s="1"/>
      <c r="C761" s="1"/>
      <c r="D761" s="1"/>
      <c r="E761" s="1"/>
      <c r="F761" s="1"/>
      <c r="G761" s="1"/>
      <c r="H761" s="1"/>
      <c r="I761" s="1"/>
      <c r="J761" s="1"/>
      <c r="K761" s="1"/>
      <c r="L761" s="1"/>
      <c r="M761" s="1"/>
      <c r="N761" s="1"/>
      <c r="O761" s="1"/>
      <c r="P761" s="229"/>
      <c r="Q761" s="1"/>
      <c r="R761" s="1"/>
      <c r="S761" s="1"/>
      <c r="T761" s="1"/>
      <c r="U761" s="1"/>
      <c r="V761" s="1"/>
      <c r="W761" s="1"/>
      <c r="X761" s="1"/>
      <c r="Y761" s="1"/>
      <c r="Z761" s="1"/>
      <c r="AA761" s="1"/>
      <c r="AB761" s="1"/>
      <c r="AC761" s="1"/>
      <c r="AD761" s="1"/>
      <c r="AE761" s="1"/>
      <c r="AF761" s="1"/>
      <c r="AG761" s="1"/>
      <c r="AH761" s="1"/>
      <c r="AI761" s="1"/>
      <c r="AJ761" s="1"/>
      <c r="AK761" s="1"/>
    </row>
    <row r="762" spans="1:37" ht="14.25" customHeight="1">
      <c r="A762" s="425"/>
      <c r="B762" s="1"/>
      <c r="C762" s="1"/>
      <c r="D762" s="1"/>
      <c r="E762" s="1"/>
      <c r="F762" s="1"/>
      <c r="G762" s="1"/>
      <c r="H762" s="1"/>
      <c r="I762" s="1"/>
      <c r="J762" s="1"/>
      <c r="K762" s="1"/>
      <c r="L762" s="1"/>
      <c r="M762" s="1"/>
      <c r="N762" s="1"/>
      <c r="O762" s="1"/>
      <c r="P762" s="229"/>
      <c r="Q762" s="1"/>
      <c r="R762" s="1"/>
      <c r="S762" s="1"/>
      <c r="T762" s="1"/>
      <c r="U762" s="1"/>
      <c r="V762" s="1"/>
      <c r="W762" s="1"/>
      <c r="X762" s="1"/>
      <c r="Y762" s="1"/>
      <c r="Z762" s="1"/>
      <c r="AA762" s="1"/>
      <c r="AB762" s="1"/>
      <c r="AC762" s="1"/>
      <c r="AD762" s="1"/>
      <c r="AE762" s="1"/>
      <c r="AF762" s="1"/>
      <c r="AG762" s="1"/>
      <c r="AH762" s="1"/>
      <c r="AI762" s="1"/>
      <c r="AJ762" s="1"/>
      <c r="AK762" s="1"/>
    </row>
    <row r="763" spans="1:37" ht="14.25" customHeight="1">
      <c r="A763" s="425"/>
      <c r="B763" s="1"/>
      <c r="C763" s="1"/>
      <c r="D763" s="1"/>
      <c r="E763" s="1"/>
      <c r="F763" s="1"/>
      <c r="G763" s="1"/>
      <c r="H763" s="1"/>
      <c r="I763" s="1"/>
      <c r="J763" s="1"/>
      <c r="K763" s="1"/>
      <c r="L763" s="1"/>
      <c r="M763" s="1"/>
      <c r="N763" s="1"/>
      <c r="O763" s="1"/>
      <c r="P763" s="229"/>
      <c r="Q763" s="1"/>
      <c r="R763" s="1"/>
      <c r="S763" s="1"/>
      <c r="T763" s="1"/>
      <c r="U763" s="1"/>
      <c r="V763" s="1"/>
      <c r="W763" s="1"/>
      <c r="X763" s="1"/>
      <c r="Y763" s="1"/>
      <c r="Z763" s="1"/>
      <c r="AA763" s="1"/>
      <c r="AB763" s="1"/>
      <c r="AC763" s="1"/>
      <c r="AD763" s="1"/>
      <c r="AE763" s="1"/>
      <c r="AF763" s="1"/>
      <c r="AG763" s="1"/>
      <c r="AH763" s="1"/>
      <c r="AI763" s="1"/>
      <c r="AJ763" s="1"/>
      <c r="AK763" s="1"/>
    </row>
    <row r="764" spans="1:37" ht="14.25" customHeight="1">
      <c r="A764" s="425"/>
      <c r="B764" s="1"/>
      <c r="C764" s="1"/>
      <c r="D764" s="1"/>
      <c r="E764" s="1"/>
      <c r="F764" s="1"/>
      <c r="G764" s="1"/>
      <c r="H764" s="1"/>
      <c r="I764" s="1"/>
      <c r="J764" s="1"/>
      <c r="K764" s="1"/>
      <c r="L764" s="1"/>
      <c r="M764" s="1"/>
      <c r="N764" s="1"/>
      <c r="O764" s="1"/>
      <c r="P764" s="229"/>
      <c r="Q764" s="1"/>
      <c r="R764" s="1"/>
      <c r="S764" s="1"/>
      <c r="T764" s="1"/>
      <c r="U764" s="1"/>
      <c r="V764" s="1"/>
      <c r="W764" s="1"/>
      <c r="X764" s="1"/>
      <c r="Y764" s="1"/>
      <c r="Z764" s="1"/>
      <c r="AA764" s="1"/>
      <c r="AB764" s="1"/>
      <c r="AC764" s="1"/>
      <c r="AD764" s="1"/>
      <c r="AE764" s="1"/>
      <c r="AF764" s="1"/>
      <c r="AG764" s="1"/>
      <c r="AH764" s="1"/>
      <c r="AI764" s="1"/>
      <c r="AJ764" s="1"/>
      <c r="AK764" s="1"/>
    </row>
    <row r="765" spans="1:37" ht="14.25" customHeight="1">
      <c r="A765" s="425"/>
      <c r="B765" s="1"/>
      <c r="C765" s="1"/>
      <c r="D765" s="1"/>
      <c r="E765" s="1"/>
      <c r="F765" s="1"/>
      <c r="G765" s="1"/>
      <c r="H765" s="1"/>
      <c r="I765" s="1"/>
      <c r="J765" s="1"/>
      <c r="K765" s="1"/>
      <c r="L765" s="1"/>
      <c r="M765" s="1"/>
      <c r="N765" s="1"/>
      <c r="O765" s="1"/>
      <c r="P765" s="229"/>
      <c r="Q765" s="1"/>
      <c r="R765" s="1"/>
      <c r="S765" s="1"/>
      <c r="T765" s="1"/>
      <c r="U765" s="1"/>
      <c r="V765" s="1"/>
      <c r="W765" s="1"/>
      <c r="X765" s="1"/>
      <c r="Y765" s="1"/>
      <c r="Z765" s="1"/>
      <c r="AA765" s="1"/>
      <c r="AB765" s="1"/>
      <c r="AC765" s="1"/>
      <c r="AD765" s="1"/>
      <c r="AE765" s="1"/>
      <c r="AF765" s="1"/>
      <c r="AG765" s="1"/>
      <c r="AH765" s="1"/>
      <c r="AI765" s="1"/>
      <c r="AJ765" s="1"/>
      <c r="AK765" s="1"/>
    </row>
    <row r="766" spans="1:37" ht="14.25" customHeight="1">
      <c r="A766" s="425"/>
      <c r="B766" s="1"/>
      <c r="C766" s="1"/>
      <c r="D766" s="1"/>
      <c r="E766" s="1"/>
      <c r="F766" s="1"/>
      <c r="G766" s="1"/>
      <c r="H766" s="1"/>
      <c r="I766" s="1"/>
      <c r="J766" s="1"/>
      <c r="K766" s="1"/>
      <c r="L766" s="1"/>
      <c r="M766" s="1"/>
      <c r="N766" s="1"/>
      <c r="O766" s="1"/>
      <c r="P766" s="229"/>
      <c r="Q766" s="1"/>
      <c r="R766" s="1"/>
      <c r="S766" s="1"/>
      <c r="T766" s="1"/>
      <c r="U766" s="1"/>
      <c r="V766" s="1"/>
      <c r="W766" s="1"/>
      <c r="X766" s="1"/>
      <c r="Y766" s="1"/>
      <c r="Z766" s="1"/>
      <c r="AA766" s="1"/>
      <c r="AB766" s="1"/>
      <c r="AC766" s="1"/>
      <c r="AD766" s="1"/>
      <c r="AE766" s="1"/>
      <c r="AF766" s="1"/>
      <c r="AG766" s="1"/>
      <c r="AH766" s="1"/>
      <c r="AI766" s="1"/>
      <c r="AJ766" s="1"/>
      <c r="AK766" s="1"/>
    </row>
    <row r="767" spans="1:37" ht="14.25" customHeight="1">
      <c r="A767" s="425"/>
      <c r="B767" s="1"/>
      <c r="C767" s="1"/>
      <c r="D767" s="1"/>
      <c r="E767" s="1"/>
      <c r="F767" s="1"/>
      <c r="G767" s="1"/>
      <c r="H767" s="1"/>
      <c r="I767" s="1"/>
      <c r="J767" s="1"/>
      <c r="K767" s="1"/>
      <c r="L767" s="1"/>
      <c r="M767" s="1"/>
      <c r="N767" s="1"/>
      <c r="O767" s="1"/>
      <c r="P767" s="229"/>
      <c r="Q767" s="1"/>
      <c r="R767" s="1"/>
      <c r="S767" s="1"/>
      <c r="T767" s="1"/>
      <c r="U767" s="1"/>
      <c r="V767" s="1"/>
      <c r="W767" s="1"/>
      <c r="X767" s="1"/>
      <c r="Y767" s="1"/>
      <c r="Z767" s="1"/>
      <c r="AA767" s="1"/>
      <c r="AB767" s="1"/>
      <c r="AC767" s="1"/>
      <c r="AD767" s="1"/>
      <c r="AE767" s="1"/>
      <c r="AF767" s="1"/>
      <c r="AG767" s="1"/>
      <c r="AH767" s="1"/>
      <c r="AI767" s="1"/>
      <c r="AJ767" s="1"/>
      <c r="AK767" s="1"/>
    </row>
    <row r="768" spans="1:37" ht="14.25" customHeight="1">
      <c r="A768" s="425"/>
      <c r="B768" s="1"/>
      <c r="C768" s="1"/>
      <c r="D768" s="1"/>
      <c r="E768" s="1"/>
      <c r="F768" s="1"/>
      <c r="G768" s="1"/>
      <c r="H768" s="1"/>
      <c r="I768" s="1"/>
      <c r="J768" s="1"/>
      <c r="K768" s="1"/>
      <c r="L768" s="1"/>
      <c r="M768" s="1"/>
      <c r="N768" s="1"/>
      <c r="O768" s="1"/>
      <c r="P768" s="229"/>
      <c r="Q768" s="1"/>
      <c r="R768" s="1"/>
      <c r="S768" s="1"/>
      <c r="T768" s="1"/>
      <c r="U768" s="1"/>
      <c r="V768" s="1"/>
      <c r="W768" s="1"/>
      <c r="X768" s="1"/>
      <c r="Y768" s="1"/>
      <c r="Z768" s="1"/>
      <c r="AA768" s="1"/>
      <c r="AB768" s="1"/>
      <c r="AC768" s="1"/>
      <c r="AD768" s="1"/>
      <c r="AE768" s="1"/>
      <c r="AF768" s="1"/>
      <c r="AG768" s="1"/>
      <c r="AH768" s="1"/>
      <c r="AI768" s="1"/>
      <c r="AJ768" s="1"/>
      <c r="AK768" s="1"/>
    </row>
    <row r="769" spans="1:37" ht="14.25" customHeight="1">
      <c r="A769" s="425"/>
      <c r="B769" s="1"/>
      <c r="C769" s="1"/>
      <c r="D769" s="1"/>
      <c r="E769" s="1"/>
      <c r="F769" s="1"/>
      <c r="G769" s="1"/>
      <c r="H769" s="1"/>
      <c r="I769" s="1"/>
      <c r="J769" s="1"/>
      <c r="K769" s="1"/>
      <c r="L769" s="1"/>
      <c r="M769" s="1"/>
      <c r="N769" s="1"/>
      <c r="O769" s="1"/>
      <c r="P769" s="229"/>
      <c r="Q769" s="1"/>
      <c r="R769" s="1"/>
      <c r="S769" s="1"/>
      <c r="T769" s="1"/>
      <c r="U769" s="1"/>
      <c r="V769" s="1"/>
      <c r="W769" s="1"/>
      <c r="X769" s="1"/>
      <c r="Y769" s="1"/>
      <c r="Z769" s="1"/>
      <c r="AA769" s="1"/>
      <c r="AB769" s="1"/>
      <c r="AC769" s="1"/>
      <c r="AD769" s="1"/>
      <c r="AE769" s="1"/>
      <c r="AF769" s="1"/>
      <c r="AG769" s="1"/>
      <c r="AH769" s="1"/>
      <c r="AI769" s="1"/>
      <c r="AJ769" s="1"/>
      <c r="AK769" s="1"/>
    </row>
    <row r="770" spans="1:37" ht="14.25" customHeight="1">
      <c r="A770" s="425"/>
      <c r="B770" s="1"/>
      <c r="C770" s="1"/>
      <c r="D770" s="1"/>
      <c r="E770" s="1"/>
      <c r="F770" s="1"/>
      <c r="G770" s="1"/>
      <c r="H770" s="1"/>
      <c r="I770" s="1"/>
      <c r="J770" s="1"/>
      <c r="K770" s="1"/>
      <c r="L770" s="1"/>
      <c r="M770" s="1"/>
      <c r="N770" s="1"/>
      <c r="O770" s="1"/>
      <c r="P770" s="229"/>
      <c r="Q770" s="1"/>
      <c r="R770" s="1"/>
      <c r="S770" s="1"/>
      <c r="T770" s="1"/>
      <c r="U770" s="1"/>
      <c r="V770" s="1"/>
      <c r="W770" s="1"/>
      <c r="X770" s="1"/>
      <c r="Y770" s="1"/>
      <c r="Z770" s="1"/>
      <c r="AA770" s="1"/>
      <c r="AB770" s="1"/>
      <c r="AC770" s="1"/>
      <c r="AD770" s="1"/>
      <c r="AE770" s="1"/>
      <c r="AF770" s="1"/>
      <c r="AG770" s="1"/>
      <c r="AH770" s="1"/>
      <c r="AI770" s="1"/>
      <c r="AJ770" s="1"/>
      <c r="AK770" s="1"/>
    </row>
    <row r="771" spans="1:37" ht="14.25" customHeight="1">
      <c r="A771" s="425"/>
      <c r="B771" s="1"/>
      <c r="C771" s="1"/>
      <c r="D771" s="1"/>
      <c r="E771" s="1"/>
      <c r="F771" s="1"/>
      <c r="G771" s="1"/>
      <c r="H771" s="1"/>
      <c r="I771" s="1"/>
      <c r="J771" s="1"/>
      <c r="K771" s="1"/>
      <c r="L771" s="1"/>
      <c r="M771" s="1"/>
      <c r="N771" s="1"/>
      <c r="O771" s="1"/>
      <c r="P771" s="229"/>
      <c r="Q771" s="1"/>
      <c r="R771" s="1"/>
      <c r="S771" s="1"/>
      <c r="T771" s="1"/>
      <c r="U771" s="1"/>
      <c r="V771" s="1"/>
      <c r="W771" s="1"/>
      <c r="X771" s="1"/>
      <c r="Y771" s="1"/>
      <c r="Z771" s="1"/>
      <c r="AA771" s="1"/>
      <c r="AB771" s="1"/>
      <c r="AC771" s="1"/>
      <c r="AD771" s="1"/>
      <c r="AE771" s="1"/>
      <c r="AF771" s="1"/>
      <c r="AG771" s="1"/>
      <c r="AH771" s="1"/>
      <c r="AI771" s="1"/>
      <c r="AJ771" s="1"/>
      <c r="AK771" s="1"/>
    </row>
    <row r="772" spans="1:37" ht="14.25" customHeight="1">
      <c r="A772" s="425"/>
      <c r="B772" s="1"/>
      <c r="C772" s="1"/>
      <c r="D772" s="1"/>
      <c r="E772" s="1"/>
      <c r="F772" s="1"/>
      <c r="G772" s="1"/>
      <c r="H772" s="1"/>
      <c r="I772" s="1"/>
      <c r="J772" s="1"/>
      <c r="K772" s="1"/>
      <c r="L772" s="1"/>
      <c r="M772" s="1"/>
      <c r="N772" s="1"/>
      <c r="O772" s="1"/>
      <c r="P772" s="229"/>
      <c r="Q772" s="1"/>
      <c r="R772" s="1"/>
      <c r="S772" s="1"/>
      <c r="T772" s="1"/>
      <c r="U772" s="1"/>
      <c r="V772" s="1"/>
      <c r="W772" s="1"/>
      <c r="X772" s="1"/>
      <c r="Y772" s="1"/>
      <c r="Z772" s="1"/>
      <c r="AA772" s="1"/>
      <c r="AB772" s="1"/>
      <c r="AC772" s="1"/>
      <c r="AD772" s="1"/>
      <c r="AE772" s="1"/>
      <c r="AF772" s="1"/>
      <c r="AG772" s="1"/>
      <c r="AH772" s="1"/>
      <c r="AI772" s="1"/>
      <c r="AJ772" s="1"/>
      <c r="AK772" s="1"/>
    </row>
    <row r="773" spans="1:37" ht="14.25" customHeight="1">
      <c r="A773" s="425"/>
      <c r="B773" s="1"/>
      <c r="C773" s="1"/>
      <c r="D773" s="1"/>
      <c r="E773" s="1"/>
      <c r="F773" s="1"/>
      <c r="G773" s="1"/>
      <c r="H773" s="1"/>
      <c r="I773" s="1"/>
      <c r="J773" s="1"/>
      <c r="K773" s="1"/>
      <c r="L773" s="1"/>
      <c r="M773" s="1"/>
      <c r="N773" s="1"/>
      <c r="O773" s="1"/>
      <c r="P773" s="229"/>
      <c r="Q773" s="1"/>
      <c r="R773" s="1"/>
      <c r="S773" s="1"/>
      <c r="T773" s="1"/>
      <c r="U773" s="1"/>
      <c r="V773" s="1"/>
      <c r="W773" s="1"/>
      <c r="X773" s="1"/>
      <c r="Y773" s="1"/>
      <c r="Z773" s="1"/>
      <c r="AA773" s="1"/>
      <c r="AB773" s="1"/>
      <c r="AC773" s="1"/>
      <c r="AD773" s="1"/>
      <c r="AE773" s="1"/>
      <c r="AF773" s="1"/>
      <c r="AG773" s="1"/>
      <c r="AH773" s="1"/>
      <c r="AI773" s="1"/>
      <c r="AJ773" s="1"/>
      <c r="AK773" s="1"/>
    </row>
    <row r="774" spans="1:37" ht="14.25" customHeight="1">
      <c r="A774" s="425"/>
      <c r="B774" s="1"/>
      <c r="C774" s="1"/>
      <c r="D774" s="1"/>
      <c r="E774" s="1"/>
      <c r="F774" s="1"/>
      <c r="G774" s="1"/>
      <c r="H774" s="1"/>
      <c r="I774" s="1"/>
      <c r="J774" s="1"/>
      <c r="K774" s="1"/>
      <c r="L774" s="1"/>
      <c r="M774" s="1"/>
      <c r="N774" s="1"/>
      <c r="O774" s="1"/>
      <c r="P774" s="229"/>
      <c r="Q774" s="1"/>
      <c r="R774" s="1"/>
      <c r="S774" s="1"/>
      <c r="T774" s="1"/>
      <c r="U774" s="1"/>
      <c r="V774" s="1"/>
      <c r="W774" s="1"/>
      <c r="X774" s="1"/>
      <c r="Y774" s="1"/>
      <c r="Z774" s="1"/>
      <c r="AA774" s="1"/>
      <c r="AB774" s="1"/>
      <c r="AC774" s="1"/>
      <c r="AD774" s="1"/>
      <c r="AE774" s="1"/>
      <c r="AF774" s="1"/>
      <c r="AG774" s="1"/>
      <c r="AH774" s="1"/>
      <c r="AI774" s="1"/>
      <c r="AJ774" s="1"/>
      <c r="AK774" s="1"/>
    </row>
    <row r="775" spans="1:37" ht="14.25" customHeight="1">
      <c r="A775" s="425"/>
      <c r="B775" s="1"/>
      <c r="C775" s="1"/>
      <c r="D775" s="1"/>
      <c r="E775" s="1"/>
      <c r="F775" s="1"/>
      <c r="G775" s="1"/>
      <c r="H775" s="1"/>
      <c r="I775" s="1"/>
      <c r="J775" s="1"/>
      <c r="K775" s="1"/>
      <c r="L775" s="1"/>
      <c r="M775" s="1"/>
      <c r="N775" s="1"/>
      <c r="O775" s="1"/>
      <c r="P775" s="229"/>
      <c r="Q775" s="1"/>
      <c r="R775" s="1"/>
      <c r="S775" s="1"/>
      <c r="T775" s="1"/>
      <c r="U775" s="1"/>
      <c r="V775" s="1"/>
      <c r="W775" s="1"/>
      <c r="X775" s="1"/>
      <c r="Y775" s="1"/>
      <c r="Z775" s="1"/>
      <c r="AA775" s="1"/>
      <c r="AB775" s="1"/>
      <c r="AC775" s="1"/>
      <c r="AD775" s="1"/>
      <c r="AE775" s="1"/>
      <c r="AF775" s="1"/>
      <c r="AG775" s="1"/>
      <c r="AH775" s="1"/>
      <c r="AI775" s="1"/>
      <c r="AJ775" s="1"/>
      <c r="AK775" s="1"/>
    </row>
    <row r="776" spans="1:37" ht="14.25" customHeight="1">
      <c r="A776" s="425"/>
      <c r="B776" s="1"/>
      <c r="C776" s="1"/>
      <c r="D776" s="1"/>
      <c r="E776" s="1"/>
      <c r="F776" s="1"/>
      <c r="G776" s="1"/>
      <c r="H776" s="1"/>
      <c r="I776" s="1"/>
      <c r="J776" s="1"/>
      <c r="K776" s="1"/>
      <c r="L776" s="1"/>
      <c r="M776" s="1"/>
      <c r="N776" s="1"/>
      <c r="O776" s="1"/>
      <c r="P776" s="229"/>
      <c r="Q776" s="1"/>
      <c r="R776" s="1"/>
      <c r="S776" s="1"/>
      <c r="T776" s="1"/>
      <c r="U776" s="1"/>
      <c r="V776" s="1"/>
      <c r="W776" s="1"/>
      <c r="X776" s="1"/>
      <c r="Y776" s="1"/>
      <c r="Z776" s="1"/>
      <c r="AA776" s="1"/>
      <c r="AB776" s="1"/>
      <c r="AC776" s="1"/>
      <c r="AD776" s="1"/>
      <c r="AE776" s="1"/>
      <c r="AF776" s="1"/>
      <c r="AG776" s="1"/>
      <c r="AH776" s="1"/>
      <c r="AI776" s="1"/>
      <c r="AJ776" s="1"/>
      <c r="AK776" s="1"/>
    </row>
    <row r="777" spans="1:37" ht="14.25" customHeight="1">
      <c r="A777" s="425"/>
      <c r="B777" s="1"/>
      <c r="C777" s="1"/>
      <c r="D777" s="1"/>
      <c r="E777" s="1"/>
      <c r="F777" s="1"/>
      <c r="G777" s="1"/>
      <c r="H777" s="1"/>
      <c r="I777" s="1"/>
      <c r="J777" s="1"/>
      <c r="K777" s="1"/>
      <c r="L777" s="1"/>
      <c r="M777" s="1"/>
      <c r="N777" s="1"/>
      <c r="O777" s="1"/>
      <c r="P777" s="229"/>
      <c r="Q777" s="1"/>
      <c r="R777" s="1"/>
      <c r="S777" s="1"/>
      <c r="T777" s="1"/>
      <c r="U777" s="1"/>
      <c r="V777" s="1"/>
      <c r="W777" s="1"/>
      <c r="X777" s="1"/>
      <c r="Y777" s="1"/>
      <c r="Z777" s="1"/>
      <c r="AA777" s="1"/>
      <c r="AB777" s="1"/>
      <c r="AC777" s="1"/>
      <c r="AD777" s="1"/>
      <c r="AE777" s="1"/>
      <c r="AF777" s="1"/>
      <c r="AG777" s="1"/>
      <c r="AH777" s="1"/>
      <c r="AI777" s="1"/>
      <c r="AJ777" s="1"/>
      <c r="AK777" s="1"/>
    </row>
    <row r="778" spans="1:37" ht="14.25" customHeight="1">
      <c r="A778" s="425"/>
      <c r="B778" s="1"/>
      <c r="C778" s="1"/>
      <c r="D778" s="1"/>
      <c r="E778" s="1"/>
      <c r="F778" s="1"/>
      <c r="G778" s="1"/>
      <c r="H778" s="1"/>
      <c r="I778" s="1"/>
      <c r="J778" s="1"/>
      <c r="K778" s="1"/>
      <c r="L778" s="1"/>
      <c r="M778" s="1"/>
      <c r="N778" s="1"/>
      <c r="O778" s="1"/>
      <c r="P778" s="229"/>
      <c r="Q778" s="1"/>
      <c r="R778" s="1"/>
      <c r="S778" s="1"/>
      <c r="T778" s="1"/>
      <c r="U778" s="1"/>
      <c r="V778" s="1"/>
      <c r="W778" s="1"/>
      <c r="X778" s="1"/>
      <c r="Y778" s="1"/>
      <c r="Z778" s="1"/>
      <c r="AA778" s="1"/>
      <c r="AB778" s="1"/>
      <c r="AC778" s="1"/>
      <c r="AD778" s="1"/>
      <c r="AE778" s="1"/>
      <c r="AF778" s="1"/>
      <c r="AG778" s="1"/>
      <c r="AH778" s="1"/>
      <c r="AI778" s="1"/>
      <c r="AJ778" s="1"/>
      <c r="AK778" s="1"/>
    </row>
    <row r="779" spans="1:37" ht="14.25" customHeight="1">
      <c r="A779" s="425"/>
      <c r="B779" s="1"/>
      <c r="C779" s="1"/>
      <c r="D779" s="1"/>
      <c r="E779" s="1"/>
      <c r="F779" s="1"/>
      <c r="G779" s="1"/>
      <c r="H779" s="1"/>
      <c r="I779" s="1"/>
      <c r="J779" s="1"/>
      <c r="K779" s="1"/>
      <c r="L779" s="1"/>
      <c r="M779" s="1"/>
      <c r="N779" s="1"/>
      <c r="O779" s="1"/>
      <c r="P779" s="229"/>
      <c r="Q779" s="1"/>
      <c r="R779" s="1"/>
      <c r="S779" s="1"/>
      <c r="T779" s="1"/>
      <c r="U779" s="1"/>
      <c r="V779" s="1"/>
      <c r="W779" s="1"/>
      <c r="X779" s="1"/>
      <c r="Y779" s="1"/>
      <c r="Z779" s="1"/>
      <c r="AA779" s="1"/>
      <c r="AB779" s="1"/>
      <c r="AC779" s="1"/>
      <c r="AD779" s="1"/>
      <c r="AE779" s="1"/>
      <c r="AF779" s="1"/>
      <c r="AG779" s="1"/>
      <c r="AH779" s="1"/>
      <c r="AI779" s="1"/>
      <c r="AJ779" s="1"/>
      <c r="AK779" s="1"/>
    </row>
    <row r="780" spans="1:37" ht="14.25" customHeight="1">
      <c r="A780" s="425"/>
      <c r="B780" s="1"/>
      <c r="C780" s="1"/>
      <c r="D780" s="1"/>
      <c r="E780" s="1"/>
      <c r="F780" s="1"/>
      <c r="G780" s="1"/>
      <c r="H780" s="1"/>
      <c r="I780" s="1"/>
      <c r="J780" s="1"/>
      <c r="K780" s="1"/>
      <c r="L780" s="1"/>
      <c r="M780" s="1"/>
      <c r="N780" s="1"/>
      <c r="O780" s="1"/>
      <c r="P780" s="229"/>
      <c r="Q780" s="1"/>
      <c r="R780" s="1"/>
      <c r="S780" s="1"/>
      <c r="T780" s="1"/>
      <c r="U780" s="1"/>
      <c r="V780" s="1"/>
      <c r="W780" s="1"/>
      <c r="X780" s="1"/>
      <c r="Y780" s="1"/>
      <c r="Z780" s="1"/>
      <c r="AA780" s="1"/>
      <c r="AB780" s="1"/>
      <c r="AC780" s="1"/>
      <c r="AD780" s="1"/>
      <c r="AE780" s="1"/>
      <c r="AF780" s="1"/>
      <c r="AG780" s="1"/>
      <c r="AH780" s="1"/>
      <c r="AI780" s="1"/>
      <c r="AJ780" s="1"/>
      <c r="AK780" s="1"/>
    </row>
    <row r="781" spans="1:37" ht="14.25" customHeight="1">
      <c r="A781" s="425"/>
      <c r="B781" s="1"/>
      <c r="C781" s="1"/>
      <c r="D781" s="1"/>
      <c r="E781" s="1"/>
      <c r="F781" s="1"/>
      <c r="G781" s="1"/>
      <c r="H781" s="1"/>
      <c r="I781" s="1"/>
      <c r="J781" s="1"/>
      <c r="K781" s="1"/>
      <c r="L781" s="1"/>
      <c r="M781" s="1"/>
      <c r="N781" s="1"/>
      <c r="O781" s="1"/>
      <c r="P781" s="229"/>
      <c r="Q781" s="1"/>
      <c r="R781" s="1"/>
      <c r="S781" s="1"/>
      <c r="T781" s="1"/>
      <c r="U781" s="1"/>
      <c r="V781" s="1"/>
      <c r="W781" s="1"/>
      <c r="X781" s="1"/>
      <c r="Y781" s="1"/>
      <c r="Z781" s="1"/>
      <c r="AA781" s="1"/>
      <c r="AB781" s="1"/>
      <c r="AC781" s="1"/>
      <c r="AD781" s="1"/>
      <c r="AE781" s="1"/>
      <c r="AF781" s="1"/>
      <c r="AG781" s="1"/>
      <c r="AH781" s="1"/>
      <c r="AI781" s="1"/>
      <c r="AJ781" s="1"/>
      <c r="AK781" s="1"/>
    </row>
    <row r="782" spans="1:37" ht="14.25" customHeight="1">
      <c r="A782" s="425"/>
      <c r="B782" s="1"/>
      <c r="C782" s="1"/>
      <c r="D782" s="1"/>
      <c r="E782" s="1"/>
      <c r="F782" s="1"/>
      <c r="G782" s="1"/>
      <c r="H782" s="1"/>
      <c r="I782" s="1"/>
      <c r="J782" s="1"/>
      <c r="K782" s="1"/>
      <c r="L782" s="1"/>
      <c r="M782" s="1"/>
      <c r="N782" s="1"/>
      <c r="O782" s="1"/>
      <c r="P782" s="229"/>
      <c r="Q782" s="1"/>
      <c r="R782" s="1"/>
      <c r="S782" s="1"/>
      <c r="T782" s="1"/>
      <c r="U782" s="1"/>
      <c r="V782" s="1"/>
      <c r="W782" s="1"/>
      <c r="X782" s="1"/>
      <c r="Y782" s="1"/>
      <c r="Z782" s="1"/>
      <c r="AA782" s="1"/>
      <c r="AB782" s="1"/>
      <c r="AC782" s="1"/>
      <c r="AD782" s="1"/>
      <c r="AE782" s="1"/>
      <c r="AF782" s="1"/>
      <c r="AG782" s="1"/>
      <c r="AH782" s="1"/>
      <c r="AI782" s="1"/>
      <c r="AJ782" s="1"/>
      <c r="AK782" s="1"/>
    </row>
    <row r="783" spans="1:37" ht="14.25" customHeight="1">
      <c r="A783" s="425"/>
      <c r="B783" s="1"/>
      <c r="C783" s="1"/>
      <c r="D783" s="1"/>
      <c r="E783" s="1"/>
      <c r="F783" s="1"/>
      <c r="G783" s="1"/>
      <c r="H783" s="1"/>
      <c r="I783" s="1"/>
      <c r="J783" s="1"/>
      <c r="K783" s="1"/>
      <c r="L783" s="1"/>
      <c r="M783" s="1"/>
      <c r="N783" s="1"/>
      <c r="O783" s="1"/>
      <c r="P783" s="229"/>
      <c r="Q783" s="1"/>
      <c r="R783" s="1"/>
      <c r="S783" s="1"/>
      <c r="T783" s="1"/>
      <c r="U783" s="1"/>
      <c r="V783" s="1"/>
      <c r="W783" s="1"/>
      <c r="X783" s="1"/>
      <c r="Y783" s="1"/>
      <c r="Z783" s="1"/>
      <c r="AA783" s="1"/>
      <c r="AB783" s="1"/>
      <c r="AC783" s="1"/>
      <c r="AD783" s="1"/>
      <c r="AE783" s="1"/>
      <c r="AF783" s="1"/>
      <c r="AG783" s="1"/>
      <c r="AH783" s="1"/>
      <c r="AI783" s="1"/>
      <c r="AJ783" s="1"/>
      <c r="AK783" s="1"/>
    </row>
    <row r="784" spans="1:37" ht="14.25" customHeight="1">
      <c r="A784" s="425"/>
      <c r="B784" s="1"/>
      <c r="C784" s="1"/>
      <c r="D784" s="1"/>
      <c r="E784" s="1"/>
      <c r="F784" s="1"/>
      <c r="G784" s="1"/>
      <c r="H784" s="1"/>
      <c r="I784" s="1"/>
      <c r="J784" s="1"/>
      <c r="K784" s="1"/>
      <c r="L784" s="1"/>
      <c r="M784" s="1"/>
      <c r="N784" s="1"/>
      <c r="O784" s="1"/>
      <c r="P784" s="229"/>
      <c r="Q784" s="1"/>
      <c r="R784" s="1"/>
      <c r="S784" s="1"/>
      <c r="T784" s="1"/>
      <c r="U784" s="1"/>
      <c r="V784" s="1"/>
      <c r="W784" s="1"/>
      <c r="X784" s="1"/>
      <c r="Y784" s="1"/>
      <c r="Z784" s="1"/>
      <c r="AA784" s="1"/>
      <c r="AB784" s="1"/>
      <c r="AC784" s="1"/>
      <c r="AD784" s="1"/>
      <c r="AE784" s="1"/>
      <c r="AF784" s="1"/>
      <c r="AG784" s="1"/>
      <c r="AH784" s="1"/>
      <c r="AI784" s="1"/>
      <c r="AJ784" s="1"/>
      <c r="AK784" s="1"/>
    </row>
    <row r="785" spans="1:37" ht="14.25" customHeight="1">
      <c r="A785" s="425"/>
      <c r="B785" s="1"/>
      <c r="C785" s="1"/>
      <c r="D785" s="1"/>
      <c r="E785" s="1"/>
      <c r="F785" s="1"/>
      <c r="G785" s="1"/>
      <c r="H785" s="1"/>
      <c r="I785" s="1"/>
      <c r="J785" s="1"/>
      <c r="K785" s="1"/>
      <c r="L785" s="1"/>
      <c r="M785" s="1"/>
      <c r="N785" s="1"/>
      <c r="O785" s="1"/>
      <c r="P785" s="229"/>
      <c r="Q785" s="1"/>
      <c r="R785" s="1"/>
      <c r="S785" s="1"/>
      <c r="T785" s="1"/>
      <c r="U785" s="1"/>
      <c r="V785" s="1"/>
      <c r="W785" s="1"/>
      <c r="X785" s="1"/>
      <c r="Y785" s="1"/>
      <c r="Z785" s="1"/>
      <c r="AA785" s="1"/>
      <c r="AB785" s="1"/>
      <c r="AC785" s="1"/>
      <c r="AD785" s="1"/>
      <c r="AE785" s="1"/>
      <c r="AF785" s="1"/>
      <c r="AG785" s="1"/>
      <c r="AH785" s="1"/>
      <c r="AI785" s="1"/>
      <c r="AJ785" s="1"/>
      <c r="AK785" s="1"/>
    </row>
    <row r="786" spans="1:37" ht="14.25" customHeight="1">
      <c r="A786" s="425"/>
      <c r="B786" s="1"/>
      <c r="C786" s="1"/>
      <c r="D786" s="1"/>
      <c r="E786" s="1"/>
      <c r="F786" s="1"/>
      <c r="G786" s="1"/>
      <c r="H786" s="1"/>
      <c r="I786" s="1"/>
      <c r="J786" s="1"/>
      <c r="K786" s="1"/>
      <c r="L786" s="1"/>
      <c r="M786" s="1"/>
      <c r="N786" s="1"/>
      <c r="O786" s="1"/>
      <c r="P786" s="229"/>
      <c r="Q786" s="1"/>
      <c r="R786" s="1"/>
      <c r="S786" s="1"/>
      <c r="T786" s="1"/>
      <c r="U786" s="1"/>
      <c r="V786" s="1"/>
      <c r="W786" s="1"/>
      <c r="X786" s="1"/>
      <c r="Y786" s="1"/>
      <c r="Z786" s="1"/>
      <c r="AA786" s="1"/>
      <c r="AB786" s="1"/>
      <c r="AC786" s="1"/>
      <c r="AD786" s="1"/>
      <c r="AE786" s="1"/>
      <c r="AF786" s="1"/>
      <c r="AG786" s="1"/>
      <c r="AH786" s="1"/>
      <c r="AI786" s="1"/>
      <c r="AJ786" s="1"/>
      <c r="AK786" s="1"/>
    </row>
    <row r="787" spans="1:37" ht="14.25" customHeight="1">
      <c r="A787" s="425"/>
      <c r="B787" s="1"/>
      <c r="C787" s="1"/>
      <c r="D787" s="1"/>
      <c r="E787" s="1"/>
      <c r="F787" s="1"/>
      <c r="G787" s="1"/>
      <c r="H787" s="1"/>
      <c r="I787" s="1"/>
      <c r="J787" s="1"/>
      <c r="K787" s="1"/>
      <c r="L787" s="1"/>
      <c r="M787" s="1"/>
      <c r="N787" s="1"/>
      <c r="O787" s="1"/>
      <c r="P787" s="229"/>
      <c r="Q787" s="1"/>
      <c r="R787" s="1"/>
      <c r="S787" s="1"/>
      <c r="T787" s="1"/>
      <c r="U787" s="1"/>
      <c r="V787" s="1"/>
      <c r="W787" s="1"/>
      <c r="X787" s="1"/>
      <c r="Y787" s="1"/>
      <c r="Z787" s="1"/>
      <c r="AA787" s="1"/>
      <c r="AB787" s="1"/>
      <c r="AC787" s="1"/>
      <c r="AD787" s="1"/>
      <c r="AE787" s="1"/>
      <c r="AF787" s="1"/>
      <c r="AG787" s="1"/>
      <c r="AH787" s="1"/>
      <c r="AI787" s="1"/>
      <c r="AJ787" s="1"/>
      <c r="AK787" s="1"/>
    </row>
    <row r="788" spans="1:37" ht="14.25" customHeight="1">
      <c r="A788" s="425"/>
      <c r="B788" s="1"/>
      <c r="C788" s="1"/>
      <c r="D788" s="1"/>
      <c r="E788" s="1"/>
      <c r="F788" s="1"/>
      <c r="G788" s="1"/>
      <c r="H788" s="1"/>
      <c r="I788" s="1"/>
      <c r="J788" s="1"/>
      <c r="K788" s="1"/>
      <c r="L788" s="1"/>
      <c r="M788" s="1"/>
      <c r="N788" s="1"/>
      <c r="O788" s="1"/>
      <c r="P788" s="229"/>
      <c r="Q788" s="1"/>
      <c r="R788" s="1"/>
      <c r="S788" s="1"/>
      <c r="T788" s="1"/>
      <c r="U788" s="1"/>
      <c r="V788" s="1"/>
      <c r="W788" s="1"/>
      <c r="X788" s="1"/>
      <c r="Y788" s="1"/>
      <c r="Z788" s="1"/>
      <c r="AA788" s="1"/>
      <c r="AB788" s="1"/>
      <c r="AC788" s="1"/>
      <c r="AD788" s="1"/>
      <c r="AE788" s="1"/>
      <c r="AF788" s="1"/>
      <c r="AG788" s="1"/>
      <c r="AH788" s="1"/>
      <c r="AI788" s="1"/>
      <c r="AJ788" s="1"/>
      <c r="AK788" s="1"/>
    </row>
    <row r="789" spans="1:37" ht="14.25" customHeight="1">
      <c r="A789" s="425"/>
      <c r="B789" s="1"/>
      <c r="C789" s="1"/>
      <c r="D789" s="1"/>
      <c r="E789" s="1"/>
      <c r="F789" s="1"/>
      <c r="G789" s="1"/>
      <c r="H789" s="1"/>
      <c r="I789" s="1"/>
      <c r="J789" s="1"/>
      <c r="K789" s="1"/>
      <c r="L789" s="1"/>
      <c r="M789" s="1"/>
      <c r="N789" s="1"/>
      <c r="O789" s="1"/>
      <c r="P789" s="229"/>
      <c r="Q789" s="1"/>
      <c r="R789" s="1"/>
      <c r="S789" s="1"/>
      <c r="T789" s="1"/>
      <c r="U789" s="1"/>
      <c r="V789" s="1"/>
      <c r="W789" s="1"/>
      <c r="X789" s="1"/>
      <c r="Y789" s="1"/>
      <c r="Z789" s="1"/>
      <c r="AA789" s="1"/>
      <c r="AB789" s="1"/>
      <c r="AC789" s="1"/>
      <c r="AD789" s="1"/>
      <c r="AE789" s="1"/>
      <c r="AF789" s="1"/>
      <c r="AG789" s="1"/>
      <c r="AH789" s="1"/>
      <c r="AI789" s="1"/>
      <c r="AJ789" s="1"/>
      <c r="AK789" s="1"/>
    </row>
    <row r="790" spans="1:37" ht="14.25" customHeight="1">
      <c r="A790" s="425"/>
      <c r="B790" s="1"/>
      <c r="C790" s="1"/>
      <c r="D790" s="1"/>
      <c r="E790" s="1"/>
      <c r="F790" s="1"/>
      <c r="G790" s="1"/>
      <c r="H790" s="1"/>
      <c r="I790" s="1"/>
      <c r="J790" s="1"/>
      <c r="K790" s="1"/>
      <c r="L790" s="1"/>
      <c r="M790" s="1"/>
      <c r="N790" s="1"/>
      <c r="O790" s="1"/>
      <c r="P790" s="229"/>
      <c r="Q790" s="1"/>
      <c r="R790" s="1"/>
      <c r="S790" s="1"/>
      <c r="T790" s="1"/>
      <c r="U790" s="1"/>
      <c r="V790" s="1"/>
      <c r="W790" s="1"/>
      <c r="X790" s="1"/>
      <c r="Y790" s="1"/>
      <c r="Z790" s="1"/>
      <c r="AA790" s="1"/>
      <c r="AB790" s="1"/>
      <c r="AC790" s="1"/>
      <c r="AD790" s="1"/>
      <c r="AE790" s="1"/>
      <c r="AF790" s="1"/>
      <c r="AG790" s="1"/>
      <c r="AH790" s="1"/>
      <c r="AI790" s="1"/>
      <c r="AJ790" s="1"/>
      <c r="AK790" s="1"/>
    </row>
    <row r="791" spans="1:37" ht="14.25" customHeight="1">
      <c r="A791" s="425"/>
      <c r="B791" s="1"/>
      <c r="C791" s="1"/>
      <c r="D791" s="1"/>
      <c r="E791" s="1"/>
      <c r="F791" s="1"/>
      <c r="G791" s="1"/>
      <c r="H791" s="1"/>
      <c r="I791" s="1"/>
      <c r="J791" s="1"/>
      <c r="K791" s="1"/>
      <c r="L791" s="1"/>
      <c r="M791" s="1"/>
      <c r="N791" s="1"/>
      <c r="O791" s="1"/>
      <c r="P791" s="229"/>
      <c r="Q791" s="1"/>
      <c r="R791" s="1"/>
      <c r="S791" s="1"/>
      <c r="T791" s="1"/>
      <c r="U791" s="1"/>
      <c r="V791" s="1"/>
      <c r="W791" s="1"/>
      <c r="X791" s="1"/>
      <c r="Y791" s="1"/>
      <c r="Z791" s="1"/>
      <c r="AA791" s="1"/>
      <c r="AB791" s="1"/>
      <c r="AC791" s="1"/>
      <c r="AD791" s="1"/>
      <c r="AE791" s="1"/>
      <c r="AF791" s="1"/>
      <c r="AG791" s="1"/>
      <c r="AH791" s="1"/>
      <c r="AI791" s="1"/>
      <c r="AJ791" s="1"/>
      <c r="AK791" s="1"/>
    </row>
    <row r="792" spans="1:37" ht="14.25" customHeight="1">
      <c r="A792" s="425"/>
      <c r="B792" s="1"/>
      <c r="C792" s="1"/>
      <c r="D792" s="1"/>
      <c r="E792" s="1"/>
      <c r="F792" s="1"/>
      <c r="G792" s="1"/>
      <c r="H792" s="1"/>
      <c r="I792" s="1"/>
      <c r="J792" s="1"/>
      <c r="K792" s="1"/>
      <c r="L792" s="1"/>
      <c r="M792" s="1"/>
      <c r="N792" s="1"/>
      <c r="O792" s="1"/>
      <c r="P792" s="229"/>
      <c r="Q792" s="1"/>
      <c r="R792" s="1"/>
      <c r="S792" s="1"/>
      <c r="T792" s="1"/>
      <c r="U792" s="1"/>
      <c r="V792" s="1"/>
      <c r="W792" s="1"/>
      <c r="X792" s="1"/>
      <c r="Y792" s="1"/>
      <c r="Z792" s="1"/>
      <c r="AA792" s="1"/>
      <c r="AB792" s="1"/>
      <c r="AC792" s="1"/>
      <c r="AD792" s="1"/>
      <c r="AE792" s="1"/>
      <c r="AF792" s="1"/>
      <c r="AG792" s="1"/>
      <c r="AH792" s="1"/>
      <c r="AI792" s="1"/>
      <c r="AJ792" s="1"/>
      <c r="AK792" s="1"/>
    </row>
    <row r="793" spans="1:37" ht="14.25" customHeight="1">
      <c r="A793" s="425"/>
      <c r="B793" s="1"/>
      <c r="C793" s="1"/>
      <c r="D793" s="1"/>
      <c r="E793" s="1"/>
      <c r="F793" s="1"/>
      <c r="G793" s="1"/>
      <c r="H793" s="1"/>
      <c r="I793" s="1"/>
      <c r="J793" s="1"/>
      <c r="K793" s="1"/>
      <c r="L793" s="1"/>
      <c r="M793" s="1"/>
      <c r="N793" s="1"/>
      <c r="O793" s="1"/>
      <c r="P793" s="229"/>
      <c r="Q793" s="1"/>
      <c r="R793" s="1"/>
      <c r="S793" s="1"/>
      <c r="T793" s="1"/>
      <c r="U793" s="1"/>
      <c r="V793" s="1"/>
      <c r="W793" s="1"/>
      <c r="X793" s="1"/>
      <c r="Y793" s="1"/>
      <c r="Z793" s="1"/>
      <c r="AA793" s="1"/>
      <c r="AB793" s="1"/>
      <c r="AC793" s="1"/>
      <c r="AD793" s="1"/>
      <c r="AE793" s="1"/>
      <c r="AF793" s="1"/>
      <c r="AG793" s="1"/>
      <c r="AH793" s="1"/>
      <c r="AI793" s="1"/>
      <c r="AJ793" s="1"/>
      <c r="AK793" s="1"/>
    </row>
    <row r="794" spans="1:37" ht="14.25" customHeight="1">
      <c r="A794" s="425"/>
      <c r="B794" s="1"/>
      <c r="C794" s="1"/>
      <c r="D794" s="1"/>
      <c r="E794" s="1"/>
      <c r="F794" s="1"/>
      <c r="G794" s="1"/>
      <c r="H794" s="1"/>
      <c r="I794" s="1"/>
      <c r="J794" s="1"/>
      <c r="K794" s="1"/>
      <c r="L794" s="1"/>
      <c r="M794" s="1"/>
      <c r="N794" s="1"/>
      <c r="O794" s="1"/>
      <c r="P794" s="229"/>
      <c r="Q794" s="1"/>
      <c r="R794" s="1"/>
      <c r="S794" s="1"/>
      <c r="T794" s="1"/>
      <c r="U794" s="1"/>
      <c r="V794" s="1"/>
      <c r="W794" s="1"/>
      <c r="X794" s="1"/>
      <c r="Y794" s="1"/>
      <c r="Z794" s="1"/>
      <c r="AA794" s="1"/>
      <c r="AB794" s="1"/>
      <c r="AC794" s="1"/>
      <c r="AD794" s="1"/>
      <c r="AE794" s="1"/>
      <c r="AF794" s="1"/>
      <c r="AG794" s="1"/>
      <c r="AH794" s="1"/>
      <c r="AI794" s="1"/>
      <c r="AJ794" s="1"/>
      <c r="AK794" s="1"/>
    </row>
    <row r="795" spans="1:37" ht="14.25" customHeight="1">
      <c r="A795" s="425"/>
      <c r="B795" s="1"/>
      <c r="C795" s="1"/>
      <c r="D795" s="1"/>
      <c r="E795" s="1"/>
      <c r="F795" s="1"/>
      <c r="G795" s="1"/>
      <c r="H795" s="1"/>
      <c r="I795" s="1"/>
      <c r="J795" s="1"/>
      <c r="K795" s="1"/>
      <c r="L795" s="1"/>
      <c r="M795" s="1"/>
      <c r="N795" s="1"/>
      <c r="O795" s="1"/>
      <c r="P795" s="229"/>
      <c r="Q795" s="1"/>
      <c r="R795" s="1"/>
      <c r="S795" s="1"/>
      <c r="T795" s="1"/>
      <c r="U795" s="1"/>
      <c r="V795" s="1"/>
      <c r="W795" s="1"/>
      <c r="X795" s="1"/>
      <c r="Y795" s="1"/>
      <c r="Z795" s="1"/>
      <c r="AA795" s="1"/>
      <c r="AB795" s="1"/>
      <c r="AC795" s="1"/>
      <c r="AD795" s="1"/>
      <c r="AE795" s="1"/>
      <c r="AF795" s="1"/>
      <c r="AG795" s="1"/>
      <c r="AH795" s="1"/>
      <c r="AI795" s="1"/>
      <c r="AJ795" s="1"/>
      <c r="AK795" s="1"/>
    </row>
    <row r="796" spans="1:37" ht="14.25" customHeight="1">
      <c r="A796" s="425"/>
      <c r="B796" s="1"/>
      <c r="C796" s="1"/>
      <c r="D796" s="1"/>
      <c r="E796" s="1"/>
      <c r="F796" s="1"/>
      <c r="G796" s="1"/>
      <c r="H796" s="1"/>
      <c r="I796" s="1"/>
      <c r="J796" s="1"/>
      <c r="K796" s="1"/>
      <c r="L796" s="1"/>
      <c r="M796" s="1"/>
      <c r="N796" s="1"/>
      <c r="O796" s="1"/>
      <c r="P796" s="229"/>
      <c r="Q796" s="1"/>
      <c r="R796" s="1"/>
      <c r="S796" s="1"/>
      <c r="T796" s="1"/>
      <c r="U796" s="1"/>
      <c r="V796" s="1"/>
      <c r="W796" s="1"/>
      <c r="X796" s="1"/>
      <c r="Y796" s="1"/>
      <c r="Z796" s="1"/>
      <c r="AA796" s="1"/>
      <c r="AB796" s="1"/>
      <c r="AC796" s="1"/>
      <c r="AD796" s="1"/>
      <c r="AE796" s="1"/>
      <c r="AF796" s="1"/>
      <c r="AG796" s="1"/>
      <c r="AH796" s="1"/>
      <c r="AI796" s="1"/>
      <c r="AJ796" s="1"/>
      <c r="AK796" s="1"/>
    </row>
    <row r="797" spans="1:37" ht="14.25" customHeight="1">
      <c r="A797" s="425"/>
      <c r="B797" s="1"/>
      <c r="C797" s="1"/>
      <c r="D797" s="1"/>
      <c r="E797" s="1"/>
      <c r="F797" s="1"/>
      <c r="G797" s="1"/>
      <c r="H797" s="1"/>
      <c r="I797" s="1"/>
      <c r="J797" s="1"/>
      <c r="K797" s="1"/>
      <c r="L797" s="1"/>
      <c r="M797" s="1"/>
      <c r="N797" s="1"/>
      <c r="O797" s="1"/>
      <c r="P797" s="229"/>
      <c r="Q797" s="1"/>
      <c r="R797" s="1"/>
      <c r="S797" s="1"/>
      <c r="T797" s="1"/>
      <c r="U797" s="1"/>
      <c r="V797" s="1"/>
      <c r="W797" s="1"/>
      <c r="X797" s="1"/>
      <c r="Y797" s="1"/>
      <c r="Z797" s="1"/>
      <c r="AA797" s="1"/>
      <c r="AB797" s="1"/>
      <c r="AC797" s="1"/>
      <c r="AD797" s="1"/>
      <c r="AE797" s="1"/>
      <c r="AF797" s="1"/>
      <c r="AG797" s="1"/>
      <c r="AH797" s="1"/>
      <c r="AI797" s="1"/>
      <c r="AJ797" s="1"/>
      <c r="AK797" s="1"/>
    </row>
    <row r="798" spans="1:37" ht="14.25" customHeight="1">
      <c r="A798" s="425"/>
      <c r="B798" s="1"/>
      <c r="C798" s="1"/>
      <c r="D798" s="1"/>
      <c r="E798" s="1"/>
      <c r="F798" s="1"/>
      <c r="G798" s="1"/>
      <c r="H798" s="1"/>
      <c r="I798" s="1"/>
      <c r="J798" s="1"/>
      <c r="K798" s="1"/>
      <c r="L798" s="1"/>
      <c r="M798" s="1"/>
      <c r="N798" s="1"/>
      <c r="O798" s="1"/>
      <c r="P798" s="229"/>
      <c r="Q798" s="1"/>
      <c r="R798" s="1"/>
      <c r="S798" s="1"/>
      <c r="T798" s="1"/>
      <c r="U798" s="1"/>
      <c r="V798" s="1"/>
      <c r="W798" s="1"/>
      <c r="X798" s="1"/>
      <c r="Y798" s="1"/>
      <c r="Z798" s="1"/>
      <c r="AA798" s="1"/>
      <c r="AB798" s="1"/>
      <c r="AC798" s="1"/>
      <c r="AD798" s="1"/>
      <c r="AE798" s="1"/>
      <c r="AF798" s="1"/>
      <c r="AG798" s="1"/>
      <c r="AH798" s="1"/>
      <c r="AI798" s="1"/>
      <c r="AJ798" s="1"/>
      <c r="AK798" s="1"/>
    </row>
    <row r="799" spans="1:37" ht="14.25" customHeight="1">
      <c r="A799" s="425"/>
      <c r="B799" s="1"/>
      <c r="C799" s="1"/>
      <c r="D799" s="1"/>
      <c r="E799" s="1"/>
      <c r="F799" s="1"/>
      <c r="G799" s="1"/>
      <c r="H799" s="1"/>
      <c r="I799" s="1"/>
      <c r="J799" s="1"/>
      <c r="K799" s="1"/>
      <c r="L799" s="1"/>
      <c r="M799" s="1"/>
      <c r="N799" s="1"/>
      <c r="O799" s="1"/>
      <c r="P799" s="229"/>
      <c r="Q799" s="1"/>
      <c r="R799" s="1"/>
      <c r="S799" s="1"/>
      <c r="T799" s="1"/>
      <c r="U799" s="1"/>
      <c r="V799" s="1"/>
      <c r="W799" s="1"/>
      <c r="X799" s="1"/>
      <c r="Y799" s="1"/>
      <c r="Z799" s="1"/>
      <c r="AA799" s="1"/>
      <c r="AB799" s="1"/>
      <c r="AC799" s="1"/>
      <c r="AD799" s="1"/>
      <c r="AE799" s="1"/>
      <c r="AF799" s="1"/>
      <c r="AG799" s="1"/>
      <c r="AH799" s="1"/>
      <c r="AI799" s="1"/>
      <c r="AJ799" s="1"/>
      <c r="AK799" s="1"/>
    </row>
    <row r="800" spans="1:37" ht="14.25" customHeight="1">
      <c r="A800" s="425"/>
      <c r="B800" s="1"/>
      <c r="C800" s="1"/>
      <c r="D800" s="1"/>
      <c r="E800" s="1"/>
      <c r="F800" s="1"/>
      <c r="G800" s="1"/>
      <c r="H800" s="1"/>
      <c r="I800" s="1"/>
      <c r="J800" s="1"/>
      <c r="K800" s="1"/>
      <c r="L800" s="1"/>
      <c r="M800" s="1"/>
      <c r="N800" s="1"/>
      <c r="O800" s="1"/>
      <c r="P800" s="229"/>
      <c r="Q800" s="1"/>
      <c r="R800" s="1"/>
      <c r="S800" s="1"/>
      <c r="T800" s="1"/>
      <c r="U800" s="1"/>
      <c r="V800" s="1"/>
      <c r="W800" s="1"/>
      <c r="X800" s="1"/>
      <c r="Y800" s="1"/>
      <c r="Z800" s="1"/>
      <c r="AA800" s="1"/>
      <c r="AB800" s="1"/>
      <c r="AC800" s="1"/>
      <c r="AD800" s="1"/>
      <c r="AE800" s="1"/>
      <c r="AF800" s="1"/>
      <c r="AG800" s="1"/>
      <c r="AH800" s="1"/>
      <c r="AI800" s="1"/>
      <c r="AJ800" s="1"/>
      <c r="AK800" s="1"/>
    </row>
    <row r="801" spans="1:37" ht="14.25" customHeight="1">
      <c r="A801" s="425"/>
      <c r="B801" s="1"/>
      <c r="C801" s="1"/>
      <c r="D801" s="1"/>
      <c r="E801" s="1"/>
      <c r="F801" s="1"/>
      <c r="G801" s="1"/>
      <c r="H801" s="1"/>
      <c r="I801" s="1"/>
      <c r="J801" s="1"/>
      <c r="K801" s="1"/>
      <c r="L801" s="1"/>
      <c r="M801" s="1"/>
      <c r="N801" s="1"/>
      <c r="O801" s="1"/>
      <c r="P801" s="229"/>
      <c r="Q801" s="1"/>
      <c r="R801" s="1"/>
      <c r="S801" s="1"/>
      <c r="T801" s="1"/>
      <c r="U801" s="1"/>
      <c r="V801" s="1"/>
      <c r="W801" s="1"/>
      <c r="X801" s="1"/>
      <c r="Y801" s="1"/>
      <c r="Z801" s="1"/>
      <c r="AA801" s="1"/>
      <c r="AB801" s="1"/>
      <c r="AC801" s="1"/>
      <c r="AD801" s="1"/>
      <c r="AE801" s="1"/>
      <c r="AF801" s="1"/>
      <c r="AG801" s="1"/>
      <c r="AH801" s="1"/>
      <c r="AI801" s="1"/>
      <c r="AJ801" s="1"/>
      <c r="AK801" s="1"/>
    </row>
    <row r="802" spans="1:37" ht="14.25" customHeight="1">
      <c r="A802" s="425"/>
      <c r="B802" s="1"/>
      <c r="C802" s="1"/>
      <c r="D802" s="1"/>
      <c r="E802" s="1"/>
      <c r="F802" s="1"/>
      <c r="G802" s="1"/>
      <c r="H802" s="1"/>
      <c r="I802" s="1"/>
      <c r="J802" s="1"/>
      <c r="K802" s="1"/>
      <c r="L802" s="1"/>
      <c r="M802" s="1"/>
      <c r="N802" s="1"/>
      <c r="O802" s="1"/>
      <c r="P802" s="229"/>
      <c r="Q802" s="1"/>
      <c r="R802" s="1"/>
      <c r="S802" s="1"/>
      <c r="T802" s="1"/>
      <c r="U802" s="1"/>
      <c r="V802" s="1"/>
      <c r="W802" s="1"/>
      <c r="X802" s="1"/>
      <c r="Y802" s="1"/>
      <c r="Z802" s="1"/>
      <c r="AA802" s="1"/>
      <c r="AB802" s="1"/>
      <c r="AC802" s="1"/>
      <c r="AD802" s="1"/>
      <c r="AE802" s="1"/>
      <c r="AF802" s="1"/>
      <c r="AG802" s="1"/>
      <c r="AH802" s="1"/>
      <c r="AI802" s="1"/>
      <c r="AJ802" s="1"/>
      <c r="AK802" s="1"/>
    </row>
    <row r="803" spans="1:37" ht="14.25" customHeight="1">
      <c r="A803" s="425"/>
      <c r="B803" s="1"/>
      <c r="C803" s="1"/>
      <c r="D803" s="1"/>
      <c r="E803" s="1"/>
      <c r="F803" s="1"/>
      <c r="G803" s="1"/>
      <c r="H803" s="1"/>
      <c r="I803" s="1"/>
      <c r="J803" s="1"/>
      <c r="K803" s="1"/>
      <c r="L803" s="1"/>
      <c r="M803" s="1"/>
      <c r="N803" s="1"/>
      <c r="O803" s="1"/>
      <c r="P803" s="229"/>
      <c r="Q803" s="1"/>
      <c r="R803" s="1"/>
      <c r="S803" s="1"/>
      <c r="T803" s="1"/>
      <c r="U803" s="1"/>
      <c r="V803" s="1"/>
      <c r="W803" s="1"/>
      <c r="X803" s="1"/>
      <c r="Y803" s="1"/>
      <c r="Z803" s="1"/>
      <c r="AA803" s="1"/>
      <c r="AB803" s="1"/>
      <c r="AC803" s="1"/>
      <c r="AD803" s="1"/>
      <c r="AE803" s="1"/>
      <c r="AF803" s="1"/>
      <c r="AG803" s="1"/>
      <c r="AH803" s="1"/>
      <c r="AI803" s="1"/>
      <c r="AJ803" s="1"/>
      <c r="AK803" s="1"/>
    </row>
    <row r="804" spans="1:37" ht="14.25" customHeight="1">
      <c r="A804" s="425"/>
      <c r="B804" s="1"/>
      <c r="C804" s="1"/>
      <c r="D804" s="1"/>
      <c r="E804" s="1"/>
      <c r="F804" s="1"/>
      <c r="G804" s="1"/>
      <c r="H804" s="1"/>
      <c r="I804" s="1"/>
      <c r="J804" s="1"/>
      <c r="K804" s="1"/>
      <c r="L804" s="1"/>
      <c r="M804" s="1"/>
      <c r="N804" s="1"/>
      <c r="O804" s="1"/>
      <c r="P804" s="229"/>
      <c r="Q804" s="1"/>
      <c r="R804" s="1"/>
      <c r="S804" s="1"/>
      <c r="T804" s="1"/>
      <c r="U804" s="1"/>
      <c r="V804" s="1"/>
      <c r="W804" s="1"/>
      <c r="X804" s="1"/>
      <c r="Y804" s="1"/>
      <c r="Z804" s="1"/>
      <c r="AA804" s="1"/>
      <c r="AB804" s="1"/>
      <c r="AC804" s="1"/>
      <c r="AD804" s="1"/>
      <c r="AE804" s="1"/>
      <c r="AF804" s="1"/>
      <c r="AG804" s="1"/>
      <c r="AH804" s="1"/>
      <c r="AI804" s="1"/>
      <c r="AJ804" s="1"/>
      <c r="AK804" s="1"/>
    </row>
    <row r="805" spans="1:37" ht="14.25" customHeight="1">
      <c r="A805" s="425"/>
      <c r="B805" s="1"/>
      <c r="C805" s="1"/>
      <c r="D805" s="1"/>
      <c r="E805" s="1"/>
      <c r="F805" s="1"/>
      <c r="G805" s="1"/>
      <c r="H805" s="1"/>
      <c r="I805" s="1"/>
      <c r="J805" s="1"/>
      <c r="K805" s="1"/>
      <c r="L805" s="1"/>
      <c r="M805" s="1"/>
      <c r="N805" s="1"/>
      <c r="O805" s="1"/>
      <c r="P805" s="229"/>
      <c r="Q805" s="1"/>
      <c r="R805" s="1"/>
      <c r="S805" s="1"/>
      <c r="T805" s="1"/>
      <c r="U805" s="1"/>
      <c r="V805" s="1"/>
      <c r="W805" s="1"/>
      <c r="X805" s="1"/>
      <c r="Y805" s="1"/>
      <c r="Z805" s="1"/>
      <c r="AA805" s="1"/>
      <c r="AB805" s="1"/>
      <c r="AC805" s="1"/>
      <c r="AD805" s="1"/>
      <c r="AE805" s="1"/>
      <c r="AF805" s="1"/>
      <c r="AG805" s="1"/>
      <c r="AH805" s="1"/>
      <c r="AI805" s="1"/>
      <c r="AJ805" s="1"/>
      <c r="AK805" s="1"/>
    </row>
    <row r="806" spans="1:37" ht="14.25" customHeight="1">
      <c r="A806" s="425"/>
      <c r="B806" s="1"/>
      <c r="C806" s="1"/>
      <c r="D806" s="1"/>
      <c r="E806" s="1"/>
      <c r="F806" s="1"/>
      <c r="G806" s="1"/>
      <c r="H806" s="1"/>
      <c r="I806" s="1"/>
      <c r="J806" s="1"/>
      <c r="K806" s="1"/>
      <c r="L806" s="1"/>
      <c r="M806" s="1"/>
      <c r="N806" s="1"/>
      <c r="O806" s="1"/>
      <c r="P806" s="229"/>
      <c r="Q806" s="1"/>
      <c r="R806" s="1"/>
      <c r="S806" s="1"/>
      <c r="T806" s="1"/>
      <c r="U806" s="1"/>
      <c r="V806" s="1"/>
      <c r="W806" s="1"/>
      <c r="X806" s="1"/>
      <c r="Y806" s="1"/>
      <c r="Z806" s="1"/>
      <c r="AA806" s="1"/>
      <c r="AB806" s="1"/>
      <c r="AC806" s="1"/>
      <c r="AD806" s="1"/>
      <c r="AE806" s="1"/>
      <c r="AF806" s="1"/>
      <c r="AG806" s="1"/>
      <c r="AH806" s="1"/>
      <c r="AI806" s="1"/>
      <c r="AJ806" s="1"/>
      <c r="AK806" s="1"/>
    </row>
    <row r="807" spans="1:37" ht="14.25" customHeight="1">
      <c r="A807" s="425"/>
      <c r="B807" s="1"/>
      <c r="C807" s="1"/>
      <c r="D807" s="1"/>
      <c r="E807" s="1"/>
      <c r="F807" s="1"/>
      <c r="G807" s="1"/>
      <c r="H807" s="1"/>
      <c r="I807" s="1"/>
      <c r="J807" s="1"/>
      <c r="K807" s="1"/>
      <c r="L807" s="1"/>
      <c r="M807" s="1"/>
      <c r="N807" s="1"/>
      <c r="O807" s="1"/>
      <c r="P807" s="229"/>
      <c r="Q807" s="1"/>
      <c r="R807" s="1"/>
      <c r="S807" s="1"/>
      <c r="T807" s="1"/>
      <c r="U807" s="1"/>
      <c r="V807" s="1"/>
      <c r="W807" s="1"/>
      <c r="X807" s="1"/>
      <c r="Y807" s="1"/>
      <c r="Z807" s="1"/>
      <c r="AA807" s="1"/>
      <c r="AB807" s="1"/>
      <c r="AC807" s="1"/>
      <c r="AD807" s="1"/>
      <c r="AE807" s="1"/>
      <c r="AF807" s="1"/>
      <c r="AG807" s="1"/>
      <c r="AH807" s="1"/>
      <c r="AI807" s="1"/>
      <c r="AJ807" s="1"/>
      <c r="AK807" s="1"/>
    </row>
    <row r="808" spans="1:37" ht="14.25" customHeight="1">
      <c r="A808" s="425"/>
      <c r="B808" s="1"/>
      <c r="C808" s="1"/>
      <c r="D808" s="1"/>
      <c r="E808" s="1"/>
      <c r="F808" s="1"/>
      <c r="G808" s="1"/>
      <c r="H808" s="1"/>
      <c r="I808" s="1"/>
      <c r="J808" s="1"/>
      <c r="K808" s="1"/>
      <c r="L808" s="1"/>
      <c r="M808" s="1"/>
      <c r="N808" s="1"/>
      <c r="O808" s="1"/>
      <c r="P808" s="229"/>
      <c r="Q808" s="1"/>
      <c r="R808" s="1"/>
      <c r="S808" s="1"/>
      <c r="T808" s="1"/>
      <c r="U808" s="1"/>
      <c r="V808" s="1"/>
      <c r="W808" s="1"/>
      <c r="X808" s="1"/>
      <c r="Y808" s="1"/>
      <c r="Z808" s="1"/>
      <c r="AA808" s="1"/>
      <c r="AB808" s="1"/>
      <c r="AC808" s="1"/>
      <c r="AD808" s="1"/>
      <c r="AE808" s="1"/>
      <c r="AF808" s="1"/>
      <c r="AG808" s="1"/>
      <c r="AH808" s="1"/>
      <c r="AI808" s="1"/>
      <c r="AJ808" s="1"/>
      <c r="AK808" s="1"/>
    </row>
    <row r="809" spans="1:37" ht="14.25" customHeight="1">
      <c r="A809" s="425"/>
      <c r="B809" s="1"/>
      <c r="C809" s="1"/>
      <c r="D809" s="1"/>
      <c r="E809" s="1"/>
      <c r="F809" s="1"/>
      <c r="G809" s="1"/>
      <c r="H809" s="1"/>
      <c r="I809" s="1"/>
      <c r="J809" s="1"/>
      <c r="K809" s="1"/>
      <c r="L809" s="1"/>
      <c r="M809" s="1"/>
      <c r="N809" s="1"/>
      <c r="O809" s="1"/>
      <c r="P809" s="229"/>
      <c r="Q809" s="1"/>
      <c r="R809" s="1"/>
      <c r="S809" s="1"/>
      <c r="T809" s="1"/>
      <c r="U809" s="1"/>
      <c r="V809" s="1"/>
      <c r="W809" s="1"/>
      <c r="X809" s="1"/>
      <c r="Y809" s="1"/>
      <c r="Z809" s="1"/>
      <c r="AA809" s="1"/>
      <c r="AB809" s="1"/>
      <c r="AC809" s="1"/>
      <c r="AD809" s="1"/>
      <c r="AE809" s="1"/>
      <c r="AF809" s="1"/>
      <c r="AG809" s="1"/>
      <c r="AH809" s="1"/>
      <c r="AI809" s="1"/>
      <c r="AJ809" s="1"/>
      <c r="AK809" s="1"/>
    </row>
    <row r="810" spans="1:37" ht="14.25" customHeight="1">
      <c r="A810" s="425"/>
      <c r="B810" s="1"/>
      <c r="C810" s="1"/>
      <c r="D810" s="1"/>
      <c r="E810" s="1"/>
      <c r="F810" s="1"/>
      <c r="G810" s="1"/>
      <c r="H810" s="1"/>
      <c r="I810" s="1"/>
      <c r="J810" s="1"/>
      <c r="K810" s="1"/>
      <c r="L810" s="1"/>
      <c r="M810" s="1"/>
      <c r="N810" s="1"/>
      <c r="O810" s="1"/>
      <c r="P810" s="229"/>
      <c r="Q810" s="1"/>
      <c r="R810" s="1"/>
      <c r="S810" s="1"/>
      <c r="T810" s="1"/>
      <c r="U810" s="1"/>
      <c r="V810" s="1"/>
      <c r="W810" s="1"/>
      <c r="X810" s="1"/>
      <c r="Y810" s="1"/>
      <c r="Z810" s="1"/>
      <c r="AA810" s="1"/>
      <c r="AB810" s="1"/>
      <c r="AC810" s="1"/>
      <c r="AD810" s="1"/>
      <c r="AE810" s="1"/>
      <c r="AF810" s="1"/>
      <c r="AG810" s="1"/>
      <c r="AH810" s="1"/>
      <c r="AI810" s="1"/>
      <c r="AJ810" s="1"/>
      <c r="AK810" s="1"/>
    </row>
    <row r="811" spans="1:37" ht="14.25" customHeight="1">
      <c r="A811" s="425"/>
      <c r="B811" s="1"/>
      <c r="C811" s="1"/>
      <c r="D811" s="1"/>
      <c r="E811" s="1"/>
      <c r="F811" s="1"/>
      <c r="G811" s="1"/>
      <c r="H811" s="1"/>
      <c r="I811" s="1"/>
      <c r="J811" s="1"/>
      <c r="K811" s="1"/>
      <c r="L811" s="1"/>
      <c r="M811" s="1"/>
      <c r="N811" s="1"/>
      <c r="O811" s="1"/>
      <c r="P811" s="229"/>
      <c r="Q811" s="1"/>
      <c r="R811" s="1"/>
      <c r="S811" s="1"/>
      <c r="T811" s="1"/>
      <c r="U811" s="1"/>
      <c r="V811" s="1"/>
      <c r="W811" s="1"/>
      <c r="X811" s="1"/>
      <c r="Y811" s="1"/>
      <c r="Z811" s="1"/>
      <c r="AA811" s="1"/>
      <c r="AB811" s="1"/>
      <c r="AC811" s="1"/>
      <c r="AD811" s="1"/>
      <c r="AE811" s="1"/>
      <c r="AF811" s="1"/>
      <c r="AG811" s="1"/>
      <c r="AH811" s="1"/>
      <c r="AI811" s="1"/>
      <c r="AJ811" s="1"/>
      <c r="AK811" s="1"/>
    </row>
    <row r="812" spans="1:37" ht="14.25" customHeight="1">
      <c r="A812" s="425"/>
      <c r="B812" s="1"/>
      <c r="C812" s="1"/>
      <c r="D812" s="1"/>
      <c r="E812" s="1"/>
      <c r="F812" s="1"/>
      <c r="G812" s="1"/>
      <c r="H812" s="1"/>
      <c r="I812" s="1"/>
      <c r="J812" s="1"/>
      <c r="K812" s="1"/>
      <c r="L812" s="1"/>
      <c r="M812" s="1"/>
      <c r="N812" s="1"/>
      <c r="O812" s="1"/>
      <c r="P812" s="229"/>
      <c r="Q812" s="1"/>
      <c r="R812" s="1"/>
      <c r="S812" s="1"/>
      <c r="T812" s="1"/>
      <c r="U812" s="1"/>
      <c r="V812" s="1"/>
      <c r="W812" s="1"/>
      <c r="X812" s="1"/>
      <c r="Y812" s="1"/>
      <c r="Z812" s="1"/>
      <c r="AA812" s="1"/>
      <c r="AB812" s="1"/>
      <c r="AC812" s="1"/>
      <c r="AD812" s="1"/>
      <c r="AE812" s="1"/>
      <c r="AF812" s="1"/>
      <c r="AG812" s="1"/>
      <c r="AH812" s="1"/>
      <c r="AI812" s="1"/>
      <c r="AJ812" s="1"/>
      <c r="AK812" s="1"/>
    </row>
    <row r="813" spans="1:37" ht="14.25" customHeight="1">
      <c r="A813" s="425"/>
      <c r="B813" s="1"/>
      <c r="C813" s="1"/>
      <c r="D813" s="1"/>
      <c r="E813" s="1"/>
      <c r="F813" s="1"/>
      <c r="G813" s="1"/>
      <c r="H813" s="1"/>
      <c r="I813" s="1"/>
      <c r="J813" s="1"/>
      <c r="K813" s="1"/>
      <c r="L813" s="1"/>
      <c r="M813" s="1"/>
      <c r="N813" s="1"/>
      <c r="O813" s="1"/>
      <c r="P813" s="229"/>
      <c r="Q813" s="1"/>
      <c r="R813" s="1"/>
      <c r="S813" s="1"/>
      <c r="T813" s="1"/>
      <c r="U813" s="1"/>
      <c r="V813" s="1"/>
      <c r="W813" s="1"/>
      <c r="X813" s="1"/>
      <c r="Y813" s="1"/>
      <c r="Z813" s="1"/>
      <c r="AA813" s="1"/>
      <c r="AB813" s="1"/>
      <c r="AC813" s="1"/>
      <c r="AD813" s="1"/>
      <c r="AE813" s="1"/>
      <c r="AF813" s="1"/>
      <c r="AG813" s="1"/>
      <c r="AH813" s="1"/>
      <c r="AI813" s="1"/>
      <c r="AJ813" s="1"/>
      <c r="AK813" s="1"/>
    </row>
    <row r="814" spans="1:37" ht="14.25" customHeight="1">
      <c r="A814" s="425"/>
      <c r="B814" s="1"/>
      <c r="C814" s="1"/>
      <c r="D814" s="1"/>
      <c r="E814" s="1"/>
      <c r="F814" s="1"/>
      <c r="G814" s="1"/>
      <c r="H814" s="1"/>
      <c r="I814" s="1"/>
      <c r="J814" s="1"/>
      <c r="K814" s="1"/>
      <c r="L814" s="1"/>
      <c r="M814" s="1"/>
      <c r="N814" s="1"/>
      <c r="O814" s="1"/>
      <c r="P814" s="229"/>
      <c r="Q814" s="1"/>
      <c r="R814" s="1"/>
      <c r="S814" s="1"/>
      <c r="T814" s="1"/>
      <c r="U814" s="1"/>
      <c r="V814" s="1"/>
      <c r="W814" s="1"/>
      <c r="X814" s="1"/>
      <c r="Y814" s="1"/>
      <c r="Z814" s="1"/>
      <c r="AA814" s="1"/>
      <c r="AB814" s="1"/>
      <c r="AC814" s="1"/>
      <c r="AD814" s="1"/>
      <c r="AE814" s="1"/>
      <c r="AF814" s="1"/>
      <c r="AG814" s="1"/>
      <c r="AH814" s="1"/>
      <c r="AI814" s="1"/>
      <c r="AJ814" s="1"/>
      <c r="AK814" s="1"/>
    </row>
    <row r="815" spans="1:37" ht="14.25" customHeight="1">
      <c r="A815" s="425"/>
      <c r="B815" s="1"/>
      <c r="C815" s="1"/>
      <c r="D815" s="1"/>
      <c r="E815" s="1"/>
      <c r="F815" s="1"/>
      <c r="G815" s="1"/>
      <c r="H815" s="1"/>
      <c r="I815" s="1"/>
      <c r="J815" s="1"/>
      <c r="K815" s="1"/>
      <c r="L815" s="1"/>
      <c r="M815" s="1"/>
      <c r="N815" s="1"/>
      <c r="O815" s="1"/>
      <c r="P815" s="229"/>
      <c r="Q815" s="1"/>
      <c r="R815" s="1"/>
      <c r="S815" s="1"/>
      <c r="T815" s="1"/>
      <c r="U815" s="1"/>
      <c r="V815" s="1"/>
      <c r="W815" s="1"/>
      <c r="X815" s="1"/>
      <c r="Y815" s="1"/>
      <c r="Z815" s="1"/>
      <c r="AA815" s="1"/>
      <c r="AB815" s="1"/>
      <c r="AC815" s="1"/>
      <c r="AD815" s="1"/>
      <c r="AE815" s="1"/>
      <c r="AF815" s="1"/>
      <c r="AG815" s="1"/>
      <c r="AH815" s="1"/>
      <c r="AI815" s="1"/>
      <c r="AJ815" s="1"/>
      <c r="AK815" s="1"/>
    </row>
    <row r="816" spans="1:37" ht="14.25" customHeight="1">
      <c r="A816" s="425"/>
      <c r="B816" s="1"/>
      <c r="C816" s="1"/>
      <c r="D816" s="1"/>
      <c r="E816" s="1"/>
      <c r="F816" s="1"/>
      <c r="G816" s="1"/>
      <c r="H816" s="1"/>
      <c r="I816" s="1"/>
      <c r="J816" s="1"/>
      <c r="K816" s="1"/>
      <c r="L816" s="1"/>
      <c r="M816" s="1"/>
      <c r="N816" s="1"/>
      <c r="O816" s="1"/>
      <c r="P816" s="229"/>
      <c r="Q816" s="1"/>
      <c r="R816" s="1"/>
      <c r="S816" s="1"/>
      <c r="T816" s="1"/>
      <c r="U816" s="1"/>
      <c r="V816" s="1"/>
      <c r="W816" s="1"/>
      <c r="X816" s="1"/>
      <c r="Y816" s="1"/>
      <c r="Z816" s="1"/>
      <c r="AA816" s="1"/>
      <c r="AB816" s="1"/>
      <c r="AC816" s="1"/>
      <c r="AD816" s="1"/>
      <c r="AE816" s="1"/>
      <c r="AF816" s="1"/>
      <c r="AG816" s="1"/>
      <c r="AH816" s="1"/>
      <c r="AI816" s="1"/>
      <c r="AJ816" s="1"/>
      <c r="AK816" s="1"/>
    </row>
    <row r="817" spans="1:37" ht="14.25" customHeight="1">
      <c r="A817" s="425"/>
      <c r="B817" s="1"/>
      <c r="C817" s="1"/>
      <c r="D817" s="1"/>
      <c r="E817" s="1"/>
      <c r="F817" s="1"/>
      <c r="G817" s="1"/>
      <c r="H817" s="1"/>
      <c r="I817" s="1"/>
      <c r="J817" s="1"/>
      <c r="K817" s="1"/>
      <c r="L817" s="1"/>
      <c r="M817" s="1"/>
      <c r="N817" s="1"/>
      <c r="O817" s="1"/>
      <c r="P817" s="229"/>
      <c r="Q817" s="1"/>
      <c r="R817" s="1"/>
      <c r="S817" s="1"/>
      <c r="T817" s="1"/>
      <c r="U817" s="1"/>
      <c r="V817" s="1"/>
      <c r="W817" s="1"/>
      <c r="X817" s="1"/>
      <c r="Y817" s="1"/>
      <c r="Z817" s="1"/>
      <c r="AA817" s="1"/>
      <c r="AB817" s="1"/>
      <c r="AC817" s="1"/>
      <c r="AD817" s="1"/>
      <c r="AE817" s="1"/>
      <c r="AF817" s="1"/>
      <c r="AG817" s="1"/>
      <c r="AH817" s="1"/>
      <c r="AI817" s="1"/>
      <c r="AJ817" s="1"/>
      <c r="AK817" s="1"/>
    </row>
    <row r="818" spans="1:37" ht="14.25" customHeight="1">
      <c r="A818" s="425"/>
      <c r="B818" s="1"/>
      <c r="C818" s="1"/>
      <c r="D818" s="1"/>
      <c r="E818" s="1"/>
      <c r="F818" s="1"/>
      <c r="G818" s="1"/>
      <c r="H818" s="1"/>
      <c r="I818" s="1"/>
      <c r="J818" s="1"/>
      <c r="K818" s="1"/>
      <c r="L818" s="1"/>
      <c r="M818" s="1"/>
      <c r="N818" s="1"/>
      <c r="O818" s="1"/>
      <c r="P818" s="229"/>
      <c r="Q818" s="1"/>
      <c r="R818" s="1"/>
      <c r="S818" s="1"/>
      <c r="T818" s="1"/>
      <c r="U818" s="1"/>
      <c r="V818" s="1"/>
      <c r="W818" s="1"/>
      <c r="X818" s="1"/>
      <c r="Y818" s="1"/>
      <c r="Z818" s="1"/>
      <c r="AA818" s="1"/>
      <c r="AB818" s="1"/>
      <c r="AC818" s="1"/>
      <c r="AD818" s="1"/>
      <c r="AE818" s="1"/>
      <c r="AF818" s="1"/>
      <c r="AG818" s="1"/>
      <c r="AH818" s="1"/>
      <c r="AI818" s="1"/>
      <c r="AJ818" s="1"/>
      <c r="AK818" s="1"/>
    </row>
    <row r="819" spans="1:37" ht="14.25" customHeight="1">
      <c r="A819" s="425"/>
      <c r="B819" s="1"/>
      <c r="C819" s="1"/>
      <c r="D819" s="1"/>
      <c r="E819" s="1"/>
      <c r="F819" s="1"/>
      <c r="G819" s="1"/>
      <c r="H819" s="1"/>
      <c r="I819" s="1"/>
      <c r="J819" s="1"/>
      <c r="K819" s="1"/>
      <c r="L819" s="1"/>
      <c r="M819" s="1"/>
      <c r="N819" s="1"/>
      <c r="O819" s="1"/>
      <c r="P819" s="229"/>
      <c r="Q819" s="1"/>
      <c r="R819" s="1"/>
      <c r="S819" s="1"/>
      <c r="T819" s="1"/>
      <c r="U819" s="1"/>
      <c r="V819" s="1"/>
      <c r="W819" s="1"/>
      <c r="X819" s="1"/>
      <c r="Y819" s="1"/>
      <c r="Z819" s="1"/>
      <c r="AA819" s="1"/>
      <c r="AB819" s="1"/>
      <c r="AC819" s="1"/>
      <c r="AD819" s="1"/>
      <c r="AE819" s="1"/>
      <c r="AF819" s="1"/>
      <c r="AG819" s="1"/>
      <c r="AH819" s="1"/>
      <c r="AI819" s="1"/>
      <c r="AJ819" s="1"/>
      <c r="AK819" s="1"/>
    </row>
    <row r="820" spans="1:37" ht="14.25" customHeight="1">
      <c r="A820" s="425"/>
      <c r="B820" s="1"/>
      <c r="C820" s="1"/>
      <c r="D820" s="1"/>
      <c r="E820" s="1"/>
      <c r="F820" s="1"/>
      <c r="G820" s="1"/>
      <c r="H820" s="1"/>
      <c r="I820" s="1"/>
      <c r="J820" s="1"/>
      <c r="K820" s="1"/>
      <c r="L820" s="1"/>
      <c r="M820" s="1"/>
      <c r="N820" s="1"/>
      <c r="O820" s="1"/>
      <c r="P820" s="229"/>
      <c r="Q820" s="1"/>
      <c r="R820" s="1"/>
      <c r="S820" s="1"/>
      <c r="T820" s="1"/>
      <c r="U820" s="1"/>
      <c r="V820" s="1"/>
      <c r="W820" s="1"/>
      <c r="X820" s="1"/>
      <c r="Y820" s="1"/>
      <c r="Z820" s="1"/>
      <c r="AA820" s="1"/>
      <c r="AB820" s="1"/>
      <c r="AC820" s="1"/>
      <c r="AD820" s="1"/>
      <c r="AE820" s="1"/>
      <c r="AF820" s="1"/>
      <c r="AG820" s="1"/>
      <c r="AH820" s="1"/>
      <c r="AI820" s="1"/>
      <c r="AJ820" s="1"/>
      <c r="AK820" s="1"/>
    </row>
    <row r="821" spans="1:37" ht="14.25" customHeight="1">
      <c r="A821" s="425"/>
      <c r="B821" s="1"/>
      <c r="C821" s="1"/>
      <c r="D821" s="1"/>
      <c r="E821" s="1"/>
      <c r="F821" s="1"/>
      <c r="G821" s="1"/>
      <c r="H821" s="1"/>
      <c r="I821" s="1"/>
      <c r="J821" s="1"/>
      <c r="K821" s="1"/>
      <c r="L821" s="1"/>
      <c r="M821" s="1"/>
      <c r="N821" s="1"/>
      <c r="O821" s="1"/>
      <c r="P821" s="229"/>
      <c r="Q821" s="1"/>
      <c r="R821" s="1"/>
      <c r="S821" s="1"/>
      <c r="T821" s="1"/>
      <c r="U821" s="1"/>
      <c r="V821" s="1"/>
      <c r="W821" s="1"/>
      <c r="X821" s="1"/>
      <c r="Y821" s="1"/>
      <c r="Z821" s="1"/>
      <c r="AA821" s="1"/>
      <c r="AB821" s="1"/>
      <c r="AC821" s="1"/>
      <c r="AD821" s="1"/>
      <c r="AE821" s="1"/>
      <c r="AF821" s="1"/>
      <c r="AG821" s="1"/>
      <c r="AH821" s="1"/>
      <c r="AI821" s="1"/>
      <c r="AJ821" s="1"/>
      <c r="AK821" s="1"/>
    </row>
    <row r="822" spans="1:37" ht="14.25" customHeight="1">
      <c r="A822" s="425"/>
      <c r="B822" s="1"/>
      <c r="C822" s="1"/>
      <c r="D822" s="1"/>
      <c r="E822" s="1"/>
      <c r="F822" s="1"/>
      <c r="G822" s="1"/>
      <c r="H822" s="1"/>
      <c r="I822" s="1"/>
      <c r="J822" s="1"/>
      <c r="K822" s="1"/>
      <c r="L822" s="1"/>
      <c r="M822" s="1"/>
      <c r="N822" s="1"/>
      <c r="O822" s="1"/>
      <c r="P822" s="229"/>
      <c r="Q822" s="1"/>
      <c r="R822" s="1"/>
      <c r="S822" s="1"/>
      <c r="T822" s="1"/>
      <c r="U822" s="1"/>
      <c r="V822" s="1"/>
      <c r="W822" s="1"/>
      <c r="X822" s="1"/>
      <c r="Y822" s="1"/>
      <c r="Z822" s="1"/>
      <c r="AA822" s="1"/>
      <c r="AB822" s="1"/>
      <c r="AC822" s="1"/>
      <c r="AD822" s="1"/>
      <c r="AE822" s="1"/>
      <c r="AF822" s="1"/>
      <c r="AG822" s="1"/>
      <c r="AH822" s="1"/>
      <c r="AI822" s="1"/>
      <c r="AJ822" s="1"/>
      <c r="AK822" s="1"/>
    </row>
    <row r="823" spans="1:37" ht="14.25" customHeight="1">
      <c r="A823" s="425"/>
      <c r="B823" s="1"/>
      <c r="C823" s="1"/>
      <c r="D823" s="1"/>
      <c r="E823" s="1"/>
      <c r="F823" s="1"/>
      <c r="G823" s="1"/>
      <c r="H823" s="1"/>
      <c r="I823" s="1"/>
      <c r="J823" s="1"/>
      <c r="K823" s="1"/>
      <c r="L823" s="1"/>
      <c r="M823" s="1"/>
      <c r="N823" s="1"/>
      <c r="O823" s="1"/>
      <c r="P823" s="229"/>
      <c r="Q823" s="1"/>
      <c r="R823" s="1"/>
      <c r="S823" s="1"/>
      <c r="T823" s="1"/>
      <c r="U823" s="1"/>
      <c r="V823" s="1"/>
      <c r="W823" s="1"/>
      <c r="X823" s="1"/>
      <c r="Y823" s="1"/>
      <c r="Z823" s="1"/>
      <c r="AA823" s="1"/>
      <c r="AB823" s="1"/>
      <c r="AC823" s="1"/>
      <c r="AD823" s="1"/>
      <c r="AE823" s="1"/>
      <c r="AF823" s="1"/>
      <c r="AG823" s="1"/>
      <c r="AH823" s="1"/>
      <c r="AI823" s="1"/>
      <c r="AJ823" s="1"/>
      <c r="AK823" s="1"/>
    </row>
    <row r="824" spans="1:37" ht="14.25" customHeight="1">
      <c r="A824" s="425"/>
      <c r="B824" s="1"/>
      <c r="C824" s="1"/>
      <c r="D824" s="1"/>
      <c r="E824" s="1"/>
      <c r="F824" s="1"/>
      <c r="G824" s="1"/>
      <c r="H824" s="1"/>
      <c r="I824" s="1"/>
      <c r="J824" s="1"/>
      <c r="K824" s="1"/>
      <c r="L824" s="1"/>
      <c r="M824" s="1"/>
      <c r="N824" s="1"/>
      <c r="O824" s="1"/>
      <c r="P824" s="229"/>
      <c r="Q824" s="1"/>
      <c r="R824" s="1"/>
      <c r="S824" s="1"/>
      <c r="T824" s="1"/>
      <c r="U824" s="1"/>
      <c r="V824" s="1"/>
      <c r="W824" s="1"/>
      <c r="X824" s="1"/>
      <c r="Y824" s="1"/>
      <c r="Z824" s="1"/>
      <c r="AA824" s="1"/>
      <c r="AB824" s="1"/>
      <c r="AC824" s="1"/>
      <c r="AD824" s="1"/>
      <c r="AE824" s="1"/>
      <c r="AF824" s="1"/>
      <c r="AG824" s="1"/>
      <c r="AH824" s="1"/>
      <c r="AI824" s="1"/>
      <c r="AJ824" s="1"/>
      <c r="AK824" s="1"/>
    </row>
    <row r="825" spans="1:37" ht="14.25" customHeight="1">
      <c r="A825" s="425"/>
      <c r="B825" s="1"/>
      <c r="C825" s="1"/>
      <c r="D825" s="1"/>
      <c r="E825" s="1"/>
      <c r="F825" s="1"/>
      <c r="G825" s="1"/>
      <c r="H825" s="1"/>
      <c r="I825" s="1"/>
      <c r="J825" s="1"/>
      <c r="K825" s="1"/>
      <c r="L825" s="1"/>
      <c r="M825" s="1"/>
      <c r="N825" s="1"/>
      <c r="O825" s="1"/>
      <c r="P825" s="229"/>
      <c r="Q825" s="1"/>
      <c r="R825" s="1"/>
      <c r="S825" s="1"/>
      <c r="T825" s="1"/>
      <c r="U825" s="1"/>
      <c r="V825" s="1"/>
      <c r="W825" s="1"/>
      <c r="X825" s="1"/>
      <c r="Y825" s="1"/>
      <c r="Z825" s="1"/>
      <c r="AA825" s="1"/>
      <c r="AB825" s="1"/>
      <c r="AC825" s="1"/>
      <c r="AD825" s="1"/>
      <c r="AE825" s="1"/>
      <c r="AF825" s="1"/>
      <c r="AG825" s="1"/>
      <c r="AH825" s="1"/>
      <c r="AI825" s="1"/>
      <c r="AJ825" s="1"/>
      <c r="AK825" s="1"/>
    </row>
    <row r="826" spans="1:37" ht="14.25" customHeight="1">
      <c r="A826" s="425"/>
      <c r="B826" s="1"/>
      <c r="C826" s="1"/>
      <c r="D826" s="1"/>
      <c r="E826" s="1"/>
      <c r="F826" s="1"/>
      <c r="G826" s="1"/>
      <c r="H826" s="1"/>
      <c r="I826" s="1"/>
      <c r="J826" s="1"/>
      <c r="K826" s="1"/>
      <c r="L826" s="1"/>
      <c r="M826" s="1"/>
      <c r="N826" s="1"/>
      <c r="O826" s="1"/>
      <c r="P826" s="229"/>
      <c r="Q826" s="1"/>
      <c r="R826" s="1"/>
      <c r="S826" s="1"/>
      <c r="T826" s="1"/>
      <c r="U826" s="1"/>
      <c r="V826" s="1"/>
      <c r="W826" s="1"/>
      <c r="X826" s="1"/>
      <c r="Y826" s="1"/>
      <c r="Z826" s="1"/>
      <c r="AA826" s="1"/>
      <c r="AB826" s="1"/>
      <c r="AC826" s="1"/>
      <c r="AD826" s="1"/>
      <c r="AE826" s="1"/>
      <c r="AF826" s="1"/>
      <c r="AG826" s="1"/>
      <c r="AH826" s="1"/>
      <c r="AI826" s="1"/>
      <c r="AJ826" s="1"/>
      <c r="AK826" s="1"/>
    </row>
    <row r="827" spans="1:37" ht="14.25" customHeight="1">
      <c r="A827" s="425"/>
      <c r="B827" s="1"/>
      <c r="C827" s="1"/>
      <c r="D827" s="1"/>
      <c r="E827" s="1"/>
      <c r="F827" s="1"/>
      <c r="G827" s="1"/>
      <c r="H827" s="1"/>
      <c r="I827" s="1"/>
      <c r="J827" s="1"/>
      <c r="K827" s="1"/>
      <c r="L827" s="1"/>
      <c r="M827" s="1"/>
      <c r="N827" s="1"/>
      <c r="O827" s="1"/>
      <c r="P827" s="229"/>
      <c r="Q827" s="1"/>
      <c r="R827" s="1"/>
      <c r="S827" s="1"/>
      <c r="T827" s="1"/>
      <c r="U827" s="1"/>
      <c r="V827" s="1"/>
      <c r="W827" s="1"/>
      <c r="X827" s="1"/>
      <c r="Y827" s="1"/>
      <c r="Z827" s="1"/>
      <c r="AA827" s="1"/>
      <c r="AB827" s="1"/>
      <c r="AC827" s="1"/>
      <c r="AD827" s="1"/>
      <c r="AE827" s="1"/>
      <c r="AF827" s="1"/>
      <c r="AG827" s="1"/>
      <c r="AH827" s="1"/>
      <c r="AI827" s="1"/>
      <c r="AJ827" s="1"/>
      <c r="AK827" s="1"/>
    </row>
    <row r="828" spans="1:37" ht="14.25" customHeight="1">
      <c r="A828" s="425"/>
      <c r="B828" s="1"/>
      <c r="C828" s="1"/>
      <c r="D828" s="1"/>
      <c r="E828" s="1"/>
      <c r="F828" s="1"/>
      <c r="G828" s="1"/>
      <c r="H828" s="1"/>
      <c r="I828" s="1"/>
      <c r="J828" s="1"/>
      <c r="K828" s="1"/>
      <c r="L828" s="1"/>
      <c r="M828" s="1"/>
      <c r="N828" s="1"/>
      <c r="O828" s="1"/>
      <c r="P828" s="229"/>
      <c r="Q828" s="1"/>
      <c r="R828" s="1"/>
      <c r="S828" s="1"/>
      <c r="T828" s="1"/>
      <c r="U828" s="1"/>
      <c r="V828" s="1"/>
      <c r="W828" s="1"/>
      <c r="X828" s="1"/>
      <c r="Y828" s="1"/>
      <c r="Z828" s="1"/>
      <c r="AA828" s="1"/>
      <c r="AB828" s="1"/>
      <c r="AC828" s="1"/>
      <c r="AD828" s="1"/>
      <c r="AE828" s="1"/>
      <c r="AF828" s="1"/>
      <c r="AG828" s="1"/>
      <c r="AH828" s="1"/>
      <c r="AI828" s="1"/>
      <c r="AJ828" s="1"/>
      <c r="AK828" s="1"/>
    </row>
    <row r="829" spans="1:37" ht="14.25" customHeight="1">
      <c r="A829" s="425"/>
      <c r="B829" s="1"/>
      <c r="C829" s="1"/>
      <c r="D829" s="1"/>
      <c r="E829" s="1"/>
      <c r="F829" s="1"/>
      <c r="G829" s="1"/>
      <c r="H829" s="1"/>
      <c r="I829" s="1"/>
      <c r="J829" s="1"/>
      <c r="K829" s="1"/>
      <c r="L829" s="1"/>
      <c r="M829" s="1"/>
      <c r="N829" s="1"/>
      <c r="O829" s="1"/>
      <c r="P829" s="229"/>
      <c r="Q829" s="1"/>
      <c r="R829" s="1"/>
      <c r="S829" s="1"/>
      <c r="T829" s="1"/>
      <c r="U829" s="1"/>
      <c r="V829" s="1"/>
      <c r="W829" s="1"/>
      <c r="X829" s="1"/>
      <c r="Y829" s="1"/>
      <c r="Z829" s="1"/>
      <c r="AA829" s="1"/>
      <c r="AB829" s="1"/>
      <c r="AC829" s="1"/>
      <c r="AD829" s="1"/>
      <c r="AE829" s="1"/>
      <c r="AF829" s="1"/>
      <c r="AG829" s="1"/>
      <c r="AH829" s="1"/>
      <c r="AI829" s="1"/>
      <c r="AJ829" s="1"/>
      <c r="AK829" s="1"/>
    </row>
    <row r="830" spans="1:37" ht="14.25" customHeight="1">
      <c r="A830" s="425"/>
      <c r="B830" s="1"/>
      <c r="C830" s="1"/>
      <c r="D830" s="1"/>
      <c r="E830" s="1"/>
      <c r="F830" s="1"/>
      <c r="G830" s="1"/>
      <c r="H830" s="1"/>
      <c r="I830" s="1"/>
      <c r="J830" s="1"/>
      <c r="K830" s="1"/>
      <c r="L830" s="1"/>
      <c r="M830" s="1"/>
      <c r="N830" s="1"/>
      <c r="O830" s="1"/>
      <c r="P830" s="229"/>
      <c r="Q830" s="1"/>
      <c r="R830" s="1"/>
      <c r="S830" s="1"/>
      <c r="T830" s="1"/>
      <c r="U830" s="1"/>
      <c r="V830" s="1"/>
      <c r="W830" s="1"/>
      <c r="X830" s="1"/>
      <c r="Y830" s="1"/>
      <c r="Z830" s="1"/>
      <c r="AA830" s="1"/>
      <c r="AB830" s="1"/>
      <c r="AC830" s="1"/>
      <c r="AD830" s="1"/>
      <c r="AE830" s="1"/>
      <c r="AF830" s="1"/>
      <c r="AG830" s="1"/>
      <c r="AH830" s="1"/>
      <c r="AI830" s="1"/>
      <c r="AJ830" s="1"/>
      <c r="AK830" s="1"/>
    </row>
    <row r="831" spans="1:37" ht="14.25" customHeight="1">
      <c r="A831" s="425"/>
      <c r="B831" s="1"/>
      <c r="C831" s="1"/>
      <c r="D831" s="1"/>
      <c r="E831" s="1"/>
      <c r="F831" s="1"/>
      <c r="G831" s="1"/>
      <c r="H831" s="1"/>
      <c r="I831" s="1"/>
      <c r="J831" s="1"/>
      <c r="K831" s="1"/>
      <c r="L831" s="1"/>
      <c r="M831" s="1"/>
      <c r="N831" s="1"/>
      <c r="O831" s="1"/>
      <c r="P831" s="229"/>
      <c r="Q831" s="1"/>
      <c r="R831" s="1"/>
      <c r="S831" s="1"/>
      <c r="T831" s="1"/>
      <c r="U831" s="1"/>
      <c r="V831" s="1"/>
      <c r="W831" s="1"/>
      <c r="X831" s="1"/>
      <c r="Y831" s="1"/>
      <c r="Z831" s="1"/>
      <c r="AA831" s="1"/>
      <c r="AB831" s="1"/>
      <c r="AC831" s="1"/>
      <c r="AD831" s="1"/>
      <c r="AE831" s="1"/>
      <c r="AF831" s="1"/>
      <c r="AG831" s="1"/>
      <c r="AH831" s="1"/>
      <c r="AI831" s="1"/>
      <c r="AJ831" s="1"/>
      <c r="AK831" s="1"/>
    </row>
    <row r="832" spans="1:37" ht="14.25" customHeight="1">
      <c r="A832" s="425"/>
      <c r="B832" s="1"/>
      <c r="C832" s="1"/>
      <c r="D832" s="1"/>
      <c r="E832" s="1"/>
      <c r="F832" s="1"/>
      <c r="G832" s="1"/>
      <c r="H832" s="1"/>
      <c r="I832" s="1"/>
      <c r="J832" s="1"/>
      <c r="K832" s="1"/>
      <c r="L832" s="1"/>
      <c r="M832" s="1"/>
      <c r="N832" s="1"/>
      <c r="O832" s="1"/>
      <c r="P832" s="229"/>
      <c r="Q832" s="1"/>
      <c r="R832" s="1"/>
      <c r="S832" s="1"/>
      <c r="T832" s="1"/>
      <c r="U832" s="1"/>
      <c r="V832" s="1"/>
      <c r="W832" s="1"/>
      <c r="X832" s="1"/>
      <c r="Y832" s="1"/>
      <c r="Z832" s="1"/>
      <c r="AA832" s="1"/>
      <c r="AB832" s="1"/>
      <c r="AC832" s="1"/>
      <c r="AD832" s="1"/>
      <c r="AE832" s="1"/>
      <c r="AF832" s="1"/>
      <c r="AG832" s="1"/>
      <c r="AH832" s="1"/>
      <c r="AI832" s="1"/>
      <c r="AJ832" s="1"/>
      <c r="AK832" s="1"/>
    </row>
    <row r="833" spans="1:37" ht="14.25" customHeight="1">
      <c r="A833" s="425"/>
      <c r="B833" s="1"/>
      <c r="C833" s="1"/>
      <c r="D833" s="1"/>
      <c r="E833" s="1"/>
      <c r="F833" s="1"/>
      <c r="G833" s="1"/>
      <c r="H833" s="1"/>
      <c r="I833" s="1"/>
      <c r="J833" s="1"/>
      <c r="K833" s="1"/>
      <c r="L833" s="1"/>
      <c r="M833" s="1"/>
      <c r="N833" s="1"/>
      <c r="O833" s="1"/>
      <c r="P833" s="229"/>
      <c r="Q833" s="1"/>
      <c r="R833" s="1"/>
      <c r="S833" s="1"/>
      <c r="T833" s="1"/>
      <c r="U833" s="1"/>
      <c r="V833" s="1"/>
      <c r="W833" s="1"/>
      <c r="X833" s="1"/>
      <c r="Y833" s="1"/>
      <c r="Z833" s="1"/>
      <c r="AA833" s="1"/>
      <c r="AB833" s="1"/>
      <c r="AC833" s="1"/>
      <c r="AD833" s="1"/>
      <c r="AE833" s="1"/>
      <c r="AF833" s="1"/>
      <c r="AG833" s="1"/>
      <c r="AH833" s="1"/>
      <c r="AI833" s="1"/>
      <c r="AJ833" s="1"/>
      <c r="AK833" s="1"/>
    </row>
    <row r="834" spans="1:37" ht="14.25" customHeight="1">
      <c r="A834" s="425"/>
      <c r="B834" s="1"/>
      <c r="C834" s="1"/>
      <c r="D834" s="1"/>
      <c r="E834" s="1"/>
      <c r="F834" s="1"/>
      <c r="G834" s="1"/>
      <c r="H834" s="1"/>
      <c r="I834" s="1"/>
      <c r="J834" s="1"/>
      <c r="K834" s="1"/>
      <c r="L834" s="1"/>
      <c r="M834" s="1"/>
      <c r="N834" s="1"/>
      <c r="O834" s="1"/>
      <c r="P834" s="229"/>
      <c r="Q834" s="1"/>
      <c r="R834" s="1"/>
      <c r="S834" s="1"/>
      <c r="T834" s="1"/>
      <c r="U834" s="1"/>
      <c r="V834" s="1"/>
      <c r="W834" s="1"/>
      <c r="X834" s="1"/>
      <c r="Y834" s="1"/>
      <c r="Z834" s="1"/>
      <c r="AA834" s="1"/>
      <c r="AB834" s="1"/>
      <c r="AC834" s="1"/>
      <c r="AD834" s="1"/>
      <c r="AE834" s="1"/>
      <c r="AF834" s="1"/>
      <c r="AG834" s="1"/>
      <c r="AH834" s="1"/>
      <c r="AI834" s="1"/>
      <c r="AJ834" s="1"/>
      <c r="AK834" s="1"/>
    </row>
    <row r="835" spans="1:37" ht="14.25" customHeight="1">
      <c r="A835" s="425"/>
      <c r="B835" s="1"/>
      <c r="C835" s="1"/>
      <c r="D835" s="1"/>
      <c r="E835" s="1"/>
      <c r="F835" s="1"/>
      <c r="G835" s="1"/>
      <c r="H835" s="1"/>
      <c r="I835" s="1"/>
      <c r="J835" s="1"/>
      <c r="K835" s="1"/>
      <c r="L835" s="1"/>
      <c r="M835" s="1"/>
      <c r="N835" s="1"/>
      <c r="O835" s="1"/>
      <c r="P835" s="229"/>
      <c r="Q835" s="1"/>
      <c r="R835" s="1"/>
      <c r="S835" s="1"/>
      <c r="T835" s="1"/>
      <c r="U835" s="1"/>
      <c r="V835" s="1"/>
      <c r="W835" s="1"/>
      <c r="X835" s="1"/>
      <c r="Y835" s="1"/>
      <c r="Z835" s="1"/>
      <c r="AA835" s="1"/>
      <c r="AB835" s="1"/>
      <c r="AC835" s="1"/>
      <c r="AD835" s="1"/>
      <c r="AE835" s="1"/>
      <c r="AF835" s="1"/>
      <c r="AG835" s="1"/>
      <c r="AH835" s="1"/>
      <c r="AI835" s="1"/>
      <c r="AJ835" s="1"/>
      <c r="AK835" s="1"/>
    </row>
    <row r="836" spans="1:37" ht="14.25" customHeight="1">
      <c r="A836" s="425"/>
      <c r="B836" s="1"/>
      <c r="C836" s="1"/>
      <c r="D836" s="1"/>
      <c r="E836" s="1"/>
      <c r="F836" s="1"/>
      <c r="G836" s="1"/>
      <c r="H836" s="1"/>
      <c r="I836" s="1"/>
      <c r="J836" s="1"/>
      <c r="K836" s="1"/>
      <c r="L836" s="1"/>
      <c r="M836" s="1"/>
      <c r="N836" s="1"/>
      <c r="O836" s="1"/>
      <c r="P836" s="229"/>
      <c r="Q836" s="1"/>
      <c r="R836" s="1"/>
      <c r="S836" s="1"/>
      <c r="T836" s="1"/>
      <c r="U836" s="1"/>
      <c r="V836" s="1"/>
      <c r="W836" s="1"/>
      <c r="X836" s="1"/>
      <c r="Y836" s="1"/>
      <c r="Z836" s="1"/>
      <c r="AA836" s="1"/>
      <c r="AB836" s="1"/>
      <c r="AC836" s="1"/>
      <c r="AD836" s="1"/>
      <c r="AE836" s="1"/>
      <c r="AF836" s="1"/>
      <c r="AG836" s="1"/>
      <c r="AH836" s="1"/>
      <c r="AI836" s="1"/>
      <c r="AJ836" s="1"/>
      <c r="AK836" s="1"/>
    </row>
    <row r="837" spans="1:37" ht="14.25" customHeight="1">
      <c r="A837" s="425"/>
      <c r="B837" s="1"/>
      <c r="C837" s="1"/>
      <c r="D837" s="1"/>
      <c r="E837" s="1"/>
      <c r="F837" s="1"/>
      <c r="G837" s="1"/>
      <c r="H837" s="1"/>
      <c r="I837" s="1"/>
      <c r="J837" s="1"/>
      <c r="K837" s="1"/>
      <c r="L837" s="1"/>
      <c r="M837" s="1"/>
      <c r="N837" s="1"/>
      <c r="O837" s="1"/>
      <c r="P837" s="229"/>
      <c r="Q837" s="1"/>
      <c r="R837" s="1"/>
      <c r="S837" s="1"/>
      <c r="T837" s="1"/>
      <c r="U837" s="1"/>
      <c r="V837" s="1"/>
      <c r="W837" s="1"/>
      <c r="X837" s="1"/>
      <c r="Y837" s="1"/>
      <c r="Z837" s="1"/>
      <c r="AA837" s="1"/>
      <c r="AB837" s="1"/>
      <c r="AC837" s="1"/>
      <c r="AD837" s="1"/>
      <c r="AE837" s="1"/>
      <c r="AF837" s="1"/>
      <c r="AG837" s="1"/>
      <c r="AH837" s="1"/>
      <c r="AI837" s="1"/>
      <c r="AJ837" s="1"/>
      <c r="AK837" s="1"/>
    </row>
    <row r="838" spans="1:37" ht="14.25" customHeight="1">
      <c r="A838" s="425"/>
      <c r="B838" s="1"/>
      <c r="C838" s="1"/>
      <c r="D838" s="1"/>
      <c r="E838" s="1"/>
      <c r="F838" s="1"/>
      <c r="G838" s="1"/>
      <c r="H838" s="1"/>
      <c r="I838" s="1"/>
      <c r="J838" s="1"/>
      <c r="K838" s="1"/>
      <c r="L838" s="1"/>
      <c r="M838" s="1"/>
      <c r="N838" s="1"/>
      <c r="O838" s="1"/>
      <c r="P838" s="229"/>
      <c r="Q838" s="1"/>
      <c r="R838" s="1"/>
      <c r="S838" s="1"/>
      <c r="T838" s="1"/>
      <c r="U838" s="1"/>
      <c r="V838" s="1"/>
      <c r="W838" s="1"/>
      <c r="X838" s="1"/>
      <c r="Y838" s="1"/>
      <c r="Z838" s="1"/>
      <c r="AA838" s="1"/>
      <c r="AB838" s="1"/>
      <c r="AC838" s="1"/>
      <c r="AD838" s="1"/>
      <c r="AE838" s="1"/>
      <c r="AF838" s="1"/>
      <c r="AG838" s="1"/>
      <c r="AH838" s="1"/>
      <c r="AI838" s="1"/>
      <c r="AJ838" s="1"/>
      <c r="AK838" s="1"/>
    </row>
    <row r="839" spans="1:37" ht="14.25" customHeight="1">
      <c r="A839" s="425"/>
      <c r="B839" s="1"/>
      <c r="C839" s="1"/>
      <c r="D839" s="1"/>
      <c r="E839" s="1"/>
      <c r="F839" s="1"/>
      <c r="G839" s="1"/>
      <c r="H839" s="1"/>
      <c r="I839" s="1"/>
      <c r="J839" s="1"/>
      <c r="K839" s="1"/>
      <c r="L839" s="1"/>
      <c r="M839" s="1"/>
      <c r="N839" s="1"/>
      <c r="O839" s="1"/>
      <c r="P839" s="229"/>
      <c r="Q839" s="1"/>
      <c r="R839" s="1"/>
      <c r="S839" s="1"/>
      <c r="T839" s="1"/>
      <c r="U839" s="1"/>
      <c r="V839" s="1"/>
      <c r="W839" s="1"/>
      <c r="X839" s="1"/>
      <c r="Y839" s="1"/>
      <c r="Z839" s="1"/>
      <c r="AA839" s="1"/>
      <c r="AB839" s="1"/>
      <c r="AC839" s="1"/>
      <c r="AD839" s="1"/>
      <c r="AE839" s="1"/>
      <c r="AF839" s="1"/>
      <c r="AG839" s="1"/>
      <c r="AH839" s="1"/>
      <c r="AI839" s="1"/>
      <c r="AJ839" s="1"/>
      <c r="AK839" s="1"/>
    </row>
    <row r="840" spans="1:37" ht="14.25" customHeight="1">
      <c r="A840" s="425"/>
      <c r="B840" s="1"/>
      <c r="C840" s="1"/>
      <c r="D840" s="1"/>
      <c r="E840" s="1"/>
      <c r="F840" s="1"/>
      <c r="G840" s="1"/>
      <c r="H840" s="1"/>
      <c r="I840" s="1"/>
      <c r="J840" s="1"/>
      <c r="K840" s="1"/>
      <c r="L840" s="1"/>
      <c r="M840" s="1"/>
      <c r="N840" s="1"/>
      <c r="O840" s="1"/>
      <c r="P840" s="229"/>
      <c r="Q840" s="1"/>
      <c r="R840" s="1"/>
      <c r="S840" s="1"/>
      <c r="T840" s="1"/>
      <c r="U840" s="1"/>
      <c r="V840" s="1"/>
      <c r="W840" s="1"/>
      <c r="X840" s="1"/>
      <c r="Y840" s="1"/>
      <c r="Z840" s="1"/>
      <c r="AA840" s="1"/>
      <c r="AB840" s="1"/>
      <c r="AC840" s="1"/>
      <c r="AD840" s="1"/>
      <c r="AE840" s="1"/>
      <c r="AF840" s="1"/>
      <c r="AG840" s="1"/>
      <c r="AH840" s="1"/>
      <c r="AI840" s="1"/>
      <c r="AJ840" s="1"/>
      <c r="AK840" s="1"/>
    </row>
    <row r="841" spans="1:37" ht="14.25" customHeight="1">
      <c r="A841" s="425"/>
      <c r="B841" s="1"/>
      <c r="C841" s="1"/>
      <c r="D841" s="1"/>
      <c r="E841" s="1"/>
      <c r="F841" s="1"/>
      <c r="G841" s="1"/>
      <c r="H841" s="1"/>
      <c r="I841" s="1"/>
      <c r="J841" s="1"/>
      <c r="K841" s="1"/>
      <c r="L841" s="1"/>
      <c r="M841" s="1"/>
      <c r="N841" s="1"/>
      <c r="O841" s="1"/>
      <c r="P841" s="229"/>
      <c r="Q841" s="1"/>
      <c r="R841" s="1"/>
      <c r="S841" s="1"/>
      <c r="T841" s="1"/>
      <c r="U841" s="1"/>
      <c r="V841" s="1"/>
      <c r="W841" s="1"/>
      <c r="X841" s="1"/>
      <c r="Y841" s="1"/>
      <c r="Z841" s="1"/>
      <c r="AA841" s="1"/>
      <c r="AB841" s="1"/>
      <c r="AC841" s="1"/>
      <c r="AD841" s="1"/>
      <c r="AE841" s="1"/>
      <c r="AF841" s="1"/>
      <c r="AG841" s="1"/>
      <c r="AH841" s="1"/>
      <c r="AI841" s="1"/>
      <c r="AJ841" s="1"/>
      <c r="AK841" s="1"/>
    </row>
    <row r="842" spans="1:37" ht="14.25" customHeight="1">
      <c r="A842" s="425"/>
      <c r="B842" s="1"/>
      <c r="C842" s="1"/>
      <c r="D842" s="1"/>
      <c r="E842" s="1"/>
      <c r="F842" s="1"/>
      <c r="G842" s="1"/>
      <c r="H842" s="1"/>
      <c r="I842" s="1"/>
      <c r="J842" s="1"/>
      <c r="K842" s="1"/>
      <c r="L842" s="1"/>
      <c r="M842" s="1"/>
      <c r="N842" s="1"/>
      <c r="O842" s="1"/>
      <c r="P842" s="229"/>
      <c r="Q842" s="1"/>
      <c r="R842" s="1"/>
      <c r="S842" s="1"/>
      <c r="T842" s="1"/>
      <c r="U842" s="1"/>
      <c r="V842" s="1"/>
      <c r="W842" s="1"/>
      <c r="X842" s="1"/>
      <c r="Y842" s="1"/>
      <c r="Z842" s="1"/>
      <c r="AA842" s="1"/>
      <c r="AB842" s="1"/>
      <c r="AC842" s="1"/>
      <c r="AD842" s="1"/>
      <c r="AE842" s="1"/>
      <c r="AF842" s="1"/>
      <c r="AG842" s="1"/>
      <c r="AH842" s="1"/>
      <c r="AI842" s="1"/>
      <c r="AJ842" s="1"/>
      <c r="AK842" s="1"/>
    </row>
    <row r="843" spans="1:37" ht="14.25" customHeight="1">
      <c r="A843" s="425"/>
      <c r="B843" s="1"/>
      <c r="C843" s="1"/>
      <c r="D843" s="1"/>
      <c r="E843" s="1"/>
      <c r="F843" s="1"/>
      <c r="G843" s="1"/>
      <c r="H843" s="1"/>
      <c r="I843" s="1"/>
      <c r="J843" s="1"/>
      <c r="K843" s="1"/>
      <c r="L843" s="1"/>
      <c r="M843" s="1"/>
      <c r="N843" s="1"/>
      <c r="O843" s="1"/>
      <c r="P843" s="229"/>
      <c r="Q843" s="1"/>
      <c r="R843" s="1"/>
      <c r="S843" s="1"/>
      <c r="T843" s="1"/>
      <c r="U843" s="1"/>
      <c r="V843" s="1"/>
      <c r="W843" s="1"/>
      <c r="X843" s="1"/>
      <c r="Y843" s="1"/>
      <c r="Z843" s="1"/>
      <c r="AA843" s="1"/>
      <c r="AB843" s="1"/>
      <c r="AC843" s="1"/>
      <c r="AD843" s="1"/>
      <c r="AE843" s="1"/>
      <c r="AF843" s="1"/>
      <c r="AG843" s="1"/>
      <c r="AH843" s="1"/>
      <c r="AI843" s="1"/>
      <c r="AJ843" s="1"/>
      <c r="AK843" s="1"/>
    </row>
    <row r="844" spans="1:37" ht="14.25" customHeight="1">
      <c r="A844" s="425"/>
      <c r="B844" s="1"/>
      <c r="C844" s="1"/>
      <c r="D844" s="1"/>
      <c r="E844" s="1"/>
      <c r="F844" s="1"/>
      <c r="G844" s="1"/>
      <c r="H844" s="1"/>
      <c r="I844" s="1"/>
      <c r="J844" s="1"/>
      <c r="K844" s="1"/>
      <c r="L844" s="1"/>
      <c r="M844" s="1"/>
      <c r="N844" s="1"/>
      <c r="O844" s="1"/>
      <c r="P844" s="229"/>
      <c r="Q844" s="1"/>
      <c r="R844" s="1"/>
      <c r="S844" s="1"/>
      <c r="T844" s="1"/>
      <c r="U844" s="1"/>
      <c r="V844" s="1"/>
      <c r="W844" s="1"/>
      <c r="X844" s="1"/>
      <c r="Y844" s="1"/>
      <c r="Z844" s="1"/>
      <c r="AA844" s="1"/>
      <c r="AB844" s="1"/>
      <c r="AC844" s="1"/>
      <c r="AD844" s="1"/>
      <c r="AE844" s="1"/>
      <c r="AF844" s="1"/>
      <c r="AG844" s="1"/>
      <c r="AH844" s="1"/>
      <c r="AI844" s="1"/>
      <c r="AJ844" s="1"/>
      <c r="AK844" s="1"/>
    </row>
    <row r="845" spans="1:37" ht="14.25" customHeight="1">
      <c r="A845" s="425"/>
      <c r="B845" s="1"/>
      <c r="C845" s="1"/>
      <c r="D845" s="1"/>
      <c r="E845" s="1"/>
      <c r="F845" s="1"/>
      <c r="G845" s="1"/>
      <c r="H845" s="1"/>
      <c r="I845" s="1"/>
      <c r="J845" s="1"/>
      <c r="K845" s="1"/>
      <c r="L845" s="1"/>
      <c r="M845" s="1"/>
      <c r="N845" s="1"/>
      <c r="O845" s="1"/>
      <c r="P845" s="229"/>
      <c r="Q845" s="1"/>
      <c r="R845" s="1"/>
      <c r="S845" s="1"/>
      <c r="T845" s="1"/>
      <c r="U845" s="1"/>
      <c r="V845" s="1"/>
      <c r="W845" s="1"/>
      <c r="X845" s="1"/>
      <c r="Y845" s="1"/>
      <c r="Z845" s="1"/>
      <c r="AA845" s="1"/>
      <c r="AB845" s="1"/>
      <c r="AC845" s="1"/>
      <c r="AD845" s="1"/>
      <c r="AE845" s="1"/>
      <c r="AF845" s="1"/>
      <c r="AG845" s="1"/>
      <c r="AH845" s="1"/>
      <c r="AI845" s="1"/>
      <c r="AJ845" s="1"/>
      <c r="AK845" s="1"/>
    </row>
    <row r="846" spans="1:37" ht="14.25" customHeight="1">
      <c r="A846" s="425"/>
      <c r="B846" s="1"/>
      <c r="C846" s="1"/>
      <c r="D846" s="1"/>
      <c r="E846" s="1"/>
      <c r="F846" s="1"/>
      <c r="G846" s="1"/>
      <c r="H846" s="1"/>
      <c r="I846" s="1"/>
      <c r="J846" s="1"/>
      <c r="K846" s="1"/>
      <c r="L846" s="1"/>
      <c r="M846" s="1"/>
      <c r="N846" s="1"/>
      <c r="O846" s="1"/>
      <c r="P846" s="229"/>
      <c r="Q846" s="1"/>
      <c r="R846" s="1"/>
      <c r="S846" s="1"/>
      <c r="T846" s="1"/>
      <c r="U846" s="1"/>
      <c r="V846" s="1"/>
      <c r="W846" s="1"/>
      <c r="X846" s="1"/>
      <c r="Y846" s="1"/>
      <c r="Z846" s="1"/>
      <c r="AA846" s="1"/>
      <c r="AB846" s="1"/>
      <c r="AC846" s="1"/>
      <c r="AD846" s="1"/>
      <c r="AE846" s="1"/>
      <c r="AF846" s="1"/>
      <c r="AG846" s="1"/>
      <c r="AH846" s="1"/>
      <c r="AI846" s="1"/>
      <c r="AJ846" s="1"/>
      <c r="AK846" s="1"/>
    </row>
    <row r="847" spans="1:37" ht="14.25" customHeight="1">
      <c r="A847" s="425"/>
      <c r="B847" s="1"/>
      <c r="C847" s="1"/>
      <c r="D847" s="1"/>
      <c r="E847" s="1"/>
      <c r="F847" s="1"/>
      <c r="G847" s="1"/>
      <c r="H847" s="1"/>
      <c r="I847" s="1"/>
      <c r="J847" s="1"/>
      <c r="K847" s="1"/>
      <c r="L847" s="1"/>
      <c r="M847" s="1"/>
      <c r="N847" s="1"/>
      <c r="O847" s="1"/>
      <c r="P847" s="229"/>
      <c r="Q847" s="1"/>
      <c r="R847" s="1"/>
      <c r="S847" s="1"/>
      <c r="T847" s="1"/>
      <c r="U847" s="1"/>
      <c r="V847" s="1"/>
      <c r="W847" s="1"/>
      <c r="X847" s="1"/>
      <c r="Y847" s="1"/>
      <c r="Z847" s="1"/>
      <c r="AA847" s="1"/>
      <c r="AB847" s="1"/>
      <c r="AC847" s="1"/>
      <c r="AD847" s="1"/>
      <c r="AE847" s="1"/>
      <c r="AF847" s="1"/>
      <c r="AG847" s="1"/>
      <c r="AH847" s="1"/>
      <c r="AI847" s="1"/>
      <c r="AJ847" s="1"/>
      <c r="AK847" s="1"/>
    </row>
    <row r="848" spans="1:37" ht="14.25" customHeight="1">
      <c r="A848" s="425"/>
      <c r="B848" s="1"/>
      <c r="C848" s="1"/>
      <c r="D848" s="1"/>
      <c r="E848" s="1"/>
      <c r="F848" s="1"/>
      <c r="G848" s="1"/>
      <c r="H848" s="1"/>
      <c r="I848" s="1"/>
      <c r="J848" s="1"/>
      <c r="K848" s="1"/>
      <c r="L848" s="1"/>
      <c r="M848" s="1"/>
      <c r="N848" s="1"/>
      <c r="O848" s="1"/>
      <c r="P848" s="229"/>
      <c r="Q848" s="1"/>
      <c r="R848" s="1"/>
      <c r="S848" s="1"/>
      <c r="T848" s="1"/>
      <c r="U848" s="1"/>
      <c r="V848" s="1"/>
      <c r="W848" s="1"/>
      <c r="X848" s="1"/>
      <c r="Y848" s="1"/>
      <c r="Z848" s="1"/>
      <c r="AA848" s="1"/>
      <c r="AB848" s="1"/>
      <c r="AC848" s="1"/>
      <c r="AD848" s="1"/>
      <c r="AE848" s="1"/>
      <c r="AF848" s="1"/>
      <c r="AG848" s="1"/>
      <c r="AH848" s="1"/>
      <c r="AI848" s="1"/>
      <c r="AJ848" s="1"/>
      <c r="AK848" s="1"/>
    </row>
    <row r="849" spans="1:37" ht="14.25" customHeight="1">
      <c r="A849" s="425"/>
      <c r="B849" s="1"/>
      <c r="C849" s="1"/>
      <c r="D849" s="1"/>
      <c r="E849" s="1"/>
      <c r="F849" s="1"/>
      <c r="G849" s="1"/>
      <c r="H849" s="1"/>
      <c r="I849" s="1"/>
      <c r="J849" s="1"/>
      <c r="K849" s="1"/>
      <c r="L849" s="1"/>
      <c r="M849" s="1"/>
      <c r="N849" s="1"/>
      <c r="O849" s="1"/>
      <c r="P849" s="229"/>
      <c r="Q849" s="1"/>
      <c r="R849" s="1"/>
      <c r="S849" s="1"/>
      <c r="T849" s="1"/>
      <c r="U849" s="1"/>
      <c r="V849" s="1"/>
      <c r="W849" s="1"/>
      <c r="X849" s="1"/>
      <c r="Y849" s="1"/>
      <c r="Z849" s="1"/>
      <c r="AA849" s="1"/>
      <c r="AB849" s="1"/>
      <c r="AC849" s="1"/>
      <c r="AD849" s="1"/>
      <c r="AE849" s="1"/>
      <c r="AF849" s="1"/>
      <c r="AG849" s="1"/>
      <c r="AH849" s="1"/>
      <c r="AI849" s="1"/>
      <c r="AJ849" s="1"/>
      <c r="AK849" s="1"/>
    </row>
    <row r="850" spans="1:37" ht="14.25" customHeight="1">
      <c r="A850" s="425"/>
      <c r="B850" s="1"/>
      <c r="C850" s="1"/>
      <c r="D850" s="1"/>
      <c r="E850" s="1"/>
      <c r="F850" s="1"/>
      <c r="G850" s="1"/>
      <c r="H850" s="1"/>
      <c r="I850" s="1"/>
      <c r="J850" s="1"/>
      <c r="K850" s="1"/>
      <c r="L850" s="1"/>
      <c r="M850" s="1"/>
      <c r="N850" s="1"/>
      <c r="O850" s="1"/>
      <c r="P850" s="229"/>
      <c r="Q850" s="1"/>
      <c r="R850" s="1"/>
      <c r="S850" s="1"/>
      <c r="T850" s="1"/>
      <c r="U850" s="1"/>
      <c r="V850" s="1"/>
      <c r="W850" s="1"/>
      <c r="X850" s="1"/>
      <c r="Y850" s="1"/>
      <c r="Z850" s="1"/>
      <c r="AA850" s="1"/>
      <c r="AB850" s="1"/>
      <c r="AC850" s="1"/>
      <c r="AD850" s="1"/>
      <c r="AE850" s="1"/>
      <c r="AF850" s="1"/>
      <c r="AG850" s="1"/>
      <c r="AH850" s="1"/>
      <c r="AI850" s="1"/>
      <c r="AJ850" s="1"/>
      <c r="AK850" s="1"/>
    </row>
    <row r="851" spans="1:37" ht="14.25" customHeight="1">
      <c r="A851" s="425"/>
      <c r="B851" s="1"/>
      <c r="C851" s="1"/>
      <c r="D851" s="1"/>
      <c r="E851" s="1"/>
      <c r="F851" s="1"/>
      <c r="G851" s="1"/>
      <c r="H851" s="1"/>
      <c r="I851" s="1"/>
      <c r="J851" s="1"/>
      <c r="K851" s="1"/>
      <c r="L851" s="1"/>
      <c r="M851" s="1"/>
      <c r="N851" s="1"/>
      <c r="O851" s="1"/>
      <c r="P851" s="229"/>
      <c r="Q851" s="1"/>
      <c r="R851" s="1"/>
      <c r="S851" s="1"/>
      <c r="T851" s="1"/>
      <c r="U851" s="1"/>
      <c r="V851" s="1"/>
      <c r="W851" s="1"/>
      <c r="X851" s="1"/>
      <c r="Y851" s="1"/>
      <c r="Z851" s="1"/>
      <c r="AA851" s="1"/>
      <c r="AB851" s="1"/>
      <c r="AC851" s="1"/>
      <c r="AD851" s="1"/>
      <c r="AE851" s="1"/>
      <c r="AF851" s="1"/>
      <c r="AG851" s="1"/>
      <c r="AH851" s="1"/>
      <c r="AI851" s="1"/>
      <c r="AJ851" s="1"/>
      <c r="AK851" s="1"/>
    </row>
    <row r="852" spans="1:37" ht="14.25" customHeight="1">
      <c r="A852" s="425"/>
      <c r="B852" s="1"/>
      <c r="C852" s="1"/>
      <c r="D852" s="1"/>
      <c r="E852" s="1"/>
      <c r="F852" s="1"/>
      <c r="G852" s="1"/>
      <c r="H852" s="1"/>
      <c r="I852" s="1"/>
      <c r="J852" s="1"/>
      <c r="K852" s="1"/>
      <c r="L852" s="1"/>
      <c r="M852" s="1"/>
      <c r="N852" s="1"/>
      <c r="O852" s="1"/>
      <c r="P852" s="229"/>
      <c r="Q852" s="1"/>
      <c r="R852" s="1"/>
      <c r="S852" s="1"/>
      <c r="T852" s="1"/>
      <c r="U852" s="1"/>
      <c r="V852" s="1"/>
      <c r="W852" s="1"/>
      <c r="X852" s="1"/>
      <c r="Y852" s="1"/>
      <c r="Z852" s="1"/>
      <c r="AA852" s="1"/>
      <c r="AB852" s="1"/>
      <c r="AC852" s="1"/>
      <c r="AD852" s="1"/>
      <c r="AE852" s="1"/>
      <c r="AF852" s="1"/>
      <c r="AG852" s="1"/>
      <c r="AH852" s="1"/>
      <c r="AI852" s="1"/>
      <c r="AJ852" s="1"/>
      <c r="AK852" s="1"/>
    </row>
    <row r="853" spans="1:37" ht="14.25" customHeight="1">
      <c r="A853" s="425"/>
      <c r="B853" s="1"/>
      <c r="C853" s="1"/>
      <c r="D853" s="1"/>
      <c r="E853" s="1"/>
      <c r="F853" s="1"/>
      <c r="G853" s="1"/>
      <c r="H853" s="1"/>
      <c r="I853" s="1"/>
      <c r="J853" s="1"/>
      <c r="K853" s="1"/>
      <c r="L853" s="1"/>
      <c r="M853" s="1"/>
      <c r="N853" s="1"/>
      <c r="O853" s="1"/>
      <c r="P853" s="229"/>
      <c r="Q853" s="1"/>
      <c r="R853" s="1"/>
      <c r="S853" s="1"/>
      <c r="T853" s="1"/>
      <c r="U853" s="1"/>
      <c r="V853" s="1"/>
      <c r="W853" s="1"/>
      <c r="X853" s="1"/>
      <c r="Y853" s="1"/>
      <c r="Z853" s="1"/>
      <c r="AA853" s="1"/>
      <c r="AB853" s="1"/>
      <c r="AC853" s="1"/>
      <c r="AD853" s="1"/>
      <c r="AE853" s="1"/>
      <c r="AF853" s="1"/>
      <c r="AG853" s="1"/>
      <c r="AH853" s="1"/>
      <c r="AI853" s="1"/>
      <c r="AJ853" s="1"/>
      <c r="AK853" s="1"/>
    </row>
    <row r="854" spans="1:37" ht="14.25" customHeight="1">
      <c r="A854" s="425"/>
      <c r="B854" s="1"/>
      <c r="C854" s="1"/>
      <c r="D854" s="1"/>
      <c r="E854" s="1"/>
      <c r="F854" s="1"/>
      <c r="G854" s="1"/>
      <c r="H854" s="1"/>
      <c r="I854" s="1"/>
      <c r="J854" s="1"/>
      <c r="K854" s="1"/>
      <c r="L854" s="1"/>
      <c r="M854" s="1"/>
      <c r="N854" s="1"/>
      <c r="O854" s="1"/>
      <c r="P854" s="229"/>
      <c r="Q854" s="1"/>
      <c r="R854" s="1"/>
      <c r="S854" s="1"/>
      <c r="T854" s="1"/>
      <c r="U854" s="1"/>
      <c r="V854" s="1"/>
      <c r="W854" s="1"/>
      <c r="X854" s="1"/>
      <c r="Y854" s="1"/>
      <c r="Z854" s="1"/>
      <c r="AA854" s="1"/>
      <c r="AB854" s="1"/>
      <c r="AC854" s="1"/>
      <c r="AD854" s="1"/>
      <c r="AE854" s="1"/>
      <c r="AF854" s="1"/>
      <c r="AG854" s="1"/>
      <c r="AH854" s="1"/>
      <c r="AI854" s="1"/>
      <c r="AJ854" s="1"/>
      <c r="AK854" s="1"/>
    </row>
    <row r="855" spans="1:37" ht="14.25" customHeight="1">
      <c r="A855" s="425"/>
      <c r="B855" s="1"/>
      <c r="C855" s="1"/>
      <c r="D855" s="1"/>
      <c r="E855" s="1"/>
      <c r="F855" s="1"/>
      <c r="G855" s="1"/>
      <c r="H855" s="1"/>
      <c r="I855" s="1"/>
      <c r="J855" s="1"/>
      <c r="K855" s="1"/>
      <c r="L855" s="1"/>
      <c r="M855" s="1"/>
      <c r="N855" s="1"/>
      <c r="O855" s="1"/>
      <c r="P855" s="229"/>
      <c r="Q855" s="1"/>
      <c r="R855" s="1"/>
      <c r="S855" s="1"/>
      <c r="T855" s="1"/>
      <c r="U855" s="1"/>
      <c r="V855" s="1"/>
      <c r="W855" s="1"/>
      <c r="X855" s="1"/>
      <c r="Y855" s="1"/>
      <c r="Z855" s="1"/>
      <c r="AA855" s="1"/>
      <c r="AB855" s="1"/>
      <c r="AC855" s="1"/>
      <c r="AD855" s="1"/>
      <c r="AE855" s="1"/>
      <c r="AF855" s="1"/>
      <c r="AG855" s="1"/>
      <c r="AH855" s="1"/>
      <c r="AI855" s="1"/>
      <c r="AJ855" s="1"/>
      <c r="AK855" s="1"/>
    </row>
    <row r="856" spans="1:37" ht="14.25" customHeight="1">
      <c r="A856" s="425"/>
      <c r="B856" s="1"/>
      <c r="C856" s="1"/>
      <c r="D856" s="1"/>
      <c r="E856" s="1"/>
      <c r="F856" s="1"/>
      <c r="G856" s="1"/>
      <c r="H856" s="1"/>
      <c r="I856" s="1"/>
      <c r="J856" s="1"/>
      <c r="K856" s="1"/>
      <c r="L856" s="1"/>
      <c r="M856" s="1"/>
      <c r="N856" s="1"/>
      <c r="O856" s="1"/>
      <c r="P856" s="229"/>
      <c r="Q856" s="1"/>
      <c r="R856" s="1"/>
      <c r="S856" s="1"/>
      <c r="T856" s="1"/>
      <c r="U856" s="1"/>
      <c r="V856" s="1"/>
      <c r="W856" s="1"/>
      <c r="X856" s="1"/>
      <c r="Y856" s="1"/>
      <c r="Z856" s="1"/>
      <c r="AA856" s="1"/>
      <c r="AB856" s="1"/>
      <c r="AC856" s="1"/>
      <c r="AD856" s="1"/>
      <c r="AE856" s="1"/>
      <c r="AF856" s="1"/>
      <c r="AG856" s="1"/>
      <c r="AH856" s="1"/>
      <c r="AI856" s="1"/>
      <c r="AJ856" s="1"/>
      <c r="AK856" s="1"/>
    </row>
    <row r="857" spans="1:37" ht="14.25" customHeight="1">
      <c r="A857" s="425"/>
      <c r="B857" s="1"/>
      <c r="C857" s="1"/>
      <c r="D857" s="1"/>
      <c r="E857" s="1"/>
      <c r="F857" s="1"/>
      <c r="G857" s="1"/>
      <c r="H857" s="1"/>
      <c r="I857" s="1"/>
      <c r="J857" s="1"/>
      <c r="K857" s="1"/>
      <c r="L857" s="1"/>
      <c r="M857" s="1"/>
      <c r="N857" s="1"/>
      <c r="O857" s="1"/>
      <c r="P857" s="229"/>
      <c r="Q857" s="1"/>
      <c r="R857" s="1"/>
      <c r="S857" s="1"/>
      <c r="T857" s="1"/>
      <c r="U857" s="1"/>
      <c r="V857" s="1"/>
      <c r="W857" s="1"/>
      <c r="X857" s="1"/>
      <c r="Y857" s="1"/>
      <c r="Z857" s="1"/>
      <c r="AA857" s="1"/>
      <c r="AB857" s="1"/>
      <c r="AC857" s="1"/>
      <c r="AD857" s="1"/>
      <c r="AE857" s="1"/>
      <c r="AF857" s="1"/>
      <c r="AG857" s="1"/>
      <c r="AH857" s="1"/>
      <c r="AI857" s="1"/>
      <c r="AJ857" s="1"/>
      <c r="AK857" s="1"/>
    </row>
    <row r="858" spans="1:37" ht="14.25" customHeight="1">
      <c r="A858" s="425"/>
      <c r="B858" s="1"/>
      <c r="C858" s="1"/>
      <c r="D858" s="1"/>
      <c r="E858" s="1"/>
      <c r="F858" s="1"/>
      <c r="G858" s="1"/>
      <c r="H858" s="1"/>
      <c r="I858" s="1"/>
      <c r="J858" s="1"/>
      <c r="K858" s="1"/>
      <c r="L858" s="1"/>
      <c r="M858" s="1"/>
      <c r="N858" s="1"/>
      <c r="O858" s="1"/>
      <c r="P858" s="229"/>
      <c r="Q858" s="1"/>
      <c r="R858" s="1"/>
      <c r="S858" s="1"/>
      <c r="T858" s="1"/>
      <c r="U858" s="1"/>
      <c r="V858" s="1"/>
      <c r="W858" s="1"/>
      <c r="X858" s="1"/>
      <c r="Y858" s="1"/>
      <c r="Z858" s="1"/>
      <c r="AA858" s="1"/>
      <c r="AB858" s="1"/>
      <c r="AC858" s="1"/>
      <c r="AD858" s="1"/>
      <c r="AE858" s="1"/>
      <c r="AF858" s="1"/>
      <c r="AG858" s="1"/>
      <c r="AH858" s="1"/>
      <c r="AI858" s="1"/>
      <c r="AJ858" s="1"/>
      <c r="AK858" s="1"/>
    </row>
    <row r="859" spans="1:37" ht="14.25" customHeight="1">
      <c r="A859" s="425"/>
      <c r="B859" s="1"/>
      <c r="C859" s="1"/>
      <c r="D859" s="1"/>
      <c r="E859" s="1"/>
      <c r="F859" s="1"/>
      <c r="G859" s="1"/>
      <c r="H859" s="1"/>
      <c r="I859" s="1"/>
      <c r="J859" s="1"/>
      <c r="K859" s="1"/>
      <c r="L859" s="1"/>
      <c r="M859" s="1"/>
      <c r="N859" s="1"/>
      <c r="O859" s="1"/>
      <c r="P859" s="229"/>
      <c r="Q859" s="1"/>
      <c r="R859" s="1"/>
      <c r="S859" s="1"/>
      <c r="T859" s="1"/>
      <c r="U859" s="1"/>
      <c r="V859" s="1"/>
      <c r="W859" s="1"/>
      <c r="X859" s="1"/>
      <c r="Y859" s="1"/>
      <c r="Z859" s="1"/>
      <c r="AA859" s="1"/>
      <c r="AB859" s="1"/>
      <c r="AC859" s="1"/>
      <c r="AD859" s="1"/>
      <c r="AE859" s="1"/>
      <c r="AF859" s="1"/>
      <c r="AG859" s="1"/>
      <c r="AH859" s="1"/>
      <c r="AI859" s="1"/>
      <c r="AJ859" s="1"/>
      <c r="AK859" s="1"/>
    </row>
    <row r="860" spans="1:37" ht="14.25" customHeight="1">
      <c r="A860" s="425"/>
      <c r="B860" s="1"/>
      <c r="C860" s="1"/>
      <c r="D860" s="1"/>
      <c r="E860" s="1"/>
      <c r="F860" s="1"/>
      <c r="G860" s="1"/>
      <c r="H860" s="1"/>
      <c r="I860" s="1"/>
      <c r="J860" s="1"/>
      <c r="K860" s="1"/>
      <c r="L860" s="1"/>
      <c r="M860" s="1"/>
      <c r="N860" s="1"/>
      <c r="O860" s="1"/>
      <c r="P860" s="229"/>
      <c r="Q860" s="1"/>
      <c r="R860" s="1"/>
      <c r="S860" s="1"/>
      <c r="T860" s="1"/>
      <c r="U860" s="1"/>
      <c r="V860" s="1"/>
      <c r="W860" s="1"/>
      <c r="X860" s="1"/>
      <c r="Y860" s="1"/>
      <c r="Z860" s="1"/>
      <c r="AA860" s="1"/>
      <c r="AB860" s="1"/>
      <c r="AC860" s="1"/>
      <c r="AD860" s="1"/>
      <c r="AE860" s="1"/>
      <c r="AF860" s="1"/>
      <c r="AG860" s="1"/>
      <c r="AH860" s="1"/>
      <c r="AI860" s="1"/>
      <c r="AJ860" s="1"/>
      <c r="AK860" s="1"/>
    </row>
    <row r="861" spans="1:37" ht="14.25" customHeight="1">
      <c r="A861" s="425"/>
      <c r="B861" s="1"/>
      <c r="C861" s="1"/>
      <c r="D861" s="1"/>
      <c r="E861" s="1"/>
      <c r="F861" s="1"/>
      <c r="G861" s="1"/>
      <c r="H861" s="1"/>
      <c r="I861" s="1"/>
      <c r="J861" s="1"/>
      <c r="K861" s="1"/>
      <c r="L861" s="1"/>
      <c r="M861" s="1"/>
      <c r="N861" s="1"/>
      <c r="O861" s="1"/>
      <c r="P861" s="229"/>
      <c r="Q861" s="1"/>
      <c r="R861" s="1"/>
      <c r="S861" s="1"/>
      <c r="T861" s="1"/>
      <c r="U861" s="1"/>
      <c r="V861" s="1"/>
      <c r="W861" s="1"/>
      <c r="X861" s="1"/>
      <c r="Y861" s="1"/>
      <c r="Z861" s="1"/>
      <c r="AA861" s="1"/>
      <c r="AB861" s="1"/>
      <c r="AC861" s="1"/>
      <c r="AD861" s="1"/>
      <c r="AE861" s="1"/>
      <c r="AF861" s="1"/>
      <c r="AG861" s="1"/>
      <c r="AH861" s="1"/>
      <c r="AI861" s="1"/>
      <c r="AJ861" s="1"/>
      <c r="AK861" s="1"/>
    </row>
    <row r="862" spans="1:37" ht="14.25" customHeight="1">
      <c r="A862" s="425"/>
      <c r="B862" s="1"/>
      <c r="C862" s="1"/>
      <c r="D862" s="1"/>
      <c r="E862" s="1"/>
      <c r="F862" s="1"/>
      <c r="G862" s="1"/>
      <c r="H862" s="1"/>
      <c r="I862" s="1"/>
      <c r="J862" s="1"/>
      <c r="K862" s="1"/>
      <c r="L862" s="1"/>
      <c r="M862" s="1"/>
      <c r="N862" s="1"/>
      <c r="O862" s="1"/>
      <c r="P862" s="229"/>
      <c r="Q862" s="1"/>
      <c r="R862" s="1"/>
      <c r="S862" s="1"/>
      <c r="T862" s="1"/>
      <c r="U862" s="1"/>
      <c r="V862" s="1"/>
      <c r="W862" s="1"/>
      <c r="X862" s="1"/>
      <c r="Y862" s="1"/>
      <c r="Z862" s="1"/>
      <c r="AA862" s="1"/>
      <c r="AB862" s="1"/>
      <c r="AC862" s="1"/>
      <c r="AD862" s="1"/>
      <c r="AE862" s="1"/>
      <c r="AF862" s="1"/>
      <c r="AG862" s="1"/>
      <c r="AH862" s="1"/>
      <c r="AI862" s="1"/>
      <c r="AJ862" s="1"/>
      <c r="AK862" s="1"/>
    </row>
    <row r="863" spans="1:37" ht="14.25" customHeight="1">
      <c r="A863" s="425"/>
      <c r="B863" s="1"/>
      <c r="C863" s="1"/>
      <c r="D863" s="1"/>
      <c r="E863" s="1"/>
      <c r="F863" s="1"/>
      <c r="G863" s="1"/>
      <c r="H863" s="1"/>
      <c r="I863" s="1"/>
      <c r="J863" s="1"/>
      <c r="K863" s="1"/>
      <c r="L863" s="1"/>
      <c r="M863" s="1"/>
      <c r="N863" s="1"/>
      <c r="O863" s="1"/>
      <c r="P863" s="229"/>
      <c r="Q863" s="1"/>
      <c r="R863" s="1"/>
      <c r="S863" s="1"/>
      <c r="T863" s="1"/>
      <c r="U863" s="1"/>
      <c r="V863" s="1"/>
      <c r="W863" s="1"/>
      <c r="X863" s="1"/>
      <c r="Y863" s="1"/>
      <c r="Z863" s="1"/>
      <c r="AA863" s="1"/>
      <c r="AB863" s="1"/>
      <c r="AC863" s="1"/>
      <c r="AD863" s="1"/>
      <c r="AE863" s="1"/>
      <c r="AF863" s="1"/>
      <c r="AG863" s="1"/>
      <c r="AH863" s="1"/>
      <c r="AI863" s="1"/>
      <c r="AJ863" s="1"/>
      <c r="AK863" s="1"/>
    </row>
    <row r="864" spans="1:37" ht="14.25" customHeight="1">
      <c r="A864" s="425"/>
      <c r="B864" s="1"/>
      <c r="C864" s="1"/>
      <c r="D864" s="1"/>
      <c r="E864" s="1"/>
      <c r="F864" s="1"/>
      <c r="G864" s="1"/>
      <c r="H864" s="1"/>
      <c r="I864" s="1"/>
      <c r="J864" s="1"/>
      <c r="K864" s="1"/>
      <c r="L864" s="1"/>
      <c r="M864" s="1"/>
      <c r="N864" s="1"/>
      <c r="O864" s="1"/>
      <c r="P864" s="229"/>
      <c r="Q864" s="1"/>
      <c r="R864" s="1"/>
      <c r="S864" s="1"/>
      <c r="T864" s="1"/>
      <c r="U864" s="1"/>
      <c r="V864" s="1"/>
      <c r="W864" s="1"/>
      <c r="X864" s="1"/>
      <c r="Y864" s="1"/>
      <c r="Z864" s="1"/>
      <c r="AA864" s="1"/>
      <c r="AB864" s="1"/>
      <c r="AC864" s="1"/>
      <c r="AD864" s="1"/>
      <c r="AE864" s="1"/>
      <c r="AF864" s="1"/>
      <c r="AG864" s="1"/>
      <c r="AH864" s="1"/>
      <c r="AI864" s="1"/>
      <c r="AJ864" s="1"/>
      <c r="AK864" s="1"/>
    </row>
    <row r="865" spans="1:37" ht="14.25" customHeight="1">
      <c r="A865" s="425"/>
      <c r="B865" s="1"/>
      <c r="C865" s="1"/>
      <c r="D865" s="1"/>
      <c r="E865" s="1"/>
      <c r="F865" s="1"/>
      <c r="G865" s="1"/>
      <c r="H865" s="1"/>
      <c r="I865" s="1"/>
      <c r="J865" s="1"/>
      <c r="K865" s="1"/>
      <c r="L865" s="1"/>
      <c r="M865" s="1"/>
      <c r="N865" s="1"/>
      <c r="O865" s="1"/>
      <c r="P865" s="229"/>
      <c r="Q865" s="1"/>
      <c r="R865" s="1"/>
      <c r="S865" s="1"/>
      <c r="T865" s="1"/>
      <c r="U865" s="1"/>
      <c r="V865" s="1"/>
      <c r="W865" s="1"/>
      <c r="X865" s="1"/>
      <c r="Y865" s="1"/>
      <c r="Z865" s="1"/>
      <c r="AA865" s="1"/>
      <c r="AB865" s="1"/>
      <c r="AC865" s="1"/>
      <c r="AD865" s="1"/>
      <c r="AE865" s="1"/>
      <c r="AF865" s="1"/>
      <c r="AG865" s="1"/>
      <c r="AH865" s="1"/>
      <c r="AI865" s="1"/>
      <c r="AJ865" s="1"/>
      <c r="AK865" s="1"/>
    </row>
    <row r="866" spans="1:37" ht="14.25" customHeight="1">
      <c r="A866" s="425"/>
      <c r="B866" s="1"/>
      <c r="C866" s="1"/>
      <c r="D866" s="1"/>
      <c r="E866" s="1"/>
      <c r="F866" s="1"/>
      <c r="G866" s="1"/>
      <c r="H866" s="1"/>
      <c r="I866" s="1"/>
      <c r="J866" s="1"/>
      <c r="K866" s="1"/>
      <c r="L866" s="1"/>
      <c r="M866" s="1"/>
      <c r="N866" s="1"/>
      <c r="O866" s="1"/>
      <c r="P866" s="229"/>
      <c r="Q866" s="1"/>
      <c r="R866" s="1"/>
      <c r="S866" s="1"/>
      <c r="T866" s="1"/>
      <c r="U866" s="1"/>
      <c r="V866" s="1"/>
      <c r="W866" s="1"/>
      <c r="X866" s="1"/>
      <c r="Y866" s="1"/>
      <c r="Z866" s="1"/>
      <c r="AA866" s="1"/>
      <c r="AB866" s="1"/>
      <c r="AC866" s="1"/>
      <c r="AD866" s="1"/>
      <c r="AE866" s="1"/>
      <c r="AF866" s="1"/>
      <c r="AG866" s="1"/>
      <c r="AH866" s="1"/>
      <c r="AI866" s="1"/>
      <c r="AJ866" s="1"/>
      <c r="AK866" s="1"/>
    </row>
    <row r="867" spans="1:37" ht="14.25" customHeight="1">
      <c r="A867" s="425"/>
      <c r="B867" s="1"/>
      <c r="C867" s="1"/>
      <c r="D867" s="1"/>
      <c r="E867" s="1"/>
      <c r="F867" s="1"/>
      <c r="G867" s="1"/>
      <c r="H867" s="1"/>
      <c r="I867" s="1"/>
      <c r="J867" s="1"/>
      <c r="K867" s="1"/>
      <c r="L867" s="1"/>
      <c r="M867" s="1"/>
      <c r="N867" s="1"/>
      <c r="O867" s="1"/>
      <c r="P867" s="229"/>
      <c r="Q867" s="1"/>
      <c r="R867" s="1"/>
      <c r="S867" s="1"/>
      <c r="T867" s="1"/>
      <c r="U867" s="1"/>
      <c r="V867" s="1"/>
      <c r="W867" s="1"/>
      <c r="X867" s="1"/>
      <c r="Y867" s="1"/>
      <c r="Z867" s="1"/>
      <c r="AA867" s="1"/>
      <c r="AB867" s="1"/>
      <c r="AC867" s="1"/>
      <c r="AD867" s="1"/>
      <c r="AE867" s="1"/>
      <c r="AF867" s="1"/>
      <c r="AG867" s="1"/>
      <c r="AH867" s="1"/>
      <c r="AI867" s="1"/>
      <c r="AJ867" s="1"/>
      <c r="AK867" s="1"/>
    </row>
    <row r="868" spans="1:37" ht="14.25" customHeight="1">
      <c r="A868" s="425"/>
      <c r="B868" s="1"/>
      <c r="C868" s="1"/>
      <c r="D868" s="1"/>
      <c r="E868" s="1"/>
      <c r="F868" s="1"/>
      <c r="G868" s="1"/>
      <c r="H868" s="1"/>
      <c r="I868" s="1"/>
      <c r="J868" s="1"/>
      <c r="K868" s="1"/>
      <c r="L868" s="1"/>
      <c r="M868" s="1"/>
      <c r="N868" s="1"/>
      <c r="O868" s="1"/>
      <c r="P868" s="229"/>
      <c r="Q868" s="1"/>
      <c r="R868" s="1"/>
      <c r="S868" s="1"/>
      <c r="T868" s="1"/>
      <c r="U868" s="1"/>
      <c r="V868" s="1"/>
      <c r="W868" s="1"/>
      <c r="X868" s="1"/>
      <c r="Y868" s="1"/>
      <c r="Z868" s="1"/>
      <c r="AA868" s="1"/>
      <c r="AB868" s="1"/>
      <c r="AC868" s="1"/>
      <c r="AD868" s="1"/>
      <c r="AE868" s="1"/>
      <c r="AF868" s="1"/>
      <c r="AG868" s="1"/>
      <c r="AH868" s="1"/>
      <c r="AI868" s="1"/>
      <c r="AJ868" s="1"/>
      <c r="AK868" s="1"/>
    </row>
    <row r="869" spans="1:37" ht="14.25" customHeight="1">
      <c r="A869" s="425"/>
      <c r="B869" s="1"/>
      <c r="C869" s="1"/>
      <c r="D869" s="1"/>
      <c r="E869" s="1"/>
      <c r="F869" s="1"/>
      <c r="G869" s="1"/>
      <c r="H869" s="1"/>
      <c r="I869" s="1"/>
      <c r="J869" s="1"/>
      <c r="K869" s="1"/>
      <c r="L869" s="1"/>
      <c r="M869" s="1"/>
      <c r="N869" s="1"/>
      <c r="O869" s="1"/>
      <c r="P869" s="229"/>
      <c r="Q869" s="1"/>
      <c r="R869" s="1"/>
      <c r="S869" s="1"/>
      <c r="T869" s="1"/>
      <c r="U869" s="1"/>
      <c r="V869" s="1"/>
      <c r="W869" s="1"/>
      <c r="X869" s="1"/>
      <c r="Y869" s="1"/>
      <c r="Z869" s="1"/>
      <c r="AA869" s="1"/>
      <c r="AB869" s="1"/>
      <c r="AC869" s="1"/>
      <c r="AD869" s="1"/>
      <c r="AE869" s="1"/>
      <c r="AF869" s="1"/>
      <c r="AG869" s="1"/>
      <c r="AH869" s="1"/>
      <c r="AI869" s="1"/>
      <c r="AJ869" s="1"/>
      <c r="AK869" s="1"/>
    </row>
    <row r="870" spans="1:37" ht="14.25" customHeight="1">
      <c r="A870" s="425"/>
      <c r="B870" s="1"/>
      <c r="C870" s="1"/>
      <c r="D870" s="1"/>
      <c r="E870" s="1"/>
      <c r="F870" s="1"/>
      <c r="G870" s="1"/>
      <c r="H870" s="1"/>
      <c r="I870" s="1"/>
      <c r="J870" s="1"/>
      <c r="K870" s="1"/>
      <c r="L870" s="1"/>
      <c r="M870" s="1"/>
      <c r="N870" s="1"/>
      <c r="O870" s="1"/>
      <c r="P870" s="229"/>
      <c r="Q870" s="1"/>
      <c r="R870" s="1"/>
      <c r="S870" s="1"/>
      <c r="T870" s="1"/>
      <c r="U870" s="1"/>
      <c r="V870" s="1"/>
      <c r="W870" s="1"/>
      <c r="X870" s="1"/>
      <c r="Y870" s="1"/>
      <c r="Z870" s="1"/>
      <c r="AA870" s="1"/>
      <c r="AB870" s="1"/>
      <c r="AC870" s="1"/>
      <c r="AD870" s="1"/>
      <c r="AE870" s="1"/>
      <c r="AF870" s="1"/>
      <c r="AG870" s="1"/>
      <c r="AH870" s="1"/>
      <c r="AI870" s="1"/>
      <c r="AJ870" s="1"/>
      <c r="AK870" s="1"/>
    </row>
    <row r="871" spans="1:37" ht="14.25" customHeight="1">
      <c r="A871" s="425"/>
      <c r="B871" s="1"/>
      <c r="C871" s="1"/>
      <c r="D871" s="1"/>
      <c r="E871" s="1"/>
      <c r="F871" s="1"/>
      <c r="G871" s="1"/>
      <c r="H871" s="1"/>
      <c r="I871" s="1"/>
      <c r="J871" s="1"/>
      <c r="K871" s="1"/>
      <c r="L871" s="1"/>
      <c r="M871" s="1"/>
      <c r="N871" s="1"/>
      <c r="O871" s="1"/>
      <c r="P871" s="229"/>
      <c r="Q871" s="1"/>
      <c r="R871" s="1"/>
      <c r="S871" s="1"/>
      <c r="T871" s="1"/>
      <c r="U871" s="1"/>
      <c r="V871" s="1"/>
      <c r="W871" s="1"/>
      <c r="X871" s="1"/>
      <c r="Y871" s="1"/>
      <c r="Z871" s="1"/>
      <c r="AA871" s="1"/>
      <c r="AB871" s="1"/>
      <c r="AC871" s="1"/>
      <c r="AD871" s="1"/>
      <c r="AE871" s="1"/>
      <c r="AF871" s="1"/>
      <c r="AG871" s="1"/>
      <c r="AH871" s="1"/>
      <c r="AI871" s="1"/>
      <c r="AJ871" s="1"/>
      <c r="AK871" s="1"/>
    </row>
    <row r="872" spans="1:37" ht="14.25" customHeight="1">
      <c r="A872" s="425"/>
      <c r="B872" s="1"/>
      <c r="C872" s="1"/>
      <c r="D872" s="1"/>
      <c r="E872" s="1"/>
      <c r="F872" s="1"/>
      <c r="G872" s="1"/>
      <c r="H872" s="1"/>
      <c r="I872" s="1"/>
      <c r="J872" s="1"/>
      <c r="K872" s="1"/>
      <c r="L872" s="1"/>
      <c r="M872" s="1"/>
      <c r="N872" s="1"/>
      <c r="O872" s="1"/>
      <c r="P872" s="229"/>
      <c r="Q872" s="1"/>
      <c r="R872" s="1"/>
      <c r="S872" s="1"/>
      <c r="T872" s="1"/>
      <c r="U872" s="1"/>
      <c r="V872" s="1"/>
      <c r="W872" s="1"/>
      <c r="X872" s="1"/>
      <c r="Y872" s="1"/>
      <c r="Z872" s="1"/>
      <c r="AA872" s="1"/>
      <c r="AB872" s="1"/>
      <c r="AC872" s="1"/>
      <c r="AD872" s="1"/>
      <c r="AE872" s="1"/>
      <c r="AF872" s="1"/>
      <c r="AG872" s="1"/>
      <c r="AH872" s="1"/>
      <c r="AI872" s="1"/>
      <c r="AJ872" s="1"/>
      <c r="AK872" s="1"/>
    </row>
    <row r="873" spans="1:37" ht="14.25" customHeight="1">
      <c r="A873" s="425"/>
      <c r="B873" s="1"/>
      <c r="C873" s="1"/>
      <c r="D873" s="1"/>
      <c r="E873" s="1"/>
      <c r="F873" s="1"/>
      <c r="G873" s="1"/>
      <c r="H873" s="1"/>
      <c r="I873" s="1"/>
      <c r="J873" s="1"/>
      <c r="K873" s="1"/>
      <c r="L873" s="1"/>
      <c r="M873" s="1"/>
      <c r="N873" s="1"/>
      <c r="O873" s="1"/>
      <c r="P873" s="229"/>
      <c r="Q873" s="1"/>
      <c r="R873" s="1"/>
      <c r="S873" s="1"/>
      <c r="T873" s="1"/>
      <c r="U873" s="1"/>
      <c r="V873" s="1"/>
      <c r="W873" s="1"/>
      <c r="X873" s="1"/>
      <c r="Y873" s="1"/>
      <c r="Z873" s="1"/>
      <c r="AA873" s="1"/>
      <c r="AB873" s="1"/>
      <c r="AC873" s="1"/>
      <c r="AD873" s="1"/>
      <c r="AE873" s="1"/>
      <c r="AF873" s="1"/>
      <c r="AG873" s="1"/>
      <c r="AH873" s="1"/>
      <c r="AI873" s="1"/>
      <c r="AJ873" s="1"/>
      <c r="AK873" s="1"/>
    </row>
    <row r="874" spans="1:37" ht="14.25" customHeight="1">
      <c r="A874" s="425"/>
      <c r="B874" s="1"/>
      <c r="C874" s="1"/>
      <c r="D874" s="1"/>
      <c r="E874" s="1"/>
      <c r="F874" s="1"/>
      <c r="G874" s="1"/>
      <c r="H874" s="1"/>
      <c r="I874" s="1"/>
      <c r="J874" s="1"/>
      <c r="K874" s="1"/>
      <c r="L874" s="1"/>
      <c r="M874" s="1"/>
      <c r="N874" s="1"/>
      <c r="O874" s="1"/>
      <c r="P874" s="229"/>
      <c r="Q874" s="1"/>
      <c r="R874" s="1"/>
      <c r="S874" s="1"/>
      <c r="T874" s="1"/>
      <c r="U874" s="1"/>
      <c r="V874" s="1"/>
      <c r="W874" s="1"/>
      <c r="X874" s="1"/>
      <c r="Y874" s="1"/>
      <c r="Z874" s="1"/>
      <c r="AA874" s="1"/>
      <c r="AB874" s="1"/>
      <c r="AC874" s="1"/>
      <c r="AD874" s="1"/>
      <c r="AE874" s="1"/>
      <c r="AF874" s="1"/>
      <c r="AG874" s="1"/>
      <c r="AH874" s="1"/>
      <c r="AI874" s="1"/>
      <c r="AJ874" s="1"/>
      <c r="AK874" s="1"/>
    </row>
    <row r="875" spans="1:37" ht="14.25" customHeight="1">
      <c r="A875" s="425"/>
      <c r="B875" s="1"/>
      <c r="C875" s="1"/>
      <c r="D875" s="1"/>
      <c r="E875" s="1"/>
      <c r="F875" s="1"/>
      <c r="G875" s="1"/>
      <c r="H875" s="1"/>
      <c r="I875" s="1"/>
      <c r="J875" s="1"/>
      <c r="K875" s="1"/>
      <c r="L875" s="1"/>
      <c r="M875" s="1"/>
      <c r="N875" s="1"/>
      <c r="O875" s="1"/>
      <c r="P875" s="229"/>
      <c r="Q875" s="1"/>
      <c r="R875" s="1"/>
      <c r="S875" s="1"/>
      <c r="T875" s="1"/>
      <c r="U875" s="1"/>
      <c r="V875" s="1"/>
      <c r="W875" s="1"/>
      <c r="X875" s="1"/>
      <c r="Y875" s="1"/>
      <c r="Z875" s="1"/>
      <c r="AA875" s="1"/>
      <c r="AB875" s="1"/>
      <c r="AC875" s="1"/>
      <c r="AD875" s="1"/>
      <c r="AE875" s="1"/>
      <c r="AF875" s="1"/>
      <c r="AG875" s="1"/>
      <c r="AH875" s="1"/>
      <c r="AI875" s="1"/>
      <c r="AJ875" s="1"/>
      <c r="AK875" s="1"/>
    </row>
    <row r="876" spans="1:37" ht="14.25" customHeight="1">
      <c r="A876" s="425"/>
      <c r="B876" s="1"/>
      <c r="C876" s="1"/>
      <c r="D876" s="1"/>
      <c r="E876" s="1"/>
      <c r="F876" s="1"/>
      <c r="G876" s="1"/>
      <c r="H876" s="1"/>
      <c r="I876" s="1"/>
      <c r="J876" s="1"/>
      <c r="K876" s="1"/>
      <c r="L876" s="1"/>
      <c r="M876" s="1"/>
      <c r="N876" s="1"/>
      <c r="O876" s="1"/>
      <c r="P876" s="229"/>
      <c r="Q876" s="1"/>
      <c r="R876" s="1"/>
      <c r="S876" s="1"/>
      <c r="T876" s="1"/>
      <c r="U876" s="1"/>
      <c r="V876" s="1"/>
      <c r="W876" s="1"/>
      <c r="X876" s="1"/>
      <c r="Y876" s="1"/>
      <c r="Z876" s="1"/>
      <c r="AA876" s="1"/>
      <c r="AB876" s="1"/>
      <c r="AC876" s="1"/>
      <c r="AD876" s="1"/>
      <c r="AE876" s="1"/>
      <c r="AF876" s="1"/>
      <c r="AG876" s="1"/>
      <c r="AH876" s="1"/>
      <c r="AI876" s="1"/>
      <c r="AJ876" s="1"/>
      <c r="AK876" s="1"/>
    </row>
    <row r="877" spans="1:37" ht="14.25" customHeight="1">
      <c r="A877" s="425"/>
      <c r="B877" s="1"/>
      <c r="C877" s="1"/>
      <c r="D877" s="1"/>
      <c r="E877" s="1"/>
      <c r="F877" s="1"/>
      <c r="G877" s="1"/>
      <c r="H877" s="1"/>
      <c r="I877" s="1"/>
      <c r="J877" s="1"/>
      <c r="K877" s="1"/>
      <c r="L877" s="1"/>
      <c r="M877" s="1"/>
      <c r="N877" s="1"/>
      <c r="O877" s="1"/>
      <c r="P877" s="229"/>
      <c r="Q877" s="1"/>
      <c r="R877" s="1"/>
      <c r="S877" s="1"/>
      <c r="T877" s="1"/>
      <c r="U877" s="1"/>
      <c r="V877" s="1"/>
      <c r="W877" s="1"/>
      <c r="X877" s="1"/>
      <c r="Y877" s="1"/>
      <c r="Z877" s="1"/>
      <c r="AA877" s="1"/>
      <c r="AB877" s="1"/>
      <c r="AC877" s="1"/>
      <c r="AD877" s="1"/>
      <c r="AE877" s="1"/>
      <c r="AF877" s="1"/>
      <c r="AG877" s="1"/>
      <c r="AH877" s="1"/>
      <c r="AI877" s="1"/>
      <c r="AJ877" s="1"/>
      <c r="AK877" s="1"/>
    </row>
    <row r="878" spans="1:37" ht="14.25" customHeight="1">
      <c r="A878" s="425"/>
      <c r="B878" s="1"/>
      <c r="C878" s="1"/>
      <c r="D878" s="1"/>
      <c r="E878" s="1"/>
      <c r="F878" s="1"/>
      <c r="G878" s="1"/>
      <c r="H878" s="1"/>
      <c r="I878" s="1"/>
      <c r="J878" s="1"/>
      <c r="K878" s="1"/>
      <c r="L878" s="1"/>
      <c r="M878" s="1"/>
      <c r="N878" s="1"/>
      <c r="O878" s="1"/>
      <c r="P878" s="229"/>
      <c r="Q878" s="1"/>
      <c r="R878" s="1"/>
      <c r="S878" s="1"/>
      <c r="T878" s="1"/>
      <c r="U878" s="1"/>
      <c r="V878" s="1"/>
      <c r="W878" s="1"/>
      <c r="X878" s="1"/>
      <c r="Y878" s="1"/>
      <c r="Z878" s="1"/>
      <c r="AA878" s="1"/>
      <c r="AB878" s="1"/>
      <c r="AC878" s="1"/>
      <c r="AD878" s="1"/>
      <c r="AE878" s="1"/>
      <c r="AF878" s="1"/>
      <c r="AG878" s="1"/>
      <c r="AH878" s="1"/>
      <c r="AI878" s="1"/>
      <c r="AJ878" s="1"/>
      <c r="AK878" s="1"/>
    </row>
    <row r="879" spans="1:37" ht="14.25" customHeight="1">
      <c r="A879" s="425"/>
      <c r="B879" s="1"/>
      <c r="C879" s="1"/>
      <c r="D879" s="1"/>
      <c r="E879" s="1"/>
      <c r="F879" s="1"/>
      <c r="G879" s="1"/>
      <c r="H879" s="1"/>
      <c r="I879" s="1"/>
      <c r="J879" s="1"/>
      <c r="K879" s="1"/>
      <c r="L879" s="1"/>
      <c r="M879" s="1"/>
      <c r="N879" s="1"/>
      <c r="O879" s="1"/>
      <c r="P879" s="229"/>
      <c r="Q879" s="1"/>
      <c r="R879" s="1"/>
      <c r="S879" s="1"/>
      <c r="T879" s="1"/>
      <c r="U879" s="1"/>
      <c r="V879" s="1"/>
      <c r="W879" s="1"/>
      <c r="X879" s="1"/>
      <c r="Y879" s="1"/>
      <c r="Z879" s="1"/>
      <c r="AA879" s="1"/>
      <c r="AB879" s="1"/>
      <c r="AC879" s="1"/>
      <c r="AD879" s="1"/>
      <c r="AE879" s="1"/>
      <c r="AF879" s="1"/>
      <c r="AG879" s="1"/>
      <c r="AH879" s="1"/>
      <c r="AI879" s="1"/>
      <c r="AJ879" s="1"/>
      <c r="AK879" s="1"/>
    </row>
    <row r="880" spans="1:37" ht="14.25" customHeight="1">
      <c r="A880" s="425"/>
      <c r="B880" s="1"/>
      <c r="C880" s="1"/>
      <c r="D880" s="1"/>
      <c r="E880" s="1"/>
      <c r="F880" s="1"/>
      <c r="G880" s="1"/>
      <c r="H880" s="1"/>
      <c r="I880" s="1"/>
      <c r="J880" s="1"/>
      <c r="K880" s="1"/>
      <c r="L880" s="1"/>
      <c r="M880" s="1"/>
      <c r="N880" s="1"/>
      <c r="O880" s="1"/>
      <c r="P880" s="229"/>
      <c r="Q880" s="1"/>
      <c r="R880" s="1"/>
      <c r="S880" s="1"/>
      <c r="T880" s="1"/>
      <c r="U880" s="1"/>
      <c r="V880" s="1"/>
      <c r="W880" s="1"/>
      <c r="X880" s="1"/>
      <c r="Y880" s="1"/>
      <c r="Z880" s="1"/>
      <c r="AA880" s="1"/>
      <c r="AB880" s="1"/>
      <c r="AC880" s="1"/>
      <c r="AD880" s="1"/>
      <c r="AE880" s="1"/>
      <c r="AF880" s="1"/>
      <c r="AG880" s="1"/>
      <c r="AH880" s="1"/>
      <c r="AI880" s="1"/>
      <c r="AJ880" s="1"/>
      <c r="AK880" s="1"/>
    </row>
    <row r="881" spans="1:37" ht="14.25" customHeight="1">
      <c r="A881" s="425"/>
      <c r="B881" s="1"/>
      <c r="C881" s="1"/>
      <c r="D881" s="1"/>
      <c r="E881" s="1"/>
      <c r="F881" s="1"/>
      <c r="G881" s="1"/>
      <c r="H881" s="1"/>
      <c r="I881" s="1"/>
      <c r="J881" s="1"/>
      <c r="K881" s="1"/>
      <c r="L881" s="1"/>
      <c r="M881" s="1"/>
      <c r="N881" s="1"/>
      <c r="O881" s="1"/>
      <c r="P881" s="229"/>
      <c r="Q881" s="1"/>
      <c r="R881" s="1"/>
      <c r="S881" s="1"/>
      <c r="T881" s="1"/>
      <c r="U881" s="1"/>
      <c r="V881" s="1"/>
      <c r="W881" s="1"/>
      <c r="X881" s="1"/>
      <c r="Y881" s="1"/>
      <c r="Z881" s="1"/>
      <c r="AA881" s="1"/>
      <c r="AB881" s="1"/>
      <c r="AC881" s="1"/>
      <c r="AD881" s="1"/>
      <c r="AE881" s="1"/>
      <c r="AF881" s="1"/>
      <c r="AG881" s="1"/>
      <c r="AH881" s="1"/>
      <c r="AI881" s="1"/>
      <c r="AJ881" s="1"/>
      <c r="AK881" s="1"/>
    </row>
    <row r="882" spans="1:37" ht="14.25" customHeight="1">
      <c r="A882" s="425"/>
      <c r="B882" s="1"/>
      <c r="C882" s="1"/>
      <c r="D882" s="1"/>
      <c r="E882" s="1"/>
      <c r="F882" s="1"/>
      <c r="G882" s="1"/>
      <c r="H882" s="1"/>
      <c r="I882" s="1"/>
      <c r="J882" s="1"/>
      <c r="K882" s="1"/>
      <c r="L882" s="1"/>
      <c r="M882" s="1"/>
      <c r="N882" s="1"/>
      <c r="O882" s="1"/>
      <c r="P882" s="229"/>
      <c r="Q882" s="1"/>
      <c r="R882" s="1"/>
      <c r="S882" s="1"/>
      <c r="T882" s="1"/>
      <c r="U882" s="1"/>
      <c r="V882" s="1"/>
      <c r="W882" s="1"/>
      <c r="X882" s="1"/>
      <c r="Y882" s="1"/>
      <c r="Z882" s="1"/>
      <c r="AA882" s="1"/>
      <c r="AB882" s="1"/>
      <c r="AC882" s="1"/>
      <c r="AD882" s="1"/>
      <c r="AE882" s="1"/>
      <c r="AF882" s="1"/>
      <c r="AG882" s="1"/>
      <c r="AH882" s="1"/>
      <c r="AI882" s="1"/>
      <c r="AJ882" s="1"/>
      <c r="AK882" s="1"/>
    </row>
    <row r="883" spans="1:37" ht="14.25" customHeight="1">
      <c r="A883" s="425"/>
      <c r="B883" s="1"/>
      <c r="C883" s="1"/>
      <c r="D883" s="1"/>
      <c r="E883" s="1"/>
      <c r="F883" s="1"/>
      <c r="G883" s="1"/>
      <c r="H883" s="1"/>
      <c r="I883" s="1"/>
      <c r="J883" s="1"/>
      <c r="K883" s="1"/>
      <c r="L883" s="1"/>
      <c r="M883" s="1"/>
      <c r="N883" s="1"/>
      <c r="O883" s="1"/>
      <c r="P883" s="229"/>
      <c r="Q883" s="1"/>
      <c r="R883" s="1"/>
      <c r="S883" s="1"/>
      <c r="T883" s="1"/>
      <c r="U883" s="1"/>
      <c r="V883" s="1"/>
      <c r="W883" s="1"/>
      <c r="X883" s="1"/>
      <c r="Y883" s="1"/>
      <c r="Z883" s="1"/>
      <c r="AA883" s="1"/>
      <c r="AB883" s="1"/>
      <c r="AC883" s="1"/>
      <c r="AD883" s="1"/>
      <c r="AE883" s="1"/>
      <c r="AF883" s="1"/>
      <c r="AG883" s="1"/>
      <c r="AH883" s="1"/>
      <c r="AI883" s="1"/>
      <c r="AJ883" s="1"/>
      <c r="AK883" s="1"/>
    </row>
    <row r="884" spans="1:37" ht="14.25" customHeight="1">
      <c r="A884" s="425"/>
      <c r="B884" s="1"/>
      <c r="C884" s="1"/>
      <c r="D884" s="1"/>
      <c r="E884" s="1"/>
      <c r="F884" s="1"/>
      <c r="G884" s="1"/>
      <c r="H884" s="1"/>
      <c r="I884" s="1"/>
      <c r="J884" s="1"/>
      <c r="K884" s="1"/>
      <c r="L884" s="1"/>
      <c r="M884" s="1"/>
      <c r="N884" s="1"/>
      <c r="O884" s="1"/>
      <c r="P884" s="229"/>
      <c r="Q884" s="1"/>
      <c r="R884" s="1"/>
      <c r="S884" s="1"/>
      <c r="T884" s="1"/>
      <c r="U884" s="1"/>
      <c r="V884" s="1"/>
      <c r="W884" s="1"/>
      <c r="X884" s="1"/>
      <c r="Y884" s="1"/>
      <c r="Z884" s="1"/>
      <c r="AA884" s="1"/>
      <c r="AB884" s="1"/>
      <c r="AC884" s="1"/>
      <c r="AD884" s="1"/>
      <c r="AE884" s="1"/>
      <c r="AF884" s="1"/>
      <c r="AG884" s="1"/>
      <c r="AH884" s="1"/>
      <c r="AI884" s="1"/>
      <c r="AJ884" s="1"/>
      <c r="AK884" s="1"/>
    </row>
    <row r="885" spans="1:37" ht="14.25" customHeight="1">
      <c r="A885" s="425"/>
      <c r="B885" s="1"/>
      <c r="C885" s="1"/>
      <c r="D885" s="1"/>
      <c r="E885" s="1"/>
      <c r="F885" s="1"/>
      <c r="G885" s="1"/>
      <c r="H885" s="1"/>
      <c r="I885" s="1"/>
      <c r="J885" s="1"/>
      <c r="K885" s="1"/>
      <c r="L885" s="1"/>
      <c r="M885" s="1"/>
      <c r="N885" s="1"/>
      <c r="O885" s="1"/>
      <c r="P885" s="229"/>
      <c r="Q885" s="1"/>
      <c r="R885" s="1"/>
      <c r="S885" s="1"/>
      <c r="T885" s="1"/>
      <c r="U885" s="1"/>
      <c r="V885" s="1"/>
      <c r="W885" s="1"/>
      <c r="X885" s="1"/>
      <c r="Y885" s="1"/>
      <c r="Z885" s="1"/>
      <c r="AA885" s="1"/>
      <c r="AB885" s="1"/>
      <c r="AC885" s="1"/>
      <c r="AD885" s="1"/>
      <c r="AE885" s="1"/>
      <c r="AF885" s="1"/>
      <c r="AG885" s="1"/>
      <c r="AH885" s="1"/>
      <c r="AI885" s="1"/>
      <c r="AJ885" s="1"/>
      <c r="AK885" s="1"/>
    </row>
    <row r="886" spans="1:37" ht="14.25" customHeight="1">
      <c r="A886" s="425"/>
      <c r="B886" s="1"/>
      <c r="C886" s="1"/>
      <c r="D886" s="1"/>
      <c r="E886" s="1"/>
      <c r="F886" s="1"/>
      <c r="G886" s="1"/>
      <c r="H886" s="1"/>
      <c r="I886" s="1"/>
      <c r="J886" s="1"/>
      <c r="K886" s="1"/>
      <c r="L886" s="1"/>
      <c r="M886" s="1"/>
      <c r="N886" s="1"/>
      <c r="O886" s="1"/>
      <c r="P886" s="229"/>
      <c r="Q886" s="1"/>
      <c r="R886" s="1"/>
      <c r="S886" s="1"/>
      <c r="T886" s="1"/>
      <c r="U886" s="1"/>
      <c r="V886" s="1"/>
      <c r="W886" s="1"/>
      <c r="X886" s="1"/>
      <c r="Y886" s="1"/>
      <c r="Z886" s="1"/>
      <c r="AA886" s="1"/>
      <c r="AB886" s="1"/>
      <c r="AC886" s="1"/>
      <c r="AD886" s="1"/>
      <c r="AE886" s="1"/>
      <c r="AF886" s="1"/>
      <c r="AG886" s="1"/>
      <c r="AH886" s="1"/>
      <c r="AI886" s="1"/>
      <c r="AJ886" s="1"/>
      <c r="AK886" s="1"/>
    </row>
    <row r="887" spans="1:37" ht="14.25" customHeight="1">
      <c r="A887" s="425"/>
      <c r="B887" s="1"/>
      <c r="C887" s="1"/>
      <c r="D887" s="1"/>
      <c r="E887" s="1"/>
      <c r="F887" s="1"/>
      <c r="G887" s="1"/>
      <c r="H887" s="1"/>
      <c r="I887" s="1"/>
      <c r="J887" s="1"/>
      <c r="K887" s="1"/>
      <c r="L887" s="1"/>
      <c r="M887" s="1"/>
      <c r="N887" s="1"/>
      <c r="O887" s="1"/>
      <c r="P887" s="229"/>
      <c r="Q887" s="1"/>
      <c r="R887" s="1"/>
      <c r="S887" s="1"/>
      <c r="T887" s="1"/>
      <c r="U887" s="1"/>
      <c r="V887" s="1"/>
      <c r="W887" s="1"/>
      <c r="X887" s="1"/>
      <c r="Y887" s="1"/>
      <c r="Z887" s="1"/>
      <c r="AA887" s="1"/>
      <c r="AB887" s="1"/>
      <c r="AC887" s="1"/>
      <c r="AD887" s="1"/>
      <c r="AE887" s="1"/>
      <c r="AF887" s="1"/>
      <c r="AG887" s="1"/>
      <c r="AH887" s="1"/>
      <c r="AI887" s="1"/>
      <c r="AJ887" s="1"/>
      <c r="AK887" s="1"/>
    </row>
    <row r="888" spans="1:37" ht="14.25" customHeight="1">
      <c r="A888" s="425"/>
      <c r="B888" s="1"/>
      <c r="C888" s="1"/>
      <c r="D888" s="1"/>
      <c r="E888" s="1"/>
      <c r="F888" s="1"/>
      <c r="G888" s="1"/>
      <c r="H888" s="1"/>
      <c r="I888" s="1"/>
      <c r="J888" s="1"/>
      <c r="K888" s="1"/>
      <c r="L888" s="1"/>
      <c r="M888" s="1"/>
      <c r="N888" s="1"/>
      <c r="O888" s="1"/>
      <c r="P888" s="229"/>
      <c r="Q888" s="1"/>
      <c r="R888" s="1"/>
      <c r="S888" s="1"/>
      <c r="T888" s="1"/>
      <c r="U888" s="1"/>
      <c r="V888" s="1"/>
      <c r="W888" s="1"/>
      <c r="X888" s="1"/>
      <c r="Y888" s="1"/>
      <c r="Z888" s="1"/>
      <c r="AA888" s="1"/>
      <c r="AB888" s="1"/>
      <c r="AC888" s="1"/>
      <c r="AD888" s="1"/>
      <c r="AE888" s="1"/>
      <c r="AF888" s="1"/>
      <c r="AG888" s="1"/>
      <c r="AH888" s="1"/>
      <c r="AI888" s="1"/>
      <c r="AJ888" s="1"/>
      <c r="AK888" s="1"/>
    </row>
    <row r="889" spans="1:37" ht="14.25" customHeight="1">
      <c r="A889" s="425"/>
      <c r="B889" s="1"/>
      <c r="C889" s="1"/>
      <c r="D889" s="1"/>
      <c r="E889" s="1"/>
      <c r="F889" s="1"/>
      <c r="G889" s="1"/>
      <c r="H889" s="1"/>
      <c r="I889" s="1"/>
      <c r="J889" s="1"/>
      <c r="K889" s="1"/>
      <c r="L889" s="1"/>
      <c r="M889" s="1"/>
      <c r="N889" s="1"/>
      <c r="O889" s="1"/>
      <c r="P889" s="229"/>
      <c r="Q889" s="1"/>
      <c r="R889" s="1"/>
      <c r="S889" s="1"/>
      <c r="T889" s="1"/>
      <c r="U889" s="1"/>
      <c r="V889" s="1"/>
      <c r="W889" s="1"/>
      <c r="X889" s="1"/>
      <c r="Y889" s="1"/>
      <c r="Z889" s="1"/>
      <c r="AA889" s="1"/>
      <c r="AB889" s="1"/>
      <c r="AC889" s="1"/>
      <c r="AD889" s="1"/>
      <c r="AE889" s="1"/>
      <c r="AF889" s="1"/>
      <c r="AG889" s="1"/>
      <c r="AH889" s="1"/>
      <c r="AI889" s="1"/>
      <c r="AJ889" s="1"/>
      <c r="AK889" s="1"/>
    </row>
    <row r="890" spans="1:37" ht="14.25" customHeight="1">
      <c r="A890" s="425"/>
      <c r="B890" s="1"/>
      <c r="C890" s="1"/>
      <c r="D890" s="1"/>
      <c r="E890" s="1"/>
      <c r="F890" s="1"/>
      <c r="G890" s="1"/>
      <c r="H890" s="1"/>
      <c r="I890" s="1"/>
      <c r="J890" s="1"/>
      <c r="K890" s="1"/>
      <c r="L890" s="1"/>
      <c r="M890" s="1"/>
      <c r="N890" s="1"/>
      <c r="O890" s="1"/>
      <c r="P890" s="229"/>
      <c r="Q890" s="1"/>
      <c r="R890" s="1"/>
      <c r="S890" s="1"/>
      <c r="T890" s="1"/>
      <c r="U890" s="1"/>
      <c r="V890" s="1"/>
      <c r="W890" s="1"/>
      <c r="X890" s="1"/>
      <c r="Y890" s="1"/>
      <c r="Z890" s="1"/>
      <c r="AA890" s="1"/>
      <c r="AB890" s="1"/>
      <c r="AC890" s="1"/>
      <c r="AD890" s="1"/>
      <c r="AE890" s="1"/>
      <c r="AF890" s="1"/>
      <c r="AG890" s="1"/>
      <c r="AH890" s="1"/>
      <c r="AI890" s="1"/>
      <c r="AJ890" s="1"/>
      <c r="AK890" s="1"/>
    </row>
    <row r="891" spans="1:37" ht="14.25" customHeight="1">
      <c r="A891" s="425"/>
      <c r="B891" s="1"/>
      <c r="C891" s="1"/>
      <c r="D891" s="1"/>
      <c r="E891" s="1"/>
      <c r="F891" s="1"/>
      <c r="G891" s="1"/>
      <c r="H891" s="1"/>
      <c r="I891" s="1"/>
      <c r="J891" s="1"/>
      <c r="K891" s="1"/>
      <c r="L891" s="1"/>
      <c r="M891" s="1"/>
      <c r="N891" s="1"/>
      <c r="O891" s="1"/>
      <c r="P891" s="229"/>
      <c r="Q891" s="1"/>
      <c r="R891" s="1"/>
      <c r="S891" s="1"/>
      <c r="T891" s="1"/>
      <c r="U891" s="1"/>
      <c r="V891" s="1"/>
      <c r="W891" s="1"/>
      <c r="X891" s="1"/>
      <c r="Y891" s="1"/>
      <c r="Z891" s="1"/>
      <c r="AA891" s="1"/>
      <c r="AB891" s="1"/>
      <c r="AC891" s="1"/>
      <c r="AD891" s="1"/>
      <c r="AE891" s="1"/>
      <c r="AF891" s="1"/>
      <c r="AG891" s="1"/>
      <c r="AH891" s="1"/>
      <c r="AI891" s="1"/>
      <c r="AJ891" s="1"/>
      <c r="AK891" s="1"/>
    </row>
    <row r="892" spans="1:37" ht="14.25" customHeight="1">
      <c r="A892" s="425"/>
      <c r="B892" s="1"/>
      <c r="C892" s="1"/>
      <c r="D892" s="1"/>
      <c r="E892" s="1"/>
      <c r="F892" s="1"/>
      <c r="G892" s="1"/>
      <c r="H892" s="1"/>
      <c r="I892" s="1"/>
      <c r="J892" s="1"/>
      <c r="K892" s="1"/>
      <c r="L892" s="1"/>
      <c r="M892" s="1"/>
      <c r="N892" s="1"/>
      <c r="O892" s="1"/>
      <c r="P892" s="229"/>
      <c r="Q892" s="1"/>
      <c r="R892" s="1"/>
      <c r="S892" s="1"/>
      <c r="T892" s="1"/>
      <c r="U892" s="1"/>
      <c r="V892" s="1"/>
      <c r="W892" s="1"/>
      <c r="X892" s="1"/>
      <c r="Y892" s="1"/>
      <c r="Z892" s="1"/>
      <c r="AA892" s="1"/>
      <c r="AB892" s="1"/>
      <c r="AC892" s="1"/>
      <c r="AD892" s="1"/>
      <c r="AE892" s="1"/>
      <c r="AF892" s="1"/>
      <c r="AG892" s="1"/>
      <c r="AH892" s="1"/>
      <c r="AI892" s="1"/>
      <c r="AJ892" s="1"/>
      <c r="AK892" s="1"/>
    </row>
    <row r="893" spans="1:37" ht="14.25" customHeight="1">
      <c r="A893" s="425"/>
      <c r="B893" s="1"/>
      <c r="C893" s="1"/>
      <c r="D893" s="1"/>
      <c r="E893" s="1"/>
      <c r="F893" s="1"/>
      <c r="G893" s="1"/>
      <c r="H893" s="1"/>
      <c r="I893" s="1"/>
      <c r="J893" s="1"/>
      <c r="K893" s="1"/>
      <c r="L893" s="1"/>
      <c r="M893" s="1"/>
      <c r="N893" s="1"/>
      <c r="O893" s="1"/>
      <c r="P893" s="229"/>
      <c r="Q893" s="1"/>
      <c r="R893" s="1"/>
      <c r="S893" s="1"/>
      <c r="T893" s="1"/>
      <c r="U893" s="1"/>
      <c r="V893" s="1"/>
      <c r="W893" s="1"/>
      <c r="X893" s="1"/>
      <c r="Y893" s="1"/>
      <c r="Z893" s="1"/>
      <c r="AA893" s="1"/>
      <c r="AB893" s="1"/>
      <c r="AC893" s="1"/>
      <c r="AD893" s="1"/>
      <c r="AE893" s="1"/>
      <c r="AF893" s="1"/>
      <c r="AG893" s="1"/>
      <c r="AH893" s="1"/>
      <c r="AI893" s="1"/>
      <c r="AJ893" s="1"/>
      <c r="AK893" s="1"/>
    </row>
    <row r="894" spans="1:37" ht="14.25" customHeight="1">
      <c r="A894" s="425"/>
      <c r="B894" s="1"/>
      <c r="C894" s="1"/>
      <c r="D894" s="1"/>
      <c r="E894" s="1"/>
      <c r="F894" s="1"/>
      <c r="G894" s="1"/>
      <c r="H894" s="1"/>
      <c r="I894" s="1"/>
      <c r="J894" s="1"/>
      <c r="K894" s="1"/>
      <c r="L894" s="1"/>
      <c r="M894" s="1"/>
      <c r="N894" s="1"/>
      <c r="O894" s="1"/>
      <c r="P894" s="229"/>
      <c r="Q894" s="1"/>
      <c r="R894" s="1"/>
      <c r="S894" s="1"/>
      <c r="T894" s="1"/>
      <c r="U894" s="1"/>
      <c r="V894" s="1"/>
      <c r="W894" s="1"/>
      <c r="X894" s="1"/>
      <c r="Y894" s="1"/>
      <c r="Z894" s="1"/>
      <c r="AA894" s="1"/>
      <c r="AB894" s="1"/>
      <c r="AC894" s="1"/>
      <c r="AD894" s="1"/>
      <c r="AE894" s="1"/>
      <c r="AF894" s="1"/>
      <c r="AG894" s="1"/>
      <c r="AH894" s="1"/>
      <c r="AI894" s="1"/>
      <c r="AJ894" s="1"/>
      <c r="AK894" s="1"/>
    </row>
    <row r="895" spans="1:37" ht="14.25" customHeight="1">
      <c r="A895" s="425"/>
      <c r="B895" s="1"/>
      <c r="C895" s="1"/>
      <c r="D895" s="1"/>
      <c r="E895" s="1"/>
      <c r="F895" s="1"/>
      <c r="G895" s="1"/>
      <c r="H895" s="1"/>
      <c r="I895" s="1"/>
      <c r="J895" s="1"/>
      <c r="K895" s="1"/>
      <c r="L895" s="1"/>
      <c r="M895" s="1"/>
      <c r="N895" s="1"/>
      <c r="O895" s="1"/>
      <c r="P895" s="229"/>
      <c r="Q895" s="1"/>
      <c r="R895" s="1"/>
      <c r="S895" s="1"/>
      <c r="T895" s="1"/>
      <c r="U895" s="1"/>
      <c r="V895" s="1"/>
      <c r="W895" s="1"/>
      <c r="X895" s="1"/>
      <c r="Y895" s="1"/>
      <c r="Z895" s="1"/>
      <c r="AA895" s="1"/>
      <c r="AB895" s="1"/>
      <c r="AC895" s="1"/>
      <c r="AD895" s="1"/>
      <c r="AE895" s="1"/>
      <c r="AF895" s="1"/>
      <c r="AG895" s="1"/>
      <c r="AH895" s="1"/>
      <c r="AI895" s="1"/>
      <c r="AJ895" s="1"/>
      <c r="AK895" s="1"/>
    </row>
    <row r="896" spans="1:37" ht="14.25" customHeight="1">
      <c r="A896" s="425"/>
      <c r="B896" s="1"/>
      <c r="C896" s="1"/>
      <c r="D896" s="1"/>
      <c r="E896" s="1"/>
      <c r="F896" s="1"/>
      <c r="G896" s="1"/>
      <c r="H896" s="1"/>
      <c r="I896" s="1"/>
      <c r="J896" s="1"/>
      <c r="K896" s="1"/>
      <c r="L896" s="1"/>
      <c r="M896" s="1"/>
      <c r="N896" s="1"/>
      <c r="O896" s="1"/>
      <c r="P896" s="229"/>
      <c r="Q896" s="1"/>
      <c r="R896" s="1"/>
      <c r="S896" s="1"/>
      <c r="T896" s="1"/>
      <c r="U896" s="1"/>
      <c r="V896" s="1"/>
      <c r="W896" s="1"/>
      <c r="X896" s="1"/>
      <c r="Y896" s="1"/>
      <c r="Z896" s="1"/>
      <c r="AA896" s="1"/>
      <c r="AB896" s="1"/>
      <c r="AC896" s="1"/>
      <c r="AD896" s="1"/>
      <c r="AE896" s="1"/>
      <c r="AF896" s="1"/>
      <c r="AG896" s="1"/>
      <c r="AH896" s="1"/>
      <c r="AI896" s="1"/>
      <c r="AJ896" s="1"/>
      <c r="AK896" s="1"/>
    </row>
    <row r="897" spans="1:37" ht="14.25" customHeight="1">
      <c r="A897" s="425"/>
      <c r="B897" s="1"/>
      <c r="C897" s="1"/>
      <c r="D897" s="1"/>
      <c r="E897" s="1"/>
      <c r="F897" s="1"/>
      <c r="G897" s="1"/>
      <c r="H897" s="1"/>
      <c r="I897" s="1"/>
      <c r="J897" s="1"/>
      <c r="K897" s="1"/>
      <c r="L897" s="1"/>
      <c r="M897" s="1"/>
      <c r="N897" s="1"/>
      <c r="O897" s="1"/>
      <c r="P897" s="229"/>
      <c r="Q897" s="1"/>
      <c r="R897" s="1"/>
      <c r="S897" s="1"/>
      <c r="T897" s="1"/>
      <c r="U897" s="1"/>
      <c r="V897" s="1"/>
      <c r="W897" s="1"/>
      <c r="X897" s="1"/>
      <c r="Y897" s="1"/>
      <c r="Z897" s="1"/>
      <c r="AA897" s="1"/>
      <c r="AB897" s="1"/>
      <c r="AC897" s="1"/>
      <c r="AD897" s="1"/>
      <c r="AE897" s="1"/>
      <c r="AF897" s="1"/>
      <c r="AG897" s="1"/>
      <c r="AH897" s="1"/>
      <c r="AI897" s="1"/>
      <c r="AJ897" s="1"/>
      <c r="AK897" s="1"/>
    </row>
    <row r="898" spans="1:37" ht="14.25" customHeight="1">
      <c r="A898" s="425"/>
      <c r="B898" s="1"/>
      <c r="C898" s="1"/>
      <c r="D898" s="1"/>
      <c r="E898" s="1"/>
      <c r="F898" s="1"/>
      <c r="G898" s="1"/>
      <c r="H898" s="1"/>
      <c r="I898" s="1"/>
      <c r="J898" s="1"/>
      <c r="K898" s="1"/>
      <c r="L898" s="1"/>
      <c r="M898" s="1"/>
      <c r="N898" s="1"/>
      <c r="O898" s="1"/>
      <c r="P898" s="229"/>
      <c r="Q898" s="1"/>
      <c r="R898" s="1"/>
      <c r="S898" s="1"/>
      <c r="T898" s="1"/>
      <c r="U898" s="1"/>
      <c r="V898" s="1"/>
      <c r="W898" s="1"/>
      <c r="X898" s="1"/>
      <c r="Y898" s="1"/>
      <c r="Z898" s="1"/>
      <c r="AA898" s="1"/>
      <c r="AB898" s="1"/>
      <c r="AC898" s="1"/>
      <c r="AD898" s="1"/>
      <c r="AE898" s="1"/>
      <c r="AF898" s="1"/>
      <c r="AG898" s="1"/>
      <c r="AH898" s="1"/>
      <c r="AI898" s="1"/>
      <c r="AJ898" s="1"/>
      <c r="AK898" s="1"/>
    </row>
    <row r="899" spans="1:37" ht="14.25" customHeight="1">
      <c r="A899" s="425"/>
      <c r="B899" s="1"/>
      <c r="C899" s="1"/>
      <c r="D899" s="1"/>
      <c r="E899" s="1"/>
      <c r="F899" s="1"/>
      <c r="G899" s="1"/>
      <c r="H899" s="1"/>
      <c r="I899" s="1"/>
      <c r="J899" s="1"/>
      <c r="K899" s="1"/>
      <c r="L899" s="1"/>
      <c r="M899" s="1"/>
      <c r="N899" s="1"/>
      <c r="O899" s="1"/>
      <c r="P899" s="229"/>
      <c r="Q899" s="1"/>
      <c r="R899" s="1"/>
      <c r="S899" s="1"/>
      <c r="T899" s="1"/>
      <c r="U899" s="1"/>
      <c r="V899" s="1"/>
      <c r="W899" s="1"/>
      <c r="X899" s="1"/>
      <c r="Y899" s="1"/>
      <c r="Z899" s="1"/>
      <c r="AA899" s="1"/>
      <c r="AB899" s="1"/>
      <c r="AC899" s="1"/>
      <c r="AD899" s="1"/>
      <c r="AE899" s="1"/>
      <c r="AF899" s="1"/>
      <c r="AG899" s="1"/>
      <c r="AH899" s="1"/>
      <c r="AI899" s="1"/>
      <c r="AJ899" s="1"/>
      <c r="AK899" s="1"/>
    </row>
    <row r="900" spans="1:37" ht="14.25" customHeight="1">
      <c r="A900" s="425"/>
      <c r="B900" s="1"/>
      <c r="C900" s="1"/>
      <c r="D900" s="1"/>
      <c r="E900" s="1"/>
      <c r="F900" s="1"/>
      <c r="G900" s="1"/>
      <c r="H900" s="1"/>
      <c r="I900" s="1"/>
      <c r="J900" s="1"/>
      <c r="K900" s="1"/>
      <c r="L900" s="1"/>
      <c r="M900" s="1"/>
      <c r="N900" s="1"/>
      <c r="O900" s="1"/>
      <c r="P900" s="229"/>
      <c r="Q900" s="1"/>
      <c r="R900" s="1"/>
      <c r="S900" s="1"/>
      <c r="T900" s="1"/>
      <c r="U900" s="1"/>
      <c r="V900" s="1"/>
      <c r="W900" s="1"/>
      <c r="X900" s="1"/>
      <c r="Y900" s="1"/>
      <c r="Z900" s="1"/>
      <c r="AA900" s="1"/>
      <c r="AB900" s="1"/>
      <c r="AC900" s="1"/>
      <c r="AD900" s="1"/>
      <c r="AE900" s="1"/>
      <c r="AF900" s="1"/>
      <c r="AG900" s="1"/>
      <c r="AH900" s="1"/>
      <c r="AI900" s="1"/>
      <c r="AJ900" s="1"/>
      <c r="AK900" s="1"/>
    </row>
    <row r="901" spans="1:37" ht="14.25" customHeight="1">
      <c r="A901" s="425"/>
      <c r="B901" s="1"/>
      <c r="C901" s="1"/>
      <c r="D901" s="1"/>
      <c r="E901" s="1"/>
      <c r="F901" s="1"/>
      <c r="G901" s="1"/>
      <c r="H901" s="1"/>
      <c r="I901" s="1"/>
      <c r="J901" s="1"/>
      <c r="K901" s="1"/>
      <c r="L901" s="1"/>
      <c r="M901" s="1"/>
      <c r="N901" s="1"/>
      <c r="O901" s="1"/>
      <c r="P901" s="229"/>
      <c r="Q901" s="1"/>
      <c r="R901" s="1"/>
      <c r="S901" s="1"/>
      <c r="T901" s="1"/>
      <c r="U901" s="1"/>
      <c r="V901" s="1"/>
      <c r="W901" s="1"/>
      <c r="X901" s="1"/>
      <c r="Y901" s="1"/>
      <c r="Z901" s="1"/>
      <c r="AA901" s="1"/>
      <c r="AB901" s="1"/>
      <c r="AC901" s="1"/>
      <c r="AD901" s="1"/>
      <c r="AE901" s="1"/>
      <c r="AF901" s="1"/>
      <c r="AG901" s="1"/>
      <c r="AH901" s="1"/>
      <c r="AI901" s="1"/>
      <c r="AJ901" s="1"/>
      <c r="AK901" s="1"/>
    </row>
    <row r="902" spans="1:37" ht="14.25" customHeight="1">
      <c r="A902" s="425"/>
      <c r="B902" s="1"/>
      <c r="C902" s="1"/>
      <c r="D902" s="1"/>
      <c r="E902" s="1"/>
      <c r="F902" s="1"/>
      <c r="G902" s="1"/>
      <c r="H902" s="1"/>
      <c r="I902" s="1"/>
      <c r="J902" s="1"/>
      <c r="K902" s="1"/>
      <c r="L902" s="1"/>
      <c r="M902" s="1"/>
      <c r="N902" s="1"/>
      <c r="O902" s="1"/>
      <c r="P902" s="229"/>
      <c r="Q902" s="1"/>
      <c r="R902" s="1"/>
      <c r="S902" s="1"/>
      <c r="T902" s="1"/>
      <c r="U902" s="1"/>
      <c r="V902" s="1"/>
      <c r="W902" s="1"/>
      <c r="X902" s="1"/>
      <c r="Y902" s="1"/>
      <c r="Z902" s="1"/>
      <c r="AA902" s="1"/>
      <c r="AB902" s="1"/>
      <c r="AC902" s="1"/>
      <c r="AD902" s="1"/>
      <c r="AE902" s="1"/>
      <c r="AF902" s="1"/>
      <c r="AG902" s="1"/>
      <c r="AH902" s="1"/>
      <c r="AI902" s="1"/>
      <c r="AJ902" s="1"/>
      <c r="AK902" s="1"/>
    </row>
    <row r="903" spans="1:37" ht="14.25" customHeight="1">
      <c r="A903" s="425"/>
      <c r="B903" s="1"/>
      <c r="C903" s="1"/>
      <c r="D903" s="1"/>
      <c r="E903" s="1"/>
      <c r="F903" s="1"/>
      <c r="G903" s="1"/>
      <c r="H903" s="1"/>
      <c r="I903" s="1"/>
      <c r="J903" s="1"/>
      <c r="K903" s="1"/>
      <c r="L903" s="1"/>
      <c r="M903" s="1"/>
      <c r="N903" s="1"/>
      <c r="O903" s="1"/>
      <c r="P903" s="229"/>
      <c r="Q903" s="1"/>
      <c r="R903" s="1"/>
      <c r="S903" s="1"/>
      <c r="T903" s="1"/>
      <c r="U903" s="1"/>
      <c r="V903" s="1"/>
      <c r="W903" s="1"/>
      <c r="X903" s="1"/>
      <c r="Y903" s="1"/>
      <c r="Z903" s="1"/>
      <c r="AA903" s="1"/>
      <c r="AB903" s="1"/>
      <c r="AC903" s="1"/>
      <c r="AD903" s="1"/>
      <c r="AE903" s="1"/>
      <c r="AF903" s="1"/>
      <c r="AG903" s="1"/>
      <c r="AH903" s="1"/>
      <c r="AI903" s="1"/>
      <c r="AJ903" s="1"/>
      <c r="AK903" s="1"/>
    </row>
    <row r="904" spans="1:37" ht="14.25" customHeight="1">
      <c r="A904" s="425"/>
      <c r="B904" s="1"/>
      <c r="C904" s="1"/>
      <c r="D904" s="1"/>
      <c r="E904" s="1"/>
      <c r="F904" s="1"/>
      <c r="G904" s="1"/>
      <c r="H904" s="1"/>
      <c r="I904" s="1"/>
      <c r="J904" s="1"/>
      <c r="K904" s="1"/>
      <c r="L904" s="1"/>
      <c r="M904" s="1"/>
      <c r="N904" s="1"/>
      <c r="O904" s="1"/>
      <c r="P904" s="229"/>
      <c r="Q904" s="1"/>
      <c r="R904" s="1"/>
      <c r="S904" s="1"/>
      <c r="T904" s="1"/>
      <c r="U904" s="1"/>
      <c r="V904" s="1"/>
      <c r="W904" s="1"/>
      <c r="X904" s="1"/>
      <c r="Y904" s="1"/>
      <c r="Z904" s="1"/>
      <c r="AA904" s="1"/>
      <c r="AB904" s="1"/>
      <c r="AC904" s="1"/>
      <c r="AD904" s="1"/>
      <c r="AE904" s="1"/>
      <c r="AF904" s="1"/>
      <c r="AG904" s="1"/>
      <c r="AH904" s="1"/>
      <c r="AI904" s="1"/>
      <c r="AJ904" s="1"/>
      <c r="AK904" s="1"/>
    </row>
    <row r="905" spans="1:37" ht="14.25" customHeight="1">
      <c r="A905" s="425"/>
      <c r="B905" s="1"/>
      <c r="C905" s="1"/>
      <c r="D905" s="1"/>
      <c r="E905" s="1"/>
      <c r="F905" s="1"/>
      <c r="G905" s="1"/>
      <c r="H905" s="1"/>
      <c r="I905" s="1"/>
      <c r="J905" s="1"/>
      <c r="K905" s="1"/>
      <c r="L905" s="1"/>
      <c r="M905" s="1"/>
      <c r="N905" s="1"/>
      <c r="O905" s="1"/>
      <c r="P905" s="229"/>
      <c r="Q905" s="1"/>
      <c r="R905" s="1"/>
      <c r="S905" s="1"/>
      <c r="T905" s="1"/>
      <c r="U905" s="1"/>
      <c r="V905" s="1"/>
      <c r="W905" s="1"/>
      <c r="X905" s="1"/>
      <c r="Y905" s="1"/>
      <c r="Z905" s="1"/>
      <c r="AA905" s="1"/>
      <c r="AB905" s="1"/>
      <c r="AC905" s="1"/>
      <c r="AD905" s="1"/>
      <c r="AE905" s="1"/>
      <c r="AF905" s="1"/>
      <c r="AG905" s="1"/>
      <c r="AH905" s="1"/>
      <c r="AI905" s="1"/>
      <c r="AJ905" s="1"/>
      <c r="AK905" s="1"/>
    </row>
    <row r="906" spans="1:37" ht="14.25" customHeight="1">
      <c r="A906" s="425"/>
      <c r="B906" s="1"/>
      <c r="C906" s="1"/>
      <c r="D906" s="1"/>
      <c r="E906" s="1"/>
      <c r="F906" s="1"/>
      <c r="G906" s="1"/>
      <c r="H906" s="1"/>
      <c r="I906" s="1"/>
      <c r="J906" s="1"/>
      <c r="K906" s="1"/>
      <c r="L906" s="1"/>
      <c r="M906" s="1"/>
      <c r="N906" s="1"/>
      <c r="O906" s="1"/>
      <c r="P906" s="229"/>
      <c r="Q906" s="1"/>
      <c r="R906" s="1"/>
      <c r="S906" s="1"/>
      <c r="T906" s="1"/>
      <c r="U906" s="1"/>
      <c r="V906" s="1"/>
      <c r="W906" s="1"/>
      <c r="X906" s="1"/>
      <c r="Y906" s="1"/>
      <c r="Z906" s="1"/>
      <c r="AA906" s="1"/>
      <c r="AB906" s="1"/>
      <c r="AC906" s="1"/>
      <c r="AD906" s="1"/>
      <c r="AE906" s="1"/>
      <c r="AF906" s="1"/>
      <c r="AG906" s="1"/>
      <c r="AH906" s="1"/>
      <c r="AI906" s="1"/>
      <c r="AJ906" s="1"/>
      <c r="AK906" s="1"/>
    </row>
    <row r="907" spans="1:37" ht="14.25" customHeight="1">
      <c r="A907" s="425"/>
      <c r="B907" s="1"/>
      <c r="C907" s="1"/>
      <c r="D907" s="1"/>
      <c r="E907" s="1"/>
      <c r="F907" s="1"/>
      <c r="G907" s="1"/>
      <c r="H907" s="1"/>
      <c r="I907" s="1"/>
      <c r="J907" s="1"/>
      <c r="K907" s="1"/>
      <c r="L907" s="1"/>
      <c r="M907" s="1"/>
      <c r="N907" s="1"/>
      <c r="O907" s="1"/>
      <c r="P907" s="229"/>
      <c r="Q907" s="1"/>
      <c r="R907" s="1"/>
      <c r="S907" s="1"/>
      <c r="T907" s="1"/>
      <c r="U907" s="1"/>
      <c r="V907" s="1"/>
      <c r="W907" s="1"/>
      <c r="X907" s="1"/>
      <c r="Y907" s="1"/>
      <c r="Z907" s="1"/>
      <c r="AA907" s="1"/>
      <c r="AB907" s="1"/>
      <c r="AC907" s="1"/>
      <c r="AD907" s="1"/>
      <c r="AE907" s="1"/>
      <c r="AF907" s="1"/>
      <c r="AG907" s="1"/>
      <c r="AH907" s="1"/>
      <c r="AI907" s="1"/>
      <c r="AJ907" s="1"/>
      <c r="AK907" s="1"/>
    </row>
    <row r="908" spans="1:37" ht="14.25" customHeight="1">
      <c r="A908" s="425"/>
      <c r="B908" s="1"/>
      <c r="C908" s="1"/>
      <c r="D908" s="1"/>
      <c r="E908" s="1"/>
      <c r="F908" s="1"/>
      <c r="G908" s="1"/>
      <c r="H908" s="1"/>
      <c r="I908" s="1"/>
      <c r="J908" s="1"/>
      <c r="K908" s="1"/>
      <c r="L908" s="1"/>
      <c r="M908" s="1"/>
      <c r="N908" s="1"/>
      <c r="O908" s="1"/>
      <c r="P908" s="229"/>
      <c r="Q908" s="1"/>
      <c r="R908" s="1"/>
      <c r="S908" s="1"/>
      <c r="T908" s="1"/>
      <c r="U908" s="1"/>
      <c r="V908" s="1"/>
      <c r="W908" s="1"/>
      <c r="X908" s="1"/>
      <c r="Y908" s="1"/>
      <c r="Z908" s="1"/>
      <c r="AA908" s="1"/>
      <c r="AB908" s="1"/>
      <c r="AC908" s="1"/>
      <c r="AD908" s="1"/>
      <c r="AE908" s="1"/>
      <c r="AF908" s="1"/>
      <c r="AG908" s="1"/>
      <c r="AH908" s="1"/>
      <c r="AI908" s="1"/>
      <c r="AJ908" s="1"/>
      <c r="AK908" s="1"/>
    </row>
    <row r="909" spans="1:37" ht="14.25" customHeight="1">
      <c r="A909" s="425"/>
      <c r="B909" s="1"/>
      <c r="C909" s="1"/>
      <c r="D909" s="1"/>
      <c r="E909" s="1"/>
      <c r="F909" s="1"/>
      <c r="G909" s="1"/>
      <c r="H909" s="1"/>
      <c r="I909" s="1"/>
      <c r="J909" s="1"/>
      <c r="K909" s="1"/>
      <c r="L909" s="1"/>
      <c r="M909" s="1"/>
      <c r="N909" s="1"/>
      <c r="O909" s="1"/>
      <c r="P909" s="229"/>
      <c r="Q909" s="1"/>
      <c r="R909" s="1"/>
      <c r="S909" s="1"/>
      <c r="T909" s="1"/>
      <c r="U909" s="1"/>
      <c r="V909" s="1"/>
      <c r="W909" s="1"/>
      <c r="X909" s="1"/>
      <c r="Y909" s="1"/>
      <c r="Z909" s="1"/>
      <c r="AA909" s="1"/>
      <c r="AB909" s="1"/>
      <c r="AC909" s="1"/>
      <c r="AD909" s="1"/>
      <c r="AE909" s="1"/>
      <c r="AF909" s="1"/>
      <c r="AG909" s="1"/>
      <c r="AH909" s="1"/>
      <c r="AI909" s="1"/>
      <c r="AJ909" s="1"/>
      <c r="AK909" s="1"/>
    </row>
    <row r="910" spans="1:37" ht="14.25" customHeight="1">
      <c r="A910" s="425"/>
      <c r="B910" s="1"/>
      <c r="C910" s="1"/>
      <c r="D910" s="1"/>
      <c r="E910" s="1"/>
      <c r="F910" s="1"/>
      <c r="G910" s="1"/>
      <c r="H910" s="1"/>
      <c r="I910" s="1"/>
      <c r="J910" s="1"/>
      <c r="K910" s="1"/>
      <c r="L910" s="1"/>
      <c r="M910" s="1"/>
      <c r="N910" s="1"/>
      <c r="O910" s="1"/>
      <c r="P910" s="229"/>
      <c r="Q910" s="1"/>
      <c r="R910" s="1"/>
      <c r="S910" s="1"/>
      <c r="T910" s="1"/>
      <c r="U910" s="1"/>
      <c r="V910" s="1"/>
      <c r="W910" s="1"/>
      <c r="X910" s="1"/>
      <c r="Y910" s="1"/>
      <c r="Z910" s="1"/>
      <c r="AA910" s="1"/>
      <c r="AB910" s="1"/>
      <c r="AC910" s="1"/>
      <c r="AD910" s="1"/>
      <c r="AE910" s="1"/>
      <c r="AF910" s="1"/>
      <c r="AG910" s="1"/>
      <c r="AH910" s="1"/>
      <c r="AI910" s="1"/>
      <c r="AJ910" s="1"/>
      <c r="AK910" s="1"/>
    </row>
    <row r="911" spans="1:37" ht="14.25" customHeight="1">
      <c r="A911" s="425"/>
      <c r="B911" s="1"/>
      <c r="C911" s="1"/>
      <c r="D911" s="1"/>
      <c r="E911" s="1"/>
      <c r="F911" s="1"/>
      <c r="G911" s="1"/>
      <c r="H911" s="1"/>
      <c r="I911" s="1"/>
      <c r="J911" s="1"/>
      <c r="K911" s="1"/>
      <c r="L911" s="1"/>
      <c r="M911" s="1"/>
      <c r="N911" s="1"/>
      <c r="O911" s="1"/>
      <c r="P911" s="229"/>
      <c r="Q911" s="1"/>
      <c r="R911" s="1"/>
      <c r="S911" s="1"/>
      <c r="T911" s="1"/>
      <c r="U911" s="1"/>
      <c r="V911" s="1"/>
      <c r="W911" s="1"/>
      <c r="X911" s="1"/>
      <c r="Y911" s="1"/>
      <c r="Z911" s="1"/>
      <c r="AA911" s="1"/>
      <c r="AB911" s="1"/>
      <c r="AC911" s="1"/>
      <c r="AD911" s="1"/>
      <c r="AE911" s="1"/>
      <c r="AF911" s="1"/>
      <c r="AG911" s="1"/>
      <c r="AH911" s="1"/>
      <c r="AI911" s="1"/>
      <c r="AJ911" s="1"/>
      <c r="AK911" s="1"/>
    </row>
    <row r="912" spans="1:37" ht="14.25" customHeight="1">
      <c r="A912" s="425"/>
      <c r="B912" s="1"/>
      <c r="C912" s="1"/>
      <c r="D912" s="1"/>
      <c r="E912" s="1"/>
      <c r="F912" s="1"/>
      <c r="G912" s="1"/>
      <c r="H912" s="1"/>
      <c r="I912" s="1"/>
      <c r="J912" s="1"/>
      <c r="K912" s="1"/>
      <c r="L912" s="1"/>
      <c r="M912" s="1"/>
      <c r="N912" s="1"/>
      <c r="O912" s="1"/>
      <c r="P912" s="229"/>
      <c r="Q912" s="1"/>
      <c r="R912" s="1"/>
      <c r="S912" s="1"/>
      <c r="T912" s="1"/>
      <c r="U912" s="1"/>
      <c r="V912" s="1"/>
      <c r="W912" s="1"/>
      <c r="X912" s="1"/>
      <c r="Y912" s="1"/>
      <c r="Z912" s="1"/>
      <c r="AA912" s="1"/>
      <c r="AB912" s="1"/>
      <c r="AC912" s="1"/>
      <c r="AD912" s="1"/>
      <c r="AE912" s="1"/>
      <c r="AF912" s="1"/>
      <c r="AG912" s="1"/>
      <c r="AH912" s="1"/>
      <c r="AI912" s="1"/>
      <c r="AJ912" s="1"/>
      <c r="AK912" s="1"/>
    </row>
    <row r="913" spans="1:37" ht="14.25" customHeight="1">
      <c r="A913" s="425"/>
      <c r="B913" s="1"/>
      <c r="C913" s="1"/>
      <c r="D913" s="1"/>
      <c r="E913" s="1"/>
      <c r="F913" s="1"/>
      <c r="G913" s="1"/>
      <c r="H913" s="1"/>
      <c r="I913" s="1"/>
      <c r="J913" s="1"/>
      <c r="K913" s="1"/>
      <c r="L913" s="1"/>
      <c r="M913" s="1"/>
      <c r="N913" s="1"/>
      <c r="O913" s="1"/>
      <c r="P913" s="229"/>
      <c r="Q913" s="1"/>
      <c r="R913" s="1"/>
      <c r="S913" s="1"/>
      <c r="T913" s="1"/>
      <c r="U913" s="1"/>
      <c r="V913" s="1"/>
      <c r="W913" s="1"/>
      <c r="X913" s="1"/>
      <c r="Y913" s="1"/>
      <c r="Z913" s="1"/>
      <c r="AA913" s="1"/>
      <c r="AB913" s="1"/>
      <c r="AC913" s="1"/>
      <c r="AD913" s="1"/>
      <c r="AE913" s="1"/>
      <c r="AF913" s="1"/>
      <c r="AG913" s="1"/>
      <c r="AH913" s="1"/>
      <c r="AI913" s="1"/>
      <c r="AJ913" s="1"/>
      <c r="AK913" s="1"/>
    </row>
    <row r="914" spans="1:37" ht="14.25" customHeight="1">
      <c r="A914" s="425"/>
      <c r="B914" s="1"/>
      <c r="C914" s="1"/>
      <c r="D914" s="1"/>
      <c r="E914" s="1"/>
      <c r="F914" s="1"/>
      <c r="G914" s="1"/>
      <c r="H914" s="1"/>
      <c r="I914" s="1"/>
      <c r="J914" s="1"/>
      <c r="K914" s="1"/>
      <c r="L914" s="1"/>
      <c r="M914" s="1"/>
      <c r="N914" s="1"/>
      <c r="O914" s="1"/>
      <c r="P914" s="229"/>
      <c r="Q914" s="1"/>
      <c r="R914" s="1"/>
      <c r="S914" s="1"/>
      <c r="T914" s="1"/>
      <c r="U914" s="1"/>
      <c r="V914" s="1"/>
      <c r="W914" s="1"/>
      <c r="X914" s="1"/>
      <c r="Y914" s="1"/>
      <c r="Z914" s="1"/>
      <c r="AA914" s="1"/>
      <c r="AB914" s="1"/>
      <c r="AC914" s="1"/>
      <c r="AD914" s="1"/>
      <c r="AE914" s="1"/>
      <c r="AF914" s="1"/>
      <c r="AG914" s="1"/>
      <c r="AH914" s="1"/>
      <c r="AI914" s="1"/>
      <c r="AJ914" s="1"/>
      <c r="AK914" s="1"/>
    </row>
    <row r="915" spans="1:37" ht="14.25" customHeight="1">
      <c r="A915" s="425"/>
      <c r="B915" s="1"/>
      <c r="C915" s="1"/>
      <c r="D915" s="1"/>
      <c r="E915" s="1"/>
      <c r="F915" s="1"/>
      <c r="G915" s="1"/>
      <c r="H915" s="1"/>
      <c r="I915" s="1"/>
      <c r="J915" s="1"/>
      <c r="K915" s="1"/>
      <c r="L915" s="1"/>
      <c r="M915" s="1"/>
      <c r="N915" s="1"/>
      <c r="O915" s="1"/>
      <c r="P915" s="229"/>
      <c r="Q915" s="1"/>
      <c r="R915" s="1"/>
      <c r="S915" s="1"/>
      <c r="T915" s="1"/>
      <c r="U915" s="1"/>
      <c r="V915" s="1"/>
      <c r="W915" s="1"/>
      <c r="X915" s="1"/>
      <c r="Y915" s="1"/>
      <c r="Z915" s="1"/>
      <c r="AA915" s="1"/>
      <c r="AB915" s="1"/>
      <c r="AC915" s="1"/>
      <c r="AD915" s="1"/>
      <c r="AE915" s="1"/>
      <c r="AF915" s="1"/>
      <c r="AG915" s="1"/>
      <c r="AH915" s="1"/>
      <c r="AI915" s="1"/>
      <c r="AJ915" s="1"/>
      <c r="AK915" s="1"/>
    </row>
    <row r="916" spans="1:37" ht="14.25" customHeight="1">
      <c r="A916" s="425"/>
      <c r="B916" s="1"/>
      <c r="C916" s="1"/>
      <c r="D916" s="1"/>
      <c r="E916" s="1"/>
      <c r="F916" s="1"/>
      <c r="G916" s="1"/>
      <c r="H916" s="1"/>
      <c r="I916" s="1"/>
      <c r="J916" s="1"/>
      <c r="K916" s="1"/>
      <c r="L916" s="1"/>
      <c r="M916" s="1"/>
      <c r="N916" s="1"/>
      <c r="O916" s="1"/>
      <c r="P916" s="229"/>
      <c r="Q916" s="1"/>
      <c r="R916" s="1"/>
      <c r="S916" s="1"/>
      <c r="T916" s="1"/>
      <c r="U916" s="1"/>
      <c r="V916" s="1"/>
      <c r="W916" s="1"/>
      <c r="X916" s="1"/>
      <c r="Y916" s="1"/>
      <c r="Z916" s="1"/>
      <c r="AA916" s="1"/>
      <c r="AB916" s="1"/>
      <c r="AC916" s="1"/>
      <c r="AD916" s="1"/>
      <c r="AE916" s="1"/>
      <c r="AF916" s="1"/>
      <c r="AG916" s="1"/>
      <c r="AH916" s="1"/>
      <c r="AI916" s="1"/>
      <c r="AJ916" s="1"/>
      <c r="AK916" s="1"/>
    </row>
    <row r="917" spans="1:37" ht="14.25" customHeight="1">
      <c r="A917" s="425"/>
      <c r="B917" s="1"/>
      <c r="C917" s="1"/>
      <c r="D917" s="1"/>
      <c r="E917" s="1"/>
      <c r="F917" s="1"/>
      <c r="G917" s="1"/>
      <c r="H917" s="1"/>
      <c r="I917" s="1"/>
      <c r="J917" s="1"/>
      <c r="K917" s="1"/>
      <c r="L917" s="1"/>
      <c r="M917" s="1"/>
      <c r="N917" s="1"/>
      <c r="O917" s="1"/>
      <c r="P917" s="229"/>
      <c r="Q917" s="1"/>
      <c r="R917" s="1"/>
      <c r="S917" s="1"/>
      <c r="T917" s="1"/>
      <c r="U917" s="1"/>
      <c r="V917" s="1"/>
      <c r="W917" s="1"/>
      <c r="X917" s="1"/>
      <c r="Y917" s="1"/>
      <c r="Z917" s="1"/>
      <c r="AA917" s="1"/>
      <c r="AB917" s="1"/>
      <c r="AC917" s="1"/>
      <c r="AD917" s="1"/>
      <c r="AE917" s="1"/>
      <c r="AF917" s="1"/>
      <c r="AG917" s="1"/>
      <c r="AH917" s="1"/>
      <c r="AI917" s="1"/>
      <c r="AJ917" s="1"/>
      <c r="AK917" s="1"/>
    </row>
    <row r="918" spans="1:37" ht="14.25" customHeight="1">
      <c r="A918" s="425"/>
      <c r="B918" s="1"/>
      <c r="C918" s="1"/>
      <c r="D918" s="1"/>
      <c r="E918" s="1"/>
      <c r="F918" s="1"/>
      <c r="G918" s="1"/>
      <c r="H918" s="1"/>
      <c r="I918" s="1"/>
      <c r="J918" s="1"/>
      <c r="K918" s="1"/>
      <c r="L918" s="1"/>
      <c r="M918" s="1"/>
      <c r="N918" s="1"/>
      <c r="O918" s="1"/>
      <c r="P918" s="229"/>
      <c r="Q918" s="1"/>
      <c r="R918" s="1"/>
      <c r="S918" s="1"/>
      <c r="T918" s="1"/>
      <c r="U918" s="1"/>
      <c r="V918" s="1"/>
      <c r="W918" s="1"/>
      <c r="X918" s="1"/>
      <c r="Y918" s="1"/>
      <c r="Z918" s="1"/>
      <c r="AA918" s="1"/>
      <c r="AB918" s="1"/>
      <c r="AC918" s="1"/>
      <c r="AD918" s="1"/>
      <c r="AE918" s="1"/>
      <c r="AF918" s="1"/>
      <c r="AG918" s="1"/>
      <c r="AH918" s="1"/>
      <c r="AI918" s="1"/>
      <c r="AJ918" s="1"/>
      <c r="AK918" s="1"/>
    </row>
    <row r="919" spans="1:37" ht="14.25" customHeight="1">
      <c r="A919" s="425"/>
      <c r="B919" s="1"/>
      <c r="C919" s="1"/>
      <c r="D919" s="1"/>
      <c r="E919" s="1"/>
      <c r="F919" s="1"/>
      <c r="G919" s="1"/>
      <c r="H919" s="1"/>
      <c r="I919" s="1"/>
      <c r="J919" s="1"/>
      <c r="K919" s="1"/>
      <c r="L919" s="1"/>
      <c r="M919" s="1"/>
      <c r="N919" s="1"/>
      <c r="O919" s="1"/>
      <c r="P919" s="229"/>
      <c r="Q919" s="1"/>
      <c r="R919" s="1"/>
      <c r="S919" s="1"/>
      <c r="T919" s="1"/>
      <c r="U919" s="1"/>
      <c r="V919" s="1"/>
      <c r="W919" s="1"/>
      <c r="X919" s="1"/>
      <c r="Y919" s="1"/>
      <c r="Z919" s="1"/>
      <c r="AA919" s="1"/>
      <c r="AB919" s="1"/>
      <c r="AC919" s="1"/>
      <c r="AD919" s="1"/>
      <c r="AE919" s="1"/>
      <c r="AF919" s="1"/>
      <c r="AG919" s="1"/>
      <c r="AH919" s="1"/>
      <c r="AI919" s="1"/>
      <c r="AJ919" s="1"/>
      <c r="AK919" s="1"/>
    </row>
    <row r="920" spans="1:37" ht="14.25" customHeight="1">
      <c r="A920" s="425"/>
      <c r="B920" s="1"/>
      <c r="C920" s="1"/>
      <c r="D920" s="1"/>
      <c r="E920" s="1"/>
      <c r="F920" s="1"/>
      <c r="G920" s="1"/>
      <c r="H920" s="1"/>
      <c r="I920" s="1"/>
      <c r="J920" s="1"/>
      <c r="K920" s="1"/>
      <c r="L920" s="1"/>
      <c r="M920" s="1"/>
      <c r="N920" s="1"/>
      <c r="O920" s="1"/>
      <c r="P920" s="229"/>
      <c r="Q920" s="1"/>
      <c r="R920" s="1"/>
      <c r="S920" s="1"/>
      <c r="T920" s="1"/>
      <c r="U920" s="1"/>
      <c r="V920" s="1"/>
      <c r="W920" s="1"/>
      <c r="X920" s="1"/>
      <c r="Y920" s="1"/>
      <c r="Z920" s="1"/>
      <c r="AA920" s="1"/>
      <c r="AB920" s="1"/>
      <c r="AC920" s="1"/>
      <c r="AD920" s="1"/>
      <c r="AE920" s="1"/>
      <c r="AF920" s="1"/>
      <c r="AG920" s="1"/>
      <c r="AH920" s="1"/>
      <c r="AI920" s="1"/>
      <c r="AJ920" s="1"/>
      <c r="AK920" s="1"/>
    </row>
    <row r="921" spans="1:37" ht="14.25" customHeight="1">
      <c r="A921" s="425"/>
      <c r="B921" s="1"/>
      <c r="C921" s="1"/>
      <c r="D921" s="1"/>
      <c r="E921" s="1"/>
      <c r="F921" s="1"/>
      <c r="G921" s="1"/>
      <c r="H921" s="1"/>
      <c r="I921" s="1"/>
      <c r="J921" s="1"/>
      <c r="K921" s="1"/>
      <c r="L921" s="1"/>
      <c r="M921" s="1"/>
      <c r="N921" s="1"/>
      <c r="O921" s="1"/>
      <c r="P921" s="229"/>
      <c r="Q921" s="1"/>
      <c r="R921" s="1"/>
      <c r="S921" s="1"/>
      <c r="T921" s="1"/>
      <c r="U921" s="1"/>
      <c r="V921" s="1"/>
      <c r="W921" s="1"/>
      <c r="X921" s="1"/>
      <c r="Y921" s="1"/>
      <c r="Z921" s="1"/>
      <c r="AA921" s="1"/>
      <c r="AB921" s="1"/>
      <c r="AC921" s="1"/>
      <c r="AD921" s="1"/>
      <c r="AE921" s="1"/>
      <c r="AF921" s="1"/>
      <c r="AG921" s="1"/>
      <c r="AH921" s="1"/>
      <c r="AI921" s="1"/>
      <c r="AJ921" s="1"/>
      <c r="AK921" s="1"/>
    </row>
    <row r="922" spans="1:37" ht="14.25" customHeight="1">
      <c r="A922" s="425"/>
      <c r="B922" s="1"/>
      <c r="C922" s="1"/>
      <c r="D922" s="1"/>
      <c r="E922" s="1"/>
      <c r="F922" s="1"/>
      <c r="G922" s="1"/>
      <c r="H922" s="1"/>
      <c r="I922" s="1"/>
      <c r="J922" s="1"/>
      <c r="K922" s="1"/>
      <c r="L922" s="1"/>
      <c r="M922" s="1"/>
      <c r="N922" s="1"/>
      <c r="O922" s="1"/>
      <c r="P922" s="229"/>
      <c r="Q922" s="1"/>
      <c r="R922" s="1"/>
      <c r="S922" s="1"/>
      <c r="T922" s="1"/>
      <c r="U922" s="1"/>
      <c r="V922" s="1"/>
      <c r="W922" s="1"/>
      <c r="X922" s="1"/>
      <c r="Y922" s="1"/>
      <c r="Z922" s="1"/>
      <c r="AA922" s="1"/>
      <c r="AB922" s="1"/>
      <c r="AC922" s="1"/>
      <c r="AD922" s="1"/>
      <c r="AE922" s="1"/>
      <c r="AF922" s="1"/>
      <c r="AG922" s="1"/>
      <c r="AH922" s="1"/>
      <c r="AI922" s="1"/>
      <c r="AJ922" s="1"/>
      <c r="AK922" s="1"/>
    </row>
    <row r="923" spans="1:37" ht="14.25" customHeight="1">
      <c r="A923" s="425"/>
      <c r="B923" s="1"/>
      <c r="C923" s="1"/>
      <c r="D923" s="1"/>
      <c r="E923" s="1"/>
      <c r="F923" s="1"/>
      <c r="G923" s="1"/>
      <c r="H923" s="1"/>
      <c r="I923" s="1"/>
      <c r="J923" s="1"/>
      <c r="K923" s="1"/>
      <c r="L923" s="1"/>
      <c r="M923" s="1"/>
      <c r="N923" s="1"/>
      <c r="O923" s="1"/>
      <c r="P923" s="229"/>
      <c r="Q923" s="1"/>
      <c r="R923" s="1"/>
      <c r="S923" s="1"/>
      <c r="T923" s="1"/>
      <c r="U923" s="1"/>
      <c r="V923" s="1"/>
      <c r="W923" s="1"/>
      <c r="X923" s="1"/>
      <c r="Y923" s="1"/>
      <c r="Z923" s="1"/>
      <c r="AA923" s="1"/>
      <c r="AB923" s="1"/>
      <c r="AC923" s="1"/>
      <c r="AD923" s="1"/>
      <c r="AE923" s="1"/>
      <c r="AF923" s="1"/>
      <c r="AG923" s="1"/>
      <c r="AH923" s="1"/>
      <c r="AI923" s="1"/>
      <c r="AJ923" s="1"/>
      <c r="AK923" s="1"/>
    </row>
    <row r="924" spans="1:37" ht="14.25" customHeight="1">
      <c r="A924" s="425"/>
      <c r="B924" s="1"/>
      <c r="C924" s="1"/>
      <c r="D924" s="1"/>
      <c r="E924" s="1"/>
      <c r="F924" s="1"/>
      <c r="G924" s="1"/>
      <c r="H924" s="1"/>
      <c r="I924" s="1"/>
      <c r="J924" s="1"/>
      <c r="K924" s="1"/>
      <c r="L924" s="1"/>
      <c r="M924" s="1"/>
      <c r="N924" s="1"/>
      <c r="O924" s="1"/>
      <c r="P924" s="229"/>
      <c r="Q924" s="1"/>
      <c r="R924" s="1"/>
      <c r="S924" s="1"/>
      <c r="T924" s="1"/>
      <c r="U924" s="1"/>
      <c r="V924" s="1"/>
      <c r="W924" s="1"/>
      <c r="X924" s="1"/>
      <c r="Y924" s="1"/>
      <c r="Z924" s="1"/>
      <c r="AA924" s="1"/>
      <c r="AB924" s="1"/>
      <c r="AC924" s="1"/>
      <c r="AD924" s="1"/>
      <c r="AE924" s="1"/>
      <c r="AF924" s="1"/>
      <c r="AG924" s="1"/>
      <c r="AH924" s="1"/>
      <c r="AI924" s="1"/>
      <c r="AJ924" s="1"/>
      <c r="AK924" s="1"/>
    </row>
    <row r="925" spans="1:37" ht="14.25" customHeight="1">
      <c r="A925" s="425"/>
      <c r="B925" s="1"/>
      <c r="C925" s="1"/>
      <c r="D925" s="1"/>
      <c r="E925" s="1"/>
      <c r="F925" s="1"/>
      <c r="G925" s="1"/>
      <c r="H925" s="1"/>
      <c r="I925" s="1"/>
      <c r="J925" s="1"/>
      <c r="K925" s="1"/>
      <c r="L925" s="1"/>
      <c r="M925" s="1"/>
      <c r="N925" s="1"/>
      <c r="O925" s="1"/>
      <c r="P925" s="229"/>
      <c r="Q925" s="1"/>
      <c r="R925" s="1"/>
      <c r="S925" s="1"/>
      <c r="T925" s="1"/>
      <c r="U925" s="1"/>
      <c r="V925" s="1"/>
      <c r="W925" s="1"/>
      <c r="X925" s="1"/>
      <c r="Y925" s="1"/>
      <c r="Z925" s="1"/>
      <c r="AA925" s="1"/>
      <c r="AB925" s="1"/>
      <c r="AC925" s="1"/>
      <c r="AD925" s="1"/>
      <c r="AE925" s="1"/>
      <c r="AF925" s="1"/>
      <c r="AG925" s="1"/>
      <c r="AH925" s="1"/>
      <c r="AI925" s="1"/>
      <c r="AJ925" s="1"/>
      <c r="AK925" s="1"/>
    </row>
    <row r="926" spans="1:37" ht="14.25" customHeight="1">
      <c r="A926" s="425"/>
      <c r="B926" s="1"/>
      <c r="C926" s="1"/>
      <c r="D926" s="1"/>
      <c r="E926" s="1"/>
      <c r="F926" s="1"/>
      <c r="G926" s="1"/>
      <c r="H926" s="1"/>
      <c r="I926" s="1"/>
      <c r="J926" s="1"/>
      <c r="K926" s="1"/>
      <c r="L926" s="1"/>
      <c r="M926" s="1"/>
      <c r="N926" s="1"/>
      <c r="O926" s="1"/>
      <c r="P926" s="229"/>
      <c r="Q926" s="1"/>
      <c r="R926" s="1"/>
      <c r="S926" s="1"/>
      <c r="T926" s="1"/>
      <c r="U926" s="1"/>
      <c r="V926" s="1"/>
      <c r="W926" s="1"/>
      <c r="X926" s="1"/>
      <c r="Y926" s="1"/>
      <c r="Z926" s="1"/>
      <c r="AA926" s="1"/>
      <c r="AB926" s="1"/>
      <c r="AC926" s="1"/>
      <c r="AD926" s="1"/>
      <c r="AE926" s="1"/>
      <c r="AF926" s="1"/>
      <c r="AG926" s="1"/>
      <c r="AH926" s="1"/>
      <c r="AI926" s="1"/>
      <c r="AJ926" s="1"/>
      <c r="AK926" s="1"/>
    </row>
    <row r="927" spans="1:37" ht="14.25" customHeight="1">
      <c r="A927" s="425"/>
      <c r="B927" s="1"/>
      <c r="C927" s="1"/>
      <c r="D927" s="1"/>
      <c r="E927" s="1"/>
      <c r="F927" s="1"/>
      <c r="G927" s="1"/>
      <c r="H927" s="1"/>
      <c r="I927" s="1"/>
      <c r="J927" s="1"/>
      <c r="K927" s="1"/>
      <c r="L927" s="1"/>
      <c r="M927" s="1"/>
      <c r="N927" s="1"/>
      <c r="O927" s="1"/>
      <c r="P927" s="229"/>
      <c r="Q927" s="1"/>
      <c r="R927" s="1"/>
      <c r="S927" s="1"/>
      <c r="T927" s="1"/>
      <c r="U927" s="1"/>
      <c r="V927" s="1"/>
      <c r="W927" s="1"/>
      <c r="X927" s="1"/>
      <c r="Y927" s="1"/>
      <c r="Z927" s="1"/>
      <c r="AA927" s="1"/>
      <c r="AB927" s="1"/>
      <c r="AC927" s="1"/>
      <c r="AD927" s="1"/>
      <c r="AE927" s="1"/>
      <c r="AF927" s="1"/>
      <c r="AG927" s="1"/>
      <c r="AH927" s="1"/>
      <c r="AI927" s="1"/>
      <c r="AJ927" s="1"/>
      <c r="AK927" s="1"/>
    </row>
    <row r="928" spans="1:37" ht="14.25" customHeight="1">
      <c r="A928" s="425"/>
      <c r="B928" s="1"/>
      <c r="C928" s="1"/>
      <c r="D928" s="1"/>
      <c r="E928" s="1"/>
      <c r="F928" s="1"/>
      <c r="G928" s="1"/>
      <c r="H928" s="1"/>
      <c r="I928" s="1"/>
      <c r="J928" s="1"/>
      <c r="K928" s="1"/>
      <c r="L928" s="1"/>
      <c r="M928" s="1"/>
      <c r="N928" s="1"/>
      <c r="O928" s="1"/>
      <c r="P928" s="229"/>
      <c r="Q928" s="1"/>
      <c r="R928" s="1"/>
      <c r="S928" s="1"/>
      <c r="T928" s="1"/>
      <c r="U928" s="1"/>
      <c r="V928" s="1"/>
      <c r="W928" s="1"/>
      <c r="X928" s="1"/>
      <c r="Y928" s="1"/>
      <c r="Z928" s="1"/>
      <c r="AA928" s="1"/>
      <c r="AB928" s="1"/>
      <c r="AC928" s="1"/>
      <c r="AD928" s="1"/>
      <c r="AE928" s="1"/>
      <c r="AF928" s="1"/>
      <c r="AG928" s="1"/>
      <c r="AH928" s="1"/>
      <c r="AI928" s="1"/>
      <c r="AJ928" s="1"/>
      <c r="AK928" s="1"/>
    </row>
    <row r="929" spans="1:37" ht="14.25" customHeight="1">
      <c r="A929" s="425"/>
      <c r="B929" s="1"/>
      <c r="C929" s="1"/>
      <c r="D929" s="1"/>
      <c r="E929" s="1"/>
      <c r="F929" s="1"/>
      <c r="G929" s="1"/>
      <c r="H929" s="1"/>
      <c r="I929" s="1"/>
      <c r="J929" s="1"/>
      <c r="K929" s="1"/>
      <c r="L929" s="1"/>
      <c r="M929" s="1"/>
      <c r="N929" s="1"/>
      <c r="O929" s="1"/>
      <c r="P929" s="229"/>
      <c r="Q929" s="1"/>
      <c r="R929" s="1"/>
      <c r="S929" s="1"/>
      <c r="T929" s="1"/>
      <c r="U929" s="1"/>
      <c r="V929" s="1"/>
      <c r="W929" s="1"/>
      <c r="X929" s="1"/>
      <c r="Y929" s="1"/>
      <c r="Z929" s="1"/>
      <c r="AA929" s="1"/>
      <c r="AB929" s="1"/>
      <c r="AC929" s="1"/>
      <c r="AD929" s="1"/>
      <c r="AE929" s="1"/>
      <c r="AF929" s="1"/>
      <c r="AG929" s="1"/>
      <c r="AH929" s="1"/>
      <c r="AI929" s="1"/>
      <c r="AJ929" s="1"/>
      <c r="AK929" s="1"/>
    </row>
    <row r="930" spans="1:37" ht="14.25" customHeight="1">
      <c r="A930" s="425"/>
      <c r="B930" s="1"/>
      <c r="C930" s="1"/>
      <c r="D930" s="1"/>
      <c r="E930" s="1"/>
      <c r="F930" s="1"/>
      <c r="G930" s="1"/>
      <c r="H930" s="1"/>
      <c r="I930" s="1"/>
      <c r="J930" s="1"/>
      <c r="K930" s="1"/>
      <c r="L930" s="1"/>
      <c r="M930" s="1"/>
      <c r="N930" s="1"/>
      <c r="O930" s="1"/>
      <c r="P930" s="229"/>
      <c r="Q930" s="1"/>
      <c r="R930" s="1"/>
      <c r="S930" s="1"/>
      <c r="T930" s="1"/>
      <c r="U930" s="1"/>
      <c r="V930" s="1"/>
      <c r="W930" s="1"/>
      <c r="X930" s="1"/>
      <c r="Y930" s="1"/>
      <c r="Z930" s="1"/>
      <c r="AA930" s="1"/>
      <c r="AB930" s="1"/>
      <c r="AC930" s="1"/>
      <c r="AD930" s="1"/>
      <c r="AE930" s="1"/>
      <c r="AF930" s="1"/>
      <c r="AG930" s="1"/>
      <c r="AH930" s="1"/>
      <c r="AI930" s="1"/>
      <c r="AJ930" s="1"/>
      <c r="AK930" s="1"/>
    </row>
    <row r="931" spans="1:37" ht="14.25" customHeight="1">
      <c r="A931" s="425"/>
      <c r="B931" s="1"/>
      <c r="C931" s="1"/>
      <c r="D931" s="1"/>
      <c r="E931" s="1"/>
      <c r="F931" s="1"/>
      <c r="G931" s="1"/>
      <c r="H931" s="1"/>
      <c r="I931" s="1"/>
      <c r="J931" s="1"/>
      <c r="K931" s="1"/>
      <c r="L931" s="1"/>
      <c r="M931" s="1"/>
      <c r="N931" s="1"/>
      <c r="O931" s="1"/>
      <c r="P931" s="229"/>
      <c r="Q931" s="1"/>
      <c r="R931" s="1"/>
      <c r="S931" s="1"/>
      <c r="T931" s="1"/>
      <c r="U931" s="1"/>
      <c r="V931" s="1"/>
      <c r="W931" s="1"/>
      <c r="X931" s="1"/>
      <c r="Y931" s="1"/>
      <c r="Z931" s="1"/>
      <c r="AA931" s="1"/>
      <c r="AB931" s="1"/>
      <c r="AC931" s="1"/>
      <c r="AD931" s="1"/>
      <c r="AE931" s="1"/>
      <c r="AF931" s="1"/>
      <c r="AG931" s="1"/>
      <c r="AH931" s="1"/>
      <c r="AI931" s="1"/>
      <c r="AJ931" s="1"/>
      <c r="AK931" s="1"/>
    </row>
    <row r="932" spans="1:37" ht="14.25" customHeight="1">
      <c r="A932" s="425"/>
      <c r="B932" s="1"/>
      <c r="C932" s="1"/>
      <c r="D932" s="1"/>
      <c r="E932" s="1"/>
      <c r="F932" s="1"/>
      <c r="G932" s="1"/>
      <c r="H932" s="1"/>
      <c r="I932" s="1"/>
      <c r="J932" s="1"/>
      <c r="K932" s="1"/>
      <c r="L932" s="1"/>
      <c r="M932" s="1"/>
      <c r="N932" s="1"/>
      <c r="O932" s="1"/>
      <c r="P932" s="229"/>
      <c r="Q932" s="1"/>
      <c r="R932" s="1"/>
      <c r="S932" s="1"/>
      <c r="T932" s="1"/>
      <c r="U932" s="1"/>
      <c r="V932" s="1"/>
      <c r="W932" s="1"/>
      <c r="X932" s="1"/>
      <c r="Y932" s="1"/>
      <c r="Z932" s="1"/>
      <c r="AA932" s="1"/>
      <c r="AB932" s="1"/>
      <c r="AC932" s="1"/>
      <c r="AD932" s="1"/>
      <c r="AE932" s="1"/>
      <c r="AF932" s="1"/>
      <c r="AG932" s="1"/>
      <c r="AH932" s="1"/>
      <c r="AI932" s="1"/>
      <c r="AJ932" s="1"/>
      <c r="AK932" s="1"/>
    </row>
    <row r="933" spans="1:37" ht="14.25" customHeight="1">
      <c r="A933" s="425"/>
      <c r="B933" s="1"/>
      <c r="C933" s="1"/>
      <c r="D933" s="1"/>
      <c r="E933" s="1"/>
      <c r="F933" s="1"/>
      <c r="G933" s="1"/>
      <c r="H933" s="1"/>
      <c r="I933" s="1"/>
      <c r="J933" s="1"/>
      <c r="K933" s="1"/>
      <c r="L933" s="1"/>
      <c r="M933" s="1"/>
      <c r="N933" s="1"/>
      <c r="O933" s="1"/>
      <c r="P933" s="229"/>
      <c r="Q933" s="1"/>
      <c r="R933" s="1"/>
      <c r="S933" s="1"/>
      <c r="T933" s="1"/>
      <c r="U933" s="1"/>
      <c r="V933" s="1"/>
      <c r="W933" s="1"/>
      <c r="X933" s="1"/>
      <c r="Y933" s="1"/>
      <c r="Z933" s="1"/>
      <c r="AA933" s="1"/>
      <c r="AB933" s="1"/>
      <c r="AC933" s="1"/>
      <c r="AD933" s="1"/>
      <c r="AE933" s="1"/>
      <c r="AF933" s="1"/>
      <c r="AG933" s="1"/>
      <c r="AH933" s="1"/>
      <c r="AI933" s="1"/>
      <c r="AJ933" s="1"/>
      <c r="AK933" s="1"/>
    </row>
    <row r="934" spans="1:37" ht="14.25" customHeight="1">
      <c r="A934" s="425"/>
      <c r="B934" s="1"/>
      <c r="C934" s="1"/>
      <c r="D934" s="1"/>
      <c r="E934" s="1"/>
      <c r="F934" s="1"/>
      <c r="G934" s="1"/>
      <c r="H934" s="1"/>
      <c r="I934" s="1"/>
      <c r="J934" s="1"/>
      <c r="K934" s="1"/>
      <c r="L934" s="1"/>
      <c r="M934" s="1"/>
      <c r="N934" s="1"/>
      <c r="O934" s="1"/>
      <c r="P934" s="229"/>
      <c r="Q934" s="1"/>
      <c r="R934" s="1"/>
      <c r="S934" s="1"/>
      <c r="T934" s="1"/>
      <c r="U934" s="1"/>
      <c r="V934" s="1"/>
      <c r="W934" s="1"/>
      <c r="X934" s="1"/>
      <c r="Y934" s="1"/>
      <c r="Z934" s="1"/>
      <c r="AA934" s="1"/>
      <c r="AB934" s="1"/>
      <c r="AC934" s="1"/>
      <c r="AD934" s="1"/>
      <c r="AE934" s="1"/>
      <c r="AF934" s="1"/>
      <c r="AG934" s="1"/>
      <c r="AH934" s="1"/>
      <c r="AI934" s="1"/>
      <c r="AJ934" s="1"/>
      <c r="AK934" s="1"/>
    </row>
    <row r="935" spans="1:37" ht="14.25" customHeight="1">
      <c r="A935" s="425"/>
      <c r="B935" s="1"/>
      <c r="C935" s="1"/>
      <c r="D935" s="1"/>
      <c r="E935" s="1"/>
      <c r="F935" s="1"/>
      <c r="G935" s="1"/>
      <c r="H935" s="1"/>
      <c r="I935" s="1"/>
      <c r="J935" s="1"/>
      <c r="K935" s="1"/>
      <c r="L935" s="1"/>
      <c r="M935" s="1"/>
      <c r="N935" s="1"/>
      <c r="O935" s="1"/>
      <c r="P935" s="229"/>
      <c r="Q935" s="1"/>
      <c r="R935" s="1"/>
      <c r="S935" s="1"/>
      <c r="T935" s="1"/>
      <c r="U935" s="1"/>
      <c r="V935" s="1"/>
      <c r="W935" s="1"/>
      <c r="X935" s="1"/>
      <c r="Y935" s="1"/>
      <c r="Z935" s="1"/>
      <c r="AA935" s="1"/>
      <c r="AB935" s="1"/>
      <c r="AC935" s="1"/>
      <c r="AD935" s="1"/>
      <c r="AE935" s="1"/>
      <c r="AF935" s="1"/>
      <c r="AG935" s="1"/>
      <c r="AH935" s="1"/>
      <c r="AI935" s="1"/>
      <c r="AJ935" s="1"/>
      <c r="AK935" s="1"/>
    </row>
    <row r="936" spans="1:37" ht="14.25" customHeight="1">
      <c r="A936" s="425"/>
      <c r="B936" s="1"/>
      <c r="C936" s="1"/>
      <c r="D936" s="1"/>
      <c r="E936" s="1"/>
      <c r="F936" s="1"/>
      <c r="G936" s="1"/>
      <c r="H936" s="1"/>
      <c r="I936" s="1"/>
      <c r="J936" s="1"/>
      <c r="K936" s="1"/>
      <c r="L936" s="1"/>
      <c r="M936" s="1"/>
      <c r="N936" s="1"/>
      <c r="O936" s="1"/>
      <c r="P936" s="229"/>
      <c r="Q936" s="1"/>
      <c r="R936" s="1"/>
      <c r="S936" s="1"/>
      <c r="T936" s="1"/>
      <c r="U936" s="1"/>
      <c r="V936" s="1"/>
      <c r="W936" s="1"/>
      <c r="X936" s="1"/>
      <c r="Y936" s="1"/>
      <c r="Z936" s="1"/>
      <c r="AA936" s="1"/>
      <c r="AB936" s="1"/>
      <c r="AC936" s="1"/>
      <c r="AD936" s="1"/>
      <c r="AE936" s="1"/>
      <c r="AF936" s="1"/>
      <c r="AG936" s="1"/>
      <c r="AH936" s="1"/>
      <c r="AI936" s="1"/>
      <c r="AJ936" s="1"/>
      <c r="AK936" s="1"/>
    </row>
    <row r="937" spans="1:37" ht="14.25" customHeight="1">
      <c r="A937" s="425"/>
      <c r="B937" s="1"/>
      <c r="C937" s="1"/>
      <c r="D937" s="1"/>
      <c r="E937" s="1"/>
      <c r="F937" s="1"/>
      <c r="G937" s="1"/>
      <c r="H937" s="1"/>
      <c r="I937" s="1"/>
      <c r="J937" s="1"/>
      <c r="K937" s="1"/>
      <c r="L937" s="1"/>
      <c r="M937" s="1"/>
      <c r="N937" s="1"/>
      <c r="O937" s="1"/>
      <c r="P937" s="229"/>
      <c r="Q937" s="1"/>
      <c r="R937" s="1"/>
      <c r="S937" s="1"/>
      <c r="T937" s="1"/>
      <c r="U937" s="1"/>
      <c r="V937" s="1"/>
      <c r="W937" s="1"/>
      <c r="X937" s="1"/>
      <c r="Y937" s="1"/>
      <c r="Z937" s="1"/>
      <c r="AA937" s="1"/>
      <c r="AB937" s="1"/>
      <c r="AC937" s="1"/>
      <c r="AD937" s="1"/>
      <c r="AE937" s="1"/>
      <c r="AF937" s="1"/>
      <c r="AG937" s="1"/>
      <c r="AH937" s="1"/>
      <c r="AI937" s="1"/>
      <c r="AJ937" s="1"/>
      <c r="AK937" s="1"/>
    </row>
    <row r="938" spans="1:37" ht="14.25" customHeight="1">
      <c r="A938" s="425"/>
      <c r="B938" s="1"/>
      <c r="C938" s="1"/>
      <c r="D938" s="1"/>
      <c r="E938" s="1"/>
      <c r="F938" s="1"/>
      <c r="G938" s="1"/>
      <c r="H938" s="1"/>
      <c r="I938" s="1"/>
      <c r="J938" s="1"/>
      <c r="K938" s="1"/>
      <c r="L938" s="1"/>
      <c r="M938" s="1"/>
      <c r="N938" s="1"/>
      <c r="O938" s="1"/>
      <c r="P938" s="229"/>
      <c r="Q938" s="1"/>
      <c r="R938" s="1"/>
      <c r="S938" s="1"/>
      <c r="T938" s="1"/>
      <c r="U938" s="1"/>
      <c r="V938" s="1"/>
      <c r="W938" s="1"/>
      <c r="X938" s="1"/>
      <c r="Y938" s="1"/>
      <c r="Z938" s="1"/>
      <c r="AA938" s="1"/>
      <c r="AB938" s="1"/>
      <c r="AC938" s="1"/>
      <c r="AD938" s="1"/>
      <c r="AE938" s="1"/>
      <c r="AF938" s="1"/>
      <c r="AG938" s="1"/>
      <c r="AH938" s="1"/>
      <c r="AI938" s="1"/>
      <c r="AJ938" s="1"/>
      <c r="AK938" s="1"/>
    </row>
    <row r="939" spans="1:37" ht="14.25" customHeight="1">
      <c r="A939" s="425"/>
      <c r="B939" s="1"/>
      <c r="C939" s="1"/>
      <c r="D939" s="1"/>
      <c r="E939" s="1"/>
      <c r="F939" s="1"/>
      <c r="G939" s="1"/>
      <c r="H939" s="1"/>
      <c r="I939" s="1"/>
      <c r="J939" s="1"/>
      <c r="K939" s="1"/>
      <c r="L939" s="1"/>
      <c r="M939" s="1"/>
      <c r="N939" s="1"/>
      <c r="O939" s="1"/>
      <c r="P939" s="229"/>
      <c r="Q939" s="1"/>
      <c r="R939" s="1"/>
      <c r="S939" s="1"/>
      <c r="T939" s="1"/>
      <c r="U939" s="1"/>
      <c r="V939" s="1"/>
      <c r="W939" s="1"/>
      <c r="X939" s="1"/>
      <c r="Y939" s="1"/>
      <c r="Z939" s="1"/>
      <c r="AA939" s="1"/>
      <c r="AB939" s="1"/>
      <c r="AC939" s="1"/>
      <c r="AD939" s="1"/>
      <c r="AE939" s="1"/>
      <c r="AF939" s="1"/>
      <c r="AG939" s="1"/>
      <c r="AH939" s="1"/>
      <c r="AI939" s="1"/>
      <c r="AJ939" s="1"/>
      <c r="AK939" s="1"/>
    </row>
    <row r="940" spans="1:37" ht="14.25" customHeight="1">
      <c r="A940" s="425"/>
      <c r="B940" s="1"/>
      <c r="C940" s="1"/>
      <c r="D940" s="1"/>
      <c r="E940" s="1"/>
      <c r="F940" s="1"/>
      <c r="G940" s="1"/>
      <c r="H940" s="1"/>
      <c r="I940" s="1"/>
      <c r="J940" s="1"/>
      <c r="K940" s="1"/>
      <c r="L940" s="1"/>
      <c r="M940" s="1"/>
      <c r="N940" s="1"/>
      <c r="O940" s="1"/>
      <c r="P940" s="229"/>
      <c r="Q940" s="1"/>
      <c r="R940" s="1"/>
      <c r="S940" s="1"/>
      <c r="T940" s="1"/>
      <c r="U940" s="1"/>
      <c r="V940" s="1"/>
      <c r="W940" s="1"/>
      <c r="X940" s="1"/>
      <c r="Y940" s="1"/>
      <c r="Z940" s="1"/>
      <c r="AA940" s="1"/>
      <c r="AB940" s="1"/>
      <c r="AC940" s="1"/>
      <c r="AD940" s="1"/>
      <c r="AE940" s="1"/>
      <c r="AF940" s="1"/>
      <c r="AG940" s="1"/>
      <c r="AH940" s="1"/>
      <c r="AI940" s="1"/>
      <c r="AJ940" s="1"/>
      <c r="AK940" s="1"/>
    </row>
    <row r="941" spans="1:37" ht="14.25" customHeight="1">
      <c r="A941" s="425"/>
      <c r="B941" s="1"/>
      <c r="C941" s="1"/>
      <c r="D941" s="1"/>
      <c r="E941" s="1"/>
      <c r="F941" s="1"/>
      <c r="G941" s="1"/>
      <c r="H941" s="1"/>
      <c r="I941" s="1"/>
      <c r="J941" s="1"/>
      <c r="K941" s="1"/>
      <c r="L941" s="1"/>
      <c r="M941" s="1"/>
      <c r="N941" s="1"/>
      <c r="O941" s="1"/>
      <c r="P941" s="229"/>
      <c r="Q941" s="1"/>
      <c r="R941" s="1"/>
      <c r="S941" s="1"/>
      <c r="T941" s="1"/>
      <c r="U941" s="1"/>
      <c r="V941" s="1"/>
      <c r="W941" s="1"/>
      <c r="X941" s="1"/>
      <c r="Y941" s="1"/>
      <c r="Z941" s="1"/>
      <c r="AA941" s="1"/>
      <c r="AB941" s="1"/>
      <c r="AC941" s="1"/>
      <c r="AD941" s="1"/>
      <c r="AE941" s="1"/>
      <c r="AF941" s="1"/>
      <c r="AG941" s="1"/>
      <c r="AH941" s="1"/>
      <c r="AI941" s="1"/>
      <c r="AJ941" s="1"/>
      <c r="AK941" s="1"/>
    </row>
    <row r="942" spans="1:37" ht="14.25" customHeight="1">
      <c r="A942" s="425"/>
      <c r="B942" s="1"/>
      <c r="C942" s="1"/>
      <c r="D942" s="1"/>
      <c r="E942" s="1"/>
      <c r="F942" s="1"/>
      <c r="G942" s="1"/>
      <c r="H942" s="1"/>
      <c r="I942" s="1"/>
      <c r="J942" s="1"/>
      <c r="K942" s="1"/>
      <c r="L942" s="1"/>
      <c r="M942" s="1"/>
      <c r="N942" s="1"/>
      <c r="O942" s="1"/>
      <c r="P942" s="229"/>
      <c r="Q942" s="1"/>
      <c r="R942" s="1"/>
      <c r="S942" s="1"/>
      <c r="T942" s="1"/>
      <c r="U942" s="1"/>
      <c r="V942" s="1"/>
      <c r="W942" s="1"/>
      <c r="X942" s="1"/>
      <c r="Y942" s="1"/>
      <c r="Z942" s="1"/>
      <c r="AA942" s="1"/>
      <c r="AB942" s="1"/>
      <c r="AC942" s="1"/>
      <c r="AD942" s="1"/>
      <c r="AE942" s="1"/>
      <c r="AF942" s="1"/>
      <c r="AG942" s="1"/>
      <c r="AH942" s="1"/>
      <c r="AI942" s="1"/>
      <c r="AJ942" s="1"/>
      <c r="AK942" s="1"/>
    </row>
    <row r="943" spans="1:37" ht="14.25" customHeight="1">
      <c r="A943" s="425"/>
      <c r="B943" s="1"/>
      <c r="C943" s="1"/>
      <c r="D943" s="1"/>
      <c r="E943" s="1"/>
      <c r="F943" s="1"/>
      <c r="G943" s="1"/>
      <c r="H943" s="1"/>
      <c r="I943" s="1"/>
      <c r="J943" s="1"/>
      <c r="K943" s="1"/>
      <c r="L943" s="1"/>
      <c r="M943" s="1"/>
      <c r="N943" s="1"/>
      <c r="O943" s="1"/>
      <c r="P943" s="229"/>
      <c r="Q943" s="1"/>
      <c r="R943" s="1"/>
      <c r="S943" s="1"/>
      <c r="T943" s="1"/>
      <c r="U943" s="1"/>
      <c r="V943" s="1"/>
      <c r="W943" s="1"/>
      <c r="X943" s="1"/>
      <c r="Y943" s="1"/>
      <c r="Z943" s="1"/>
      <c r="AA943" s="1"/>
      <c r="AB943" s="1"/>
      <c r="AC943" s="1"/>
      <c r="AD943" s="1"/>
      <c r="AE943" s="1"/>
      <c r="AF943" s="1"/>
      <c r="AG943" s="1"/>
      <c r="AH943" s="1"/>
      <c r="AI943" s="1"/>
      <c r="AJ943" s="1"/>
      <c r="AK943" s="1"/>
    </row>
    <row r="944" spans="1:37" ht="14.25" customHeight="1">
      <c r="A944" s="425"/>
      <c r="B944" s="1"/>
      <c r="C944" s="1"/>
      <c r="D944" s="1"/>
      <c r="E944" s="1"/>
      <c r="F944" s="1"/>
      <c r="G944" s="1"/>
      <c r="H944" s="1"/>
      <c r="I944" s="1"/>
      <c r="J944" s="1"/>
      <c r="K944" s="1"/>
      <c r="L944" s="1"/>
      <c r="M944" s="1"/>
      <c r="N944" s="1"/>
      <c r="O944" s="1"/>
      <c r="P944" s="229"/>
      <c r="Q944" s="1"/>
      <c r="R944" s="1"/>
      <c r="S944" s="1"/>
      <c r="T944" s="1"/>
      <c r="U944" s="1"/>
      <c r="V944" s="1"/>
      <c r="W944" s="1"/>
      <c r="X944" s="1"/>
      <c r="Y944" s="1"/>
      <c r="Z944" s="1"/>
      <c r="AA944" s="1"/>
      <c r="AB944" s="1"/>
      <c r="AC944" s="1"/>
      <c r="AD944" s="1"/>
      <c r="AE944" s="1"/>
      <c r="AF944" s="1"/>
      <c r="AG944" s="1"/>
      <c r="AH944" s="1"/>
      <c r="AI944" s="1"/>
      <c r="AJ944" s="1"/>
      <c r="AK944" s="1"/>
    </row>
    <row r="945" spans="1:37" ht="14.25" customHeight="1">
      <c r="A945" s="425"/>
      <c r="B945" s="1"/>
      <c r="C945" s="1"/>
      <c r="D945" s="1"/>
      <c r="E945" s="1"/>
      <c r="F945" s="1"/>
      <c r="G945" s="1"/>
      <c r="H945" s="1"/>
      <c r="I945" s="1"/>
      <c r="J945" s="1"/>
      <c r="K945" s="1"/>
      <c r="L945" s="1"/>
      <c r="M945" s="1"/>
      <c r="N945" s="1"/>
      <c r="O945" s="1"/>
      <c r="P945" s="229"/>
      <c r="Q945" s="1"/>
      <c r="R945" s="1"/>
      <c r="S945" s="1"/>
      <c r="T945" s="1"/>
      <c r="U945" s="1"/>
      <c r="V945" s="1"/>
      <c r="W945" s="1"/>
      <c r="X945" s="1"/>
      <c r="Y945" s="1"/>
      <c r="Z945" s="1"/>
      <c r="AA945" s="1"/>
      <c r="AB945" s="1"/>
      <c r="AC945" s="1"/>
      <c r="AD945" s="1"/>
      <c r="AE945" s="1"/>
      <c r="AF945" s="1"/>
      <c r="AG945" s="1"/>
      <c r="AH945" s="1"/>
      <c r="AI945" s="1"/>
      <c r="AJ945" s="1"/>
      <c r="AK945" s="1"/>
    </row>
    <row r="946" spans="1:37" ht="14.25" customHeight="1">
      <c r="A946" s="425"/>
      <c r="B946" s="1"/>
      <c r="C946" s="1"/>
      <c r="D946" s="1"/>
      <c r="E946" s="1"/>
      <c r="F946" s="1"/>
      <c r="G946" s="1"/>
      <c r="H946" s="1"/>
      <c r="I946" s="1"/>
      <c r="J946" s="1"/>
      <c r="K946" s="1"/>
      <c r="L946" s="1"/>
      <c r="M946" s="1"/>
      <c r="N946" s="1"/>
      <c r="O946" s="1"/>
      <c r="P946" s="229"/>
      <c r="Q946" s="1"/>
      <c r="R946" s="1"/>
      <c r="S946" s="1"/>
      <c r="T946" s="1"/>
      <c r="U946" s="1"/>
      <c r="V946" s="1"/>
      <c r="W946" s="1"/>
      <c r="X946" s="1"/>
      <c r="Y946" s="1"/>
      <c r="Z946" s="1"/>
      <c r="AA946" s="1"/>
      <c r="AB946" s="1"/>
      <c r="AC946" s="1"/>
      <c r="AD946" s="1"/>
      <c r="AE946" s="1"/>
      <c r="AF946" s="1"/>
      <c r="AG946" s="1"/>
      <c r="AH946" s="1"/>
      <c r="AI946" s="1"/>
      <c r="AJ946" s="1"/>
      <c r="AK946" s="1"/>
    </row>
    <row r="947" spans="1:37" ht="14.25" customHeight="1">
      <c r="A947" s="425"/>
      <c r="B947" s="1"/>
      <c r="C947" s="1"/>
      <c r="D947" s="1"/>
      <c r="E947" s="1"/>
      <c r="F947" s="1"/>
      <c r="G947" s="1"/>
      <c r="H947" s="1"/>
      <c r="I947" s="1"/>
      <c r="J947" s="1"/>
      <c r="K947" s="1"/>
      <c r="L947" s="1"/>
      <c r="M947" s="1"/>
      <c r="N947" s="1"/>
      <c r="O947" s="1"/>
      <c r="P947" s="229"/>
      <c r="Q947" s="1"/>
      <c r="R947" s="1"/>
      <c r="S947" s="1"/>
      <c r="T947" s="1"/>
      <c r="U947" s="1"/>
      <c r="V947" s="1"/>
      <c r="W947" s="1"/>
      <c r="X947" s="1"/>
      <c r="Y947" s="1"/>
      <c r="Z947" s="1"/>
      <c r="AA947" s="1"/>
      <c r="AB947" s="1"/>
      <c r="AC947" s="1"/>
      <c r="AD947" s="1"/>
      <c r="AE947" s="1"/>
      <c r="AF947" s="1"/>
      <c r="AG947" s="1"/>
      <c r="AH947" s="1"/>
      <c r="AI947" s="1"/>
      <c r="AJ947" s="1"/>
      <c r="AK947" s="1"/>
    </row>
    <row r="948" spans="1:37" ht="14.25" customHeight="1">
      <c r="A948" s="425"/>
      <c r="B948" s="1"/>
      <c r="C948" s="1"/>
      <c r="D948" s="1"/>
      <c r="E948" s="1"/>
      <c r="F948" s="1"/>
      <c r="G948" s="1"/>
      <c r="H948" s="1"/>
      <c r="I948" s="1"/>
      <c r="J948" s="1"/>
      <c r="K948" s="1"/>
      <c r="L948" s="1"/>
      <c r="M948" s="1"/>
      <c r="N948" s="1"/>
      <c r="O948" s="1"/>
      <c r="P948" s="229"/>
      <c r="Q948" s="1"/>
      <c r="R948" s="1"/>
      <c r="S948" s="1"/>
      <c r="T948" s="1"/>
      <c r="U948" s="1"/>
      <c r="V948" s="1"/>
      <c r="W948" s="1"/>
      <c r="X948" s="1"/>
      <c r="Y948" s="1"/>
      <c r="Z948" s="1"/>
      <c r="AA948" s="1"/>
      <c r="AB948" s="1"/>
      <c r="AC948" s="1"/>
      <c r="AD948" s="1"/>
      <c r="AE948" s="1"/>
      <c r="AF948" s="1"/>
      <c r="AG948" s="1"/>
      <c r="AH948" s="1"/>
      <c r="AI948" s="1"/>
      <c r="AJ948" s="1"/>
      <c r="AK948" s="1"/>
    </row>
    <row r="949" spans="1:37" ht="14.25" customHeight="1">
      <c r="A949" s="425"/>
      <c r="B949" s="1"/>
      <c r="C949" s="1"/>
      <c r="D949" s="1"/>
      <c r="E949" s="1"/>
      <c r="F949" s="1"/>
      <c r="G949" s="1"/>
      <c r="H949" s="1"/>
      <c r="I949" s="1"/>
      <c r="J949" s="1"/>
      <c r="K949" s="1"/>
      <c r="L949" s="1"/>
      <c r="M949" s="1"/>
      <c r="N949" s="1"/>
      <c r="O949" s="1"/>
      <c r="P949" s="229"/>
      <c r="Q949" s="1"/>
      <c r="R949" s="1"/>
      <c r="S949" s="1"/>
      <c r="T949" s="1"/>
      <c r="U949" s="1"/>
      <c r="V949" s="1"/>
      <c r="W949" s="1"/>
      <c r="X949" s="1"/>
      <c r="Y949" s="1"/>
      <c r="Z949" s="1"/>
      <c r="AA949" s="1"/>
      <c r="AB949" s="1"/>
      <c r="AC949" s="1"/>
      <c r="AD949" s="1"/>
      <c r="AE949" s="1"/>
      <c r="AF949" s="1"/>
      <c r="AG949" s="1"/>
      <c r="AH949" s="1"/>
      <c r="AI949" s="1"/>
      <c r="AJ949" s="1"/>
      <c r="AK949" s="1"/>
    </row>
    <row r="950" spans="1:37" ht="14.25" customHeight="1">
      <c r="A950" s="425"/>
      <c r="B950" s="1"/>
      <c r="C950" s="1"/>
      <c r="D950" s="1"/>
      <c r="E950" s="1"/>
      <c r="F950" s="1"/>
      <c r="G950" s="1"/>
      <c r="H950" s="1"/>
      <c r="I950" s="1"/>
      <c r="J950" s="1"/>
      <c r="K950" s="1"/>
      <c r="L950" s="1"/>
      <c r="M950" s="1"/>
      <c r="N950" s="1"/>
      <c r="O950" s="1"/>
      <c r="P950" s="229"/>
      <c r="Q950" s="1"/>
      <c r="R950" s="1"/>
      <c r="S950" s="1"/>
      <c r="T950" s="1"/>
      <c r="U950" s="1"/>
      <c r="V950" s="1"/>
      <c r="W950" s="1"/>
      <c r="X950" s="1"/>
      <c r="Y950" s="1"/>
      <c r="Z950" s="1"/>
      <c r="AA950" s="1"/>
      <c r="AB950" s="1"/>
      <c r="AC950" s="1"/>
      <c r="AD950" s="1"/>
      <c r="AE950" s="1"/>
      <c r="AF950" s="1"/>
      <c r="AG950" s="1"/>
      <c r="AH950" s="1"/>
      <c r="AI950" s="1"/>
      <c r="AJ950" s="1"/>
      <c r="AK950" s="1"/>
    </row>
    <row r="951" spans="1:37" ht="14.25" customHeight="1">
      <c r="A951" s="425"/>
      <c r="B951" s="1"/>
      <c r="C951" s="1"/>
      <c r="D951" s="1"/>
      <c r="E951" s="1"/>
      <c r="F951" s="1"/>
      <c r="G951" s="1"/>
      <c r="H951" s="1"/>
      <c r="I951" s="1"/>
      <c r="J951" s="1"/>
      <c r="K951" s="1"/>
      <c r="L951" s="1"/>
      <c r="M951" s="1"/>
      <c r="N951" s="1"/>
      <c r="O951" s="1"/>
      <c r="P951" s="229"/>
      <c r="Q951" s="1"/>
      <c r="R951" s="1"/>
      <c r="S951" s="1"/>
      <c r="T951" s="1"/>
      <c r="U951" s="1"/>
      <c r="V951" s="1"/>
      <c r="W951" s="1"/>
      <c r="X951" s="1"/>
      <c r="Y951" s="1"/>
      <c r="Z951" s="1"/>
      <c r="AA951" s="1"/>
      <c r="AB951" s="1"/>
      <c r="AC951" s="1"/>
      <c r="AD951" s="1"/>
      <c r="AE951" s="1"/>
      <c r="AF951" s="1"/>
      <c r="AG951" s="1"/>
      <c r="AH951" s="1"/>
      <c r="AI951" s="1"/>
      <c r="AJ951" s="1"/>
      <c r="AK951" s="1"/>
    </row>
    <row r="952" spans="1:37" ht="14.25" customHeight="1">
      <c r="A952" s="425"/>
      <c r="B952" s="1"/>
      <c r="C952" s="1"/>
      <c r="D952" s="1"/>
      <c r="E952" s="1"/>
      <c r="F952" s="1"/>
      <c r="G952" s="1"/>
      <c r="H952" s="1"/>
      <c r="I952" s="1"/>
      <c r="J952" s="1"/>
      <c r="K952" s="1"/>
      <c r="L952" s="1"/>
      <c r="M952" s="1"/>
      <c r="N952" s="1"/>
      <c r="O952" s="1"/>
      <c r="P952" s="229"/>
      <c r="Q952" s="1"/>
      <c r="R952" s="1"/>
      <c r="S952" s="1"/>
      <c r="T952" s="1"/>
      <c r="U952" s="1"/>
      <c r="V952" s="1"/>
      <c r="W952" s="1"/>
      <c r="X952" s="1"/>
      <c r="Y952" s="1"/>
      <c r="Z952" s="1"/>
      <c r="AA952" s="1"/>
      <c r="AB952" s="1"/>
      <c r="AC952" s="1"/>
      <c r="AD952" s="1"/>
      <c r="AE952" s="1"/>
      <c r="AF952" s="1"/>
      <c r="AG952" s="1"/>
      <c r="AH952" s="1"/>
      <c r="AI952" s="1"/>
      <c r="AJ952" s="1"/>
      <c r="AK952" s="1"/>
    </row>
    <row r="953" spans="1:37" ht="14.25" customHeight="1">
      <c r="A953" s="425"/>
      <c r="B953" s="1"/>
      <c r="C953" s="1"/>
      <c r="D953" s="1"/>
      <c r="E953" s="1"/>
      <c r="F953" s="1"/>
      <c r="G953" s="1"/>
      <c r="H953" s="1"/>
      <c r="I953" s="1"/>
      <c r="J953" s="1"/>
      <c r="K953" s="1"/>
      <c r="L953" s="1"/>
      <c r="M953" s="1"/>
      <c r="N953" s="1"/>
      <c r="O953" s="1"/>
      <c r="P953" s="229"/>
      <c r="Q953" s="1"/>
      <c r="R953" s="1"/>
      <c r="S953" s="1"/>
      <c r="T953" s="1"/>
      <c r="U953" s="1"/>
      <c r="V953" s="1"/>
      <c r="W953" s="1"/>
      <c r="X953" s="1"/>
      <c r="Y953" s="1"/>
      <c r="Z953" s="1"/>
      <c r="AA953" s="1"/>
      <c r="AB953" s="1"/>
      <c r="AC953" s="1"/>
      <c r="AD953" s="1"/>
      <c r="AE953" s="1"/>
      <c r="AF953" s="1"/>
      <c r="AG953" s="1"/>
      <c r="AH953" s="1"/>
      <c r="AI953" s="1"/>
      <c r="AJ953" s="1"/>
      <c r="AK953" s="1"/>
    </row>
    <row r="954" spans="1:37" ht="14.25" customHeight="1">
      <c r="A954" s="425"/>
      <c r="B954" s="1"/>
      <c r="C954" s="1"/>
      <c r="D954" s="1"/>
      <c r="E954" s="1"/>
      <c r="F954" s="1"/>
      <c r="G954" s="1"/>
      <c r="H954" s="1"/>
      <c r="I954" s="1"/>
      <c r="J954" s="1"/>
      <c r="K954" s="1"/>
      <c r="L954" s="1"/>
      <c r="M954" s="1"/>
      <c r="N954" s="1"/>
      <c r="O954" s="1"/>
      <c r="P954" s="229"/>
      <c r="Q954" s="1"/>
      <c r="R954" s="1"/>
      <c r="S954" s="1"/>
      <c r="T954" s="1"/>
      <c r="U954" s="1"/>
      <c r="V954" s="1"/>
      <c r="W954" s="1"/>
      <c r="X954" s="1"/>
      <c r="Y954" s="1"/>
      <c r="Z954" s="1"/>
      <c r="AA954" s="1"/>
      <c r="AB954" s="1"/>
      <c r="AC954" s="1"/>
      <c r="AD954" s="1"/>
      <c r="AE954" s="1"/>
      <c r="AF954" s="1"/>
      <c r="AG954" s="1"/>
      <c r="AH954" s="1"/>
      <c r="AI954" s="1"/>
      <c r="AJ954" s="1"/>
      <c r="AK954" s="1"/>
    </row>
    <row r="955" spans="1:37" ht="14.25" customHeight="1">
      <c r="A955" s="425"/>
      <c r="B955" s="1"/>
      <c r="C955" s="1"/>
      <c r="D955" s="1"/>
      <c r="E955" s="1"/>
      <c r="F955" s="1"/>
      <c r="G955" s="1"/>
      <c r="H955" s="1"/>
      <c r="I955" s="1"/>
      <c r="J955" s="1"/>
      <c r="K955" s="1"/>
      <c r="L955" s="1"/>
      <c r="M955" s="1"/>
      <c r="N955" s="1"/>
      <c r="O955" s="1"/>
      <c r="P955" s="229"/>
      <c r="Q955" s="1"/>
      <c r="R955" s="1"/>
      <c r="S955" s="1"/>
      <c r="T955" s="1"/>
      <c r="U955" s="1"/>
      <c r="V955" s="1"/>
      <c r="W955" s="1"/>
      <c r="X955" s="1"/>
      <c r="Y955" s="1"/>
      <c r="Z955" s="1"/>
      <c r="AA955" s="1"/>
      <c r="AB955" s="1"/>
      <c r="AC955" s="1"/>
      <c r="AD955" s="1"/>
      <c r="AE955" s="1"/>
      <c r="AF955" s="1"/>
      <c r="AG955" s="1"/>
      <c r="AH955" s="1"/>
      <c r="AI955" s="1"/>
      <c r="AJ955" s="1"/>
      <c r="AK955" s="1"/>
    </row>
    <row r="956" spans="1:37" ht="14.25" customHeight="1">
      <c r="A956" s="425"/>
      <c r="B956" s="1"/>
      <c r="C956" s="1"/>
      <c r="D956" s="1"/>
      <c r="E956" s="1"/>
      <c r="F956" s="1"/>
      <c r="G956" s="1"/>
      <c r="H956" s="1"/>
      <c r="I956" s="1"/>
      <c r="J956" s="1"/>
      <c r="K956" s="1"/>
      <c r="L956" s="1"/>
      <c r="M956" s="1"/>
      <c r="N956" s="1"/>
      <c r="O956" s="1"/>
      <c r="P956" s="229"/>
      <c r="Q956" s="1"/>
      <c r="R956" s="1"/>
      <c r="S956" s="1"/>
      <c r="T956" s="1"/>
      <c r="U956" s="1"/>
      <c r="V956" s="1"/>
      <c r="W956" s="1"/>
      <c r="X956" s="1"/>
      <c r="Y956" s="1"/>
      <c r="Z956" s="1"/>
      <c r="AA956" s="1"/>
      <c r="AB956" s="1"/>
      <c r="AC956" s="1"/>
      <c r="AD956" s="1"/>
      <c r="AE956" s="1"/>
      <c r="AF956" s="1"/>
      <c r="AG956" s="1"/>
      <c r="AH956" s="1"/>
      <c r="AI956" s="1"/>
      <c r="AJ956" s="1"/>
      <c r="AK956" s="1"/>
    </row>
    <row r="957" spans="1:37" ht="14.25" customHeight="1">
      <c r="A957" s="425"/>
      <c r="B957" s="1"/>
      <c r="C957" s="1"/>
      <c r="D957" s="1"/>
      <c r="E957" s="1"/>
      <c r="F957" s="1"/>
      <c r="G957" s="1"/>
      <c r="H957" s="1"/>
      <c r="I957" s="1"/>
      <c r="J957" s="1"/>
      <c r="K957" s="1"/>
      <c r="L957" s="1"/>
      <c r="M957" s="1"/>
      <c r="N957" s="1"/>
      <c r="O957" s="1"/>
      <c r="P957" s="229"/>
      <c r="Q957" s="1"/>
      <c r="R957" s="1"/>
      <c r="S957" s="1"/>
      <c r="T957" s="1"/>
      <c r="U957" s="1"/>
      <c r="V957" s="1"/>
      <c r="W957" s="1"/>
      <c r="X957" s="1"/>
      <c r="Y957" s="1"/>
      <c r="Z957" s="1"/>
      <c r="AA957" s="1"/>
      <c r="AB957" s="1"/>
      <c r="AC957" s="1"/>
      <c r="AD957" s="1"/>
      <c r="AE957" s="1"/>
      <c r="AF957" s="1"/>
      <c r="AG957" s="1"/>
      <c r="AH957" s="1"/>
      <c r="AI957" s="1"/>
      <c r="AJ957" s="1"/>
      <c r="AK957" s="1"/>
    </row>
    <row r="958" spans="1:37" ht="14.25" customHeight="1">
      <c r="A958" s="425"/>
      <c r="B958" s="1"/>
      <c r="C958" s="1"/>
      <c r="D958" s="1"/>
      <c r="E958" s="1"/>
      <c r="F958" s="1"/>
      <c r="G958" s="1"/>
      <c r="H958" s="1"/>
      <c r="I958" s="1"/>
      <c r="J958" s="1"/>
      <c r="K958" s="1"/>
      <c r="L958" s="1"/>
      <c r="M958" s="1"/>
      <c r="N958" s="1"/>
      <c r="O958" s="1"/>
      <c r="P958" s="229"/>
      <c r="Q958" s="1"/>
      <c r="R958" s="1"/>
      <c r="S958" s="1"/>
      <c r="T958" s="1"/>
      <c r="U958" s="1"/>
      <c r="V958" s="1"/>
      <c r="W958" s="1"/>
      <c r="X958" s="1"/>
      <c r="Y958" s="1"/>
      <c r="Z958" s="1"/>
      <c r="AA958" s="1"/>
      <c r="AB958" s="1"/>
      <c r="AC958" s="1"/>
      <c r="AD958" s="1"/>
      <c r="AE958" s="1"/>
      <c r="AF958" s="1"/>
      <c r="AG958" s="1"/>
      <c r="AH958" s="1"/>
      <c r="AI958" s="1"/>
      <c r="AJ958" s="1"/>
      <c r="AK958" s="1"/>
    </row>
    <row r="959" spans="1:37" ht="14.25" customHeight="1">
      <c r="A959" s="425"/>
      <c r="B959" s="1"/>
      <c r="C959" s="1"/>
      <c r="D959" s="1"/>
      <c r="E959" s="1"/>
      <c r="F959" s="1"/>
      <c r="G959" s="1"/>
      <c r="H959" s="1"/>
      <c r="I959" s="1"/>
      <c r="J959" s="1"/>
      <c r="K959" s="1"/>
      <c r="L959" s="1"/>
      <c r="M959" s="1"/>
      <c r="N959" s="1"/>
      <c r="O959" s="1"/>
      <c r="P959" s="229"/>
      <c r="Q959" s="1"/>
      <c r="R959" s="1"/>
      <c r="S959" s="1"/>
      <c r="T959" s="1"/>
      <c r="U959" s="1"/>
      <c r="V959" s="1"/>
      <c r="W959" s="1"/>
      <c r="X959" s="1"/>
      <c r="Y959" s="1"/>
      <c r="Z959" s="1"/>
      <c r="AA959" s="1"/>
      <c r="AB959" s="1"/>
      <c r="AC959" s="1"/>
      <c r="AD959" s="1"/>
      <c r="AE959" s="1"/>
      <c r="AF959" s="1"/>
      <c r="AG959" s="1"/>
      <c r="AH959" s="1"/>
      <c r="AI959" s="1"/>
      <c r="AJ959" s="1"/>
      <c r="AK959" s="1"/>
    </row>
    <row r="960" spans="1:37" ht="14.25" customHeight="1">
      <c r="A960" s="425"/>
      <c r="B960" s="1"/>
      <c r="C960" s="1"/>
      <c r="D960" s="1"/>
      <c r="E960" s="1"/>
      <c r="F960" s="1"/>
      <c r="G960" s="1"/>
      <c r="H960" s="1"/>
      <c r="I960" s="1"/>
      <c r="J960" s="1"/>
      <c r="K960" s="1"/>
      <c r="L960" s="1"/>
      <c r="M960" s="1"/>
      <c r="N960" s="1"/>
      <c r="O960" s="1"/>
      <c r="P960" s="229"/>
      <c r="Q960" s="1"/>
      <c r="R960" s="1"/>
      <c r="S960" s="1"/>
      <c r="T960" s="1"/>
      <c r="U960" s="1"/>
      <c r="V960" s="1"/>
      <c r="W960" s="1"/>
      <c r="X960" s="1"/>
      <c r="Y960" s="1"/>
      <c r="Z960" s="1"/>
      <c r="AA960" s="1"/>
      <c r="AB960" s="1"/>
      <c r="AC960" s="1"/>
      <c r="AD960" s="1"/>
      <c r="AE960" s="1"/>
      <c r="AF960" s="1"/>
      <c r="AG960" s="1"/>
      <c r="AH960" s="1"/>
      <c r="AI960" s="1"/>
      <c r="AJ960" s="1"/>
      <c r="AK960" s="1"/>
    </row>
    <row r="961" spans="1:37" ht="14.25" customHeight="1">
      <c r="A961" s="425"/>
      <c r="B961" s="1"/>
      <c r="C961" s="1"/>
      <c r="D961" s="1"/>
      <c r="E961" s="1"/>
      <c r="F961" s="1"/>
      <c r="G961" s="1"/>
      <c r="H961" s="1"/>
      <c r="I961" s="1"/>
      <c r="J961" s="1"/>
      <c r="K961" s="1"/>
      <c r="L961" s="1"/>
      <c r="M961" s="1"/>
      <c r="N961" s="1"/>
      <c r="O961" s="1"/>
      <c r="P961" s="229"/>
      <c r="Q961" s="1"/>
      <c r="R961" s="1"/>
      <c r="S961" s="1"/>
      <c r="T961" s="1"/>
      <c r="U961" s="1"/>
      <c r="V961" s="1"/>
      <c r="W961" s="1"/>
      <c r="X961" s="1"/>
      <c r="Y961" s="1"/>
      <c r="Z961" s="1"/>
      <c r="AA961" s="1"/>
      <c r="AB961" s="1"/>
      <c r="AC961" s="1"/>
      <c r="AD961" s="1"/>
      <c r="AE961" s="1"/>
      <c r="AF961" s="1"/>
      <c r="AG961" s="1"/>
      <c r="AH961" s="1"/>
      <c r="AI961" s="1"/>
      <c r="AJ961" s="1"/>
      <c r="AK961" s="1"/>
    </row>
    <row r="962" spans="1:37" ht="14.25" customHeight="1">
      <c r="A962" s="425"/>
      <c r="B962" s="1"/>
      <c r="C962" s="1"/>
      <c r="D962" s="1"/>
      <c r="E962" s="1"/>
      <c r="F962" s="1"/>
      <c r="G962" s="1"/>
      <c r="H962" s="1"/>
      <c r="I962" s="1"/>
      <c r="J962" s="1"/>
      <c r="K962" s="1"/>
      <c r="L962" s="1"/>
      <c r="M962" s="1"/>
      <c r="N962" s="1"/>
      <c r="O962" s="1"/>
      <c r="P962" s="229"/>
      <c r="Q962" s="1"/>
      <c r="R962" s="1"/>
      <c r="S962" s="1"/>
      <c r="T962" s="1"/>
      <c r="U962" s="1"/>
      <c r="V962" s="1"/>
      <c r="W962" s="1"/>
      <c r="X962" s="1"/>
      <c r="Y962" s="1"/>
      <c r="Z962" s="1"/>
      <c r="AA962" s="1"/>
      <c r="AB962" s="1"/>
      <c r="AC962" s="1"/>
      <c r="AD962" s="1"/>
      <c r="AE962" s="1"/>
      <c r="AF962" s="1"/>
      <c r="AG962" s="1"/>
      <c r="AH962" s="1"/>
      <c r="AI962" s="1"/>
      <c r="AJ962" s="1"/>
      <c r="AK962" s="1"/>
    </row>
    <row r="963" spans="1:37" ht="14.25" customHeight="1">
      <c r="A963" s="425"/>
      <c r="B963" s="1"/>
      <c r="C963" s="1"/>
      <c r="D963" s="1"/>
      <c r="E963" s="1"/>
      <c r="F963" s="1"/>
      <c r="G963" s="1"/>
      <c r="H963" s="1"/>
      <c r="I963" s="1"/>
      <c r="J963" s="1"/>
      <c r="K963" s="1"/>
      <c r="L963" s="1"/>
      <c r="M963" s="1"/>
      <c r="N963" s="1"/>
      <c r="O963" s="1"/>
      <c r="P963" s="229"/>
      <c r="Q963" s="1"/>
      <c r="R963" s="1"/>
      <c r="S963" s="1"/>
      <c r="T963" s="1"/>
      <c r="U963" s="1"/>
      <c r="V963" s="1"/>
      <c r="W963" s="1"/>
      <c r="X963" s="1"/>
      <c r="Y963" s="1"/>
      <c r="Z963" s="1"/>
      <c r="AA963" s="1"/>
      <c r="AB963" s="1"/>
      <c r="AC963" s="1"/>
      <c r="AD963" s="1"/>
      <c r="AE963" s="1"/>
      <c r="AF963" s="1"/>
      <c r="AG963" s="1"/>
      <c r="AH963" s="1"/>
      <c r="AI963" s="1"/>
      <c r="AJ963" s="1"/>
      <c r="AK963" s="1"/>
    </row>
    <row r="964" spans="1:37" ht="14.25" customHeight="1">
      <c r="A964" s="425"/>
      <c r="B964" s="1"/>
      <c r="C964" s="1"/>
      <c r="D964" s="1"/>
      <c r="E964" s="1"/>
      <c r="F964" s="1"/>
      <c r="G964" s="1"/>
      <c r="H964" s="1"/>
      <c r="I964" s="1"/>
      <c r="J964" s="1"/>
      <c r="K964" s="1"/>
      <c r="L964" s="1"/>
      <c r="M964" s="1"/>
      <c r="N964" s="1"/>
      <c r="O964" s="1"/>
      <c r="P964" s="229"/>
      <c r="Q964" s="1"/>
      <c r="R964" s="1"/>
      <c r="S964" s="1"/>
      <c r="T964" s="1"/>
      <c r="U964" s="1"/>
      <c r="V964" s="1"/>
      <c r="W964" s="1"/>
      <c r="X964" s="1"/>
      <c r="Y964" s="1"/>
      <c r="Z964" s="1"/>
      <c r="AA964" s="1"/>
      <c r="AB964" s="1"/>
      <c r="AC964" s="1"/>
      <c r="AD964" s="1"/>
      <c r="AE964" s="1"/>
      <c r="AF964" s="1"/>
      <c r="AG964" s="1"/>
      <c r="AH964" s="1"/>
      <c r="AI964" s="1"/>
      <c r="AJ964" s="1"/>
      <c r="AK964" s="1"/>
    </row>
    <row r="965" spans="1:37" ht="14.25" customHeight="1">
      <c r="A965" s="425"/>
      <c r="B965" s="1"/>
      <c r="C965" s="1"/>
      <c r="D965" s="1"/>
      <c r="E965" s="1"/>
      <c r="F965" s="1"/>
      <c r="G965" s="1"/>
      <c r="H965" s="1"/>
      <c r="I965" s="1"/>
      <c r="J965" s="1"/>
      <c r="K965" s="1"/>
      <c r="L965" s="1"/>
      <c r="M965" s="1"/>
      <c r="N965" s="1"/>
      <c r="O965" s="1"/>
      <c r="P965" s="229"/>
      <c r="Q965" s="1"/>
      <c r="R965" s="1"/>
      <c r="S965" s="1"/>
      <c r="T965" s="1"/>
      <c r="U965" s="1"/>
      <c r="V965" s="1"/>
      <c r="W965" s="1"/>
      <c r="X965" s="1"/>
      <c r="Y965" s="1"/>
      <c r="Z965" s="1"/>
      <c r="AA965" s="1"/>
      <c r="AB965" s="1"/>
      <c r="AC965" s="1"/>
      <c r="AD965" s="1"/>
      <c r="AE965" s="1"/>
      <c r="AF965" s="1"/>
      <c r="AG965" s="1"/>
      <c r="AH965" s="1"/>
      <c r="AI965" s="1"/>
      <c r="AJ965" s="1"/>
      <c r="AK965" s="1"/>
    </row>
    <row r="966" spans="1:37" ht="14.25" customHeight="1">
      <c r="A966" s="425"/>
      <c r="B966" s="1"/>
      <c r="C966" s="1"/>
      <c r="D966" s="1"/>
      <c r="E966" s="1"/>
      <c r="F966" s="1"/>
      <c r="G966" s="1"/>
      <c r="H966" s="1"/>
      <c r="I966" s="1"/>
      <c r="J966" s="1"/>
      <c r="K966" s="1"/>
      <c r="L966" s="1"/>
      <c r="M966" s="1"/>
      <c r="N966" s="1"/>
      <c r="O966" s="1"/>
      <c r="P966" s="229"/>
      <c r="Q966" s="1"/>
      <c r="R966" s="1"/>
      <c r="S966" s="1"/>
      <c r="T966" s="1"/>
      <c r="U966" s="1"/>
      <c r="V966" s="1"/>
      <c r="W966" s="1"/>
      <c r="X966" s="1"/>
      <c r="Y966" s="1"/>
      <c r="Z966" s="1"/>
      <c r="AA966" s="1"/>
      <c r="AB966" s="1"/>
      <c r="AC966" s="1"/>
      <c r="AD966" s="1"/>
      <c r="AE966" s="1"/>
      <c r="AF966" s="1"/>
      <c r="AG966" s="1"/>
      <c r="AH966" s="1"/>
      <c r="AI966" s="1"/>
      <c r="AJ966" s="1"/>
      <c r="AK966" s="1"/>
    </row>
    <row r="967" spans="1:37" ht="14.25" customHeight="1">
      <c r="A967" s="425"/>
      <c r="B967" s="1"/>
      <c r="C967" s="1"/>
      <c r="D967" s="1"/>
      <c r="E967" s="1"/>
      <c r="F967" s="1"/>
      <c r="G967" s="1"/>
      <c r="H967" s="1"/>
      <c r="I967" s="1"/>
      <c r="J967" s="1"/>
      <c r="K967" s="1"/>
      <c r="L967" s="1"/>
      <c r="M967" s="1"/>
      <c r="N967" s="1"/>
      <c r="O967" s="1"/>
      <c r="P967" s="229"/>
      <c r="Q967" s="1"/>
      <c r="R967" s="1"/>
      <c r="S967" s="1"/>
      <c r="T967" s="1"/>
      <c r="U967" s="1"/>
      <c r="V967" s="1"/>
      <c r="W967" s="1"/>
      <c r="X967" s="1"/>
      <c r="Y967" s="1"/>
      <c r="Z967" s="1"/>
      <c r="AA967" s="1"/>
      <c r="AB967" s="1"/>
      <c r="AC967" s="1"/>
      <c r="AD967" s="1"/>
      <c r="AE967" s="1"/>
      <c r="AF967" s="1"/>
      <c r="AG967" s="1"/>
      <c r="AH967" s="1"/>
      <c r="AI967" s="1"/>
      <c r="AJ967" s="1"/>
      <c r="AK967" s="1"/>
    </row>
    <row r="968" spans="1:37" ht="14.25" customHeight="1">
      <c r="A968" s="425"/>
      <c r="B968" s="1"/>
      <c r="C968" s="1"/>
      <c r="D968" s="1"/>
      <c r="E968" s="1"/>
      <c r="F968" s="1"/>
      <c r="G968" s="1"/>
      <c r="H968" s="1"/>
      <c r="I968" s="1"/>
      <c r="J968" s="1"/>
      <c r="K968" s="1"/>
      <c r="L968" s="1"/>
      <c r="M968" s="1"/>
      <c r="N968" s="1"/>
      <c r="O968" s="1"/>
      <c r="P968" s="229"/>
      <c r="Q968" s="1"/>
      <c r="R968" s="1"/>
      <c r="S968" s="1"/>
      <c r="T968" s="1"/>
      <c r="U968" s="1"/>
      <c r="V968" s="1"/>
      <c r="W968" s="1"/>
      <c r="X968" s="1"/>
      <c r="Y968" s="1"/>
      <c r="Z968" s="1"/>
      <c r="AA968" s="1"/>
      <c r="AB968" s="1"/>
      <c r="AC968" s="1"/>
      <c r="AD968" s="1"/>
      <c r="AE968" s="1"/>
      <c r="AF968" s="1"/>
      <c r="AG968" s="1"/>
      <c r="AH968" s="1"/>
      <c r="AI968" s="1"/>
      <c r="AJ968" s="1"/>
      <c r="AK968" s="1"/>
    </row>
    <row r="969" spans="1:37" ht="14.25" customHeight="1">
      <c r="A969" s="425"/>
      <c r="B969" s="1"/>
      <c r="C969" s="1"/>
      <c r="D969" s="1"/>
      <c r="E969" s="1"/>
      <c r="F969" s="1"/>
      <c r="G969" s="1"/>
      <c r="H969" s="1"/>
      <c r="I969" s="1"/>
      <c r="J969" s="1"/>
      <c r="K969" s="1"/>
      <c r="L969" s="1"/>
      <c r="M969" s="1"/>
      <c r="N969" s="1"/>
      <c r="O969" s="1"/>
      <c r="P969" s="229"/>
      <c r="Q969" s="1"/>
      <c r="R969" s="1"/>
      <c r="S969" s="1"/>
      <c r="T969" s="1"/>
      <c r="U969" s="1"/>
      <c r="V969" s="1"/>
      <c r="W969" s="1"/>
      <c r="X969" s="1"/>
      <c r="Y969" s="1"/>
      <c r="Z969" s="1"/>
      <c r="AA969" s="1"/>
      <c r="AB969" s="1"/>
      <c r="AC969" s="1"/>
      <c r="AD969" s="1"/>
      <c r="AE969" s="1"/>
      <c r="AF969" s="1"/>
      <c r="AG969" s="1"/>
      <c r="AH969" s="1"/>
      <c r="AI969" s="1"/>
      <c r="AJ969" s="1"/>
      <c r="AK969" s="1"/>
    </row>
    <row r="970" spans="1:37" ht="14.25" customHeight="1">
      <c r="A970" s="425"/>
      <c r="B970" s="1"/>
      <c r="C970" s="1"/>
      <c r="D970" s="1"/>
      <c r="E970" s="1"/>
      <c r="F970" s="1"/>
      <c r="G970" s="1"/>
      <c r="H970" s="1"/>
      <c r="I970" s="1"/>
      <c r="J970" s="1"/>
      <c r="K970" s="1"/>
      <c r="L970" s="1"/>
      <c r="M970" s="1"/>
      <c r="N970" s="1"/>
      <c r="O970" s="1"/>
      <c r="P970" s="229"/>
      <c r="Q970" s="1"/>
      <c r="R970" s="1"/>
      <c r="S970" s="1"/>
      <c r="T970" s="1"/>
      <c r="U970" s="1"/>
      <c r="V970" s="1"/>
      <c r="W970" s="1"/>
      <c r="X970" s="1"/>
      <c r="Y970" s="1"/>
      <c r="Z970" s="1"/>
      <c r="AA970" s="1"/>
      <c r="AB970" s="1"/>
      <c r="AC970" s="1"/>
      <c r="AD970" s="1"/>
      <c r="AE970" s="1"/>
      <c r="AF970" s="1"/>
      <c r="AG970" s="1"/>
      <c r="AH970" s="1"/>
      <c r="AI970" s="1"/>
      <c r="AJ970" s="1"/>
      <c r="AK970" s="1"/>
    </row>
    <row r="971" spans="1:37" ht="14.25" customHeight="1">
      <c r="A971" s="425"/>
      <c r="B971" s="1"/>
      <c r="C971" s="1"/>
      <c r="D971" s="1"/>
      <c r="E971" s="1"/>
      <c r="F971" s="1"/>
      <c r="G971" s="1"/>
      <c r="H971" s="1"/>
      <c r="I971" s="1"/>
      <c r="J971" s="1"/>
      <c r="K971" s="1"/>
      <c r="L971" s="1"/>
      <c r="M971" s="1"/>
      <c r="N971" s="1"/>
      <c r="O971" s="1"/>
      <c r="P971" s="229"/>
      <c r="Q971" s="1"/>
      <c r="R971" s="1"/>
      <c r="S971" s="1"/>
      <c r="T971" s="1"/>
      <c r="U971" s="1"/>
      <c r="V971" s="1"/>
      <c r="W971" s="1"/>
      <c r="X971" s="1"/>
      <c r="Y971" s="1"/>
      <c r="Z971" s="1"/>
      <c r="AA971" s="1"/>
      <c r="AB971" s="1"/>
      <c r="AC971" s="1"/>
      <c r="AD971" s="1"/>
      <c r="AE971" s="1"/>
      <c r="AF971" s="1"/>
      <c r="AG971" s="1"/>
      <c r="AH971" s="1"/>
      <c r="AI971" s="1"/>
      <c r="AJ971" s="1"/>
      <c r="AK971" s="1"/>
    </row>
    <row r="972" spans="1:37" ht="14.25" customHeight="1">
      <c r="A972" s="425"/>
      <c r="B972" s="1"/>
      <c r="C972" s="1"/>
      <c r="D972" s="1"/>
      <c r="E972" s="1"/>
      <c r="F972" s="1"/>
      <c r="G972" s="1"/>
      <c r="H972" s="1"/>
      <c r="I972" s="1"/>
      <c r="J972" s="1"/>
      <c r="K972" s="1"/>
      <c r="L972" s="1"/>
      <c r="M972" s="1"/>
      <c r="N972" s="1"/>
      <c r="O972" s="1"/>
      <c r="P972" s="229"/>
      <c r="Q972" s="1"/>
      <c r="R972" s="1"/>
      <c r="S972" s="1"/>
      <c r="T972" s="1"/>
      <c r="U972" s="1"/>
      <c r="V972" s="1"/>
      <c r="W972" s="1"/>
      <c r="X972" s="1"/>
      <c r="Y972" s="1"/>
      <c r="Z972" s="1"/>
      <c r="AA972" s="1"/>
      <c r="AB972" s="1"/>
      <c r="AC972" s="1"/>
      <c r="AD972" s="1"/>
      <c r="AE972" s="1"/>
      <c r="AF972" s="1"/>
      <c r="AG972" s="1"/>
      <c r="AH972" s="1"/>
      <c r="AI972" s="1"/>
      <c r="AJ972" s="1"/>
      <c r="AK972" s="1"/>
    </row>
    <row r="973" spans="1:37" ht="14.25" customHeight="1">
      <c r="A973" s="425"/>
      <c r="B973" s="1"/>
      <c r="C973" s="1"/>
      <c r="D973" s="1"/>
      <c r="E973" s="1"/>
      <c r="F973" s="1"/>
      <c r="G973" s="1"/>
      <c r="H973" s="1"/>
      <c r="I973" s="1"/>
      <c r="J973" s="1"/>
      <c r="K973" s="1"/>
      <c r="L973" s="1"/>
      <c r="M973" s="1"/>
      <c r="N973" s="1"/>
      <c r="O973" s="1"/>
      <c r="P973" s="229"/>
      <c r="Q973" s="1"/>
      <c r="R973" s="1"/>
      <c r="S973" s="1"/>
      <c r="T973" s="1"/>
      <c r="U973" s="1"/>
      <c r="V973" s="1"/>
      <c r="W973" s="1"/>
      <c r="X973" s="1"/>
      <c r="Y973" s="1"/>
      <c r="Z973" s="1"/>
      <c r="AA973" s="1"/>
      <c r="AB973" s="1"/>
      <c r="AC973" s="1"/>
      <c r="AD973" s="1"/>
      <c r="AE973" s="1"/>
      <c r="AF973" s="1"/>
      <c r="AG973" s="1"/>
      <c r="AH973" s="1"/>
      <c r="AI973" s="1"/>
      <c r="AJ973" s="1"/>
      <c r="AK973" s="1"/>
    </row>
    <row r="974" spans="1:37" ht="14.25" customHeight="1">
      <c r="A974" s="425"/>
      <c r="B974" s="1"/>
      <c r="C974" s="1"/>
      <c r="D974" s="1"/>
      <c r="E974" s="1"/>
      <c r="F974" s="1"/>
      <c r="G974" s="1"/>
      <c r="H974" s="1"/>
      <c r="I974" s="1"/>
      <c r="J974" s="1"/>
      <c r="K974" s="1"/>
      <c r="L974" s="1"/>
      <c r="M974" s="1"/>
      <c r="N974" s="1"/>
      <c r="O974" s="1"/>
      <c r="P974" s="229"/>
      <c r="Q974" s="1"/>
      <c r="R974" s="1"/>
      <c r="S974" s="1"/>
      <c r="T974" s="1"/>
      <c r="U974" s="1"/>
      <c r="V974" s="1"/>
      <c r="W974" s="1"/>
      <c r="X974" s="1"/>
      <c r="Y974" s="1"/>
      <c r="Z974" s="1"/>
      <c r="AA974" s="1"/>
      <c r="AB974" s="1"/>
      <c r="AC974" s="1"/>
      <c r="AD974" s="1"/>
      <c r="AE974" s="1"/>
      <c r="AF974" s="1"/>
      <c r="AG974" s="1"/>
      <c r="AH974" s="1"/>
      <c r="AI974" s="1"/>
      <c r="AJ974" s="1"/>
      <c r="AK974" s="1"/>
    </row>
    <row r="975" spans="1:37" ht="14.25" customHeight="1">
      <c r="A975" s="425"/>
      <c r="B975" s="1"/>
      <c r="C975" s="1"/>
      <c r="D975" s="1"/>
      <c r="E975" s="1"/>
      <c r="F975" s="1"/>
      <c r="G975" s="1"/>
      <c r="H975" s="1"/>
      <c r="I975" s="1"/>
      <c r="J975" s="1"/>
      <c r="K975" s="1"/>
      <c r="L975" s="1"/>
      <c r="M975" s="1"/>
      <c r="N975" s="1"/>
      <c r="O975" s="1"/>
      <c r="P975" s="229"/>
      <c r="Q975" s="1"/>
      <c r="R975" s="1"/>
      <c r="S975" s="1"/>
      <c r="T975" s="1"/>
      <c r="U975" s="1"/>
      <c r="V975" s="1"/>
      <c r="W975" s="1"/>
      <c r="X975" s="1"/>
      <c r="Y975" s="1"/>
      <c r="Z975" s="1"/>
      <c r="AA975" s="1"/>
      <c r="AB975" s="1"/>
      <c r="AC975" s="1"/>
      <c r="AD975" s="1"/>
      <c r="AE975" s="1"/>
      <c r="AF975" s="1"/>
      <c r="AG975" s="1"/>
      <c r="AH975" s="1"/>
      <c r="AI975" s="1"/>
      <c r="AJ975" s="1"/>
      <c r="AK975" s="1"/>
    </row>
    <row r="976" spans="1:37" ht="14.25" customHeight="1">
      <c r="A976" s="425"/>
      <c r="B976" s="1"/>
      <c r="C976" s="1"/>
      <c r="D976" s="1"/>
      <c r="E976" s="1"/>
      <c r="F976" s="1"/>
      <c r="G976" s="1"/>
      <c r="H976" s="1"/>
      <c r="I976" s="1"/>
      <c r="J976" s="1"/>
      <c r="K976" s="1"/>
      <c r="L976" s="1"/>
      <c r="M976" s="1"/>
      <c r="N976" s="1"/>
      <c r="O976" s="1"/>
      <c r="P976" s="229"/>
      <c r="Q976" s="1"/>
      <c r="R976" s="1"/>
      <c r="S976" s="1"/>
      <c r="T976" s="1"/>
      <c r="U976" s="1"/>
      <c r="V976" s="1"/>
      <c r="W976" s="1"/>
      <c r="X976" s="1"/>
      <c r="Y976" s="1"/>
      <c r="Z976" s="1"/>
      <c r="AA976" s="1"/>
      <c r="AB976" s="1"/>
      <c r="AC976" s="1"/>
      <c r="AD976" s="1"/>
      <c r="AE976" s="1"/>
      <c r="AF976" s="1"/>
      <c r="AG976" s="1"/>
      <c r="AH976" s="1"/>
      <c r="AI976" s="1"/>
      <c r="AJ976" s="1"/>
      <c r="AK976" s="1"/>
    </row>
    <row r="977" spans="1:37" ht="14.25" customHeight="1">
      <c r="A977" s="425"/>
      <c r="B977" s="1"/>
      <c r="C977" s="1"/>
      <c r="D977" s="1"/>
      <c r="E977" s="1"/>
      <c r="F977" s="1"/>
      <c r="G977" s="1"/>
      <c r="H977" s="1"/>
      <c r="I977" s="1"/>
      <c r="J977" s="1"/>
      <c r="K977" s="1"/>
      <c r="L977" s="1"/>
      <c r="M977" s="1"/>
      <c r="N977" s="1"/>
      <c r="O977" s="1"/>
      <c r="P977" s="229"/>
      <c r="Q977" s="1"/>
      <c r="R977" s="1"/>
      <c r="S977" s="1"/>
      <c r="T977" s="1"/>
      <c r="U977" s="1"/>
      <c r="V977" s="1"/>
      <c r="W977" s="1"/>
      <c r="X977" s="1"/>
      <c r="Y977" s="1"/>
      <c r="Z977" s="1"/>
      <c r="AA977" s="1"/>
      <c r="AB977" s="1"/>
      <c r="AC977" s="1"/>
      <c r="AD977" s="1"/>
      <c r="AE977" s="1"/>
      <c r="AF977" s="1"/>
      <c r="AG977" s="1"/>
      <c r="AH977" s="1"/>
      <c r="AI977" s="1"/>
      <c r="AJ977" s="1"/>
      <c r="AK977" s="1"/>
    </row>
    <row r="978" spans="1:37" ht="14.25" customHeight="1">
      <c r="A978" s="425"/>
      <c r="B978" s="1"/>
      <c r="C978" s="1"/>
      <c r="D978" s="1"/>
      <c r="E978" s="1"/>
      <c r="F978" s="1"/>
      <c r="G978" s="1"/>
      <c r="H978" s="1"/>
      <c r="I978" s="1"/>
      <c r="J978" s="1"/>
      <c r="K978" s="1"/>
      <c r="L978" s="1"/>
      <c r="M978" s="1"/>
      <c r="N978" s="1"/>
      <c r="O978" s="1"/>
      <c r="P978" s="229"/>
      <c r="Q978" s="1"/>
      <c r="R978" s="1"/>
      <c r="S978" s="1"/>
      <c r="T978" s="1"/>
      <c r="U978" s="1"/>
      <c r="V978" s="1"/>
      <c r="W978" s="1"/>
      <c r="X978" s="1"/>
      <c r="Y978" s="1"/>
      <c r="Z978" s="1"/>
      <c r="AA978" s="1"/>
      <c r="AB978" s="1"/>
      <c r="AC978" s="1"/>
      <c r="AD978" s="1"/>
      <c r="AE978" s="1"/>
      <c r="AF978" s="1"/>
      <c r="AG978" s="1"/>
      <c r="AH978" s="1"/>
      <c r="AI978" s="1"/>
      <c r="AJ978" s="1"/>
      <c r="AK978" s="1"/>
    </row>
    <row r="979" spans="1:37" ht="14.25" customHeight="1">
      <c r="A979" s="425"/>
      <c r="B979" s="1"/>
      <c r="C979" s="1"/>
      <c r="D979" s="1"/>
      <c r="E979" s="1"/>
      <c r="F979" s="1"/>
      <c r="G979" s="1"/>
      <c r="H979" s="1"/>
      <c r="I979" s="1"/>
      <c r="J979" s="1"/>
      <c r="K979" s="1"/>
      <c r="L979" s="1"/>
      <c r="M979" s="1"/>
      <c r="N979" s="1"/>
      <c r="O979" s="1"/>
      <c r="P979" s="229"/>
      <c r="Q979" s="1"/>
      <c r="R979" s="1"/>
      <c r="S979" s="1"/>
      <c r="T979" s="1"/>
      <c r="U979" s="1"/>
      <c r="V979" s="1"/>
      <c r="W979" s="1"/>
      <c r="X979" s="1"/>
      <c r="Y979" s="1"/>
      <c r="Z979" s="1"/>
      <c r="AA979" s="1"/>
      <c r="AB979" s="1"/>
      <c r="AC979" s="1"/>
      <c r="AD979" s="1"/>
      <c r="AE979" s="1"/>
      <c r="AF979" s="1"/>
      <c r="AG979" s="1"/>
      <c r="AH979" s="1"/>
      <c r="AI979" s="1"/>
      <c r="AJ979" s="1"/>
      <c r="AK979" s="1"/>
    </row>
    <row r="980" spans="1:37" ht="14.25" customHeight="1">
      <c r="A980" s="425"/>
      <c r="B980" s="1"/>
      <c r="C980" s="1"/>
      <c r="D980" s="1"/>
      <c r="E980" s="1"/>
      <c r="F980" s="1"/>
      <c r="G980" s="1"/>
      <c r="H980" s="1"/>
      <c r="I980" s="1"/>
      <c r="J980" s="1"/>
      <c r="K980" s="1"/>
      <c r="L980" s="1"/>
      <c r="M980" s="1"/>
      <c r="N980" s="1"/>
      <c r="O980" s="1"/>
      <c r="P980" s="229"/>
      <c r="Q980" s="1"/>
      <c r="R980" s="1"/>
      <c r="S980" s="1"/>
      <c r="T980" s="1"/>
      <c r="U980" s="1"/>
      <c r="V980" s="1"/>
      <c r="W980" s="1"/>
      <c r="X980" s="1"/>
      <c r="Y980" s="1"/>
      <c r="Z980" s="1"/>
      <c r="AA980" s="1"/>
      <c r="AB980" s="1"/>
      <c r="AC980" s="1"/>
      <c r="AD980" s="1"/>
      <c r="AE980" s="1"/>
      <c r="AF980" s="1"/>
      <c r="AG980" s="1"/>
      <c r="AH980" s="1"/>
      <c r="AI980" s="1"/>
      <c r="AJ980" s="1"/>
      <c r="AK980" s="1"/>
    </row>
    <row r="981" spans="1:37" ht="14.25" customHeight="1">
      <c r="A981" s="425"/>
      <c r="B981" s="1"/>
      <c r="C981" s="1"/>
      <c r="D981" s="1"/>
      <c r="E981" s="1"/>
      <c r="F981" s="1"/>
      <c r="G981" s="1"/>
      <c r="H981" s="1"/>
      <c r="I981" s="1"/>
      <c r="J981" s="1"/>
      <c r="K981" s="1"/>
      <c r="L981" s="1"/>
      <c r="M981" s="1"/>
      <c r="N981" s="1"/>
      <c r="O981" s="1"/>
      <c r="P981" s="229"/>
      <c r="Q981" s="1"/>
      <c r="R981" s="1"/>
      <c r="S981" s="1"/>
      <c r="T981" s="1"/>
      <c r="U981" s="1"/>
      <c r="V981" s="1"/>
      <c r="W981" s="1"/>
      <c r="X981" s="1"/>
      <c r="Y981" s="1"/>
      <c r="Z981" s="1"/>
      <c r="AA981" s="1"/>
      <c r="AB981" s="1"/>
      <c r="AC981" s="1"/>
      <c r="AD981" s="1"/>
      <c r="AE981" s="1"/>
      <c r="AF981" s="1"/>
      <c r="AG981" s="1"/>
      <c r="AH981" s="1"/>
      <c r="AI981" s="1"/>
      <c r="AJ981" s="1"/>
      <c r="AK981" s="1"/>
    </row>
    <row r="982" spans="1:37" ht="14.25" customHeight="1">
      <c r="A982" s="425"/>
      <c r="B982" s="1"/>
      <c r="C982" s="1"/>
      <c r="D982" s="1"/>
      <c r="E982" s="1"/>
      <c r="F982" s="1"/>
      <c r="G982" s="1"/>
      <c r="H982" s="1"/>
      <c r="I982" s="1"/>
      <c r="J982" s="1"/>
      <c r="K982" s="1"/>
      <c r="L982" s="1"/>
      <c r="M982" s="1"/>
      <c r="N982" s="1"/>
      <c r="O982" s="1"/>
      <c r="P982" s="229"/>
      <c r="Q982" s="1"/>
      <c r="R982" s="1"/>
      <c r="S982" s="1"/>
      <c r="T982" s="1"/>
      <c r="U982" s="1"/>
      <c r="V982" s="1"/>
      <c r="W982" s="1"/>
      <c r="X982" s="1"/>
      <c r="Y982" s="1"/>
      <c r="Z982" s="1"/>
      <c r="AA982" s="1"/>
      <c r="AB982" s="1"/>
      <c r="AC982" s="1"/>
      <c r="AD982" s="1"/>
      <c r="AE982" s="1"/>
      <c r="AF982" s="1"/>
      <c r="AG982" s="1"/>
      <c r="AH982" s="1"/>
      <c r="AI982" s="1"/>
      <c r="AJ982" s="1"/>
      <c r="AK982" s="1"/>
    </row>
    <row r="983" spans="1:37" ht="14.25" customHeight="1">
      <c r="A983" s="425"/>
      <c r="B983" s="1"/>
      <c r="C983" s="1"/>
      <c r="D983" s="1"/>
      <c r="E983" s="1"/>
      <c r="F983" s="1"/>
      <c r="G983" s="1"/>
      <c r="H983" s="1"/>
      <c r="I983" s="1"/>
      <c r="J983" s="1"/>
      <c r="K983" s="1"/>
      <c r="L983" s="1"/>
      <c r="M983" s="1"/>
      <c r="N983" s="1"/>
      <c r="O983" s="1"/>
      <c r="P983" s="229"/>
      <c r="Q983" s="1"/>
      <c r="R983" s="1"/>
      <c r="S983" s="1"/>
      <c r="T983" s="1"/>
      <c r="U983" s="1"/>
      <c r="V983" s="1"/>
      <c r="W983" s="1"/>
      <c r="X983" s="1"/>
      <c r="Y983" s="1"/>
      <c r="Z983" s="1"/>
      <c r="AA983" s="1"/>
      <c r="AB983" s="1"/>
      <c r="AC983" s="1"/>
      <c r="AD983" s="1"/>
      <c r="AE983" s="1"/>
      <c r="AF983" s="1"/>
      <c r="AG983" s="1"/>
      <c r="AH983" s="1"/>
      <c r="AI983" s="1"/>
      <c r="AJ983" s="1"/>
      <c r="AK983" s="1"/>
    </row>
    <row r="984" spans="1:37" ht="14.25" customHeight="1">
      <c r="A984" s="425"/>
      <c r="B984" s="1"/>
      <c r="C984" s="1"/>
      <c r="D984" s="1"/>
      <c r="E984" s="1"/>
      <c r="F984" s="1"/>
      <c r="G984" s="1"/>
      <c r="H984" s="1"/>
      <c r="I984" s="1"/>
      <c r="J984" s="1"/>
      <c r="K984" s="1"/>
      <c r="L984" s="1"/>
      <c r="M984" s="1"/>
      <c r="N984" s="1"/>
      <c r="O984" s="1"/>
      <c r="P984" s="229"/>
      <c r="Q984" s="1"/>
      <c r="R984" s="1"/>
      <c r="S984" s="1"/>
      <c r="T984" s="1"/>
      <c r="U984" s="1"/>
      <c r="V984" s="1"/>
      <c r="W984" s="1"/>
      <c r="X984" s="1"/>
      <c r="Y984" s="1"/>
      <c r="Z984" s="1"/>
      <c r="AA984" s="1"/>
      <c r="AB984" s="1"/>
      <c r="AC984" s="1"/>
      <c r="AD984" s="1"/>
      <c r="AE984" s="1"/>
      <c r="AF984" s="1"/>
      <c r="AG984" s="1"/>
      <c r="AH984" s="1"/>
      <c r="AI984" s="1"/>
      <c r="AJ984" s="1"/>
      <c r="AK984" s="1"/>
    </row>
    <row r="985" spans="1:37" ht="14.25" customHeight="1">
      <c r="A985" s="425"/>
      <c r="B985" s="1"/>
      <c r="C985" s="1"/>
      <c r="D985" s="1"/>
      <c r="E985" s="1"/>
      <c r="F985" s="1"/>
      <c r="G985" s="1"/>
      <c r="H985" s="1"/>
      <c r="I985" s="1"/>
      <c r="J985" s="1"/>
      <c r="K985" s="1"/>
      <c r="L985" s="1"/>
      <c r="M985" s="1"/>
      <c r="N985" s="1"/>
      <c r="O985" s="1"/>
      <c r="P985" s="229"/>
      <c r="Q985" s="1"/>
      <c r="R985" s="1"/>
      <c r="S985" s="1"/>
      <c r="T985" s="1"/>
      <c r="U985" s="1"/>
      <c r="V985" s="1"/>
      <c r="W985" s="1"/>
      <c r="X985" s="1"/>
      <c r="Y985" s="1"/>
      <c r="Z985" s="1"/>
      <c r="AA985" s="1"/>
      <c r="AB985" s="1"/>
      <c r="AC985" s="1"/>
      <c r="AD985" s="1"/>
      <c r="AE985" s="1"/>
      <c r="AF985" s="1"/>
      <c r="AG985" s="1"/>
      <c r="AH985" s="1"/>
      <c r="AI985" s="1"/>
      <c r="AJ985" s="1"/>
      <c r="AK985" s="1"/>
    </row>
    <row r="986" spans="1:37" ht="14.25" customHeight="1">
      <c r="A986" s="425"/>
      <c r="B986" s="1"/>
      <c r="C986" s="1"/>
      <c r="D986" s="1"/>
      <c r="E986" s="1"/>
      <c r="F986" s="1"/>
      <c r="G986" s="1"/>
      <c r="H986" s="1"/>
      <c r="I986" s="1"/>
      <c r="J986" s="1"/>
      <c r="K986" s="1"/>
      <c r="L986" s="1"/>
      <c r="M986" s="1"/>
      <c r="N986" s="1"/>
      <c r="O986" s="1"/>
      <c r="P986" s="229"/>
      <c r="Q986" s="1"/>
      <c r="R986" s="1"/>
      <c r="S986" s="1"/>
      <c r="T986" s="1"/>
      <c r="U986" s="1"/>
      <c r="V986" s="1"/>
      <c r="W986" s="1"/>
      <c r="X986" s="1"/>
      <c r="Y986" s="1"/>
      <c r="Z986" s="1"/>
      <c r="AA986" s="1"/>
      <c r="AB986" s="1"/>
      <c r="AC986" s="1"/>
      <c r="AD986" s="1"/>
      <c r="AE986" s="1"/>
      <c r="AF986" s="1"/>
      <c r="AG986" s="1"/>
      <c r="AH986" s="1"/>
      <c r="AI986" s="1"/>
      <c r="AJ986" s="1"/>
      <c r="AK986" s="1"/>
    </row>
    <row r="987" spans="1:37" ht="14.25" customHeight="1">
      <c r="A987" s="425"/>
      <c r="B987" s="1"/>
      <c r="C987" s="1"/>
      <c r="D987" s="1"/>
      <c r="E987" s="1"/>
      <c r="F987" s="1"/>
      <c r="G987" s="1"/>
      <c r="H987" s="1"/>
      <c r="I987" s="1"/>
      <c r="J987" s="1"/>
      <c r="K987" s="1"/>
      <c r="L987" s="1"/>
      <c r="M987" s="1"/>
      <c r="N987" s="1"/>
      <c r="O987" s="1"/>
      <c r="P987" s="229"/>
      <c r="Q987" s="1"/>
      <c r="R987" s="1"/>
      <c r="S987" s="1"/>
      <c r="T987" s="1"/>
      <c r="U987" s="1"/>
      <c r="V987" s="1"/>
      <c r="W987" s="1"/>
      <c r="X987" s="1"/>
      <c r="Y987" s="1"/>
      <c r="Z987" s="1"/>
      <c r="AA987" s="1"/>
      <c r="AB987" s="1"/>
      <c r="AC987" s="1"/>
      <c r="AD987" s="1"/>
      <c r="AE987" s="1"/>
      <c r="AF987" s="1"/>
      <c r="AG987" s="1"/>
      <c r="AH987" s="1"/>
      <c r="AI987" s="1"/>
      <c r="AJ987" s="1"/>
      <c r="AK987" s="1"/>
    </row>
    <row r="988" spans="1:37" ht="14.25" customHeight="1">
      <c r="A988" s="425"/>
      <c r="B988" s="1"/>
      <c r="C988" s="1"/>
      <c r="D988" s="1"/>
      <c r="E988" s="1"/>
      <c r="F988" s="1"/>
      <c r="G988" s="1"/>
      <c r="H988" s="1"/>
      <c r="I988" s="1"/>
      <c r="J988" s="1"/>
      <c r="K988" s="1"/>
      <c r="L988" s="1"/>
      <c r="M988" s="1"/>
      <c r="N988" s="1"/>
      <c r="O988" s="1"/>
      <c r="P988" s="229"/>
      <c r="Q988" s="1"/>
      <c r="R988" s="1"/>
      <c r="S988" s="1"/>
      <c r="T988" s="1"/>
      <c r="U988" s="1"/>
      <c r="V988" s="1"/>
      <c r="W988" s="1"/>
      <c r="X988" s="1"/>
      <c r="Y988" s="1"/>
      <c r="Z988" s="1"/>
      <c r="AA988" s="1"/>
      <c r="AB988" s="1"/>
      <c r="AC988" s="1"/>
      <c r="AD988" s="1"/>
      <c r="AE988" s="1"/>
      <c r="AF988" s="1"/>
      <c r="AG988" s="1"/>
      <c r="AH988" s="1"/>
      <c r="AI988" s="1"/>
      <c r="AJ988" s="1"/>
      <c r="AK988" s="1"/>
    </row>
    <row r="989" spans="1:37" ht="14.25" customHeight="1">
      <c r="A989" s="425"/>
      <c r="B989" s="1"/>
      <c r="C989" s="1"/>
      <c r="D989" s="1"/>
      <c r="E989" s="1"/>
      <c r="F989" s="1"/>
      <c r="G989" s="1"/>
      <c r="H989" s="1"/>
      <c r="I989" s="1"/>
      <c r="J989" s="1"/>
      <c r="K989" s="1"/>
      <c r="L989" s="1"/>
      <c r="M989" s="1"/>
      <c r="N989" s="1"/>
      <c r="O989" s="1"/>
      <c r="P989" s="229"/>
      <c r="Q989" s="1"/>
      <c r="R989" s="1"/>
      <c r="S989" s="1"/>
      <c r="T989" s="1"/>
      <c r="U989" s="1"/>
      <c r="V989" s="1"/>
      <c r="W989" s="1"/>
      <c r="X989" s="1"/>
      <c r="Y989" s="1"/>
      <c r="Z989" s="1"/>
      <c r="AA989" s="1"/>
      <c r="AB989" s="1"/>
      <c r="AC989" s="1"/>
      <c r="AD989" s="1"/>
      <c r="AE989" s="1"/>
      <c r="AF989" s="1"/>
      <c r="AG989" s="1"/>
      <c r="AH989" s="1"/>
      <c r="AI989" s="1"/>
      <c r="AJ989" s="1"/>
      <c r="AK989" s="1"/>
    </row>
    <row r="990" spans="1:37" ht="14.25" customHeight="1">
      <c r="A990" s="425"/>
      <c r="B990" s="1"/>
      <c r="C990" s="1"/>
      <c r="D990" s="1"/>
      <c r="E990" s="1"/>
      <c r="F990" s="1"/>
      <c r="G990" s="1"/>
      <c r="H990" s="1"/>
      <c r="I990" s="1"/>
      <c r="J990" s="1"/>
      <c r="K990" s="1"/>
      <c r="L990" s="1"/>
      <c r="M990" s="1"/>
      <c r="N990" s="1"/>
      <c r="O990" s="1"/>
      <c r="P990" s="229"/>
      <c r="Q990" s="1"/>
      <c r="R990" s="1"/>
      <c r="S990" s="1"/>
      <c r="T990" s="1"/>
      <c r="U990" s="1"/>
      <c r="V990" s="1"/>
      <c r="W990" s="1"/>
      <c r="X990" s="1"/>
      <c r="Y990" s="1"/>
      <c r="Z990" s="1"/>
      <c r="AA990" s="1"/>
      <c r="AB990" s="1"/>
      <c r="AC990" s="1"/>
      <c r="AD990" s="1"/>
      <c r="AE990" s="1"/>
      <c r="AF990" s="1"/>
      <c r="AG990" s="1"/>
      <c r="AH990" s="1"/>
      <c r="AI990" s="1"/>
      <c r="AJ990" s="1"/>
      <c r="AK990" s="1"/>
    </row>
    <row r="991" spans="1:37" ht="14.25" customHeight="1">
      <c r="A991" s="425"/>
      <c r="B991" s="1"/>
      <c r="C991" s="1"/>
      <c r="D991" s="1"/>
      <c r="E991" s="1"/>
      <c r="F991" s="1"/>
      <c r="G991" s="1"/>
      <c r="H991" s="1"/>
      <c r="I991" s="1"/>
      <c r="J991" s="1"/>
      <c r="K991" s="1"/>
      <c r="L991" s="1"/>
      <c r="M991" s="1"/>
      <c r="N991" s="1"/>
      <c r="O991" s="1"/>
      <c r="P991" s="229"/>
      <c r="Q991" s="1"/>
      <c r="R991" s="1"/>
      <c r="S991" s="1"/>
      <c r="T991" s="1"/>
      <c r="U991" s="1"/>
      <c r="V991" s="1"/>
      <c r="W991" s="1"/>
      <c r="X991" s="1"/>
      <c r="Y991" s="1"/>
      <c r="Z991" s="1"/>
      <c r="AA991" s="1"/>
      <c r="AB991" s="1"/>
      <c r="AC991" s="1"/>
      <c r="AD991" s="1"/>
      <c r="AE991" s="1"/>
      <c r="AF991" s="1"/>
      <c r="AG991" s="1"/>
      <c r="AH991" s="1"/>
      <c r="AI991" s="1"/>
      <c r="AJ991" s="1"/>
      <c r="AK991" s="1"/>
    </row>
    <row r="992" spans="1:37" ht="14.25" customHeight="1">
      <c r="A992" s="425"/>
      <c r="B992" s="1"/>
      <c r="C992" s="1"/>
      <c r="D992" s="1"/>
      <c r="E992" s="1"/>
      <c r="F992" s="1"/>
      <c r="G992" s="1"/>
      <c r="H992" s="1"/>
      <c r="I992" s="1"/>
      <c r="J992" s="1"/>
      <c r="K992" s="1"/>
      <c r="L992" s="1"/>
      <c r="M992" s="1"/>
      <c r="N992" s="1"/>
      <c r="O992" s="1"/>
      <c r="P992" s="229"/>
      <c r="Q992" s="1"/>
      <c r="R992" s="1"/>
      <c r="S992" s="1"/>
      <c r="T992" s="1"/>
      <c r="U992" s="1"/>
      <c r="V992" s="1"/>
      <c r="W992" s="1"/>
      <c r="X992" s="1"/>
      <c r="Y992" s="1"/>
      <c r="Z992" s="1"/>
      <c r="AA992" s="1"/>
      <c r="AB992" s="1"/>
      <c r="AC992" s="1"/>
      <c r="AD992" s="1"/>
      <c r="AE992" s="1"/>
      <c r="AF992" s="1"/>
      <c r="AG992" s="1"/>
      <c r="AH992" s="1"/>
      <c r="AI992" s="1"/>
      <c r="AJ992" s="1"/>
      <c r="AK992" s="1"/>
    </row>
    <row r="993" spans="1:37" ht="14.25" customHeight="1">
      <c r="A993" s="425"/>
      <c r="B993" s="1"/>
      <c r="C993" s="1"/>
      <c r="D993" s="1"/>
      <c r="E993" s="1"/>
      <c r="F993" s="1"/>
      <c r="G993" s="1"/>
      <c r="H993" s="1"/>
      <c r="I993" s="1"/>
      <c r="J993" s="1"/>
      <c r="K993" s="1"/>
      <c r="L993" s="1"/>
      <c r="M993" s="1"/>
      <c r="N993" s="1"/>
      <c r="O993" s="1"/>
      <c r="P993" s="229"/>
      <c r="Q993" s="1"/>
      <c r="R993" s="1"/>
      <c r="S993" s="1"/>
      <c r="T993" s="1"/>
      <c r="U993" s="1"/>
      <c r="V993" s="1"/>
      <c r="W993" s="1"/>
      <c r="X993" s="1"/>
      <c r="Y993" s="1"/>
      <c r="Z993" s="1"/>
      <c r="AA993" s="1"/>
      <c r="AB993" s="1"/>
      <c r="AC993" s="1"/>
      <c r="AD993" s="1"/>
      <c r="AE993" s="1"/>
      <c r="AF993" s="1"/>
      <c r="AG993" s="1"/>
      <c r="AH993" s="1"/>
      <c r="AI993" s="1"/>
      <c r="AJ993" s="1"/>
      <c r="AK993" s="1"/>
    </row>
    <row r="994" spans="1:37" ht="14.25" customHeight="1">
      <c r="A994" s="425"/>
      <c r="B994" s="1"/>
      <c r="C994" s="1"/>
      <c r="D994" s="1"/>
      <c r="E994" s="1"/>
      <c r="F994" s="1"/>
      <c r="G994" s="1"/>
      <c r="H994" s="1"/>
      <c r="I994" s="1"/>
      <c r="J994" s="1"/>
      <c r="K994" s="1"/>
      <c r="L994" s="1"/>
      <c r="M994" s="1"/>
      <c r="N994" s="1"/>
      <c r="O994" s="1"/>
      <c r="P994" s="229"/>
      <c r="Q994" s="1"/>
      <c r="R994" s="1"/>
      <c r="S994" s="1"/>
      <c r="T994" s="1"/>
      <c r="U994" s="1"/>
      <c r="V994" s="1"/>
      <c r="W994" s="1"/>
      <c r="X994" s="1"/>
      <c r="Y994" s="1"/>
      <c r="Z994" s="1"/>
      <c r="AA994" s="1"/>
      <c r="AB994" s="1"/>
      <c r="AC994" s="1"/>
      <c r="AD994" s="1"/>
      <c r="AE994" s="1"/>
      <c r="AF994" s="1"/>
      <c r="AG994" s="1"/>
      <c r="AH994" s="1"/>
      <c r="AI994" s="1"/>
      <c r="AJ994" s="1"/>
      <c r="AK994" s="1"/>
    </row>
    <row r="995" spans="1:37" ht="14.25" customHeight="1">
      <c r="A995" s="425"/>
      <c r="B995" s="1"/>
      <c r="C995" s="1"/>
      <c r="D995" s="1"/>
      <c r="E995" s="1"/>
      <c r="F995" s="1"/>
      <c r="G995" s="1"/>
      <c r="H995" s="1"/>
      <c r="I995" s="1"/>
      <c r="J995" s="1"/>
      <c r="K995" s="1"/>
      <c r="L995" s="1"/>
      <c r="M995" s="1"/>
      <c r="N995" s="1"/>
      <c r="O995" s="1"/>
      <c r="P995" s="229"/>
      <c r="Q995" s="1"/>
      <c r="R995" s="1"/>
      <c r="S995" s="1"/>
      <c r="T995" s="1"/>
      <c r="U995" s="1"/>
      <c r="V995" s="1"/>
      <c r="W995" s="1"/>
      <c r="X995" s="1"/>
      <c r="Y995" s="1"/>
      <c r="Z995" s="1"/>
      <c r="AA995" s="1"/>
      <c r="AB995" s="1"/>
      <c r="AC995" s="1"/>
      <c r="AD995" s="1"/>
      <c r="AE995" s="1"/>
      <c r="AF995" s="1"/>
      <c r="AG995" s="1"/>
      <c r="AH995" s="1"/>
      <c r="AI995" s="1"/>
      <c r="AJ995" s="1"/>
      <c r="AK995" s="1"/>
    </row>
    <row r="996" spans="1:37" ht="14.25" customHeight="1">
      <c r="A996" s="425"/>
      <c r="B996" s="1"/>
      <c r="C996" s="1"/>
      <c r="D996" s="1"/>
      <c r="E996" s="1"/>
      <c r="F996" s="1"/>
      <c r="G996" s="1"/>
      <c r="H996" s="1"/>
      <c r="I996" s="1"/>
      <c r="J996" s="1"/>
      <c r="K996" s="1"/>
      <c r="L996" s="1"/>
      <c r="M996" s="1"/>
      <c r="N996" s="1"/>
      <c r="O996" s="1"/>
      <c r="P996" s="229"/>
      <c r="Q996" s="1"/>
      <c r="R996" s="1"/>
      <c r="S996" s="1"/>
      <c r="T996" s="1"/>
      <c r="U996" s="1"/>
      <c r="V996" s="1"/>
      <c r="W996" s="1"/>
      <c r="X996" s="1"/>
      <c r="Y996" s="1"/>
      <c r="Z996" s="1"/>
      <c r="AA996" s="1"/>
      <c r="AB996" s="1"/>
      <c r="AC996" s="1"/>
      <c r="AD996" s="1"/>
      <c r="AE996" s="1"/>
      <c r="AF996" s="1"/>
      <c r="AG996" s="1"/>
      <c r="AH996" s="1"/>
      <c r="AI996" s="1"/>
      <c r="AJ996" s="1"/>
      <c r="AK996" s="1"/>
    </row>
    <row r="997" spans="1:37" ht="14.25" customHeight="1">
      <c r="A997" s="425"/>
      <c r="B997" s="1"/>
      <c r="C997" s="1"/>
      <c r="D997" s="1"/>
      <c r="E997" s="1"/>
      <c r="F997" s="1"/>
      <c r="G997" s="1"/>
      <c r="H997" s="1"/>
      <c r="I997" s="1"/>
      <c r="J997" s="1"/>
      <c r="K997" s="1"/>
      <c r="L997" s="1"/>
      <c r="M997" s="1"/>
      <c r="N997" s="1"/>
      <c r="O997" s="1"/>
      <c r="P997" s="229"/>
      <c r="Q997" s="1"/>
      <c r="R997" s="1"/>
      <c r="S997" s="1"/>
      <c r="T997" s="1"/>
      <c r="U997" s="1"/>
      <c r="V997" s="1"/>
      <c r="W997" s="1"/>
      <c r="X997" s="1"/>
      <c r="Y997" s="1"/>
      <c r="Z997" s="1"/>
      <c r="AA997" s="1"/>
      <c r="AB997" s="1"/>
      <c r="AC997" s="1"/>
      <c r="AD997" s="1"/>
      <c r="AE997" s="1"/>
      <c r="AF997" s="1"/>
      <c r="AG997" s="1"/>
      <c r="AH997" s="1"/>
      <c r="AI997" s="1"/>
      <c r="AJ997" s="1"/>
      <c r="AK997" s="1"/>
    </row>
    <row r="998" spans="1:37" ht="14.25" customHeight="1">
      <c r="A998" s="425"/>
      <c r="B998" s="1"/>
      <c r="C998" s="1"/>
      <c r="D998" s="1"/>
      <c r="E998" s="1"/>
      <c r="F998" s="1"/>
      <c r="G998" s="1"/>
      <c r="H998" s="1"/>
      <c r="I998" s="1"/>
      <c r="J998" s="1"/>
      <c r="K998" s="1"/>
      <c r="L998" s="1"/>
      <c r="M998" s="1"/>
      <c r="N998" s="1"/>
      <c r="O998" s="1"/>
      <c r="P998" s="229"/>
      <c r="Q998" s="1"/>
      <c r="R998" s="1"/>
      <c r="S998" s="1"/>
      <c r="T998" s="1"/>
      <c r="U998" s="1"/>
      <c r="V998" s="1"/>
      <c r="W998" s="1"/>
      <c r="X998" s="1"/>
      <c r="Y998" s="1"/>
      <c r="Z998" s="1"/>
      <c r="AA998" s="1"/>
      <c r="AB998" s="1"/>
      <c r="AC998" s="1"/>
      <c r="AD998" s="1"/>
      <c r="AE998" s="1"/>
      <c r="AF998" s="1"/>
      <c r="AG998" s="1"/>
      <c r="AH998" s="1"/>
      <c r="AI998" s="1"/>
      <c r="AJ998" s="1"/>
      <c r="AK998" s="1"/>
    </row>
    <row r="999" spans="1:37" ht="14.25" customHeight="1">
      <c r="A999" s="425"/>
      <c r="B999" s="1"/>
      <c r="C999" s="1"/>
      <c r="D999" s="1"/>
      <c r="E999" s="1"/>
      <c r="F999" s="1"/>
      <c r="G999" s="1"/>
      <c r="H999" s="1"/>
      <c r="I999" s="1"/>
      <c r="J999" s="1"/>
      <c r="K999" s="1"/>
      <c r="L999" s="1"/>
      <c r="M999" s="1"/>
      <c r="N999" s="1"/>
      <c r="O999" s="1"/>
      <c r="P999" s="229"/>
      <c r="Q999" s="1"/>
      <c r="R999" s="1"/>
      <c r="S999" s="1"/>
      <c r="T999" s="1"/>
      <c r="U999" s="1"/>
      <c r="V999" s="1"/>
      <c r="W999" s="1"/>
      <c r="X999" s="1"/>
      <c r="Y999" s="1"/>
      <c r="Z999" s="1"/>
      <c r="AA999" s="1"/>
      <c r="AB999" s="1"/>
      <c r="AC999" s="1"/>
      <c r="AD999" s="1"/>
      <c r="AE999" s="1"/>
      <c r="AF999" s="1"/>
      <c r="AG999" s="1"/>
      <c r="AH999" s="1"/>
      <c r="AI999" s="1"/>
      <c r="AJ999" s="1"/>
      <c r="AK999" s="1"/>
    </row>
    <row r="1000" spans="1:37" ht="14.25" customHeight="1">
      <c r="A1000" s="425"/>
      <c r="B1000" s="1"/>
      <c r="C1000" s="1"/>
      <c r="D1000" s="1"/>
      <c r="E1000" s="1"/>
      <c r="F1000" s="1"/>
      <c r="G1000" s="1"/>
      <c r="H1000" s="1"/>
      <c r="I1000" s="1"/>
      <c r="J1000" s="1"/>
      <c r="K1000" s="1"/>
      <c r="L1000" s="1"/>
      <c r="M1000" s="1"/>
      <c r="N1000" s="1"/>
      <c r="O1000" s="1"/>
      <c r="P1000" s="229"/>
      <c r="Q1000" s="1"/>
      <c r="R1000" s="1"/>
      <c r="S1000" s="1"/>
      <c r="T1000" s="1"/>
      <c r="U1000" s="1"/>
      <c r="V1000" s="1"/>
      <c r="W1000" s="1"/>
      <c r="X1000" s="1"/>
      <c r="Y1000" s="1"/>
      <c r="Z1000" s="1"/>
      <c r="AA1000" s="1"/>
      <c r="AB1000" s="1"/>
      <c r="AC1000" s="1"/>
      <c r="AD1000" s="1"/>
      <c r="AE1000" s="1"/>
      <c r="AF1000" s="1"/>
      <c r="AG1000" s="1"/>
      <c r="AH1000" s="1"/>
      <c r="AI1000" s="1"/>
      <c r="AJ1000" s="1"/>
      <c r="AK1000" s="1"/>
    </row>
  </sheetData>
  <mergeCells count="2">
    <mergeCell ref="F93:J93"/>
    <mergeCell ref="C95:D99"/>
  </mergeCells>
  <conditionalFormatting sqref="F95:J99">
    <cfRule type="colorScale" priority="1">
      <colorScale>
        <cfvo type="min"/>
        <cfvo type="percentile" val="50"/>
        <cfvo type="max"/>
        <color rgb="FFF8696B"/>
        <color rgb="FFFFEB84"/>
        <color rgb="FF63BE7B"/>
      </colorScale>
    </cfRule>
  </conditionalFormatting>
  <pageMargins left="0.7" right="0.7" top="0.75" bottom="0.75" header="0" footer="0"/>
  <pageSetup scale="48" orientation="portrait"/>
  <headerFooter>
    <oddHeader>&amp;L2019 ULI Hines Student Competition&amp;R2019-331 &amp;A</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E8843"/>
    <pageSetUpPr fitToPage="1"/>
  </sheetPr>
  <dimension ref="A1:AJ1002"/>
  <sheetViews>
    <sheetView showGridLines="0" tabSelected="1" workbookViewId="0">
      <pane xSplit="4" ySplit="16" topLeftCell="E17" activePane="bottomRight" state="frozen"/>
      <selection pane="topRight" activeCell="E1" sqref="E1"/>
      <selection pane="bottomLeft" activeCell="A17" sqref="A17"/>
      <selection pane="bottomRight" activeCell="E26" sqref="E26"/>
    </sheetView>
  </sheetViews>
  <sheetFormatPr baseColWidth="10" defaultColWidth="14.5" defaultRowHeight="15" customHeight="1"/>
  <cols>
    <col min="1" max="1" width="1.6640625" style="161" customWidth="1"/>
    <col min="2" max="2" width="10.33203125" style="161" customWidth="1"/>
    <col min="3" max="3" width="26" style="161" customWidth="1"/>
    <col min="4" max="4" width="3.6640625" style="161" customWidth="1"/>
    <col min="5" max="7" width="15.1640625" style="161" customWidth="1"/>
    <col min="8" max="8" width="15.6640625" style="161" customWidth="1"/>
    <col min="9" max="16" width="15.1640625" style="161" customWidth="1"/>
    <col min="17" max="36" width="9.33203125" style="161" customWidth="1"/>
    <col min="37" max="16384" width="14.5" style="161"/>
  </cols>
  <sheetData>
    <row r="1" spans="1:36" ht="13.5" customHeight="1">
      <c r="A1" s="358"/>
      <c r="B1" s="358"/>
      <c r="C1" s="358"/>
      <c r="D1" s="358"/>
      <c r="E1" s="274"/>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row>
    <row r="2" spans="1:36" ht="13.5" customHeight="1">
      <c r="A2" s="358"/>
      <c r="B2" s="101"/>
      <c r="C2" s="358"/>
      <c r="D2" s="358"/>
      <c r="E2" s="274"/>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c r="AJ2" s="358"/>
    </row>
    <row r="3" spans="1:36" ht="13.5" customHeight="1">
      <c r="A3" s="358"/>
      <c r="B3" s="358"/>
      <c r="C3" s="358"/>
      <c r="D3" s="358"/>
      <c r="E3" s="274"/>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row>
    <row r="4" spans="1:36" ht="13.5" customHeight="1">
      <c r="A4" s="358"/>
      <c r="B4" s="358"/>
      <c r="C4" s="358"/>
      <c r="D4" s="358"/>
      <c r="E4" s="274"/>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row>
    <row r="5" spans="1:36" ht="13.5" customHeight="1">
      <c r="A5" s="358"/>
      <c r="B5" s="358"/>
      <c r="C5" s="358"/>
      <c r="D5" s="358"/>
      <c r="E5" s="274"/>
      <c r="F5" s="358"/>
      <c r="G5" s="358"/>
      <c r="H5" s="358"/>
      <c r="I5" s="358"/>
      <c r="J5" s="358"/>
      <c r="K5" s="358"/>
      <c r="L5" s="358"/>
      <c r="M5" s="358"/>
      <c r="N5" s="358"/>
      <c r="O5" s="358"/>
      <c r="P5" s="358"/>
      <c r="Q5" s="358"/>
      <c r="R5" s="358"/>
      <c r="S5" s="358"/>
      <c r="T5" s="358"/>
      <c r="U5" s="358"/>
      <c r="V5" s="358"/>
      <c r="W5" s="358"/>
      <c r="X5" s="358"/>
      <c r="Y5" s="358"/>
      <c r="Z5" s="358"/>
      <c r="AA5" s="358"/>
      <c r="AB5" s="358"/>
      <c r="AC5" s="358"/>
      <c r="AD5" s="358"/>
      <c r="AE5" s="358"/>
      <c r="AF5" s="358"/>
      <c r="AG5" s="358"/>
      <c r="AH5" s="358"/>
      <c r="AI5" s="358"/>
      <c r="AJ5" s="358"/>
    </row>
    <row r="6" spans="1:36" ht="13.5" customHeight="1">
      <c r="A6" s="358"/>
      <c r="B6" s="358"/>
      <c r="C6" s="358"/>
      <c r="D6" s="358"/>
      <c r="E6" s="274"/>
      <c r="F6" s="358"/>
      <c r="G6" s="358"/>
      <c r="H6" s="358"/>
      <c r="I6" s="358"/>
      <c r="J6" s="358"/>
      <c r="K6" s="358"/>
      <c r="L6" s="358"/>
      <c r="M6" s="358"/>
      <c r="N6" s="358"/>
      <c r="O6" s="358"/>
      <c r="P6" s="358"/>
      <c r="Q6" s="358"/>
      <c r="R6" s="358"/>
      <c r="S6" s="358"/>
      <c r="T6" s="358"/>
      <c r="U6" s="358"/>
      <c r="V6" s="358"/>
      <c r="W6" s="358"/>
      <c r="X6" s="358"/>
      <c r="Y6" s="358"/>
      <c r="Z6" s="358"/>
      <c r="AA6" s="358"/>
      <c r="AB6" s="358"/>
      <c r="AC6" s="358"/>
      <c r="AD6" s="358"/>
      <c r="AE6" s="358"/>
      <c r="AF6" s="358"/>
      <c r="AG6" s="358"/>
      <c r="AH6" s="358"/>
      <c r="AI6" s="358"/>
      <c r="AJ6" s="358"/>
    </row>
    <row r="7" spans="1:36" ht="13.5" customHeight="1">
      <c r="A7" s="358"/>
      <c r="B7" s="358"/>
      <c r="C7" s="358"/>
      <c r="D7" s="358"/>
      <c r="E7" s="274"/>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row>
    <row r="8" spans="1:36" ht="13.5" customHeight="1">
      <c r="A8" s="358"/>
      <c r="B8" s="89" t="s">
        <v>68</v>
      </c>
      <c r="C8" s="358"/>
      <c r="D8" s="358"/>
      <c r="E8" s="274"/>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row>
    <row r="9" spans="1:36" ht="6.75" customHeight="1">
      <c r="A9" s="358"/>
      <c r="B9" s="358"/>
      <c r="C9" s="358"/>
      <c r="D9" s="358"/>
      <c r="E9" s="274"/>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row>
    <row r="10" spans="1:36" ht="18" customHeight="1">
      <c r="A10" s="78"/>
      <c r="B10" s="79" t="s">
        <v>784</v>
      </c>
      <c r="C10" s="79"/>
      <c r="D10" s="79"/>
      <c r="E10" s="80"/>
      <c r="F10" s="80"/>
      <c r="G10" s="80"/>
      <c r="H10" s="80"/>
      <c r="I10" s="80"/>
      <c r="J10" s="80"/>
      <c r="K10" s="80"/>
      <c r="L10" s="80"/>
      <c r="M10" s="80"/>
      <c r="N10" s="80"/>
      <c r="O10" s="81"/>
      <c r="P10" s="81"/>
      <c r="Q10" s="78"/>
      <c r="R10" s="78"/>
      <c r="S10" s="78"/>
      <c r="T10" s="78"/>
      <c r="U10" s="78"/>
      <c r="V10" s="78"/>
      <c r="W10" s="78"/>
      <c r="X10" s="78"/>
      <c r="Y10" s="78"/>
      <c r="Z10" s="78"/>
      <c r="AA10" s="78"/>
      <c r="AB10" s="78"/>
      <c r="AC10" s="78"/>
      <c r="AD10" s="78"/>
      <c r="AE10" s="78"/>
      <c r="AF10" s="78"/>
      <c r="AG10" s="78"/>
      <c r="AH10" s="78"/>
      <c r="AI10" s="78"/>
      <c r="AJ10" s="78"/>
    </row>
    <row r="11" spans="1:36" ht="13.5" customHeight="1" thickBot="1">
      <c r="A11" s="78"/>
      <c r="B11" s="82"/>
      <c r="C11" s="82"/>
      <c r="D11" s="82"/>
      <c r="E11" s="83"/>
      <c r="F11" s="83"/>
      <c r="G11" s="83"/>
      <c r="H11" s="83"/>
      <c r="I11" s="83"/>
      <c r="J11" s="83"/>
      <c r="K11" s="83"/>
      <c r="L11" s="83"/>
      <c r="M11" s="83"/>
      <c r="N11" s="84"/>
      <c r="O11" s="85"/>
      <c r="P11" s="78"/>
      <c r="Q11" s="78"/>
      <c r="R11" s="78"/>
      <c r="S11" s="78"/>
      <c r="T11" s="78"/>
      <c r="U11" s="78"/>
      <c r="V11" s="78"/>
      <c r="W11" s="78"/>
      <c r="X11" s="78"/>
      <c r="Y11" s="78"/>
      <c r="Z11" s="78"/>
      <c r="AA11" s="78"/>
      <c r="AB11" s="78"/>
      <c r="AC11" s="78"/>
      <c r="AD11" s="78"/>
      <c r="AE11" s="78"/>
      <c r="AF11" s="78"/>
      <c r="AG11" s="78"/>
      <c r="AH11" s="78"/>
      <c r="AI11" s="78"/>
      <c r="AJ11" s="78"/>
    </row>
    <row r="12" spans="1:36" ht="13.5" customHeight="1" thickBot="1">
      <c r="A12" s="358"/>
      <c r="B12" s="494" t="s">
        <v>1</v>
      </c>
      <c r="C12" s="560"/>
      <c r="D12" s="560"/>
      <c r="E12" s="1574" t="s">
        <v>69</v>
      </c>
      <c r="F12" s="1576" t="s">
        <v>70</v>
      </c>
      <c r="G12" s="491" t="s">
        <v>71</v>
      </c>
      <c r="H12" s="492"/>
      <c r="I12" s="492"/>
      <c r="J12" s="1527" t="s">
        <v>72</v>
      </c>
      <c r="K12" s="1589" t="s">
        <v>73</v>
      </c>
      <c r="L12" s="1590"/>
      <c r="M12" s="1591"/>
      <c r="N12" s="1591"/>
      <c r="O12" s="1592"/>
      <c r="P12" s="1578" t="s">
        <v>74</v>
      </c>
      <c r="Q12" s="358"/>
      <c r="R12" s="358"/>
      <c r="S12" s="358"/>
      <c r="T12" s="358"/>
      <c r="U12" s="358"/>
      <c r="V12" s="358"/>
      <c r="W12" s="358"/>
      <c r="X12" s="358"/>
      <c r="Y12" s="358"/>
      <c r="Z12" s="358"/>
      <c r="AA12" s="358"/>
      <c r="AB12" s="358"/>
      <c r="AC12" s="358"/>
      <c r="AD12" s="358"/>
      <c r="AE12" s="358"/>
      <c r="AF12" s="358"/>
      <c r="AG12" s="358"/>
      <c r="AH12" s="358"/>
      <c r="AI12" s="358"/>
      <c r="AJ12" s="358"/>
    </row>
    <row r="13" spans="1:36" ht="13.5" customHeight="1" thickBot="1">
      <c r="A13" s="358"/>
      <c r="B13" s="495" t="s">
        <v>2</v>
      </c>
      <c r="C13" s="524"/>
      <c r="D13" s="524"/>
      <c r="E13" s="1575"/>
      <c r="F13" s="1575"/>
      <c r="G13" s="490"/>
      <c r="H13" s="490"/>
      <c r="I13" s="490"/>
      <c r="J13" s="1528" t="s">
        <v>71</v>
      </c>
      <c r="K13" s="1529"/>
      <c r="L13" s="1530"/>
      <c r="M13" s="1526" t="s">
        <v>72</v>
      </c>
      <c r="N13" s="493" t="s">
        <v>73</v>
      </c>
      <c r="O13" s="1525"/>
      <c r="P13" s="1579"/>
      <c r="Q13" s="358"/>
      <c r="R13" s="358"/>
      <c r="S13" s="358"/>
      <c r="T13" s="358"/>
      <c r="U13" s="358"/>
      <c r="V13" s="358"/>
      <c r="W13" s="358"/>
      <c r="X13" s="358"/>
      <c r="Y13" s="358"/>
      <c r="Z13" s="358"/>
      <c r="AA13" s="358"/>
      <c r="AB13" s="358"/>
      <c r="AC13" s="358"/>
      <c r="AD13" s="358"/>
      <c r="AE13" s="358"/>
      <c r="AF13" s="358"/>
      <c r="AG13" s="358"/>
      <c r="AH13" s="358"/>
      <c r="AI13" s="358"/>
      <c r="AJ13" s="358"/>
    </row>
    <row r="14" spans="1:36" ht="13.5" customHeight="1">
      <c r="A14" s="358"/>
      <c r="B14" s="528"/>
      <c r="C14" s="524"/>
      <c r="D14" s="524"/>
      <c r="E14" s="561"/>
      <c r="F14" s="524"/>
      <c r="G14" s="490"/>
      <c r="H14" s="490"/>
      <c r="I14" s="490"/>
      <c r="J14" s="562"/>
      <c r="K14" s="562"/>
      <c r="L14" s="562"/>
      <c r="M14" s="562"/>
      <c r="N14" s="562"/>
      <c r="O14" s="562"/>
      <c r="P14" s="563"/>
      <c r="Q14" s="358"/>
      <c r="R14" s="358"/>
      <c r="S14" s="358"/>
      <c r="T14" s="358"/>
      <c r="U14" s="358"/>
      <c r="V14" s="358"/>
      <c r="W14" s="358"/>
      <c r="X14" s="358"/>
      <c r="Y14" s="358"/>
      <c r="Z14" s="358"/>
      <c r="AA14" s="358"/>
      <c r="AB14" s="358"/>
      <c r="AC14" s="358"/>
      <c r="AD14" s="358"/>
      <c r="AE14" s="358"/>
      <c r="AF14" s="358"/>
      <c r="AG14" s="358"/>
      <c r="AH14" s="358"/>
      <c r="AI14" s="358"/>
      <c r="AJ14" s="358"/>
    </row>
    <row r="15" spans="1:36" ht="13.5" customHeight="1">
      <c r="A15" s="358"/>
      <c r="B15" s="564"/>
      <c r="C15" s="561"/>
      <c r="D15" s="561"/>
      <c r="E15" s="565">
        <f>'Development Summary'!E21</f>
        <v>2021</v>
      </c>
      <c r="F15" s="565">
        <f t="shared" ref="F15:P15" si="0">E15+1</f>
        <v>2022</v>
      </c>
      <c r="G15" s="565">
        <f t="shared" si="0"/>
        <v>2023</v>
      </c>
      <c r="H15" s="565">
        <f t="shared" si="0"/>
        <v>2024</v>
      </c>
      <c r="I15" s="565">
        <f t="shared" si="0"/>
        <v>2025</v>
      </c>
      <c r="J15" s="565">
        <f t="shared" si="0"/>
        <v>2026</v>
      </c>
      <c r="K15" s="565">
        <f t="shared" si="0"/>
        <v>2027</v>
      </c>
      <c r="L15" s="565">
        <f t="shared" si="0"/>
        <v>2028</v>
      </c>
      <c r="M15" s="565">
        <f t="shared" si="0"/>
        <v>2029</v>
      </c>
      <c r="N15" s="565">
        <f t="shared" si="0"/>
        <v>2030</v>
      </c>
      <c r="O15" s="565">
        <f t="shared" si="0"/>
        <v>2031</v>
      </c>
      <c r="P15" s="566">
        <f t="shared" si="0"/>
        <v>2032</v>
      </c>
      <c r="Q15" s="358"/>
      <c r="R15" s="358"/>
      <c r="S15" s="358"/>
      <c r="T15" s="358"/>
      <c r="U15" s="358"/>
      <c r="V15" s="358"/>
      <c r="W15" s="358"/>
      <c r="X15" s="358"/>
      <c r="Y15" s="358"/>
      <c r="Z15" s="358"/>
      <c r="AA15" s="358"/>
      <c r="AB15" s="358"/>
      <c r="AC15" s="358"/>
      <c r="AD15" s="358"/>
      <c r="AE15" s="358"/>
      <c r="AF15" s="358"/>
      <c r="AG15" s="358"/>
      <c r="AH15" s="358"/>
      <c r="AI15" s="358"/>
      <c r="AJ15" s="358"/>
    </row>
    <row r="16" spans="1:36" s="478" customFormat="1" ht="13.5" customHeight="1">
      <c r="A16" s="488"/>
      <c r="B16" s="567" t="s">
        <v>75</v>
      </c>
      <c r="C16" s="568"/>
      <c r="D16" s="568"/>
      <c r="E16" s="569">
        <v>0</v>
      </c>
      <c r="F16" s="569">
        <f t="shared" ref="F16:P16" si="1">E16+1</f>
        <v>1</v>
      </c>
      <c r="G16" s="569">
        <f t="shared" si="1"/>
        <v>2</v>
      </c>
      <c r="H16" s="569">
        <f t="shared" si="1"/>
        <v>3</v>
      </c>
      <c r="I16" s="569">
        <f t="shared" si="1"/>
        <v>4</v>
      </c>
      <c r="J16" s="569">
        <f t="shared" si="1"/>
        <v>5</v>
      </c>
      <c r="K16" s="569">
        <f t="shared" si="1"/>
        <v>6</v>
      </c>
      <c r="L16" s="569">
        <f t="shared" si="1"/>
        <v>7</v>
      </c>
      <c r="M16" s="569">
        <f t="shared" si="1"/>
        <v>8</v>
      </c>
      <c r="N16" s="569">
        <f t="shared" si="1"/>
        <v>9</v>
      </c>
      <c r="O16" s="569">
        <f t="shared" si="1"/>
        <v>10</v>
      </c>
      <c r="P16" s="570">
        <f t="shared" si="1"/>
        <v>11</v>
      </c>
      <c r="Q16" s="488"/>
      <c r="R16" s="361"/>
      <c r="S16" s="488"/>
      <c r="T16" s="488"/>
      <c r="U16" s="488"/>
      <c r="V16" s="488"/>
      <c r="W16" s="488"/>
      <c r="X16" s="488"/>
      <c r="Y16" s="488"/>
      <c r="Z16" s="488"/>
      <c r="AA16" s="488"/>
      <c r="AB16" s="488"/>
      <c r="AC16" s="488"/>
      <c r="AD16" s="488"/>
      <c r="AE16" s="488"/>
      <c r="AF16" s="488"/>
      <c r="AG16" s="488"/>
      <c r="AH16" s="488"/>
      <c r="AI16" s="488"/>
      <c r="AJ16" s="488"/>
    </row>
    <row r="17" spans="1:36" s="478" customFormat="1" ht="13.5" customHeight="1">
      <c r="A17" s="488"/>
      <c r="B17" s="567"/>
      <c r="C17" s="568"/>
      <c r="D17" s="568"/>
      <c r="E17" s="571"/>
      <c r="F17" s="572"/>
      <c r="G17" s="572"/>
      <c r="H17" s="572"/>
      <c r="I17" s="572"/>
      <c r="J17" s="572"/>
      <c r="K17" s="572"/>
      <c r="L17" s="572"/>
      <c r="M17" s="572"/>
      <c r="N17" s="572"/>
      <c r="O17" s="572"/>
      <c r="P17" s="573"/>
      <c r="Q17" s="488"/>
      <c r="R17" s="361"/>
      <c r="S17" s="488"/>
      <c r="T17" s="488"/>
      <c r="U17" s="488"/>
      <c r="V17" s="488"/>
      <c r="W17" s="488"/>
      <c r="X17" s="488"/>
      <c r="Y17" s="488"/>
      <c r="Z17" s="488"/>
      <c r="AA17" s="488"/>
      <c r="AB17" s="488"/>
      <c r="AC17" s="488"/>
      <c r="AD17" s="488"/>
      <c r="AE17" s="488"/>
      <c r="AF17" s="488"/>
      <c r="AG17" s="488"/>
      <c r="AH17" s="488"/>
      <c r="AI17" s="488"/>
      <c r="AJ17" s="488"/>
    </row>
    <row r="18" spans="1:36" s="478" customFormat="1" ht="13.5" customHeight="1">
      <c r="A18" s="488"/>
      <c r="B18" s="1565" t="s">
        <v>773</v>
      </c>
      <c r="C18" s="1549"/>
      <c r="D18" s="464"/>
      <c r="E18" s="574">
        <f>('Phase I - Pro Forma'!G25-'Phase I - Pro Forma'!G33)+('Phase II - Pro Forma'!G25-'Phase II - Pro Forma'!G33)</f>
        <v>0</v>
      </c>
      <c r="F18" s="574">
        <f>('Phase I - Pro Forma'!H25-'Phase I - Pro Forma'!H33)+('Phase II - Pro Forma'!H25-'Phase II - Pro Forma'!H33)</f>
        <v>0</v>
      </c>
      <c r="G18" s="574">
        <f>('Phase I - Pro Forma'!H25-'Phase I - Pro Forma'!H33)+('Phase II - Pro Forma'!H25-'Phase II - Pro Forma'!H33)</f>
        <v>0</v>
      </c>
      <c r="H18" s="574">
        <f>('Phase I - Pro Forma'!I25-'Phase I - Pro Forma'!I33)+('Phase II - Pro Forma'!I25-'Phase II - Pro Forma'!I33)</f>
        <v>0</v>
      </c>
      <c r="I18" s="574">
        <f>('Phase I - Pro Forma'!J25-'Phase I - Pro Forma'!J33)+('Phase II - Pro Forma'!J25-'Phase II - Pro Forma'!J33)</f>
        <v>0</v>
      </c>
      <c r="J18" s="574">
        <f>('Phase I - Pro Forma'!K25-'Phase I - Pro Forma'!K33)+('Phase II - Pro Forma'!K25-'Phase II - Pro Forma'!K33)</f>
        <v>12702634.520999998</v>
      </c>
      <c r="K18" s="574">
        <f>('Phase I - Pro Forma'!L25-'Phase I - Pro Forma'!L33)+('Phase II - Pro Forma'!L25-'Phase II - Pro Forma'!L33)</f>
        <v>16944280.533729598</v>
      </c>
      <c r="L18" s="574">
        <f>('Phase I - Pro Forma'!M25-'Phase I - Pro Forma'!M33)+('Phase II - Pro Forma'!M25-'Phase II - Pro Forma'!M33)</f>
        <v>17276446.758556172</v>
      </c>
      <c r="M18" s="574">
        <f>('Phase I - Pro Forma'!N25-'Phase I - Pro Forma'!N33)+('Phase II - Pro Forma'!N25-'Phase II - Pro Forma'!N33)</f>
        <v>23217062.290174216</v>
      </c>
      <c r="N18" s="574">
        <f>('Phase I - Pro Forma'!O25-'Phase I - Pro Forma'!O33)+('Phase II - Pro Forma'!O25-'Phase II - Pro Forma'!O33)</f>
        <v>23649676.17300348</v>
      </c>
      <c r="O18" s="574">
        <f>('Phase I - Pro Forma'!P25-'Phase I - Pro Forma'!P33)+('Phase II - Pro Forma'!P25-'Phase II - Pro Forma'!P33)</f>
        <v>24081138.713142529</v>
      </c>
      <c r="P18" s="575">
        <f>('Phase I - Pro Forma'!Q25-'Phase I - Pro Forma'!Q33)+('Phase II - Pro Forma'!Q25-'Phase II - Pro Forma'!Q33)</f>
        <v>24510671.622890737</v>
      </c>
      <c r="Q18" s="488"/>
      <c r="R18" s="361"/>
      <c r="S18" s="488"/>
      <c r="T18" s="488"/>
      <c r="U18" s="488"/>
      <c r="V18" s="488"/>
      <c r="W18" s="488"/>
      <c r="X18" s="488"/>
      <c r="Y18" s="488"/>
      <c r="Z18" s="488"/>
      <c r="AA18" s="488"/>
      <c r="AB18" s="488"/>
      <c r="AC18" s="488"/>
      <c r="AD18" s="488"/>
      <c r="AE18" s="488"/>
      <c r="AF18" s="488"/>
      <c r="AG18" s="488"/>
      <c r="AH18" s="488"/>
      <c r="AI18" s="488"/>
      <c r="AJ18" s="488"/>
    </row>
    <row r="19" spans="1:36" s="478" customFormat="1" ht="13.5" customHeight="1">
      <c r="A19" s="488"/>
      <c r="B19" s="1565" t="s">
        <v>82</v>
      </c>
      <c r="C19" s="1549"/>
      <c r="D19" s="464"/>
      <c r="E19" s="574">
        <f>('Phase I - Pro Forma'!G26-'Phase I - Pro Forma'!G34)+('Phase II - Pro Forma'!G26-'Phase II - Pro Forma'!G34)</f>
        <v>0</v>
      </c>
      <c r="F19" s="574">
        <f>('Phase I - Pro Forma'!H26-'Phase I - Pro Forma'!H34)+('Phase II - Pro Forma'!H26-'Phase II - Pro Forma'!H34)</f>
        <v>0</v>
      </c>
      <c r="G19" s="574">
        <f>('Phase I - Pro Forma'!H26-'Phase I - Pro Forma'!H34)+('Phase II - Pro Forma'!H26-'Phase II - Pro Forma'!H34)</f>
        <v>0</v>
      </c>
      <c r="H19" s="574">
        <f>('Phase I - Pro Forma'!I26-'Phase I - Pro Forma'!I34)+('Phase II - Pro Forma'!I26-'Phase II - Pro Forma'!I34)</f>
        <v>0</v>
      </c>
      <c r="I19" s="574">
        <f>('Phase I - Pro Forma'!J26-'Phase I - Pro Forma'!J34)+('Phase II - Pro Forma'!J26-'Phase II - Pro Forma'!J34)</f>
        <v>0</v>
      </c>
      <c r="J19" s="574">
        <f>('Phase I - Pro Forma'!K26-'Phase I - Pro Forma'!K34)+('Phase II - Pro Forma'!K26-'Phase II - Pro Forma'!K34)</f>
        <v>1737282.1699199998</v>
      </c>
      <c r="K19" s="574">
        <f>('Phase I - Pro Forma'!L26-'Phase I - Pro Forma'!L34)+('Phase II - Pro Forma'!L26-'Phase II - Pro Forma'!L34)</f>
        <v>3870995.4328320003</v>
      </c>
      <c r="L19" s="574">
        <f>('Phase I - Pro Forma'!M26-'Phase I - Pro Forma'!M34)+('Phase II - Pro Forma'!M26-'Phase II - Pro Forma'!M34)</f>
        <v>3905009.3126803967</v>
      </c>
      <c r="M19" s="574">
        <f>('Phase I - Pro Forma'!N26-'Phase I - Pro Forma'!N34)+('Phase II - Pro Forma'!N26-'Phase II - Pro Forma'!N34)</f>
        <v>5172338.9122139653</v>
      </c>
      <c r="N19" s="574">
        <f>('Phase I - Pro Forma'!O26-'Phase I - Pro Forma'!O34)+('Phase II - Pro Forma'!O26-'Phase II - Pro Forma'!O34)</f>
        <v>5212713.3372897077</v>
      </c>
      <c r="O19" s="574">
        <f>('Phase I - Pro Forma'!P26-'Phase I - Pro Forma'!P34)+('Phase II - Pro Forma'!P26-'Phase II - Pro Forma'!P34)</f>
        <v>5251347.1277989578</v>
      </c>
      <c r="P19" s="575">
        <f>('Phase I - Pro Forma'!Q26-'Phase I - Pro Forma'!Q34)+('Phase II - Pro Forma'!Q26-'Phase II - Pro Forma'!Q34)</f>
        <v>5288102.526878438</v>
      </c>
      <c r="Q19" s="488"/>
      <c r="R19" s="488"/>
      <c r="S19" s="488"/>
      <c r="T19" s="488"/>
      <c r="U19" s="488"/>
      <c r="V19" s="488"/>
      <c r="W19" s="488"/>
      <c r="X19" s="488"/>
      <c r="Y19" s="488"/>
      <c r="Z19" s="488"/>
      <c r="AA19" s="488"/>
      <c r="AB19" s="488"/>
      <c r="AC19" s="488"/>
      <c r="AD19" s="488"/>
      <c r="AE19" s="488"/>
      <c r="AF19" s="488"/>
      <c r="AG19" s="488"/>
      <c r="AH19" s="488"/>
      <c r="AI19" s="488"/>
      <c r="AJ19" s="488"/>
    </row>
    <row r="20" spans="1:36" s="478" customFormat="1" ht="13.5" customHeight="1">
      <c r="A20" s="488"/>
      <c r="B20" s="1565" t="s">
        <v>770</v>
      </c>
      <c r="C20" s="1549"/>
      <c r="D20" s="464"/>
      <c r="E20" s="574">
        <f>('Phase I - Pro Forma'!G27-'Phase I - Pro Forma'!G35)+('Phase II - Pro Forma'!G27-'Phase II - Pro Forma'!G35)</f>
        <v>0</v>
      </c>
      <c r="F20" s="574">
        <f>('Phase I - Pro Forma'!H27-'Phase I - Pro Forma'!H35)+('Phase II - Pro Forma'!H27-'Phase II - Pro Forma'!H35)</f>
        <v>0</v>
      </c>
      <c r="G20" s="574">
        <f>('Phase I - Pro Forma'!H27-'Phase I - Pro Forma'!H35)+('Phase II - Pro Forma'!H27-'Phase II - Pro Forma'!H35)</f>
        <v>0</v>
      </c>
      <c r="H20" s="574">
        <f>('Phase I - Pro Forma'!I27-'Phase I - Pro Forma'!I35)+('Phase II - Pro Forma'!I27-'Phase II - Pro Forma'!I35)</f>
        <v>0</v>
      </c>
      <c r="I20" s="574">
        <f>('Phase I - Pro Forma'!J27-'Phase I - Pro Forma'!J35)+('Phase II - Pro Forma'!J27-'Phase II - Pro Forma'!J35)</f>
        <v>0</v>
      </c>
      <c r="J20" s="574">
        <f>('Phase I - Pro Forma'!K27-'Phase I - Pro Forma'!K35)+('Phase II - Pro Forma'!K27-'Phase II - Pro Forma'!K35)</f>
        <v>-28792501.039933033</v>
      </c>
      <c r="K20" s="574">
        <f>('Phase I - Pro Forma'!L27-'Phase I - Pro Forma'!L35)+('Phase II - Pro Forma'!L27-'Phase II - Pro Forma'!L35)</f>
        <v>12091000.949999999</v>
      </c>
      <c r="L20" s="574">
        <f>('Phase I - Pro Forma'!M27-'Phase I - Pro Forma'!M35)+('Phase II - Pro Forma'!M27-'Phase II - Pro Forma'!M35)</f>
        <v>12488509.382999998</v>
      </c>
      <c r="M20" s="574">
        <f>('Phase I - Pro Forma'!N27-'Phase I - Pro Forma'!N35)+('Phase II - Pro Forma'!N27-'Phase II - Pro Forma'!N35)</f>
        <v>25038496.503038548</v>
      </c>
      <c r="N20" s="574">
        <f>('Phase I - Pro Forma'!O27-'Phase I - Pro Forma'!O35)+('Phase II - Pro Forma'!O27-'Phase II - Pro Forma'!O35)</f>
        <v>25861371.90768601</v>
      </c>
      <c r="O20" s="574">
        <f>('Phase I - Pro Forma'!P27-'Phase I - Pro Forma'!P35)+('Phase II - Pro Forma'!P27-'Phase II - Pro Forma'!P35)</f>
        <v>26710367.984664015</v>
      </c>
      <c r="P20" s="575">
        <f>('Phase I - Pro Forma'!Q27-'Phase I - Pro Forma'!Q35)+('Phase II - Pro Forma'!Q27-'Phase II - Pro Forma'!Q35)</f>
        <v>27586297.042346317</v>
      </c>
      <c r="Q20" s="488"/>
      <c r="R20" s="488"/>
      <c r="S20" s="488"/>
      <c r="T20" s="488"/>
      <c r="U20" s="488"/>
      <c r="V20" s="488"/>
      <c r="W20" s="488"/>
      <c r="X20" s="488"/>
      <c r="Y20" s="488"/>
      <c r="Z20" s="488"/>
      <c r="AA20" s="488"/>
      <c r="AB20" s="488"/>
      <c r="AC20" s="488"/>
      <c r="AD20" s="488"/>
      <c r="AE20" s="488"/>
      <c r="AF20" s="488"/>
      <c r="AG20" s="488"/>
      <c r="AH20" s="488"/>
      <c r="AI20" s="488"/>
      <c r="AJ20" s="488"/>
    </row>
    <row r="21" spans="1:36" s="478" customFormat="1" ht="13.5" customHeight="1">
      <c r="A21" s="488"/>
      <c r="B21" s="1565" t="s">
        <v>771</v>
      </c>
      <c r="C21" s="1549"/>
      <c r="D21" s="464"/>
      <c r="E21" s="574">
        <f>('Phase I - Pro Forma'!G29-'Phase I - Pro Forma'!G37)+('Phase II - Pro Forma'!G29-'Phase II - Pro Forma'!G37)</f>
        <v>0</v>
      </c>
      <c r="F21" s="574">
        <f>('Phase I - Pro Forma'!H29-'Phase I - Pro Forma'!H37)+('Phase II - Pro Forma'!H29-'Phase II - Pro Forma'!H37)</f>
        <v>0</v>
      </c>
      <c r="G21" s="574">
        <f>('Phase I - Pro Forma'!H29-'Phase I - Pro Forma'!H37)+('Phase II - Pro Forma'!H29-'Phase II - Pro Forma'!H37)</f>
        <v>0</v>
      </c>
      <c r="H21" s="574">
        <f>('Phase I - Pro Forma'!I29-'Phase I - Pro Forma'!I37)+('Phase II - Pro Forma'!I29-'Phase II - Pro Forma'!I37)</f>
        <v>0</v>
      </c>
      <c r="I21" s="574">
        <f>('Phase I - Pro Forma'!J29-'Phase I - Pro Forma'!J37)+('Phase II - Pro Forma'!J29-'Phase II - Pro Forma'!J37)</f>
        <v>0</v>
      </c>
      <c r="J21" s="574">
        <f>('Phase I - Pro Forma'!K29-'Phase I - Pro Forma'!K37)+('Phase II - Pro Forma'!K29-'Phase II - Pro Forma'!K37)</f>
        <v>-6539977.49917477</v>
      </c>
      <c r="K21" s="574">
        <f>('Phase I - Pro Forma'!L29-'Phase I - Pro Forma'!L37)+('Phase II - Pro Forma'!L29-'Phase II - Pro Forma'!L37)</f>
        <v>6327003.5699999994</v>
      </c>
      <c r="L21" s="574">
        <f>('Phase I - Pro Forma'!M29-'Phase I - Pro Forma'!M37)+('Phase II - Pro Forma'!M29-'Phase II - Pro Forma'!M37)</f>
        <v>6537857.1032999996</v>
      </c>
      <c r="M21" s="574">
        <f>('Phase I - Pro Forma'!N29-'Phase I - Pro Forma'!N37)+('Phase II - Pro Forma'!N29-'Phase II - Pro Forma'!N37)</f>
        <v>8033965.1779153552</v>
      </c>
      <c r="N21" s="574">
        <f>('Phase I - Pro Forma'!O29-'Phase I - Pro Forma'!O37)+('Phase II - Pro Forma'!O29-'Phase II - Pro Forma'!O37)</f>
        <v>8302044.8512659948</v>
      </c>
      <c r="O21" s="574">
        <f>('Phase I - Pro Forma'!P29-'Phase I - Pro Forma'!P37)+('Phase II - Pro Forma'!P29-'Phase II - Pro Forma'!P37)</f>
        <v>8578708.1291774176</v>
      </c>
      <c r="P21" s="575">
        <f>('Phase I - Pro Forma'!Q29-'Phase I - Pro Forma'!Q37)+('Phase II - Pro Forma'!Q29-'Phase II - Pro Forma'!Q37)</f>
        <v>8864223.3440736551</v>
      </c>
      <c r="Q21" s="488"/>
      <c r="R21" s="488"/>
      <c r="S21" s="488"/>
      <c r="T21" s="488"/>
      <c r="U21" s="488"/>
      <c r="V21" s="488"/>
      <c r="W21" s="488"/>
      <c r="X21" s="488"/>
      <c r="Y21" s="488"/>
      <c r="Z21" s="488"/>
      <c r="AA21" s="488"/>
      <c r="AB21" s="488"/>
      <c r="AC21" s="488"/>
      <c r="AD21" s="488"/>
      <c r="AE21" s="488"/>
      <c r="AF21" s="488"/>
      <c r="AG21" s="488"/>
      <c r="AH21" s="488"/>
      <c r="AI21" s="488"/>
      <c r="AJ21" s="488"/>
    </row>
    <row r="22" spans="1:36" s="478" customFormat="1" ht="13.5" customHeight="1">
      <c r="A22" s="488"/>
      <c r="B22" s="576"/>
      <c r="C22" s="464" t="s">
        <v>76</v>
      </c>
      <c r="D22" s="464"/>
      <c r="E22" s="574">
        <v>0</v>
      </c>
      <c r="F22" s="574">
        <v>0</v>
      </c>
      <c r="G22" s="574">
        <v>0</v>
      </c>
      <c r="H22" s="574">
        <v>0</v>
      </c>
      <c r="I22" s="574">
        <v>0</v>
      </c>
      <c r="J22" s="574">
        <f>('Phase I - Pro Forma'!K28-'Phase I - Pro Forma'!K36)</f>
        <v>3899378.5347368419</v>
      </c>
      <c r="K22" s="574">
        <f>('Phase I - Pro Forma'!L28-'Phase I - Pro Forma'!L36)</f>
        <v>4035353.0545263165</v>
      </c>
      <c r="L22" s="574">
        <f>('Phase I - Pro Forma'!M28-'Phase I - Pro Forma'!M36)</f>
        <v>4175786.6731844204</v>
      </c>
      <c r="M22" s="574">
        <f>('Phase I - Pro Forma'!N28-'Phase I - Pro Forma'!N36)</f>
        <v>4320820.7609427162</v>
      </c>
      <c r="N22" s="574">
        <f>('Phase I - Pro Forma'!O28-'Phase I - Pro Forma'!O36)</f>
        <v>4470601.0810850142</v>
      </c>
      <c r="O22" s="574">
        <f>('Phase I - Pro Forma'!P28-'Phase I - Pro Forma'!P36)</f>
        <v>4625277.9247778617</v>
      </c>
      <c r="P22" s="575">
        <f>('Phase I - Pro Forma'!Q28-'Phase I - Pro Forma'!Q36)</f>
        <v>4785006.2500066999</v>
      </c>
      <c r="Q22" s="488"/>
      <c r="R22" s="488"/>
      <c r="S22" s="488"/>
      <c r="T22" s="488"/>
      <c r="U22" s="488"/>
      <c r="V22" s="488"/>
      <c r="W22" s="488"/>
      <c r="X22" s="488"/>
      <c r="Y22" s="488"/>
      <c r="Z22" s="488"/>
      <c r="AA22" s="488"/>
      <c r="AB22" s="488"/>
      <c r="AC22" s="488"/>
      <c r="AD22" s="488"/>
      <c r="AE22" s="488"/>
      <c r="AF22" s="488"/>
      <c r="AG22" s="488"/>
      <c r="AH22" s="488"/>
      <c r="AI22" s="488"/>
      <c r="AJ22" s="488"/>
    </row>
    <row r="23" spans="1:36" s="478" customFormat="1" ht="13.5" customHeight="1">
      <c r="A23" s="488"/>
      <c r="B23" s="576"/>
      <c r="C23" s="464"/>
      <c r="D23" s="464"/>
      <c r="E23" s="577"/>
      <c r="F23" s="572"/>
      <c r="G23" s="574"/>
      <c r="H23" s="574"/>
      <c r="I23" s="574"/>
      <c r="J23" s="574"/>
      <c r="K23" s="574"/>
      <c r="L23" s="574"/>
      <c r="M23" s="574"/>
      <c r="N23" s="574"/>
      <c r="O23" s="574"/>
      <c r="P23" s="575"/>
      <c r="Q23" s="488"/>
      <c r="R23" s="488"/>
      <c r="S23" s="488"/>
      <c r="T23" s="488"/>
      <c r="U23" s="488"/>
      <c r="V23" s="488"/>
      <c r="W23" s="488"/>
      <c r="X23" s="488"/>
      <c r="Y23" s="488"/>
      <c r="Z23" s="488"/>
      <c r="AA23" s="488"/>
      <c r="AB23" s="488"/>
      <c r="AC23" s="488"/>
      <c r="AD23" s="488"/>
      <c r="AE23" s="488"/>
      <c r="AF23" s="488"/>
      <c r="AG23" s="488"/>
      <c r="AH23" s="488"/>
      <c r="AI23" s="488"/>
      <c r="AJ23" s="488"/>
    </row>
    <row r="24" spans="1:36" s="478" customFormat="1" ht="13.5" customHeight="1">
      <c r="A24" s="488"/>
      <c r="B24" s="1573" t="s">
        <v>77</v>
      </c>
      <c r="C24" s="1558"/>
      <c r="D24" s="578"/>
      <c r="E24" s="579">
        <f t="shared" ref="E24:P24" si="2">SUM(E18:E22)</f>
        <v>0</v>
      </c>
      <c r="F24" s="579">
        <f t="shared" si="2"/>
        <v>0</v>
      </c>
      <c r="G24" s="579">
        <f t="shared" si="2"/>
        <v>0</v>
      </c>
      <c r="H24" s="579">
        <f t="shared" si="2"/>
        <v>0</v>
      </c>
      <c r="I24" s="579">
        <f t="shared" si="2"/>
        <v>0</v>
      </c>
      <c r="J24" s="579">
        <f t="shared" si="2"/>
        <v>-16993183.313450962</v>
      </c>
      <c r="K24" s="579">
        <f t="shared" si="2"/>
        <v>43268633.541087911</v>
      </c>
      <c r="L24" s="579">
        <f t="shared" si="2"/>
        <v>44383609.230720982</v>
      </c>
      <c r="M24" s="579">
        <f t="shared" si="2"/>
        <v>65782683.6442848</v>
      </c>
      <c r="N24" s="579">
        <f t="shared" si="2"/>
        <v>67496407.350330204</v>
      </c>
      <c r="O24" s="579">
        <f t="shared" si="2"/>
        <v>69246839.879560784</v>
      </c>
      <c r="P24" s="580">
        <f t="shared" si="2"/>
        <v>71034300.786195844</v>
      </c>
      <c r="Q24" s="488"/>
      <c r="R24" s="488"/>
      <c r="S24" s="488"/>
      <c r="T24" s="488"/>
      <c r="U24" s="488"/>
      <c r="V24" s="488"/>
      <c r="W24" s="488"/>
      <c r="X24" s="488"/>
      <c r="Y24" s="488"/>
      <c r="Z24" s="488"/>
      <c r="AA24" s="488"/>
      <c r="AB24" s="488"/>
      <c r="AC24" s="488"/>
      <c r="AD24" s="488"/>
      <c r="AE24" s="488"/>
      <c r="AF24" s="488"/>
      <c r="AG24" s="488"/>
      <c r="AH24" s="488"/>
      <c r="AI24" s="488"/>
      <c r="AJ24" s="488"/>
    </row>
    <row r="25" spans="1:36" s="478" customFormat="1" ht="13.5" customHeight="1">
      <c r="A25" s="488"/>
      <c r="B25" s="1577" t="s">
        <v>78</v>
      </c>
      <c r="C25" s="1549"/>
      <c r="D25" s="367"/>
      <c r="E25" s="574">
        <f>'Phase I - Pro Forma'!G44+'Phase II - Pro Forma'!G44</f>
        <v>0</v>
      </c>
      <c r="F25" s="574">
        <f>'Phase I - Pro Forma'!H44+'Phase II - Pro Forma'!H44</f>
        <v>0</v>
      </c>
      <c r="G25" s="574">
        <f>'Phase I - Pro Forma'!H44+'Phase II - Pro Forma'!H44</f>
        <v>0</v>
      </c>
      <c r="H25" s="574">
        <f>'Phase I - Pro Forma'!I44+'Phase II - Pro Forma'!I44</f>
        <v>0</v>
      </c>
      <c r="I25" s="574">
        <f>'Phase I - Pro Forma'!J44+'Phase II - Pro Forma'!J44</f>
        <v>0</v>
      </c>
      <c r="J25" s="574">
        <f>'Phase I - Pro Forma'!K44+'Phase II - Pro Forma'!K44</f>
        <v>0</v>
      </c>
      <c r="K25" s="574">
        <f>'Phase I - Pro Forma'!L44+'Phase II - Pro Forma'!L44</f>
        <v>0</v>
      </c>
      <c r="L25" s="574">
        <f>'Phase I - Pro Forma'!M44+'Phase II - Pro Forma'!M44</f>
        <v>0</v>
      </c>
      <c r="M25" s="574">
        <f>'Phase I - Pro Forma'!N44+'Phase II - Pro Forma'!N44</f>
        <v>0</v>
      </c>
      <c r="N25" s="574">
        <f>'Phase I - Pro Forma'!O44+'Phase II - Pro Forma'!O44</f>
        <v>0</v>
      </c>
      <c r="O25" s="574">
        <f>'Phase I - Pro Forma'!P44+'Phase II - Pro Forma'!P44</f>
        <v>0</v>
      </c>
      <c r="P25" s="575">
        <f>'Phase I - Pro Forma'!Q44+'Phase II - Pro Forma'!Q44</f>
        <v>1257375446.2978625</v>
      </c>
      <c r="Q25" s="362"/>
      <c r="R25" s="488"/>
      <c r="S25" s="488"/>
      <c r="T25" s="488"/>
      <c r="U25" s="488"/>
      <c r="V25" s="488"/>
      <c r="W25" s="488"/>
      <c r="X25" s="488"/>
      <c r="Y25" s="488"/>
      <c r="Z25" s="488"/>
      <c r="AA25" s="488"/>
      <c r="AB25" s="488"/>
      <c r="AC25" s="488"/>
      <c r="AD25" s="488"/>
      <c r="AE25" s="488"/>
      <c r="AF25" s="488"/>
      <c r="AG25" s="488"/>
      <c r="AH25" s="488"/>
      <c r="AI25" s="488"/>
      <c r="AJ25" s="488"/>
    </row>
    <row r="26" spans="1:36" s="478" customFormat="1" ht="13.5" customHeight="1">
      <c r="A26" s="488"/>
      <c r="B26" s="581"/>
      <c r="C26" s="367" t="s">
        <v>79</v>
      </c>
      <c r="D26" s="367"/>
      <c r="E26" s="574">
        <f t="shared" ref="E26:P26" si="3">SUM(E24:E25)</f>
        <v>0</v>
      </c>
      <c r="F26" s="574">
        <f t="shared" si="3"/>
        <v>0</v>
      </c>
      <c r="G26" s="574">
        <f t="shared" si="3"/>
        <v>0</v>
      </c>
      <c r="H26" s="574">
        <f t="shared" si="3"/>
        <v>0</v>
      </c>
      <c r="I26" s="574">
        <f t="shared" si="3"/>
        <v>0</v>
      </c>
      <c r="J26" s="574">
        <f t="shared" si="3"/>
        <v>-16993183.313450962</v>
      </c>
      <c r="K26" s="574">
        <f t="shared" si="3"/>
        <v>43268633.541087911</v>
      </c>
      <c r="L26" s="574">
        <f t="shared" si="3"/>
        <v>44383609.230720982</v>
      </c>
      <c r="M26" s="574">
        <f t="shared" si="3"/>
        <v>65782683.6442848</v>
      </c>
      <c r="N26" s="574">
        <f t="shared" si="3"/>
        <v>67496407.350330204</v>
      </c>
      <c r="O26" s="574">
        <f t="shared" si="3"/>
        <v>69246839.879560784</v>
      </c>
      <c r="P26" s="575">
        <f t="shared" si="3"/>
        <v>1328409747.0840583</v>
      </c>
      <c r="Q26" s="488"/>
      <c r="R26" s="488"/>
      <c r="S26" s="488"/>
      <c r="T26" s="488"/>
      <c r="U26" s="488"/>
      <c r="V26" s="488"/>
      <c r="W26" s="488"/>
      <c r="X26" s="488"/>
      <c r="Y26" s="488"/>
      <c r="Z26" s="488"/>
      <c r="AA26" s="488"/>
      <c r="AB26" s="488"/>
      <c r="AC26" s="488"/>
      <c r="AD26" s="488"/>
      <c r="AE26" s="488"/>
      <c r="AF26" s="488"/>
      <c r="AG26" s="488"/>
      <c r="AH26" s="488"/>
      <c r="AI26" s="488"/>
      <c r="AJ26" s="488"/>
    </row>
    <row r="27" spans="1:36" s="478" customFormat="1" ht="13.5" customHeight="1">
      <c r="A27" s="488"/>
      <c r="B27" s="581"/>
      <c r="C27" s="367"/>
      <c r="D27" s="367"/>
      <c r="E27" s="574"/>
      <c r="F27" s="574"/>
      <c r="G27" s="574"/>
      <c r="H27" s="574"/>
      <c r="I27" s="574"/>
      <c r="J27" s="574"/>
      <c r="K27" s="574"/>
      <c r="L27" s="574"/>
      <c r="M27" s="574"/>
      <c r="N27" s="574"/>
      <c r="O27" s="574"/>
      <c r="P27" s="575"/>
      <c r="Q27" s="488"/>
      <c r="R27" s="488"/>
      <c r="S27" s="488"/>
      <c r="T27" s="488"/>
      <c r="U27" s="488"/>
      <c r="V27" s="488"/>
      <c r="W27" s="488"/>
      <c r="X27" s="488"/>
      <c r="Y27" s="488"/>
      <c r="Z27" s="488"/>
      <c r="AA27" s="488"/>
      <c r="AB27" s="488"/>
      <c r="AC27" s="488"/>
      <c r="AD27" s="488"/>
      <c r="AE27" s="488"/>
      <c r="AF27" s="488"/>
      <c r="AG27" s="488"/>
      <c r="AH27" s="488"/>
      <c r="AI27" s="488"/>
      <c r="AJ27" s="488"/>
    </row>
    <row r="28" spans="1:36" s="478" customFormat="1" ht="13.5" customHeight="1">
      <c r="A28" s="488"/>
      <c r="B28" s="1524" t="s">
        <v>787</v>
      </c>
      <c r="C28" s="367"/>
      <c r="D28" s="367"/>
      <c r="E28" s="574"/>
      <c r="F28" s="574"/>
      <c r="G28" s="574"/>
      <c r="H28" s="574"/>
      <c r="I28" s="574"/>
      <c r="J28" s="574"/>
      <c r="K28" s="574"/>
      <c r="L28" s="574"/>
      <c r="M28" s="574"/>
      <c r="N28" s="574"/>
      <c r="O28" s="574"/>
      <c r="P28" s="575"/>
      <c r="Q28" s="488"/>
      <c r="R28" s="488"/>
      <c r="S28" s="488"/>
      <c r="T28" s="488"/>
      <c r="U28" s="488"/>
      <c r="V28" s="488"/>
      <c r="W28" s="488"/>
      <c r="X28" s="488"/>
      <c r="Y28" s="488"/>
      <c r="Z28" s="488"/>
      <c r="AA28" s="488"/>
      <c r="AB28" s="488"/>
      <c r="AC28" s="488"/>
      <c r="AD28" s="488"/>
      <c r="AE28" s="488"/>
      <c r="AF28" s="488"/>
      <c r="AG28" s="488"/>
      <c r="AH28" s="488"/>
      <c r="AI28" s="488"/>
      <c r="AJ28" s="488"/>
    </row>
    <row r="29" spans="1:36" s="478" customFormat="1" ht="11.25" customHeight="1">
      <c r="A29" s="363"/>
      <c r="B29" s="581"/>
      <c r="C29" s="367"/>
      <c r="D29" s="367"/>
      <c r="E29" s="577"/>
      <c r="F29" s="572"/>
      <c r="G29" s="574"/>
      <c r="H29" s="574"/>
      <c r="I29" s="574"/>
      <c r="J29" s="574"/>
      <c r="K29" s="574"/>
      <c r="L29" s="574"/>
      <c r="M29" s="574"/>
      <c r="N29" s="574"/>
      <c r="O29" s="574"/>
      <c r="P29" s="575"/>
      <c r="Q29" s="363"/>
      <c r="R29" s="363"/>
      <c r="S29" s="363"/>
      <c r="T29" s="363"/>
      <c r="U29" s="363"/>
      <c r="V29" s="363"/>
      <c r="W29" s="363"/>
      <c r="X29" s="363"/>
      <c r="Y29" s="363"/>
      <c r="Z29" s="363"/>
      <c r="AA29" s="363"/>
      <c r="AB29" s="363"/>
      <c r="AC29" s="363"/>
      <c r="AD29" s="363"/>
      <c r="AE29" s="363"/>
      <c r="AF29" s="363"/>
      <c r="AG29" s="363"/>
      <c r="AH29" s="363"/>
      <c r="AI29" s="363"/>
      <c r="AJ29" s="363"/>
    </row>
    <row r="30" spans="1:36" s="478" customFormat="1" ht="13.5" customHeight="1">
      <c r="A30" s="488"/>
      <c r="B30" s="567" t="s">
        <v>80</v>
      </c>
      <c r="C30" s="568"/>
      <c r="D30" s="568"/>
      <c r="E30" s="583"/>
      <c r="F30" s="572"/>
      <c r="G30" s="574"/>
      <c r="H30" s="574"/>
      <c r="I30" s="574"/>
      <c r="J30" s="574"/>
      <c r="K30" s="574"/>
      <c r="L30" s="574"/>
      <c r="M30" s="574"/>
      <c r="N30" s="574"/>
      <c r="O30" s="574"/>
      <c r="P30" s="575"/>
      <c r="Q30" s="488"/>
      <c r="R30" s="488"/>
      <c r="S30" s="488"/>
      <c r="T30" s="488"/>
      <c r="U30" s="488"/>
      <c r="V30" s="488"/>
      <c r="W30" s="488"/>
      <c r="X30" s="488"/>
      <c r="Y30" s="488"/>
      <c r="Z30" s="488"/>
      <c r="AA30" s="488"/>
      <c r="AB30" s="488"/>
      <c r="AC30" s="488"/>
      <c r="AD30" s="488"/>
      <c r="AE30" s="488"/>
      <c r="AF30" s="488"/>
      <c r="AG30" s="488"/>
      <c r="AH30" s="488"/>
      <c r="AI30" s="488"/>
      <c r="AJ30" s="488"/>
    </row>
    <row r="31" spans="1:36" s="478" customFormat="1" ht="13.5" customHeight="1">
      <c r="A31" s="488"/>
      <c r="B31" s="584"/>
      <c r="C31" s="464" t="s">
        <v>81</v>
      </c>
      <c r="D31" s="464"/>
      <c r="E31" s="574">
        <v>0</v>
      </c>
      <c r="F31" s="574">
        <v>0</v>
      </c>
      <c r="G31" s="574">
        <f ca="1">IF(G$15&lt;'Phase I - Summary'!$D$23,SUM('Area Matrix'!$D34,'Area Matrix'!$H34,'Area Matrix'!$P34,'Area Matrix'!$T34)/'Phase I - Summary'!$D$22,0)</f>
        <v>73699542.868544087</v>
      </c>
      <c r="H31" s="574">
        <f ca="1">IF(H$15&lt;'Phase I - Summary'!$D$23,SUM('Area Matrix'!$D34,'Area Matrix'!$H34,'Area Matrix'!$P34,'Area Matrix'!$T34)/'Phase I - Summary'!$D$22,0)</f>
        <v>73699542.868544087</v>
      </c>
      <c r="I31" s="574">
        <f ca="1">IF(I$15&lt;'Phase I - Summary'!$D$23,SUM('Area Matrix'!$D34,'Area Matrix'!$H34,'Area Matrix'!$P34,'Area Matrix'!$T34)/'Phase I - Summary'!$D$22,0)</f>
        <v>73699542.868544087</v>
      </c>
      <c r="J31" s="574">
        <f ca="1">IF(J$15&lt;'Phase II - Summary'!$D$23,SUM('Area Matrix'!$D57,'Area Matrix'!$H57,'Area Matrix'!$P57,'Area Matrix'!$T57)/'Phase II - Summary'!$D$22,0)</f>
        <v>27348029.887926672</v>
      </c>
      <c r="K31" s="574">
        <f ca="1">IF(K$15&lt;'Phase II - Summary'!$D$23,SUM('Area Matrix'!$D57,'Area Matrix'!$H57,'Area Matrix'!$P57,'Area Matrix'!$T57)/'Phase II - Summary'!$D$22,0)</f>
        <v>27348029.887926672</v>
      </c>
      <c r="L31" s="574">
        <f ca="1">IF(L$15&lt;'Phase II - Summary'!$D$23,SUM('Area Matrix'!$D57,'Area Matrix'!$H57,'Area Matrix'!$P57,'Area Matrix'!$T57)/'Phase II - Summary'!$D$22,0)</f>
        <v>27348029.887926672</v>
      </c>
      <c r="M31" s="574">
        <f>IF(M$15&lt;'Phase II - Summary'!$D$23,SUM('Area Matrix'!$D57,'Area Matrix'!$H57,'Area Matrix'!$P57,'Area Matrix'!$T57)/'Phase II - Summary'!$D$22,0)</f>
        <v>0</v>
      </c>
      <c r="N31" s="574">
        <f>IF(N$15&lt;'Phase II - Summary'!$D$23,SUM('Area Matrix'!$D57,'Area Matrix'!$H57,'Area Matrix'!$P57,'Area Matrix'!$T57)/'Phase II - Summary'!$D$22,0)</f>
        <v>0</v>
      </c>
      <c r="O31" s="574">
        <f>IF(O$15&lt;'Phase II - Summary'!$D$23,SUM('Area Matrix'!$D57,'Area Matrix'!$H57,'Area Matrix'!$P57,'Area Matrix'!$T57)/'Phase II - Summary'!$D$22,0)</f>
        <v>0</v>
      </c>
      <c r="P31" s="575">
        <f>IF(P$15&lt;'Phase II - Summary'!$D$23,SUM('Area Matrix'!$D57,'Area Matrix'!$H57,'Area Matrix'!$P57,'Area Matrix'!$T57)/'Phase II - Summary'!$D$22,0)</f>
        <v>0</v>
      </c>
      <c r="Q31" s="488"/>
      <c r="R31" s="488"/>
      <c r="S31" s="488"/>
      <c r="T31" s="488"/>
      <c r="U31" s="488"/>
      <c r="V31" s="488"/>
      <c r="W31" s="488"/>
      <c r="X31" s="488"/>
      <c r="Y31" s="488"/>
      <c r="Z31" s="488"/>
      <c r="AA31" s="488"/>
      <c r="AB31" s="488"/>
      <c r="AC31" s="488"/>
      <c r="AD31" s="488"/>
      <c r="AE31" s="488"/>
      <c r="AF31" s="488"/>
      <c r="AG31" s="488"/>
      <c r="AH31" s="488"/>
      <c r="AI31" s="488"/>
      <c r="AJ31" s="488"/>
    </row>
    <row r="32" spans="1:36" s="478" customFormat="1" ht="13.5" customHeight="1">
      <c r="A32" s="488"/>
      <c r="B32" s="584"/>
      <c r="C32" s="464" t="s">
        <v>82</v>
      </c>
      <c r="D32" s="464"/>
      <c r="E32" s="574">
        <v>0</v>
      </c>
      <c r="F32" s="574">
        <v>0</v>
      </c>
      <c r="G32" s="574">
        <f ca="1">IF(G$15&lt;'Phase I - Summary'!$D$23,SUM('Area Matrix'!$D35,'Area Matrix'!$H35,'Area Matrix'!$P35,'Area Matrix'!$T35)/'Phase I - Summary'!$D$22,0)</f>
        <v>27334010.547233179</v>
      </c>
      <c r="H32" s="574">
        <f ca="1">IF(H$15&lt;'Phase I - Summary'!$D$23,SUM('Area Matrix'!$D35,'Area Matrix'!$H35,'Area Matrix'!$P35,'Area Matrix'!$T35)/'Phase I - Summary'!$D$22,0)</f>
        <v>27334010.547233179</v>
      </c>
      <c r="I32" s="574">
        <f ca="1">IF(I$15&lt;'Phase I - Summary'!$D$23,SUM('Area Matrix'!$D35,'Area Matrix'!$H35,'Area Matrix'!$P35,'Area Matrix'!$T35)/'Phase I - Summary'!$D$22,0)</f>
        <v>27334010.547233179</v>
      </c>
      <c r="J32" s="574">
        <f ca="1">IF(J$15&lt;'Phase II - Summary'!$D$23,SUM('Area Matrix'!$D58,'Area Matrix'!$H58,'Area Matrix'!$P58,'Area Matrix'!$T58)/'Phase II - Summary'!$D$22,0)</f>
        <v>10332234.315182857</v>
      </c>
      <c r="K32" s="574">
        <f ca="1">IF(K$15&lt;'Phase II - Summary'!$D$23,SUM('Area Matrix'!$D58,'Area Matrix'!$H58,'Area Matrix'!$P58,'Area Matrix'!$T58)/'Phase II - Summary'!$D$22,0)</f>
        <v>10332234.315182857</v>
      </c>
      <c r="L32" s="574">
        <f ca="1">IF(L$15&lt;'Phase II - Summary'!$D$23,SUM('Area Matrix'!$D58,'Area Matrix'!$H58,'Area Matrix'!$P58,'Area Matrix'!$T58)/'Phase II - Summary'!$D$22,0)</f>
        <v>10332234.315182857</v>
      </c>
      <c r="M32" s="574">
        <f>IF(M$15&lt;'Phase II - Summary'!$D$23,SUM('Area Matrix'!$D58,'Area Matrix'!$H58,'Area Matrix'!$P58,'Area Matrix'!$T58)/'Phase II - Summary'!$D$22,0)</f>
        <v>0</v>
      </c>
      <c r="N32" s="574">
        <f>IF(N$15&lt;'Phase II - Summary'!$D$23,SUM('Area Matrix'!$D58,'Area Matrix'!$H58,'Area Matrix'!$P58,'Area Matrix'!$T58)/'Phase II - Summary'!$D$22,0)</f>
        <v>0</v>
      </c>
      <c r="O32" s="574">
        <f>IF(O$15&lt;'Phase II - Summary'!$D$23,SUM('Area Matrix'!$D58,'Area Matrix'!$H58,'Area Matrix'!$P58,'Area Matrix'!$T58)/'Phase II - Summary'!$D$22,0)</f>
        <v>0</v>
      </c>
      <c r="P32" s="575">
        <f>IF(P$15&lt;'Phase II - Summary'!$D$23,SUM('Area Matrix'!$D58,'Area Matrix'!$H58,'Area Matrix'!$P58,'Area Matrix'!$T58)/'Phase II - Summary'!$D$22,0)</f>
        <v>0</v>
      </c>
      <c r="Q32" s="488"/>
      <c r="R32" s="488"/>
      <c r="S32" s="488"/>
      <c r="T32" s="488"/>
      <c r="U32" s="488"/>
      <c r="V32" s="488"/>
      <c r="W32" s="488"/>
      <c r="X32" s="488"/>
      <c r="Y32" s="488"/>
      <c r="Z32" s="488"/>
      <c r="AA32" s="488"/>
      <c r="AB32" s="488"/>
      <c r="AC32" s="488"/>
      <c r="AD32" s="488"/>
      <c r="AE32" s="488"/>
      <c r="AF32" s="488"/>
      <c r="AG32" s="488"/>
      <c r="AH32" s="488"/>
      <c r="AI32" s="488"/>
      <c r="AJ32" s="488"/>
    </row>
    <row r="33" spans="1:36" s="478" customFormat="1" ht="13.5" customHeight="1">
      <c r="A33" s="488"/>
      <c r="B33" s="1565" t="s">
        <v>770</v>
      </c>
      <c r="C33" s="1549"/>
      <c r="D33" s="464"/>
      <c r="E33" s="574">
        <v>0</v>
      </c>
      <c r="F33" s="574">
        <v>0</v>
      </c>
      <c r="G33" s="574">
        <f ca="1">IF(G$15&lt;'Phase I - Summary'!$D$23,SUM('Area Matrix'!$D36,'Area Matrix'!$H36,'Area Matrix'!$P36,'Area Matrix'!$T36)/'Phase I - Summary'!$D$22,0)</f>
        <v>44944971.047197424</v>
      </c>
      <c r="H33" s="574">
        <f ca="1">IF(H$15&lt;'Phase I - Summary'!$D$23,SUM('Area Matrix'!$D36,'Area Matrix'!$H36,'Area Matrix'!$P36,'Area Matrix'!$T36)/'Phase I - Summary'!$D$22,0)</f>
        <v>44944971.047197424</v>
      </c>
      <c r="I33" s="574">
        <f ca="1">IF(I$15&lt;'Phase I - Summary'!$D$23,SUM('Area Matrix'!$D36,'Area Matrix'!$H36,'Area Matrix'!$P36,'Area Matrix'!$T36)/'Phase I - Summary'!$D$22,0)</f>
        <v>44944971.047197424</v>
      </c>
      <c r="J33" s="574">
        <f ca="1">IF(J$15&lt;'Phase II - Summary'!$D$23,SUM('Area Matrix'!$D59,'Area Matrix'!$H59,'Area Matrix'!$P59,'Area Matrix'!$T59)/'Phase II - Summary'!$D$22,0)</f>
        <v>45062949.120987169</v>
      </c>
      <c r="K33" s="574">
        <f ca="1">IF(K$15&lt;'Phase II - Summary'!$D$23,SUM('Area Matrix'!$D59,'Area Matrix'!$H59,'Area Matrix'!$P59,'Area Matrix'!$T59)/'Phase II - Summary'!$D$22,0)</f>
        <v>45062949.120987169</v>
      </c>
      <c r="L33" s="574">
        <f ca="1">IF(L$15&lt;'Phase II - Summary'!$D$23,SUM('Area Matrix'!$D59,'Area Matrix'!$H59,'Area Matrix'!$P59,'Area Matrix'!$T59)/'Phase II - Summary'!$D$22,0)</f>
        <v>45062949.120987169</v>
      </c>
      <c r="M33" s="574">
        <f>IF(M$15&lt;'Phase II - Summary'!$D$23,SUM('Area Matrix'!$D59,'Area Matrix'!$H59,'Area Matrix'!$P59,'Area Matrix'!$T59)/'Phase II - Summary'!$D$22,0)</f>
        <v>0</v>
      </c>
      <c r="N33" s="574">
        <f>IF(N$15&lt;'Phase II - Summary'!$D$23,SUM('Area Matrix'!$D59,'Area Matrix'!$H59,'Area Matrix'!$P59,'Area Matrix'!$T59)/'Phase II - Summary'!$D$22,0)</f>
        <v>0</v>
      </c>
      <c r="O33" s="574">
        <f>IF(O$15&lt;'Phase II - Summary'!$D$23,SUM('Area Matrix'!$D59,'Area Matrix'!$H59,'Area Matrix'!$P59,'Area Matrix'!$T59)/'Phase II - Summary'!$D$22,0)</f>
        <v>0</v>
      </c>
      <c r="P33" s="575">
        <f>IF(P$15&lt;'Phase II - Summary'!$D$23,SUM('Area Matrix'!$D59,'Area Matrix'!$H59,'Area Matrix'!$P59,'Area Matrix'!$T59)/'Phase II - Summary'!$D$22,0)</f>
        <v>0</v>
      </c>
      <c r="Q33" s="488"/>
      <c r="R33" s="488"/>
      <c r="S33" s="488"/>
      <c r="T33" s="488"/>
      <c r="U33" s="488"/>
      <c r="V33" s="488"/>
      <c r="W33" s="488"/>
      <c r="X33" s="488"/>
      <c r="Y33" s="488"/>
      <c r="Z33" s="488"/>
      <c r="AA33" s="488"/>
      <c r="AB33" s="488"/>
      <c r="AC33" s="488"/>
      <c r="AD33" s="488"/>
      <c r="AE33" s="488"/>
      <c r="AF33" s="488"/>
      <c r="AG33" s="488"/>
      <c r="AH33" s="488"/>
      <c r="AI33" s="488"/>
      <c r="AJ33" s="488"/>
    </row>
    <row r="34" spans="1:36" s="478" customFormat="1" ht="13.5" customHeight="1">
      <c r="A34" s="488"/>
      <c r="B34" s="1565" t="s">
        <v>721</v>
      </c>
      <c r="C34" s="1549"/>
      <c r="D34" s="464"/>
      <c r="E34" s="574">
        <v>0</v>
      </c>
      <c r="F34" s="574">
        <v>0</v>
      </c>
      <c r="G34" s="574">
        <f ca="1">IF(G$15&lt;'Phase I - Summary'!$D$23,SUM('Area Matrix'!$D37,'Area Matrix'!$H37,'Area Matrix'!$P37,'Area Matrix'!$T37)/'Phase I - Summary'!$D$22,0)</f>
        <v>23386392.067510396</v>
      </c>
      <c r="H34" s="574">
        <f ca="1">IF(H$15&lt;'Phase I - Summary'!$D$23,SUM('Area Matrix'!$D37,'Area Matrix'!$H37,'Area Matrix'!$P37,'Area Matrix'!$T37)/'Phase I - Summary'!$D$22,0)</f>
        <v>23386392.067510396</v>
      </c>
      <c r="I34" s="574">
        <f ca="1">IF(I$15&lt;'Phase I - Summary'!$D$23,SUM('Area Matrix'!$D37,'Area Matrix'!$H37,'Area Matrix'!$P37,'Area Matrix'!$T37)/'Phase I - Summary'!$D$22,0)</f>
        <v>23386392.067510396</v>
      </c>
      <c r="J34" s="574">
        <f ca="1">IF(J$15&lt;'Phase II - Summary'!$D$23,SUM('Area Matrix'!$D60,'Area Matrix'!$H60,'Area Matrix'!$P60,'Area Matrix'!$T60)/'Phase II - Summary'!$D$22,0)</f>
        <v>6072008.5381163657</v>
      </c>
      <c r="K34" s="574">
        <f ca="1">IF(K$15&lt;'Phase II - Summary'!$D$23,SUM('Area Matrix'!$D60,'Area Matrix'!$H60,'Area Matrix'!$P60,'Area Matrix'!$T60)/'Phase II - Summary'!$D$22,0)</f>
        <v>6072008.5381163657</v>
      </c>
      <c r="L34" s="574">
        <f ca="1">IF(L$15&lt;'Phase II - Summary'!$D$23,SUM('Area Matrix'!$D60,'Area Matrix'!$H60,'Area Matrix'!$P60,'Area Matrix'!$T60)/'Phase II - Summary'!$D$22,0)</f>
        <v>6072008.5381163657</v>
      </c>
      <c r="M34" s="574">
        <f>IF(M$15&lt;'Phase II - Summary'!$D$23,SUM('Area Matrix'!$D60,'Area Matrix'!$H60,'Area Matrix'!$P60,'Area Matrix'!$T60)/'Phase II - Summary'!$D$22,0)</f>
        <v>0</v>
      </c>
      <c r="N34" s="574">
        <f>IF(N$15&lt;'Phase II - Summary'!$D$23,SUM('Area Matrix'!$D60,'Area Matrix'!$H60,'Area Matrix'!$P60,'Area Matrix'!$T60)/'Phase II - Summary'!$D$22,0)</f>
        <v>0</v>
      </c>
      <c r="O34" s="574">
        <f>IF(O$15&lt;'Phase II - Summary'!$D$23,SUM('Area Matrix'!$D60,'Area Matrix'!$H60,'Area Matrix'!$P60,'Area Matrix'!$T60)/'Phase II - Summary'!$D$22,0)</f>
        <v>0</v>
      </c>
      <c r="P34" s="575">
        <f>IF(P$15&lt;'Phase II - Summary'!$D$23,SUM('Area Matrix'!$D60,'Area Matrix'!$H60,'Area Matrix'!$P60,'Area Matrix'!$T60)/'Phase II - Summary'!$D$22,0)</f>
        <v>0</v>
      </c>
      <c r="Q34" s="488"/>
      <c r="R34" s="488"/>
      <c r="S34" s="488"/>
      <c r="T34" s="488"/>
      <c r="U34" s="488"/>
      <c r="V34" s="488"/>
      <c r="W34" s="488"/>
      <c r="X34" s="488"/>
      <c r="Y34" s="488"/>
      <c r="Z34" s="488"/>
      <c r="AA34" s="488"/>
      <c r="AB34" s="488"/>
      <c r="AC34" s="488"/>
      <c r="AD34" s="488"/>
      <c r="AE34" s="488"/>
      <c r="AF34" s="488"/>
      <c r="AG34" s="488"/>
      <c r="AH34" s="488"/>
      <c r="AI34" s="488"/>
      <c r="AJ34" s="488"/>
    </row>
    <row r="35" spans="1:36" s="478" customFormat="1" ht="4.25" hidden="1" customHeight="1">
      <c r="A35" s="488"/>
      <c r="B35" s="585"/>
      <c r="C35" s="572"/>
      <c r="D35" s="464"/>
      <c r="E35" s="577"/>
      <c r="F35" s="572"/>
      <c r="G35" s="574"/>
      <c r="H35" s="574"/>
      <c r="I35" s="574"/>
      <c r="J35" s="574"/>
      <c r="K35" s="574"/>
      <c r="L35" s="574"/>
      <c r="M35" s="574"/>
      <c r="N35" s="574"/>
      <c r="O35" s="574"/>
      <c r="P35" s="575"/>
      <c r="Q35" s="488"/>
      <c r="R35" s="488"/>
      <c r="S35" s="488"/>
      <c r="T35" s="488"/>
      <c r="U35" s="488"/>
      <c r="V35" s="488"/>
      <c r="W35" s="488"/>
      <c r="X35" s="488"/>
      <c r="Y35" s="488"/>
      <c r="Z35" s="488"/>
      <c r="AA35" s="488"/>
      <c r="AB35" s="488"/>
      <c r="AC35" s="488"/>
      <c r="AD35" s="488"/>
      <c r="AE35" s="488"/>
      <c r="AF35" s="488"/>
      <c r="AG35" s="488"/>
      <c r="AH35" s="488"/>
      <c r="AI35" s="488"/>
      <c r="AJ35" s="488"/>
    </row>
    <row r="36" spans="1:36" s="478" customFormat="1" ht="13.5" customHeight="1">
      <c r="A36" s="488"/>
      <c r="B36" s="576"/>
      <c r="C36" s="464" t="s">
        <v>76</v>
      </c>
      <c r="D36" s="464"/>
      <c r="E36" s="574">
        <v>0</v>
      </c>
      <c r="F36" s="574">
        <v>0</v>
      </c>
      <c r="G36" s="574">
        <f ca="1">IF(G$15&lt;'Phase I - Summary'!$D$23,SUM('Area Matrix'!$D38,'Area Matrix'!$H38,'Area Matrix'!$P38,'Area Matrix'!$T38)/'Phase I - Summary'!$D$22,0)</f>
        <v>22429976.704675268</v>
      </c>
      <c r="H36" s="574">
        <f ca="1">IF(H$15&lt;'Phase I - Summary'!$D$23,SUM('Area Matrix'!$D38,'Area Matrix'!$H38,'Area Matrix'!$P38,'Area Matrix'!$T38)/'Phase I - Summary'!$D$22,0)</f>
        <v>22429976.704675268</v>
      </c>
      <c r="I36" s="574">
        <f ca="1">IF(I$15&lt;'Phase I - Summary'!$D$23,SUM('Area Matrix'!$D38,'Area Matrix'!$H38,'Area Matrix'!$P38,'Area Matrix'!$T38)/'Phase I - Summary'!$D$22,0)</f>
        <v>22429976.704675268</v>
      </c>
      <c r="J36" s="586">
        <v>0</v>
      </c>
      <c r="K36" s="586">
        <v>0</v>
      </c>
      <c r="L36" s="574">
        <v>0</v>
      </c>
      <c r="M36" s="574">
        <f>IF(M$15&lt;'Phase II - Summary'!$D$23,SUM('Area Matrix'!$D38,'Area Matrix'!$H38,'Area Matrix'!$P38,'Area Matrix'!$T38)/'Phase II - Summary'!$D$22,0)</f>
        <v>0</v>
      </c>
      <c r="N36" s="574">
        <f>IF(N$15&lt;'Phase II - Summary'!$D$23,SUM('Area Matrix'!$D38,'Area Matrix'!$H38,'Area Matrix'!$P38,'Area Matrix'!$T38)/'Phase II - Summary'!$D$22,0)</f>
        <v>0</v>
      </c>
      <c r="O36" s="574">
        <f>IF(O$15&lt;'Phase II - Summary'!$D$23,SUM('Area Matrix'!$D38,'Area Matrix'!$H38,'Area Matrix'!$P38,'Area Matrix'!$T38)/'Phase II - Summary'!$D$22,0)</f>
        <v>0</v>
      </c>
      <c r="P36" s="575">
        <f>IF(P$15&lt;'Phase II - Summary'!$D$23,SUM('Area Matrix'!$D38,'Area Matrix'!$H38,'Area Matrix'!$P38,'Area Matrix'!$T38)/'Phase II - Summary'!$D$22,0)</f>
        <v>0</v>
      </c>
      <c r="Q36" s="488"/>
      <c r="R36" s="488"/>
      <c r="S36" s="488"/>
      <c r="T36" s="488"/>
      <c r="U36" s="488"/>
      <c r="V36" s="488"/>
      <c r="W36" s="488"/>
      <c r="X36" s="488"/>
      <c r="Y36" s="488"/>
      <c r="Z36" s="488"/>
      <c r="AA36" s="488"/>
      <c r="AB36" s="488"/>
      <c r="AC36" s="488"/>
      <c r="AD36" s="488"/>
      <c r="AE36" s="488"/>
      <c r="AF36" s="488"/>
      <c r="AG36" s="488"/>
      <c r="AH36" s="488"/>
      <c r="AI36" s="488"/>
      <c r="AJ36" s="488"/>
    </row>
    <row r="37" spans="1:36" s="478" customFormat="1" ht="13.5" customHeight="1">
      <c r="A37" s="488"/>
      <c r="B37" s="1565" t="s">
        <v>731</v>
      </c>
      <c r="C37" s="1549"/>
      <c r="D37" s="464"/>
      <c r="E37" s="574">
        <v>0</v>
      </c>
      <c r="F37" s="574">
        <v>0</v>
      </c>
      <c r="G37" s="574">
        <f>('Infrastructure &amp; Misc Budget'!$F$12+'Infrastructure &amp; Misc Budget'!$F$13+'Infrastructure &amp; Misc Budget'!$F$14+'Infrastructure &amp; Misc Budget'!$F$15+'Infrastructure &amp; Misc Budget'!$F$18)/'Phase I - Summary'!$D$22</f>
        <v>383938.11967783904</v>
      </c>
      <c r="H37" s="574">
        <f>('Infrastructure &amp; Misc Budget'!$F$12+'Infrastructure &amp; Misc Budget'!$F$13+'Infrastructure &amp; Misc Budget'!$F$14+'Infrastructure &amp; Misc Budget'!$F$15+'Infrastructure &amp; Misc Budget'!$F$18)/'Phase I - Summary'!$D$22</f>
        <v>383938.11967783904</v>
      </c>
      <c r="I37" s="574">
        <f>('Infrastructure &amp; Misc Budget'!$F$12+'Infrastructure &amp; Misc Budget'!$F$13+'Infrastructure &amp; Misc Budget'!$F$14+'Infrastructure &amp; Misc Budget'!$F$15+'Infrastructure &amp; Misc Budget'!$F$18)/'Phase I - Summary'!$D$22</f>
        <v>383938.11967783904</v>
      </c>
      <c r="J37" s="574">
        <f>('Infrastructure &amp; Misc Budget'!$G$12+'Infrastructure &amp; Misc Budget'!$G$13+'Infrastructure &amp; Misc Budget'!$G$14+'Infrastructure &amp; Misc Budget'!$G$15+'Infrastructure &amp; Misc Budget'!$G$18)/'Phase II - Summary'!$D$22</f>
        <v>52394.700000000004</v>
      </c>
      <c r="K37" s="574">
        <f>('Infrastructure &amp; Misc Budget'!$G$12+'Infrastructure &amp; Misc Budget'!$G$13+'Infrastructure &amp; Misc Budget'!$G$14+'Infrastructure &amp; Misc Budget'!$G$15+'Infrastructure &amp; Misc Budget'!$G$18)/'Phase II - Summary'!$D$22</f>
        <v>52394.700000000004</v>
      </c>
      <c r="L37" s="574">
        <f>('Infrastructure &amp; Misc Budget'!$G$12+'Infrastructure &amp; Misc Budget'!$G$13+'Infrastructure &amp; Misc Budget'!$G$14+'Infrastructure &amp; Misc Budget'!$G$15+'Infrastructure &amp; Misc Budget'!$G$18)/'Phase II - Summary'!$D$22</f>
        <v>52394.700000000004</v>
      </c>
      <c r="M37" s="574">
        <v>0</v>
      </c>
      <c r="N37" s="574">
        <v>0</v>
      </c>
      <c r="O37" s="574">
        <v>0</v>
      </c>
      <c r="P37" s="575">
        <v>0</v>
      </c>
      <c r="Q37" s="488"/>
      <c r="R37" s="488"/>
      <c r="S37" s="488"/>
      <c r="T37" s="488"/>
      <c r="U37" s="488"/>
      <c r="V37" s="488"/>
      <c r="W37" s="488"/>
      <c r="X37" s="488"/>
      <c r="Y37" s="488"/>
      <c r="Z37" s="488"/>
      <c r="AA37" s="488"/>
      <c r="AB37" s="488"/>
      <c r="AC37" s="488"/>
      <c r="AD37" s="488"/>
      <c r="AE37" s="488"/>
      <c r="AF37" s="488"/>
      <c r="AG37" s="488"/>
      <c r="AH37" s="488"/>
      <c r="AI37" s="488"/>
      <c r="AJ37" s="488"/>
    </row>
    <row r="38" spans="1:36" s="478" customFormat="1" ht="13.5" customHeight="1">
      <c r="A38" s="488"/>
      <c r="B38" s="576"/>
      <c r="C38" s="464" t="s">
        <v>83</v>
      </c>
      <c r="D38" s="464"/>
      <c r="E38" s="574">
        <v>0</v>
      </c>
      <c r="F38" s="574">
        <v>0</v>
      </c>
      <c r="G38" s="574">
        <f>IF(G15='Phase I - Summary'!$D$21,'Infrastructure &amp; Misc Budget'!$F$16,0)</f>
        <v>160775.99999999997</v>
      </c>
      <c r="H38" s="574">
        <f>-IF(H15='Phase I - Summary'!$D$21,'Infrastructure &amp; Misc Budget'!$F$16,0)</f>
        <v>0</v>
      </c>
      <c r="I38" s="574">
        <f>-IF(I15='Phase I - Summary'!$D$21,'Infrastructure &amp; Misc Budget'!$F$16,0)</f>
        <v>0</v>
      </c>
      <c r="J38" s="574">
        <f>IF(J15='Phase II - Summary'!$D$21,'Infrastructure &amp; Misc Budget'!$G$16,0)</f>
        <v>608999.99999999988</v>
      </c>
      <c r="K38" s="574">
        <f>-IF(K15='Phase II - Summary'!$D$21,'Infrastructure &amp; Misc Budget'!$G$16,0)</f>
        <v>0</v>
      </c>
      <c r="L38" s="574">
        <f>-IF(L15='Phase II - Summary'!$D$21,'Infrastructure &amp; Misc Budget'!$G$16,0)</f>
        <v>0</v>
      </c>
      <c r="M38" s="574">
        <f>-IF(M15='Phase II - Summary'!$D$21,'Infrastructure &amp; Misc Budget'!$G$16,0)</f>
        <v>0</v>
      </c>
      <c r="N38" s="574">
        <f>-IF(N15='Phase II - Summary'!$D$21,'Infrastructure &amp; Misc Budget'!$G$16,0)</f>
        <v>0</v>
      </c>
      <c r="O38" s="574">
        <f>-IF(O15='Phase II - Summary'!$D$21,'Infrastructure &amp; Misc Budget'!$G$16,0)</f>
        <v>0</v>
      </c>
      <c r="P38" s="575">
        <f>-IF(P15='Phase II - Summary'!$D$21,'Infrastructure &amp; Misc Budget'!$G$16,0)</f>
        <v>0</v>
      </c>
      <c r="Q38" s="488"/>
      <c r="R38" s="488"/>
      <c r="S38" s="488"/>
      <c r="T38" s="488"/>
      <c r="U38" s="488"/>
      <c r="V38" s="488"/>
      <c r="W38" s="488"/>
      <c r="X38" s="488"/>
      <c r="Y38" s="488"/>
      <c r="Z38" s="488"/>
      <c r="AA38" s="488"/>
      <c r="AB38" s="488"/>
      <c r="AC38" s="488"/>
      <c r="AD38" s="488"/>
      <c r="AE38" s="488"/>
      <c r="AF38" s="488"/>
      <c r="AG38" s="488"/>
      <c r="AH38" s="488"/>
      <c r="AI38" s="488"/>
      <c r="AJ38" s="488"/>
    </row>
    <row r="39" spans="1:36" s="478" customFormat="1" ht="13.5" customHeight="1">
      <c r="A39" s="488"/>
      <c r="B39" s="576"/>
      <c r="C39" s="464" t="s">
        <v>127</v>
      </c>
      <c r="D39" s="464"/>
      <c r="E39" s="574">
        <v>0</v>
      </c>
      <c r="F39" s="574">
        <v>0</v>
      </c>
      <c r="G39" s="574">
        <f>'Infrastructure &amp; Misc Budget'!$F$17/'Phase I - Summary'!$D$22</f>
        <v>4810000</v>
      </c>
      <c r="H39" s="574">
        <f>'Infrastructure &amp; Misc Budget'!$F$17/'Phase I - Summary'!$D$22</f>
        <v>4810000</v>
      </c>
      <c r="I39" s="574">
        <f>'Infrastructure &amp; Misc Budget'!$F$17/'Phase I - Summary'!$D$22</f>
        <v>4810000</v>
      </c>
      <c r="J39" s="574">
        <f>'Infrastructure &amp; Misc Budget'!$G$17/'Phase II - Summary'!$D$22</f>
        <v>2116750</v>
      </c>
      <c r="K39" s="574">
        <f>'Infrastructure &amp; Misc Budget'!$G$17/'Phase II - Summary'!$D$22</f>
        <v>2116750</v>
      </c>
      <c r="L39" s="574">
        <f>'Infrastructure &amp; Misc Budget'!$G$17/'Phase II - Summary'!$D$22</f>
        <v>2116750</v>
      </c>
      <c r="M39" s="574">
        <f>-IF(M16='Phase II - Summary'!$D$21,'Infrastructure &amp; Misc Budget'!$G$16,0)</f>
        <v>0</v>
      </c>
      <c r="N39" s="574">
        <f>-IF(N16='Phase II - Summary'!$D$21,'Infrastructure &amp; Misc Budget'!$G$16,0)</f>
        <v>0</v>
      </c>
      <c r="O39" s="574">
        <f>-IF(O16='Phase II - Summary'!$D$21,'Infrastructure &amp; Misc Budget'!$G$16,0)</f>
        <v>0</v>
      </c>
      <c r="P39" s="575">
        <f>-IF(P16='Phase II - Summary'!$D$21,'Infrastructure &amp; Misc Budget'!$G$16,0)</f>
        <v>0</v>
      </c>
      <c r="Q39" s="488"/>
      <c r="R39" s="488"/>
      <c r="S39" s="488"/>
      <c r="T39" s="488"/>
      <c r="U39" s="488"/>
      <c r="V39" s="488"/>
      <c r="W39" s="488"/>
      <c r="X39" s="488"/>
      <c r="Y39" s="488"/>
      <c r="Z39" s="488"/>
      <c r="AA39" s="488"/>
      <c r="AB39" s="488"/>
      <c r="AC39" s="488"/>
      <c r="AD39" s="488"/>
      <c r="AE39" s="488"/>
      <c r="AF39" s="488"/>
      <c r="AG39" s="488"/>
      <c r="AH39" s="488"/>
      <c r="AI39" s="488"/>
      <c r="AJ39" s="488"/>
    </row>
    <row r="40" spans="1:36" s="478" customFormat="1" ht="13.5" customHeight="1">
      <c r="A40" s="488"/>
      <c r="B40" s="576"/>
      <c r="C40" s="464" t="s">
        <v>84</v>
      </c>
      <c r="D40" s="464"/>
      <c r="E40" s="574">
        <v>0</v>
      </c>
      <c r="F40" s="574">
        <v>0</v>
      </c>
      <c r="G40" s="574">
        <f>'Infrastructure &amp; Misc Budget'!$F$23/'Phase I - Summary'!$D$22</f>
        <v>208883.66666666666</v>
      </c>
      <c r="H40" s="574">
        <f>'Infrastructure &amp; Misc Budget'!$F$23/'Phase I - Summary'!$D$22</f>
        <v>208883.66666666666</v>
      </c>
      <c r="I40" s="574">
        <f>'Infrastructure &amp; Misc Budget'!$F$23/'Phase I - Summary'!$D$22</f>
        <v>208883.66666666666</v>
      </c>
      <c r="J40" s="574">
        <f>'Infrastructure &amp; Misc Budget'!$G$23/'Phase II - Summary'!$D$22</f>
        <v>53332</v>
      </c>
      <c r="K40" s="574">
        <f>'Infrastructure &amp; Misc Budget'!$G$23/'Phase II - Summary'!$D$22</f>
        <v>53332</v>
      </c>
      <c r="L40" s="574">
        <f>'Infrastructure &amp; Misc Budget'!$G$23/'Phase II - Summary'!$D$22</f>
        <v>53332</v>
      </c>
      <c r="M40" s="574">
        <f>-IF(M17='Phase II - Summary'!$D$21,'Infrastructure &amp; Misc Budget'!$G$16,0)</f>
        <v>0</v>
      </c>
      <c r="N40" s="574">
        <f>-IF(N17='Phase II - Summary'!$D$21,'Infrastructure &amp; Misc Budget'!$G$16,0)</f>
        <v>0</v>
      </c>
      <c r="O40" s="574">
        <f>-IF(O17='Phase II - Summary'!$D$21,'Infrastructure &amp; Misc Budget'!$G$16,0)</f>
        <v>0</v>
      </c>
      <c r="P40" s="575">
        <f>-IF(P17='Phase II - Summary'!$D$21,'Infrastructure &amp; Misc Budget'!$G$16,0)</f>
        <v>0</v>
      </c>
      <c r="Q40" s="488"/>
      <c r="R40" s="488"/>
      <c r="S40" s="488"/>
      <c r="T40" s="488"/>
      <c r="U40" s="488"/>
      <c r="V40" s="488"/>
      <c r="W40" s="488"/>
      <c r="X40" s="488"/>
      <c r="Y40" s="488"/>
      <c r="Z40" s="488"/>
      <c r="AA40" s="488"/>
      <c r="AB40" s="488"/>
      <c r="AC40" s="488"/>
      <c r="AD40" s="488"/>
      <c r="AE40" s="488"/>
      <c r="AF40" s="488"/>
      <c r="AG40" s="488"/>
      <c r="AH40" s="488"/>
      <c r="AI40" s="488"/>
      <c r="AJ40" s="488"/>
    </row>
    <row r="41" spans="1:36" s="478" customFormat="1" ht="13.5" customHeight="1">
      <c r="A41" s="488"/>
      <c r="B41" s="1565" t="s">
        <v>769</v>
      </c>
      <c r="C41" s="1549"/>
      <c r="D41" s="464"/>
      <c r="E41" s="574">
        <v>0</v>
      </c>
      <c r="F41" s="574">
        <v>0</v>
      </c>
      <c r="G41" s="574">
        <f>('Infrastructure &amp; Misc Budget'!$F$19+'Infrastructure &amp; Misc Budget'!$F$20+'Infrastructure &amp; Misc Budget'!$F$21)/'Phase I - Summary'!$D$22</f>
        <v>1490049.1666666667</v>
      </c>
      <c r="H41" s="574">
        <f>('Infrastructure &amp; Misc Budget'!$F$19+'Infrastructure &amp; Misc Budget'!$F$20+'Infrastructure &amp; Misc Budget'!$F$21)/'Phase I - Summary'!$D$22</f>
        <v>1490049.1666666667</v>
      </c>
      <c r="I41" s="574">
        <f>('Infrastructure &amp; Misc Budget'!$F$19+'Infrastructure &amp; Misc Budget'!$F$20+'Infrastructure &amp; Misc Budget'!$F$21)/'Phase I - Summary'!$D$22</f>
        <v>1490049.1666666667</v>
      </c>
      <c r="J41" s="574">
        <f>('Infrastructure &amp; Misc Budget'!$G$19+'Infrastructure &amp; Misc Budget'!$G$20+'Infrastructure &amp; Misc Budget'!$G$21)/'Phase II - Summary'!$D$22</f>
        <v>387109.16666666669</v>
      </c>
      <c r="K41" s="574">
        <f>('Infrastructure &amp; Misc Budget'!$G$19+'Infrastructure &amp; Misc Budget'!$G$20+'Infrastructure &amp; Misc Budget'!$G$21)/'Phase II - Summary'!$D$22</f>
        <v>387109.16666666669</v>
      </c>
      <c r="L41" s="574">
        <f>('Infrastructure &amp; Misc Budget'!$G$19+'Infrastructure &amp; Misc Budget'!$G$20+'Infrastructure &amp; Misc Budget'!$G$21)/'Phase II - Summary'!$D$22</f>
        <v>387109.16666666669</v>
      </c>
      <c r="M41" s="574">
        <f>IF(M$15&lt;'Phase II - Summary'!$D$23,SUM('Area Matrix'!$D62,'Area Matrix'!$H62,'Area Matrix'!$P62,'Area Matrix'!$T62)/'Phase II - Summary'!$D$22,0)</f>
        <v>0</v>
      </c>
      <c r="N41" s="574">
        <f>IF(N$15&lt;'Phase II - Summary'!$D$23,SUM('Area Matrix'!$D62,'Area Matrix'!$H62,'Area Matrix'!$P62,'Area Matrix'!$T62)/'Phase II - Summary'!$D$22,0)</f>
        <v>0</v>
      </c>
      <c r="O41" s="574">
        <f>IF(O$15&lt;'Phase II - Summary'!$D$23,SUM('Area Matrix'!$D62,'Area Matrix'!$H62,'Area Matrix'!$P62,'Area Matrix'!$T62)/'Phase II - Summary'!$D$22,0)</f>
        <v>0</v>
      </c>
      <c r="P41" s="575">
        <f>IF(P$15&lt;'Phase II - Summary'!$D$23,SUM('Area Matrix'!$D62,'Area Matrix'!$H62,'Area Matrix'!$P62,'Area Matrix'!$T62)/'Phase II - Summary'!$D$22,0)</f>
        <v>0</v>
      </c>
      <c r="Q41" s="488"/>
      <c r="R41" s="488"/>
      <c r="S41" s="488"/>
      <c r="T41" s="488"/>
      <c r="U41" s="488"/>
      <c r="V41" s="488"/>
      <c r="W41" s="488"/>
      <c r="X41" s="488"/>
      <c r="Y41" s="488"/>
      <c r="Z41" s="488"/>
      <c r="AA41" s="488"/>
      <c r="AB41" s="488"/>
      <c r="AC41" s="488"/>
      <c r="AD41" s="488"/>
      <c r="AE41" s="488"/>
      <c r="AF41" s="488"/>
      <c r="AG41" s="488"/>
      <c r="AH41" s="488"/>
      <c r="AI41" s="488"/>
      <c r="AJ41" s="488"/>
    </row>
    <row r="42" spans="1:36" s="478" customFormat="1" ht="13.5" customHeight="1">
      <c r="A42" s="488"/>
      <c r="B42" s="576"/>
      <c r="C42" s="464" t="s">
        <v>85</v>
      </c>
      <c r="D42" s="464"/>
      <c r="E42" s="574">
        <f>'Phase I - Pro Forma'!F18+'Phase II - Pro Forma'!F18</f>
        <v>5288715.8</v>
      </c>
      <c r="F42" s="574">
        <f>'Phase I - Pro Forma'!G18+'Phase II - Pro Forma'!G18</f>
        <v>0</v>
      </c>
      <c r="G42" s="574">
        <f>'Phase I - Pro Forma'!G18+'Phase II - Pro Forma'!G18</f>
        <v>0</v>
      </c>
      <c r="H42" s="574">
        <f>'Phase I - Pro Forma'!H18+'Phase II - Pro Forma'!H18</f>
        <v>0</v>
      </c>
      <c r="I42" s="574">
        <f>'Phase I - Pro Forma'!I18+'Phase II - Pro Forma'!I18</f>
        <v>0</v>
      </c>
      <c r="J42" s="574">
        <f>'Phase I - Pro Forma'!J18+'Phase II - Pro Forma'!J18</f>
        <v>0</v>
      </c>
      <c r="K42" s="574">
        <f>'Phase I - Pro Forma'!K18+'Phase II - Pro Forma'!K18</f>
        <v>0</v>
      </c>
      <c r="L42" s="574">
        <f>'Phase I - Pro Forma'!L18+'Phase II - Pro Forma'!L18</f>
        <v>0</v>
      </c>
      <c r="M42" s="574">
        <f>'Phase I - Pro Forma'!M18+'Phase II - Pro Forma'!M18</f>
        <v>0</v>
      </c>
      <c r="N42" s="574">
        <f>'Phase I - Pro Forma'!N18+'Phase II - Pro Forma'!N18</f>
        <v>0</v>
      </c>
      <c r="O42" s="574">
        <f>'Phase I - Pro Forma'!O18+'Phase II - Pro Forma'!O18</f>
        <v>0</v>
      </c>
      <c r="P42" s="575">
        <f>'Phase I - Pro Forma'!P18+'Phase II - Pro Forma'!P18</f>
        <v>0</v>
      </c>
      <c r="Q42" s="488"/>
      <c r="R42" s="488"/>
      <c r="S42" s="488"/>
      <c r="T42" s="488"/>
      <c r="U42" s="488"/>
      <c r="V42" s="488"/>
      <c r="W42" s="488"/>
      <c r="X42" s="488"/>
      <c r="Y42" s="488"/>
      <c r="Z42" s="488"/>
      <c r="AA42" s="488"/>
      <c r="AB42" s="488"/>
      <c r="AC42" s="488"/>
      <c r="AD42" s="488"/>
      <c r="AE42" s="488"/>
      <c r="AF42" s="488"/>
      <c r="AG42" s="488"/>
      <c r="AH42" s="488"/>
      <c r="AI42" s="488"/>
      <c r="AJ42" s="488"/>
    </row>
    <row r="43" spans="1:36" s="478" customFormat="1" ht="13.5" customHeight="1">
      <c r="A43" s="488"/>
      <c r="B43" s="1572" t="s">
        <v>86</v>
      </c>
      <c r="C43" s="1558"/>
      <c r="D43" s="587"/>
      <c r="E43" s="588">
        <f>SUM(E37:E41)*1.1</f>
        <v>0</v>
      </c>
      <c r="F43" s="588">
        <f t="shared" ref="F43:P43" si="4">SUM(F37:F41)*1.1</f>
        <v>0</v>
      </c>
      <c r="G43" s="588">
        <f t="shared" si="4"/>
        <v>7759011.6483122911</v>
      </c>
      <c r="H43" s="588">
        <f t="shared" si="4"/>
        <v>7582158.0483122906</v>
      </c>
      <c r="I43" s="588">
        <f t="shared" si="4"/>
        <v>7582158.0483122906</v>
      </c>
      <c r="J43" s="588">
        <f t="shared" si="4"/>
        <v>3540444.4533333331</v>
      </c>
      <c r="K43" s="588">
        <f t="shared" si="4"/>
        <v>2870544.4533333336</v>
      </c>
      <c r="L43" s="588">
        <f t="shared" si="4"/>
        <v>2870544.4533333336</v>
      </c>
      <c r="M43" s="588">
        <f t="shared" si="4"/>
        <v>0</v>
      </c>
      <c r="N43" s="588">
        <f t="shared" si="4"/>
        <v>0</v>
      </c>
      <c r="O43" s="588">
        <f t="shared" si="4"/>
        <v>0</v>
      </c>
      <c r="P43" s="589">
        <f t="shared" si="4"/>
        <v>0</v>
      </c>
      <c r="Q43" s="488"/>
      <c r="R43" s="488"/>
      <c r="S43" s="488"/>
      <c r="T43" s="488"/>
      <c r="U43" s="488"/>
      <c r="V43" s="488"/>
      <c r="W43" s="488"/>
      <c r="X43" s="488"/>
      <c r="Y43" s="488"/>
      <c r="Z43" s="488"/>
      <c r="AA43" s="488"/>
      <c r="AB43" s="488"/>
      <c r="AC43" s="488"/>
      <c r="AD43" s="488"/>
      <c r="AE43" s="488"/>
      <c r="AF43" s="488"/>
      <c r="AG43" s="488"/>
      <c r="AH43" s="488"/>
      <c r="AI43" s="488"/>
      <c r="AJ43" s="488"/>
    </row>
    <row r="44" spans="1:36" s="478" customFormat="1" ht="13.5" customHeight="1">
      <c r="A44" s="488"/>
      <c r="B44" s="576"/>
      <c r="C44" s="464"/>
      <c r="D44" s="464"/>
      <c r="E44" s="577"/>
      <c r="F44" s="577"/>
      <c r="G44" s="577"/>
      <c r="H44" s="577"/>
      <c r="I44" s="577"/>
      <c r="J44" s="577"/>
      <c r="K44" s="577"/>
      <c r="L44" s="577"/>
      <c r="M44" s="577"/>
      <c r="N44" s="577"/>
      <c r="O44" s="577"/>
      <c r="P44" s="590"/>
      <c r="Q44" s="488"/>
      <c r="R44" s="488"/>
      <c r="S44" s="488"/>
      <c r="T44" s="488"/>
      <c r="U44" s="488"/>
      <c r="V44" s="488"/>
      <c r="W44" s="488"/>
      <c r="X44" s="488"/>
      <c r="Y44" s="488"/>
      <c r="Z44" s="488"/>
      <c r="AA44" s="488"/>
      <c r="AB44" s="488"/>
      <c r="AC44" s="488"/>
      <c r="AD44" s="488"/>
      <c r="AE44" s="488"/>
      <c r="AF44" s="488"/>
      <c r="AG44" s="488"/>
      <c r="AH44" s="488"/>
      <c r="AI44" s="488"/>
      <c r="AJ44" s="488"/>
    </row>
    <row r="45" spans="1:36" s="478" customFormat="1" ht="13.5" customHeight="1">
      <c r="A45" s="488"/>
      <c r="B45" s="1563" t="s">
        <v>87</v>
      </c>
      <c r="C45" s="1564"/>
      <c r="D45" s="485"/>
      <c r="E45" s="365">
        <f t="shared" ref="E45:P45" si="5">SUM(E31:E42)</f>
        <v>5288715.8</v>
      </c>
      <c r="F45" s="365">
        <f t="shared" si="5"/>
        <v>0</v>
      </c>
      <c r="G45" s="365">
        <f t="shared" ca="1" si="5"/>
        <v>198848540.18817151</v>
      </c>
      <c r="H45" s="365">
        <f t="shared" ca="1" si="5"/>
        <v>198687764.18817151</v>
      </c>
      <c r="I45" s="365">
        <f t="shared" ca="1" si="5"/>
        <v>198687764.18817151</v>
      </c>
      <c r="J45" s="365">
        <f t="shared" ca="1" si="5"/>
        <v>92033807.72887975</v>
      </c>
      <c r="K45" s="365">
        <f t="shared" ca="1" si="5"/>
        <v>91424807.72887975</v>
      </c>
      <c r="L45" s="365">
        <f t="shared" ca="1" si="5"/>
        <v>91424807.72887975</v>
      </c>
      <c r="M45" s="365">
        <f t="shared" si="5"/>
        <v>0</v>
      </c>
      <c r="N45" s="365">
        <f t="shared" si="5"/>
        <v>0</v>
      </c>
      <c r="O45" s="365">
        <f t="shared" si="5"/>
        <v>0</v>
      </c>
      <c r="P45" s="591">
        <f t="shared" si="5"/>
        <v>0</v>
      </c>
      <c r="Q45" s="488"/>
      <c r="R45" s="488"/>
      <c r="S45" s="488"/>
      <c r="T45" s="488"/>
      <c r="U45" s="488"/>
      <c r="V45" s="488"/>
      <c r="W45" s="488"/>
      <c r="X45" s="488"/>
      <c r="Y45" s="488"/>
      <c r="Z45" s="488"/>
      <c r="AA45" s="488"/>
      <c r="AB45" s="488"/>
      <c r="AC45" s="488"/>
      <c r="AD45" s="488"/>
      <c r="AE45" s="488"/>
      <c r="AF45" s="488"/>
      <c r="AG45" s="488"/>
      <c r="AH45" s="488"/>
      <c r="AI45" s="488"/>
      <c r="AJ45" s="488"/>
    </row>
    <row r="46" spans="1:36" s="478" customFormat="1" ht="13.5" customHeight="1">
      <c r="A46" s="363"/>
      <c r="B46" s="581"/>
      <c r="C46" s="367"/>
      <c r="D46" s="367"/>
      <c r="E46" s="577"/>
      <c r="F46" s="572"/>
      <c r="G46" s="574"/>
      <c r="H46" s="574"/>
      <c r="I46" s="574"/>
      <c r="J46" s="574"/>
      <c r="K46" s="574"/>
      <c r="L46" s="574"/>
      <c r="M46" s="574"/>
      <c r="N46" s="574"/>
      <c r="O46" s="574"/>
      <c r="P46" s="575"/>
      <c r="Q46" s="363"/>
      <c r="R46" s="363"/>
      <c r="S46" s="363"/>
      <c r="T46" s="363"/>
      <c r="U46" s="363"/>
      <c r="V46" s="363"/>
      <c r="W46" s="363"/>
      <c r="X46" s="363"/>
      <c r="Y46" s="363"/>
      <c r="Z46" s="363"/>
      <c r="AA46" s="363"/>
      <c r="AB46" s="363"/>
      <c r="AC46" s="363"/>
      <c r="AD46" s="363"/>
      <c r="AE46" s="363"/>
      <c r="AF46" s="363"/>
      <c r="AG46" s="363"/>
      <c r="AH46" s="363"/>
      <c r="AI46" s="363"/>
      <c r="AJ46" s="363"/>
    </row>
    <row r="47" spans="1:36" s="478" customFormat="1" ht="13.5" customHeight="1">
      <c r="A47" s="488"/>
      <c r="B47" s="567" t="s">
        <v>88</v>
      </c>
      <c r="C47" s="568"/>
      <c r="D47" s="568"/>
      <c r="E47" s="583"/>
      <c r="F47" s="572"/>
      <c r="G47" s="574"/>
      <c r="H47" s="574"/>
      <c r="I47" s="574"/>
      <c r="J47" s="574"/>
      <c r="K47" s="574"/>
      <c r="L47" s="574"/>
      <c r="M47" s="574"/>
      <c r="N47" s="574"/>
      <c r="O47" s="574"/>
      <c r="P47" s="575"/>
      <c r="Q47" s="488"/>
      <c r="R47" s="488"/>
      <c r="S47" s="488"/>
      <c r="T47" s="488"/>
      <c r="U47" s="488"/>
      <c r="V47" s="488"/>
      <c r="W47" s="488"/>
      <c r="X47" s="488"/>
      <c r="Y47" s="488"/>
      <c r="Z47" s="488"/>
      <c r="AA47" s="488"/>
      <c r="AB47" s="488"/>
      <c r="AC47" s="488"/>
      <c r="AD47" s="488"/>
      <c r="AE47" s="488"/>
      <c r="AF47" s="488"/>
      <c r="AG47" s="488"/>
      <c r="AH47" s="488"/>
      <c r="AI47" s="488"/>
      <c r="AJ47" s="488"/>
    </row>
    <row r="48" spans="1:36" s="478" customFormat="1" ht="13.5" customHeight="1">
      <c r="A48" s="488"/>
      <c r="B48" s="1565" t="s">
        <v>89</v>
      </c>
      <c r="C48" s="1549"/>
      <c r="D48" s="464"/>
      <c r="E48" s="574">
        <f t="shared" ref="E48:P48" si="6">E24</f>
        <v>0</v>
      </c>
      <c r="F48" s="574">
        <f t="shared" si="6"/>
        <v>0</v>
      </c>
      <c r="G48" s="574">
        <f t="shared" si="6"/>
        <v>0</v>
      </c>
      <c r="H48" s="574">
        <f t="shared" si="6"/>
        <v>0</v>
      </c>
      <c r="I48" s="574">
        <f t="shared" si="6"/>
        <v>0</v>
      </c>
      <c r="J48" s="574">
        <f t="shared" si="6"/>
        <v>-16993183.313450962</v>
      </c>
      <c r="K48" s="574">
        <f t="shared" si="6"/>
        <v>43268633.541087911</v>
      </c>
      <c r="L48" s="574">
        <f t="shared" si="6"/>
        <v>44383609.230720982</v>
      </c>
      <c r="M48" s="574">
        <f t="shared" si="6"/>
        <v>65782683.6442848</v>
      </c>
      <c r="N48" s="574">
        <f t="shared" si="6"/>
        <v>67496407.350330204</v>
      </c>
      <c r="O48" s="574">
        <f t="shared" si="6"/>
        <v>69246839.879560784</v>
      </c>
      <c r="P48" s="575">
        <f t="shared" si="6"/>
        <v>71034300.786195844</v>
      </c>
      <c r="Q48" s="488"/>
      <c r="R48" s="488"/>
      <c r="S48" s="488"/>
      <c r="T48" s="488"/>
      <c r="U48" s="488"/>
      <c r="V48" s="488"/>
      <c r="W48" s="488"/>
      <c r="X48" s="488"/>
      <c r="Y48" s="488"/>
      <c r="Z48" s="488"/>
      <c r="AA48" s="488"/>
      <c r="AB48" s="488"/>
      <c r="AC48" s="488"/>
      <c r="AD48" s="488"/>
      <c r="AE48" s="488"/>
      <c r="AF48" s="488"/>
      <c r="AG48" s="488"/>
      <c r="AH48" s="488"/>
      <c r="AI48" s="488"/>
      <c r="AJ48" s="488"/>
    </row>
    <row r="49" spans="1:36" s="478" customFormat="1" ht="13.5" customHeight="1">
      <c r="A49" s="488"/>
      <c r="B49" s="576"/>
      <c r="C49" s="464" t="s">
        <v>90</v>
      </c>
      <c r="D49" s="464"/>
      <c r="E49" s="574">
        <f>'Phase I - Pro Forma'!F42+'Phase II - Pro Forma'!F42</f>
        <v>0</v>
      </c>
      <c r="F49" s="574">
        <f>'Phase I - Pro Forma'!G42+'Phase II - Pro Forma'!G42</f>
        <v>0</v>
      </c>
      <c r="G49" s="574">
        <f>'Phase I - Pro Forma'!H42+'Phase II - Pro Forma'!H42</f>
        <v>0</v>
      </c>
      <c r="H49" s="574">
        <f>'Phase I - Pro Forma'!I42+'Phase II - Pro Forma'!I42</f>
        <v>0</v>
      </c>
      <c r="I49" s="574">
        <f>'Phase I - Pro Forma'!J42+'Phase II - Pro Forma'!J42</f>
        <v>0</v>
      </c>
      <c r="J49" s="574">
        <f>'Phase I - Pro Forma'!K42+'Phase II - Pro Forma'!K42</f>
        <v>746010923.12220526</v>
      </c>
      <c r="K49" s="574">
        <f>'Phase I - Pro Forma'!L42+'Phase II - Pro Forma'!L42</f>
        <v>765234641.90898252</v>
      </c>
      <c r="L49" s="574">
        <f>'Phase I - Pro Forma'!M42+'Phase II - Pro Forma'!M42</f>
        <v>784858764.75844598</v>
      </c>
      <c r="M49" s="574">
        <f>'Phase I - Pro Forma'!N42+'Phase II - Pro Forma'!N42</f>
        <v>1176547062.6854758</v>
      </c>
      <c r="N49" s="574">
        <f>'Phase I - Pro Forma'!O42+'Phase II - Pro Forma'!O42</f>
        <v>1207075057.6711457</v>
      </c>
      <c r="O49" s="574">
        <f>'Phase I - Pro Forma'!P42+'Phase II - Pro Forma'!P42</f>
        <v>1238249737.2992795</v>
      </c>
      <c r="P49" s="575">
        <f>'Phase I - Pro Forma'!Q42+'Phase II - Pro Forma'!Q42</f>
        <v>1270076208.3816791</v>
      </c>
      <c r="Q49" s="488"/>
      <c r="R49" s="488"/>
      <c r="S49" s="488"/>
      <c r="T49" s="488"/>
      <c r="U49" s="488"/>
      <c r="V49" s="488"/>
      <c r="W49" s="488"/>
      <c r="X49" s="488"/>
      <c r="Y49" s="488"/>
      <c r="Z49" s="488"/>
      <c r="AA49" s="488"/>
      <c r="AB49" s="488"/>
      <c r="AC49" s="488"/>
      <c r="AD49" s="488"/>
      <c r="AE49" s="488"/>
      <c r="AF49" s="488"/>
      <c r="AG49" s="488"/>
      <c r="AH49" s="488"/>
      <c r="AI49" s="488"/>
      <c r="AJ49" s="488"/>
    </row>
    <row r="50" spans="1:36" s="478" customFormat="1" ht="13.5" customHeight="1">
      <c r="A50" s="488"/>
      <c r="B50" s="1565" t="s">
        <v>91</v>
      </c>
      <c r="C50" s="1549"/>
      <c r="D50" s="464"/>
      <c r="E50" s="574">
        <f>IF(E$15='Phase I - Summary'!$D$24,'Phase I - Pro Forma'!F43+'Phase II - Pro Forma'!F43,0)</f>
        <v>0</v>
      </c>
      <c r="F50" s="574">
        <f>IF(F$15='Phase I - Summary'!$D$24,'Phase I - Pro Forma'!G43+'Phase II - Pro Forma'!G43,0)</f>
        <v>0</v>
      </c>
      <c r="G50" s="574">
        <f>IF(G$15='Phase I - Summary'!$D$24,'Phase I - Pro Forma'!H43+'Phase II - Pro Forma'!H43,0)</f>
        <v>0</v>
      </c>
      <c r="H50" s="574">
        <f>IF(H$15='Phase I - Summary'!$D$24,'Phase I - Pro Forma'!I43+'Phase II - Pro Forma'!I43,0)</f>
        <v>0</v>
      </c>
      <c r="I50" s="574">
        <f>IF(I$15='Phase I - Summary'!$D$24,'Phase I - Pro Forma'!J43+'Phase II - Pro Forma'!J43,0)</f>
        <v>0</v>
      </c>
      <c r="J50" s="574">
        <f>IF(J$15='Phase I - Summary'!$D$24,'Phase I - Pro Forma'!K43+'Phase II - Pro Forma'!K43,0)</f>
        <v>-7460109.2312220531</v>
      </c>
      <c r="K50" s="574">
        <f>IF(K$15='Phase I - Summary'!$D$24,'Phase I - Pro Forma'!L43+'Phase II - Pro Forma'!L43,0)</f>
        <v>0</v>
      </c>
      <c r="L50" s="574">
        <f>IF(L$15='Phase I - Summary'!$D$24,'Phase I - Pro Forma'!M43+'Phase II - Pro Forma'!M43,0)</f>
        <v>0</v>
      </c>
      <c r="M50" s="574">
        <f>IF(M$15='Phase I - Summary'!$D$24,'Phase I - Pro Forma'!N43+'Phase II - Pro Forma'!N43,0)</f>
        <v>0</v>
      </c>
      <c r="N50" s="574">
        <f>IF(N$15='Phase I - Summary'!$D$24,'Phase I - Pro Forma'!O43+'Phase II - Pro Forma'!O43,0)</f>
        <v>0</v>
      </c>
      <c r="O50" s="574">
        <f>IF(O$15='Phase I - Summary'!$D$24,'Phase I - Pro Forma'!P43+'Phase II - Pro Forma'!P43,0)</f>
        <v>0</v>
      </c>
      <c r="P50" s="575">
        <f>IF(P$15='Phase I - Summary'!$D$24,'Phase I - Pro Forma'!Q43+'Phase II - Pro Forma'!Q43,0)</f>
        <v>0</v>
      </c>
      <c r="Q50" s="488"/>
      <c r="R50" s="488"/>
      <c r="S50" s="488"/>
      <c r="T50" s="488"/>
      <c r="U50" s="488"/>
      <c r="V50" s="488"/>
      <c r="W50" s="488"/>
      <c r="X50" s="488"/>
      <c r="Y50" s="488"/>
      <c r="Z50" s="488"/>
      <c r="AA50" s="488"/>
      <c r="AB50" s="488"/>
      <c r="AC50" s="488"/>
      <c r="AD50" s="488"/>
      <c r="AE50" s="488"/>
      <c r="AF50" s="488"/>
      <c r="AG50" s="488"/>
      <c r="AH50" s="488"/>
      <c r="AI50" s="488"/>
      <c r="AJ50" s="488"/>
    </row>
    <row r="51" spans="1:36" s="478" customFormat="1" ht="13.5" customHeight="1">
      <c r="A51" s="488"/>
      <c r="B51" s="1565" t="s">
        <v>87</v>
      </c>
      <c r="C51" s="1549"/>
      <c r="D51" s="464"/>
      <c r="E51" s="574">
        <f t="shared" ref="E51:P51" si="7">E45</f>
        <v>5288715.8</v>
      </c>
      <c r="F51" s="574">
        <f t="shared" si="7"/>
        <v>0</v>
      </c>
      <c r="G51" s="574">
        <f t="shared" ca="1" si="7"/>
        <v>198848540.18817151</v>
      </c>
      <c r="H51" s="574">
        <f t="shared" ca="1" si="7"/>
        <v>198687764.18817151</v>
      </c>
      <c r="I51" s="574">
        <f t="shared" ca="1" si="7"/>
        <v>198687764.18817151</v>
      </c>
      <c r="J51" s="574">
        <f t="shared" ca="1" si="7"/>
        <v>92033807.72887975</v>
      </c>
      <c r="K51" s="574">
        <f t="shared" ca="1" si="7"/>
        <v>91424807.72887975</v>
      </c>
      <c r="L51" s="574">
        <f t="shared" ca="1" si="7"/>
        <v>91424807.72887975</v>
      </c>
      <c r="M51" s="574">
        <f t="shared" si="7"/>
        <v>0</v>
      </c>
      <c r="N51" s="574">
        <f t="shared" si="7"/>
        <v>0</v>
      </c>
      <c r="O51" s="574">
        <f t="shared" si="7"/>
        <v>0</v>
      </c>
      <c r="P51" s="575">
        <f t="shared" si="7"/>
        <v>0</v>
      </c>
      <c r="Q51" s="488"/>
      <c r="R51" s="488"/>
      <c r="S51" s="488"/>
      <c r="T51" s="488"/>
      <c r="U51" s="488"/>
      <c r="V51" s="488"/>
      <c r="W51" s="488"/>
      <c r="X51" s="488"/>
      <c r="Y51" s="488"/>
      <c r="Z51" s="488"/>
      <c r="AA51" s="488"/>
      <c r="AB51" s="488"/>
      <c r="AC51" s="488"/>
      <c r="AD51" s="488"/>
      <c r="AE51" s="488"/>
      <c r="AF51" s="488"/>
      <c r="AG51" s="488"/>
      <c r="AH51" s="488"/>
      <c r="AI51" s="488"/>
      <c r="AJ51" s="488"/>
    </row>
    <row r="52" spans="1:36" s="478" customFormat="1" ht="13.5" customHeight="1">
      <c r="A52" s="488"/>
      <c r="B52" s="592" t="s">
        <v>92</v>
      </c>
      <c r="C52" s="366"/>
      <c r="D52" s="366"/>
      <c r="E52" s="365">
        <f>'Phase I - Pro Forma'!F46+'Phase II - Pro Forma'!F46</f>
        <v>-5288715.8</v>
      </c>
      <c r="F52" s="365">
        <f>'Phase I - Pro Forma'!G46+'Phase II - Pro Forma'!G46</f>
        <v>0</v>
      </c>
      <c r="G52" s="365">
        <f>'Phase I - Pro Forma'!H46+'Phase II - Pro Forma'!H46</f>
        <v>-176397022.83997893</v>
      </c>
      <c r="H52" s="365">
        <f>'Phase I - Pro Forma'!I46+'Phase II - Pro Forma'!I46</f>
        <v>-176397022.83997893</v>
      </c>
      <c r="I52" s="365">
        <f>'Phase I - Pro Forma'!J46+'Phase II - Pro Forma'!J46</f>
        <v>-176397022.83997893</v>
      </c>
      <c r="J52" s="365">
        <f>'Phase I - Pro Forma'!K46+'Phase II - Pro Forma'!K46</f>
        <v>-90487151.219284296</v>
      </c>
      <c r="K52" s="365">
        <f>'Phase I - Pro Forma'!L46+'Phase II - Pro Forma'!L46</f>
        <v>-30225334.364745423</v>
      </c>
      <c r="L52" s="365">
        <f>'Phase I - Pro Forma'!M46+'Phase II - Pro Forma'!M46</f>
        <v>-29110358.675112344</v>
      </c>
      <c r="M52" s="365">
        <f>'Phase I - Pro Forma'!N46+'Phase II - Pro Forma'!N46</f>
        <v>65782683.6442848</v>
      </c>
      <c r="N52" s="365">
        <f>'Phase I - Pro Forma'!O46+'Phase II - Pro Forma'!O46</f>
        <v>67496407.350330204</v>
      </c>
      <c r="O52" s="365">
        <f>'Phase I - Pro Forma'!P46+'Phase II - Pro Forma'!P46</f>
        <v>69246839.879560769</v>
      </c>
      <c r="P52" s="591">
        <f>'Phase I - Pro Forma'!Q46+'Phase II - Pro Forma'!Q46</f>
        <v>1328409747.0840583</v>
      </c>
      <c r="Q52" s="488"/>
      <c r="R52" s="488"/>
      <c r="S52" s="488"/>
      <c r="T52" s="488"/>
      <c r="U52" s="488"/>
      <c r="V52" s="488"/>
      <c r="W52" s="488"/>
      <c r="X52" s="488"/>
      <c r="Y52" s="488"/>
      <c r="Z52" s="488"/>
      <c r="AA52" s="488"/>
      <c r="AB52" s="488"/>
      <c r="AC52" s="488"/>
      <c r="AD52" s="488"/>
      <c r="AE52" s="488"/>
      <c r="AF52" s="488"/>
      <c r="AG52" s="488"/>
      <c r="AH52" s="488"/>
      <c r="AI52" s="488"/>
      <c r="AJ52" s="488"/>
    </row>
    <row r="53" spans="1:36" s="478" customFormat="1" ht="13.5" hidden="1" customHeight="1">
      <c r="A53" s="488"/>
      <c r="B53" s="581" t="s">
        <v>718</v>
      </c>
      <c r="C53" s="368"/>
      <c r="D53" s="368"/>
      <c r="E53" s="365">
        <f>'Phase I - Pro Forma'!F47+'Phase II - Pro Forma'!F47</f>
        <v>-5288715.8</v>
      </c>
      <c r="F53" s="365">
        <f>'Phase I - Pro Forma'!G47+'Phase II - Pro Forma'!G47</f>
        <v>0</v>
      </c>
      <c r="G53" s="365">
        <f ca="1">'Phase I - Pro Forma'!H47+'Phase II - Pro Forma'!H47</f>
        <v>-155333460.81484392</v>
      </c>
      <c r="H53" s="365">
        <f ca="1">'Phase I - Pro Forma'!I47+'Phase II - Pro Forma'!I47</f>
        <v>-155333460.81484392</v>
      </c>
      <c r="I53" s="365">
        <f ca="1">'Phase I - Pro Forma'!J47+'Phase II - Pro Forma'!J47</f>
        <v>-155333460.81484392</v>
      </c>
      <c r="J53" s="365">
        <f ca="1">'Phase I - Pro Forma'!K47+'Phase II - Pro Forma'!K47</f>
        <v>-81142406.210880905</v>
      </c>
      <c r="K53" s="365">
        <f ca="1">'Phase I - Pro Forma'!L47+'Phase II - Pro Forma'!L47</f>
        <v>-20880589.356342018</v>
      </c>
      <c r="L53" s="365">
        <f ca="1">'Phase I - Pro Forma'!M47+'Phase II - Pro Forma'!M47</f>
        <v>-19765613.666708939</v>
      </c>
      <c r="M53" s="365">
        <f>'Phase I - Pro Forma'!N47+'Phase II - Pro Forma'!N47</f>
        <v>65782683.6442848</v>
      </c>
      <c r="N53" s="365">
        <f>'Phase I - Pro Forma'!O47+'Phase II - Pro Forma'!O47</f>
        <v>67496407.350330204</v>
      </c>
      <c r="O53" s="365">
        <f>'Phase I - Pro Forma'!P47+'Phase II - Pro Forma'!P47</f>
        <v>69246839.879560769</v>
      </c>
      <c r="P53" s="591">
        <f>'Phase I - Pro Forma'!Q47+'Phase II - Pro Forma'!Q47</f>
        <v>1328409747.0840583</v>
      </c>
      <c r="Q53" s="488"/>
      <c r="R53" s="488"/>
      <c r="S53" s="488"/>
      <c r="T53" s="488"/>
      <c r="U53" s="488"/>
      <c r="V53" s="488"/>
      <c r="W53" s="488"/>
      <c r="X53" s="488"/>
      <c r="Y53" s="488"/>
      <c r="Z53" s="488"/>
      <c r="AA53" s="488"/>
      <c r="AB53" s="488"/>
      <c r="AC53" s="488"/>
      <c r="AD53" s="488"/>
      <c r="AE53" s="488"/>
      <c r="AF53" s="488"/>
      <c r="AG53" s="488"/>
      <c r="AH53" s="488"/>
      <c r="AI53" s="488"/>
      <c r="AJ53" s="488"/>
    </row>
    <row r="54" spans="1:36" s="478" customFormat="1" ht="13.5" customHeight="1">
      <c r="A54" s="488"/>
      <c r="B54" s="581" t="s">
        <v>93</v>
      </c>
      <c r="C54" s="368"/>
      <c r="D54" s="368"/>
      <c r="E54" s="365">
        <f ca="1">'Phase I - Pro Forma'!F77+'Phase II - Pro Forma'!F76</f>
        <v>-5288715.8</v>
      </c>
      <c r="F54" s="365">
        <f ca="1">'Phase I - Pro Forma'!G77+'Phase II - Pro Forma'!G76</f>
        <v>0</v>
      </c>
      <c r="G54" s="365">
        <f ca="1">'Phase I - Pro Forma'!H77+'Phase II - Pro Forma'!H76</f>
        <v>-18419988.806550026</v>
      </c>
      <c r="H54" s="365">
        <f ca="1">'Phase I - Pro Forma'!I77+'Phase II - Pro Forma'!I76</f>
        <v>0</v>
      </c>
      <c r="I54" s="365">
        <f ca="1">'Phase I - Pro Forma'!J77+'Phase II - Pro Forma'!J76</f>
        <v>0</v>
      </c>
      <c r="J54" s="365">
        <f ca="1">'Phase I - Pro Forma'!K77+'Phase II - Pro Forma'!K76</f>
        <v>-652526341.1353395</v>
      </c>
      <c r="K54" s="365">
        <f ca="1">'Phase I - Pro Forma'!L77+'Phase II - Pro Forma'!L76</f>
        <v>-33404174.355459556</v>
      </c>
      <c r="L54" s="365">
        <f ca="1">'Phase I - Pro Forma'!M77+'Phase II - Pro Forma'!M76</f>
        <v>-71847036.525596708</v>
      </c>
      <c r="M54" s="365">
        <f ca="1">'Phase I - Pro Forma'!N77+'Phase II - Pro Forma'!N76</f>
        <v>76142520.667758644</v>
      </c>
      <c r="N54" s="365">
        <f ca="1">'Phase I - Pro Forma'!O77+'Phase II - Pro Forma'!O76</f>
        <v>77863835.972911209</v>
      </c>
      <c r="O54" s="365">
        <f ca="1">'Phase I - Pro Forma'!P77+'Phase II - Pro Forma'!P76</f>
        <v>79605113.795097277</v>
      </c>
      <c r="P54" s="591">
        <f ca="1">'Phase I - Pro Forma'!Q77+'Phase II - Pro Forma'!Q76</f>
        <v>2201452988.1150188</v>
      </c>
      <c r="Q54" s="488"/>
      <c r="R54" s="488"/>
      <c r="S54" s="488"/>
      <c r="T54" s="488"/>
      <c r="U54" s="488"/>
      <c r="V54" s="488"/>
      <c r="W54" s="488"/>
      <c r="X54" s="488"/>
      <c r="Y54" s="488"/>
      <c r="Z54" s="488"/>
      <c r="AA54" s="488"/>
      <c r="AB54" s="488"/>
      <c r="AC54" s="488"/>
      <c r="AD54" s="488"/>
      <c r="AE54" s="488"/>
      <c r="AF54" s="488"/>
      <c r="AG54" s="488"/>
      <c r="AH54" s="488"/>
      <c r="AI54" s="488"/>
      <c r="AJ54" s="488"/>
    </row>
    <row r="55" spans="1:36" s="478" customFormat="1" ht="13.5" customHeight="1" thickBot="1">
      <c r="A55" s="488"/>
      <c r="B55" s="581"/>
      <c r="C55" s="368"/>
      <c r="D55" s="368"/>
      <c r="E55" s="574"/>
      <c r="F55" s="574"/>
      <c r="G55" s="574"/>
      <c r="H55" s="574"/>
      <c r="I55" s="574"/>
      <c r="J55" s="574"/>
      <c r="K55" s="574"/>
      <c r="L55" s="574"/>
      <c r="M55" s="574"/>
      <c r="N55" s="574"/>
      <c r="O55" s="574"/>
      <c r="P55" s="573"/>
      <c r="Q55" s="488"/>
      <c r="R55" s="488"/>
      <c r="S55" s="488"/>
      <c r="T55" s="488"/>
      <c r="U55" s="488"/>
      <c r="V55" s="488"/>
      <c r="W55" s="488"/>
      <c r="X55" s="488"/>
      <c r="Y55" s="488"/>
      <c r="Z55" s="488"/>
      <c r="AA55" s="488"/>
      <c r="AB55" s="488"/>
      <c r="AC55" s="488"/>
      <c r="AD55" s="488"/>
      <c r="AE55" s="488"/>
      <c r="AF55" s="488"/>
      <c r="AG55" s="488"/>
      <c r="AH55" s="488"/>
      <c r="AI55" s="488"/>
      <c r="AJ55" s="488"/>
    </row>
    <row r="56" spans="1:36" s="478" customFormat="1" ht="13.5" customHeight="1" thickBot="1">
      <c r="A56" s="488"/>
      <c r="B56" s="567" t="s">
        <v>94</v>
      </c>
      <c r="C56" s="568"/>
      <c r="D56" s="572"/>
      <c r="E56" s="365">
        <f t="array" aca="1" ref="E56" ca="1">NPV(H56,F54:P54)</f>
        <v>538263774.0923804</v>
      </c>
      <c r="F56" s="572"/>
      <c r="G56" s="572"/>
      <c r="H56" s="369">
        <f>'Phase I - CF MF Market Rental'!M27</f>
        <v>0.08</v>
      </c>
      <c r="I56" s="572" t="s">
        <v>95</v>
      </c>
      <c r="J56" s="572"/>
      <c r="K56" s="572"/>
      <c r="L56" s="572"/>
      <c r="M56" s="572"/>
      <c r="N56" s="572"/>
      <c r="O56" s="572"/>
      <c r="P56" s="573"/>
      <c r="Q56" s="488"/>
      <c r="R56" s="488"/>
      <c r="S56" s="488"/>
      <c r="T56" s="488"/>
      <c r="U56" s="488"/>
      <c r="V56" s="488"/>
      <c r="W56" s="488"/>
      <c r="X56" s="488"/>
      <c r="Y56" s="488"/>
      <c r="Z56" s="488"/>
      <c r="AA56" s="488"/>
      <c r="AB56" s="488"/>
      <c r="AC56" s="488"/>
      <c r="AD56" s="488"/>
      <c r="AE56" s="488"/>
      <c r="AF56" s="488"/>
      <c r="AG56" s="488"/>
      <c r="AH56" s="488"/>
      <c r="AI56" s="488"/>
      <c r="AJ56" s="488"/>
    </row>
    <row r="57" spans="1:36" s="478" customFormat="1" ht="13.5" customHeight="1">
      <c r="A57" s="488"/>
      <c r="B57" s="567" t="s">
        <v>96</v>
      </c>
      <c r="C57" s="568"/>
      <c r="D57" s="593"/>
      <c r="E57" s="574">
        <f ca="1">SUM(E56,E54)</f>
        <v>532975058.29238039</v>
      </c>
      <c r="F57" s="572"/>
      <c r="G57" s="572"/>
      <c r="H57" s="572"/>
      <c r="I57" s="572"/>
      <c r="J57" s="572"/>
      <c r="K57" s="572"/>
      <c r="L57" s="572"/>
      <c r="M57" s="572"/>
      <c r="N57" s="572"/>
      <c r="O57" s="572"/>
      <c r="P57" s="573"/>
      <c r="Q57" s="488"/>
      <c r="R57" s="488"/>
      <c r="S57" s="488"/>
      <c r="T57" s="488"/>
      <c r="U57" s="488"/>
      <c r="V57" s="488"/>
      <c r="W57" s="488"/>
      <c r="X57" s="488"/>
      <c r="Y57" s="488"/>
      <c r="Z57" s="488"/>
      <c r="AA57" s="488"/>
      <c r="AB57" s="488"/>
      <c r="AC57" s="488"/>
      <c r="AD57" s="488"/>
      <c r="AE57" s="488"/>
      <c r="AF57" s="488"/>
      <c r="AG57" s="488"/>
      <c r="AH57" s="488"/>
      <c r="AI57" s="488"/>
      <c r="AJ57" s="488"/>
    </row>
    <row r="58" spans="1:36" s="478" customFormat="1" ht="13.5" customHeight="1">
      <c r="A58" s="488"/>
      <c r="B58" s="581" t="s">
        <v>97</v>
      </c>
      <c r="C58" s="568"/>
      <c r="D58" s="568"/>
      <c r="E58" s="594">
        <f>'Phase I - Summary'!I40</f>
        <v>0.6</v>
      </c>
      <c r="F58" s="572"/>
      <c r="G58" s="572"/>
      <c r="H58" s="572"/>
      <c r="I58" s="568"/>
      <c r="J58" s="572"/>
      <c r="K58" s="572"/>
      <c r="L58" s="572"/>
      <c r="M58" s="572"/>
      <c r="N58" s="572"/>
      <c r="O58" s="572"/>
      <c r="P58" s="573"/>
      <c r="Q58" s="488"/>
      <c r="R58" s="488"/>
      <c r="S58" s="488"/>
      <c r="T58" s="488"/>
      <c r="U58" s="488"/>
      <c r="V58" s="488"/>
      <c r="W58" s="488"/>
      <c r="X58" s="488"/>
      <c r="Y58" s="488"/>
      <c r="Z58" s="488"/>
      <c r="AA58" s="488"/>
      <c r="AB58" s="488"/>
      <c r="AC58" s="488"/>
      <c r="AD58" s="488"/>
      <c r="AE58" s="488"/>
      <c r="AF58" s="488"/>
      <c r="AG58" s="488"/>
      <c r="AH58" s="488"/>
      <c r="AI58" s="488"/>
      <c r="AJ58" s="488"/>
    </row>
    <row r="59" spans="1:36" s="478" customFormat="1" ht="13.5" customHeight="1">
      <c r="A59" s="488"/>
      <c r="B59" s="567" t="s">
        <v>98</v>
      </c>
      <c r="C59" s="568"/>
      <c r="D59" s="568"/>
      <c r="E59" s="594">
        <f t="shared" ref="E59" si="8">IRR(E52:P52)</f>
        <v>0.11723920993289094</v>
      </c>
      <c r="F59" s="572"/>
      <c r="G59" s="572"/>
      <c r="H59" s="568" t="s">
        <v>99</v>
      </c>
      <c r="I59" s="572"/>
      <c r="J59" s="572"/>
      <c r="K59" s="465">
        <f>'Phase I - Summary'!G14+'Phase II - Summary'!G14</f>
        <v>5288715.8</v>
      </c>
      <c r="L59" s="572"/>
      <c r="M59" s="572"/>
      <c r="N59" s="572"/>
      <c r="O59" s="572"/>
      <c r="P59" s="573"/>
      <c r="Q59" s="488"/>
      <c r="R59" s="488"/>
      <c r="S59" s="488"/>
      <c r="T59" s="488"/>
      <c r="U59" s="488"/>
      <c r="V59" s="488"/>
      <c r="W59" s="488"/>
      <c r="X59" s="488"/>
      <c r="Y59" s="488"/>
      <c r="Z59" s="488"/>
      <c r="AA59" s="488"/>
      <c r="AB59" s="488"/>
      <c r="AC59" s="488"/>
      <c r="AD59" s="488"/>
      <c r="AE59" s="488"/>
      <c r="AF59" s="488"/>
      <c r="AG59" s="488"/>
      <c r="AH59" s="488"/>
      <c r="AI59" s="488"/>
      <c r="AJ59" s="488"/>
    </row>
    <row r="60" spans="1:36" s="478" customFormat="1" ht="13.5" hidden="1" customHeight="1">
      <c r="A60" s="488"/>
      <c r="B60" s="567" t="s">
        <v>719</v>
      </c>
      <c r="C60" s="568"/>
      <c r="D60" s="568"/>
      <c r="E60" s="594">
        <f ca="1">IRR(E53:P53)</f>
        <v>0.1382257631476147</v>
      </c>
      <c r="F60" s="572"/>
      <c r="G60" s="572"/>
      <c r="H60" s="595"/>
      <c r="I60" s="595"/>
      <c r="J60" s="595"/>
      <c r="K60" s="595"/>
      <c r="L60" s="572"/>
      <c r="M60" s="572"/>
      <c r="N60" s="572"/>
      <c r="O60" s="572"/>
      <c r="P60" s="573"/>
      <c r="Q60" s="488"/>
      <c r="R60" s="488"/>
      <c r="S60" s="488"/>
      <c r="T60" s="488"/>
      <c r="U60" s="488"/>
      <c r="V60" s="488"/>
      <c r="W60" s="488"/>
      <c r="X60" s="488"/>
      <c r="Y60" s="488"/>
      <c r="Z60" s="488"/>
      <c r="AA60" s="488"/>
      <c r="AB60" s="488"/>
      <c r="AC60" s="488"/>
      <c r="AD60" s="488"/>
      <c r="AE60" s="488"/>
      <c r="AF60" s="488"/>
      <c r="AG60" s="488"/>
      <c r="AH60" s="488"/>
      <c r="AI60" s="488"/>
      <c r="AJ60" s="488"/>
    </row>
    <row r="61" spans="1:36" s="478" customFormat="1" ht="13.5" customHeight="1">
      <c r="A61" s="488"/>
      <c r="B61" s="567" t="s">
        <v>100</v>
      </c>
      <c r="C61" s="568"/>
      <c r="D61" s="568"/>
      <c r="E61" s="594">
        <f ca="1">IRR(E54:P54)</f>
        <v>0.21952713760003206</v>
      </c>
      <c r="F61" s="572"/>
      <c r="G61" s="572"/>
      <c r="H61" s="568" t="s">
        <v>101</v>
      </c>
      <c r="I61" s="572"/>
      <c r="J61" s="572"/>
      <c r="K61" s="574">
        <f>P49</f>
        <v>1270076208.3816791</v>
      </c>
      <c r="L61" s="572"/>
      <c r="M61" s="572"/>
      <c r="N61" s="572"/>
      <c r="O61" s="572"/>
      <c r="P61" s="573"/>
      <c r="Q61" s="488"/>
      <c r="R61" s="488"/>
      <c r="S61" s="488"/>
      <c r="T61" s="488"/>
      <c r="U61" s="488"/>
      <c r="V61" s="488"/>
      <c r="W61" s="488"/>
      <c r="X61" s="488"/>
      <c r="Y61" s="488"/>
      <c r="Z61" s="488"/>
      <c r="AA61" s="488"/>
      <c r="AB61" s="488"/>
      <c r="AC61" s="488"/>
      <c r="AD61" s="488"/>
      <c r="AE61" s="488"/>
      <c r="AF61" s="488"/>
      <c r="AG61" s="488"/>
      <c r="AH61" s="488"/>
      <c r="AI61" s="488"/>
      <c r="AJ61" s="488"/>
    </row>
    <row r="62" spans="1:36" s="478" customFormat="1" ht="13.5" customHeight="1">
      <c r="A62" s="488"/>
      <c r="B62" s="585"/>
      <c r="C62" s="572"/>
      <c r="D62" s="572"/>
      <c r="E62" s="472"/>
      <c r="F62" s="572"/>
      <c r="G62" s="572"/>
      <c r="H62" s="572"/>
      <c r="I62" s="572"/>
      <c r="J62" s="572"/>
      <c r="K62" s="572"/>
      <c r="L62" s="572"/>
      <c r="M62" s="572"/>
      <c r="N62" s="572"/>
      <c r="O62" s="596"/>
      <c r="P62" s="597"/>
      <c r="Q62" s="488"/>
      <c r="R62" s="488"/>
      <c r="S62" s="488"/>
      <c r="T62" s="488"/>
      <c r="U62" s="488"/>
      <c r="V62" s="488"/>
      <c r="W62" s="488"/>
      <c r="X62" s="488"/>
      <c r="Y62" s="488"/>
      <c r="Z62" s="488"/>
      <c r="AA62" s="488"/>
      <c r="AB62" s="488"/>
      <c r="AC62" s="488"/>
      <c r="AD62" s="488"/>
      <c r="AE62" s="488"/>
      <c r="AF62" s="488"/>
      <c r="AG62" s="488"/>
      <c r="AH62" s="488"/>
      <c r="AI62" s="488"/>
      <c r="AJ62" s="488"/>
    </row>
    <row r="63" spans="1:36" s="478" customFormat="1" ht="13.5" customHeight="1">
      <c r="A63" s="364"/>
      <c r="B63" s="1566" t="s">
        <v>102</v>
      </c>
      <c r="C63" s="1560"/>
      <c r="D63" s="1560"/>
      <c r="E63" s="1560"/>
      <c r="F63" s="1560"/>
      <c r="G63" s="1560"/>
      <c r="H63" s="1560"/>
      <c r="I63" s="1560"/>
      <c r="J63" s="1560"/>
      <c r="K63" s="1560"/>
      <c r="L63" s="1560"/>
      <c r="M63" s="1560"/>
      <c r="N63" s="1560"/>
      <c r="O63" s="1560"/>
      <c r="P63" s="1562"/>
      <c r="Q63" s="364"/>
      <c r="R63" s="364"/>
      <c r="S63" s="364"/>
      <c r="T63" s="364"/>
      <c r="U63" s="364"/>
      <c r="V63" s="364"/>
      <c r="W63" s="364"/>
      <c r="X63" s="364"/>
      <c r="Y63" s="364"/>
      <c r="Z63" s="364"/>
      <c r="AA63" s="364"/>
      <c r="AB63" s="364"/>
      <c r="AC63" s="364"/>
      <c r="AD63" s="364"/>
      <c r="AE63" s="364"/>
      <c r="AF63" s="364"/>
      <c r="AG63" s="364"/>
      <c r="AH63" s="364"/>
      <c r="AI63" s="364"/>
      <c r="AJ63" s="364"/>
    </row>
    <row r="64" spans="1:36" s="478" customFormat="1" ht="13.5" customHeight="1">
      <c r="A64" s="488"/>
      <c r="B64" s="585"/>
      <c r="C64" s="572"/>
      <c r="D64" s="572"/>
      <c r="E64" s="472"/>
      <c r="F64" s="572"/>
      <c r="G64" s="572"/>
      <c r="H64" s="572"/>
      <c r="I64" s="572"/>
      <c r="J64" s="572"/>
      <c r="K64" s="572"/>
      <c r="L64" s="572"/>
      <c r="M64" s="572"/>
      <c r="N64" s="572"/>
      <c r="O64" s="572"/>
      <c r="P64" s="573"/>
      <c r="Q64" s="488"/>
      <c r="R64" s="488"/>
      <c r="S64" s="488"/>
      <c r="T64" s="488"/>
      <c r="U64" s="488"/>
      <c r="V64" s="488"/>
      <c r="W64" s="488"/>
      <c r="X64" s="488"/>
      <c r="Y64" s="488"/>
      <c r="Z64" s="488"/>
      <c r="AA64" s="488"/>
      <c r="AB64" s="488"/>
      <c r="AC64" s="488"/>
      <c r="AD64" s="488"/>
      <c r="AE64" s="488"/>
      <c r="AF64" s="488"/>
      <c r="AG64" s="488"/>
      <c r="AH64" s="488"/>
      <c r="AI64" s="488"/>
      <c r="AJ64" s="488"/>
    </row>
    <row r="65" spans="1:36" s="478" customFormat="1" ht="13.5" customHeight="1">
      <c r="A65" s="360"/>
      <c r="B65" s="598"/>
      <c r="C65" s="368" t="s">
        <v>103</v>
      </c>
      <c r="D65" s="472"/>
      <c r="E65" s="599">
        <f>E15</f>
        <v>2021</v>
      </c>
      <c r="F65" s="599">
        <f t="shared" ref="F65:P65" si="9">E65+1</f>
        <v>2022</v>
      </c>
      <c r="G65" s="599">
        <f t="shared" si="9"/>
        <v>2023</v>
      </c>
      <c r="H65" s="599">
        <f t="shared" si="9"/>
        <v>2024</v>
      </c>
      <c r="I65" s="599">
        <f t="shared" si="9"/>
        <v>2025</v>
      </c>
      <c r="J65" s="599">
        <f t="shared" si="9"/>
        <v>2026</v>
      </c>
      <c r="K65" s="599">
        <f t="shared" si="9"/>
        <v>2027</v>
      </c>
      <c r="L65" s="599">
        <f t="shared" si="9"/>
        <v>2028</v>
      </c>
      <c r="M65" s="599">
        <f t="shared" si="9"/>
        <v>2029</v>
      </c>
      <c r="N65" s="599">
        <f t="shared" si="9"/>
        <v>2030</v>
      </c>
      <c r="O65" s="599">
        <f t="shared" si="9"/>
        <v>2031</v>
      </c>
      <c r="P65" s="600">
        <f t="shared" si="9"/>
        <v>2032</v>
      </c>
      <c r="Q65" s="360"/>
      <c r="R65" s="360"/>
      <c r="S65" s="360"/>
      <c r="T65" s="360"/>
      <c r="U65" s="360"/>
      <c r="V65" s="360"/>
      <c r="W65" s="360"/>
      <c r="X65" s="360"/>
      <c r="Y65" s="360"/>
      <c r="Z65" s="360"/>
      <c r="AA65" s="360"/>
      <c r="AB65" s="360"/>
      <c r="AC65" s="360"/>
      <c r="AD65" s="360"/>
      <c r="AE65" s="360"/>
      <c r="AF65" s="360"/>
      <c r="AG65" s="360"/>
      <c r="AH65" s="360"/>
      <c r="AI65" s="360"/>
      <c r="AJ65" s="360"/>
    </row>
    <row r="66" spans="1:36" s="478" customFormat="1" ht="13.5" customHeight="1">
      <c r="A66" s="488"/>
      <c r="B66" s="567" t="s">
        <v>104</v>
      </c>
      <c r="C66" s="568"/>
      <c r="D66" s="568"/>
      <c r="E66" s="472"/>
      <c r="F66" s="572"/>
      <c r="G66" s="572"/>
      <c r="H66" s="572"/>
      <c r="I66" s="572"/>
      <c r="J66" s="572"/>
      <c r="K66" s="572"/>
      <c r="L66" s="572"/>
      <c r="M66" s="572"/>
      <c r="N66" s="1571"/>
      <c r="O66" s="1549"/>
      <c r="P66" s="573"/>
      <c r="Q66" s="488"/>
      <c r="R66" s="488"/>
      <c r="S66" s="488"/>
      <c r="T66" s="488"/>
      <c r="U66" s="488"/>
      <c r="V66" s="488"/>
      <c r="W66" s="488"/>
      <c r="X66" s="488"/>
      <c r="Y66" s="488"/>
      <c r="Z66" s="488"/>
      <c r="AA66" s="488"/>
      <c r="AB66" s="488"/>
      <c r="AC66" s="488"/>
      <c r="AD66" s="488"/>
      <c r="AE66" s="488"/>
      <c r="AF66" s="488"/>
      <c r="AG66" s="488"/>
      <c r="AH66" s="488"/>
      <c r="AI66" s="488"/>
      <c r="AJ66" s="488"/>
    </row>
    <row r="67" spans="1:36" s="478" customFormat="1" ht="13.5" customHeight="1">
      <c r="A67" s="488"/>
      <c r="B67" s="584"/>
      <c r="C67" s="464" t="s">
        <v>772</v>
      </c>
      <c r="D67" s="464"/>
      <c r="E67" s="472">
        <f>IF(E$65&gt;='Phase I - Summary'!$D$21,'Phase I - CF MF Market Rental'!$G$12/'Phase I - Summary'!$D$22,0)</f>
        <v>0</v>
      </c>
      <c r="F67" s="472">
        <f>IF(F$65&gt;='Phase I - Summary'!$D$21,'Phase I - CF MF Market Rental'!$G$12/'Phase I - Summary'!$D$22,0)</f>
        <v>0</v>
      </c>
      <c r="G67" s="601">
        <f>IF(G$65&gt;='Phase I - Summary'!$D$21,'Phase I - CF MF Market Rental'!$G$12/'Phase I - Summary'!$D$22,0)</f>
        <v>325.66666666666669</v>
      </c>
      <c r="H67" s="601">
        <f>IF(H$65&gt;='Phase I - Summary'!$D$21,'Phase I - CF MF Market Rental'!$G$12/'Phase I - Summary'!$D$22,0)</f>
        <v>325.66666666666669</v>
      </c>
      <c r="I67" s="601">
        <f>IF(I$65&gt;='Phase I - Summary'!$D$21,'Phase I - CF MF Market Rental'!$G$12/'Phase I - Summary'!$D$22,0)</f>
        <v>325.66666666666669</v>
      </c>
      <c r="J67" s="472">
        <f>ROUNDDOWN(IF(J$65&lt;'Phase II - Summary'!$D$23,'Phase II - CF MF Market Rental'!$G$12/'Phase II - Summary'!$D$22,0),0)</f>
        <v>104</v>
      </c>
      <c r="K67" s="472">
        <f>ROUNDDOWN(IF(K$65&lt;'Phase II - Summary'!$D$23,'Phase II - CF MF Market Rental'!$G$12/'Phase II - Summary'!$D$22,0),0)</f>
        <v>104</v>
      </c>
      <c r="L67" s="472">
        <f>ROUNDDOWN(IF(L$65&lt;'Phase II - Summary'!$D$23,'Phase II - CF MF Market Rental'!$G$12/'Phase II - Summary'!$D$22,0),0)</f>
        <v>104</v>
      </c>
      <c r="M67" s="472">
        <f>ROUNDDOWN(IF(M$65&lt;'Phase II - Summary'!$D$23,'Phase II - CF MF Market Rental'!$G$12/'Phase II - Summary'!$D$22,0),0)</f>
        <v>0</v>
      </c>
      <c r="N67" s="472">
        <f>ROUNDDOWN(IF(N$65&lt;'Phase II - Summary'!$D$23,'Phase II - CF MF Market Rental'!$G$12/'Phase II - Summary'!$D$22,0),0)</f>
        <v>0</v>
      </c>
      <c r="O67" s="472">
        <f>ROUNDDOWN(IF(O$65&lt;'Phase II - Summary'!$D$23,'Phase II - CF MF Market Rental'!$G$12/'Phase II - Summary'!$D$22,0),0)</f>
        <v>0</v>
      </c>
      <c r="P67" s="602">
        <f>ROUNDDOWN(IF(P$65&lt;'Phase II - Summary'!$D$23,'Phase II - CF MF Market Rental'!$G$12/'Phase II - Summary'!$D$22,0),0)</f>
        <v>0</v>
      </c>
      <c r="Q67" s="488"/>
      <c r="R67" s="488"/>
      <c r="S67" s="488"/>
      <c r="T67" s="488"/>
      <c r="U67" s="488"/>
      <c r="V67" s="488"/>
      <c r="W67" s="488"/>
      <c r="X67" s="488"/>
      <c r="Y67" s="488"/>
      <c r="Z67" s="488"/>
      <c r="AA67" s="488"/>
      <c r="AB67" s="488"/>
      <c r="AC67" s="488"/>
      <c r="AD67" s="488"/>
      <c r="AE67" s="488"/>
      <c r="AF67" s="488"/>
      <c r="AG67" s="488"/>
      <c r="AH67" s="488"/>
      <c r="AI67" s="488"/>
      <c r="AJ67" s="488"/>
    </row>
    <row r="68" spans="1:36" s="478" customFormat="1" ht="13.5" customHeight="1">
      <c r="A68" s="488"/>
      <c r="B68" s="584"/>
      <c r="C68" s="464" t="s">
        <v>82</v>
      </c>
      <c r="D68" s="464"/>
      <c r="E68" s="472">
        <f>IF(E$65&gt;='Phase I - Summary'!$D$21,'Phase I - CF Affordable Rental'!$G$12/'Phase I - Summary'!$D$22,0)</f>
        <v>0</v>
      </c>
      <c r="F68" s="472">
        <f>IF(F$65&gt;='Phase I - Summary'!$D$21,'Phase I - CF Affordable Rental'!$G$12/'Phase I - Summary'!$D$22,0)</f>
        <v>0</v>
      </c>
      <c r="G68" s="601">
        <f>IF(G$65&gt;='Phase I - Summary'!$D$21,'Phase I - CF Affordable Rental'!$G$12/'Phase I - Summary'!$D$22,0)</f>
        <v>139.33333333333334</v>
      </c>
      <c r="H68" s="601">
        <f>IF(H$65&gt;='Phase I - Summary'!$D$21,'Phase I - CF Affordable Rental'!$G$12/'Phase I - Summary'!$D$22,0)</f>
        <v>139.33333333333334</v>
      </c>
      <c r="I68" s="601">
        <f>IF(I$65&gt;='Phase I - Summary'!$D$21,'Phase I - CF Affordable Rental'!$G$12/'Phase I - Summary'!$D$22,0)</f>
        <v>139.33333333333334</v>
      </c>
      <c r="J68" s="472">
        <f>ROUNDDOWN(IF(J$65&lt;'Phase II - Summary'!$D$23,'Phase II - CF Affordable Rental'!$G$12/'Phase II - Summary'!$D$22,0),0)</f>
        <v>44</v>
      </c>
      <c r="K68" s="472">
        <f>ROUNDDOWN(IF(K$65&lt;'Phase II - Summary'!$D$23,'Phase II - CF Affordable Rental'!$G$12/'Phase II - Summary'!$D$22,0),0)</f>
        <v>44</v>
      </c>
      <c r="L68" s="472">
        <f>ROUNDDOWN(IF(L$65&lt;'Phase II - Summary'!$D$23,'Phase II - CF Affordable Rental'!$G$12/'Phase II - Summary'!$D$22,0),0)</f>
        <v>44</v>
      </c>
      <c r="M68" s="472">
        <f>ROUNDDOWN(IF(M$65&lt;'Phase II - Summary'!$D$23,'Phase II - CF Affordable Rental'!$G$12/'Phase II - Summary'!$D$22,0),0)</f>
        <v>0</v>
      </c>
      <c r="N68" s="472">
        <f>ROUNDDOWN(IF(N$65&lt;'Phase II - Summary'!$D$23,'Phase II - CF Affordable Rental'!$G$12/'Phase II - Summary'!$D$22,0),0)</f>
        <v>0</v>
      </c>
      <c r="O68" s="472">
        <f>ROUNDDOWN(IF(O$65&lt;'Phase II - Summary'!$D$23,'Phase II - CF Affordable Rental'!$G$12/'Phase II - Summary'!$D$22,0),0)</f>
        <v>0</v>
      </c>
      <c r="P68" s="602">
        <f>ROUNDDOWN(IF(P$65&lt;'Phase II - Summary'!$D$23,'Phase II - CF Affordable Rental'!$G$12/'Phase II - Summary'!$D$22,0),0)</f>
        <v>0</v>
      </c>
      <c r="Q68" s="488"/>
      <c r="R68" s="488"/>
      <c r="S68" s="488"/>
      <c r="T68" s="488"/>
      <c r="U68" s="488"/>
      <c r="V68" s="488"/>
      <c r="W68" s="488"/>
      <c r="X68" s="488"/>
      <c r="Y68" s="488"/>
      <c r="Z68" s="488"/>
      <c r="AA68" s="488"/>
      <c r="AB68" s="488"/>
      <c r="AC68" s="488"/>
      <c r="AD68" s="488"/>
      <c r="AE68" s="488"/>
      <c r="AF68" s="488"/>
      <c r="AG68" s="488"/>
      <c r="AH68" s="488"/>
      <c r="AI68" s="488"/>
      <c r="AJ68" s="488"/>
    </row>
    <row r="69" spans="1:36" s="478" customFormat="1" ht="13.5" customHeight="1">
      <c r="A69" s="488"/>
      <c r="B69" s="1565" t="s">
        <v>786</v>
      </c>
      <c r="C69" s="1549"/>
      <c r="D69" s="464"/>
      <c r="E69" s="472">
        <f>ROUNDDOWN(IF(E$65&gt;='Phase I - Summary'!$D$21,'Phase I - CF Commercial'!$G$12/'Phase I - Summary'!$D$22,0),0)</f>
        <v>0</v>
      </c>
      <c r="F69" s="472">
        <f>ROUNDDOWN(IF(F$65&gt;='Phase I - Summary'!$D$21,'Phase I - CF Commercial'!$G$12/'Phase I - Summary'!$D$22,0),0)</f>
        <v>0</v>
      </c>
      <c r="G69" s="472">
        <f>ROUNDDOWN(IF(G$65&gt;='Phase I - Summary'!$D$21,'Phase I - CF Commercial'!$G$12/'Phase I - Summary'!$D$22,0),0)</f>
        <v>180979</v>
      </c>
      <c r="H69" s="472">
        <f>ROUNDDOWN(IF(H$65&gt;='Phase I - Summary'!$D$21,'Phase I - CF Commercial'!$G$12/'Phase I - Summary'!$D$22,0),0)</f>
        <v>180979</v>
      </c>
      <c r="I69" s="472">
        <f>ROUNDDOWN(IF(I$65&gt;='Phase I - Summary'!$D$21,'Phase I - CF Commercial'!$G$12/'Phase I - Summary'!$D$22,0),0)</f>
        <v>180979</v>
      </c>
      <c r="J69" s="472">
        <f>ROUNDDOWN(IF(J$65&lt;'Phase II - Summary'!$D$23,'Phase II - CF Commercial'!$G$12/'Phase II - Summary'!$D$22,0),0)</f>
        <v>157217</v>
      </c>
      <c r="K69" s="472">
        <f>ROUNDDOWN(IF(K$65&lt;'Phase II - Summary'!$D$23,'Phase II - CF Commercial'!$G$12/'Phase II - Summary'!$D$22,0),0)</f>
        <v>157217</v>
      </c>
      <c r="L69" s="472">
        <f>ROUNDDOWN(IF(L$65&lt;'Phase II - Summary'!$D$23,'Phase II - CF Commercial'!$G$12/'Phase II - Summary'!$D$22,0),0)</f>
        <v>157217</v>
      </c>
      <c r="M69" s="472">
        <f>ROUNDDOWN(IF(M$65&lt;'Phase II - Summary'!$D$23,'Phase II - CF Commercial'!$G$12/'Phase II - Summary'!$D$22,0),0)</f>
        <v>0</v>
      </c>
      <c r="N69" s="472">
        <f>ROUNDDOWN(IF(N$65&lt;'Phase II - Summary'!$D$23,'Phase II - CF Commercial'!$G$12/'Phase II - Summary'!$D$22,0),0)</f>
        <v>0</v>
      </c>
      <c r="O69" s="472">
        <f>ROUNDDOWN(IF(O$65&lt;'Phase II - Summary'!$D$23,'Phase II - CF Commercial'!$G$12/'Phase II - Summary'!$D$22,0),0)</f>
        <v>0</v>
      </c>
      <c r="P69" s="602">
        <f>ROUNDDOWN(IF(P$65&lt;'Phase II - Summary'!$D$23,'Phase II - CF Commercial'!$G$12/'Phase II - Summary'!$D$22,0),0)</f>
        <v>0</v>
      </c>
      <c r="Q69" s="488"/>
      <c r="R69" s="488"/>
      <c r="S69" s="488"/>
      <c r="T69" s="488"/>
      <c r="U69" s="488"/>
      <c r="V69" s="488"/>
      <c r="W69" s="488"/>
      <c r="X69" s="488"/>
      <c r="Y69" s="488"/>
      <c r="Z69" s="488"/>
      <c r="AA69" s="488"/>
      <c r="AB69" s="488"/>
      <c r="AC69" s="488"/>
      <c r="AD69" s="488"/>
      <c r="AE69" s="488"/>
      <c r="AF69" s="488"/>
      <c r="AG69" s="488"/>
      <c r="AH69" s="488"/>
      <c r="AI69" s="488"/>
      <c r="AJ69" s="488"/>
    </row>
    <row r="70" spans="1:36" s="478" customFormat="1" ht="13.5" customHeight="1">
      <c r="A70" s="488"/>
      <c r="B70" s="1565" t="s">
        <v>105</v>
      </c>
      <c r="C70" s="1549"/>
      <c r="D70" s="464"/>
      <c r="E70" s="472">
        <f>IF(E$65&gt;='Phase I - Summary'!$D$21,'Phase I - CF Retail'!$G$14/'Phase I - Summary'!$D$22,0)</f>
        <v>0</v>
      </c>
      <c r="F70" s="472">
        <f>IF(F$65&gt;='Phase I - Summary'!$D$21,'Phase I - CF Retail'!$G$14/'Phase I - Summary'!$D$22,0)</f>
        <v>0</v>
      </c>
      <c r="G70" s="601">
        <f>IF(G$65&gt;='Phase I - Summary'!$D$21,'Phase I - CF Retail'!$G$14/'Phase I - Summary'!$D$22,0)</f>
        <v>110.91833333333334</v>
      </c>
      <c r="H70" s="601">
        <f>IF(H$65&gt;='Phase I - Summary'!$D$21,'Phase I - CF Retail'!$G$14/'Phase I - Summary'!$D$22,0)</f>
        <v>110.91833333333334</v>
      </c>
      <c r="I70" s="601">
        <f>IF(I$65&gt;='Phase I - Summary'!$D$21,'Phase I - CF Retail'!$G$14/'Phase I - Summary'!$D$22,0)</f>
        <v>110.91833333333334</v>
      </c>
      <c r="J70" s="472">
        <f>ROUNDDOWN(IF(J$65&lt;'Phase II - Summary'!$D$23,'Phase II - CF Retail'!$G$14/'Phase II - Summary'!$D$22,0),0)</f>
        <v>24</v>
      </c>
      <c r="K70" s="472">
        <f>ROUNDDOWN(IF(K$65&lt;'Phase II - Summary'!$D$23,'Phase II - CF Retail'!$G$14/'Phase II - Summary'!$D$22,0),0)</f>
        <v>24</v>
      </c>
      <c r="L70" s="472">
        <f>ROUNDDOWN(IF(L$65&lt;'Phase II - Summary'!$D$23,'Phase II - CF Retail'!$G$14/'Phase II - Summary'!$D$22,0),0)</f>
        <v>24</v>
      </c>
      <c r="M70" s="472">
        <f>ROUNDDOWN(IF(M$65&lt;'Phase II - Summary'!$D$23,'Phase II - CF Retail'!$G$14/'Phase II - Summary'!$D$22,0),0)</f>
        <v>0</v>
      </c>
      <c r="N70" s="472">
        <f>ROUNDDOWN(IF(N$65&lt;'Phase II - Summary'!$D$23,'Phase II - CF Retail'!$G$14/'Phase II - Summary'!$D$22,0),0)</f>
        <v>0</v>
      </c>
      <c r="O70" s="472">
        <f>ROUNDDOWN(IF(O$65&lt;'Phase II - Summary'!$D$23,'Phase II - CF Retail'!$G$14/'Phase II - Summary'!$D$22,0),0)</f>
        <v>0</v>
      </c>
      <c r="P70" s="602">
        <f>ROUNDDOWN(IF(P$65&lt;'Phase II - Summary'!$D$23,'Phase II - CF Retail'!$G$14/'Phase II - Summary'!$D$22,0),0)</f>
        <v>0</v>
      </c>
      <c r="Q70" s="488"/>
      <c r="R70" s="488"/>
      <c r="S70" s="488"/>
      <c r="T70" s="488"/>
      <c r="U70" s="488"/>
      <c r="V70" s="488"/>
      <c r="W70" s="488"/>
      <c r="X70" s="488"/>
      <c r="Y70" s="488"/>
      <c r="Z70" s="488"/>
      <c r="AA70" s="488"/>
      <c r="AB70" s="488"/>
      <c r="AC70" s="488"/>
      <c r="AD70" s="488"/>
      <c r="AE70" s="488"/>
      <c r="AF70" s="488"/>
      <c r="AG70" s="488"/>
      <c r="AH70" s="488"/>
      <c r="AI70" s="488"/>
      <c r="AJ70" s="488"/>
    </row>
    <row r="71" spans="1:36" s="478" customFormat="1" ht="13.5" customHeight="1">
      <c r="A71" s="488"/>
      <c r="B71" s="1565" t="s">
        <v>76</v>
      </c>
      <c r="C71" s="1549"/>
      <c r="D71" s="464"/>
      <c r="E71" s="472">
        <f>IF(E$65&gt;='Phase I - Summary'!$D$21,' Building Summary'!$F$20+' Building Summary'!$O$20/'Phase I - Summary'!$D$22,0)</f>
        <v>0</v>
      </c>
      <c r="F71" s="472">
        <f>IF(F$65&gt;='Phase I - Summary'!$D$21,' Building Summary'!$F$20+' Building Summary'!$O$20/'Phase I - Summary'!$D$22,0)</f>
        <v>0</v>
      </c>
      <c r="G71" s="601">
        <f>IF(G$65&gt;='Phase I - Summary'!$D$21,(SUM(' Building Summary'!$F$20+' Building Summary'!$O$20)-800)/'Phase I - Summary'!$D$22,0)</f>
        <v>463.70952380952377</v>
      </c>
      <c r="H71" s="601">
        <f>IF(H$65&gt;='Phase I - Summary'!$D$21,(SUM(' Building Summary'!$F$20+' Building Summary'!$O$20)-800)/'Phase I - Summary'!$D$22,0)</f>
        <v>463.70952380952377</v>
      </c>
      <c r="I71" s="601">
        <f>IF(I$65&gt;='Phase I - Summary'!$D$21,(SUM(' Building Summary'!$F$20+' Building Summary'!$O$20)-800)/'Phase I - Summary'!$D$22,0)</f>
        <v>463.70952380952377</v>
      </c>
      <c r="J71" s="601">
        <f>' Building Summary'!$I$55/3</f>
        <v>266.66666666666669</v>
      </c>
      <c r="K71" s="601">
        <f>' Building Summary'!$I$55/3</f>
        <v>266.66666666666669</v>
      </c>
      <c r="L71" s="601">
        <f>' Building Summary'!$I$55/3</f>
        <v>266.66666666666669</v>
      </c>
      <c r="M71" s="472">
        <v>0</v>
      </c>
      <c r="N71" s="472">
        <v>0</v>
      </c>
      <c r="O71" s="472">
        <v>0</v>
      </c>
      <c r="P71" s="602">
        <v>0</v>
      </c>
      <c r="Q71" s="488"/>
      <c r="R71" s="488"/>
      <c r="S71" s="488"/>
      <c r="T71" s="488"/>
      <c r="U71" s="488"/>
      <c r="V71" s="488"/>
      <c r="W71" s="488"/>
      <c r="X71" s="488"/>
      <c r="Y71" s="488"/>
      <c r="Z71" s="488"/>
      <c r="AA71" s="488"/>
      <c r="AB71" s="488"/>
      <c r="AC71" s="488"/>
      <c r="AD71" s="488"/>
      <c r="AE71" s="488"/>
      <c r="AF71" s="488"/>
      <c r="AG71" s="488"/>
      <c r="AH71" s="488"/>
      <c r="AI71" s="488"/>
      <c r="AJ71" s="488"/>
    </row>
    <row r="72" spans="1:36" s="478" customFormat="1" ht="13.5" customHeight="1">
      <c r="A72" s="488"/>
      <c r="B72" s="585"/>
      <c r="C72" s="1531" t="s">
        <v>785</v>
      </c>
      <c r="D72" s="572"/>
      <c r="E72" s="472"/>
      <c r="F72" s="572"/>
      <c r="G72" s="572"/>
      <c r="H72" s="572"/>
      <c r="I72" s="572"/>
      <c r="J72" s="572"/>
      <c r="K72" s="572"/>
      <c r="L72" s="572"/>
      <c r="M72" s="572"/>
      <c r="N72" s="572"/>
      <c r="O72" s="572"/>
      <c r="P72" s="573"/>
      <c r="Q72" s="488"/>
      <c r="R72" s="488"/>
      <c r="S72" s="488"/>
      <c r="T72" s="488"/>
      <c r="U72" s="488"/>
      <c r="V72" s="488"/>
      <c r="W72" s="488"/>
      <c r="X72" s="488"/>
      <c r="Y72" s="488"/>
      <c r="Z72" s="488"/>
      <c r="AA72" s="488"/>
      <c r="AB72" s="488"/>
      <c r="AC72" s="488"/>
      <c r="AD72" s="488"/>
      <c r="AE72" s="488"/>
      <c r="AF72" s="488"/>
      <c r="AG72" s="488"/>
      <c r="AH72" s="488"/>
      <c r="AI72" s="488"/>
      <c r="AJ72" s="488"/>
    </row>
    <row r="73" spans="1:36" s="478" customFormat="1" ht="13.5" customHeight="1">
      <c r="A73" s="488"/>
      <c r="B73" s="567" t="s">
        <v>106</v>
      </c>
      <c r="C73" s="568"/>
      <c r="D73" s="568"/>
      <c r="E73" s="472"/>
      <c r="F73" s="572"/>
      <c r="G73" s="603"/>
      <c r="H73" s="603"/>
      <c r="I73" s="603"/>
      <c r="J73" s="603"/>
      <c r="K73" s="603"/>
      <c r="L73" s="603"/>
      <c r="M73" s="572"/>
      <c r="N73" s="572"/>
      <c r="O73" s="572"/>
      <c r="P73" s="573"/>
      <c r="Q73" s="488"/>
      <c r="R73" s="488"/>
      <c r="S73" s="488"/>
      <c r="T73" s="488"/>
      <c r="U73" s="488"/>
      <c r="V73" s="488"/>
      <c r="W73" s="488"/>
      <c r="X73" s="488"/>
      <c r="Y73" s="488"/>
      <c r="Z73" s="488"/>
      <c r="AA73" s="488"/>
      <c r="AB73" s="488"/>
      <c r="AC73" s="488"/>
      <c r="AD73" s="488"/>
      <c r="AE73" s="488"/>
      <c r="AF73" s="488"/>
      <c r="AG73" s="488"/>
      <c r="AH73" s="488"/>
      <c r="AI73" s="488"/>
      <c r="AJ73" s="488"/>
    </row>
    <row r="74" spans="1:36" s="478" customFormat="1" ht="13.5" customHeight="1">
      <c r="A74" s="488"/>
      <c r="B74" s="584"/>
      <c r="C74" s="464" t="s">
        <v>772</v>
      </c>
      <c r="D74" s="472" t="s">
        <v>107</v>
      </c>
      <c r="E74" s="403">
        <f>IF(E$65&gt;='Phase I - Summary'!$D$21,'Phase I - CF MF Market Rental'!$G$15/'Phase I - Summary'!$D$22,0)</f>
        <v>0</v>
      </c>
      <c r="F74" s="403">
        <f>IF(F$65&gt;='Phase I - Summary'!$D$21,'Phase I - CF MF Market Rental'!$G$15/'Phase I - Summary'!$D$22,0)</f>
        <v>0</v>
      </c>
      <c r="G74" s="403">
        <f>IF(G$65&gt;='Phase I - Summary'!$D$21,'Phase I - CF MF Market Rental'!$G$15/'Phase I - Summary'!$D$22,0)</f>
        <v>276842.37</v>
      </c>
      <c r="H74" s="403">
        <f>IF(H$65&gt;='Phase I - Summary'!$D$21,'Phase I - CF MF Market Rental'!$G$15/'Phase I - Summary'!$D$22,0)</f>
        <v>276842.37</v>
      </c>
      <c r="I74" s="403">
        <f>IF(I$65&gt;='Phase I - Summary'!$D$21,'Phase I - CF MF Market Rental'!$G$15/'Phase I - Summary'!$D$22,0)</f>
        <v>276842.37</v>
      </c>
      <c r="J74" s="403">
        <f>ROUNDDOWN(IF(J$65&lt;'Phase II - Summary'!$D$23,'Phase II - CF MF Market Rental'!$G$15/'Phase II - Summary'!$D$22,0),0)</f>
        <v>88631</v>
      </c>
      <c r="K74" s="403">
        <f>ROUNDDOWN(IF(K$65&lt;'Phase II - Summary'!$D$23,'Phase II - CF MF Market Rental'!$G$15/'Phase II - Summary'!$D$22,0),0)</f>
        <v>88631</v>
      </c>
      <c r="L74" s="403">
        <f>ROUNDDOWN(IF(L$65&lt;'Phase II - Summary'!$D$23,'Phase II - CF MF Market Rental'!$G$15/'Phase II - Summary'!$D$22,0),0)</f>
        <v>88631</v>
      </c>
      <c r="M74" s="403">
        <f>ROUNDDOWN(IF(M$65&lt;'Phase II - Summary'!$D$23,'Phase II - CF MF Market Rental'!$G$15/'Phase II - Summary'!$D$22,0),0)</f>
        <v>0</v>
      </c>
      <c r="N74" s="403">
        <f>ROUNDDOWN(IF(N$65&lt;'Phase II - Summary'!$D$23,'Phase II - CF MF Market Rental'!$G$15/'Phase II - Summary'!$D$22,0),0)</f>
        <v>0</v>
      </c>
      <c r="O74" s="403">
        <f>ROUNDDOWN(IF(O$65&lt;'Phase II - Summary'!$D$23,'Phase II - CF MF Market Rental'!$G$15/'Phase II - Summary'!$D$22,0),0)</f>
        <v>0</v>
      </c>
      <c r="P74" s="604">
        <f>ROUNDDOWN(IF(P$65&lt;'Phase II - Summary'!$D$23,'Phase II - CF MF Market Rental'!$G$15/'Phase II - Summary'!$D$22,0),0)</f>
        <v>0</v>
      </c>
      <c r="Q74" s="488"/>
      <c r="R74" s="488"/>
      <c r="S74" s="488"/>
      <c r="T74" s="488"/>
      <c r="U74" s="488"/>
      <c r="V74" s="488"/>
      <c r="W74" s="488"/>
      <c r="X74" s="488"/>
      <c r="Y74" s="488"/>
      <c r="Z74" s="488"/>
      <c r="AA74" s="488"/>
      <c r="AB74" s="488"/>
      <c r="AC74" s="488"/>
      <c r="AD74" s="488"/>
      <c r="AE74" s="488"/>
      <c r="AF74" s="488"/>
      <c r="AG74" s="488"/>
      <c r="AH74" s="488"/>
      <c r="AI74" s="488"/>
      <c r="AJ74" s="488"/>
    </row>
    <row r="75" spans="1:36" s="478" customFormat="1" ht="13.5" customHeight="1">
      <c r="A75" s="488"/>
      <c r="B75" s="584"/>
      <c r="C75" s="605" t="s">
        <v>82</v>
      </c>
      <c r="D75" s="472" t="s">
        <v>107</v>
      </c>
      <c r="E75" s="403">
        <f>IF(E$65&gt;='Phase I - Summary'!$D$21,'Phase I - CF Affordable Rental'!$G$15/'Phase I - Summary'!$D$22,0)</f>
        <v>0</v>
      </c>
      <c r="F75" s="403">
        <f>IF(F$65&gt;='Phase I - Summary'!$D$21,'Phase I - CF Affordable Rental'!$G$15/'Phase I - Summary'!$D$22,0)</f>
        <v>0</v>
      </c>
      <c r="G75" s="403">
        <f>IF(G$65&gt;='Phase I - Summary'!$D$21,'Phase I - CF Affordable Rental'!$G$15/'Phase I - Summary'!$D$22,0)</f>
        <v>118646.73</v>
      </c>
      <c r="H75" s="403">
        <f>IF(H$65&gt;='Phase I - Summary'!$D$21,'Phase I - CF Affordable Rental'!$G$15/'Phase I - Summary'!$D$22,0)</f>
        <v>118646.73</v>
      </c>
      <c r="I75" s="403">
        <f>IF(I$65&gt;='Phase I - Summary'!$D$21,'Phase I - CF Affordable Rental'!$G$15/'Phase I - Summary'!$D$22,0)</f>
        <v>118646.73</v>
      </c>
      <c r="J75" s="403">
        <f>ROUNDDOWN(IF(J$65&lt;'Phase II - Summary'!$D$23,'Phase II - CF Affordable Rental'!$G$15/'Phase II - Summary'!$D$22,0),0)</f>
        <v>37984</v>
      </c>
      <c r="K75" s="403">
        <f>ROUNDDOWN(IF(K$65&lt;'Phase II - Summary'!$D$23,'Phase II - CF Affordable Rental'!$G$15/'Phase II - Summary'!$D$22,0),0)</f>
        <v>37984</v>
      </c>
      <c r="L75" s="403">
        <f>ROUNDDOWN(IF(L$65&lt;'Phase II - Summary'!$D$23,'Phase II - CF Affordable Rental'!$G$15/'Phase II - Summary'!$D$22,0),0)</f>
        <v>37984</v>
      </c>
      <c r="M75" s="403">
        <f>ROUNDDOWN(IF(M$65&lt;'Phase II - Summary'!$D$23,'Phase II - CF Affordable Rental'!$G$15/'Phase II - Summary'!$D$22,0),0)</f>
        <v>0</v>
      </c>
      <c r="N75" s="403">
        <f>ROUNDDOWN(IF(N$65&lt;'Phase II - Summary'!$D$23,'Phase II - CF Affordable Rental'!$G$15/'Phase II - Summary'!$D$22,0),0)</f>
        <v>0</v>
      </c>
      <c r="O75" s="403">
        <f>ROUNDDOWN(IF(O$65&lt;'Phase II - Summary'!$D$23,'Phase II - CF Affordable Rental'!$G$15/'Phase II - Summary'!$D$22,0),0)</f>
        <v>0</v>
      </c>
      <c r="P75" s="604">
        <f>ROUNDDOWN(IF(P$65&lt;'Phase II - Summary'!$D$23,'Phase II - CF Affordable Rental'!$G$15/'Phase II - Summary'!$D$22,0),0)</f>
        <v>0</v>
      </c>
      <c r="Q75" s="488"/>
      <c r="R75" s="488"/>
      <c r="S75" s="488"/>
      <c r="T75" s="488"/>
      <c r="U75" s="488"/>
      <c r="V75" s="488"/>
      <c r="W75" s="488"/>
      <c r="X75" s="488"/>
      <c r="Y75" s="488"/>
      <c r="Z75" s="488"/>
      <c r="AA75" s="488"/>
      <c r="AB75" s="488"/>
      <c r="AC75" s="488"/>
      <c r="AD75" s="488"/>
      <c r="AE75" s="488"/>
      <c r="AF75" s="488"/>
      <c r="AG75" s="488"/>
      <c r="AH75" s="488"/>
      <c r="AI75" s="488"/>
      <c r="AJ75" s="488"/>
    </row>
    <row r="76" spans="1:36" s="478" customFormat="1" ht="13.5" customHeight="1">
      <c r="A76" s="488"/>
      <c r="B76" s="1565" t="s">
        <v>770</v>
      </c>
      <c r="C76" s="1549"/>
      <c r="D76" s="472" t="s">
        <v>107</v>
      </c>
      <c r="E76" s="403">
        <f>IF(E$65&gt;='Phase I - Summary'!$D$21,'Phase I - CF Commercial'!$G$12/'Phase I - Summary'!$D$22,0)</f>
        <v>0</v>
      </c>
      <c r="F76" s="403">
        <f>IF(F$65&gt;='Phase I - Summary'!$D$21,'Phase I - CF Commercial'!$G$12/'Phase I - Summary'!$D$22,0)</f>
        <v>0</v>
      </c>
      <c r="G76" s="403">
        <f>IF(G$65&gt;='Phase I - Summary'!$D$21,'Phase I - CF Commercial'!$G$12/'Phase I - Summary'!$D$22,0)</f>
        <v>180979.16666666666</v>
      </c>
      <c r="H76" s="403">
        <f>IF(H$65&gt;='Phase I - Summary'!$D$21,'Phase I - CF Commercial'!$G$12/'Phase I - Summary'!$D$22,0)</f>
        <v>180979.16666666666</v>
      </c>
      <c r="I76" s="403">
        <f>IF(I$65&gt;='Phase I - Summary'!$D$21,'Phase I - CF Commercial'!$G$12/'Phase I - Summary'!$D$22,0)</f>
        <v>180979.16666666666</v>
      </c>
      <c r="J76" s="403">
        <f>ROUNDDOWN(IF(J$65&lt;'Phase II - Summary'!$D$23,'Phase II - CF Commercial'!$G$12/'Phase II - Summary'!$D$22,0),0)</f>
        <v>157217</v>
      </c>
      <c r="K76" s="403">
        <f>ROUNDDOWN(IF(K$65&lt;'Phase II - Summary'!$D$23,'Phase II - CF Commercial'!$G$12/'Phase II - Summary'!$D$22,0),0)</f>
        <v>157217</v>
      </c>
      <c r="L76" s="403">
        <f>ROUNDDOWN(IF(L$65&lt;'Phase II - Summary'!$D$23,'Phase II - CF Commercial'!$G$12/'Phase II - Summary'!$D$22,0),0)</f>
        <v>157217</v>
      </c>
      <c r="M76" s="403">
        <f>ROUNDDOWN(IF(M$65&lt;'Phase II - Summary'!$D$23,'Phase II - CF Commercial'!$G$12/'Phase II - Summary'!$D$22,0),0)</f>
        <v>0</v>
      </c>
      <c r="N76" s="403">
        <f>ROUNDDOWN(IF(N$65&lt;'Phase II - Summary'!$D$23,'Phase II - CF Commercial'!$G$12/'Phase II - Summary'!$D$22,0),0)</f>
        <v>0</v>
      </c>
      <c r="O76" s="403">
        <f>ROUNDDOWN(IF(O$65&lt;'Phase II - Summary'!$D$23,'Phase II - CF Commercial'!$G$12/'Phase II - Summary'!$D$22,0),0)</f>
        <v>0</v>
      </c>
      <c r="P76" s="604">
        <f>ROUNDDOWN(IF(P$65&lt;'Phase II - Summary'!$D$23,'Phase II - CF Commercial'!$G$12/'Phase II - Summary'!$D$22,0),0)</f>
        <v>0</v>
      </c>
      <c r="Q76" s="488"/>
      <c r="R76" s="488"/>
      <c r="S76" s="488"/>
      <c r="T76" s="488"/>
      <c r="U76" s="488"/>
      <c r="V76" s="488"/>
      <c r="W76" s="488"/>
      <c r="X76" s="488"/>
      <c r="Y76" s="488"/>
      <c r="Z76" s="488"/>
      <c r="AA76" s="488"/>
      <c r="AB76" s="488"/>
      <c r="AC76" s="488"/>
      <c r="AD76" s="488"/>
      <c r="AE76" s="488"/>
      <c r="AF76" s="488"/>
      <c r="AG76" s="488"/>
      <c r="AH76" s="488"/>
      <c r="AI76" s="488"/>
      <c r="AJ76" s="488"/>
    </row>
    <row r="77" spans="1:36" s="478" customFormat="1" ht="13.5" hidden="1" customHeight="1">
      <c r="A77" s="488"/>
      <c r="B77" s="1565" t="s">
        <v>108</v>
      </c>
      <c r="C77" s="1549"/>
      <c r="D77" s="472" t="s">
        <v>107</v>
      </c>
      <c r="E77" s="403">
        <f>IF(E$65&gt;='Phase I - Summary'!$D$21,'Phase I - CF Hotel'!$G$6/'Phase I - Summary'!$D$22,0)</f>
        <v>0</v>
      </c>
      <c r="F77" s="403"/>
      <c r="G77" s="403"/>
      <c r="H77" s="403"/>
      <c r="I77" s="403"/>
      <c r="J77" s="403"/>
      <c r="K77" s="403"/>
      <c r="L77" s="403"/>
      <c r="M77" s="403"/>
      <c r="N77" s="403"/>
      <c r="O77" s="403"/>
      <c r="P77" s="604"/>
      <c r="Q77" s="488"/>
      <c r="R77" s="488"/>
      <c r="S77" s="488"/>
      <c r="T77" s="488"/>
      <c r="U77" s="488"/>
      <c r="V77" s="488"/>
      <c r="W77" s="488"/>
      <c r="X77" s="488"/>
      <c r="Y77" s="488"/>
      <c r="Z77" s="488"/>
      <c r="AA77" s="488"/>
      <c r="AB77" s="488"/>
      <c r="AC77" s="488"/>
      <c r="AD77" s="488"/>
      <c r="AE77" s="488"/>
      <c r="AF77" s="488"/>
      <c r="AG77" s="488"/>
      <c r="AH77" s="488"/>
      <c r="AI77" s="488"/>
      <c r="AJ77" s="488"/>
    </row>
    <row r="78" spans="1:36" s="478" customFormat="1" ht="13.5" customHeight="1">
      <c r="A78" s="488"/>
      <c r="B78" s="1565" t="s">
        <v>109</v>
      </c>
      <c r="C78" s="1549"/>
      <c r="D78" s="472" t="s">
        <v>107</v>
      </c>
      <c r="E78" s="403">
        <f>IF(E$65&gt;='Phase I - Summary'!$D$21,'Phase I - CF Retail'!$G$12/'Phase I - Summary'!$D$22,0)</f>
        <v>0</v>
      </c>
      <c r="F78" s="403">
        <f>IF(F$65&gt;='Phase I - Summary'!$D$21,'Phase I - CF Retail'!$G$12/'Phase I - Summary'!$D$22,0)</f>
        <v>0</v>
      </c>
      <c r="G78" s="403">
        <f>IF(G$65&gt;='Phase I - Summary'!$D$21,'Phase I - CF Retail'!$G$12/'Phase I - Summary'!$D$22,0)</f>
        <v>110918.33333333333</v>
      </c>
      <c r="H78" s="403">
        <f>IF(H$65&gt;='Phase I - Summary'!$D$21,'Phase I - CF Retail'!$G$12/'Phase I - Summary'!$D$22,0)</f>
        <v>110918.33333333333</v>
      </c>
      <c r="I78" s="403">
        <f>IF(I$65&gt;='Phase I - Summary'!$D$21,'Phase I - CF Retail'!$G$12/'Phase I - Summary'!$D$22,0)</f>
        <v>110918.33333333333</v>
      </c>
      <c r="J78" s="403">
        <f>ROUNDDOWN(IF(J$65&lt;'Phase II - Summary'!$D$23,'Phase II - CF Retail'!$G$12/'Phase II - Summary'!$D$22,0),0)</f>
        <v>24446</v>
      </c>
      <c r="K78" s="403">
        <f>ROUNDDOWN(IF(K$65&lt;'Phase II - Summary'!$D$23,'Phase II - CF Retail'!$G$12/'Phase II - Summary'!$D$22,0),0)</f>
        <v>24446</v>
      </c>
      <c r="L78" s="403">
        <f>ROUNDDOWN(IF(L$65&lt;'Phase II - Summary'!$D$23,'Phase II - CF Retail'!$G$12/'Phase II - Summary'!$D$22,0),0)</f>
        <v>24446</v>
      </c>
      <c r="M78" s="403">
        <f>ROUNDDOWN(IF(M$65&lt;'Phase II - Summary'!$D$23,'Phase II - CF Retail'!$G$12/'Phase II - Summary'!$D$22,0),0)</f>
        <v>0</v>
      </c>
      <c r="N78" s="403">
        <f>ROUNDDOWN(IF(N$65&lt;'Phase II - Summary'!$D$23,'Phase II - CF Retail'!$G$12/'Phase II - Summary'!$D$22,0),0)</f>
        <v>0</v>
      </c>
      <c r="O78" s="403">
        <f>ROUNDDOWN(IF(O$65&lt;'Phase II - Summary'!$D$23,'Phase II - CF Retail'!$G$12/'Phase II - Summary'!$D$22,0),0)</f>
        <v>0</v>
      </c>
      <c r="P78" s="604">
        <f>ROUNDDOWN(IF(P$65&lt;'Phase II - Summary'!$D$23,'Phase II - CF Retail'!$G$12/'Phase II - Summary'!$D$22,0),0)</f>
        <v>0</v>
      </c>
      <c r="Q78" s="488"/>
      <c r="R78" s="488"/>
      <c r="S78" s="488"/>
      <c r="T78" s="488"/>
      <c r="U78" s="488"/>
      <c r="V78" s="488"/>
      <c r="W78" s="488"/>
      <c r="X78" s="488"/>
      <c r="Y78" s="488"/>
      <c r="Z78" s="488"/>
      <c r="AA78" s="488"/>
      <c r="AB78" s="488"/>
      <c r="AC78" s="488"/>
      <c r="AD78" s="488"/>
      <c r="AE78" s="488"/>
      <c r="AF78" s="488"/>
      <c r="AG78" s="488"/>
      <c r="AH78" s="488"/>
      <c r="AI78" s="488"/>
      <c r="AJ78" s="488"/>
    </row>
    <row r="79" spans="1:36" s="478" customFormat="1" ht="13.5" customHeight="1">
      <c r="A79" s="488"/>
      <c r="B79" s="1565" t="s">
        <v>76</v>
      </c>
      <c r="C79" s="1549"/>
      <c r="D79" s="472" t="s">
        <v>107</v>
      </c>
      <c r="E79" s="403">
        <f>IF(E$65&gt;='Phase I - Summary'!$D$21,'Phase I - Parking Plaza'!$G$12/'Phase I - Summary'!$D$22,0)</f>
        <v>0</v>
      </c>
      <c r="F79" s="403">
        <f>IF(F$65&gt;='Phase I - Summary'!$D$21,'Phase I - Parking Plaza'!$G$12/'Phase I - Summary'!$D$22,0)</f>
        <v>0</v>
      </c>
      <c r="G79" s="403">
        <f>IF(G$65&gt;='Phase I - Summary'!$D$21,('Phase I - Parking Plaza'!$G$12-800*350)/'Phase I - Summary'!$D$22,0)</f>
        <v>162298.33333333334</v>
      </c>
      <c r="H79" s="403">
        <f>IF(H$65&gt;='Phase I - Summary'!$D$21,('Phase I - Parking Plaza'!$G$12-800*350)/'Phase I - Summary'!$D$22,0)</f>
        <v>162298.33333333334</v>
      </c>
      <c r="I79" s="403">
        <f>IF(I$65&gt;='Phase I - Summary'!$D$21,('Phase I - Parking Plaza'!$G$12-800*350)/'Phase I - Summary'!$D$22,0)</f>
        <v>162298.33333333334</v>
      </c>
      <c r="J79" s="403">
        <f>' Building Summary'!$Q$20*350/3</f>
        <v>93333.333333333328</v>
      </c>
      <c r="K79" s="403">
        <f>' Building Summary'!$Q$20*350/3</f>
        <v>93333.333333333328</v>
      </c>
      <c r="L79" s="403">
        <f>' Building Summary'!$Q$20*350/3</f>
        <v>93333.333333333328</v>
      </c>
      <c r="M79" s="403">
        <v>0</v>
      </c>
      <c r="N79" s="403">
        <v>0</v>
      </c>
      <c r="O79" s="403">
        <v>0</v>
      </c>
      <c r="P79" s="604">
        <v>0</v>
      </c>
      <c r="Q79" s="488"/>
      <c r="R79" s="488"/>
      <c r="S79" s="488"/>
      <c r="T79" s="488"/>
      <c r="U79" s="488"/>
      <c r="V79" s="488"/>
      <c r="W79" s="488"/>
      <c r="X79" s="488"/>
      <c r="Y79" s="488"/>
      <c r="Z79" s="488"/>
      <c r="AA79" s="488"/>
      <c r="AB79" s="488"/>
      <c r="AC79" s="488"/>
      <c r="AD79" s="488"/>
      <c r="AE79" s="488"/>
      <c r="AF79" s="488"/>
      <c r="AG79" s="488"/>
      <c r="AH79" s="488"/>
      <c r="AI79" s="488"/>
      <c r="AJ79" s="488"/>
    </row>
    <row r="80" spans="1:36" s="478" customFormat="1" ht="13.5" customHeight="1">
      <c r="A80" s="488"/>
      <c r="B80" s="1557" t="s">
        <v>110</v>
      </c>
      <c r="C80" s="1558"/>
      <c r="D80" s="606" t="s">
        <v>107</v>
      </c>
      <c r="E80" s="409">
        <f t="shared" ref="E80:P80" si="10">SUM(E74:E79)</f>
        <v>0</v>
      </c>
      <c r="F80" s="409">
        <f t="shared" si="10"/>
        <v>0</v>
      </c>
      <c r="G80" s="409">
        <f t="shared" si="10"/>
        <v>849684.93333333335</v>
      </c>
      <c r="H80" s="409">
        <f t="shared" si="10"/>
        <v>849684.93333333335</v>
      </c>
      <c r="I80" s="409">
        <f t="shared" si="10"/>
        <v>849684.93333333335</v>
      </c>
      <c r="J80" s="409">
        <f t="shared" si="10"/>
        <v>401611.33333333331</v>
      </c>
      <c r="K80" s="409">
        <f t="shared" si="10"/>
        <v>401611.33333333331</v>
      </c>
      <c r="L80" s="409">
        <f t="shared" si="10"/>
        <v>401611.33333333331</v>
      </c>
      <c r="M80" s="409">
        <f t="shared" si="10"/>
        <v>0</v>
      </c>
      <c r="N80" s="409">
        <f t="shared" si="10"/>
        <v>0</v>
      </c>
      <c r="O80" s="409">
        <f t="shared" si="10"/>
        <v>0</v>
      </c>
      <c r="P80" s="607">
        <f t="shared" si="10"/>
        <v>0</v>
      </c>
      <c r="Q80" s="488"/>
      <c r="R80" s="488"/>
      <c r="S80" s="488"/>
      <c r="T80" s="488"/>
      <c r="U80" s="488"/>
      <c r="V80" s="488"/>
      <c r="W80" s="488"/>
      <c r="X80" s="488"/>
      <c r="Y80" s="488"/>
      <c r="Z80" s="488"/>
      <c r="AA80" s="488"/>
      <c r="AB80" s="488"/>
      <c r="AC80" s="488"/>
      <c r="AD80" s="488"/>
      <c r="AE80" s="488"/>
      <c r="AF80" s="488"/>
      <c r="AG80" s="488"/>
      <c r="AH80" s="488"/>
      <c r="AI80" s="488"/>
      <c r="AJ80" s="488"/>
    </row>
    <row r="81" spans="1:36" s="478" customFormat="1" ht="13.5" customHeight="1">
      <c r="A81" s="488"/>
      <c r="B81" s="585"/>
      <c r="C81" s="572"/>
      <c r="D81" s="572"/>
      <c r="E81" s="472"/>
      <c r="F81" s="572"/>
      <c r="G81" s="572"/>
      <c r="H81" s="572"/>
      <c r="I81" s="572"/>
      <c r="J81" s="572"/>
      <c r="K81" s="572"/>
      <c r="L81" s="572"/>
      <c r="M81" s="572"/>
      <c r="N81" s="572"/>
      <c r="O81" s="572"/>
      <c r="P81" s="573"/>
      <c r="Q81" s="488"/>
      <c r="R81" s="488"/>
      <c r="S81" s="488"/>
      <c r="T81" s="488"/>
      <c r="U81" s="488"/>
      <c r="V81" s="488"/>
      <c r="W81" s="488"/>
      <c r="X81" s="488"/>
      <c r="Y81" s="488"/>
      <c r="Z81" s="488"/>
      <c r="AA81" s="488"/>
      <c r="AB81" s="488"/>
      <c r="AC81" s="488"/>
      <c r="AD81" s="488"/>
      <c r="AE81" s="488"/>
      <c r="AF81" s="488"/>
      <c r="AG81" s="488"/>
      <c r="AH81" s="488"/>
      <c r="AI81" s="488"/>
      <c r="AJ81" s="488"/>
    </row>
    <row r="82" spans="1:36" s="478" customFormat="1" ht="13.5" customHeight="1">
      <c r="A82" s="364"/>
      <c r="B82" s="1559" t="s">
        <v>111</v>
      </c>
      <c r="C82" s="1560"/>
      <c r="D82" s="1560"/>
      <c r="E82" s="1560"/>
      <c r="F82" s="1560"/>
      <c r="G82" s="1560"/>
      <c r="H82" s="1560"/>
      <c r="I82" s="608"/>
      <c r="J82" s="1561" t="s">
        <v>112</v>
      </c>
      <c r="K82" s="1560"/>
      <c r="L82" s="1560"/>
      <c r="M82" s="1560"/>
      <c r="N82" s="1560"/>
      <c r="O82" s="1560"/>
      <c r="P82" s="1562"/>
      <c r="Q82" s="364"/>
      <c r="R82" s="364"/>
      <c r="S82" s="364"/>
      <c r="T82" s="364"/>
      <c r="U82" s="364"/>
      <c r="V82" s="364"/>
      <c r="W82" s="364"/>
      <c r="X82" s="364"/>
      <c r="Y82" s="364"/>
      <c r="Z82" s="364"/>
      <c r="AA82" s="364"/>
      <c r="AB82" s="364"/>
      <c r="AC82" s="364"/>
      <c r="AD82" s="364"/>
      <c r="AE82" s="364"/>
      <c r="AF82" s="364"/>
      <c r="AG82" s="364"/>
      <c r="AH82" s="364"/>
      <c r="AI82" s="364"/>
      <c r="AJ82" s="364"/>
    </row>
    <row r="83" spans="1:36" s="478" customFormat="1" ht="13.5" customHeight="1">
      <c r="A83" s="364"/>
      <c r="B83" s="609"/>
      <c r="C83" s="610"/>
      <c r="D83" s="610"/>
      <c r="E83" s="611"/>
      <c r="F83" s="611"/>
      <c r="G83" s="611"/>
      <c r="H83" s="611"/>
      <c r="I83" s="608"/>
      <c r="J83" s="612"/>
      <c r="K83" s="611"/>
      <c r="L83" s="611"/>
      <c r="M83" s="611"/>
      <c r="N83" s="611"/>
      <c r="O83" s="611"/>
      <c r="P83" s="613"/>
      <c r="Q83" s="364"/>
      <c r="R83" s="364"/>
      <c r="S83" s="364"/>
      <c r="T83" s="364"/>
      <c r="U83" s="364"/>
      <c r="V83" s="364"/>
      <c r="W83" s="364"/>
      <c r="X83" s="364"/>
      <c r="Y83" s="364"/>
      <c r="Z83" s="364"/>
      <c r="AA83" s="364"/>
      <c r="AB83" s="364"/>
      <c r="AC83" s="364"/>
      <c r="AD83" s="364"/>
      <c r="AE83" s="364"/>
      <c r="AF83" s="364"/>
      <c r="AG83" s="364"/>
      <c r="AH83" s="364"/>
      <c r="AI83" s="364"/>
      <c r="AJ83" s="364"/>
    </row>
    <row r="84" spans="1:36" s="478" customFormat="1" ht="13.5" customHeight="1" thickBot="1">
      <c r="A84" s="372"/>
      <c r="B84" s="1602" t="s">
        <v>80</v>
      </c>
      <c r="C84" s="1568"/>
      <c r="D84" s="479"/>
      <c r="E84" s="373"/>
      <c r="F84" s="487" t="s">
        <v>113</v>
      </c>
      <c r="G84" s="487" t="s">
        <v>114</v>
      </c>
      <c r="H84" s="487" t="s">
        <v>115</v>
      </c>
      <c r="I84" s="614"/>
      <c r="J84" s="1567" t="s">
        <v>116</v>
      </c>
      <c r="K84" s="1568"/>
      <c r="L84" s="1568"/>
      <c r="M84" s="1569" t="s">
        <v>117</v>
      </c>
      <c r="N84" s="1568"/>
      <c r="O84" s="1569" t="s">
        <v>118</v>
      </c>
      <c r="P84" s="1570"/>
      <c r="Q84" s="372"/>
      <c r="R84" s="372"/>
      <c r="S84" s="372"/>
      <c r="T84" s="372"/>
      <c r="U84" s="372"/>
      <c r="V84" s="372"/>
      <c r="W84" s="372"/>
      <c r="X84" s="372"/>
      <c r="Y84" s="372"/>
      <c r="Z84" s="372"/>
      <c r="AA84" s="372"/>
      <c r="AB84" s="372"/>
      <c r="AC84" s="372"/>
      <c r="AD84" s="372"/>
      <c r="AE84" s="372"/>
      <c r="AF84" s="372"/>
      <c r="AG84" s="372"/>
      <c r="AH84" s="372"/>
      <c r="AI84" s="372"/>
      <c r="AJ84" s="372"/>
    </row>
    <row r="85" spans="1:36" s="478" customFormat="1" ht="13.5" customHeight="1" thickTop="1">
      <c r="A85" s="488"/>
      <c r="B85" s="584"/>
      <c r="C85" s="464" t="s">
        <v>772</v>
      </c>
      <c r="D85" s="464"/>
      <c r="E85" s="572"/>
      <c r="F85" s="615">
        <f>('Area Matrix'!$D34/'Phase I - CF MF Market Rental'!$G$12+'Area Matrix'!$D57/'Phase II - CF MF Market Rental'!$G$12)/2</f>
        <v>165030.36337427498</v>
      </c>
      <c r="G85" s="615">
        <f ca="1">(SUM('Area Matrix'!$D34,'Area Matrix'!$H34,'Area Matrix'!$L34,'Area Matrix'!$P34,'Area Matrix'!$T34)/'Phase I - CF MF Market Rental'!$G$12+SUM('Area Matrix'!$D57,'Area Matrix'!$H57,'Area Matrix'!$L57,'Area Matrix'!$P57,'Area Matrix'!$T57)/'Phase II - CF MF Market Rental'!$G$12)/2</f>
        <v>246409.78248697042</v>
      </c>
      <c r="H85" s="616">
        <f ca="1">(SUM('Area Matrix'!$D34,'Area Matrix'!$H34,'Area Matrix'!$P34,'Area Matrix'!$T34)+SUM('Area Matrix'!$D57,'Area Matrix'!$H57,'Area Matrix'!$P57,'Area Matrix'!$T57))</f>
        <v>303142718.26941228</v>
      </c>
      <c r="I85" s="572"/>
      <c r="J85" s="572" t="s">
        <v>119</v>
      </c>
      <c r="K85" s="572"/>
      <c r="L85" s="572"/>
      <c r="M85" s="1556">
        <f ca="1">SUM('Phase I - Summary'!G23,'Phase II - Summary'!G23)</f>
        <v>41083247.05060637</v>
      </c>
      <c r="N85" s="1549"/>
      <c r="O85" s="1550">
        <f ca="1">M85/$M$103</f>
        <v>4.6721402674860461E-2</v>
      </c>
      <c r="P85" s="1551"/>
      <c r="Q85" s="488"/>
      <c r="R85" s="488"/>
      <c r="S85" s="488"/>
      <c r="T85" s="488"/>
      <c r="U85" s="488"/>
      <c r="V85" s="488"/>
      <c r="W85" s="488"/>
      <c r="X85" s="488"/>
      <c r="Y85" s="488"/>
      <c r="Z85" s="488"/>
      <c r="AA85" s="488"/>
      <c r="AB85" s="488"/>
      <c r="AC85" s="488"/>
      <c r="AD85" s="488"/>
      <c r="AE85" s="488"/>
      <c r="AF85" s="488"/>
      <c r="AG85" s="488"/>
      <c r="AH85" s="488"/>
      <c r="AI85" s="488"/>
      <c r="AJ85" s="488"/>
    </row>
    <row r="86" spans="1:36" s="478" customFormat="1" ht="13.5" customHeight="1">
      <c r="A86" s="488"/>
      <c r="B86" s="584"/>
      <c r="C86" s="464" t="s">
        <v>82</v>
      </c>
      <c r="D86" s="464"/>
      <c r="E86" s="572"/>
      <c r="F86" s="615">
        <f>('Area Matrix'!$D35/'Phase I - CF Affordable Rental'!$G$12+'Area Matrix'!$D58/'Phase II - CF Affordable Rental'!$G$12)/2</f>
        <v>152795.47288438189</v>
      </c>
      <c r="G86" s="615">
        <f ca="1">(SUM('Area Matrix'!$D35,'Area Matrix'!H35,'Area Matrix'!L35,'Area Matrix'!P35,'Area Matrix'!T35)/'Phase I - CF Affordable Rental'!$G$12+SUM('Area Matrix'!$D58,'Area Matrix'!H58,'Area Matrix'!L58,'Area Matrix'!P58,'Area Matrix'!T58)/'Phase II - CF Affordable Rental'!$G$12)/2</f>
        <v>215869.74788490514</v>
      </c>
      <c r="H86" s="616">
        <f ca="1">(SUM('Area Matrix'!$D35,'Area Matrix'!$H35,'Area Matrix'!$P35,'Area Matrix'!$T35)+SUM('Area Matrix'!$D58,'Area Matrix'!$H58,'Area Matrix'!$P58,'Area Matrix'!$T58))</f>
        <v>112998734.58724812</v>
      </c>
      <c r="I86" s="572"/>
      <c r="J86" s="1555" t="s">
        <v>120</v>
      </c>
      <c r="K86" s="1549"/>
      <c r="L86" s="1549"/>
      <c r="M86" s="1556">
        <f ca="1">'Phase I - Summary'!G24+'Phase II - Summary'!G24</f>
        <v>105684709.95099024</v>
      </c>
      <c r="N86" s="1549"/>
      <c r="O86" s="1550">
        <f ca="1">M86/$M$103</f>
        <v>0.12018859863033073</v>
      </c>
      <c r="P86" s="1551"/>
      <c r="Q86" s="488"/>
      <c r="R86" s="488"/>
      <c r="S86" s="488"/>
      <c r="T86" s="488"/>
      <c r="U86" s="488"/>
      <c r="V86" s="488"/>
      <c r="W86" s="488"/>
      <c r="X86" s="488"/>
      <c r="Y86" s="488"/>
      <c r="Z86" s="488"/>
      <c r="AA86" s="488"/>
      <c r="AB86" s="488"/>
      <c r="AC86" s="488"/>
      <c r="AD86" s="488"/>
      <c r="AE86" s="488"/>
      <c r="AF86" s="488"/>
      <c r="AG86" s="488"/>
      <c r="AH86" s="488"/>
      <c r="AI86" s="488"/>
      <c r="AJ86" s="488"/>
    </row>
    <row r="87" spans="1:36" s="478" customFormat="1" ht="13.5" customHeight="1">
      <c r="A87" s="488"/>
      <c r="B87" s="1565" t="s">
        <v>770</v>
      </c>
      <c r="C87" s="1549"/>
      <c r="D87" s="464"/>
      <c r="E87" s="572"/>
      <c r="F87" s="617">
        <f>('Area Matrix'!$D36/'Phase I - CF Commercial'!$G$12+'Area Matrix'!$D59/'Phase II - CF Commercial'!$G$12)/2</f>
        <v>181.8</v>
      </c>
      <c r="G87" s="617">
        <f ca="1">(SUM('Area Matrix'!$D36,'Area Matrix'!H36,'Area Matrix'!L36,'Area Matrix'!P36,'Area Matrix'!T36)/'Phase I - CF Commercial'!$G$12+SUM('Area Matrix'!$D59,'Area Matrix'!H59,'Area Matrix'!L59,'Area Matrix'!P59,'Area Matrix'!T59)/'Phase II - CF Commercial'!$G$12)/2</f>
        <v>269.73083003059935</v>
      </c>
      <c r="H87" s="616">
        <f ca="1">(SUM('Area Matrix'!$D36,'Area Matrix'!$H36,'Area Matrix'!$P36,'Area Matrix'!$T36)+SUM('Area Matrix'!$D59,'Area Matrix'!$H59,'Area Matrix'!$P59,'Area Matrix'!$T59))</f>
        <v>270023760.50455379</v>
      </c>
      <c r="I87" s="572"/>
      <c r="J87" s="572" t="s">
        <v>56</v>
      </c>
      <c r="K87" s="572"/>
      <c r="L87" s="572"/>
      <c r="M87" s="1556">
        <f ca="1">SUM('Phase I - Summary'!G25,'Phase II - Summary'!G25)</f>
        <v>11806418.399892483</v>
      </c>
      <c r="N87" s="1549"/>
      <c r="O87" s="1550">
        <f ca="1">M87/$M$103</f>
        <v>1.3426699879144943E-2</v>
      </c>
      <c r="P87" s="1551"/>
      <c r="Q87" s="488"/>
      <c r="R87" s="488"/>
      <c r="S87" s="488"/>
      <c r="T87" s="488"/>
      <c r="U87" s="488"/>
      <c r="V87" s="488"/>
      <c r="W87" s="488"/>
      <c r="X87" s="488"/>
      <c r="Y87" s="488"/>
      <c r="Z87" s="488"/>
      <c r="AA87" s="488"/>
      <c r="AB87" s="488"/>
      <c r="AC87" s="488"/>
      <c r="AD87" s="488"/>
      <c r="AE87" s="488"/>
      <c r="AF87" s="488"/>
      <c r="AG87" s="488"/>
      <c r="AH87" s="488"/>
      <c r="AI87" s="488"/>
      <c r="AJ87" s="488"/>
    </row>
    <row r="88" spans="1:36" s="478" customFormat="1" ht="13.5" hidden="1" customHeight="1">
      <c r="A88" s="488"/>
      <c r="B88" s="1565" t="s">
        <v>108</v>
      </c>
      <c r="C88" s="1549"/>
      <c r="D88" s="464"/>
      <c r="E88" s="572"/>
      <c r="F88" s="618"/>
      <c r="G88" s="618"/>
      <c r="H88" s="616">
        <f ca="1">(IFERROR(SUM(#REF!,#REF!,#REF!,#REF!),0)+SUM('Area Matrix'!$D61,'Area Matrix'!$H61,'Area Matrix'!$P61,'Area Matrix'!$T61))</f>
        <v>0</v>
      </c>
      <c r="I88" s="572"/>
      <c r="J88" s="572"/>
      <c r="K88" s="572"/>
      <c r="L88" s="572"/>
      <c r="M88" s="572"/>
      <c r="N88" s="572"/>
      <c r="O88" s="619"/>
      <c r="P88" s="620"/>
      <c r="Q88" s="488"/>
      <c r="R88" s="488"/>
      <c r="S88" s="488"/>
      <c r="T88" s="488"/>
      <c r="U88" s="488"/>
      <c r="V88" s="488"/>
      <c r="W88" s="488"/>
      <c r="X88" s="488"/>
      <c r="Y88" s="488"/>
      <c r="Z88" s="488"/>
      <c r="AA88" s="488"/>
      <c r="AB88" s="488"/>
      <c r="AC88" s="488"/>
      <c r="AD88" s="488"/>
      <c r="AE88" s="488"/>
      <c r="AF88" s="488"/>
      <c r="AG88" s="488"/>
      <c r="AH88" s="488"/>
      <c r="AI88" s="488"/>
      <c r="AJ88" s="488"/>
    </row>
    <row r="89" spans="1:36" s="478" customFormat="1" ht="13.5" customHeight="1" thickBot="1">
      <c r="A89" s="488"/>
      <c r="B89" s="1565" t="s">
        <v>721</v>
      </c>
      <c r="C89" s="1549"/>
      <c r="D89" s="464"/>
      <c r="E89" s="572"/>
      <c r="F89" s="617">
        <f>('Area Matrix'!$D37/'Phase I - CF Retail'!$G$12+'Area Matrix'!$D60/'Phase II - CF Retail'!$G$12)/2</f>
        <v>151.5</v>
      </c>
      <c r="G89" s="617">
        <f ca="1">(SUM('Area Matrix'!$D37,'Area Matrix'!$H37,'Area Matrix'!$L37,'Area Matrix'!$P37,'Area Matrix'!$T37)/'Phase I - CF Retail'!$G$12+SUM('Area Matrix'!$D60,'Area Matrix'!$H60,'Area Matrix'!$L60,'Area Matrix'!$P60,'Area Matrix'!$T60)/'Phase II - CF Retail'!$G$12)/2</f>
        <v>231.85583003059938</v>
      </c>
      <c r="H89" s="616">
        <f ca="1">(SUM('Area Matrix'!$D37,'Area Matrix'!$H37,'Area Matrix'!$P37,'Area Matrix'!$T37)+SUM('Area Matrix'!$D60,'Area Matrix'!$H60,'Area Matrix'!$P60,'Area Matrix'!$T60))</f>
        <v>88375201.816880286</v>
      </c>
      <c r="I89" s="572"/>
      <c r="J89" s="1580" t="s">
        <v>121</v>
      </c>
      <c r="K89" s="1568"/>
      <c r="L89" s="1568"/>
      <c r="M89" s="1581"/>
      <c r="N89" s="1568"/>
      <c r="O89" s="1582">
        <v>0.18</v>
      </c>
      <c r="P89" s="1583"/>
      <c r="Q89" s="488"/>
      <c r="R89" s="488"/>
      <c r="S89" s="488"/>
      <c r="T89" s="488"/>
      <c r="U89" s="488"/>
      <c r="V89" s="488"/>
      <c r="W89" s="488"/>
      <c r="X89" s="488"/>
      <c r="Y89" s="488"/>
      <c r="Z89" s="488"/>
      <c r="AA89" s="488"/>
      <c r="AB89" s="488"/>
      <c r="AC89" s="488"/>
      <c r="AD89" s="488"/>
      <c r="AE89" s="488"/>
      <c r="AF89" s="488"/>
      <c r="AG89" s="488"/>
      <c r="AH89" s="488"/>
      <c r="AI89" s="488"/>
      <c r="AJ89" s="488"/>
    </row>
    <row r="90" spans="1:36" s="478" customFormat="1" ht="13.5" customHeight="1" thickTop="1">
      <c r="A90" s="488"/>
      <c r="B90" s="1565" t="s">
        <v>76</v>
      </c>
      <c r="C90" s="1549"/>
      <c r="D90" s="464"/>
      <c r="E90" s="572" t="s">
        <v>122</v>
      </c>
      <c r="F90" s="616">
        <f>'Area Matrix'!D38/'Phase I - Parking Plaza'!G12</f>
        <v>56</v>
      </c>
      <c r="G90" s="616">
        <f ca="1">('Area Matrix'!D38+'Area Matrix'!H38+'Area Matrix'!L38+'Area Matrix'!P38+'Area Matrix'!T38)/'Phase I - Parking Plaza'!G12</f>
        <v>88.217873993558698</v>
      </c>
      <c r="H90" s="616">
        <f ca="1">'Area Matrix'!D38+'Area Matrix'!H38+'Area Matrix'!P38+'Area Matrix'!T38</f>
        <v>67289930.114025801</v>
      </c>
      <c r="I90" s="621"/>
      <c r="J90" s="572" t="s">
        <v>123</v>
      </c>
      <c r="K90" s="572"/>
      <c r="L90" s="572"/>
      <c r="M90" s="1584">
        <f ca="1">SUM('Phase I - Summary'!G33,'Phase II - Summary'!G32)</f>
        <v>527594353.31823426</v>
      </c>
      <c r="N90" s="1585"/>
      <c r="O90" s="1586">
        <f ca="1">M90/$M$103</f>
        <v>0.60000000000000009</v>
      </c>
      <c r="P90" s="1587"/>
      <c r="Q90" s="488"/>
      <c r="R90" s="488"/>
      <c r="S90" s="488"/>
      <c r="T90" s="488"/>
      <c r="U90" s="488"/>
      <c r="V90" s="488"/>
      <c r="W90" s="488"/>
      <c r="X90" s="488"/>
      <c r="Y90" s="488"/>
      <c r="Z90" s="488"/>
      <c r="AA90" s="488"/>
      <c r="AB90" s="488"/>
      <c r="AC90" s="488"/>
      <c r="AD90" s="488"/>
      <c r="AE90" s="488"/>
      <c r="AF90" s="488"/>
      <c r="AG90" s="488"/>
      <c r="AH90" s="488"/>
      <c r="AI90" s="488"/>
      <c r="AJ90" s="488"/>
    </row>
    <row r="91" spans="1:36" s="478" customFormat="1" ht="13.5" customHeight="1">
      <c r="A91" s="488"/>
      <c r="B91" s="576"/>
      <c r="C91" s="464"/>
      <c r="D91" s="464"/>
      <c r="E91" s="572"/>
      <c r="F91" s="572"/>
      <c r="G91" s="572"/>
      <c r="H91" s="572"/>
      <c r="I91" s="572"/>
      <c r="J91" s="572"/>
      <c r="K91" s="572"/>
      <c r="L91" s="572"/>
      <c r="M91" s="572"/>
      <c r="N91" s="572"/>
      <c r="O91" s="619"/>
      <c r="P91" s="620"/>
      <c r="Q91" s="488"/>
      <c r="R91" s="488"/>
      <c r="S91" s="488"/>
      <c r="T91" s="488"/>
      <c r="U91" s="488"/>
      <c r="V91" s="488"/>
      <c r="W91" s="488"/>
      <c r="X91" s="488"/>
      <c r="Y91" s="488"/>
      <c r="Z91" s="488"/>
      <c r="AA91" s="488"/>
      <c r="AB91" s="488"/>
      <c r="AC91" s="488"/>
      <c r="AD91" s="488"/>
      <c r="AE91" s="488"/>
      <c r="AF91" s="488"/>
      <c r="AG91" s="488"/>
      <c r="AH91" s="488"/>
      <c r="AI91" s="488"/>
      <c r="AJ91" s="488"/>
    </row>
    <row r="92" spans="1:36" s="478" customFormat="1" ht="13.5" customHeight="1" thickBot="1">
      <c r="A92" s="488"/>
      <c r="B92" s="567" t="s">
        <v>124</v>
      </c>
      <c r="C92" s="568"/>
      <c r="D92" s="568"/>
      <c r="E92" s="1588" t="s">
        <v>125</v>
      </c>
      <c r="F92" s="1549"/>
      <c r="G92" s="1588" t="s">
        <v>126</v>
      </c>
      <c r="H92" s="1549"/>
      <c r="I92" s="572"/>
      <c r="J92" s="482" t="s">
        <v>740</v>
      </c>
      <c r="K92" s="374"/>
      <c r="L92" s="374"/>
      <c r="M92" s="483"/>
      <c r="N92" s="483"/>
      <c r="O92" s="1552">
        <v>0.216</v>
      </c>
      <c r="P92" s="1553"/>
      <c r="Q92" s="488"/>
      <c r="R92" s="488"/>
      <c r="S92" s="488"/>
      <c r="T92" s="488"/>
      <c r="U92" s="488"/>
      <c r="V92" s="488"/>
      <c r="W92" s="488"/>
      <c r="X92" s="488"/>
      <c r="Y92" s="488"/>
      <c r="Z92" s="488"/>
      <c r="AA92" s="488"/>
      <c r="AB92" s="488"/>
      <c r="AC92" s="488"/>
      <c r="AD92" s="488"/>
      <c r="AE92" s="488"/>
      <c r="AF92" s="488"/>
      <c r="AG92" s="488"/>
      <c r="AH92" s="488"/>
      <c r="AI92" s="488"/>
      <c r="AJ92" s="488"/>
    </row>
    <row r="93" spans="1:36" s="478" customFormat="1" ht="13.5" customHeight="1" thickTop="1">
      <c r="A93" s="488"/>
      <c r="B93" s="585"/>
      <c r="C93" s="464" t="s">
        <v>128</v>
      </c>
      <c r="D93" s="464"/>
      <c r="E93" s="1548">
        <v>0</v>
      </c>
      <c r="F93" s="1549"/>
      <c r="G93" s="1548">
        <f>'Infrastructure &amp; Misc Budget'!I12</f>
        <v>1086000</v>
      </c>
      <c r="H93" s="1549"/>
      <c r="I93" s="572"/>
      <c r="J93" s="623" t="str">
        <f>'Development Summary'!B50</f>
        <v>TIF Financing</v>
      </c>
      <c r="K93" s="623"/>
      <c r="L93" s="623"/>
      <c r="M93" s="1548">
        <f ca="1">'Development Summary'!C50</f>
        <v>91224921.100615233</v>
      </c>
      <c r="N93" s="1549"/>
      <c r="O93" s="1550">
        <f t="shared" ref="O93:O98" ca="1" si="11">M93/$M$103</f>
        <v>0.1037443867928475</v>
      </c>
      <c r="P93" s="1551"/>
      <c r="Q93" s="488"/>
      <c r="R93" s="488"/>
      <c r="S93" s="488"/>
      <c r="T93" s="488"/>
      <c r="U93" s="488"/>
      <c r="V93" s="488"/>
      <c r="W93" s="488"/>
      <c r="X93" s="488"/>
      <c r="Y93" s="488"/>
      <c r="Z93" s="488"/>
      <c r="AA93" s="488"/>
      <c r="AB93" s="488"/>
      <c r="AC93" s="488"/>
      <c r="AD93" s="488"/>
      <c r="AE93" s="488"/>
      <c r="AF93" s="488"/>
      <c r="AG93" s="488"/>
      <c r="AH93" s="488"/>
      <c r="AI93" s="488"/>
      <c r="AJ93" s="488"/>
    </row>
    <row r="94" spans="1:36" s="478" customFormat="1" ht="13.5" customHeight="1">
      <c r="A94" s="488"/>
      <c r="B94" s="585"/>
      <c r="C94" s="464" t="s">
        <v>127</v>
      </c>
      <c r="D94" s="595"/>
      <c r="E94" s="1548">
        <f>'Infrastructure &amp; Misc Budget'!I17*0.4</f>
        <v>8312100</v>
      </c>
      <c r="F94" s="1549"/>
      <c r="G94" s="1548">
        <f>'Infrastructure &amp; Misc Budget'!I17*0.6</f>
        <v>12468150</v>
      </c>
      <c r="H94" s="1549"/>
      <c r="I94" s="572"/>
      <c r="J94" s="572" t="str">
        <f>'Development Summary'!B51</f>
        <v>PIEA Tax Abatement for Construction Materials</v>
      </c>
      <c r="K94" s="572"/>
      <c r="L94" s="572"/>
      <c r="M94" s="1548">
        <f>SUM('Phase I - Summary'!G27,'Phase II - Summary'!G27)</f>
        <v>18604398.576718498</v>
      </c>
      <c r="N94" s="1549"/>
      <c r="O94" s="1550">
        <f t="shared" ca="1" si="11"/>
        <v>2.1157616786125877E-2</v>
      </c>
      <c r="P94" s="1551"/>
      <c r="Q94" s="488"/>
      <c r="R94" s="488"/>
      <c r="S94" s="488"/>
      <c r="T94" s="488"/>
      <c r="U94" s="488"/>
      <c r="V94" s="488"/>
      <c r="W94" s="488"/>
      <c r="X94" s="488"/>
      <c r="Y94" s="488"/>
      <c r="Z94" s="488"/>
      <c r="AA94" s="488"/>
      <c r="AB94" s="488"/>
      <c r="AC94" s="488"/>
      <c r="AD94" s="488"/>
      <c r="AE94" s="488"/>
      <c r="AF94" s="488"/>
      <c r="AG94" s="488"/>
      <c r="AH94" s="488"/>
      <c r="AI94" s="488"/>
      <c r="AJ94" s="488"/>
    </row>
    <row r="95" spans="1:36" s="478" customFormat="1" ht="13.5" customHeight="1">
      <c r="A95" s="488"/>
      <c r="B95" s="1603" t="s">
        <v>769</v>
      </c>
      <c r="C95" s="1604"/>
      <c r="D95" s="1604"/>
      <c r="E95" s="1548">
        <v>0</v>
      </c>
      <c r="F95" s="1549"/>
      <c r="G95" s="1548">
        <f>'Infrastructure &amp; Misc Budget'!I19+'Infrastructure &amp; Misc Budget'!I20+'Infrastructure &amp; Misc Budget'!I21</f>
        <v>5631475</v>
      </c>
      <c r="H95" s="1549"/>
      <c r="I95" s="572"/>
      <c r="J95" s="572" t="str">
        <f>'Development Summary'!B52</f>
        <v>Historic Tax Credits</v>
      </c>
      <c r="K95" s="595"/>
      <c r="L95" s="595"/>
      <c r="M95" s="1554">
        <f>'Development Summary'!C52</f>
        <v>325873.80000000005</v>
      </c>
      <c r="N95" s="1549"/>
      <c r="O95" s="1550">
        <f t="shared" ca="1" si="11"/>
        <v>3.7059585412595148E-4</v>
      </c>
      <c r="P95" s="1551"/>
      <c r="Q95" s="488"/>
      <c r="R95" s="488"/>
      <c r="S95" s="488"/>
      <c r="T95" s="488"/>
      <c r="U95" s="488"/>
      <c r="V95" s="488"/>
      <c r="W95" s="488"/>
      <c r="X95" s="488"/>
      <c r="Y95" s="488"/>
      <c r="Z95" s="488"/>
      <c r="AA95" s="488"/>
      <c r="AB95" s="488"/>
      <c r="AC95" s="488"/>
      <c r="AD95" s="488"/>
      <c r="AE95" s="488"/>
      <c r="AF95" s="488"/>
      <c r="AG95" s="488"/>
      <c r="AH95" s="488"/>
      <c r="AI95" s="488"/>
      <c r="AJ95" s="488"/>
    </row>
    <row r="96" spans="1:36" s="478" customFormat="1" ht="13.5" customHeight="1">
      <c r="A96" s="488"/>
      <c r="B96" s="585"/>
      <c r="C96" s="624" t="s">
        <v>692</v>
      </c>
      <c r="D96" s="624"/>
      <c r="E96" s="1548">
        <v>0</v>
      </c>
      <c r="F96" s="1549"/>
      <c r="G96" s="1548">
        <f>'Infrastructure &amp; Misc Budget'!I18</f>
        <v>70500</v>
      </c>
      <c r="H96" s="1549"/>
      <c r="I96" s="572"/>
      <c r="J96" s="572" t="str">
        <f>'Development Summary'!B53</f>
        <v>MHDC Low Income Housing Loans</v>
      </c>
      <c r="K96" s="595"/>
      <c r="L96" s="595"/>
      <c r="M96" s="1554">
        <f>'Development Summary'!C53</f>
        <v>38000000</v>
      </c>
      <c r="N96" s="1549"/>
      <c r="O96" s="1550">
        <f t="shared" ca="1" si="11"/>
        <v>4.3215018994427153E-2</v>
      </c>
      <c r="P96" s="1551"/>
      <c r="Q96" s="488"/>
      <c r="R96" s="488"/>
      <c r="S96" s="488"/>
      <c r="T96" s="488"/>
      <c r="U96" s="488"/>
      <c r="V96" s="488"/>
      <c r="W96" s="488"/>
      <c r="X96" s="488"/>
      <c r="Y96" s="488"/>
      <c r="Z96" s="488"/>
      <c r="AA96" s="488"/>
      <c r="AB96" s="488"/>
      <c r="AC96" s="488"/>
      <c r="AD96" s="488"/>
      <c r="AE96" s="488"/>
      <c r="AF96" s="488"/>
      <c r="AG96" s="488"/>
      <c r="AH96" s="488"/>
      <c r="AI96" s="488"/>
      <c r="AJ96" s="488"/>
    </row>
    <row r="97" spans="1:36" s="478" customFormat="1" ht="13.5" customHeight="1">
      <c r="A97" s="488"/>
      <c r="B97" s="567"/>
      <c r="C97" s="624" t="s">
        <v>732</v>
      </c>
      <c r="D97" s="624"/>
      <c r="E97" s="1548">
        <v>0</v>
      </c>
      <c r="F97" s="1549"/>
      <c r="G97" s="1548">
        <f>'Infrastructure &amp; Misc Budget'!I14+'Infrastructure &amp; Misc Budget'!I15+'Infrastructure &amp; Misc Budget'!I13</f>
        <v>152498.45903351699</v>
      </c>
      <c r="H97" s="1549"/>
      <c r="I97" s="572"/>
      <c r="J97" s="572" t="str">
        <f>'Development Summary'!B54</f>
        <v>Missouri Works Training Assistance Program</v>
      </c>
      <c r="K97" s="595"/>
      <c r="L97" s="595"/>
      <c r="M97" s="1554">
        <f>'Development Summary'!C54</f>
        <v>18000000</v>
      </c>
      <c r="N97" s="1549"/>
      <c r="O97" s="1550">
        <f t="shared" ca="1" si="11"/>
        <v>2.0470272155254966E-2</v>
      </c>
      <c r="P97" s="1551"/>
      <c r="Q97" s="488"/>
      <c r="R97" s="488"/>
      <c r="S97" s="488"/>
      <c r="T97" s="488"/>
      <c r="U97" s="488"/>
      <c r="V97" s="488"/>
      <c r="W97" s="488"/>
      <c r="X97" s="488"/>
      <c r="Y97" s="488"/>
      <c r="Z97" s="488"/>
      <c r="AA97" s="488"/>
      <c r="AB97" s="488"/>
      <c r="AC97" s="488"/>
      <c r="AD97" s="488"/>
      <c r="AE97" s="488"/>
      <c r="AF97" s="488"/>
      <c r="AG97" s="488"/>
      <c r="AH97" s="488"/>
      <c r="AI97" s="488"/>
      <c r="AJ97" s="488"/>
    </row>
    <row r="98" spans="1:36" s="478" customFormat="1" ht="13.5" customHeight="1">
      <c r="A98" s="488"/>
      <c r="B98" s="567"/>
      <c r="C98" s="624" t="s">
        <v>83</v>
      </c>
      <c r="D98" s="486"/>
      <c r="E98" s="1548">
        <v>0</v>
      </c>
      <c r="F98" s="1549"/>
      <c r="G98" s="1548">
        <f>'Infrastructure &amp; Misc Budget'!I16</f>
        <v>769775.99999999988</v>
      </c>
      <c r="H98" s="1549"/>
      <c r="I98" s="572"/>
      <c r="J98" s="572" t="str">
        <f>'Development Summary'!B55</f>
        <v>Missouri Development Finance Board’s Build Program</v>
      </c>
      <c r="K98" s="595"/>
      <c r="L98" s="595"/>
      <c r="M98" s="1554">
        <f>'Development Summary'!C55</f>
        <v>25000000</v>
      </c>
      <c r="N98" s="1549"/>
      <c r="O98" s="1550">
        <f t="shared" ca="1" si="11"/>
        <v>2.8430933548965229E-2</v>
      </c>
      <c r="P98" s="1551"/>
      <c r="Q98" s="488"/>
      <c r="R98" s="488"/>
      <c r="S98" s="488"/>
      <c r="T98" s="488"/>
      <c r="U98" s="488"/>
      <c r="V98" s="488"/>
      <c r="W98" s="488"/>
      <c r="X98" s="488"/>
      <c r="Y98" s="488"/>
      <c r="Z98" s="488"/>
      <c r="AA98" s="488"/>
      <c r="AB98" s="488"/>
      <c r="AC98" s="488"/>
      <c r="AD98" s="488"/>
      <c r="AE98" s="488"/>
      <c r="AF98" s="488"/>
      <c r="AG98" s="488"/>
      <c r="AH98" s="488"/>
      <c r="AI98" s="488"/>
      <c r="AJ98" s="488"/>
    </row>
    <row r="99" spans="1:36" s="478" customFormat="1" ht="13.5" customHeight="1">
      <c r="A99" s="488"/>
      <c r="B99" s="567"/>
      <c r="C99" s="624" t="s">
        <v>84</v>
      </c>
      <c r="D99" s="464"/>
      <c r="E99" s="1548">
        <v>0</v>
      </c>
      <c r="F99" s="1549"/>
      <c r="G99" s="1548">
        <f>'Infrastructure &amp; Misc Budget'!I23</f>
        <v>786647</v>
      </c>
      <c r="H99" s="1549"/>
      <c r="I99" s="572"/>
      <c r="J99" s="486"/>
      <c r="K99" s="486"/>
      <c r="L99" s="486"/>
      <c r="M99" s="486"/>
      <c r="N99" s="486"/>
      <c r="O99" s="625"/>
      <c r="P99" s="626"/>
      <c r="Q99" s="488"/>
      <c r="R99" s="488"/>
      <c r="S99" s="488"/>
      <c r="T99" s="488"/>
      <c r="U99" s="488"/>
      <c r="V99" s="488"/>
      <c r="W99" s="488"/>
      <c r="X99" s="488"/>
      <c r="Y99" s="488"/>
      <c r="Z99" s="488"/>
      <c r="AA99" s="488"/>
      <c r="AB99" s="488"/>
      <c r="AC99" s="488"/>
      <c r="AD99" s="488"/>
      <c r="AE99" s="488"/>
      <c r="AF99" s="488"/>
      <c r="AG99" s="488"/>
      <c r="AH99" s="488"/>
      <c r="AI99" s="488"/>
      <c r="AJ99" s="488"/>
    </row>
    <row r="100" spans="1:36" s="478" customFormat="1" ht="13.5" customHeight="1" thickBot="1">
      <c r="A100" s="488"/>
      <c r="B100" s="585"/>
      <c r="C100" s="624" t="s">
        <v>130</v>
      </c>
      <c r="D100" s="595"/>
      <c r="E100" s="1548">
        <f>'Infrastructure &amp; Misc Budget'!I25</f>
        <v>2927714.6459033517</v>
      </c>
      <c r="F100" s="1549"/>
      <c r="G100" s="1549"/>
      <c r="H100" s="1549"/>
      <c r="I100" s="572"/>
      <c r="J100" s="482" t="s">
        <v>737</v>
      </c>
      <c r="K100" s="374"/>
      <c r="L100" s="374"/>
      <c r="M100" s="483"/>
      <c r="N100" s="483"/>
      <c r="O100" s="484"/>
      <c r="P100" s="622"/>
      <c r="Q100" s="488"/>
      <c r="R100" s="488"/>
      <c r="S100" s="488"/>
      <c r="T100" s="488"/>
      <c r="U100" s="488"/>
      <c r="V100" s="488"/>
      <c r="W100" s="488"/>
      <c r="X100" s="488"/>
      <c r="Y100" s="488"/>
      <c r="Z100" s="488"/>
      <c r="AA100" s="488"/>
      <c r="AB100" s="488"/>
      <c r="AC100" s="488"/>
      <c r="AD100" s="488"/>
      <c r="AE100" s="488"/>
      <c r="AF100" s="488"/>
      <c r="AG100" s="488"/>
      <c r="AH100" s="488"/>
      <c r="AI100" s="488"/>
      <c r="AJ100" s="488"/>
    </row>
    <row r="101" spans="1:36" s="478" customFormat="1" ht="13.5" customHeight="1" thickTop="1">
      <c r="A101" s="488"/>
      <c r="B101" s="585"/>
      <c r="C101" s="627" t="s">
        <v>131</v>
      </c>
      <c r="D101" s="627"/>
      <c r="E101" s="1548">
        <f>E42</f>
        <v>5288715.8</v>
      </c>
      <c r="F101" s="1549"/>
      <c r="G101" s="1549"/>
      <c r="H101" s="1549"/>
      <c r="I101" s="572"/>
      <c r="J101" s="623" t="s">
        <v>738</v>
      </c>
      <c r="K101" s="623"/>
      <c r="L101" s="623"/>
      <c r="M101" s="1548">
        <f>'Development Summary'!C56</f>
        <v>2000000</v>
      </c>
      <c r="N101" s="1549"/>
      <c r="O101" s="1550">
        <f ca="1">M101/$M$103</f>
        <v>2.2744746839172183E-3</v>
      </c>
      <c r="P101" s="1551"/>
      <c r="Q101" s="488"/>
      <c r="R101" s="488"/>
      <c r="S101" s="488"/>
      <c r="T101" s="488"/>
      <c r="U101" s="488"/>
      <c r="V101" s="488"/>
      <c r="W101" s="488"/>
      <c r="X101" s="488"/>
      <c r="Y101" s="488"/>
      <c r="Z101" s="488"/>
      <c r="AA101" s="488"/>
      <c r="AB101" s="488"/>
      <c r="AC101" s="488"/>
      <c r="AD101" s="488"/>
      <c r="AE101" s="488"/>
      <c r="AF101" s="488"/>
      <c r="AG101" s="488"/>
      <c r="AH101" s="488"/>
      <c r="AI101" s="488"/>
      <c r="AJ101" s="488"/>
    </row>
    <row r="102" spans="1:36" s="478" customFormat="1" ht="13.5" customHeight="1" thickBot="1">
      <c r="A102" s="488"/>
      <c r="B102" s="585"/>
      <c r="C102" s="627" t="s">
        <v>132</v>
      </c>
      <c r="D102" s="627"/>
      <c r="E102" s="1548">
        <f>SUM(E93:H99)+E100</f>
        <v>32204861.104936868</v>
      </c>
      <c r="F102" s="1549"/>
      <c r="G102" s="1549"/>
      <c r="H102" s="1549"/>
      <c r="I102" s="572"/>
      <c r="J102" s="1598"/>
      <c r="K102" s="1549"/>
      <c r="L102" s="1549"/>
      <c r="M102" s="1598"/>
      <c r="N102" s="1549"/>
      <c r="O102" s="1598"/>
      <c r="P102" s="1599"/>
      <c r="Q102" s="488"/>
      <c r="R102" s="488"/>
      <c r="S102" s="488"/>
      <c r="T102" s="488"/>
      <c r="U102" s="488"/>
      <c r="V102" s="488"/>
      <c r="W102" s="488"/>
      <c r="X102" s="488"/>
      <c r="Y102" s="488"/>
      <c r="Z102" s="488"/>
      <c r="AA102" s="488"/>
      <c r="AB102" s="488"/>
      <c r="AC102" s="488"/>
      <c r="AD102" s="488"/>
      <c r="AE102" s="488"/>
      <c r="AF102" s="488"/>
      <c r="AG102" s="488"/>
      <c r="AH102" s="488"/>
      <c r="AI102" s="488"/>
      <c r="AJ102" s="488"/>
    </row>
    <row r="103" spans="1:36" s="478" customFormat="1" ht="13.5" customHeight="1" thickBot="1">
      <c r="A103" s="488"/>
      <c r="B103" s="585"/>
      <c r="C103" s="375" t="s">
        <v>87</v>
      </c>
      <c r="D103" s="628"/>
      <c r="E103" s="1600">
        <f ca="1">SUM(H85:H90,E93:H101)</f>
        <v>879323922.19705701</v>
      </c>
      <c r="F103" s="1594"/>
      <c r="G103" s="1594"/>
      <c r="H103" s="1601"/>
      <c r="I103" s="572"/>
      <c r="J103" s="1593" t="s">
        <v>129</v>
      </c>
      <c r="K103" s="1594"/>
      <c r="L103" s="1594"/>
      <c r="M103" s="1595">
        <f ca="1">SUM(M85:N101)</f>
        <v>879323922.19705701</v>
      </c>
      <c r="N103" s="1594"/>
      <c r="O103" s="1596">
        <f ca="1">SUM(O85:P99)</f>
        <v>1.393725525316083</v>
      </c>
      <c r="P103" s="1597"/>
      <c r="Q103" s="488"/>
      <c r="R103" s="488"/>
      <c r="S103" s="488"/>
      <c r="T103" s="488"/>
      <c r="U103" s="488"/>
      <c r="V103" s="488"/>
      <c r="W103" s="488"/>
      <c r="X103" s="488"/>
      <c r="Y103" s="488"/>
      <c r="Z103" s="488"/>
      <c r="AA103" s="488"/>
      <c r="AB103" s="488"/>
      <c r="AC103" s="488"/>
      <c r="AD103" s="488"/>
      <c r="AE103" s="488"/>
      <c r="AF103" s="488"/>
      <c r="AG103" s="488"/>
      <c r="AH103" s="488"/>
      <c r="AI103" s="488"/>
      <c r="AJ103" s="488"/>
    </row>
    <row r="104" spans="1:36" s="478" customFormat="1" ht="13.5" customHeight="1">
      <c r="A104" s="488"/>
      <c r="B104" s="585"/>
      <c r="C104" s="572"/>
      <c r="D104" s="572"/>
      <c r="E104" s="472"/>
      <c r="F104" s="572"/>
      <c r="G104" s="572"/>
      <c r="H104" s="572"/>
      <c r="I104" s="572"/>
      <c r="J104" s="572"/>
      <c r="K104" s="572"/>
      <c r="L104" s="572"/>
      <c r="M104" s="572"/>
      <c r="N104" s="572"/>
      <c r="O104" s="572"/>
      <c r="P104" s="573"/>
      <c r="Q104" s="488"/>
      <c r="R104" s="488"/>
      <c r="S104" s="488"/>
      <c r="T104" s="488"/>
      <c r="U104" s="488"/>
      <c r="V104" s="488"/>
      <c r="W104" s="488"/>
      <c r="X104" s="488"/>
      <c r="Y104" s="488"/>
      <c r="Z104" s="488"/>
      <c r="AA104" s="488"/>
      <c r="AB104" s="488"/>
      <c r="AC104" s="488"/>
      <c r="AD104" s="488"/>
      <c r="AE104" s="488"/>
      <c r="AF104" s="488"/>
      <c r="AG104" s="488"/>
      <c r="AH104" s="488"/>
      <c r="AI104" s="488"/>
      <c r="AJ104" s="488"/>
    </row>
    <row r="105" spans="1:36" s="478" customFormat="1" ht="13.5" customHeight="1">
      <c r="A105" s="488"/>
      <c r="B105" s="585"/>
      <c r="C105" s="572"/>
      <c r="D105" s="572"/>
      <c r="E105" s="616"/>
      <c r="F105" s="572"/>
      <c r="G105" s="621"/>
      <c r="H105" s="572"/>
      <c r="I105" s="572"/>
      <c r="J105" s="572"/>
      <c r="K105" s="572"/>
      <c r="L105" s="572"/>
      <c r="M105" s="572"/>
      <c r="N105" s="572"/>
      <c r="O105" s="572"/>
      <c r="P105" s="573"/>
      <c r="Q105" s="488"/>
      <c r="R105" s="488"/>
      <c r="S105" s="488"/>
      <c r="T105" s="488"/>
      <c r="U105" s="488"/>
      <c r="V105" s="488"/>
      <c r="W105" s="488"/>
      <c r="X105" s="488"/>
      <c r="Y105" s="488"/>
      <c r="Z105" s="488"/>
      <c r="AA105" s="488"/>
      <c r="AB105" s="488"/>
      <c r="AC105" s="488"/>
      <c r="AD105" s="488"/>
      <c r="AE105" s="488"/>
      <c r="AF105" s="488"/>
      <c r="AG105" s="488"/>
      <c r="AH105" s="488"/>
      <c r="AI105" s="488"/>
      <c r="AJ105" s="488"/>
    </row>
    <row r="106" spans="1:36" s="478" customFormat="1" ht="13.5" customHeight="1" thickBot="1">
      <c r="A106" s="488"/>
      <c r="B106" s="585"/>
      <c r="C106" s="572"/>
      <c r="D106" s="572"/>
      <c r="E106" s="472"/>
      <c r="F106" s="572"/>
      <c r="G106" s="572"/>
      <c r="H106" s="572"/>
      <c r="I106" s="572"/>
      <c r="J106" s="572"/>
      <c r="K106" s="572"/>
      <c r="L106" s="572"/>
      <c r="M106" s="572"/>
      <c r="N106" s="572"/>
      <c r="O106" s="572"/>
      <c r="P106" s="573"/>
      <c r="Q106" s="488"/>
      <c r="R106" s="488"/>
      <c r="S106" s="488"/>
      <c r="T106" s="488"/>
      <c r="U106" s="488"/>
      <c r="V106" s="488"/>
      <c r="W106" s="488"/>
      <c r="X106" s="488"/>
      <c r="Y106" s="488"/>
      <c r="Z106" s="488"/>
      <c r="AA106" s="488"/>
      <c r="AB106" s="488"/>
      <c r="AC106" s="488"/>
      <c r="AD106" s="488"/>
      <c r="AE106" s="488"/>
      <c r="AF106" s="488"/>
      <c r="AG106" s="488"/>
      <c r="AH106" s="488"/>
      <c r="AI106" s="488"/>
      <c r="AJ106" s="488"/>
    </row>
    <row r="107" spans="1:36" s="478" customFormat="1" ht="13.5" customHeight="1" thickBot="1">
      <c r="A107" s="488"/>
      <c r="B107" s="585"/>
      <c r="C107" s="572"/>
      <c r="D107" s="572"/>
      <c r="E107" s="472"/>
      <c r="F107" s="572"/>
      <c r="G107" s="572"/>
      <c r="H107" s="572"/>
      <c r="I107" s="572"/>
      <c r="J107" s="572" t="s">
        <v>133</v>
      </c>
      <c r="K107" s="376">
        <f ca="1">M103-E103</f>
        <v>0</v>
      </c>
      <c r="L107" s="572"/>
      <c r="M107" s="572"/>
      <c r="N107" s="572"/>
      <c r="O107" s="572"/>
      <c r="P107" s="573"/>
      <c r="Q107" s="488"/>
      <c r="R107" s="488"/>
      <c r="S107" s="488"/>
      <c r="T107" s="488"/>
      <c r="U107" s="488"/>
      <c r="V107" s="488"/>
      <c r="W107" s="488"/>
      <c r="X107" s="488"/>
      <c r="Y107" s="488"/>
      <c r="Z107" s="488"/>
      <c r="AA107" s="488"/>
      <c r="AB107" s="488"/>
      <c r="AC107" s="488"/>
      <c r="AD107" s="488"/>
      <c r="AE107" s="488"/>
      <c r="AF107" s="488"/>
      <c r="AG107" s="488"/>
      <c r="AH107" s="488"/>
      <c r="AI107" s="488"/>
      <c r="AJ107" s="488"/>
    </row>
    <row r="108" spans="1:36" s="478" customFormat="1" ht="13.5" customHeight="1" thickBot="1">
      <c r="A108" s="488"/>
      <c r="B108" s="629"/>
      <c r="C108" s="630"/>
      <c r="D108" s="630"/>
      <c r="E108" s="631"/>
      <c r="F108" s="630"/>
      <c r="G108" s="630"/>
      <c r="H108" s="630"/>
      <c r="I108" s="630"/>
      <c r="J108" s="630"/>
      <c r="K108" s="630"/>
      <c r="L108" s="630"/>
      <c r="M108" s="630"/>
      <c r="N108" s="630"/>
      <c r="O108" s="630"/>
      <c r="P108" s="632"/>
      <c r="Q108" s="488"/>
      <c r="R108" s="488"/>
      <c r="S108" s="488"/>
      <c r="T108" s="488"/>
      <c r="U108" s="488"/>
      <c r="V108" s="488"/>
      <c r="W108" s="488"/>
      <c r="X108" s="488"/>
      <c r="Y108" s="488"/>
      <c r="Z108" s="488"/>
      <c r="AA108" s="488"/>
      <c r="AB108" s="488"/>
      <c r="AC108" s="488"/>
      <c r="AD108" s="488"/>
      <c r="AE108" s="488"/>
      <c r="AF108" s="488"/>
      <c r="AG108" s="488"/>
      <c r="AH108" s="488"/>
      <c r="AI108" s="488"/>
      <c r="AJ108" s="488"/>
    </row>
    <row r="109" spans="1:36" s="478" customFormat="1" ht="13.5" hidden="1" customHeight="1">
      <c r="A109" s="488"/>
      <c r="B109" s="488"/>
      <c r="C109" s="488"/>
      <c r="D109" s="488"/>
      <c r="E109" s="360"/>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c r="AI109" s="488"/>
      <c r="AJ109" s="488"/>
    </row>
    <row r="110" spans="1:36" s="478" customFormat="1" ht="13.5" hidden="1" customHeight="1">
      <c r="A110" s="488"/>
      <c r="B110" s="488"/>
      <c r="C110" s="488" t="s">
        <v>767</v>
      </c>
      <c r="D110" s="488"/>
      <c r="E110" s="360"/>
      <c r="G110" s="370">
        <f ca="1">'Phase I - CF MF Market Rental'!H72+'Phase I - CF Affordable Rental'!H71+'Phase I - CF Commercial'!H73+'Phase I - CF Retail'!H75+'Phase I - Parking Plaza'!H71</f>
        <v>-30169356.91451098</v>
      </c>
      <c r="H110" s="370">
        <f ca="1">'Phase I - CF MF Market Rental'!I72+'Phase I - CF Affordable Rental'!I71+'Phase I - CF Commercial'!I73+'Phase I - CF Retail'!I75+'Phase I - Parking Plaza'!I71</f>
        <v>-30169356.91451098</v>
      </c>
      <c r="I110" s="370">
        <f ca="1">'Phase I - CF MF Market Rental'!J72+'Phase I - CF Affordable Rental'!J71+'Phase I - CF Commercial'!J73+'Phase I - CF Retail'!J75+'Phase I - Parking Plaza'!J71</f>
        <v>-30169356.91451098</v>
      </c>
      <c r="J110" s="370">
        <f ca="1">'Phase I - CF MF Market Rental'!K72+'Phase I - CF Affordable Rental'!K71+'Phase I - CF Commercial'!K73+'Phase I - CF Retail'!K75+'Phase I - Parking Plaza'!K71</f>
        <v>-30169356.91451098</v>
      </c>
      <c r="K110" s="370">
        <f ca="1">'Phase I - CF MF Market Rental'!L72+'Phase I - CF Affordable Rental'!L71+'Phase I - CF Commercial'!L73+'Phase I - CF Retail'!L75+'Phase I - Parking Plaza'!L71</f>
        <v>-30169356.91451098</v>
      </c>
      <c r="L110" s="370">
        <f ca="1">'Phase I - CF MF Market Rental'!M72+'Phase I - CF Affordable Rental'!M71+'Phase I - CF Commercial'!M73+'Phase I - CF Retail'!M75+'Phase I - Parking Plaza'!M71</f>
        <v>-30169356.91451098</v>
      </c>
      <c r="M110" s="370">
        <f ca="1">'Phase I - CF MF Market Rental'!N72+'Phase I - CF Affordable Rental'!N71+'Phase I - CF Commercial'!N73+'Phase I - CF Retail'!N75+'Phase I - Parking Plaza'!N71</f>
        <v>-30169356.91451098</v>
      </c>
      <c r="N110" s="370">
        <f ca="1">'Phase I - CF MF Market Rental'!O72+'Phase I - CF Affordable Rental'!O71+'Phase I - CF Commercial'!O73+'Phase I - CF Retail'!O75+'Phase I - Parking Plaza'!O71</f>
        <v>-30169356.91451098</v>
      </c>
      <c r="O110" s="370">
        <f ca="1">'Phase I - CF MF Market Rental'!P72+'Phase I - CF Affordable Rental'!P71+'Phase I - CF Commercial'!P73+'Phase I - CF Retail'!P75+'Phase I - Parking Plaza'!P71</f>
        <v>-30169356.91451098</v>
      </c>
      <c r="P110" s="370">
        <f ca="1">'Phase I - CF MF Market Rental'!Q72+'Phase I - CF Affordable Rental'!Q71+'Phase I - CF Commercial'!Q73+'Phase I - CF Retail'!Q75+'Phase I - Parking Plaza'!Q71</f>
        <v>-30169356.91451098</v>
      </c>
      <c r="Q110" s="488"/>
      <c r="R110" s="488"/>
      <c r="S110" s="488"/>
      <c r="T110" s="488"/>
      <c r="U110" s="488"/>
      <c r="V110" s="488"/>
      <c r="W110" s="488"/>
      <c r="X110" s="488"/>
      <c r="Y110" s="488"/>
      <c r="Z110" s="488"/>
      <c r="AA110" s="488"/>
      <c r="AB110" s="488"/>
      <c r="AC110" s="488"/>
      <c r="AD110" s="488"/>
      <c r="AE110" s="488"/>
      <c r="AF110" s="488"/>
      <c r="AG110" s="488"/>
      <c r="AH110" s="488"/>
      <c r="AI110" s="488"/>
      <c r="AJ110" s="488"/>
    </row>
    <row r="111" spans="1:36" s="478" customFormat="1" ht="13.5" hidden="1" customHeight="1">
      <c r="A111" s="488"/>
      <c r="B111" s="488"/>
      <c r="C111" s="488"/>
      <c r="D111" s="488"/>
      <c r="E111" s="360"/>
      <c r="F111" s="488"/>
      <c r="G111" s="488"/>
      <c r="H111" s="488"/>
      <c r="I111" s="488"/>
      <c r="J111" s="370">
        <f ca="1">'Phase II - CF MF Market Rental'!H72+'Phase II - CF Affordable Rental'!H71+'Phase II - CF Commercial'!H73+'Phase II - CF Retail'!H75</f>
        <v>-13700459.203285929</v>
      </c>
      <c r="K111" s="370">
        <f ca="1">'Phase II - CF MF Market Rental'!I72+'Phase II - CF Affordable Rental'!I71+'Phase II - CF Commercial'!I73+'Phase II - CF Retail'!I75</f>
        <v>-13700459.203285929</v>
      </c>
      <c r="L111" s="370">
        <f ca="1">'Phase II - CF MF Market Rental'!J72+'Phase II - CF Affordable Rental'!J71+'Phase II - CF Commercial'!J73+'Phase II - CF Retail'!J75</f>
        <v>-13700459.203285929</v>
      </c>
      <c r="M111" s="370">
        <f ca="1">'Phase II - CF MF Market Rental'!K72+'Phase II - CF Affordable Rental'!K71+'Phase II - CF Commercial'!K73+'Phase II - CF Retail'!K75</f>
        <v>-13700459.203285929</v>
      </c>
      <c r="N111" s="370">
        <f ca="1">'Phase II - CF MF Market Rental'!L72+'Phase II - CF Affordable Rental'!L71+'Phase II - CF Commercial'!L73+'Phase II - CF Retail'!L75</f>
        <v>-13700459.203285929</v>
      </c>
      <c r="O111" s="370">
        <f ca="1">'Phase II - CF MF Market Rental'!M72+'Phase II - CF Affordable Rental'!M71+'Phase II - CF Commercial'!M73+'Phase II - CF Retail'!M75</f>
        <v>-13700459.203285929</v>
      </c>
      <c r="P111" s="370">
        <f ca="1">'Phase II - CF MF Market Rental'!N72+'Phase II - CF Affordable Rental'!N71+'Phase II - CF Commercial'!N73+'Phase II - CF Retail'!N75</f>
        <v>-13700459.203285929</v>
      </c>
      <c r="Q111" s="488"/>
      <c r="R111" s="488"/>
      <c r="S111" s="488"/>
      <c r="T111" s="488"/>
      <c r="U111" s="488"/>
      <c r="V111" s="488"/>
      <c r="W111" s="488"/>
      <c r="X111" s="488"/>
      <c r="Y111" s="488"/>
      <c r="Z111" s="488"/>
      <c r="AA111" s="488"/>
      <c r="AB111" s="488"/>
      <c r="AC111" s="488"/>
      <c r="AD111" s="488"/>
      <c r="AE111" s="488"/>
      <c r="AF111" s="488"/>
      <c r="AG111" s="488"/>
      <c r="AH111" s="488"/>
      <c r="AI111" s="488"/>
      <c r="AJ111" s="488"/>
    </row>
    <row r="112" spans="1:36" s="478" customFormat="1" ht="13.5" hidden="1" customHeight="1">
      <c r="A112" s="488"/>
      <c r="B112" s="488"/>
      <c r="C112" s="488"/>
      <c r="D112" s="488"/>
      <c r="E112" s="360"/>
      <c r="F112" s="488"/>
      <c r="G112" s="370">
        <f ca="1">G110+G111</f>
        <v>-30169356.91451098</v>
      </c>
      <c r="H112" s="370">
        <f t="shared" ref="H112:P112" ca="1" si="12">H110+H111</f>
        <v>-30169356.91451098</v>
      </c>
      <c r="I112" s="370">
        <f t="shared" ca="1" si="12"/>
        <v>-30169356.91451098</v>
      </c>
      <c r="J112" s="370">
        <f t="shared" ca="1" si="12"/>
        <v>-43869816.117796913</v>
      </c>
      <c r="K112" s="370">
        <f t="shared" ca="1" si="12"/>
        <v>-43869816.117796913</v>
      </c>
      <c r="L112" s="370">
        <f t="shared" ca="1" si="12"/>
        <v>-43869816.117796913</v>
      </c>
      <c r="M112" s="370">
        <f t="shared" ca="1" si="12"/>
        <v>-43869816.117796913</v>
      </c>
      <c r="N112" s="370">
        <f t="shared" ca="1" si="12"/>
        <v>-43869816.117796913</v>
      </c>
      <c r="O112" s="370">
        <f t="shared" ca="1" si="12"/>
        <v>-43869816.117796913</v>
      </c>
      <c r="P112" s="370">
        <f t="shared" ca="1" si="12"/>
        <v>-43869816.117796913</v>
      </c>
      <c r="Q112" s="488"/>
      <c r="R112" s="488"/>
      <c r="S112" s="488"/>
      <c r="T112" s="488"/>
      <c r="U112" s="488"/>
      <c r="V112" s="488"/>
      <c r="W112" s="488"/>
      <c r="X112" s="488"/>
      <c r="Y112" s="488"/>
      <c r="Z112" s="488"/>
      <c r="AA112" s="488"/>
      <c r="AB112" s="488"/>
      <c r="AC112" s="488"/>
      <c r="AD112" s="488"/>
      <c r="AE112" s="488"/>
      <c r="AF112" s="488"/>
      <c r="AG112" s="488"/>
      <c r="AH112" s="488"/>
      <c r="AI112" s="488"/>
      <c r="AJ112" s="488"/>
    </row>
    <row r="113" spans="1:36" s="478" customFormat="1" ht="13.5" customHeight="1">
      <c r="A113" s="488"/>
      <c r="B113" s="488"/>
      <c r="C113" s="488"/>
      <c r="D113" s="488"/>
      <c r="E113" s="360"/>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row>
    <row r="114" spans="1:36" s="478" customFormat="1" ht="13.5" customHeight="1">
      <c r="A114" s="488"/>
      <c r="B114" s="488"/>
      <c r="C114" s="488"/>
      <c r="D114" s="488"/>
      <c r="E114" s="360"/>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row>
    <row r="115" spans="1:36" s="478" customFormat="1" ht="13.5" customHeight="1">
      <c r="A115" s="488"/>
      <c r="B115" s="488"/>
      <c r="C115" s="488"/>
      <c r="D115" s="488"/>
      <c r="E115" s="360"/>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c r="AI115" s="488"/>
      <c r="AJ115" s="488"/>
    </row>
    <row r="116" spans="1:36" s="478" customFormat="1" ht="13.5" customHeight="1">
      <c r="A116" s="488"/>
      <c r="B116" s="488"/>
      <c r="C116" s="488"/>
      <c r="D116" s="488"/>
      <c r="E116" s="360"/>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c r="AI116" s="488"/>
      <c r="AJ116" s="488"/>
    </row>
    <row r="117" spans="1:36" s="478" customFormat="1" ht="13.5" customHeight="1">
      <c r="A117" s="488"/>
      <c r="B117" s="488"/>
      <c r="C117" s="488"/>
      <c r="D117" s="488"/>
      <c r="E117" s="360"/>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c r="AI117" s="488"/>
      <c r="AJ117" s="488"/>
    </row>
    <row r="118" spans="1:36" s="478" customFormat="1" ht="13.5" customHeight="1">
      <c r="A118" s="488"/>
      <c r="B118" s="488"/>
      <c r="C118" s="488"/>
      <c r="D118" s="488"/>
      <c r="E118" s="360"/>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c r="AI118" s="488"/>
      <c r="AJ118" s="488"/>
    </row>
    <row r="119" spans="1:36" s="478" customFormat="1" ht="13.5" customHeight="1">
      <c r="A119" s="488"/>
      <c r="B119" s="488"/>
      <c r="C119" s="488"/>
      <c r="D119" s="488"/>
      <c r="E119" s="360"/>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c r="AI119" s="488"/>
      <c r="AJ119" s="488"/>
    </row>
    <row r="120" spans="1:36" s="478" customFormat="1" ht="13.5" customHeight="1">
      <c r="A120" s="488"/>
      <c r="B120" s="488"/>
      <c r="C120" s="488"/>
      <c r="D120" s="488"/>
      <c r="E120" s="360"/>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c r="AI120" s="488"/>
      <c r="AJ120" s="488"/>
    </row>
    <row r="121" spans="1:36" s="478" customFormat="1" ht="13.5" customHeight="1">
      <c r="A121" s="488"/>
      <c r="B121" s="488"/>
      <c r="C121" s="488"/>
      <c r="D121" s="488"/>
      <c r="E121" s="360"/>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c r="AI121" s="488"/>
      <c r="AJ121" s="488"/>
    </row>
    <row r="122" spans="1:36" s="478" customFormat="1" ht="13.5" customHeight="1">
      <c r="A122" s="488"/>
      <c r="B122" s="488"/>
      <c r="C122" s="488"/>
      <c r="D122" s="488"/>
      <c r="E122" s="360"/>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c r="AI122" s="488"/>
      <c r="AJ122" s="488"/>
    </row>
    <row r="123" spans="1:36" s="478" customFormat="1" ht="13.5" customHeight="1">
      <c r="A123" s="488"/>
      <c r="B123" s="488"/>
      <c r="C123" s="488"/>
      <c r="D123" s="488"/>
      <c r="E123" s="360"/>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c r="AI123" s="488"/>
      <c r="AJ123" s="488"/>
    </row>
    <row r="124" spans="1:36" s="478" customFormat="1" ht="13.5" customHeight="1">
      <c r="A124" s="488"/>
      <c r="B124" s="488"/>
      <c r="C124" s="488"/>
      <c r="D124" s="488"/>
      <c r="E124" s="360"/>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c r="AI124" s="488"/>
      <c r="AJ124" s="488"/>
    </row>
    <row r="125" spans="1:36" s="478" customFormat="1" ht="13.5" customHeight="1">
      <c r="A125" s="488"/>
      <c r="B125" s="488"/>
      <c r="C125" s="488"/>
      <c r="D125" s="488"/>
      <c r="E125" s="360"/>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c r="AI125" s="488"/>
      <c r="AJ125" s="488"/>
    </row>
    <row r="126" spans="1:36" s="478" customFormat="1" ht="13.5" customHeight="1">
      <c r="A126" s="488"/>
      <c r="B126" s="488"/>
      <c r="C126" s="488"/>
      <c r="D126" s="488"/>
      <c r="E126" s="360"/>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c r="AI126" s="488"/>
      <c r="AJ126" s="488"/>
    </row>
    <row r="127" spans="1:36" s="478" customFormat="1" ht="13.5" customHeight="1">
      <c r="A127" s="488"/>
      <c r="B127" s="488"/>
      <c r="C127" s="488"/>
      <c r="D127" s="488"/>
      <c r="E127" s="360"/>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c r="AI127" s="488"/>
      <c r="AJ127" s="488"/>
    </row>
    <row r="128" spans="1:36" s="478" customFormat="1" ht="13.5" customHeight="1">
      <c r="A128" s="488"/>
      <c r="B128" s="488"/>
      <c r="C128" s="488"/>
      <c r="D128" s="488"/>
      <c r="E128" s="360"/>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c r="AI128" s="488"/>
      <c r="AJ128" s="488"/>
    </row>
    <row r="129" spans="1:36" s="478" customFormat="1" ht="13.5" customHeight="1">
      <c r="A129" s="488"/>
      <c r="B129" s="488"/>
      <c r="C129" s="488"/>
      <c r="D129" s="488"/>
      <c r="E129" s="360"/>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c r="AI129" s="488"/>
      <c r="AJ129" s="488"/>
    </row>
    <row r="130" spans="1:36" s="478" customFormat="1" ht="13.5" customHeight="1">
      <c r="A130" s="488"/>
      <c r="B130" s="488"/>
      <c r="C130" s="488"/>
      <c r="D130" s="488"/>
      <c r="E130" s="360"/>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c r="AI130" s="488"/>
      <c r="AJ130" s="488"/>
    </row>
    <row r="131" spans="1:36" s="478" customFormat="1" ht="13.5" customHeight="1">
      <c r="A131" s="488"/>
      <c r="B131" s="488"/>
      <c r="C131" s="488"/>
      <c r="D131" s="488"/>
      <c r="E131" s="360"/>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c r="AI131" s="488"/>
      <c r="AJ131" s="488"/>
    </row>
    <row r="132" spans="1:36" s="478" customFormat="1" ht="13.5" customHeight="1">
      <c r="A132" s="488"/>
      <c r="B132" s="488"/>
      <c r="C132" s="488"/>
      <c r="D132" s="488"/>
      <c r="E132" s="360"/>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c r="AI132" s="488"/>
      <c r="AJ132" s="488"/>
    </row>
    <row r="133" spans="1:36" ht="13.5" customHeight="1">
      <c r="A133" s="358"/>
      <c r="B133" s="358"/>
      <c r="C133" s="358"/>
      <c r="D133" s="358"/>
      <c r="E133" s="274"/>
      <c r="F133" s="358"/>
      <c r="G133" s="358"/>
      <c r="H133" s="358"/>
      <c r="I133" s="358"/>
      <c r="J133" s="488"/>
      <c r="K133" s="488"/>
      <c r="L133" s="488"/>
      <c r="M133" s="488"/>
      <c r="N133" s="488"/>
      <c r="O133" s="488"/>
      <c r="P133" s="488"/>
      <c r="Q133" s="358"/>
      <c r="R133" s="358"/>
      <c r="S133" s="358"/>
      <c r="T133" s="358"/>
      <c r="U133" s="358"/>
      <c r="V133" s="358"/>
      <c r="W133" s="358"/>
      <c r="X133" s="358"/>
      <c r="Y133" s="358"/>
      <c r="Z133" s="358"/>
      <c r="AA133" s="358"/>
      <c r="AB133" s="358"/>
      <c r="AC133" s="358"/>
      <c r="AD133" s="358"/>
      <c r="AE133" s="358"/>
      <c r="AF133" s="358"/>
      <c r="AG133" s="358"/>
      <c r="AH133" s="358"/>
      <c r="AI133" s="358"/>
      <c r="AJ133" s="358"/>
    </row>
    <row r="134" spans="1:36" ht="13.5" customHeight="1">
      <c r="A134" s="358"/>
      <c r="B134" s="358"/>
      <c r="C134" s="358"/>
      <c r="D134" s="358"/>
      <c r="E134" s="274"/>
      <c r="F134" s="358"/>
      <c r="G134" s="358"/>
      <c r="H134" s="358"/>
      <c r="I134" s="358"/>
      <c r="J134" s="488"/>
      <c r="K134" s="488"/>
      <c r="L134" s="488"/>
      <c r="M134" s="488"/>
      <c r="N134" s="488"/>
      <c r="O134" s="488"/>
      <c r="P134" s="488"/>
      <c r="Q134" s="358"/>
      <c r="R134" s="358"/>
      <c r="S134" s="358"/>
      <c r="T134" s="358"/>
      <c r="U134" s="358"/>
      <c r="V134" s="358"/>
      <c r="W134" s="358"/>
      <c r="X134" s="358"/>
      <c r="Y134" s="358"/>
      <c r="Z134" s="358"/>
      <c r="AA134" s="358"/>
      <c r="AB134" s="358"/>
      <c r="AC134" s="358"/>
      <c r="AD134" s="358"/>
      <c r="AE134" s="358"/>
      <c r="AF134" s="358"/>
      <c r="AG134" s="358"/>
      <c r="AH134" s="358"/>
      <c r="AI134" s="358"/>
      <c r="AJ134" s="358"/>
    </row>
    <row r="135" spans="1:36" ht="13.5" customHeight="1">
      <c r="A135" s="358"/>
      <c r="B135" s="358"/>
      <c r="C135" s="358"/>
      <c r="D135" s="358"/>
      <c r="E135" s="274"/>
      <c r="F135" s="358"/>
      <c r="G135" s="358"/>
      <c r="H135" s="358"/>
      <c r="I135" s="358"/>
      <c r="J135" s="488"/>
      <c r="K135" s="488"/>
      <c r="L135" s="488"/>
      <c r="M135" s="488"/>
      <c r="N135" s="488"/>
      <c r="O135" s="488"/>
      <c r="P135" s="488"/>
      <c r="Q135" s="358"/>
      <c r="R135" s="358"/>
      <c r="S135" s="358"/>
      <c r="T135" s="358"/>
      <c r="U135" s="358"/>
      <c r="V135" s="358"/>
      <c r="W135" s="358"/>
      <c r="X135" s="358"/>
      <c r="Y135" s="358"/>
      <c r="Z135" s="358"/>
      <c r="AA135" s="358"/>
      <c r="AB135" s="358"/>
      <c r="AC135" s="358"/>
      <c r="AD135" s="358"/>
      <c r="AE135" s="358"/>
      <c r="AF135" s="358"/>
      <c r="AG135" s="358"/>
      <c r="AH135" s="358"/>
      <c r="AI135" s="358"/>
      <c r="AJ135" s="358"/>
    </row>
    <row r="136" spans="1:36" ht="13.5" customHeight="1">
      <c r="A136" s="358"/>
      <c r="B136" s="358"/>
      <c r="C136" s="358"/>
      <c r="D136" s="358"/>
      <c r="E136" s="274"/>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row>
    <row r="137" spans="1:36" ht="13.5" customHeight="1">
      <c r="A137" s="358"/>
      <c r="B137" s="358"/>
      <c r="C137" s="358"/>
      <c r="D137" s="358"/>
      <c r="E137" s="274"/>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row>
    <row r="138" spans="1:36" ht="13.5" customHeight="1">
      <c r="A138" s="358"/>
      <c r="B138" s="358"/>
      <c r="C138" s="358"/>
      <c r="D138" s="358"/>
      <c r="E138" s="274"/>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row>
    <row r="139" spans="1:36" ht="13.5" customHeight="1">
      <c r="A139" s="358"/>
      <c r="B139" s="358"/>
      <c r="C139" s="358"/>
      <c r="D139" s="358"/>
      <c r="E139" s="274"/>
      <c r="F139" s="358"/>
      <c r="G139" s="358"/>
      <c r="H139" s="358"/>
      <c r="I139" s="358"/>
      <c r="J139" s="358"/>
      <c r="K139" s="358"/>
      <c r="L139" s="358"/>
      <c r="M139" s="358"/>
      <c r="N139" s="358"/>
      <c r="O139" s="358"/>
      <c r="P139" s="358"/>
      <c r="Q139" s="358"/>
      <c r="R139" s="358"/>
      <c r="S139" s="358"/>
      <c r="T139" s="358"/>
      <c r="U139" s="358"/>
      <c r="V139" s="358"/>
      <c r="W139" s="358"/>
      <c r="X139" s="358"/>
      <c r="Y139" s="358"/>
      <c r="Z139" s="358"/>
      <c r="AA139" s="358"/>
      <c r="AB139" s="358"/>
      <c r="AC139" s="358"/>
      <c r="AD139" s="358"/>
      <c r="AE139" s="358"/>
      <c r="AF139" s="358"/>
      <c r="AG139" s="358"/>
      <c r="AH139" s="358"/>
      <c r="AI139" s="358"/>
      <c r="AJ139" s="358"/>
    </row>
    <row r="140" spans="1:36" ht="13.5" customHeight="1">
      <c r="A140" s="358"/>
      <c r="B140" s="358"/>
      <c r="C140" s="358"/>
      <c r="D140" s="358"/>
      <c r="E140" s="274"/>
      <c r="F140" s="358"/>
      <c r="G140" s="358"/>
      <c r="H140" s="358"/>
      <c r="I140" s="358"/>
      <c r="J140" s="358"/>
      <c r="K140" s="358"/>
      <c r="L140" s="358"/>
      <c r="M140" s="358"/>
      <c r="N140" s="358"/>
      <c r="O140" s="358"/>
      <c r="P140" s="358"/>
      <c r="Q140" s="358"/>
      <c r="R140" s="358"/>
      <c r="S140" s="358"/>
      <c r="T140" s="358"/>
      <c r="U140" s="358"/>
      <c r="V140" s="358"/>
      <c r="W140" s="358"/>
      <c r="X140" s="358"/>
      <c r="Y140" s="358"/>
      <c r="Z140" s="358"/>
      <c r="AA140" s="358"/>
      <c r="AB140" s="358"/>
      <c r="AC140" s="358"/>
      <c r="AD140" s="358"/>
      <c r="AE140" s="358"/>
      <c r="AF140" s="358"/>
      <c r="AG140" s="358"/>
      <c r="AH140" s="358"/>
      <c r="AI140" s="358"/>
      <c r="AJ140" s="358"/>
    </row>
    <row r="141" spans="1:36" ht="13.5" customHeight="1">
      <c r="A141" s="358"/>
      <c r="B141" s="358"/>
      <c r="C141" s="358"/>
      <c r="D141" s="358"/>
      <c r="E141" s="274"/>
      <c r="F141" s="358"/>
      <c r="G141" s="358"/>
      <c r="H141" s="358"/>
      <c r="I141" s="358"/>
      <c r="J141" s="358"/>
      <c r="K141" s="358"/>
      <c r="L141" s="358"/>
      <c r="M141" s="358"/>
      <c r="N141" s="358"/>
      <c r="O141" s="358"/>
      <c r="P141" s="358"/>
      <c r="Q141" s="358"/>
      <c r="R141" s="358"/>
      <c r="S141" s="358"/>
      <c r="T141" s="358"/>
      <c r="U141" s="358"/>
      <c r="V141" s="358"/>
      <c r="W141" s="358"/>
      <c r="X141" s="358"/>
      <c r="Y141" s="358"/>
      <c r="Z141" s="358"/>
      <c r="AA141" s="358"/>
      <c r="AB141" s="358"/>
      <c r="AC141" s="358"/>
      <c r="AD141" s="358"/>
      <c r="AE141" s="358"/>
      <c r="AF141" s="358"/>
      <c r="AG141" s="358"/>
      <c r="AH141" s="358"/>
      <c r="AI141" s="358"/>
      <c r="AJ141" s="358"/>
    </row>
    <row r="142" spans="1:36" ht="13.5" customHeight="1">
      <c r="A142" s="358"/>
      <c r="B142" s="358"/>
      <c r="C142" s="358"/>
      <c r="D142" s="358"/>
      <c r="E142" s="274"/>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row>
    <row r="143" spans="1:36" ht="13.5" customHeight="1">
      <c r="A143" s="358"/>
      <c r="B143" s="358"/>
      <c r="C143" s="358"/>
      <c r="D143" s="358"/>
      <c r="E143" s="274"/>
      <c r="F143" s="358"/>
      <c r="G143" s="358"/>
      <c r="H143" s="358"/>
      <c r="I143" s="358"/>
      <c r="J143" s="358"/>
      <c r="K143" s="358"/>
      <c r="L143" s="358"/>
      <c r="M143" s="358"/>
      <c r="N143" s="358"/>
      <c r="O143" s="358"/>
      <c r="P143" s="358"/>
      <c r="Q143" s="358"/>
      <c r="R143" s="358"/>
      <c r="S143" s="358"/>
      <c r="T143" s="358"/>
      <c r="U143" s="358"/>
      <c r="V143" s="358"/>
      <c r="W143" s="358"/>
      <c r="X143" s="358"/>
      <c r="Y143" s="358"/>
      <c r="Z143" s="358"/>
      <c r="AA143" s="358"/>
      <c r="AB143" s="358"/>
      <c r="AC143" s="358"/>
      <c r="AD143" s="358"/>
      <c r="AE143" s="358"/>
      <c r="AF143" s="358"/>
      <c r="AG143" s="358"/>
      <c r="AH143" s="358"/>
      <c r="AI143" s="358"/>
      <c r="AJ143" s="358"/>
    </row>
    <row r="144" spans="1:36" ht="13.5" customHeight="1">
      <c r="A144" s="358"/>
      <c r="B144" s="358"/>
      <c r="C144" s="358"/>
      <c r="D144" s="358"/>
      <c r="E144" s="274"/>
      <c r="F144" s="358"/>
      <c r="G144" s="358"/>
      <c r="H144" s="358"/>
      <c r="I144" s="358"/>
      <c r="J144" s="358"/>
      <c r="K144" s="358"/>
      <c r="L144" s="358"/>
      <c r="M144" s="358"/>
      <c r="N144" s="358"/>
      <c r="O144" s="358"/>
      <c r="P144" s="358"/>
      <c r="Q144" s="358"/>
      <c r="R144" s="358"/>
      <c r="S144" s="358"/>
      <c r="T144" s="358"/>
      <c r="U144" s="358"/>
      <c r="V144" s="358"/>
      <c r="W144" s="358"/>
      <c r="X144" s="358"/>
      <c r="Y144" s="358"/>
      <c r="Z144" s="358"/>
      <c r="AA144" s="358"/>
      <c r="AB144" s="358"/>
      <c r="AC144" s="358"/>
      <c r="AD144" s="358"/>
      <c r="AE144" s="358"/>
      <c r="AF144" s="358"/>
      <c r="AG144" s="358"/>
      <c r="AH144" s="358"/>
      <c r="AI144" s="358"/>
      <c r="AJ144" s="358"/>
    </row>
    <row r="145" spans="1:36" ht="13.5" customHeight="1">
      <c r="A145" s="358"/>
      <c r="B145" s="358"/>
      <c r="C145" s="358"/>
      <c r="D145" s="358"/>
      <c r="E145" s="274"/>
      <c r="F145" s="358"/>
      <c r="G145" s="358"/>
      <c r="H145" s="358"/>
      <c r="I145" s="358"/>
      <c r="J145" s="358"/>
      <c r="K145" s="358"/>
      <c r="L145" s="358"/>
      <c r="M145" s="358"/>
      <c r="N145" s="358"/>
      <c r="O145" s="358"/>
      <c r="P145" s="358"/>
      <c r="Q145" s="358"/>
      <c r="R145" s="358"/>
      <c r="S145" s="358"/>
      <c r="T145" s="358"/>
      <c r="U145" s="358"/>
      <c r="V145" s="358"/>
      <c r="W145" s="358"/>
      <c r="X145" s="358"/>
      <c r="Y145" s="358"/>
      <c r="Z145" s="358"/>
      <c r="AA145" s="358"/>
      <c r="AB145" s="358"/>
      <c r="AC145" s="358"/>
      <c r="AD145" s="358"/>
      <c r="AE145" s="358"/>
      <c r="AF145" s="358"/>
      <c r="AG145" s="358"/>
      <c r="AH145" s="358"/>
      <c r="AI145" s="358"/>
      <c r="AJ145" s="358"/>
    </row>
    <row r="146" spans="1:36" ht="13.5" customHeight="1">
      <c r="A146" s="358"/>
      <c r="B146" s="358"/>
      <c r="C146" s="358"/>
      <c r="D146" s="358"/>
      <c r="E146" s="274"/>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8"/>
      <c r="AD146" s="358"/>
      <c r="AE146" s="358"/>
      <c r="AF146" s="358"/>
      <c r="AG146" s="358"/>
      <c r="AH146" s="358"/>
      <c r="AI146" s="358"/>
      <c r="AJ146" s="358"/>
    </row>
    <row r="147" spans="1:36" ht="13.5" customHeight="1">
      <c r="A147" s="358"/>
      <c r="B147" s="358"/>
      <c r="C147" s="358"/>
      <c r="D147" s="358"/>
      <c r="E147" s="274"/>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row>
    <row r="148" spans="1:36" ht="13.5" customHeight="1">
      <c r="A148" s="358"/>
      <c r="B148" s="358"/>
      <c r="C148" s="358"/>
      <c r="D148" s="358"/>
      <c r="E148" s="274"/>
      <c r="F148" s="358"/>
      <c r="G148" s="358"/>
      <c r="H148" s="358"/>
      <c r="I148" s="358"/>
      <c r="J148" s="358"/>
      <c r="K148" s="358"/>
      <c r="L148" s="358"/>
      <c r="M148" s="358"/>
      <c r="N148" s="358"/>
      <c r="O148" s="358"/>
      <c r="P148" s="358"/>
      <c r="Q148" s="358"/>
      <c r="R148" s="358"/>
      <c r="S148" s="358"/>
      <c r="T148" s="358"/>
      <c r="U148" s="358"/>
      <c r="V148" s="358"/>
      <c r="W148" s="358"/>
      <c r="X148" s="358"/>
      <c r="Y148" s="358"/>
      <c r="Z148" s="358"/>
      <c r="AA148" s="358"/>
      <c r="AB148" s="358"/>
      <c r="AC148" s="358"/>
      <c r="AD148" s="358"/>
      <c r="AE148" s="358"/>
      <c r="AF148" s="358"/>
      <c r="AG148" s="358"/>
      <c r="AH148" s="358"/>
      <c r="AI148" s="358"/>
      <c r="AJ148" s="358"/>
    </row>
    <row r="149" spans="1:36" ht="13.5" customHeight="1">
      <c r="A149" s="358"/>
      <c r="B149" s="358"/>
      <c r="C149" s="358"/>
      <c r="D149" s="358"/>
      <c r="E149" s="274"/>
      <c r="F149" s="358"/>
      <c r="G149" s="358"/>
      <c r="H149" s="358"/>
      <c r="I149" s="358"/>
      <c r="J149" s="358"/>
      <c r="K149" s="358"/>
      <c r="L149" s="358"/>
      <c r="M149" s="358"/>
      <c r="N149" s="358"/>
      <c r="O149" s="358"/>
      <c r="P149" s="358"/>
      <c r="Q149" s="358"/>
      <c r="R149" s="358"/>
      <c r="S149" s="358"/>
      <c r="T149" s="358"/>
      <c r="U149" s="358"/>
      <c r="V149" s="358"/>
      <c r="W149" s="358"/>
      <c r="X149" s="358"/>
      <c r="Y149" s="358"/>
      <c r="Z149" s="358"/>
      <c r="AA149" s="358"/>
      <c r="AB149" s="358"/>
      <c r="AC149" s="358"/>
      <c r="AD149" s="358"/>
      <c r="AE149" s="358"/>
      <c r="AF149" s="358"/>
      <c r="AG149" s="358"/>
      <c r="AH149" s="358"/>
      <c r="AI149" s="358"/>
      <c r="AJ149" s="358"/>
    </row>
    <row r="150" spans="1:36" ht="13.5" customHeight="1">
      <c r="A150" s="358"/>
      <c r="B150" s="358"/>
      <c r="C150" s="358"/>
      <c r="D150" s="358"/>
      <c r="E150" s="274"/>
      <c r="F150" s="358"/>
      <c r="G150" s="358"/>
      <c r="H150" s="358"/>
      <c r="I150" s="358"/>
      <c r="J150" s="358"/>
      <c r="K150" s="358"/>
      <c r="L150" s="358"/>
      <c r="M150" s="358"/>
      <c r="N150" s="358"/>
      <c r="O150" s="358"/>
      <c r="P150" s="358"/>
      <c r="Q150" s="358"/>
      <c r="R150" s="358"/>
      <c r="S150" s="358"/>
      <c r="T150" s="358"/>
      <c r="U150" s="358"/>
      <c r="V150" s="358"/>
      <c r="W150" s="358"/>
      <c r="X150" s="358"/>
      <c r="Y150" s="358"/>
      <c r="Z150" s="358"/>
      <c r="AA150" s="358"/>
      <c r="AB150" s="358"/>
      <c r="AC150" s="358"/>
      <c r="AD150" s="358"/>
      <c r="AE150" s="358"/>
      <c r="AF150" s="358"/>
      <c r="AG150" s="358"/>
      <c r="AH150" s="358"/>
      <c r="AI150" s="358"/>
      <c r="AJ150" s="358"/>
    </row>
    <row r="151" spans="1:36" ht="13.5" customHeight="1">
      <c r="A151" s="358"/>
      <c r="B151" s="358"/>
      <c r="C151" s="358"/>
      <c r="D151" s="358"/>
      <c r="E151" s="274"/>
      <c r="F151" s="358"/>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358"/>
      <c r="AG151" s="358"/>
      <c r="AH151" s="358"/>
      <c r="AI151" s="358"/>
      <c r="AJ151" s="358"/>
    </row>
    <row r="152" spans="1:36" ht="13.5" customHeight="1">
      <c r="A152" s="358"/>
      <c r="B152" s="358"/>
      <c r="C152" s="358"/>
      <c r="D152" s="358"/>
      <c r="E152" s="274"/>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row>
    <row r="153" spans="1:36" ht="13.5" customHeight="1">
      <c r="A153" s="358"/>
      <c r="B153" s="358"/>
      <c r="C153" s="358"/>
      <c r="D153" s="358"/>
      <c r="E153" s="274"/>
      <c r="F153" s="358"/>
      <c r="G153" s="358"/>
      <c r="H153" s="358"/>
      <c r="I153" s="358"/>
      <c r="J153" s="358"/>
      <c r="K153" s="358"/>
      <c r="L153" s="358"/>
      <c r="M153" s="358"/>
      <c r="N153" s="358"/>
      <c r="O153" s="358"/>
      <c r="P153" s="358"/>
      <c r="Q153" s="358"/>
      <c r="R153" s="358"/>
      <c r="S153" s="358"/>
      <c r="T153" s="358"/>
      <c r="U153" s="358"/>
      <c r="V153" s="358"/>
      <c r="W153" s="358"/>
      <c r="X153" s="358"/>
      <c r="Y153" s="358"/>
      <c r="Z153" s="358"/>
      <c r="AA153" s="358"/>
      <c r="AB153" s="358"/>
      <c r="AC153" s="358"/>
      <c r="AD153" s="358"/>
      <c r="AE153" s="358"/>
      <c r="AF153" s="358"/>
      <c r="AG153" s="358"/>
      <c r="AH153" s="358"/>
      <c r="AI153" s="358"/>
      <c r="AJ153" s="358"/>
    </row>
    <row r="154" spans="1:36" ht="13.5" customHeight="1">
      <c r="A154" s="358"/>
      <c r="B154" s="358"/>
      <c r="C154" s="358"/>
      <c r="D154" s="358"/>
      <c r="E154" s="274"/>
      <c r="F154" s="358"/>
      <c r="G154" s="358"/>
      <c r="H154" s="358"/>
      <c r="I154" s="358"/>
      <c r="J154" s="358"/>
      <c r="K154" s="358"/>
      <c r="L154" s="358"/>
      <c r="M154" s="358"/>
      <c r="N154" s="358"/>
      <c r="O154" s="358"/>
      <c r="P154" s="358"/>
      <c r="Q154" s="358"/>
      <c r="R154" s="358"/>
      <c r="S154" s="358"/>
      <c r="T154" s="358"/>
      <c r="U154" s="358"/>
      <c r="V154" s="358"/>
      <c r="W154" s="358"/>
      <c r="X154" s="358"/>
      <c r="Y154" s="358"/>
      <c r="Z154" s="358"/>
      <c r="AA154" s="358"/>
      <c r="AB154" s="358"/>
      <c r="AC154" s="358"/>
      <c r="AD154" s="358"/>
      <c r="AE154" s="358"/>
      <c r="AF154" s="358"/>
      <c r="AG154" s="358"/>
      <c r="AH154" s="358"/>
      <c r="AI154" s="358"/>
      <c r="AJ154" s="358"/>
    </row>
    <row r="155" spans="1:36" ht="13.5" customHeight="1">
      <c r="A155" s="358"/>
      <c r="B155" s="358"/>
      <c r="C155" s="358"/>
      <c r="D155" s="358"/>
      <c r="E155" s="274"/>
      <c r="F155" s="358"/>
      <c r="G155" s="358"/>
      <c r="H155" s="358"/>
      <c r="I155" s="358"/>
      <c r="J155" s="358"/>
      <c r="K155" s="358"/>
      <c r="L155" s="358"/>
      <c r="M155" s="358"/>
      <c r="N155" s="358"/>
      <c r="O155" s="358"/>
      <c r="P155" s="358"/>
      <c r="Q155" s="358"/>
      <c r="R155" s="358"/>
      <c r="S155" s="358"/>
      <c r="T155" s="358"/>
      <c r="U155" s="358"/>
      <c r="V155" s="358"/>
      <c r="W155" s="358"/>
      <c r="X155" s="358"/>
      <c r="Y155" s="358"/>
      <c r="Z155" s="358"/>
      <c r="AA155" s="358"/>
      <c r="AB155" s="358"/>
      <c r="AC155" s="358"/>
      <c r="AD155" s="358"/>
      <c r="AE155" s="358"/>
      <c r="AF155" s="358"/>
      <c r="AG155" s="358"/>
      <c r="AH155" s="358"/>
      <c r="AI155" s="358"/>
      <c r="AJ155" s="358"/>
    </row>
    <row r="156" spans="1:36" ht="13.5" customHeight="1">
      <c r="A156" s="358"/>
      <c r="B156" s="358"/>
      <c r="C156" s="358"/>
      <c r="D156" s="358"/>
      <c r="E156" s="274"/>
      <c r="F156" s="358"/>
      <c r="G156" s="358"/>
      <c r="H156" s="358"/>
      <c r="I156" s="358"/>
      <c r="J156" s="358"/>
      <c r="K156" s="358"/>
      <c r="L156" s="358"/>
      <c r="M156" s="358"/>
      <c r="N156" s="358"/>
      <c r="O156" s="358"/>
      <c r="P156" s="358"/>
      <c r="Q156" s="358"/>
      <c r="R156" s="358"/>
      <c r="S156" s="358"/>
      <c r="T156" s="358"/>
      <c r="U156" s="358"/>
      <c r="V156" s="358"/>
      <c r="W156" s="358"/>
      <c r="X156" s="358"/>
      <c r="Y156" s="358"/>
      <c r="Z156" s="358"/>
      <c r="AA156" s="358"/>
      <c r="AB156" s="358"/>
      <c r="AC156" s="358"/>
      <c r="AD156" s="358"/>
      <c r="AE156" s="358"/>
      <c r="AF156" s="358"/>
      <c r="AG156" s="358"/>
      <c r="AH156" s="358"/>
      <c r="AI156" s="358"/>
      <c r="AJ156" s="358"/>
    </row>
    <row r="157" spans="1:36" ht="13.5" customHeight="1">
      <c r="A157" s="358"/>
      <c r="B157" s="358"/>
      <c r="C157" s="358"/>
      <c r="D157" s="358"/>
      <c r="E157" s="274"/>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row>
    <row r="158" spans="1:36" ht="13.5" customHeight="1">
      <c r="A158" s="358"/>
      <c r="B158" s="358"/>
      <c r="C158" s="358"/>
      <c r="D158" s="358"/>
      <c r="E158" s="274"/>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row>
    <row r="159" spans="1:36" ht="13.5" customHeight="1">
      <c r="A159" s="358"/>
      <c r="B159" s="358"/>
      <c r="C159" s="358"/>
      <c r="D159" s="358"/>
      <c r="E159" s="274"/>
      <c r="F159" s="358"/>
      <c r="G159" s="358"/>
      <c r="H159" s="358"/>
      <c r="I159" s="358"/>
      <c r="J159" s="358"/>
      <c r="K159" s="358"/>
      <c r="L159" s="358"/>
      <c r="M159" s="358"/>
      <c r="N159" s="358"/>
      <c r="O159" s="358"/>
      <c r="P159" s="358"/>
      <c r="Q159" s="358"/>
      <c r="R159" s="358"/>
      <c r="S159" s="358"/>
      <c r="T159" s="358"/>
      <c r="U159" s="358"/>
      <c r="V159" s="358"/>
      <c r="W159" s="358"/>
      <c r="X159" s="358"/>
      <c r="Y159" s="358"/>
      <c r="Z159" s="358"/>
      <c r="AA159" s="358"/>
      <c r="AB159" s="358"/>
      <c r="AC159" s="358"/>
      <c r="AD159" s="358"/>
      <c r="AE159" s="358"/>
      <c r="AF159" s="358"/>
      <c r="AG159" s="358"/>
      <c r="AH159" s="358"/>
      <c r="AI159" s="358"/>
      <c r="AJ159" s="358"/>
    </row>
    <row r="160" spans="1:36" ht="13.5" customHeight="1">
      <c r="A160" s="358"/>
      <c r="B160" s="358"/>
      <c r="C160" s="358"/>
      <c r="D160" s="358"/>
      <c r="E160" s="274"/>
      <c r="F160" s="358"/>
      <c r="G160" s="358"/>
      <c r="H160" s="358"/>
      <c r="I160" s="358"/>
      <c r="J160" s="358"/>
      <c r="K160" s="358"/>
      <c r="L160" s="358"/>
      <c r="M160" s="358"/>
      <c r="N160" s="358"/>
      <c r="O160" s="358"/>
      <c r="P160" s="358"/>
      <c r="Q160" s="358"/>
      <c r="R160" s="358"/>
      <c r="S160" s="358"/>
      <c r="T160" s="358"/>
      <c r="U160" s="358"/>
      <c r="V160" s="358"/>
      <c r="W160" s="358"/>
      <c r="X160" s="358"/>
      <c r="Y160" s="358"/>
      <c r="Z160" s="358"/>
      <c r="AA160" s="358"/>
      <c r="AB160" s="358"/>
      <c r="AC160" s="358"/>
      <c r="AD160" s="358"/>
      <c r="AE160" s="358"/>
      <c r="AF160" s="358"/>
      <c r="AG160" s="358"/>
      <c r="AH160" s="358"/>
      <c r="AI160" s="358"/>
      <c r="AJ160" s="358"/>
    </row>
    <row r="161" spans="1:36" ht="13.5" customHeight="1">
      <c r="A161" s="358"/>
      <c r="B161" s="358"/>
      <c r="C161" s="358"/>
      <c r="D161" s="358"/>
      <c r="E161" s="274"/>
      <c r="F161" s="358"/>
      <c r="G161" s="358"/>
      <c r="H161" s="358"/>
      <c r="I161" s="358"/>
      <c r="J161" s="358"/>
      <c r="K161" s="358"/>
      <c r="L161" s="358"/>
      <c r="M161" s="358"/>
      <c r="N161" s="358"/>
      <c r="O161" s="358"/>
      <c r="P161" s="358"/>
      <c r="Q161" s="358"/>
      <c r="R161" s="358"/>
      <c r="S161" s="358"/>
      <c r="T161" s="358"/>
      <c r="U161" s="358"/>
      <c r="V161" s="358"/>
      <c r="W161" s="358"/>
      <c r="X161" s="358"/>
      <c r="Y161" s="358"/>
      <c r="Z161" s="358"/>
      <c r="AA161" s="358"/>
      <c r="AB161" s="358"/>
      <c r="AC161" s="358"/>
      <c r="AD161" s="358"/>
      <c r="AE161" s="358"/>
      <c r="AF161" s="358"/>
      <c r="AG161" s="358"/>
      <c r="AH161" s="358"/>
      <c r="AI161" s="358"/>
      <c r="AJ161" s="358"/>
    </row>
    <row r="162" spans="1:36" ht="13.5" customHeight="1">
      <c r="A162" s="358"/>
      <c r="B162" s="358"/>
      <c r="C162" s="358"/>
      <c r="D162" s="358"/>
      <c r="E162" s="274"/>
      <c r="F162" s="358"/>
      <c r="G162" s="358"/>
      <c r="H162" s="358"/>
      <c r="I162" s="358"/>
      <c r="J162" s="358"/>
      <c r="K162" s="358"/>
      <c r="L162" s="358"/>
      <c r="M162" s="358"/>
      <c r="N162" s="358"/>
      <c r="O162" s="358"/>
      <c r="P162" s="358"/>
      <c r="Q162" s="358"/>
      <c r="R162" s="358"/>
      <c r="S162" s="358"/>
      <c r="T162" s="358"/>
      <c r="U162" s="358"/>
      <c r="V162" s="358"/>
      <c r="W162" s="358"/>
      <c r="X162" s="358"/>
      <c r="Y162" s="358"/>
      <c r="Z162" s="358"/>
      <c r="AA162" s="358"/>
      <c r="AB162" s="358"/>
      <c r="AC162" s="358"/>
      <c r="AD162" s="358"/>
      <c r="AE162" s="358"/>
      <c r="AF162" s="358"/>
      <c r="AG162" s="358"/>
      <c r="AH162" s="358"/>
      <c r="AI162" s="358"/>
      <c r="AJ162" s="358"/>
    </row>
    <row r="163" spans="1:36" ht="13.5" customHeight="1">
      <c r="A163" s="358"/>
      <c r="B163" s="358"/>
      <c r="C163" s="358"/>
      <c r="D163" s="358"/>
      <c r="E163" s="274"/>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8"/>
      <c r="AG163" s="358"/>
      <c r="AH163" s="358"/>
      <c r="AI163" s="358"/>
      <c r="AJ163" s="358"/>
    </row>
    <row r="164" spans="1:36" ht="13.5" customHeight="1">
      <c r="A164" s="358"/>
      <c r="B164" s="358"/>
      <c r="C164" s="358"/>
      <c r="D164" s="358"/>
      <c r="E164" s="274"/>
      <c r="F164" s="358"/>
      <c r="G164" s="358"/>
      <c r="H164" s="358"/>
      <c r="I164" s="358"/>
      <c r="J164" s="358"/>
      <c r="K164" s="358"/>
      <c r="L164" s="358"/>
      <c r="M164" s="358"/>
      <c r="N164" s="358"/>
      <c r="O164" s="358"/>
      <c r="P164" s="358"/>
      <c r="Q164" s="358"/>
      <c r="R164" s="358"/>
      <c r="S164" s="358"/>
      <c r="T164" s="358"/>
      <c r="U164" s="358"/>
      <c r="V164" s="358"/>
      <c r="W164" s="358"/>
      <c r="X164" s="358"/>
      <c r="Y164" s="358"/>
      <c r="Z164" s="358"/>
      <c r="AA164" s="358"/>
      <c r="AB164" s="358"/>
      <c r="AC164" s="358"/>
      <c r="AD164" s="358"/>
      <c r="AE164" s="358"/>
      <c r="AF164" s="358"/>
      <c r="AG164" s="358"/>
      <c r="AH164" s="358"/>
      <c r="AI164" s="358"/>
      <c r="AJ164" s="358"/>
    </row>
    <row r="165" spans="1:36" ht="13.5" customHeight="1">
      <c r="A165" s="358"/>
      <c r="B165" s="358"/>
      <c r="C165" s="358"/>
      <c r="D165" s="358"/>
      <c r="E165" s="274"/>
      <c r="F165" s="358"/>
      <c r="G165" s="358"/>
      <c r="H165" s="358"/>
      <c r="I165" s="358"/>
      <c r="J165" s="358"/>
      <c r="K165" s="358"/>
      <c r="L165" s="358"/>
      <c r="M165" s="358"/>
      <c r="N165" s="358"/>
      <c r="O165" s="358"/>
      <c r="P165" s="358"/>
      <c r="Q165" s="358"/>
      <c r="R165" s="358"/>
      <c r="S165" s="358"/>
      <c r="T165" s="358"/>
      <c r="U165" s="358"/>
      <c r="V165" s="358"/>
      <c r="W165" s="358"/>
      <c r="X165" s="358"/>
      <c r="Y165" s="358"/>
      <c r="Z165" s="358"/>
      <c r="AA165" s="358"/>
      <c r="AB165" s="358"/>
      <c r="AC165" s="358"/>
      <c r="AD165" s="358"/>
      <c r="AE165" s="358"/>
      <c r="AF165" s="358"/>
      <c r="AG165" s="358"/>
      <c r="AH165" s="358"/>
      <c r="AI165" s="358"/>
      <c r="AJ165" s="358"/>
    </row>
    <row r="166" spans="1:36" ht="13.5" customHeight="1">
      <c r="A166" s="358"/>
      <c r="B166" s="358"/>
      <c r="C166" s="358"/>
      <c r="D166" s="358"/>
      <c r="E166" s="274"/>
      <c r="F166" s="358"/>
      <c r="G166" s="358"/>
      <c r="H166" s="358"/>
      <c r="I166" s="358"/>
      <c r="J166" s="358"/>
      <c r="K166" s="358"/>
      <c r="L166" s="358"/>
      <c r="M166" s="358"/>
      <c r="N166" s="358"/>
      <c r="O166" s="358"/>
      <c r="P166" s="358"/>
      <c r="Q166" s="358"/>
      <c r="R166" s="358"/>
      <c r="S166" s="358"/>
      <c r="T166" s="358"/>
      <c r="U166" s="358"/>
      <c r="V166" s="358"/>
      <c r="W166" s="358"/>
      <c r="X166" s="358"/>
      <c r="Y166" s="358"/>
      <c r="Z166" s="358"/>
      <c r="AA166" s="358"/>
      <c r="AB166" s="358"/>
      <c r="AC166" s="358"/>
      <c r="AD166" s="358"/>
      <c r="AE166" s="358"/>
      <c r="AF166" s="358"/>
      <c r="AG166" s="358"/>
      <c r="AH166" s="358"/>
      <c r="AI166" s="358"/>
      <c r="AJ166" s="358"/>
    </row>
    <row r="167" spans="1:36" ht="13.5" customHeight="1">
      <c r="A167" s="358"/>
      <c r="B167" s="358"/>
      <c r="C167" s="358"/>
      <c r="D167" s="358"/>
      <c r="E167" s="274"/>
      <c r="F167" s="358"/>
      <c r="G167" s="358"/>
      <c r="H167" s="358"/>
      <c r="I167" s="358"/>
      <c r="J167" s="358"/>
      <c r="K167" s="358"/>
      <c r="L167" s="358"/>
      <c r="M167" s="358"/>
      <c r="N167" s="358"/>
      <c r="O167" s="358"/>
      <c r="P167" s="358"/>
      <c r="Q167" s="358"/>
      <c r="R167" s="358"/>
      <c r="S167" s="358"/>
      <c r="T167" s="358"/>
      <c r="U167" s="358"/>
      <c r="V167" s="358"/>
      <c r="W167" s="358"/>
      <c r="X167" s="358"/>
      <c r="Y167" s="358"/>
      <c r="Z167" s="358"/>
      <c r="AA167" s="358"/>
      <c r="AB167" s="358"/>
      <c r="AC167" s="358"/>
      <c r="AD167" s="358"/>
      <c r="AE167" s="358"/>
      <c r="AF167" s="358"/>
      <c r="AG167" s="358"/>
      <c r="AH167" s="358"/>
      <c r="AI167" s="358"/>
      <c r="AJ167" s="358"/>
    </row>
    <row r="168" spans="1:36" ht="13.5" customHeight="1">
      <c r="A168" s="358"/>
      <c r="B168" s="358"/>
      <c r="C168" s="358"/>
      <c r="D168" s="358"/>
      <c r="E168" s="274"/>
      <c r="F168" s="358"/>
      <c r="G168" s="358"/>
      <c r="H168" s="358"/>
      <c r="I168" s="358"/>
      <c r="J168" s="358"/>
      <c r="K168" s="358"/>
      <c r="L168" s="358"/>
      <c r="M168" s="358"/>
      <c r="N168" s="358"/>
      <c r="O168" s="358"/>
      <c r="P168" s="358"/>
      <c r="Q168" s="358"/>
      <c r="R168" s="358"/>
      <c r="S168" s="358"/>
      <c r="T168" s="358"/>
      <c r="U168" s="358"/>
      <c r="V168" s="358"/>
      <c r="W168" s="358"/>
      <c r="X168" s="358"/>
      <c r="Y168" s="358"/>
      <c r="Z168" s="358"/>
      <c r="AA168" s="358"/>
      <c r="AB168" s="358"/>
      <c r="AC168" s="358"/>
      <c r="AD168" s="358"/>
      <c r="AE168" s="358"/>
      <c r="AF168" s="358"/>
      <c r="AG168" s="358"/>
      <c r="AH168" s="358"/>
      <c r="AI168" s="358"/>
      <c r="AJ168" s="358"/>
    </row>
    <row r="169" spans="1:36" ht="13.5" customHeight="1">
      <c r="A169" s="358"/>
      <c r="B169" s="358"/>
      <c r="C169" s="358"/>
      <c r="D169" s="358"/>
      <c r="E169" s="274"/>
      <c r="F169" s="358"/>
      <c r="G169" s="358"/>
      <c r="H169" s="358"/>
      <c r="I169" s="358"/>
      <c r="J169" s="358"/>
      <c r="K169" s="358"/>
      <c r="L169" s="358"/>
      <c r="M169" s="358"/>
      <c r="N169" s="358"/>
      <c r="O169" s="358"/>
      <c r="P169" s="358"/>
      <c r="Q169" s="358"/>
      <c r="R169" s="358"/>
      <c r="S169" s="358"/>
      <c r="T169" s="358"/>
      <c r="U169" s="358"/>
      <c r="V169" s="358"/>
      <c r="W169" s="358"/>
      <c r="X169" s="358"/>
      <c r="Y169" s="358"/>
      <c r="Z169" s="358"/>
      <c r="AA169" s="358"/>
      <c r="AB169" s="358"/>
      <c r="AC169" s="358"/>
      <c r="AD169" s="358"/>
      <c r="AE169" s="358"/>
      <c r="AF169" s="358"/>
      <c r="AG169" s="358"/>
      <c r="AH169" s="358"/>
      <c r="AI169" s="358"/>
      <c r="AJ169" s="358"/>
    </row>
    <row r="170" spans="1:36" ht="13.5" customHeight="1">
      <c r="A170" s="358"/>
      <c r="B170" s="358"/>
      <c r="C170" s="358"/>
      <c r="D170" s="358"/>
      <c r="E170" s="274"/>
      <c r="F170" s="358"/>
      <c r="G170" s="358"/>
      <c r="H170" s="358"/>
      <c r="I170" s="358"/>
      <c r="J170" s="358"/>
      <c r="K170" s="358"/>
      <c r="L170" s="358"/>
      <c r="M170" s="358"/>
      <c r="N170" s="358"/>
      <c r="O170" s="358"/>
      <c r="P170" s="358"/>
      <c r="Q170" s="358"/>
      <c r="R170" s="358"/>
      <c r="S170" s="358"/>
      <c r="T170" s="358"/>
      <c r="U170" s="358"/>
      <c r="V170" s="358"/>
      <c r="W170" s="358"/>
      <c r="X170" s="358"/>
      <c r="Y170" s="358"/>
      <c r="Z170" s="358"/>
      <c r="AA170" s="358"/>
      <c r="AB170" s="358"/>
      <c r="AC170" s="358"/>
      <c r="AD170" s="358"/>
      <c r="AE170" s="358"/>
      <c r="AF170" s="358"/>
      <c r="AG170" s="358"/>
      <c r="AH170" s="358"/>
      <c r="AI170" s="358"/>
      <c r="AJ170" s="358"/>
    </row>
    <row r="171" spans="1:36" ht="13.5" customHeight="1">
      <c r="A171" s="358"/>
      <c r="B171" s="358"/>
      <c r="C171" s="358"/>
      <c r="D171" s="358"/>
      <c r="E171" s="274"/>
      <c r="F171" s="358"/>
      <c r="G171" s="358"/>
      <c r="H171" s="358"/>
      <c r="I171" s="358"/>
      <c r="J171" s="358"/>
      <c r="K171" s="358"/>
      <c r="L171" s="358"/>
      <c r="M171" s="358"/>
      <c r="N171" s="358"/>
      <c r="O171" s="358"/>
      <c r="P171" s="358"/>
      <c r="Q171" s="358"/>
      <c r="R171" s="358"/>
      <c r="S171" s="358"/>
      <c r="T171" s="358"/>
      <c r="U171" s="358"/>
      <c r="V171" s="358"/>
      <c r="W171" s="358"/>
      <c r="X171" s="358"/>
      <c r="Y171" s="358"/>
      <c r="Z171" s="358"/>
      <c r="AA171" s="358"/>
      <c r="AB171" s="358"/>
      <c r="AC171" s="358"/>
      <c r="AD171" s="358"/>
      <c r="AE171" s="358"/>
      <c r="AF171" s="358"/>
      <c r="AG171" s="358"/>
      <c r="AH171" s="358"/>
      <c r="AI171" s="358"/>
      <c r="AJ171" s="358"/>
    </row>
    <row r="172" spans="1:36" ht="13.5" customHeight="1">
      <c r="A172" s="358"/>
      <c r="B172" s="358"/>
      <c r="C172" s="358"/>
      <c r="D172" s="358"/>
      <c r="E172" s="274"/>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8"/>
      <c r="AG172" s="358"/>
      <c r="AH172" s="358"/>
      <c r="AI172" s="358"/>
      <c r="AJ172" s="358"/>
    </row>
    <row r="173" spans="1:36" ht="13.5" customHeight="1">
      <c r="A173" s="358"/>
      <c r="B173" s="358"/>
      <c r="C173" s="358"/>
      <c r="D173" s="358"/>
      <c r="E173" s="274"/>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row>
    <row r="174" spans="1:36" ht="13.5" customHeight="1">
      <c r="A174" s="358"/>
      <c r="B174" s="358"/>
      <c r="C174" s="358"/>
      <c r="D174" s="358"/>
      <c r="E174" s="274"/>
      <c r="F174" s="358"/>
      <c r="G174" s="358"/>
      <c r="H174" s="358"/>
      <c r="I174" s="358"/>
      <c r="J174" s="358"/>
      <c r="K174" s="358"/>
      <c r="L174" s="358"/>
      <c r="M174" s="358"/>
      <c r="N174" s="358"/>
      <c r="O174" s="358"/>
      <c r="P174" s="358"/>
      <c r="Q174" s="358"/>
      <c r="R174" s="358"/>
      <c r="S174" s="358"/>
      <c r="T174" s="358"/>
      <c r="U174" s="358"/>
      <c r="V174" s="358"/>
      <c r="W174" s="358"/>
      <c r="X174" s="358"/>
      <c r="Y174" s="358"/>
      <c r="Z174" s="358"/>
      <c r="AA174" s="358"/>
      <c r="AB174" s="358"/>
      <c r="AC174" s="358"/>
      <c r="AD174" s="358"/>
      <c r="AE174" s="358"/>
      <c r="AF174" s="358"/>
      <c r="AG174" s="358"/>
      <c r="AH174" s="358"/>
      <c r="AI174" s="358"/>
      <c r="AJ174" s="358"/>
    </row>
    <row r="175" spans="1:36" ht="13.5" customHeight="1">
      <c r="A175" s="358"/>
      <c r="B175" s="358"/>
      <c r="C175" s="358"/>
      <c r="D175" s="358"/>
      <c r="E175" s="274"/>
      <c r="F175" s="358"/>
      <c r="G175" s="358"/>
      <c r="H175" s="358"/>
      <c r="I175" s="358"/>
      <c r="J175" s="358"/>
      <c r="K175" s="358"/>
      <c r="L175" s="358"/>
      <c r="M175" s="358"/>
      <c r="N175" s="358"/>
      <c r="O175" s="358"/>
      <c r="P175" s="358"/>
      <c r="Q175" s="358"/>
      <c r="R175" s="358"/>
      <c r="S175" s="358"/>
      <c r="T175" s="358"/>
      <c r="U175" s="358"/>
      <c r="V175" s="358"/>
      <c r="W175" s="358"/>
      <c r="X175" s="358"/>
      <c r="Y175" s="358"/>
      <c r="Z175" s="358"/>
      <c r="AA175" s="358"/>
      <c r="AB175" s="358"/>
      <c r="AC175" s="358"/>
      <c r="AD175" s="358"/>
      <c r="AE175" s="358"/>
      <c r="AF175" s="358"/>
      <c r="AG175" s="358"/>
      <c r="AH175" s="358"/>
      <c r="AI175" s="358"/>
      <c r="AJ175" s="358"/>
    </row>
    <row r="176" spans="1:36" ht="13.5" customHeight="1">
      <c r="A176" s="358"/>
      <c r="B176" s="358"/>
      <c r="C176" s="358"/>
      <c r="D176" s="358"/>
      <c r="E176" s="274"/>
      <c r="F176" s="358"/>
      <c r="G176" s="358"/>
      <c r="H176" s="358"/>
      <c r="I176" s="358"/>
      <c r="J176" s="358"/>
      <c r="K176" s="358"/>
      <c r="L176" s="358"/>
      <c r="M176" s="358"/>
      <c r="N176" s="358"/>
      <c r="O176" s="358"/>
      <c r="P176" s="358"/>
      <c r="Q176" s="358"/>
      <c r="R176" s="358"/>
      <c r="S176" s="358"/>
      <c r="T176" s="358"/>
      <c r="U176" s="358"/>
      <c r="V176" s="358"/>
      <c r="W176" s="358"/>
      <c r="X176" s="358"/>
      <c r="Y176" s="358"/>
      <c r="Z176" s="358"/>
      <c r="AA176" s="358"/>
      <c r="AB176" s="358"/>
      <c r="AC176" s="358"/>
      <c r="AD176" s="358"/>
      <c r="AE176" s="358"/>
      <c r="AF176" s="358"/>
      <c r="AG176" s="358"/>
      <c r="AH176" s="358"/>
      <c r="AI176" s="358"/>
      <c r="AJ176" s="358"/>
    </row>
    <row r="177" spans="1:36" ht="13.5" customHeight="1">
      <c r="A177" s="358"/>
      <c r="B177" s="358"/>
      <c r="C177" s="358"/>
      <c r="D177" s="358"/>
      <c r="E177" s="274"/>
      <c r="F177" s="358"/>
      <c r="G177" s="358"/>
      <c r="H177" s="358"/>
      <c r="I177" s="358"/>
      <c r="J177" s="358"/>
      <c r="K177" s="358"/>
      <c r="L177" s="358"/>
      <c r="M177" s="358"/>
      <c r="N177" s="358"/>
      <c r="O177" s="358"/>
      <c r="P177" s="358"/>
      <c r="Q177" s="358"/>
      <c r="R177" s="358"/>
      <c r="S177" s="358"/>
      <c r="T177" s="358"/>
      <c r="U177" s="358"/>
      <c r="V177" s="358"/>
      <c r="W177" s="358"/>
      <c r="X177" s="358"/>
      <c r="Y177" s="358"/>
      <c r="Z177" s="358"/>
      <c r="AA177" s="358"/>
      <c r="AB177" s="358"/>
      <c r="AC177" s="358"/>
      <c r="AD177" s="358"/>
      <c r="AE177" s="358"/>
      <c r="AF177" s="358"/>
      <c r="AG177" s="358"/>
      <c r="AH177" s="358"/>
      <c r="AI177" s="358"/>
      <c r="AJ177" s="358"/>
    </row>
    <row r="178" spans="1:36" ht="13.5" customHeight="1">
      <c r="A178" s="358"/>
      <c r="B178" s="358"/>
      <c r="C178" s="358"/>
      <c r="D178" s="358"/>
      <c r="E178" s="274"/>
      <c r="F178" s="358"/>
      <c r="G178" s="358"/>
      <c r="H178" s="358"/>
      <c r="I178" s="358"/>
      <c r="J178" s="358"/>
      <c r="K178" s="358"/>
      <c r="L178" s="358"/>
      <c r="M178" s="358"/>
      <c r="N178" s="358"/>
      <c r="O178" s="358"/>
      <c r="P178" s="358"/>
      <c r="Q178" s="358"/>
      <c r="R178" s="358"/>
      <c r="S178" s="358"/>
      <c r="T178" s="358"/>
      <c r="U178" s="358"/>
      <c r="V178" s="358"/>
      <c r="W178" s="358"/>
      <c r="X178" s="358"/>
      <c r="Y178" s="358"/>
      <c r="Z178" s="358"/>
      <c r="AA178" s="358"/>
      <c r="AB178" s="358"/>
      <c r="AC178" s="358"/>
      <c r="AD178" s="358"/>
      <c r="AE178" s="358"/>
      <c r="AF178" s="358"/>
      <c r="AG178" s="358"/>
      <c r="AH178" s="358"/>
      <c r="AI178" s="358"/>
      <c r="AJ178" s="358"/>
    </row>
    <row r="179" spans="1:36" ht="13.5" customHeight="1">
      <c r="A179" s="358"/>
      <c r="B179" s="358"/>
      <c r="C179" s="358"/>
      <c r="D179" s="358"/>
      <c r="E179" s="274"/>
      <c r="F179" s="358"/>
      <c r="G179" s="358"/>
      <c r="H179" s="358"/>
      <c r="I179" s="358"/>
      <c r="J179" s="358"/>
      <c r="K179" s="358"/>
      <c r="L179" s="358"/>
      <c r="M179" s="358"/>
      <c r="N179" s="358"/>
      <c r="O179" s="358"/>
      <c r="P179" s="358"/>
      <c r="Q179" s="358"/>
      <c r="R179" s="358"/>
      <c r="S179" s="358"/>
      <c r="T179" s="358"/>
      <c r="U179" s="358"/>
      <c r="V179" s="358"/>
      <c r="W179" s="358"/>
      <c r="X179" s="358"/>
      <c r="Y179" s="358"/>
      <c r="Z179" s="358"/>
      <c r="AA179" s="358"/>
      <c r="AB179" s="358"/>
      <c r="AC179" s="358"/>
      <c r="AD179" s="358"/>
      <c r="AE179" s="358"/>
      <c r="AF179" s="358"/>
      <c r="AG179" s="358"/>
      <c r="AH179" s="358"/>
      <c r="AI179" s="358"/>
      <c r="AJ179" s="358"/>
    </row>
    <row r="180" spans="1:36" ht="13.5" customHeight="1">
      <c r="A180" s="358"/>
      <c r="B180" s="358"/>
      <c r="C180" s="358"/>
      <c r="D180" s="358"/>
      <c r="E180" s="274"/>
      <c r="F180" s="358"/>
      <c r="G180" s="358"/>
      <c r="H180" s="358"/>
      <c r="I180" s="358"/>
      <c r="J180" s="358"/>
      <c r="K180" s="358"/>
      <c r="L180" s="358"/>
      <c r="M180" s="358"/>
      <c r="N180" s="358"/>
      <c r="O180" s="358"/>
      <c r="P180" s="358"/>
      <c r="Q180" s="358"/>
      <c r="R180" s="358"/>
      <c r="S180" s="358"/>
      <c r="T180" s="358"/>
      <c r="U180" s="358"/>
      <c r="V180" s="358"/>
      <c r="W180" s="358"/>
      <c r="X180" s="358"/>
      <c r="Y180" s="358"/>
      <c r="Z180" s="358"/>
      <c r="AA180" s="358"/>
      <c r="AB180" s="358"/>
      <c r="AC180" s="358"/>
      <c r="AD180" s="358"/>
      <c r="AE180" s="358"/>
      <c r="AF180" s="358"/>
      <c r="AG180" s="358"/>
      <c r="AH180" s="358"/>
      <c r="AI180" s="358"/>
      <c r="AJ180" s="358"/>
    </row>
    <row r="181" spans="1:36" ht="13.5" customHeight="1">
      <c r="A181" s="358"/>
      <c r="B181" s="358"/>
      <c r="C181" s="358"/>
      <c r="D181" s="358"/>
      <c r="E181" s="274"/>
      <c r="F181" s="358"/>
      <c r="G181" s="358"/>
      <c r="H181" s="358"/>
      <c r="I181" s="358"/>
      <c r="J181" s="358"/>
      <c r="K181" s="358"/>
      <c r="L181" s="358"/>
      <c r="M181" s="358"/>
      <c r="N181" s="358"/>
      <c r="O181" s="358"/>
      <c r="P181" s="358"/>
      <c r="Q181" s="358"/>
      <c r="R181" s="358"/>
      <c r="S181" s="358"/>
      <c r="T181" s="358"/>
      <c r="U181" s="358"/>
      <c r="V181" s="358"/>
      <c r="W181" s="358"/>
      <c r="X181" s="358"/>
      <c r="Y181" s="358"/>
      <c r="Z181" s="358"/>
      <c r="AA181" s="358"/>
      <c r="AB181" s="358"/>
      <c r="AC181" s="358"/>
      <c r="AD181" s="358"/>
      <c r="AE181" s="358"/>
      <c r="AF181" s="358"/>
      <c r="AG181" s="358"/>
      <c r="AH181" s="358"/>
      <c r="AI181" s="358"/>
      <c r="AJ181" s="358"/>
    </row>
    <row r="182" spans="1:36" ht="13.5" customHeight="1">
      <c r="A182" s="358"/>
      <c r="B182" s="358"/>
      <c r="C182" s="358"/>
      <c r="D182" s="358"/>
      <c r="E182" s="274"/>
      <c r="F182" s="358"/>
      <c r="G182" s="358"/>
      <c r="H182" s="358"/>
      <c r="I182" s="358"/>
      <c r="J182" s="358"/>
      <c r="K182" s="358"/>
      <c r="L182" s="358"/>
      <c r="M182" s="358"/>
      <c r="N182" s="358"/>
      <c r="O182" s="358"/>
      <c r="P182" s="358"/>
      <c r="Q182" s="358"/>
      <c r="R182" s="358"/>
      <c r="S182" s="358"/>
      <c r="T182" s="358"/>
      <c r="U182" s="358"/>
      <c r="V182" s="358"/>
      <c r="W182" s="358"/>
      <c r="X182" s="358"/>
      <c r="Y182" s="358"/>
      <c r="Z182" s="358"/>
      <c r="AA182" s="358"/>
      <c r="AB182" s="358"/>
      <c r="AC182" s="358"/>
      <c r="AD182" s="358"/>
      <c r="AE182" s="358"/>
      <c r="AF182" s="358"/>
      <c r="AG182" s="358"/>
      <c r="AH182" s="358"/>
      <c r="AI182" s="358"/>
      <c r="AJ182" s="358"/>
    </row>
    <row r="183" spans="1:36" ht="13.5" customHeight="1">
      <c r="A183" s="358"/>
      <c r="B183" s="358"/>
      <c r="C183" s="358"/>
      <c r="D183" s="358"/>
      <c r="E183" s="274"/>
      <c r="F183" s="358"/>
      <c r="G183" s="358"/>
      <c r="H183" s="358"/>
      <c r="I183" s="358"/>
      <c r="J183" s="358"/>
      <c r="K183" s="358"/>
      <c r="L183" s="358"/>
      <c r="M183" s="358"/>
      <c r="N183" s="358"/>
      <c r="O183" s="358"/>
      <c r="P183" s="358"/>
      <c r="Q183" s="358"/>
      <c r="R183" s="358"/>
      <c r="S183" s="358"/>
      <c r="T183" s="358"/>
      <c r="U183" s="358"/>
      <c r="V183" s="358"/>
      <c r="W183" s="358"/>
      <c r="X183" s="358"/>
      <c r="Y183" s="358"/>
      <c r="Z183" s="358"/>
      <c r="AA183" s="358"/>
      <c r="AB183" s="358"/>
      <c r="AC183" s="358"/>
      <c r="AD183" s="358"/>
      <c r="AE183" s="358"/>
      <c r="AF183" s="358"/>
      <c r="AG183" s="358"/>
      <c r="AH183" s="358"/>
      <c r="AI183" s="358"/>
      <c r="AJ183" s="358"/>
    </row>
    <row r="184" spans="1:36" ht="13.5" customHeight="1">
      <c r="A184" s="358"/>
      <c r="B184" s="358"/>
      <c r="C184" s="358"/>
      <c r="D184" s="358"/>
      <c r="E184" s="274"/>
      <c r="F184" s="358"/>
      <c r="G184" s="358"/>
      <c r="H184" s="358"/>
      <c r="I184" s="358"/>
      <c r="J184" s="358"/>
      <c r="K184" s="358"/>
      <c r="L184" s="358"/>
      <c r="M184" s="358"/>
      <c r="N184" s="358"/>
      <c r="O184" s="358"/>
      <c r="P184" s="358"/>
      <c r="Q184" s="358"/>
      <c r="R184" s="358"/>
      <c r="S184" s="358"/>
      <c r="T184" s="358"/>
      <c r="U184" s="358"/>
      <c r="V184" s="358"/>
      <c r="W184" s="358"/>
      <c r="X184" s="358"/>
      <c r="Y184" s="358"/>
      <c r="Z184" s="358"/>
      <c r="AA184" s="358"/>
      <c r="AB184" s="358"/>
      <c r="AC184" s="358"/>
      <c r="AD184" s="358"/>
      <c r="AE184" s="358"/>
      <c r="AF184" s="358"/>
      <c r="AG184" s="358"/>
      <c r="AH184" s="358"/>
      <c r="AI184" s="358"/>
      <c r="AJ184" s="358"/>
    </row>
    <row r="185" spans="1:36" ht="13.5" customHeight="1">
      <c r="A185" s="358"/>
      <c r="B185" s="358"/>
      <c r="C185" s="358"/>
      <c r="D185" s="358"/>
      <c r="E185" s="274"/>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8"/>
      <c r="AB185" s="358"/>
      <c r="AC185" s="358"/>
      <c r="AD185" s="358"/>
      <c r="AE185" s="358"/>
      <c r="AF185" s="358"/>
      <c r="AG185" s="358"/>
      <c r="AH185" s="358"/>
      <c r="AI185" s="358"/>
      <c r="AJ185" s="358"/>
    </row>
    <row r="186" spans="1:36" ht="13.5" customHeight="1">
      <c r="A186" s="358"/>
      <c r="B186" s="358"/>
      <c r="C186" s="358"/>
      <c r="D186" s="358"/>
      <c r="E186" s="274"/>
      <c r="F186" s="358"/>
      <c r="G186" s="358"/>
      <c r="H186" s="358"/>
      <c r="I186" s="358"/>
      <c r="J186" s="358"/>
      <c r="K186" s="358"/>
      <c r="L186" s="358"/>
      <c r="M186" s="358"/>
      <c r="N186" s="358"/>
      <c r="O186" s="358"/>
      <c r="P186" s="358"/>
      <c r="Q186" s="358"/>
      <c r="R186" s="358"/>
      <c r="S186" s="358"/>
      <c r="T186" s="358"/>
      <c r="U186" s="358"/>
      <c r="V186" s="358"/>
      <c r="W186" s="358"/>
      <c r="X186" s="358"/>
      <c r="Y186" s="358"/>
      <c r="Z186" s="358"/>
      <c r="AA186" s="358"/>
      <c r="AB186" s="358"/>
      <c r="AC186" s="358"/>
      <c r="AD186" s="358"/>
      <c r="AE186" s="358"/>
      <c r="AF186" s="358"/>
      <c r="AG186" s="358"/>
      <c r="AH186" s="358"/>
      <c r="AI186" s="358"/>
      <c r="AJ186" s="358"/>
    </row>
    <row r="187" spans="1:36" ht="13.5" customHeight="1">
      <c r="A187" s="358"/>
      <c r="B187" s="358"/>
      <c r="C187" s="358"/>
      <c r="D187" s="358"/>
      <c r="E187" s="274"/>
      <c r="F187" s="358"/>
      <c r="G187" s="358"/>
      <c r="H187" s="358"/>
      <c r="I187" s="358"/>
      <c r="J187" s="358"/>
      <c r="K187" s="358"/>
      <c r="L187" s="358"/>
      <c r="M187" s="358"/>
      <c r="N187" s="358"/>
      <c r="O187" s="358"/>
      <c r="P187" s="358"/>
      <c r="Q187" s="358"/>
      <c r="R187" s="358"/>
      <c r="S187" s="358"/>
      <c r="T187" s="358"/>
      <c r="U187" s="358"/>
      <c r="V187" s="358"/>
      <c r="W187" s="358"/>
      <c r="X187" s="358"/>
      <c r="Y187" s="358"/>
      <c r="Z187" s="358"/>
      <c r="AA187" s="358"/>
      <c r="AB187" s="358"/>
      <c r="AC187" s="358"/>
      <c r="AD187" s="358"/>
      <c r="AE187" s="358"/>
      <c r="AF187" s="358"/>
      <c r="AG187" s="358"/>
      <c r="AH187" s="358"/>
      <c r="AI187" s="358"/>
      <c r="AJ187" s="358"/>
    </row>
    <row r="188" spans="1:36" ht="13.5" customHeight="1">
      <c r="A188" s="358"/>
      <c r="B188" s="358"/>
      <c r="C188" s="358"/>
      <c r="D188" s="358"/>
      <c r="E188" s="274"/>
      <c r="F188" s="358"/>
      <c r="G188" s="358"/>
      <c r="H188" s="358"/>
      <c r="I188" s="358"/>
      <c r="J188" s="358"/>
      <c r="K188" s="358"/>
      <c r="L188" s="358"/>
      <c r="M188" s="358"/>
      <c r="N188" s="358"/>
      <c r="O188" s="358"/>
      <c r="P188" s="358"/>
      <c r="Q188" s="358"/>
      <c r="R188" s="358"/>
      <c r="S188" s="358"/>
      <c r="T188" s="358"/>
      <c r="U188" s="358"/>
      <c r="V188" s="358"/>
      <c r="W188" s="358"/>
      <c r="X188" s="358"/>
      <c r="Y188" s="358"/>
      <c r="Z188" s="358"/>
      <c r="AA188" s="358"/>
      <c r="AB188" s="358"/>
      <c r="AC188" s="358"/>
      <c r="AD188" s="358"/>
      <c r="AE188" s="358"/>
      <c r="AF188" s="358"/>
      <c r="AG188" s="358"/>
      <c r="AH188" s="358"/>
      <c r="AI188" s="358"/>
      <c r="AJ188" s="358"/>
    </row>
    <row r="189" spans="1:36" ht="13.5" customHeight="1">
      <c r="A189" s="358"/>
      <c r="B189" s="358"/>
      <c r="C189" s="358"/>
      <c r="D189" s="358"/>
      <c r="E189" s="274"/>
      <c r="F189" s="358"/>
      <c r="G189" s="358"/>
      <c r="H189" s="358"/>
      <c r="I189" s="358"/>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8"/>
    </row>
    <row r="190" spans="1:36" ht="13.5" customHeight="1">
      <c r="A190" s="358"/>
      <c r="B190" s="358"/>
      <c r="C190" s="358"/>
      <c r="D190" s="358"/>
      <c r="E190" s="274"/>
      <c r="F190" s="358"/>
      <c r="G190" s="358"/>
      <c r="H190" s="358"/>
      <c r="I190" s="358"/>
      <c r="J190" s="358"/>
      <c r="K190" s="358"/>
      <c r="L190" s="358"/>
      <c r="M190" s="358"/>
      <c r="N190" s="358"/>
      <c r="O190" s="358"/>
      <c r="P190" s="358"/>
      <c r="Q190" s="358"/>
      <c r="R190" s="358"/>
      <c r="S190" s="358"/>
      <c r="T190" s="358"/>
      <c r="U190" s="358"/>
      <c r="V190" s="358"/>
      <c r="W190" s="358"/>
      <c r="X190" s="358"/>
      <c r="Y190" s="358"/>
      <c r="Z190" s="358"/>
      <c r="AA190" s="358"/>
      <c r="AB190" s="358"/>
      <c r="AC190" s="358"/>
      <c r="AD190" s="358"/>
      <c r="AE190" s="358"/>
      <c r="AF190" s="358"/>
      <c r="AG190" s="358"/>
      <c r="AH190" s="358"/>
      <c r="AI190" s="358"/>
      <c r="AJ190" s="358"/>
    </row>
    <row r="191" spans="1:36" ht="13.5" customHeight="1">
      <c r="A191" s="358"/>
      <c r="B191" s="358"/>
      <c r="C191" s="358"/>
      <c r="D191" s="358"/>
      <c r="E191" s="274"/>
      <c r="F191" s="358"/>
      <c r="G191" s="358"/>
      <c r="H191" s="358"/>
      <c r="I191" s="358"/>
      <c r="J191" s="358"/>
      <c r="K191" s="358"/>
      <c r="L191" s="358"/>
      <c r="M191" s="358"/>
      <c r="N191" s="358"/>
      <c r="O191" s="358"/>
      <c r="P191" s="358"/>
      <c r="Q191" s="358"/>
      <c r="R191" s="358"/>
      <c r="S191" s="358"/>
      <c r="T191" s="358"/>
      <c r="U191" s="358"/>
      <c r="V191" s="358"/>
      <c r="W191" s="358"/>
      <c r="X191" s="358"/>
      <c r="Y191" s="358"/>
      <c r="Z191" s="358"/>
      <c r="AA191" s="358"/>
      <c r="AB191" s="358"/>
      <c r="AC191" s="358"/>
      <c r="AD191" s="358"/>
      <c r="AE191" s="358"/>
      <c r="AF191" s="358"/>
      <c r="AG191" s="358"/>
      <c r="AH191" s="358"/>
      <c r="AI191" s="358"/>
      <c r="AJ191" s="358"/>
    </row>
    <row r="192" spans="1:36" ht="13.5" customHeight="1">
      <c r="A192" s="358"/>
      <c r="B192" s="358"/>
      <c r="C192" s="358"/>
      <c r="D192" s="358"/>
      <c r="E192" s="274"/>
      <c r="F192" s="358"/>
      <c r="G192" s="358"/>
      <c r="H192" s="358"/>
      <c r="I192" s="358"/>
      <c r="J192" s="358"/>
      <c r="K192" s="358"/>
      <c r="L192" s="358"/>
      <c r="M192" s="358"/>
      <c r="N192" s="358"/>
      <c r="O192" s="358"/>
      <c r="P192" s="358"/>
      <c r="Q192" s="358"/>
      <c r="R192" s="358"/>
      <c r="S192" s="358"/>
      <c r="T192" s="358"/>
      <c r="U192" s="358"/>
      <c r="V192" s="358"/>
      <c r="W192" s="358"/>
      <c r="X192" s="358"/>
      <c r="Y192" s="358"/>
      <c r="Z192" s="358"/>
      <c r="AA192" s="358"/>
      <c r="AB192" s="358"/>
      <c r="AC192" s="358"/>
      <c r="AD192" s="358"/>
      <c r="AE192" s="358"/>
      <c r="AF192" s="358"/>
      <c r="AG192" s="358"/>
      <c r="AH192" s="358"/>
      <c r="AI192" s="358"/>
      <c r="AJ192" s="358"/>
    </row>
    <row r="193" spans="1:36" ht="13.5" customHeight="1">
      <c r="A193" s="358"/>
      <c r="B193" s="358"/>
      <c r="C193" s="358"/>
      <c r="D193" s="358"/>
      <c r="E193" s="274"/>
      <c r="F193" s="358"/>
      <c r="G193" s="358"/>
      <c r="H193" s="358"/>
      <c r="I193" s="358"/>
      <c r="J193" s="358"/>
      <c r="K193" s="358"/>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8"/>
    </row>
    <row r="194" spans="1:36" ht="13.5" customHeight="1">
      <c r="A194" s="358"/>
      <c r="B194" s="358"/>
      <c r="C194" s="358"/>
      <c r="D194" s="358"/>
      <c r="E194" s="274"/>
      <c r="F194" s="358"/>
      <c r="G194" s="358"/>
      <c r="H194" s="358"/>
      <c r="I194" s="358"/>
      <c r="J194" s="358"/>
      <c r="K194" s="358"/>
      <c r="L194" s="358"/>
      <c r="M194" s="358"/>
      <c r="N194" s="358"/>
      <c r="O194" s="358"/>
      <c r="P194" s="358"/>
      <c r="Q194" s="358"/>
      <c r="R194" s="358"/>
      <c r="S194" s="358"/>
      <c r="T194" s="358"/>
      <c r="U194" s="358"/>
      <c r="V194" s="358"/>
      <c r="W194" s="358"/>
      <c r="X194" s="358"/>
      <c r="Y194" s="358"/>
      <c r="Z194" s="358"/>
      <c r="AA194" s="358"/>
      <c r="AB194" s="358"/>
      <c r="AC194" s="358"/>
      <c r="AD194" s="358"/>
      <c r="AE194" s="358"/>
      <c r="AF194" s="358"/>
      <c r="AG194" s="358"/>
      <c r="AH194" s="358"/>
      <c r="AI194" s="358"/>
      <c r="AJ194" s="358"/>
    </row>
    <row r="195" spans="1:36" ht="13.5" customHeight="1">
      <c r="A195" s="358"/>
      <c r="B195" s="358"/>
      <c r="C195" s="358"/>
      <c r="D195" s="358"/>
      <c r="E195" s="274"/>
      <c r="F195" s="358"/>
      <c r="G195" s="358"/>
      <c r="H195" s="358"/>
      <c r="I195" s="358"/>
      <c r="J195" s="358"/>
      <c r="K195" s="358"/>
      <c r="L195" s="358"/>
      <c r="M195" s="358"/>
      <c r="N195" s="358"/>
      <c r="O195" s="358"/>
      <c r="P195" s="358"/>
      <c r="Q195" s="358"/>
      <c r="R195" s="358"/>
      <c r="S195" s="358"/>
      <c r="T195" s="358"/>
      <c r="U195" s="358"/>
      <c r="V195" s="358"/>
      <c r="W195" s="358"/>
      <c r="X195" s="358"/>
      <c r="Y195" s="358"/>
      <c r="Z195" s="358"/>
      <c r="AA195" s="358"/>
      <c r="AB195" s="358"/>
      <c r="AC195" s="358"/>
      <c r="AD195" s="358"/>
      <c r="AE195" s="358"/>
      <c r="AF195" s="358"/>
      <c r="AG195" s="358"/>
      <c r="AH195" s="358"/>
      <c r="AI195" s="358"/>
      <c r="AJ195" s="358"/>
    </row>
    <row r="196" spans="1:36" ht="13.5" customHeight="1">
      <c r="A196" s="358"/>
      <c r="B196" s="358"/>
      <c r="C196" s="358"/>
      <c r="D196" s="358"/>
      <c r="E196" s="274"/>
      <c r="F196" s="358"/>
      <c r="G196" s="358"/>
      <c r="H196" s="358"/>
      <c r="I196" s="358"/>
      <c r="J196" s="358"/>
      <c r="K196" s="358"/>
      <c r="L196" s="358"/>
      <c r="M196" s="358"/>
      <c r="N196" s="358"/>
      <c r="O196" s="358"/>
      <c r="P196" s="358"/>
      <c r="Q196" s="358"/>
      <c r="R196" s="358"/>
      <c r="S196" s="358"/>
      <c r="T196" s="358"/>
      <c r="U196" s="358"/>
      <c r="V196" s="358"/>
      <c r="W196" s="358"/>
      <c r="X196" s="358"/>
      <c r="Y196" s="358"/>
      <c r="Z196" s="358"/>
      <c r="AA196" s="358"/>
      <c r="AB196" s="358"/>
      <c r="AC196" s="358"/>
      <c r="AD196" s="358"/>
      <c r="AE196" s="358"/>
      <c r="AF196" s="358"/>
      <c r="AG196" s="358"/>
      <c r="AH196" s="358"/>
      <c r="AI196" s="358"/>
      <c r="AJ196" s="358"/>
    </row>
    <row r="197" spans="1:36" ht="13.5" customHeight="1">
      <c r="A197" s="358"/>
      <c r="B197" s="358"/>
      <c r="C197" s="358"/>
      <c r="D197" s="358"/>
      <c r="E197" s="274"/>
      <c r="F197" s="358"/>
      <c r="G197" s="358"/>
      <c r="H197" s="358"/>
      <c r="I197" s="358"/>
      <c r="J197" s="358"/>
      <c r="K197" s="358"/>
      <c r="L197" s="358"/>
      <c r="M197" s="358"/>
      <c r="N197" s="358"/>
      <c r="O197" s="358"/>
      <c r="P197" s="358"/>
      <c r="Q197" s="358"/>
      <c r="R197" s="358"/>
      <c r="S197" s="358"/>
      <c r="T197" s="358"/>
      <c r="U197" s="358"/>
      <c r="V197" s="358"/>
      <c r="W197" s="358"/>
      <c r="X197" s="358"/>
      <c r="Y197" s="358"/>
      <c r="Z197" s="358"/>
      <c r="AA197" s="358"/>
      <c r="AB197" s="358"/>
      <c r="AC197" s="358"/>
      <c r="AD197" s="358"/>
      <c r="AE197" s="358"/>
      <c r="AF197" s="358"/>
      <c r="AG197" s="358"/>
      <c r="AH197" s="358"/>
      <c r="AI197" s="358"/>
      <c r="AJ197" s="358"/>
    </row>
    <row r="198" spans="1:36" ht="13.5" customHeight="1">
      <c r="A198" s="358"/>
      <c r="B198" s="358"/>
      <c r="C198" s="358"/>
      <c r="D198" s="358"/>
      <c r="E198" s="274"/>
      <c r="F198" s="358"/>
      <c r="G198" s="358"/>
      <c r="H198" s="358"/>
      <c r="I198" s="358"/>
      <c r="J198" s="358"/>
      <c r="K198" s="358"/>
      <c r="L198" s="358"/>
      <c r="M198" s="358"/>
      <c r="N198" s="358"/>
      <c r="O198" s="358"/>
      <c r="P198" s="358"/>
      <c r="Q198" s="358"/>
      <c r="R198" s="358"/>
      <c r="S198" s="358"/>
      <c r="T198" s="358"/>
      <c r="U198" s="358"/>
      <c r="V198" s="358"/>
      <c r="W198" s="358"/>
      <c r="X198" s="358"/>
      <c r="Y198" s="358"/>
      <c r="Z198" s="358"/>
      <c r="AA198" s="358"/>
      <c r="AB198" s="358"/>
      <c r="AC198" s="358"/>
      <c r="AD198" s="358"/>
      <c r="AE198" s="358"/>
      <c r="AF198" s="358"/>
      <c r="AG198" s="358"/>
      <c r="AH198" s="358"/>
      <c r="AI198" s="358"/>
      <c r="AJ198" s="358"/>
    </row>
    <row r="199" spans="1:36" ht="13.5" customHeight="1">
      <c r="A199" s="358"/>
      <c r="B199" s="358"/>
      <c r="C199" s="358"/>
      <c r="D199" s="358"/>
      <c r="E199" s="274"/>
      <c r="F199" s="358"/>
      <c r="G199" s="358"/>
      <c r="H199" s="358"/>
      <c r="I199" s="358"/>
      <c r="J199" s="358"/>
      <c r="K199" s="358"/>
      <c r="L199" s="358"/>
      <c r="M199" s="358"/>
      <c r="N199" s="358"/>
      <c r="O199" s="358"/>
      <c r="P199" s="358"/>
      <c r="Q199" s="358"/>
      <c r="R199" s="358"/>
      <c r="S199" s="358"/>
      <c r="T199" s="358"/>
      <c r="U199" s="358"/>
      <c r="V199" s="358"/>
      <c r="W199" s="358"/>
      <c r="X199" s="358"/>
      <c r="Y199" s="358"/>
      <c r="Z199" s="358"/>
      <c r="AA199" s="358"/>
      <c r="AB199" s="358"/>
      <c r="AC199" s="358"/>
      <c r="AD199" s="358"/>
      <c r="AE199" s="358"/>
      <c r="AF199" s="358"/>
      <c r="AG199" s="358"/>
      <c r="AH199" s="358"/>
      <c r="AI199" s="358"/>
      <c r="AJ199" s="358"/>
    </row>
    <row r="200" spans="1:36" ht="13.5" customHeight="1">
      <c r="A200" s="358"/>
      <c r="B200" s="358"/>
      <c r="C200" s="358"/>
      <c r="D200" s="358"/>
      <c r="E200" s="274"/>
      <c r="F200" s="358"/>
      <c r="G200" s="358"/>
      <c r="H200" s="358"/>
      <c r="I200" s="358"/>
      <c r="J200" s="358"/>
      <c r="K200" s="358"/>
      <c r="L200" s="358"/>
      <c r="M200" s="358"/>
      <c r="N200" s="358"/>
      <c r="O200" s="358"/>
      <c r="P200" s="358"/>
      <c r="Q200" s="358"/>
      <c r="R200" s="358"/>
      <c r="S200" s="358"/>
      <c r="T200" s="358"/>
      <c r="U200" s="358"/>
      <c r="V200" s="358"/>
      <c r="W200" s="358"/>
      <c r="X200" s="358"/>
      <c r="Y200" s="358"/>
      <c r="Z200" s="358"/>
      <c r="AA200" s="358"/>
      <c r="AB200" s="358"/>
      <c r="AC200" s="358"/>
      <c r="AD200" s="358"/>
      <c r="AE200" s="358"/>
      <c r="AF200" s="358"/>
      <c r="AG200" s="358"/>
      <c r="AH200" s="358"/>
      <c r="AI200" s="358"/>
      <c r="AJ200" s="358"/>
    </row>
    <row r="201" spans="1:36" ht="13.5" customHeight="1">
      <c r="A201" s="358"/>
      <c r="B201" s="358"/>
      <c r="C201" s="358"/>
      <c r="D201" s="358"/>
      <c r="E201" s="274"/>
      <c r="F201" s="358"/>
      <c r="G201" s="358"/>
      <c r="H201" s="358"/>
      <c r="I201" s="358"/>
      <c r="J201" s="358"/>
      <c r="K201" s="358"/>
      <c r="L201" s="358"/>
      <c r="M201" s="358"/>
      <c r="N201" s="358"/>
      <c r="O201" s="358"/>
      <c r="P201" s="358"/>
      <c r="Q201" s="358"/>
      <c r="R201" s="358"/>
      <c r="S201" s="358"/>
      <c r="T201" s="358"/>
      <c r="U201" s="358"/>
      <c r="V201" s="358"/>
      <c r="W201" s="358"/>
      <c r="X201" s="358"/>
      <c r="Y201" s="358"/>
      <c r="Z201" s="358"/>
      <c r="AA201" s="358"/>
      <c r="AB201" s="358"/>
      <c r="AC201" s="358"/>
      <c r="AD201" s="358"/>
      <c r="AE201" s="358"/>
      <c r="AF201" s="358"/>
      <c r="AG201" s="358"/>
      <c r="AH201" s="358"/>
      <c r="AI201" s="358"/>
      <c r="AJ201" s="358"/>
    </row>
    <row r="202" spans="1:36" ht="13.5" customHeight="1">
      <c r="A202" s="358"/>
      <c r="B202" s="358"/>
      <c r="C202" s="358"/>
      <c r="D202" s="358"/>
      <c r="E202" s="274"/>
      <c r="F202" s="358"/>
      <c r="G202" s="358"/>
      <c r="H202" s="358"/>
      <c r="I202" s="358"/>
      <c r="J202" s="358"/>
      <c r="K202" s="358"/>
      <c r="L202" s="358"/>
      <c r="M202" s="358"/>
      <c r="N202" s="358"/>
      <c r="O202" s="358"/>
      <c r="P202" s="358"/>
      <c r="Q202" s="358"/>
      <c r="R202" s="358"/>
      <c r="S202" s="358"/>
      <c r="T202" s="358"/>
      <c r="U202" s="358"/>
      <c r="V202" s="358"/>
      <c r="W202" s="358"/>
      <c r="X202" s="358"/>
      <c r="Y202" s="358"/>
      <c r="Z202" s="358"/>
      <c r="AA202" s="358"/>
      <c r="AB202" s="358"/>
      <c r="AC202" s="358"/>
      <c r="AD202" s="358"/>
      <c r="AE202" s="358"/>
      <c r="AF202" s="358"/>
      <c r="AG202" s="358"/>
      <c r="AH202" s="358"/>
      <c r="AI202" s="358"/>
      <c r="AJ202" s="358"/>
    </row>
    <row r="203" spans="1:36" ht="13.5" customHeight="1">
      <c r="A203" s="358"/>
      <c r="B203" s="358"/>
      <c r="C203" s="358"/>
      <c r="D203" s="358"/>
      <c r="E203" s="274"/>
      <c r="F203" s="358"/>
      <c r="G203" s="358"/>
      <c r="H203" s="358"/>
      <c r="I203" s="358"/>
      <c r="J203" s="358"/>
      <c r="K203" s="358"/>
      <c r="L203" s="358"/>
      <c r="M203" s="358"/>
      <c r="N203" s="358"/>
      <c r="O203" s="358"/>
      <c r="P203" s="358"/>
      <c r="Q203" s="358"/>
      <c r="R203" s="358"/>
      <c r="S203" s="358"/>
      <c r="T203" s="358"/>
      <c r="U203" s="358"/>
      <c r="V203" s="358"/>
      <c r="W203" s="358"/>
      <c r="X203" s="358"/>
      <c r="Y203" s="358"/>
      <c r="Z203" s="358"/>
      <c r="AA203" s="358"/>
      <c r="AB203" s="358"/>
      <c r="AC203" s="358"/>
      <c r="AD203" s="358"/>
      <c r="AE203" s="358"/>
      <c r="AF203" s="358"/>
      <c r="AG203" s="358"/>
      <c r="AH203" s="358"/>
      <c r="AI203" s="358"/>
      <c r="AJ203" s="358"/>
    </row>
    <row r="204" spans="1:36" ht="13.5" customHeight="1">
      <c r="A204" s="358"/>
      <c r="B204" s="358"/>
      <c r="C204" s="358"/>
      <c r="D204" s="358"/>
      <c r="E204" s="274"/>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row>
    <row r="205" spans="1:36" ht="13.5" customHeight="1">
      <c r="A205" s="358"/>
      <c r="B205" s="358"/>
      <c r="C205" s="358"/>
      <c r="D205" s="358"/>
      <c r="E205" s="274"/>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row>
    <row r="206" spans="1:36" ht="13.5" customHeight="1">
      <c r="A206" s="358"/>
      <c r="B206" s="358"/>
      <c r="C206" s="358"/>
      <c r="D206" s="358"/>
      <c r="E206" s="274"/>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row>
    <row r="207" spans="1:36" ht="13.5" customHeight="1">
      <c r="A207" s="358"/>
      <c r="B207" s="358"/>
      <c r="C207" s="358"/>
      <c r="D207" s="358"/>
      <c r="E207" s="274"/>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row>
    <row r="208" spans="1:36" ht="13.5" customHeight="1">
      <c r="A208" s="358"/>
      <c r="B208" s="358"/>
      <c r="C208" s="358"/>
      <c r="D208" s="358"/>
      <c r="E208" s="274"/>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row>
    <row r="209" spans="1:36" ht="13.5" customHeight="1">
      <c r="A209" s="358"/>
      <c r="B209" s="358"/>
      <c r="C209" s="358"/>
      <c r="D209" s="358"/>
      <c r="E209" s="274"/>
      <c r="F209" s="358"/>
      <c r="G209" s="358"/>
      <c r="H209" s="358"/>
      <c r="I209" s="358"/>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row>
    <row r="210" spans="1:36" ht="13.5" customHeight="1">
      <c r="A210" s="358"/>
      <c r="B210" s="358"/>
      <c r="C210" s="358"/>
      <c r="D210" s="358"/>
      <c r="E210" s="274"/>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row>
    <row r="211" spans="1:36" ht="13.5" customHeight="1">
      <c r="A211" s="358"/>
      <c r="B211" s="358"/>
      <c r="C211" s="358"/>
      <c r="D211" s="358"/>
      <c r="E211" s="274"/>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row>
    <row r="212" spans="1:36" ht="13.5" customHeight="1">
      <c r="A212" s="358"/>
      <c r="B212" s="358"/>
      <c r="C212" s="358"/>
      <c r="D212" s="358"/>
      <c r="E212" s="274"/>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row>
    <row r="213" spans="1:36" ht="13.5" customHeight="1">
      <c r="A213" s="358"/>
      <c r="B213" s="358"/>
      <c r="C213" s="358"/>
      <c r="D213" s="358"/>
      <c r="E213" s="274"/>
      <c r="F213" s="358"/>
      <c r="G213" s="358"/>
      <c r="H213" s="358"/>
      <c r="I213" s="358"/>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row>
    <row r="214" spans="1:36" ht="13.5" customHeight="1">
      <c r="A214" s="358"/>
      <c r="B214" s="358"/>
      <c r="C214" s="358"/>
      <c r="D214" s="358"/>
      <c r="E214" s="274"/>
      <c r="F214" s="358"/>
      <c r="G214" s="358"/>
      <c r="H214" s="358"/>
      <c r="I214" s="358"/>
      <c r="J214" s="358"/>
      <c r="K214" s="358"/>
      <c r="L214" s="358"/>
      <c r="M214" s="358"/>
      <c r="N214" s="358"/>
      <c r="O214" s="358"/>
      <c r="P214" s="358"/>
      <c r="Q214" s="358"/>
      <c r="R214" s="358"/>
      <c r="S214" s="358"/>
      <c r="T214" s="358"/>
      <c r="U214" s="358"/>
      <c r="V214" s="358"/>
      <c r="W214" s="358"/>
      <c r="X214" s="358"/>
      <c r="Y214" s="358"/>
      <c r="Z214" s="358"/>
      <c r="AA214" s="358"/>
      <c r="AB214" s="358"/>
      <c r="AC214" s="358"/>
      <c r="AD214" s="358"/>
      <c r="AE214" s="358"/>
      <c r="AF214" s="358"/>
      <c r="AG214" s="358"/>
      <c r="AH214" s="358"/>
      <c r="AI214" s="358"/>
      <c r="AJ214" s="358"/>
    </row>
    <row r="215" spans="1:36" ht="13.5" customHeight="1">
      <c r="A215" s="358"/>
      <c r="B215" s="358"/>
      <c r="C215" s="358"/>
      <c r="D215" s="358"/>
      <c r="E215" s="274"/>
      <c r="F215" s="358"/>
      <c r="G215" s="358"/>
      <c r="H215" s="358"/>
      <c r="I215" s="358"/>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row>
    <row r="216" spans="1:36" ht="13.5" customHeight="1">
      <c r="A216" s="358"/>
      <c r="B216" s="358"/>
      <c r="C216" s="358"/>
      <c r="D216" s="358"/>
      <c r="E216" s="274"/>
      <c r="F216" s="358"/>
      <c r="G216" s="358"/>
      <c r="H216" s="358"/>
      <c r="I216" s="358"/>
      <c r="J216" s="358"/>
      <c r="K216" s="358"/>
      <c r="L216" s="358"/>
      <c r="M216" s="358"/>
      <c r="N216" s="358"/>
      <c r="O216" s="358"/>
      <c r="P216" s="358"/>
      <c r="Q216" s="358"/>
      <c r="R216" s="358"/>
      <c r="S216" s="358"/>
      <c r="T216" s="358"/>
      <c r="U216" s="358"/>
      <c r="V216" s="358"/>
      <c r="W216" s="358"/>
      <c r="X216" s="358"/>
      <c r="Y216" s="358"/>
      <c r="Z216" s="358"/>
      <c r="AA216" s="358"/>
      <c r="AB216" s="358"/>
      <c r="AC216" s="358"/>
      <c r="AD216" s="358"/>
      <c r="AE216" s="358"/>
      <c r="AF216" s="358"/>
      <c r="AG216" s="358"/>
      <c r="AH216" s="358"/>
      <c r="AI216" s="358"/>
      <c r="AJ216" s="358"/>
    </row>
    <row r="217" spans="1:36" ht="13.5" customHeight="1">
      <c r="A217" s="358"/>
      <c r="B217" s="358"/>
      <c r="C217" s="358"/>
      <c r="D217" s="358"/>
      <c r="E217" s="274"/>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8"/>
      <c r="AD217" s="358"/>
      <c r="AE217" s="358"/>
      <c r="AF217" s="358"/>
      <c r="AG217" s="358"/>
      <c r="AH217" s="358"/>
      <c r="AI217" s="358"/>
      <c r="AJ217" s="358"/>
    </row>
    <row r="218" spans="1:36" ht="13.5" customHeight="1">
      <c r="A218" s="358"/>
      <c r="B218" s="358"/>
      <c r="C218" s="358"/>
      <c r="D218" s="358"/>
      <c r="E218" s="274"/>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8"/>
      <c r="AD218" s="358"/>
      <c r="AE218" s="358"/>
      <c r="AF218" s="358"/>
      <c r="AG218" s="358"/>
      <c r="AH218" s="358"/>
      <c r="AI218" s="358"/>
      <c r="AJ218" s="358"/>
    </row>
    <row r="219" spans="1:36" ht="13.5" customHeight="1">
      <c r="A219" s="358"/>
      <c r="B219" s="358"/>
      <c r="C219" s="358"/>
      <c r="D219" s="358"/>
      <c r="E219" s="274"/>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row>
    <row r="220" spans="1:36" ht="13.5" customHeight="1">
      <c r="A220" s="358"/>
      <c r="B220" s="358"/>
      <c r="C220" s="358"/>
      <c r="D220" s="358"/>
      <c r="E220" s="274"/>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row>
    <row r="221" spans="1:36" ht="13.5" customHeight="1">
      <c r="A221" s="358"/>
      <c r="B221" s="358"/>
      <c r="C221" s="358"/>
      <c r="D221" s="358"/>
      <c r="E221" s="274"/>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row>
    <row r="222" spans="1:36" ht="13.5" customHeight="1">
      <c r="A222" s="358"/>
      <c r="B222" s="358"/>
      <c r="C222" s="358"/>
      <c r="D222" s="358"/>
      <c r="E222" s="274"/>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row>
    <row r="223" spans="1:36" ht="13.5" customHeight="1">
      <c r="A223" s="358"/>
      <c r="B223" s="358"/>
      <c r="C223" s="358"/>
      <c r="D223" s="358"/>
      <c r="E223" s="274"/>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row>
    <row r="224" spans="1:36" ht="13.5" customHeight="1">
      <c r="A224" s="358"/>
      <c r="B224" s="358"/>
      <c r="C224" s="358"/>
      <c r="D224" s="358"/>
      <c r="E224" s="274"/>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8"/>
      <c r="AD224" s="358"/>
      <c r="AE224" s="358"/>
      <c r="AF224" s="358"/>
      <c r="AG224" s="358"/>
      <c r="AH224" s="358"/>
      <c r="AI224" s="358"/>
      <c r="AJ224" s="358"/>
    </row>
    <row r="225" spans="1:36" ht="13.5" customHeight="1">
      <c r="A225" s="358"/>
      <c r="B225" s="358"/>
      <c r="C225" s="358"/>
      <c r="D225" s="358"/>
      <c r="E225" s="274"/>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row>
    <row r="226" spans="1:36" ht="13.5" customHeight="1">
      <c r="A226" s="358"/>
      <c r="B226" s="358"/>
      <c r="C226" s="358"/>
      <c r="D226" s="358"/>
      <c r="E226" s="274"/>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8"/>
      <c r="AD226" s="358"/>
      <c r="AE226" s="358"/>
      <c r="AF226" s="358"/>
      <c r="AG226" s="358"/>
      <c r="AH226" s="358"/>
      <c r="AI226" s="358"/>
      <c r="AJ226" s="358"/>
    </row>
    <row r="227" spans="1:36" ht="13.5" customHeight="1">
      <c r="A227" s="358"/>
      <c r="B227" s="358"/>
      <c r="C227" s="358"/>
      <c r="D227" s="358"/>
      <c r="E227" s="274"/>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row>
    <row r="228" spans="1:36" ht="13.5" customHeight="1">
      <c r="A228" s="358"/>
      <c r="B228" s="358"/>
      <c r="C228" s="358"/>
      <c r="D228" s="358"/>
      <c r="E228" s="274"/>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row>
    <row r="229" spans="1:36" ht="13.5" customHeight="1">
      <c r="A229" s="358"/>
      <c r="B229" s="358"/>
      <c r="C229" s="358"/>
      <c r="D229" s="358"/>
      <c r="E229" s="274"/>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row>
    <row r="230" spans="1:36" ht="13.5" customHeight="1">
      <c r="A230" s="358"/>
      <c r="B230" s="358"/>
      <c r="C230" s="358"/>
      <c r="D230" s="358"/>
      <c r="E230" s="274"/>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row>
    <row r="231" spans="1:36" ht="13.5" customHeight="1">
      <c r="A231" s="358"/>
      <c r="B231" s="358"/>
      <c r="C231" s="358"/>
      <c r="D231" s="358"/>
      <c r="E231" s="274"/>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row>
    <row r="232" spans="1:36" ht="13.5" customHeight="1">
      <c r="A232" s="358"/>
      <c r="B232" s="358"/>
      <c r="C232" s="358"/>
      <c r="D232" s="358"/>
      <c r="E232" s="274"/>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row>
    <row r="233" spans="1:36" ht="13.5" customHeight="1">
      <c r="A233" s="358"/>
      <c r="B233" s="358"/>
      <c r="C233" s="358"/>
      <c r="D233" s="358"/>
      <c r="E233" s="274"/>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row>
    <row r="234" spans="1:36" ht="13.5" customHeight="1">
      <c r="A234" s="358"/>
      <c r="B234" s="358"/>
      <c r="C234" s="358"/>
      <c r="D234" s="358"/>
      <c r="E234" s="274"/>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row>
    <row r="235" spans="1:36" ht="13.5" customHeight="1">
      <c r="A235" s="358"/>
      <c r="B235" s="358"/>
      <c r="C235" s="358"/>
      <c r="D235" s="358"/>
      <c r="E235" s="274"/>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row>
    <row r="236" spans="1:36" ht="13.5" customHeight="1">
      <c r="A236" s="358"/>
      <c r="B236" s="358"/>
      <c r="C236" s="358"/>
      <c r="D236" s="358"/>
      <c r="E236" s="274"/>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row>
    <row r="237" spans="1:36" ht="13.5" customHeight="1">
      <c r="A237" s="358"/>
      <c r="B237" s="358"/>
      <c r="C237" s="358"/>
      <c r="D237" s="358"/>
      <c r="E237" s="274"/>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row>
    <row r="238" spans="1:36" ht="13.5" customHeight="1">
      <c r="A238" s="358"/>
      <c r="B238" s="358"/>
      <c r="C238" s="358"/>
      <c r="D238" s="358"/>
      <c r="E238" s="274"/>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row>
    <row r="239" spans="1:36" ht="13.5" customHeight="1">
      <c r="A239" s="358"/>
      <c r="B239" s="358"/>
      <c r="C239" s="358"/>
      <c r="D239" s="358"/>
      <c r="E239" s="274"/>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row>
    <row r="240" spans="1:36" ht="13.5" customHeight="1">
      <c r="A240" s="358"/>
      <c r="B240" s="358"/>
      <c r="C240" s="358"/>
      <c r="D240" s="358"/>
      <c r="E240" s="274"/>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row>
    <row r="241" spans="1:36" ht="13.5" customHeight="1">
      <c r="A241" s="358"/>
      <c r="B241" s="358"/>
      <c r="C241" s="358"/>
      <c r="D241" s="358"/>
      <c r="E241" s="274"/>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row>
    <row r="242" spans="1:36" ht="13.5" customHeight="1">
      <c r="A242" s="358"/>
      <c r="B242" s="358"/>
      <c r="C242" s="358"/>
      <c r="D242" s="358"/>
      <c r="E242" s="274"/>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row>
    <row r="243" spans="1:36" ht="13.5" customHeight="1">
      <c r="A243" s="358"/>
      <c r="B243" s="358"/>
      <c r="C243" s="358"/>
      <c r="D243" s="358"/>
      <c r="E243" s="274"/>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row>
    <row r="244" spans="1:36" ht="13.5" customHeight="1">
      <c r="A244" s="358"/>
      <c r="B244" s="358"/>
      <c r="C244" s="358"/>
      <c r="D244" s="358"/>
      <c r="E244" s="274"/>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row>
    <row r="245" spans="1:36" ht="13.5" customHeight="1">
      <c r="A245" s="358"/>
      <c r="B245" s="358"/>
      <c r="C245" s="358"/>
      <c r="D245" s="358"/>
      <c r="E245" s="274"/>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row>
    <row r="246" spans="1:36" ht="13.5" customHeight="1">
      <c r="A246" s="358"/>
      <c r="B246" s="358"/>
      <c r="C246" s="358"/>
      <c r="D246" s="358"/>
      <c r="E246" s="274"/>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row>
    <row r="247" spans="1:36" ht="13.5" customHeight="1">
      <c r="A247" s="358"/>
      <c r="B247" s="358"/>
      <c r="C247" s="358"/>
      <c r="D247" s="358"/>
      <c r="E247" s="274"/>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row>
    <row r="248" spans="1:36" ht="13.5" customHeight="1">
      <c r="A248" s="358"/>
      <c r="B248" s="358"/>
      <c r="C248" s="358"/>
      <c r="D248" s="358"/>
      <c r="E248" s="274"/>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row>
    <row r="249" spans="1:36" ht="13.5" customHeight="1">
      <c r="A249" s="358"/>
      <c r="B249" s="358"/>
      <c r="C249" s="358"/>
      <c r="D249" s="358"/>
      <c r="E249" s="274"/>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row>
    <row r="250" spans="1:36" ht="13.5" customHeight="1">
      <c r="A250" s="358"/>
      <c r="B250" s="358"/>
      <c r="C250" s="358"/>
      <c r="D250" s="358"/>
      <c r="E250" s="274"/>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row>
    <row r="251" spans="1:36" ht="13.5" customHeight="1">
      <c r="A251" s="358"/>
      <c r="B251" s="358"/>
      <c r="C251" s="358"/>
      <c r="D251" s="358"/>
      <c r="E251" s="274"/>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row>
    <row r="252" spans="1:36" ht="13.5" customHeight="1">
      <c r="A252" s="358"/>
      <c r="B252" s="358"/>
      <c r="C252" s="358"/>
      <c r="D252" s="358"/>
      <c r="E252" s="274"/>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row>
    <row r="253" spans="1:36" ht="13.5" customHeight="1">
      <c r="A253" s="358"/>
      <c r="B253" s="358"/>
      <c r="C253" s="358"/>
      <c r="D253" s="358"/>
      <c r="E253" s="274"/>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row>
    <row r="254" spans="1:36" ht="13.5" customHeight="1">
      <c r="A254" s="358"/>
      <c r="B254" s="358"/>
      <c r="C254" s="358"/>
      <c r="D254" s="358"/>
      <c r="E254" s="274"/>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row>
    <row r="255" spans="1:36" ht="13.5" customHeight="1">
      <c r="A255" s="358"/>
      <c r="B255" s="358"/>
      <c r="C255" s="358"/>
      <c r="D255" s="358"/>
      <c r="E255" s="274"/>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row>
    <row r="256" spans="1:36" ht="13.5" customHeight="1">
      <c r="A256" s="358"/>
      <c r="B256" s="358"/>
      <c r="C256" s="358"/>
      <c r="D256" s="358"/>
      <c r="E256" s="274"/>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row>
    <row r="257" spans="1:36" ht="13.5" customHeight="1">
      <c r="A257" s="358"/>
      <c r="B257" s="358"/>
      <c r="C257" s="358"/>
      <c r="D257" s="358"/>
      <c r="E257" s="274"/>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row>
    <row r="258" spans="1:36" ht="13.5" customHeight="1">
      <c r="A258" s="358"/>
      <c r="B258" s="358"/>
      <c r="C258" s="358"/>
      <c r="D258" s="358"/>
      <c r="E258" s="274"/>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row>
    <row r="259" spans="1:36" ht="13.5" customHeight="1">
      <c r="A259" s="358"/>
      <c r="B259" s="358"/>
      <c r="C259" s="358"/>
      <c r="D259" s="358"/>
      <c r="E259" s="274"/>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row>
    <row r="260" spans="1:36" ht="13.5" customHeight="1">
      <c r="A260" s="358"/>
      <c r="B260" s="358"/>
      <c r="C260" s="358"/>
      <c r="D260" s="358"/>
      <c r="E260" s="274"/>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row>
    <row r="261" spans="1:36" ht="13.5" customHeight="1">
      <c r="A261" s="358"/>
      <c r="B261" s="358"/>
      <c r="C261" s="358"/>
      <c r="D261" s="358"/>
      <c r="E261" s="274"/>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row>
    <row r="262" spans="1:36" ht="13.5" customHeight="1">
      <c r="A262" s="358"/>
      <c r="B262" s="358"/>
      <c r="C262" s="358"/>
      <c r="D262" s="358"/>
      <c r="E262" s="274"/>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row>
    <row r="263" spans="1:36" ht="13.5" customHeight="1">
      <c r="A263" s="358"/>
      <c r="B263" s="358"/>
      <c r="C263" s="358"/>
      <c r="D263" s="358"/>
      <c r="E263" s="274"/>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row>
    <row r="264" spans="1:36" ht="13.5" customHeight="1">
      <c r="A264" s="358"/>
      <c r="B264" s="358"/>
      <c r="C264" s="358"/>
      <c r="D264" s="358"/>
      <c r="E264" s="274"/>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row>
    <row r="265" spans="1:36" ht="13.5" customHeight="1">
      <c r="A265" s="358"/>
      <c r="B265" s="358"/>
      <c r="C265" s="358"/>
      <c r="D265" s="358"/>
      <c r="E265" s="274"/>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row>
    <row r="266" spans="1:36" ht="13.5" customHeight="1">
      <c r="A266" s="358"/>
      <c r="B266" s="358"/>
      <c r="C266" s="358"/>
      <c r="D266" s="358"/>
      <c r="E266" s="274"/>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row>
    <row r="267" spans="1:36" ht="13.5" customHeight="1">
      <c r="A267" s="358"/>
      <c r="B267" s="358"/>
      <c r="C267" s="358"/>
      <c r="D267" s="358"/>
      <c r="E267" s="274"/>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row>
    <row r="268" spans="1:36" ht="13.5" customHeight="1">
      <c r="A268" s="358"/>
      <c r="B268" s="358"/>
      <c r="C268" s="358"/>
      <c r="D268" s="358"/>
      <c r="E268" s="274"/>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row>
    <row r="269" spans="1:36" ht="13.5" customHeight="1">
      <c r="A269" s="358"/>
      <c r="B269" s="358"/>
      <c r="C269" s="358"/>
      <c r="D269" s="358"/>
      <c r="E269" s="274"/>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row>
    <row r="270" spans="1:36" ht="13.5" customHeight="1">
      <c r="A270" s="358"/>
      <c r="B270" s="358"/>
      <c r="C270" s="358"/>
      <c r="D270" s="358"/>
      <c r="E270" s="274"/>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358"/>
      <c r="AJ270" s="358"/>
    </row>
    <row r="271" spans="1:36" ht="13.5" customHeight="1">
      <c r="A271" s="358"/>
      <c r="B271" s="358"/>
      <c r="C271" s="358"/>
      <c r="D271" s="358"/>
      <c r="E271" s="274"/>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row>
    <row r="272" spans="1:36" ht="13.5" customHeight="1">
      <c r="A272" s="358"/>
      <c r="B272" s="358"/>
      <c r="C272" s="358"/>
      <c r="D272" s="358"/>
      <c r="E272" s="274"/>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row>
    <row r="273" spans="1:36" ht="13.5" customHeight="1">
      <c r="A273" s="358"/>
      <c r="B273" s="358"/>
      <c r="C273" s="358"/>
      <c r="D273" s="358"/>
      <c r="E273" s="274"/>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row>
    <row r="274" spans="1:36" ht="13.5" customHeight="1">
      <c r="A274" s="358"/>
      <c r="B274" s="358"/>
      <c r="C274" s="358"/>
      <c r="D274" s="358"/>
      <c r="E274" s="274"/>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8"/>
      <c r="AD274" s="358"/>
      <c r="AE274" s="358"/>
      <c r="AF274" s="358"/>
      <c r="AG274" s="358"/>
      <c r="AH274" s="358"/>
      <c r="AI274" s="358"/>
      <c r="AJ274" s="358"/>
    </row>
    <row r="275" spans="1:36" ht="13.5" customHeight="1">
      <c r="A275" s="358"/>
      <c r="B275" s="358"/>
      <c r="C275" s="358"/>
      <c r="D275" s="358"/>
      <c r="E275" s="274"/>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row>
    <row r="276" spans="1:36" ht="13.5" customHeight="1">
      <c r="A276" s="358"/>
      <c r="B276" s="358"/>
      <c r="C276" s="358"/>
      <c r="D276" s="358"/>
      <c r="E276" s="274"/>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8"/>
      <c r="AD276" s="358"/>
      <c r="AE276" s="358"/>
      <c r="AF276" s="358"/>
      <c r="AG276" s="358"/>
      <c r="AH276" s="358"/>
      <c r="AI276" s="358"/>
      <c r="AJ276" s="358"/>
    </row>
    <row r="277" spans="1:36" ht="13.5" customHeight="1">
      <c r="A277" s="358"/>
      <c r="B277" s="358"/>
      <c r="C277" s="358"/>
      <c r="D277" s="358"/>
      <c r="E277" s="274"/>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row>
    <row r="278" spans="1:36" ht="13.5" customHeight="1">
      <c r="A278" s="358"/>
      <c r="B278" s="358"/>
      <c r="C278" s="358"/>
      <c r="D278" s="358"/>
      <c r="E278" s="274"/>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row>
    <row r="279" spans="1:36" ht="13.5" customHeight="1">
      <c r="A279" s="358"/>
      <c r="B279" s="358"/>
      <c r="C279" s="358"/>
      <c r="D279" s="358"/>
      <c r="E279" s="274"/>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row>
    <row r="280" spans="1:36" ht="13.5" customHeight="1">
      <c r="A280" s="358"/>
      <c r="B280" s="358"/>
      <c r="C280" s="358"/>
      <c r="D280" s="358"/>
      <c r="E280" s="274"/>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358"/>
      <c r="AJ280" s="358"/>
    </row>
    <row r="281" spans="1:36" ht="13.5" customHeight="1">
      <c r="A281" s="358"/>
      <c r="B281" s="358"/>
      <c r="C281" s="358"/>
      <c r="D281" s="358"/>
      <c r="E281" s="274"/>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row>
    <row r="282" spans="1:36" ht="13.5" customHeight="1">
      <c r="A282" s="358"/>
      <c r="B282" s="358"/>
      <c r="C282" s="358"/>
      <c r="D282" s="358"/>
      <c r="E282" s="274"/>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358"/>
      <c r="AJ282" s="358"/>
    </row>
    <row r="283" spans="1:36" ht="13.5" customHeight="1">
      <c r="A283" s="358"/>
      <c r="B283" s="358"/>
      <c r="C283" s="358"/>
      <c r="D283" s="358"/>
      <c r="E283" s="274"/>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8"/>
      <c r="AD283" s="358"/>
      <c r="AE283" s="358"/>
      <c r="AF283" s="358"/>
      <c r="AG283" s="358"/>
      <c r="AH283" s="358"/>
      <c r="AI283" s="358"/>
      <c r="AJ283" s="358"/>
    </row>
    <row r="284" spans="1:36" ht="13.5" customHeight="1">
      <c r="A284" s="358"/>
      <c r="B284" s="358"/>
      <c r="C284" s="358"/>
      <c r="D284" s="358"/>
      <c r="E284" s="274"/>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8"/>
      <c r="AD284" s="358"/>
      <c r="AE284" s="358"/>
      <c r="AF284" s="358"/>
      <c r="AG284" s="358"/>
      <c r="AH284" s="358"/>
      <c r="AI284" s="358"/>
      <c r="AJ284" s="358"/>
    </row>
    <row r="285" spans="1:36" ht="13.5" customHeight="1">
      <c r="A285" s="358"/>
      <c r="B285" s="358"/>
      <c r="C285" s="358"/>
      <c r="D285" s="358"/>
      <c r="E285" s="274"/>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8"/>
      <c r="AD285" s="358"/>
      <c r="AE285" s="358"/>
      <c r="AF285" s="358"/>
      <c r="AG285" s="358"/>
      <c r="AH285" s="358"/>
      <c r="AI285" s="358"/>
      <c r="AJ285" s="358"/>
    </row>
    <row r="286" spans="1:36" ht="13.5" customHeight="1">
      <c r="A286" s="358"/>
      <c r="B286" s="358"/>
      <c r="C286" s="358"/>
      <c r="D286" s="358"/>
      <c r="E286" s="274"/>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row>
    <row r="287" spans="1:36" ht="13.5" customHeight="1">
      <c r="A287" s="358"/>
      <c r="B287" s="358"/>
      <c r="C287" s="358"/>
      <c r="D287" s="358"/>
      <c r="E287" s="274"/>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8"/>
      <c r="AD287" s="358"/>
      <c r="AE287" s="358"/>
      <c r="AF287" s="358"/>
      <c r="AG287" s="358"/>
      <c r="AH287" s="358"/>
      <c r="AI287" s="358"/>
      <c r="AJ287" s="358"/>
    </row>
    <row r="288" spans="1:36" ht="13.5" customHeight="1">
      <c r="A288" s="358"/>
      <c r="B288" s="358"/>
      <c r="C288" s="358"/>
      <c r="D288" s="358"/>
      <c r="E288" s="274"/>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row>
    <row r="289" spans="1:36" ht="13.5" customHeight="1">
      <c r="A289" s="358"/>
      <c r="B289" s="358"/>
      <c r="C289" s="358"/>
      <c r="D289" s="358"/>
      <c r="E289" s="274"/>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8"/>
      <c r="AD289" s="358"/>
      <c r="AE289" s="358"/>
      <c r="AF289" s="358"/>
      <c r="AG289" s="358"/>
      <c r="AH289" s="358"/>
      <c r="AI289" s="358"/>
      <c r="AJ289" s="358"/>
    </row>
    <row r="290" spans="1:36" ht="13.5" customHeight="1">
      <c r="A290" s="358"/>
      <c r="B290" s="358"/>
      <c r="C290" s="358"/>
      <c r="D290" s="358"/>
      <c r="E290" s="274"/>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row>
    <row r="291" spans="1:36" ht="13.5" customHeight="1">
      <c r="A291" s="358"/>
      <c r="B291" s="358"/>
      <c r="C291" s="358"/>
      <c r="D291" s="358"/>
      <c r="E291" s="274"/>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8"/>
      <c r="AD291" s="358"/>
      <c r="AE291" s="358"/>
      <c r="AF291" s="358"/>
      <c r="AG291" s="358"/>
      <c r="AH291" s="358"/>
      <c r="AI291" s="358"/>
      <c r="AJ291" s="358"/>
    </row>
    <row r="292" spans="1:36" ht="13.5" customHeight="1">
      <c r="A292" s="358"/>
      <c r="B292" s="358"/>
      <c r="C292" s="358"/>
      <c r="D292" s="358"/>
      <c r="E292" s="274"/>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8"/>
      <c r="AD292" s="358"/>
      <c r="AE292" s="358"/>
      <c r="AF292" s="358"/>
      <c r="AG292" s="358"/>
      <c r="AH292" s="358"/>
      <c r="AI292" s="358"/>
      <c r="AJ292" s="358"/>
    </row>
    <row r="293" spans="1:36" ht="13.5" customHeight="1">
      <c r="A293" s="358"/>
      <c r="B293" s="358"/>
      <c r="C293" s="358"/>
      <c r="D293" s="358"/>
      <c r="E293" s="274"/>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8"/>
      <c r="AD293" s="358"/>
      <c r="AE293" s="358"/>
      <c r="AF293" s="358"/>
      <c r="AG293" s="358"/>
      <c r="AH293" s="358"/>
      <c r="AI293" s="358"/>
      <c r="AJ293" s="358"/>
    </row>
    <row r="294" spans="1:36" ht="13.5" customHeight="1">
      <c r="A294" s="358"/>
      <c r="B294" s="358"/>
      <c r="C294" s="358"/>
      <c r="D294" s="358"/>
      <c r="E294" s="274"/>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8"/>
      <c r="AD294" s="358"/>
      <c r="AE294" s="358"/>
      <c r="AF294" s="358"/>
      <c r="AG294" s="358"/>
      <c r="AH294" s="358"/>
      <c r="AI294" s="358"/>
      <c r="AJ294" s="358"/>
    </row>
    <row r="295" spans="1:36" ht="13.5" customHeight="1">
      <c r="A295" s="358"/>
      <c r="B295" s="358"/>
      <c r="C295" s="358"/>
      <c r="D295" s="358"/>
      <c r="E295" s="274"/>
      <c r="F295" s="358"/>
      <c r="G295" s="358"/>
      <c r="H295" s="358"/>
      <c r="I295" s="358"/>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358"/>
      <c r="AJ295" s="358"/>
    </row>
    <row r="296" spans="1:36" ht="13.5" customHeight="1">
      <c r="A296" s="358"/>
      <c r="B296" s="358"/>
      <c r="C296" s="358"/>
      <c r="D296" s="358"/>
      <c r="E296" s="274"/>
      <c r="F296" s="358"/>
      <c r="G296" s="358"/>
      <c r="H296" s="358"/>
      <c r="I296" s="358"/>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358"/>
      <c r="AJ296" s="358"/>
    </row>
    <row r="297" spans="1:36" ht="13.5" customHeight="1">
      <c r="A297" s="358"/>
      <c r="B297" s="358"/>
      <c r="C297" s="358"/>
      <c r="D297" s="358"/>
      <c r="E297" s="274"/>
      <c r="F297" s="358"/>
      <c r="G297" s="358"/>
      <c r="H297" s="358"/>
      <c r="I297" s="358"/>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358"/>
      <c r="AJ297" s="358"/>
    </row>
    <row r="298" spans="1:36" ht="13.5" customHeight="1">
      <c r="A298" s="358"/>
      <c r="B298" s="358"/>
      <c r="C298" s="358"/>
      <c r="D298" s="358"/>
      <c r="E298" s="274"/>
      <c r="F298" s="358"/>
      <c r="G298" s="358"/>
      <c r="H298" s="358"/>
      <c r="I298" s="358"/>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row>
    <row r="299" spans="1:36" ht="13.5" customHeight="1">
      <c r="A299" s="358"/>
      <c r="B299" s="358"/>
      <c r="C299" s="358"/>
      <c r="D299" s="358"/>
      <c r="E299" s="274"/>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358"/>
      <c r="AJ299" s="358"/>
    </row>
    <row r="300" spans="1:36" ht="13.5" customHeight="1">
      <c r="A300" s="358"/>
      <c r="B300" s="358"/>
      <c r="C300" s="358"/>
      <c r="D300" s="358"/>
      <c r="E300" s="274"/>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358"/>
      <c r="AJ300" s="358"/>
    </row>
    <row r="301" spans="1:36" ht="13.5" customHeight="1">
      <c r="A301" s="358"/>
      <c r="B301" s="358"/>
      <c r="C301" s="358"/>
      <c r="D301" s="358"/>
      <c r="E301" s="274"/>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8"/>
      <c r="AD301" s="358"/>
      <c r="AE301" s="358"/>
      <c r="AF301" s="358"/>
      <c r="AG301" s="358"/>
      <c r="AH301" s="358"/>
      <c r="AI301" s="358"/>
      <c r="AJ301" s="358"/>
    </row>
    <row r="302" spans="1:36" ht="13.5" customHeight="1">
      <c r="A302" s="358"/>
      <c r="B302" s="358"/>
      <c r="C302" s="358"/>
      <c r="D302" s="358"/>
      <c r="E302" s="274"/>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row>
    <row r="303" spans="1:36" ht="13.5" customHeight="1">
      <c r="A303" s="358"/>
      <c r="B303" s="358"/>
      <c r="C303" s="358"/>
      <c r="D303" s="358"/>
      <c r="E303" s="274"/>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row>
    <row r="304" spans="1:36" ht="13.5" customHeight="1">
      <c r="A304" s="358"/>
      <c r="B304" s="358"/>
      <c r="C304" s="358"/>
      <c r="D304" s="358"/>
      <c r="E304" s="274"/>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row>
    <row r="305" spans="1:36" ht="13.5" customHeight="1">
      <c r="A305" s="358"/>
      <c r="B305" s="358"/>
      <c r="C305" s="358"/>
      <c r="D305" s="358"/>
      <c r="E305" s="274"/>
      <c r="F305" s="358"/>
      <c r="G305" s="358"/>
      <c r="H305" s="358"/>
      <c r="I305" s="358"/>
      <c r="J305" s="358"/>
      <c r="K305" s="358"/>
      <c r="L305" s="358"/>
      <c r="M305" s="358"/>
      <c r="N305" s="358"/>
      <c r="O305" s="358"/>
      <c r="P305" s="358"/>
      <c r="Q305" s="358"/>
      <c r="R305" s="358"/>
      <c r="S305" s="358"/>
      <c r="T305" s="358"/>
      <c r="U305" s="358"/>
      <c r="V305" s="358"/>
      <c r="W305" s="358"/>
      <c r="X305" s="358"/>
      <c r="Y305" s="358"/>
      <c r="Z305" s="358"/>
      <c r="AA305" s="358"/>
      <c r="AB305" s="358"/>
      <c r="AC305" s="358"/>
      <c r="AD305" s="358"/>
      <c r="AE305" s="358"/>
      <c r="AF305" s="358"/>
      <c r="AG305" s="358"/>
      <c r="AH305" s="358"/>
      <c r="AI305" s="358"/>
      <c r="AJ305" s="358"/>
    </row>
    <row r="306" spans="1:36" ht="13.5" customHeight="1">
      <c r="A306" s="358"/>
      <c r="B306" s="358"/>
      <c r="C306" s="358"/>
      <c r="D306" s="358"/>
      <c r="E306" s="274"/>
      <c r="F306" s="358"/>
      <c r="G306" s="358"/>
      <c r="H306" s="358"/>
      <c r="I306" s="358"/>
      <c r="J306" s="358"/>
      <c r="K306" s="358"/>
      <c r="L306" s="358"/>
      <c r="M306" s="358"/>
      <c r="N306" s="358"/>
      <c r="O306" s="358"/>
      <c r="P306" s="358"/>
      <c r="Q306" s="358"/>
      <c r="R306" s="358"/>
      <c r="S306" s="358"/>
      <c r="T306" s="358"/>
      <c r="U306" s="358"/>
      <c r="V306" s="358"/>
      <c r="W306" s="358"/>
      <c r="X306" s="358"/>
      <c r="Y306" s="358"/>
      <c r="Z306" s="358"/>
      <c r="AA306" s="358"/>
      <c r="AB306" s="358"/>
      <c r="AC306" s="358"/>
      <c r="AD306" s="358"/>
      <c r="AE306" s="358"/>
      <c r="AF306" s="358"/>
      <c r="AG306" s="358"/>
      <c r="AH306" s="358"/>
      <c r="AI306" s="358"/>
      <c r="AJ306" s="358"/>
    </row>
    <row r="307" spans="1:36" ht="13.5" customHeight="1">
      <c r="A307" s="358"/>
      <c r="B307" s="358"/>
      <c r="C307" s="358"/>
      <c r="D307" s="358"/>
      <c r="E307" s="274"/>
      <c r="F307" s="358"/>
      <c r="G307" s="358"/>
      <c r="H307" s="358"/>
      <c r="I307" s="358"/>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row>
    <row r="308" spans="1:36" ht="13.5" customHeight="1">
      <c r="A308" s="358"/>
      <c r="B308" s="358"/>
      <c r="C308" s="358"/>
      <c r="D308" s="358"/>
      <c r="E308" s="274"/>
      <c r="F308" s="358"/>
      <c r="G308" s="358"/>
      <c r="H308" s="358"/>
      <c r="I308" s="358"/>
      <c r="J308" s="358"/>
      <c r="K308" s="358"/>
      <c r="L308" s="358"/>
      <c r="M308" s="358"/>
      <c r="N308" s="358"/>
      <c r="O308" s="358"/>
      <c r="P308" s="358"/>
      <c r="Q308" s="358"/>
      <c r="R308" s="358"/>
      <c r="S308" s="358"/>
      <c r="T308" s="358"/>
      <c r="U308" s="358"/>
      <c r="V308" s="358"/>
      <c r="W308" s="358"/>
      <c r="X308" s="358"/>
      <c r="Y308" s="358"/>
      <c r="Z308" s="358"/>
      <c r="AA308" s="358"/>
      <c r="AB308" s="358"/>
      <c r="AC308" s="358"/>
      <c r="AD308" s="358"/>
      <c r="AE308" s="358"/>
      <c r="AF308" s="358"/>
      <c r="AG308" s="358"/>
      <c r="AH308" s="358"/>
      <c r="AI308" s="358"/>
      <c r="AJ308" s="358"/>
    </row>
    <row r="309" spans="1:36" ht="13.5" customHeight="1">
      <c r="A309" s="358"/>
      <c r="B309" s="358"/>
      <c r="C309" s="358"/>
      <c r="D309" s="358"/>
      <c r="E309" s="274"/>
      <c r="F309" s="358"/>
      <c r="G309" s="358"/>
      <c r="H309" s="358"/>
      <c r="I309" s="358"/>
      <c r="J309" s="358"/>
      <c r="K309" s="358"/>
      <c r="L309" s="358"/>
      <c r="M309" s="358"/>
      <c r="N309" s="358"/>
      <c r="O309" s="358"/>
      <c r="P309" s="358"/>
      <c r="Q309" s="358"/>
      <c r="R309" s="358"/>
      <c r="S309" s="358"/>
      <c r="T309" s="358"/>
      <c r="U309" s="358"/>
      <c r="V309" s="358"/>
      <c r="W309" s="358"/>
      <c r="X309" s="358"/>
      <c r="Y309" s="358"/>
      <c r="Z309" s="358"/>
      <c r="AA309" s="358"/>
      <c r="AB309" s="358"/>
      <c r="AC309" s="358"/>
      <c r="AD309" s="358"/>
      <c r="AE309" s="358"/>
      <c r="AF309" s="358"/>
      <c r="AG309" s="358"/>
      <c r="AH309" s="358"/>
      <c r="AI309" s="358"/>
      <c r="AJ309" s="358"/>
    </row>
    <row r="310" spans="1:36" ht="13.5" customHeight="1">
      <c r="A310" s="358"/>
      <c r="B310" s="358"/>
      <c r="C310" s="358"/>
      <c r="D310" s="358"/>
      <c r="E310" s="274"/>
      <c r="F310" s="358"/>
      <c r="G310" s="358"/>
      <c r="H310" s="358"/>
      <c r="I310" s="358"/>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358"/>
      <c r="AJ310" s="358"/>
    </row>
    <row r="311" spans="1:36" ht="13.5" customHeight="1">
      <c r="A311" s="358"/>
      <c r="B311" s="358"/>
      <c r="C311" s="358"/>
      <c r="D311" s="358"/>
      <c r="E311" s="274"/>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row>
    <row r="312" spans="1:36" ht="13.5" customHeight="1">
      <c r="A312" s="358"/>
      <c r="B312" s="358"/>
      <c r="C312" s="358"/>
      <c r="D312" s="358"/>
      <c r="E312" s="274"/>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row>
    <row r="313" spans="1:36" ht="13.5" customHeight="1">
      <c r="A313" s="358"/>
      <c r="B313" s="358"/>
      <c r="C313" s="358"/>
      <c r="D313" s="358"/>
      <c r="E313" s="274"/>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row>
    <row r="314" spans="1:36" ht="13.5" customHeight="1">
      <c r="A314" s="358"/>
      <c r="B314" s="358"/>
      <c r="C314" s="358"/>
      <c r="D314" s="358"/>
      <c r="E314" s="274"/>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row>
    <row r="315" spans="1:36" ht="13.5" customHeight="1">
      <c r="A315" s="358"/>
      <c r="B315" s="358"/>
      <c r="C315" s="358"/>
      <c r="D315" s="358"/>
      <c r="E315" s="274"/>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row>
    <row r="316" spans="1:36" ht="13.5" customHeight="1">
      <c r="A316" s="358"/>
      <c r="B316" s="358"/>
      <c r="C316" s="358"/>
      <c r="D316" s="358"/>
      <c r="E316" s="274"/>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row>
    <row r="317" spans="1:36" ht="13.5" customHeight="1">
      <c r="A317" s="358"/>
      <c r="B317" s="358"/>
      <c r="C317" s="358"/>
      <c r="D317" s="358"/>
      <c r="E317" s="274"/>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row>
    <row r="318" spans="1:36" ht="13.5" customHeight="1">
      <c r="A318" s="358"/>
      <c r="B318" s="358"/>
      <c r="C318" s="358"/>
      <c r="D318" s="358"/>
      <c r="E318" s="274"/>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row>
    <row r="319" spans="1:36" ht="13.5" customHeight="1">
      <c r="A319" s="358"/>
      <c r="B319" s="358"/>
      <c r="C319" s="358"/>
      <c r="D319" s="358"/>
      <c r="E319" s="274"/>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row>
    <row r="320" spans="1:36" ht="13.5" customHeight="1">
      <c r="A320" s="358"/>
      <c r="B320" s="358"/>
      <c r="C320" s="358"/>
      <c r="D320" s="358"/>
      <c r="E320" s="274"/>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row>
    <row r="321" spans="1:36" ht="13.5" customHeight="1">
      <c r="A321" s="358"/>
      <c r="B321" s="358"/>
      <c r="C321" s="358"/>
      <c r="D321" s="358"/>
      <c r="E321" s="274"/>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row>
    <row r="322" spans="1:36" ht="13.5" customHeight="1">
      <c r="A322" s="358"/>
      <c r="B322" s="358"/>
      <c r="C322" s="358"/>
      <c r="D322" s="358"/>
      <c r="E322" s="274"/>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row>
    <row r="323" spans="1:36" ht="13.5" customHeight="1">
      <c r="A323" s="358"/>
      <c r="B323" s="358"/>
      <c r="C323" s="358"/>
      <c r="D323" s="358"/>
      <c r="E323" s="274"/>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row>
    <row r="324" spans="1:36" ht="13.5" customHeight="1">
      <c r="A324" s="358"/>
      <c r="B324" s="358"/>
      <c r="C324" s="358"/>
      <c r="D324" s="358"/>
      <c r="E324" s="274"/>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row>
    <row r="325" spans="1:36" ht="13.5" customHeight="1">
      <c r="A325" s="358"/>
      <c r="B325" s="358"/>
      <c r="C325" s="358"/>
      <c r="D325" s="358"/>
      <c r="E325" s="274"/>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row>
    <row r="326" spans="1:36" ht="13.5" customHeight="1">
      <c r="A326" s="358"/>
      <c r="B326" s="358"/>
      <c r="C326" s="358"/>
      <c r="D326" s="358"/>
      <c r="E326" s="274"/>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row>
    <row r="327" spans="1:36" ht="13.5" customHeight="1">
      <c r="A327" s="358"/>
      <c r="B327" s="358"/>
      <c r="C327" s="358"/>
      <c r="D327" s="358"/>
      <c r="E327" s="274"/>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row>
    <row r="328" spans="1:36" ht="13.5" customHeight="1">
      <c r="A328" s="358"/>
      <c r="B328" s="358"/>
      <c r="C328" s="358"/>
      <c r="D328" s="358"/>
      <c r="E328" s="274"/>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row>
    <row r="329" spans="1:36" ht="13.5" customHeight="1">
      <c r="A329" s="358"/>
      <c r="B329" s="358"/>
      <c r="C329" s="358"/>
      <c r="D329" s="358"/>
      <c r="E329" s="274"/>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row>
    <row r="330" spans="1:36" ht="13.5" customHeight="1">
      <c r="A330" s="358"/>
      <c r="B330" s="358"/>
      <c r="C330" s="358"/>
      <c r="D330" s="358"/>
      <c r="E330" s="274"/>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row>
    <row r="331" spans="1:36" ht="13.5" customHeight="1">
      <c r="A331" s="358"/>
      <c r="B331" s="358"/>
      <c r="C331" s="358"/>
      <c r="D331" s="358"/>
      <c r="E331" s="274"/>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row>
    <row r="332" spans="1:36" ht="13.5" customHeight="1">
      <c r="A332" s="358"/>
      <c r="B332" s="358"/>
      <c r="C332" s="358"/>
      <c r="D332" s="358"/>
      <c r="E332" s="274"/>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row>
    <row r="333" spans="1:36" ht="13.5" customHeight="1">
      <c r="A333" s="358"/>
      <c r="B333" s="358"/>
      <c r="C333" s="358"/>
      <c r="D333" s="358"/>
      <c r="E333" s="274"/>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row>
    <row r="334" spans="1:36" ht="13.5" customHeight="1">
      <c r="A334" s="358"/>
      <c r="B334" s="358"/>
      <c r="C334" s="358"/>
      <c r="D334" s="358"/>
      <c r="E334" s="274"/>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row>
    <row r="335" spans="1:36" ht="13.5" customHeight="1">
      <c r="A335" s="358"/>
      <c r="B335" s="358"/>
      <c r="C335" s="358"/>
      <c r="D335" s="358"/>
      <c r="E335" s="274"/>
      <c r="F335" s="358"/>
      <c r="G335" s="358"/>
      <c r="H335" s="358"/>
      <c r="I335" s="358"/>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row>
    <row r="336" spans="1:36" ht="13.5" customHeight="1">
      <c r="A336" s="358"/>
      <c r="B336" s="358"/>
      <c r="C336" s="358"/>
      <c r="D336" s="358"/>
      <c r="E336" s="274"/>
      <c r="F336" s="358"/>
      <c r="G336" s="358"/>
      <c r="H336" s="358"/>
      <c r="I336" s="358"/>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row>
    <row r="337" spans="1:36" ht="13.5" customHeight="1">
      <c r="A337" s="358"/>
      <c r="B337" s="358"/>
      <c r="C337" s="358"/>
      <c r="D337" s="358"/>
      <c r="E337" s="274"/>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row>
    <row r="338" spans="1:36" ht="13.5" customHeight="1">
      <c r="A338" s="358"/>
      <c r="B338" s="358"/>
      <c r="C338" s="358"/>
      <c r="D338" s="358"/>
      <c r="E338" s="274"/>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row>
    <row r="339" spans="1:36" ht="13.5" customHeight="1">
      <c r="A339" s="358"/>
      <c r="B339" s="358"/>
      <c r="C339" s="358"/>
      <c r="D339" s="358"/>
      <c r="E339" s="274"/>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row>
    <row r="340" spans="1:36" ht="13.5" customHeight="1">
      <c r="A340" s="358"/>
      <c r="B340" s="358"/>
      <c r="C340" s="358"/>
      <c r="D340" s="358"/>
      <c r="E340" s="274"/>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row>
    <row r="341" spans="1:36" ht="13.5" customHeight="1">
      <c r="A341" s="358"/>
      <c r="B341" s="358"/>
      <c r="C341" s="358"/>
      <c r="D341" s="358"/>
      <c r="E341" s="274"/>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row>
    <row r="342" spans="1:36" ht="13.5" customHeight="1">
      <c r="A342" s="358"/>
      <c r="B342" s="358"/>
      <c r="C342" s="358"/>
      <c r="D342" s="358"/>
      <c r="E342" s="274"/>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row>
    <row r="343" spans="1:36" ht="13.5" customHeight="1">
      <c r="A343" s="358"/>
      <c r="B343" s="358"/>
      <c r="C343" s="358"/>
      <c r="D343" s="358"/>
      <c r="E343" s="274"/>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row>
    <row r="344" spans="1:36" ht="13.5" customHeight="1">
      <c r="A344" s="358"/>
      <c r="B344" s="358"/>
      <c r="C344" s="358"/>
      <c r="D344" s="358"/>
      <c r="E344" s="274"/>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row>
    <row r="345" spans="1:36" ht="13.5" customHeight="1">
      <c r="A345" s="358"/>
      <c r="B345" s="358"/>
      <c r="C345" s="358"/>
      <c r="D345" s="358"/>
      <c r="E345" s="274"/>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row>
    <row r="346" spans="1:36" ht="13.5" customHeight="1">
      <c r="A346" s="358"/>
      <c r="B346" s="358"/>
      <c r="C346" s="358"/>
      <c r="D346" s="358"/>
      <c r="E346" s="274"/>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row>
    <row r="347" spans="1:36" ht="13.5" customHeight="1">
      <c r="A347" s="358"/>
      <c r="B347" s="358"/>
      <c r="C347" s="358"/>
      <c r="D347" s="358"/>
      <c r="E347" s="274"/>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row>
    <row r="348" spans="1:36" ht="13.5" customHeight="1">
      <c r="A348" s="358"/>
      <c r="B348" s="358"/>
      <c r="C348" s="358"/>
      <c r="D348" s="358"/>
      <c r="E348" s="274"/>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row>
    <row r="349" spans="1:36" ht="13.5" customHeight="1">
      <c r="A349" s="358"/>
      <c r="B349" s="358"/>
      <c r="C349" s="358"/>
      <c r="D349" s="358"/>
      <c r="E349" s="274"/>
      <c r="F349" s="358"/>
      <c r="G349" s="358"/>
      <c r="H349" s="358"/>
      <c r="I349" s="358"/>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row>
    <row r="350" spans="1:36" ht="13.5" customHeight="1">
      <c r="A350" s="358"/>
      <c r="B350" s="358"/>
      <c r="C350" s="358"/>
      <c r="D350" s="358"/>
      <c r="E350" s="274"/>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row>
    <row r="351" spans="1:36" ht="13.5" customHeight="1">
      <c r="A351" s="358"/>
      <c r="B351" s="358"/>
      <c r="C351" s="358"/>
      <c r="D351" s="358"/>
      <c r="E351" s="274"/>
      <c r="F351" s="358"/>
      <c r="G351" s="358"/>
      <c r="H351" s="358"/>
      <c r="I351" s="358"/>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row>
    <row r="352" spans="1:36" ht="13.5" customHeight="1">
      <c r="A352" s="358"/>
      <c r="B352" s="358"/>
      <c r="C352" s="358"/>
      <c r="D352" s="358"/>
      <c r="E352" s="274"/>
      <c r="F352" s="358"/>
      <c r="G352" s="358"/>
      <c r="H352" s="358"/>
      <c r="I352" s="358"/>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row>
    <row r="353" spans="1:36" ht="13.5" customHeight="1">
      <c r="A353" s="358"/>
      <c r="B353" s="358"/>
      <c r="C353" s="358"/>
      <c r="D353" s="358"/>
      <c r="E353" s="274"/>
      <c r="F353" s="358"/>
      <c r="G353" s="358"/>
      <c r="H353" s="358"/>
      <c r="I353" s="358"/>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row>
    <row r="354" spans="1:36" ht="13.5" customHeight="1">
      <c r="A354" s="358"/>
      <c r="B354" s="358"/>
      <c r="C354" s="358"/>
      <c r="D354" s="358"/>
      <c r="E354" s="274"/>
      <c r="F354" s="358"/>
      <c r="G354" s="358"/>
      <c r="H354" s="358"/>
      <c r="I354" s="358"/>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row>
    <row r="355" spans="1:36" ht="13.5" customHeight="1">
      <c r="A355" s="358"/>
      <c r="B355" s="358"/>
      <c r="C355" s="358"/>
      <c r="D355" s="358"/>
      <c r="E355" s="274"/>
      <c r="F355" s="358"/>
      <c r="G355" s="358"/>
      <c r="H355" s="358"/>
      <c r="I355" s="358"/>
      <c r="J355" s="358"/>
      <c r="K355" s="358"/>
      <c r="L355" s="358"/>
      <c r="M355" s="358"/>
      <c r="N355" s="358"/>
      <c r="O355" s="358"/>
      <c r="P355" s="358"/>
      <c r="Q355" s="358"/>
      <c r="R355" s="358"/>
      <c r="S355" s="358"/>
      <c r="T355" s="358"/>
      <c r="U355" s="358"/>
      <c r="V355" s="358"/>
      <c r="W355" s="358"/>
      <c r="X355" s="358"/>
      <c r="Y355" s="358"/>
      <c r="Z355" s="358"/>
      <c r="AA355" s="358"/>
      <c r="AB355" s="358"/>
      <c r="AC355" s="358"/>
      <c r="AD355" s="358"/>
      <c r="AE355" s="358"/>
      <c r="AF355" s="358"/>
      <c r="AG355" s="358"/>
      <c r="AH355" s="358"/>
      <c r="AI355" s="358"/>
      <c r="AJ355" s="358"/>
    </row>
    <row r="356" spans="1:36" ht="13.5" customHeight="1">
      <c r="A356" s="358"/>
      <c r="B356" s="358"/>
      <c r="C356" s="358"/>
      <c r="D356" s="358"/>
      <c r="E356" s="274"/>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row>
    <row r="357" spans="1:36" ht="13.5" customHeight="1">
      <c r="A357" s="358"/>
      <c r="B357" s="358"/>
      <c r="C357" s="358"/>
      <c r="D357" s="358"/>
      <c r="E357" s="274"/>
      <c r="F357" s="358"/>
      <c r="G357" s="358"/>
      <c r="H357" s="358"/>
      <c r="I357" s="358"/>
      <c r="J357" s="358"/>
      <c r="K357" s="358"/>
      <c r="L357" s="358"/>
      <c r="M357" s="358"/>
      <c r="N357" s="358"/>
      <c r="O357" s="358"/>
      <c r="P357" s="358"/>
      <c r="Q357" s="358"/>
      <c r="R357" s="358"/>
      <c r="S357" s="358"/>
      <c r="T357" s="358"/>
      <c r="U357" s="358"/>
      <c r="V357" s="358"/>
      <c r="W357" s="358"/>
      <c r="X357" s="358"/>
      <c r="Y357" s="358"/>
      <c r="Z357" s="358"/>
      <c r="AA357" s="358"/>
      <c r="AB357" s="358"/>
      <c r="AC357" s="358"/>
      <c r="AD357" s="358"/>
      <c r="AE357" s="358"/>
      <c r="AF357" s="358"/>
      <c r="AG357" s="358"/>
      <c r="AH357" s="358"/>
      <c r="AI357" s="358"/>
      <c r="AJ357" s="358"/>
    </row>
    <row r="358" spans="1:36" ht="13.5" customHeight="1">
      <c r="A358" s="358"/>
      <c r="B358" s="358"/>
      <c r="C358" s="358"/>
      <c r="D358" s="358"/>
      <c r="E358" s="274"/>
      <c r="F358" s="358"/>
      <c r="G358" s="358"/>
      <c r="H358" s="358"/>
      <c r="I358" s="358"/>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358"/>
      <c r="AI358" s="358"/>
      <c r="AJ358" s="358"/>
    </row>
    <row r="359" spans="1:36" ht="13.5" customHeight="1">
      <c r="A359" s="358"/>
      <c r="B359" s="358"/>
      <c r="C359" s="358"/>
      <c r="D359" s="358"/>
      <c r="E359" s="274"/>
      <c r="F359" s="358"/>
      <c r="G359" s="358"/>
      <c r="H359" s="358"/>
      <c r="I359" s="358"/>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358"/>
      <c r="AI359" s="358"/>
      <c r="AJ359" s="358"/>
    </row>
    <row r="360" spans="1:36" ht="13.5" customHeight="1">
      <c r="A360" s="358"/>
      <c r="B360" s="358"/>
      <c r="C360" s="358"/>
      <c r="D360" s="358"/>
      <c r="E360" s="274"/>
      <c r="F360" s="358"/>
      <c r="G360" s="358"/>
      <c r="H360" s="358"/>
      <c r="I360" s="358"/>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358"/>
      <c r="AI360" s="358"/>
      <c r="AJ360" s="358"/>
    </row>
    <row r="361" spans="1:36" ht="13.5" customHeight="1">
      <c r="A361" s="358"/>
      <c r="B361" s="358"/>
      <c r="C361" s="358"/>
      <c r="D361" s="358"/>
      <c r="E361" s="274"/>
      <c r="F361" s="358"/>
      <c r="G361" s="358"/>
      <c r="H361" s="358"/>
      <c r="I361" s="358"/>
      <c r="J361" s="358"/>
      <c r="K361" s="358"/>
      <c r="L361" s="358"/>
      <c r="M361" s="358"/>
      <c r="N361" s="358"/>
      <c r="O361" s="358"/>
      <c r="P361" s="358"/>
      <c r="Q361" s="358"/>
      <c r="R361" s="358"/>
      <c r="S361" s="358"/>
      <c r="T361" s="358"/>
      <c r="U361" s="358"/>
      <c r="V361" s="358"/>
      <c r="W361" s="358"/>
      <c r="X361" s="358"/>
      <c r="Y361" s="358"/>
      <c r="Z361" s="358"/>
      <c r="AA361" s="358"/>
      <c r="AB361" s="358"/>
      <c r="AC361" s="358"/>
      <c r="AD361" s="358"/>
      <c r="AE361" s="358"/>
      <c r="AF361" s="358"/>
      <c r="AG361" s="358"/>
      <c r="AH361" s="358"/>
      <c r="AI361" s="358"/>
      <c r="AJ361" s="358"/>
    </row>
    <row r="362" spans="1:36" ht="13.5" customHeight="1">
      <c r="A362" s="358"/>
      <c r="B362" s="358"/>
      <c r="C362" s="358"/>
      <c r="D362" s="358"/>
      <c r="E362" s="274"/>
      <c r="F362" s="358"/>
      <c r="G362" s="358"/>
      <c r="H362" s="358"/>
      <c r="I362" s="358"/>
      <c r="J362" s="358"/>
      <c r="K362" s="358"/>
      <c r="L362" s="358"/>
      <c r="M362" s="358"/>
      <c r="N362" s="358"/>
      <c r="O362" s="358"/>
      <c r="P362" s="358"/>
      <c r="Q362" s="358"/>
      <c r="R362" s="358"/>
      <c r="S362" s="358"/>
      <c r="T362" s="358"/>
      <c r="U362" s="358"/>
      <c r="V362" s="358"/>
      <c r="W362" s="358"/>
      <c r="X362" s="358"/>
      <c r="Y362" s="358"/>
      <c r="Z362" s="358"/>
      <c r="AA362" s="358"/>
      <c r="AB362" s="358"/>
      <c r="AC362" s="358"/>
      <c r="AD362" s="358"/>
      <c r="AE362" s="358"/>
      <c r="AF362" s="358"/>
      <c r="AG362" s="358"/>
      <c r="AH362" s="358"/>
      <c r="AI362" s="358"/>
      <c r="AJ362" s="358"/>
    </row>
    <row r="363" spans="1:36" ht="13.5" customHeight="1">
      <c r="A363" s="358"/>
      <c r="B363" s="358"/>
      <c r="C363" s="358"/>
      <c r="D363" s="358"/>
      <c r="E363" s="274"/>
      <c r="F363" s="358"/>
      <c r="G363" s="358"/>
      <c r="H363" s="358"/>
      <c r="I363" s="358"/>
      <c r="J363" s="358"/>
      <c r="K363" s="358"/>
      <c r="L363" s="358"/>
      <c r="M363" s="358"/>
      <c r="N363" s="358"/>
      <c r="O363" s="358"/>
      <c r="P363" s="358"/>
      <c r="Q363" s="358"/>
      <c r="R363" s="358"/>
      <c r="S363" s="358"/>
      <c r="T363" s="358"/>
      <c r="U363" s="358"/>
      <c r="V363" s="358"/>
      <c r="W363" s="358"/>
      <c r="X363" s="358"/>
      <c r="Y363" s="358"/>
      <c r="Z363" s="358"/>
      <c r="AA363" s="358"/>
      <c r="AB363" s="358"/>
      <c r="AC363" s="358"/>
      <c r="AD363" s="358"/>
      <c r="AE363" s="358"/>
      <c r="AF363" s="358"/>
      <c r="AG363" s="358"/>
      <c r="AH363" s="358"/>
      <c r="AI363" s="358"/>
      <c r="AJ363" s="358"/>
    </row>
    <row r="364" spans="1:36" ht="13.5" customHeight="1">
      <c r="A364" s="358"/>
      <c r="B364" s="358"/>
      <c r="C364" s="358"/>
      <c r="D364" s="358"/>
      <c r="E364" s="274"/>
      <c r="F364" s="358"/>
      <c r="G364" s="358"/>
      <c r="H364" s="358"/>
      <c r="I364" s="358"/>
      <c r="J364" s="358"/>
      <c r="K364" s="358"/>
      <c r="L364" s="358"/>
      <c r="M364" s="358"/>
      <c r="N364" s="358"/>
      <c r="O364" s="358"/>
      <c r="P364" s="358"/>
      <c r="Q364" s="358"/>
      <c r="R364" s="358"/>
      <c r="S364" s="358"/>
      <c r="T364" s="358"/>
      <c r="U364" s="358"/>
      <c r="V364" s="358"/>
      <c r="W364" s="358"/>
      <c r="X364" s="358"/>
      <c r="Y364" s="358"/>
      <c r="Z364" s="358"/>
      <c r="AA364" s="358"/>
      <c r="AB364" s="358"/>
      <c r="AC364" s="358"/>
      <c r="AD364" s="358"/>
      <c r="AE364" s="358"/>
      <c r="AF364" s="358"/>
      <c r="AG364" s="358"/>
      <c r="AH364" s="358"/>
      <c r="AI364" s="358"/>
      <c r="AJ364" s="358"/>
    </row>
    <row r="365" spans="1:36" ht="13.5" customHeight="1">
      <c r="A365" s="358"/>
      <c r="B365" s="358"/>
      <c r="C365" s="358"/>
      <c r="D365" s="358"/>
      <c r="E365" s="274"/>
      <c r="F365" s="358"/>
      <c r="G365" s="358"/>
      <c r="H365" s="358"/>
      <c r="I365" s="358"/>
      <c r="J365" s="358"/>
      <c r="K365" s="358"/>
      <c r="L365" s="358"/>
      <c r="M365" s="358"/>
      <c r="N365" s="358"/>
      <c r="O365" s="358"/>
      <c r="P365" s="358"/>
      <c r="Q365" s="358"/>
      <c r="R365" s="358"/>
      <c r="S365" s="358"/>
      <c r="T365" s="358"/>
      <c r="U365" s="358"/>
      <c r="V365" s="358"/>
      <c r="W365" s="358"/>
      <c r="X365" s="358"/>
      <c r="Y365" s="358"/>
      <c r="Z365" s="358"/>
      <c r="AA365" s="358"/>
      <c r="AB365" s="358"/>
      <c r="AC365" s="358"/>
      <c r="AD365" s="358"/>
      <c r="AE365" s="358"/>
      <c r="AF365" s="358"/>
      <c r="AG365" s="358"/>
      <c r="AH365" s="358"/>
      <c r="AI365" s="358"/>
      <c r="AJ365" s="358"/>
    </row>
    <row r="366" spans="1:36" ht="13.5" customHeight="1">
      <c r="A366" s="358"/>
      <c r="B366" s="358"/>
      <c r="C366" s="358"/>
      <c r="D366" s="358"/>
      <c r="E366" s="274"/>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row>
    <row r="367" spans="1:36" ht="13.5" customHeight="1">
      <c r="A367" s="358"/>
      <c r="B367" s="358"/>
      <c r="C367" s="358"/>
      <c r="D367" s="358"/>
      <c r="E367" s="274"/>
      <c r="F367" s="358"/>
      <c r="G367" s="358"/>
      <c r="H367" s="358"/>
      <c r="I367" s="358"/>
      <c r="J367" s="358"/>
      <c r="K367" s="358"/>
      <c r="L367" s="358"/>
      <c r="M367" s="358"/>
      <c r="N367" s="358"/>
      <c r="O367" s="358"/>
      <c r="P367" s="358"/>
      <c r="Q367" s="358"/>
      <c r="R367" s="358"/>
      <c r="S367" s="358"/>
      <c r="T367" s="358"/>
      <c r="U367" s="358"/>
      <c r="V367" s="358"/>
      <c r="W367" s="358"/>
      <c r="X367" s="358"/>
      <c r="Y367" s="358"/>
      <c r="Z367" s="358"/>
      <c r="AA367" s="358"/>
      <c r="AB367" s="358"/>
      <c r="AC367" s="358"/>
      <c r="AD367" s="358"/>
      <c r="AE367" s="358"/>
      <c r="AF367" s="358"/>
      <c r="AG367" s="358"/>
      <c r="AH367" s="358"/>
      <c r="AI367" s="358"/>
      <c r="AJ367" s="358"/>
    </row>
    <row r="368" spans="1:36" ht="13.5" customHeight="1">
      <c r="A368" s="358"/>
      <c r="B368" s="358"/>
      <c r="C368" s="358"/>
      <c r="D368" s="358"/>
      <c r="E368" s="274"/>
      <c r="F368" s="358"/>
      <c r="G368" s="358"/>
      <c r="H368" s="358"/>
      <c r="I368" s="358"/>
      <c r="J368" s="358"/>
      <c r="K368" s="358"/>
      <c r="L368" s="358"/>
      <c r="M368" s="358"/>
      <c r="N368" s="358"/>
      <c r="O368" s="358"/>
      <c r="P368" s="358"/>
      <c r="Q368" s="358"/>
      <c r="R368" s="358"/>
      <c r="S368" s="358"/>
      <c r="T368" s="358"/>
      <c r="U368" s="358"/>
      <c r="V368" s="358"/>
      <c r="W368" s="358"/>
      <c r="X368" s="358"/>
      <c r="Y368" s="358"/>
      <c r="Z368" s="358"/>
      <c r="AA368" s="358"/>
      <c r="AB368" s="358"/>
      <c r="AC368" s="358"/>
      <c r="AD368" s="358"/>
      <c r="AE368" s="358"/>
      <c r="AF368" s="358"/>
      <c r="AG368" s="358"/>
      <c r="AH368" s="358"/>
      <c r="AI368" s="358"/>
      <c r="AJ368" s="358"/>
    </row>
    <row r="369" spans="1:36" ht="13.5" customHeight="1">
      <c r="A369" s="358"/>
      <c r="B369" s="358"/>
      <c r="C369" s="358"/>
      <c r="D369" s="358"/>
      <c r="E369" s="274"/>
      <c r="F369" s="358"/>
      <c r="G369" s="358"/>
      <c r="H369" s="358"/>
      <c r="I369" s="358"/>
      <c r="J369" s="358"/>
      <c r="K369" s="358"/>
      <c r="L369" s="358"/>
      <c r="M369" s="358"/>
      <c r="N369" s="358"/>
      <c r="O369" s="358"/>
      <c r="P369" s="358"/>
      <c r="Q369" s="358"/>
      <c r="R369" s="358"/>
      <c r="S369" s="358"/>
      <c r="T369" s="358"/>
      <c r="U369" s="358"/>
      <c r="V369" s="358"/>
      <c r="W369" s="358"/>
      <c r="X369" s="358"/>
      <c r="Y369" s="358"/>
      <c r="Z369" s="358"/>
      <c r="AA369" s="358"/>
      <c r="AB369" s="358"/>
      <c r="AC369" s="358"/>
      <c r="AD369" s="358"/>
      <c r="AE369" s="358"/>
      <c r="AF369" s="358"/>
      <c r="AG369" s="358"/>
      <c r="AH369" s="358"/>
      <c r="AI369" s="358"/>
      <c r="AJ369" s="358"/>
    </row>
    <row r="370" spans="1:36" ht="13.5" customHeight="1">
      <c r="A370" s="358"/>
      <c r="B370" s="358"/>
      <c r="C370" s="358"/>
      <c r="D370" s="358"/>
      <c r="E370" s="274"/>
      <c r="F370" s="358"/>
      <c r="G370" s="358"/>
      <c r="H370" s="358"/>
      <c r="I370" s="358"/>
      <c r="J370" s="358"/>
      <c r="K370" s="358"/>
      <c r="L370" s="358"/>
      <c r="M370" s="358"/>
      <c r="N370" s="358"/>
      <c r="O370" s="358"/>
      <c r="P370" s="358"/>
      <c r="Q370" s="358"/>
      <c r="R370" s="358"/>
      <c r="S370" s="358"/>
      <c r="T370" s="358"/>
      <c r="U370" s="358"/>
      <c r="V370" s="358"/>
      <c r="W370" s="358"/>
      <c r="X370" s="358"/>
      <c r="Y370" s="358"/>
      <c r="Z370" s="358"/>
      <c r="AA370" s="358"/>
      <c r="AB370" s="358"/>
      <c r="AC370" s="358"/>
      <c r="AD370" s="358"/>
      <c r="AE370" s="358"/>
      <c r="AF370" s="358"/>
      <c r="AG370" s="358"/>
      <c r="AH370" s="358"/>
      <c r="AI370" s="358"/>
      <c r="AJ370" s="358"/>
    </row>
    <row r="371" spans="1:36" ht="13.5" customHeight="1">
      <c r="A371" s="358"/>
      <c r="B371" s="358"/>
      <c r="C371" s="358"/>
      <c r="D371" s="358"/>
      <c r="E371" s="274"/>
      <c r="F371" s="358"/>
      <c r="G371" s="358"/>
      <c r="H371" s="358"/>
      <c r="I371" s="358"/>
      <c r="J371" s="358"/>
      <c r="K371" s="358"/>
      <c r="L371" s="358"/>
      <c r="M371" s="358"/>
      <c r="N371" s="358"/>
      <c r="O371" s="358"/>
      <c r="P371" s="358"/>
      <c r="Q371" s="358"/>
      <c r="R371" s="358"/>
      <c r="S371" s="358"/>
      <c r="T371" s="358"/>
      <c r="U371" s="358"/>
      <c r="V371" s="358"/>
      <c r="W371" s="358"/>
      <c r="X371" s="358"/>
      <c r="Y371" s="358"/>
      <c r="Z371" s="358"/>
      <c r="AA371" s="358"/>
      <c r="AB371" s="358"/>
      <c r="AC371" s="358"/>
      <c r="AD371" s="358"/>
      <c r="AE371" s="358"/>
      <c r="AF371" s="358"/>
      <c r="AG371" s="358"/>
      <c r="AH371" s="358"/>
      <c r="AI371" s="358"/>
      <c r="AJ371" s="358"/>
    </row>
    <row r="372" spans="1:36" ht="13.5" customHeight="1">
      <c r="A372" s="358"/>
      <c r="B372" s="358"/>
      <c r="C372" s="358"/>
      <c r="D372" s="358"/>
      <c r="E372" s="274"/>
      <c r="F372" s="358"/>
      <c r="G372" s="358"/>
      <c r="H372" s="358"/>
      <c r="I372" s="358"/>
      <c r="J372" s="358"/>
      <c r="K372" s="358"/>
      <c r="L372" s="358"/>
      <c r="M372" s="358"/>
      <c r="N372" s="358"/>
      <c r="O372" s="358"/>
      <c r="P372" s="358"/>
      <c r="Q372" s="358"/>
      <c r="R372" s="358"/>
      <c r="S372" s="358"/>
      <c r="T372" s="358"/>
      <c r="U372" s="358"/>
      <c r="V372" s="358"/>
      <c r="W372" s="358"/>
      <c r="X372" s="358"/>
      <c r="Y372" s="358"/>
      <c r="Z372" s="358"/>
      <c r="AA372" s="358"/>
      <c r="AB372" s="358"/>
      <c r="AC372" s="358"/>
      <c r="AD372" s="358"/>
      <c r="AE372" s="358"/>
      <c r="AF372" s="358"/>
      <c r="AG372" s="358"/>
      <c r="AH372" s="358"/>
      <c r="AI372" s="358"/>
      <c r="AJ372" s="358"/>
    </row>
    <row r="373" spans="1:36" ht="13.5" customHeight="1">
      <c r="A373" s="358"/>
      <c r="B373" s="358"/>
      <c r="C373" s="358"/>
      <c r="D373" s="358"/>
      <c r="E373" s="274"/>
      <c r="F373" s="358"/>
      <c r="G373" s="358"/>
      <c r="H373" s="358"/>
      <c r="I373" s="358"/>
      <c r="J373" s="358"/>
      <c r="K373" s="358"/>
      <c r="L373" s="358"/>
      <c r="M373" s="358"/>
      <c r="N373" s="358"/>
      <c r="O373" s="358"/>
      <c r="P373" s="358"/>
      <c r="Q373" s="358"/>
      <c r="R373" s="358"/>
      <c r="S373" s="358"/>
      <c r="T373" s="358"/>
      <c r="U373" s="358"/>
      <c r="V373" s="358"/>
      <c r="W373" s="358"/>
      <c r="X373" s="358"/>
      <c r="Y373" s="358"/>
      <c r="Z373" s="358"/>
      <c r="AA373" s="358"/>
      <c r="AB373" s="358"/>
      <c r="AC373" s="358"/>
      <c r="AD373" s="358"/>
      <c r="AE373" s="358"/>
      <c r="AF373" s="358"/>
      <c r="AG373" s="358"/>
      <c r="AH373" s="358"/>
      <c r="AI373" s="358"/>
      <c r="AJ373" s="358"/>
    </row>
    <row r="374" spans="1:36" ht="13.5" customHeight="1">
      <c r="A374" s="358"/>
      <c r="B374" s="358"/>
      <c r="C374" s="358"/>
      <c r="D374" s="358"/>
      <c r="E374" s="274"/>
      <c r="F374" s="358"/>
      <c r="G374" s="358"/>
      <c r="H374" s="358"/>
      <c r="I374" s="358"/>
      <c r="J374" s="358"/>
      <c r="K374" s="358"/>
      <c r="L374" s="358"/>
      <c r="M374" s="358"/>
      <c r="N374" s="358"/>
      <c r="O374" s="358"/>
      <c r="P374" s="358"/>
      <c r="Q374" s="358"/>
      <c r="R374" s="358"/>
      <c r="S374" s="358"/>
      <c r="T374" s="358"/>
      <c r="U374" s="358"/>
      <c r="V374" s="358"/>
      <c r="W374" s="358"/>
      <c r="X374" s="358"/>
      <c r="Y374" s="358"/>
      <c r="Z374" s="358"/>
      <c r="AA374" s="358"/>
      <c r="AB374" s="358"/>
      <c r="AC374" s="358"/>
      <c r="AD374" s="358"/>
      <c r="AE374" s="358"/>
      <c r="AF374" s="358"/>
      <c r="AG374" s="358"/>
      <c r="AH374" s="358"/>
      <c r="AI374" s="358"/>
      <c r="AJ374" s="358"/>
    </row>
    <row r="375" spans="1:36" ht="13.5" customHeight="1">
      <c r="A375" s="358"/>
      <c r="B375" s="358"/>
      <c r="C375" s="358"/>
      <c r="D375" s="358"/>
      <c r="E375" s="274"/>
      <c r="F375" s="358"/>
      <c r="G375" s="358"/>
      <c r="H375" s="358"/>
      <c r="I375" s="358"/>
      <c r="J375" s="358"/>
      <c r="K375" s="358"/>
      <c r="L375" s="358"/>
      <c r="M375" s="358"/>
      <c r="N375" s="358"/>
      <c r="O375" s="358"/>
      <c r="P375" s="358"/>
      <c r="Q375" s="358"/>
      <c r="R375" s="358"/>
      <c r="S375" s="358"/>
      <c r="T375" s="358"/>
      <c r="U375" s="358"/>
      <c r="V375" s="358"/>
      <c r="W375" s="358"/>
      <c r="X375" s="358"/>
      <c r="Y375" s="358"/>
      <c r="Z375" s="358"/>
      <c r="AA375" s="358"/>
      <c r="AB375" s="358"/>
      <c r="AC375" s="358"/>
      <c r="AD375" s="358"/>
      <c r="AE375" s="358"/>
      <c r="AF375" s="358"/>
      <c r="AG375" s="358"/>
      <c r="AH375" s="358"/>
      <c r="AI375" s="358"/>
      <c r="AJ375" s="358"/>
    </row>
    <row r="376" spans="1:36" ht="13.5" customHeight="1">
      <c r="A376" s="358"/>
      <c r="B376" s="358"/>
      <c r="C376" s="358"/>
      <c r="D376" s="358"/>
      <c r="E376" s="274"/>
      <c r="F376" s="358"/>
      <c r="G376" s="358"/>
      <c r="H376" s="358"/>
      <c r="I376" s="358"/>
      <c r="J376" s="358"/>
      <c r="K376" s="358"/>
      <c r="L376" s="358"/>
      <c r="M376" s="358"/>
      <c r="N376" s="358"/>
      <c r="O376" s="358"/>
      <c r="P376" s="358"/>
      <c r="Q376" s="358"/>
      <c r="R376" s="358"/>
      <c r="S376" s="358"/>
      <c r="T376" s="358"/>
      <c r="U376" s="358"/>
      <c r="V376" s="358"/>
      <c r="W376" s="358"/>
      <c r="X376" s="358"/>
      <c r="Y376" s="358"/>
      <c r="Z376" s="358"/>
      <c r="AA376" s="358"/>
      <c r="AB376" s="358"/>
      <c r="AC376" s="358"/>
      <c r="AD376" s="358"/>
      <c r="AE376" s="358"/>
      <c r="AF376" s="358"/>
      <c r="AG376" s="358"/>
      <c r="AH376" s="358"/>
      <c r="AI376" s="358"/>
      <c r="AJ376" s="358"/>
    </row>
    <row r="377" spans="1:36" ht="13.5" customHeight="1">
      <c r="A377" s="358"/>
      <c r="B377" s="358"/>
      <c r="C377" s="358"/>
      <c r="D377" s="358"/>
      <c r="E377" s="274"/>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row>
    <row r="378" spans="1:36" ht="13.5" customHeight="1">
      <c r="A378" s="358"/>
      <c r="B378" s="358"/>
      <c r="C378" s="358"/>
      <c r="D378" s="358"/>
      <c r="E378" s="274"/>
      <c r="F378" s="358"/>
      <c r="G378" s="358"/>
      <c r="H378" s="358"/>
      <c r="I378" s="358"/>
      <c r="J378" s="358"/>
      <c r="K378" s="358"/>
      <c r="L378" s="358"/>
      <c r="M378" s="358"/>
      <c r="N378" s="358"/>
      <c r="O378" s="358"/>
      <c r="P378" s="358"/>
      <c r="Q378" s="358"/>
      <c r="R378" s="358"/>
      <c r="S378" s="358"/>
      <c r="T378" s="358"/>
      <c r="U378" s="358"/>
      <c r="V378" s="358"/>
      <c r="W378" s="358"/>
      <c r="X378" s="358"/>
      <c r="Y378" s="358"/>
      <c r="Z378" s="358"/>
      <c r="AA378" s="358"/>
      <c r="AB378" s="358"/>
      <c r="AC378" s="358"/>
      <c r="AD378" s="358"/>
      <c r="AE378" s="358"/>
      <c r="AF378" s="358"/>
      <c r="AG378" s="358"/>
      <c r="AH378" s="358"/>
      <c r="AI378" s="358"/>
      <c r="AJ378" s="358"/>
    </row>
    <row r="379" spans="1:36" ht="13.5" customHeight="1">
      <c r="A379" s="358"/>
      <c r="B379" s="358"/>
      <c r="C379" s="358"/>
      <c r="D379" s="358"/>
      <c r="E379" s="274"/>
      <c r="F379" s="358"/>
      <c r="G379" s="358"/>
      <c r="H379" s="358"/>
      <c r="I379" s="358"/>
      <c r="J379" s="358"/>
      <c r="K379" s="358"/>
      <c r="L379" s="358"/>
      <c r="M379" s="358"/>
      <c r="N379" s="358"/>
      <c r="O379" s="358"/>
      <c r="P379" s="358"/>
      <c r="Q379" s="358"/>
      <c r="R379" s="358"/>
      <c r="S379" s="358"/>
      <c r="T379" s="358"/>
      <c r="U379" s="358"/>
      <c r="V379" s="358"/>
      <c r="W379" s="358"/>
      <c r="X379" s="358"/>
      <c r="Y379" s="358"/>
      <c r="Z379" s="358"/>
      <c r="AA379" s="358"/>
      <c r="AB379" s="358"/>
      <c r="AC379" s="358"/>
      <c r="AD379" s="358"/>
      <c r="AE379" s="358"/>
      <c r="AF379" s="358"/>
      <c r="AG379" s="358"/>
      <c r="AH379" s="358"/>
      <c r="AI379" s="358"/>
      <c r="AJ379" s="358"/>
    </row>
    <row r="380" spans="1:36" ht="13.5" customHeight="1">
      <c r="A380" s="358"/>
      <c r="B380" s="358"/>
      <c r="C380" s="358"/>
      <c r="D380" s="358"/>
      <c r="E380" s="274"/>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358"/>
      <c r="AH380" s="358"/>
      <c r="AI380" s="358"/>
      <c r="AJ380" s="358"/>
    </row>
    <row r="381" spans="1:36" ht="13.5" customHeight="1">
      <c r="A381" s="358"/>
      <c r="B381" s="358"/>
      <c r="C381" s="358"/>
      <c r="D381" s="358"/>
      <c r="E381" s="274"/>
      <c r="F381" s="358"/>
      <c r="G381" s="358"/>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358"/>
      <c r="AH381" s="358"/>
      <c r="AI381" s="358"/>
      <c r="AJ381" s="358"/>
    </row>
    <row r="382" spans="1:36" ht="13.5" customHeight="1">
      <c r="A382" s="358"/>
      <c r="B382" s="358"/>
      <c r="C382" s="358"/>
      <c r="D382" s="358"/>
      <c r="E382" s="274"/>
      <c r="F382" s="358"/>
      <c r="G382" s="358"/>
      <c r="H382" s="358"/>
      <c r="I382" s="358"/>
      <c r="J382" s="358"/>
      <c r="K382" s="358"/>
      <c r="L382" s="358"/>
      <c r="M382" s="358"/>
      <c r="N382" s="358"/>
      <c r="O382" s="358"/>
      <c r="P382" s="358"/>
      <c r="Q382" s="358"/>
      <c r="R382" s="358"/>
      <c r="S382" s="358"/>
      <c r="T382" s="358"/>
      <c r="U382" s="358"/>
      <c r="V382" s="358"/>
      <c r="W382" s="358"/>
      <c r="X382" s="358"/>
      <c r="Y382" s="358"/>
      <c r="Z382" s="358"/>
      <c r="AA382" s="358"/>
      <c r="AB382" s="358"/>
      <c r="AC382" s="358"/>
      <c r="AD382" s="358"/>
      <c r="AE382" s="358"/>
      <c r="AF382" s="358"/>
      <c r="AG382" s="358"/>
      <c r="AH382" s="358"/>
      <c r="AI382" s="358"/>
      <c r="AJ382" s="358"/>
    </row>
    <row r="383" spans="1:36" ht="13.5" customHeight="1">
      <c r="A383" s="358"/>
      <c r="B383" s="358"/>
      <c r="C383" s="358"/>
      <c r="D383" s="358"/>
      <c r="E383" s="274"/>
      <c r="F383" s="358"/>
      <c r="G383" s="358"/>
      <c r="H383" s="358"/>
      <c r="I383" s="358"/>
      <c r="J383" s="358"/>
      <c r="K383" s="358"/>
      <c r="L383" s="358"/>
      <c r="M383" s="358"/>
      <c r="N383" s="358"/>
      <c r="O383" s="358"/>
      <c r="P383" s="358"/>
      <c r="Q383" s="358"/>
      <c r="R383" s="358"/>
      <c r="S383" s="358"/>
      <c r="T383" s="358"/>
      <c r="U383" s="358"/>
      <c r="V383" s="358"/>
      <c r="W383" s="358"/>
      <c r="X383" s="358"/>
      <c r="Y383" s="358"/>
      <c r="Z383" s="358"/>
      <c r="AA383" s="358"/>
      <c r="AB383" s="358"/>
      <c r="AC383" s="358"/>
      <c r="AD383" s="358"/>
      <c r="AE383" s="358"/>
      <c r="AF383" s="358"/>
      <c r="AG383" s="358"/>
      <c r="AH383" s="358"/>
      <c r="AI383" s="358"/>
      <c r="AJ383" s="358"/>
    </row>
    <row r="384" spans="1:36" ht="13.5" customHeight="1">
      <c r="A384" s="358"/>
      <c r="B384" s="358"/>
      <c r="C384" s="358"/>
      <c r="D384" s="358"/>
      <c r="E384" s="274"/>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c r="AI384" s="358"/>
      <c r="AJ384" s="358"/>
    </row>
    <row r="385" spans="1:36" ht="13.5" customHeight="1">
      <c r="A385" s="358"/>
      <c r="B385" s="358"/>
      <c r="C385" s="358"/>
      <c r="D385" s="358"/>
      <c r="E385" s="274"/>
      <c r="F385" s="358"/>
      <c r="G385" s="358"/>
      <c r="H385" s="358"/>
      <c r="I385" s="358"/>
      <c r="J385" s="358"/>
      <c r="K385" s="358"/>
      <c r="L385" s="358"/>
      <c r="M385" s="358"/>
      <c r="N385" s="358"/>
      <c r="O385" s="358"/>
      <c r="P385" s="358"/>
      <c r="Q385" s="358"/>
      <c r="R385" s="358"/>
      <c r="S385" s="358"/>
      <c r="T385" s="358"/>
      <c r="U385" s="358"/>
      <c r="V385" s="358"/>
      <c r="W385" s="358"/>
      <c r="X385" s="358"/>
      <c r="Y385" s="358"/>
      <c r="Z385" s="358"/>
      <c r="AA385" s="358"/>
      <c r="AB385" s="358"/>
      <c r="AC385" s="358"/>
      <c r="AD385" s="358"/>
      <c r="AE385" s="358"/>
      <c r="AF385" s="358"/>
      <c r="AG385" s="358"/>
      <c r="AH385" s="358"/>
      <c r="AI385" s="358"/>
      <c r="AJ385" s="358"/>
    </row>
    <row r="386" spans="1:36" ht="13.5" customHeight="1">
      <c r="A386" s="358"/>
      <c r="B386" s="358"/>
      <c r="C386" s="358"/>
      <c r="D386" s="358"/>
      <c r="E386" s="274"/>
      <c r="F386" s="358"/>
      <c r="G386" s="358"/>
      <c r="H386" s="358"/>
      <c r="I386" s="358"/>
      <c r="J386" s="358"/>
      <c r="K386" s="358"/>
      <c r="L386" s="358"/>
      <c r="M386" s="358"/>
      <c r="N386" s="358"/>
      <c r="O386" s="358"/>
      <c r="P386" s="358"/>
      <c r="Q386" s="358"/>
      <c r="R386" s="358"/>
      <c r="S386" s="358"/>
      <c r="T386" s="358"/>
      <c r="U386" s="358"/>
      <c r="V386" s="358"/>
      <c r="W386" s="358"/>
      <c r="X386" s="358"/>
      <c r="Y386" s="358"/>
      <c r="Z386" s="358"/>
      <c r="AA386" s="358"/>
      <c r="AB386" s="358"/>
      <c r="AC386" s="358"/>
      <c r="AD386" s="358"/>
      <c r="AE386" s="358"/>
      <c r="AF386" s="358"/>
      <c r="AG386" s="358"/>
      <c r="AH386" s="358"/>
      <c r="AI386" s="358"/>
      <c r="AJ386" s="358"/>
    </row>
    <row r="387" spans="1:36" ht="13.5" customHeight="1">
      <c r="A387" s="358"/>
      <c r="B387" s="358"/>
      <c r="C387" s="358"/>
      <c r="D387" s="358"/>
      <c r="E387" s="274"/>
      <c r="F387" s="358"/>
      <c r="G387" s="358"/>
      <c r="H387" s="358"/>
      <c r="I387" s="358"/>
      <c r="J387" s="358"/>
      <c r="K387" s="358"/>
      <c r="L387" s="358"/>
      <c r="M387" s="358"/>
      <c r="N387" s="358"/>
      <c r="O387" s="358"/>
      <c r="P387" s="358"/>
      <c r="Q387" s="358"/>
      <c r="R387" s="358"/>
      <c r="S387" s="358"/>
      <c r="T387" s="358"/>
      <c r="U387" s="358"/>
      <c r="V387" s="358"/>
      <c r="W387" s="358"/>
      <c r="X387" s="358"/>
      <c r="Y387" s="358"/>
      <c r="Z387" s="358"/>
      <c r="AA387" s="358"/>
      <c r="AB387" s="358"/>
      <c r="AC387" s="358"/>
      <c r="AD387" s="358"/>
      <c r="AE387" s="358"/>
      <c r="AF387" s="358"/>
      <c r="AG387" s="358"/>
      <c r="AH387" s="358"/>
      <c r="AI387" s="358"/>
      <c r="AJ387" s="358"/>
    </row>
    <row r="388" spans="1:36" ht="13.5" customHeight="1">
      <c r="A388" s="358"/>
      <c r="B388" s="358"/>
      <c r="C388" s="358"/>
      <c r="D388" s="358"/>
      <c r="E388" s="274"/>
      <c r="F388" s="358"/>
      <c r="G388" s="358"/>
      <c r="H388" s="358"/>
      <c r="I388" s="358"/>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row>
    <row r="389" spans="1:36" ht="13.5" customHeight="1">
      <c r="A389" s="358"/>
      <c r="B389" s="358"/>
      <c r="C389" s="358"/>
      <c r="D389" s="358"/>
      <c r="E389" s="274"/>
      <c r="F389" s="358"/>
      <c r="G389" s="358"/>
      <c r="H389" s="358"/>
      <c r="I389" s="358"/>
      <c r="J389" s="358"/>
      <c r="K389" s="358"/>
      <c r="L389" s="358"/>
      <c r="M389" s="358"/>
      <c r="N389" s="358"/>
      <c r="O389" s="358"/>
      <c r="P389" s="358"/>
      <c r="Q389" s="358"/>
      <c r="R389" s="358"/>
      <c r="S389" s="358"/>
      <c r="T389" s="358"/>
      <c r="U389" s="358"/>
      <c r="V389" s="358"/>
      <c r="W389" s="358"/>
      <c r="X389" s="358"/>
      <c r="Y389" s="358"/>
      <c r="Z389" s="358"/>
      <c r="AA389" s="358"/>
      <c r="AB389" s="358"/>
      <c r="AC389" s="358"/>
      <c r="AD389" s="358"/>
      <c r="AE389" s="358"/>
      <c r="AF389" s="358"/>
      <c r="AG389" s="358"/>
      <c r="AH389" s="358"/>
      <c r="AI389" s="358"/>
      <c r="AJ389" s="358"/>
    </row>
    <row r="390" spans="1:36" ht="13.5" customHeight="1">
      <c r="A390" s="358"/>
      <c r="B390" s="358"/>
      <c r="C390" s="358"/>
      <c r="D390" s="358"/>
      <c r="E390" s="274"/>
      <c r="F390" s="358"/>
      <c r="G390" s="358"/>
      <c r="H390" s="358"/>
      <c r="I390" s="358"/>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row>
    <row r="391" spans="1:36" ht="13.5" customHeight="1">
      <c r="A391" s="358"/>
      <c r="B391" s="358"/>
      <c r="C391" s="358"/>
      <c r="D391" s="358"/>
      <c r="E391" s="274"/>
      <c r="F391" s="358"/>
      <c r="G391" s="358"/>
      <c r="H391" s="358"/>
      <c r="I391" s="358"/>
      <c r="J391" s="358"/>
      <c r="K391" s="358"/>
      <c r="L391" s="358"/>
      <c r="M391" s="358"/>
      <c r="N391" s="358"/>
      <c r="O391" s="358"/>
      <c r="P391" s="358"/>
      <c r="Q391" s="358"/>
      <c r="R391" s="358"/>
      <c r="S391" s="358"/>
      <c r="T391" s="358"/>
      <c r="U391" s="358"/>
      <c r="V391" s="358"/>
      <c r="W391" s="358"/>
      <c r="X391" s="358"/>
      <c r="Y391" s="358"/>
      <c r="Z391" s="358"/>
      <c r="AA391" s="358"/>
      <c r="AB391" s="358"/>
      <c r="AC391" s="358"/>
      <c r="AD391" s="358"/>
      <c r="AE391" s="358"/>
      <c r="AF391" s="358"/>
      <c r="AG391" s="358"/>
      <c r="AH391" s="358"/>
      <c r="AI391" s="358"/>
      <c r="AJ391" s="358"/>
    </row>
    <row r="392" spans="1:36" ht="13.5" customHeight="1">
      <c r="A392" s="358"/>
      <c r="B392" s="358"/>
      <c r="C392" s="358"/>
      <c r="D392" s="358"/>
      <c r="E392" s="274"/>
      <c r="F392" s="358"/>
      <c r="G392" s="358"/>
      <c r="H392" s="358"/>
      <c r="I392" s="358"/>
      <c r="J392" s="358"/>
      <c r="K392" s="358"/>
      <c r="L392" s="358"/>
      <c r="M392" s="358"/>
      <c r="N392" s="358"/>
      <c r="O392" s="358"/>
      <c r="P392" s="358"/>
      <c r="Q392" s="358"/>
      <c r="R392" s="358"/>
      <c r="S392" s="358"/>
      <c r="T392" s="358"/>
      <c r="U392" s="358"/>
      <c r="V392" s="358"/>
      <c r="W392" s="358"/>
      <c r="X392" s="358"/>
      <c r="Y392" s="358"/>
      <c r="Z392" s="358"/>
      <c r="AA392" s="358"/>
      <c r="AB392" s="358"/>
      <c r="AC392" s="358"/>
      <c r="AD392" s="358"/>
      <c r="AE392" s="358"/>
      <c r="AF392" s="358"/>
      <c r="AG392" s="358"/>
      <c r="AH392" s="358"/>
      <c r="AI392" s="358"/>
      <c r="AJ392" s="358"/>
    </row>
    <row r="393" spans="1:36" ht="13.5" customHeight="1">
      <c r="A393" s="358"/>
      <c r="B393" s="358"/>
      <c r="C393" s="358"/>
      <c r="D393" s="358"/>
      <c r="E393" s="274"/>
      <c r="F393" s="358"/>
      <c r="G393" s="358"/>
      <c r="H393" s="358"/>
      <c r="I393" s="358"/>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row>
    <row r="394" spans="1:36" ht="13.5" customHeight="1">
      <c r="A394" s="358"/>
      <c r="B394" s="358"/>
      <c r="C394" s="358"/>
      <c r="D394" s="358"/>
      <c r="E394" s="274"/>
      <c r="F394" s="358"/>
      <c r="G394" s="358"/>
      <c r="H394" s="358"/>
      <c r="I394" s="358"/>
      <c r="J394" s="358"/>
      <c r="K394" s="358"/>
      <c r="L394" s="358"/>
      <c r="M394" s="358"/>
      <c r="N394" s="358"/>
      <c r="O394" s="358"/>
      <c r="P394" s="358"/>
      <c r="Q394" s="358"/>
      <c r="R394" s="358"/>
      <c r="S394" s="358"/>
      <c r="T394" s="358"/>
      <c r="U394" s="358"/>
      <c r="V394" s="358"/>
      <c r="W394" s="358"/>
      <c r="X394" s="358"/>
      <c r="Y394" s="358"/>
      <c r="Z394" s="358"/>
      <c r="AA394" s="358"/>
      <c r="AB394" s="358"/>
      <c r="AC394" s="358"/>
      <c r="AD394" s="358"/>
      <c r="AE394" s="358"/>
      <c r="AF394" s="358"/>
      <c r="AG394" s="358"/>
      <c r="AH394" s="358"/>
      <c r="AI394" s="358"/>
      <c r="AJ394" s="358"/>
    </row>
    <row r="395" spans="1:36" ht="13.5" customHeight="1">
      <c r="A395" s="358"/>
      <c r="B395" s="358"/>
      <c r="C395" s="358"/>
      <c r="D395" s="358"/>
      <c r="E395" s="274"/>
      <c r="F395" s="358"/>
      <c r="G395" s="358"/>
      <c r="H395" s="358"/>
      <c r="I395" s="358"/>
      <c r="J395" s="358"/>
      <c r="K395" s="358"/>
      <c r="L395" s="358"/>
      <c r="M395" s="358"/>
      <c r="N395" s="358"/>
      <c r="O395" s="358"/>
      <c r="P395" s="358"/>
      <c r="Q395" s="358"/>
      <c r="R395" s="358"/>
      <c r="S395" s="358"/>
      <c r="T395" s="358"/>
      <c r="U395" s="358"/>
      <c r="V395" s="358"/>
      <c r="W395" s="358"/>
      <c r="X395" s="358"/>
      <c r="Y395" s="358"/>
      <c r="Z395" s="358"/>
      <c r="AA395" s="358"/>
      <c r="AB395" s="358"/>
      <c r="AC395" s="358"/>
      <c r="AD395" s="358"/>
      <c r="AE395" s="358"/>
      <c r="AF395" s="358"/>
      <c r="AG395" s="358"/>
      <c r="AH395" s="358"/>
      <c r="AI395" s="358"/>
      <c r="AJ395" s="358"/>
    </row>
    <row r="396" spans="1:36" ht="13.5" customHeight="1">
      <c r="A396" s="358"/>
      <c r="B396" s="358"/>
      <c r="C396" s="358"/>
      <c r="D396" s="358"/>
      <c r="E396" s="274"/>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358"/>
      <c r="AC396" s="358"/>
      <c r="AD396" s="358"/>
      <c r="AE396" s="358"/>
      <c r="AF396" s="358"/>
      <c r="AG396" s="358"/>
      <c r="AH396" s="358"/>
      <c r="AI396" s="358"/>
      <c r="AJ396" s="358"/>
    </row>
    <row r="397" spans="1:36" ht="13.5" customHeight="1">
      <c r="A397" s="358"/>
      <c r="B397" s="358"/>
      <c r="C397" s="358"/>
      <c r="D397" s="358"/>
      <c r="E397" s="274"/>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row>
    <row r="398" spans="1:36" ht="13.5" customHeight="1">
      <c r="A398" s="358"/>
      <c r="B398" s="358"/>
      <c r="C398" s="358"/>
      <c r="D398" s="358"/>
      <c r="E398" s="274"/>
      <c r="F398" s="358"/>
      <c r="G398" s="358"/>
      <c r="H398" s="358"/>
      <c r="I398" s="358"/>
      <c r="J398" s="358"/>
      <c r="K398" s="358"/>
      <c r="L398" s="358"/>
      <c r="M398" s="358"/>
      <c r="N398" s="358"/>
      <c r="O398" s="358"/>
      <c r="P398" s="358"/>
      <c r="Q398" s="358"/>
      <c r="R398" s="358"/>
      <c r="S398" s="358"/>
      <c r="T398" s="358"/>
      <c r="U398" s="358"/>
      <c r="V398" s="358"/>
      <c r="W398" s="358"/>
      <c r="X398" s="358"/>
      <c r="Y398" s="358"/>
      <c r="Z398" s="358"/>
      <c r="AA398" s="358"/>
      <c r="AB398" s="358"/>
      <c r="AC398" s="358"/>
      <c r="AD398" s="358"/>
      <c r="AE398" s="358"/>
      <c r="AF398" s="358"/>
      <c r="AG398" s="358"/>
      <c r="AH398" s="358"/>
      <c r="AI398" s="358"/>
      <c r="AJ398" s="358"/>
    </row>
    <row r="399" spans="1:36" ht="13.5" customHeight="1">
      <c r="A399" s="358"/>
      <c r="B399" s="358"/>
      <c r="C399" s="358"/>
      <c r="D399" s="358"/>
      <c r="E399" s="274"/>
      <c r="F399" s="358"/>
      <c r="G399" s="358"/>
      <c r="H399" s="358"/>
      <c r="I399" s="358"/>
      <c r="J399" s="358"/>
      <c r="K399" s="358"/>
      <c r="L399" s="358"/>
      <c r="M399" s="358"/>
      <c r="N399" s="358"/>
      <c r="O399" s="358"/>
      <c r="P399" s="358"/>
      <c r="Q399" s="358"/>
      <c r="R399" s="358"/>
      <c r="S399" s="358"/>
      <c r="T399" s="358"/>
      <c r="U399" s="358"/>
      <c r="V399" s="358"/>
      <c r="W399" s="358"/>
      <c r="X399" s="358"/>
      <c r="Y399" s="358"/>
      <c r="Z399" s="358"/>
      <c r="AA399" s="358"/>
      <c r="AB399" s="358"/>
      <c r="AC399" s="358"/>
      <c r="AD399" s="358"/>
      <c r="AE399" s="358"/>
      <c r="AF399" s="358"/>
      <c r="AG399" s="358"/>
      <c r="AH399" s="358"/>
      <c r="AI399" s="358"/>
      <c r="AJ399" s="358"/>
    </row>
    <row r="400" spans="1:36" ht="13.5" customHeight="1">
      <c r="A400" s="358"/>
      <c r="B400" s="358"/>
      <c r="C400" s="358"/>
      <c r="D400" s="358"/>
      <c r="E400" s="274"/>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row>
    <row r="401" spans="1:36" ht="13.5" customHeight="1">
      <c r="A401" s="358"/>
      <c r="B401" s="358"/>
      <c r="C401" s="358"/>
      <c r="D401" s="358"/>
      <c r="E401" s="274"/>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row>
    <row r="402" spans="1:36" ht="13.5" customHeight="1">
      <c r="A402" s="358"/>
      <c r="B402" s="358"/>
      <c r="C402" s="358"/>
      <c r="D402" s="358"/>
      <c r="E402" s="274"/>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row>
    <row r="403" spans="1:36" ht="13.5" customHeight="1">
      <c r="A403" s="358"/>
      <c r="B403" s="358"/>
      <c r="C403" s="358"/>
      <c r="D403" s="358"/>
      <c r="E403" s="274"/>
      <c r="F403" s="358"/>
      <c r="G403" s="358"/>
      <c r="H403" s="358"/>
      <c r="I403" s="358"/>
      <c r="J403" s="358"/>
      <c r="K403" s="358"/>
      <c r="L403" s="358"/>
      <c r="M403" s="358"/>
      <c r="N403" s="358"/>
      <c r="O403" s="358"/>
      <c r="P403" s="358"/>
      <c r="Q403" s="358"/>
      <c r="R403" s="358"/>
      <c r="S403" s="358"/>
      <c r="T403" s="358"/>
      <c r="U403" s="358"/>
      <c r="V403" s="358"/>
      <c r="W403" s="358"/>
      <c r="X403" s="358"/>
      <c r="Y403" s="358"/>
      <c r="Z403" s="358"/>
      <c r="AA403" s="358"/>
      <c r="AB403" s="358"/>
      <c r="AC403" s="358"/>
      <c r="AD403" s="358"/>
      <c r="AE403" s="358"/>
      <c r="AF403" s="358"/>
      <c r="AG403" s="358"/>
      <c r="AH403" s="358"/>
      <c r="AI403" s="358"/>
      <c r="AJ403" s="358"/>
    </row>
    <row r="404" spans="1:36" ht="13.5" customHeight="1">
      <c r="A404" s="358"/>
      <c r="B404" s="358"/>
      <c r="C404" s="358"/>
      <c r="D404" s="358"/>
      <c r="E404" s="274"/>
      <c r="F404" s="358"/>
      <c r="G404" s="358"/>
      <c r="H404" s="358"/>
      <c r="I404" s="358"/>
      <c r="J404" s="358"/>
      <c r="K404" s="358"/>
      <c r="L404" s="358"/>
      <c r="M404" s="358"/>
      <c r="N404" s="358"/>
      <c r="O404" s="358"/>
      <c r="P404" s="358"/>
      <c r="Q404" s="358"/>
      <c r="R404" s="358"/>
      <c r="S404" s="358"/>
      <c r="T404" s="358"/>
      <c r="U404" s="358"/>
      <c r="V404" s="358"/>
      <c r="W404" s="358"/>
      <c r="X404" s="358"/>
      <c r="Y404" s="358"/>
      <c r="Z404" s="358"/>
      <c r="AA404" s="358"/>
      <c r="AB404" s="358"/>
      <c r="AC404" s="358"/>
      <c r="AD404" s="358"/>
      <c r="AE404" s="358"/>
      <c r="AF404" s="358"/>
      <c r="AG404" s="358"/>
      <c r="AH404" s="358"/>
      <c r="AI404" s="358"/>
      <c r="AJ404" s="358"/>
    </row>
    <row r="405" spans="1:36" ht="13.5" customHeight="1">
      <c r="A405" s="358"/>
      <c r="B405" s="358"/>
      <c r="C405" s="358"/>
      <c r="D405" s="358"/>
      <c r="E405" s="274"/>
      <c r="F405" s="358"/>
      <c r="G405" s="358"/>
      <c r="H405" s="358"/>
      <c r="I405" s="358"/>
      <c r="J405" s="358"/>
      <c r="K405" s="358"/>
      <c r="L405" s="358"/>
      <c r="M405" s="358"/>
      <c r="N405" s="358"/>
      <c r="O405" s="358"/>
      <c r="P405" s="358"/>
      <c r="Q405" s="358"/>
      <c r="R405" s="358"/>
      <c r="S405" s="358"/>
      <c r="T405" s="358"/>
      <c r="U405" s="358"/>
      <c r="V405" s="358"/>
      <c r="W405" s="358"/>
      <c r="X405" s="358"/>
      <c r="Y405" s="358"/>
      <c r="Z405" s="358"/>
      <c r="AA405" s="358"/>
      <c r="AB405" s="358"/>
      <c r="AC405" s="358"/>
      <c r="AD405" s="358"/>
      <c r="AE405" s="358"/>
      <c r="AF405" s="358"/>
      <c r="AG405" s="358"/>
      <c r="AH405" s="358"/>
      <c r="AI405" s="358"/>
      <c r="AJ405" s="358"/>
    </row>
    <row r="406" spans="1:36" ht="13.5" customHeight="1">
      <c r="A406" s="358"/>
      <c r="B406" s="358"/>
      <c r="C406" s="358"/>
      <c r="D406" s="358"/>
      <c r="E406" s="274"/>
      <c r="F406" s="358"/>
      <c r="G406" s="358"/>
      <c r="H406" s="358"/>
      <c r="I406" s="358"/>
      <c r="J406" s="358"/>
      <c r="K406" s="358"/>
      <c r="L406" s="358"/>
      <c r="M406" s="358"/>
      <c r="N406" s="358"/>
      <c r="O406" s="358"/>
      <c r="P406" s="358"/>
      <c r="Q406" s="358"/>
      <c r="R406" s="358"/>
      <c r="S406" s="358"/>
      <c r="T406" s="358"/>
      <c r="U406" s="358"/>
      <c r="V406" s="358"/>
      <c r="W406" s="358"/>
      <c r="X406" s="358"/>
      <c r="Y406" s="358"/>
      <c r="Z406" s="358"/>
      <c r="AA406" s="358"/>
      <c r="AB406" s="358"/>
      <c r="AC406" s="358"/>
      <c r="AD406" s="358"/>
      <c r="AE406" s="358"/>
      <c r="AF406" s="358"/>
      <c r="AG406" s="358"/>
      <c r="AH406" s="358"/>
      <c r="AI406" s="358"/>
      <c r="AJ406" s="358"/>
    </row>
    <row r="407" spans="1:36" ht="13.5" customHeight="1">
      <c r="A407" s="358"/>
      <c r="B407" s="358"/>
      <c r="C407" s="358"/>
      <c r="D407" s="358"/>
      <c r="E407" s="274"/>
      <c r="F407" s="358"/>
      <c r="G407" s="358"/>
      <c r="H407" s="358"/>
      <c r="I407" s="358"/>
      <c r="J407" s="358"/>
      <c r="K407" s="358"/>
      <c r="L407" s="358"/>
      <c r="M407" s="358"/>
      <c r="N407" s="358"/>
      <c r="O407" s="358"/>
      <c r="P407" s="358"/>
      <c r="Q407" s="358"/>
      <c r="R407" s="358"/>
      <c r="S407" s="358"/>
      <c r="T407" s="358"/>
      <c r="U407" s="358"/>
      <c r="V407" s="358"/>
      <c r="W407" s="358"/>
      <c r="X407" s="358"/>
      <c r="Y407" s="358"/>
      <c r="Z407" s="358"/>
      <c r="AA407" s="358"/>
      <c r="AB407" s="358"/>
      <c r="AC407" s="358"/>
      <c r="AD407" s="358"/>
      <c r="AE407" s="358"/>
      <c r="AF407" s="358"/>
      <c r="AG407" s="358"/>
      <c r="AH407" s="358"/>
      <c r="AI407" s="358"/>
      <c r="AJ407" s="358"/>
    </row>
    <row r="408" spans="1:36" ht="13.5" customHeight="1">
      <c r="A408" s="358"/>
      <c r="B408" s="358"/>
      <c r="C408" s="358"/>
      <c r="D408" s="358"/>
      <c r="E408" s="274"/>
      <c r="F408" s="358"/>
      <c r="G408" s="358"/>
      <c r="H408" s="358"/>
      <c r="I408" s="358"/>
      <c r="J408" s="358"/>
      <c r="K408" s="358"/>
      <c r="L408" s="358"/>
      <c r="M408" s="358"/>
      <c r="N408" s="358"/>
      <c r="O408" s="358"/>
      <c r="P408" s="358"/>
      <c r="Q408" s="358"/>
      <c r="R408" s="358"/>
      <c r="S408" s="358"/>
      <c r="T408" s="358"/>
      <c r="U408" s="358"/>
      <c r="V408" s="358"/>
      <c r="W408" s="358"/>
      <c r="X408" s="358"/>
      <c r="Y408" s="358"/>
      <c r="Z408" s="358"/>
      <c r="AA408" s="358"/>
      <c r="AB408" s="358"/>
      <c r="AC408" s="358"/>
      <c r="AD408" s="358"/>
      <c r="AE408" s="358"/>
      <c r="AF408" s="358"/>
      <c r="AG408" s="358"/>
      <c r="AH408" s="358"/>
      <c r="AI408" s="358"/>
      <c r="AJ408" s="358"/>
    </row>
    <row r="409" spans="1:36" ht="13.5" customHeight="1">
      <c r="A409" s="358"/>
      <c r="B409" s="358"/>
      <c r="C409" s="358"/>
      <c r="D409" s="358"/>
      <c r="E409" s="274"/>
      <c r="F409" s="358"/>
      <c r="G409" s="358"/>
      <c r="H409" s="358"/>
      <c r="I409" s="358"/>
      <c r="J409" s="358"/>
      <c r="K409" s="358"/>
      <c r="L409" s="358"/>
      <c r="M409" s="358"/>
      <c r="N409" s="358"/>
      <c r="O409" s="358"/>
      <c r="P409" s="358"/>
      <c r="Q409" s="358"/>
      <c r="R409" s="358"/>
      <c r="S409" s="358"/>
      <c r="T409" s="358"/>
      <c r="U409" s="358"/>
      <c r="V409" s="358"/>
      <c r="W409" s="358"/>
      <c r="X409" s="358"/>
      <c r="Y409" s="358"/>
      <c r="Z409" s="358"/>
      <c r="AA409" s="358"/>
      <c r="AB409" s="358"/>
      <c r="AC409" s="358"/>
      <c r="AD409" s="358"/>
      <c r="AE409" s="358"/>
      <c r="AF409" s="358"/>
      <c r="AG409" s="358"/>
      <c r="AH409" s="358"/>
      <c r="AI409" s="358"/>
      <c r="AJ409" s="358"/>
    </row>
    <row r="410" spans="1:36" ht="13.5" customHeight="1">
      <c r="A410" s="358"/>
      <c r="B410" s="358"/>
      <c r="C410" s="358"/>
      <c r="D410" s="358"/>
      <c r="E410" s="274"/>
      <c r="F410" s="358"/>
      <c r="G410" s="358"/>
      <c r="H410" s="358"/>
      <c r="I410" s="358"/>
      <c r="J410" s="358"/>
      <c r="K410" s="358"/>
      <c r="L410" s="358"/>
      <c r="M410" s="358"/>
      <c r="N410" s="358"/>
      <c r="O410" s="358"/>
      <c r="P410" s="358"/>
      <c r="Q410" s="358"/>
      <c r="R410" s="358"/>
      <c r="S410" s="358"/>
      <c r="T410" s="358"/>
      <c r="U410" s="358"/>
      <c r="V410" s="358"/>
      <c r="W410" s="358"/>
      <c r="X410" s="358"/>
      <c r="Y410" s="358"/>
      <c r="Z410" s="358"/>
      <c r="AA410" s="358"/>
      <c r="AB410" s="358"/>
      <c r="AC410" s="358"/>
      <c r="AD410" s="358"/>
      <c r="AE410" s="358"/>
      <c r="AF410" s="358"/>
      <c r="AG410" s="358"/>
      <c r="AH410" s="358"/>
      <c r="AI410" s="358"/>
      <c r="AJ410" s="358"/>
    </row>
    <row r="411" spans="1:36" ht="13.5" customHeight="1">
      <c r="A411" s="358"/>
      <c r="B411" s="358"/>
      <c r="C411" s="358"/>
      <c r="D411" s="358"/>
      <c r="E411" s="274"/>
      <c r="F411" s="358"/>
      <c r="G411" s="358"/>
      <c r="H411" s="358"/>
      <c r="I411" s="358"/>
      <c r="J411" s="358"/>
      <c r="K411" s="358"/>
      <c r="L411" s="358"/>
      <c r="M411" s="358"/>
      <c r="N411" s="358"/>
      <c r="O411" s="358"/>
      <c r="P411" s="358"/>
      <c r="Q411" s="358"/>
      <c r="R411" s="358"/>
      <c r="S411" s="358"/>
      <c r="T411" s="358"/>
      <c r="U411" s="358"/>
      <c r="V411" s="358"/>
      <c r="W411" s="358"/>
      <c r="X411" s="358"/>
      <c r="Y411" s="358"/>
      <c r="Z411" s="358"/>
      <c r="AA411" s="358"/>
      <c r="AB411" s="358"/>
      <c r="AC411" s="358"/>
      <c r="AD411" s="358"/>
      <c r="AE411" s="358"/>
      <c r="AF411" s="358"/>
      <c r="AG411" s="358"/>
      <c r="AH411" s="358"/>
      <c r="AI411" s="358"/>
      <c r="AJ411" s="358"/>
    </row>
    <row r="412" spans="1:36" ht="13.5" customHeight="1">
      <c r="A412" s="358"/>
      <c r="B412" s="358"/>
      <c r="C412" s="358"/>
      <c r="D412" s="358"/>
      <c r="E412" s="274"/>
      <c r="F412" s="358"/>
      <c r="G412" s="358"/>
      <c r="H412" s="358"/>
      <c r="I412" s="358"/>
      <c r="J412" s="358"/>
      <c r="K412" s="358"/>
      <c r="L412" s="358"/>
      <c r="M412" s="358"/>
      <c r="N412" s="358"/>
      <c r="O412" s="358"/>
      <c r="P412" s="358"/>
      <c r="Q412" s="358"/>
      <c r="R412" s="358"/>
      <c r="S412" s="358"/>
      <c r="T412" s="358"/>
      <c r="U412" s="358"/>
      <c r="V412" s="358"/>
      <c r="W412" s="358"/>
      <c r="X412" s="358"/>
      <c r="Y412" s="358"/>
      <c r="Z412" s="358"/>
      <c r="AA412" s="358"/>
      <c r="AB412" s="358"/>
      <c r="AC412" s="358"/>
      <c r="AD412" s="358"/>
      <c r="AE412" s="358"/>
      <c r="AF412" s="358"/>
      <c r="AG412" s="358"/>
      <c r="AH412" s="358"/>
      <c r="AI412" s="358"/>
      <c r="AJ412" s="358"/>
    </row>
    <row r="413" spans="1:36" ht="13.5" customHeight="1">
      <c r="A413" s="358"/>
      <c r="B413" s="358"/>
      <c r="C413" s="358"/>
      <c r="D413" s="358"/>
      <c r="E413" s="274"/>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row>
    <row r="414" spans="1:36" ht="13.5" customHeight="1">
      <c r="A414" s="358"/>
      <c r="B414" s="358"/>
      <c r="C414" s="358"/>
      <c r="D414" s="358"/>
      <c r="E414" s="274"/>
      <c r="F414" s="358"/>
      <c r="G414" s="358"/>
      <c r="H414" s="358"/>
      <c r="I414" s="358"/>
      <c r="J414" s="358"/>
      <c r="K414" s="358"/>
      <c r="L414" s="358"/>
      <c r="M414" s="358"/>
      <c r="N414" s="358"/>
      <c r="O414" s="358"/>
      <c r="P414" s="358"/>
      <c r="Q414" s="358"/>
      <c r="R414" s="358"/>
      <c r="S414" s="358"/>
      <c r="T414" s="358"/>
      <c r="U414" s="358"/>
      <c r="V414" s="358"/>
      <c r="W414" s="358"/>
      <c r="X414" s="358"/>
      <c r="Y414" s="358"/>
      <c r="Z414" s="358"/>
      <c r="AA414" s="358"/>
      <c r="AB414" s="358"/>
      <c r="AC414" s="358"/>
      <c r="AD414" s="358"/>
      <c r="AE414" s="358"/>
      <c r="AF414" s="358"/>
      <c r="AG414" s="358"/>
      <c r="AH414" s="358"/>
      <c r="AI414" s="358"/>
      <c r="AJ414" s="358"/>
    </row>
    <row r="415" spans="1:36" ht="13.5" customHeight="1">
      <c r="A415" s="358"/>
      <c r="B415" s="358"/>
      <c r="C415" s="358"/>
      <c r="D415" s="358"/>
      <c r="E415" s="274"/>
      <c r="F415" s="358"/>
      <c r="G415" s="358"/>
      <c r="H415" s="358"/>
      <c r="I415" s="358"/>
      <c r="J415" s="358"/>
      <c r="K415" s="358"/>
      <c r="L415" s="358"/>
      <c r="M415" s="358"/>
      <c r="N415" s="358"/>
      <c r="O415" s="358"/>
      <c r="P415" s="358"/>
      <c r="Q415" s="358"/>
      <c r="R415" s="358"/>
      <c r="S415" s="358"/>
      <c r="T415" s="358"/>
      <c r="U415" s="358"/>
      <c r="V415" s="358"/>
      <c r="W415" s="358"/>
      <c r="X415" s="358"/>
      <c r="Y415" s="358"/>
      <c r="Z415" s="358"/>
      <c r="AA415" s="358"/>
      <c r="AB415" s="358"/>
      <c r="AC415" s="358"/>
      <c r="AD415" s="358"/>
      <c r="AE415" s="358"/>
      <c r="AF415" s="358"/>
      <c r="AG415" s="358"/>
      <c r="AH415" s="358"/>
      <c r="AI415" s="358"/>
      <c r="AJ415" s="358"/>
    </row>
    <row r="416" spans="1:36" ht="13.5" customHeight="1">
      <c r="A416" s="358"/>
      <c r="B416" s="358"/>
      <c r="C416" s="358"/>
      <c r="D416" s="358"/>
      <c r="E416" s="274"/>
      <c r="F416" s="358"/>
      <c r="G416" s="358"/>
      <c r="H416" s="358"/>
      <c r="I416" s="358"/>
      <c r="J416" s="358"/>
      <c r="K416" s="358"/>
      <c r="L416" s="358"/>
      <c r="M416" s="358"/>
      <c r="N416" s="358"/>
      <c r="O416" s="358"/>
      <c r="P416" s="358"/>
      <c r="Q416" s="358"/>
      <c r="R416" s="358"/>
      <c r="S416" s="358"/>
      <c r="T416" s="358"/>
      <c r="U416" s="358"/>
      <c r="V416" s="358"/>
      <c r="W416" s="358"/>
      <c r="X416" s="358"/>
      <c r="Y416" s="358"/>
      <c r="Z416" s="358"/>
      <c r="AA416" s="358"/>
      <c r="AB416" s="358"/>
      <c r="AC416" s="358"/>
      <c r="AD416" s="358"/>
      <c r="AE416" s="358"/>
      <c r="AF416" s="358"/>
      <c r="AG416" s="358"/>
      <c r="AH416" s="358"/>
      <c r="AI416" s="358"/>
      <c r="AJ416" s="358"/>
    </row>
    <row r="417" spans="1:36" ht="13.5" customHeight="1">
      <c r="A417" s="358"/>
      <c r="B417" s="358"/>
      <c r="C417" s="358"/>
      <c r="D417" s="358"/>
      <c r="E417" s="274"/>
      <c r="F417" s="358"/>
      <c r="G417" s="358"/>
      <c r="H417" s="358"/>
      <c r="I417" s="358"/>
      <c r="J417" s="358"/>
      <c r="K417" s="358"/>
      <c r="L417" s="358"/>
      <c r="M417" s="358"/>
      <c r="N417" s="358"/>
      <c r="O417" s="358"/>
      <c r="P417" s="358"/>
      <c r="Q417" s="358"/>
      <c r="R417" s="358"/>
      <c r="S417" s="358"/>
      <c r="T417" s="358"/>
      <c r="U417" s="358"/>
      <c r="V417" s="358"/>
      <c r="W417" s="358"/>
      <c r="X417" s="358"/>
      <c r="Y417" s="358"/>
      <c r="Z417" s="358"/>
      <c r="AA417" s="358"/>
      <c r="AB417" s="358"/>
      <c r="AC417" s="358"/>
      <c r="AD417" s="358"/>
      <c r="AE417" s="358"/>
      <c r="AF417" s="358"/>
      <c r="AG417" s="358"/>
      <c r="AH417" s="358"/>
      <c r="AI417" s="358"/>
      <c r="AJ417" s="358"/>
    </row>
    <row r="418" spans="1:36" ht="13.5" customHeight="1">
      <c r="A418" s="358"/>
      <c r="B418" s="358"/>
      <c r="C418" s="358"/>
      <c r="D418" s="358"/>
      <c r="E418" s="274"/>
      <c r="F418" s="358"/>
      <c r="G418" s="358"/>
      <c r="H418" s="358"/>
      <c r="I418" s="358"/>
      <c r="J418" s="358"/>
      <c r="K418" s="358"/>
      <c r="L418" s="358"/>
      <c r="M418" s="358"/>
      <c r="N418" s="358"/>
      <c r="O418" s="358"/>
      <c r="P418" s="358"/>
      <c r="Q418" s="358"/>
      <c r="R418" s="358"/>
      <c r="S418" s="358"/>
      <c r="T418" s="358"/>
      <c r="U418" s="358"/>
      <c r="V418" s="358"/>
      <c r="W418" s="358"/>
      <c r="X418" s="358"/>
      <c r="Y418" s="358"/>
      <c r="Z418" s="358"/>
      <c r="AA418" s="358"/>
      <c r="AB418" s="358"/>
      <c r="AC418" s="358"/>
      <c r="AD418" s="358"/>
      <c r="AE418" s="358"/>
      <c r="AF418" s="358"/>
      <c r="AG418" s="358"/>
      <c r="AH418" s="358"/>
      <c r="AI418" s="358"/>
      <c r="AJ418" s="358"/>
    </row>
    <row r="419" spans="1:36" ht="13.5" customHeight="1">
      <c r="A419" s="358"/>
      <c r="B419" s="358"/>
      <c r="C419" s="358"/>
      <c r="D419" s="358"/>
      <c r="E419" s="274"/>
      <c r="F419" s="358"/>
      <c r="G419" s="358"/>
      <c r="H419" s="358"/>
      <c r="I419" s="358"/>
      <c r="J419" s="358"/>
      <c r="K419" s="358"/>
      <c r="L419" s="358"/>
      <c r="M419" s="358"/>
      <c r="N419" s="358"/>
      <c r="O419" s="358"/>
      <c r="P419" s="358"/>
      <c r="Q419" s="358"/>
      <c r="R419" s="358"/>
      <c r="S419" s="358"/>
      <c r="T419" s="358"/>
      <c r="U419" s="358"/>
      <c r="V419" s="358"/>
      <c r="W419" s="358"/>
      <c r="X419" s="358"/>
      <c r="Y419" s="358"/>
      <c r="Z419" s="358"/>
      <c r="AA419" s="358"/>
      <c r="AB419" s="358"/>
      <c r="AC419" s="358"/>
      <c r="AD419" s="358"/>
      <c r="AE419" s="358"/>
      <c r="AF419" s="358"/>
      <c r="AG419" s="358"/>
      <c r="AH419" s="358"/>
      <c r="AI419" s="358"/>
      <c r="AJ419" s="358"/>
    </row>
    <row r="420" spans="1:36" ht="13.5" customHeight="1">
      <c r="A420" s="358"/>
      <c r="B420" s="358"/>
      <c r="C420" s="358"/>
      <c r="D420" s="358"/>
      <c r="E420" s="274"/>
      <c r="F420" s="358"/>
      <c r="G420" s="358"/>
      <c r="H420" s="358"/>
      <c r="I420" s="358"/>
      <c r="J420" s="358"/>
      <c r="K420" s="358"/>
      <c r="L420" s="358"/>
      <c r="M420" s="358"/>
      <c r="N420" s="358"/>
      <c r="O420" s="358"/>
      <c r="P420" s="358"/>
      <c r="Q420" s="358"/>
      <c r="R420" s="358"/>
      <c r="S420" s="358"/>
      <c r="T420" s="358"/>
      <c r="U420" s="358"/>
      <c r="V420" s="358"/>
      <c r="W420" s="358"/>
      <c r="X420" s="358"/>
      <c r="Y420" s="358"/>
      <c r="Z420" s="358"/>
      <c r="AA420" s="358"/>
      <c r="AB420" s="358"/>
      <c r="AC420" s="358"/>
      <c r="AD420" s="358"/>
      <c r="AE420" s="358"/>
      <c r="AF420" s="358"/>
      <c r="AG420" s="358"/>
      <c r="AH420" s="358"/>
      <c r="AI420" s="358"/>
      <c r="AJ420" s="358"/>
    </row>
    <row r="421" spans="1:36" ht="13.5" customHeight="1">
      <c r="A421" s="358"/>
      <c r="B421" s="358"/>
      <c r="C421" s="358"/>
      <c r="D421" s="358"/>
      <c r="E421" s="274"/>
      <c r="F421" s="358"/>
      <c r="G421" s="358"/>
      <c r="H421" s="358"/>
      <c r="I421" s="358"/>
      <c r="J421" s="358"/>
      <c r="K421" s="358"/>
      <c r="L421" s="358"/>
      <c r="M421" s="358"/>
      <c r="N421" s="358"/>
      <c r="O421" s="358"/>
      <c r="P421" s="358"/>
      <c r="Q421" s="358"/>
      <c r="R421" s="358"/>
      <c r="S421" s="358"/>
      <c r="T421" s="358"/>
      <c r="U421" s="358"/>
      <c r="V421" s="358"/>
      <c r="W421" s="358"/>
      <c r="X421" s="358"/>
      <c r="Y421" s="358"/>
      <c r="Z421" s="358"/>
      <c r="AA421" s="358"/>
      <c r="AB421" s="358"/>
      <c r="AC421" s="358"/>
      <c r="AD421" s="358"/>
      <c r="AE421" s="358"/>
      <c r="AF421" s="358"/>
      <c r="AG421" s="358"/>
      <c r="AH421" s="358"/>
      <c r="AI421" s="358"/>
      <c r="AJ421" s="358"/>
    </row>
    <row r="422" spans="1:36" ht="13.5" customHeight="1">
      <c r="A422" s="358"/>
      <c r="B422" s="358"/>
      <c r="C422" s="358"/>
      <c r="D422" s="358"/>
      <c r="E422" s="274"/>
      <c r="F422" s="358"/>
      <c r="G422" s="358"/>
      <c r="H422" s="358"/>
      <c r="I422" s="358"/>
      <c r="J422" s="358"/>
      <c r="K422" s="358"/>
      <c r="L422" s="358"/>
      <c r="M422" s="358"/>
      <c r="N422" s="358"/>
      <c r="O422" s="358"/>
      <c r="P422" s="358"/>
      <c r="Q422" s="358"/>
      <c r="R422" s="358"/>
      <c r="S422" s="358"/>
      <c r="T422" s="358"/>
      <c r="U422" s="358"/>
      <c r="V422" s="358"/>
      <c r="W422" s="358"/>
      <c r="X422" s="358"/>
      <c r="Y422" s="358"/>
      <c r="Z422" s="358"/>
      <c r="AA422" s="358"/>
      <c r="AB422" s="358"/>
      <c r="AC422" s="358"/>
      <c r="AD422" s="358"/>
      <c r="AE422" s="358"/>
      <c r="AF422" s="358"/>
      <c r="AG422" s="358"/>
      <c r="AH422" s="358"/>
      <c r="AI422" s="358"/>
      <c r="AJ422" s="358"/>
    </row>
    <row r="423" spans="1:36" ht="13.5" customHeight="1">
      <c r="A423" s="358"/>
      <c r="B423" s="358"/>
      <c r="C423" s="358"/>
      <c r="D423" s="358"/>
      <c r="E423" s="274"/>
      <c r="F423" s="358"/>
      <c r="G423" s="358"/>
      <c r="H423" s="358"/>
      <c r="I423" s="358"/>
      <c r="J423" s="358"/>
      <c r="K423" s="358"/>
      <c r="L423" s="358"/>
      <c r="M423" s="358"/>
      <c r="N423" s="358"/>
      <c r="O423" s="358"/>
      <c r="P423" s="358"/>
      <c r="Q423" s="358"/>
      <c r="R423" s="358"/>
      <c r="S423" s="358"/>
      <c r="T423" s="358"/>
      <c r="U423" s="358"/>
      <c r="V423" s="358"/>
      <c r="W423" s="358"/>
      <c r="X423" s="358"/>
      <c r="Y423" s="358"/>
      <c r="Z423" s="358"/>
      <c r="AA423" s="358"/>
      <c r="AB423" s="358"/>
      <c r="AC423" s="358"/>
      <c r="AD423" s="358"/>
      <c r="AE423" s="358"/>
      <c r="AF423" s="358"/>
      <c r="AG423" s="358"/>
      <c r="AH423" s="358"/>
      <c r="AI423" s="358"/>
      <c r="AJ423" s="358"/>
    </row>
    <row r="424" spans="1:36" ht="13.5" customHeight="1">
      <c r="A424" s="358"/>
      <c r="B424" s="358"/>
      <c r="C424" s="358"/>
      <c r="D424" s="358"/>
      <c r="E424" s="274"/>
      <c r="F424" s="358"/>
      <c r="G424" s="358"/>
      <c r="H424" s="358"/>
      <c r="I424" s="358"/>
      <c r="J424" s="358"/>
      <c r="K424" s="358"/>
      <c r="L424" s="358"/>
      <c r="M424" s="358"/>
      <c r="N424" s="358"/>
      <c r="O424" s="358"/>
      <c r="P424" s="358"/>
      <c r="Q424" s="358"/>
      <c r="R424" s="358"/>
      <c r="S424" s="358"/>
      <c r="T424" s="358"/>
      <c r="U424" s="358"/>
      <c r="V424" s="358"/>
      <c r="W424" s="358"/>
      <c r="X424" s="358"/>
      <c r="Y424" s="358"/>
      <c r="Z424" s="358"/>
      <c r="AA424" s="358"/>
      <c r="AB424" s="358"/>
      <c r="AC424" s="358"/>
      <c r="AD424" s="358"/>
      <c r="AE424" s="358"/>
      <c r="AF424" s="358"/>
      <c r="AG424" s="358"/>
      <c r="AH424" s="358"/>
      <c r="AI424" s="358"/>
      <c r="AJ424" s="358"/>
    </row>
    <row r="425" spans="1:36" ht="13.5" customHeight="1">
      <c r="A425" s="358"/>
      <c r="B425" s="358"/>
      <c r="C425" s="358"/>
      <c r="D425" s="358"/>
      <c r="E425" s="274"/>
      <c r="F425" s="358"/>
      <c r="G425" s="358"/>
      <c r="H425" s="358"/>
      <c r="I425" s="358"/>
      <c r="J425" s="358"/>
      <c r="K425" s="358"/>
      <c r="L425" s="358"/>
      <c r="M425" s="358"/>
      <c r="N425" s="358"/>
      <c r="O425" s="358"/>
      <c r="P425" s="358"/>
      <c r="Q425" s="358"/>
      <c r="R425" s="358"/>
      <c r="S425" s="358"/>
      <c r="T425" s="358"/>
      <c r="U425" s="358"/>
      <c r="V425" s="358"/>
      <c r="W425" s="358"/>
      <c r="X425" s="358"/>
      <c r="Y425" s="358"/>
      <c r="Z425" s="358"/>
      <c r="AA425" s="358"/>
      <c r="AB425" s="358"/>
      <c r="AC425" s="358"/>
      <c r="AD425" s="358"/>
      <c r="AE425" s="358"/>
      <c r="AF425" s="358"/>
      <c r="AG425" s="358"/>
      <c r="AH425" s="358"/>
      <c r="AI425" s="358"/>
      <c r="AJ425" s="358"/>
    </row>
    <row r="426" spans="1:36" ht="13.5" customHeight="1">
      <c r="A426" s="358"/>
      <c r="B426" s="358"/>
      <c r="C426" s="358"/>
      <c r="D426" s="358"/>
      <c r="E426" s="274"/>
      <c r="F426" s="358"/>
      <c r="G426" s="358"/>
      <c r="H426" s="358"/>
      <c r="I426" s="358"/>
      <c r="J426" s="358"/>
      <c r="K426" s="358"/>
      <c r="L426" s="358"/>
      <c r="M426" s="358"/>
      <c r="N426" s="358"/>
      <c r="O426" s="358"/>
      <c r="P426" s="358"/>
      <c r="Q426" s="358"/>
      <c r="R426" s="358"/>
      <c r="S426" s="358"/>
      <c r="T426" s="358"/>
      <c r="U426" s="358"/>
      <c r="V426" s="358"/>
      <c r="W426" s="358"/>
      <c r="X426" s="358"/>
      <c r="Y426" s="358"/>
      <c r="Z426" s="358"/>
      <c r="AA426" s="358"/>
      <c r="AB426" s="358"/>
      <c r="AC426" s="358"/>
      <c r="AD426" s="358"/>
      <c r="AE426" s="358"/>
      <c r="AF426" s="358"/>
      <c r="AG426" s="358"/>
      <c r="AH426" s="358"/>
      <c r="AI426" s="358"/>
      <c r="AJ426" s="358"/>
    </row>
    <row r="427" spans="1:36" ht="13.5" customHeight="1">
      <c r="A427" s="358"/>
      <c r="B427" s="358"/>
      <c r="C427" s="358"/>
      <c r="D427" s="358"/>
      <c r="E427" s="274"/>
      <c r="F427" s="358"/>
      <c r="G427" s="358"/>
      <c r="H427" s="358"/>
      <c r="I427" s="358"/>
      <c r="J427" s="358"/>
      <c r="K427" s="358"/>
      <c r="L427" s="358"/>
      <c r="M427" s="358"/>
      <c r="N427" s="358"/>
      <c r="O427" s="358"/>
      <c r="P427" s="358"/>
      <c r="Q427" s="358"/>
      <c r="R427" s="358"/>
      <c r="S427" s="358"/>
      <c r="T427" s="358"/>
      <c r="U427" s="358"/>
      <c r="V427" s="358"/>
      <c r="W427" s="358"/>
      <c r="X427" s="358"/>
      <c r="Y427" s="358"/>
      <c r="Z427" s="358"/>
      <c r="AA427" s="358"/>
      <c r="AB427" s="358"/>
      <c r="AC427" s="358"/>
      <c r="AD427" s="358"/>
      <c r="AE427" s="358"/>
      <c r="AF427" s="358"/>
      <c r="AG427" s="358"/>
      <c r="AH427" s="358"/>
      <c r="AI427" s="358"/>
      <c r="AJ427" s="358"/>
    </row>
    <row r="428" spans="1:36" ht="13.5" customHeight="1">
      <c r="A428" s="358"/>
      <c r="B428" s="358"/>
      <c r="C428" s="358"/>
      <c r="D428" s="358"/>
      <c r="E428" s="274"/>
      <c r="F428" s="358"/>
      <c r="G428" s="358"/>
      <c r="H428" s="358"/>
      <c r="I428" s="358"/>
      <c r="J428" s="358"/>
      <c r="K428" s="358"/>
      <c r="L428" s="358"/>
      <c r="M428" s="358"/>
      <c r="N428" s="358"/>
      <c r="O428" s="358"/>
      <c r="P428" s="358"/>
      <c r="Q428" s="358"/>
      <c r="R428" s="358"/>
      <c r="S428" s="358"/>
      <c r="T428" s="358"/>
      <c r="U428" s="358"/>
      <c r="V428" s="358"/>
      <c r="W428" s="358"/>
      <c r="X428" s="358"/>
      <c r="Y428" s="358"/>
      <c r="Z428" s="358"/>
      <c r="AA428" s="358"/>
      <c r="AB428" s="358"/>
      <c r="AC428" s="358"/>
      <c r="AD428" s="358"/>
      <c r="AE428" s="358"/>
      <c r="AF428" s="358"/>
      <c r="AG428" s="358"/>
      <c r="AH428" s="358"/>
      <c r="AI428" s="358"/>
      <c r="AJ428" s="358"/>
    </row>
    <row r="429" spans="1:36" ht="13.5" customHeight="1">
      <c r="A429" s="358"/>
      <c r="B429" s="358"/>
      <c r="C429" s="358"/>
      <c r="D429" s="358"/>
      <c r="E429" s="274"/>
      <c r="F429" s="358"/>
      <c r="G429" s="358"/>
      <c r="H429" s="358"/>
      <c r="I429" s="358"/>
      <c r="J429" s="358"/>
      <c r="K429" s="358"/>
      <c r="L429" s="358"/>
      <c r="M429" s="358"/>
      <c r="N429" s="358"/>
      <c r="O429" s="358"/>
      <c r="P429" s="358"/>
      <c r="Q429" s="358"/>
      <c r="R429" s="358"/>
      <c r="S429" s="358"/>
      <c r="T429" s="358"/>
      <c r="U429" s="358"/>
      <c r="V429" s="358"/>
      <c r="W429" s="358"/>
      <c r="X429" s="358"/>
      <c r="Y429" s="358"/>
      <c r="Z429" s="358"/>
      <c r="AA429" s="358"/>
      <c r="AB429" s="358"/>
      <c r="AC429" s="358"/>
      <c r="AD429" s="358"/>
      <c r="AE429" s="358"/>
      <c r="AF429" s="358"/>
      <c r="AG429" s="358"/>
      <c r="AH429" s="358"/>
      <c r="AI429" s="358"/>
      <c r="AJ429" s="358"/>
    </row>
    <row r="430" spans="1:36" ht="13.5" customHeight="1">
      <c r="A430" s="358"/>
      <c r="B430" s="358"/>
      <c r="C430" s="358"/>
      <c r="D430" s="358"/>
      <c r="E430" s="274"/>
      <c r="F430" s="358"/>
      <c r="G430" s="358"/>
      <c r="H430" s="358"/>
      <c r="I430" s="358"/>
      <c r="J430" s="358"/>
      <c r="K430" s="358"/>
      <c r="L430" s="358"/>
      <c r="M430" s="358"/>
      <c r="N430" s="358"/>
      <c r="O430" s="358"/>
      <c r="P430" s="358"/>
      <c r="Q430" s="358"/>
      <c r="R430" s="358"/>
      <c r="S430" s="358"/>
      <c r="T430" s="358"/>
      <c r="U430" s="358"/>
      <c r="V430" s="358"/>
      <c r="W430" s="358"/>
      <c r="X430" s="358"/>
      <c r="Y430" s="358"/>
      <c r="Z430" s="358"/>
      <c r="AA430" s="358"/>
      <c r="AB430" s="358"/>
      <c r="AC430" s="358"/>
      <c r="AD430" s="358"/>
      <c r="AE430" s="358"/>
      <c r="AF430" s="358"/>
      <c r="AG430" s="358"/>
      <c r="AH430" s="358"/>
      <c r="AI430" s="358"/>
      <c r="AJ430" s="358"/>
    </row>
    <row r="431" spans="1:36" ht="13.5" customHeight="1">
      <c r="A431" s="358"/>
      <c r="B431" s="358"/>
      <c r="C431" s="358"/>
      <c r="D431" s="358"/>
      <c r="E431" s="274"/>
      <c r="F431" s="358"/>
      <c r="G431" s="358"/>
      <c r="H431" s="358"/>
      <c r="I431" s="358"/>
      <c r="J431" s="358"/>
      <c r="K431" s="358"/>
      <c r="L431" s="358"/>
      <c r="M431" s="358"/>
      <c r="N431" s="358"/>
      <c r="O431" s="358"/>
      <c r="P431" s="358"/>
      <c r="Q431" s="358"/>
      <c r="R431" s="358"/>
      <c r="S431" s="358"/>
      <c r="T431" s="358"/>
      <c r="U431" s="358"/>
      <c r="V431" s="358"/>
      <c r="W431" s="358"/>
      <c r="X431" s="358"/>
      <c r="Y431" s="358"/>
      <c r="Z431" s="358"/>
      <c r="AA431" s="358"/>
      <c r="AB431" s="358"/>
      <c r="AC431" s="358"/>
      <c r="AD431" s="358"/>
      <c r="AE431" s="358"/>
      <c r="AF431" s="358"/>
      <c r="AG431" s="358"/>
      <c r="AH431" s="358"/>
      <c r="AI431" s="358"/>
      <c r="AJ431" s="358"/>
    </row>
    <row r="432" spans="1:36" ht="13.5" customHeight="1">
      <c r="A432" s="358"/>
      <c r="B432" s="358"/>
      <c r="C432" s="358"/>
      <c r="D432" s="358"/>
      <c r="E432" s="274"/>
      <c r="F432" s="358"/>
      <c r="G432" s="358"/>
      <c r="H432" s="358"/>
      <c r="I432" s="358"/>
      <c r="J432" s="358"/>
      <c r="K432" s="358"/>
      <c r="L432" s="358"/>
      <c r="M432" s="358"/>
      <c r="N432" s="358"/>
      <c r="O432" s="358"/>
      <c r="P432" s="358"/>
      <c r="Q432" s="358"/>
      <c r="R432" s="358"/>
      <c r="S432" s="358"/>
      <c r="T432" s="358"/>
      <c r="U432" s="358"/>
      <c r="V432" s="358"/>
      <c r="W432" s="358"/>
      <c r="X432" s="358"/>
      <c r="Y432" s="358"/>
      <c r="Z432" s="358"/>
      <c r="AA432" s="358"/>
      <c r="AB432" s="358"/>
      <c r="AC432" s="358"/>
      <c r="AD432" s="358"/>
      <c r="AE432" s="358"/>
      <c r="AF432" s="358"/>
      <c r="AG432" s="358"/>
      <c r="AH432" s="358"/>
      <c r="AI432" s="358"/>
      <c r="AJ432" s="358"/>
    </row>
    <row r="433" spans="1:36" ht="13.5" customHeight="1">
      <c r="A433" s="358"/>
      <c r="B433" s="358"/>
      <c r="C433" s="358"/>
      <c r="D433" s="358"/>
      <c r="E433" s="274"/>
      <c r="F433" s="358"/>
      <c r="G433" s="358"/>
      <c r="H433" s="358"/>
      <c r="I433" s="358"/>
      <c r="J433" s="358"/>
      <c r="K433" s="358"/>
      <c r="L433" s="358"/>
      <c r="M433" s="358"/>
      <c r="N433" s="358"/>
      <c r="O433" s="358"/>
      <c r="P433" s="358"/>
      <c r="Q433" s="358"/>
      <c r="R433" s="358"/>
      <c r="S433" s="358"/>
      <c r="T433" s="358"/>
      <c r="U433" s="358"/>
      <c r="V433" s="358"/>
      <c r="W433" s="358"/>
      <c r="X433" s="358"/>
      <c r="Y433" s="358"/>
      <c r="Z433" s="358"/>
      <c r="AA433" s="358"/>
      <c r="AB433" s="358"/>
      <c r="AC433" s="358"/>
      <c r="AD433" s="358"/>
      <c r="AE433" s="358"/>
      <c r="AF433" s="358"/>
      <c r="AG433" s="358"/>
      <c r="AH433" s="358"/>
      <c r="AI433" s="358"/>
      <c r="AJ433" s="358"/>
    </row>
    <row r="434" spans="1:36" ht="13.5" customHeight="1">
      <c r="A434" s="358"/>
      <c r="B434" s="358"/>
      <c r="C434" s="358"/>
      <c r="D434" s="358"/>
      <c r="E434" s="274"/>
      <c r="F434" s="358"/>
      <c r="G434" s="358"/>
      <c r="H434" s="358"/>
      <c r="I434" s="358"/>
      <c r="J434" s="358"/>
      <c r="K434" s="358"/>
      <c r="L434" s="358"/>
      <c r="M434" s="358"/>
      <c r="N434" s="358"/>
      <c r="O434" s="358"/>
      <c r="P434" s="358"/>
      <c r="Q434" s="358"/>
      <c r="R434" s="358"/>
      <c r="S434" s="358"/>
      <c r="T434" s="358"/>
      <c r="U434" s="358"/>
      <c r="V434" s="358"/>
      <c r="W434" s="358"/>
      <c r="X434" s="358"/>
      <c r="Y434" s="358"/>
      <c r="Z434" s="358"/>
      <c r="AA434" s="358"/>
      <c r="AB434" s="358"/>
      <c r="AC434" s="358"/>
      <c r="AD434" s="358"/>
      <c r="AE434" s="358"/>
      <c r="AF434" s="358"/>
      <c r="AG434" s="358"/>
      <c r="AH434" s="358"/>
      <c r="AI434" s="358"/>
      <c r="AJ434" s="358"/>
    </row>
    <row r="435" spans="1:36" ht="13.5" customHeight="1">
      <c r="A435" s="358"/>
      <c r="B435" s="358"/>
      <c r="C435" s="358"/>
      <c r="D435" s="358"/>
      <c r="E435" s="274"/>
      <c r="F435" s="358"/>
      <c r="G435" s="358"/>
      <c r="H435" s="358"/>
      <c r="I435" s="358"/>
      <c r="J435" s="358"/>
      <c r="K435" s="358"/>
      <c r="L435" s="358"/>
      <c r="M435" s="358"/>
      <c r="N435" s="358"/>
      <c r="O435" s="358"/>
      <c r="P435" s="358"/>
      <c r="Q435" s="358"/>
      <c r="R435" s="358"/>
      <c r="S435" s="358"/>
      <c r="T435" s="358"/>
      <c r="U435" s="358"/>
      <c r="V435" s="358"/>
      <c r="W435" s="358"/>
      <c r="X435" s="358"/>
      <c r="Y435" s="358"/>
      <c r="Z435" s="358"/>
      <c r="AA435" s="358"/>
      <c r="AB435" s="358"/>
      <c r="AC435" s="358"/>
      <c r="AD435" s="358"/>
      <c r="AE435" s="358"/>
      <c r="AF435" s="358"/>
      <c r="AG435" s="358"/>
      <c r="AH435" s="358"/>
      <c r="AI435" s="358"/>
      <c r="AJ435" s="358"/>
    </row>
    <row r="436" spans="1:36" ht="13.5" customHeight="1">
      <c r="A436" s="358"/>
      <c r="B436" s="358"/>
      <c r="C436" s="358"/>
      <c r="D436" s="358"/>
      <c r="E436" s="274"/>
      <c r="F436" s="358"/>
      <c r="G436" s="358"/>
      <c r="H436" s="358"/>
      <c r="I436" s="358"/>
      <c r="J436" s="358"/>
      <c r="K436" s="358"/>
      <c r="L436" s="358"/>
      <c r="M436" s="358"/>
      <c r="N436" s="358"/>
      <c r="O436" s="358"/>
      <c r="P436" s="358"/>
      <c r="Q436" s="358"/>
      <c r="R436" s="358"/>
      <c r="S436" s="358"/>
      <c r="T436" s="358"/>
      <c r="U436" s="358"/>
      <c r="V436" s="358"/>
      <c r="W436" s="358"/>
      <c r="X436" s="358"/>
      <c r="Y436" s="358"/>
      <c r="Z436" s="358"/>
      <c r="AA436" s="358"/>
      <c r="AB436" s="358"/>
      <c r="AC436" s="358"/>
      <c r="AD436" s="358"/>
      <c r="AE436" s="358"/>
      <c r="AF436" s="358"/>
      <c r="AG436" s="358"/>
      <c r="AH436" s="358"/>
      <c r="AI436" s="358"/>
      <c r="AJ436" s="358"/>
    </row>
    <row r="437" spans="1:36" ht="13.5" customHeight="1">
      <c r="A437" s="358"/>
      <c r="B437" s="358"/>
      <c r="C437" s="358"/>
      <c r="D437" s="358"/>
      <c r="E437" s="274"/>
      <c r="F437" s="358"/>
      <c r="G437" s="358"/>
      <c r="H437" s="358"/>
      <c r="I437" s="358"/>
      <c r="J437" s="358"/>
      <c r="K437" s="358"/>
      <c r="L437" s="358"/>
      <c r="M437" s="358"/>
      <c r="N437" s="358"/>
      <c r="O437" s="358"/>
      <c r="P437" s="358"/>
      <c r="Q437" s="358"/>
      <c r="R437" s="358"/>
      <c r="S437" s="358"/>
      <c r="T437" s="358"/>
      <c r="U437" s="358"/>
      <c r="V437" s="358"/>
      <c r="W437" s="358"/>
      <c r="X437" s="358"/>
      <c r="Y437" s="358"/>
      <c r="Z437" s="358"/>
      <c r="AA437" s="358"/>
      <c r="AB437" s="358"/>
      <c r="AC437" s="358"/>
      <c r="AD437" s="358"/>
      <c r="AE437" s="358"/>
      <c r="AF437" s="358"/>
      <c r="AG437" s="358"/>
      <c r="AH437" s="358"/>
      <c r="AI437" s="358"/>
      <c r="AJ437" s="358"/>
    </row>
    <row r="438" spans="1:36" ht="13.5" customHeight="1">
      <c r="A438" s="358"/>
      <c r="B438" s="358"/>
      <c r="C438" s="358"/>
      <c r="D438" s="358"/>
      <c r="E438" s="274"/>
      <c r="F438" s="358"/>
      <c r="G438" s="358"/>
      <c r="H438" s="358"/>
      <c r="I438" s="358"/>
      <c r="J438" s="358"/>
      <c r="K438" s="358"/>
      <c r="L438" s="358"/>
      <c r="M438" s="358"/>
      <c r="N438" s="358"/>
      <c r="O438" s="358"/>
      <c r="P438" s="358"/>
      <c r="Q438" s="358"/>
      <c r="R438" s="358"/>
      <c r="S438" s="358"/>
      <c r="T438" s="358"/>
      <c r="U438" s="358"/>
      <c r="V438" s="358"/>
      <c r="W438" s="358"/>
      <c r="X438" s="358"/>
      <c r="Y438" s="358"/>
      <c r="Z438" s="358"/>
      <c r="AA438" s="358"/>
      <c r="AB438" s="358"/>
      <c r="AC438" s="358"/>
      <c r="AD438" s="358"/>
      <c r="AE438" s="358"/>
      <c r="AF438" s="358"/>
      <c r="AG438" s="358"/>
      <c r="AH438" s="358"/>
      <c r="AI438" s="358"/>
      <c r="AJ438" s="358"/>
    </row>
    <row r="439" spans="1:36" ht="13.5" customHeight="1">
      <c r="A439" s="358"/>
      <c r="B439" s="358"/>
      <c r="C439" s="358"/>
      <c r="D439" s="358"/>
      <c r="E439" s="274"/>
      <c r="F439" s="358"/>
      <c r="G439" s="358"/>
      <c r="H439" s="358"/>
      <c r="I439" s="358"/>
      <c r="J439" s="358"/>
      <c r="K439" s="358"/>
      <c r="L439" s="358"/>
      <c r="M439" s="358"/>
      <c r="N439" s="358"/>
      <c r="O439" s="358"/>
      <c r="P439" s="358"/>
      <c r="Q439" s="358"/>
      <c r="R439" s="358"/>
      <c r="S439" s="358"/>
      <c r="T439" s="358"/>
      <c r="U439" s="358"/>
      <c r="V439" s="358"/>
      <c r="W439" s="358"/>
      <c r="X439" s="358"/>
      <c r="Y439" s="358"/>
      <c r="Z439" s="358"/>
      <c r="AA439" s="358"/>
      <c r="AB439" s="358"/>
      <c r="AC439" s="358"/>
      <c r="AD439" s="358"/>
      <c r="AE439" s="358"/>
      <c r="AF439" s="358"/>
      <c r="AG439" s="358"/>
      <c r="AH439" s="358"/>
      <c r="AI439" s="358"/>
      <c r="AJ439" s="358"/>
    </row>
    <row r="440" spans="1:36" ht="13.5" customHeight="1">
      <c r="A440" s="358"/>
      <c r="B440" s="358"/>
      <c r="C440" s="358"/>
      <c r="D440" s="358"/>
      <c r="E440" s="274"/>
      <c r="F440" s="358"/>
      <c r="G440" s="358"/>
      <c r="H440" s="358"/>
      <c r="I440" s="358"/>
      <c r="J440" s="358"/>
      <c r="K440" s="358"/>
      <c r="L440" s="358"/>
      <c r="M440" s="358"/>
      <c r="N440" s="358"/>
      <c r="O440" s="358"/>
      <c r="P440" s="358"/>
      <c r="Q440" s="358"/>
      <c r="R440" s="358"/>
      <c r="S440" s="358"/>
      <c r="T440" s="358"/>
      <c r="U440" s="358"/>
      <c r="V440" s="358"/>
      <c r="W440" s="358"/>
      <c r="X440" s="358"/>
      <c r="Y440" s="358"/>
      <c r="Z440" s="358"/>
      <c r="AA440" s="358"/>
      <c r="AB440" s="358"/>
      <c r="AC440" s="358"/>
      <c r="AD440" s="358"/>
      <c r="AE440" s="358"/>
      <c r="AF440" s="358"/>
      <c r="AG440" s="358"/>
      <c r="AH440" s="358"/>
      <c r="AI440" s="358"/>
      <c r="AJ440" s="358"/>
    </row>
    <row r="441" spans="1:36" ht="13.5" customHeight="1">
      <c r="A441" s="358"/>
      <c r="B441" s="358"/>
      <c r="C441" s="358"/>
      <c r="D441" s="358"/>
      <c r="E441" s="274"/>
      <c r="F441" s="358"/>
      <c r="G441" s="358"/>
      <c r="H441" s="358"/>
      <c r="I441" s="358"/>
      <c r="J441" s="358"/>
      <c r="K441" s="358"/>
      <c r="L441" s="358"/>
      <c r="M441" s="358"/>
      <c r="N441" s="358"/>
      <c r="O441" s="358"/>
      <c r="P441" s="358"/>
      <c r="Q441" s="358"/>
      <c r="R441" s="358"/>
      <c r="S441" s="358"/>
      <c r="T441" s="358"/>
      <c r="U441" s="358"/>
      <c r="V441" s="358"/>
      <c r="W441" s="358"/>
      <c r="X441" s="358"/>
      <c r="Y441" s="358"/>
      <c r="Z441" s="358"/>
      <c r="AA441" s="358"/>
      <c r="AB441" s="358"/>
      <c r="AC441" s="358"/>
      <c r="AD441" s="358"/>
      <c r="AE441" s="358"/>
      <c r="AF441" s="358"/>
      <c r="AG441" s="358"/>
      <c r="AH441" s="358"/>
      <c r="AI441" s="358"/>
      <c r="AJ441" s="358"/>
    </row>
    <row r="442" spans="1:36" ht="13.5" customHeight="1">
      <c r="A442" s="358"/>
      <c r="B442" s="358"/>
      <c r="C442" s="358"/>
      <c r="D442" s="358"/>
      <c r="E442" s="274"/>
      <c r="F442" s="358"/>
      <c r="G442" s="358"/>
      <c r="H442" s="358"/>
      <c r="I442" s="358"/>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row>
    <row r="443" spans="1:36" ht="13.5" customHeight="1">
      <c r="A443" s="358"/>
      <c r="B443" s="358"/>
      <c r="C443" s="358"/>
      <c r="D443" s="358"/>
      <c r="E443" s="274"/>
      <c r="F443" s="358"/>
      <c r="G443" s="358"/>
      <c r="H443" s="358"/>
      <c r="I443" s="358"/>
      <c r="J443" s="358"/>
      <c r="K443" s="358"/>
      <c r="L443" s="358"/>
      <c r="M443" s="358"/>
      <c r="N443" s="358"/>
      <c r="O443" s="358"/>
      <c r="P443" s="358"/>
      <c r="Q443" s="358"/>
      <c r="R443" s="358"/>
      <c r="S443" s="358"/>
      <c r="T443" s="358"/>
      <c r="U443" s="358"/>
      <c r="V443" s="358"/>
      <c r="W443" s="358"/>
      <c r="X443" s="358"/>
      <c r="Y443" s="358"/>
      <c r="Z443" s="358"/>
      <c r="AA443" s="358"/>
      <c r="AB443" s="358"/>
      <c r="AC443" s="358"/>
      <c r="AD443" s="358"/>
      <c r="AE443" s="358"/>
      <c r="AF443" s="358"/>
      <c r="AG443" s="358"/>
      <c r="AH443" s="358"/>
      <c r="AI443" s="358"/>
      <c r="AJ443" s="358"/>
    </row>
    <row r="444" spans="1:36" ht="13.5" customHeight="1">
      <c r="A444" s="358"/>
      <c r="B444" s="358"/>
      <c r="C444" s="358"/>
      <c r="D444" s="358"/>
      <c r="E444" s="274"/>
      <c r="F444" s="358"/>
      <c r="G444" s="358"/>
      <c r="H444" s="358"/>
      <c r="I444" s="358"/>
      <c r="J444" s="358"/>
      <c r="K444" s="358"/>
      <c r="L444" s="358"/>
      <c r="M444" s="358"/>
      <c r="N444" s="358"/>
      <c r="O444" s="358"/>
      <c r="P444" s="358"/>
      <c r="Q444" s="358"/>
      <c r="R444" s="358"/>
      <c r="S444" s="358"/>
      <c r="T444" s="358"/>
      <c r="U444" s="358"/>
      <c r="V444" s="358"/>
      <c r="W444" s="358"/>
      <c r="X444" s="358"/>
      <c r="Y444" s="358"/>
      <c r="Z444" s="358"/>
      <c r="AA444" s="358"/>
      <c r="AB444" s="358"/>
      <c r="AC444" s="358"/>
      <c r="AD444" s="358"/>
      <c r="AE444" s="358"/>
      <c r="AF444" s="358"/>
      <c r="AG444" s="358"/>
      <c r="AH444" s="358"/>
      <c r="AI444" s="358"/>
      <c r="AJ444" s="358"/>
    </row>
    <row r="445" spans="1:36" ht="13.5" customHeight="1">
      <c r="A445" s="358"/>
      <c r="B445" s="358"/>
      <c r="C445" s="358"/>
      <c r="D445" s="358"/>
      <c r="E445" s="274"/>
      <c r="F445" s="358"/>
      <c r="G445" s="358"/>
      <c r="H445" s="358"/>
      <c r="I445" s="358"/>
      <c r="J445" s="358"/>
      <c r="K445" s="358"/>
      <c r="L445" s="358"/>
      <c r="M445" s="358"/>
      <c r="N445" s="358"/>
      <c r="O445" s="358"/>
      <c r="P445" s="358"/>
      <c r="Q445" s="358"/>
      <c r="R445" s="358"/>
      <c r="S445" s="358"/>
      <c r="T445" s="358"/>
      <c r="U445" s="358"/>
      <c r="V445" s="358"/>
      <c r="W445" s="358"/>
      <c r="X445" s="358"/>
      <c r="Y445" s="358"/>
      <c r="Z445" s="358"/>
      <c r="AA445" s="358"/>
      <c r="AB445" s="358"/>
      <c r="AC445" s="358"/>
      <c r="AD445" s="358"/>
      <c r="AE445" s="358"/>
      <c r="AF445" s="358"/>
      <c r="AG445" s="358"/>
      <c r="AH445" s="358"/>
      <c r="AI445" s="358"/>
      <c r="AJ445" s="358"/>
    </row>
    <row r="446" spans="1:36" ht="13.5" customHeight="1">
      <c r="A446" s="358"/>
      <c r="B446" s="358"/>
      <c r="C446" s="358"/>
      <c r="D446" s="358"/>
      <c r="E446" s="274"/>
      <c r="F446" s="358"/>
      <c r="G446" s="358"/>
      <c r="H446" s="358"/>
      <c r="I446" s="358"/>
      <c r="J446" s="358"/>
      <c r="K446" s="358"/>
      <c r="L446" s="358"/>
      <c r="M446" s="358"/>
      <c r="N446" s="358"/>
      <c r="O446" s="358"/>
      <c r="P446" s="358"/>
      <c r="Q446" s="358"/>
      <c r="R446" s="358"/>
      <c r="S446" s="358"/>
      <c r="T446" s="358"/>
      <c r="U446" s="358"/>
      <c r="V446" s="358"/>
      <c r="W446" s="358"/>
      <c r="X446" s="358"/>
      <c r="Y446" s="358"/>
      <c r="Z446" s="358"/>
      <c r="AA446" s="358"/>
      <c r="AB446" s="358"/>
      <c r="AC446" s="358"/>
      <c r="AD446" s="358"/>
      <c r="AE446" s="358"/>
      <c r="AF446" s="358"/>
      <c r="AG446" s="358"/>
      <c r="AH446" s="358"/>
      <c r="AI446" s="358"/>
      <c r="AJ446" s="358"/>
    </row>
    <row r="447" spans="1:36" ht="13.5" customHeight="1">
      <c r="A447" s="358"/>
      <c r="B447" s="358"/>
      <c r="C447" s="358"/>
      <c r="D447" s="358"/>
      <c r="E447" s="274"/>
      <c r="F447" s="358"/>
      <c r="G447" s="358"/>
      <c r="H447" s="358"/>
      <c r="I447" s="358"/>
      <c r="J447" s="358"/>
      <c r="K447" s="358"/>
      <c r="L447" s="358"/>
      <c r="M447" s="358"/>
      <c r="N447" s="358"/>
      <c r="O447" s="358"/>
      <c r="P447" s="358"/>
      <c r="Q447" s="358"/>
      <c r="R447" s="358"/>
      <c r="S447" s="358"/>
      <c r="T447" s="358"/>
      <c r="U447" s="358"/>
      <c r="V447" s="358"/>
      <c r="W447" s="358"/>
      <c r="X447" s="358"/>
      <c r="Y447" s="358"/>
      <c r="Z447" s="358"/>
      <c r="AA447" s="358"/>
      <c r="AB447" s="358"/>
      <c r="AC447" s="358"/>
      <c r="AD447" s="358"/>
      <c r="AE447" s="358"/>
      <c r="AF447" s="358"/>
      <c r="AG447" s="358"/>
      <c r="AH447" s="358"/>
      <c r="AI447" s="358"/>
      <c r="AJ447" s="358"/>
    </row>
    <row r="448" spans="1:36" ht="13.5" customHeight="1">
      <c r="A448" s="358"/>
      <c r="B448" s="358"/>
      <c r="C448" s="358"/>
      <c r="D448" s="358"/>
      <c r="E448" s="274"/>
      <c r="F448" s="358"/>
      <c r="G448" s="358"/>
      <c r="H448" s="358"/>
      <c r="I448" s="358"/>
      <c r="J448" s="358"/>
      <c r="K448" s="358"/>
      <c r="L448" s="358"/>
      <c r="M448" s="358"/>
      <c r="N448" s="358"/>
      <c r="O448" s="358"/>
      <c r="P448" s="358"/>
      <c r="Q448" s="358"/>
      <c r="R448" s="358"/>
      <c r="S448" s="358"/>
      <c r="T448" s="358"/>
      <c r="U448" s="358"/>
      <c r="V448" s="358"/>
      <c r="W448" s="358"/>
      <c r="X448" s="358"/>
      <c r="Y448" s="358"/>
      <c r="Z448" s="358"/>
      <c r="AA448" s="358"/>
      <c r="AB448" s="358"/>
      <c r="AC448" s="358"/>
      <c r="AD448" s="358"/>
      <c r="AE448" s="358"/>
      <c r="AF448" s="358"/>
      <c r="AG448" s="358"/>
      <c r="AH448" s="358"/>
      <c r="AI448" s="358"/>
      <c r="AJ448" s="358"/>
    </row>
    <row r="449" spans="1:36" ht="13.5" customHeight="1">
      <c r="A449" s="358"/>
      <c r="B449" s="358"/>
      <c r="C449" s="358"/>
      <c r="D449" s="358"/>
      <c r="E449" s="274"/>
      <c r="F449" s="358"/>
      <c r="G449" s="358"/>
      <c r="H449" s="358"/>
      <c r="I449" s="358"/>
      <c r="J449" s="358"/>
      <c r="K449" s="358"/>
      <c r="L449" s="358"/>
      <c r="M449" s="358"/>
      <c r="N449" s="358"/>
      <c r="O449" s="358"/>
      <c r="P449" s="358"/>
      <c r="Q449" s="358"/>
      <c r="R449" s="358"/>
      <c r="S449" s="358"/>
      <c r="T449" s="358"/>
      <c r="U449" s="358"/>
      <c r="V449" s="358"/>
      <c r="W449" s="358"/>
      <c r="X449" s="358"/>
      <c r="Y449" s="358"/>
      <c r="Z449" s="358"/>
      <c r="AA449" s="358"/>
      <c r="AB449" s="358"/>
      <c r="AC449" s="358"/>
      <c r="AD449" s="358"/>
      <c r="AE449" s="358"/>
      <c r="AF449" s="358"/>
      <c r="AG449" s="358"/>
      <c r="AH449" s="358"/>
      <c r="AI449" s="358"/>
      <c r="AJ449" s="358"/>
    </row>
    <row r="450" spans="1:36" ht="13.5" customHeight="1">
      <c r="A450" s="358"/>
      <c r="B450" s="358"/>
      <c r="C450" s="358"/>
      <c r="D450" s="358"/>
      <c r="E450" s="274"/>
      <c r="F450" s="358"/>
      <c r="G450" s="358"/>
      <c r="H450" s="358"/>
      <c r="I450" s="358"/>
      <c r="J450" s="358"/>
      <c r="K450" s="358"/>
      <c r="L450" s="358"/>
      <c r="M450" s="358"/>
      <c r="N450" s="358"/>
      <c r="O450" s="358"/>
      <c r="P450" s="358"/>
      <c r="Q450" s="358"/>
      <c r="R450" s="358"/>
      <c r="S450" s="358"/>
      <c r="T450" s="358"/>
      <c r="U450" s="358"/>
      <c r="V450" s="358"/>
      <c r="W450" s="358"/>
      <c r="X450" s="358"/>
      <c r="Y450" s="358"/>
      <c r="Z450" s="358"/>
      <c r="AA450" s="358"/>
      <c r="AB450" s="358"/>
      <c r="AC450" s="358"/>
      <c r="AD450" s="358"/>
      <c r="AE450" s="358"/>
      <c r="AF450" s="358"/>
      <c r="AG450" s="358"/>
      <c r="AH450" s="358"/>
      <c r="AI450" s="358"/>
      <c r="AJ450" s="358"/>
    </row>
    <row r="451" spans="1:36" ht="13.5" customHeight="1">
      <c r="A451" s="358"/>
      <c r="B451" s="358"/>
      <c r="C451" s="358"/>
      <c r="D451" s="358"/>
      <c r="E451" s="274"/>
      <c r="F451" s="358"/>
      <c r="G451" s="358"/>
      <c r="H451" s="358"/>
      <c r="I451" s="358"/>
      <c r="J451" s="358"/>
      <c r="K451" s="358"/>
      <c r="L451" s="358"/>
      <c r="M451" s="358"/>
      <c r="N451" s="358"/>
      <c r="O451" s="358"/>
      <c r="P451" s="358"/>
      <c r="Q451" s="358"/>
      <c r="R451" s="358"/>
      <c r="S451" s="358"/>
      <c r="T451" s="358"/>
      <c r="U451" s="358"/>
      <c r="V451" s="358"/>
      <c r="W451" s="358"/>
      <c r="X451" s="358"/>
      <c r="Y451" s="358"/>
      <c r="Z451" s="358"/>
      <c r="AA451" s="358"/>
      <c r="AB451" s="358"/>
      <c r="AC451" s="358"/>
      <c r="AD451" s="358"/>
      <c r="AE451" s="358"/>
      <c r="AF451" s="358"/>
      <c r="AG451" s="358"/>
      <c r="AH451" s="358"/>
      <c r="AI451" s="358"/>
      <c r="AJ451" s="358"/>
    </row>
    <row r="452" spans="1:36" ht="13.5" customHeight="1">
      <c r="A452" s="358"/>
      <c r="B452" s="358"/>
      <c r="C452" s="358"/>
      <c r="D452" s="358"/>
      <c r="E452" s="274"/>
      <c r="F452" s="358"/>
      <c r="G452" s="358"/>
      <c r="H452" s="358"/>
      <c r="I452" s="358"/>
      <c r="J452" s="358"/>
      <c r="K452" s="358"/>
      <c r="L452" s="358"/>
      <c r="M452" s="358"/>
      <c r="N452" s="358"/>
      <c r="O452" s="358"/>
      <c r="P452" s="358"/>
      <c r="Q452" s="358"/>
      <c r="R452" s="358"/>
      <c r="S452" s="358"/>
      <c r="T452" s="358"/>
      <c r="U452" s="358"/>
      <c r="V452" s="358"/>
      <c r="W452" s="358"/>
      <c r="X452" s="358"/>
      <c r="Y452" s="358"/>
      <c r="Z452" s="358"/>
      <c r="AA452" s="358"/>
      <c r="AB452" s="358"/>
      <c r="AC452" s="358"/>
      <c r="AD452" s="358"/>
      <c r="AE452" s="358"/>
      <c r="AF452" s="358"/>
      <c r="AG452" s="358"/>
      <c r="AH452" s="358"/>
      <c r="AI452" s="358"/>
      <c r="AJ452" s="358"/>
    </row>
    <row r="453" spans="1:36" ht="13.5" customHeight="1">
      <c r="A453" s="358"/>
      <c r="B453" s="358"/>
      <c r="C453" s="358"/>
      <c r="D453" s="358"/>
      <c r="E453" s="274"/>
      <c r="F453" s="358"/>
      <c r="G453" s="358"/>
      <c r="H453" s="358"/>
      <c r="I453" s="358"/>
      <c r="J453" s="358"/>
      <c r="K453" s="358"/>
      <c r="L453" s="358"/>
      <c r="M453" s="358"/>
      <c r="N453" s="358"/>
      <c r="O453" s="358"/>
      <c r="P453" s="358"/>
      <c r="Q453" s="358"/>
      <c r="R453" s="358"/>
      <c r="S453" s="358"/>
      <c r="T453" s="358"/>
      <c r="U453" s="358"/>
      <c r="V453" s="358"/>
      <c r="W453" s="358"/>
      <c r="X453" s="358"/>
      <c r="Y453" s="358"/>
      <c r="Z453" s="358"/>
      <c r="AA453" s="358"/>
      <c r="AB453" s="358"/>
      <c r="AC453" s="358"/>
      <c r="AD453" s="358"/>
      <c r="AE453" s="358"/>
      <c r="AF453" s="358"/>
      <c r="AG453" s="358"/>
      <c r="AH453" s="358"/>
      <c r="AI453" s="358"/>
      <c r="AJ453" s="358"/>
    </row>
    <row r="454" spans="1:36" ht="13.5" customHeight="1">
      <c r="A454" s="358"/>
      <c r="B454" s="358"/>
      <c r="C454" s="358"/>
      <c r="D454" s="358"/>
      <c r="E454" s="274"/>
      <c r="F454" s="358"/>
      <c r="G454" s="358"/>
      <c r="H454" s="358"/>
      <c r="I454" s="358"/>
      <c r="J454" s="358"/>
      <c r="K454" s="358"/>
      <c r="L454" s="358"/>
      <c r="M454" s="358"/>
      <c r="N454" s="358"/>
      <c r="O454" s="358"/>
      <c r="P454" s="358"/>
      <c r="Q454" s="358"/>
      <c r="R454" s="358"/>
      <c r="S454" s="358"/>
      <c r="T454" s="358"/>
      <c r="U454" s="358"/>
      <c r="V454" s="358"/>
      <c r="W454" s="358"/>
      <c r="X454" s="358"/>
      <c r="Y454" s="358"/>
      <c r="Z454" s="358"/>
      <c r="AA454" s="358"/>
      <c r="AB454" s="358"/>
      <c r="AC454" s="358"/>
      <c r="AD454" s="358"/>
      <c r="AE454" s="358"/>
      <c r="AF454" s="358"/>
      <c r="AG454" s="358"/>
      <c r="AH454" s="358"/>
      <c r="AI454" s="358"/>
      <c r="AJ454" s="358"/>
    </row>
    <row r="455" spans="1:36" ht="13.5" customHeight="1">
      <c r="A455" s="358"/>
      <c r="B455" s="358"/>
      <c r="C455" s="358"/>
      <c r="D455" s="358"/>
      <c r="E455" s="274"/>
      <c r="F455" s="358"/>
      <c r="G455" s="358"/>
      <c r="H455" s="358"/>
      <c r="I455" s="358"/>
      <c r="J455" s="358"/>
      <c r="K455" s="358"/>
      <c r="L455" s="358"/>
      <c r="M455" s="358"/>
      <c r="N455" s="358"/>
      <c r="O455" s="358"/>
      <c r="P455" s="358"/>
      <c r="Q455" s="358"/>
      <c r="R455" s="358"/>
      <c r="S455" s="358"/>
      <c r="T455" s="358"/>
      <c r="U455" s="358"/>
      <c r="V455" s="358"/>
      <c r="W455" s="358"/>
      <c r="X455" s="358"/>
      <c r="Y455" s="358"/>
      <c r="Z455" s="358"/>
      <c r="AA455" s="358"/>
      <c r="AB455" s="358"/>
      <c r="AC455" s="358"/>
      <c r="AD455" s="358"/>
      <c r="AE455" s="358"/>
      <c r="AF455" s="358"/>
      <c r="AG455" s="358"/>
      <c r="AH455" s="358"/>
      <c r="AI455" s="358"/>
      <c r="AJ455" s="358"/>
    </row>
    <row r="456" spans="1:36" ht="13.5" customHeight="1">
      <c r="A456" s="358"/>
      <c r="B456" s="358"/>
      <c r="C456" s="358"/>
      <c r="D456" s="358"/>
      <c r="E456" s="274"/>
      <c r="F456" s="358"/>
      <c r="G456" s="358"/>
      <c r="H456" s="358"/>
      <c r="I456" s="358"/>
      <c r="J456" s="358"/>
      <c r="K456" s="358"/>
      <c r="L456" s="358"/>
      <c r="M456" s="358"/>
      <c r="N456" s="358"/>
      <c r="O456" s="358"/>
      <c r="P456" s="358"/>
      <c r="Q456" s="358"/>
      <c r="R456" s="358"/>
      <c r="S456" s="358"/>
      <c r="T456" s="358"/>
      <c r="U456" s="358"/>
      <c r="V456" s="358"/>
      <c r="W456" s="358"/>
      <c r="X456" s="358"/>
      <c r="Y456" s="358"/>
      <c r="Z456" s="358"/>
      <c r="AA456" s="358"/>
      <c r="AB456" s="358"/>
      <c r="AC456" s="358"/>
      <c r="AD456" s="358"/>
      <c r="AE456" s="358"/>
      <c r="AF456" s="358"/>
      <c r="AG456" s="358"/>
      <c r="AH456" s="358"/>
      <c r="AI456" s="358"/>
      <c r="AJ456" s="358"/>
    </row>
    <row r="457" spans="1:36" ht="13.5" customHeight="1">
      <c r="A457" s="358"/>
      <c r="B457" s="358"/>
      <c r="C457" s="358"/>
      <c r="D457" s="358"/>
      <c r="E457" s="274"/>
      <c r="F457" s="358"/>
      <c r="G457" s="358"/>
      <c r="H457" s="358"/>
      <c r="I457" s="358"/>
      <c r="J457" s="358"/>
      <c r="K457" s="358"/>
      <c r="L457" s="358"/>
      <c r="M457" s="358"/>
      <c r="N457" s="358"/>
      <c r="O457" s="358"/>
      <c r="P457" s="358"/>
      <c r="Q457" s="358"/>
      <c r="R457" s="358"/>
      <c r="S457" s="358"/>
      <c r="T457" s="358"/>
      <c r="U457" s="358"/>
      <c r="V457" s="358"/>
      <c r="W457" s="358"/>
      <c r="X457" s="358"/>
      <c r="Y457" s="358"/>
      <c r="Z457" s="358"/>
      <c r="AA457" s="358"/>
      <c r="AB457" s="358"/>
      <c r="AC457" s="358"/>
      <c r="AD457" s="358"/>
      <c r="AE457" s="358"/>
      <c r="AF457" s="358"/>
      <c r="AG457" s="358"/>
      <c r="AH457" s="358"/>
      <c r="AI457" s="358"/>
      <c r="AJ457" s="358"/>
    </row>
    <row r="458" spans="1:36" ht="13.5" customHeight="1">
      <c r="A458" s="358"/>
      <c r="B458" s="358"/>
      <c r="C458" s="358"/>
      <c r="D458" s="358"/>
      <c r="E458" s="274"/>
      <c r="F458" s="358"/>
      <c r="G458" s="358"/>
      <c r="H458" s="358"/>
      <c r="I458" s="358"/>
      <c r="J458" s="358"/>
      <c r="K458" s="358"/>
      <c r="L458" s="358"/>
      <c r="M458" s="358"/>
      <c r="N458" s="358"/>
      <c r="O458" s="358"/>
      <c r="P458" s="358"/>
      <c r="Q458" s="358"/>
      <c r="R458" s="358"/>
      <c r="S458" s="358"/>
      <c r="T458" s="358"/>
      <c r="U458" s="358"/>
      <c r="V458" s="358"/>
      <c r="W458" s="358"/>
      <c r="X458" s="358"/>
      <c r="Y458" s="358"/>
      <c r="Z458" s="358"/>
      <c r="AA458" s="358"/>
      <c r="AB458" s="358"/>
      <c r="AC458" s="358"/>
      <c r="AD458" s="358"/>
      <c r="AE458" s="358"/>
      <c r="AF458" s="358"/>
      <c r="AG458" s="358"/>
      <c r="AH458" s="358"/>
      <c r="AI458" s="358"/>
      <c r="AJ458" s="358"/>
    </row>
    <row r="459" spans="1:36" ht="13.5" customHeight="1">
      <c r="A459" s="358"/>
      <c r="B459" s="358"/>
      <c r="C459" s="358"/>
      <c r="D459" s="358"/>
      <c r="E459" s="274"/>
      <c r="F459" s="358"/>
      <c r="G459" s="358"/>
      <c r="H459" s="358"/>
      <c r="I459" s="358"/>
      <c r="J459" s="358"/>
      <c r="K459" s="358"/>
      <c r="L459" s="358"/>
      <c r="M459" s="358"/>
      <c r="N459" s="358"/>
      <c r="O459" s="358"/>
      <c r="P459" s="358"/>
      <c r="Q459" s="358"/>
      <c r="R459" s="358"/>
      <c r="S459" s="358"/>
      <c r="T459" s="358"/>
      <c r="U459" s="358"/>
      <c r="V459" s="358"/>
      <c r="W459" s="358"/>
      <c r="X459" s="358"/>
      <c r="Y459" s="358"/>
      <c r="Z459" s="358"/>
      <c r="AA459" s="358"/>
      <c r="AB459" s="358"/>
      <c r="AC459" s="358"/>
      <c r="AD459" s="358"/>
      <c r="AE459" s="358"/>
      <c r="AF459" s="358"/>
      <c r="AG459" s="358"/>
      <c r="AH459" s="358"/>
      <c r="AI459" s="358"/>
      <c r="AJ459" s="358"/>
    </row>
    <row r="460" spans="1:36" ht="13.5" customHeight="1">
      <c r="A460" s="358"/>
      <c r="B460" s="358"/>
      <c r="C460" s="358"/>
      <c r="D460" s="358"/>
      <c r="E460" s="274"/>
      <c r="F460" s="358"/>
      <c r="G460" s="358"/>
      <c r="H460" s="358"/>
      <c r="I460" s="358"/>
      <c r="J460" s="358"/>
      <c r="K460" s="358"/>
      <c r="L460" s="358"/>
      <c r="M460" s="358"/>
      <c r="N460" s="358"/>
      <c r="O460" s="358"/>
      <c r="P460" s="358"/>
      <c r="Q460" s="358"/>
      <c r="R460" s="358"/>
      <c r="S460" s="358"/>
      <c r="T460" s="358"/>
      <c r="U460" s="358"/>
      <c r="V460" s="358"/>
      <c r="W460" s="358"/>
      <c r="X460" s="358"/>
      <c r="Y460" s="358"/>
      <c r="Z460" s="358"/>
      <c r="AA460" s="358"/>
      <c r="AB460" s="358"/>
      <c r="AC460" s="358"/>
      <c r="AD460" s="358"/>
      <c r="AE460" s="358"/>
      <c r="AF460" s="358"/>
      <c r="AG460" s="358"/>
      <c r="AH460" s="358"/>
      <c r="AI460" s="358"/>
      <c r="AJ460" s="358"/>
    </row>
    <row r="461" spans="1:36" ht="13.5" customHeight="1">
      <c r="A461" s="358"/>
      <c r="B461" s="358"/>
      <c r="C461" s="358"/>
      <c r="D461" s="358"/>
      <c r="E461" s="274"/>
      <c r="F461" s="358"/>
      <c r="G461" s="358"/>
      <c r="H461" s="358"/>
      <c r="I461" s="358"/>
      <c r="J461" s="358"/>
      <c r="K461" s="358"/>
      <c r="L461" s="358"/>
      <c r="M461" s="358"/>
      <c r="N461" s="358"/>
      <c r="O461" s="358"/>
      <c r="P461" s="358"/>
      <c r="Q461" s="358"/>
      <c r="R461" s="358"/>
      <c r="S461" s="358"/>
      <c r="T461" s="358"/>
      <c r="U461" s="358"/>
      <c r="V461" s="358"/>
      <c r="W461" s="358"/>
      <c r="X461" s="358"/>
      <c r="Y461" s="358"/>
      <c r="Z461" s="358"/>
      <c r="AA461" s="358"/>
      <c r="AB461" s="358"/>
      <c r="AC461" s="358"/>
      <c r="AD461" s="358"/>
      <c r="AE461" s="358"/>
      <c r="AF461" s="358"/>
      <c r="AG461" s="358"/>
      <c r="AH461" s="358"/>
      <c r="AI461" s="358"/>
      <c r="AJ461" s="358"/>
    </row>
    <row r="462" spans="1:36" ht="13.5" customHeight="1">
      <c r="A462" s="358"/>
      <c r="B462" s="358"/>
      <c r="C462" s="358"/>
      <c r="D462" s="358"/>
      <c r="E462" s="274"/>
      <c r="F462" s="358"/>
      <c r="G462" s="358"/>
      <c r="H462" s="358"/>
      <c r="I462" s="358"/>
      <c r="J462" s="358"/>
      <c r="K462" s="358"/>
      <c r="L462" s="358"/>
      <c r="M462" s="358"/>
      <c r="N462" s="358"/>
      <c r="O462" s="358"/>
      <c r="P462" s="358"/>
      <c r="Q462" s="358"/>
      <c r="R462" s="358"/>
      <c r="S462" s="358"/>
      <c r="T462" s="358"/>
      <c r="U462" s="358"/>
      <c r="V462" s="358"/>
      <c r="W462" s="358"/>
      <c r="X462" s="358"/>
      <c r="Y462" s="358"/>
      <c r="Z462" s="358"/>
      <c r="AA462" s="358"/>
      <c r="AB462" s="358"/>
      <c r="AC462" s="358"/>
      <c r="AD462" s="358"/>
      <c r="AE462" s="358"/>
      <c r="AF462" s="358"/>
      <c r="AG462" s="358"/>
      <c r="AH462" s="358"/>
      <c r="AI462" s="358"/>
      <c r="AJ462" s="358"/>
    </row>
    <row r="463" spans="1:36" ht="13.5" customHeight="1">
      <c r="A463" s="358"/>
      <c r="B463" s="358"/>
      <c r="C463" s="358"/>
      <c r="D463" s="358"/>
      <c r="E463" s="274"/>
      <c r="F463" s="358"/>
      <c r="G463" s="358"/>
      <c r="H463" s="358"/>
      <c r="I463" s="358"/>
      <c r="J463" s="358"/>
      <c r="K463" s="358"/>
      <c r="L463" s="358"/>
      <c r="M463" s="358"/>
      <c r="N463" s="358"/>
      <c r="O463" s="358"/>
      <c r="P463" s="358"/>
      <c r="Q463" s="358"/>
      <c r="R463" s="358"/>
      <c r="S463" s="358"/>
      <c r="T463" s="358"/>
      <c r="U463" s="358"/>
      <c r="V463" s="358"/>
      <c r="W463" s="358"/>
      <c r="X463" s="358"/>
      <c r="Y463" s="358"/>
      <c r="Z463" s="358"/>
      <c r="AA463" s="358"/>
      <c r="AB463" s="358"/>
      <c r="AC463" s="358"/>
      <c r="AD463" s="358"/>
      <c r="AE463" s="358"/>
      <c r="AF463" s="358"/>
      <c r="AG463" s="358"/>
      <c r="AH463" s="358"/>
      <c r="AI463" s="358"/>
      <c r="AJ463" s="358"/>
    </row>
    <row r="464" spans="1:36" ht="13.5" customHeight="1">
      <c r="A464" s="358"/>
      <c r="B464" s="358"/>
      <c r="C464" s="358"/>
      <c r="D464" s="358"/>
      <c r="E464" s="274"/>
      <c r="F464" s="358"/>
      <c r="G464" s="358"/>
      <c r="H464" s="358"/>
      <c r="I464" s="358"/>
      <c r="J464" s="358"/>
      <c r="K464" s="358"/>
      <c r="L464" s="358"/>
      <c r="M464" s="358"/>
      <c r="N464" s="358"/>
      <c r="O464" s="358"/>
      <c r="P464" s="358"/>
      <c r="Q464" s="358"/>
      <c r="R464" s="358"/>
      <c r="S464" s="358"/>
      <c r="T464" s="358"/>
      <c r="U464" s="358"/>
      <c r="V464" s="358"/>
      <c r="W464" s="358"/>
      <c r="X464" s="358"/>
      <c r="Y464" s="358"/>
      <c r="Z464" s="358"/>
      <c r="AA464" s="358"/>
      <c r="AB464" s="358"/>
      <c r="AC464" s="358"/>
      <c r="AD464" s="358"/>
      <c r="AE464" s="358"/>
      <c r="AF464" s="358"/>
      <c r="AG464" s="358"/>
      <c r="AH464" s="358"/>
      <c r="AI464" s="358"/>
      <c r="AJ464" s="358"/>
    </row>
    <row r="465" spans="1:36" ht="13.5" customHeight="1">
      <c r="A465" s="358"/>
      <c r="B465" s="358"/>
      <c r="C465" s="358"/>
      <c r="D465" s="358"/>
      <c r="E465" s="274"/>
      <c r="F465" s="358"/>
      <c r="G465" s="358"/>
      <c r="H465" s="358"/>
      <c r="I465" s="358"/>
      <c r="J465" s="358"/>
      <c r="K465" s="358"/>
      <c r="L465" s="358"/>
      <c r="M465" s="358"/>
      <c r="N465" s="358"/>
      <c r="O465" s="358"/>
      <c r="P465" s="358"/>
      <c r="Q465" s="358"/>
      <c r="R465" s="358"/>
      <c r="S465" s="358"/>
      <c r="T465" s="358"/>
      <c r="U465" s="358"/>
      <c r="V465" s="358"/>
      <c r="W465" s="358"/>
      <c r="X465" s="358"/>
      <c r="Y465" s="358"/>
      <c r="Z465" s="358"/>
      <c r="AA465" s="358"/>
      <c r="AB465" s="358"/>
      <c r="AC465" s="358"/>
      <c r="AD465" s="358"/>
      <c r="AE465" s="358"/>
      <c r="AF465" s="358"/>
      <c r="AG465" s="358"/>
      <c r="AH465" s="358"/>
      <c r="AI465" s="358"/>
      <c r="AJ465" s="358"/>
    </row>
    <row r="466" spans="1:36" ht="13.5" customHeight="1">
      <c r="A466" s="358"/>
      <c r="B466" s="358"/>
      <c r="C466" s="358"/>
      <c r="D466" s="358"/>
      <c r="E466" s="274"/>
      <c r="F466" s="358"/>
      <c r="G466" s="358"/>
      <c r="H466" s="358"/>
      <c r="I466" s="358"/>
      <c r="J466" s="358"/>
      <c r="K466" s="358"/>
      <c r="L466" s="358"/>
      <c r="M466" s="358"/>
      <c r="N466" s="358"/>
      <c r="O466" s="358"/>
      <c r="P466" s="358"/>
      <c r="Q466" s="358"/>
      <c r="R466" s="358"/>
      <c r="S466" s="358"/>
      <c r="T466" s="358"/>
      <c r="U466" s="358"/>
      <c r="V466" s="358"/>
      <c r="W466" s="358"/>
      <c r="X466" s="358"/>
      <c r="Y466" s="358"/>
      <c r="Z466" s="358"/>
      <c r="AA466" s="358"/>
      <c r="AB466" s="358"/>
      <c r="AC466" s="358"/>
      <c r="AD466" s="358"/>
      <c r="AE466" s="358"/>
      <c r="AF466" s="358"/>
      <c r="AG466" s="358"/>
      <c r="AH466" s="358"/>
      <c r="AI466" s="358"/>
      <c r="AJ466" s="358"/>
    </row>
    <row r="467" spans="1:36" ht="13.5" customHeight="1">
      <c r="A467" s="358"/>
      <c r="B467" s="358"/>
      <c r="C467" s="358"/>
      <c r="D467" s="358"/>
      <c r="E467" s="274"/>
      <c r="F467" s="358"/>
      <c r="G467" s="358"/>
      <c r="H467" s="358"/>
      <c r="I467" s="358"/>
      <c r="J467" s="358"/>
      <c r="K467" s="358"/>
      <c r="L467" s="358"/>
      <c r="M467" s="358"/>
      <c r="N467" s="358"/>
      <c r="O467" s="358"/>
      <c r="P467" s="358"/>
      <c r="Q467" s="358"/>
      <c r="R467" s="358"/>
      <c r="S467" s="358"/>
      <c r="T467" s="358"/>
      <c r="U467" s="358"/>
      <c r="V467" s="358"/>
      <c r="W467" s="358"/>
      <c r="X467" s="358"/>
      <c r="Y467" s="358"/>
      <c r="Z467" s="358"/>
      <c r="AA467" s="358"/>
      <c r="AB467" s="358"/>
      <c r="AC467" s="358"/>
      <c r="AD467" s="358"/>
      <c r="AE467" s="358"/>
      <c r="AF467" s="358"/>
      <c r="AG467" s="358"/>
      <c r="AH467" s="358"/>
      <c r="AI467" s="358"/>
      <c r="AJ467" s="358"/>
    </row>
    <row r="468" spans="1:36" ht="13.5" customHeight="1">
      <c r="A468" s="358"/>
      <c r="B468" s="358"/>
      <c r="C468" s="358"/>
      <c r="D468" s="358"/>
      <c r="E468" s="274"/>
      <c r="F468" s="358"/>
      <c r="G468" s="358"/>
      <c r="H468" s="358"/>
      <c r="I468" s="358"/>
      <c r="J468" s="358"/>
      <c r="K468" s="358"/>
      <c r="L468" s="358"/>
      <c r="M468" s="358"/>
      <c r="N468" s="358"/>
      <c r="O468" s="358"/>
      <c r="P468" s="358"/>
      <c r="Q468" s="358"/>
      <c r="R468" s="358"/>
      <c r="S468" s="358"/>
      <c r="T468" s="358"/>
      <c r="U468" s="358"/>
      <c r="V468" s="358"/>
      <c r="W468" s="358"/>
      <c r="X468" s="358"/>
      <c r="Y468" s="358"/>
      <c r="Z468" s="358"/>
      <c r="AA468" s="358"/>
      <c r="AB468" s="358"/>
      <c r="AC468" s="358"/>
      <c r="AD468" s="358"/>
      <c r="AE468" s="358"/>
      <c r="AF468" s="358"/>
      <c r="AG468" s="358"/>
      <c r="AH468" s="358"/>
      <c r="AI468" s="358"/>
      <c r="AJ468" s="358"/>
    </row>
    <row r="469" spans="1:36" ht="13.5" customHeight="1">
      <c r="A469" s="358"/>
      <c r="B469" s="358"/>
      <c r="C469" s="358"/>
      <c r="D469" s="358"/>
      <c r="E469" s="274"/>
      <c r="F469" s="358"/>
      <c r="G469" s="358"/>
      <c r="H469" s="358"/>
      <c r="I469" s="358"/>
      <c r="J469" s="358"/>
      <c r="K469" s="358"/>
      <c r="L469" s="358"/>
      <c r="M469" s="358"/>
      <c r="N469" s="358"/>
      <c r="O469" s="358"/>
      <c r="P469" s="358"/>
      <c r="Q469" s="358"/>
      <c r="R469" s="358"/>
      <c r="S469" s="358"/>
      <c r="T469" s="358"/>
      <c r="U469" s="358"/>
      <c r="V469" s="358"/>
      <c r="W469" s="358"/>
      <c r="X469" s="358"/>
      <c r="Y469" s="358"/>
      <c r="Z469" s="358"/>
      <c r="AA469" s="358"/>
      <c r="AB469" s="358"/>
      <c r="AC469" s="358"/>
      <c r="AD469" s="358"/>
      <c r="AE469" s="358"/>
      <c r="AF469" s="358"/>
      <c r="AG469" s="358"/>
      <c r="AH469" s="358"/>
      <c r="AI469" s="358"/>
      <c r="AJ469" s="358"/>
    </row>
    <row r="470" spans="1:36" ht="13.5" customHeight="1">
      <c r="A470" s="358"/>
      <c r="B470" s="358"/>
      <c r="C470" s="358"/>
      <c r="D470" s="358"/>
      <c r="E470" s="274"/>
      <c r="F470" s="358"/>
      <c r="G470" s="358"/>
      <c r="H470" s="358"/>
      <c r="I470" s="358"/>
      <c r="J470" s="358"/>
      <c r="K470" s="358"/>
      <c r="L470" s="358"/>
      <c r="M470" s="358"/>
      <c r="N470" s="358"/>
      <c r="O470" s="358"/>
      <c r="P470" s="358"/>
      <c r="Q470" s="358"/>
      <c r="R470" s="358"/>
      <c r="S470" s="358"/>
      <c r="T470" s="358"/>
      <c r="U470" s="358"/>
      <c r="V470" s="358"/>
      <c r="W470" s="358"/>
      <c r="X470" s="358"/>
      <c r="Y470" s="358"/>
      <c r="Z470" s="358"/>
      <c r="AA470" s="358"/>
      <c r="AB470" s="358"/>
      <c r="AC470" s="358"/>
      <c r="AD470" s="358"/>
      <c r="AE470" s="358"/>
      <c r="AF470" s="358"/>
      <c r="AG470" s="358"/>
      <c r="AH470" s="358"/>
      <c r="AI470" s="358"/>
      <c r="AJ470" s="358"/>
    </row>
    <row r="471" spans="1:36" ht="13.5" customHeight="1">
      <c r="A471" s="358"/>
      <c r="B471" s="358"/>
      <c r="C471" s="358"/>
      <c r="D471" s="358"/>
      <c r="E471" s="274"/>
      <c r="F471" s="358"/>
      <c r="G471" s="358"/>
      <c r="H471" s="358"/>
      <c r="I471" s="358"/>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358"/>
      <c r="AI471" s="358"/>
      <c r="AJ471" s="358"/>
    </row>
    <row r="472" spans="1:36" ht="13.5" customHeight="1">
      <c r="A472" s="358"/>
      <c r="B472" s="358"/>
      <c r="C472" s="358"/>
      <c r="D472" s="358"/>
      <c r="E472" s="274"/>
      <c r="F472" s="358"/>
      <c r="G472" s="358"/>
      <c r="H472" s="358"/>
      <c r="I472" s="358"/>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358"/>
      <c r="AI472" s="358"/>
      <c r="AJ472" s="358"/>
    </row>
    <row r="473" spans="1:36" ht="13.5" customHeight="1">
      <c r="A473" s="358"/>
      <c r="B473" s="358"/>
      <c r="C473" s="358"/>
      <c r="D473" s="358"/>
      <c r="E473" s="274"/>
      <c r="F473" s="358"/>
      <c r="G473" s="358"/>
      <c r="H473" s="358"/>
      <c r="I473" s="358"/>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358"/>
      <c r="AI473" s="358"/>
      <c r="AJ473" s="358"/>
    </row>
    <row r="474" spans="1:36" ht="13.5" customHeight="1">
      <c r="A474" s="358"/>
      <c r="B474" s="358"/>
      <c r="C474" s="358"/>
      <c r="D474" s="358"/>
      <c r="E474" s="274"/>
      <c r="F474" s="358"/>
      <c r="G474" s="358"/>
      <c r="H474" s="358"/>
      <c r="I474" s="358"/>
      <c r="J474" s="358"/>
      <c r="K474" s="358"/>
      <c r="L474" s="358"/>
      <c r="M474" s="358"/>
      <c r="N474" s="358"/>
      <c r="O474" s="358"/>
      <c r="P474" s="358"/>
      <c r="Q474" s="358"/>
      <c r="R474" s="358"/>
      <c r="S474" s="358"/>
      <c r="T474" s="358"/>
      <c r="U474" s="358"/>
      <c r="V474" s="358"/>
      <c r="W474" s="358"/>
      <c r="X474" s="358"/>
      <c r="Y474" s="358"/>
      <c r="Z474" s="358"/>
      <c r="AA474" s="358"/>
      <c r="AB474" s="358"/>
      <c r="AC474" s="358"/>
      <c r="AD474" s="358"/>
      <c r="AE474" s="358"/>
      <c r="AF474" s="358"/>
      <c r="AG474" s="358"/>
      <c r="AH474" s="358"/>
      <c r="AI474" s="358"/>
      <c r="AJ474" s="358"/>
    </row>
    <row r="475" spans="1:36" ht="13.5" customHeight="1">
      <c r="A475" s="358"/>
      <c r="B475" s="358"/>
      <c r="C475" s="358"/>
      <c r="D475" s="358"/>
      <c r="E475" s="274"/>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row>
    <row r="476" spans="1:36" ht="13.5" customHeight="1">
      <c r="A476" s="358"/>
      <c r="B476" s="358"/>
      <c r="C476" s="358"/>
      <c r="D476" s="358"/>
      <c r="E476" s="274"/>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row>
    <row r="477" spans="1:36" ht="13.5" customHeight="1">
      <c r="A477" s="358"/>
      <c r="B477" s="358"/>
      <c r="C477" s="358"/>
      <c r="D477" s="358"/>
      <c r="E477" s="274"/>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row>
    <row r="478" spans="1:36" ht="13.5" customHeight="1">
      <c r="A478" s="358"/>
      <c r="B478" s="358"/>
      <c r="C478" s="358"/>
      <c r="D478" s="358"/>
      <c r="E478" s="274"/>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row>
    <row r="479" spans="1:36" ht="13.5" customHeight="1">
      <c r="A479" s="358"/>
      <c r="B479" s="358"/>
      <c r="C479" s="358"/>
      <c r="D479" s="358"/>
      <c r="E479" s="274"/>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row>
    <row r="480" spans="1:36" ht="13.5" customHeight="1">
      <c r="A480" s="358"/>
      <c r="B480" s="358"/>
      <c r="C480" s="358"/>
      <c r="D480" s="358"/>
      <c r="E480" s="274"/>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row>
    <row r="481" spans="1:36" ht="13.5" customHeight="1">
      <c r="A481" s="358"/>
      <c r="B481" s="358"/>
      <c r="C481" s="358"/>
      <c r="D481" s="358"/>
      <c r="E481" s="274"/>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row>
    <row r="482" spans="1:36" ht="13.5" customHeight="1">
      <c r="A482" s="358"/>
      <c r="B482" s="358"/>
      <c r="C482" s="358"/>
      <c r="D482" s="358"/>
      <c r="E482" s="274"/>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row>
    <row r="483" spans="1:36" ht="13.5" customHeight="1">
      <c r="A483" s="358"/>
      <c r="B483" s="358"/>
      <c r="C483" s="358"/>
      <c r="D483" s="358"/>
      <c r="E483" s="274"/>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row>
    <row r="484" spans="1:36" ht="13.5" customHeight="1">
      <c r="A484" s="358"/>
      <c r="B484" s="358"/>
      <c r="C484" s="358"/>
      <c r="D484" s="358"/>
      <c r="E484" s="274"/>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row>
    <row r="485" spans="1:36" ht="13.5" customHeight="1">
      <c r="A485" s="358"/>
      <c r="B485" s="358"/>
      <c r="C485" s="358"/>
      <c r="D485" s="358"/>
      <c r="E485" s="274"/>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row>
    <row r="486" spans="1:36" ht="13.5" customHeight="1">
      <c r="A486" s="358"/>
      <c r="B486" s="358"/>
      <c r="C486" s="358"/>
      <c r="D486" s="358"/>
      <c r="E486" s="274"/>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row>
    <row r="487" spans="1:36" ht="13.5" customHeight="1">
      <c r="A487" s="358"/>
      <c r="B487" s="358"/>
      <c r="C487" s="358"/>
      <c r="D487" s="358"/>
      <c r="E487" s="274"/>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row>
    <row r="488" spans="1:36" ht="13.5" customHeight="1">
      <c r="A488" s="358"/>
      <c r="B488" s="358"/>
      <c r="C488" s="358"/>
      <c r="D488" s="358"/>
      <c r="E488" s="274"/>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row>
    <row r="489" spans="1:36" ht="13.5" customHeight="1">
      <c r="A489" s="358"/>
      <c r="B489" s="358"/>
      <c r="C489" s="358"/>
      <c r="D489" s="358"/>
      <c r="E489" s="274"/>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row>
    <row r="490" spans="1:36" ht="13.5" customHeight="1">
      <c r="A490" s="358"/>
      <c r="B490" s="358"/>
      <c r="C490" s="358"/>
      <c r="D490" s="358"/>
      <c r="E490" s="274"/>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row>
    <row r="491" spans="1:36" ht="13.5" customHeight="1">
      <c r="A491" s="358"/>
      <c r="B491" s="358"/>
      <c r="C491" s="358"/>
      <c r="D491" s="358"/>
      <c r="E491" s="274"/>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row>
    <row r="492" spans="1:36" ht="13.5" customHeight="1">
      <c r="A492" s="358"/>
      <c r="B492" s="358"/>
      <c r="C492" s="358"/>
      <c r="D492" s="358"/>
      <c r="E492" s="274"/>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row>
    <row r="493" spans="1:36" ht="13.5" customHeight="1">
      <c r="A493" s="358"/>
      <c r="B493" s="358"/>
      <c r="C493" s="358"/>
      <c r="D493" s="358"/>
      <c r="E493" s="274"/>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row>
    <row r="494" spans="1:36" ht="13.5" customHeight="1">
      <c r="A494" s="358"/>
      <c r="B494" s="358"/>
      <c r="C494" s="358"/>
      <c r="D494" s="358"/>
      <c r="E494" s="274"/>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row>
    <row r="495" spans="1:36" ht="13.5" customHeight="1">
      <c r="A495" s="358"/>
      <c r="B495" s="358"/>
      <c r="C495" s="358"/>
      <c r="D495" s="358"/>
      <c r="E495" s="274"/>
      <c r="F495" s="358"/>
      <c r="G495" s="358"/>
      <c r="H495" s="358"/>
      <c r="I495" s="358"/>
      <c r="J495" s="358"/>
      <c r="K495" s="358"/>
      <c r="L495" s="358"/>
      <c r="M495" s="358"/>
      <c r="N495" s="358"/>
      <c r="O495" s="358"/>
      <c r="P495" s="358"/>
      <c r="Q495" s="358"/>
      <c r="R495" s="358"/>
      <c r="S495" s="358"/>
      <c r="T495" s="358"/>
      <c r="U495" s="358"/>
      <c r="V495" s="358"/>
      <c r="W495" s="358"/>
      <c r="X495" s="358"/>
      <c r="Y495" s="358"/>
      <c r="Z495" s="358"/>
      <c r="AA495" s="358"/>
      <c r="AB495" s="358"/>
      <c r="AC495" s="358"/>
      <c r="AD495" s="358"/>
      <c r="AE495" s="358"/>
      <c r="AF495" s="358"/>
      <c r="AG495" s="358"/>
      <c r="AH495" s="358"/>
      <c r="AI495" s="358"/>
      <c r="AJ495" s="358"/>
    </row>
    <row r="496" spans="1:36" ht="13.5" customHeight="1">
      <c r="A496" s="358"/>
      <c r="B496" s="358"/>
      <c r="C496" s="358"/>
      <c r="D496" s="358"/>
      <c r="E496" s="274"/>
      <c r="F496" s="358"/>
      <c r="G496" s="358"/>
      <c r="H496" s="358"/>
      <c r="I496" s="358"/>
      <c r="J496" s="358"/>
      <c r="K496" s="358"/>
      <c r="L496" s="358"/>
      <c r="M496" s="358"/>
      <c r="N496" s="358"/>
      <c r="O496" s="358"/>
      <c r="P496" s="358"/>
      <c r="Q496" s="358"/>
      <c r="R496" s="358"/>
      <c r="S496" s="358"/>
      <c r="T496" s="358"/>
      <c r="U496" s="358"/>
      <c r="V496" s="358"/>
      <c r="W496" s="358"/>
      <c r="X496" s="358"/>
      <c r="Y496" s="358"/>
      <c r="Z496" s="358"/>
      <c r="AA496" s="358"/>
      <c r="AB496" s="358"/>
      <c r="AC496" s="358"/>
      <c r="AD496" s="358"/>
      <c r="AE496" s="358"/>
      <c r="AF496" s="358"/>
      <c r="AG496" s="358"/>
      <c r="AH496" s="358"/>
      <c r="AI496" s="358"/>
      <c r="AJ496" s="358"/>
    </row>
    <row r="497" spans="1:36" ht="13.5" customHeight="1">
      <c r="A497" s="358"/>
      <c r="B497" s="358"/>
      <c r="C497" s="358"/>
      <c r="D497" s="358"/>
      <c r="E497" s="274"/>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row>
    <row r="498" spans="1:36" ht="13.5" customHeight="1">
      <c r="A498" s="358"/>
      <c r="B498" s="358"/>
      <c r="C498" s="358"/>
      <c r="D498" s="358"/>
      <c r="E498" s="274"/>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row>
    <row r="499" spans="1:36" ht="13.5" customHeight="1">
      <c r="A499" s="358"/>
      <c r="B499" s="358"/>
      <c r="C499" s="358"/>
      <c r="D499" s="358"/>
      <c r="E499" s="274"/>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row>
    <row r="500" spans="1:36" ht="13.5" customHeight="1">
      <c r="A500" s="358"/>
      <c r="B500" s="358"/>
      <c r="C500" s="358"/>
      <c r="D500" s="358"/>
      <c r="E500" s="274"/>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row>
    <row r="501" spans="1:36" ht="13.5" customHeight="1">
      <c r="A501" s="358"/>
      <c r="B501" s="358"/>
      <c r="C501" s="358"/>
      <c r="D501" s="358"/>
      <c r="E501" s="274"/>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row>
    <row r="502" spans="1:36" ht="13.5" customHeight="1">
      <c r="A502" s="358"/>
      <c r="B502" s="358"/>
      <c r="C502" s="358"/>
      <c r="D502" s="358"/>
      <c r="E502" s="274"/>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row>
    <row r="503" spans="1:36" ht="13.5" customHeight="1">
      <c r="A503" s="358"/>
      <c r="B503" s="358"/>
      <c r="C503" s="358"/>
      <c r="D503" s="358"/>
      <c r="E503" s="274"/>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row>
    <row r="504" spans="1:36" ht="13.5" customHeight="1">
      <c r="A504" s="358"/>
      <c r="B504" s="358"/>
      <c r="C504" s="358"/>
      <c r="D504" s="358"/>
      <c r="E504" s="274"/>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row>
    <row r="505" spans="1:36" ht="13.5" customHeight="1">
      <c r="A505" s="358"/>
      <c r="B505" s="358"/>
      <c r="C505" s="358"/>
      <c r="D505" s="358"/>
      <c r="E505" s="274"/>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row>
    <row r="506" spans="1:36" ht="13.5" customHeight="1">
      <c r="A506" s="358"/>
      <c r="B506" s="358"/>
      <c r="C506" s="358"/>
      <c r="D506" s="358"/>
      <c r="E506" s="274"/>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row>
    <row r="507" spans="1:36" ht="13.5" customHeight="1">
      <c r="A507" s="358"/>
      <c r="B507" s="358"/>
      <c r="C507" s="358"/>
      <c r="D507" s="358"/>
      <c r="E507" s="274"/>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row>
    <row r="508" spans="1:36" ht="13.5" customHeight="1">
      <c r="A508" s="358"/>
      <c r="B508" s="358"/>
      <c r="C508" s="358"/>
      <c r="D508" s="358"/>
      <c r="E508" s="274"/>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row>
    <row r="509" spans="1:36" ht="13.5" customHeight="1">
      <c r="A509" s="358"/>
      <c r="B509" s="358"/>
      <c r="C509" s="358"/>
      <c r="D509" s="358"/>
      <c r="E509" s="274"/>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row>
    <row r="510" spans="1:36" ht="13.5" customHeight="1">
      <c r="A510" s="358"/>
      <c r="B510" s="358"/>
      <c r="C510" s="358"/>
      <c r="D510" s="358"/>
      <c r="E510" s="274"/>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row>
    <row r="511" spans="1:36" ht="13.5" customHeight="1">
      <c r="A511" s="358"/>
      <c r="B511" s="358"/>
      <c r="C511" s="358"/>
      <c r="D511" s="358"/>
      <c r="E511" s="274"/>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row>
    <row r="512" spans="1:36" ht="13.5" customHeight="1">
      <c r="A512" s="358"/>
      <c r="B512" s="358"/>
      <c r="C512" s="358"/>
      <c r="D512" s="358"/>
      <c r="E512" s="274"/>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row>
    <row r="513" spans="1:36" ht="13.5" customHeight="1">
      <c r="A513" s="358"/>
      <c r="B513" s="358"/>
      <c r="C513" s="358"/>
      <c r="D513" s="358"/>
      <c r="E513" s="274"/>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row>
    <row r="514" spans="1:36" ht="13.5" customHeight="1">
      <c r="A514" s="358"/>
      <c r="B514" s="358"/>
      <c r="C514" s="358"/>
      <c r="D514" s="358"/>
      <c r="E514" s="274"/>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row>
    <row r="515" spans="1:36" ht="13.5" customHeight="1">
      <c r="A515" s="358"/>
      <c r="B515" s="358"/>
      <c r="C515" s="358"/>
      <c r="D515" s="358"/>
      <c r="E515" s="274"/>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row>
    <row r="516" spans="1:36" ht="13.5" customHeight="1">
      <c r="A516" s="358"/>
      <c r="B516" s="358"/>
      <c r="C516" s="358"/>
      <c r="D516" s="358"/>
      <c r="E516" s="274"/>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row>
    <row r="517" spans="1:36" ht="13.5" customHeight="1">
      <c r="A517" s="358"/>
      <c r="B517" s="358"/>
      <c r="C517" s="358"/>
      <c r="D517" s="358"/>
      <c r="E517" s="274"/>
      <c r="F517" s="358"/>
      <c r="G517" s="358"/>
      <c r="H517" s="358"/>
      <c r="I517" s="358"/>
      <c r="J517" s="358"/>
      <c r="K517" s="358"/>
      <c r="L517" s="358"/>
      <c r="M517" s="358"/>
      <c r="N517" s="358"/>
      <c r="O517" s="358"/>
      <c r="P517" s="358"/>
      <c r="Q517" s="358"/>
      <c r="R517" s="358"/>
      <c r="S517" s="358"/>
      <c r="T517" s="358"/>
      <c r="U517" s="358"/>
      <c r="V517" s="358"/>
      <c r="W517" s="358"/>
      <c r="X517" s="358"/>
      <c r="Y517" s="358"/>
      <c r="Z517" s="358"/>
      <c r="AA517" s="358"/>
      <c r="AB517" s="358"/>
      <c r="AC517" s="358"/>
      <c r="AD517" s="358"/>
      <c r="AE517" s="358"/>
      <c r="AF517" s="358"/>
      <c r="AG517" s="358"/>
      <c r="AH517" s="358"/>
      <c r="AI517" s="358"/>
      <c r="AJ517" s="358"/>
    </row>
    <row r="518" spans="1:36" ht="13.5" customHeight="1">
      <c r="A518" s="358"/>
      <c r="B518" s="358"/>
      <c r="C518" s="358"/>
      <c r="D518" s="358"/>
      <c r="E518" s="274"/>
      <c r="F518" s="358"/>
      <c r="G518" s="358"/>
      <c r="H518" s="358"/>
      <c r="I518" s="358"/>
      <c r="J518" s="358"/>
      <c r="K518" s="358"/>
      <c r="L518" s="358"/>
      <c r="M518" s="358"/>
      <c r="N518" s="358"/>
      <c r="O518" s="358"/>
      <c r="P518" s="358"/>
      <c r="Q518" s="358"/>
      <c r="R518" s="358"/>
      <c r="S518" s="358"/>
      <c r="T518" s="358"/>
      <c r="U518" s="358"/>
      <c r="V518" s="358"/>
      <c r="W518" s="358"/>
      <c r="X518" s="358"/>
      <c r="Y518" s="358"/>
      <c r="Z518" s="358"/>
      <c r="AA518" s="358"/>
      <c r="AB518" s="358"/>
      <c r="AC518" s="358"/>
      <c r="AD518" s="358"/>
      <c r="AE518" s="358"/>
      <c r="AF518" s="358"/>
      <c r="AG518" s="358"/>
      <c r="AH518" s="358"/>
      <c r="AI518" s="358"/>
      <c r="AJ518" s="358"/>
    </row>
    <row r="519" spans="1:36" ht="13.5" customHeight="1">
      <c r="A519" s="358"/>
      <c r="B519" s="358"/>
      <c r="C519" s="358"/>
      <c r="D519" s="358"/>
      <c r="E519" s="274"/>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row>
    <row r="520" spans="1:36" ht="13.5" customHeight="1">
      <c r="A520" s="358"/>
      <c r="B520" s="358"/>
      <c r="C520" s="358"/>
      <c r="D520" s="358"/>
      <c r="E520" s="274"/>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row>
    <row r="521" spans="1:36" ht="13.5" customHeight="1">
      <c r="A521" s="358"/>
      <c r="B521" s="358"/>
      <c r="C521" s="358"/>
      <c r="D521" s="358"/>
      <c r="E521" s="274"/>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row>
    <row r="522" spans="1:36" ht="13.5" customHeight="1">
      <c r="A522" s="358"/>
      <c r="B522" s="358"/>
      <c r="C522" s="358"/>
      <c r="D522" s="358"/>
      <c r="E522" s="274"/>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row>
    <row r="523" spans="1:36" ht="13.5" customHeight="1">
      <c r="A523" s="358"/>
      <c r="B523" s="358"/>
      <c r="C523" s="358"/>
      <c r="D523" s="358"/>
      <c r="E523" s="274"/>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row>
    <row r="524" spans="1:36" ht="13.5" customHeight="1">
      <c r="A524" s="358"/>
      <c r="B524" s="358"/>
      <c r="C524" s="358"/>
      <c r="D524" s="358"/>
      <c r="E524" s="274"/>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row>
    <row r="525" spans="1:36" ht="13.5" customHeight="1">
      <c r="A525" s="358"/>
      <c r="B525" s="358"/>
      <c r="C525" s="358"/>
      <c r="D525" s="358"/>
      <c r="E525" s="274"/>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row>
    <row r="526" spans="1:36" ht="13.5" customHeight="1">
      <c r="A526" s="358"/>
      <c r="B526" s="358"/>
      <c r="C526" s="358"/>
      <c r="D526" s="358"/>
      <c r="E526" s="274"/>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row>
    <row r="527" spans="1:36" ht="13.5" customHeight="1">
      <c r="A527" s="358"/>
      <c r="B527" s="358"/>
      <c r="C527" s="358"/>
      <c r="D527" s="358"/>
      <c r="E527" s="274"/>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row>
    <row r="528" spans="1:36" ht="13.5" customHeight="1">
      <c r="A528" s="358"/>
      <c r="B528" s="358"/>
      <c r="C528" s="358"/>
      <c r="D528" s="358"/>
      <c r="E528" s="274"/>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row>
    <row r="529" spans="1:36" ht="13.5" customHeight="1">
      <c r="A529" s="358"/>
      <c r="B529" s="358"/>
      <c r="C529" s="358"/>
      <c r="D529" s="358"/>
      <c r="E529" s="274"/>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row>
    <row r="530" spans="1:36" ht="13.5" customHeight="1">
      <c r="A530" s="358"/>
      <c r="B530" s="358"/>
      <c r="C530" s="358"/>
      <c r="D530" s="358"/>
      <c r="E530" s="274"/>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row>
    <row r="531" spans="1:36" ht="13.5" customHeight="1">
      <c r="A531" s="358"/>
      <c r="B531" s="358"/>
      <c r="C531" s="358"/>
      <c r="D531" s="358"/>
      <c r="E531" s="274"/>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row>
    <row r="532" spans="1:36" ht="13.5" customHeight="1">
      <c r="A532" s="358"/>
      <c r="B532" s="358"/>
      <c r="C532" s="358"/>
      <c r="D532" s="358"/>
      <c r="E532" s="274"/>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row>
    <row r="533" spans="1:36" ht="13.5" customHeight="1">
      <c r="A533" s="358"/>
      <c r="B533" s="358"/>
      <c r="C533" s="358"/>
      <c r="D533" s="358"/>
      <c r="E533" s="274"/>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row>
    <row r="534" spans="1:36" ht="13.5" customHeight="1">
      <c r="A534" s="358"/>
      <c r="B534" s="358"/>
      <c r="C534" s="358"/>
      <c r="D534" s="358"/>
      <c r="E534" s="274"/>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row>
    <row r="535" spans="1:36" ht="13.5" customHeight="1">
      <c r="A535" s="358"/>
      <c r="B535" s="358"/>
      <c r="C535" s="358"/>
      <c r="D535" s="358"/>
      <c r="E535" s="274"/>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row>
    <row r="536" spans="1:36" ht="13.5" customHeight="1">
      <c r="A536" s="358"/>
      <c r="B536" s="358"/>
      <c r="C536" s="358"/>
      <c r="D536" s="358"/>
      <c r="E536" s="274"/>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row>
    <row r="537" spans="1:36" ht="13.5" customHeight="1">
      <c r="A537" s="358"/>
      <c r="B537" s="358"/>
      <c r="C537" s="358"/>
      <c r="D537" s="358"/>
      <c r="E537" s="274"/>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row>
    <row r="538" spans="1:36" ht="13.5" customHeight="1">
      <c r="A538" s="358"/>
      <c r="B538" s="358"/>
      <c r="C538" s="358"/>
      <c r="D538" s="358"/>
      <c r="E538" s="274"/>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row>
    <row r="539" spans="1:36" ht="13.5" customHeight="1">
      <c r="A539" s="358"/>
      <c r="B539" s="358"/>
      <c r="C539" s="358"/>
      <c r="D539" s="358"/>
      <c r="E539" s="274"/>
      <c r="F539" s="358"/>
      <c r="G539" s="358"/>
      <c r="H539" s="358"/>
      <c r="I539" s="358"/>
      <c r="J539" s="358"/>
      <c r="K539" s="358"/>
      <c r="L539" s="358"/>
      <c r="M539" s="358"/>
      <c r="N539" s="358"/>
      <c r="O539" s="358"/>
      <c r="P539" s="358"/>
      <c r="Q539" s="358"/>
      <c r="R539" s="358"/>
      <c r="S539" s="358"/>
      <c r="T539" s="358"/>
      <c r="U539" s="358"/>
      <c r="V539" s="358"/>
      <c r="W539" s="358"/>
      <c r="X539" s="358"/>
      <c r="Y539" s="358"/>
      <c r="Z539" s="358"/>
      <c r="AA539" s="358"/>
      <c r="AB539" s="358"/>
      <c r="AC539" s="358"/>
      <c r="AD539" s="358"/>
      <c r="AE539" s="358"/>
      <c r="AF539" s="358"/>
      <c r="AG539" s="358"/>
      <c r="AH539" s="358"/>
      <c r="AI539" s="358"/>
      <c r="AJ539" s="358"/>
    </row>
    <row r="540" spans="1:36" ht="13.5" customHeight="1">
      <c r="A540" s="358"/>
      <c r="B540" s="358"/>
      <c r="C540" s="358"/>
      <c r="D540" s="358"/>
      <c r="E540" s="274"/>
      <c r="F540" s="358"/>
      <c r="G540" s="358"/>
      <c r="H540" s="358"/>
      <c r="I540" s="358"/>
      <c r="J540" s="358"/>
      <c r="K540" s="358"/>
      <c r="L540" s="358"/>
      <c r="M540" s="358"/>
      <c r="N540" s="358"/>
      <c r="O540" s="358"/>
      <c r="P540" s="358"/>
      <c r="Q540" s="358"/>
      <c r="R540" s="358"/>
      <c r="S540" s="358"/>
      <c r="T540" s="358"/>
      <c r="U540" s="358"/>
      <c r="V540" s="358"/>
      <c r="W540" s="358"/>
      <c r="X540" s="358"/>
      <c r="Y540" s="358"/>
      <c r="Z540" s="358"/>
      <c r="AA540" s="358"/>
      <c r="AB540" s="358"/>
      <c r="AC540" s="358"/>
      <c r="AD540" s="358"/>
      <c r="AE540" s="358"/>
      <c r="AF540" s="358"/>
      <c r="AG540" s="358"/>
      <c r="AH540" s="358"/>
      <c r="AI540" s="358"/>
      <c r="AJ540" s="358"/>
    </row>
    <row r="541" spans="1:36" ht="13.5" customHeight="1">
      <c r="A541" s="358"/>
      <c r="B541" s="358"/>
      <c r="C541" s="358"/>
      <c r="D541" s="358"/>
      <c r="E541" s="274"/>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row>
    <row r="542" spans="1:36" ht="13.5" customHeight="1">
      <c r="A542" s="358"/>
      <c r="B542" s="358"/>
      <c r="C542" s="358"/>
      <c r="D542" s="358"/>
      <c r="E542" s="274"/>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row>
    <row r="543" spans="1:36" ht="13.5" customHeight="1">
      <c r="A543" s="358"/>
      <c r="B543" s="358"/>
      <c r="C543" s="358"/>
      <c r="D543" s="358"/>
      <c r="E543" s="274"/>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row>
    <row r="544" spans="1:36" ht="13.5" customHeight="1">
      <c r="A544" s="358"/>
      <c r="B544" s="358"/>
      <c r="C544" s="358"/>
      <c r="D544" s="358"/>
      <c r="E544" s="274"/>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row>
    <row r="545" spans="1:36" ht="13.5" customHeight="1">
      <c r="A545" s="358"/>
      <c r="B545" s="358"/>
      <c r="C545" s="358"/>
      <c r="D545" s="358"/>
      <c r="E545" s="274"/>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row>
    <row r="546" spans="1:36" ht="13.5" customHeight="1">
      <c r="A546" s="358"/>
      <c r="B546" s="358"/>
      <c r="C546" s="358"/>
      <c r="D546" s="358"/>
      <c r="E546" s="274"/>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row>
    <row r="547" spans="1:36" ht="13.5" customHeight="1">
      <c r="A547" s="358"/>
      <c r="B547" s="358"/>
      <c r="C547" s="358"/>
      <c r="D547" s="358"/>
      <c r="E547" s="274"/>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row>
    <row r="548" spans="1:36" ht="13.5" customHeight="1">
      <c r="A548" s="358"/>
      <c r="B548" s="358"/>
      <c r="C548" s="358"/>
      <c r="D548" s="358"/>
      <c r="E548" s="274"/>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row>
    <row r="549" spans="1:36" ht="13.5" customHeight="1">
      <c r="A549" s="358"/>
      <c r="B549" s="358"/>
      <c r="C549" s="358"/>
      <c r="D549" s="358"/>
      <c r="E549" s="274"/>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row>
    <row r="550" spans="1:36" ht="13.5" customHeight="1">
      <c r="A550" s="358"/>
      <c r="B550" s="358"/>
      <c r="C550" s="358"/>
      <c r="D550" s="358"/>
      <c r="E550" s="274"/>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row>
    <row r="551" spans="1:36" ht="13.5" customHeight="1">
      <c r="A551" s="358"/>
      <c r="B551" s="358"/>
      <c r="C551" s="358"/>
      <c r="D551" s="358"/>
      <c r="E551" s="274"/>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row>
    <row r="552" spans="1:36" ht="13.5" customHeight="1">
      <c r="A552" s="358"/>
      <c r="B552" s="358"/>
      <c r="C552" s="358"/>
      <c r="D552" s="358"/>
      <c r="E552" s="274"/>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row>
    <row r="553" spans="1:36" ht="13.5" customHeight="1">
      <c r="A553" s="358"/>
      <c r="B553" s="358"/>
      <c r="C553" s="358"/>
      <c r="D553" s="358"/>
      <c r="E553" s="274"/>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row>
    <row r="554" spans="1:36" ht="13.5" customHeight="1">
      <c r="A554" s="358"/>
      <c r="B554" s="358"/>
      <c r="C554" s="358"/>
      <c r="D554" s="358"/>
      <c r="E554" s="274"/>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row>
    <row r="555" spans="1:36" ht="13.5" customHeight="1">
      <c r="A555" s="358"/>
      <c r="B555" s="358"/>
      <c r="C555" s="358"/>
      <c r="D555" s="358"/>
      <c r="E555" s="274"/>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row>
    <row r="556" spans="1:36" ht="13.5" customHeight="1">
      <c r="A556" s="358"/>
      <c r="B556" s="358"/>
      <c r="C556" s="358"/>
      <c r="D556" s="358"/>
      <c r="E556" s="274"/>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row>
    <row r="557" spans="1:36" ht="13.5" customHeight="1">
      <c r="A557" s="358"/>
      <c r="B557" s="358"/>
      <c r="C557" s="358"/>
      <c r="D557" s="358"/>
      <c r="E557" s="274"/>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row>
    <row r="558" spans="1:36" ht="13.5" customHeight="1">
      <c r="A558" s="358"/>
      <c r="B558" s="358"/>
      <c r="C558" s="358"/>
      <c r="D558" s="358"/>
      <c r="E558" s="274"/>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row>
    <row r="559" spans="1:36" ht="13.5" customHeight="1">
      <c r="A559" s="358"/>
      <c r="B559" s="358"/>
      <c r="C559" s="358"/>
      <c r="D559" s="358"/>
      <c r="E559" s="274"/>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row>
    <row r="560" spans="1:36" ht="13.5" customHeight="1">
      <c r="A560" s="358"/>
      <c r="B560" s="358"/>
      <c r="C560" s="358"/>
      <c r="D560" s="358"/>
      <c r="E560" s="274"/>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row>
    <row r="561" spans="1:36" ht="13.5" customHeight="1">
      <c r="A561" s="358"/>
      <c r="B561" s="358"/>
      <c r="C561" s="358"/>
      <c r="D561" s="358"/>
      <c r="E561" s="274"/>
      <c r="F561" s="358"/>
      <c r="G561" s="358"/>
      <c r="H561" s="358"/>
      <c r="I561" s="358"/>
      <c r="J561" s="358"/>
      <c r="K561" s="358"/>
      <c r="L561" s="358"/>
      <c r="M561" s="358"/>
      <c r="N561" s="358"/>
      <c r="O561" s="358"/>
      <c r="P561" s="358"/>
      <c r="Q561" s="358"/>
      <c r="R561" s="358"/>
      <c r="S561" s="358"/>
      <c r="T561" s="358"/>
      <c r="U561" s="358"/>
      <c r="V561" s="358"/>
      <c r="W561" s="358"/>
      <c r="X561" s="358"/>
      <c r="Y561" s="358"/>
      <c r="Z561" s="358"/>
      <c r="AA561" s="358"/>
      <c r="AB561" s="358"/>
      <c r="AC561" s="358"/>
      <c r="AD561" s="358"/>
      <c r="AE561" s="358"/>
      <c r="AF561" s="358"/>
      <c r="AG561" s="358"/>
      <c r="AH561" s="358"/>
      <c r="AI561" s="358"/>
      <c r="AJ561" s="358"/>
    </row>
    <row r="562" spans="1:36" ht="13.5" customHeight="1">
      <c r="A562" s="358"/>
      <c r="B562" s="358"/>
      <c r="C562" s="358"/>
      <c r="D562" s="358"/>
      <c r="E562" s="274"/>
      <c r="F562" s="358"/>
      <c r="G562" s="358"/>
      <c r="H562" s="358"/>
      <c r="I562" s="358"/>
      <c r="J562" s="358"/>
      <c r="K562" s="358"/>
      <c r="L562" s="358"/>
      <c r="M562" s="358"/>
      <c r="N562" s="358"/>
      <c r="O562" s="358"/>
      <c r="P562" s="358"/>
      <c r="Q562" s="358"/>
      <c r="R562" s="358"/>
      <c r="S562" s="358"/>
      <c r="T562" s="358"/>
      <c r="U562" s="358"/>
      <c r="V562" s="358"/>
      <c r="W562" s="358"/>
      <c r="X562" s="358"/>
      <c r="Y562" s="358"/>
      <c r="Z562" s="358"/>
      <c r="AA562" s="358"/>
      <c r="AB562" s="358"/>
      <c r="AC562" s="358"/>
      <c r="AD562" s="358"/>
      <c r="AE562" s="358"/>
      <c r="AF562" s="358"/>
      <c r="AG562" s="358"/>
      <c r="AH562" s="358"/>
      <c r="AI562" s="358"/>
      <c r="AJ562" s="358"/>
    </row>
    <row r="563" spans="1:36" ht="13.5" customHeight="1">
      <c r="A563" s="358"/>
      <c r="B563" s="358"/>
      <c r="C563" s="358"/>
      <c r="D563" s="358"/>
      <c r="E563" s="274"/>
      <c r="F563" s="358"/>
      <c r="G563" s="358"/>
      <c r="H563" s="358"/>
      <c r="I563" s="358"/>
      <c r="J563" s="358"/>
      <c r="K563" s="358"/>
      <c r="L563" s="358"/>
      <c r="M563" s="358"/>
      <c r="N563" s="358"/>
      <c r="O563" s="358"/>
      <c r="P563" s="358"/>
      <c r="Q563" s="358"/>
      <c r="R563" s="358"/>
      <c r="S563" s="358"/>
      <c r="T563" s="358"/>
      <c r="U563" s="358"/>
      <c r="V563" s="358"/>
      <c r="W563" s="358"/>
      <c r="X563" s="358"/>
      <c r="Y563" s="358"/>
      <c r="Z563" s="358"/>
      <c r="AA563" s="358"/>
      <c r="AB563" s="358"/>
      <c r="AC563" s="358"/>
      <c r="AD563" s="358"/>
      <c r="AE563" s="358"/>
      <c r="AF563" s="358"/>
      <c r="AG563" s="358"/>
      <c r="AH563" s="358"/>
      <c r="AI563" s="358"/>
      <c r="AJ563" s="358"/>
    </row>
    <row r="564" spans="1:36" ht="13.5" customHeight="1">
      <c r="A564" s="358"/>
      <c r="B564" s="358"/>
      <c r="C564" s="358"/>
      <c r="D564" s="358"/>
      <c r="E564" s="274"/>
      <c r="F564" s="358"/>
      <c r="G564" s="358"/>
      <c r="H564" s="358"/>
      <c r="I564" s="358"/>
      <c r="J564" s="358"/>
      <c r="K564" s="358"/>
      <c r="L564" s="358"/>
      <c r="M564" s="358"/>
      <c r="N564" s="358"/>
      <c r="O564" s="358"/>
      <c r="P564" s="358"/>
      <c r="Q564" s="358"/>
      <c r="R564" s="358"/>
      <c r="S564" s="358"/>
      <c r="T564" s="358"/>
      <c r="U564" s="358"/>
      <c r="V564" s="358"/>
      <c r="W564" s="358"/>
      <c r="X564" s="358"/>
      <c r="Y564" s="358"/>
      <c r="Z564" s="358"/>
      <c r="AA564" s="358"/>
      <c r="AB564" s="358"/>
      <c r="AC564" s="358"/>
      <c r="AD564" s="358"/>
      <c r="AE564" s="358"/>
      <c r="AF564" s="358"/>
      <c r="AG564" s="358"/>
      <c r="AH564" s="358"/>
      <c r="AI564" s="358"/>
      <c r="AJ564" s="358"/>
    </row>
    <row r="565" spans="1:36" ht="13.5" customHeight="1">
      <c r="A565" s="358"/>
      <c r="B565" s="358"/>
      <c r="C565" s="358"/>
      <c r="D565" s="358"/>
      <c r="E565" s="274"/>
      <c r="F565" s="358"/>
      <c r="G565" s="358"/>
      <c r="H565" s="358"/>
      <c r="I565" s="358"/>
      <c r="J565" s="358"/>
      <c r="K565" s="358"/>
      <c r="L565" s="358"/>
      <c r="M565" s="358"/>
      <c r="N565" s="358"/>
      <c r="O565" s="358"/>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358"/>
    </row>
    <row r="566" spans="1:36" ht="13.5" customHeight="1">
      <c r="A566" s="358"/>
      <c r="B566" s="358"/>
      <c r="C566" s="358"/>
      <c r="D566" s="358"/>
      <c r="E566" s="274"/>
      <c r="F566" s="358"/>
      <c r="G566" s="358"/>
      <c r="H566" s="358"/>
      <c r="I566" s="358"/>
      <c r="J566" s="358"/>
      <c r="K566" s="358"/>
      <c r="L566" s="358"/>
      <c r="M566" s="358"/>
      <c r="N566" s="358"/>
      <c r="O566" s="358"/>
      <c r="P566" s="358"/>
      <c r="Q566" s="358"/>
      <c r="R566" s="358"/>
      <c r="S566" s="358"/>
      <c r="T566" s="358"/>
      <c r="U566" s="358"/>
      <c r="V566" s="358"/>
      <c r="W566" s="358"/>
      <c r="X566" s="358"/>
      <c r="Y566" s="358"/>
      <c r="Z566" s="358"/>
      <c r="AA566" s="358"/>
      <c r="AB566" s="358"/>
      <c r="AC566" s="358"/>
      <c r="AD566" s="358"/>
      <c r="AE566" s="358"/>
      <c r="AF566" s="358"/>
      <c r="AG566" s="358"/>
      <c r="AH566" s="358"/>
      <c r="AI566" s="358"/>
      <c r="AJ566" s="358"/>
    </row>
    <row r="567" spans="1:36" ht="13.5" customHeight="1">
      <c r="A567" s="358"/>
      <c r="B567" s="358"/>
      <c r="C567" s="358"/>
      <c r="D567" s="358"/>
      <c r="E567" s="274"/>
      <c r="F567" s="358"/>
      <c r="G567" s="358"/>
      <c r="H567" s="358"/>
      <c r="I567" s="358"/>
      <c r="J567" s="358"/>
      <c r="K567" s="358"/>
      <c r="L567" s="358"/>
      <c r="M567" s="358"/>
      <c r="N567" s="358"/>
      <c r="O567" s="358"/>
      <c r="P567" s="358"/>
      <c r="Q567" s="358"/>
      <c r="R567" s="358"/>
      <c r="S567" s="358"/>
      <c r="T567" s="358"/>
      <c r="U567" s="358"/>
      <c r="V567" s="358"/>
      <c r="W567" s="358"/>
      <c r="X567" s="358"/>
      <c r="Y567" s="358"/>
      <c r="Z567" s="358"/>
      <c r="AA567" s="358"/>
      <c r="AB567" s="358"/>
      <c r="AC567" s="358"/>
      <c r="AD567" s="358"/>
      <c r="AE567" s="358"/>
      <c r="AF567" s="358"/>
      <c r="AG567" s="358"/>
      <c r="AH567" s="358"/>
      <c r="AI567" s="358"/>
      <c r="AJ567" s="358"/>
    </row>
    <row r="568" spans="1:36" ht="13.5" customHeight="1">
      <c r="A568" s="358"/>
      <c r="B568" s="358"/>
      <c r="C568" s="358"/>
      <c r="D568" s="358"/>
      <c r="E568" s="274"/>
      <c r="F568" s="358"/>
      <c r="G568" s="358"/>
      <c r="H568" s="358"/>
      <c r="I568" s="358"/>
      <c r="J568" s="358"/>
      <c r="K568" s="358"/>
      <c r="L568" s="358"/>
      <c r="M568" s="358"/>
      <c r="N568" s="358"/>
      <c r="O568" s="358"/>
      <c r="P568" s="358"/>
      <c r="Q568" s="358"/>
      <c r="R568" s="358"/>
      <c r="S568" s="358"/>
      <c r="T568" s="358"/>
      <c r="U568" s="358"/>
      <c r="V568" s="358"/>
      <c r="W568" s="358"/>
      <c r="X568" s="358"/>
      <c r="Y568" s="358"/>
      <c r="Z568" s="358"/>
      <c r="AA568" s="358"/>
      <c r="AB568" s="358"/>
      <c r="AC568" s="358"/>
      <c r="AD568" s="358"/>
      <c r="AE568" s="358"/>
      <c r="AF568" s="358"/>
      <c r="AG568" s="358"/>
      <c r="AH568" s="358"/>
      <c r="AI568" s="358"/>
      <c r="AJ568" s="358"/>
    </row>
    <row r="569" spans="1:36" ht="13.5" customHeight="1">
      <c r="A569" s="358"/>
      <c r="B569" s="358"/>
      <c r="C569" s="358"/>
      <c r="D569" s="358"/>
      <c r="E569" s="274"/>
      <c r="F569" s="358"/>
      <c r="G569" s="358"/>
      <c r="H569" s="358"/>
      <c r="I569" s="358"/>
      <c r="J569" s="358"/>
      <c r="K569" s="358"/>
      <c r="L569" s="358"/>
      <c r="M569" s="358"/>
      <c r="N569" s="358"/>
      <c r="O569" s="358"/>
      <c r="P569" s="358"/>
      <c r="Q569" s="358"/>
      <c r="R569" s="358"/>
      <c r="S569" s="358"/>
      <c r="T569" s="358"/>
      <c r="U569" s="358"/>
      <c r="V569" s="358"/>
      <c r="W569" s="358"/>
      <c r="X569" s="358"/>
      <c r="Y569" s="358"/>
      <c r="Z569" s="358"/>
      <c r="AA569" s="358"/>
      <c r="AB569" s="358"/>
      <c r="AC569" s="358"/>
      <c r="AD569" s="358"/>
      <c r="AE569" s="358"/>
      <c r="AF569" s="358"/>
      <c r="AG569" s="358"/>
      <c r="AH569" s="358"/>
      <c r="AI569" s="358"/>
      <c r="AJ569" s="358"/>
    </row>
    <row r="570" spans="1:36" ht="13.5" customHeight="1">
      <c r="A570" s="358"/>
      <c r="B570" s="358"/>
      <c r="C570" s="358"/>
      <c r="D570" s="358"/>
      <c r="E570" s="274"/>
      <c r="F570" s="358"/>
      <c r="G570" s="358"/>
      <c r="H570" s="358"/>
      <c r="I570" s="358"/>
      <c r="J570" s="358"/>
      <c r="K570" s="358"/>
      <c r="L570" s="358"/>
      <c r="M570" s="358"/>
      <c r="N570" s="358"/>
      <c r="O570" s="358"/>
      <c r="P570" s="358"/>
      <c r="Q570" s="358"/>
      <c r="R570" s="358"/>
      <c r="S570" s="358"/>
      <c r="T570" s="358"/>
      <c r="U570" s="358"/>
      <c r="V570" s="358"/>
      <c r="W570" s="358"/>
      <c r="X570" s="358"/>
      <c r="Y570" s="358"/>
      <c r="Z570" s="358"/>
      <c r="AA570" s="358"/>
      <c r="AB570" s="358"/>
      <c r="AC570" s="358"/>
      <c r="AD570" s="358"/>
      <c r="AE570" s="358"/>
      <c r="AF570" s="358"/>
      <c r="AG570" s="358"/>
      <c r="AH570" s="358"/>
      <c r="AI570" s="358"/>
      <c r="AJ570" s="358"/>
    </row>
    <row r="571" spans="1:36" ht="13.5" customHeight="1">
      <c r="A571" s="358"/>
      <c r="B571" s="358"/>
      <c r="C571" s="358"/>
      <c r="D571" s="358"/>
      <c r="E571" s="274"/>
      <c r="F571" s="358"/>
      <c r="G571" s="358"/>
      <c r="H571" s="358"/>
      <c r="I571" s="358"/>
      <c r="J571" s="358"/>
      <c r="K571" s="358"/>
      <c r="L571" s="358"/>
      <c r="M571" s="358"/>
      <c r="N571" s="358"/>
      <c r="O571" s="358"/>
      <c r="P571" s="358"/>
      <c r="Q571" s="358"/>
      <c r="R571" s="358"/>
      <c r="S571" s="358"/>
      <c r="T571" s="358"/>
      <c r="U571" s="358"/>
      <c r="V571" s="358"/>
      <c r="W571" s="358"/>
      <c r="X571" s="358"/>
      <c r="Y571" s="358"/>
      <c r="Z571" s="358"/>
      <c r="AA571" s="358"/>
      <c r="AB571" s="358"/>
      <c r="AC571" s="358"/>
      <c r="AD571" s="358"/>
      <c r="AE571" s="358"/>
      <c r="AF571" s="358"/>
      <c r="AG571" s="358"/>
      <c r="AH571" s="358"/>
      <c r="AI571" s="358"/>
      <c r="AJ571" s="358"/>
    </row>
    <row r="572" spans="1:36" ht="13.5" customHeight="1">
      <c r="A572" s="358"/>
      <c r="B572" s="358"/>
      <c r="C572" s="358"/>
      <c r="D572" s="358"/>
      <c r="E572" s="274"/>
      <c r="F572" s="358"/>
      <c r="G572" s="358"/>
      <c r="H572" s="358"/>
      <c r="I572" s="358"/>
      <c r="J572" s="358"/>
      <c r="K572" s="358"/>
      <c r="L572" s="358"/>
      <c r="M572" s="358"/>
      <c r="N572" s="358"/>
      <c r="O572" s="358"/>
      <c r="P572" s="358"/>
      <c r="Q572" s="358"/>
      <c r="R572" s="358"/>
      <c r="S572" s="358"/>
      <c r="T572" s="358"/>
      <c r="U572" s="358"/>
      <c r="V572" s="358"/>
      <c r="W572" s="358"/>
      <c r="X572" s="358"/>
      <c r="Y572" s="358"/>
      <c r="Z572" s="358"/>
      <c r="AA572" s="358"/>
      <c r="AB572" s="358"/>
      <c r="AC572" s="358"/>
      <c r="AD572" s="358"/>
      <c r="AE572" s="358"/>
      <c r="AF572" s="358"/>
      <c r="AG572" s="358"/>
      <c r="AH572" s="358"/>
      <c r="AI572" s="358"/>
      <c r="AJ572" s="358"/>
    </row>
    <row r="573" spans="1:36" ht="13.5" customHeight="1">
      <c r="A573" s="358"/>
      <c r="B573" s="358"/>
      <c r="C573" s="358"/>
      <c r="D573" s="358"/>
      <c r="E573" s="274"/>
      <c r="F573" s="358"/>
      <c r="G573" s="358"/>
      <c r="H573" s="358"/>
      <c r="I573" s="358"/>
      <c r="J573" s="358"/>
      <c r="K573" s="358"/>
      <c r="L573" s="358"/>
      <c r="M573" s="358"/>
      <c r="N573" s="358"/>
      <c r="O573" s="358"/>
      <c r="P573" s="358"/>
      <c r="Q573" s="358"/>
      <c r="R573" s="358"/>
      <c r="S573" s="358"/>
      <c r="T573" s="358"/>
      <c r="U573" s="358"/>
      <c r="V573" s="358"/>
      <c r="W573" s="358"/>
      <c r="X573" s="358"/>
      <c r="Y573" s="358"/>
      <c r="Z573" s="358"/>
      <c r="AA573" s="358"/>
      <c r="AB573" s="358"/>
      <c r="AC573" s="358"/>
      <c r="AD573" s="358"/>
      <c r="AE573" s="358"/>
      <c r="AF573" s="358"/>
      <c r="AG573" s="358"/>
      <c r="AH573" s="358"/>
      <c r="AI573" s="358"/>
      <c r="AJ573" s="358"/>
    </row>
    <row r="574" spans="1:36" ht="13.5" customHeight="1">
      <c r="A574" s="358"/>
      <c r="B574" s="358"/>
      <c r="C574" s="358"/>
      <c r="D574" s="358"/>
      <c r="E574" s="274"/>
      <c r="F574" s="358"/>
      <c r="G574" s="358"/>
      <c r="H574" s="358"/>
      <c r="I574" s="358"/>
      <c r="J574" s="358"/>
      <c r="K574" s="358"/>
      <c r="L574" s="358"/>
      <c r="M574" s="358"/>
      <c r="N574" s="358"/>
      <c r="O574" s="358"/>
      <c r="P574" s="358"/>
      <c r="Q574" s="358"/>
      <c r="R574" s="358"/>
      <c r="S574" s="358"/>
      <c r="T574" s="358"/>
      <c r="U574" s="358"/>
      <c r="V574" s="358"/>
      <c r="W574" s="358"/>
      <c r="X574" s="358"/>
      <c r="Y574" s="358"/>
      <c r="Z574" s="358"/>
      <c r="AA574" s="358"/>
      <c r="AB574" s="358"/>
      <c r="AC574" s="358"/>
      <c r="AD574" s="358"/>
      <c r="AE574" s="358"/>
      <c r="AF574" s="358"/>
      <c r="AG574" s="358"/>
      <c r="AH574" s="358"/>
      <c r="AI574" s="358"/>
      <c r="AJ574" s="358"/>
    </row>
    <row r="575" spans="1:36" ht="13.5" customHeight="1">
      <c r="A575" s="358"/>
      <c r="B575" s="358"/>
      <c r="C575" s="358"/>
      <c r="D575" s="358"/>
      <c r="E575" s="274"/>
      <c r="F575" s="358"/>
      <c r="G575" s="358"/>
      <c r="H575" s="358"/>
      <c r="I575" s="358"/>
      <c r="J575" s="358"/>
      <c r="K575" s="358"/>
      <c r="L575" s="358"/>
      <c r="M575" s="358"/>
      <c r="N575" s="358"/>
      <c r="O575" s="358"/>
      <c r="P575" s="358"/>
      <c r="Q575" s="358"/>
      <c r="R575" s="358"/>
      <c r="S575" s="358"/>
      <c r="T575" s="358"/>
      <c r="U575" s="358"/>
      <c r="V575" s="358"/>
      <c r="W575" s="358"/>
      <c r="X575" s="358"/>
      <c r="Y575" s="358"/>
      <c r="Z575" s="358"/>
      <c r="AA575" s="358"/>
      <c r="AB575" s="358"/>
      <c r="AC575" s="358"/>
      <c r="AD575" s="358"/>
      <c r="AE575" s="358"/>
      <c r="AF575" s="358"/>
      <c r="AG575" s="358"/>
      <c r="AH575" s="358"/>
      <c r="AI575" s="358"/>
      <c r="AJ575" s="358"/>
    </row>
    <row r="576" spans="1:36" ht="13.5" customHeight="1">
      <c r="A576" s="358"/>
      <c r="B576" s="358"/>
      <c r="C576" s="358"/>
      <c r="D576" s="358"/>
      <c r="E576" s="274"/>
      <c r="F576" s="358"/>
      <c r="G576" s="358"/>
      <c r="H576" s="358"/>
      <c r="I576" s="358"/>
      <c r="J576" s="358"/>
      <c r="K576" s="358"/>
      <c r="L576" s="358"/>
      <c r="M576" s="358"/>
      <c r="N576" s="358"/>
      <c r="O576" s="358"/>
      <c r="P576" s="358"/>
      <c r="Q576" s="358"/>
      <c r="R576" s="358"/>
      <c r="S576" s="358"/>
      <c r="T576" s="358"/>
      <c r="U576" s="358"/>
      <c r="V576" s="358"/>
      <c r="W576" s="358"/>
      <c r="X576" s="358"/>
      <c r="Y576" s="358"/>
      <c r="Z576" s="358"/>
      <c r="AA576" s="358"/>
      <c r="AB576" s="358"/>
      <c r="AC576" s="358"/>
      <c r="AD576" s="358"/>
      <c r="AE576" s="358"/>
      <c r="AF576" s="358"/>
      <c r="AG576" s="358"/>
      <c r="AH576" s="358"/>
      <c r="AI576" s="358"/>
      <c r="AJ576" s="358"/>
    </row>
    <row r="577" spans="1:36" ht="13.5" customHeight="1">
      <c r="A577" s="358"/>
      <c r="B577" s="358"/>
      <c r="C577" s="358"/>
      <c r="D577" s="358"/>
      <c r="E577" s="274"/>
      <c r="F577" s="358"/>
      <c r="G577" s="358"/>
      <c r="H577" s="358"/>
      <c r="I577" s="358"/>
      <c r="J577" s="358"/>
      <c r="K577" s="358"/>
      <c r="L577" s="358"/>
      <c r="M577" s="358"/>
      <c r="N577" s="358"/>
      <c r="O577" s="358"/>
      <c r="P577" s="358"/>
      <c r="Q577" s="358"/>
      <c r="R577" s="358"/>
      <c r="S577" s="358"/>
      <c r="T577" s="358"/>
      <c r="U577" s="358"/>
      <c r="V577" s="358"/>
      <c r="W577" s="358"/>
      <c r="X577" s="358"/>
      <c r="Y577" s="358"/>
      <c r="Z577" s="358"/>
      <c r="AA577" s="358"/>
      <c r="AB577" s="358"/>
      <c r="AC577" s="358"/>
      <c r="AD577" s="358"/>
      <c r="AE577" s="358"/>
      <c r="AF577" s="358"/>
      <c r="AG577" s="358"/>
      <c r="AH577" s="358"/>
      <c r="AI577" s="358"/>
      <c r="AJ577" s="358"/>
    </row>
    <row r="578" spans="1:36" ht="13.5" customHeight="1">
      <c r="A578" s="358"/>
      <c r="B578" s="358"/>
      <c r="C578" s="358"/>
      <c r="D578" s="358"/>
      <c r="E578" s="274"/>
      <c r="F578" s="358"/>
      <c r="G578" s="358"/>
      <c r="H578" s="358"/>
      <c r="I578" s="358"/>
      <c r="J578" s="358"/>
      <c r="K578" s="358"/>
      <c r="L578" s="358"/>
      <c r="M578" s="358"/>
      <c r="N578" s="358"/>
      <c r="O578" s="358"/>
      <c r="P578" s="358"/>
      <c r="Q578" s="358"/>
      <c r="R578" s="358"/>
      <c r="S578" s="358"/>
      <c r="T578" s="358"/>
      <c r="U578" s="358"/>
      <c r="V578" s="358"/>
      <c r="W578" s="358"/>
      <c r="X578" s="358"/>
      <c r="Y578" s="358"/>
      <c r="Z578" s="358"/>
      <c r="AA578" s="358"/>
      <c r="AB578" s="358"/>
      <c r="AC578" s="358"/>
      <c r="AD578" s="358"/>
      <c r="AE578" s="358"/>
      <c r="AF578" s="358"/>
      <c r="AG578" s="358"/>
      <c r="AH578" s="358"/>
      <c r="AI578" s="358"/>
      <c r="AJ578" s="358"/>
    </row>
    <row r="579" spans="1:36" ht="13.5" customHeight="1">
      <c r="A579" s="358"/>
      <c r="B579" s="358"/>
      <c r="C579" s="358"/>
      <c r="D579" s="358"/>
      <c r="E579" s="274"/>
      <c r="F579" s="358"/>
      <c r="G579" s="358"/>
      <c r="H579" s="358"/>
      <c r="I579" s="358"/>
      <c r="J579" s="358"/>
      <c r="K579" s="358"/>
      <c r="L579" s="358"/>
      <c r="M579" s="358"/>
      <c r="N579" s="358"/>
      <c r="O579" s="358"/>
      <c r="P579" s="358"/>
      <c r="Q579" s="358"/>
      <c r="R579" s="358"/>
      <c r="S579" s="358"/>
      <c r="T579" s="358"/>
      <c r="U579" s="358"/>
      <c r="V579" s="358"/>
      <c r="W579" s="358"/>
      <c r="X579" s="358"/>
      <c r="Y579" s="358"/>
      <c r="Z579" s="358"/>
      <c r="AA579" s="358"/>
      <c r="AB579" s="358"/>
      <c r="AC579" s="358"/>
      <c r="AD579" s="358"/>
      <c r="AE579" s="358"/>
      <c r="AF579" s="358"/>
      <c r="AG579" s="358"/>
      <c r="AH579" s="358"/>
      <c r="AI579" s="358"/>
      <c r="AJ579" s="358"/>
    </row>
    <row r="580" spans="1:36" ht="13.5" customHeight="1">
      <c r="A580" s="358"/>
      <c r="B580" s="358"/>
      <c r="C580" s="358"/>
      <c r="D580" s="358"/>
      <c r="E580" s="274"/>
      <c r="F580" s="358"/>
      <c r="G580" s="358"/>
      <c r="H580" s="358"/>
      <c r="I580" s="358"/>
      <c r="J580" s="358"/>
      <c r="K580" s="358"/>
      <c r="L580" s="358"/>
      <c r="M580" s="358"/>
      <c r="N580" s="358"/>
      <c r="O580" s="358"/>
      <c r="P580" s="358"/>
      <c r="Q580" s="358"/>
      <c r="R580" s="358"/>
      <c r="S580" s="358"/>
      <c r="T580" s="358"/>
      <c r="U580" s="358"/>
      <c r="V580" s="358"/>
      <c r="W580" s="358"/>
      <c r="X580" s="358"/>
      <c r="Y580" s="358"/>
      <c r="Z580" s="358"/>
      <c r="AA580" s="358"/>
      <c r="AB580" s="358"/>
      <c r="AC580" s="358"/>
      <c r="AD580" s="358"/>
      <c r="AE580" s="358"/>
      <c r="AF580" s="358"/>
      <c r="AG580" s="358"/>
      <c r="AH580" s="358"/>
      <c r="AI580" s="358"/>
      <c r="AJ580" s="358"/>
    </row>
    <row r="581" spans="1:36" ht="13.5" customHeight="1">
      <c r="A581" s="358"/>
      <c r="B581" s="358"/>
      <c r="C581" s="358"/>
      <c r="D581" s="358"/>
      <c r="E581" s="274"/>
      <c r="F581" s="358"/>
      <c r="G581" s="358"/>
      <c r="H581" s="358"/>
      <c r="I581" s="358"/>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358"/>
      <c r="AI581" s="358"/>
      <c r="AJ581" s="358"/>
    </row>
    <row r="582" spans="1:36" ht="13.5" customHeight="1">
      <c r="A582" s="358"/>
      <c r="B582" s="358"/>
      <c r="C582" s="358"/>
      <c r="D582" s="358"/>
      <c r="E582" s="274"/>
      <c r="F582" s="358"/>
      <c r="G582" s="358"/>
      <c r="H582" s="358"/>
      <c r="I582" s="358"/>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358"/>
      <c r="AI582" s="358"/>
      <c r="AJ582" s="358"/>
    </row>
    <row r="583" spans="1:36" ht="13.5" customHeight="1">
      <c r="A583" s="358"/>
      <c r="B583" s="358"/>
      <c r="C583" s="358"/>
      <c r="D583" s="358"/>
      <c r="E583" s="274"/>
      <c r="F583" s="358"/>
      <c r="G583" s="358"/>
      <c r="H583" s="358"/>
      <c r="I583" s="358"/>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358"/>
      <c r="AI583" s="358"/>
      <c r="AJ583" s="358"/>
    </row>
    <row r="584" spans="1:36" ht="13.5" customHeight="1">
      <c r="A584" s="358"/>
      <c r="B584" s="358"/>
      <c r="C584" s="358"/>
      <c r="D584" s="358"/>
      <c r="E584" s="274"/>
      <c r="F584" s="358"/>
      <c r="G584" s="358"/>
      <c r="H584" s="358"/>
      <c r="I584" s="358"/>
      <c r="J584" s="358"/>
      <c r="K584" s="358"/>
      <c r="L584" s="358"/>
      <c r="M584" s="358"/>
      <c r="N584" s="358"/>
      <c r="O584" s="358"/>
      <c r="P584" s="358"/>
      <c r="Q584" s="358"/>
      <c r="R584" s="358"/>
      <c r="S584" s="358"/>
      <c r="T584" s="358"/>
      <c r="U584" s="358"/>
      <c r="V584" s="358"/>
      <c r="W584" s="358"/>
      <c r="X584" s="358"/>
      <c r="Y584" s="358"/>
      <c r="Z584" s="358"/>
      <c r="AA584" s="358"/>
      <c r="AB584" s="358"/>
      <c r="AC584" s="358"/>
      <c r="AD584" s="358"/>
      <c r="AE584" s="358"/>
      <c r="AF584" s="358"/>
      <c r="AG584" s="358"/>
      <c r="AH584" s="358"/>
      <c r="AI584" s="358"/>
      <c r="AJ584" s="358"/>
    </row>
    <row r="585" spans="1:36" ht="13.5" customHeight="1">
      <c r="A585" s="358"/>
      <c r="B585" s="358"/>
      <c r="C585" s="358"/>
      <c r="D585" s="358"/>
      <c r="E585" s="274"/>
      <c r="F585" s="358"/>
      <c r="G585" s="358"/>
      <c r="H585" s="358"/>
      <c r="I585" s="358"/>
      <c r="J585" s="358"/>
      <c r="K585" s="358"/>
      <c r="L585" s="358"/>
      <c r="M585" s="358"/>
      <c r="N585" s="358"/>
      <c r="O585" s="358"/>
      <c r="P585" s="358"/>
      <c r="Q585" s="358"/>
      <c r="R585" s="358"/>
      <c r="S585" s="358"/>
      <c r="T585" s="358"/>
      <c r="U585" s="358"/>
      <c r="V585" s="358"/>
      <c r="W585" s="358"/>
      <c r="X585" s="358"/>
      <c r="Y585" s="358"/>
      <c r="Z585" s="358"/>
      <c r="AA585" s="358"/>
      <c r="AB585" s="358"/>
      <c r="AC585" s="358"/>
      <c r="AD585" s="358"/>
      <c r="AE585" s="358"/>
      <c r="AF585" s="358"/>
      <c r="AG585" s="358"/>
      <c r="AH585" s="358"/>
      <c r="AI585" s="358"/>
      <c r="AJ585" s="358"/>
    </row>
    <row r="586" spans="1:36" ht="13.5" customHeight="1">
      <c r="A586" s="358"/>
      <c r="B586" s="358"/>
      <c r="C586" s="358"/>
      <c r="D586" s="358"/>
      <c r="E586" s="274"/>
      <c r="F586" s="358"/>
      <c r="G586" s="358"/>
      <c r="H586" s="358"/>
      <c r="I586" s="358"/>
      <c r="J586" s="358"/>
      <c r="K586" s="358"/>
      <c r="L586" s="358"/>
      <c r="M586" s="358"/>
      <c r="N586" s="358"/>
      <c r="O586" s="358"/>
      <c r="P586" s="358"/>
      <c r="Q586" s="358"/>
      <c r="R586" s="358"/>
      <c r="S586" s="358"/>
      <c r="T586" s="358"/>
      <c r="U586" s="358"/>
      <c r="V586" s="358"/>
      <c r="W586" s="358"/>
      <c r="X586" s="358"/>
      <c r="Y586" s="358"/>
      <c r="Z586" s="358"/>
      <c r="AA586" s="358"/>
      <c r="AB586" s="358"/>
      <c r="AC586" s="358"/>
      <c r="AD586" s="358"/>
      <c r="AE586" s="358"/>
      <c r="AF586" s="358"/>
      <c r="AG586" s="358"/>
      <c r="AH586" s="358"/>
      <c r="AI586" s="358"/>
      <c r="AJ586" s="358"/>
    </row>
    <row r="587" spans="1:36" ht="13.5" customHeight="1">
      <c r="A587" s="358"/>
      <c r="B587" s="358"/>
      <c r="C587" s="358"/>
      <c r="D587" s="358"/>
      <c r="E587" s="274"/>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row>
    <row r="588" spans="1:36" ht="13.5" customHeight="1">
      <c r="A588" s="358"/>
      <c r="B588" s="358"/>
      <c r="C588" s="358"/>
      <c r="D588" s="358"/>
      <c r="E588" s="274"/>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row>
    <row r="589" spans="1:36" ht="13.5" customHeight="1">
      <c r="A589" s="358"/>
      <c r="B589" s="358"/>
      <c r="C589" s="358"/>
      <c r="D589" s="358"/>
      <c r="E589" s="274"/>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row>
    <row r="590" spans="1:36" ht="13.5" customHeight="1">
      <c r="A590" s="358"/>
      <c r="B590" s="358"/>
      <c r="C590" s="358"/>
      <c r="D590" s="358"/>
      <c r="E590" s="274"/>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row>
    <row r="591" spans="1:36" ht="13.5" customHeight="1">
      <c r="A591" s="358"/>
      <c r="B591" s="358"/>
      <c r="C591" s="358"/>
      <c r="D591" s="358"/>
      <c r="E591" s="274"/>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row>
    <row r="592" spans="1:36" ht="13.5" customHeight="1">
      <c r="A592" s="358"/>
      <c r="B592" s="358"/>
      <c r="C592" s="358"/>
      <c r="D592" s="358"/>
      <c r="E592" s="274"/>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row>
    <row r="593" spans="1:36" ht="13.5" customHeight="1">
      <c r="A593" s="358"/>
      <c r="B593" s="358"/>
      <c r="C593" s="358"/>
      <c r="D593" s="358"/>
      <c r="E593" s="274"/>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row>
    <row r="594" spans="1:36" ht="13.5" customHeight="1">
      <c r="A594" s="358"/>
      <c r="B594" s="358"/>
      <c r="C594" s="358"/>
      <c r="D594" s="358"/>
      <c r="E594" s="274"/>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row>
    <row r="595" spans="1:36" ht="13.5" customHeight="1">
      <c r="A595" s="358"/>
      <c r="B595" s="358"/>
      <c r="C595" s="358"/>
      <c r="D595" s="358"/>
      <c r="E595" s="274"/>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row>
    <row r="596" spans="1:36" ht="13.5" customHeight="1">
      <c r="A596" s="358"/>
      <c r="B596" s="358"/>
      <c r="C596" s="358"/>
      <c r="D596" s="358"/>
      <c r="E596" s="274"/>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row>
    <row r="597" spans="1:36" ht="13.5" customHeight="1">
      <c r="A597" s="358"/>
      <c r="B597" s="358"/>
      <c r="C597" s="358"/>
      <c r="D597" s="358"/>
      <c r="E597" s="274"/>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row>
    <row r="598" spans="1:36" ht="13.5" customHeight="1">
      <c r="A598" s="358"/>
      <c r="B598" s="358"/>
      <c r="C598" s="358"/>
      <c r="D598" s="358"/>
      <c r="E598" s="274"/>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row>
    <row r="599" spans="1:36" ht="13.5" customHeight="1">
      <c r="A599" s="358"/>
      <c r="B599" s="358"/>
      <c r="C599" s="358"/>
      <c r="D599" s="358"/>
      <c r="E599" s="274"/>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row>
    <row r="600" spans="1:36" ht="13.5" customHeight="1">
      <c r="A600" s="358"/>
      <c r="B600" s="358"/>
      <c r="C600" s="358"/>
      <c r="D600" s="358"/>
      <c r="E600" s="274"/>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row>
    <row r="601" spans="1:36" ht="13.5" customHeight="1">
      <c r="A601" s="358"/>
      <c r="B601" s="358"/>
      <c r="C601" s="358"/>
      <c r="D601" s="358"/>
      <c r="E601" s="274"/>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row>
    <row r="602" spans="1:36" ht="13.5" customHeight="1">
      <c r="A602" s="358"/>
      <c r="B602" s="358"/>
      <c r="C602" s="358"/>
      <c r="D602" s="358"/>
      <c r="E602" s="274"/>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row>
    <row r="603" spans="1:36" ht="13.5" customHeight="1">
      <c r="A603" s="358"/>
      <c r="B603" s="358"/>
      <c r="C603" s="358"/>
      <c r="D603" s="358"/>
      <c r="E603" s="274"/>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row>
    <row r="604" spans="1:36" ht="13.5" customHeight="1">
      <c r="A604" s="358"/>
      <c r="B604" s="358"/>
      <c r="C604" s="358"/>
      <c r="D604" s="358"/>
      <c r="E604" s="274"/>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row>
    <row r="605" spans="1:36" ht="13.5" customHeight="1">
      <c r="A605" s="358"/>
      <c r="B605" s="358"/>
      <c r="C605" s="358"/>
      <c r="D605" s="358"/>
      <c r="E605" s="274"/>
      <c r="F605" s="358"/>
      <c r="G605" s="358"/>
      <c r="H605" s="358"/>
      <c r="I605" s="358"/>
      <c r="J605" s="358"/>
      <c r="K605" s="358"/>
      <c r="L605" s="358"/>
      <c r="M605" s="358"/>
      <c r="N605" s="358"/>
      <c r="O605" s="358"/>
      <c r="P605" s="358"/>
      <c r="Q605" s="358"/>
      <c r="R605" s="358"/>
      <c r="S605" s="358"/>
      <c r="T605" s="358"/>
      <c r="U605" s="358"/>
      <c r="V605" s="358"/>
      <c r="W605" s="358"/>
      <c r="X605" s="358"/>
      <c r="Y605" s="358"/>
      <c r="Z605" s="358"/>
      <c r="AA605" s="358"/>
      <c r="AB605" s="358"/>
      <c r="AC605" s="358"/>
      <c r="AD605" s="358"/>
      <c r="AE605" s="358"/>
      <c r="AF605" s="358"/>
      <c r="AG605" s="358"/>
      <c r="AH605" s="358"/>
      <c r="AI605" s="358"/>
      <c r="AJ605" s="358"/>
    </row>
    <row r="606" spans="1:36" ht="13.5" customHeight="1">
      <c r="A606" s="358"/>
      <c r="B606" s="358"/>
      <c r="C606" s="358"/>
      <c r="D606" s="358"/>
      <c r="E606" s="274"/>
      <c r="F606" s="358"/>
      <c r="G606" s="358"/>
      <c r="H606" s="358"/>
      <c r="I606" s="358"/>
      <c r="J606" s="358"/>
      <c r="K606" s="358"/>
      <c r="L606" s="358"/>
      <c r="M606" s="358"/>
      <c r="N606" s="358"/>
      <c r="O606" s="358"/>
      <c r="P606" s="358"/>
      <c r="Q606" s="358"/>
      <c r="R606" s="358"/>
      <c r="S606" s="358"/>
      <c r="T606" s="358"/>
      <c r="U606" s="358"/>
      <c r="V606" s="358"/>
      <c r="W606" s="358"/>
      <c r="X606" s="358"/>
      <c r="Y606" s="358"/>
      <c r="Z606" s="358"/>
      <c r="AA606" s="358"/>
      <c r="AB606" s="358"/>
      <c r="AC606" s="358"/>
      <c r="AD606" s="358"/>
      <c r="AE606" s="358"/>
      <c r="AF606" s="358"/>
      <c r="AG606" s="358"/>
      <c r="AH606" s="358"/>
      <c r="AI606" s="358"/>
      <c r="AJ606" s="358"/>
    </row>
    <row r="607" spans="1:36" ht="13.5" customHeight="1">
      <c r="A607" s="358"/>
      <c r="B607" s="358"/>
      <c r="C607" s="358"/>
      <c r="D607" s="358"/>
      <c r="E607" s="274"/>
      <c r="F607" s="358"/>
      <c r="G607" s="358"/>
      <c r="H607" s="358"/>
      <c r="I607" s="358"/>
      <c r="J607" s="358"/>
      <c r="K607" s="358"/>
      <c r="L607" s="358"/>
      <c r="M607" s="358"/>
      <c r="N607" s="358"/>
      <c r="O607" s="358"/>
      <c r="P607" s="358"/>
      <c r="Q607" s="358"/>
      <c r="R607" s="358"/>
      <c r="S607" s="358"/>
      <c r="T607" s="358"/>
      <c r="U607" s="358"/>
      <c r="V607" s="358"/>
      <c r="W607" s="358"/>
      <c r="X607" s="358"/>
      <c r="Y607" s="358"/>
      <c r="Z607" s="358"/>
      <c r="AA607" s="358"/>
      <c r="AB607" s="358"/>
      <c r="AC607" s="358"/>
      <c r="AD607" s="358"/>
      <c r="AE607" s="358"/>
      <c r="AF607" s="358"/>
      <c r="AG607" s="358"/>
      <c r="AH607" s="358"/>
      <c r="AI607" s="358"/>
      <c r="AJ607" s="358"/>
    </row>
    <row r="608" spans="1:36" ht="13.5" customHeight="1">
      <c r="A608" s="358"/>
      <c r="B608" s="358"/>
      <c r="C608" s="358"/>
      <c r="D608" s="358"/>
      <c r="E608" s="274"/>
      <c r="F608" s="358"/>
      <c r="G608" s="358"/>
      <c r="H608" s="358"/>
      <c r="I608" s="358"/>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row>
    <row r="609" spans="1:36" ht="13.5" customHeight="1">
      <c r="A609" s="358"/>
      <c r="B609" s="358"/>
      <c r="C609" s="358"/>
      <c r="D609" s="358"/>
      <c r="E609" s="274"/>
      <c r="F609" s="358"/>
      <c r="G609" s="358"/>
      <c r="H609" s="358"/>
      <c r="I609" s="358"/>
      <c r="J609" s="358"/>
      <c r="K609" s="358"/>
      <c r="L609" s="358"/>
      <c r="M609" s="358"/>
      <c r="N609" s="358"/>
      <c r="O609" s="358"/>
      <c r="P609" s="358"/>
      <c r="Q609" s="358"/>
      <c r="R609" s="358"/>
      <c r="S609" s="358"/>
      <c r="T609" s="358"/>
      <c r="U609" s="358"/>
      <c r="V609" s="358"/>
      <c r="W609" s="358"/>
      <c r="X609" s="358"/>
      <c r="Y609" s="358"/>
      <c r="Z609" s="358"/>
      <c r="AA609" s="358"/>
      <c r="AB609" s="358"/>
      <c r="AC609" s="358"/>
      <c r="AD609" s="358"/>
      <c r="AE609" s="358"/>
      <c r="AF609" s="358"/>
      <c r="AG609" s="358"/>
      <c r="AH609" s="358"/>
      <c r="AI609" s="358"/>
      <c r="AJ609" s="358"/>
    </row>
    <row r="610" spans="1:36" ht="13.5" customHeight="1">
      <c r="A610" s="358"/>
      <c r="B610" s="358"/>
      <c r="C610" s="358"/>
      <c r="D610" s="358"/>
      <c r="E610" s="274"/>
      <c r="F610" s="358"/>
      <c r="G610" s="358"/>
      <c r="H610" s="358"/>
      <c r="I610" s="358"/>
      <c r="J610" s="358"/>
      <c r="K610" s="358"/>
      <c r="L610" s="358"/>
      <c r="M610" s="358"/>
      <c r="N610" s="358"/>
      <c r="O610" s="358"/>
      <c r="P610" s="358"/>
      <c r="Q610" s="358"/>
      <c r="R610" s="358"/>
      <c r="S610" s="358"/>
      <c r="T610" s="358"/>
      <c r="U610" s="358"/>
      <c r="V610" s="358"/>
      <c r="W610" s="358"/>
      <c r="X610" s="358"/>
      <c r="Y610" s="358"/>
      <c r="Z610" s="358"/>
      <c r="AA610" s="358"/>
      <c r="AB610" s="358"/>
      <c r="AC610" s="358"/>
      <c r="AD610" s="358"/>
      <c r="AE610" s="358"/>
      <c r="AF610" s="358"/>
      <c r="AG610" s="358"/>
      <c r="AH610" s="358"/>
      <c r="AI610" s="358"/>
      <c r="AJ610" s="358"/>
    </row>
    <row r="611" spans="1:36" ht="13.5" customHeight="1">
      <c r="A611" s="358"/>
      <c r="B611" s="358"/>
      <c r="C611" s="358"/>
      <c r="D611" s="358"/>
      <c r="E611" s="274"/>
      <c r="F611" s="358"/>
      <c r="G611" s="358"/>
      <c r="H611" s="358"/>
      <c r="I611" s="358"/>
      <c r="J611" s="358"/>
      <c r="K611" s="358"/>
      <c r="L611" s="358"/>
      <c r="M611" s="358"/>
      <c r="N611" s="358"/>
      <c r="O611" s="358"/>
      <c r="P611" s="358"/>
      <c r="Q611" s="358"/>
      <c r="R611" s="358"/>
      <c r="S611" s="358"/>
      <c r="T611" s="358"/>
      <c r="U611" s="358"/>
      <c r="V611" s="358"/>
      <c r="W611" s="358"/>
      <c r="X611" s="358"/>
      <c r="Y611" s="358"/>
      <c r="Z611" s="358"/>
      <c r="AA611" s="358"/>
      <c r="AB611" s="358"/>
      <c r="AC611" s="358"/>
      <c r="AD611" s="358"/>
      <c r="AE611" s="358"/>
      <c r="AF611" s="358"/>
      <c r="AG611" s="358"/>
      <c r="AH611" s="358"/>
      <c r="AI611" s="358"/>
      <c r="AJ611" s="358"/>
    </row>
    <row r="612" spans="1:36" ht="13.5" customHeight="1">
      <c r="A612" s="358"/>
      <c r="B612" s="358"/>
      <c r="C612" s="358"/>
      <c r="D612" s="358"/>
      <c r="E612" s="274"/>
      <c r="F612" s="358"/>
      <c r="G612" s="358"/>
      <c r="H612" s="358"/>
      <c r="I612" s="358"/>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358"/>
      <c r="AH612" s="358"/>
      <c r="AI612" s="358"/>
      <c r="AJ612" s="358"/>
    </row>
    <row r="613" spans="1:36" ht="13.5" customHeight="1">
      <c r="A613" s="358"/>
      <c r="B613" s="358"/>
      <c r="C613" s="358"/>
      <c r="D613" s="358"/>
      <c r="E613" s="274"/>
      <c r="F613" s="358"/>
      <c r="G613" s="358"/>
      <c r="H613" s="358"/>
      <c r="I613" s="358"/>
      <c r="J613" s="358"/>
      <c r="K613" s="358"/>
      <c r="L613" s="358"/>
      <c r="M613" s="358"/>
      <c r="N613" s="358"/>
      <c r="O613" s="358"/>
      <c r="P613" s="358"/>
      <c r="Q613" s="358"/>
      <c r="R613" s="358"/>
      <c r="S613" s="358"/>
      <c r="T613" s="358"/>
      <c r="U613" s="358"/>
      <c r="V613" s="358"/>
      <c r="W613" s="358"/>
      <c r="X613" s="358"/>
      <c r="Y613" s="358"/>
      <c r="Z613" s="358"/>
      <c r="AA613" s="358"/>
      <c r="AB613" s="358"/>
      <c r="AC613" s="358"/>
      <c r="AD613" s="358"/>
      <c r="AE613" s="358"/>
      <c r="AF613" s="358"/>
      <c r="AG613" s="358"/>
      <c r="AH613" s="358"/>
      <c r="AI613" s="358"/>
      <c r="AJ613" s="358"/>
    </row>
    <row r="614" spans="1:36" ht="13.5" customHeight="1">
      <c r="A614" s="358"/>
      <c r="B614" s="358"/>
      <c r="C614" s="358"/>
      <c r="D614" s="358"/>
      <c r="E614" s="274"/>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row>
    <row r="615" spans="1:36" ht="13.5" customHeight="1">
      <c r="A615" s="358"/>
      <c r="B615" s="358"/>
      <c r="C615" s="358"/>
      <c r="D615" s="358"/>
      <c r="E615" s="274"/>
      <c r="F615" s="358"/>
      <c r="G615" s="358"/>
      <c r="H615" s="358"/>
      <c r="I615" s="358"/>
      <c r="J615" s="358"/>
      <c r="K615" s="358"/>
      <c r="L615" s="358"/>
      <c r="M615" s="358"/>
      <c r="N615" s="358"/>
      <c r="O615" s="358"/>
      <c r="P615" s="358"/>
      <c r="Q615" s="358"/>
      <c r="R615" s="358"/>
      <c r="S615" s="358"/>
      <c r="T615" s="358"/>
      <c r="U615" s="358"/>
      <c r="V615" s="358"/>
      <c r="W615" s="358"/>
      <c r="X615" s="358"/>
      <c r="Y615" s="358"/>
      <c r="Z615" s="358"/>
      <c r="AA615" s="358"/>
      <c r="AB615" s="358"/>
      <c r="AC615" s="358"/>
      <c r="AD615" s="358"/>
      <c r="AE615" s="358"/>
      <c r="AF615" s="358"/>
      <c r="AG615" s="358"/>
      <c r="AH615" s="358"/>
      <c r="AI615" s="358"/>
      <c r="AJ615" s="358"/>
    </row>
    <row r="616" spans="1:36" ht="13.5" customHeight="1">
      <c r="A616" s="358"/>
      <c r="B616" s="358"/>
      <c r="C616" s="358"/>
      <c r="D616" s="358"/>
      <c r="E616" s="274"/>
      <c r="F616" s="358"/>
      <c r="G616" s="358"/>
      <c r="H616" s="358"/>
      <c r="I616" s="358"/>
      <c r="J616" s="358"/>
      <c r="K616" s="358"/>
      <c r="L616" s="358"/>
      <c r="M616" s="358"/>
      <c r="N616" s="358"/>
      <c r="O616" s="358"/>
      <c r="P616" s="358"/>
      <c r="Q616" s="358"/>
      <c r="R616" s="358"/>
      <c r="S616" s="358"/>
      <c r="T616" s="358"/>
      <c r="U616" s="358"/>
      <c r="V616" s="358"/>
      <c r="W616" s="358"/>
      <c r="X616" s="358"/>
      <c r="Y616" s="358"/>
      <c r="Z616" s="358"/>
      <c r="AA616" s="358"/>
      <c r="AB616" s="358"/>
      <c r="AC616" s="358"/>
      <c r="AD616" s="358"/>
      <c r="AE616" s="358"/>
      <c r="AF616" s="358"/>
      <c r="AG616" s="358"/>
      <c r="AH616" s="358"/>
      <c r="AI616" s="358"/>
      <c r="AJ616" s="358"/>
    </row>
    <row r="617" spans="1:36" ht="13.5" customHeight="1">
      <c r="A617" s="358"/>
      <c r="B617" s="358"/>
      <c r="C617" s="358"/>
      <c r="D617" s="358"/>
      <c r="E617" s="274"/>
      <c r="F617" s="358"/>
      <c r="G617" s="358"/>
      <c r="H617" s="358"/>
      <c r="I617" s="358"/>
      <c r="J617" s="358"/>
      <c r="K617" s="358"/>
      <c r="L617" s="358"/>
      <c r="M617" s="358"/>
      <c r="N617" s="358"/>
      <c r="O617" s="358"/>
      <c r="P617" s="358"/>
      <c r="Q617" s="358"/>
      <c r="R617" s="358"/>
      <c r="S617" s="358"/>
      <c r="T617" s="358"/>
      <c r="U617" s="358"/>
      <c r="V617" s="358"/>
      <c r="W617" s="358"/>
      <c r="X617" s="358"/>
      <c r="Y617" s="358"/>
      <c r="Z617" s="358"/>
      <c r="AA617" s="358"/>
      <c r="AB617" s="358"/>
      <c r="AC617" s="358"/>
      <c r="AD617" s="358"/>
      <c r="AE617" s="358"/>
      <c r="AF617" s="358"/>
      <c r="AG617" s="358"/>
      <c r="AH617" s="358"/>
      <c r="AI617" s="358"/>
      <c r="AJ617" s="358"/>
    </row>
    <row r="618" spans="1:36" ht="13.5" customHeight="1">
      <c r="A618" s="358"/>
      <c r="B618" s="358"/>
      <c r="C618" s="358"/>
      <c r="D618" s="358"/>
      <c r="E618" s="274"/>
      <c r="F618" s="358"/>
      <c r="G618" s="358"/>
      <c r="H618" s="358"/>
      <c r="I618" s="358"/>
      <c r="J618" s="358"/>
      <c r="K618" s="358"/>
      <c r="L618" s="358"/>
      <c r="M618" s="358"/>
      <c r="N618" s="358"/>
      <c r="O618" s="358"/>
      <c r="P618" s="358"/>
      <c r="Q618" s="358"/>
      <c r="R618" s="358"/>
      <c r="S618" s="358"/>
      <c r="T618" s="358"/>
      <c r="U618" s="358"/>
      <c r="V618" s="358"/>
      <c r="W618" s="358"/>
      <c r="X618" s="358"/>
      <c r="Y618" s="358"/>
      <c r="Z618" s="358"/>
      <c r="AA618" s="358"/>
      <c r="AB618" s="358"/>
      <c r="AC618" s="358"/>
      <c r="AD618" s="358"/>
      <c r="AE618" s="358"/>
      <c r="AF618" s="358"/>
      <c r="AG618" s="358"/>
      <c r="AH618" s="358"/>
      <c r="AI618" s="358"/>
      <c r="AJ618" s="358"/>
    </row>
    <row r="619" spans="1:36" ht="13.5" customHeight="1">
      <c r="A619" s="358"/>
      <c r="B619" s="358"/>
      <c r="C619" s="358"/>
      <c r="D619" s="358"/>
      <c r="E619" s="274"/>
      <c r="F619" s="358"/>
      <c r="G619" s="358"/>
      <c r="H619" s="358"/>
      <c r="I619" s="358"/>
      <c r="J619" s="358"/>
      <c r="K619" s="358"/>
      <c r="L619" s="358"/>
      <c r="M619" s="358"/>
      <c r="N619" s="358"/>
      <c r="O619" s="358"/>
      <c r="P619" s="358"/>
      <c r="Q619" s="358"/>
      <c r="R619" s="358"/>
      <c r="S619" s="358"/>
      <c r="T619" s="358"/>
      <c r="U619" s="358"/>
      <c r="V619" s="358"/>
      <c r="W619" s="358"/>
      <c r="X619" s="358"/>
      <c r="Y619" s="358"/>
      <c r="Z619" s="358"/>
      <c r="AA619" s="358"/>
      <c r="AB619" s="358"/>
      <c r="AC619" s="358"/>
      <c r="AD619" s="358"/>
      <c r="AE619" s="358"/>
      <c r="AF619" s="358"/>
      <c r="AG619" s="358"/>
      <c r="AH619" s="358"/>
      <c r="AI619" s="358"/>
      <c r="AJ619" s="358"/>
    </row>
    <row r="620" spans="1:36" ht="13.5" customHeight="1">
      <c r="A620" s="358"/>
      <c r="B620" s="358"/>
      <c r="C620" s="358"/>
      <c r="D620" s="358"/>
      <c r="E620" s="274"/>
      <c r="F620" s="358"/>
      <c r="G620" s="358"/>
      <c r="H620" s="358"/>
      <c r="I620" s="358"/>
      <c r="J620" s="358"/>
      <c r="K620" s="358"/>
      <c r="L620" s="358"/>
      <c r="M620" s="358"/>
      <c r="N620" s="358"/>
      <c r="O620" s="358"/>
      <c r="P620" s="358"/>
      <c r="Q620" s="358"/>
      <c r="R620" s="358"/>
      <c r="S620" s="358"/>
      <c r="T620" s="358"/>
      <c r="U620" s="358"/>
      <c r="V620" s="358"/>
      <c r="W620" s="358"/>
      <c r="X620" s="358"/>
      <c r="Y620" s="358"/>
      <c r="Z620" s="358"/>
      <c r="AA620" s="358"/>
      <c r="AB620" s="358"/>
      <c r="AC620" s="358"/>
      <c r="AD620" s="358"/>
      <c r="AE620" s="358"/>
      <c r="AF620" s="358"/>
      <c r="AG620" s="358"/>
      <c r="AH620" s="358"/>
      <c r="AI620" s="358"/>
      <c r="AJ620" s="358"/>
    </row>
    <row r="621" spans="1:36" ht="13.5" customHeight="1">
      <c r="A621" s="358"/>
      <c r="B621" s="358"/>
      <c r="C621" s="358"/>
      <c r="D621" s="358"/>
      <c r="E621" s="274"/>
      <c r="F621" s="358"/>
      <c r="G621" s="358"/>
      <c r="H621" s="358"/>
      <c r="I621" s="358"/>
      <c r="J621" s="358"/>
      <c r="K621" s="358"/>
      <c r="L621" s="358"/>
      <c r="M621" s="358"/>
      <c r="N621" s="358"/>
      <c r="O621" s="358"/>
      <c r="P621" s="358"/>
      <c r="Q621" s="358"/>
      <c r="R621" s="358"/>
      <c r="S621" s="358"/>
      <c r="T621" s="358"/>
      <c r="U621" s="358"/>
      <c r="V621" s="358"/>
      <c r="W621" s="358"/>
      <c r="X621" s="358"/>
      <c r="Y621" s="358"/>
      <c r="Z621" s="358"/>
      <c r="AA621" s="358"/>
      <c r="AB621" s="358"/>
      <c r="AC621" s="358"/>
      <c r="AD621" s="358"/>
      <c r="AE621" s="358"/>
      <c r="AF621" s="358"/>
      <c r="AG621" s="358"/>
      <c r="AH621" s="358"/>
      <c r="AI621" s="358"/>
      <c r="AJ621" s="358"/>
    </row>
    <row r="622" spans="1:36" ht="13.5" customHeight="1">
      <c r="A622" s="358"/>
      <c r="B622" s="358"/>
      <c r="C622" s="358"/>
      <c r="D622" s="358"/>
      <c r="E622" s="274"/>
      <c r="F622" s="358"/>
      <c r="G622" s="358"/>
      <c r="H622" s="358"/>
      <c r="I622" s="358"/>
      <c r="J622" s="358"/>
      <c r="K622" s="358"/>
      <c r="L622" s="358"/>
      <c r="M622" s="358"/>
      <c r="N622" s="358"/>
      <c r="O622" s="358"/>
      <c r="P622" s="358"/>
      <c r="Q622" s="358"/>
      <c r="R622" s="358"/>
      <c r="S622" s="358"/>
      <c r="T622" s="358"/>
      <c r="U622" s="358"/>
      <c r="V622" s="358"/>
      <c r="W622" s="358"/>
      <c r="X622" s="358"/>
      <c r="Y622" s="358"/>
      <c r="Z622" s="358"/>
      <c r="AA622" s="358"/>
      <c r="AB622" s="358"/>
      <c r="AC622" s="358"/>
      <c r="AD622" s="358"/>
      <c r="AE622" s="358"/>
      <c r="AF622" s="358"/>
      <c r="AG622" s="358"/>
      <c r="AH622" s="358"/>
      <c r="AI622" s="358"/>
      <c r="AJ622" s="358"/>
    </row>
    <row r="623" spans="1:36" ht="13.5" customHeight="1">
      <c r="A623" s="358"/>
      <c r="B623" s="358"/>
      <c r="C623" s="358"/>
      <c r="D623" s="358"/>
      <c r="E623" s="274"/>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row>
    <row r="624" spans="1:36" ht="13.5" customHeight="1">
      <c r="A624" s="358"/>
      <c r="B624" s="358"/>
      <c r="C624" s="358"/>
      <c r="D624" s="358"/>
      <c r="E624" s="274"/>
      <c r="F624" s="358"/>
      <c r="G624" s="358"/>
      <c r="H624" s="358"/>
      <c r="I624" s="358"/>
      <c r="J624" s="358"/>
      <c r="K624" s="358"/>
      <c r="L624" s="358"/>
      <c r="M624" s="358"/>
      <c r="N624" s="358"/>
      <c r="O624" s="358"/>
      <c r="P624" s="358"/>
      <c r="Q624" s="358"/>
      <c r="R624" s="358"/>
      <c r="S624" s="358"/>
      <c r="T624" s="358"/>
      <c r="U624" s="358"/>
      <c r="V624" s="358"/>
      <c r="W624" s="358"/>
      <c r="X624" s="358"/>
      <c r="Y624" s="358"/>
      <c r="Z624" s="358"/>
      <c r="AA624" s="358"/>
      <c r="AB624" s="358"/>
      <c r="AC624" s="358"/>
      <c r="AD624" s="358"/>
      <c r="AE624" s="358"/>
      <c r="AF624" s="358"/>
      <c r="AG624" s="358"/>
      <c r="AH624" s="358"/>
      <c r="AI624" s="358"/>
      <c r="AJ624" s="358"/>
    </row>
    <row r="625" spans="1:36" ht="13.5" customHeight="1">
      <c r="A625" s="358"/>
      <c r="B625" s="358"/>
      <c r="C625" s="358"/>
      <c r="D625" s="358"/>
      <c r="E625" s="274"/>
      <c r="F625" s="358"/>
      <c r="G625" s="358"/>
      <c r="H625" s="358"/>
      <c r="I625" s="358"/>
      <c r="J625" s="358"/>
      <c r="K625" s="358"/>
      <c r="L625" s="358"/>
      <c r="M625" s="358"/>
      <c r="N625" s="358"/>
      <c r="O625" s="358"/>
      <c r="P625" s="358"/>
      <c r="Q625" s="358"/>
      <c r="R625" s="358"/>
      <c r="S625" s="358"/>
      <c r="T625" s="358"/>
      <c r="U625" s="358"/>
      <c r="V625" s="358"/>
      <c r="W625" s="358"/>
      <c r="X625" s="358"/>
      <c r="Y625" s="358"/>
      <c r="Z625" s="358"/>
      <c r="AA625" s="358"/>
      <c r="AB625" s="358"/>
      <c r="AC625" s="358"/>
      <c r="AD625" s="358"/>
      <c r="AE625" s="358"/>
      <c r="AF625" s="358"/>
      <c r="AG625" s="358"/>
      <c r="AH625" s="358"/>
      <c r="AI625" s="358"/>
      <c r="AJ625" s="358"/>
    </row>
    <row r="626" spans="1:36" ht="13.5" customHeight="1">
      <c r="A626" s="358"/>
      <c r="B626" s="358"/>
      <c r="C626" s="358"/>
      <c r="D626" s="358"/>
      <c r="E626" s="274"/>
      <c r="F626" s="358"/>
      <c r="G626" s="358"/>
      <c r="H626" s="358"/>
      <c r="I626" s="358"/>
      <c r="J626" s="358"/>
      <c r="K626" s="358"/>
      <c r="L626" s="358"/>
      <c r="M626" s="358"/>
      <c r="N626" s="358"/>
      <c r="O626" s="358"/>
      <c r="P626" s="358"/>
      <c r="Q626" s="358"/>
      <c r="R626" s="358"/>
      <c r="S626" s="358"/>
      <c r="T626" s="358"/>
      <c r="U626" s="358"/>
      <c r="V626" s="358"/>
      <c r="W626" s="358"/>
      <c r="X626" s="358"/>
      <c r="Y626" s="358"/>
      <c r="Z626" s="358"/>
      <c r="AA626" s="358"/>
      <c r="AB626" s="358"/>
      <c r="AC626" s="358"/>
      <c r="AD626" s="358"/>
      <c r="AE626" s="358"/>
      <c r="AF626" s="358"/>
      <c r="AG626" s="358"/>
      <c r="AH626" s="358"/>
      <c r="AI626" s="358"/>
      <c r="AJ626" s="358"/>
    </row>
    <row r="627" spans="1:36" ht="13.5" customHeight="1">
      <c r="A627" s="358"/>
      <c r="B627" s="358"/>
      <c r="C627" s="358"/>
      <c r="D627" s="358"/>
      <c r="E627" s="274"/>
      <c r="F627" s="358"/>
      <c r="G627" s="358"/>
      <c r="H627" s="358"/>
      <c r="I627" s="358"/>
      <c r="J627" s="358"/>
      <c r="K627" s="358"/>
      <c r="L627" s="358"/>
      <c r="M627" s="358"/>
      <c r="N627" s="358"/>
      <c r="O627" s="358"/>
      <c r="P627" s="358"/>
      <c r="Q627" s="358"/>
      <c r="R627" s="358"/>
      <c r="S627" s="358"/>
      <c r="T627" s="358"/>
      <c r="U627" s="358"/>
      <c r="V627" s="358"/>
      <c r="W627" s="358"/>
      <c r="X627" s="358"/>
      <c r="Y627" s="358"/>
      <c r="Z627" s="358"/>
      <c r="AA627" s="358"/>
      <c r="AB627" s="358"/>
      <c r="AC627" s="358"/>
      <c r="AD627" s="358"/>
      <c r="AE627" s="358"/>
      <c r="AF627" s="358"/>
      <c r="AG627" s="358"/>
      <c r="AH627" s="358"/>
      <c r="AI627" s="358"/>
      <c r="AJ627" s="358"/>
    </row>
    <row r="628" spans="1:36" ht="13.5" customHeight="1">
      <c r="A628" s="358"/>
      <c r="B628" s="358"/>
      <c r="C628" s="358"/>
      <c r="D628" s="358"/>
      <c r="E628" s="274"/>
      <c r="F628" s="358"/>
      <c r="G628" s="358"/>
      <c r="H628" s="358"/>
      <c r="I628" s="358"/>
      <c r="J628" s="358"/>
      <c r="K628" s="358"/>
      <c r="L628" s="358"/>
      <c r="M628" s="358"/>
      <c r="N628" s="358"/>
      <c r="O628" s="358"/>
      <c r="P628" s="358"/>
      <c r="Q628" s="358"/>
      <c r="R628" s="358"/>
      <c r="S628" s="358"/>
      <c r="T628" s="358"/>
      <c r="U628" s="358"/>
      <c r="V628" s="358"/>
      <c r="W628" s="358"/>
      <c r="X628" s="358"/>
      <c r="Y628" s="358"/>
      <c r="Z628" s="358"/>
      <c r="AA628" s="358"/>
      <c r="AB628" s="358"/>
      <c r="AC628" s="358"/>
      <c r="AD628" s="358"/>
      <c r="AE628" s="358"/>
      <c r="AF628" s="358"/>
      <c r="AG628" s="358"/>
      <c r="AH628" s="358"/>
      <c r="AI628" s="358"/>
      <c r="AJ628" s="358"/>
    </row>
    <row r="629" spans="1:36" ht="13.5" customHeight="1">
      <c r="A629" s="358"/>
      <c r="B629" s="358"/>
      <c r="C629" s="358"/>
      <c r="D629" s="358"/>
      <c r="E629" s="274"/>
      <c r="F629" s="358"/>
      <c r="G629" s="358"/>
      <c r="H629" s="358"/>
      <c r="I629" s="358"/>
      <c r="J629" s="358"/>
      <c r="K629" s="358"/>
      <c r="L629" s="358"/>
      <c r="M629" s="358"/>
      <c r="N629" s="358"/>
      <c r="O629" s="358"/>
      <c r="P629" s="358"/>
      <c r="Q629" s="358"/>
      <c r="R629" s="358"/>
      <c r="S629" s="358"/>
      <c r="T629" s="358"/>
      <c r="U629" s="358"/>
      <c r="V629" s="358"/>
      <c r="W629" s="358"/>
      <c r="X629" s="358"/>
      <c r="Y629" s="358"/>
      <c r="Z629" s="358"/>
      <c r="AA629" s="358"/>
      <c r="AB629" s="358"/>
      <c r="AC629" s="358"/>
      <c r="AD629" s="358"/>
      <c r="AE629" s="358"/>
      <c r="AF629" s="358"/>
      <c r="AG629" s="358"/>
      <c r="AH629" s="358"/>
      <c r="AI629" s="358"/>
      <c r="AJ629" s="358"/>
    </row>
    <row r="630" spans="1:36" ht="13.5" customHeight="1">
      <c r="A630" s="358"/>
      <c r="B630" s="358"/>
      <c r="C630" s="358"/>
      <c r="D630" s="358"/>
      <c r="E630" s="274"/>
      <c r="F630" s="358"/>
      <c r="G630" s="358"/>
      <c r="H630" s="358"/>
      <c r="I630" s="358"/>
      <c r="J630" s="358"/>
      <c r="K630" s="358"/>
      <c r="L630" s="358"/>
      <c r="M630" s="358"/>
      <c r="N630" s="358"/>
      <c r="O630" s="358"/>
      <c r="P630" s="358"/>
      <c r="Q630" s="358"/>
      <c r="R630" s="358"/>
      <c r="S630" s="358"/>
      <c r="T630" s="358"/>
      <c r="U630" s="358"/>
      <c r="V630" s="358"/>
      <c r="W630" s="358"/>
      <c r="X630" s="358"/>
      <c r="Y630" s="358"/>
      <c r="Z630" s="358"/>
      <c r="AA630" s="358"/>
      <c r="AB630" s="358"/>
      <c r="AC630" s="358"/>
      <c r="AD630" s="358"/>
      <c r="AE630" s="358"/>
      <c r="AF630" s="358"/>
      <c r="AG630" s="358"/>
      <c r="AH630" s="358"/>
      <c r="AI630" s="358"/>
      <c r="AJ630" s="358"/>
    </row>
    <row r="631" spans="1:36" ht="13.5" customHeight="1">
      <c r="A631" s="358"/>
      <c r="B631" s="358"/>
      <c r="C631" s="358"/>
      <c r="D631" s="358"/>
      <c r="E631" s="274"/>
      <c r="F631" s="358"/>
      <c r="G631" s="358"/>
      <c r="H631" s="358"/>
      <c r="I631" s="358"/>
      <c r="J631" s="358"/>
      <c r="K631" s="358"/>
      <c r="L631" s="358"/>
      <c r="M631" s="358"/>
      <c r="N631" s="358"/>
      <c r="O631" s="358"/>
      <c r="P631" s="358"/>
      <c r="Q631" s="358"/>
      <c r="R631" s="358"/>
      <c r="S631" s="358"/>
      <c r="T631" s="358"/>
      <c r="U631" s="358"/>
      <c r="V631" s="358"/>
      <c r="W631" s="358"/>
      <c r="X631" s="358"/>
      <c r="Y631" s="358"/>
      <c r="Z631" s="358"/>
      <c r="AA631" s="358"/>
      <c r="AB631" s="358"/>
      <c r="AC631" s="358"/>
      <c r="AD631" s="358"/>
      <c r="AE631" s="358"/>
      <c r="AF631" s="358"/>
      <c r="AG631" s="358"/>
      <c r="AH631" s="358"/>
      <c r="AI631" s="358"/>
      <c r="AJ631" s="358"/>
    </row>
    <row r="632" spans="1:36" ht="13.5" customHeight="1">
      <c r="A632" s="358"/>
      <c r="B632" s="358"/>
      <c r="C632" s="358"/>
      <c r="D632" s="358"/>
      <c r="E632" s="274"/>
      <c r="F632" s="358"/>
      <c r="G632" s="358"/>
      <c r="H632" s="358"/>
      <c r="I632" s="358"/>
      <c r="J632" s="358"/>
      <c r="K632" s="358"/>
      <c r="L632" s="358"/>
      <c r="M632" s="358"/>
      <c r="N632" s="358"/>
      <c r="O632" s="358"/>
      <c r="P632" s="358"/>
      <c r="Q632" s="358"/>
      <c r="R632" s="358"/>
      <c r="S632" s="358"/>
      <c r="T632" s="358"/>
      <c r="U632" s="358"/>
      <c r="V632" s="358"/>
      <c r="W632" s="358"/>
      <c r="X632" s="358"/>
      <c r="Y632" s="358"/>
      <c r="Z632" s="358"/>
      <c r="AA632" s="358"/>
      <c r="AB632" s="358"/>
      <c r="AC632" s="358"/>
      <c r="AD632" s="358"/>
      <c r="AE632" s="358"/>
      <c r="AF632" s="358"/>
      <c r="AG632" s="358"/>
      <c r="AH632" s="358"/>
      <c r="AI632" s="358"/>
      <c r="AJ632" s="358"/>
    </row>
    <row r="633" spans="1:36" ht="13.5" customHeight="1">
      <c r="A633" s="358"/>
      <c r="B633" s="358"/>
      <c r="C633" s="358"/>
      <c r="D633" s="358"/>
      <c r="E633" s="274"/>
      <c r="F633" s="358"/>
      <c r="G633" s="358"/>
      <c r="H633" s="358"/>
      <c r="I633" s="358"/>
      <c r="J633" s="358"/>
      <c r="K633" s="358"/>
      <c r="L633" s="358"/>
      <c r="M633" s="358"/>
      <c r="N633" s="358"/>
      <c r="O633" s="358"/>
      <c r="P633" s="358"/>
      <c r="Q633" s="358"/>
      <c r="R633" s="358"/>
      <c r="S633" s="358"/>
      <c r="T633" s="358"/>
      <c r="U633" s="358"/>
      <c r="V633" s="358"/>
      <c r="W633" s="358"/>
      <c r="X633" s="358"/>
      <c r="Y633" s="358"/>
      <c r="Z633" s="358"/>
      <c r="AA633" s="358"/>
      <c r="AB633" s="358"/>
      <c r="AC633" s="358"/>
      <c r="AD633" s="358"/>
      <c r="AE633" s="358"/>
      <c r="AF633" s="358"/>
      <c r="AG633" s="358"/>
      <c r="AH633" s="358"/>
      <c r="AI633" s="358"/>
      <c r="AJ633" s="358"/>
    </row>
    <row r="634" spans="1:36" ht="13.5" customHeight="1">
      <c r="A634" s="358"/>
      <c r="B634" s="358"/>
      <c r="C634" s="358"/>
      <c r="D634" s="358"/>
      <c r="E634" s="274"/>
      <c r="F634" s="358"/>
      <c r="G634" s="358"/>
      <c r="H634" s="358"/>
      <c r="I634" s="358"/>
      <c r="J634" s="358"/>
      <c r="K634" s="358"/>
      <c r="L634" s="358"/>
      <c r="M634" s="358"/>
      <c r="N634" s="358"/>
      <c r="O634" s="358"/>
      <c r="P634" s="358"/>
      <c r="Q634" s="358"/>
      <c r="R634" s="358"/>
      <c r="S634" s="358"/>
      <c r="T634" s="358"/>
      <c r="U634" s="358"/>
      <c r="V634" s="358"/>
      <c r="W634" s="358"/>
      <c r="X634" s="358"/>
      <c r="Y634" s="358"/>
      <c r="Z634" s="358"/>
      <c r="AA634" s="358"/>
      <c r="AB634" s="358"/>
      <c r="AC634" s="358"/>
      <c r="AD634" s="358"/>
      <c r="AE634" s="358"/>
      <c r="AF634" s="358"/>
      <c r="AG634" s="358"/>
      <c r="AH634" s="358"/>
      <c r="AI634" s="358"/>
      <c r="AJ634" s="358"/>
    </row>
    <row r="635" spans="1:36" ht="13.5" customHeight="1">
      <c r="A635" s="358"/>
      <c r="B635" s="358"/>
      <c r="C635" s="358"/>
      <c r="D635" s="358"/>
      <c r="E635" s="274"/>
      <c r="F635" s="358"/>
      <c r="G635" s="358"/>
      <c r="H635" s="358"/>
      <c r="I635" s="358"/>
      <c r="J635" s="358"/>
      <c r="K635" s="358"/>
      <c r="L635" s="358"/>
      <c r="M635" s="358"/>
      <c r="N635" s="358"/>
      <c r="O635" s="358"/>
      <c r="P635" s="358"/>
      <c r="Q635" s="358"/>
      <c r="R635" s="358"/>
      <c r="S635" s="358"/>
      <c r="T635" s="358"/>
      <c r="U635" s="358"/>
      <c r="V635" s="358"/>
      <c r="W635" s="358"/>
      <c r="X635" s="358"/>
      <c r="Y635" s="358"/>
      <c r="Z635" s="358"/>
      <c r="AA635" s="358"/>
      <c r="AB635" s="358"/>
      <c r="AC635" s="358"/>
      <c r="AD635" s="358"/>
      <c r="AE635" s="358"/>
      <c r="AF635" s="358"/>
      <c r="AG635" s="358"/>
      <c r="AH635" s="358"/>
      <c r="AI635" s="358"/>
      <c r="AJ635" s="358"/>
    </row>
    <row r="636" spans="1:36" ht="13.5" customHeight="1">
      <c r="A636" s="358"/>
      <c r="B636" s="358"/>
      <c r="C636" s="358"/>
      <c r="D636" s="358"/>
      <c r="E636" s="274"/>
      <c r="F636" s="358"/>
      <c r="G636" s="358"/>
      <c r="H636" s="358"/>
      <c r="I636" s="358"/>
      <c r="J636" s="358"/>
      <c r="K636" s="358"/>
      <c r="L636" s="358"/>
      <c r="M636" s="358"/>
      <c r="N636" s="358"/>
      <c r="O636" s="358"/>
      <c r="P636" s="358"/>
      <c r="Q636" s="358"/>
      <c r="R636" s="358"/>
      <c r="S636" s="358"/>
      <c r="T636" s="358"/>
      <c r="U636" s="358"/>
      <c r="V636" s="358"/>
      <c r="W636" s="358"/>
      <c r="X636" s="358"/>
      <c r="Y636" s="358"/>
      <c r="Z636" s="358"/>
      <c r="AA636" s="358"/>
      <c r="AB636" s="358"/>
      <c r="AC636" s="358"/>
      <c r="AD636" s="358"/>
      <c r="AE636" s="358"/>
      <c r="AF636" s="358"/>
      <c r="AG636" s="358"/>
      <c r="AH636" s="358"/>
      <c r="AI636" s="358"/>
      <c r="AJ636" s="358"/>
    </row>
    <row r="637" spans="1:36" ht="13.5" customHeight="1">
      <c r="A637" s="358"/>
      <c r="B637" s="358"/>
      <c r="C637" s="358"/>
      <c r="D637" s="358"/>
      <c r="E637" s="274"/>
      <c r="F637" s="358"/>
      <c r="G637" s="358"/>
      <c r="H637" s="358"/>
      <c r="I637" s="358"/>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row>
    <row r="638" spans="1:36" ht="13.5" customHeight="1">
      <c r="A638" s="358"/>
      <c r="B638" s="358"/>
      <c r="C638" s="358"/>
      <c r="D638" s="358"/>
      <c r="E638" s="274"/>
      <c r="F638" s="358"/>
      <c r="G638" s="358"/>
      <c r="H638" s="358"/>
      <c r="I638" s="358"/>
      <c r="J638" s="358"/>
      <c r="K638" s="358"/>
      <c r="L638" s="358"/>
      <c r="M638" s="358"/>
      <c r="N638" s="358"/>
      <c r="O638" s="358"/>
      <c r="P638" s="358"/>
      <c r="Q638" s="358"/>
      <c r="R638" s="358"/>
      <c r="S638" s="358"/>
      <c r="T638" s="358"/>
      <c r="U638" s="358"/>
      <c r="V638" s="358"/>
      <c r="W638" s="358"/>
      <c r="X638" s="358"/>
      <c r="Y638" s="358"/>
      <c r="Z638" s="358"/>
      <c r="AA638" s="358"/>
      <c r="AB638" s="358"/>
      <c r="AC638" s="358"/>
      <c r="AD638" s="358"/>
      <c r="AE638" s="358"/>
      <c r="AF638" s="358"/>
      <c r="AG638" s="358"/>
      <c r="AH638" s="358"/>
      <c r="AI638" s="358"/>
      <c r="AJ638" s="358"/>
    </row>
    <row r="639" spans="1:36" ht="13.5" customHeight="1">
      <c r="A639" s="358"/>
      <c r="B639" s="358"/>
      <c r="C639" s="358"/>
      <c r="D639" s="358"/>
      <c r="E639" s="274"/>
      <c r="F639" s="358"/>
      <c r="G639" s="358"/>
      <c r="H639" s="358"/>
      <c r="I639" s="358"/>
      <c r="J639" s="358"/>
      <c r="K639" s="358"/>
      <c r="L639" s="358"/>
      <c r="M639" s="358"/>
      <c r="N639" s="358"/>
      <c r="O639" s="358"/>
      <c r="P639" s="358"/>
      <c r="Q639" s="358"/>
      <c r="R639" s="358"/>
      <c r="S639" s="358"/>
      <c r="T639" s="358"/>
      <c r="U639" s="358"/>
      <c r="V639" s="358"/>
      <c r="W639" s="358"/>
      <c r="X639" s="358"/>
      <c r="Y639" s="358"/>
      <c r="Z639" s="358"/>
      <c r="AA639" s="358"/>
      <c r="AB639" s="358"/>
      <c r="AC639" s="358"/>
      <c r="AD639" s="358"/>
      <c r="AE639" s="358"/>
      <c r="AF639" s="358"/>
      <c r="AG639" s="358"/>
      <c r="AH639" s="358"/>
      <c r="AI639" s="358"/>
      <c r="AJ639" s="358"/>
    </row>
    <row r="640" spans="1:36" ht="13.5" customHeight="1">
      <c r="A640" s="358"/>
      <c r="B640" s="358"/>
      <c r="C640" s="358"/>
      <c r="D640" s="358"/>
      <c r="E640" s="274"/>
      <c r="F640" s="358"/>
      <c r="G640" s="358"/>
      <c r="H640" s="358"/>
      <c r="I640" s="358"/>
      <c r="J640" s="358"/>
      <c r="K640" s="358"/>
      <c r="L640" s="358"/>
      <c r="M640" s="358"/>
      <c r="N640" s="358"/>
      <c r="O640" s="358"/>
      <c r="P640" s="358"/>
      <c r="Q640" s="358"/>
      <c r="R640" s="358"/>
      <c r="S640" s="358"/>
      <c r="T640" s="358"/>
      <c r="U640" s="358"/>
      <c r="V640" s="358"/>
      <c r="W640" s="358"/>
      <c r="X640" s="358"/>
      <c r="Y640" s="358"/>
      <c r="Z640" s="358"/>
      <c r="AA640" s="358"/>
      <c r="AB640" s="358"/>
      <c r="AC640" s="358"/>
      <c r="AD640" s="358"/>
      <c r="AE640" s="358"/>
      <c r="AF640" s="358"/>
      <c r="AG640" s="358"/>
      <c r="AH640" s="358"/>
      <c r="AI640" s="358"/>
      <c r="AJ640" s="358"/>
    </row>
    <row r="641" spans="1:36" ht="13.5" customHeight="1">
      <c r="A641" s="358"/>
      <c r="B641" s="358"/>
      <c r="C641" s="358"/>
      <c r="D641" s="358"/>
      <c r="E641" s="274"/>
      <c r="F641" s="358"/>
      <c r="G641" s="358"/>
      <c r="H641" s="358"/>
      <c r="I641" s="358"/>
      <c r="J641" s="358"/>
      <c r="K641" s="358"/>
      <c r="L641" s="358"/>
      <c r="M641" s="358"/>
      <c r="N641" s="358"/>
      <c r="O641" s="358"/>
      <c r="P641" s="358"/>
      <c r="Q641" s="358"/>
      <c r="R641" s="358"/>
      <c r="S641" s="358"/>
      <c r="T641" s="358"/>
      <c r="U641" s="358"/>
      <c r="V641" s="358"/>
      <c r="W641" s="358"/>
      <c r="X641" s="358"/>
      <c r="Y641" s="358"/>
      <c r="Z641" s="358"/>
      <c r="AA641" s="358"/>
      <c r="AB641" s="358"/>
      <c r="AC641" s="358"/>
      <c r="AD641" s="358"/>
      <c r="AE641" s="358"/>
      <c r="AF641" s="358"/>
      <c r="AG641" s="358"/>
      <c r="AH641" s="358"/>
      <c r="AI641" s="358"/>
      <c r="AJ641" s="358"/>
    </row>
    <row r="642" spans="1:36" ht="13.5" customHeight="1">
      <c r="A642" s="358"/>
      <c r="B642" s="358"/>
      <c r="C642" s="358"/>
      <c r="D642" s="358"/>
      <c r="E642" s="274"/>
      <c r="F642" s="358"/>
      <c r="G642" s="358"/>
      <c r="H642" s="358"/>
      <c r="I642" s="358"/>
      <c r="J642" s="358"/>
      <c r="K642" s="358"/>
      <c r="L642" s="358"/>
      <c r="M642" s="358"/>
      <c r="N642" s="358"/>
      <c r="O642" s="358"/>
      <c r="P642" s="358"/>
      <c r="Q642" s="358"/>
      <c r="R642" s="358"/>
      <c r="S642" s="358"/>
      <c r="T642" s="358"/>
      <c r="U642" s="358"/>
      <c r="V642" s="358"/>
      <c r="W642" s="358"/>
      <c r="X642" s="358"/>
      <c r="Y642" s="358"/>
      <c r="Z642" s="358"/>
      <c r="AA642" s="358"/>
      <c r="AB642" s="358"/>
      <c r="AC642" s="358"/>
      <c r="AD642" s="358"/>
      <c r="AE642" s="358"/>
      <c r="AF642" s="358"/>
      <c r="AG642" s="358"/>
      <c r="AH642" s="358"/>
      <c r="AI642" s="358"/>
      <c r="AJ642" s="358"/>
    </row>
    <row r="643" spans="1:36" ht="13.5" customHeight="1">
      <c r="A643" s="358"/>
      <c r="B643" s="358"/>
      <c r="C643" s="358"/>
      <c r="D643" s="358"/>
      <c r="E643" s="274"/>
      <c r="F643" s="358"/>
      <c r="G643" s="358"/>
      <c r="H643" s="358"/>
      <c r="I643" s="358"/>
      <c r="J643" s="358"/>
      <c r="K643" s="358"/>
      <c r="L643" s="358"/>
      <c r="M643" s="358"/>
      <c r="N643" s="358"/>
      <c r="O643" s="358"/>
      <c r="P643" s="358"/>
      <c r="Q643" s="358"/>
      <c r="R643" s="358"/>
      <c r="S643" s="358"/>
      <c r="T643" s="358"/>
      <c r="U643" s="358"/>
      <c r="V643" s="358"/>
      <c r="W643" s="358"/>
      <c r="X643" s="358"/>
      <c r="Y643" s="358"/>
      <c r="Z643" s="358"/>
      <c r="AA643" s="358"/>
      <c r="AB643" s="358"/>
      <c r="AC643" s="358"/>
      <c r="AD643" s="358"/>
      <c r="AE643" s="358"/>
      <c r="AF643" s="358"/>
      <c r="AG643" s="358"/>
      <c r="AH643" s="358"/>
      <c r="AI643" s="358"/>
      <c r="AJ643" s="358"/>
    </row>
    <row r="644" spans="1:36" ht="13.5" customHeight="1">
      <c r="A644" s="358"/>
      <c r="B644" s="358"/>
      <c r="C644" s="358"/>
      <c r="D644" s="358"/>
      <c r="E644" s="274"/>
      <c r="F644" s="358"/>
      <c r="G644" s="358"/>
      <c r="H644" s="358"/>
      <c r="I644" s="358"/>
      <c r="J644" s="358"/>
      <c r="K644" s="358"/>
      <c r="L644" s="358"/>
      <c r="M644" s="358"/>
      <c r="N644" s="358"/>
      <c r="O644" s="358"/>
      <c r="P644" s="358"/>
      <c r="Q644" s="358"/>
      <c r="R644" s="358"/>
      <c r="S644" s="358"/>
      <c r="T644" s="358"/>
      <c r="U644" s="358"/>
      <c r="V644" s="358"/>
      <c r="W644" s="358"/>
      <c r="X644" s="358"/>
      <c r="Y644" s="358"/>
      <c r="Z644" s="358"/>
      <c r="AA644" s="358"/>
      <c r="AB644" s="358"/>
      <c r="AC644" s="358"/>
      <c r="AD644" s="358"/>
      <c r="AE644" s="358"/>
      <c r="AF644" s="358"/>
      <c r="AG644" s="358"/>
      <c r="AH644" s="358"/>
      <c r="AI644" s="358"/>
      <c r="AJ644" s="358"/>
    </row>
    <row r="645" spans="1:36" ht="13.5" customHeight="1">
      <c r="A645" s="358"/>
      <c r="B645" s="358"/>
      <c r="C645" s="358"/>
      <c r="D645" s="358"/>
      <c r="E645" s="274"/>
      <c r="F645" s="358"/>
      <c r="G645" s="358"/>
      <c r="H645" s="358"/>
      <c r="I645" s="358"/>
      <c r="J645" s="358"/>
      <c r="K645" s="358"/>
      <c r="L645" s="358"/>
      <c r="M645" s="358"/>
      <c r="N645" s="358"/>
      <c r="O645" s="358"/>
      <c r="P645" s="358"/>
      <c r="Q645" s="358"/>
      <c r="R645" s="358"/>
      <c r="S645" s="358"/>
      <c r="T645" s="358"/>
      <c r="U645" s="358"/>
      <c r="V645" s="358"/>
      <c r="W645" s="358"/>
      <c r="X645" s="358"/>
      <c r="Y645" s="358"/>
      <c r="Z645" s="358"/>
      <c r="AA645" s="358"/>
      <c r="AB645" s="358"/>
      <c r="AC645" s="358"/>
      <c r="AD645" s="358"/>
      <c r="AE645" s="358"/>
      <c r="AF645" s="358"/>
      <c r="AG645" s="358"/>
      <c r="AH645" s="358"/>
      <c r="AI645" s="358"/>
      <c r="AJ645" s="358"/>
    </row>
    <row r="646" spans="1:36" ht="13.5" customHeight="1">
      <c r="A646" s="358"/>
      <c r="B646" s="358"/>
      <c r="C646" s="358"/>
      <c r="D646" s="358"/>
      <c r="E646" s="274"/>
      <c r="F646" s="358"/>
      <c r="G646" s="358"/>
      <c r="H646" s="358"/>
      <c r="I646" s="358"/>
      <c r="J646" s="358"/>
      <c r="K646" s="358"/>
      <c r="L646" s="358"/>
      <c r="M646" s="358"/>
      <c r="N646" s="358"/>
      <c r="O646" s="358"/>
      <c r="P646" s="358"/>
      <c r="Q646" s="358"/>
      <c r="R646" s="358"/>
      <c r="S646" s="358"/>
      <c r="T646" s="358"/>
      <c r="U646" s="358"/>
      <c r="V646" s="358"/>
      <c r="W646" s="358"/>
      <c r="X646" s="358"/>
      <c r="Y646" s="358"/>
      <c r="Z646" s="358"/>
      <c r="AA646" s="358"/>
      <c r="AB646" s="358"/>
      <c r="AC646" s="358"/>
      <c r="AD646" s="358"/>
      <c r="AE646" s="358"/>
      <c r="AF646" s="358"/>
      <c r="AG646" s="358"/>
      <c r="AH646" s="358"/>
      <c r="AI646" s="358"/>
      <c r="AJ646" s="358"/>
    </row>
    <row r="647" spans="1:36" ht="13.5" customHeight="1">
      <c r="A647" s="358"/>
      <c r="B647" s="358"/>
      <c r="C647" s="358"/>
      <c r="D647" s="358"/>
      <c r="E647" s="274"/>
      <c r="F647" s="358"/>
      <c r="G647" s="358"/>
      <c r="H647" s="358"/>
      <c r="I647" s="358"/>
      <c r="J647" s="358"/>
      <c r="K647" s="358"/>
      <c r="L647" s="358"/>
      <c r="M647" s="358"/>
      <c r="N647" s="358"/>
      <c r="O647" s="358"/>
      <c r="P647" s="358"/>
      <c r="Q647" s="358"/>
      <c r="R647" s="358"/>
      <c r="S647" s="358"/>
      <c r="T647" s="358"/>
      <c r="U647" s="358"/>
      <c r="V647" s="358"/>
      <c r="W647" s="358"/>
      <c r="X647" s="358"/>
      <c r="Y647" s="358"/>
      <c r="Z647" s="358"/>
      <c r="AA647" s="358"/>
      <c r="AB647" s="358"/>
      <c r="AC647" s="358"/>
      <c r="AD647" s="358"/>
      <c r="AE647" s="358"/>
      <c r="AF647" s="358"/>
      <c r="AG647" s="358"/>
      <c r="AH647" s="358"/>
      <c r="AI647" s="358"/>
      <c r="AJ647" s="358"/>
    </row>
    <row r="648" spans="1:36" ht="13.5" customHeight="1">
      <c r="A648" s="358"/>
      <c r="B648" s="358"/>
      <c r="C648" s="358"/>
      <c r="D648" s="358"/>
      <c r="E648" s="274"/>
      <c r="F648" s="358"/>
      <c r="G648" s="358"/>
      <c r="H648" s="358"/>
      <c r="I648" s="358"/>
      <c r="J648" s="358"/>
      <c r="K648" s="358"/>
      <c r="L648" s="358"/>
      <c r="M648" s="358"/>
      <c r="N648" s="358"/>
      <c r="O648" s="358"/>
      <c r="P648" s="358"/>
      <c r="Q648" s="358"/>
      <c r="R648" s="358"/>
      <c r="S648" s="358"/>
      <c r="T648" s="358"/>
      <c r="U648" s="358"/>
      <c r="V648" s="358"/>
      <c r="W648" s="358"/>
      <c r="X648" s="358"/>
      <c r="Y648" s="358"/>
      <c r="Z648" s="358"/>
      <c r="AA648" s="358"/>
      <c r="AB648" s="358"/>
      <c r="AC648" s="358"/>
      <c r="AD648" s="358"/>
      <c r="AE648" s="358"/>
      <c r="AF648" s="358"/>
      <c r="AG648" s="358"/>
      <c r="AH648" s="358"/>
      <c r="AI648" s="358"/>
      <c r="AJ648" s="358"/>
    </row>
    <row r="649" spans="1:36" ht="13.5" customHeight="1">
      <c r="A649" s="358"/>
      <c r="B649" s="358"/>
      <c r="C649" s="358"/>
      <c r="D649" s="358"/>
      <c r="E649" s="274"/>
      <c r="F649" s="358"/>
      <c r="G649" s="358"/>
      <c r="H649" s="358"/>
      <c r="I649" s="358"/>
      <c r="J649" s="358"/>
      <c r="K649" s="358"/>
      <c r="L649" s="358"/>
      <c r="M649" s="358"/>
      <c r="N649" s="358"/>
      <c r="O649" s="358"/>
      <c r="P649" s="358"/>
      <c r="Q649" s="358"/>
      <c r="R649" s="358"/>
      <c r="S649" s="358"/>
      <c r="T649" s="358"/>
      <c r="U649" s="358"/>
      <c r="V649" s="358"/>
      <c r="W649" s="358"/>
      <c r="X649" s="358"/>
      <c r="Y649" s="358"/>
      <c r="Z649" s="358"/>
      <c r="AA649" s="358"/>
      <c r="AB649" s="358"/>
      <c r="AC649" s="358"/>
      <c r="AD649" s="358"/>
      <c r="AE649" s="358"/>
      <c r="AF649" s="358"/>
      <c r="AG649" s="358"/>
      <c r="AH649" s="358"/>
      <c r="AI649" s="358"/>
      <c r="AJ649" s="358"/>
    </row>
    <row r="650" spans="1:36" ht="13.5" customHeight="1">
      <c r="A650" s="358"/>
      <c r="B650" s="358"/>
      <c r="C650" s="358"/>
      <c r="D650" s="358"/>
      <c r="E650" s="274"/>
      <c r="F650" s="358"/>
      <c r="G650" s="358"/>
      <c r="H650" s="358"/>
      <c r="I650" s="358"/>
      <c r="J650" s="358"/>
      <c r="K650" s="358"/>
      <c r="L650" s="358"/>
      <c r="M650" s="358"/>
      <c r="N650" s="358"/>
      <c r="O650" s="358"/>
      <c r="P650" s="358"/>
      <c r="Q650" s="358"/>
      <c r="R650" s="358"/>
      <c r="S650" s="358"/>
      <c r="T650" s="358"/>
      <c r="U650" s="358"/>
      <c r="V650" s="358"/>
      <c r="W650" s="358"/>
      <c r="X650" s="358"/>
      <c r="Y650" s="358"/>
      <c r="Z650" s="358"/>
      <c r="AA650" s="358"/>
      <c r="AB650" s="358"/>
      <c r="AC650" s="358"/>
      <c r="AD650" s="358"/>
      <c r="AE650" s="358"/>
      <c r="AF650" s="358"/>
      <c r="AG650" s="358"/>
      <c r="AH650" s="358"/>
      <c r="AI650" s="358"/>
      <c r="AJ650" s="358"/>
    </row>
    <row r="651" spans="1:36" ht="13.5" customHeight="1">
      <c r="A651" s="358"/>
      <c r="B651" s="358"/>
      <c r="C651" s="358"/>
      <c r="D651" s="358"/>
      <c r="E651" s="274"/>
      <c r="F651" s="358"/>
      <c r="G651" s="358"/>
      <c r="H651" s="358"/>
      <c r="I651" s="358"/>
      <c r="J651" s="358"/>
      <c r="K651" s="358"/>
      <c r="L651" s="358"/>
      <c r="M651" s="358"/>
      <c r="N651" s="358"/>
      <c r="O651" s="358"/>
      <c r="P651" s="358"/>
      <c r="Q651" s="358"/>
      <c r="R651" s="358"/>
      <c r="S651" s="358"/>
      <c r="T651" s="358"/>
      <c r="U651" s="358"/>
      <c r="V651" s="358"/>
      <c r="W651" s="358"/>
      <c r="X651" s="358"/>
      <c r="Y651" s="358"/>
      <c r="Z651" s="358"/>
      <c r="AA651" s="358"/>
      <c r="AB651" s="358"/>
      <c r="AC651" s="358"/>
      <c r="AD651" s="358"/>
      <c r="AE651" s="358"/>
      <c r="AF651" s="358"/>
      <c r="AG651" s="358"/>
      <c r="AH651" s="358"/>
      <c r="AI651" s="358"/>
      <c r="AJ651" s="358"/>
    </row>
    <row r="652" spans="1:36" ht="13.5" customHeight="1">
      <c r="A652" s="358"/>
      <c r="B652" s="358"/>
      <c r="C652" s="358"/>
      <c r="D652" s="358"/>
      <c r="E652" s="274"/>
      <c r="F652" s="358"/>
      <c r="G652" s="358"/>
      <c r="H652" s="358"/>
      <c r="I652" s="358"/>
      <c r="J652" s="358"/>
      <c r="K652" s="358"/>
      <c r="L652" s="358"/>
      <c r="M652" s="358"/>
      <c r="N652" s="358"/>
      <c r="O652" s="358"/>
      <c r="P652" s="358"/>
      <c r="Q652" s="358"/>
      <c r="R652" s="358"/>
      <c r="S652" s="358"/>
      <c r="T652" s="358"/>
      <c r="U652" s="358"/>
      <c r="V652" s="358"/>
      <c r="W652" s="358"/>
      <c r="X652" s="358"/>
      <c r="Y652" s="358"/>
      <c r="Z652" s="358"/>
      <c r="AA652" s="358"/>
      <c r="AB652" s="358"/>
      <c r="AC652" s="358"/>
      <c r="AD652" s="358"/>
      <c r="AE652" s="358"/>
      <c r="AF652" s="358"/>
      <c r="AG652" s="358"/>
      <c r="AH652" s="358"/>
      <c r="AI652" s="358"/>
      <c r="AJ652" s="358"/>
    </row>
    <row r="653" spans="1:36" ht="13.5" customHeight="1">
      <c r="A653" s="358"/>
      <c r="B653" s="358"/>
      <c r="C653" s="358"/>
      <c r="D653" s="358"/>
      <c r="E653" s="274"/>
      <c r="F653" s="358"/>
      <c r="G653" s="358"/>
      <c r="H653" s="358"/>
      <c r="I653" s="358"/>
      <c r="J653" s="358"/>
      <c r="K653" s="358"/>
      <c r="L653" s="358"/>
      <c r="M653" s="358"/>
      <c r="N653" s="358"/>
      <c r="O653" s="358"/>
      <c r="P653" s="358"/>
      <c r="Q653" s="358"/>
      <c r="R653" s="358"/>
      <c r="S653" s="358"/>
      <c r="T653" s="358"/>
      <c r="U653" s="358"/>
      <c r="V653" s="358"/>
      <c r="W653" s="358"/>
      <c r="X653" s="358"/>
      <c r="Y653" s="358"/>
      <c r="Z653" s="358"/>
      <c r="AA653" s="358"/>
      <c r="AB653" s="358"/>
      <c r="AC653" s="358"/>
      <c r="AD653" s="358"/>
      <c r="AE653" s="358"/>
      <c r="AF653" s="358"/>
      <c r="AG653" s="358"/>
      <c r="AH653" s="358"/>
      <c r="AI653" s="358"/>
      <c r="AJ653" s="358"/>
    </row>
    <row r="654" spans="1:36" ht="13.5" customHeight="1">
      <c r="A654" s="358"/>
      <c r="B654" s="358"/>
      <c r="C654" s="358"/>
      <c r="D654" s="358"/>
      <c r="E654" s="274"/>
      <c r="F654" s="358"/>
      <c r="G654" s="358"/>
      <c r="H654" s="358"/>
      <c r="I654" s="358"/>
      <c r="J654" s="358"/>
      <c r="K654" s="358"/>
      <c r="L654" s="358"/>
      <c r="M654" s="358"/>
      <c r="N654" s="358"/>
      <c r="O654" s="358"/>
      <c r="P654" s="358"/>
      <c r="Q654" s="358"/>
      <c r="R654" s="358"/>
      <c r="S654" s="358"/>
      <c r="T654" s="358"/>
      <c r="U654" s="358"/>
      <c r="V654" s="358"/>
      <c r="W654" s="358"/>
      <c r="X654" s="358"/>
      <c r="Y654" s="358"/>
      <c r="Z654" s="358"/>
      <c r="AA654" s="358"/>
      <c r="AB654" s="358"/>
      <c r="AC654" s="358"/>
      <c r="AD654" s="358"/>
      <c r="AE654" s="358"/>
      <c r="AF654" s="358"/>
      <c r="AG654" s="358"/>
      <c r="AH654" s="358"/>
      <c r="AI654" s="358"/>
      <c r="AJ654" s="358"/>
    </row>
    <row r="655" spans="1:36" ht="13.5" customHeight="1">
      <c r="A655" s="358"/>
      <c r="B655" s="358"/>
      <c r="C655" s="358"/>
      <c r="D655" s="358"/>
      <c r="E655" s="274"/>
      <c r="F655" s="358"/>
      <c r="G655" s="358"/>
      <c r="H655" s="358"/>
      <c r="I655" s="358"/>
      <c r="J655" s="358"/>
      <c r="K655" s="358"/>
      <c r="L655" s="358"/>
      <c r="M655" s="358"/>
      <c r="N655" s="358"/>
      <c r="O655" s="358"/>
      <c r="P655" s="358"/>
      <c r="Q655" s="358"/>
      <c r="R655" s="358"/>
      <c r="S655" s="358"/>
      <c r="T655" s="358"/>
      <c r="U655" s="358"/>
      <c r="V655" s="358"/>
      <c r="W655" s="358"/>
      <c r="X655" s="358"/>
      <c r="Y655" s="358"/>
      <c r="Z655" s="358"/>
      <c r="AA655" s="358"/>
      <c r="AB655" s="358"/>
      <c r="AC655" s="358"/>
      <c r="AD655" s="358"/>
      <c r="AE655" s="358"/>
      <c r="AF655" s="358"/>
      <c r="AG655" s="358"/>
      <c r="AH655" s="358"/>
      <c r="AI655" s="358"/>
      <c r="AJ655" s="358"/>
    </row>
    <row r="656" spans="1:36" ht="13.5" customHeight="1">
      <c r="A656" s="358"/>
      <c r="B656" s="358"/>
      <c r="C656" s="358"/>
      <c r="D656" s="358"/>
      <c r="E656" s="274"/>
      <c r="F656" s="358"/>
      <c r="G656" s="358"/>
      <c r="H656" s="358"/>
      <c r="I656" s="358"/>
      <c r="J656" s="358"/>
      <c r="K656" s="358"/>
      <c r="L656" s="358"/>
      <c r="M656" s="358"/>
      <c r="N656" s="358"/>
      <c r="O656" s="358"/>
      <c r="P656" s="358"/>
      <c r="Q656" s="358"/>
      <c r="R656" s="358"/>
      <c r="S656" s="358"/>
      <c r="T656" s="358"/>
      <c r="U656" s="358"/>
      <c r="V656" s="358"/>
      <c r="W656" s="358"/>
      <c r="X656" s="358"/>
      <c r="Y656" s="358"/>
      <c r="Z656" s="358"/>
      <c r="AA656" s="358"/>
      <c r="AB656" s="358"/>
      <c r="AC656" s="358"/>
      <c r="AD656" s="358"/>
      <c r="AE656" s="358"/>
      <c r="AF656" s="358"/>
      <c r="AG656" s="358"/>
      <c r="AH656" s="358"/>
      <c r="AI656" s="358"/>
      <c r="AJ656" s="358"/>
    </row>
    <row r="657" spans="1:36" ht="13.5" customHeight="1">
      <c r="A657" s="358"/>
      <c r="B657" s="358"/>
      <c r="C657" s="358"/>
      <c r="D657" s="358"/>
      <c r="E657" s="274"/>
      <c r="F657" s="358"/>
      <c r="G657" s="358"/>
      <c r="H657" s="358"/>
      <c r="I657" s="358"/>
      <c r="J657" s="358"/>
      <c r="K657" s="358"/>
      <c r="L657" s="358"/>
      <c r="M657" s="358"/>
      <c r="N657" s="358"/>
      <c r="O657" s="358"/>
      <c r="P657" s="358"/>
      <c r="Q657" s="358"/>
      <c r="R657" s="358"/>
      <c r="S657" s="358"/>
      <c r="T657" s="358"/>
      <c r="U657" s="358"/>
      <c r="V657" s="358"/>
      <c r="W657" s="358"/>
      <c r="X657" s="358"/>
      <c r="Y657" s="358"/>
      <c r="Z657" s="358"/>
      <c r="AA657" s="358"/>
      <c r="AB657" s="358"/>
      <c r="AC657" s="358"/>
      <c r="AD657" s="358"/>
      <c r="AE657" s="358"/>
      <c r="AF657" s="358"/>
      <c r="AG657" s="358"/>
      <c r="AH657" s="358"/>
      <c r="AI657" s="358"/>
      <c r="AJ657" s="358"/>
    </row>
    <row r="658" spans="1:36" ht="13.5" customHeight="1">
      <c r="A658" s="358"/>
      <c r="B658" s="358"/>
      <c r="C658" s="358"/>
      <c r="D658" s="358"/>
      <c r="E658" s="274"/>
      <c r="F658" s="358"/>
      <c r="G658" s="358"/>
      <c r="H658" s="358"/>
      <c r="I658" s="358"/>
      <c r="J658" s="358"/>
      <c r="K658" s="358"/>
      <c r="L658" s="358"/>
      <c r="M658" s="358"/>
      <c r="N658" s="358"/>
      <c r="O658" s="358"/>
      <c r="P658" s="358"/>
      <c r="Q658" s="358"/>
      <c r="R658" s="358"/>
      <c r="S658" s="358"/>
      <c r="T658" s="358"/>
      <c r="U658" s="358"/>
      <c r="V658" s="358"/>
      <c r="W658" s="358"/>
      <c r="X658" s="358"/>
      <c r="Y658" s="358"/>
      <c r="Z658" s="358"/>
      <c r="AA658" s="358"/>
      <c r="AB658" s="358"/>
      <c r="AC658" s="358"/>
      <c r="AD658" s="358"/>
      <c r="AE658" s="358"/>
      <c r="AF658" s="358"/>
      <c r="AG658" s="358"/>
      <c r="AH658" s="358"/>
      <c r="AI658" s="358"/>
      <c r="AJ658" s="358"/>
    </row>
    <row r="659" spans="1:36" ht="13.5" customHeight="1">
      <c r="A659" s="358"/>
      <c r="B659" s="358"/>
      <c r="C659" s="358"/>
      <c r="D659" s="358"/>
      <c r="E659" s="274"/>
      <c r="F659" s="358"/>
      <c r="G659" s="358"/>
      <c r="H659" s="358"/>
      <c r="I659" s="358"/>
      <c r="J659" s="358"/>
      <c r="K659" s="358"/>
      <c r="L659" s="358"/>
      <c r="M659" s="358"/>
      <c r="N659" s="358"/>
      <c r="O659" s="358"/>
      <c r="P659" s="358"/>
      <c r="Q659" s="358"/>
      <c r="R659" s="358"/>
      <c r="S659" s="358"/>
      <c r="T659" s="358"/>
      <c r="U659" s="358"/>
      <c r="V659" s="358"/>
      <c r="W659" s="358"/>
      <c r="X659" s="358"/>
      <c r="Y659" s="358"/>
      <c r="Z659" s="358"/>
      <c r="AA659" s="358"/>
      <c r="AB659" s="358"/>
      <c r="AC659" s="358"/>
      <c r="AD659" s="358"/>
      <c r="AE659" s="358"/>
      <c r="AF659" s="358"/>
      <c r="AG659" s="358"/>
      <c r="AH659" s="358"/>
      <c r="AI659" s="358"/>
      <c r="AJ659" s="358"/>
    </row>
    <row r="660" spans="1:36" ht="13.5" customHeight="1">
      <c r="A660" s="358"/>
      <c r="B660" s="358"/>
      <c r="C660" s="358"/>
      <c r="D660" s="358"/>
      <c r="E660" s="274"/>
      <c r="F660" s="358"/>
      <c r="G660" s="358"/>
      <c r="H660" s="358"/>
      <c r="I660" s="358"/>
      <c r="J660" s="358"/>
      <c r="K660" s="358"/>
      <c r="L660" s="358"/>
      <c r="M660" s="358"/>
      <c r="N660" s="358"/>
      <c r="O660" s="358"/>
      <c r="P660" s="358"/>
      <c r="Q660" s="358"/>
      <c r="R660" s="358"/>
      <c r="S660" s="358"/>
      <c r="T660" s="358"/>
      <c r="U660" s="358"/>
      <c r="V660" s="358"/>
      <c r="W660" s="358"/>
      <c r="X660" s="358"/>
      <c r="Y660" s="358"/>
      <c r="Z660" s="358"/>
      <c r="AA660" s="358"/>
      <c r="AB660" s="358"/>
      <c r="AC660" s="358"/>
      <c r="AD660" s="358"/>
      <c r="AE660" s="358"/>
      <c r="AF660" s="358"/>
      <c r="AG660" s="358"/>
      <c r="AH660" s="358"/>
      <c r="AI660" s="358"/>
      <c r="AJ660" s="358"/>
    </row>
    <row r="661" spans="1:36" ht="13.5" customHeight="1">
      <c r="A661" s="358"/>
      <c r="B661" s="358"/>
      <c r="C661" s="358"/>
      <c r="D661" s="358"/>
      <c r="E661" s="274"/>
      <c r="F661" s="358"/>
      <c r="G661" s="358"/>
      <c r="H661" s="358"/>
      <c r="I661" s="358"/>
      <c r="J661" s="358"/>
      <c r="K661" s="358"/>
      <c r="L661" s="358"/>
      <c r="M661" s="358"/>
      <c r="N661" s="358"/>
      <c r="O661" s="358"/>
      <c r="P661" s="358"/>
      <c r="Q661" s="358"/>
      <c r="R661" s="358"/>
      <c r="S661" s="358"/>
      <c r="T661" s="358"/>
      <c r="U661" s="358"/>
      <c r="V661" s="358"/>
      <c r="W661" s="358"/>
      <c r="X661" s="358"/>
      <c r="Y661" s="358"/>
      <c r="Z661" s="358"/>
      <c r="AA661" s="358"/>
      <c r="AB661" s="358"/>
      <c r="AC661" s="358"/>
      <c r="AD661" s="358"/>
      <c r="AE661" s="358"/>
      <c r="AF661" s="358"/>
      <c r="AG661" s="358"/>
      <c r="AH661" s="358"/>
      <c r="AI661" s="358"/>
      <c r="AJ661" s="358"/>
    </row>
    <row r="662" spans="1:36" ht="13.5" customHeight="1">
      <c r="A662" s="358"/>
      <c r="B662" s="358"/>
      <c r="C662" s="358"/>
      <c r="D662" s="358"/>
      <c r="E662" s="274"/>
      <c r="F662" s="358"/>
      <c r="G662" s="358"/>
      <c r="H662" s="358"/>
      <c r="I662" s="358"/>
      <c r="J662" s="358"/>
      <c r="K662" s="358"/>
      <c r="L662" s="358"/>
      <c r="M662" s="358"/>
      <c r="N662" s="358"/>
      <c r="O662" s="358"/>
      <c r="P662" s="358"/>
      <c r="Q662" s="358"/>
      <c r="R662" s="358"/>
      <c r="S662" s="358"/>
      <c r="T662" s="358"/>
      <c r="U662" s="358"/>
      <c r="V662" s="358"/>
      <c r="W662" s="358"/>
      <c r="X662" s="358"/>
      <c r="Y662" s="358"/>
      <c r="Z662" s="358"/>
      <c r="AA662" s="358"/>
      <c r="AB662" s="358"/>
      <c r="AC662" s="358"/>
      <c r="AD662" s="358"/>
      <c r="AE662" s="358"/>
      <c r="AF662" s="358"/>
      <c r="AG662" s="358"/>
      <c r="AH662" s="358"/>
      <c r="AI662" s="358"/>
      <c r="AJ662" s="358"/>
    </row>
    <row r="663" spans="1:36" ht="13.5" customHeight="1">
      <c r="A663" s="358"/>
      <c r="B663" s="358"/>
      <c r="C663" s="358"/>
      <c r="D663" s="358"/>
      <c r="E663" s="274"/>
      <c r="F663" s="358"/>
      <c r="G663" s="358"/>
      <c r="H663" s="358"/>
      <c r="I663" s="358"/>
      <c r="J663" s="358"/>
      <c r="K663" s="358"/>
      <c r="L663" s="358"/>
      <c r="M663" s="358"/>
      <c r="N663" s="358"/>
      <c r="O663" s="358"/>
      <c r="P663" s="358"/>
      <c r="Q663" s="358"/>
      <c r="R663" s="358"/>
      <c r="S663" s="358"/>
      <c r="T663" s="358"/>
      <c r="U663" s="358"/>
      <c r="V663" s="358"/>
      <c r="W663" s="358"/>
      <c r="X663" s="358"/>
      <c r="Y663" s="358"/>
      <c r="Z663" s="358"/>
      <c r="AA663" s="358"/>
      <c r="AB663" s="358"/>
      <c r="AC663" s="358"/>
      <c r="AD663" s="358"/>
      <c r="AE663" s="358"/>
      <c r="AF663" s="358"/>
      <c r="AG663" s="358"/>
      <c r="AH663" s="358"/>
      <c r="AI663" s="358"/>
      <c r="AJ663" s="358"/>
    </row>
    <row r="664" spans="1:36" ht="13.5" customHeight="1">
      <c r="A664" s="358"/>
      <c r="B664" s="358"/>
      <c r="C664" s="358"/>
      <c r="D664" s="358"/>
      <c r="E664" s="274"/>
      <c r="F664" s="358"/>
      <c r="G664" s="358"/>
      <c r="H664" s="358"/>
      <c r="I664" s="358"/>
      <c r="J664" s="358"/>
      <c r="K664" s="358"/>
      <c r="L664" s="358"/>
      <c r="M664" s="358"/>
      <c r="N664" s="358"/>
      <c r="O664" s="358"/>
      <c r="P664" s="358"/>
      <c r="Q664" s="358"/>
      <c r="R664" s="358"/>
      <c r="S664" s="358"/>
      <c r="T664" s="358"/>
      <c r="U664" s="358"/>
      <c r="V664" s="358"/>
      <c r="W664" s="358"/>
      <c r="X664" s="358"/>
      <c r="Y664" s="358"/>
      <c r="Z664" s="358"/>
      <c r="AA664" s="358"/>
      <c r="AB664" s="358"/>
      <c r="AC664" s="358"/>
      <c r="AD664" s="358"/>
      <c r="AE664" s="358"/>
      <c r="AF664" s="358"/>
      <c r="AG664" s="358"/>
      <c r="AH664" s="358"/>
      <c r="AI664" s="358"/>
      <c r="AJ664" s="358"/>
    </row>
    <row r="665" spans="1:36" ht="13.5" customHeight="1">
      <c r="A665" s="358"/>
      <c r="B665" s="358"/>
      <c r="C665" s="358"/>
      <c r="D665" s="358"/>
      <c r="E665" s="274"/>
      <c r="F665" s="358"/>
      <c r="G665" s="358"/>
      <c r="H665" s="358"/>
      <c r="I665" s="358"/>
      <c r="J665" s="358"/>
      <c r="K665" s="358"/>
      <c r="L665" s="358"/>
      <c r="M665" s="358"/>
      <c r="N665" s="358"/>
      <c r="O665" s="358"/>
      <c r="P665" s="358"/>
      <c r="Q665" s="358"/>
      <c r="R665" s="358"/>
      <c r="S665" s="358"/>
      <c r="T665" s="358"/>
      <c r="U665" s="358"/>
      <c r="V665" s="358"/>
      <c r="W665" s="358"/>
      <c r="X665" s="358"/>
      <c r="Y665" s="358"/>
      <c r="Z665" s="358"/>
      <c r="AA665" s="358"/>
      <c r="AB665" s="358"/>
      <c r="AC665" s="358"/>
      <c r="AD665" s="358"/>
      <c r="AE665" s="358"/>
      <c r="AF665" s="358"/>
      <c r="AG665" s="358"/>
      <c r="AH665" s="358"/>
      <c r="AI665" s="358"/>
      <c r="AJ665" s="358"/>
    </row>
    <row r="666" spans="1:36" ht="13.5" customHeight="1">
      <c r="A666" s="358"/>
      <c r="B666" s="358"/>
      <c r="C666" s="358"/>
      <c r="D666" s="358"/>
      <c r="E666" s="274"/>
      <c r="F666" s="358"/>
      <c r="G666" s="358"/>
      <c r="H666" s="358"/>
      <c r="I666" s="358"/>
      <c r="J666" s="358"/>
      <c r="K666" s="358"/>
      <c r="L666" s="358"/>
      <c r="M666" s="358"/>
      <c r="N666" s="358"/>
      <c r="O666" s="358"/>
      <c r="P666" s="358"/>
      <c r="Q666" s="358"/>
      <c r="R666" s="358"/>
      <c r="S666" s="358"/>
      <c r="T666" s="358"/>
      <c r="U666" s="358"/>
      <c r="V666" s="358"/>
      <c r="W666" s="358"/>
      <c r="X666" s="358"/>
      <c r="Y666" s="358"/>
      <c r="Z666" s="358"/>
      <c r="AA666" s="358"/>
      <c r="AB666" s="358"/>
      <c r="AC666" s="358"/>
      <c r="AD666" s="358"/>
      <c r="AE666" s="358"/>
      <c r="AF666" s="358"/>
      <c r="AG666" s="358"/>
      <c r="AH666" s="358"/>
      <c r="AI666" s="358"/>
      <c r="AJ666" s="358"/>
    </row>
    <row r="667" spans="1:36" ht="13.5" customHeight="1">
      <c r="A667" s="358"/>
      <c r="B667" s="358"/>
      <c r="C667" s="358"/>
      <c r="D667" s="358"/>
      <c r="E667" s="274"/>
      <c r="F667" s="358"/>
      <c r="G667" s="358"/>
      <c r="H667" s="358"/>
      <c r="I667" s="358"/>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358"/>
      <c r="AF667" s="358"/>
      <c r="AG667" s="358"/>
      <c r="AH667" s="358"/>
      <c r="AI667" s="358"/>
      <c r="AJ667" s="358"/>
    </row>
    <row r="668" spans="1:36" ht="13.5" customHeight="1">
      <c r="A668" s="358"/>
      <c r="B668" s="358"/>
      <c r="C668" s="358"/>
      <c r="D668" s="358"/>
      <c r="E668" s="274"/>
      <c r="F668" s="358"/>
      <c r="G668" s="358"/>
      <c r="H668" s="358"/>
      <c r="I668" s="358"/>
      <c r="J668" s="358"/>
      <c r="K668" s="358"/>
      <c r="L668" s="358"/>
      <c r="M668" s="358"/>
      <c r="N668" s="358"/>
      <c r="O668" s="358"/>
      <c r="P668" s="358"/>
      <c r="Q668" s="358"/>
      <c r="R668" s="358"/>
      <c r="S668" s="358"/>
      <c r="T668" s="358"/>
      <c r="U668" s="358"/>
      <c r="V668" s="358"/>
      <c r="W668" s="358"/>
      <c r="X668" s="358"/>
      <c r="Y668" s="358"/>
      <c r="Z668" s="358"/>
      <c r="AA668" s="358"/>
      <c r="AB668" s="358"/>
      <c r="AC668" s="358"/>
      <c r="AD668" s="358"/>
      <c r="AE668" s="358"/>
      <c r="AF668" s="358"/>
      <c r="AG668" s="358"/>
      <c r="AH668" s="358"/>
      <c r="AI668" s="358"/>
      <c r="AJ668" s="358"/>
    </row>
    <row r="669" spans="1:36" ht="13.5" customHeight="1">
      <c r="A669" s="358"/>
      <c r="B669" s="358"/>
      <c r="C669" s="358"/>
      <c r="D669" s="358"/>
      <c r="E669" s="274"/>
      <c r="F669" s="358"/>
      <c r="G669" s="358"/>
      <c r="H669" s="358"/>
      <c r="I669" s="358"/>
      <c r="J669" s="358"/>
      <c r="K669" s="358"/>
      <c r="L669" s="358"/>
      <c r="M669" s="358"/>
      <c r="N669" s="358"/>
      <c r="O669" s="358"/>
      <c r="P669" s="358"/>
      <c r="Q669" s="358"/>
      <c r="R669" s="358"/>
      <c r="S669" s="358"/>
      <c r="T669" s="358"/>
      <c r="U669" s="358"/>
      <c r="V669" s="358"/>
      <c r="W669" s="358"/>
      <c r="X669" s="358"/>
      <c r="Y669" s="358"/>
      <c r="Z669" s="358"/>
      <c r="AA669" s="358"/>
      <c r="AB669" s="358"/>
      <c r="AC669" s="358"/>
      <c r="AD669" s="358"/>
      <c r="AE669" s="358"/>
      <c r="AF669" s="358"/>
      <c r="AG669" s="358"/>
      <c r="AH669" s="358"/>
      <c r="AI669" s="358"/>
      <c r="AJ669" s="358"/>
    </row>
    <row r="670" spans="1:36" ht="13.5" customHeight="1">
      <c r="A670" s="358"/>
      <c r="B670" s="358"/>
      <c r="C670" s="358"/>
      <c r="D670" s="358"/>
      <c r="E670" s="274"/>
      <c r="F670" s="358"/>
      <c r="G670" s="358"/>
      <c r="H670" s="358"/>
      <c r="I670" s="358"/>
      <c r="J670" s="358"/>
      <c r="K670" s="358"/>
      <c r="L670" s="358"/>
      <c r="M670" s="358"/>
      <c r="N670" s="358"/>
      <c r="O670" s="358"/>
      <c r="P670" s="358"/>
      <c r="Q670" s="358"/>
      <c r="R670" s="358"/>
      <c r="S670" s="358"/>
      <c r="T670" s="358"/>
      <c r="U670" s="358"/>
      <c r="V670" s="358"/>
      <c r="W670" s="358"/>
      <c r="X670" s="358"/>
      <c r="Y670" s="358"/>
      <c r="Z670" s="358"/>
      <c r="AA670" s="358"/>
      <c r="AB670" s="358"/>
      <c r="AC670" s="358"/>
      <c r="AD670" s="358"/>
      <c r="AE670" s="358"/>
      <c r="AF670" s="358"/>
      <c r="AG670" s="358"/>
      <c r="AH670" s="358"/>
      <c r="AI670" s="358"/>
      <c r="AJ670" s="358"/>
    </row>
    <row r="671" spans="1:36" ht="13.5" customHeight="1">
      <c r="A671" s="358"/>
      <c r="B671" s="358"/>
      <c r="C671" s="358"/>
      <c r="D671" s="358"/>
      <c r="E671" s="274"/>
      <c r="F671" s="358"/>
      <c r="G671" s="358"/>
      <c r="H671" s="358"/>
      <c r="I671" s="358"/>
      <c r="J671" s="358"/>
      <c r="K671" s="358"/>
      <c r="L671" s="358"/>
      <c r="M671" s="358"/>
      <c r="N671" s="358"/>
      <c r="O671" s="358"/>
      <c r="P671" s="358"/>
      <c r="Q671" s="358"/>
      <c r="R671" s="358"/>
      <c r="S671" s="358"/>
      <c r="T671" s="358"/>
      <c r="U671" s="358"/>
      <c r="V671" s="358"/>
      <c r="W671" s="358"/>
      <c r="X671" s="358"/>
      <c r="Y671" s="358"/>
      <c r="Z671" s="358"/>
      <c r="AA671" s="358"/>
      <c r="AB671" s="358"/>
      <c r="AC671" s="358"/>
      <c r="AD671" s="358"/>
      <c r="AE671" s="358"/>
      <c r="AF671" s="358"/>
      <c r="AG671" s="358"/>
      <c r="AH671" s="358"/>
      <c r="AI671" s="358"/>
      <c r="AJ671" s="358"/>
    </row>
    <row r="672" spans="1:36" ht="13.5" customHeight="1">
      <c r="A672" s="358"/>
      <c r="B672" s="358"/>
      <c r="C672" s="358"/>
      <c r="D672" s="358"/>
      <c r="E672" s="274"/>
      <c r="F672" s="358"/>
      <c r="G672" s="358"/>
      <c r="H672" s="358"/>
      <c r="I672" s="358"/>
      <c r="J672" s="358"/>
      <c r="K672" s="358"/>
      <c r="L672" s="358"/>
      <c r="M672" s="358"/>
      <c r="N672" s="358"/>
      <c r="O672" s="358"/>
      <c r="P672" s="358"/>
      <c r="Q672" s="358"/>
      <c r="R672" s="358"/>
      <c r="S672" s="358"/>
      <c r="T672" s="358"/>
      <c r="U672" s="358"/>
      <c r="V672" s="358"/>
      <c r="W672" s="358"/>
      <c r="X672" s="358"/>
      <c r="Y672" s="358"/>
      <c r="Z672" s="358"/>
      <c r="AA672" s="358"/>
      <c r="AB672" s="358"/>
      <c r="AC672" s="358"/>
      <c r="AD672" s="358"/>
      <c r="AE672" s="358"/>
      <c r="AF672" s="358"/>
      <c r="AG672" s="358"/>
      <c r="AH672" s="358"/>
      <c r="AI672" s="358"/>
      <c r="AJ672" s="358"/>
    </row>
    <row r="673" spans="1:36" ht="13.5" customHeight="1">
      <c r="A673" s="358"/>
      <c r="B673" s="358"/>
      <c r="C673" s="358"/>
      <c r="D673" s="358"/>
      <c r="E673" s="274"/>
      <c r="F673" s="358"/>
      <c r="G673" s="358"/>
      <c r="H673" s="358"/>
      <c r="I673" s="358"/>
      <c r="J673" s="358"/>
      <c r="K673" s="358"/>
      <c r="L673" s="358"/>
      <c r="M673" s="358"/>
      <c r="N673" s="358"/>
      <c r="O673" s="358"/>
      <c r="P673" s="358"/>
      <c r="Q673" s="358"/>
      <c r="R673" s="358"/>
      <c r="S673" s="358"/>
      <c r="T673" s="358"/>
      <c r="U673" s="358"/>
      <c r="V673" s="358"/>
      <c r="W673" s="358"/>
      <c r="X673" s="358"/>
      <c r="Y673" s="358"/>
      <c r="Z673" s="358"/>
      <c r="AA673" s="358"/>
      <c r="AB673" s="358"/>
      <c r="AC673" s="358"/>
      <c r="AD673" s="358"/>
      <c r="AE673" s="358"/>
      <c r="AF673" s="358"/>
      <c r="AG673" s="358"/>
      <c r="AH673" s="358"/>
      <c r="AI673" s="358"/>
      <c r="AJ673" s="358"/>
    </row>
    <row r="674" spans="1:36" ht="13.5" customHeight="1">
      <c r="A674" s="358"/>
      <c r="B674" s="358"/>
      <c r="C674" s="358"/>
      <c r="D674" s="358"/>
      <c r="E674" s="274"/>
      <c r="F674" s="358"/>
      <c r="G674" s="358"/>
      <c r="H674" s="358"/>
      <c r="I674" s="358"/>
      <c r="J674" s="358"/>
      <c r="K674" s="358"/>
      <c r="L674" s="358"/>
      <c r="M674" s="358"/>
      <c r="N674" s="358"/>
      <c r="O674" s="358"/>
      <c r="P674" s="358"/>
      <c r="Q674" s="358"/>
      <c r="R674" s="358"/>
      <c r="S674" s="358"/>
      <c r="T674" s="358"/>
      <c r="U674" s="358"/>
      <c r="V674" s="358"/>
      <c r="W674" s="358"/>
      <c r="X674" s="358"/>
      <c r="Y674" s="358"/>
      <c r="Z674" s="358"/>
      <c r="AA674" s="358"/>
      <c r="AB674" s="358"/>
      <c r="AC674" s="358"/>
      <c r="AD674" s="358"/>
      <c r="AE674" s="358"/>
      <c r="AF674" s="358"/>
      <c r="AG674" s="358"/>
      <c r="AH674" s="358"/>
      <c r="AI674" s="358"/>
      <c r="AJ674" s="358"/>
    </row>
    <row r="675" spans="1:36" ht="13.5" customHeight="1">
      <c r="A675" s="358"/>
      <c r="B675" s="358"/>
      <c r="C675" s="358"/>
      <c r="D675" s="358"/>
      <c r="E675" s="274"/>
      <c r="F675" s="358"/>
      <c r="G675" s="358"/>
      <c r="H675" s="358"/>
      <c r="I675" s="358"/>
      <c r="J675" s="358"/>
      <c r="K675" s="358"/>
      <c r="L675" s="358"/>
      <c r="M675" s="358"/>
      <c r="N675" s="358"/>
      <c r="O675" s="358"/>
      <c r="P675" s="358"/>
      <c r="Q675" s="358"/>
      <c r="R675" s="358"/>
      <c r="S675" s="358"/>
      <c r="T675" s="358"/>
      <c r="U675" s="358"/>
      <c r="V675" s="358"/>
      <c r="W675" s="358"/>
      <c r="X675" s="358"/>
      <c r="Y675" s="358"/>
      <c r="Z675" s="358"/>
      <c r="AA675" s="358"/>
      <c r="AB675" s="358"/>
      <c r="AC675" s="358"/>
      <c r="AD675" s="358"/>
      <c r="AE675" s="358"/>
      <c r="AF675" s="358"/>
      <c r="AG675" s="358"/>
      <c r="AH675" s="358"/>
      <c r="AI675" s="358"/>
      <c r="AJ675" s="358"/>
    </row>
    <row r="676" spans="1:36" ht="13.5" customHeight="1">
      <c r="A676" s="358"/>
      <c r="B676" s="358"/>
      <c r="C676" s="358"/>
      <c r="D676" s="358"/>
      <c r="E676" s="274"/>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row>
    <row r="677" spans="1:36" ht="13.5" customHeight="1">
      <c r="A677" s="358"/>
      <c r="B677" s="358"/>
      <c r="C677" s="358"/>
      <c r="D677" s="358"/>
      <c r="E677" s="274"/>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row>
    <row r="678" spans="1:36" ht="13.5" customHeight="1">
      <c r="A678" s="358"/>
      <c r="B678" s="358"/>
      <c r="C678" s="358"/>
      <c r="D678" s="358"/>
      <c r="E678" s="274"/>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row>
    <row r="679" spans="1:36" ht="13.5" customHeight="1">
      <c r="A679" s="358"/>
      <c r="B679" s="358"/>
      <c r="C679" s="358"/>
      <c r="D679" s="358"/>
      <c r="E679" s="274"/>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row>
    <row r="680" spans="1:36" ht="13.5" customHeight="1">
      <c r="A680" s="358"/>
      <c r="B680" s="358"/>
      <c r="C680" s="358"/>
      <c r="D680" s="358"/>
      <c r="E680" s="274"/>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row>
    <row r="681" spans="1:36" ht="13.5" customHeight="1">
      <c r="A681" s="358"/>
      <c r="B681" s="358"/>
      <c r="C681" s="358"/>
      <c r="D681" s="358"/>
      <c r="E681" s="274"/>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row>
    <row r="682" spans="1:36" ht="13.5" customHeight="1">
      <c r="A682" s="358"/>
      <c r="B682" s="358"/>
      <c r="C682" s="358"/>
      <c r="D682" s="358"/>
      <c r="E682" s="274"/>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row>
    <row r="683" spans="1:36" ht="13.5" customHeight="1">
      <c r="A683" s="358"/>
      <c r="B683" s="358"/>
      <c r="C683" s="358"/>
      <c r="D683" s="358"/>
      <c r="E683" s="274"/>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row>
    <row r="684" spans="1:36" ht="13.5" customHeight="1">
      <c r="A684" s="358"/>
      <c r="B684" s="358"/>
      <c r="C684" s="358"/>
      <c r="D684" s="358"/>
      <c r="E684" s="274"/>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row>
    <row r="685" spans="1:36" ht="13.5" customHeight="1">
      <c r="A685" s="358"/>
      <c r="B685" s="358"/>
      <c r="C685" s="358"/>
      <c r="D685" s="358"/>
      <c r="E685" s="274"/>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row>
    <row r="686" spans="1:36" ht="13.5" customHeight="1">
      <c r="A686" s="358"/>
      <c r="B686" s="358"/>
      <c r="C686" s="358"/>
      <c r="D686" s="358"/>
      <c r="E686" s="274"/>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row>
    <row r="687" spans="1:36" ht="13.5" customHeight="1">
      <c r="A687" s="358"/>
      <c r="B687" s="358"/>
      <c r="C687" s="358"/>
      <c r="D687" s="358"/>
      <c r="E687" s="274"/>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row>
    <row r="688" spans="1:36" ht="13.5" customHeight="1">
      <c r="A688" s="358"/>
      <c r="B688" s="358"/>
      <c r="C688" s="358"/>
      <c r="D688" s="358"/>
      <c r="E688" s="274"/>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row>
    <row r="689" spans="1:36" ht="13.5" customHeight="1">
      <c r="A689" s="358"/>
      <c r="B689" s="358"/>
      <c r="C689" s="358"/>
      <c r="D689" s="358"/>
      <c r="E689" s="274"/>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row>
    <row r="690" spans="1:36" ht="13.5" customHeight="1">
      <c r="A690" s="358"/>
      <c r="B690" s="358"/>
      <c r="C690" s="358"/>
      <c r="D690" s="358"/>
      <c r="E690" s="274"/>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row>
    <row r="691" spans="1:36" ht="13.5" customHeight="1">
      <c r="A691" s="358"/>
      <c r="B691" s="358"/>
      <c r="C691" s="358"/>
      <c r="D691" s="358"/>
      <c r="E691" s="274"/>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row>
    <row r="692" spans="1:36" ht="13.5" customHeight="1">
      <c r="A692" s="358"/>
      <c r="B692" s="358"/>
      <c r="C692" s="358"/>
      <c r="D692" s="358"/>
      <c r="E692" s="274"/>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row>
    <row r="693" spans="1:36" ht="13.5" customHeight="1">
      <c r="A693" s="358"/>
      <c r="B693" s="358"/>
      <c r="C693" s="358"/>
      <c r="D693" s="358"/>
      <c r="E693" s="274"/>
      <c r="F693" s="358"/>
      <c r="G693" s="358"/>
      <c r="H693" s="358"/>
      <c r="I693" s="358"/>
      <c r="J693" s="358"/>
      <c r="K693" s="358"/>
      <c r="L693" s="358"/>
      <c r="M693" s="358"/>
      <c r="N693" s="358"/>
      <c r="O693" s="358"/>
      <c r="P693" s="358"/>
      <c r="Q693" s="358"/>
      <c r="R693" s="358"/>
      <c r="S693" s="358"/>
      <c r="T693" s="358"/>
      <c r="U693" s="358"/>
      <c r="V693" s="358"/>
      <c r="W693" s="358"/>
      <c r="X693" s="358"/>
      <c r="Y693" s="358"/>
      <c r="Z693" s="358"/>
      <c r="AA693" s="358"/>
      <c r="AB693" s="358"/>
      <c r="AC693" s="358"/>
      <c r="AD693" s="358"/>
      <c r="AE693" s="358"/>
      <c r="AF693" s="358"/>
      <c r="AG693" s="358"/>
      <c r="AH693" s="358"/>
      <c r="AI693" s="358"/>
      <c r="AJ693" s="358"/>
    </row>
    <row r="694" spans="1:36" ht="13.5" customHeight="1">
      <c r="A694" s="358"/>
      <c r="B694" s="358"/>
      <c r="C694" s="358"/>
      <c r="D694" s="358"/>
      <c r="E694" s="274"/>
      <c r="F694" s="358"/>
      <c r="G694" s="358"/>
      <c r="H694" s="358"/>
      <c r="I694" s="358"/>
      <c r="J694" s="358"/>
      <c r="K694" s="358"/>
      <c r="L694" s="358"/>
      <c r="M694" s="358"/>
      <c r="N694" s="358"/>
      <c r="O694" s="358"/>
      <c r="P694" s="358"/>
      <c r="Q694" s="358"/>
      <c r="R694" s="358"/>
      <c r="S694" s="358"/>
      <c r="T694" s="358"/>
      <c r="U694" s="358"/>
      <c r="V694" s="358"/>
      <c r="W694" s="358"/>
      <c r="X694" s="358"/>
      <c r="Y694" s="358"/>
      <c r="Z694" s="358"/>
      <c r="AA694" s="358"/>
      <c r="AB694" s="358"/>
      <c r="AC694" s="358"/>
      <c r="AD694" s="358"/>
      <c r="AE694" s="358"/>
      <c r="AF694" s="358"/>
      <c r="AG694" s="358"/>
      <c r="AH694" s="358"/>
      <c r="AI694" s="358"/>
      <c r="AJ694" s="358"/>
    </row>
    <row r="695" spans="1:36" ht="13.5" customHeight="1">
      <c r="A695" s="358"/>
      <c r="B695" s="358"/>
      <c r="C695" s="358"/>
      <c r="D695" s="358"/>
      <c r="E695" s="274"/>
      <c r="F695" s="358"/>
      <c r="G695" s="358"/>
      <c r="H695" s="358"/>
      <c r="I695" s="358"/>
      <c r="J695" s="358"/>
      <c r="K695" s="358"/>
      <c r="L695" s="358"/>
      <c r="M695" s="358"/>
      <c r="N695" s="358"/>
      <c r="O695" s="358"/>
      <c r="P695" s="358"/>
      <c r="Q695" s="358"/>
      <c r="R695" s="358"/>
      <c r="S695" s="358"/>
      <c r="T695" s="358"/>
      <c r="U695" s="358"/>
      <c r="V695" s="358"/>
      <c r="W695" s="358"/>
      <c r="X695" s="358"/>
      <c r="Y695" s="358"/>
      <c r="Z695" s="358"/>
      <c r="AA695" s="358"/>
      <c r="AB695" s="358"/>
      <c r="AC695" s="358"/>
      <c r="AD695" s="358"/>
      <c r="AE695" s="358"/>
      <c r="AF695" s="358"/>
      <c r="AG695" s="358"/>
      <c r="AH695" s="358"/>
      <c r="AI695" s="358"/>
      <c r="AJ695" s="358"/>
    </row>
    <row r="696" spans="1:36" ht="13.5" customHeight="1">
      <c r="A696" s="358"/>
      <c r="B696" s="358"/>
      <c r="C696" s="358"/>
      <c r="D696" s="358"/>
      <c r="E696" s="274"/>
      <c r="F696" s="358"/>
      <c r="G696" s="358"/>
      <c r="H696" s="358"/>
      <c r="I696" s="358"/>
      <c r="J696" s="358"/>
      <c r="K696" s="358"/>
      <c r="L696" s="358"/>
      <c r="M696" s="358"/>
      <c r="N696" s="358"/>
      <c r="O696" s="358"/>
      <c r="P696" s="358"/>
      <c r="Q696" s="358"/>
      <c r="R696" s="358"/>
      <c r="S696" s="358"/>
      <c r="T696" s="358"/>
      <c r="U696" s="358"/>
      <c r="V696" s="358"/>
      <c r="W696" s="358"/>
      <c r="X696" s="358"/>
      <c r="Y696" s="358"/>
      <c r="Z696" s="358"/>
      <c r="AA696" s="358"/>
      <c r="AB696" s="358"/>
      <c r="AC696" s="358"/>
      <c r="AD696" s="358"/>
      <c r="AE696" s="358"/>
      <c r="AF696" s="358"/>
      <c r="AG696" s="358"/>
      <c r="AH696" s="358"/>
      <c r="AI696" s="358"/>
      <c r="AJ696" s="358"/>
    </row>
    <row r="697" spans="1:36" ht="13.5" customHeight="1">
      <c r="A697" s="358"/>
      <c r="B697" s="358"/>
      <c r="C697" s="358"/>
      <c r="D697" s="358"/>
      <c r="E697" s="274"/>
      <c r="F697" s="358"/>
      <c r="G697" s="358"/>
      <c r="H697" s="358"/>
      <c r="I697" s="358"/>
      <c r="J697" s="358"/>
      <c r="K697" s="358"/>
      <c r="L697" s="358"/>
      <c r="M697" s="358"/>
      <c r="N697" s="358"/>
      <c r="O697" s="358"/>
      <c r="P697" s="358"/>
      <c r="Q697" s="358"/>
      <c r="R697" s="358"/>
      <c r="S697" s="358"/>
      <c r="T697" s="358"/>
      <c r="U697" s="358"/>
      <c r="V697" s="358"/>
      <c r="W697" s="358"/>
      <c r="X697" s="358"/>
      <c r="Y697" s="358"/>
      <c r="Z697" s="358"/>
      <c r="AA697" s="358"/>
      <c r="AB697" s="358"/>
      <c r="AC697" s="358"/>
      <c r="AD697" s="358"/>
      <c r="AE697" s="358"/>
      <c r="AF697" s="358"/>
      <c r="AG697" s="358"/>
      <c r="AH697" s="358"/>
      <c r="AI697" s="358"/>
      <c r="AJ697" s="358"/>
    </row>
    <row r="698" spans="1:36" ht="13.5" customHeight="1">
      <c r="A698" s="358"/>
      <c r="B698" s="358"/>
      <c r="C698" s="358"/>
      <c r="D698" s="358"/>
      <c r="E698" s="274"/>
      <c r="F698" s="358"/>
      <c r="G698" s="358"/>
      <c r="H698" s="358"/>
      <c r="I698" s="358"/>
      <c r="J698" s="358"/>
      <c r="K698" s="358"/>
      <c r="L698" s="358"/>
      <c r="M698" s="358"/>
      <c r="N698" s="358"/>
      <c r="O698" s="358"/>
      <c r="P698" s="358"/>
      <c r="Q698" s="358"/>
      <c r="R698" s="358"/>
      <c r="S698" s="358"/>
      <c r="T698" s="358"/>
      <c r="U698" s="358"/>
      <c r="V698" s="358"/>
      <c r="W698" s="358"/>
      <c r="X698" s="358"/>
      <c r="Y698" s="358"/>
      <c r="Z698" s="358"/>
      <c r="AA698" s="358"/>
      <c r="AB698" s="358"/>
      <c r="AC698" s="358"/>
      <c r="AD698" s="358"/>
      <c r="AE698" s="358"/>
      <c r="AF698" s="358"/>
      <c r="AG698" s="358"/>
      <c r="AH698" s="358"/>
      <c r="AI698" s="358"/>
      <c r="AJ698" s="358"/>
    </row>
    <row r="699" spans="1:36" ht="13.5" customHeight="1">
      <c r="A699" s="358"/>
      <c r="B699" s="358"/>
      <c r="C699" s="358"/>
      <c r="D699" s="358"/>
      <c r="E699" s="274"/>
      <c r="F699" s="358"/>
      <c r="G699" s="358"/>
      <c r="H699" s="358"/>
      <c r="I699" s="358"/>
      <c r="J699" s="358"/>
      <c r="K699" s="358"/>
      <c r="L699" s="358"/>
      <c r="M699" s="358"/>
      <c r="N699" s="358"/>
      <c r="O699" s="358"/>
      <c r="P699" s="358"/>
      <c r="Q699" s="358"/>
      <c r="R699" s="358"/>
      <c r="S699" s="358"/>
      <c r="T699" s="358"/>
      <c r="U699" s="358"/>
      <c r="V699" s="358"/>
      <c r="W699" s="358"/>
      <c r="X699" s="358"/>
      <c r="Y699" s="358"/>
      <c r="Z699" s="358"/>
      <c r="AA699" s="358"/>
      <c r="AB699" s="358"/>
      <c r="AC699" s="358"/>
      <c r="AD699" s="358"/>
      <c r="AE699" s="358"/>
      <c r="AF699" s="358"/>
      <c r="AG699" s="358"/>
      <c r="AH699" s="358"/>
      <c r="AI699" s="358"/>
      <c r="AJ699" s="358"/>
    </row>
    <row r="700" spans="1:36" ht="13.5" customHeight="1">
      <c r="A700" s="358"/>
      <c r="B700" s="358"/>
      <c r="C700" s="358"/>
      <c r="D700" s="358"/>
      <c r="E700" s="274"/>
      <c r="F700" s="358"/>
      <c r="G700" s="358"/>
      <c r="H700" s="358"/>
      <c r="I700" s="358"/>
      <c r="J700" s="358"/>
      <c r="K700" s="358"/>
      <c r="L700" s="358"/>
      <c r="M700" s="358"/>
      <c r="N700" s="358"/>
      <c r="O700" s="358"/>
      <c r="P700" s="358"/>
      <c r="Q700" s="358"/>
      <c r="R700" s="358"/>
      <c r="S700" s="358"/>
      <c r="T700" s="358"/>
      <c r="U700" s="358"/>
      <c r="V700" s="358"/>
      <c r="W700" s="358"/>
      <c r="X700" s="358"/>
      <c r="Y700" s="358"/>
      <c r="Z700" s="358"/>
      <c r="AA700" s="358"/>
      <c r="AB700" s="358"/>
      <c r="AC700" s="358"/>
      <c r="AD700" s="358"/>
      <c r="AE700" s="358"/>
      <c r="AF700" s="358"/>
      <c r="AG700" s="358"/>
      <c r="AH700" s="358"/>
      <c r="AI700" s="358"/>
      <c r="AJ700" s="358"/>
    </row>
    <row r="701" spans="1:36" ht="13.5" customHeight="1">
      <c r="A701" s="358"/>
      <c r="B701" s="358"/>
      <c r="C701" s="358"/>
      <c r="D701" s="358"/>
      <c r="E701" s="274"/>
      <c r="F701" s="358"/>
      <c r="G701" s="358"/>
      <c r="H701" s="358"/>
      <c r="I701" s="358"/>
      <c r="J701" s="358"/>
      <c r="K701" s="358"/>
      <c r="L701" s="358"/>
      <c r="M701" s="358"/>
      <c r="N701" s="358"/>
      <c r="O701" s="358"/>
      <c r="P701" s="358"/>
      <c r="Q701" s="358"/>
      <c r="R701" s="358"/>
      <c r="S701" s="358"/>
      <c r="T701" s="358"/>
      <c r="U701" s="358"/>
      <c r="V701" s="358"/>
      <c r="W701" s="358"/>
      <c r="X701" s="358"/>
      <c r="Y701" s="358"/>
      <c r="Z701" s="358"/>
      <c r="AA701" s="358"/>
      <c r="AB701" s="358"/>
      <c r="AC701" s="358"/>
      <c r="AD701" s="358"/>
      <c r="AE701" s="358"/>
      <c r="AF701" s="358"/>
      <c r="AG701" s="358"/>
      <c r="AH701" s="358"/>
      <c r="AI701" s="358"/>
      <c r="AJ701" s="358"/>
    </row>
    <row r="702" spans="1:36" ht="13.5" customHeight="1">
      <c r="A702" s="358"/>
      <c r="B702" s="358"/>
      <c r="C702" s="358"/>
      <c r="D702" s="358"/>
      <c r="E702" s="274"/>
      <c r="F702" s="358"/>
      <c r="G702" s="358"/>
      <c r="H702" s="358"/>
      <c r="I702" s="358"/>
      <c r="J702" s="358"/>
      <c r="K702" s="358"/>
      <c r="L702" s="358"/>
      <c r="M702" s="358"/>
      <c r="N702" s="358"/>
      <c r="O702" s="358"/>
      <c r="P702" s="358"/>
      <c r="Q702" s="358"/>
      <c r="R702" s="358"/>
      <c r="S702" s="358"/>
      <c r="T702" s="358"/>
      <c r="U702" s="358"/>
      <c r="V702" s="358"/>
      <c r="W702" s="358"/>
      <c r="X702" s="358"/>
      <c r="Y702" s="358"/>
      <c r="Z702" s="358"/>
      <c r="AA702" s="358"/>
      <c r="AB702" s="358"/>
      <c r="AC702" s="358"/>
      <c r="AD702" s="358"/>
      <c r="AE702" s="358"/>
      <c r="AF702" s="358"/>
      <c r="AG702" s="358"/>
      <c r="AH702" s="358"/>
      <c r="AI702" s="358"/>
      <c r="AJ702" s="358"/>
    </row>
    <row r="703" spans="1:36" ht="13.5" customHeight="1">
      <c r="A703" s="358"/>
      <c r="B703" s="358"/>
      <c r="C703" s="358"/>
      <c r="D703" s="358"/>
      <c r="E703" s="274"/>
      <c r="F703" s="358"/>
      <c r="G703" s="358"/>
      <c r="H703" s="358"/>
      <c r="I703" s="358"/>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row>
    <row r="704" spans="1:36" ht="13.5" customHeight="1">
      <c r="A704" s="358"/>
      <c r="B704" s="358"/>
      <c r="C704" s="358"/>
      <c r="D704" s="358"/>
      <c r="E704" s="274"/>
      <c r="F704" s="358"/>
      <c r="G704" s="358"/>
      <c r="H704" s="358"/>
      <c r="I704" s="358"/>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row>
    <row r="705" spans="1:36" ht="13.5" customHeight="1">
      <c r="A705" s="358"/>
      <c r="B705" s="358"/>
      <c r="C705" s="358"/>
      <c r="D705" s="358"/>
      <c r="E705" s="274"/>
      <c r="F705" s="358"/>
      <c r="G705" s="358"/>
      <c r="H705" s="358"/>
      <c r="I705" s="358"/>
      <c r="J705" s="358"/>
      <c r="K705" s="358"/>
      <c r="L705" s="358"/>
      <c r="M705" s="358"/>
      <c r="N705" s="358"/>
      <c r="O705" s="358"/>
      <c r="P705" s="358"/>
      <c r="Q705" s="358"/>
      <c r="R705" s="358"/>
      <c r="S705" s="358"/>
      <c r="T705" s="358"/>
      <c r="U705" s="358"/>
      <c r="V705" s="358"/>
      <c r="W705" s="358"/>
      <c r="X705" s="358"/>
      <c r="Y705" s="358"/>
      <c r="Z705" s="358"/>
      <c r="AA705" s="358"/>
      <c r="AB705" s="358"/>
      <c r="AC705" s="358"/>
      <c r="AD705" s="358"/>
      <c r="AE705" s="358"/>
      <c r="AF705" s="358"/>
      <c r="AG705" s="358"/>
      <c r="AH705" s="358"/>
      <c r="AI705" s="358"/>
      <c r="AJ705" s="358"/>
    </row>
    <row r="706" spans="1:36" ht="13.5" customHeight="1">
      <c r="A706" s="358"/>
      <c r="B706" s="358"/>
      <c r="C706" s="358"/>
      <c r="D706" s="358"/>
      <c r="E706" s="274"/>
      <c r="F706" s="358"/>
      <c r="G706" s="358"/>
      <c r="H706" s="358"/>
      <c r="I706" s="358"/>
      <c r="J706" s="358"/>
      <c r="K706" s="358"/>
      <c r="L706" s="358"/>
      <c r="M706" s="358"/>
      <c r="N706" s="358"/>
      <c r="O706" s="358"/>
      <c r="P706" s="358"/>
      <c r="Q706" s="358"/>
      <c r="R706" s="358"/>
      <c r="S706" s="358"/>
      <c r="T706" s="358"/>
      <c r="U706" s="358"/>
      <c r="V706" s="358"/>
      <c r="W706" s="358"/>
      <c r="X706" s="358"/>
      <c r="Y706" s="358"/>
      <c r="Z706" s="358"/>
      <c r="AA706" s="358"/>
      <c r="AB706" s="358"/>
      <c r="AC706" s="358"/>
      <c r="AD706" s="358"/>
      <c r="AE706" s="358"/>
      <c r="AF706" s="358"/>
      <c r="AG706" s="358"/>
      <c r="AH706" s="358"/>
      <c r="AI706" s="358"/>
      <c r="AJ706" s="358"/>
    </row>
    <row r="707" spans="1:36" ht="13.5" customHeight="1">
      <c r="A707" s="358"/>
      <c r="B707" s="358"/>
      <c r="C707" s="358"/>
      <c r="D707" s="358"/>
      <c r="E707" s="274"/>
      <c r="F707" s="358"/>
      <c r="G707" s="358"/>
      <c r="H707" s="358"/>
      <c r="I707" s="358"/>
      <c r="J707" s="358"/>
      <c r="K707" s="358"/>
      <c r="L707" s="358"/>
      <c r="M707" s="358"/>
      <c r="N707" s="358"/>
      <c r="O707" s="358"/>
      <c r="P707" s="358"/>
      <c r="Q707" s="358"/>
      <c r="R707" s="358"/>
      <c r="S707" s="358"/>
      <c r="T707" s="358"/>
      <c r="U707" s="358"/>
      <c r="V707" s="358"/>
      <c r="W707" s="358"/>
      <c r="X707" s="358"/>
      <c r="Y707" s="358"/>
      <c r="Z707" s="358"/>
      <c r="AA707" s="358"/>
      <c r="AB707" s="358"/>
      <c r="AC707" s="358"/>
      <c r="AD707" s="358"/>
      <c r="AE707" s="358"/>
      <c r="AF707" s="358"/>
      <c r="AG707" s="358"/>
      <c r="AH707" s="358"/>
      <c r="AI707" s="358"/>
      <c r="AJ707" s="358"/>
    </row>
    <row r="708" spans="1:36" ht="13.5" customHeight="1">
      <c r="A708" s="358"/>
      <c r="B708" s="358"/>
      <c r="C708" s="358"/>
      <c r="D708" s="358"/>
      <c r="E708" s="274"/>
      <c r="F708" s="358"/>
      <c r="G708" s="358"/>
      <c r="H708" s="358"/>
      <c r="I708" s="358"/>
      <c r="J708" s="358"/>
      <c r="K708" s="358"/>
      <c r="L708" s="358"/>
      <c r="M708" s="358"/>
      <c r="N708" s="358"/>
      <c r="O708" s="358"/>
      <c r="P708" s="358"/>
      <c r="Q708" s="358"/>
      <c r="R708" s="358"/>
      <c r="S708" s="358"/>
      <c r="T708" s="358"/>
      <c r="U708" s="358"/>
      <c r="V708" s="358"/>
      <c r="W708" s="358"/>
      <c r="X708" s="358"/>
      <c r="Y708" s="358"/>
      <c r="Z708" s="358"/>
      <c r="AA708" s="358"/>
      <c r="AB708" s="358"/>
      <c r="AC708" s="358"/>
      <c r="AD708" s="358"/>
      <c r="AE708" s="358"/>
      <c r="AF708" s="358"/>
      <c r="AG708" s="358"/>
      <c r="AH708" s="358"/>
      <c r="AI708" s="358"/>
      <c r="AJ708" s="358"/>
    </row>
    <row r="709" spans="1:36" ht="13.5" customHeight="1">
      <c r="A709" s="358"/>
      <c r="B709" s="358"/>
      <c r="C709" s="358"/>
      <c r="D709" s="358"/>
      <c r="E709" s="274"/>
      <c r="F709" s="358"/>
      <c r="G709" s="358"/>
      <c r="H709" s="358"/>
      <c r="I709" s="358"/>
      <c r="J709" s="358"/>
      <c r="K709" s="358"/>
      <c r="L709" s="358"/>
      <c r="M709" s="358"/>
      <c r="N709" s="358"/>
      <c r="O709" s="358"/>
      <c r="P709" s="358"/>
      <c r="Q709" s="358"/>
      <c r="R709" s="358"/>
      <c r="S709" s="358"/>
      <c r="T709" s="358"/>
      <c r="U709" s="358"/>
      <c r="V709" s="358"/>
      <c r="W709" s="358"/>
      <c r="X709" s="358"/>
      <c r="Y709" s="358"/>
      <c r="Z709" s="358"/>
      <c r="AA709" s="358"/>
      <c r="AB709" s="358"/>
      <c r="AC709" s="358"/>
      <c r="AD709" s="358"/>
      <c r="AE709" s="358"/>
      <c r="AF709" s="358"/>
      <c r="AG709" s="358"/>
      <c r="AH709" s="358"/>
      <c r="AI709" s="358"/>
      <c r="AJ709" s="358"/>
    </row>
    <row r="710" spans="1:36" ht="13.5" customHeight="1">
      <c r="A710" s="358"/>
      <c r="B710" s="358"/>
      <c r="C710" s="358"/>
      <c r="D710" s="358"/>
      <c r="E710" s="274"/>
      <c r="F710" s="358"/>
      <c r="G710" s="358"/>
      <c r="H710" s="358"/>
      <c r="I710" s="358"/>
      <c r="J710" s="358"/>
      <c r="K710" s="358"/>
      <c r="L710" s="358"/>
      <c r="M710" s="358"/>
      <c r="N710" s="358"/>
      <c r="O710" s="358"/>
      <c r="P710" s="358"/>
      <c r="Q710" s="358"/>
      <c r="R710" s="358"/>
      <c r="S710" s="358"/>
      <c r="T710" s="358"/>
      <c r="U710" s="358"/>
      <c r="V710" s="358"/>
      <c r="W710" s="358"/>
      <c r="X710" s="358"/>
      <c r="Y710" s="358"/>
      <c r="Z710" s="358"/>
      <c r="AA710" s="358"/>
      <c r="AB710" s="358"/>
      <c r="AC710" s="358"/>
      <c r="AD710" s="358"/>
      <c r="AE710" s="358"/>
      <c r="AF710" s="358"/>
      <c r="AG710" s="358"/>
      <c r="AH710" s="358"/>
      <c r="AI710" s="358"/>
      <c r="AJ710" s="358"/>
    </row>
    <row r="711" spans="1:36" ht="13.5" customHeight="1">
      <c r="A711" s="358"/>
      <c r="B711" s="358"/>
      <c r="C711" s="358"/>
      <c r="D711" s="358"/>
      <c r="E711" s="274"/>
      <c r="F711" s="358"/>
      <c r="G711" s="358"/>
      <c r="H711" s="358"/>
      <c r="I711" s="358"/>
      <c r="J711" s="358"/>
      <c r="K711" s="358"/>
      <c r="L711" s="358"/>
      <c r="M711" s="358"/>
      <c r="N711" s="358"/>
      <c r="O711" s="358"/>
      <c r="P711" s="358"/>
      <c r="Q711" s="358"/>
      <c r="R711" s="358"/>
      <c r="S711" s="358"/>
      <c r="T711" s="358"/>
      <c r="U711" s="358"/>
      <c r="V711" s="358"/>
      <c r="W711" s="358"/>
      <c r="X711" s="358"/>
      <c r="Y711" s="358"/>
      <c r="Z711" s="358"/>
      <c r="AA711" s="358"/>
      <c r="AB711" s="358"/>
      <c r="AC711" s="358"/>
      <c r="AD711" s="358"/>
      <c r="AE711" s="358"/>
      <c r="AF711" s="358"/>
      <c r="AG711" s="358"/>
      <c r="AH711" s="358"/>
      <c r="AI711" s="358"/>
      <c r="AJ711" s="358"/>
    </row>
    <row r="712" spans="1:36" ht="13.5" customHeight="1">
      <c r="A712" s="358"/>
      <c r="B712" s="358"/>
      <c r="C712" s="358"/>
      <c r="D712" s="358"/>
      <c r="E712" s="274"/>
      <c r="F712" s="358"/>
      <c r="G712" s="358"/>
      <c r="H712" s="358"/>
      <c r="I712" s="358"/>
      <c r="J712" s="358"/>
      <c r="K712" s="358"/>
      <c r="L712" s="358"/>
      <c r="M712" s="358"/>
      <c r="N712" s="358"/>
      <c r="O712" s="358"/>
      <c r="P712" s="358"/>
      <c r="Q712" s="358"/>
      <c r="R712" s="358"/>
      <c r="S712" s="358"/>
      <c r="T712" s="358"/>
      <c r="U712" s="358"/>
      <c r="V712" s="358"/>
      <c r="W712" s="358"/>
      <c r="X712" s="358"/>
      <c r="Y712" s="358"/>
      <c r="Z712" s="358"/>
      <c r="AA712" s="358"/>
      <c r="AB712" s="358"/>
      <c r="AC712" s="358"/>
      <c r="AD712" s="358"/>
      <c r="AE712" s="358"/>
      <c r="AF712" s="358"/>
      <c r="AG712" s="358"/>
      <c r="AH712" s="358"/>
      <c r="AI712" s="358"/>
      <c r="AJ712" s="358"/>
    </row>
    <row r="713" spans="1:36" ht="13.5" customHeight="1">
      <c r="A713" s="358"/>
      <c r="B713" s="358"/>
      <c r="C713" s="358"/>
      <c r="D713" s="358"/>
      <c r="E713" s="274"/>
      <c r="F713" s="358"/>
      <c r="G713" s="358"/>
      <c r="H713" s="358"/>
      <c r="I713" s="358"/>
      <c r="J713" s="358"/>
      <c r="K713" s="358"/>
      <c r="L713" s="358"/>
      <c r="M713" s="358"/>
      <c r="N713" s="358"/>
      <c r="O713" s="358"/>
      <c r="P713" s="358"/>
      <c r="Q713" s="358"/>
      <c r="R713" s="358"/>
      <c r="S713" s="358"/>
      <c r="T713" s="358"/>
      <c r="U713" s="358"/>
      <c r="V713" s="358"/>
      <c r="W713" s="358"/>
      <c r="X713" s="358"/>
      <c r="Y713" s="358"/>
      <c r="Z713" s="358"/>
      <c r="AA713" s="358"/>
      <c r="AB713" s="358"/>
      <c r="AC713" s="358"/>
      <c r="AD713" s="358"/>
      <c r="AE713" s="358"/>
      <c r="AF713" s="358"/>
      <c r="AG713" s="358"/>
      <c r="AH713" s="358"/>
      <c r="AI713" s="358"/>
      <c r="AJ713" s="358"/>
    </row>
    <row r="714" spans="1:36" ht="13.5" customHeight="1">
      <c r="A714" s="358"/>
      <c r="B714" s="358"/>
      <c r="C714" s="358"/>
      <c r="D714" s="358"/>
      <c r="E714" s="274"/>
      <c r="F714" s="358"/>
      <c r="G714" s="358"/>
      <c r="H714" s="358"/>
      <c r="I714" s="358"/>
      <c r="J714" s="358"/>
      <c r="K714" s="358"/>
      <c r="L714" s="358"/>
      <c r="M714" s="358"/>
      <c r="N714" s="358"/>
      <c r="O714" s="358"/>
      <c r="P714" s="358"/>
      <c r="Q714" s="358"/>
      <c r="R714" s="358"/>
      <c r="S714" s="358"/>
      <c r="T714" s="358"/>
      <c r="U714" s="358"/>
      <c r="V714" s="358"/>
      <c r="W714" s="358"/>
      <c r="X714" s="358"/>
      <c r="Y714" s="358"/>
      <c r="Z714" s="358"/>
      <c r="AA714" s="358"/>
      <c r="AB714" s="358"/>
      <c r="AC714" s="358"/>
      <c r="AD714" s="358"/>
      <c r="AE714" s="358"/>
      <c r="AF714" s="358"/>
      <c r="AG714" s="358"/>
      <c r="AH714" s="358"/>
      <c r="AI714" s="358"/>
      <c r="AJ714" s="358"/>
    </row>
    <row r="715" spans="1:36" ht="13.5" customHeight="1">
      <c r="A715" s="358"/>
      <c r="B715" s="358"/>
      <c r="C715" s="358"/>
      <c r="D715" s="358"/>
      <c r="E715" s="274"/>
      <c r="F715" s="358"/>
      <c r="G715" s="358"/>
      <c r="H715" s="358"/>
      <c r="I715" s="358"/>
      <c r="J715" s="358"/>
      <c r="K715" s="358"/>
      <c r="L715" s="358"/>
      <c r="M715" s="358"/>
      <c r="N715" s="358"/>
      <c r="O715" s="358"/>
      <c r="P715" s="358"/>
      <c r="Q715" s="358"/>
      <c r="R715" s="358"/>
      <c r="S715" s="358"/>
      <c r="T715" s="358"/>
      <c r="U715" s="358"/>
      <c r="V715" s="358"/>
      <c r="W715" s="358"/>
      <c r="X715" s="358"/>
      <c r="Y715" s="358"/>
      <c r="Z715" s="358"/>
      <c r="AA715" s="358"/>
      <c r="AB715" s="358"/>
      <c r="AC715" s="358"/>
      <c r="AD715" s="358"/>
      <c r="AE715" s="358"/>
      <c r="AF715" s="358"/>
      <c r="AG715" s="358"/>
      <c r="AH715" s="358"/>
      <c r="AI715" s="358"/>
      <c r="AJ715" s="358"/>
    </row>
    <row r="716" spans="1:36" ht="13.5" customHeight="1">
      <c r="A716" s="358"/>
      <c r="B716" s="358"/>
      <c r="C716" s="358"/>
      <c r="D716" s="358"/>
      <c r="E716" s="274"/>
      <c r="F716" s="358"/>
      <c r="G716" s="358"/>
      <c r="H716" s="358"/>
      <c r="I716" s="358"/>
      <c r="J716" s="358"/>
      <c r="K716" s="358"/>
      <c r="L716" s="358"/>
      <c r="M716" s="358"/>
      <c r="N716" s="358"/>
      <c r="O716" s="358"/>
      <c r="P716" s="358"/>
      <c r="Q716" s="358"/>
      <c r="R716" s="358"/>
      <c r="S716" s="358"/>
      <c r="T716" s="358"/>
      <c r="U716" s="358"/>
      <c r="V716" s="358"/>
      <c r="W716" s="358"/>
      <c r="X716" s="358"/>
      <c r="Y716" s="358"/>
      <c r="Z716" s="358"/>
      <c r="AA716" s="358"/>
      <c r="AB716" s="358"/>
      <c r="AC716" s="358"/>
      <c r="AD716" s="358"/>
      <c r="AE716" s="358"/>
      <c r="AF716" s="358"/>
      <c r="AG716" s="358"/>
      <c r="AH716" s="358"/>
      <c r="AI716" s="358"/>
      <c r="AJ716" s="358"/>
    </row>
    <row r="717" spans="1:36" ht="13.5" customHeight="1">
      <c r="A717" s="358"/>
      <c r="B717" s="358"/>
      <c r="C717" s="358"/>
      <c r="D717" s="358"/>
      <c r="E717" s="274"/>
      <c r="F717" s="358"/>
      <c r="G717" s="358"/>
      <c r="H717" s="358"/>
      <c r="I717" s="358"/>
      <c r="J717" s="358"/>
      <c r="K717" s="358"/>
      <c r="L717" s="358"/>
      <c r="M717" s="358"/>
      <c r="N717" s="358"/>
      <c r="O717" s="358"/>
      <c r="P717" s="358"/>
      <c r="Q717" s="358"/>
      <c r="R717" s="358"/>
      <c r="S717" s="358"/>
      <c r="T717" s="358"/>
      <c r="U717" s="358"/>
      <c r="V717" s="358"/>
      <c r="W717" s="358"/>
      <c r="X717" s="358"/>
      <c r="Y717" s="358"/>
      <c r="Z717" s="358"/>
      <c r="AA717" s="358"/>
      <c r="AB717" s="358"/>
      <c r="AC717" s="358"/>
      <c r="AD717" s="358"/>
      <c r="AE717" s="358"/>
      <c r="AF717" s="358"/>
      <c r="AG717" s="358"/>
      <c r="AH717" s="358"/>
      <c r="AI717" s="358"/>
      <c r="AJ717" s="358"/>
    </row>
    <row r="718" spans="1:36" ht="13.5" customHeight="1">
      <c r="A718" s="358"/>
      <c r="B718" s="358"/>
      <c r="C718" s="358"/>
      <c r="D718" s="358"/>
      <c r="E718" s="274"/>
      <c r="F718" s="358"/>
      <c r="G718" s="358"/>
      <c r="H718" s="358"/>
      <c r="I718" s="358"/>
      <c r="J718" s="358"/>
      <c r="K718" s="358"/>
      <c r="L718" s="358"/>
      <c r="M718" s="358"/>
      <c r="N718" s="358"/>
      <c r="O718" s="358"/>
      <c r="P718" s="358"/>
      <c r="Q718" s="358"/>
      <c r="R718" s="358"/>
      <c r="S718" s="358"/>
      <c r="T718" s="358"/>
      <c r="U718" s="358"/>
      <c r="V718" s="358"/>
      <c r="W718" s="358"/>
      <c r="X718" s="358"/>
      <c r="Y718" s="358"/>
      <c r="Z718" s="358"/>
      <c r="AA718" s="358"/>
      <c r="AB718" s="358"/>
      <c r="AC718" s="358"/>
      <c r="AD718" s="358"/>
      <c r="AE718" s="358"/>
      <c r="AF718" s="358"/>
      <c r="AG718" s="358"/>
      <c r="AH718" s="358"/>
      <c r="AI718" s="358"/>
      <c r="AJ718" s="358"/>
    </row>
    <row r="719" spans="1:36" ht="13.5" customHeight="1">
      <c r="A719" s="358"/>
      <c r="B719" s="358"/>
      <c r="C719" s="358"/>
      <c r="D719" s="358"/>
      <c r="E719" s="274"/>
      <c r="F719" s="358"/>
      <c r="G719" s="358"/>
      <c r="H719" s="358"/>
      <c r="I719" s="358"/>
      <c r="J719" s="358"/>
      <c r="K719" s="358"/>
      <c r="L719" s="358"/>
      <c r="M719" s="358"/>
      <c r="N719" s="358"/>
      <c r="O719" s="358"/>
      <c r="P719" s="358"/>
      <c r="Q719" s="358"/>
      <c r="R719" s="358"/>
      <c r="S719" s="358"/>
      <c r="T719" s="358"/>
      <c r="U719" s="358"/>
      <c r="V719" s="358"/>
      <c r="W719" s="358"/>
      <c r="X719" s="358"/>
      <c r="Y719" s="358"/>
      <c r="Z719" s="358"/>
      <c r="AA719" s="358"/>
      <c r="AB719" s="358"/>
      <c r="AC719" s="358"/>
      <c r="AD719" s="358"/>
      <c r="AE719" s="358"/>
      <c r="AF719" s="358"/>
      <c r="AG719" s="358"/>
      <c r="AH719" s="358"/>
      <c r="AI719" s="358"/>
      <c r="AJ719" s="358"/>
    </row>
    <row r="720" spans="1:36" ht="13.5" customHeight="1">
      <c r="A720" s="358"/>
      <c r="B720" s="358"/>
      <c r="C720" s="358"/>
      <c r="D720" s="358"/>
      <c r="E720" s="274"/>
      <c r="F720" s="358"/>
      <c r="G720" s="358"/>
      <c r="H720" s="358"/>
      <c r="I720" s="358"/>
      <c r="J720" s="358"/>
      <c r="K720" s="358"/>
      <c r="L720" s="358"/>
      <c r="M720" s="358"/>
      <c r="N720" s="358"/>
      <c r="O720" s="358"/>
      <c r="P720" s="358"/>
      <c r="Q720" s="358"/>
      <c r="R720" s="358"/>
      <c r="S720" s="358"/>
      <c r="T720" s="358"/>
      <c r="U720" s="358"/>
      <c r="V720" s="358"/>
      <c r="W720" s="358"/>
      <c r="X720" s="358"/>
      <c r="Y720" s="358"/>
      <c r="Z720" s="358"/>
      <c r="AA720" s="358"/>
      <c r="AB720" s="358"/>
      <c r="AC720" s="358"/>
      <c r="AD720" s="358"/>
      <c r="AE720" s="358"/>
      <c r="AF720" s="358"/>
      <c r="AG720" s="358"/>
      <c r="AH720" s="358"/>
      <c r="AI720" s="358"/>
      <c r="AJ720" s="358"/>
    </row>
    <row r="721" spans="1:36" ht="13.5" customHeight="1">
      <c r="A721" s="358"/>
      <c r="B721" s="358"/>
      <c r="C721" s="358"/>
      <c r="D721" s="358"/>
      <c r="E721" s="274"/>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row>
    <row r="722" spans="1:36" ht="13.5" customHeight="1">
      <c r="A722" s="358"/>
      <c r="B722" s="358"/>
      <c r="C722" s="358"/>
      <c r="D722" s="358"/>
      <c r="E722" s="274"/>
      <c r="F722" s="358"/>
      <c r="G722" s="358"/>
      <c r="H722" s="358"/>
      <c r="I722" s="358"/>
      <c r="J722" s="358"/>
      <c r="K722" s="358"/>
      <c r="L722" s="358"/>
      <c r="M722" s="358"/>
      <c r="N722" s="358"/>
      <c r="O722" s="358"/>
      <c r="P722" s="358"/>
      <c r="Q722" s="358"/>
      <c r="R722" s="358"/>
      <c r="S722" s="358"/>
      <c r="T722" s="358"/>
      <c r="U722" s="358"/>
      <c r="V722" s="358"/>
      <c r="W722" s="358"/>
      <c r="X722" s="358"/>
      <c r="Y722" s="358"/>
      <c r="Z722" s="358"/>
      <c r="AA722" s="358"/>
      <c r="AB722" s="358"/>
      <c r="AC722" s="358"/>
      <c r="AD722" s="358"/>
      <c r="AE722" s="358"/>
      <c r="AF722" s="358"/>
      <c r="AG722" s="358"/>
      <c r="AH722" s="358"/>
      <c r="AI722" s="358"/>
      <c r="AJ722" s="358"/>
    </row>
    <row r="723" spans="1:36" ht="13.5" customHeight="1">
      <c r="A723" s="358"/>
      <c r="B723" s="358"/>
      <c r="C723" s="358"/>
      <c r="D723" s="358"/>
      <c r="E723" s="274"/>
      <c r="F723" s="358"/>
      <c r="G723" s="358"/>
      <c r="H723" s="358"/>
      <c r="I723" s="358"/>
      <c r="J723" s="358"/>
      <c r="K723" s="358"/>
      <c r="L723" s="358"/>
      <c r="M723" s="358"/>
      <c r="N723" s="358"/>
      <c r="O723" s="358"/>
      <c r="P723" s="358"/>
      <c r="Q723" s="358"/>
      <c r="R723" s="358"/>
      <c r="S723" s="358"/>
      <c r="T723" s="358"/>
      <c r="U723" s="358"/>
      <c r="V723" s="358"/>
      <c r="W723" s="358"/>
      <c r="X723" s="358"/>
      <c r="Y723" s="358"/>
      <c r="Z723" s="358"/>
      <c r="AA723" s="358"/>
      <c r="AB723" s="358"/>
      <c r="AC723" s="358"/>
      <c r="AD723" s="358"/>
      <c r="AE723" s="358"/>
      <c r="AF723" s="358"/>
      <c r="AG723" s="358"/>
      <c r="AH723" s="358"/>
      <c r="AI723" s="358"/>
      <c r="AJ723" s="358"/>
    </row>
    <row r="724" spans="1:36" ht="13.5" customHeight="1">
      <c r="A724" s="358"/>
      <c r="B724" s="358"/>
      <c r="C724" s="358"/>
      <c r="D724" s="358"/>
      <c r="E724" s="274"/>
      <c r="F724" s="358"/>
      <c r="G724" s="358"/>
      <c r="H724" s="358"/>
      <c r="I724" s="358"/>
      <c r="J724" s="358"/>
      <c r="K724" s="358"/>
      <c r="L724" s="358"/>
      <c r="M724" s="358"/>
      <c r="N724" s="358"/>
      <c r="O724" s="358"/>
      <c r="P724" s="358"/>
      <c r="Q724" s="358"/>
      <c r="R724" s="358"/>
      <c r="S724" s="358"/>
      <c r="T724" s="358"/>
      <c r="U724" s="358"/>
      <c r="V724" s="358"/>
      <c r="W724" s="358"/>
      <c r="X724" s="358"/>
      <c r="Y724" s="358"/>
      <c r="Z724" s="358"/>
      <c r="AA724" s="358"/>
      <c r="AB724" s="358"/>
      <c r="AC724" s="358"/>
      <c r="AD724" s="358"/>
      <c r="AE724" s="358"/>
      <c r="AF724" s="358"/>
      <c r="AG724" s="358"/>
      <c r="AH724" s="358"/>
      <c r="AI724" s="358"/>
      <c r="AJ724" s="358"/>
    </row>
    <row r="725" spans="1:36" ht="13.5" customHeight="1">
      <c r="A725" s="358"/>
      <c r="B725" s="358"/>
      <c r="C725" s="358"/>
      <c r="D725" s="358"/>
      <c r="E725" s="274"/>
      <c r="F725" s="358"/>
      <c r="G725" s="358"/>
      <c r="H725" s="358"/>
      <c r="I725" s="358"/>
      <c r="J725" s="358"/>
      <c r="K725" s="358"/>
      <c r="L725" s="358"/>
      <c r="M725" s="358"/>
      <c r="N725" s="358"/>
      <c r="O725" s="358"/>
      <c r="P725" s="358"/>
      <c r="Q725" s="358"/>
      <c r="R725" s="358"/>
      <c r="S725" s="358"/>
      <c r="T725" s="358"/>
      <c r="U725" s="358"/>
      <c r="V725" s="358"/>
      <c r="W725" s="358"/>
      <c r="X725" s="358"/>
      <c r="Y725" s="358"/>
      <c r="Z725" s="358"/>
      <c r="AA725" s="358"/>
      <c r="AB725" s="358"/>
      <c r="AC725" s="358"/>
      <c r="AD725" s="358"/>
      <c r="AE725" s="358"/>
      <c r="AF725" s="358"/>
      <c r="AG725" s="358"/>
      <c r="AH725" s="358"/>
      <c r="AI725" s="358"/>
      <c r="AJ725" s="358"/>
    </row>
    <row r="726" spans="1:36" ht="13.5" customHeight="1">
      <c r="A726" s="358"/>
      <c r="B726" s="358"/>
      <c r="C726" s="358"/>
      <c r="D726" s="358"/>
      <c r="E726" s="274"/>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row>
    <row r="727" spans="1:36" ht="13.5" customHeight="1">
      <c r="A727" s="358"/>
      <c r="B727" s="358"/>
      <c r="C727" s="358"/>
      <c r="D727" s="358"/>
      <c r="E727" s="274"/>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row>
    <row r="728" spans="1:36" ht="13.5" customHeight="1">
      <c r="A728" s="358"/>
      <c r="B728" s="358"/>
      <c r="C728" s="358"/>
      <c r="D728" s="358"/>
      <c r="E728" s="274"/>
      <c r="F728" s="358"/>
      <c r="G728" s="358"/>
      <c r="H728" s="358"/>
      <c r="I728" s="358"/>
      <c r="J728" s="358"/>
      <c r="K728" s="358"/>
      <c r="L728" s="358"/>
      <c r="M728" s="358"/>
      <c r="N728" s="358"/>
      <c r="O728" s="358"/>
      <c r="P728" s="358"/>
      <c r="Q728" s="358"/>
      <c r="R728" s="358"/>
      <c r="S728" s="358"/>
      <c r="T728" s="358"/>
      <c r="U728" s="358"/>
      <c r="V728" s="358"/>
      <c r="W728" s="358"/>
      <c r="X728" s="358"/>
      <c r="Y728" s="358"/>
      <c r="Z728" s="358"/>
      <c r="AA728" s="358"/>
      <c r="AB728" s="358"/>
      <c r="AC728" s="358"/>
      <c r="AD728" s="358"/>
      <c r="AE728" s="358"/>
      <c r="AF728" s="358"/>
      <c r="AG728" s="358"/>
      <c r="AH728" s="358"/>
      <c r="AI728" s="358"/>
      <c r="AJ728" s="358"/>
    </row>
    <row r="729" spans="1:36" ht="13.5" customHeight="1">
      <c r="A729" s="358"/>
      <c r="B729" s="358"/>
      <c r="C729" s="358"/>
      <c r="D729" s="358"/>
      <c r="E729" s="274"/>
      <c r="F729" s="358"/>
      <c r="G729" s="358"/>
      <c r="H729" s="358"/>
      <c r="I729" s="358"/>
      <c r="J729" s="358"/>
      <c r="K729" s="358"/>
      <c r="L729" s="358"/>
      <c r="M729" s="358"/>
      <c r="N729" s="358"/>
      <c r="O729" s="358"/>
      <c r="P729" s="358"/>
      <c r="Q729" s="358"/>
      <c r="R729" s="358"/>
      <c r="S729" s="358"/>
      <c r="T729" s="358"/>
      <c r="U729" s="358"/>
      <c r="V729" s="358"/>
      <c r="W729" s="358"/>
      <c r="X729" s="358"/>
      <c r="Y729" s="358"/>
      <c r="Z729" s="358"/>
      <c r="AA729" s="358"/>
      <c r="AB729" s="358"/>
      <c r="AC729" s="358"/>
      <c r="AD729" s="358"/>
      <c r="AE729" s="358"/>
      <c r="AF729" s="358"/>
      <c r="AG729" s="358"/>
      <c r="AH729" s="358"/>
      <c r="AI729" s="358"/>
      <c r="AJ729" s="358"/>
    </row>
    <row r="730" spans="1:36" ht="13.5" customHeight="1">
      <c r="A730" s="358"/>
      <c r="B730" s="358"/>
      <c r="C730" s="358"/>
      <c r="D730" s="358"/>
      <c r="E730" s="274"/>
      <c r="F730" s="358"/>
      <c r="G730" s="358"/>
      <c r="H730" s="358"/>
      <c r="I730" s="358"/>
      <c r="J730" s="358"/>
      <c r="K730" s="358"/>
      <c r="L730" s="358"/>
      <c r="M730" s="358"/>
      <c r="N730" s="358"/>
      <c r="O730" s="358"/>
      <c r="P730" s="358"/>
      <c r="Q730" s="358"/>
      <c r="R730" s="358"/>
      <c r="S730" s="358"/>
      <c r="T730" s="358"/>
      <c r="U730" s="358"/>
      <c r="V730" s="358"/>
      <c r="W730" s="358"/>
      <c r="X730" s="358"/>
      <c r="Y730" s="358"/>
      <c r="Z730" s="358"/>
      <c r="AA730" s="358"/>
      <c r="AB730" s="358"/>
      <c r="AC730" s="358"/>
      <c r="AD730" s="358"/>
      <c r="AE730" s="358"/>
      <c r="AF730" s="358"/>
      <c r="AG730" s="358"/>
      <c r="AH730" s="358"/>
      <c r="AI730" s="358"/>
      <c r="AJ730" s="358"/>
    </row>
    <row r="731" spans="1:36" ht="13.5" customHeight="1">
      <c r="A731" s="358"/>
      <c r="B731" s="358"/>
      <c r="C731" s="358"/>
      <c r="D731" s="358"/>
      <c r="E731" s="274"/>
      <c r="F731" s="358"/>
      <c r="G731" s="358"/>
      <c r="H731" s="358"/>
      <c r="I731" s="358"/>
      <c r="J731" s="358"/>
      <c r="K731" s="358"/>
      <c r="L731" s="358"/>
      <c r="M731" s="358"/>
      <c r="N731" s="358"/>
      <c r="O731" s="358"/>
      <c r="P731" s="358"/>
      <c r="Q731" s="358"/>
      <c r="R731" s="358"/>
      <c r="S731" s="358"/>
      <c r="T731" s="358"/>
      <c r="U731" s="358"/>
      <c r="V731" s="358"/>
      <c r="W731" s="358"/>
      <c r="X731" s="358"/>
      <c r="Y731" s="358"/>
      <c r="Z731" s="358"/>
      <c r="AA731" s="358"/>
      <c r="AB731" s="358"/>
      <c r="AC731" s="358"/>
      <c r="AD731" s="358"/>
      <c r="AE731" s="358"/>
      <c r="AF731" s="358"/>
      <c r="AG731" s="358"/>
      <c r="AH731" s="358"/>
      <c r="AI731" s="358"/>
      <c r="AJ731" s="358"/>
    </row>
    <row r="732" spans="1:36" ht="13.5" customHeight="1">
      <c r="A732" s="358"/>
      <c r="B732" s="358"/>
      <c r="C732" s="358"/>
      <c r="D732" s="358"/>
      <c r="E732" s="274"/>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row>
    <row r="733" spans="1:36" ht="13.5" customHeight="1">
      <c r="A733" s="358"/>
      <c r="B733" s="358"/>
      <c r="C733" s="358"/>
      <c r="D733" s="358"/>
      <c r="E733" s="274"/>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row>
    <row r="734" spans="1:36" ht="13.5" customHeight="1">
      <c r="A734" s="358"/>
      <c r="B734" s="358"/>
      <c r="C734" s="358"/>
      <c r="D734" s="358"/>
      <c r="E734" s="274"/>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row>
    <row r="735" spans="1:36" ht="13.5" customHeight="1">
      <c r="A735" s="358"/>
      <c r="B735" s="358"/>
      <c r="C735" s="358"/>
      <c r="D735" s="358"/>
      <c r="E735" s="274"/>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row>
    <row r="736" spans="1:36" ht="13.5" customHeight="1">
      <c r="A736" s="358"/>
      <c r="B736" s="358"/>
      <c r="C736" s="358"/>
      <c r="D736" s="358"/>
      <c r="E736" s="274"/>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row>
    <row r="737" spans="1:36" ht="13.5" customHeight="1">
      <c r="A737" s="358"/>
      <c r="B737" s="358"/>
      <c r="C737" s="358"/>
      <c r="D737" s="358"/>
      <c r="E737" s="274"/>
      <c r="F737" s="358"/>
      <c r="G737" s="358"/>
      <c r="H737" s="358"/>
      <c r="I737" s="358"/>
      <c r="J737" s="358"/>
      <c r="K737" s="358"/>
      <c r="L737" s="358"/>
      <c r="M737" s="358"/>
      <c r="N737" s="358"/>
      <c r="O737" s="358"/>
      <c r="P737" s="358"/>
      <c r="Q737" s="358"/>
      <c r="R737" s="358"/>
      <c r="S737" s="358"/>
      <c r="T737" s="358"/>
      <c r="U737" s="358"/>
      <c r="V737" s="358"/>
      <c r="W737" s="358"/>
      <c r="X737" s="358"/>
      <c r="Y737" s="358"/>
      <c r="Z737" s="358"/>
      <c r="AA737" s="358"/>
      <c r="AB737" s="358"/>
      <c r="AC737" s="358"/>
      <c r="AD737" s="358"/>
      <c r="AE737" s="358"/>
      <c r="AF737" s="358"/>
      <c r="AG737" s="358"/>
      <c r="AH737" s="358"/>
      <c r="AI737" s="358"/>
      <c r="AJ737" s="358"/>
    </row>
    <row r="738" spans="1:36" ht="13.5" customHeight="1">
      <c r="A738" s="358"/>
      <c r="B738" s="358"/>
      <c r="C738" s="358"/>
      <c r="D738" s="358"/>
      <c r="E738" s="274"/>
      <c r="F738" s="358"/>
      <c r="G738" s="358"/>
      <c r="H738" s="358"/>
      <c r="I738" s="358"/>
      <c r="J738" s="358"/>
      <c r="K738" s="358"/>
      <c r="L738" s="358"/>
      <c r="M738" s="358"/>
      <c r="N738" s="358"/>
      <c r="O738" s="358"/>
      <c r="P738" s="358"/>
      <c r="Q738" s="358"/>
      <c r="R738" s="358"/>
      <c r="S738" s="358"/>
      <c r="T738" s="358"/>
      <c r="U738" s="358"/>
      <c r="V738" s="358"/>
      <c r="W738" s="358"/>
      <c r="X738" s="358"/>
      <c r="Y738" s="358"/>
      <c r="Z738" s="358"/>
      <c r="AA738" s="358"/>
      <c r="AB738" s="358"/>
      <c r="AC738" s="358"/>
      <c r="AD738" s="358"/>
      <c r="AE738" s="358"/>
      <c r="AF738" s="358"/>
      <c r="AG738" s="358"/>
      <c r="AH738" s="358"/>
      <c r="AI738" s="358"/>
      <c r="AJ738" s="358"/>
    </row>
    <row r="739" spans="1:36" ht="13.5" customHeight="1">
      <c r="A739" s="358"/>
      <c r="B739" s="358"/>
      <c r="C739" s="358"/>
      <c r="D739" s="358"/>
      <c r="E739" s="274"/>
      <c r="F739" s="358"/>
      <c r="G739" s="358"/>
      <c r="H739" s="358"/>
      <c r="I739" s="358"/>
      <c r="J739" s="358"/>
      <c r="K739" s="358"/>
      <c r="L739" s="358"/>
      <c r="M739" s="358"/>
      <c r="N739" s="358"/>
      <c r="O739" s="358"/>
      <c r="P739" s="358"/>
      <c r="Q739" s="358"/>
      <c r="R739" s="358"/>
      <c r="S739" s="358"/>
      <c r="T739" s="358"/>
      <c r="U739" s="358"/>
      <c r="V739" s="358"/>
      <c r="W739" s="358"/>
      <c r="X739" s="358"/>
      <c r="Y739" s="358"/>
      <c r="Z739" s="358"/>
      <c r="AA739" s="358"/>
      <c r="AB739" s="358"/>
      <c r="AC739" s="358"/>
      <c r="AD739" s="358"/>
      <c r="AE739" s="358"/>
      <c r="AF739" s="358"/>
      <c r="AG739" s="358"/>
      <c r="AH739" s="358"/>
      <c r="AI739" s="358"/>
      <c r="AJ739" s="358"/>
    </row>
    <row r="740" spans="1:36" ht="13.5" customHeight="1">
      <c r="A740" s="358"/>
      <c r="B740" s="358"/>
      <c r="C740" s="358"/>
      <c r="D740" s="358"/>
      <c r="E740" s="274"/>
      <c r="F740" s="358"/>
      <c r="G740" s="358"/>
      <c r="H740" s="358"/>
      <c r="I740" s="358"/>
      <c r="J740" s="358"/>
      <c r="K740" s="358"/>
      <c r="L740" s="358"/>
      <c r="M740" s="358"/>
      <c r="N740" s="358"/>
      <c r="O740" s="358"/>
      <c r="P740" s="358"/>
      <c r="Q740" s="358"/>
      <c r="R740" s="358"/>
      <c r="S740" s="358"/>
      <c r="T740" s="358"/>
      <c r="U740" s="358"/>
      <c r="V740" s="358"/>
      <c r="W740" s="358"/>
      <c r="X740" s="358"/>
      <c r="Y740" s="358"/>
      <c r="Z740" s="358"/>
      <c r="AA740" s="358"/>
      <c r="AB740" s="358"/>
      <c r="AC740" s="358"/>
      <c r="AD740" s="358"/>
      <c r="AE740" s="358"/>
      <c r="AF740" s="358"/>
      <c r="AG740" s="358"/>
      <c r="AH740" s="358"/>
      <c r="AI740" s="358"/>
      <c r="AJ740" s="358"/>
    </row>
    <row r="741" spans="1:36" ht="13.5" customHeight="1">
      <c r="A741" s="358"/>
      <c r="B741" s="358"/>
      <c r="C741" s="358"/>
      <c r="D741" s="358"/>
      <c r="E741" s="274"/>
      <c r="F741" s="358"/>
      <c r="G741" s="358"/>
      <c r="H741" s="358"/>
      <c r="I741" s="358"/>
      <c r="J741" s="358"/>
      <c r="K741" s="358"/>
      <c r="L741" s="358"/>
      <c r="M741" s="358"/>
      <c r="N741" s="358"/>
      <c r="O741" s="358"/>
      <c r="P741" s="358"/>
      <c r="Q741" s="358"/>
      <c r="R741" s="358"/>
      <c r="S741" s="358"/>
      <c r="T741" s="358"/>
      <c r="U741" s="358"/>
      <c r="V741" s="358"/>
      <c r="W741" s="358"/>
      <c r="X741" s="358"/>
      <c r="Y741" s="358"/>
      <c r="Z741" s="358"/>
      <c r="AA741" s="358"/>
      <c r="AB741" s="358"/>
      <c r="AC741" s="358"/>
      <c r="AD741" s="358"/>
      <c r="AE741" s="358"/>
      <c r="AF741" s="358"/>
      <c r="AG741" s="358"/>
      <c r="AH741" s="358"/>
      <c r="AI741" s="358"/>
      <c r="AJ741" s="358"/>
    </row>
    <row r="742" spans="1:36" ht="13.5" customHeight="1">
      <c r="A742" s="358"/>
      <c r="B742" s="358"/>
      <c r="C742" s="358"/>
      <c r="D742" s="358"/>
      <c r="E742" s="274"/>
      <c r="F742" s="358"/>
      <c r="G742" s="358"/>
      <c r="H742" s="358"/>
      <c r="I742" s="358"/>
      <c r="J742" s="358"/>
      <c r="K742" s="358"/>
      <c r="L742" s="358"/>
      <c r="M742" s="358"/>
      <c r="N742" s="358"/>
      <c r="O742" s="358"/>
      <c r="P742" s="358"/>
      <c r="Q742" s="358"/>
      <c r="R742" s="358"/>
      <c r="S742" s="358"/>
      <c r="T742" s="358"/>
      <c r="U742" s="358"/>
      <c r="V742" s="358"/>
      <c r="W742" s="358"/>
      <c r="X742" s="358"/>
      <c r="Y742" s="358"/>
      <c r="Z742" s="358"/>
      <c r="AA742" s="358"/>
      <c r="AB742" s="358"/>
      <c r="AC742" s="358"/>
      <c r="AD742" s="358"/>
      <c r="AE742" s="358"/>
      <c r="AF742" s="358"/>
      <c r="AG742" s="358"/>
      <c r="AH742" s="358"/>
      <c r="AI742" s="358"/>
      <c r="AJ742" s="358"/>
    </row>
    <row r="743" spans="1:36" ht="13.5" customHeight="1">
      <c r="A743" s="358"/>
      <c r="B743" s="358"/>
      <c r="C743" s="358"/>
      <c r="D743" s="358"/>
      <c r="E743" s="274"/>
      <c r="F743" s="358"/>
      <c r="G743" s="358"/>
      <c r="H743" s="358"/>
      <c r="I743" s="358"/>
      <c r="J743" s="358"/>
      <c r="K743" s="358"/>
      <c r="L743" s="358"/>
      <c r="M743" s="358"/>
      <c r="N743" s="358"/>
      <c r="O743" s="358"/>
      <c r="P743" s="358"/>
      <c r="Q743" s="358"/>
      <c r="R743" s="358"/>
      <c r="S743" s="358"/>
      <c r="T743" s="358"/>
      <c r="U743" s="358"/>
      <c r="V743" s="358"/>
      <c r="W743" s="358"/>
      <c r="X743" s="358"/>
      <c r="Y743" s="358"/>
      <c r="Z743" s="358"/>
      <c r="AA743" s="358"/>
      <c r="AB743" s="358"/>
      <c r="AC743" s="358"/>
      <c r="AD743" s="358"/>
      <c r="AE743" s="358"/>
      <c r="AF743" s="358"/>
      <c r="AG743" s="358"/>
      <c r="AH743" s="358"/>
      <c r="AI743" s="358"/>
      <c r="AJ743" s="358"/>
    </row>
    <row r="744" spans="1:36" ht="13.5" customHeight="1">
      <c r="A744" s="358"/>
      <c r="B744" s="358"/>
      <c r="C744" s="358"/>
      <c r="D744" s="358"/>
      <c r="E744" s="274"/>
      <c r="F744" s="358"/>
      <c r="G744" s="358"/>
      <c r="H744" s="358"/>
      <c r="I744" s="358"/>
      <c r="J744" s="358"/>
      <c r="K744" s="358"/>
      <c r="L744" s="358"/>
      <c r="M744" s="358"/>
      <c r="N744" s="358"/>
      <c r="O744" s="358"/>
      <c r="P744" s="358"/>
      <c r="Q744" s="358"/>
      <c r="R744" s="358"/>
      <c r="S744" s="358"/>
      <c r="T744" s="358"/>
      <c r="U744" s="358"/>
      <c r="V744" s="358"/>
      <c r="W744" s="358"/>
      <c r="X744" s="358"/>
      <c r="Y744" s="358"/>
      <c r="Z744" s="358"/>
      <c r="AA744" s="358"/>
      <c r="AB744" s="358"/>
      <c r="AC744" s="358"/>
      <c r="AD744" s="358"/>
      <c r="AE744" s="358"/>
      <c r="AF744" s="358"/>
      <c r="AG744" s="358"/>
      <c r="AH744" s="358"/>
      <c r="AI744" s="358"/>
      <c r="AJ744" s="358"/>
    </row>
    <row r="745" spans="1:36" ht="13.5" customHeight="1">
      <c r="A745" s="358"/>
      <c r="B745" s="358"/>
      <c r="C745" s="358"/>
      <c r="D745" s="358"/>
      <c r="E745" s="274"/>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row>
    <row r="746" spans="1:36" ht="13.5" customHeight="1">
      <c r="A746" s="358"/>
      <c r="B746" s="358"/>
      <c r="C746" s="358"/>
      <c r="D746" s="358"/>
      <c r="E746" s="274"/>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row>
    <row r="747" spans="1:36" ht="13.5" customHeight="1">
      <c r="A747" s="358"/>
      <c r="B747" s="358"/>
      <c r="C747" s="358"/>
      <c r="D747" s="358"/>
      <c r="E747" s="274"/>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row>
    <row r="748" spans="1:36" ht="13.5" customHeight="1">
      <c r="A748" s="358"/>
      <c r="B748" s="358"/>
      <c r="C748" s="358"/>
      <c r="D748" s="358"/>
      <c r="E748" s="274"/>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row>
    <row r="749" spans="1:36" ht="13.5" customHeight="1">
      <c r="A749" s="358"/>
      <c r="B749" s="358"/>
      <c r="C749" s="358"/>
      <c r="D749" s="358"/>
      <c r="E749" s="274"/>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row>
    <row r="750" spans="1:36" ht="13.5" customHeight="1">
      <c r="A750" s="358"/>
      <c r="B750" s="358"/>
      <c r="C750" s="358"/>
      <c r="D750" s="358"/>
      <c r="E750" s="274"/>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row>
    <row r="751" spans="1:36" ht="13.5" customHeight="1">
      <c r="A751" s="358"/>
      <c r="B751" s="358"/>
      <c r="C751" s="358"/>
      <c r="D751" s="358"/>
      <c r="E751" s="274"/>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row>
    <row r="752" spans="1:36" ht="13.5" customHeight="1">
      <c r="A752" s="358"/>
      <c r="B752" s="358"/>
      <c r="C752" s="358"/>
      <c r="D752" s="358"/>
      <c r="E752" s="274"/>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row>
    <row r="753" spans="1:36" ht="13.5" customHeight="1">
      <c r="A753" s="358"/>
      <c r="B753" s="358"/>
      <c r="C753" s="358"/>
      <c r="D753" s="358"/>
      <c r="E753" s="274"/>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row>
    <row r="754" spans="1:36" ht="13.5" customHeight="1">
      <c r="A754" s="358"/>
      <c r="B754" s="358"/>
      <c r="C754" s="358"/>
      <c r="D754" s="358"/>
      <c r="E754" s="274"/>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row>
    <row r="755" spans="1:36" ht="13.5" customHeight="1">
      <c r="A755" s="358"/>
      <c r="B755" s="358"/>
      <c r="C755" s="358"/>
      <c r="D755" s="358"/>
      <c r="E755" s="274"/>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row>
    <row r="756" spans="1:36" ht="13.5" customHeight="1">
      <c r="A756" s="358"/>
      <c r="B756" s="358"/>
      <c r="C756" s="358"/>
      <c r="D756" s="358"/>
      <c r="E756" s="274"/>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row>
    <row r="757" spans="1:36" ht="13.5" customHeight="1">
      <c r="A757" s="358"/>
      <c r="B757" s="358"/>
      <c r="C757" s="358"/>
      <c r="D757" s="358"/>
      <c r="E757" s="274"/>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row>
    <row r="758" spans="1:36" ht="13.5" customHeight="1">
      <c r="A758" s="358"/>
      <c r="B758" s="358"/>
      <c r="C758" s="358"/>
      <c r="D758" s="358"/>
      <c r="E758" s="274"/>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row>
    <row r="759" spans="1:36" ht="13.5" customHeight="1">
      <c r="A759" s="358"/>
      <c r="B759" s="358"/>
      <c r="C759" s="358"/>
      <c r="D759" s="358"/>
      <c r="E759" s="274"/>
      <c r="F759" s="358"/>
      <c r="G759" s="358"/>
      <c r="H759" s="358"/>
      <c r="I759" s="358"/>
      <c r="J759" s="358"/>
      <c r="K759" s="358"/>
      <c r="L759" s="358"/>
      <c r="M759" s="358"/>
      <c r="N759" s="358"/>
      <c r="O759" s="358"/>
      <c r="P759" s="358"/>
      <c r="Q759" s="358"/>
      <c r="R759" s="358"/>
      <c r="S759" s="358"/>
      <c r="T759" s="358"/>
      <c r="U759" s="358"/>
      <c r="V759" s="358"/>
      <c r="W759" s="358"/>
      <c r="X759" s="358"/>
      <c r="Y759" s="358"/>
      <c r="Z759" s="358"/>
      <c r="AA759" s="358"/>
      <c r="AB759" s="358"/>
      <c r="AC759" s="358"/>
      <c r="AD759" s="358"/>
      <c r="AE759" s="358"/>
      <c r="AF759" s="358"/>
      <c r="AG759" s="358"/>
      <c r="AH759" s="358"/>
      <c r="AI759" s="358"/>
      <c r="AJ759" s="358"/>
    </row>
    <row r="760" spans="1:36" ht="13.5" customHeight="1">
      <c r="A760" s="358"/>
      <c r="B760" s="358"/>
      <c r="C760" s="358"/>
      <c r="D760" s="358"/>
      <c r="E760" s="274"/>
      <c r="F760" s="358"/>
      <c r="G760" s="358"/>
      <c r="H760" s="358"/>
      <c r="I760" s="358"/>
      <c r="J760" s="358"/>
      <c r="K760" s="358"/>
      <c r="L760" s="358"/>
      <c r="M760" s="358"/>
      <c r="N760" s="358"/>
      <c r="O760" s="358"/>
      <c r="P760" s="358"/>
      <c r="Q760" s="358"/>
      <c r="R760" s="358"/>
      <c r="S760" s="358"/>
      <c r="T760" s="358"/>
      <c r="U760" s="358"/>
      <c r="V760" s="358"/>
      <c r="W760" s="358"/>
      <c r="X760" s="358"/>
      <c r="Y760" s="358"/>
      <c r="Z760" s="358"/>
      <c r="AA760" s="358"/>
      <c r="AB760" s="358"/>
      <c r="AC760" s="358"/>
      <c r="AD760" s="358"/>
      <c r="AE760" s="358"/>
      <c r="AF760" s="358"/>
      <c r="AG760" s="358"/>
      <c r="AH760" s="358"/>
      <c r="AI760" s="358"/>
      <c r="AJ760" s="358"/>
    </row>
    <row r="761" spans="1:36" ht="13.5" customHeight="1">
      <c r="A761" s="358"/>
      <c r="B761" s="358"/>
      <c r="C761" s="358"/>
      <c r="D761" s="358"/>
      <c r="E761" s="274"/>
      <c r="F761" s="358"/>
      <c r="G761" s="358"/>
      <c r="H761" s="358"/>
      <c r="I761" s="358"/>
      <c r="J761" s="358"/>
      <c r="K761" s="358"/>
      <c r="L761" s="358"/>
      <c r="M761" s="358"/>
      <c r="N761" s="358"/>
      <c r="O761" s="358"/>
      <c r="P761" s="358"/>
      <c r="Q761" s="358"/>
      <c r="R761" s="358"/>
      <c r="S761" s="358"/>
      <c r="T761" s="358"/>
      <c r="U761" s="358"/>
      <c r="V761" s="358"/>
      <c r="W761" s="358"/>
      <c r="X761" s="358"/>
      <c r="Y761" s="358"/>
      <c r="Z761" s="358"/>
      <c r="AA761" s="358"/>
      <c r="AB761" s="358"/>
      <c r="AC761" s="358"/>
      <c r="AD761" s="358"/>
      <c r="AE761" s="358"/>
      <c r="AF761" s="358"/>
      <c r="AG761" s="358"/>
      <c r="AH761" s="358"/>
      <c r="AI761" s="358"/>
      <c r="AJ761" s="358"/>
    </row>
    <row r="762" spans="1:36" ht="13.5" customHeight="1">
      <c r="A762" s="358"/>
      <c r="B762" s="358"/>
      <c r="C762" s="358"/>
      <c r="D762" s="358"/>
      <c r="E762" s="274"/>
      <c r="F762" s="358"/>
      <c r="G762" s="358"/>
      <c r="H762" s="358"/>
      <c r="I762" s="358"/>
      <c r="J762" s="358"/>
      <c r="K762" s="358"/>
      <c r="L762" s="358"/>
      <c r="M762" s="358"/>
      <c r="N762" s="358"/>
      <c r="O762" s="358"/>
      <c r="P762" s="358"/>
      <c r="Q762" s="358"/>
      <c r="R762" s="358"/>
      <c r="S762" s="358"/>
      <c r="T762" s="358"/>
      <c r="U762" s="358"/>
      <c r="V762" s="358"/>
      <c r="W762" s="358"/>
      <c r="X762" s="358"/>
      <c r="Y762" s="358"/>
      <c r="Z762" s="358"/>
      <c r="AA762" s="358"/>
      <c r="AB762" s="358"/>
      <c r="AC762" s="358"/>
      <c r="AD762" s="358"/>
      <c r="AE762" s="358"/>
      <c r="AF762" s="358"/>
      <c r="AG762" s="358"/>
      <c r="AH762" s="358"/>
      <c r="AI762" s="358"/>
      <c r="AJ762" s="358"/>
    </row>
    <row r="763" spans="1:36" ht="13.5" customHeight="1">
      <c r="A763" s="358"/>
      <c r="B763" s="358"/>
      <c r="C763" s="358"/>
      <c r="D763" s="358"/>
      <c r="E763" s="274"/>
      <c r="F763" s="358"/>
      <c r="G763" s="358"/>
      <c r="H763" s="358"/>
      <c r="I763" s="358"/>
      <c r="J763" s="358"/>
      <c r="K763" s="358"/>
      <c r="L763" s="358"/>
      <c r="M763" s="358"/>
      <c r="N763" s="358"/>
      <c r="O763" s="358"/>
      <c r="P763" s="358"/>
      <c r="Q763" s="358"/>
      <c r="R763" s="358"/>
      <c r="S763" s="358"/>
      <c r="T763" s="358"/>
      <c r="U763" s="358"/>
      <c r="V763" s="358"/>
      <c r="W763" s="358"/>
      <c r="X763" s="358"/>
      <c r="Y763" s="358"/>
      <c r="Z763" s="358"/>
      <c r="AA763" s="358"/>
      <c r="AB763" s="358"/>
      <c r="AC763" s="358"/>
      <c r="AD763" s="358"/>
      <c r="AE763" s="358"/>
      <c r="AF763" s="358"/>
      <c r="AG763" s="358"/>
      <c r="AH763" s="358"/>
      <c r="AI763" s="358"/>
      <c r="AJ763" s="358"/>
    </row>
    <row r="764" spans="1:36" ht="13.5" customHeight="1">
      <c r="A764" s="358"/>
      <c r="B764" s="358"/>
      <c r="C764" s="358"/>
      <c r="D764" s="358"/>
      <c r="E764" s="274"/>
      <c r="F764" s="358"/>
      <c r="G764" s="358"/>
      <c r="H764" s="358"/>
      <c r="I764" s="358"/>
      <c r="J764" s="358"/>
      <c r="K764" s="358"/>
      <c r="L764" s="358"/>
      <c r="M764" s="358"/>
      <c r="N764" s="358"/>
      <c r="O764" s="358"/>
      <c r="P764" s="358"/>
      <c r="Q764" s="358"/>
      <c r="R764" s="358"/>
      <c r="S764" s="358"/>
      <c r="T764" s="358"/>
      <c r="U764" s="358"/>
      <c r="V764" s="358"/>
      <c r="W764" s="358"/>
      <c r="X764" s="358"/>
      <c r="Y764" s="358"/>
      <c r="Z764" s="358"/>
      <c r="AA764" s="358"/>
      <c r="AB764" s="358"/>
      <c r="AC764" s="358"/>
      <c r="AD764" s="358"/>
      <c r="AE764" s="358"/>
      <c r="AF764" s="358"/>
      <c r="AG764" s="358"/>
      <c r="AH764" s="358"/>
      <c r="AI764" s="358"/>
      <c r="AJ764" s="358"/>
    </row>
    <row r="765" spans="1:36" ht="13.5" customHeight="1">
      <c r="A765" s="358"/>
      <c r="B765" s="358"/>
      <c r="C765" s="358"/>
      <c r="D765" s="358"/>
      <c r="E765" s="274"/>
      <c r="F765" s="358"/>
      <c r="G765" s="358"/>
      <c r="H765" s="358"/>
      <c r="I765" s="358"/>
      <c r="J765" s="358"/>
      <c r="K765" s="358"/>
      <c r="L765" s="358"/>
      <c r="M765" s="358"/>
      <c r="N765" s="358"/>
      <c r="O765" s="358"/>
      <c r="P765" s="358"/>
      <c r="Q765" s="358"/>
      <c r="R765" s="358"/>
      <c r="S765" s="358"/>
      <c r="T765" s="358"/>
      <c r="U765" s="358"/>
      <c r="V765" s="358"/>
      <c r="W765" s="358"/>
      <c r="X765" s="358"/>
      <c r="Y765" s="358"/>
      <c r="Z765" s="358"/>
      <c r="AA765" s="358"/>
      <c r="AB765" s="358"/>
      <c r="AC765" s="358"/>
      <c r="AD765" s="358"/>
      <c r="AE765" s="358"/>
      <c r="AF765" s="358"/>
      <c r="AG765" s="358"/>
      <c r="AH765" s="358"/>
      <c r="AI765" s="358"/>
      <c r="AJ765" s="358"/>
    </row>
    <row r="766" spans="1:36" ht="13.5" customHeight="1">
      <c r="A766" s="358"/>
      <c r="B766" s="358"/>
      <c r="C766" s="358"/>
      <c r="D766" s="358"/>
      <c r="E766" s="274"/>
      <c r="F766" s="358"/>
      <c r="G766" s="358"/>
      <c r="H766" s="358"/>
      <c r="I766" s="358"/>
      <c r="J766" s="358"/>
      <c r="K766" s="358"/>
      <c r="L766" s="358"/>
      <c r="M766" s="358"/>
      <c r="N766" s="358"/>
      <c r="O766" s="358"/>
      <c r="P766" s="358"/>
      <c r="Q766" s="358"/>
      <c r="R766" s="358"/>
      <c r="S766" s="358"/>
      <c r="T766" s="358"/>
      <c r="U766" s="358"/>
      <c r="V766" s="358"/>
      <c r="W766" s="358"/>
      <c r="X766" s="358"/>
      <c r="Y766" s="358"/>
      <c r="Z766" s="358"/>
      <c r="AA766" s="358"/>
      <c r="AB766" s="358"/>
      <c r="AC766" s="358"/>
      <c r="AD766" s="358"/>
      <c r="AE766" s="358"/>
      <c r="AF766" s="358"/>
      <c r="AG766" s="358"/>
      <c r="AH766" s="358"/>
      <c r="AI766" s="358"/>
      <c r="AJ766" s="358"/>
    </row>
    <row r="767" spans="1:36" ht="13.5" customHeight="1">
      <c r="A767" s="358"/>
      <c r="B767" s="358"/>
      <c r="C767" s="358"/>
      <c r="D767" s="358"/>
      <c r="E767" s="274"/>
      <c r="F767" s="358"/>
      <c r="G767" s="358"/>
      <c r="H767" s="358"/>
      <c r="I767" s="358"/>
      <c r="J767" s="358"/>
      <c r="K767" s="358"/>
      <c r="L767" s="358"/>
      <c r="M767" s="358"/>
      <c r="N767" s="358"/>
      <c r="O767" s="358"/>
      <c r="P767" s="358"/>
      <c r="Q767" s="358"/>
      <c r="R767" s="358"/>
      <c r="S767" s="358"/>
      <c r="T767" s="358"/>
      <c r="U767" s="358"/>
      <c r="V767" s="358"/>
      <c r="W767" s="358"/>
      <c r="X767" s="358"/>
      <c r="Y767" s="358"/>
      <c r="Z767" s="358"/>
      <c r="AA767" s="358"/>
      <c r="AB767" s="358"/>
      <c r="AC767" s="358"/>
      <c r="AD767" s="358"/>
      <c r="AE767" s="358"/>
      <c r="AF767" s="358"/>
      <c r="AG767" s="358"/>
      <c r="AH767" s="358"/>
      <c r="AI767" s="358"/>
      <c r="AJ767" s="358"/>
    </row>
    <row r="768" spans="1:36" ht="13.5" customHeight="1">
      <c r="A768" s="358"/>
      <c r="B768" s="358"/>
      <c r="C768" s="358"/>
      <c r="D768" s="358"/>
      <c r="E768" s="274"/>
      <c r="F768" s="358"/>
      <c r="G768" s="358"/>
      <c r="H768" s="358"/>
      <c r="I768" s="358"/>
      <c r="J768" s="358"/>
      <c r="K768" s="358"/>
      <c r="L768" s="358"/>
      <c r="M768" s="358"/>
      <c r="N768" s="358"/>
      <c r="O768" s="358"/>
      <c r="P768" s="358"/>
      <c r="Q768" s="358"/>
      <c r="R768" s="358"/>
      <c r="S768" s="358"/>
      <c r="T768" s="358"/>
      <c r="U768" s="358"/>
      <c r="V768" s="358"/>
      <c r="W768" s="358"/>
      <c r="X768" s="358"/>
      <c r="Y768" s="358"/>
      <c r="Z768" s="358"/>
      <c r="AA768" s="358"/>
      <c r="AB768" s="358"/>
      <c r="AC768" s="358"/>
      <c r="AD768" s="358"/>
      <c r="AE768" s="358"/>
      <c r="AF768" s="358"/>
      <c r="AG768" s="358"/>
      <c r="AH768" s="358"/>
      <c r="AI768" s="358"/>
      <c r="AJ768" s="358"/>
    </row>
    <row r="769" spans="1:36" ht="13.5" customHeight="1">
      <c r="A769" s="358"/>
      <c r="B769" s="358"/>
      <c r="C769" s="358"/>
      <c r="D769" s="358"/>
      <c r="E769" s="274"/>
      <c r="F769" s="358"/>
      <c r="G769" s="358"/>
      <c r="H769" s="358"/>
      <c r="I769" s="358"/>
      <c r="J769" s="358"/>
      <c r="K769" s="358"/>
      <c r="L769" s="358"/>
      <c r="M769" s="358"/>
      <c r="N769" s="358"/>
      <c r="O769" s="358"/>
      <c r="P769" s="358"/>
      <c r="Q769" s="358"/>
      <c r="R769" s="358"/>
      <c r="S769" s="358"/>
      <c r="T769" s="358"/>
      <c r="U769" s="358"/>
      <c r="V769" s="358"/>
      <c r="W769" s="358"/>
      <c r="X769" s="358"/>
      <c r="Y769" s="358"/>
      <c r="Z769" s="358"/>
      <c r="AA769" s="358"/>
      <c r="AB769" s="358"/>
      <c r="AC769" s="358"/>
      <c r="AD769" s="358"/>
      <c r="AE769" s="358"/>
      <c r="AF769" s="358"/>
      <c r="AG769" s="358"/>
      <c r="AH769" s="358"/>
      <c r="AI769" s="358"/>
      <c r="AJ769" s="358"/>
    </row>
    <row r="770" spans="1:36" ht="13.5" customHeight="1">
      <c r="A770" s="358"/>
      <c r="B770" s="358"/>
      <c r="C770" s="358"/>
      <c r="D770" s="358"/>
      <c r="E770" s="274"/>
      <c r="F770" s="358"/>
      <c r="G770" s="358"/>
      <c r="H770" s="358"/>
      <c r="I770" s="358"/>
      <c r="J770" s="358"/>
      <c r="K770" s="358"/>
      <c r="L770" s="358"/>
      <c r="M770" s="358"/>
      <c r="N770" s="358"/>
      <c r="O770" s="358"/>
      <c r="P770" s="358"/>
      <c r="Q770" s="358"/>
      <c r="R770" s="358"/>
      <c r="S770" s="358"/>
      <c r="T770" s="358"/>
      <c r="U770" s="358"/>
      <c r="V770" s="358"/>
      <c r="W770" s="358"/>
      <c r="X770" s="358"/>
      <c r="Y770" s="358"/>
      <c r="Z770" s="358"/>
      <c r="AA770" s="358"/>
      <c r="AB770" s="358"/>
      <c r="AC770" s="358"/>
      <c r="AD770" s="358"/>
      <c r="AE770" s="358"/>
      <c r="AF770" s="358"/>
      <c r="AG770" s="358"/>
      <c r="AH770" s="358"/>
      <c r="AI770" s="358"/>
      <c r="AJ770" s="358"/>
    </row>
    <row r="771" spans="1:36" ht="13.5" customHeight="1">
      <c r="A771" s="358"/>
      <c r="B771" s="358"/>
      <c r="C771" s="358"/>
      <c r="D771" s="358"/>
      <c r="E771" s="274"/>
      <c r="F771" s="358"/>
      <c r="G771" s="358"/>
      <c r="H771" s="358"/>
      <c r="I771" s="358"/>
      <c r="J771" s="358"/>
      <c r="K771" s="358"/>
      <c r="L771" s="358"/>
      <c r="M771" s="358"/>
      <c r="N771" s="358"/>
      <c r="O771" s="358"/>
      <c r="P771" s="358"/>
      <c r="Q771" s="358"/>
      <c r="R771" s="358"/>
      <c r="S771" s="358"/>
      <c r="T771" s="358"/>
      <c r="U771" s="358"/>
      <c r="V771" s="358"/>
      <c r="W771" s="358"/>
      <c r="X771" s="358"/>
      <c r="Y771" s="358"/>
      <c r="Z771" s="358"/>
      <c r="AA771" s="358"/>
      <c r="AB771" s="358"/>
      <c r="AC771" s="358"/>
      <c r="AD771" s="358"/>
      <c r="AE771" s="358"/>
      <c r="AF771" s="358"/>
      <c r="AG771" s="358"/>
      <c r="AH771" s="358"/>
      <c r="AI771" s="358"/>
      <c r="AJ771" s="358"/>
    </row>
    <row r="772" spans="1:36" ht="13.5" customHeight="1">
      <c r="A772" s="358"/>
      <c r="B772" s="358"/>
      <c r="C772" s="358"/>
      <c r="D772" s="358"/>
      <c r="E772" s="274"/>
      <c r="F772" s="358"/>
      <c r="G772" s="358"/>
      <c r="H772" s="358"/>
      <c r="I772" s="358"/>
      <c r="J772" s="358"/>
      <c r="K772" s="358"/>
      <c r="L772" s="358"/>
      <c r="M772" s="358"/>
      <c r="N772" s="358"/>
      <c r="O772" s="358"/>
      <c r="P772" s="358"/>
      <c r="Q772" s="358"/>
      <c r="R772" s="358"/>
      <c r="S772" s="358"/>
      <c r="T772" s="358"/>
      <c r="U772" s="358"/>
      <c r="V772" s="358"/>
      <c r="W772" s="358"/>
      <c r="X772" s="358"/>
      <c r="Y772" s="358"/>
      <c r="Z772" s="358"/>
      <c r="AA772" s="358"/>
      <c r="AB772" s="358"/>
      <c r="AC772" s="358"/>
      <c r="AD772" s="358"/>
      <c r="AE772" s="358"/>
      <c r="AF772" s="358"/>
      <c r="AG772" s="358"/>
      <c r="AH772" s="358"/>
      <c r="AI772" s="358"/>
      <c r="AJ772" s="358"/>
    </row>
    <row r="773" spans="1:36" ht="13.5" customHeight="1">
      <c r="A773" s="358"/>
      <c r="B773" s="358"/>
      <c r="C773" s="358"/>
      <c r="D773" s="358"/>
      <c r="E773" s="274"/>
      <c r="F773" s="358"/>
      <c r="G773" s="358"/>
      <c r="H773" s="358"/>
      <c r="I773" s="358"/>
      <c r="J773" s="358"/>
      <c r="K773" s="358"/>
      <c r="L773" s="358"/>
      <c r="M773" s="358"/>
      <c r="N773" s="358"/>
      <c r="O773" s="358"/>
      <c r="P773" s="358"/>
      <c r="Q773" s="358"/>
      <c r="R773" s="358"/>
      <c r="S773" s="358"/>
      <c r="T773" s="358"/>
      <c r="U773" s="358"/>
      <c r="V773" s="358"/>
      <c r="W773" s="358"/>
      <c r="X773" s="358"/>
      <c r="Y773" s="358"/>
      <c r="Z773" s="358"/>
      <c r="AA773" s="358"/>
      <c r="AB773" s="358"/>
      <c r="AC773" s="358"/>
      <c r="AD773" s="358"/>
      <c r="AE773" s="358"/>
      <c r="AF773" s="358"/>
      <c r="AG773" s="358"/>
      <c r="AH773" s="358"/>
      <c r="AI773" s="358"/>
      <c r="AJ773" s="358"/>
    </row>
    <row r="774" spans="1:36" ht="13.5" customHeight="1">
      <c r="A774" s="358"/>
      <c r="B774" s="358"/>
      <c r="C774" s="358"/>
      <c r="D774" s="358"/>
      <c r="E774" s="274"/>
      <c r="F774" s="358"/>
      <c r="G774" s="358"/>
      <c r="H774" s="358"/>
      <c r="I774" s="358"/>
      <c r="J774" s="358"/>
      <c r="K774" s="358"/>
      <c r="L774" s="358"/>
      <c r="M774" s="358"/>
      <c r="N774" s="358"/>
      <c r="O774" s="358"/>
      <c r="P774" s="358"/>
      <c r="Q774" s="358"/>
      <c r="R774" s="358"/>
      <c r="S774" s="358"/>
      <c r="T774" s="358"/>
      <c r="U774" s="358"/>
      <c r="V774" s="358"/>
      <c r="W774" s="358"/>
      <c r="X774" s="358"/>
      <c r="Y774" s="358"/>
      <c r="Z774" s="358"/>
      <c r="AA774" s="358"/>
      <c r="AB774" s="358"/>
      <c r="AC774" s="358"/>
      <c r="AD774" s="358"/>
      <c r="AE774" s="358"/>
      <c r="AF774" s="358"/>
      <c r="AG774" s="358"/>
      <c r="AH774" s="358"/>
      <c r="AI774" s="358"/>
      <c r="AJ774" s="358"/>
    </row>
    <row r="775" spans="1:36" ht="13.5" customHeight="1">
      <c r="A775" s="358"/>
      <c r="B775" s="358"/>
      <c r="C775" s="358"/>
      <c r="D775" s="358"/>
      <c r="E775" s="274"/>
      <c r="F775" s="358"/>
      <c r="G775" s="358"/>
      <c r="H775" s="358"/>
      <c r="I775" s="358"/>
      <c r="J775" s="358"/>
      <c r="K775" s="358"/>
      <c r="L775" s="358"/>
      <c r="M775" s="358"/>
      <c r="N775" s="358"/>
      <c r="O775" s="358"/>
      <c r="P775" s="358"/>
      <c r="Q775" s="358"/>
      <c r="R775" s="358"/>
      <c r="S775" s="358"/>
      <c r="T775" s="358"/>
      <c r="U775" s="358"/>
      <c r="V775" s="358"/>
      <c r="W775" s="358"/>
      <c r="X775" s="358"/>
      <c r="Y775" s="358"/>
      <c r="Z775" s="358"/>
      <c r="AA775" s="358"/>
      <c r="AB775" s="358"/>
      <c r="AC775" s="358"/>
      <c r="AD775" s="358"/>
      <c r="AE775" s="358"/>
      <c r="AF775" s="358"/>
      <c r="AG775" s="358"/>
      <c r="AH775" s="358"/>
      <c r="AI775" s="358"/>
      <c r="AJ775" s="358"/>
    </row>
    <row r="776" spans="1:36" ht="13.5" customHeight="1">
      <c r="A776" s="358"/>
      <c r="B776" s="358"/>
      <c r="C776" s="358"/>
      <c r="D776" s="358"/>
      <c r="E776" s="274"/>
      <c r="F776" s="358"/>
      <c r="G776" s="358"/>
      <c r="H776" s="358"/>
      <c r="I776" s="358"/>
      <c r="J776" s="358"/>
      <c r="K776" s="358"/>
      <c r="L776" s="358"/>
      <c r="M776" s="358"/>
      <c r="N776" s="358"/>
      <c r="O776" s="358"/>
      <c r="P776" s="358"/>
      <c r="Q776" s="358"/>
      <c r="R776" s="358"/>
      <c r="S776" s="358"/>
      <c r="T776" s="358"/>
      <c r="U776" s="358"/>
      <c r="V776" s="358"/>
      <c r="W776" s="358"/>
      <c r="X776" s="358"/>
      <c r="Y776" s="358"/>
      <c r="Z776" s="358"/>
      <c r="AA776" s="358"/>
      <c r="AB776" s="358"/>
      <c r="AC776" s="358"/>
      <c r="AD776" s="358"/>
      <c r="AE776" s="358"/>
      <c r="AF776" s="358"/>
      <c r="AG776" s="358"/>
      <c r="AH776" s="358"/>
      <c r="AI776" s="358"/>
      <c r="AJ776" s="358"/>
    </row>
    <row r="777" spans="1:36" ht="13.5" customHeight="1">
      <c r="A777" s="358"/>
      <c r="B777" s="358"/>
      <c r="C777" s="358"/>
      <c r="D777" s="358"/>
      <c r="E777" s="274"/>
      <c r="F777" s="358"/>
      <c r="G777" s="358"/>
      <c r="H777" s="358"/>
      <c r="I777" s="358"/>
      <c r="J777" s="358"/>
      <c r="K777" s="358"/>
      <c r="L777" s="358"/>
      <c r="M777" s="358"/>
      <c r="N777" s="358"/>
      <c r="O777" s="358"/>
      <c r="P777" s="358"/>
      <c r="Q777" s="358"/>
      <c r="R777" s="358"/>
      <c r="S777" s="358"/>
      <c r="T777" s="358"/>
      <c r="U777" s="358"/>
      <c r="V777" s="358"/>
      <c r="W777" s="358"/>
      <c r="X777" s="358"/>
      <c r="Y777" s="358"/>
      <c r="Z777" s="358"/>
      <c r="AA777" s="358"/>
      <c r="AB777" s="358"/>
      <c r="AC777" s="358"/>
      <c r="AD777" s="358"/>
      <c r="AE777" s="358"/>
      <c r="AF777" s="358"/>
      <c r="AG777" s="358"/>
      <c r="AH777" s="358"/>
      <c r="AI777" s="358"/>
      <c r="AJ777" s="358"/>
    </row>
    <row r="778" spans="1:36" ht="13.5" customHeight="1">
      <c r="A778" s="358"/>
      <c r="B778" s="358"/>
      <c r="C778" s="358"/>
      <c r="D778" s="358"/>
      <c r="E778" s="274"/>
      <c r="F778" s="358"/>
      <c r="G778" s="358"/>
      <c r="H778" s="358"/>
      <c r="I778" s="358"/>
      <c r="J778" s="358"/>
      <c r="K778" s="358"/>
      <c r="L778" s="358"/>
      <c r="M778" s="358"/>
      <c r="N778" s="358"/>
      <c r="O778" s="358"/>
      <c r="P778" s="358"/>
      <c r="Q778" s="358"/>
      <c r="R778" s="358"/>
      <c r="S778" s="358"/>
      <c r="T778" s="358"/>
      <c r="U778" s="358"/>
      <c r="V778" s="358"/>
      <c r="W778" s="358"/>
      <c r="X778" s="358"/>
      <c r="Y778" s="358"/>
      <c r="Z778" s="358"/>
      <c r="AA778" s="358"/>
      <c r="AB778" s="358"/>
      <c r="AC778" s="358"/>
      <c r="AD778" s="358"/>
      <c r="AE778" s="358"/>
      <c r="AF778" s="358"/>
      <c r="AG778" s="358"/>
      <c r="AH778" s="358"/>
      <c r="AI778" s="358"/>
      <c r="AJ778" s="358"/>
    </row>
    <row r="779" spans="1:36" ht="13.5" customHeight="1">
      <c r="A779" s="358"/>
      <c r="B779" s="358"/>
      <c r="C779" s="358"/>
      <c r="D779" s="358"/>
      <c r="E779" s="274"/>
      <c r="F779" s="358"/>
      <c r="G779" s="358"/>
      <c r="H779" s="358"/>
      <c r="I779" s="358"/>
      <c r="J779" s="358"/>
      <c r="K779" s="358"/>
      <c r="L779" s="358"/>
      <c r="M779" s="358"/>
      <c r="N779" s="358"/>
      <c r="O779" s="358"/>
      <c r="P779" s="358"/>
      <c r="Q779" s="358"/>
      <c r="R779" s="358"/>
      <c r="S779" s="358"/>
      <c r="T779" s="358"/>
      <c r="U779" s="358"/>
      <c r="V779" s="358"/>
      <c r="W779" s="358"/>
      <c r="X779" s="358"/>
      <c r="Y779" s="358"/>
      <c r="Z779" s="358"/>
      <c r="AA779" s="358"/>
      <c r="AB779" s="358"/>
      <c r="AC779" s="358"/>
      <c r="AD779" s="358"/>
      <c r="AE779" s="358"/>
      <c r="AF779" s="358"/>
      <c r="AG779" s="358"/>
      <c r="AH779" s="358"/>
      <c r="AI779" s="358"/>
      <c r="AJ779" s="358"/>
    </row>
    <row r="780" spans="1:36" ht="13.5" customHeight="1">
      <c r="A780" s="358"/>
      <c r="B780" s="358"/>
      <c r="C780" s="358"/>
      <c r="D780" s="358"/>
      <c r="E780" s="274"/>
      <c r="F780" s="358"/>
      <c r="G780" s="358"/>
      <c r="H780" s="358"/>
      <c r="I780" s="358"/>
      <c r="J780" s="358"/>
      <c r="K780" s="358"/>
      <c r="L780" s="358"/>
      <c r="M780" s="358"/>
      <c r="N780" s="358"/>
      <c r="O780" s="358"/>
      <c r="P780" s="358"/>
      <c r="Q780" s="358"/>
      <c r="R780" s="358"/>
      <c r="S780" s="358"/>
      <c r="T780" s="358"/>
      <c r="U780" s="358"/>
      <c r="V780" s="358"/>
      <c r="W780" s="358"/>
      <c r="X780" s="358"/>
      <c r="Y780" s="358"/>
      <c r="Z780" s="358"/>
      <c r="AA780" s="358"/>
      <c r="AB780" s="358"/>
      <c r="AC780" s="358"/>
      <c r="AD780" s="358"/>
      <c r="AE780" s="358"/>
      <c r="AF780" s="358"/>
      <c r="AG780" s="358"/>
      <c r="AH780" s="358"/>
      <c r="AI780" s="358"/>
      <c r="AJ780" s="358"/>
    </row>
    <row r="781" spans="1:36" ht="13.5" customHeight="1">
      <c r="A781" s="358"/>
      <c r="B781" s="358"/>
      <c r="C781" s="358"/>
      <c r="D781" s="358"/>
      <c r="E781" s="274"/>
      <c r="F781" s="358"/>
      <c r="G781" s="358"/>
      <c r="H781" s="358"/>
      <c r="I781" s="358"/>
      <c r="J781" s="358"/>
      <c r="K781" s="358"/>
      <c r="L781" s="358"/>
      <c r="M781" s="358"/>
      <c r="N781" s="358"/>
      <c r="O781" s="358"/>
      <c r="P781" s="358"/>
      <c r="Q781" s="358"/>
      <c r="R781" s="358"/>
      <c r="S781" s="358"/>
      <c r="T781" s="358"/>
      <c r="U781" s="358"/>
      <c r="V781" s="358"/>
      <c r="W781" s="358"/>
      <c r="X781" s="358"/>
      <c r="Y781" s="358"/>
      <c r="Z781" s="358"/>
      <c r="AA781" s="358"/>
      <c r="AB781" s="358"/>
      <c r="AC781" s="358"/>
      <c r="AD781" s="358"/>
      <c r="AE781" s="358"/>
      <c r="AF781" s="358"/>
      <c r="AG781" s="358"/>
      <c r="AH781" s="358"/>
      <c r="AI781" s="358"/>
      <c r="AJ781" s="358"/>
    </row>
    <row r="782" spans="1:36" ht="13.5" customHeight="1">
      <c r="A782" s="358"/>
      <c r="B782" s="358"/>
      <c r="C782" s="358"/>
      <c r="D782" s="358"/>
      <c r="E782" s="274"/>
      <c r="F782" s="358"/>
      <c r="G782" s="358"/>
      <c r="H782" s="358"/>
      <c r="I782" s="358"/>
      <c r="J782" s="358"/>
      <c r="K782" s="358"/>
      <c r="L782" s="358"/>
      <c r="M782" s="358"/>
      <c r="N782" s="358"/>
      <c r="O782" s="358"/>
      <c r="P782" s="358"/>
      <c r="Q782" s="358"/>
      <c r="R782" s="358"/>
      <c r="S782" s="358"/>
      <c r="T782" s="358"/>
      <c r="U782" s="358"/>
      <c r="V782" s="358"/>
      <c r="W782" s="358"/>
      <c r="X782" s="358"/>
      <c r="Y782" s="358"/>
      <c r="Z782" s="358"/>
      <c r="AA782" s="358"/>
      <c r="AB782" s="358"/>
      <c r="AC782" s="358"/>
      <c r="AD782" s="358"/>
      <c r="AE782" s="358"/>
      <c r="AF782" s="358"/>
      <c r="AG782" s="358"/>
      <c r="AH782" s="358"/>
      <c r="AI782" s="358"/>
      <c r="AJ782" s="358"/>
    </row>
    <row r="783" spans="1:36" ht="13.5" customHeight="1">
      <c r="A783" s="358"/>
      <c r="B783" s="358"/>
      <c r="C783" s="358"/>
      <c r="D783" s="358"/>
      <c r="E783" s="274"/>
      <c r="F783" s="358"/>
      <c r="G783" s="358"/>
      <c r="H783" s="358"/>
      <c r="I783" s="358"/>
      <c r="J783" s="358"/>
      <c r="K783" s="358"/>
      <c r="L783" s="358"/>
      <c r="M783" s="358"/>
      <c r="N783" s="358"/>
      <c r="O783" s="358"/>
      <c r="P783" s="358"/>
      <c r="Q783" s="358"/>
      <c r="R783" s="358"/>
      <c r="S783" s="358"/>
      <c r="T783" s="358"/>
      <c r="U783" s="358"/>
      <c r="V783" s="358"/>
      <c r="W783" s="358"/>
      <c r="X783" s="358"/>
      <c r="Y783" s="358"/>
      <c r="Z783" s="358"/>
      <c r="AA783" s="358"/>
      <c r="AB783" s="358"/>
      <c r="AC783" s="358"/>
      <c r="AD783" s="358"/>
      <c r="AE783" s="358"/>
      <c r="AF783" s="358"/>
      <c r="AG783" s="358"/>
      <c r="AH783" s="358"/>
      <c r="AI783" s="358"/>
      <c r="AJ783" s="358"/>
    </row>
    <row r="784" spans="1:36" ht="13.5" customHeight="1">
      <c r="A784" s="358"/>
      <c r="B784" s="358"/>
      <c r="C784" s="358"/>
      <c r="D784" s="358"/>
      <c r="E784" s="274"/>
      <c r="F784" s="358"/>
      <c r="G784" s="358"/>
      <c r="H784" s="358"/>
      <c r="I784" s="358"/>
      <c r="J784" s="358"/>
      <c r="K784" s="358"/>
      <c r="L784" s="358"/>
      <c r="M784" s="358"/>
      <c r="N784" s="358"/>
      <c r="O784" s="358"/>
      <c r="P784" s="358"/>
      <c r="Q784" s="358"/>
      <c r="R784" s="358"/>
      <c r="S784" s="358"/>
      <c r="T784" s="358"/>
      <c r="U784" s="358"/>
      <c r="V784" s="358"/>
      <c r="W784" s="358"/>
      <c r="X784" s="358"/>
      <c r="Y784" s="358"/>
      <c r="Z784" s="358"/>
      <c r="AA784" s="358"/>
      <c r="AB784" s="358"/>
      <c r="AC784" s="358"/>
      <c r="AD784" s="358"/>
      <c r="AE784" s="358"/>
      <c r="AF784" s="358"/>
      <c r="AG784" s="358"/>
      <c r="AH784" s="358"/>
      <c r="AI784" s="358"/>
      <c r="AJ784" s="358"/>
    </row>
    <row r="785" spans="1:36" ht="13.5" customHeight="1">
      <c r="A785" s="358"/>
      <c r="B785" s="358"/>
      <c r="C785" s="358"/>
      <c r="D785" s="358"/>
      <c r="E785" s="274"/>
      <c r="F785" s="358"/>
      <c r="G785" s="358"/>
      <c r="H785" s="358"/>
      <c r="I785" s="358"/>
      <c r="J785" s="358"/>
      <c r="K785" s="358"/>
      <c r="L785" s="358"/>
      <c r="M785" s="358"/>
      <c r="N785" s="358"/>
      <c r="O785" s="358"/>
      <c r="P785" s="358"/>
      <c r="Q785" s="358"/>
      <c r="R785" s="358"/>
      <c r="S785" s="358"/>
      <c r="T785" s="358"/>
      <c r="U785" s="358"/>
      <c r="V785" s="358"/>
      <c r="W785" s="358"/>
      <c r="X785" s="358"/>
      <c r="Y785" s="358"/>
      <c r="Z785" s="358"/>
      <c r="AA785" s="358"/>
      <c r="AB785" s="358"/>
      <c r="AC785" s="358"/>
      <c r="AD785" s="358"/>
      <c r="AE785" s="358"/>
      <c r="AF785" s="358"/>
      <c r="AG785" s="358"/>
      <c r="AH785" s="358"/>
      <c r="AI785" s="358"/>
      <c r="AJ785" s="358"/>
    </row>
    <row r="786" spans="1:36" ht="13.5" customHeight="1">
      <c r="A786" s="358"/>
      <c r="B786" s="358"/>
      <c r="C786" s="358"/>
      <c r="D786" s="358"/>
      <c r="E786" s="274"/>
      <c r="F786" s="358"/>
      <c r="G786" s="358"/>
      <c r="H786" s="358"/>
      <c r="I786" s="358"/>
      <c r="J786" s="358"/>
      <c r="K786" s="358"/>
      <c r="L786" s="358"/>
      <c r="M786" s="358"/>
      <c r="N786" s="358"/>
      <c r="O786" s="358"/>
      <c r="P786" s="358"/>
      <c r="Q786" s="358"/>
      <c r="R786" s="358"/>
      <c r="S786" s="358"/>
      <c r="T786" s="358"/>
      <c r="U786" s="358"/>
      <c r="V786" s="358"/>
      <c r="W786" s="358"/>
      <c r="X786" s="358"/>
      <c r="Y786" s="358"/>
      <c r="Z786" s="358"/>
      <c r="AA786" s="358"/>
      <c r="AB786" s="358"/>
      <c r="AC786" s="358"/>
      <c r="AD786" s="358"/>
      <c r="AE786" s="358"/>
      <c r="AF786" s="358"/>
      <c r="AG786" s="358"/>
      <c r="AH786" s="358"/>
      <c r="AI786" s="358"/>
      <c r="AJ786" s="358"/>
    </row>
    <row r="787" spans="1:36" ht="13.5" customHeight="1">
      <c r="A787" s="358"/>
      <c r="B787" s="358"/>
      <c r="C787" s="358"/>
      <c r="D787" s="358"/>
      <c r="E787" s="274"/>
      <c r="F787" s="358"/>
      <c r="G787" s="358"/>
      <c r="H787" s="358"/>
      <c r="I787" s="358"/>
      <c r="J787" s="358"/>
      <c r="K787" s="358"/>
      <c r="L787" s="358"/>
      <c r="M787" s="358"/>
      <c r="N787" s="358"/>
      <c r="O787" s="358"/>
      <c r="P787" s="358"/>
      <c r="Q787" s="358"/>
      <c r="R787" s="358"/>
      <c r="S787" s="358"/>
      <c r="T787" s="358"/>
      <c r="U787" s="358"/>
      <c r="V787" s="358"/>
      <c r="W787" s="358"/>
      <c r="X787" s="358"/>
      <c r="Y787" s="358"/>
      <c r="Z787" s="358"/>
      <c r="AA787" s="358"/>
      <c r="AB787" s="358"/>
      <c r="AC787" s="358"/>
      <c r="AD787" s="358"/>
      <c r="AE787" s="358"/>
      <c r="AF787" s="358"/>
      <c r="AG787" s="358"/>
      <c r="AH787" s="358"/>
      <c r="AI787" s="358"/>
      <c r="AJ787" s="358"/>
    </row>
    <row r="788" spans="1:36" ht="13.5" customHeight="1">
      <c r="A788" s="358"/>
      <c r="B788" s="358"/>
      <c r="C788" s="358"/>
      <c r="D788" s="358"/>
      <c r="E788" s="274"/>
      <c r="F788" s="358"/>
      <c r="G788" s="358"/>
      <c r="H788" s="358"/>
      <c r="I788" s="358"/>
      <c r="J788" s="358"/>
      <c r="K788" s="358"/>
      <c r="L788" s="358"/>
      <c r="M788" s="358"/>
      <c r="N788" s="358"/>
      <c r="O788" s="358"/>
      <c r="P788" s="358"/>
      <c r="Q788" s="358"/>
      <c r="R788" s="358"/>
      <c r="S788" s="358"/>
      <c r="T788" s="358"/>
      <c r="U788" s="358"/>
      <c r="V788" s="358"/>
      <c r="W788" s="358"/>
      <c r="X788" s="358"/>
      <c r="Y788" s="358"/>
      <c r="Z788" s="358"/>
      <c r="AA788" s="358"/>
      <c r="AB788" s="358"/>
      <c r="AC788" s="358"/>
      <c r="AD788" s="358"/>
      <c r="AE788" s="358"/>
      <c r="AF788" s="358"/>
      <c r="AG788" s="358"/>
      <c r="AH788" s="358"/>
      <c r="AI788" s="358"/>
      <c r="AJ788" s="358"/>
    </row>
    <row r="789" spans="1:36" ht="13.5" customHeight="1">
      <c r="A789" s="358"/>
      <c r="B789" s="358"/>
      <c r="C789" s="358"/>
      <c r="D789" s="358"/>
      <c r="E789" s="274"/>
      <c r="F789" s="358"/>
      <c r="G789" s="358"/>
      <c r="H789" s="358"/>
      <c r="I789" s="358"/>
      <c r="J789" s="358"/>
      <c r="K789" s="358"/>
      <c r="L789" s="358"/>
      <c r="M789" s="358"/>
      <c r="N789" s="358"/>
      <c r="O789" s="358"/>
      <c r="P789" s="358"/>
      <c r="Q789" s="358"/>
      <c r="R789" s="358"/>
      <c r="S789" s="358"/>
      <c r="T789" s="358"/>
      <c r="U789" s="358"/>
      <c r="V789" s="358"/>
      <c r="W789" s="358"/>
      <c r="X789" s="358"/>
      <c r="Y789" s="358"/>
      <c r="Z789" s="358"/>
      <c r="AA789" s="358"/>
      <c r="AB789" s="358"/>
      <c r="AC789" s="358"/>
      <c r="AD789" s="358"/>
      <c r="AE789" s="358"/>
      <c r="AF789" s="358"/>
      <c r="AG789" s="358"/>
      <c r="AH789" s="358"/>
      <c r="AI789" s="358"/>
      <c r="AJ789" s="358"/>
    </row>
    <row r="790" spans="1:36" ht="13.5" customHeight="1">
      <c r="A790" s="358"/>
      <c r="B790" s="358"/>
      <c r="C790" s="358"/>
      <c r="D790" s="358"/>
      <c r="E790" s="274"/>
      <c r="F790" s="358"/>
      <c r="G790" s="358"/>
      <c r="H790" s="358"/>
      <c r="I790" s="358"/>
      <c r="J790" s="358"/>
      <c r="K790" s="358"/>
      <c r="L790" s="358"/>
      <c r="M790" s="358"/>
      <c r="N790" s="358"/>
      <c r="O790" s="358"/>
      <c r="P790" s="358"/>
      <c r="Q790" s="358"/>
      <c r="R790" s="358"/>
      <c r="S790" s="358"/>
      <c r="T790" s="358"/>
      <c r="U790" s="358"/>
      <c r="V790" s="358"/>
      <c r="W790" s="358"/>
      <c r="X790" s="358"/>
      <c r="Y790" s="358"/>
      <c r="Z790" s="358"/>
      <c r="AA790" s="358"/>
      <c r="AB790" s="358"/>
      <c r="AC790" s="358"/>
      <c r="AD790" s="358"/>
      <c r="AE790" s="358"/>
      <c r="AF790" s="358"/>
      <c r="AG790" s="358"/>
      <c r="AH790" s="358"/>
      <c r="AI790" s="358"/>
      <c r="AJ790" s="358"/>
    </row>
    <row r="791" spans="1:36" ht="13.5" customHeight="1">
      <c r="A791" s="358"/>
      <c r="B791" s="358"/>
      <c r="C791" s="358"/>
      <c r="D791" s="358"/>
      <c r="E791" s="274"/>
      <c r="F791" s="358"/>
      <c r="G791" s="358"/>
      <c r="H791" s="358"/>
      <c r="I791" s="358"/>
      <c r="J791" s="358"/>
      <c r="K791" s="358"/>
      <c r="L791" s="358"/>
      <c r="M791" s="358"/>
      <c r="N791" s="358"/>
      <c r="O791" s="358"/>
      <c r="P791" s="358"/>
      <c r="Q791" s="358"/>
      <c r="R791" s="358"/>
      <c r="S791" s="358"/>
      <c r="T791" s="358"/>
      <c r="U791" s="358"/>
      <c r="V791" s="358"/>
      <c r="W791" s="358"/>
      <c r="X791" s="358"/>
      <c r="Y791" s="358"/>
      <c r="Z791" s="358"/>
      <c r="AA791" s="358"/>
      <c r="AB791" s="358"/>
      <c r="AC791" s="358"/>
      <c r="AD791" s="358"/>
      <c r="AE791" s="358"/>
      <c r="AF791" s="358"/>
      <c r="AG791" s="358"/>
      <c r="AH791" s="358"/>
      <c r="AI791" s="358"/>
      <c r="AJ791" s="358"/>
    </row>
    <row r="792" spans="1:36" ht="13.5" customHeight="1">
      <c r="A792" s="358"/>
      <c r="B792" s="358"/>
      <c r="C792" s="358"/>
      <c r="D792" s="358"/>
      <c r="E792" s="274"/>
      <c r="F792" s="358"/>
      <c r="G792" s="358"/>
      <c r="H792" s="358"/>
      <c r="I792" s="358"/>
      <c r="J792" s="358"/>
      <c r="K792" s="358"/>
      <c r="L792" s="358"/>
      <c r="M792" s="358"/>
      <c r="N792" s="358"/>
      <c r="O792" s="358"/>
      <c r="P792" s="358"/>
      <c r="Q792" s="358"/>
      <c r="R792" s="358"/>
      <c r="S792" s="358"/>
      <c r="T792" s="358"/>
      <c r="U792" s="358"/>
      <c r="V792" s="358"/>
      <c r="W792" s="358"/>
      <c r="X792" s="358"/>
      <c r="Y792" s="358"/>
      <c r="Z792" s="358"/>
      <c r="AA792" s="358"/>
      <c r="AB792" s="358"/>
      <c r="AC792" s="358"/>
      <c r="AD792" s="358"/>
      <c r="AE792" s="358"/>
      <c r="AF792" s="358"/>
      <c r="AG792" s="358"/>
      <c r="AH792" s="358"/>
      <c r="AI792" s="358"/>
      <c r="AJ792" s="358"/>
    </row>
    <row r="793" spans="1:36" ht="13.5" customHeight="1">
      <c r="A793" s="358"/>
      <c r="B793" s="358"/>
      <c r="C793" s="358"/>
      <c r="D793" s="358"/>
      <c r="E793" s="274"/>
      <c r="F793" s="358"/>
      <c r="G793" s="358"/>
      <c r="H793" s="358"/>
      <c r="I793" s="358"/>
      <c r="J793" s="358"/>
      <c r="K793" s="358"/>
      <c r="L793" s="358"/>
      <c r="M793" s="358"/>
      <c r="N793" s="358"/>
      <c r="O793" s="358"/>
      <c r="P793" s="358"/>
      <c r="Q793" s="358"/>
      <c r="R793" s="358"/>
      <c r="S793" s="358"/>
      <c r="T793" s="358"/>
      <c r="U793" s="358"/>
      <c r="V793" s="358"/>
      <c r="W793" s="358"/>
      <c r="X793" s="358"/>
      <c r="Y793" s="358"/>
      <c r="Z793" s="358"/>
      <c r="AA793" s="358"/>
      <c r="AB793" s="358"/>
      <c r="AC793" s="358"/>
      <c r="AD793" s="358"/>
      <c r="AE793" s="358"/>
      <c r="AF793" s="358"/>
      <c r="AG793" s="358"/>
      <c r="AH793" s="358"/>
      <c r="AI793" s="358"/>
      <c r="AJ793" s="358"/>
    </row>
    <row r="794" spans="1:36" ht="13.5" customHeight="1">
      <c r="A794" s="358"/>
      <c r="B794" s="358"/>
      <c r="C794" s="358"/>
      <c r="D794" s="358"/>
      <c r="E794" s="274"/>
      <c r="F794" s="358"/>
      <c r="G794" s="358"/>
      <c r="H794" s="358"/>
      <c r="I794" s="358"/>
      <c r="J794" s="358"/>
      <c r="K794" s="358"/>
      <c r="L794" s="358"/>
      <c r="M794" s="358"/>
      <c r="N794" s="358"/>
      <c r="O794" s="358"/>
      <c r="P794" s="358"/>
      <c r="Q794" s="358"/>
      <c r="R794" s="358"/>
      <c r="S794" s="358"/>
      <c r="T794" s="358"/>
      <c r="U794" s="358"/>
      <c r="V794" s="358"/>
      <c r="W794" s="358"/>
      <c r="X794" s="358"/>
      <c r="Y794" s="358"/>
      <c r="Z794" s="358"/>
      <c r="AA794" s="358"/>
      <c r="AB794" s="358"/>
      <c r="AC794" s="358"/>
      <c r="AD794" s="358"/>
      <c r="AE794" s="358"/>
      <c r="AF794" s="358"/>
      <c r="AG794" s="358"/>
      <c r="AH794" s="358"/>
      <c r="AI794" s="358"/>
      <c r="AJ794" s="358"/>
    </row>
    <row r="795" spans="1:36" ht="13.5" customHeight="1">
      <c r="A795" s="358"/>
      <c r="B795" s="358"/>
      <c r="C795" s="358"/>
      <c r="D795" s="358"/>
      <c r="E795" s="274"/>
      <c r="F795" s="358"/>
      <c r="G795" s="358"/>
      <c r="H795" s="358"/>
      <c r="I795" s="358"/>
      <c r="J795" s="358"/>
      <c r="K795" s="358"/>
      <c r="L795" s="358"/>
      <c r="M795" s="358"/>
      <c r="N795" s="358"/>
      <c r="O795" s="358"/>
      <c r="P795" s="358"/>
      <c r="Q795" s="358"/>
      <c r="R795" s="358"/>
      <c r="S795" s="358"/>
      <c r="T795" s="358"/>
      <c r="U795" s="358"/>
      <c r="V795" s="358"/>
      <c r="W795" s="358"/>
      <c r="X795" s="358"/>
      <c r="Y795" s="358"/>
      <c r="Z795" s="358"/>
      <c r="AA795" s="358"/>
      <c r="AB795" s="358"/>
      <c r="AC795" s="358"/>
      <c r="AD795" s="358"/>
      <c r="AE795" s="358"/>
      <c r="AF795" s="358"/>
      <c r="AG795" s="358"/>
      <c r="AH795" s="358"/>
      <c r="AI795" s="358"/>
      <c r="AJ795" s="358"/>
    </row>
    <row r="796" spans="1:36" ht="13.5" customHeight="1">
      <c r="A796" s="358"/>
      <c r="B796" s="358"/>
      <c r="C796" s="358"/>
      <c r="D796" s="358"/>
      <c r="E796" s="274"/>
      <c r="F796" s="358"/>
      <c r="G796" s="358"/>
      <c r="H796" s="358"/>
      <c r="I796" s="358"/>
      <c r="J796" s="358"/>
      <c r="K796" s="358"/>
      <c r="L796" s="358"/>
      <c r="M796" s="358"/>
      <c r="N796" s="358"/>
      <c r="O796" s="358"/>
      <c r="P796" s="358"/>
      <c r="Q796" s="358"/>
      <c r="R796" s="358"/>
      <c r="S796" s="358"/>
      <c r="T796" s="358"/>
      <c r="U796" s="358"/>
      <c r="V796" s="358"/>
      <c r="W796" s="358"/>
      <c r="X796" s="358"/>
      <c r="Y796" s="358"/>
      <c r="Z796" s="358"/>
      <c r="AA796" s="358"/>
      <c r="AB796" s="358"/>
      <c r="AC796" s="358"/>
      <c r="AD796" s="358"/>
      <c r="AE796" s="358"/>
      <c r="AF796" s="358"/>
      <c r="AG796" s="358"/>
      <c r="AH796" s="358"/>
      <c r="AI796" s="358"/>
      <c r="AJ796" s="358"/>
    </row>
    <row r="797" spans="1:36" ht="13.5" customHeight="1">
      <c r="A797" s="358"/>
      <c r="B797" s="358"/>
      <c r="C797" s="358"/>
      <c r="D797" s="358"/>
      <c r="E797" s="274"/>
      <c r="F797" s="358"/>
      <c r="G797" s="358"/>
      <c r="H797" s="358"/>
      <c r="I797" s="358"/>
      <c r="J797" s="358"/>
      <c r="K797" s="358"/>
      <c r="L797" s="358"/>
      <c r="M797" s="358"/>
      <c r="N797" s="358"/>
      <c r="O797" s="358"/>
      <c r="P797" s="358"/>
      <c r="Q797" s="358"/>
      <c r="R797" s="358"/>
      <c r="S797" s="358"/>
      <c r="T797" s="358"/>
      <c r="U797" s="358"/>
      <c r="V797" s="358"/>
      <c r="W797" s="358"/>
      <c r="X797" s="358"/>
      <c r="Y797" s="358"/>
      <c r="Z797" s="358"/>
      <c r="AA797" s="358"/>
      <c r="AB797" s="358"/>
      <c r="AC797" s="358"/>
      <c r="AD797" s="358"/>
      <c r="AE797" s="358"/>
      <c r="AF797" s="358"/>
      <c r="AG797" s="358"/>
      <c r="AH797" s="358"/>
      <c r="AI797" s="358"/>
      <c r="AJ797" s="358"/>
    </row>
    <row r="798" spans="1:36" ht="13.5" customHeight="1">
      <c r="A798" s="358"/>
      <c r="B798" s="358"/>
      <c r="C798" s="358"/>
      <c r="D798" s="358"/>
      <c r="E798" s="274"/>
      <c r="F798" s="358"/>
      <c r="G798" s="358"/>
      <c r="H798" s="358"/>
      <c r="I798" s="358"/>
      <c r="J798" s="358"/>
      <c r="K798" s="358"/>
      <c r="L798" s="358"/>
      <c r="M798" s="358"/>
      <c r="N798" s="358"/>
      <c r="O798" s="358"/>
      <c r="P798" s="358"/>
      <c r="Q798" s="358"/>
      <c r="R798" s="358"/>
      <c r="S798" s="358"/>
      <c r="T798" s="358"/>
      <c r="U798" s="358"/>
      <c r="V798" s="358"/>
      <c r="W798" s="358"/>
      <c r="X798" s="358"/>
      <c r="Y798" s="358"/>
      <c r="Z798" s="358"/>
      <c r="AA798" s="358"/>
      <c r="AB798" s="358"/>
      <c r="AC798" s="358"/>
      <c r="AD798" s="358"/>
      <c r="AE798" s="358"/>
      <c r="AF798" s="358"/>
      <c r="AG798" s="358"/>
      <c r="AH798" s="358"/>
      <c r="AI798" s="358"/>
      <c r="AJ798" s="358"/>
    </row>
    <row r="799" spans="1:36" ht="13.5" customHeight="1">
      <c r="A799" s="358"/>
      <c r="B799" s="358"/>
      <c r="C799" s="358"/>
      <c r="D799" s="358"/>
      <c r="E799" s="274"/>
      <c r="F799" s="358"/>
      <c r="G799" s="358"/>
      <c r="H799" s="358"/>
      <c r="I799" s="358"/>
      <c r="J799" s="358"/>
      <c r="K799" s="358"/>
      <c r="L799" s="358"/>
      <c r="M799" s="358"/>
      <c r="N799" s="358"/>
      <c r="O799" s="358"/>
      <c r="P799" s="358"/>
      <c r="Q799" s="358"/>
      <c r="R799" s="358"/>
      <c r="S799" s="358"/>
      <c r="T799" s="358"/>
      <c r="U799" s="358"/>
      <c r="V799" s="358"/>
      <c r="W799" s="358"/>
      <c r="X799" s="358"/>
      <c r="Y799" s="358"/>
      <c r="Z799" s="358"/>
      <c r="AA799" s="358"/>
      <c r="AB799" s="358"/>
      <c r="AC799" s="358"/>
      <c r="AD799" s="358"/>
      <c r="AE799" s="358"/>
      <c r="AF799" s="358"/>
      <c r="AG799" s="358"/>
      <c r="AH799" s="358"/>
      <c r="AI799" s="358"/>
      <c r="AJ799" s="358"/>
    </row>
    <row r="800" spans="1:36" ht="13.5" customHeight="1">
      <c r="A800" s="358"/>
      <c r="B800" s="358"/>
      <c r="C800" s="358"/>
      <c r="D800" s="358"/>
      <c r="E800" s="274"/>
      <c r="F800" s="358"/>
      <c r="G800" s="358"/>
      <c r="H800" s="358"/>
      <c r="I800" s="358"/>
      <c r="J800" s="358"/>
      <c r="K800" s="358"/>
      <c r="L800" s="358"/>
      <c r="M800" s="358"/>
      <c r="N800" s="358"/>
      <c r="O800" s="358"/>
      <c r="P800" s="358"/>
      <c r="Q800" s="358"/>
      <c r="R800" s="358"/>
      <c r="S800" s="358"/>
      <c r="T800" s="358"/>
      <c r="U800" s="358"/>
      <c r="V800" s="358"/>
      <c r="W800" s="358"/>
      <c r="X800" s="358"/>
      <c r="Y800" s="358"/>
      <c r="Z800" s="358"/>
      <c r="AA800" s="358"/>
      <c r="AB800" s="358"/>
      <c r="AC800" s="358"/>
      <c r="AD800" s="358"/>
      <c r="AE800" s="358"/>
      <c r="AF800" s="358"/>
      <c r="AG800" s="358"/>
      <c r="AH800" s="358"/>
      <c r="AI800" s="358"/>
      <c r="AJ800" s="358"/>
    </row>
    <row r="801" spans="1:36" ht="13.5" customHeight="1">
      <c r="A801" s="358"/>
      <c r="B801" s="358"/>
      <c r="C801" s="358"/>
      <c r="D801" s="358"/>
      <c r="E801" s="274"/>
      <c r="F801" s="358"/>
      <c r="G801" s="358"/>
      <c r="H801" s="358"/>
      <c r="I801" s="358"/>
      <c r="J801" s="358"/>
      <c r="K801" s="358"/>
      <c r="L801" s="358"/>
      <c r="M801" s="358"/>
      <c r="N801" s="358"/>
      <c r="O801" s="358"/>
      <c r="P801" s="358"/>
      <c r="Q801" s="358"/>
      <c r="R801" s="358"/>
      <c r="S801" s="358"/>
      <c r="T801" s="358"/>
      <c r="U801" s="358"/>
      <c r="V801" s="358"/>
      <c r="W801" s="358"/>
      <c r="X801" s="358"/>
      <c r="Y801" s="358"/>
      <c r="Z801" s="358"/>
      <c r="AA801" s="358"/>
      <c r="AB801" s="358"/>
      <c r="AC801" s="358"/>
      <c r="AD801" s="358"/>
      <c r="AE801" s="358"/>
      <c r="AF801" s="358"/>
      <c r="AG801" s="358"/>
      <c r="AH801" s="358"/>
      <c r="AI801" s="358"/>
      <c r="AJ801" s="358"/>
    </row>
    <row r="802" spans="1:36" ht="13.5" customHeight="1">
      <c r="A802" s="358"/>
      <c r="B802" s="358"/>
      <c r="C802" s="358"/>
      <c r="D802" s="358"/>
      <c r="E802" s="274"/>
      <c r="F802" s="358"/>
      <c r="G802" s="358"/>
      <c r="H802" s="358"/>
      <c r="I802" s="358"/>
      <c r="J802" s="358"/>
      <c r="K802" s="358"/>
      <c r="L802" s="358"/>
      <c r="M802" s="358"/>
      <c r="N802" s="358"/>
      <c r="O802" s="358"/>
      <c r="P802" s="358"/>
      <c r="Q802" s="358"/>
      <c r="R802" s="358"/>
      <c r="S802" s="358"/>
      <c r="T802" s="358"/>
      <c r="U802" s="358"/>
      <c r="V802" s="358"/>
      <c r="W802" s="358"/>
      <c r="X802" s="358"/>
      <c r="Y802" s="358"/>
      <c r="Z802" s="358"/>
      <c r="AA802" s="358"/>
      <c r="AB802" s="358"/>
      <c r="AC802" s="358"/>
      <c r="AD802" s="358"/>
      <c r="AE802" s="358"/>
      <c r="AF802" s="358"/>
      <c r="AG802" s="358"/>
      <c r="AH802" s="358"/>
      <c r="AI802" s="358"/>
      <c r="AJ802" s="358"/>
    </row>
    <row r="803" spans="1:36" ht="13.5" customHeight="1">
      <c r="A803" s="358"/>
      <c r="B803" s="358"/>
      <c r="C803" s="358"/>
      <c r="D803" s="358"/>
      <c r="E803" s="274"/>
      <c r="F803" s="358"/>
      <c r="G803" s="358"/>
      <c r="H803" s="358"/>
      <c r="I803" s="358"/>
      <c r="J803" s="358"/>
      <c r="K803" s="358"/>
      <c r="L803" s="358"/>
      <c r="M803" s="358"/>
      <c r="N803" s="358"/>
      <c r="O803" s="358"/>
      <c r="P803" s="358"/>
      <c r="Q803" s="358"/>
      <c r="R803" s="358"/>
      <c r="S803" s="358"/>
      <c r="T803" s="358"/>
      <c r="U803" s="358"/>
      <c r="V803" s="358"/>
      <c r="W803" s="358"/>
      <c r="X803" s="358"/>
      <c r="Y803" s="358"/>
      <c r="Z803" s="358"/>
      <c r="AA803" s="358"/>
      <c r="AB803" s="358"/>
      <c r="AC803" s="358"/>
      <c r="AD803" s="358"/>
      <c r="AE803" s="358"/>
      <c r="AF803" s="358"/>
      <c r="AG803" s="358"/>
      <c r="AH803" s="358"/>
      <c r="AI803" s="358"/>
      <c r="AJ803" s="358"/>
    </row>
    <row r="804" spans="1:36" ht="13.5" customHeight="1">
      <c r="A804" s="358"/>
      <c r="B804" s="358"/>
      <c r="C804" s="358"/>
      <c r="D804" s="358"/>
      <c r="E804" s="274"/>
      <c r="F804" s="358"/>
      <c r="G804" s="358"/>
      <c r="H804" s="358"/>
      <c r="I804" s="358"/>
      <c r="J804" s="358"/>
      <c r="K804" s="358"/>
      <c r="L804" s="358"/>
      <c r="M804" s="358"/>
      <c r="N804" s="358"/>
      <c r="O804" s="358"/>
      <c r="P804" s="358"/>
      <c r="Q804" s="358"/>
      <c r="R804" s="358"/>
      <c r="S804" s="358"/>
      <c r="T804" s="358"/>
      <c r="U804" s="358"/>
      <c r="V804" s="358"/>
      <c r="W804" s="358"/>
      <c r="X804" s="358"/>
      <c r="Y804" s="358"/>
      <c r="Z804" s="358"/>
      <c r="AA804" s="358"/>
      <c r="AB804" s="358"/>
      <c r="AC804" s="358"/>
      <c r="AD804" s="358"/>
      <c r="AE804" s="358"/>
      <c r="AF804" s="358"/>
      <c r="AG804" s="358"/>
      <c r="AH804" s="358"/>
      <c r="AI804" s="358"/>
      <c r="AJ804" s="358"/>
    </row>
    <row r="805" spans="1:36" ht="13.5" customHeight="1">
      <c r="A805" s="358"/>
      <c r="B805" s="358"/>
      <c r="C805" s="358"/>
      <c r="D805" s="358"/>
      <c r="E805" s="274"/>
      <c r="F805" s="358"/>
      <c r="G805" s="358"/>
      <c r="H805" s="358"/>
      <c r="I805" s="358"/>
      <c r="J805" s="358"/>
      <c r="K805" s="358"/>
      <c r="L805" s="358"/>
      <c r="M805" s="358"/>
      <c r="N805" s="358"/>
      <c r="O805" s="358"/>
      <c r="P805" s="358"/>
      <c r="Q805" s="358"/>
      <c r="R805" s="358"/>
      <c r="S805" s="358"/>
      <c r="T805" s="358"/>
      <c r="U805" s="358"/>
      <c r="V805" s="358"/>
      <c r="W805" s="358"/>
      <c r="X805" s="358"/>
      <c r="Y805" s="358"/>
      <c r="Z805" s="358"/>
      <c r="AA805" s="358"/>
      <c r="AB805" s="358"/>
      <c r="AC805" s="358"/>
      <c r="AD805" s="358"/>
      <c r="AE805" s="358"/>
      <c r="AF805" s="358"/>
      <c r="AG805" s="358"/>
      <c r="AH805" s="358"/>
      <c r="AI805" s="358"/>
      <c r="AJ805" s="358"/>
    </row>
    <row r="806" spans="1:36" ht="13.5" customHeight="1">
      <c r="A806" s="358"/>
      <c r="B806" s="358"/>
      <c r="C806" s="358"/>
      <c r="D806" s="358"/>
      <c r="E806" s="274"/>
      <c r="F806" s="358"/>
      <c r="G806" s="358"/>
      <c r="H806" s="358"/>
      <c r="I806" s="358"/>
      <c r="J806" s="358"/>
      <c r="K806" s="358"/>
      <c r="L806" s="358"/>
      <c r="M806" s="358"/>
      <c r="N806" s="358"/>
      <c r="O806" s="358"/>
      <c r="P806" s="358"/>
      <c r="Q806" s="358"/>
      <c r="R806" s="358"/>
      <c r="S806" s="358"/>
      <c r="T806" s="358"/>
      <c r="U806" s="358"/>
      <c r="V806" s="358"/>
      <c r="W806" s="358"/>
      <c r="X806" s="358"/>
      <c r="Y806" s="358"/>
      <c r="Z806" s="358"/>
      <c r="AA806" s="358"/>
      <c r="AB806" s="358"/>
      <c r="AC806" s="358"/>
      <c r="AD806" s="358"/>
      <c r="AE806" s="358"/>
      <c r="AF806" s="358"/>
      <c r="AG806" s="358"/>
      <c r="AH806" s="358"/>
      <c r="AI806" s="358"/>
      <c r="AJ806" s="358"/>
    </row>
    <row r="807" spans="1:36" ht="13.5" customHeight="1">
      <c r="A807" s="358"/>
      <c r="B807" s="358"/>
      <c r="C807" s="358"/>
      <c r="D807" s="358"/>
      <c r="E807" s="274"/>
      <c r="F807" s="358"/>
      <c r="G807" s="358"/>
      <c r="H807" s="358"/>
      <c r="I807" s="358"/>
      <c r="J807" s="358"/>
      <c r="K807" s="358"/>
      <c r="L807" s="358"/>
      <c r="M807" s="358"/>
      <c r="N807" s="358"/>
      <c r="O807" s="358"/>
      <c r="P807" s="358"/>
      <c r="Q807" s="358"/>
      <c r="R807" s="358"/>
      <c r="S807" s="358"/>
      <c r="T807" s="358"/>
      <c r="U807" s="358"/>
      <c r="V807" s="358"/>
      <c r="W807" s="358"/>
      <c r="X807" s="358"/>
      <c r="Y807" s="358"/>
      <c r="Z807" s="358"/>
      <c r="AA807" s="358"/>
      <c r="AB807" s="358"/>
      <c r="AC807" s="358"/>
      <c r="AD807" s="358"/>
      <c r="AE807" s="358"/>
      <c r="AF807" s="358"/>
      <c r="AG807" s="358"/>
      <c r="AH807" s="358"/>
      <c r="AI807" s="358"/>
      <c r="AJ807" s="358"/>
    </row>
    <row r="808" spans="1:36" ht="13.5" customHeight="1">
      <c r="A808" s="358"/>
      <c r="B808" s="358"/>
      <c r="C808" s="358"/>
      <c r="D808" s="358"/>
      <c r="E808" s="274"/>
      <c r="F808" s="358"/>
      <c r="G808" s="358"/>
      <c r="H808" s="358"/>
      <c r="I808" s="358"/>
      <c r="J808" s="358"/>
      <c r="K808" s="358"/>
      <c r="L808" s="358"/>
      <c r="M808" s="358"/>
      <c r="N808" s="358"/>
      <c r="O808" s="358"/>
      <c r="P808" s="358"/>
      <c r="Q808" s="358"/>
      <c r="R808" s="358"/>
      <c r="S808" s="358"/>
      <c r="T808" s="358"/>
      <c r="U808" s="358"/>
      <c r="V808" s="358"/>
      <c r="W808" s="358"/>
      <c r="X808" s="358"/>
      <c r="Y808" s="358"/>
      <c r="Z808" s="358"/>
      <c r="AA808" s="358"/>
      <c r="AB808" s="358"/>
      <c r="AC808" s="358"/>
      <c r="AD808" s="358"/>
      <c r="AE808" s="358"/>
      <c r="AF808" s="358"/>
      <c r="AG808" s="358"/>
      <c r="AH808" s="358"/>
      <c r="AI808" s="358"/>
      <c r="AJ808" s="358"/>
    </row>
    <row r="809" spans="1:36" ht="13.5" customHeight="1">
      <c r="A809" s="358"/>
      <c r="B809" s="358"/>
      <c r="C809" s="358"/>
      <c r="D809" s="358"/>
      <c r="E809" s="274"/>
      <c r="F809" s="358"/>
      <c r="G809" s="358"/>
      <c r="H809" s="358"/>
      <c r="I809" s="358"/>
      <c r="J809" s="358"/>
      <c r="K809" s="358"/>
      <c r="L809" s="358"/>
      <c r="M809" s="358"/>
      <c r="N809" s="358"/>
      <c r="O809" s="358"/>
      <c r="P809" s="358"/>
      <c r="Q809" s="358"/>
      <c r="R809" s="358"/>
      <c r="S809" s="358"/>
      <c r="T809" s="358"/>
      <c r="U809" s="358"/>
      <c r="V809" s="358"/>
      <c r="W809" s="358"/>
      <c r="X809" s="358"/>
      <c r="Y809" s="358"/>
      <c r="Z809" s="358"/>
      <c r="AA809" s="358"/>
      <c r="AB809" s="358"/>
      <c r="AC809" s="358"/>
      <c r="AD809" s="358"/>
      <c r="AE809" s="358"/>
      <c r="AF809" s="358"/>
      <c r="AG809" s="358"/>
      <c r="AH809" s="358"/>
      <c r="AI809" s="358"/>
      <c r="AJ809" s="358"/>
    </row>
    <row r="810" spans="1:36" ht="13.5" customHeight="1">
      <c r="A810" s="358"/>
      <c r="B810" s="358"/>
      <c r="C810" s="358"/>
      <c r="D810" s="358"/>
      <c r="E810" s="274"/>
      <c r="F810" s="358"/>
      <c r="G810" s="358"/>
      <c r="H810" s="358"/>
      <c r="I810" s="358"/>
      <c r="J810" s="358"/>
      <c r="K810" s="358"/>
      <c r="L810" s="358"/>
      <c r="M810" s="358"/>
      <c r="N810" s="358"/>
      <c r="O810" s="358"/>
      <c r="P810" s="358"/>
      <c r="Q810" s="358"/>
      <c r="R810" s="358"/>
      <c r="S810" s="358"/>
      <c r="T810" s="358"/>
      <c r="U810" s="358"/>
      <c r="V810" s="358"/>
      <c r="W810" s="358"/>
      <c r="X810" s="358"/>
      <c r="Y810" s="358"/>
      <c r="Z810" s="358"/>
      <c r="AA810" s="358"/>
      <c r="AB810" s="358"/>
      <c r="AC810" s="358"/>
      <c r="AD810" s="358"/>
      <c r="AE810" s="358"/>
      <c r="AF810" s="358"/>
      <c r="AG810" s="358"/>
      <c r="AH810" s="358"/>
      <c r="AI810" s="358"/>
      <c r="AJ810" s="358"/>
    </row>
    <row r="811" spans="1:36" ht="13.5" customHeight="1">
      <c r="A811" s="358"/>
      <c r="B811" s="358"/>
      <c r="C811" s="358"/>
      <c r="D811" s="358"/>
      <c r="E811" s="274"/>
      <c r="F811" s="358"/>
      <c r="G811" s="358"/>
      <c r="H811" s="358"/>
      <c r="I811" s="358"/>
      <c r="J811" s="358"/>
      <c r="K811" s="358"/>
      <c r="L811" s="358"/>
      <c r="M811" s="358"/>
      <c r="N811" s="358"/>
      <c r="O811" s="358"/>
      <c r="P811" s="358"/>
      <c r="Q811" s="358"/>
      <c r="R811" s="358"/>
      <c r="S811" s="358"/>
      <c r="T811" s="358"/>
      <c r="U811" s="358"/>
      <c r="V811" s="358"/>
      <c r="W811" s="358"/>
      <c r="X811" s="358"/>
      <c r="Y811" s="358"/>
      <c r="Z811" s="358"/>
      <c r="AA811" s="358"/>
      <c r="AB811" s="358"/>
      <c r="AC811" s="358"/>
      <c r="AD811" s="358"/>
      <c r="AE811" s="358"/>
      <c r="AF811" s="358"/>
      <c r="AG811" s="358"/>
      <c r="AH811" s="358"/>
      <c r="AI811" s="358"/>
      <c r="AJ811" s="358"/>
    </row>
    <row r="812" spans="1:36" ht="13.5" customHeight="1">
      <c r="A812" s="358"/>
      <c r="B812" s="358"/>
      <c r="C812" s="358"/>
      <c r="D812" s="358"/>
      <c r="E812" s="274"/>
      <c r="F812" s="358"/>
      <c r="G812" s="358"/>
      <c r="H812" s="358"/>
      <c r="I812" s="358"/>
      <c r="J812" s="358"/>
      <c r="K812" s="358"/>
      <c r="L812" s="358"/>
      <c r="M812" s="358"/>
      <c r="N812" s="358"/>
      <c r="O812" s="358"/>
      <c r="P812" s="358"/>
      <c r="Q812" s="358"/>
      <c r="R812" s="358"/>
      <c r="S812" s="358"/>
      <c r="T812" s="358"/>
      <c r="U812" s="358"/>
      <c r="V812" s="358"/>
      <c r="W812" s="358"/>
      <c r="X812" s="358"/>
      <c r="Y812" s="358"/>
      <c r="Z812" s="358"/>
      <c r="AA812" s="358"/>
      <c r="AB812" s="358"/>
      <c r="AC812" s="358"/>
      <c r="AD812" s="358"/>
      <c r="AE812" s="358"/>
      <c r="AF812" s="358"/>
      <c r="AG812" s="358"/>
      <c r="AH812" s="358"/>
      <c r="AI812" s="358"/>
      <c r="AJ812" s="358"/>
    </row>
    <row r="813" spans="1:36" ht="13.5" customHeight="1">
      <c r="A813" s="358"/>
      <c r="B813" s="358"/>
      <c r="C813" s="358"/>
      <c r="D813" s="358"/>
      <c r="E813" s="274"/>
      <c r="F813" s="358"/>
      <c r="G813" s="358"/>
      <c r="H813" s="358"/>
      <c r="I813" s="358"/>
      <c r="J813" s="358"/>
      <c r="K813" s="358"/>
      <c r="L813" s="358"/>
      <c r="M813" s="358"/>
      <c r="N813" s="358"/>
      <c r="O813" s="358"/>
      <c r="P813" s="358"/>
      <c r="Q813" s="358"/>
      <c r="R813" s="358"/>
      <c r="S813" s="358"/>
      <c r="T813" s="358"/>
      <c r="U813" s="358"/>
      <c r="V813" s="358"/>
      <c r="W813" s="358"/>
      <c r="X813" s="358"/>
      <c r="Y813" s="358"/>
      <c r="Z813" s="358"/>
      <c r="AA813" s="358"/>
      <c r="AB813" s="358"/>
      <c r="AC813" s="358"/>
      <c r="AD813" s="358"/>
      <c r="AE813" s="358"/>
      <c r="AF813" s="358"/>
      <c r="AG813" s="358"/>
      <c r="AH813" s="358"/>
      <c r="AI813" s="358"/>
      <c r="AJ813" s="358"/>
    </row>
    <row r="814" spans="1:36" ht="13.5" customHeight="1">
      <c r="A814" s="358"/>
      <c r="B814" s="358"/>
      <c r="C814" s="358"/>
      <c r="D814" s="358"/>
      <c r="E814" s="274"/>
      <c r="F814" s="358"/>
      <c r="G814" s="358"/>
      <c r="H814" s="358"/>
      <c r="I814" s="358"/>
      <c r="J814" s="358"/>
      <c r="K814" s="358"/>
      <c r="L814" s="358"/>
      <c r="M814" s="358"/>
      <c r="N814" s="358"/>
      <c r="O814" s="358"/>
      <c r="P814" s="358"/>
      <c r="Q814" s="358"/>
      <c r="R814" s="358"/>
      <c r="S814" s="358"/>
      <c r="T814" s="358"/>
      <c r="U814" s="358"/>
      <c r="V814" s="358"/>
      <c r="W814" s="358"/>
      <c r="X814" s="358"/>
      <c r="Y814" s="358"/>
      <c r="Z814" s="358"/>
      <c r="AA814" s="358"/>
      <c r="AB814" s="358"/>
      <c r="AC814" s="358"/>
      <c r="AD814" s="358"/>
      <c r="AE814" s="358"/>
      <c r="AF814" s="358"/>
      <c r="AG814" s="358"/>
      <c r="AH814" s="358"/>
      <c r="AI814" s="358"/>
      <c r="AJ814" s="358"/>
    </row>
    <row r="815" spans="1:36" ht="13.5" customHeight="1">
      <c r="A815" s="358"/>
      <c r="B815" s="358"/>
      <c r="C815" s="358"/>
      <c r="D815" s="358"/>
      <c r="E815" s="274"/>
      <c r="F815" s="358"/>
      <c r="G815" s="358"/>
      <c r="H815" s="358"/>
      <c r="I815" s="358"/>
      <c r="J815" s="358"/>
      <c r="K815" s="358"/>
      <c r="L815" s="358"/>
      <c r="M815" s="358"/>
      <c r="N815" s="358"/>
      <c r="O815" s="358"/>
      <c r="P815" s="358"/>
      <c r="Q815" s="358"/>
      <c r="R815" s="358"/>
      <c r="S815" s="358"/>
      <c r="T815" s="358"/>
      <c r="U815" s="358"/>
      <c r="V815" s="358"/>
      <c r="W815" s="358"/>
      <c r="X815" s="358"/>
      <c r="Y815" s="358"/>
      <c r="Z815" s="358"/>
      <c r="AA815" s="358"/>
      <c r="AB815" s="358"/>
      <c r="AC815" s="358"/>
      <c r="AD815" s="358"/>
      <c r="AE815" s="358"/>
      <c r="AF815" s="358"/>
      <c r="AG815" s="358"/>
      <c r="AH815" s="358"/>
      <c r="AI815" s="358"/>
      <c r="AJ815" s="358"/>
    </row>
    <row r="816" spans="1:36" ht="13.5" customHeight="1">
      <c r="A816" s="358"/>
      <c r="B816" s="358"/>
      <c r="C816" s="358"/>
      <c r="D816" s="358"/>
      <c r="E816" s="274"/>
      <c r="F816" s="358"/>
      <c r="G816" s="358"/>
      <c r="H816" s="358"/>
      <c r="I816" s="358"/>
      <c r="J816" s="358"/>
      <c r="K816" s="358"/>
      <c r="L816" s="358"/>
      <c r="M816" s="358"/>
      <c r="N816" s="358"/>
      <c r="O816" s="358"/>
      <c r="P816" s="358"/>
      <c r="Q816" s="358"/>
      <c r="R816" s="358"/>
      <c r="S816" s="358"/>
      <c r="T816" s="358"/>
      <c r="U816" s="358"/>
      <c r="V816" s="358"/>
      <c r="W816" s="358"/>
      <c r="X816" s="358"/>
      <c r="Y816" s="358"/>
      <c r="Z816" s="358"/>
      <c r="AA816" s="358"/>
      <c r="AB816" s="358"/>
      <c r="AC816" s="358"/>
      <c r="AD816" s="358"/>
      <c r="AE816" s="358"/>
      <c r="AF816" s="358"/>
      <c r="AG816" s="358"/>
      <c r="AH816" s="358"/>
      <c r="AI816" s="358"/>
      <c r="AJ816" s="358"/>
    </row>
    <row r="817" spans="1:36" ht="13.5" customHeight="1">
      <c r="A817" s="358"/>
      <c r="B817" s="358"/>
      <c r="C817" s="358"/>
      <c r="D817" s="358"/>
      <c r="E817" s="274"/>
      <c r="F817" s="358"/>
      <c r="G817" s="358"/>
      <c r="H817" s="358"/>
      <c r="I817" s="358"/>
      <c r="J817" s="358"/>
      <c r="K817" s="358"/>
      <c r="L817" s="358"/>
      <c r="M817" s="358"/>
      <c r="N817" s="358"/>
      <c r="O817" s="358"/>
      <c r="P817" s="358"/>
      <c r="Q817" s="358"/>
      <c r="R817" s="358"/>
      <c r="S817" s="358"/>
      <c r="T817" s="358"/>
      <c r="U817" s="358"/>
      <c r="V817" s="358"/>
      <c r="W817" s="358"/>
      <c r="X817" s="358"/>
      <c r="Y817" s="358"/>
      <c r="Z817" s="358"/>
      <c r="AA817" s="358"/>
      <c r="AB817" s="358"/>
      <c r="AC817" s="358"/>
      <c r="AD817" s="358"/>
      <c r="AE817" s="358"/>
      <c r="AF817" s="358"/>
      <c r="AG817" s="358"/>
      <c r="AH817" s="358"/>
      <c r="AI817" s="358"/>
      <c r="AJ817" s="358"/>
    </row>
    <row r="818" spans="1:36" ht="13.5" customHeight="1">
      <c r="A818" s="358"/>
      <c r="B818" s="358"/>
      <c r="C818" s="358"/>
      <c r="D818" s="358"/>
      <c r="E818" s="274"/>
      <c r="F818" s="358"/>
      <c r="G818" s="358"/>
      <c r="H818" s="358"/>
      <c r="I818" s="358"/>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row>
    <row r="819" spans="1:36" ht="13.5" customHeight="1">
      <c r="A819" s="358"/>
      <c r="B819" s="358"/>
      <c r="C819" s="358"/>
      <c r="D819" s="358"/>
      <c r="E819" s="274"/>
      <c r="F819" s="358"/>
      <c r="G819" s="358"/>
      <c r="H819" s="358"/>
      <c r="I819" s="358"/>
      <c r="J819" s="358"/>
      <c r="K819" s="358"/>
      <c r="L819" s="358"/>
      <c r="M819" s="358"/>
      <c r="N819" s="358"/>
      <c r="O819" s="358"/>
      <c r="P819" s="358"/>
      <c r="Q819" s="358"/>
      <c r="R819" s="358"/>
      <c r="S819" s="358"/>
      <c r="T819" s="358"/>
      <c r="U819" s="358"/>
      <c r="V819" s="358"/>
      <c r="W819" s="358"/>
      <c r="X819" s="358"/>
      <c r="Y819" s="358"/>
      <c r="Z819" s="358"/>
      <c r="AA819" s="358"/>
      <c r="AB819" s="358"/>
      <c r="AC819" s="358"/>
      <c r="AD819" s="358"/>
      <c r="AE819" s="358"/>
      <c r="AF819" s="358"/>
      <c r="AG819" s="358"/>
      <c r="AH819" s="358"/>
      <c r="AI819" s="358"/>
      <c r="AJ819" s="358"/>
    </row>
    <row r="820" spans="1:36" ht="13.5" customHeight="1">
      <c r="A820" s="358"/>
      <c r="B820" s="358"/>
      <c r="C820" s="358"/>
      <c r="D820" s="358"/>
      <c r="E820" s="274"/>
      <c r="F820" s="358"/>
      <c r="G820" s="358"/>
      <c r="H820" s="358"/>
      <c r="I820" s="358"/>
      <c r="J820" s="358"/>
      <c r="K820" s="358"/>
      <c r="L820" s="358"/>
      <c r="M820" s="358"/>
      <c r="N820" s="358"/>
      <c r="O820" s="358"/>
      <c r="P820" s="358"/>
      <c r="Q820" s="358"/>
      <c r="R820" s="358"/>
      <c r="S820" s="358"/>
      <c r="T820" s="358"/>
      <c r="U820" s="358"/>
      <c r="V820" s="358"/>
      <c r="W820" s="358"/>
      <c r="X820" s="358"/>
      <c r="Y820" s="358"/>
      <c r="Z820" s="358"/>
      <c r="AA820" s="358"/>
      <c r="AB820" s="358"/>
      <c r="AC820" s="358"/>
      <c r="AD820" s="358"/>
      <c r="AE820" s="358"/>
      <c r="AF820" s="358"/>
      <c r="AG820" s="358"/>
      <c r="AH820" s="358"/>
      <c r="AI820" s="358"/>
      <c r="AJ820" s="358"/>
    </row>
    <row r="821" spans="1:36" ht="13.5" customHeight="1">
      <c r="A821" s="358"/>
      <c r="B821" s="358"/>
      <c r="C821" s="358"/>
      <c r="D821" s="358"/>
      <c r="E821" s="274"/>
      <c r="F821" s="358"/>
      <c r="G821" s="358"/>
      <c r="H821" s="358"/>
      <c r="I821" s="358"/>
      <c r="J821" s="358"/>
      <c r="K821" s="358"/>
      <c r="L821" s="358"/>
      <c r="M821" s="358"/>
      <c r="N821" s="358"/>
      <c r="O821" s="358"/>
      <c r="P821" s="358"/>
      <c r="Q821" s="358"/>
      <c r="R821" s="358"/>
      <c r="S821" s="358"/>
      <c r="T821" s="358"/>
      <c r="U821" s="358"/>
      <c r="V821" s="358"/>
      <c r="W821" s="358"/>
      <c r="X821" s="358"/>
      <c r="Y821" s="358"/>
      <c r="Z821" s="358"/>
      <c r="AA821" s="358"/>
      <c r="AB821" s="358"/>
      <c r="AC821" s="358"/>
      <c r="AD821" s="358"/>
      <c r="AE821" s="358"/>
      <c r="AF821" s="358"/>
      <c r="AG821" s="358"/>
      <c r="AH821" s="358"/>
      <c r="AI821" s="358"/>
      <c r="AJ821" s="358"/>
    </row>
    <row r="822" spans="1:36" ht="13.5" customHeight="1">
      <c r="A822" s="358"/>
      <c r="B822" s="358"/>
      <c r="C822" s="358"/>
      <c r="D822" s="358"/>
      <c r="E822" s="274"/>
      <c r="F822" s="358"/>
      <c r="G822" s="358"/>
      <c r="H822" s="358"/>
      <c r="I822" s="358"/>
      <c r="J822" s="358"/>
      <c r="K822" s="358"/>
      <c r="L822" s="358"/>
      <c r="M822" s="358"/>
      <c r="N822" s="358"/>
      <c r="O822" s="358"/>
      <c r="P822" s="358"/>
      <c r="Q822" s="358"/>
      <c r="R822" s="358"/>
      <c r="S822" s="358"/>
      <c r="T822" s="358"/>
      <c r="U822" s="358"/>
      <c r="V822" s="358"/>
      <c r="W822" s="358"/>
      <c r="X822" s="358"/>
      <c r="Y822" s="358"/>
      <c r="Z822" s="358"/>
      <c r="AA822" s="358"/>
      <c r="AB822" s="358"/>
      <c r="AC822" s="358"/>
      <c r="AD822" s="358"/>
      <c r="AE822" s="358"/>
      <c r="AF822" s="358"/>
      <c r="AG822" s="358"/>
      <c r="AH822" s="358"/>
      <c r="AI822" s="358"/>
      <c r="AJ822" s="358"/>
    </row>
    <row r="823" spans="1:36" ht="13.5" customHeight="1">
      <c r="A823" s="358"/>
      <c r="B823" s="358"/>
      <c r="C823" s="358"/>
      <c r="D823" s="358"/>
      <c r="E823" s="274"/>
      <c r="F823" s="358"/>
      <c r="G823" s="358"/>
      <c r="H823" s="358"/>
      <c r="I823" s="358"/>
      <c r="J823" s="358"/>
      <c r="K823" s="358"/>
      <c r="L823" s="358"/>
      <c r="M823" s="358"/>
      <c r="N823" s="358"/>
      <c r="O823" s="358"/>
      <c r="P823" s="358"/>
      <c r="Q823" s="358"/>
      <c r="R823" s="358"/>
      <c r="S823" s="358"/>
      <c r="T823" s="358"/>
      <c r="U823" s="358"/>
      <c r="V823" s="358"/>
      <c r="W823" s="358"/>
      <c r="X823" s="358"/>
      <c r="Y823" s="358"/>
      <c r="Z823" s="358"/>
      <c r="AA823" s="358"/>
      <c r="AB823" s="358"/>
      <c r="AC823" s="358"/>
      <c r="AD823" s="358"/>
      <c r="AE823" s="358"/>
      <c r="AF823" s="358"/>
      <c r="AG823" s="358"/>
      <c r="AH823" s="358"/>
      <c r="AI823" s="358"/>
      <c r="AJ823" s="358"/>
    </row>
    <row r="824" spans="1:36" ht="13.5" customHeight="1">
      <c r="A824" s="358"/>
      <c r="B824" s="358"/>
      <c r="C824" s="358"/>
      <c r="D824" s="358"/>
      <c r="E824" s="274"/>
      <c r="F824" s="358"/>
      <c r="G824" s="358"/>
      <c r="H824" s="358"/>
      <c r="I824" s="358"/>
      <c r="J824" s="358"/>
      <c r="K824" s="358"/>
      <c r="L824" s="358"/>
      <c r="M824" s="358"/>
      <c r="N824" s="358"/>
      <c r="O824" s="358"/>
      <c r="P824" s="358"/>
      <c r="Q824" s="358"/>
      <c r="R824" s="358"/>
      <c r="S824" s="358"/>
      <c r="T824" s="358"/>
      <c r="U824" s="358"/>
      <c r="V824" s="358"/>
      <c r="W824" s="358"/>
      <c r="X824" s="358"/>
      <c r="Y824" s="358"/>
      <c r="Z824" s="358"/>
      <c r="AA824" s="358"/>
      <c r="AB824" s="358"/>
      <c r="AC824" s="358"/>
      <c r="AD824" s="358"/>
      <c r="AE824" s="358"/>
      <c r="AF824" s="358"/>
      <c r="AG824" s="358"/>
      <c r="AH824" s="358"/>
      <c r="AI824" s="358"/>
      <c r="AJ824" s="358"/>
    </row>
    <row r="825" spans="1:36" ht="13.5" customHeight="1">
      <c r="A825" s="358"/>
      <c r="B825" s="358"/>
      <c r="C825" s="358"/>
      <c r="D825" s="358"/>
      <c r="E825" s="274"/>
      <c r="F825" s="358"/>
      <c r="G825" s="358"/>
      <c r="H825" s="358"/>
      <c r="I825" s="358"/>
      <c r="J825" s="358"/>
      <c r="K825" s="358"/>
      <c r="L825" s="358"/>
      <c r="M825" s="358"/>
      <c r="N825" s="358"/>
      <c r="O825" s="358"/>
      <c r="P825" s="358"/>
      <c r="Q825" s="358"/>
      <c r="R825" s="358"/>
      <c r="S825" s="358"/>
      <c r="T825" s="358"/>
      <c r="U825" s="358"/>
      <c r="V825" s="358"/>
      <c r="W825" s="358"/>
      <c r="X825" s="358"/>
      <c r="Y825" s="358"/>
      <c r="Z825" s="358"/>
      <c r="AA825" s="358"/>
      <c r="AB825" s="358"/>
      <c r="AC825" s="358"/>
      <c r="AD825" s="358"/>
      <c r="AE825" s="358"/>
      <c r="AF825" s="358"/>
      <c r="AG825" s="358"/>
      <c r="AH825" s="358"/>
      <c r="AI825" s="358"/>
      <c r="AJ825" s="358"/>
    </row>
    <row r="826" spans="1:36" ht="13.5" customHeight="1">
      <c r="A826" s="358"/>
      <c r="B826" s="358"/>
      <c r="C826" s="358"/>
      <c r="D826" s="358"/>
      <c r="E826" s="274"/>
      <c r="F826" s="358"/>
      <c r="G826" s="358"/>
      <c r="H826" s="358"/>
      <c r="I826" s="358"/>
      <c r="J826" s="358"/>
      <c r="K826" s="358"/>
      <c r="L826" s="358"/>
      <c r="M826" s="358"/>
      <c r="N826" s="358"/>
      <c r="O826" s="358"/>
      <c r="P826" s="358"/>
      <c r="Q826" s="358"/>
      <c r="R826" s="358"/>
      <c r="S826" s="358"/>
      <c r="T826" s="358"/>
      <c r="U826" s="358"/>
      <c r="V826" s="358"/>
      <c r="W826" s="358"/>
      <c r="X826" s="358"/>
      <c r="Y826" s="358"/>
      <c r="Z826" s="358"/>
      <c r="AA826" s="358"/>
      <c r="AB826" s="358"/>
      <c r="AC826" s="358"/>
      <c r="AD826" s="358"/>
      <c r="AE826" s="358"/>
      <c r="AF826" s="358"/>
      <c r="AG826" s="358"/>
      <c r="AH826" s="358"/>
      <c r="AI826" s="358"/>
      <c r="AJ826" s="358"/>
    </row>
    <row r="827" spans="1:36" ht="13.5" customHeight="1">
      <c r="A827" s="358"/>
      <c r="B827" s="358"/>
      <c r="C827" s="358"/>
      <c r="D827" s="358"/>
      <c r="E827" s="274"/>
      <c r="F827" s="358"/>
      <c r="G827" s="358"/>
      <c r="H827" s="358"/>
      <c r="I827" s="358"/>
      <c r="J827" s="358"/>
      <c r="K827" s="358"/>
      <c r="L827" s="358"/>
      <c r="M827" s="358"/>
      <c r="N827" s="358"/>
      <c r="O827" s="358"/>
      <c r="P827" s="358"/>
      <c r="Q827" s="358"/>
      <c r="R827" s="358"/>
      <c r="S827" s="358"/>
      <c r="T827" s="358"/>
      <c r="U827" s="358"/>
      <c r="V827" s="358"/>
      <c r="W827" s="358"/>
      <c r="X827" s="358"/>
      <c r="Y827" s="358"/>
      <c r="Z827" s="358"/>
      <c r="AA827" s="358"/>
      <c r="AB827" s="358"/>
      <c r="AC827" s="358"/>
      <c r="AD827" s="358"/>
      <c r="AE827" s="358"/>
      <c r="AF827" s="358"/>
      <c r="AG827" s="358"/>
      <c r="AH827" s="358"/>
      <c r="AI827" s="358"/>
      <c r="AJ827" s="358"/>
    </row>
    <row r="828" spans="1:36" ht="13.5" customHeight="1">
      <c r="A828" s="358"/>
      <c r="B828" s="358"/>
      <c r="C828" s="358"/>
      <c r="D828" s="358"/>
      <c r="E828" s="274"/>
      <c r="F828" s="358"/>
      <c r="G828" s="358"/>
      <c r="H828" s="358"/>
      <c r="I828" s="358"/>
      <c r="J828" s="358"/>
      <c r="K828" s="358"/>
      <c r="L828" s="358"/>
      <c r="M828" s="358"/>
      <c r="N828" s="358"/>
      <c r="O828" s="358"/>
      <c r="P828" s="358"/>
      <c r="Q828" s="358"/>
      <c r="R828" s="358"/>
      <c r="S828" s="358"/>
      <c r="T828" s="358"/>
      <c r="U828" s="358"/>
      <c r="V828" s="358"/>
      <c r="W828" s="358"/>
      <c r="X828" s="358"/>
      <c r="Y828" s="358"/>
      <c r="Z828" s="358"/>
      <c r="AA828" s="358"/>
      <c r="AB828" s="358"/>
      <c r="AC828" s="358"/>
      <c r="AD828" s="358"/>
      <c r="AE828" s="358"/>
      <c r="AF828" s="358"/>
      <c r="AG828" s="358"/>
      <c r="AH828" s="358"/>
      <c r="AI828" s="358"/>
      <c r="AJ828" s="358"/>
    </row>
    <row r="829" spans="1:36" ht="13.5" customHeight="1">
      <c r="A829" s="358"/>
      <c r="B829" s="358"/>
      <c r="C829" s="358"/>
      <c r="D829" s="358"/>
      <c r="E829" s="274"/>
      <c r="F829" s="358"/>
      <c r="G829" s="358"/>
      <c r="H829" s="358"/>
      <c r="I829" s="358"/>
      <c r="J829" s="358"/>
      <c r="K829" s="358"/>
      <c r="L829" s="358"/>
      <c r="M829" s="358"/>
      <c r="N829" s="358"/>
      <c r="O829" s="358"/>
      <c r="P829" s="358"/>
      <c r="Q829" s="358"/>
      <c r="R829" s="358"/>
      <c r="S829" s="358"/>
      <c r="T829" s="358"/>
      <c r="U829" s="358"/>
      <c r="V829" s="358"/>
      <c r="W829" s="358"/>
      <c r="X829" s="358"/>
      <c r="Y829" s="358"/>
      <c r="Z829" s="358"/>
      <c r="AA829" s="358"/>
      <c r="AB829" s="358"/>
      <c r="AC829" s="358"/>
      <c r="AD829" s="358"/>
      <c r="AE829" s="358"/>
      <c r="AF829" s="358"/>
      <c r="AG829" s="358"/>
      <c r="AH829" s="358"/>
      <c r="AI829" s="358"/>
      <c r="AJ829" s="358"/>
    </row>
    <row r="830" spans="1:36" ht="13.5" customHeight="1">
      <c r="A830" s="358"/>
      <c r="B830" s="358"/>
      <c r="C830" s="358"/>
      <c r="D830" s="358"/>
      <c r="E830" s="274"/>
      <c r="F830" s="358"/>
      <c r="G830" s="358"/>
      <c r="H830" s="358"/>
      <c r="I830" s="358"/>
      <c r="J830" s="358"/>
      <c r="K830" s="358"/>
      <c r="L830" s="358"/>
      <c r="M830" s="358"/>
      <c r="N830" s="358"/>
      <c r="O830" s="358"/>
      <c r="P830" s="358"/>
      <c r="Q830" s="358"/>
      <c r="R830" s="358"/>
      <c r="S830" s="358"/>
      <c r="T830" s="358"/>
      <c r="U830" s="358"/>
      <c r="V830" s="358"/>
      <c r="W830" s="358"/>
      <c r="X830" s="358"/>
      <c r="Y830" s="358"/>
      <c r="Z830" s="358"/>
      <c r="AA830" s="358"/>
      <c r="AB830" s="358"/>
      <c r="AC830" s="358"/>
      <c r="AD830" s="358"/>
      <c r="AE830" s="358"/>
      <c r="AF830" s="358"/>
      <c r="AG830" s="358"/>
      <c r="AH830" s="358"/>
      <c r="AI830" s="358"/>
      <c r="AJ830" s="358"/>
    </row>
    <row r="831" spans="1:36" ht="13.5" customHeight="1">
      <c r="A831" s="358"/>
      <c r="B831" s="358"/>
      <c r="C831" s="358"/>
      <c r="D831" s="358"/>
      <c r="E831" s="274"/>
      <c r="F831" s="358"/>
      <c r="G831" s="358"/>
      <c r="H831" s="358"/>
      <c r="I831" s="358"/>
      <c r="J831" s="358"/>
      <c r="K831" s="358"/>
      <c r="L831" s="358"/>
      <c r="M831" s="358"/>
      <c r="N831" s="358"/>
      <c r="O831" s="358"/>
      <c r="P831" s="358"/>
      <c r="Q831" s="358"/>
      <c r="R831" s="358"/>
      <c r="S831" s="358"/>
      <c r="T831" s="358"/>
      <c r="U831" s="358"/>
      <c r="V831" s="358"/>
      <c r="W831" s="358"/>
      <c r="X831" s="358"/>
      <c r="Y831" s="358"/>
      <c r="Z831" s="358"/>
      <c r="AA831" s="358"/>
      <c r="AB831" s="358"/>
      <c r="AC831" s="358"/>
      <c r="AD831" s="358"/>
      <c r="AE831" s="358"/>
      <c r="AF831" s="358"/>
      <c r="AG831" s="358"/>
      <c r="AH831" s="358"/>
      <c r="AI831" s="358"/>
      <c r="AJ831" s="358"/>
    </row>
    <row r="832" spans="1:36" ht="13.5" customHeight="1">
      <c r="A832" s="358"/>
      <c r="B832" s="358"/>
      <c r="C832" s="358"/>
      <c r="D832" s="358"/>
      <c r="E832" s="274"/>
      <c r="F832" s="358"/>
      <c r="G832" s="358"/>
      <c r="H832" s="358"/>
      <c r="I832" s="358"/>
      <c r="J832" s="358"/>
      <c r="K832" s="358"/>
      <c r="L832" s="358"/>
      <c r="M832" s="358"/>
      <c r="N832" s="358"/>
      <c r="O832" s="358"/>
      <c r="P832" s="358"/>
      <c r="Q832" s="358"/>
      <c r="R832" s="358"/>
      <c r="S832" s="358"/>
      <c r="T832" s="358"/>
      <c r="U832" s="358"/>
      <c r="V832" s="358"/>
      <c r="W832" s="358"/>
      <c r="X832" s="358"/>
      <c r="Y832" s="358"/>
      <c r="Z832" s="358"/>
      <c r="AA832" s="358"/>
      <c r="AB832" s="358"/>
      <c r="AC832" s="358"/>
      <c r="AD832" s="358"/>
      <c r="AE832" s="358"/>
      <c r="AF832" s="358"/>
      <c r="AG832" s="358"/>
      <c r="AH832" s="358"/>
      <c r="AI832" s="358"/>
      <c r="AJ832" s="358"/>
    </row>
    <row r="833" spans="1:36" ht="13.5" customHeight="1">
      <c r="A833" s="358"/>
      <c r="B833" s="358"/>
      <c r="C833" s="358"/>
      <c r="D833" s="358"/>
      <c r="E833" s="274"/>
      <c r="F833" s="358"/>
      <c r="G833" s="358"/>
      <c r="H833" s="358"/>
      <c r="I833" s="358"/>
      <c r="J833" s="358"/>
      <c r="K833" s="358"/>
      <c r="L833" s="358"/>
      <c r="M833" s="358"/>
      <c r="N833" s="358"/>
      <c r="O833" s="358"/>
      <c r="P833" s="358"/>
      <c r="Q833" s="358"/>
      <c r="R833" s="358"/>
      <c r="S833" s="358"/>
      <c r="T833" s="358"/>
      <c r="U833" s="358"/>
      <c r="V833" s="358"/>
      <c r="W833" s="358"/>
      <c r="X833" s="358"/>
      <c r="Y833" s="358"/>
      <c r="Z833" s="358"/>
      <c r="AA833" s="358"/>
      <c r="AB833" s="358"/>
      <c r="AC833" s="358"/>
      <c r="AD833" s="358"/>
      <c r="AE833" s="358"/>
      <c r="AF833" s="358"/>
      <c r="AG833" s="358"/>
      <c r="AH833" s="358"/>
      <c r="AI833" s="358"/>
      <c r="AJ833" s="358"/>
    </row>
    <row r="834" spans="1:36" ht="13.5" customHeight="1">
      <c r="A834" s="358"/>
      <c r="B834" s="358"/>
      <c r="C834" s="358"/>
      <c r="D834" s="358"/>
      <c r="E834" s="274"/>
      <c r="F834" s="358"/>
      <c r="G834" s="358"/>
      <c r="H834" s="358"/>
      <c r="I834" s="358"/>
      <c r="J834" s="358"/>
      <c r="K834" s="358"/>
      <c r="L834" s="358"/>
      <c r="M834" s="358"/>
      <c r="N834" s="358"/>
      <c r="O834" s="358"/>
      <c r="P834" s="358"/>
      <c r="Q834" s="358"/>
      <c r="R834" s="358"/>
      <c r="S834" s="358"/>
      <c r="T834" s="358"/>
      <c r="U834" s="358"/>
      <c r="V834" s="358"/>
      <c r="W834" s="358"/>
      <c r="X834" s="358"/>
      <c r="Y834" s="358"/>
      <c r="Z834" s="358"/>
      <c r="AA834" s="358"/>
      <c r="AB834" s="358"/>
      <c r="AC834" s="358"/>
      <c r="AD834" s="358"/>
      <c r="AE834" s="358"/>
      <c r="AF834" s="358"/>
      <c r="AG834" s="358"/>
      <c r="AH834" s="358"/>
      <c r="AI834" s="358"/>
      <c r="AJ834" s="358"/>
    </row>
    <row r="835" spans="1:36" ht="13.5" customHeight="1">
      <c r="A835" s="358"/>
      <c r="B835" s="358"/>
      <c r="C835" s="358"/>
      <c r="D835" s="358"/>
      <c r="E835" s="274"/>
      <c r="F835" s="358"/>
      <c r="G835" s="358"/>
      <c r="H835" s="358"/>
      <c r="I835" s="358"/>
      <c r="J835" s="358"/>
      <c r="K835" s="358"/>
      <c r="L835" s="358"/>
      <c r="M835" s="358"/>
      <c r="N835" s="358"/>
      <c r="O835" s="358"/>
      <c r="P835" s="358"/>
      <c r="Q835" s="358"/>
      <c r="R835" s="358"/>
      <c r="S835" s="358"/>
      <c r="T835" s="358"/>
      <c r="U835" s="358"/>
      <c r="V835" s="358"/>
      <c r="W835" s="358"/>
      <c r="X835" s="358"/>
      <c r="Y835" s="358"/>
      <c r="Z835" s="358"/>
      <c r="AA835" s="358"/>
      <c r="AB835" s="358"/>
      <c r="AC835" s="358"/>
      <c r="AD835" s="358"/>
      <c r="AE835" s="358"/>
      <c r="AF835" s="358"/>
      <c r="AG835" s="358"/>
      <c r="AH835" s="358"/>
      <c r="AI835" s="358"/>
      <c r="AJ835" s="358"/>
    </row>
    <row r="836" spans="1:36" ht="13.5" customHeight="1">
      <c r="A836" s="358"/>
      <c r="B836" s="358"/>
      <c r="C836" s="358"/>
      <c r="D836" s="358"/>
      <c r="E836" s="274"/>
      <c r="F836" s="358"/>
      <c r="G836" s="358"/>
      <c r="H836" s="358"/>
      <c r="I836" s="358"/>
      <c r="J836" s="358"/>
      <c r="K836" s="358"/>
      <c r="L836" s="358"/>
      <c r="M836" s="358"/>
      <c r="N836" s="358"/>
      <c r="O836" s="358"/>
      <c r="P836" s="358"/>
      <c r="Q836" s="358"/>
      <c r="R836" s="358"/>
      <c r="S836" s="358"/>
      <c r="T836" s="358"/>
      <c r="U836" s="358"/>
      <c r="V836" s="358"/>
      <c r="W836" s="358"/>
      <c r="X836" s="358"/>
      <c r="Y836" s="358"/>
      <c r="Z836" s="358"/>
      <c r="AA836" s="358"/>
      <c r="AB836" s="358"/>
      <c r="AC836" s="358"/>
      <c r="AD836" s="358"/>
      <c r="AE836" s="358"/>
      <c r="AF836" s="358"/>
      <c r="AG836" s="358"/>
      <c r="AH836" s="358"/>
      <c r="AI836" s="358"/>
      <c r="AJ836" s="358"/>
    </row>
    <row r="837" spans="1:36" ht="13.5" customHeight="1">
      <c r="A837" s="358"/>
      <c r="B837" s="358"/>
      <c r="C837" s="358"/>
      <c r="D837" s="358"/>
      <c r="E837" s="274"/>
      <c r="F837" s="358"/>
      <c r="G837" s="358"/>
      <c r="H837" s="358"/>
      <c r="I837" s="358"/>
      <c r="J837" s="358"/>
      <c r="K837" s="358"/>
      <c r="L837" s="358"/>
      <c r="M837" s="358"/>
      <c r="N837" s="358"/>
      <c r="O837" s="358"/>
      <c r="P837" s="358"/>
      <c r="Q837" s="358"/>
      <c r="R837" s="358"/>
      <c r="S837" s="358"/>
      <c r="T837" s="358"/>
      <c r="U837" s="358"/>
      <c r="V837" s="358"/>
      <c r="W837" s="358"/>
      <c r="X837" s="358"/>
      <c r="Y837" s="358"/>
      <c r="Z837" s="358"/>
      <c r="AA837" s="358"/>
      <c r="AB837" s="358"/>
      <c r="AC837" s="358"/>
      <c r="AD837" s="358"/>
      <c r="AE837" s="358"/>
      <c r="AF837" s="358"/>
      <c r="AG837" s="358"/>
      <c r="AH837" s="358"/>
      <c r="AI837" s="358"/>
      <c r="AJ837" s="358"/>
    </row>
    <row r="838" spans="1:36" ht="13.5" customHeight="1">
      <c r="A838" s="358"/>
      <c r="B838" s="358"/>
      <c r="C838" s="358"/>
      <c r="D838" s="358"/>
      <c r="E838" s="274"/>
      <c r="F838" s="358"/>
      <c r="G838" s="358"/>
      <c r="H838" s="358"/>
      <c r="I838" s="358"/>
      <c r="J838" s="358"/>
      <c r="K838" s="358"/>
      <c r="L838" s="358"/>
      <c r="M838" s="358"/>
      <c r="N838" s="358"/>
      <c r="O838" s="358"/>
      <c r="P838" s="358"/>
      <c r="Q838" s="358"/>
      <c r="R838" s="358"/>
      <c r="S838" s="358"/>
      <c r="T838" s="358"/>
      <c r="U838" s="358"/>
      <c r="V838" s="358"/>
      <c r="W838" s="358"/>
      <c r="X838" s="358"/>
      <c r="Y838" s="358"/>
      <c r="Z838" s="358"/>
      <c r="AA838" s="358"/>
      <c r="AB838" s="358"/>
      <c r="AC838" s="358"/>
      <c r="AD838" s="358"/>
      <c r="AE838" s="358"/>
      <c r="AF838" s="358"/>
      <c r="AG838" s="358"/>
      <c r="AH838" s="358"/>
      <c r="AI838" s="358"/>
      <c r="AJ838" s="358"/>
    </row>
    <row r="839" spans="1:36" ht="13.5" customHeight="1">
      <c r="A839" s="358"/>
      <c r="B839" s="358"/>
      <c r="C839" s="358"/>
      <c r="D839" s="358"/>
      <c r="E839" s="274"/>
      <c r="F839" s="358"/>
      <c r="G839" s="358"/>
      <c r="H839" s="358"/>
      <c r="I839" s="358"/>
      <c r="J839" s="358"/>
      <c r="K839" s="358"/>
      <c r="L839" s="358"/>
      <c r="M839" s="358"/>
      <c r="N839" s="358"/>
      <c r="O839" s="358"/>
      <c r="P839" s="358"/>
      <c r="Q839" s="358"/>
      <c r="R839" s="358"/>
      <c r="S839" s="358"/>
      <c r="T839" s="358"/>
      <c r="U839" s="358"/>
      <c r="V839" s="358"/>
      <c r="W839" s="358"/>
      <c r="X839" s="358"/>
      <c r="Y839" s="358"/>
      <c r="Z839" s="358"/>
      <c r="AA839" s="358"/>
      <c r="AB839" s="358"/>
      <c r="AC839" s="358"/>
      <c r="AD839" s="358"/>
      <c r="AE839" s="358"/>
      <c r="AF839" s="358"/>
      <c r="AG839" s="358"/>
      <c r="AH839" s="358"/>
      <c r="AI839" s="358"/>
      <c r="AJ839" s="358"/>
    </row>
    <row r="840" spans="1:36" ht="13.5" customHeight="1">
      <c r="A840" s="358"/>
      <c r="B840" s="358"/>
      <c r="C840" s="358"/>
      <c r="D840" s="358"/>
      <c r="E840" s="274"/>
      <c r="F840" s="358"/>
      <c r="G840" s="358"/>
      <c r="H840" s="358"/>
      <c r="I840" s="358"/>
      <c r="J840" s="358"/>
      <c r="K840" s="358"/>
      <c r="L840" s="358"/>
      <c r="M840" s="358"/>
      <c r="N840" s="358"/>
      <c r="O840" s="358"/>
      <c r="P840" s="358"/>
      <c r="Q840" s="358"/>
      <c r="R840" s="358"/>
      <c r="S840" s="358"/>
      <c r="T840" s="358"/>
      <c r="U840" s="358"/>
      <c r="V840" s="358"/>
      <c r="W840" s="358"/>
      <c r="X840" s="358"/>
      <c r="Y840" s="358"/>
      <c r="Z840" s="358"/>
      <c r="AA840" s="358"/>
      <c r="AB840" s="358"/>
      <c r="AC840" s="358"/>
      <c r="AD840" s="358"/>
      <c r="AE840" s="358"/>
      <c r="AF840" s="358"/>
      <c r="AG840" s="358"/>
      <c r="AH840" s="358"/>
      <c r="AI840" s="358"/>
      <c r="AJ840" s="358"/>
    </row>
    <row r="841" spans="1:36" ht="13.5" customHeight="1">
      <c r="A841" s="358"/>
      <c r="B841" s="358"/>
      <c r="C841" s="358"/>
      <c r="D841" s="358"/>
      <c r="E841" s="274"/>
      <c r="F841" s="358"/>
      <c r="G841" s="358"/>
      <c r="H841" s="358"/>
      <c r="I841" s="358"/>
      <c r="J841" s="358"/>
      <c r="K841" s="358"/>
      <c r="L841" s="358"/>
      <c r="M841" s="358"/>
      <c r="N841" s="358"/>
      <c r="O841" s="358"/>
      <c r="P841" s="358"/>
      <c r="Q841" s="358"/>
      <c r="R841" s="358"/>
      <c r="S841" s="358"/>
      <c r="T841" s="358"/>
      <c r="U841" s="358"/>
      <c r="V841" s="358"/>
      <c r="W841" s="358"/>
      <c r="X841" s="358"/>
      <c r="Y841" s="358"/>
      <c r="Z841" s="358"/>
      <c r="AA841" s="358"/>
      <c r="AB841" s="358"/>
      <c r="AC841" s="358"/>
      <c r="AD841" s="358"/>
      <c r="AE841" s="358"/>
      <c r="AF841" s="358"/>
      <c r="AG841" s="358"/>
      <c r="AH841" s="358"/>
      <c r="AI841" s="358"/>
      <c r="AJ841" s="358"/>
    </row>
    <row r="842" spans="1:36" ht="13.5" customHeight="1">
      <c r="A842" s="358"/>
      <c r="B842" s="358"/>
      <c r="C842" s="358"/>
      <c r="D842" s="358"/>
      <c r="E842" s="274"/>
      <c r="F842" s="358"/>
      <c r="G842" s="358"/>
      <c r="H842" s="358"/>
      <c r="I842" s="358"/>
      <c r="J842" s="358"/>
      <c r="K842" s="358"/>
      <c r="L842" s="358"/>
      <c r="M842" s="358"/>
      <c r="N842" s="358"/>
      <c r="O842" s="358"/>
      <c r="P842" s="358"/>
      <c r="Q842" s="358"/>
      <c r="R842" s="358"/>
      <c r="S842" s="358"/>
      <c r="T842" s="358"/>
      <c r="U842" s="358"/>
      <c r="V842" s="358"/>
      <c r="W842" s="358"/>
      <c r="X842" s="358"/>
      <c r="Y842" s="358"/>
      <c r="Z842" s="358"/>
      <c r="AA842" s="358"/>
      <c r="AB842" s="358"/>
      <c r="AC842" s="358"/>
      <c r="AD842" s="358"/>
      <c r="AE842" s="358"/>
      <c r="AF842" s="358"/>
      <c r="AG842" s="358"/>
      <c r="AH842" s="358"/>
      <c r="AI842" s="358"/>
      <c r="AJ842" s="358"/>
    </row>
    <row r="843" spans="1:36" ht="13.5" customHeight="1">
      <c r="A843" s="358"/>
      <c r="B843" s="358"/>
      <c r="C843" s="358"/>
      <c r="D843" s="358"/>
      <c r="E843" s="274"/>
      <c r="F843" s="358"/>
      <c r="G843" s="358"/>
      <c r="H843" s="358"/>
      <c r="I843" s="358"/>
      <c r="J843" s="358"/>
      <c r="K843" s="358"/>
      <c r="L843" s="358"/>
      <c r="M843" s="358"/>
      <c r="N843" s="358"/>
      <c r="O843" s="358"/>
      <c r="P843" s="358"/>
      <c r="Q843" s="358"/>
      <c r="R843" s="358"/>
      <c r="S843" s="358"/>
      <c r="T843" s="358"/>
      <c r="U843" s="358"/>
      <c r="V843" s="358"/>
      <c r="W843" s="358"/>
      <c r="X843" s="358"/>
      <c r="Y843" s="358"/>
      <c r="Z843" s="358"/>
      <c r="AA843" s="358"/>
      <c r="AB843" s="358"/>
      <c r="AC843" s="358"/>
      <c r="AD843" s="358"/>
      <c r="AE843" s="358"/>
      <c r="AF843" s="358"/>
      <c r="AG843" s="358"/>
      <c r="AH843" s="358"/>
      <c r="AI843" s="358"/>
      <c r="AJ843" s="358"/>
    </row>
    <row r="844" spans="1:36" ht="13.5" customHeight="1">
      <c r="A844" s="358"/>
      <c r="B844" s="358"/>
      <c r="C844" s="358"/>
      <c r="D844" s="358"/>
      <c r="E844" s="274"/>
      <c r="F844" s="358"/>
      <c r="G844" s="358"/>
      <c r="H844" s="358"/>
      <c r="I844" s="358"/>
      <c r="J844" s="358"/>
      <c r="K844" s="358"/>
      <c r="L844" s="358"/>
      <c r="M844" s="358"/>
      <c r="N844" s="358"/>
      <c r="O844" s="358"/>
      <c r="P844" s="358"/>
      <c r="Q844" s="358"/>
      <c r="R844" s="358"/>
      <c r="S844" s="358"/>
      <c r="T844" s="358"/>
      <c r="U844" s="358"/>
      <c r="V844" s="358"/>
      <c r="W844" s="358"/>
      <c r="X844" s="358"/>
      <c r="Y844" s="358"/>
      <c r="Z844" s="358"/>
      <c r="AA844" s="358"/>
      <c r="AB844" s="358"/>
      <c r="AC844" s="358"/>
      <c r="AD844" s="358"/>
      <c r="AE844" s="358"/>
      <c r="AF844" s="358"/>
      <c r="AG844" s="358"/>
      <c r="AH844" s="358"/>
      <c r="AI844" s="358"/>
      <c r="AJ844" s="358"/>
    </row>
    <row r="845" spans="1:36" ht="13.5" customHeight="1">
      <c r="A845" s="358"/>
      <c r="B845" s="358"/>
      <c r="C845" s="358"/>
      <c r="D845" s="358"/>
      <c r="E845" s="274"/>
      <c r="F845" s="358"/>
      <c r="G845" s="358"/>
      <c r="H845" s="358"/>
      <c r="I845" s="358"/>
      <c r="J845" s="358"/>
      <c r="K845" s="358"/>
      <c r="L845" s="358"/>
      <c r="M845" s="358"/>
      <c r="N845" s="358"/>
      <c r="O845" s="358"/>
      <c r="P845" s="358"/>
      <c r="Q845" s="358"/>
      <c r="R845" s="358"/>
      <c r="S845" s="358"/>
      <c r="T845" s="358"/>
      <c r="U845" s="358"/>
      <c r="V845" s="358"/>
      <c r="W845" s="358"/>
      <c r="X845" s="358"/>
      <c r="Y845" s="358"/>
      <c r="Z845" s="358"/>
      <c r="AA845" s="358"/>
      <c r="AB845" s="358"/>
      <c r="AC845" s="358"/>
      <c r="AD845" s="358"/>
      <c r="AE845" s="358"/>
      <c r="AF845" s="358"/>
      <c r="AG845" s="358"/>
      <c r="AH845" s="358"/>
      <c r="AI845" s="358"/>
      <c r="AJ845" s="358"/>
    </row>
    <row r="846" spans="1:36" ht="13.5" customHeight="1">
      <c r="A846" s="358"/>
      <c r="B846" s="358"/>
      <c r="C846" s="358"/>
      <c r="D846" s="358"/>
      <c r="E846" s="274"/>
      <c r="F846" s="358"/>
      <c r="G846" s="358"/>
      <c r="H846" s="358"/>
      <c r="I846" s="358"/>
      <c r="J846" s="358"/>
      <c r="K846" s="358"/>
      <c r="L846" s="358"/>
      <c r="M846" s="358"/>
      <c r="N846" s="358"/>
      <c r="O846" s="358"/>
      <c r="P846" s="358"/>
      <c r="Q846" s="358"/>
      <c r="R846" s="358"/>
      <c r="S846" s="358"/>
      <c r="T846" s="358"/>
      <c r="U846" s="358"/>
      <c r="V846" s="358"/>
      <c r="W846" s="358"/>
      <c r="X846" s="358"/>
      <c r="Y846" s="358"/>
      <c r="Z846" s="358"/>
      <c r="AA846" s="358"/>
      <c r="AB846" s="358"/>
      <c r="AC846" s="358"/>
      <c r="AD846" s="358"/>
      <c r="AE846" s="358"/>
      <c r="AF846" s="358"/>
      <c r="AG846" s="358"/>
      <c r="AH846" s="358"/>
      <c r="AI846" s="358"/>
      <c r="AJ846" s="358"/>
    </row>
    <row r="847" spans="1:36" ht="13.5" customHeight="1">
      <c r="A847" s="358"/>
      <c r="B847" s="358"/>
      <c r="C847" s="358"/>
      <c r="D847" s="358"/>
      <c r="E847" s="274"/>
      <c r="F847" s="358"/>
      <c r="G847" s="358"/>
      <c r="H847" s="358"/>
      <c r="I847" s="358"/>
      <c r="J847" s="358"/>
      <c r="K847" s="358"/>
      <c r="L847" s="358"/>
      <c r="M847" s="358"/>
      <c r="N847" s="358"/>
      <c r="O847" s="358"/>
      <c r="P847" s="358"/>
      <c r="Q847" s="358"/>
      <c r="R847" s="358"/>
      <c r="S847" s="358"/>
      <c r="T847" s="358"/>
      <c r="U847" s="358"/>
      <c r="V847" s="358"/>
      <c r="W847" s="358"/>
      <c r="X847" s="358"/>
      <c r="Y847" s="358"/>
      <c r="Z847" s="358"/>
      <c r="AA847" s="358"/>
      <c r="AB847" s="358"/>
      <c r="AC847" s="358"/>
      <c r="AD847" s="358"/>
      <c r="AE847" s="358"/>
      <c r="AF847" s="358"/>
      <c r="AG847" s="358"/>
      <c r="AH847" s="358"/>
      <c r="AI847" s="358"/>
      <c r="AJ847" s="358"/>
    </row>
    <row r="848" spans="1:36" ht="13.5" customHeight="1">
      <c r="A848" s="358"/>
      <c r="B848" s="358"/>
      <c r="C848" s="358"/>
      <c r="D848" s="358"/>
      <c r="E848" s="274"/>
      <c r="F848" s="358"/>
      <c r="G848" s="358"/>
      <c r="H848" s="358"/>
      <c r="I848" s="358"/>
      <c r="J848" s="358"/>
      <c r="K848" s="358"/>
      <c r="L848" s="358"/>
      <c r="M848" s="358"/>
      <c r="N848" s="358"/>
      <c r="O848" s="358"/>
      <c r="P848" s="358"/>
      <c r="Q848" s="358"/>
      <c r="R848" s="358"/>
      <c r="S848" s="358"/>
      <c r="T848" s="358"/>
      <c r="U848" s="358"/>
      <c r="V848" s="358"/>
      <c r="W848" s="358"/>
      <c r="X848" s="358"/>
      <c r="Y848" s="358"/>
      <c r="Z848" s="358"/>
      <c r="AA848" s="358"/>
      <c r="AB848" s="358"/>
      <c r="AC848" s="358"/>
      <c r="AD848" s="358"/>
      <c r="AE848" s="358"/>
      <c r="AF848" s="358"/>
      <c r="AG848" s="358"/>
      <c r="AH848" s="358"/>
      <c r="AI848" s="358"/>
      <c r="AJ848" s="358"/>
    </row>
    <row r="849" spans="1:36" ht="13.5" customHeight="1">
      <c r="A849" s="358"/>
      <c r="B849" s="358"/>
      <c r="C849" s="358"/>
      <c r="D849" s="358"/>
      <c r="E849" s="274"/>
      <c r="F849" s="358"/>
      <c r="G849" s="358"/>
      <c r="H849" s="358"/>
      <c r="I849" s="358"/>
      <c r="J849" s="358"/>
      <c r="K849" s="358"/>
      <c r="L849" s="358"/>
      <c r="M849" s="358"/>
      <c r="N849" s="358"/>
      <c r="O849" s="358"/>
      <c r="P849" s="358"/>
      <c r="Q849" s="358"/>
      <c r="R849" s="358"/>
      <c r="S849" s="358"/>
      <c r="T849" s="358"/>
      <c r="U849" s="358"/>
      <c r="V849" s="358"/>
      <c r="W849" s="358"/>
      <c r="X849" s="358"/>
      <c r="Y849" s="358"/>
      <c r="Z849" s="358"/>
      <c r="AA849" s="358"/>
      <c r="AB849" s="358"/>
      <c r="AC849" s="358"/>
      <c r="AD849" s="358"/>
      <c r="AE849" s="358"/>
      <c r="AF849" s="358"/>
      <c r="AG849" s="358"/>
      <c r="AH849" s="358"/>
      <c r="AI849" s="358"/>
      <c r="AJ849" s="358"/>
    </row>
    <row r="850" spans="1:36" ht="13.5" customHeight="1">
      <c r="A850" s="358"/>
      <c r="B850" s="358"/>
      <c r="C850" s="358"/>
      <c r="D850" s="358"/>
      <c r="E850" s="274"/>
      <c r="F850" s="358"/>
      <c r="G850" s="358"/>
      <c r="H850" s="358"/>
      <c r="I850" s="358"/>
      <c r="J850" s="358"/>
      <c r="K850" s="358"/>
      <c r="L850" s="358"/>
      <c r="M850" s="358"/>
      <c r="N850" s="358"/>
      <c r="O850" s="358"/>
      <c r="P850" s="358"/>
      <c r="Q850" s="358"/>
      <c r="R850" s="358"/>
      <c r="S850" s="358"/>
      <c r="T850" s="358"/>
      <c r="U850" s="358"/>
      <c r="V850" s="358"/>
      <c r="W850" s="358"/>
      <c r="X850" s="358"/>
      <c r="Y850" s="358"/>
      <c r="Z850" s="358"/>
      <c r="AA850" s="358"/>
      <c r="AB850" s="358"/>
      <c r="AC850" s="358"/>
      <c r="AD850" s="358"/>
      <c r="AE850" s="358"/>
      <c r="AF850" s="358"/>
      <c r="AG850" s="358"/>
      <c r="AH850" s="358"/>
      <c r="AI850" s="358"/>
      <c r="AJ850" s="358"/>
    </row>
    <row r="851" spans="1:36" ht="13.5" customHeight="1">
      <c r="A851" s="358"/>
      <c r="B851" s="358"/>
      <c r="C851" s="358"/>
      <c r="D851" s="358"/>
      <c r="E851" s="274"/>
      <c r="F851" s="358"/>
      <c r="G851" s="358"/>
      <c r="H851" s="358"/>
      <c r="I851" s="358"/>
      <c r="J851" s="358"/>
      <c r="K851" s="358"/>
      <c r="L851" s="358"/>
      <c r="M851" s="358"/>
      <c r="N851" s="358"/>
      <c r="O851" s="358"/>
      <c r="P851" s="358"/>
      <c r="Q851" s="358"/>
      <c r="R851" s="358"/>
      <c r="S851" s="358"/>
      <c r="T851" s="358"/>
      <c r="U851" s="358"/>
      <c r="V851" s="358"/>
      <c r="W851" s="358"/>
      <c r="X851" s="358"/>
      <c r="Y851" s="358"/>
      <c r="Z851" s="358"/>
      <c r="AA851" s="358"/>
      <c r="AB851" s="358"/>
      <c r="AC851" s="358"/>
      <c r="AD851" s="358"/>
      <c r="AE851" s="358"/>
      <c r="AF851" s="358"/>
      <c r="AG851" s="358"/>
      <c r="AH851" s="358"/>
      <c r="AI851" s="358"/>
      <c r="AJ851" s="358"/>
    </row>
    <row r="852" spans="1:36" ht="13.5" customHeight="1">
      <c r="A852" s="358"/>
      <c r="B852" s="358"/>
      <c r="C852" s="358"/>
      <c r="D852" s="358"/>
      <c r="E852" s="274"/>
      <c r="F852" s="358"/>
      <c r="G852" s="358"/>
      <c r="H852" s="358"/>
      <c r="I852" s="358"/>
      <c r="J852" s="358"/>
      <c r="K852" s="358"/>
      <c r="L852" s="358"/>
      <c r="M852" s="358"/>
      <c r="N852" s="358"/>
      <c r="O852" s="358"/>
      <c r="P852" s="358"/>
      <c r="Q852" s="358"/>
      <c r="R852" s="358"/>
      <c r="S852" s="358"/>
      <c r="T852" s="358"/>
      <c r="U852" s="358"/>
      <c r="V852" s="358"/>
      <c r="W852" s="358"/>
      <c r="X852" s="358"/>
      <c r="Y852" s="358"/>
      <c r="Z852" s="358"/>
      <c r="AA852" s="358"/>
      <c r="AB852" s="358"/>
      <c r="AC852" s="358"/>
      <c r="AD852" s="358"/>
      <c r="AE852" s="358"/>
      <c r="AF852" s="358"/>
      <c r="AG852" s="358"/>
      <c r="AH852" s="358"/>
      <c r="AI852" s="358"/>
      <c r="AJ852" s="358"/>
    </row>
    <row r="853" spans="1:36" ht="13.5" customHeight="1">
      <c r="A853" s="358"/>
      <c r="B853" s="358"/>
      <c r="C853" s="358"/>
      <c r="D853" s="358"/>
      <c r="E853" s="274"/>
      <c r="F853" s="358"/>
      <c r="G853" s="358"/>
      <c r="H853" s="358"/>
      <c r="I853" s="358"/>
      <c r="J853" s="358"/>
      <c r="K853" s="358"/>
      <c r="L853" s="358"/>
      <c r="M853" s="358"/>
      <c r="N853" s="358"/>
      <c r="O853" s="358"/>
      <c r="P853" s="358"/>
      <c r="Q853" s="358"/>
      <c r="R853" s="358"/>
      <c r="S853" s="358"/>
      <c r="T853" s="358"/>
      <c r="U853" s="358"/>
      <c r="V853" s="358"/>
      <c r="W853" s="358"/>
      <c r="X853" s="358"/>
      <c r="Y853" s="358"/>
      <c r="Z853" s="358"/>
      <c r="AA853" s="358"/>
      <c r="AB853" s="358"/>
      <c r="AC853" s="358"/>
      <c r="AD853" s="358"/>
      <c r="AE853" s="358"/>
      <c r="AF853" s="358"/>
      <c r="AG853" s="358"/>
      <c r="AH853" s="358"/>
      <c r="AI853" s="358"/>
      <c r="AJ853" s="358"/>
    </row>
    <row r="854" spans="1:36" ht="13.5" customHeight="1">
      <c r="A854" s="358"/>
      <c r="B854" s="358"/>
      <c r="C854" s="358"/>
      <c r="D854" s="358"/>
      <c r="E854" s="274"/>
      <c r="F854" s="358"/>
      <c r="G854" s="358"/>
      <c r="H854" s="358"/>
      <c r="I854" s="358"/>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358"/>
      <c r="AG854" s="358"/>
      <c r="AH854" s="358"/>
      <c r="AI854" s="358"/>
      <c r="AJ854" s="358"/>
    </row>
    <row r="855" spans="1:36" ht="13.5" customHeight="1">
      <c r="A855" s="358"/>
      <c r="B855" s="358"/>
      <c r="C855" s="358"/>
      <c r="D855" s="358"/>
      <c r="E855" s="274"/>
      <c r="F855" s="358"/>
      <c r="G855" s="358"/>
      <c r="H855" s="358"/>
      <c r="I855" s="358"/>
      <c r="J855" s="358"/>
      <c r="K855" s="358"/>
      <c r="L855" s="358"/>
      <c r="M855" s="358"/>
      <c r="N855" s="358"/>
      <c r="O855" s="358"/>
      <c r="P855" s="358"/>
      <c r="Q855" s="358"/>
      <c r="R855" s="358"/>
      <c r="S855" s="358"/>
      <c r="T855" s="358"/>
      <c r="U855" s="358"/>
      <c r="V855" s="358"/>
      <c r="W855" s="358"/>
      <c r="X855" s="358"/>
      <c r="Y855" s="358"/>
      <c r="Z855" s="358"/>
      <c r="AA855" s="358"/>
      <c r="AB855" s="358"/>
      <c r="AC855" s="358"/>
      <c r="AD855" s="358"/>
      <c r="AE855" s="358"/>
      <c r="AF855" s="358"/>
      <c r="AG855" s="358"/>
      <c r="AH855" s="358"/>
      <c r="AI855" s="358"/>
      <c r="AJ855" s="358"/>
    </row>
    <row r="856" spans="1:36" ht="13.5" customHeight="1">
      <c r="A856" s="358"/>
      <c r="B856" s="358"/>
      <c r="C856" s="358"/>
      <c r="D856" s="358"/>
      <c r="E856" s="274"/>
      <c r="F856" s="358"/>
      <c r="G856" s="358"/>
      <c r="H856" s="358"/>
      <c r="I856" s="358"/>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358"/>
      <c r="AG856" s="358"/>
      <c r="AH856" s="358"/>
      <c r="AI856" s="358"/>
      <c r="AJ856" s="358"/>
    </row>
    <row r="857" spans="1:36" ht="13.5" customHeight="1">
      <c r="A857" s="358"/>
      <c r="B857" s="358"/>
      <c r="C857" s="358"/>
      <c r="D857" s="358"/>
      <c r="E857" s="274"/>
      <c r="F857" s="358"/>
      <c r="G857" s="358"/>
      <c r="H857" s="358"/>
      <c r="I857" s="358"/>
      <c r="J857" s="358"/>
      <c r="K857" s="358"/>
      <c r="L857" s="358"/>
      <c r="M857" s="358"/>
      <c r="N857" s="358"/>
      <c r="O857" s="358"/>
      <c r="P857" s="358"/>
      <c r="Q857" s="358"/>
      <c r="R857" s="358"/>
      <c r="S857" s="358"/>
      <c r="T857" s="358"/>
      <c r="U857" s="358"/>
      <c r="V857" s="358"/>
      <c r="W857" s="358"/>
      <c r="X857" s="358"/>
      <c r="Y857" s="358"/>
      <c r="Z857" s="358"/>
      <c r="AA857" s="358"/>
      <c r="AB857" s="358"/>
      <c r="AC857" s="358"/>
      <c r="AD857" s="358"/>
      <c r="AE857" s="358"/>
      <c r="AF857" s="358"/>
      <c r="AG857" s="358"/>
      <c r="AH857" s="358"/>
      <c r="AI857" s="358"/>
      <c r="AJ857" s="358"/>
    </row>
    <row r="858" spans="1:36" ht="13.5" customHeight="1">
      <c r="A858" s="358"/>
      <c r="B858" s="358"/>
      <c r="C858" s="358"/>
      <c r="D858" s="358"/>
      <c r="E858" s="274"/>
      <c r="F858" s="358"/>
      <c r="G858" s="358"/>
      <c r="H858" s="358"/>
      <c r="I858" s="358"/>
      <c r="J858" s="358"/>
      <c r="K858" s="358"/>
      <c r="L858" s="358"/>
      <c r="M858" s="358"/>
      <c r="N858" s="358"/>
      <c r="O858" s="358"/>
      <c r="P858" s="358"/>
      <c r="Q858" s="358"/>
      <c r="R858" s="358"/>
      <c r="S858" s="358"/>
      <c r="T858" s="358"/>
      <c r="U858" s="358"/>
      <c r="V858" s="358"/>
      <c r="W858" s="358"/>
      <c r="X858" s="358"/>
      <c r="Y858" s="358"/>
      <c r="Z858" s="358"/>
      <c r="AA858" s="358"/>
      <c r="AB858" s="358"/>
      <c r="AC858" s="358"/>
      <c r="AD858" s="358"/>
      <c r="AE858" s="358"/>
      <c r="AF858" s="358"/>
      <c r="AG858" s="358"/>
      <c r="AH858" s="358"/>
      <c r="AI858" s="358"/>
      <c r="AJ858" s="358"/>
    </row>
    <row r="859" spans="1:36" ht="13.5" customHeight="1">
      <c r="A859" s="358"/>
      <c r="B859" s="358"/>
      <c r="C859" s="358"/>
      <c r="D859" s="358"/>
      <c r="E859" s="274"/>
      <c r="F859" s="358"/>
      <c r="G859" s="358"/>
      <c r="H859" s="358"/>
      <c r="I859" s="358"/>
      <c r="J859" s="358"/>
      <c r="K859" s="358"/>
      <c r="L859" s="358"/>
      <c r="M859" s="358"/>
      <c r="N859" s="358"/>
      <c r="O859" s="358"/>
      <c r="P859" s="358"/>
      <c r="Q859" s="358"/>
      <c r="R859" s="358"/>
      <c r="S859" s="358"/>
      <c r="T859" s="358"/>
      <c r="U859" s="358"/>
      <c r="V859" s="358"/>
      <c r="W859" s="358"/>
      <c r="X859" s="358"/>
      <c r="Y859" s="358"/>
      <c r="Z859" s="358"/>
      <c r="AA859" s="358"/>
      <c r="AB859" s="358"/>
      <c r="AC859" s="358"/>
      <c r="AD859" s="358"/>
      <c r="AE859" s="358"/>
      <c r="AF859" s="358"/>
      <c r="AG859" s="358"/>
      <c r="AH859" s="358"/>
      <c r="AI859" s="358"/>
      <c r="AJ859" s="358"/>
    </row>
    <row r="860" spans="1:36" ht="13.5" customHeight="1">
      <c r="A860" s="358"/>
      <c r="B860" s="358"/>
      <c r="C860" s="358"/>
      <c r="D860" s="358"/>
      <c r="E860" s="274"/>
      <c r="F860" s="358"/>
      <c r="G860" s="358"/>
      <c r="H860" s="358"/>
      <c r="I860" s="358"/>
      <c r="J860" s="358"/>
      <c r="K860" s="358"/>
      <c r="L860" s="358"/>
      <c r="M860" s="358"/>
      <c r="N860" s="358"/>
      <c r="O860" s="358"/>
      <c r="P860" s="358"/>
      <c r="Q860" s="358"/>
      <c r="R860" s="358"/>
      <c r="S860" s="358"/>
      <c r="T860" s="358"/>
      <c r="U860" s="358"/>
      <c r="V860" s="358"/>
      <c r="W860" s="358"/>
      <c r="X860" s="358"/>
      <c r="Y860" s="358"/>
      <c r="Z860" s="358"/>
      <c r="AA860" s="358"/>
      <c r="AB860" s="358"/>
      <c r="AC860" s="358"/>
      <c r="AD860" s="358"/>
      <c r="AE860" s="358"/>
      <c r="AF860" s="358"/>
      <c r="AG860" s="358"/>
      <c r="AH860" s="358"/>
      <c r="AI860" s="358"/>
      <c r="AJ860" s="358"/>
    </row>
    <row r="861" spans="1:36" ht="13.5" customHeight="1">
      <c r="A861" s="358"/>
      <c r="B861" s="358"/>
      <c r="C861" s="358"/>
      <c r="D861" s="358"/>
      <c r="E861" s="274"/>
      <c r="F861" s="358"/>
      <c r="G861" s="358"/>
      <c r="H861" s="358"/>
      <c r="I861" s="358"/>
      <c r="J861" s="358"/>
      <c r="K861" s="358"/>
      <c r="L861" s="358"/>
      <c r="M861" s="358"/>
      <c r="N861" s="358"/>
      <c r="O861" s="358"/>
      <c r="P861" s="358"/>
      <c r="Q861" s="358"/>
      <c r="R861" s="358"/>
      <c r="S861" s="358"/>
      <c r="T861" s="358"/>
      <c r="U861" s="358"/>
      <c r="V861" s="358"/>
      <c r="W861" s="358"/>
      <c r="X861" s="358"/>
      <c r="Y861" s="358"/>
      <c r="Z861" s="358"/>
      <c r="AA861" s="358"/>
      <c r="AB861" s="358"/>
      <c r="AC861" s="358"/>
      <c r="AD861" s="358"/>
      <c r="AE861" s="358"/>
      <c r="AF861" s="358"/>
      <c r="AG861" s="358"/>
      <c r="AH861" s="358"/>
      <c r="AI861" s="358"/>
      <c r="AJ861" s="358"/>
    </row>
    <row r="862" spans="1:36" ht="13.5" customHeight="1">
      <c r="A862" s="358"/>
      <c r="B862" s="358"/>
      <c r="C862" s="358"/>
      <c r="D862" s="358"/>
      <c r="E862" s="274"/>
      <c r="F862" s="358"/>
      <c r="G862" s="358"/>
      <c r="H862" s="358"/>
      <c r="I862" s="358"/>
      <c r="J862" s="358"/>
      <c r="K862" s="358"/>
      <c r="L862" s="358"/>
      <c r="M862" s="358"/>
      <c r="N862" s="358"/>
      <c r="O862" s="358"/>
      <c r="P862" s="358"/>
      <c r="Q862" s="358"/>
      <c r="R862" s="358"/>
      <c r="S862" s="358"/>
      <c r="T862" s="358"/>
      <c r="U862" s="358"/>
      <c r="V862" s="358"/>
      <c r="W862" s="358"/>
      <c r="X862" s="358"/>
      <c r="Y862" s="358"/>
      <c r="Z862" s="358"/>
      <c r="AA862" s="358"/>
      <c r="AB862" s="358"/>
      <c r="AC862" s="358"/>
      <c r="AD862" s="358"/>
      <c r="AE862" s="358"/>
      <c r="AF862" s="358"/>
      <c r="AG862" s="358"/>
      <c r="AH862" s="358"/>
      <c r="AI862" s="358"/>
      <c r="AJ862" s="358"/>
    </row>
    <row r="863" spans="1:36" ht="13.5" customHeight="1">
      <c r="A863" s="358"/>
      <c r="B863" s="358"/>
      <c r="C863" s="358"/>
      <c r="D863" s="358"/>
      <c r="E863" s="274"/>
      <c r="F863" s="358"/>
      <c r="G863" s="358"/>
      <c r="H863" s="358"/>
      <c r="I863" s="358"/>
      <c r="J863" s="358"/>
      <c r="K863" s="358"/>
      <c r="L863" s="358"/>
      <c r="M863" s="358"/>
      <c r="N863" s="358"/>
      <c r="O863" s="358"/>
      <c r="P863" s="358"/>
      <c r="Q863" s="358"/>
      <c r="R863" s="358"/>
      <c r="S863" s="358"/>
      <c r="T863" s="358"/>
      <c r="U863" s="358"/>
      <c r="V863" s="358"/>
      <c r="W863" s="358"/>
      <c r="X863" s="358"/>
      <c r="Y863" s="358"/>
      <c r="Z863" s="358"/>
      <c r="AA863" s="358"/>
      <c r="AB863" s="358"/>
      <c r="AC863" s="358"/>
      <c r="AD863" s="358"/>
      <c r="AE863" s="358"/>
      <c r="AF863" s="358"/>
      <c r="AG863" s="358"/>
      <c r="AH863" s="358"/>
      <c r="AI863" s="358"/>
      <c r="AJ863" s="358"/>
    </row>
    <row r="864" spans="1:36" ht="13.5" customHeight="1">
      <c r="A864" s="358"/>
      <c r="B864" s="358"/>
      <c r="C864" s="358"/>
      <c r="D864" s="358"/>
      <c r="E864" s="274"/>
      <c r="F864" s="358"/>
      <c r="G864" s="358"/>
      <c r="H864" s="358"/>
      <c r="I864" s="358"/>
      <c r="J864" s="358"/>
      <c r="K864" s="358"/>
      <c r="L864" s="358"/>
      <c r="M864" s="358"/>
      <c r="N864" s="358"/>
      <c r="O864" s="358"/>
      <c r="P864" s="358"/>
      <c r="Q864" s="358"/>
      <c r="R864" s="358"/>
      <c r="S864" s="358"/>
      <c r="T864" s="358"/>
      <c r="U864" s="358"/>
      <c r="V864" s="358"/>
      <c r="W864" s="358"/>
      <c r="X864" s="358"/>
      <c r="Y864" s="358"/>
      <c r="Z864" s="358"/>
      <c r="AA864" s="358"/>
      <c r="AB864" s="358"/>
      <c r="AC864" s="358"/>
      <c r="AD864" s="358"/>
      <c r="AE864" s="358"/>
      <c r="AF864" s="358"/>
      <c r="AG864" s="358"/>
      <c r="AH864" s="358"/>
      <c r="AI864" s="358"/>
      <c r="AJ864" s="358"/>
    </row>
    <row r="865" spans="1:36" ht="13.5" customHeight="1">
      <c r="A865" s="358"/>
      <c r="B865" s="358"/>
      <c r="C865" s="358"/>
      <c r="D865" s="358"/>
      <c r="E865" s="274"/>
      <c r="F865" s="358"/>
      <c r="G865" s="358"/>
      <c r="H865" s="358"/>
      <c r="I865" s="358"/>
      <c r="J865" s="358"/>
      <c r="K865" s="358"/>
      <c r="L865" s="358"/>
      <c r="M865" s="358"/>
      <c r="N865" s="358"/>
      <c r="O865" s="358"/>
      <c r="P865" s="358"/>
      <c r="Q865" s="358"/>
      <c r="R865" s="358"/>
      <c r="S865" s="358"/>
      <c r="T865" s="358"/>
      <c r="U865" s="358"/>
      <c r="V865" s="358"/>
      <c r="W865" s="358"/>
      <c r="X865" s="358"/>
      <c r="Y865" s="358"/>
      <c r="Z865" s="358"/>
      <c r="AA865" s="358"/>
      <c r="AB865" s="358"/>
      <c r="AC865" s="358"/>
      <c r="AD865" s="358"/>
      <c r="AE865" s="358"/>
      <c r="AF865" s="358"/>
      <c r="AG865" s="358"/>
      <c r="AH865" s="358"/>
      <c r="AI865" s="358"/>
      <c r="AJ865" s="358"/>
    </row>
    <row r="866" spans="1:36" ht="13.5" customHeight="1">
      <c r="A866" s="358"/>
      <c r="B866" s="358"/>
      <c r="C866" s="358"/>
      <c r="D866" s="358"/>
      <c r="E866" s="274"/>
      <c r="F866" s="358"/>
      <c r="G866" s="358"/>
      <c r="H866" s="358"/>
      <c r="I866" s="358"/>
      <c r="J866" s="358"/>
      <c r="K866" s="358"/>
      <c r="L866" s="358"/>
      <c r="M866" s="358"/>
      <c r="N866" s="358"/>
      <c r="O866" s="358"/>
      <c r="P866" s="358"/>
      <c r="Q866" s="358"/>
      <c r="R866" s="358"/>
      <c r="S866" s="358"/>
      <c r="T866" s="358"/>
      <c r="U866" s="358"/>
      <c r="V866" s="358"/>
      <c r="W866" s="358"/>
      <c r="X866" s="358"/>
      <c r="Y866" s="358"/>
      <c r="Z866" s="358"/>
      <c r="AA866" s="358"/>
      <c r="AB866" s="358"/>
      <c r="AC866" s="358"/>
      <c r="AD866" s="358"/>
      <c r="AE866" s="358"/>
      <c r="AF866" s="358"/>
      <c r="AG866" s="358"/>
      <c r="AH866" s="358"/>
      <c r="AI866" s="358"/>
      <c r="AJ866" s="358"/>
    </row>
    <row r="867" spans="1:36" ht="13.5" customHeight="1">
      <c r="A867" s="358"/>
      <c r="B867" s="358"/>
      <c r="C867" s="358"/>
      <c r="D867" s="358"/>
      <c r="E867" s="274"/>
      <c r="F867" s="358"/>
      <c r="G867" s="358"/>
      <c r="H867" s="358"/>
      <c r="I867" s="358"/>
      <c r="J867" s="358"/>
      <c r="K867" s="358"/>
      <c r="L867" s="358"/>
      <c r="M867" s="358"/>
      <c r="N867" s="358"/>
      <c r="O867" s="358"/>
      <c r="P867" s="358"/>
      <c r="Q867" s="358"/>
      <c r="R867" s="358"/>
      <c r="S867" s="358"/>
      <c r="T867" s="358"/>
      <c r="U867" s="358"/>
      <c r="V867" s="358"/>
      <c r="W867" s="358"/>
      <c r="X867" s="358"/>
      <c r="Y867" s="358"/>
      <c r="Z867" s="358"/>
      <c r="AA867" s="358"/>
      <c r="AB867" s="358"/>
      <c r="AC867" s="358"/>
      <c r="AD867" s="358"/>
      <c r="AE867" s="358"/>
      <c r="AF867" s="358"/>
      <c r="AG867" s="358"/>
      <c r="AH867" s="358"/>
      <c r="AI867" s="358"/>
      <c r="AJ867" s="358"/>
    </row>
    <row r="868" spans="1:36" ht="13.5" customHeight="1">
      <c r="A868" s="358"/>
      <c r="B868" s="358"/>
      <c r="C868" s="358"/>
      <c r="D868" s="358"/>
      <c r="E868" s="274"/>
      <c r="F868" s="358"/>
      <c r="G868" s="358"/>
      <c r="H868" s="358"/>
      <c r="I868" s="358"/>
      <c r="J868" s="358"/>
      <c r="K868" s="358"/>
      <c r="L868" s="358"/>
      <c r="M868" s="358"/>
      <c r="N868" s="358"/>
      <c r="O868" s="358"/>
      <c r="P868" s="358"/>
      <c r="Q868" s="358"/>
      <c r="R868" s="358"/>
      <c r="S868" s="358"/>
      <c r="T868" s="358"/>
      <c r="U868" s="358"/>
      <c r="V868" s="358"/>
      <c r="W868" s="358"/>
      <c r="X868" s="358"/>
      <c r="Y868" s="358"/>
      <c r="Z868" s="358"/>
      <c r="AA868" s="358"/>
      <c r="AB868" s="358"/>
      <c r="AC868" s="358"/>
      <c r="AD868" s="358"/>
      <c r="AE868" s="358"/>
      <c r="AF868" s="358"/>
      <c r="AG868" s="358"/>
      <c r="AH868" s="358"/>
      <c r="AI868" s="358"/>
      <c r="AJ868" s="358"/>
    </row>
    <row r="869" spans="1:36" ht="13.5" customHeight="1">
      <c r="A869" s="358"/>
      <c r="B869" s="358"/>
      <c r="C869" s="358"/>
      <c r="D869" s="358"/>
      <c r="E869" s="274"/>
      <c r="F869" s="358"/>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row>
    <row r="870" spans="1:36" ht="13.5" customHeight="1">
      <c r="A870" s="358"/>
      <c r="B870" s="358"/>
      <c r="C870" s="358"/>
      <c r="D870" s="358"/>
      <c r="E870" s="274"/>
      <c r="F870" s="358"/>
      <c r="G870" s="358"/>
      <c r="H870" s="358"/>
      <c r="I870" s="358"/>
      <c r="J870" s="358"/>
      <c r="K870" s="358"/>
      <c r="L870" s="358"/>
      <c r="M870" s="358"/>
      <c r="N870" s="358"/>
      <c r="O870" s="358"/>
      <c r="P870" s="358"/>
      <c r="Q870" s="358"/>
      <c r="R870" s="358"/>
      <c r="S870" s="358"/>
      <c r="T870" s="358"/>
      <c r="U870" s="358"/>
      <c r="V870" s="358"/>
      <c r="W870" s="358"/>
      <c r="X870" s="358"/>
      <c r="Y870" s="358"/>
      <c r="Z870" s="358"/>
      <c r="AA870" s="358"/>
      <c r="AB870" s="358"/>
      <c r="AC870" s="358"/>
      <c r="AD870" s="358"/>
      <c r="AE870" s="358"/>
      <c r="AF870" s="358"/>
      <c r="AG870" s="358"/>
      <c r="AH870" s="358"/>
      <c r="AI870" s="358"/>
      <c r="AJ870" s="358"/>
    </row>
    <row r="871" spans="1:36" ht="13.5" customHeight="1">
      <c r="A871" s="358"/>
      <c r="B871" s="358"/>
      <c r="C871" s="358"/>
      <c r="D871" s="358"/>
      <c r="E871" s="274"/>
      <c r="F871" s="358"/>
      <c r="G871" s="358"/>
      <c r="H871" s="358"/>
      <c r="I871" s="358"/>
      <c r="J871" s="358"/>
      <c r="K871" s="358"/>
      <c r="L871" s="358"/>
      <c r="M871" s="358"/>
      <c r="N871" s="358"/>
      <c r="O871" s="358"/>
      <c r="P871" s="358"/>
      <c r="Q871" s="358"/>
      <c r="R871" s="358"/>
      <c r="S871" s="358"/>
      <c r="T871" s="358"/>
      <c r="U871" s="358"/>
      <c r="V871" s="358"/>
      <c r="W871" s="358"/>
      <c r="X871" s="358"/>
      <c r="Y871" s="358"/>
      <c r="Z871" s="358"/>
      <c r="AA871" s="358"/>
      <c r="AB871" s="358"/>
      <c r="AC871" s="358"/>
      <c r="AD871" s="358"/>
      <c r="AE871" s="358"/>
      <c r="AF871" s="358"/>
      <c r="AG871" s="358"/>
      <c r="AH871" s="358"/>
      <c r="AI871" s="358"/>
      <c r="AJ871" s="358"/>
    </row>
    <row r="872" spans="1:36" ht="13.5" customHeight="1">
      <c r="A872" s="358"/>
      <c r="B872" s="358"/>
      <c r="C872" s="358"/>
      <c r="D872" s="358"/>
      <c r="E872" s="274"/>
      <c r="F872" s="358"/>
      <c r="G872" s="358"/>
      <c r="H872" s="358"/>
      <c r="I872" s="358"/>
      <c r="J872" s="358"/>
      <c r="K872" s="358"/>
      <c r="L872" s="358"/>
      <c r="M872" s="358"/>
      <c r="N872" s="358"/>
      <c r="O872" s="358"/>
      <c r="P872" s="358"/>
      <c r="Q872" s="358"/>
      <c r="R872" s="358"/>
      <c r="S872" s="358"/>
      <c r="T872" s="358"/>
      <c r="U872" s="358"/>
      <c r="V872" s="358"/>
      <c r="W872" s="358"/>
      <c r="X872" s="358"/>
      <c r="Y872" s="358"/>
      <c r="Z872" s="358"/>
      <c r="AA872" s="358"/>
      <c r="AB872" s="358"/>
      <c r="AC872" s="358"/>
      <c r="AD872" s="358"/>
      <c r="AE872" s="358"/>
      <c r="AF872" s="358"/>
      <c r="AG872" s="358"/>
      <c r="AH872" s="358"/>
      <c r="AI872" s="358"/>
      <c r="AJ872" s="358"/>
    </row>
    <row r="873" spans="1:36" ht="13.5" customHeight="1">
      <c r="A873" s="358"/>
      <c r="B873" s="358"/>
      <c r="C873" s="358"/>
      <c r="D873" s="358"/>
      <c r="E873" s="274"/>
      <c r="F873" s="358"/>
      <c r="G873" s="358"/>
      <c r="H873" s="358"/>
      <c r="I873" s="358"/>
      <c r="J873" s="358"/>
      <c r="K873" s="358"/>
      <c r="L873" s="358"/>
      <c r="M873" s="358"/>
      <c r="N873" s="358"/>
      <c r="O873" s="358"/>
      <c r="P873" s="358"/>
      <c r="Q873" s="358"/>
      <c r="R873" s="358"/>
      <c r="S873" s="358"/>
      <c r="T873" s="358"/>
      <c r="U873" s="358"/>
      <c r="V873" s="358"/>
      <c r="W873" s="358"/>
      <c r="X873" s="358"/>
      <c r="Y873" s="358"/>
      <c r="Z873" s="358"/>
      <c r="AA873" s="358"/>
      <c r="AB873" s="358"/>
      <c r="AC873" s="358"/>
      <c r="AD873" s="358"/>
      <c r="AE873" s="358"/>
      <c r="AF873" s="358"/>
      <c r="AG873" s="358"/>
      <c r="AH873" s="358"/>
      <c r="AI873" s="358"/>
      <c r="AJ873" s="358"/>
    </row>
    <row r="874" spans="1:36" ht="13.5" customHeight="1">
      <c r="A874" s="358"/>
      <c r="B874" s="358"/>
      <c r="C874" s="358"/>
      <c r="D874" s="358"/>
      <c r="E874" s="274"/>
      <c r="F874" s="358"/>
      <c r="G874" s="358"/>
      <c r="H874" s="358"/>
      <c r="I874" s="358"/>
      <c r="J874" s="358"/>
      <c r="K874" s="358"/>
      <c r="L874" s="358"/>
      <c r="M874" s="358"/>
      <c r="N874" s="358"/>
      <c r="O874" s="358"/>
      <c r="P874" s="358"/>
      <c r="Q874" s="358"/>
      <c r="R874" s="358"/>
      <c r="S874" s="358"/>
      <c r="T874" s="358"/>
      <c r="U874" s="358"/>
      <c r="V874" s="358"/>
      <c r="W874" s="358"/>
      <c r="X874" s="358"/>
      <c r="Y874" s="358"/>
      <c r="Z874" s="358"/>
      <c r="AA874" s="358"/>
      <c r="AB874" s="358"/>
      <c r="AC874" s="358"/>
      <c r="AD874" s="358"/>
      <c r="AE874" s="358"/>
      <c r="AF874" s="358"/>
      <c r="AG874" s="358"/>
      <c r="AH874" s="358"/>
      <c r="AI874" s="358"/>
      <c r="AJ874" s="358"/>
    </row>
    <row r="875" spans="1:36" ht="13.5" customHeight="1">
      <c r="A875" s="358"/>
      <c r="B875" s="358"/>
      <c r="C875" s="358"/>
      <c r="D875" s="358"/>
      <c r="E875" s="274"/>
      <c r="F875" s="358"/>
      <c r="G875" s="358"/>
      <c r="H875" s="358"/>
      <c r="I875" s="358"/>
      <c r="J875" s="358"/>
      <c r="K875" s="358"/>
      <c r="L875" s="358"/>
      <c r="M875" s="358"/>
      <c r="N875" s="358"/>
      <c r="O875" s="358"/>
      <c r="P875" s="358"/>
      <c r="Q875" s="358"/>
      <c r="R875" s="358"/>
      <c r="S875" s="358"/>
      <c r="T875" s="358"/>
      <c r="U875" s="358"/>
      <c r="V875" s="358"/>
      <c r="W875" s="358"/>
      <c r="X875" s="358"/>
      <c r="Y875" s="358"/>
      <c r="Z875" s="358"/>
      <c r="AA875" s="358"/>
      <c r="AB875" s="358"/>
      <c r="AC875" s="358"/>
      <c r="AD875" s="358"/>
      <c r="AE875" s="358"/>
      <c r="AF875" s="358"/>
      <c r="AG875" s="358"/>
      <c r="AH875" s="358"/>
      <c r="AI875" s="358"/>
      <c r="AJ875" s="358"/>
    </row>
    <row r="876" spans="1:36" ht="13.5" customHeight="1">
      <c r="A876" s="358"/>
      <c r="B876" s="358"/>
      <c r="C876" s="358"/>
      <c r="D876" s="358"/>
      <c r="E876" s="274"/>
      <c r="F876" s="358"/>
      <c r="G876" s="358"/>
      <c r="H876" s="358"/>
      <c r="I876" s="358"/>
      <c r="J876" s="358"/>
      <c r="K876" s="358"/>
      <c r="L876" s="358"/>
      <c r="M876" s="358"/>
      <c r="N876" s="358"/>
      <c r="O876" s="358"/>
      <c r="P876" s="358"/>
      <c r="Q876" s="358"/>
      <c r="R876" s="358"/>
      <c r="S876" s="358"/>
      <c r="T876" s="358"/>
      <c r="U876" s="358"/>
      <c r="V876" s="358"/>
      <c r="W876" s="358"/>
      <c r="X876" s="358"/>
      <c r="Y876" s="358"/>
      <c r="Z876" s="358"/>
      <c r="AA876" s="358"/>
      <c r="AB876" s="358"/>
      <c r="AC876" s="358"/>
      <c r="AD876" s="358"/>
      <c r="AE876" s="358"/>
      <c r="AF876" s="358"/>
      <c r="AG876" s="358"/>
      <c r="AH876" s="358"/>
      <c r="AI876" s="358"/>
      <c r="AJ876" s="358"/>
    </row>
    <row r="877" spans="1:36" ht="13.5" customHeight="1">
      <c r="A877" s="358"/>
      <c r="B877" s="358"/>
      <c r="C877" s="358"/>
      <c r="D877" s="358"/>
      <c r="E877" s="274"/>
      <c r="F877" s="358"/>
      <c r="G877" s="358"/>
      <c r="H877" s="358"/>
      <c r="I877" s="358"/>
      <c r="J877" s="358"/>
      <c r="K877" s="358"/>
      <c r="L877" s="358"/>
      <c r="M877" s="358"/>
      <c r="N877" s="358"/>
      <c r="O877" s="358"/>
      <c r="P877" s="358"/>
      <c r="Q877" s="358"/>
      <c r="R877" s="358"/>
      <c r="S877" s="358"/>
      <c r="T877" s="358"/>
      <c r="U877" s="358"/>
      <c r="V877" s="358"/>
      <c r="W877" s="358"/>
      <c r="X877" s="358"/>
      <c r="Y877" s="358"/>
      <c r="Z877" s="358"/>
      <c r="AA877" s="358"/>
      <c r="AB877" s="358"/>
      <c r="AC877" s="358"/>
      <c r="AD877" s="358"/>
      <c r="AE877" s="358"/>
      <c r="AF877" s="358"/>
      <c r="AG877" s="358"/>
      <c r="AH877" s="358"/>
      <c r="AI877" s="358"/>
      <c r="AJ877" s="358"/>
    </row>
    <row r="878" spans="1:36" ht="13.5" customHeight="1">
      <c r="A878" s="358"/>
      <c r="B878" s="358"/>
      <c r="C878" s="358"/>
      <c r="D878" s="358"/>
      <c r="E878" s="274"/>
      <c r="F878" s="358"/>
      <c r="G878" s="358"/>
      <c r="H878" s="358"/>
      <c r="I878" s="358"/>
      <c r="J878" s="358"/>
      <c r="K878" s="358"/>
      <c r="L878" s="358"/>
      <c r="M878" s="358"/>
      <c r="N878" s="358"/>
      <c r="O878" s="358"/>
      <c r="P878" s="358"/>
      <c r="Q878" s="358"/>
      <c r="R878" s="358"/>
      <c r="S878" s="358"/>
      <c r="T878" s="358"/>
      <c r="U878" s="358"/>
      <c r="V878" s="358"/>
      <c r="W878" s="358"/>
      <c r="X878" s="358"/>
      <c r="Y878" s="358"/>
      <c r="Z878" s="358"/>
      <c r="AA878" s="358"/>
      <c r="AB878" s="358"/>
      <c r="AC878" s="358"/>
      <c r="AD878" s="358"/>
      <c r="AE878" s="358"/>
      <c r="AF878" s="358"/>
      <c r="AG878" s="358"/>
      <c r="AH878" s="358"/>
      <c r="AI878" s="358"/>
      <c r="AJ878" s="358"/>
    </row>
    <row r="879" spans="1:36" ht="13.5" customHeight="1">
      <c r="A879" s="358"/>
      <c r="B879" s="358"/>
      <c r="C879" s="358"/>
      <c r="D879" s="358"/>
      <c r="E879" s="274"/>
      <c r="F879" s="358"/>
      <c r="G879" s="358"/>
      <c r="H879" s="358"/>
      <c r="I879" s="358"/>
      <c r="J879" s="358"/>
      <c r="K879" s="358"/>
      <c r="L879" s="358"/>
      <c r="M879" s="358"/>
      <c r="N879" s="358"/>
      <c r="O879" s="358"/>
      <c r="P879" s="358"/>
      <c r="Q879" s="358"/>
      <c r="R879" s="358"/>
      <c r="S879" s="358"/>
      <c r="T879" s="358"/>
      <c r="U879" s="358"/>
      <c r="V879" s="358"/>
      <c r="W879" s="358"/>
      <c r="X879" s="358"/>
      <c r="Y879" s="358"/>
      <c r="Z879" s="358"/>
      <c r="AA879" s="358"/>
      <c r="AB879" s="358"/>
      <c r="AC879" s="358"/>
      <c r="AD879" s="358"/>
      <c r="AE879" s="358"/>
      <c r="AF879" s="358"/>
      <c r="AG879" s="358"/>
      <c r="AH879" s="358"/>
      <c r="AI879" s="358"/>
      <c r="AJ879" s="358"/>
    </row>
    <row r="880" spans="1:36" ht="13.5" customHeight="1">
      <c r="A880" s="358"/>
      <c r="B880" s="358"/>
      <c r="C880" s="358"/>
      <c r="D880" s="358"/>
      <c r="E880" s="274"/>
      <c r="F880" s="358"/>
      <c r="G880" s="358"/>
      <c r="H880" s="358"/>
      <c r="I880" s="358"/>
      <c r="J880" s="358"/>
      <c r="K880" s="358"/>
      <c r="L880" s="358"/>
      <c r="M880" s="358"/>
      <c r="N880" s="358"/>
      <c r="O880" s="358"/>
      <c r="P880" s="358"/>
      <c r="Q880" s="358"/>
      <c r="R880" s="358"/>
      <c r="S880" s="358"/>
      <c r="T880" s="358"/>
      <c r="U880" s="358"/>
      <c r="V880" s="358"/>
      <c r="W880" s="358"/>
      <c r="X880" s="358"/>
      <c r="Y880" s="358"/>
      <c r="Z880" s="358"/>
      <c r="AA880" s="358"/>
      <c r="AB880" s="358"/>
      <c r="AC880" s="358"/>
      <c r="AD880" s="358"/>
      <c r="AE880" s="358"/>
      <c r="AF880" s="358"/>
      <c r="AG880" s="358"/>
      <c r="AH880" s="358"/>
      <c r="AI880" s="358"/>
      <c r="AJ880" s="358"/>
    </row>
    <row r="881" spans="1:36" ht="13.5" customHeight="1">
      <c r="A881" s="358"/>
      <c r="B881" s="358"/>
      <c r="C881" s="358"/>
      <c r="D881" s="358"/>
      <c r="E881" s="274"/>
      <c r="F881" s="358"/>
      <c r="G881" s="358"/>
      <c r="H881" s="358"/>
      <c r="I881" s="358"/>
      <c r="J881" s="358"/>
      <c r="K881" s="358"/>
      <c r="L881" s="358"/>
      <c r="M881" s="358"/>
      <c r="N881" s="358"/>
      <c r="O881" s="358"/>
      <c r="P881" s="358"/>
      <c r="Q881" s="358"/>
      <c r="R881" s="358"/>
      <c r="S881" s="358"/>
      <c r="T881" s="358"/>
      <c r="U881" s="358"/>
      <c r="V881" s="358"/>
      <c r="W881" s="358"/>
      <c r="X881" s="358"/>
      <c r="Y881" s="358"/>
      <c r="Z881" s="358"/>
      <c r="AA881" s="358"/>
      <c r="AB881" s="358"/>
      <c r="AC881" s="358"/>
      <c r="AD881" s="358"/>
      <c r="AE881" s="358"/>
      <c r="AF881" s="358"/>
      <c r="AG881" s="358"/>
      <c r="AH881" s="358"/>
      <c r="AI881" s="358"/>
      <c r="AJ881" s="358"/>
    </row>
    <row r="882" spans="1:36" ht="13.5" customHeight="1">
      <c r="A882" s="358"/>
      <c r="B882" s="358"/>
      <c r="C882" s="358"/>
      <c r="D882" s="358"/>
      <c r="E882" s="274"/>
      <c r="F882" s="358"/>
      <c r="G882" s="358"/>
      <c r="H882" s="358"/>
      <c r="I882" s="358"/>
      <c r="J882" s="358"/>
      <c r="K882" s="358"/>
      <c r="L882" s="358"/>
      <c r="M882" s="358"/>
      <c r="N882" s="358"/>
      <c r="O882" s="358"/>
      <c r="P882" s="358"/>
      <c r="Q882" s="358"/>
      <c r="R882" s="358"/>
      <c r="S882" s="358"/>
      <c r="T882" s="358"/>
      <c r="U882" s="358"/>
      <c r="V882" s="358"/>
      <c r="W882" s="358"/>
      <c r="X882" s="358"/>
      <c r="Y882" s="358"/>
      <c r="Z882" s="358"/>
      <c r="AA882" s="358"/>
      <c r="AB882" s="358"/>
      <c r="AC882" s="358"/>
      <c r="AD882" s="358"/>
      <c r="AE882" s="358"/>
      <c r="AF882" s="358"/>
      <c r="AG882" s="358"/>
      <c r="AH882" s="358"/>
      <c r="AI882" s="358"/>
      <c r="AJ882" s="358"/>
    </row>
    <row r="883" spans="1:36" ht="13.5" customHeight="1">
      <c r="A883" s="358"/>
      <c r="B883" s="358"/>
      <c r="C883" s="358"/>
      <c r="D883" s="358"/>
      <c r="E883" s="274"/>
      <c r="F883" s="358"/>
      <c r="G883" s="358"/>
      <c r="H883" s="358"/>
      <c r="I883" s="358"/>
      <c r="J883" s="358"/>
      <c r="K883" s="358"/>
      <c r="L883" s="358"/>
      <c r="M883" s="358"/>
      <c r="N883" s="358"/>
      <c r="O883" s="358"/>
      <c r="P883" s="358"/>
      <c r="Q883" s="358"/>
      <c r="R883" s="358"/>
      <c r="S883" s="358"/>
      <c r="T883" s="358"/>
      <c r="U883" s="358"/>
      <c r="V883" s="358"/>
      <c r="W883" s="358"/>
      <c r="X883" s="358"/>
      <c r="Y883" s="358"/>
      <c r="Z883" s="358"/>
      <c r="AA883" s="358"/>
      <c r="AB883" s="358"/>
      <c r="AC883" s="358"/>
      <c r="AD883" s="358"/>
      <c r="AE883" s="358"/>
      <c r="AF883" s="358"/>
      <c r="AG883" s="358"/>
      <c r="AH883" s="358"/>
      <c r="AI883" s="358"/>
      <c r="AJ883" s="358"/>
    </row>
    <row r="884" spans="1:36" ht="13.5" customHeight="1">
      <c r="A884" s="358"/>
      <c r="B884" s="358"/>
      <c r="C884" s="358"/>
      <c r="D884" s="358"/>
      <c r="E884" s="274"/>
      <c r="F884" s="358"/>
      <c r="G884" s="358"/>
      <c r="H884" s="358"/>
      <c r="I884" s="358"/>
      <c r="J884" s="358"/>
      <c r="K884" s="358"/>
      <c r="L884" s="358"/>
      <c r="M884" s="358"/>
      <c r="N884" s="358"/>
      <c r="O884" s="358"/>
      <c r="P884" s="358"/>
      <c r="Q884" s="358"/>
      <c r="R884" s="358"/>
      <c r="S884" s="358"/>
      <c r="T884" s="358"/>
      <c r="U884" s="358"/>
      <c r="V884" s="358"/>
      <c r="W884" s="358"/>
      <c r="X884" s="358"/>
      <c r="Y884" s="358"/>
      <c r="Z884" s="358"/>
      <c r="AA884" s="358"/>
      <c r="AB884" s="358"/>
      <c r="AC884" s="358"/>
      <c r="AD884" s="358"/>
      <c r="AE884" s="358"/>
      <c r="AF884" s="358"/>
      <c r="AG884" s="358"/>
      <c r="AH884" s="358"/>
      <c r="AI884" s="358"/>
      <c r="AJ884" s="358"/>
    </row>
    <row r="885" spans="1:36" ht="13.5" customHeight="1">
      <c r="A885" s="358"/>
      <c r="B885" s="358"/>
      <c r="C885" s="358"/>
      <c r="D885" s="358"/>
      <c r="E885" s="274"/>
      <c r="F885" s="358"/>
      <c r="G885" s="358"/>
      <c r="H885" s="358"/>
      <c r="I885" s="358"/>
      <c r="J885" s="358"/>
      <c r="K885" s="358"/>
      <c r="L885" s="358"/>
      <c r="M885" s="358"/>
      <c r="N885" s="358"/>
      <c r="O885" s="358"/>
      <c r="P885" s="358"/>
      <c r="Q885" s="358"/>
      <c r="R885" s="358"/>
      <c r="S885" s="358"/>
      <c r="T885" s="358"/>
      <c r="U885" s="358"/>
      <c r="V885" s="358"/>
      <c r="W885" s="358"/>
      <c r="X885" s="358"/>
      <c r="Y885" s="358"/>
      <c r="Z885" s="358"/>
      <c r="AA885" s="358"/>
      <c r="AB885" s="358"/>
      <c r="AC885" s="358"/>
      <c r="AD885" s="358"/>
      <c r="AE885" s="358"/>
      <c r="AF885" s="358"/>
      <c r="AG885" s="358"/>
      <c r="AH885" s="358"/>
      <c r="AI885" s="358"/>
      <c r="AJ885" s="358"/>
    </row>
    <row r="886" spans="1:36" ht="13.5" customHeight="1">
      <c r="A886" s="358"/>
      <c r="B886" s="358"/>
      <c r="C886" s="358"/>
      <c r="D886" s="358"/>
      <c r="E886" s="274"/>
      <c r="F886" s="358"/>
      <c r="G886" s="358"/>
      <c r="H886" s="358"/>
      <c r="I886" s="358"/>
      <c r="J886" s="358"/>
      <c r="K886" s="358"/>
      <c r="L886" s="358"/>
      <c r="M886" s="358"/>
      <c r="N886" s="358"/>
      <c r="O886" s="358"/>
      <c r="P886" s="358"/>
      <c r="Q886" s="358"/>
      <c r="R886" s="358"/>
      <c r="S886" s="358"/>
      <c r="T886" s="358"/>
      <c r="U886" s="358"/>
      <c r="V886" s="358"/>
      <c r="W886" s="358"/>
      <c r="X886" s="358"/>
      <c r="Y886" s="358"/>
      <c r="Z886" s="358"/>
      <c r="AA886" s="358"/>
      <c r="AB886" s="358"/>
      <c r="AC886" s="358"/>
      <c r="AD886" s="358"/>
      <c r="AE886" s="358"/>
      <c r="AF886" s="358"/>
      <c r="AG886" s="358"/>
      <c r="AH886" s="358"/>
      <c r="AI886" s="358"/>
      <c r="AJ886" s="358"/>
    </row>
    <row r="887" spans="1:36" ht="13.5" customHeight="1">
      <c r="A887" s="358"/>
      <c r="B887" s="358"/>
      <c r="C887" s="358"/>
      <c r="D887" s="358"/>
      <c r="E887" s="274"/>
      <c r="F887" s="358"/>
      <c r="G887" s="358"/>
      <c r="H887" s="358"/>
      <c r="I887" s="358"/>
      <c r="J887" s="358"/>
      <c r="K887" s="358"/>
      <c r="L887" s="358"/>
      <c r="M887" s="358"/>
      <c r="N887" s="358"/>
      <c r="O887" s="358"/>
      <c r="P887" s="358"/>
      <c r="Q887" s="358"/>
      <c r="R887" s="358"/>
      <c r="S887" s="358"/>
      <c r="T887" s="358"/>
      <c r="U887" s="358"/>
      <c r="V887" s="358"/>
      <c r="W887" s="358"/>
      <c r="X887" s="358"/>
      <c r="Y887" s="358"/>
      <c r="Z887" s="358"/>
      <c r="AA887" s="358"/>
      <c r="AB887" s="358"/>
      <c r="AC887" s="358"/>
      <c r="AD887" s="358"/>
      <c r="AE887" s="358"/>
      <c r="AF887" s="358"/>
      <c r="AG887" s="358"/>
      <c r="AH887" s="358"/>
      <c r="AI887" s="358"/>
      <c r="AJ887" s="358"/>
    </row>
    <row r="888" spans="1:36" ht="13.5" customHeight="1">
      <c r="A888" s="358"/>
      <c r="B888" s="358"/>
      <c r="C888" s="358"/>
      <c r="D888" s="358"/>
      <c r="E888" s="274"/>
      <c r="F888" s="358"/>
      <c r="G888" s="358"/>
      <c r="H888" s="358"/>
      <c r="I888" s="358"/>
      <c r="J888" s="358"/>
      <c r="K888" s="358"/>
      <c r="L888" s="358"/>
      <c r="M888" s="358"/>
      <c r="N888" s="358"/>
      <c r="O888" s="358"/>
      <c r="P888" s="358"/>
      <c r="Q888" s="358"/>
      <c r="R888" s="358"/>
      <c r="S888" s="358"/>
      <c r="T888" s="358"/>
      <c r="U888" s="358"/>
      <c r="V888" s="358"/>
      <c r="W888" s="358"/>
      <c r="X888" s="358"/>
      <c r="Y888" s="358"/>
      <c r="Z888" s="358"/>
      <c r="AA888" s="358"/>
      <c r="AB888" s="358"/>
      <c r="AC888" s="358"/>
      <c r="AD888" s="358"/>
      <c r="AE888" s="358"/>
      <c r="AF888" s="358"/>
      <c r="AG888" s="358"/>
      <c r="AH888" s="358"/>
      <c r="AI888" s="358"/>
      <c r="AJ888" s="358"/>
    </row>
    <row r="889" spans="1:36" ht="13.5" customHeight="1">
      <c r="A889" s="358"/>
      <c r="B889" s="358"/>
      <c r="C889" s="358"/>
      <c r="D889" s="358"/>
      <c r="E889" s="274"/>
      <c r="F889" s="358"/>
      <c r="G889" s="358"/>
      <c r="H889" s="358"/>
      <c r="I889" s="358"/>
      <c r="J889" s="358"/>
      <c r="K889" s="358"/>
      <c r="L889" s="358"/>
      <c r="M889" s="358"/>
      <c r="N889" s="358"/>
      <c r="O889" s="358"/>
      <c r="P889" s="358"/>
      <c r="Q889" s="358"/>
      <c r="R889" s="358"/>
      <c r="S889" s="358"/>
      <c r="T889" s="358"/>
      <c r="U889" s="358"/>
      <c r="V889" s="358"/>
      <c r="W889" s="358"/>
      <c r="X889" s="358"/>
      <c r="Y889" s="358"/>
      <c r="Z889" s="358"/>
      <c r="AA889" s="358"/>
      <c r="AB889" s="358"/>
      <c r="AC889" s="358"/>
      <c r="AD889" s="358"/>
      <c r="AE889" s="358"/>
      <c r="AF889" s="358"/>
      <c r="AG889" s="358"/>
      <c r="AH889" s="358"/>
      <c r="AI889" s="358"/>
      <c r="AJ889" s="358"/>
    </row>
    <row r="890" spans="1:36" ht="13.5" customHeight="1">
      <c r="A890" s="358"/>
      <c r="B890" s="358"/>
      <c r="C890" s="358"/>
      <c r="D890" s="358"/>
      <c r="E890" s="274"/>
      <c r="F890" s="358"/>
      <c r="G890" s="358"/>
      <c r="H890" s="358"/>
      <c r="I890" s="358"/>
      <c r="J890" s="358"/>
      <c r="K890" s="358"/>
      <c r="L890" s="358"/>
      <c r="M890" s="358"/>
      <c r="N890" s="358"/>
      <c r="O890" s="358"/>
      <c r="P890" s="358"/>
      <c r="Q890" s="358"/>
      <c r="R890" s="358"/>
      <c r="S890" s="358"/>
      <c r="T890" s="358"/>
      <c r="U890" s="358"/>
      <c r="V890" s="358"/>
      <c r="W890" s="358"/>
      <c r="X890" s="358"/>
      <c r="Y890" s="358"/>
      <c r="Z890" s="358"/>
      <c r="AA890" s="358"/>
      <c r="AB890" s="358"/>
      <c r="AC890" s="358"/>
      <c r="AD890" s="358"/>
      <c r="AE890" s="358"/>
      <c r="AF890" s="358"/>
      <c r="AG890" s="358"/>
      <c r="AH890" s="358"/>
      <c r="AI890" s="358"/>
      <c r="AJ890" s="358"/>
    </row>
    <row r="891" spans="1:36" ht="13.5" customHeight="1">
      <c r="A891" s="358"/>
      <c r="B891" s="358"/>
      <c r="C891" s="358"/>
      <c r="D891" s="358"/>
      <c r="E891" s="274"/>
      <c r="F891" s="358"/>
      <c r="G891" s="358"/>
      <c r="H891" s="358"/>
      <c r="I891" s="358"/>
      <c r="J891" s="358"/>
      <c r="K891" s="358"/>
      <c r="L891" s="358"/>
      <c r="M891" s="358"/>
      <c r="N891" s="358"/>
      <c r="O891" s="358"/>
      <c r="P891" s="358"/>
      <c r="Q891" s="358"/>
      <c r="R891" s="358"/>
      <c r="S891" s="358"/>
      <c r="T891" s="358"/>
      <c r="U891" s="358"/>
      <c r="V891" s="358"/>
      <c r="W891" s="358"/>
      <c r="X891" s="358"/>
      <c r="Y891" s="358"/>
      <c r="Z891" s="358"/>
      <c r="AA891" s="358"/>
      <c r="AB891" s="358"/>
      <c r="AC891" s="358"/>
      <c r="AD891" s="358"/>
      <c r="AE891" s="358"/>
      <c r="AF891" s="358"/>
      <c r="AG891" s="358"/>
      <c r="AH891" s="358"/>
      <c r="AI891" s="358"/>
      <c r="AJ891" s="358"/>
    </row>
    <row r="892" spans="1:36" ht="13.5" customHeight="1">
      <c r="A892" s="358"/>
      <c r="B892" s="358"/>
      <c r="C892" s="358"/>
      <c r="D892" s="358"/>
      <c r="E892" s="274"/>
      <c r="F892" s="358"/>
      <c r="G892" s="358"/>
      <c r="H892" s="358"/>
      <c r="I892" s="358"/>
      <c r="J892" s="358"/>
      <c r="K892" s="358"/>
      <c r="L892" s="358"/>
      <c r="M892" s="358"/>
      <c r="N892" s="358"/>
      <c r="O892" s="358"/>
      <c r="P892" s="358"/>
      <c r="Q892" s="358"/>
      <c r="R892" s="358"/>
      <c r="S892" s="358"/>
      <c r="T892" s="358"/>
      <c r="U892" s="358"/>
      <c r="V892" s="358"/>
      <c r="W892" s="358"/>
      <c r="X892" s="358"/>
      <c r="Y892" s="358"/>
      <c r="Z892" s="358"/>
      <c r="AA892" s="358"/>
      <c r="AB892" s="358"/>
      <c r="AC892" s="358"/>
      <c r="AD892" s="358"/>
      <c r="AE892" s="358"/>
      <c r="AF892" s="358"/>
      <c r="AG892" s="358"/>
      <c r="AH892" s="358"/>
      <c r="AI892" s="358"/>
      <c r="AJ892" s="358"/>
    </row>
    <row r="893" spans="1:36" ht="13.5" customHeight="1">
      <c r="A893" s="358"/>
      <c r="B893" s="358"/>
      <c r="C893" s="358"/>
      <c r="D893" s="358"/>
      <c r="E893" s="274"/>
      <c r="F893" s="358"/>
      <c r="G893" s="358"/>
      <c r="H893" s="358"/>
      <c r="I893" s="358"/>
      <c r="J893" s="358"/>
      <c r="K893" s="358"/>
      <c r="L893" s="358"/>
      <c r="M893" s="358"/>
      <c r="N893" s="358"/>
      <c r="O893" s="358"/>
      <c r="P893" s="358"/>
      <c r="Q893" s="358"/>
      <c r="R893" s="358"/>
      <c r="S893" s="358"/>
      <c r="T893" s="358"/>
      <c r="U893" s="358"/>
      <c r="V893" s="358"/>
      <c r="W893" s="358"/>
      <c r="X893" s="358"/>
      <c r="Y893" s="358"/>
      <c r="Z893" s="358"/>
      <c r="AA893" s="358"/>
      <c r="AB893" s="358"/>
      <c r="AC893" s="358"/>
      <c r="AD893" s="358"/>
      <c r="AE893" s="358"/>
      <c r="AF893" s="358"/>
      <c r="AG893" s="358"/>
      <c r="AH893" s="358"/>
      <c r="AI893" s="358"/>
      <c r="AJ893" s="358"/>
    </row>
    <row r="894" spans="1:36" ht="13.5" customHeight="1">
      <c r="A894" s="358"/>
      <c r="B894" s="358"/>
      <c r="C894" s="358"/>
      <c r="D894" s="358"/>
      <c r="E894" s="274"/>
      <c r="F894" s="358"/>
      <c r="G894" s="358"/>
      <c r="H894" s="358"/>
      <c r="I894" s="358"/>
      <c r="J894" s="358"/>
      <c r="K894" s="358"/>
      <c r="L894" s="358"/>
      <c r="M894" s="358"/>
      <c r="N894" s="358"/>
      <c r="O894" s="358"/>
      <c r="P894" s="358"/>
      <c r="Q894" s="358"/>
      <c r="R894" s="358"/>
      <c r="S894" s="358"/>
      <c r="T894" s="358"/>
      <c r="U894" s="358"/>
      <c r="V894" s="358"/>
      <c r="W894" s="358"/>
      <c r="X894" s="358"/>
      <c r="Y894" s="358"/>
      <c r="Z894" s="358"/>
      <c r="AA894" s="358"/>
      <c r="AB894" s="358"/>
      <c r="AC894" s="358"/>
      <c r="AD894" s="358"/>
      <c r="AE894" s="358"/>
      <c r="AF894" s="358"/>
      <c r="AG894" s="358"/>
      <c r="AH894" s="358"/>
      <c r="AI894" s="358"/>
      <c r="AJ894" s="358"/>
    </row>
    <row r="895" spans="1:36" ht="13.5" customHeight="1">
      <c r="A895" s="358"/>
      <c r="B895" s="358"/>
      <c r="C895" s="358"/>
      <c r="D895" s="358"/>
      <c r="E895" s="274"/>
      <c r="F895" s="358"/>
      <c r="G895" s="358"/>
      <c r="H895" s="358"/>
      <c r="I895" s="358"/>
      <c r="J895" s="358"/>
      <c r="K895" s="358"/>
      <c r="L895" s="358"/>
      <c r="M895" s="358"/>
      <c r="N895" s="358"/>
      <c r="O895" s="358"/>
      <c r="P895" s="358"/>
      <c r="Q895" s="358"/>
      <c r="R895" s="358"/>
      <c r="S895" s="358"/>
      <c r="T895" s="358"/>
      <c r="U895" s="358"/>
      <c r="V895" s="358"/>
      <c r="W895" s="358"/>
      <c r="X895" s="358"/>
      <c r="Y895" s="358"/>
      <c r="Z895" s="358"/>
      <c r="AA895" s="358"/>
      <c r="AB895" s="358"/>
      <c r="AC895" s="358"/>
      <c r="AD895" s="358"/>
      <c r="AE895" s="358"/>
      <c r="AF895" s="358"/>
      <c r="AG895" s="358"/>
      <c r="AH895" s="358"/>
      <c r="AI895" s="358"/>
      <c r="AJ895" s="358"/>
    </row>
    <row r="896" spans="1:36" ht="13.5" customHeight="1">
      <c r="A896" s="358"/>
      <c r="B896" s="358"/>
      <c r="C896" s="358"/>
      <c r="D896" s="358"/>
      <c r="E896" s="274"/>
      <c r="F896" s="358"/>
      <c r="G896" s="358"/>
      <c r="H896" s="358"/>
      <c r="I896" s="358"/>
      <c r="J896" s="358"/>
      <c r="K896" s="358"/>
      <c r="L896" s="358"/>
      <c r="M896" s="358"/>
      <c r="N896" s="358"/>
      <c r="O896" s="358"/>
      <c r="P896" s="358"/>
      <c r="Q896" s="358"/>
      <c r="R896" s="358"/>
      <c r="S896" s="358"/>
      <c r="T896" s="358"/>
      <c r="U896" s="358"/>
      <c r="V896" s="358"/>
      <c r="W896" s="358"/>
      <c r="X896" s="358"/>
      <c r="Y896" s="358"/>
      <c r="Z896" s="358"/>
      <c r="AA896" s="358"/>
      <c r="AB896" s="358"/>
      <c r="AC896" s="358"/>
      <c r="AD896" s="358"/>
      <c r="AE896" s="358"/>
      <c r="AF896" s="358"/>
      <c r="AG896" s="358"/>
      <c r="AH896" s="358"/>
      <c r="AI896" s="358"/>
      <c r="AJ896" s="358"/>
    </row>
    <row r="897" spans="1:36" ht="13.5" customHeight="1">
      <c r="A897" s="358"/>
      <c r="B897" s="358"/>
      <c r="C897" s="358"/>
      <c r="D897" s="358"/>
      <c r="E897" s="274"/>
      <c r="F897" s="358"/>
      <c r="G897" s="358"/>
      <c r="H897" s="358"/>
      <c r="I897" s="358"/>
      <c r="J897" s="358"/>
      <c r="K897" s="358"/>
      <c r="L897" s="358"/>
      <c r="M897" s="358"/>
      <c r="N897" s="358"/>
      <c r="O897" s="358"/>
      <c r="P897" s="358"/>
      <c r="Q897" s="358"/>
      <c r="R897" s="358"/>
      <c r="S897" s="358"/>
      <c r="T897" s="358"/>
      <c r="U897" s="358"/>
      <c r="V897" s="358"/>
      <c r="W897" s="358"/>
      <c r="X897" s="358"/>
      <c r="Y897" s="358"/>
      <c r="Z897" s="358"/>
      <c r="AA897" s="358"/>
      <c r="AB897" s="358"/>
      <c r="AC897" s="358"/>
      <c r="AD897" s="358"/>
      <c r="AE897" s="358"/>
      <c r="AF897" s="358"/>
      <c r="AG897" s="358"/>
      <c r="AH897" s="358"/>
      <c r="AI897" s="358"/>
      <c r="AJ897" s="358"/>
    </row>
    <row r="898" spans="1:36" ht="13.5" customHeight="1">
      <c r="A898" s="358"/>
      <c r="B898" s="358"/>
      <c r="C898" s="358"/>
      <c r="D898" s="358"/>
      <c r="E898" s="274"/>
      <c r="F898" s="358"/>
      <c r="G898" s="358"/>
      <c r="H898" s="358"/>
      <c r="I898" s="358"/>
      <c r="J898" s="358"/>
      <c r="K898" s="358"/>
      <c r="L898" s="358"/>
      <c r="M898" s="358"/>
      <c r="N898" s="358"/>
      <c r="O898" s="358"/>
      <c r="P898" s="358"/>
      <c r="Q898" s="358"/>
      <c r="R898" s="358"/>
      <c r="S898" s="358"/>
      <c r="T898" s="358"/>
      <c r="U898" s="358"/>
      <c r="V898" s="358"/>
      <c r="W898" s="358"/>
      <c r="X898" s="358"/>
      <c r="Y898" s="358"/>
      <c r="Z898" s="358"/>
      <c r="AA898" s="358"/>
      <c r="AB898" s="358"/>
      <c r="AC898" s="358"/>
      <c r="AD898" s="358"/>
      <c r="AE898" s="358"/>
      <c r="AF898" s="358"/>
      <c r="AG898" s="358"/>
      <c r="AH898" s="358"/>
      <c r="AI898" s="358"/>
      <c r="AJ898" s="358"/>
    </row>
    <row r="899" spans="1:36" ht="13.5" customHeight="1">
      <c r="A899" s="358"/>
      <c r="B899" s="358"/>
      <c r="C899" s="358"/>
      <c r="D899" s="358"/>
      <c r="E899" s="274"/>
      <c r="F899" s="358"/>
      <c r="G899" s="358"/>
      <c r="H899" s="358"/>
      <c r="I899" s="358"/>
      <c r="J899" s="358"/>
      <c r="K899" s="358"/>
      <c r="L899" s="358"/>
      <c r="M899" s="358"/>
      <c r="N899" s="358"/>
      <c r="O899" s="358"/>
      <c r="P899" s="358"/>
      <c r="Q899" s="358"/>
      <c r="R899" s="358"/>
      <c r="S899" s="358"/>
      <c r="T899" s="358"/>
      <c r="U899" s="358"/>
      <c r="V899" s="358"/>
      <c r="W899" s="358"/>
      <c r="X899" s="358"/>
      <c r="Y899" s="358"/>
      <c r="Z899" s="358"/>
      <c r="AA899" s="358"/>
      <c r="AB899" s="358"/>
      <c r="AC899" s="358"/>
      <c r="AD899" s="358"/>
      <c r="AE899" s="358"/>
      <c r="AF899" s="358"/>
      <c r="AG899" s="358"/>
      <c r="AH899" s="358"/>
      <c r="AI899" s="358"/>
      <c r="AJ899" s="358"/>
    </row>
    <row r="900" spans="1:36" ht="13.5" customHeight="1">
      <c r="A900" s="358"/>
      <c r="B900" s="358"/>
      <c r="C900" s="358"/>
      <c r="D900" s="358"/>
      <c r="E900" s="274"/>
      <c r="F900" s="358"/>
      <c r="G900" s="358"/>
      <c r="H900" s="358"/>
      <c r="I900" s="358"/>
      <c r="J900" s="358"/>
      <c r="K900" s="358"/>
      <c r="L900" s="358"/>
      <c r="M900" s="358"/>
      <c r="N900" s="358"/>
      <c r="O900" s="358"/>
      <c r="P900" s="358"/>
      <c r="Q900" s="358"/>
      <c r="R900" s="358"/>
      <c r="S900" s="358"/>
      <c r="T900" s="358"/>
      <c r="U900" s="358"/>
      <c r="V900" s="358"/>
      <c r="W900" s="358"/>
      <c r="X900" s="358"/>
      <c r="Y900" s="358"/>
      <c r="Z900" s="358"/>
      <c r="AA900" s="358"/>
      <c r="AB900" s="358"/>
      <c r="AC900" s="358"/>
      <c r="AD900" s="358"/>
      <c r="AE900" s="358"/>
      <c r="AF900" s="358"/>
      <c r="AG900" s="358"/>
      <c r="AH900" s="358"/>
      <c r="AI900" s="358"/>
      <c r="AJ900" s="358"/>
    </row>
    <row r="901" spans="1:36" ht="13.5" customHeight="1">
      <c r="A901" s="358"/>
      <c r="B901" s="358"/>
      <c r="C901" s="358"/>
      <c r="D901" s="358"/>
      <c r="E901" s="274"/>
      <c r="F901" s="358"/>
      <c r="G901" s="358"/>
      <c r="H901" s="358"/>
      <c r="I901" s="358"/>
      <c r="J901" s="358"/>
      <c r="K901" s="358"/>
      <c r="L901" s="358"/>
      <c r="M901" s="358"/>
      <c r="N901" s="358"/>
      <c r="O901" s="358"/>
      <c r="P901" s="358"/>
      <c r="Q901" s="358"/>
      <c r="R901" s="358"/>
      <c r="S901" s="358"/>
      <c r="T901" s="358"/>
      <c r="U901" s="358"/>
      <c r="V901" s="358"/>
      <c r="W901" s="358"/>
      <c r="X901" s="358"/>
      <c r="Y901" s="358"/>
      <c r="Z901" s="358"/>
      <c r="AA901" s="358"/>
      <c r="AB901" s="358"/>
      <c r="AC901" s="358"/>
      <c r="AD901" s="358"/>
      <c r="AE901" s="358"/>
      <c r="AF901" s="358"/>
      <c r="AG901" s="358"/>
      <c r="AH901" s="358"/>
      <c r="AI901" s="358"/>
      <c r="AJ901" s="358"/>
    </row>
    <row r="902" spans="1:36" ht="13.5" customHeight="1">
      <c r="A902" s="358"/>
      <c r="B902" s="358"/>
      <c r="C902" s="358"/>
      <c r="D902" s="358"/>
      <c r="E902" s="274"/>
      <c r="F902" s="358"/>
      <c r="G902" s="358"/>
      <c r="H902" s="358"/>
      <c r="I902" s="358"/>
      <c r="J902" s="358"/>
      <c r="K902" s="358"/>
      <c r="L902" s="358"/>
      <c r="M902" s="358"/>
      <c r="N902" s="358"/>
      <c r="O902" s="358"/>
      <c r="P902" s="358"/>
      <c r="Q902" s="358"/>
      <c r="R902" s="358"/>
      <c r="S902" s="358"/>
      <c r="T902" s="358"/>
      <c r="U902" s="358"/>
      <c r="V902" s="358"/>
      <c r="W902" s="358"/>
      <c r="X902" s="358"/>
      <c r="Y902" s="358"/>
      <c r="Z902" s="358"/>
      <c r="AA902" s="358"/>
      <c r="AB902" s="358"/>
      <c r="AC902" s="358"/>
      <c r="AD902" s="358"/>
      <c r="AE902" s="358"/>
      <c r="AF902" s="358"/>
      <c r="AG902" s="358"/>
      <c r="AH902" s="358"/>
      <c r="AI902" s="358"/>
      <c r="AJ902" s="358"/>
    </row>
    <row r="903" spans="1:36" ht="13.5" customHeight="1">
      <c r="A903" s="358"/>
      <c r="B903" s="358"/>
      <c r="C903" s="358"/>
      <c r="D903" s="358"/>
      <c r="E903" s="274"/>
      <c r="F903" s="358"/>
      <c r="G903" s="358"/>
      <c r="H903" s="358"/>
      <c r="I903" s="358"/>
      <c r="J903" s="358"/>
      <c r="K903" s="358"/>
      <c r="L903" s="358"/>
      <c r="M903" s="358"/>
      <c r="N903" s="358"/>
      <c r="O903" s="358"/>
      <c r="P903" s="358"/>
      <c r="Q903" s="358"/>
      <c r="R903" s="358"/>
      <c r="S903" s="358"/>
      <c r="T903" s="358"/>
      <c r="U903" s="358"/>
      <c r="V903" s="358"/>
      <c r="W903" s="358"/>
      <c r="X903" s="358"/>
      <c r="Y903" s="358"/>
      <c r="Z903" s="358"/>
      <c r="AA903" s="358"/>
      <c r="AB903" s="358"/>
      <c r="AC903" s="358"/>
      <c r="AD903" s="358"/>
      <c r="AE903" s="358"/>
      <c r="AF903" s="358"/>
      <c r="AG903" s="358"/>
      <c r="AH903" s="358"/>
      <c r="AI903" s="358"/>
      <c r="AJ903" s="358"/>
    </row>
    <row r="904" spans="1:36" ht="13.5" customHeight="1">
      <c r="A904" s="358"/>
      <c r="B904" s="358"/>
      <c r="C904" s="358"/>
      <c r="D904" s="358"/>
      <c r="E904" s="274"/>
      <c r="F904" s="358"/>
      <c r="G904" s="358"/>
      <c r="H904" s="358"/>
      <c r="I904" s="358"/>
      <c r="J904" s="358"/>
      <c r="K904" s="358"/>
      <c r="L904" s="358"/>
      <c r="M904" s="358"/>
      <c r="N904" s="358"/>
      <c r="O904" s="358"/>
      <c r="P904" s="358"/>
      <c r="Q904" s="358"/>
      <c r="R904" s="358"/>
      <c r="S904" s="358"/>
      <c r="T904" s="358"/>
      <c r="U904" s="358"/>
      <c r="V904" s="358"/>
      <c r="W904" s="358"/>
      <c r="X904" s="358"/>
      <c r="Y904" s="358"/>
      <c r="Z904" s="358"/>
      <c r="AA904" s="358"/>
      <c r="AB904" s="358"/>
      <c r="AC904" s="358"/>
      <c r="AD904" s="358"/>
      <c r="AE904" s="358"/>
      <c r="AF904" s="358"/>
      <c r="AG904" s="358"/>
      <c r="AH904" s="358"/>
      <c r="AI904" s="358"/>
      <c r="AJ904" s="358"/>
    </row>
    <row r="905" spans="1:36" ht="13.5" customHeight="1">
      <c r="A905" s="358"/>
      <c r="B905" s="358"/>
      <c r="C905" s="358"/>
      <c r="D905" s="358"/>
      <c r="E905" s="274"/>
      <c r="F905" s="358"/>
      <c r="G905" s="358"/>
      <c r="H905" s="358"/>
      <c r="I905" s="358"/>
      <c r="J905" s="358"/>
      <c r="K905" s="358"/>
      <c r="L905" s="358"/>
      <c r="M905" s="358"/>
      <c r="N905" s="358"/>
      <c r="O905" s="358"/>
      <c r="P905" s="358"/>
      <c r="Q905" s="358"/>
      <c r="R905" s="358"/>
      <c r="S905" s="358"/>
      <c r="T905" s="358"/>
      <c r="U905" s="358"/>
      <c r="V905" s="358"/>
      <c r="W905" s="358"/>
      <c r="X905" s="358"/>
      <c r="Y905" s="358"/>
      <c r="Z905" s="358"/>
      <c r="AA905" s="358"/>
      <c r="AB905" s="358"/>
      <c r="AC905" s="358"/>
      <c r="AD905" s="358"/>
      <c r="AE905" s="358"/>
      <c r="AF905" s="358"/>
      <c r="AG905" s="358"/>
      <c r="AH905" s="358"/>
      <c r="AI905" s="358"/>
      <c r="AJ905" s="358"/>
    </row>
    <row r="906" spans="1:36" ht="13.5" customHeight="1">
      <c r="A906" s="358"/>
      <c r="B906" s="358"/>
      <c r="C906" s="358"/>
      <c r="D906" s="358"/>
      <c r="E906" s="274"/>
      <c r="F906" s="358"/>
      <c r="G906" s="358"/>
      <c r="H906" s="358"/>
      <c r="I906" s="358"/>
      <c r="J906" s="358"/>
      <c r="K906" s="358"/>
      <c r="L906" s="358"/>
      <c r="M906" s="358"/>
      <c r="N906" s="358"/>
      <c r="O906" s="358"/>
      <c r="P906" s="358"/>
      <c r="Q906" s="358"/>
      <c r="R906" s="358"/>
      <c r="S906" s="358"/>
      <c r="T906" s="358"/>
      <c r="U906" s="358"/>
      <c r="V906" s="358"/>
      <c r="W906" s="358"/>
      <c r="X906" s="358"/>
      <c r="Y906" s="358"/>
      <c r="Z906" s="358"/>
      <c r="AA906" s="358"/>
      <c r="AB906" s="358"/>
      <c r="AC906" s="358"/>
      <c r="AD906" s="358"/>
      <c r="AE906" s="358"/>
      <c r="AF906" s="358"/>
      <c r="AG906" s="358"/>
      <c r="AH906" s="358"/>
      <c r="AI906" s="358"/>
      <c r="AJ906" s="358"/>
    </row>
    <row r="907" spans="1:36" ht="13.5" customHeight="1">
      <c r="A907" s="358"/>
      <c r="B907" s="358"/>
      <c r="C907" s="358"/>
      <c r="D907" s="358"/>
      <c r="E907" s="274"/>
      <c r="F907" s="358"/>
      <c r="G907" s="358"/>
      <c r="H907" s="358"/>
      <c r="I907" s="358"/>
      <c r="J907" s="358"/>
      <c r="K907" s="358"/>
      <c r="L907" s="358"/>
      <c r="M907" s="358"/>
      <c r="N907" s="358"/>
      <c r="O907" s="358"/>
      <c r="P907" s="358"/>
      <c r="Q907" s="358"/>
      <c r="R907" s="358"/>
      <c r="S907" s="358"/>
      <c r="T907" s="358"/>
      <c r="U907" s="358"/>
      <c r="V907" s="358"/>
      <c r="W907" s="358"/>
      <c r="X907" s="358"/>
      <c r="Y907" s="358"/>
      <c r="Z907" s="358"/>
      <c r="AA907" s="358"/>
      <c r="AB907" s="358"/>
      <c r="AC907" s="358"/>
      <c r="AD907" s="358"/>
      <c r="AE907" s="358"/>
      <c r="AF907" s="358"/>
      <c r="AG907" s="358"/>
      <c r="AH907" s="358"/>
      <c r="AI907" s="358"/>
      <c r="AJ907" s="358"/>
    </row>
    <row r="908" spans="1:36" ht="13.5" customHeight="1">
      <c r="A908" s="358"/>
      <c r="B908" s="358"/>
      <c r="C908" s="358"/>
      <c r="D908" s="358"/>
      <c r="E908" s="274"/>
      <c r="F908" s="358"/>
      <c r="G908" s="358"/>
      <c r="H908" s="358"/>
      <c r="I908" s="358"/>
      <c r="J908" s="358"/>
      <c r="K908" s="358"/>
      <c r="L908" s="358"/>
      <c r="M908" s="358"/>
      <c r="N908" s="358"/>
      <c r="O908" s="358"/>
      <c r="P908" s="358"/>
      <c r="Q908" s="358"/>
      <c r="R908" s="358"/>
      <c r="S908" s="358"/>
      <c r="T908" s="358"/>
      <c r="U908" s="358"/>
      <c r="V908" s="358"/>
      <c r="W908" s="358"/>
      <c r="X908" s="358"/>
      <c r="Y908" s="358"/>
      <c r="Z908" s="358"/>
      <c r="AA908" s="358"/>
      <c r="AB908" s="358"/>
      <c r="AC908" s="358"/>
      <c r="AD908" s="358"/>
      <c r="AE908" s="358"/>
      <c r="AF908" s="358"/>
      <c r="AG908" s="358"/>
      <c r="AH908" s="358"/>
      <c r="AI908" s="358"/>
      <c r="AJ908" s="358"/>
    </row>
    <row r="909" spans="1:36" ht="13.5" customHeight="1">
      <c r="A909" s="358"/>
      <c r="B909" s="358"/>
      <c r="C909" s="358"/>
      <c r="D909" s="358"/>
      <c r="E909" s="274"/>
      <c r="F909" s="358"/>
      <c r="G909" s="358"/>
      <c r="H909" s="358"/>
      <c r="I909" s="358"/>
      <c r="J909" s="358"/>
      <c r="K909" s="358"/>
      <c r="L909" s="358"/>
      <c r="M909" s="358"/>
      <c r="N909" s="358"/>
      <c r="O909" s="358"/>
      <c r="P909" s="358"/>
      <c r="Q909" s="358"/>
      <c r="R909" s="358"/>
      <c r="S909" s="358"/>
      <c r="T909" s="358"/>
      <c r="U909" s="358"/>
      <c r="V909" s="358"/>
      <c r="W909" s="358"/>
      <c r="X909" s="358"/>
      <c r="Y909" s="358"/>
      <c r="Z909" s="358"/>
      <c r="AA909" s="358"/>
      <c r="AB909" s="358"/>
      <c r="AC909" s="358"/>
      <c r="AD909" s="358"/>
      <c r="AE909" s="358"/>
      <c r="AF909" s="358"/>
      <c r="AG909" s="358"/>
      <c r="AH909" s="358"/>
      <c r="AI909" s="358"/>
      <c r="AJ909" s="358"/>
    </row>
    <row r="910" spans="1:36" ht="13.5" customHeight="1">
      <c r="A910" s="358"/>
      <c r="B910" s="358"/>
      <c r="C910" s="358"/>
      <c r="D910" s="358"/>
      <c r="E910" s="274"/>
      <c r="F910" s="358"/>
      <c r="G910" s="358"/>
      <c r="H910" s="358"/>
      <c r="I910" s="358"/>
      <c r="J910" s="358"/>
      <c r="K910" s="358"/>
      <c r="L910" s="358"/>
      <c r="M910" s="358"/>
      <c r="N910" s="358"/>
      <c r="O910" s="358"/>
      <c r="P910" s="358"/>
      <c r="Q910" s="358"/>
      <c r="R910" s="358"/>
      <c r="S910" s="358"/>
      <c r="T910" s="358"/>
      <c r="U910" s="358"/>
      <c r="V910" s="358"/>
      <c r="W910" s="358"/>
      <c r="X910" s="358"/>
      <c r="Y910" s="358"/>
      <c r="Z910" s="358"/>
      <c r="AA910" s="358"/>
      <c r="AB910" s="358"/>
      <c r="AC910" s="358"/>
      <c r="AD910" s="358"/>
      <c r="AE910" s="358"/>
      <c r="AF910" s="358"/>
      <c r="AG910" s="358"/>
      <c r="AH910" s="358"/>
      <c r="AI910" s="358"/>
      <c r="AJ910" s="358"/>
    </row>
    <row r="911" spans="1:36" ht="13.5" customHeight="1">
      <c r="A911" s="358"/>
      <c r="B911" s="358"/>
      <c r="C911" s="358"/>
      <c r="D911" s="358"/>
      <c r="E911" s="274"/>
      <c r="F911" s="358"/>
      <c r="G911" s="358"/>
      <c r="H911" s="358"/>
      <c r="I911" s="358"/>
      <c r="J911" s="358"/>
      <c r="K911" s="358"/>
      <c r="L911" s="358"/>
      <c r="M911" s="358"/>
      <c r="N911" s="358"/>
      <c r="O911" s="358"/>
      <c r="P911" s="358"/>
      <c r="Q911" s="358"/>
      <c r="R911" s="358"/>
      <c r="S911" s="358"/>
      <c r="T911" s="358"/>
      <c r="U911" s="358"/>
      <c r="V911" s="358"/>
      <c r="W911" s="358"/>
      <c r="X911" s="358"/>
      <c r="Y911" s="358"/>
      <c r="Z911" s="358"/>
      <c r="AA911" s="358"/>
      <c r="AB911" s="358"/>
      <c r="AC911" s="358"/>
      <c r="AD911" s="358"/>
      <c r="AE911" s="358"/>
      <c r="AF911" s="358"/>
      <c r="AG911" s="358"/>
      <c r="AH911" s="358"/>
      <c r="AI911" s="358"/>
      <c r="AJ911" s="358"/>
    </row>
    <row r="912" spans="1:36" ht="13.5" customHeight="1">
      <c r="A912" s="358"/>
      <c r="B912" s="358"/>
      <c r="C912" s="358"/>
      <c r="D912" s="358"/>
      <c r="E912" s="274"/>
      <c r="F912" s="358"/>
      <c r="G912" s="358"/>
      <c r="H912" s="358"/>
      <c r="I912" s="358"/>
      <c r="J912" s="358"/>
      <c r="K912" s="358"/>
      <c r="L912" s="358"/>
      <c r="M912" s="358"/>
      <c r="N912" s="358"/>
      <c r="O912" s="358"/>
      <c r="P912" s="358"/>
      <c r="Q912" s="358"/>
      <c r="R912" s="358"/>
      <c r="S912" s="358"/>
      <c r="T912" s="358"/>
      <c r="U912" s="358"/>
      <c r="V912" s="358"/>
      <c r="W912" s="358"/>
      <c r="X912" s="358"/>
      <c r="Y912" s="358"/>
      <c r="Z912" s="358"/>
      <c r="AA912" s="358"/>
      <c r="AB912" s="358"/>
      <c r="AC912" s="358"/>
      <c r="AD912" s="358"/>
      <c r="AE912" s="358"/>
      <c r="AF912" s="358"/>
      <c r="AG912" s="358"/>
      <c r="AH912" s="358"/>
      <c r="AI912" s="358"/>
      <c r="AJ912" s="358"/>
    </row>
    <row r="913" spans="1:36" ht="13.5" customHeight="1">
      <c r="A913" s="358"/>
      <c r="B913" s="358"/>
      <c r="C913" s="358"/>
      <c r="D913" s="358"/>
      <c r="E913" s="274"/>
      <c r="F913" s="358"/>
      <c r="G913" s="358"/>
      <c r="H913" s="358"/>
      <c r="I913" s="358"/>
      <c r="J913" s="358"/>
      <c r="K913" s="358"/>
      <c r="L913" s="358"/>
      <c r="M913" s="358"/>
      <c r="N913" s="358"/>
      <c r="O913" s="358"/>
      <c r="P913" s="358"/>
      <c r="Q913" s="358"/>
      <c r="R913" s="358"/>
      <c r="S913" s="358"/>
      <c r="T913" s="358"/>
      <c r="U913" s="358"/>
      <c r="V913" s="358"/>
      <c r="W913" s="358"/>
      <c r="X913" s="358"/>
      <c r="Y913" s="358"/>
      <c r="Z913" s="358"/>
      <c r="AA913" s="358"/>
      <c r="AB913" s="358"/>
      <c r="AC913" s="358"/>
      <c r="AD913" s="358"/>
      <c r="AE913" s="358"/>
      <c r="AF913" s="358"/>
      <c r="AG913" s="358"/>
      <c r="AH913" s="358"/>
      <c r="AI913" s="358"/>
      <c r="AJ913" s="358"/>
    </row>
    <row r="914" spans="1:36" ht="13.5" customHeight="1">
      <c r="A914" s="358"/>
      <c r="B914" s="358"/>
      <c r="C914" s="358"/>
      <c r="D914" s="358"/>
      <c r="E914" s="274"/>
      <c r="F914" s="358"/>
      <c r="G914" s="358"/>
      <c r="H914" s="358"/>
      <c r="I914" s="358"/>
      <c r="J914" s="358"/>
      <c r="K914" s="358"/>
      <c r="L914" s="358"/>
      <c r="M914" s="358"/>
      <c r="N914" s="358"/>
      <c r="O914" s="358"/>
      <c r="P914" s="358"/>
      <c r="Q914" s="358"/>
      <c r="R914" s="358"/>
      <c r="S914" s="358"/>
      <c r="T914" s="358"/>
      <c r="U914" s="358"/>
      <c r="V914" s="358"/>
      <c r="W914" s="358"/>
      <c r="X914" s="358"/>
      <c r="Y914" s="358"/>
      <c r="Z914" s="358"/>
      <c r="AA914" s="358"/>
      <c r="AB914" s="358"/>
      <c r="AC914" s="358"/>
      <c r="AD914" s="358"/>
      <c r="AE914" s="358"/>
      <c r="AF914" s="358"/>
      <c r="AG914" s="358"/>
      <c r="AH914" s="358"/>
      <c r="AI914" s="358"/>
      <c r="AJ914" s="358"/>
    </row>
    <row r="915" spans="1:36" ht="13.5" customHeight="1">
      <c r="A915" s="358"/>
      <c r="B915" s="358"/>
      <c r="C915" s="358"/>
      <c r="D915" s="358"/>
      <c r="E915" s="274"/>
      <c r="F915" s="358"/>
      <c r="G915" s="358"/>
      <c r="H915" s="358"/>
      <c r="I915" s="358"/>
      <c r="J915" s="358"/>
      <c r="K915" s="358"/>
      <c r="L915" s="358"/>
      <c r="M915" s="358"/>
      <c r="N915" s="358"/>
      <c r="O915" s="358"/>
      <c r="P915" s="358"/>
      <c r="Q915" s="358"/>
      <c r="R915" s="358"/>
      <c r="S915" s="358"/>
      <c r="T915" s="358"/>
      <c r="U915" s="358"/>
      <c r="V915" s="358"/>
      <c r="W915" s="358"/>
      <c r="X915" s="358"/>
      <c r="Y915" s="358"/>
      <c r="Z915" s="358"/>
      <c r="AA915" s="358"/>
      <c r="AB915" s="358"/>
      <c r="AC915" s="358"/>
      <c r="AD915" s="358"/>
      <c r="AE915" s="358"/>
      <c r="AF915" s="358"/>
      <c r="AG915" s="358"/>
      <c r="AH915" s="358"/>
      <c r="AI915" s="358"/>
      <c r="AJ915" s="358"/>
    </row>
    <row r="916" spans="1:36" ht="13.5" customHeight="1">
      <c r="A916" s="358"/>
      <c r="B916" s="358"/>
      <c r="C916" s="358"/>
      <c r="D916" s="358"/>
      <c r="E916" s="274"/>
      <c r="F916" s="358"/>
      <c r="G916" s="358"/>
      <c r="H916" s="358"/>
      <c r="I916" s="358"/>
      <c r="J916" s="358"/>
      <c r="K916" s="358"/>
      <c r="L916" s="358"/>
      <c r="M916" s="358"/>
      <c r="N916" s="358"/>
      <c r="O916" s="358"/>
      <c r="P916" s="358"/>
      <c r="Q916" s="358"/>
      <c r="R916" s="358"/>
      <c r="S916" s="358"/>
      <c r="T916" s="358"/>
      <c r="U916" s="358"/>
      <c r="V916" s="358"/>
      <c r="W916" s="358"/>
      <c r="X916" s="358"/>
      <c r="Y916" s="358"/>
      <c r="Z916" s="358"/>
      <c r="AA916" s="358"/>
      <c r="AB916" s="358"/>
      <c r="AC916" s="358"/>
      <c r="AD916" s="358"/>
      <c r="AE916" s="358"/>
      <c r="AF916" s="358"/>
      <c r="AG916" s="358"/>
      <c r="AH916" s="358"/>
      <c r="AI916" s="358"/>
      <c r="AJ916" s="358"/>
    </row>
    <row r="917" spans="1:36" ht="13.5" customHeight="1">
      <c r="A917" s="358"/>
      <c r="B917" s="358"/>
      <c r="C917" s="358"/>
      <c r="D917" s="358"/>
      <c r="E917" s="274"/>
      <c r="F917" s="358"/>
      <c r="G917" s="358"/>
      <c r="H917" s="358"/>
      <c r="I917" s="358"/>
      <c r="J917" s="358"/>
      <c r="K917" s="358"/>
      <c r="L917" s="358"/>
      <c r="M917" s="358"/>
      <c r="N917" s="358"/>
      <c r="O917" s="358"/>
      <c r="P917" s="358"/>
      <c r="Q917" s="358"/>
      <c r="R917" s="358"/>
      <c r="S917" s="358"/>
      <c r="T917" s="358"/>
      <c r="U917" s="358"/>
      <c r="V917" s="358"/>
      <c r="W917" s="358"/>
      <c r="X917" s="358"/>
      <c r="Y917" s="358"/>
      <c r="Z917" s="358"/>
      <c r="AA917" s="358"/>
      <c r="AB917" s="358"/>
      <c r="AC917" s="358"/>
      <c r="AD917" s="358"/>
      <c r="AE917" s="358"/>
      <c r="AF917" s="358"/>
      <c r="AG917" s="358"/>
      <c r="AH917" s="358"/>
      <c r="AI917" s="358"/>
      <c r="AJ917" s="358"/>
    </row>
    <row r="918" spans="1:36" ht="13.5" customHeight="1">
      <c r="A918" s="358"/>
      <c r="B918" s="358"/>
      <c r="C918" s="358"/>
      <c r="D918" s="358"/>
      <c r="E918" s="274"/>
      <c r="F918" s="358"/>
      <c r="G918" s="358"/>
      <c r="H918" s="358"/>
      <c r="I918" s="358"/>
      <c r="J918" s="358"/>
      <c r="K918" s="358"/>
      <c r="L918" s="358"/>
      <c r="M918" s="358"/>
      <c r="N918" s="358"/>
      <c r="O918" s="358"/>
      <c r="P918" s="358"/>
      <c r="Q918" s="358"/>
      <c r="R918" s="358"/>
      <c r="S918" s="358"/>
      <c r="T918" s="358"/>
      <c r="U918" s="358"/>
      <c r="V918" s="358"/>
      <c r="W918" s="358"/>
      <c r="X918" s="358"/>
      <c r="Y918" s="358"/>
      <c r="Z918" s="358"/>
      <c r="AA918" s="358"/>
      <c r="AB918" s="358"/>
      <c r="AC918" s="358"/>
      <c r="AD918" s="358"/>
      <c r="AE918" s="358"/>
      <c r="AF918" s="358"/>
      <c r="AG918" s="358"/>
      <c r="AH918" s="358"/>
      <c r="AI918" s="358"/>
      <c r="AJ918" s="358"/>
    </row>
    <row r="919" spans="1:36" ht="13.5" customHeight="1">
      <c r="A919" s="358"/>
      <c r="B919" s="358"/>
      <c r="C919" s="358"/>
      <c r="D919" s="358"/>
      <c r="E919" s="274"/>
      <c r="F919" s="358"/>
      <c r="G919" s="358"/>
      <c r="H919" s="358"/>
      <c r="I919" s="358"/>
      <c r="J919" s="358"/>
      <c r="K919" s="358"/>
      <c r="L919" s="358"/>
      <c r="M919" s="358"/>
      <c r="N919" s="358"/>
      <c r="O919" s="358"/>
      <c r="P919" s="358"/>
      <c r="Q919" s="358"/>
      <c r="R919" s="358"/>
      <c r="S919" s="358"/>
      <c r="T919" s="358"/>
      <c r="U919" s="358"/>
      <c r="V919" s="358"/>
      <c r="W919" s="358"/>
      <c r="X919" s="358"/>
      <c r="Y919" s="358"/>
      <c r="Z919" s="358"/>
      <c r="AA919" s="358"/>
      <c r="AB919" s="358"/>
      <c r="AC919" s="358"/>
      <c r="AD919" s="358"/>
      <c r="AE919" s="358"/>
      <c r="AF919" s="358"/>
      <c r="AG919" s="358"/>
      <c r="AH919" s="358"/>
      <c r="AI919" s="358"/>
      <c r="AJ919" s="358"/>
    </row>
    <row r="920" spans="1:36" ht="13.5" customHeight="1">
      <c r="A920" s="358"/>
      <c r="B920" s="358"/>
      <c r="C920" s="358"/>
      <c r="D920" s="358"/>
      <c r="E920" s="274"/>
      <c r="F920" s="358"/>
      <c r="G920" s="358"/>
      <c r="H920" s="358"/>
      <c r="I920" s="358"/>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row>
    <row r="921" spans="1:36" ht="13.5" customHeight="1">
      <c r="A921" s="358"/>
      <c r="B921" s="358"/>
      <c r="C921" s="358"/>
      <c r="D921" s="358"/>
      <c r="E921" s="274"/>
      <c r="F921" s="358"/>
      <c r="G921" s="358"/>
      <c r="H921" s="358"/>
      <c r="I921" s="358"/>
      <c r="J921" s="358"/>
      <c r="K921" s="358"/>
      <c r="L921" s="358"/>
      <c r="M921" s="358"/>
      <c r="N921" s="358"/>
      <c r="O921" s="358"/>
      <c r="P921" s="358"/>
      <c r="Q921" s="358"/>
      <c r="R921" s="358"/>
      <c r="S921" s="358"/>
      <c r="T921" s="358"/>
      <c r="U921" s="358"/>
      <c r="V921" s="358"/>
      <c r="W921" s="358"/>
      <c r="X921" s="358"/>
      <c r="Y921" s="358"/>
      <c r="Z921" s="358"/>
      <c r="AA921" s="358"/>
      <c r="AB921" s="358"/>
      <c r="AC921" s="358"/>
      <c r="AD921" s="358"/>
      <c r="AE921" s="358"/>
      <c r="AF921" s="358"/>
      <c r="AG921" s="358"/>
      <c r="AH921" s="358"/>
      <c r="AI921" s="358"/>
      <c r="AJ921" s="358"/>
    </row>
    <row r="922" spans="1:36" ht="13.5" customHeight="1">
      <c r="A922" s="358"/>
      <c r="B922" s="358"/>
      <c r="C922" s="358"/>
      <c r="D922" s="358"/>
      <c r="E922" s="274"/>
      <c r="F922" s="358"/>
      <c r="G922" s="358"/>
      <c r="H922" s="358"/>
      <c r="I922" s="358"/>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row>
    <row r="923" spans="1:36" ht="13.5" customHeight="1">
      <c r="A923" s="358"/>
      <c r="B923" s="358"/>
      <c r="C923" s="358"/>
      <c r="D923" s="358"/>
      <c r="E923" s="274"/>
      <c r="F923" s="358"/>
      <c r="G923" s="358"/>
      <c r="H923" s="358"/>
      <c r="I923" s="358"/>
      <c r="J923" s="358"/>
      <c r="K923" s="358"/>
      <c r="L923" s="358"/>
      <c r="M923" s="358"/>
      <c r="N923" s="358"/>
      <c r="O923" s="358"/>
      <c r="P923" s="358"/>
      <c r="Q923" s="358"/>
      <c r="R923" s="358"/>
      <c r="S923" s="358"/>
      <c r="T923" s="358"/>
      <c r="U923" s="358"/>
      <c r="V923" s="358"/>
      <c r="W923" s="358"/>
      <c r="X923" s="358"/>
      <c r="Y923" s="358"/>
      <c r="Z923" s="358"/>
      <c r="AA923" s="358"/>
      <c r="AB923" s="358"/>
      <c r="AC923" s="358"/>
      <c r="AD923" s="358"/>
      <c r="AE923" s="358"/>
      <c r="AF923" s="358"/>
      <c r="AG923" s="358"/>
      <c r="AH923" s="358"/>
      <c r="AI923" s="358"/>
      <c r="AJ923" s="358"/>
    </row>
    <row r="924" spans="1:36" ht="13.5" customHeight="1">
      <c r="A924" s="358"/>
      <c r="B924" s="358"/>
      <c r="C924" s="358"/>
      <c r="D924" s="358"/>
      <c r="E924" s="274"/>
      <c r="F924" s="358"/>
      <c r="G924" s="358"/>
      <c r="H924" s="358"/>
      <c r="I924" s="358"/>
      <c r="J924" s="358"/>
      <c r="K924" s="358"/>
      <c r="L924" s="358"/>
      <c r="M924" s="358"/>
      <c r="N924" s="358"/>
      <c r="O924" s="358"/>
      <c r="P924" s="358"/>
      <c r="Q924" s="358"/>
      <c r="R924" s="358"/>
      <c r="S924" s="358"/>
      <c r="T924" s="358"/>
      <c r="U924" s="358"/>
      <c r="V924" s="358"/>
      <c r="W924" s="358"/>
      <c r="X924" s="358"/>
      <c r="Y924" s="358"/>
      <c r="Z924" s="358"/>
      <c r="AA924" s="358"/>
      <c r="AB924" s="358"/>
      <c r="AC924" s="358"/>
      <c r="AD924" s="358"/>
      <c r="AE924" s="358"/>
      <c r="AF924" s="358"/>
      <c r="AG924" s="358"/>
      <c r="AH924" s="358"/>
      <c r="AI924" s="358"/>
      <c r="AJ924" s="358"/>
    </row>
    <row r="925" spans="1:36" ht="13.5" customHeight="1">
      <c r="A925" s="358"/>
      <c r="B925" s="358"/>
      <c r="C925" s="358"/>
      <c r="D925" s="358"/>
      <c r="E925" s="274"/>
      <c r="F925" s="358"/>
      <c r="G925" s="358"/>
      <c r="H925" s="358"/>
      <c r="I925" s="358"/>
      <c r="J925" s="358"/>
      <c r="K925" s="358"/>
      <c r="L925" s="358"/>
      <c r="M925" s="358"/>
      <c r="N925" s="358"/>
      <c r="O925" s="358"/>
      <c r="P925" s="358"/>
      <c r="Q925" s="358"/>
      <c r="R925" s="358"/>
      <c r="S925" s="358"/>
      <c r="T925" s="358"/>
      <c r="U925" s="358"/>
      <c r="V925" s="358"/>
      <c r="W925" s="358"/>
      <c r="X925" s="358"/>
      <c r="Y925" s="358"/>
      <c r="Z925" s="358"/>
      <c r="AA925" s="358"/>
      <c r="AB925" s="358"/>
      <c r="AC925" s="358"/>
      <c r="AD925" s="358"/>
      <c r="AE925" s="358"/>
      <c r="AF925" s="358"/>
      <c r="AG925" s="358"/>
      <c r="AH925" s="358"/>
      <c r="AI925" s="358"/>
      <c r="AJ925" s="358"/>
    </row>
    <row r="926" spans="1:36" ht="13.5" customHeight="1">
      <c r="A926" s="358"/>
      <c r="B926" s="358"/>
      <c r="C926" s="358"/>
      <c r="D926" s="358"/>
      <c r="E926" s="274"/>
      <c r="F926" s="358"/>
      <c r="G926" s="358"/>
      <c r="H926" s="358"/>
      <c r="I926" s="358"/>
      <c r="J926" s="358"/>
      <c r="K926" s="358"/>
      <c r="L926" s="358"/>
      <c r="M926" s="358"/>
      <c r="N926" s="358"/>
      <c r="O926" s="358"/>
      <c r="P926" s="358"/>
      <c r="Q926" s="358"/>
      <c r="R926" s="358"/>
      <c r="S926" s="358"/>
      <c r="T926" s="358"/>
      <c r="U926" s="358"/>
      <c r="V926" s="358"/>
      <c r="W926" s="358"/>
      <c r="X926" s="358"/>
      <c r="Y926" s="358"/>
      <c r="Z926" s="358"/>
      <c r="AA926" s="358"/>
      <c r="AB926" s="358"/>
      <c r="AC926" s="358"/>
      <c r="AD926" s="358"/>
      <c r="AE926" s="358"/>
      <c r="AF926" s="358"/>
      <c r="AG926" s="358"/>
      <c r="AH926" s="358"/>
      <c r="AI926" s="358"/>
      <c r="AJ926" s="358"/>
    </row>
    <row r="927" spans="1:36" ht="13.5" customHeight="1">
      <c r="A927" s="358"/>
      <c r="B927" s="358"/>
      <c r="C927" s="358"/>
      <c r="D927" s="358"/>
      <c r="E927" s="274"/>
      <c r="F927" s="358"/>
      <c r="G927" s="358"/>
      <c r="H927" s="358"/>
      <c r="I927" s="358"/>
      <c r="J927" s="358"/>
      <c r="K927" s="358"/>
      <c r="L927" s="358"/>
      <c r="M927" s="358"/>
      <c r="N927" s="358"/>
      <c r="O927" s="358"/>
      <c r="P927" s="358"/>
      <c r="Q927" s="358"/>
      <c r="R927" s="358"/>
      <c r="S927" s="358"/>
      <c r="T927" s="358"/>
      <c r="U927" s="358"/>
      <c r="V927" s="358"/>
      <c r="W927" s="358"/>
      <c r="X927" s="358"/>
      <c r="Y927" s="358"/>
      <c r="Z927" s="358"/>
      <c r="AA927" s="358"/>
      <c r="AB927" s="358"/>
      <c r="AC927" s="358"/>
      <c r="AD927" s="358"/>
      <c r="AE927" s="358"/>
      <c r="AF927" s="358"/>
      <c r="AG927" s="358"/>
      <c r="AH927" s="358"/>
      <c r="AI927" s="358"/>
      <c r="AJ927" s="358"/>
    </row>
    <row r="928" spans="1:36" ht="13.5" customHeight="1">
      <c r="A928" s="358"/>
      <c r="B928" s="358"/>
      <c r="C928" s="358"/>
      <c r="D928" s="358"/>
      <c r="E928" s="274"/>
      <c r="F928" s="358"/>
      <c r="G928" s="358"/>
      <c r="H928" s="358"/>
      <c r="I928" s="358"/>
      <c r="J928" s="358"/>
      <c r="K928" s="358"/>
      <c r="L928" s="358"/>
      <c r="M928" s="358"/>
      <c r="N928" s="358"/>
      <c r="O928" s="358"/>
      <c r="P928" s="358"/>
      <c r="Q928" s="358"/>
      <c r="R928" s="358"/>
      <c r="S928" s="358"/>
      <c r="T928" s="358"/>
      <c r="U928" s="358"/>
      <c r="V928" s="358"/>
      <c r="W928" s="358"/>
      <c r="X928" s="358"/>
      <c r="Y928" s="358"/>
      <c r="Z928" s="358"/>
      <c r="AA928" s="358"/>
      <c r="AB928" s="358"/>
      <c r="AC928" s="358"/>
      <c r="AD928" s="358"/>
      <c r="AE928" s="358"/>
      <c r="AF928" s="358"/>
      <c r="AG928" s="358"/>
      <c r="AH928" s="358"/>
      <c r="AI928" s="358"/>
      <c r="AJ928" s="358"/>
    </row>
    <row r="929" spans="1:36" ht="13.5" customHeight="1">
      <c r="A929" s="358"/>
      <c r="B929" s="358"/>
      <c r="C929" s="358"/>
      <c r="D929" s="358"/>
      <c r="E929" s="274"/>
      <c r="F929" s="358"/>
      <c r="G929" s="358"/>
      <c r="H929" s="358"/>
      <c r="I929" s="358"/>
      <c r="J929" s="358"/>
      <c r="K929" s="358"/>
      <c r="L929" s="358"/>
      <c r="M929" s="358"/>
      <c r="N929" s="358"/>
      <c r="O929" s="358"/>
      <c r="P929" s="358"/>
      <c r="Q929" s="358"/>
      <c r="R929" s="358"/>
      <c r="S929" s="358"/>
      <c r="T929" s="358"/>
      <c r="U929" s="358"/>
      <c r="V929" s="358"/>
      <c r="W929" s="358"/>
      <c r="X929" s="358"/>
      <c r="Y929" s="358"/>
      <c r="Z929" s="358"/>
      <c r="AA929" s="358"/>
      <c r="AB929" s="358"/>
      <c r="AC929" s="358"/>
      <c r="AD929" s="358"/>
      <c r="AE929" s="358"/>
      <c r="AF929" s="358"/>
      <c r="AG929" s="358"/>
      <c r="AH929" s="358"/>
      <c r="AI929" s="358"/>
      <c r="AJ929" s="358"/>
    </row>
    <row r="930" spans="1:36" ht="13.5" customHeight="1">
      <c r="A930" s="358"/>
      <c r="B930" s="358"/>
      <c r="C930" s="358"/>
      <c r="D930" s="358"/>
      <c r="E930" s="274"/>
      <c r="F930" s="358"/>
      <c r="G930" s="358"/>
      <c r="H930" s="358"/>
      <c r="I930" s="358"/>
      <c r="J930" s="358"/>
      <c r="K930" s="358"/>
      <c r="L930" s="358"/>
      <c r="M930" s="358"/>
      <c r="N930" s="358"/>
      <c r="O930" s="358"/>
      <c r="P930" s="358"/>
      <c r="Q930" s="358"/>
      <c r="R930" s="358"/>
      <c r="S930" s="358"/>
      <c r="T930" s="358"/>
      <c r="U930" s="358"/>
      <c r="V930" s="358"/>
      <c r="W930" s="358"/>
      <c r="X930" s="358"/>
      <c r="Y930" s="358"/>
      <c r="Z930" s="358"/>
      <c r="AA930" s="358"/>
      <c r="AB930" s="358"/>
      <c r="AC930" s="358"/>
      <c r="AD930" s="358"/>
      <c r="AE930" s="358"/>
      <c r="AF930" s="358"/>
      <c r="AG930" s="358"/>
      <c r="AH930" s="358"/>
      <c r="AI930" s="358"/>
      <c r="AJ930" s="358"/>
    </row>
    <row r="931" spans="1:36" ht="13.5" customHeight="1">
      <c r="A931" s="358"/>
      <c r="B931" s="358"/>
      <c r="C931" s="358"/>
      <c r="D931" s="358"/>
      <c r="E931" s="274"/>
      <c r="F931" s="358"/>
      <c r="G931" s="358"/>
      <c r="H931" s="358"/>
      <c r="I931" s="358"/>
      <c r="J931" s="358"/>
      <c r="K931" s="358"/>
      <c r="L931" s="358"/>
      <c r="M931" s="358"/>
      <c r="N931" s="358"/>
      <c r="O931" s="358"/>
      <c r="P931" s="358"/>
      <c r="Q931" s="358"/>
      <c r="R931" s="358"/>
      <c r="S931" s="358"/>
      <c r="T931" s="358"/>
      <c r="U931" s="358"/>
      <c r="V931" s="358"/>
      <c r="W931" s="358"/>
      <c r="X931" s="358"/>
      <c r="Y931" s="358"/>
      <c r="Z931" s="358"/>
      <c r="AA931" s="358"/>
      <c r="AB931" s="358"/>
      <c r="AC931" s="358"/>
      <c r="AD931" s="358"/>
      <c r="AE931" s="358"/>
      <c r="AF931" s="358"/>
      <c r="AG931" s="358"/>
      <c r="AH931" s="358"/>
      <c r="AI931" s="358"/>
      <c r="AJ931" s="358"/>
    </row>
    <row r="932" spans="1:36" ht="13.5" customHeight="1">
      <c r="A932" s="358"/>
      <c r="B932" s="358"/>
      <c r="C932" s="358"/>
      <c r="D932" s="358"/>
      <c r="E932" s="274"/>
      <c r="F932" s="358"/>
      <c r="G932" s="358"/>
      <c r="H932" s="358"/>
      <c r="I932" s="358"/>
      <c r="J932" s="358"/>
      <c r="K932" s="358"/>
      <c r="L932" s="358"/>
      <c r="M932" s="358"/>
      <c r="N932" s="358"/>
      <c r="O932" s="358"/>
      <c r="P932" s="358"/>
      <c r="Q932" s="358"/>
      <c r="R932" s="358"/>
      <c r="S932" s="358"/>
      <c r="T932" s="358"/>
      <c r="U932" s="358"/>
      <c r="V932" s="358"/>
      <c r="W932" s="358"/>
      <c r="X932" s="358"/>
      <c r="Y932" s="358"/>
      <c r="Z932" s="358"/>
      <c r="AA932" s="358"/>
      <c r="AB932" s="358"/>
      <c r="AC932" s="358"/>
      <c r="AD932" s="358"/>
      <c r="AE932" s="358"/>
      <c r="AF932" s="358"/>
      <c r="AG932" s="358"/>
      <c r="AH932" s="358"/>
      <c r="AI932" s="358"/>
      <c r="AJ932" s="358"/>
    </row>
    <row r="933" spans="1:36" ht="13.5" customHeight="1">
      <c r="A933" s="358"/>
      <c r="B933" s="358"/>
      <c r="C933" s="358"/>
      <c r="D933" s="358"/>
      <c r="E933" s="274"/>
      <c r="F933" s="358"/>
      <c r="G933" s="358"/>
      <c r="H933" s="358"/>
      <c r="I933" s="358"/>
      <c r="J933" s="358"/>
      <c r="K933" s="358"/>
      <c r="L933" s="358"/>
      <c r="M933" s="358"/>
      <c r="N933" s="358"/>
      <c r="O933" s="358"/>
      <c r="P933" s="358"/>
      <c r="Q933" s="358"/>
      <c r="R933" s="358"/>
      <c r="S933" s="358"/>
      <c r="T933" s="358"/>
      <c r="U933" s="358"/>
      <c r="V933" s="358"/>
      <c r="W933" s="358"/>
      <c r="X933" s="358"/>
      <c r="Y933" s="358"/>
      <c r="Z933" s="358"/>
      <c r="AA933" s="358"/>
      <c r="AB933" s="358"/>
      <c r="AC933" s="358"/>
      <c r="AD933" s="358"/>
      <c r="AE933" s="358"/>
      <c r="AF933" s="358"/>
      <c r="AG933" s="358"/>
      <c r="AH933" s="358"/>
      <c r="AI933" s="358"/>
      <c r="AJ933" s="358"/>
    </row>
    <row r="934" spans="1:36" ht="13.5" customHeight="1">
      <c r="A934" s="358"/>
      <c r="B934" s="358"/>
      <c r="C934" s="358"/>
      <c r="D934" s="358"/>
      <c r="E934" s="274"/>
      <c r="F934" s="358"/>
      <c r="G934" s="358"/>
      <c r="H934" s="358"/>
      <c r="I934" s="358"/>
      <c r="J934" s="358"/>
      <c r="K934" s="358"/>
      <c r="L934" s="358"/>
      <c r="M934" s="358"/>
      <c r="N934" s="358"/>
      <c r="O934" s="358"/>
      <c r="P934" s="358"/>
      <c r="Q934" s="358"/>
      <c r="R934" s="358"/>
      <c r="S934" s="358"/>
      <c r="T934" s="358"/>
      <c r="U934" s="358"/>
      <c r="V934" s="358"/>
      <c r="W934" s="358"/>
      <c r="X934" s="358"/>
      <c r="Y934" s="358"/>
      <c r="Z934" s="358"/>
      <c r="AA934" s="358"/>
      <c r="AB934" s="358"/>
      <c r="AC934" s="358"/>
      <c r="AD934" s="358"/>
      <c r="AE934" s="358"/>
      <c r="AF934" s="358"/>
      <c r="AG934" s="358"/>
      <c r="AH934" s="358"/>
      <c r="AI934" s="358"/>
      <c r="AJ934" s="358"/>
    </row>
    <row r="935" spans="1:36" ht="13.5" customHeight="1">
      <c r="A935" s="358"/>
      <c r="B935" s="358"/>
      <c r="C935" s="358"/>
      <c r="D935" s="358"/>
      <c r="E935" s="274"/>
      <c r="F935" s="358"/>
      <c r="G935" s="358"/>
      <c r="H935" s="358"/>
      <c r="I935" s="358"/>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8"/>
      <c r="AH935" s="358"/>
      <c r="AI935" s="358"/>
      <c r="AJ935" s="358"/>
    </row>
    <row r="936" spans="1:36" ht="13.5" customHeight="1">
      <c r="A936" s="358"/>
      <c r="B936" s="358"/>
      <c r="C936" s="358"/>
      <c r="D936" s="358"/>
      <c r="E936" s="274"/>
      <c r="F936" s="358"/>
      <c r="G936" s="358"/>
      <c r="H936" s="358"/>
      <c r="I936" s="358"/>
      <c r="J936" s="358"/>
      <c r="K936" s="358"/>
      <c r="L936" s="358"/>
      <c r="M936" s="358"/>
      <c r="N936" s="358"/>
      <c r="O936" s="358"/>
      <c r="P936" s="358"/>
      <c r="Q936" s="358"/>
      <c r="R936" s="358"/>
      <c r="S936" s="358"/>
      <c r="T936" s="358"/>
      <c r="U936" s="358"/>
      <c r="V936" s="358"/>
      <c r="W936" s="358"/>
      <c r="X936" s="358"/>
      <c r="Y936" s="358"/>
      <c r="Z936" s="358"/>
      <c r="AA936" s="358"/>
      <c r="AB936" s="358"/>
      <c r="AC936" s="358"/>
      <c r="AD936" s="358"/>
      <c r="AE936" s="358"/>
      <c r="AF936" s="358"/>
      <c r="AG936" s="358"/>
      <c r="AH936" s="358"/>
      <c r="AI936" s="358"/>
      <c r="AJ936" s="358"/>
    </row>
    <row r="937" spans="1:36" ht="13.5" customHeight="1">
      <c r="A937" s="358"/>
      <c r="B937" s="358"/>
      <c r="C937" s="358"/>
      <c r="D937" s="358"/>
      <c r="E937" s="274"/>
      <c r="F937" s="358"/>
      <c r="G937" s="358"/>
      <c r="H937" s="358"/>
      <c r="I937" s="358"/>
      <c r="J937" s="358"/>
      <c r="K937" s="358"/>
      <c r="L937" s="358"/>
      <c r="M937" s="358"/>
      <c r="N937" s="358"/>
      <c r="O937" s="358"/>
      <c r="P937" s="358"/>
      <c r="Q937" s="358"/>
      <c r="R937" s="358"/>
      <c r="S937" s="358"/>
      <c r="T937" s="358"/>
      <c r="U937" s="358"/>
      <c r="V937" s="358"/>
      <c r="W937" s="358"/>
      <c r="X937" s="358"/>
      <c r="Y937" s="358"/>
      <c r="Z937" s="358"/>
      <c r="AA937" s="358"/>
      <c r="AB937" s="358"/>
      <c r="AC937" s="358"/>
      <c r="AD937" s="358"/>
      <c r="AE937" s="358"/>
      <c r="AF937" s="358"/>
      <c r="AG937" s="358"/>
      <c r="AH937" s="358"/>
      <c r="AI937" s="358"/>
      <c r="AJ937" s="358"/>
    </row>
    <row r="938" spans="1:36" ht="13.5" customHeight="1">
      <c r="A938" s="358"/>
      <c r="B938" s="358"/>
      <c r="C938" s="358"/>
      <c r="D938" s="358"/>
      <c r="E938" s="274"/>
      <c r="F938" s="358"/>
      <c r="G938" s="358"/>
      <c r="H938" s="358"/>
      <c r="I938" s="358"/>
      <c r="J938" s="358"/>
      <c r="K938" s="358"/>
      <c r="L938" s="358"/>
      <c r="M938" s="358"/>
      <c r="N938" s="358"/>
      <c r="O938" s="358"/>
      <c r="P938" s="358"/>
      <c r="Q938" s="358"/>
      <c r="R938" s="358"/>
      <c r="S938" s="358"/>
      <c r="T938" s="358"/>
      <c r="U938" s="358"/>
      <c r="V938" s="358"/>
      <c r="W938" s="358"/>
      <c r="X938" s="358"/>
      <c r="Y938" s="358"/>
      <c r="Z938" s="358"/>
      <c r="AA938" s="358"/>
      <c r="AB938" s="358"/>
      <c r="AC938" s="358"/>
      <c r="AD938" s="358"/>
      <c r="AE938" s="358"/>
      <c r="AF938" s="358"/>
      <c r="AG938" s="358"/>
      <c r="AH938" s="358"/>
      <c r="AI938" s="358"/>
      <c r="AJ938" s="358"/>
    </row>
    <row r="939" spans="1:36" ht="13.5" customHeight="1">
      <c r="A939" s="358"/>
      <c r="B939" s="358"/>
      <c r="C939" s="358"/>
      <c r="D939" s="358"/>
      <c r="E939" s="274"/>
      <c r="F939" s="358"/>
      <c r="G939" s="358"/>
      <c r="H939" s="358"/>
      <c r="I939" s="358"/>
      <c r="J939" s="358"/>
      <c r="K939" s="358"/>
      <c r="L939" s="358"/>
      <c r="M939" s="358"/>
      <c r="N939" s="358"/>
      <c r="O939" s="358"/>
      <c r="P939" s="358"/>
      <c r="Q939" s="358"/>
      <c r="R939" s="358"/>
      <c r="S939" s="358"/>
      <c r="T939" s="358"/>
      <c r="U939" s="358"/>
      <c r="V939" s="358"/>
      <c r="W939" s="358"/>
      <c r="X939" s="358"/>
      <c r="Y939" s="358"/>
      <c r="Z939" s="358"/>
      <c r="AA939" s="358"/>
      <c r="AB939" s="358"/>
      <c r="AC939" s="358"/>
      <c r="AD939" s="358"/>
      <c r="AE939" s="358"/>
      <c r="AF939" s="358"/>
      <c r="AG939" s="358"/>
      <c r="AH939" s="358"/>
      <c r="AI939" s="358"/>
      <c r="AJ939" s="358"/>
    </row>
    <row r="940" spans="1:36" ht="13.5" customHeight="1">
      <c r="A940" s="358"/>
      <c r="B940" s="358"/>
      <c r="C940" s="358"/>
      <c r="D940" s="358"/>
      <c r="E940" s="274"/>
      <c r="F940" s="358"/>
      <c r="G940" s="358"/>
      <c r="H940" s="358"/>
      <c r="I940" s="358"/>
      <c r="J940" s="358"/>
      <c r="K940" s="358"/>
      <c r="L940" s="358"/>
      <c r="M940" s="358"/>
      <c r="N940" s="358"/>
      <c r="O940" s="358"/>
      <c r="P940" s="358"/>
      <c r="Q940" s="358"/>
      <c r="R940" s="358"/>
      <c r="S940" s="358"/>
      <c r="T940" s="358"/>
      <c r="U940" s="358"/>
      <c r="V940" s="358"/>
      <c r="W940" s="358"/>
      <c r="X940" s="358"/>
      <c r="Y940" s="358"/>
      <c r="Z940" s="358"/>
      <c r="AA940" s="358"/>
      <c r="AB940" s="358"/>
      <c r="AC940" s="358"/>
      <c r="AD940" s="358"/>
      <c r="AE940" s="358"/>
      <c r="AF940" s="358"/>
      <c r="AG940" s="358"/>
      <c r="AH940" s="358"/>
      <c r="AI940" s="358"/>
      <c r="AJ940" s="358"/>
    </row>
    <row r="941" spans="1:36" ht="13.5" customHeight="1">
      <c r="A941" s="358"/>
      <c r="B941" s="358"/>
      <c r="C941" s="358"/>
      <c r="D941" s="358"/>
      <c r="E941" s="274"/>
      <c r="F941" s="358"/>
      <c r="G941" s="358"/>
      <c r="H941" s="358"/>
      <c r="I941" s="358"/>
      <c r="J941" s="358"/>
      <c r="K941" s="358"/>
      <c r="L941" s="358"/>
      <c r="M941" s="358"/>
      <c r="N941" s="358"/>
      <c r="O941" s="358"/>
      <c r="P941" s="358"/>
      <c r="Q941" s="358"/>
      <c r="R941" s="358"/>
      <c r="S941" s="358"/>
      <c r="T941" s="358"/>
      <c r="U941" s="358"/>
      <c r="V941" s="358"/>
      <c r="W941" s="358"/>
      <c r="X941" s="358"/>
      <c r="Y941" s="358"/>
      <c r="Z941" s="358"/>
      <c r="AA941" s="358"/>
      <c r="AB941" s="358"/>
      <c r="AC941" s="358"/>
      <c r="AD941" s="358"/>
      <c r="AE941" s="358"/>
      <c r="AF941" s="358"/>
      <c r="AG941" s="358"/>
      <c r="AH941" s="358"/>
      <c r="AI941" s="358"/>
      <c r="AJ941" s="358"/>
    </row>
    <row r="942" spans="1:36" ht="13.5" customHeight="1">
      <c r="A942" s="358"/>
      <c r="B942" s="358"/>
      <c r="C942" s="358"/>
      <c r="D942" s="358"/>
      <c r="E942" s="274"/>
      <c r="F942" s="358"/>
      <c r="G942" s="358"/>
      <c r="H942" s="358"/>
      <c r="I942" s="358"/>
      <c r="J942" s="358"/>
      <c r="K942" s="358"/>
      <c r="L942" s="358"/>
      <c r="M942" s="358"/>
      <c r="N942" s="358"/>
      <c r="O942" s="358"/>
      <c r="P942" s="358"/>
      <c r="Q942" s="358"/>
      <c r="R942" s="358"/>
      <c r="S942" s="358"/>
      <c r="T942" s="358"/>
      <c r="U942" s="358"/>
      <c r="V942" s="358"/>
      <c r="W942" s="358"/>
      <c r="X942" s="358"/>
      <c r="Y942" s="358"/>
      <c r="Z942" s="358"/>
      <c r="AA942" s="358"/>
      <c r="AB942" s="358"/>
      <c r="AC942" s="358"/>
      <c r="AD942" s="358"/>
      <c r="AE942" s="358"/>
      <c r="AF942" s="358"/>
      <c r="AG942" s="358"/>
      <c r="AH942" s="358"/>
      <c r="AI942" s="358"/>
      <c r="AJ942" s="358"/>
    </row>
    <row r="943" spans="1:36" ht="13.5" customHeight="1">
      <c r="A943" s="358"/>
      <c r="B943" s="358"/>
      <c r="C943" s="358"/>
      <c r="D943" s="358"/>
      <c r="E943" s="274"/>
      <c r="F943" s="358"/>
      <c r="G943" s="358"/>
      <c r="H943" s="358"/>
      <c r="I943" s="358"/>
      <c r="J943" s="358"/>
      <c r="K943" s="358"/>
      <c r="L943" s="358"/>
      <c r="M943" s="358"/>
      <c r="N943" s="358"/>
      <c r="O943" s="358"/>
      <c r="P943" s="358"/>
      <c r="Q943" s="358"/>
      <c r="R943" s="358"/>
      <c r="S943" s="358"/>
      <c r="T943" s="358"/>
      <c r="U943" s="358"/>
      <c r="V943" s="358"/>
      <c r="W943" s="358"/>
      <c r="X943" s="358"/>
      <c r="Y943" s="358"/>
      <c r="Z943" s="358"/>
      <c r="AA943" s="358"/>
      <c r="AB943" s="358"/>
      <c r="AC943" s="358"/>
      <c r="AD943" s="358"/>
      <c r="AE943" s="358"/>
      <c r="AF943" s="358"/>
      <c r="AG943" s="358"/>
      <c r="AH943" s="358"/>
      <c r="AI943" s="358"/>
      <c r="AJ943" s="358"/>
    </row>
    <row r="944" spans="1:36" ht="13.5" customHeight="1">
      <c r="A944" s="358"/>
      <c r="B944" s="358"/>
      <c r="C944" s="358"/>
      <c r="D944" s="358"/>
      <c r="E944" s="274"/>
      <c r="F944" s="358"/>
      <c r="G944" s="358"/>
      <c r="H944" s="358"/>
      <c r="I944" s="358"/>
      <c r="J944" s="358"/>
      <c r="K944" s="358"/>
      <c r="L944" s="358"/>
      <c r="M944" s="358"/>
      <c r="N944" s="358"/>
      <c r="O944" s="358"/>
      <c r="P944" s="358"/>
      <c r="Q944" s="358"/>
      <c r="R944" s="358"/>
      <c r="S944" s="358"/>
      <c r="T944" s="358"/>
      <c r="U944" s="358"/>
      <c r="V944" s="358"/>
      <c r="W944" s="358"/>
      <c r="X944" s="358"/>
      <c r="Y944" s="358"/>
      <c r="Z944" s="358"/>
      <c r="AA944" s="358"/>
      <c r="AB944" s="358"/>
      <c r="AC944" s="358"/>
      <c r="AD944" s="358"/>
      <c r="AE944" s="358"/>
      <c r="AF944" s="358"/>
      <c r="AG944" s="358"/>
      <c r="AH944" s="358"/>
      <c r="AI944" s="358"/>
      <c r="AJ944" s="358"/>
    </row>
    <row r="945" spans="1:36" ht="13.5" customHeight="1">
      <c r="A945" s="358"/>
      <c r="B945" s="358"/>
      <c r="C945" s="358"/>
      <c r="D945" s="358"/>
      <c r="E945" s="274"/>
      <c r="F945" s="358"/>
      <c r="G945" s="358"/>
      <c r="H945" s="358"/>
      <c r="I945" s="358"/>
      <c r="J945" s="358"/>
      <c r="K945" s="358"/>
      <c r="L945" s="358"/>
      <c r="M945" s="358"/>
      <c r="N945" s="358"/>
      <c r="O945" s="358"/>
      <c r="P945" s="358"/>
      <c r="Q945" s="358"/>
      <c r="R945" s="358"/>
      <c r="S945" s="358"/>
      <c r="T945" s="358"/>
      <c r="U945" s="358"/>
      <c r="V945" s="358"/>
      <c r="W945" s="358"/>
      <c r="X945" s="358"/>
      <c r="Y945" s="358"/>
      <c r="Z945" s="358"/>
      <c r="AA945" s="358"/>
      <c r="AB945" s="358"/>
      <c r="AC945" s="358"/>
      <c r="AD945" s="358"/>
      <c r="AE945" s="358"/>
      <c r="AF945" s="358"/>
      <c r="AG945" s="358"/>
      <c r="AH945" s="358"/>
      <c r="AI945" s="358"/>
      <c r="AJ945" s="358"/>
    </row>
    <row r="946" spans="1:36" ht="13.5" customHeight="1">
      <c r="A946" s="358"/>
      <c r="B946" s="358"/>
      <c r="C946" s="358"/>
      <c r="D946" s="358"/>
      <c r="E946" s="274"/>
      <c r="F946" s="358"/>
      <c r="G946" s="358"/>
      <c r="H946" s="358"/>
      <c r="I946" s="358"/>
      <c r="J946" s="358"/>
      <c r="K946" s="358"/>
      <c r="L946" s="358"/>
      <c r="M946" s="358"/>
      <c r="N946" s="358"/>
      <c r="O946" s="358"/>
      <c r="P946" s="358"/>
      <c r="Q946" s="358"/>
      <c r="R946" s="358"/>
      <c r="S946" s="358"/>
      <c r="T946" s="358"/>
      <c r="U946" s="358"/>
      <c r="V946" s="358"/>
      <c r="W946" s="358"/>
      <c r="X946" s="358"/>
      <c r="Y946" s="358"/>
      <c r="Z946" s="358"/>
      <c r="AA946" s="358"/>
      <c r="AB946" s="358"/>
      <c r="AC946" s="358"/>
      <c r="AD946" s="358"/>
      <c r="AE946" s="358"/>
      <c r="AF946" s="358"/>
      <c r="AG946" s="358"/>
      <c r="AH946" s="358"/>
      <c r="AI946" s="358"/>
      <c r="AJ946" s="358"/>
    </row>
    <row r="947" spans="1:36" ht="13.5" customHeight="1">
      <c r="A947" s="358"/>
      <c r="B947" s="358"/>
      <c r="C947" s="358"/>
      <c r="D947" s="358"/>
      <c r="E947" s="274"/>
      <c r="F947" s="358"/>
      <c r="G947" s="358"/>
      <c r="H947" s="358"/>
      <c r="I947" s="358"/>
      <c r="J947" s="358"/>
      <c r="K947" s="358"/>
      <c r="L947" s="358"/>
      <c r="M947" s="358"/>
      <c r="N947" s="358"/>
      <c r="O947" s="358"/>
      <c r="P947" s="358"/>
      <c r="Q947" s="358"/>
      <c r="R947" s="358"/>
      <c r="S947" s="358"/>
      <c r="T947" s="358"/>
      <c r="U947" s="358"/>
      <c r="V947" s="358"/>
      <c r="W947" s="358"/>
      <c r="X947" s="358"/>
      <c r="Y947" s="358"/>
      <c r="Z947" s="358"/>
      <c r="AA947" s="358"/>
      <c r="AB947" s="358"/>
      <c r="AC947" s="358"/>
      <c r="AD947" s="358"/>
      <c r="AE947" s="358"/>
      <c r="AF947" s="358"/>
      <c r="AG947" s="358"/>
      <c r="AH947" s="358"/>
      <c r="AI947" s="358"/>
      <c r="AJ947" s="358"/>
    </row>
    <row r="948" spans="1:36" ht="13.5" customHeight="1">
      <c r="A948" s="358"/>
      <c r="B948" s="358"/>
      <c r="C948" s="358"/>
      <c r="D948" s="358"/>
      <c r="E948" s="274"/>
      <c r="F948" s="358"/>
      <c r="G948" s="358"/>
      <c r="H948" s="358"/>
      <c r="I948" s="358"/>
      <c r="J948" s="358"/>
      <c r="K948" s="358"/>
      <c r="L948" s="358"/>
      <c r="M948" s="358"/>
      <c r="N948" s="358"/>
      <c r="O948" s="358"/>
      <c r="P948" s="358"/>
      <c r="Q948" s="358"/>
      <c r="R948" s="358"/>
      <c r="S948" s="358"/>
      <c r="T948" s="358"/>
      <c r="U948" s="358"/>
      <c r="V948" s="358"/>
      <c r="W948" s="358"/>
      <c r="X948" s="358"/>
      <c r="Y948" s="358"/>
      <c r="Z948" s="358"/>
      <c r="AA948" s="358"/>
      <c r="AB948" s="358"/>
      <c r="AC948" s="358"/>
      <c r="AD948" s="358"/>
      <c r="AE948" s="358"/>
      <c r="AF948" s="358"/>
      <c r="AG948" s="358"/>
      <c r="AH948" s="358"/>
      <c r="AI948" s="358"/>
      <c r="AJ948" s="358"/>
    </row>
    <row r="949" spans="1:36" ht="13.5" customHeight="1">
      <c r="A949" s="358"/>
      <c r="B949" s="358"/>
      <c r="C949" s="358"/>
      <c r="D949" s="358"/>
      <c r="E949" s="274"/>
      <c r="F949" s="358"/>
      <c r="G949" s="358"/>
      <c r="H949" s="358"/>
      <c r="I949" s="358"/>
      <c r="J949" s="358"/>
      <c r="K949" s="358"/>
      <c r="L949" s="358"/>
      <c r="M949" s="358"/>
      <c r="N949" s="358"/>
      <c r="O949" s="358"/>
      <c r="P949" s="358"/>
      <c r="Q949" s="358"/>
      <c r="R949" s="358"/>
      <c r="S949" s="358"/>
      <c r="T949" s="358"/>
      <c r="U949" s="358"/>
      <c r="V949" s="358"/>
      <c r="W949" s="358"/>
      <c r="X949" s="358"/>
      <c r="Y949" s="358"/>
      <c r="Z949" s="358"/>
      <c r="AA949" s="358"/>
      <c r="AB949" s="358"/>
      <c r="AC949" s="358"/>
      <c r="AD949" s="358"/>
      <c r="AE949" s="358"/>
      <c r="AF949" s="358"/>
      <c r="AG949" s="358"/>
      <c r="AH949" s="358"/>
      <c r="AI949" s="358"/>
      <c r="AJ949" s="358"/>
    </row>
    <row r="950" spans="1:36" ht="13.5" customHeight="1">
      <c r="A950" s="358"/>
      <c r="B950" s="358"/>
      <c r="C950" s="358"/>
      <c r="D950" s="358"/>
      <c r="E950" s="274"/>
      <c r="F950" s="358"/>
      <c r="G950" s="358"/>
      <c r="H950" s="358"/>
      <c r="I950" s="358"/>
      <c r="J950" s="358"/>
      <c r="K950" s="358"/>
      <c r="L950" s="358"/>
      <c r="M950" s="358"/>
      <c r="N950" s="358"/>
      <c r="O950" s="358"/>
      <c r="P950" s="358"/>
      <c r="Q950" s="358"/>
      <c r="R950" s="358"/>
      <c r="S950" s="358"/>
      <c r="T950" s="358"/>
      <c r="U950" s="358"/>
      <c r="V950" s="358"/>
      <c r="W950" s="358"/>
      <c r="X950" s="358"/>
      <c r="Y950" s="358"/>
      <c r="Z950" s="358"/>
      <c r="AA950" s="358"/>
      <c r="AB950" s="358"/>
      <c r="AC950" s="358"/>
      <c r="AD950" s="358"/>
      <c r="AE950" s="358"/>
      <c r="AF950" s="358"/>
      <c r="AG950" s="358"/>
      <c r="AH950" s="358"/>
      <c r="AI950" s="358"/>
      <c r="AJ950" s="358"/>
    </row>
    <row r="951" spans="1:36" ht="13.5" customHeight="1">
      <c r="A951" s="358"/>
      <c r="B951" s="358"/>
      <c r="C951" s="358"/>
      <c r="D951" s="358"/>
      <c r="E951" s="274"/>
      <c r="F951" s="358"/>
      <c r="G951" s="358"/>
      <c r="H951" s="358"/>
      <c r="I951" s="358"/>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row>
    <row r="952" spans="1:36" ht="13.5" customHeight="1">
      <c r="A952" s="358"/>
      <c r="B952" s="358"/>
      <c r="C952" s="358"/>
      <c r="D952" s="358"/>
      <c r="E952" s="274"/>
      <c r="F952" s="358"/>
      <c r="G952" s="358"/>
      <c r="H952" s="358"/>
      <c r="I952" s="358"/>
      <c r="J952" s="358"/>
      <c r="K952" s="358"/>
      <c r="L952" s="358"/>
      <c r="M952" s="358"/>
      <c r="N952" s="358"/>
      <c r="O952" s="358"/>
      <c r="P952" s="358"/>
      <c r="Q952" s="358"/>
      <c r="R952" s="358"/>
      <c r="S952" s="358"/>
      <c r="T952" s="358"/>
      <c r="U952" s="358"/>
      <c r="V952" s="358"/>
      <c r="W952" s="358"/>
      <c r="X952" s="358"/>
      <c r="Y952" s="358"/>
      <c r="Z952" s="358"/>
      <c r="AA952" s="358"/>
      <c r="AB952" s="358"/>
      <c r="AC952" s="358"/>
      <c r="AD952" s="358"/>
      <c r="AE952" s="358"/>
      <c r="AF952" s="358"/>
      <c r="AG952" s="358"/>
      <c r="AH952" s="358"/>
      <c r="AI952" s="358"/>
      <c r="AJ952" s="358"/>
    </row>
    <row r="953" spans="1:36" ht="13.5" customHeight="1">
      <c r="A953" s="358"/>
      <c r="B953" s="358"/>
      <c r="C953" s="358"/>
      <c r="D953" s="358"/>
      <c r="E953" s="274"/>
      <c r="F953" s="358"/>
      <c r="G953" s="358"/>
      <c r="H953" s="358"/>
      <c r="I953" s="358"/>
      <c r="J953" s="358"/>
      <c r="K953" s="358"/>
      <c r="L953" s="358"/>
      <c r="M953" s="358"/>
      <c r="N953" s="358"/>
      <c r="O953" s="358"/>
      <c r="P953" s="358"/>
      <c r="Q953" s="358"/>
      <c r="R953" s="358"/>
      <c r="S953" s="358"/>
      <c r="T953" s="358"/>
      <c r="U953" s="358"/>
      <c r="V953" s="358"/>
      <c r="W953" s="358"/>
      <c r="X953" s="358"/>
      <c r="Y953" s="358"/>
      <c r="Z953" s="358"/>
      <c r="AA953" s="358"/>
      <c r="AB953" s="358"/>
      <c r="AC953" s="358"/>
      <c r="AD953" s="358"/>
      <c r="AE953" s="358"/>
      <c r="AF953" s="358"/>
      <c r="AG953" s="358"/>
      <c r="AH953" s="358"/>
      <c r="AI953" s="358"/>
      <c r="AJ953" s="358"/>
    </row>
    <row r="954" spans="1:36" ht="13.5" customHeight="1">
      <c r="A954" s="358"/>
      <c r="B954" s="358"/>
      <c r="C954" s="358"/>
      <c r="D954" s="358"/>
      <c r="E954" s="274"/>
      <c r="F954" s="358"/>
      <c r="G954" s="358"/>
      <c r="H954" s="358"/>
      <c r="I954" s="358"/>
      <c r="J954" s="358"/>
      <c r="K954" s="358"/>
      <c r="L954" s="358"/>
      <c r="M954" s="358"/>
      <c r="N954" s="358"/>
      <c r="O954" s="358"/>
      <c r="P954" s="358"/>
      <c r="Q954" s="358"/>
      <c r="R954" s="358"/>
      <c r="S954" s="358"/>
      <c r="T954" s="358"/>
      <c r="U954" s="358"/>
      <c r="V954" s="358"/>
      <c r="W954" s="358"/>
      <c r="X954" s="358"/>
      <c r="Y954" s="358"/>
      <c r="Z954" s="358"/>
      <c r="AA954" s="358"/>
      <c r="AB954" s="358"/>
      <c r="AC954" s="358"/>
      <c r="AD954" s="358"/>
      <c r="AE954" s="358"/>
      <c r="AF954" s="358"/>
      <c r="AG954" s="358"/>
      <c r="AH954" s="358"/>
      <c r="AI954" s="358"/>
      <c r="AJ954" s="358"/>
    </row>
    <row r="955" spans="1:36" ht="13.5" customHeight="1">
      <c r="A955" s="358"/>
      <c r="B955" s="358"/>
      <c r="C955" s="358"/>
      <c r="D955" s="358"/>
      <c r="E955" s="274"/>
      <c r="F955" s="358"/>
      <c r="G955" s="358"/>
      <c r="H955" s="358"/>
      <c r="I955" s="358"/>
      <c r="J955" s="358"/>
      <c r="K955" s="358"/>
      <c r="L955" s="358"/>
      <c r="M955" s="358"/>
      <c r="N955" s="358"/>
      <c r="O955" s="358"/>
      <c r="P955" s="358"/>
      <c r="Q955" s="358"/>
      <c r="R955" s="358"/>
      <c r="S955" s="358"/>
      <c r="T955" s="358"/>
      <c r="U955" s="358"/>
      <c r="V955" s="358"/>
      <c r="W955" s="358"/>
      <c r="X955" s="358"/>
      <c r="Y955" s="358"/>
      <c r="Z955" s="358"/>
      <c r="AA955" s="358"/>
      <c r="AB955" s="358"/>
      <c r="AC955" s="358"/>
      <c r="AD955" s="358"/>
      <c r="AE955" s="358"/>
      <c r="AF955" s="358"/>
      <c r="AG955" s="358"/>
      <c r="AH955" s="358"/>
      <c r="AI955" s="358"/>
      <c r="AJ955" s="358"/>
    </row>
    <row r="956" spans="1:36" ht="13.5" customHeight="1">
      <c r="A956" s="358"/>
      <c r="B956" s="358"/>
      <c r="C956" s="358"/>
      <c r="D956" s="358"/>
      <c r="E956" s="274"/>
      <c r="F956" s="358"/>
      <c r="G956" s="358"/>
      <c r="H956" s="358"/>
      <c r="I956" s="358"/>
      <c r="J956" s="358"/>
      <c r="K956" s="358"/>
      <c r="L956" s="358"/>
      <c r="M956" s="358"/>
      <c r="N956" s="358"/>
      <c r="O956" s="358"/>
      <c r="P956" s="358"/>
      <c r="Q956" s="358"/>
      <c r="R956" s="358"/>
      <c r="S956" s="358"/>
      <c r="T956" s="358"/>
      <c r="U956" s="358"/>
      <c r="V956" s="358"/>
      <c r="W956" s="358"/>
      <c r="X956" s="358"/>
      <c r="Y956" s="358"/>
      <c r="Z956" s="358"/>
      <c r="AA956" s="358"/>
      <c r="AB956" s="358"/>
      <c r="AC956" s="358"/>
      <c r="AD956" s="358"/>
      <c r="AE956" s="358"/>
      <c r="AF956" s="358"/>
      <c r="AG956" s="358"/>
      <c r="AH956" s="358"/>
      <c r="AI956" s="358"/>
      <c r="AJ956" s="358"/>
    </row>
    <row r="957" spans="1:36" ht="13.5" customHeight="1">
      <c r="A957" s="358"/>
      <c r="B957" s="358"/>
      <c r="C957" s="358"/>
      <c r="D957" s="358"/>
      <c r="E957" s="274"/>
      <c r="F957" s="358"/>
      <c r="G957" s="358"/>
      <c r="H957" s="358"/>
      <c r="I957" s="358"/>
      <c r="J957" s="358"/>
      <c r="K957" s="358"/>
      <c r="L957" s="358"/>
      <c r="M957" s="358"/>
      <c r="N957" s="358"/>
      <c r="O957" s="358"/>
      <c r="P957" s="358"/>
      <c r="Q957" s="358"/>
      <c r="R957" s="358"/>
      <c r="S957" s="358"/>
      <c r="T957" s="358"/>
      <c r="U957" s="358"/>
      <c r="V957" s="358"/>
      <c r="W957" s="358"/>
      <c r="X957" s="358"/>
      <c r="Y957" s="358"/>
      <c r="Z957" s="358"/>
      <c r="AA957" s="358"/>
      <c r="AB957" s="358"/>
      <c r="AC957" s="358"/>
      <c r="AD957" s="358"/>
      <c r="AE957" s="358"/>
      <c r="AF957" s="358"/>
      <c r="AG957" s="358"/>
      <c r="AH957" s="358"/>
      <c r="AI957" s="358"/>
      <c r="AJ957" s="358"/>
    </row>
    <row r="958" spans="1:36" ht="13.5" customHeight="1">
      <c r="A958" s="358"/>
      <c r="B958" s="358"/>
      <c r="C958" s="358"/>
      <c r="D958" s="358"/>
      <c r="E958" s="274"/>
      <c r="F958" s="358"/>
      <c r="G958" s="358"/>
      <c r="H958" s="358"/>
      <c r="I958" s="358"/>
      <c r="J958" s="358"/>
      <c r="K958" s="358"/>
      <c r="L958" s="358"/>
      <c r="M958" s="358"/>
      <c r="N958" s="358"/>
      <c r="O958" s="358"/>
      <c r="P958" s="358"/>
      <c r="Q958" s="358"/>
      <c r="R958" s="358"/>
      <c r="S958" s="358"/>
      <c r="T958" s="358"/>
      <c r="U958" s="358"/>
      <c r="V958" s="358"/>
      <c r="W958" s="358"/>
      <c r="X958" s="358"/>
      <c r="Y958" s="358"/>
      <c r="Z958" s="358"/>
      <c r="AA958" s="358"/>
      <c r="AB958" s="358"/>
      <c r="AC958" s="358"/>
      <c r="AD958" s="358"/>
      <c r="AE958" s="358"/>
      <c r="AF958" s="358"/>
      <c r="AG958" s="358"/>
      <c r="AH958" s="358"/>
      <c r="AI958" s="358"/>
      <c r="AJ958" s="358"/>
    </row>
    <row r="959" spans="1:36" ht="13.5" customHeight="1">
      <c r="A959" s="358"/>
      <c r="B959" s="358"/>
      <c r="C959" s="358"/>
      <c r="D959" s="358"/>
      <c r="E959" s="274"/>
      <c r="F959" s="358"/>
      <c r="G959" s="358"/>
      <c r="H959" s="358"/>
      <c r="I959" s="358"/>
      <c r="J959" s="358"/>
      <c r="K959" s="358"/>
      <c r="L959" s="358"/>
      <c r="M959" s="358"/>
      <c r="N959" s="358"/>
      <c r="O959" s="358"/>
      <c r="P959" s="358"/>
      <c r="Q959" s="358"/>
      <c r="R959" s="358"/>
      <c r="S959" s="358"/>
      <c r="T959" s="358"/>
      <c r="U959" s="358"/>
      <c r="V959" s="358"/>
      <c r="W959" s="358"/>
      <c r="X959" s="358"/>
      <c r="Y959" s="358"/>
      <c r="Z959" s="358"/>
      <c r="AA959" s="358"/>
      <c r="AB959" s="358"/>
      <c r="AC959" s="358"/>
      <c r="AD959" s="358"/>
      <c r="AE959" s="358"/>
      <c r="AF959" s="358"/>
      <c r="AG959" s="358"/>
      <c r="AH959" s="358"/>
      <c r="AI959" s="358"/>
      <c r="AJ959" s="358"/>
    </row>
    <row r="960" spans="1:36" ht="13.5" customHeight="1">
      <c r="A960" s="358"/>
      <c r="B960" s="358"/>
      <c r="C960" s="358"/>
      <c r="D960" s="358"/>
      <c r="E960" s="274"/>
      <c r="F960" s="358"/>
      <c r="G960" s="358"/>
      <c r="H960" s="358"/>
      <c r="I960" s="358"/>
      <c r="J960" s="358"/>
      <c r="K960" s="358"/>
      <c r="L960" s="358"/>
      <c r="M960" s="358"/>
      <c r="N960" s="358"/>
      <c r="O960" s="358"/>
      <c r="P960" s="358"/>
      <c r="Q960" s="358"/>
      <c r="R960" s="358"/>
      <c r="S960" s="358"/>
      <c r="T960" s="358"/>
      <c r="U960" s="358"/>
      <c r="V960" s="358"/>
      <c r="W960" s="358"/>
      <c r="X960" s="358"/>
      <c r="Y960" s="358"/>
      <c r="Z960" s="358"/>
      <c r="AA960" s="358"/>
      <c r="AB960" s="358"/>
      <c r="AC960" s="358"/>
      <c r="AD960" s="358"/>
      <c r="AE960" s="358"/>
      <c r="AF960" s="358"/>
      <c r="AG960" s="358"/>
      <c r="AH960" s="358"/>
      <c r="AI960" s="358"/>
      <c r="AJ960" s="358"/>
    </row>
    <row r="961" spans="1:36" ht="13.5" customHeight="1">
      <c r="A961" s="358"/>
      <c r="B961" s="358"/>
      <c r="C961" s="358"/>
      <c r="D961" s="358"/>
      <c r="E961" s="274"/>
      <c r="F961" s="358"/>
      <c r="G961" s="358"/>
      <c r="H961" s="358"/>
      <c r="I961" s="358"/>
      <c r="J961" s="358"/>
      <c r="K961" s="358"/>
      <c r="L961" s="358"/>
      <c r="M961" s="358"/>
      <c r="N961" s="358"/>
      <c r="O961" s="358"/>
      <c r="P961" s="358"/>
      <c r="Q961" s="358"/>
      <c r="R961" s="358"/>
      <c r="S961" s="358"/>
      <c r="T961" s="358"/>
      <c r="U961" s="358"/>
      <c r="V961" s="358"/>
      <c r="W961" s="358"/>
      <c r="X961" s="358"/>
      <c r="Y961" s="358"/>
      <c r="Z961" s="358"/>
      <c r="AA961" s="358"/>
      <c r="AB961" s="358"/>
      <c r="AC961" s="358"/>
      <c r="AD961" s="358"/>
      <c r="AE961" s="358"/>
      <c r="AF961" s="358"/>
      <c r="AG961" s="358"/>
      <c r="AH961" s="358"/>
      <c r="AI961" s="358"/>
      <c r="AJ961" s="358"/>
    </row>
    <row r="962" spans="1:36" ht="13.5" customHeight="1">
      <c r="A962" s="358"/>
      <c r="B962" s="358"/>
      <c r="C962" s="358"/>
      <c r="D962" s="358"/>
      <c r="E962" s="274"/>
      <c r="F962" s="358"/>
      <c r="G962" s="358"/>
      <c r="H962" s="358"/>
      <c r="I962" s="358"/>
      <c r="J962" s="358"/>
      <c r="K962" s="358"/>
      <c r="L962" s="358"/>
      <c r="M962" s="358"/>
      <c r="N962" s="358"/>
      <c r="O962" s="358"/>
      <c r="P962" s="358"/>
      <c r="Q962" s="358"/>
      <c r="R962" s="358"/>
      <c r="S962" s="358"/>
      <c r="T962" s="358"/>
      <c r="U962" s="358"/>
      <c r="V962" s="358"/>
      <c r="W962" s="358"/>
      <c r="X962" s="358"/>
      <c r="Y962" s="358"/>
      <c r="Z962" s="358"/>
      <c r="AA962" s="358"/>
      <c r="AB962" s="358"/>
      <c r="AC962" s="358"/>
      <c r="AD962" s="358"/>
      <c r="AE962" s="358"/>
      <c r="AF962" s="358"/>
      <c r="AG962" s="358"/>
      <c r="AH962" s="358"/>
      <c r="AI962" s="358"/>
      <c r="AJ962" s="358"/>
    </row>
    <row r="963" spans="1:36" ht="13.5" customHeight="1">
      <c r="A963" s="358"/>
      <c r="B963" s="358"/>
      <c r="C963" s="358"/>
      <c r="D963" s="358"/>
      <c r="E963" s="274"/>
      <c r="F963" s="358"/>
      <c r="G963" s="358"/>
      <c r="H963" s="358"/>
      <c r="I963" s="358"/>
      <c r="J963" s="358"/>
      <c r="K963" s="358"/>
      <c r="L963" s="358"/>
      <c r="M963" s="358"/>
      <c r="N963" s="358"/>
      <c r="O963" s="358"/>
      <c r="P963" s="358"/>
      <c r="Q963" s="358"/>
      <c r="R963" s="358"/>
      <c r="S963" s="358"/>
      <c r="T963" s="358"/>
      <c r="U963" s="358"/>
      <c r="V963" s="358"/>
      <c r="W963" s="358"/>
      <c r="X963" s="358"/>
      <c r="Y963" s="358"/>
      <c r="Z963" s="358"/>
      <c r="AA963" s="358"/>
      <c r="AB963" s="358"/>
      <c r="AC963" s="358"/>
      <c r="AD963" s="358"/>
      <c r="AE963" s="358"/>
      <c r="AF963" s="358"/>
      <c r="AG963" s="358"/>
      <c r="AH963" s="358"/>
      <c r="AI963" s="358"/>
      <c r="AJ963" s="358"/>
    </row>
    <row r="964" spans="1:36" ht="13.5" customHeight="1">
      <c r="A964" s="358"/>
      <c r="B964" s="358"/>
      <c r="C964" s="358"/>
      <c r="D964" s="358"/>
      <c r="E964" s="274"/>
      <c r="F964" s="358"/>
      <c r="G964" s="358"/>
      <c r="H964" s="358"/>
      <c r="I964" s="358"/>
      <c r="J964" s="358"/>
      <c r="K964" s="358"/>
      <c r="L964" s="358"/>
      <c r="M964" s="358"/>
      <c r="N964" s="358"/>
      <c r="O964" s="358"/>
      <c r="P964" s="358"/>
      <c r="Q964" s="358"/>
      <c r="R964" s="358"/>
      <c r="S964" s="358"/>
      <c r="T964" s="358"/>
      <c r="U964" s="358"/>
      <c r="V964" s="358"/>
      <c r="W964" s="358"/>
      <c r="X964" s="358"/>
      <c r="Y964" s="358"/>
      <c r="Z964" s="358"/>
      <c r="AA964" s="358"/>
      <c r="AB964" s="358"/>
      <c r="AC964" s="358"/>
      <c r="AD964" s="358"/>
      <c r="AE964" s="358"/>
      <c r="AF964" s="358"/>
      <c r="AG964" s="358"/>
      <c r="AH964" s="358"/>
      <c r="AI964" s="358"/>
      <c r="AJ964" s="358"/>
    </row>
    <row r="965" spans="1:36" ht="13.5" customHeight="1">
      <c r="A965" s="358"/>
      <c r="B965" s="358"/>
      <c r="C965" s="358"/>
      <c r="D965" s="358"/>
      <c r="E965" s="274"/>
      <c r="F965" s="358"/>
      <c r="G965" s="358"/>
      <c r="H965" s="358"/>
      <c r="I965" s="358"/>
      <c r="J965" s="358"/>
      <c r="K965" s="358"/>
      <c r="L965" s="358"/>
      <c r="M965" s="358"/>
      <c r="N965" s="358"/>
      <c r="O965" s="358"/>
      <c r="P965" s="358"/>
      <c r="Q965" s="358"/>
      <c r="R965" s="358"/>
      <c r="S965" s="358"/>
      <c r="T965" s="358"/>
      <c r="U965" s="358"/>
      <c r="V965" s="358"/>
      <c r="W965" s="358"/>
      <c r="X965" s="358"/>
      <c r="Y965" s="358"/>
      <c r="Z965" s="358"/>
      <c r="AA965" s="358"/>
      <c r="AB965" s="358"/>
      <c r="AC965" s="358"/>
      <c r="AD965" s="358"/>
      <c r="AE965" s="358"/>
      <c r="AF965" s="358"/>
      <c r="AG965" s="358"/>
      <c r="AH965" s="358"/>
      <c r="AI965" s="358"/>
      <c r="AJ965" s="358"/>
    </row>
    <row r="966" spans="1:36" ht="13.5" customHeight="1">
      <c r="A966" s="358"/>
      <c r="B966" s="358"/>
      <c r="C966" s="358"/>
      <c r="D966" s="358"/>
      <c r="E966" s="274"/>
      <c r="F966" s="358"/>
      <c r="G966" s="358"/>
      <c r="H966" s="358"/>
      <c r="I966" s="358"/>
      <c r="J966" s="358"/>
      <c r="K966" s="358"/>
      <c r="L966" s="358"/>
      <c r="M966" s="358"/>
      <c r="N966" s="358"/>
      <c r="O966" s="358"/>
      <c r="P966" s="358"/>
      <c r="Q966" s="358"/>
      <c r="R966" s="358"/>
      <c r="S966" s="358"/>
      <c r="T966" s="358"/>
      <c r="U966" s="358"/>
      <c r="V966" s="358"/>
      <c r="W966" s="358"/>
      <c r="X966" s="358"/>
      <c r="Y966" s="358"/>
      <c r="Z966" s="358"/>
      <c r="AA966" s="358"/>
      <c r="AB966" s="358"/>
      <c r="AC966" s="358"/>
      <c r="AD966" s="358"/>
      <c r="AE966" s="358"/>
      <c r="AF966" s="358"/>
      <c r="AG966" s="358"/>
      <c r="AH966" s="358"/>
      <c r="AI966" s="358"/>
      <c r="AJ966" s="358"/>
    </row>
    <row r="967" spans="1:36" ht="13.5" customHeight="1">
      <c r="A967" s="358"/>
      <c r="B967" s="358"/>
      <c r="C967" s="358"/>
      <c r="D967" s="358"/>
      <c r="E967" s="274"/>
      <c r="F967" s="358"/>
      <c r="G967" s="358"/>
      <c r="H967" s="358"/>
      <c r="I967" s="358"/>
      <c r="J967" s="358"/>
      <c r="K967" s="358"/>
      <c r="L967" s="358"/>
      <c r="M967" s="358"/>
      <c r="N967" s="358"/>
      <c r="O967" s="358"/>
      <c r="P967" s="358"/>
      <c r="Q967" s="358"/>
      <c r="R967" s="358"/>
      <c r="S967" s="358"/>
      <c r="T967" s="358"/>
      <c r="U967" s="358"/>
      <c r="V967" s="358"/>
      <c r="W967" s="358"/>
      <c r="X967" s="358"/>
      <c r="Y967" s="358"/>
      <c r="Z967" s="358"/>
      <c r="AA967" s="358"/>
      <c r="AB967" s="358"/>
      <c r="AC967" s="358"/>
      <c r="AD967" s="358"/>
      <c r="AE967" s="358"/>
      <c r="AF967" s="358"/>
      <c r="AG967" s="358"/>
      <c r="AH967" s="358"/>
      <c r="AI967" s="358"/>
      <c r="AJ967" s="358"/>
    </row>
    <row r="968" spans="1:36" ht="13.5" customHeight="1">
      <c r="A968" s="358"/>
      <c r="B968" s="358"/>
      <c r="C968" s="358"/>
      <c r="D968" s="358"/>
      <c r="E968" s="274"/>
      <c r="F968" s="358"/>
      <c r="G968" s="358"/>
      <c r="H968" s="358"/>
      <c r="I968" s="358"/>
      <c r="J968" s="358"/>
      <c r="K968" s="358"/>
      <c r="L968" s="358"/>
      <c r="M968" s="358"/>
      <c r="N968" s="358"/>
      <c r="O968" s="358"/>
      <c r="P968" s="358"/>
      <c r="Q968" s="358"/>
      <c r="R968" s="358"/>
      <c r="S968" s="358"/>
      <c r="T968" s="358"/>
      <c r="U968" s="358"/>
      <c r="V968" s="358"/>
      <c r="W968" s="358"/>
      <c r="X968" s="358"/>
      <c r="Y968" s="358"/>
      <c r="Z968" s="358"/>
      <c r="AA968" s="358"/>
      <c r="AB968" s="358"/>
      <c r="AC968" s="358"/>
      <c r="AD968" s="358"/>
      <c r="AE968" s="358"/>
      <c r="AF968" s="358"/>
      <c r="AG968" s="358"/>
      <c r="AH968" s="358"/>
      <c r="AI968" s="358"/>
      <c r="AJ968" s="358"/>
    </row>
    <row r="969" spans="1:36" ht="13.5" customHeight="1">
      <c r="A969" s="358"/>
      <c r="B969" s="358"/>
      <c r="C969" s="358"/>
      <c r="D969" s="358"/>
      <c r="E969" s="274"/>
      <c r="F969" s="358"/>
      <c r="G969" s="358"/>
      <c r="H969" s="358"/>
      <c r="I969" s="358"/>
      <c r="J969" s="358"/>
      <c r="K969" s="358"/>
      <c r="L969" s="358"/>
      <c r="M969" s="358"/>
      <c r="N969" s="358"/>
      <c r="O969" s="358"/>
      <c r="P969" s="358"/>
      <c r="Q969" s="358"/>
      <c r="R969" s="358"/>
      <c r="S969" s="358"/>
      <c r="T969" s="358"/>
      <c r="U969" s="358"/>
      <c r="V969" s="358"/>
      <c r="W969" s="358"/>
      <c r="X969" s="358"/>
      <c r="Y969" s="358"/>
      <c r="Z969" s="358"/>
      <c r="AA969" s="358"/>
      <c r="AB969" s="358"/>
      <c r="AC969" s="358"/>
      <c r="AD969" s="358"/>
      <c r="AE969" s="358"/>
      <c r="AF969" s="358"/>
      <c r="AG969" s="358"/>
      <c r="AH969" s="358"/>
      <c r="AI969" s="358"/>
      <c r="AJ969" s="358"/>
    </row>
    <row r="970" spans="1:36" ht="13.5" customHeight="1">
      <c r="A970" s="358"/>
      <c r="B970" s="358"/>
      <c r="C970" s="358"/>
      <c r="D970" s="358"/>
      <c r="E970" s="274"/>
      <c r="F970" s="358"/>
      <c r="G970" s="358"/>
      <c r="H970" s="358"/>
      <c r="I970" s="358"/>
      <c r="J970" s="358"/>
      <c r="K970" s="358"/>
      <c r="L970" s="358"/>
      <c r="M970" s="358"/>
      <c r="N970" s="358"/>
      <c r="O970" s="358"/>
      <c r="P970" s="358"/>
      <c r="Q970" s="358"/>
      <c r="R970" s="358"/>
      <c r="S970" s="358"/>
      <c r="T970" s="358"/>
      <c r="U970" s="358"/>
      <c r="V970" s="358"/>
      <c r="W970" s="358"/>
      <c r="X970" s="358"/>
      <c r="Y970" s="358"/>
      <c r="Z970" s="358"/>
      <c r="AA970" s="358"/>
      <c r="AB970" s="358"/>
      <c r="AC970" s="358"/>
      <c r="AD970" s="358"/>
      <c r="AE970" s="358"/>
      <c r="AF970" s="358"/>
      <c r="AG970" s="358"/>
      <c r="AH970" s="358"/>
      <c r="AI970" s="358"/>
      <c r="AJ970" s="358"/>
    </row>
    <row r="971" spans="1:36" ht="13.5" customHeight="1">
      <c r="A971" s="358"/>
      <c r="B971" s="358"/>
      <c r="C971" s="358"/>
      <c r="D971" s="358"/>
      <c r="E971" s="274"/>
      <c r="F971" s="358"/>
      <c r="G971" s="358"/>
      <c r="H971" s="358"/>
      <c r="I971" s="358"/>
      <c r="J971" s="358"/>
      <c r="K971" s="358"/>
      <c r="L971" s="358"/>
      <c r="M971" s="358"/>
      <c r="N971" s="358"/>
      <c r="O971" s="358"/>
      <c r="P971" s="358"/>
      <c r="Q971" s="358"/>
      <c r="R971" s="358"/>
      <c r="S971" s="358"/>
      <c r="T971" s="358"/>
      <c r="U971" s="358"/>
      <c r="V971" s="358"/>
      <c r="W971" s="358"/>
      <c r="X971" s="358"/>
      <c r="Y971" s="358"/>
      <c r="Z971" s="358"/>
      <c r="AA971" s="358"/>
      <c r="AB971" s="358"/>
      <c r="AC971" s="358"/>
      <c r="AD971" s="358"/>
      <c r="AE971" s="358"/>
      <c r="AF971" s="358"/>
      <c r="AG971" s="358"/>
      <c r="AH971" s="358"/>
      <c r="AI971" s="358"/>
      <c r="AJ971" s="358"/>
    </row>
    <row r="972" spans="1:36" ht="13.5" customHeight="1">
      <c r="A972" s="358"/>
      <c r="B972" s="358"/>
      <c r="C972" s="358"/>
      <c r="D972" s="358"/>
      <c r="E972" s="274"/>
      <c r="F972" s="358"/>
      <c r="G972" s="358"/>
      <c r="H972" s="358"/>
      <c r="I972" s="358"/>
      <c r="J972" s="358"/>
      <c r="K972" s="358"/>
      <c r="L972" s="358"/>
      <c r="M972" s="358"/>
      <c r="N972" s="358"/>
      <c r="O972" s="358"/>
      <c r="P972" s="358"/>
      <c r="Q972" s="358"/>
      <c r="R972" s="358"/>
      <c r="S972" s="358"/>
      <c r="T972" s="358"/>
      <c r="U972" s="358"/>
      <c r="V972" s="358"/>
      <c r="W972" s="358"/>
      <c r="X972" s="358"/>
      <c r="Y972" s="358"/>
      <c r="Z972" s="358"/>
      <c r="AA972" s="358"/>
      <c r="AB972" s="358"/>
      <c r="AC972" s="358"/>
      <c r="AD972" s="358"/>
      <c r="AE972" s="358"/>
      <c r="AF972" s="358"/>
      <c r="AG972" s="358"/>
      <c r="AH972" s="358"/>
      <c r="AI972" s="358"/>
      <c r="AJ972" s="358"/>
    </row>
    <row r="973" spans="1:36" ht="13.5" customHeight="1">
      <c r="A973" s="358"/>
      <c r="B973" s="358"/>
      <c r="C973" s="358"/>
      <c r="D973" s="358"/>
      <c r="E973" s="274"/>
      <c r="F973" s="358"/>
      <c r="G973" s="358"/>
      <c r="H973" s="358"/>
      <c r="I973" s="358"/>
      <c r="J973" s="358"/>
      <c r="K973" s="358"/>
      <c r="L973" s="358"/>
      <c r="M973" s="358"/>
      <c r="N973" s="358"/>
      <c r="O973" s="358"/>
      <c r="P973" s="358"/>
      <c r="Q973" s="358"/>
      <c r="R973" s="358"/>
      <c r="S973" s="358"/>
      <c r="T973" s="358"/>
      <c r="U973" s="358"/>
      <c r="V973" s="358"/>
      <c r="W973" s="358"/>
      <c r="X973" s="358"/>
      <c r="Y973" s="358"/>
      <c r="Z973" s="358"/>
      <c r="AA973" s="358"/>
      <c r="AB973" s="358"/>
      <c r="AC973" s="358"/>
      <c r="AD973" s="358"/>
      <c r="AE973" s="358"/>
      <c r="AF973" s="358"/>
      <c r="AG973" s="358"/>
      <c r="AH973" s="358"/>
      <c r="AI973" s="358"/>
      <c r="AJ973" s="358"/>
    </row>
    <row r="974" spans="1:36" ht="13.5" customHeight="1">
      <c r="A974" s="358"/>
      <c r="B974" s="358"/>
      <c r="C974" s="358"/>
      <c r="D974" s="358"/>
      <c r="E974" s="274"/>
      <c r="F974" s="358"/>
      <c r="G974" s="358"/>
      <c r="H974" s="358"/>
      <c r="I974" s="358"/>
      <c r="J974" s="358"/>
      <c r="K974" s="358"/>
      <c r="L974" s="358"/>
      <c r="M974" s="358"/>
      <c r="N974" s="358"/>
      <c r="O974" s="358"/>
      <c r="P974" s="358"/>
      <c r="Q974" s="358"/>
      <c r="R974" s="358"/>
      <c r="S974" s="358"/>
      <c r="T974" s="358"/>
      <c r="U974" s="358"/>
      <c r="V974" s="358"/>
      <c r="W974" s="358"/>
      <c r="X974" s="358"/>
      <c r="Y974" s="358"/>
      <c r="Z974" s="358"/>
      <c r="AA974" s="358"/>
      <c r="AB974" s="358"/>
      <c r="AC974" s="358"/>
      <c r="AD974" s="358"/>
      <c r="AE974" s="358"/>
      <c r="AF974" s="358"/>
      <c r="AG974" s="358"/>
      <c r="AH974" s="358"/>
      <c r="AI974" s="358"/>
      <c r="AJ974" s="358"/>
    </row>
    <row r="975" spans="1:36" ht="13.5" customHeight="1">
      <c r="A975" s="358"/>
      <c r="B975" s="358"/>
      <c r="C975" s="358"/>
      <c r="D975" s="358"/>
      <c r="E975" s="274"/>
      <c r="F975" s="358"/>
      <c r="G975" s="358"/>
      <c r="H975" s="358"/>
      <c r="I975" s="358"/>
      <c r="J975" s="358"/>
      <c r="K975" s="358"/>
      <c r="L975" s="358"/>
      <c r="M975" s="358"/>
      <c r="N975" s="358"/>
      <c r="O975" s="358"/>
      <c r="P975" s="358"/>
      <c r="Q975" s="358"/>
      <c r="R975" s="358"/>
      <c r="S975" s="358"/>
      <c r="T975" s="358"/>
      <c r="U975" s="358"/>
      <c r="V975" s="358"/>
      <c r="W975" s="358"/>
      <c r="X975" s="358"/>
      <c r="Y975" s="358"/>
      <c r="Z975" s="358"/>
      <c r="AA975" s="358"/>
      <c r="AB975" s="358"/>
      <c r="AC975" s="358"/>
      <c r="AD975" s="358"/>
      <c r="AE975" s="358"/>
      <c r="AF975" s="358"/>
      <c r="AG975" s="358"/>
      <c r="AH975" s="358"/>
      <c r="AI975" s="358"/>
      <c r="AJ975" s="358"/>
    </row>
    <row r="976" spans="1:36" ht="13.5" customHeight="1">
      <c r="A976" s="358"/>
      <c r="B976" s="358"/>
      <c r="C976" s="358"/>
      <c r="D976" s="358"/>
      <c r="E976" s="274"/>
      <c r="F976" s="358"/>
      <c r="G976" s="358"/>
      <c r="H976" s="358"/>
      <c r="I976" s="358"/>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row>
    <row r="977" spans="1:36" ht="13.5" customHeight="1">
      <c r="A977" s="358"/>
      <c r="B977" s="358"/>
      <c r="C977" s="358"/>
      <c r="D977" s="358"/>
      <c r="E977" s="274"/>
      <c r="F977" s="358"/>
      <c r="G977" s="358"/>
      <c r="H977" s="358"/>
      <c r="I977" s="358"/>
      <c r="J977" s="358"/>
      <c r="K977" s="358"/>
      <c r="L977" s="358"/>
      <c r="M977" s="358"/>
      <c r="N977" s="358"/>
      <c r="O977" s="358"/>
      <c r="P977" s="358"/>
      <c r="Q977" s="358"/>
      <c r="R977" s="358"/>
      <c r="S977" s="358"/>
      <c r="T977" s="358"/>
      <c r="U977" s="358"/>
      <c r="V977" s="358"/>
      <c r="W977" s="358"/>
      <c r="X977" s="358"/>
      <c r="Y977" s="358"/>
      <c r="Z977" s="358"/>
      <c r="AA977" s="358"/>
      <c r="AB977" s="358"/>
      <c r="AC977" s="358"/>
      <c r="AD977" s="358"/>
      <c r="AE977" s="358"/>
      <c r="AF977" s="358"/>
      <c r="AG977" s="358"/>
      <c r="AH977" s="358"/>
      <c r="AI977" s="358"/>
      <c r="AJ977" s="358"/>
    </row>
    <row r="978" spans="1:36" ht="13.5" customHeight="1">
      <c r="A978" s="358"/>
      <c r="B978" s="358"/>
      <c r="C978" s="358"/>
      <c r="D978" s="358"/>
      <c r="E978" s="274"/>
      <c r="F978" s="358"/>
      <c r="G978" s="358"/>
      <c r="H978" s="358"/>
      <c r="I978" s="358"/>
      <c r="J978" s="358"/>
      <c r="K978" s="358"/>
      <c r="L978" s="358"/>
      <c r="M978" s="358"/>
      <c r="N978" s="358"/>
      <c r="O978" s="358"/>
      <c r="P978" s="358"/>
      <c r="Q978" s="358"/>
      <c r="R978" s="358"/>
      <c r="S978" s="358"/>
      <c r="T978" s="358"/>
      <c r="U978" s="358"/>
      <c r="V978" s="358"/>
      <c r="W978" s="358"/>
      <c r="X978" s="358"/>
      <c r="Y978" s="358"/>
      <c r="Z978" s="358"/>
      <c r="AA978" s="358"/>
      <c r="AB978" s="358"/>
      <c r="AC978" s="358"/>
      <c r="AD978" s="358"/>
      <c r="AE978" s="358"/>
      <c r="AF978" s="358"/>
      <c r="AG978" s="358"/>
      <c r="AH978" s="358"/>
      <c r="AI978" s="358"/>
      <c r="AJ978" s="358"/>
    </row>
    <row r="979" spans="1:36" ht="13.5" customHeight="1">
      <c r="A979" s="358"/>
      <c r="B979" s="358"/>
      <c r="C979" s="358"/>
      <c r="D979" s="358"/>
      <c r="E979" s="274"/>
      <c r="F979" s="358"/>
      <c r="G979" s="358"/>
      <c r="H979" s="358"/>
      <c r="I979" s="358"/>
      <c r="J979" s="358"/>
      <c r="K979" s="358"/>
      <c r="L979" s="358"/>
      <c r="M979" s="358"/>
      <c r="N979" s="358"/>
      <c r="O979" s="358"/>
      <c r="P979" s="358"/>
      <c r="Q979" s="358"/>
      <c r="R979" s="358"/>
      <c r="S979" s="358"/>
      <c r="T979" s="358"/>
      <c r="U979" s="358"/>
      <c r="V979" s="358"/>
      <c r="W979" s="358"/>
      <c r="X979" s="358"/>
      <c r="Y979" s="358"/>
      <c r="Z979" s="358"/>
      <c r="AA979" s="358"/>
      <c r="AB979" s="358"/>
      <c r="AC979" s="358"/>
      <c r="AD979" s="358"/>
      <c r="AE979" s="358"/>
      <c r="AF979" s="358"/>
      <c r="AG979" s="358"/>
      <c r="AH979" s="358"/>
      <c r="AI979" s="358"/>
      <c r="AJ979" s="358"/>
    </row>
    <row r="980" spans="1:36" ht="13.5" customHeight="1">
      <c r="A980" s="358"/>
      <c r="B980" s="358"/>
      <c r="C980" s="358"/>
      <c r="D980" s="358"/>
      <c r="E980" s="274"/>
      <c r="F980" s="358"/>
      <c r="G980" s="358"/>
      <c r="H980" s="358"/>
      <c r="I980" s="358"/>
      <c r="J980" s="358"/>
      <c r="K980" s="358"/>
      <c r="L980" s="358"/>
      <c r="M980" s="358"/>
      <c r="N980" s="358"/>
      <c r="O980" s="358"/>
      <c r="P980" s="358"/>
      <c r="Q980" s="358"/>
      <c r="R980" s="358"/>
      <c r="S980" s="358"/>
      <c r="T980" s="358"/>
      <c r="U980" s="358"/>
      <c r="V980" s="358"/>
      <c r="W980" s="358"/>
      <c r="X980" s="358"/>
      <c r="Y980" s="358"/>
      <c r="Z980" s="358"/>
      <c r="AA980" s="358"/>
      <c r="AB980" s="358"/>
      <c r="AC980" s="358"/>
      <c r="AD980" s="358"/>
      <c r="AE980" s="358"/>
      <c r="AF980" s="358"/>
      <c r="AG980" s="358"/>
      <c r="AH980" s="358"/>
      <c r="AI980" s="358"/>
      <c r="AJ980" s="358"/>
    </row>
    <row r="981" spans="1:36" ht="13.5" customHeight="1">
      <c r="A981" s="358"/>
      <c r="B981" s="358"/>
      <c r="C981" s="358"/>
      <c r="D981" s="358"/>
      <c r="E981" s="274"/>
      <c r="F981" s="358"/>
      <c r="G981" s="358"/>
      <c r="H981" s="358"/>
      <c r="I981" s="358"/>
      <c r="J981" s="358"/>
      <c r="K981" s="358"/>
      <c r="L981" s="358"/>
      <c r="M981" s="358"/>
      <c r="N981" s="358"/>
      <c r="O981" s="358"/>
      <c r="P981" s="358"/>
      <c r="Q981" s="358"/>
      <c r="R981" s="358"/>
      <c r="S981" s="358"/>
      <c r="T981" s="358"/>
      <c r="U981" s="358"/>
      <c r="V981" s="358"/>
      <c r="W981" s="358"/>
      <c r="X981" s="358"/>
      <c r="Y981" s="358"/>
      <c r="Z981" s="358"/>
      <c r="AA981" s="358"/>
      <c r="AB981" s="358"/>
      <c r="AC981" s="358"/>
      <c r="AD981" s="358"/>
      <c r="AE981" s="358"/>
      <c r="AF981" s="358"/>
      <c r="AG981" s="358"/>
      <c r="AH981" s="358"/>
      <c r="AI981" s="358"/>
      <c r="AJ981" s="358"/>
    </row>
    <row r="982" spans="1:36" ht="13.5" customHeight="1">
      <c r="A982" s="358"/>
      <c r="B982" s="358"/>
      <c r="C982" s="358"/>
      <c r="D982" s="358"/>
      <c r="E982" s="274"/>
      <c r="F982" s="358"/>
      <c r="G982" s="358"/>
      <c r="H982" s="358"/>
      <c r="I982" s="358"/>
      <c r="J982" s="358"/>
      <c r="K982" s="358"/>
      <c r="L982" s="358"/>
      <c r="M982" s="358"/>
      <c r="N982" s="358"/>
      <c r="O982" s="358"/>
      <c r="P982" s="358"/>
      <c r="Q982" s="358"/>
      <c r="R982" s="358"/>
      <c r="S982" s="358"/>
      <c r="T982" s="358"/>
      <c r="U982" s="358"/>
      <c r="V982" s="358"/>
      <c r="W982" s="358"/>
      <c r="X982" s="358"/>
      <c r="Y982" s="358"/>
      <c r="Z982" s="358"/>
      <c r="AA982" s="358"/>
      <c r="AB982" s="358"/>
      <c r="AC982" s="358"/>
      <c r="AD982" s="358"/>
      <c r="AE982" s="358"/>
      <c r="AF982" s="358"/>
      <c r="AG982" s="358"/>
      <c r="AH982" s="358"/>
      <c r="AI982" s="358"/>
      <c r="AJ982" s="358"/>
    </row>
    <row r="983" spans="1:36" ht="13.5" customHeight="1">
      <c r="A983" s="358"/>
      <c r="B983" s="358"/>
      <c r="C983" s="358"/>
      <c r="D983" s="358"/>
      <c r="E983" s="274"/>
      <c r="F983" s="358"/>
      <c r="G983" s="358"/>
      <c r="H983" s="358"/>
      <c r="I983" s="358"/>
      <c r="J983" s="358"/>
      <c r="K983" s="358"/>
      <c r="L983" s="358"/>
      <c r="M983" s="358"/>
      <c r="N983" s="358"/>
      <c r="O983" s="358"/>
      <c r="P983" s="358"/>
      <c r="Q983" s="358"/>
      <c r="R983" s="358"/>
      <c r="S983" s="358"/>
      <c r="T983" s="358"/>
      <c r="U983" s="358"/>
      <c r="V983" s="358"/>
      <c r="W983" s="358"/>
      <c r="X983" s="358"/>
      <c r="Y983" s="358"/>
      <c r="Z983" s="358"/>
      <c r="AA983" s="358"/>
      <c r="AB983" s="358"/>
      <c r="AC983" s="358"/>
      <c r="AD983" s="358"/>
      <c r="AE983" s="358"/>
      <c r="AF983" s="358"/>
      <c r="AG983" s="358"/>
      <c r="AH983" s="358"/>
      <c r="AI983" s="358"/>
      <c r="AJ983" s="358"/>
    </row>
    <row r="984" spans="1:36" ht="13.5" customHeight="1">
      <c r="A984" s="358"/>
      <c r="B984" s="358"/>
      <c r="C984" s="358"/>
      <c r="D984" s="358"/>
      <c r="E984" s="274"/>
      <c r="F984" s="358"/>
      <c r="G984" s="358"/>
      <c r="H984" s="358"/>
      <c r="I984" s="358"/>
      <c r="J984" s="358"/>
      <c r="K984" s="358"/>
      <c r="L984" s="358"/>
      <c r="M984" s="358"/>
      <c r="N984" s="358"/>
      <c r="O984" s="358"/>
      <c r="P984" s="358"/>
      <c r="Q984" s="358"/>
      <c r="R984" s="358"/>
      <c r="S984" s="358"/>
      <c r="T984" s="358"/>
      <c r="U984" s="358"/>
      <c r="V984" s="358"/>
      <c r="W984" s="358"/>
      <c r="X984" s="358"/>
      <c r="Y984" s="358"/>
      <c r="Z984" s="358"/>
      <c r="AA984" s="358"/>
      <c r="AB984" s="358"/>
      <c r="AC984" s="358"/>
      <c r="AD984" s="358"/>
      <c r="AE984" s="358"/>
      <c r="AF984" s="358"/>
      <c r="AG984" s="358"/>
      <c r="AH984" s="358"/>
      <c r="AI984" s="358"/>
      <c r="AJ984" s="358"/>
    </row>
    <row r="985" spans="1:36" ht="13.5" customHeight="1">
      <c r="A985" s="358"/>
      <c r="B985" s="358"/>
      <c r="C985" s="358"/>
      <c r="D985" s="358"/>
      <c r="E985" s="274"/>
      <c r="F985" s="358"/>
      <c r="G985" s="358"/>
      <c r="H985" s="358"/>
      <c r="I985" s="358"/>
      <c r="J985" s="358"/>
      <c r="K985" s="358"/>
      <c r="L985" s="358"/>
      <c r="M985" s="358"/>
      <c r="N985" s="358"/>
      <c r="O985" s="358"/>
      <c r="P985" s="358"/>
      <c r="Q985" s="358"/>
      <c r="R985" s="358"/>
      <c r="S985" s="358"/>
      <c r="T985" s="358"/>
      <c r="U985" s="358"/>
      <c r="V985" s="358"/>
      <c r="W985" s="358"/>
      <c r="X985" s="358"/>
      <c r="Y985" s="358"/>
      <c r="Z985" s="358"/>
      <c r="AA985" s="358"/>
      <c r="AB985" s="358"/>
      <c r="AC985" s="358"/>
      <c r="AD985" s="358"/>
      <c r="AE985" s="358"/>
      <c r="AF985" s="358"/>
      <c r="AG985" s="358"/>
      <c r="AH985" s="358"/>
      <c r="AI985" s="358"/>
      <c r="AJ985" s="358"/>
    </row>
    <row r="986" spans="1:36" ht="13.5" customHeight="1">
      <c r="A986" s="358"/>
      <c r="B986" s="358"/>
      <c r="C986" s="358"/>
      <c r="D986" s="358"/>
      <c r="E986" s="274"/>
      <c r="F986" s="358"/>
      <c r="G986" s="358"/>
      <c r="H986" s="358"/>
      <c r="I986" s="358"/>
      <c r="J986" s="358"/>
      <c r="K986" s="358"/>
      <c r="L986" s="358"/>
      <c r="M986" s="358"/>
      <c r="N986" s="358"/>
      <c r="O986" s="358"/>
      <c r="P986" s="358"/>
      <c r="Q986" s="358"/>
      <c r="R986" s="358"/>
      <c r="S986" s="358"/>
      <c r="T986" s="358"/>
      <c r="U986" s="358"/>
      <c r="V986" s="358"/>
      <c r="W986" s="358"/>
      <c r="X986" s="358"/>
      <c r="Y986" s="358"/>
      <c r="Z986" s="358"/>
      <c r="AA986" s="358"/>
      <c r="AB986" s="358"/>
      <c r="AC986" s="358"/>
      <c r="AD986" s="358"/>
      <c r="AE986" s="358"/>
      <c r="AF986" s="358"/>
      <c r="AG986" s="358"/>
      <c r="AH986" s="358"/>
      <c r="AI986" s="358"/>
      <c r="AJ986" s="358"/>
    </row>
    <row r="987" spans="1:36" ht="13.5" customHeight="1">
      <c r="A987" s="358"/>
      <c r="B987" s="358"/>
      <c r="C987" s="358"/>
      <c r="D987" s="358"/>
      <c r="E987" s="274"/>
      <c r="F987" s="358"/>
      <c r="G987" s="358"/>
      <c r="H987" s="358"/>
      <c r="I987" s="358"/>
      <c r="J987" s="358"/>
      <c r="K987" s="358"/>
      <c r="L987" s="358"/>
      <c r="M987" s="358"/>
      <c r="N987" s="358"/>
      <c r="O987" s="358"/>
      <c r="P987" s="358"/>
      <c r="Q987" s="358"/>
      <c r="R987" s="358"/>
      <c r="S987" s="358"/>
      <c r="T987" s="358"/>
      <c r="U987" s="358"/>
      <c r="V987" s="358"/>
      <c r="W987" s="358"/>
      <c r="X987" s="358"/>
      <c r="Y987" s="358"/>
      <c r="Z987" s="358"/>
      <c r="AA987" s="358"/>
      <c r="AB987" s="358"/>
      <c r="AC987" s="358"/>
      <c r="AD987" s="358"/>
      <c r="AE987" s="358"/>
      <c r="AF987" s="358"/>
      <c r="AG987" s="358"/>
      <c r="AH987" s="358"/>
      <c r="AI987" s="358"/>
      <c r="AJ987" s="358"/>
    </row>
    <row r="988" spans="1:36" ht="13.5" customHeight="1">
      <c r="A988" s="358"/>
      <c r="B988" s="358"/>
      <c r="C988" s="358"/>
      <c r="D988" s="358"/>
      <c r="E988" s="274"/>
      <c r="F988" s="358"/>
      <c r="G988" s="358"/>
      <c r="H988" s="358"/>
      <c r="I988" s="358"/>
      <c r="J988" s="358"/>
      <c r="K988" s="358"/>
      <c r="L988" s="358"/>
      <c r="M988" s="358"/>
      <c r="N988" s="358"/>
      <c r="O988" s="358"/>
      <c r="P988" s="358"/>
      <c r="Q988" s="358"/>
      <c r="R988" s="358"/>
      <c r="S988" s="358"/>
      <c r="T988" s="358"/>
      <c r="U988" s="358"/>
      <c r="V988" s="358"/>
      <c r="W988" s="358"/>
      <c r="X988" s="358"/>
      <c r="Y988" s="358"/>
      <c r="Z988" s="358"/>
      <c r="AA988" s="358"/>
      <c r="AB988" s="358"/>
      <c r="AC988" s="358"/>
      <c r="AD988" s="358"/>
      <c r="AE988" s="358"/>
      <c r="AF988" s="358"/>
      <c r="AG988" s="358"/>
      <c r="AH988" s="358"/>
      <c r="AI988" s="358"/>
      <c r="AJ988" s="358"/>
    </row>
    <row r="989" spans="1:36" ht="13.5" customHeight="1">
      <c r="A989" s="358"/>
      <c r="B989" s="358"/>
      <c r="C989" s="358"/>
      <c r="D989" s="358"/>
      <c r="E989" s="274"/>
      <c r="F989" s="358"/>
      <c r="G989" s="358"/>
      <c r="H989" s="358"/>
      <c r="I989" s="358"/>
      <c r="J989" s="358"/>
      <c r="K989" s="358"/>
      <c r="L989" s="358"/>
      <c r="M989" s="358"/>
      <c r="N989" s="358"/>
      <c r="O989" s="358"/>
      <c r="P989" s="358"/>
      <c r="Q989" s="358"/>
      <c r="R989" s="358"/>
      <c r="S989" s="358"/>
      <c r="T989" s="358"/>
      <c r="U989" s="358"/>
      <c r="V989" s="358"/>
      <c r="W989" s="358"/>
      <c r="X989" s="358"/>
      <c r="Y989" s="358"/>
      <c r="Z989" s="358"/>
      <c r="AA989" s="358"/>
      <c r="AB989" s="358"/>
      <c r="AC989" s="358"/>
      <c r="AD989" s="358"/>
      <c r="AE989" s="358"/>
      <c r="AF989" s="358"/>
      <c r="AG989" s="358"/>
      <c r="AH989" s="358"/>
      <c r="AI989" s="358"/>
      <c r="AJ989" s="358"/>
    </row>
    <row r="990" spans="1:36" ht="13.5" customHeight="1">
      <c r="A990" s="358"/>
      <c r="B990" s="358"/>
      <c r="C990" s="358"/>
      <c r="D990" s="358"/>
      <c r="E990" s="274"/>
      <c r="F990" s="358"/>
      <c r="G990" s="358"/>
      <c r="H990" s="358"/>
      <c r="I990" s="358"/>
      <c r="J990" s="358"/>
      <c r="K990" s="358"/>
      <c r="L990" s="358"/>
      <c r="M990" s="358"/>
      <c r="N990" s="358"/>
      <c r="O990" s="358"/>
      <c r="P990" s="358"/>
      <c r="Q990" s="358"/>
      <c r="R990" s="358"/>
      <c r="S990" s="358"/>
      <c r="T990" s="358"/>
      <c r="U990" s="358"/>
      <c r="V990" s="358"/>
      <c r="W990" s="358"/>
      <c r="X990" s="358"/>
      <c r="Y990" s="358"/>
      <c r="Z990" s="358"/>
      <c r="AA990" s="358"/>
      <c r="AB990" s="358"/>
      <c r="AC990" s="358"/>
      <c r="AD990" s="358"/>
      <c r="AE990" s="358"/>
      <c r="AF990" s="358"/>
      <c r="AG990" s="358"/>
      <c r="AH990" s="358"/>
      <c r="AI990" s="358"/>
      <c r="AJ990" s="358"/>
    </row>
    <row r="991" spans="1:36" ht="13.5" customHeight="1">
      <c r="A991" s="358"/>
      <c r="B991" s="358"/>
      <c r="C991" s="358"/>
      <c r="D991" s="358"/>
      <c r="E991" s="274"/>
      <c r="F991" s="358"/>
      <c r="G991" s="358"/>
      <c r="H991" s="358"/>
      <c r="I991" s="358"/>
      <c r="J991" s="358"/>
      <c r="K991" s="358"/>
      <c r="L991" s="358"/>
      <c r="M991" s="358"/>
      <c r="N991" s="358"/>
      <c r="O991" s="358"/>
      <c r="P991" s="358"/>
      <c r="Q991" s="358"/>
      <c r="R991" s="358"/>
      <c r="S991" s="358"/>
      <c r="T991" s="358"/>
      <c r="U991" s="358"/>
      <c r="V991" s="358"/>
      <c r="W991" s="358"/>
      <c r="X991" s="358"/>
      <c r="Y991" s="358"/>
      <c r="Z991" s="358"/>
      <c r="AA991" s="358"/>
      <c r="AB991" s="358"/>
      <c r="AC991" s="358"/>
      <c r="AD991" s="358"/>
      <c r="AE991" s="358"/>
      <c r="AF991" s="358"/>
      <c r="AG991" s="358"/>
      <c r="AH991" s="358"/>
      <c r="AI991" s="358"/>
      <c r="AJ991" s="358"/>
    </row>
    <row r="992" spans="1:36" ht="13.5" customHeight="1">
      <c r="A992" s="358"/>
      <c r="B992" s="358"/>
      <c r="C992" s="358"/>
      <c r="D992" s="358"/>
      <c r="E992" s="274"/>
      <c r="F992" s="358"/>
      <c r="G992" s="358"/>
      <c r="H992" s="358"/>
      <c r="I992" s="358"/>
      <c r="J992" s="358"/>
      <c r="K992" s="358"/>
      <c r="L992" s="358"/>
      <c r="M992" s="358"/>
      <c r="N992" s="358"/>
      <c r="O992" s="358"/>
      <c r="P992" s="358"/>
      <c r="Q992" s="358"/>
      <c r="R992" s="358"/>
      <c r="S992" s="358"/>
      <c r="T992" s="358"/>
      <c r="U992" s="358"/>
      <c r="V992" s="358"/>
      <c r="W992" s="358"/>
      <c r="X992" s="358"/>
      <c r="Y992" s="358"/>
      <c r="Z992" s="358"/>
      <c r="AA992" s="358"/>
      <c r="AB992" s="358"/>
      <c r="AC992" s="358"/>
      <c r="AD992" s="358"/>
      <c r="AE992" s="358"/>
      <c r="AF992" s="358"/>
      <c r="AG992" s="358"/>
      <c r="AH992" s="358"/>
      <c r="AI992" s="358"/>
      <c r="AJ992" s="358"/>
    </row>
    <row r="993" spans="1:36" ht="13.5" customHeight="1">
      <c r="A993" s="358"/>
      <c r="B993" s="358"/>
      <c r="C993" s="358"/>
      <c r="D993" s="358"/>
      <c r="E993" s="274"/>
      <c r="F993" s="358"/>
      <c r="G993" s="358"/>
      <c r="H993" s="358"/>
      <c r="I993" s="358"/>
      <c r="J993" s="358"/>
      <c r="K993" s="358"/>
      <c r="L993" s="358"/>
      <c r="M993" s="358"/>
      <c r="N993" s="358"/>
      <c r="O993" s="358"/>
      <c r="P993" s="358"/>
      <c r="Q993" s="358"/>
      <c r="R993" s="358"/>
      <c r="S993" s="358"/>
      <c r="T993" s="358"/>
      <c r="U993" s="358"/>
      <c r="V993" s="358"/>
      <c r="W993" s="358"/>
      <c r="X993" s="358"/>
      <c r="Y993" s="358"/>
      <c r="Z993" s="358"/>
      <c r="AA993" s="358"/>
      <c r="AB993" s="358"/>
      <c r="AC993" s="358"/>
      <c r="AD993" s="358"/>
      <c r="AE993" s="358"/>
      <c r="AF993" s="358"/>
      <c r="AG993" s="358"/>
      <c r="AH993" s="358"/>
      <c r="AI993" s="358"/>
      <c r="AJ993" s="358"/>
    </row>
    <row r="994" spans="1:36" ht="13.5" customHeight="1">
      <c r="A994" s="358"/>
      <c r="B994" s="358"/>
      <c r="C994" s="358"/>
      <c r="D994" s="358"/>
      <c r="E994" s="274"/>
      <c r="F994" s="358"/>
      <c r="G994" s="358"/>
      <c r="H994" s="358"/>
      <c r="I994" s="358"/>
      <c r="J994" s="358"/>
      <c r="K994" s="358"/>
      <c r="L994" s="358"/>
      <c r="M994" s="358"/>
      <c r="N994" s="358"/>
      <c r="O994" s="358"/>
      <c r="P994" s="358"/>
      <c r="Q994" s="358"/>
      <c r="R994" s="358"/>
      <c r="S994" s="358"/>
      <c r="T994" s="358"/>
      <c r="U994" s="358"/>
      <c r="V994" s="358"/>
      <c r="W994" s="358"/>
      <c r="X994" s="358"/>
      <c r="Y994" s="358"/>
      <c r="Z994" s="358"/>
      <c r="AA994" s="358"/>
      <c r="AB994" s="358"/>
      <c r="AC994" s="358"/>
      <c r="AD994" s="358"/>
      <c r="AE994" s="358"/>
      <c r="AF994" s="358"/>
      <c r="AG994" s="358"/>
      <c r="AH994" s="358"/>
      <c r="AI994" s="358"/>
      <c r="AJ994" s="358"/>
    </row>
    <row r="995" spans="1:36" ht="13.5" customHeight="1">
      <c r="A995" s="358"/>
      <c r="B995" s="358"/>
      <c r="C995" s="358"/>
      <c r="D995" s="358"/>
      <c r="E995" s="274"/>
      <c r="F995" s="358"/>
      <c r="G995" s="358"/>
      <c r="H995" s="358"/>
      <c r="I995" s="358"/>
      <c r="J995" s="358"/>
      <c r="K995" s="358"/>
      <c r="L995" s="358"/>
      <c r="M995" s="358"/>
      <c r="N995" s="358"/>
      <c r="O995" s="358"/>
      <c r="P995" s="358"/>
      <c r="Q995" s="358"/>
      <c r="R995" s="358"/>
      <c r="S995" s="358"/>
      <c r="T995" s="358"/>
      <c r="U995" s="358"/>
      <c r="V995" s="358"/>
      <c r="W995" s="358"/>
      <c r="X995" s="358"/>
      <c r="Y995" s="358"/>
      <c r="Z995" s="358"/>
      <c r="AA995" s="358"/>
      <c r="AB995" s="358"/>
      <c r="AC995" s="358"/>
      <c r="AD995" s="358"/>
      <c r="AE995" s="358"/>
      <c r="AF995" s="358"/>
      <c r="AG995" s="358"/>
      <c r="AH995" s="358"/>
      <c r="AI995" s="358"/>
      <c r="AJ995" s="358"/>
    </row>
    <row r="996" spans="1:36" ht="13.5" customHeight="1">
      <c r="A996" s="358"/>
      <c r="B996" s="358"/>
      <c r="C996" s="358"/>
      <c r="D996" s="358"/>
      <c r="E996" s="274"/>
      <c r="F996" s="358"/>
      <c r="G996" s="358"/>
      <c r="H996" s="358"/>
      <c r="I996" s="358"/>
      <c r="J996" s="358"/>
      <c r="K996" s="358"/>
      <c r="L996" s="358"/>
      <c r="M996" s="358"/>
      <c r="N996" s="358"/>
      <c r="O996" s="358"/>
      <c r="P996" s="358"/>
      <c r="Q996" s="358"/>
      <c r="R996" s="358"/>
      <c r="S996" s="358"/>
      <c r="T996" s="358"/>
      <c r="U996" s="358"/>
      <c r="V996" s="358"/>
      <c r="W996" s="358"/>
      <c r="X996" s="358"/>
      <c r="Y996" s="358"/>
      <c r="Z996" s="358"/>
      <c r="AA996" s="358"/>
      <c r="AB996" s="358"/>
      <c r="AC996" s="358"/>
      <c r="AD996" s="358"/>
      <c r="AE996" s="358"/>
      <c r="AF996" s="358"/>
      <c r="AG996" s="358"/>
      <c r="AH996" s="358"/>
      <c r="AI996" s="358"/>
      <c r="AJ996" s="358"/>
    </row>
    <row r="997" spans="1:36" ht="13.5" customHeight="1">
      <c r="A997" s="358"/>
      <c r="B997" s="358"/>
      <c r="C997" s="358"/>
      <c r="D997" s="358"/>
      <c r="E997" s="274"/>
      <c r="F997" s="358"/>
      <c r="G997" s="358"/>
      <c r="H997" s="358"/>
      <c r="I997" s="358"/>
      <c r="J997" s="358"/>
      <c r="K997" s="358"/>
      <c r="L997" s="358"/>
      <c r="M997" s="358"/>
      <c r="N997" s="358"/>
      <c r="O997" s="358"/>
      <c r="P997" s="358"/>
      <c r="Q997" s="358"/>
      <c r="R997" s="358"/>
      <c r="S997" s="358"/>
      <c r="T997" s="358"/>
      <c r="U997" s="358"/>
      <c r="V997" s="358"/>
      <c r="W997" s="358"/>
      <c r="X997" s="358"/>
      <c r="Y997" s="358"/>
      <c r="Z997" s="358"/>
      <c r="AA997" s="358"/>
      <c r="AB997" s="358"/>
      <c r="AC997" s="358"/>
      <c r="AD997" s="358"/>
      <c r="AE997" s="358"/>
      <c r="AF997" s="358"/>
      <c r="AG997" s="358"/>
      <c r="AH997" s="358"/>
      <c r="AI997" s="358"/>
      <c r="AJ997" s="358"/>
    </row>
    <row r="998" spans="1:36" ht="13.5" customHeight="1">
      <c r="A998" s="358"/>
      <c r="B998" s="358"/>
      <c r="C998" s="358"/>
      <c r="D998" s="358"/>
      <c r="E998" s="274"/>
      <c r="F998" s="358"/>
      <c r="G998" s="358"/>
      <c r="H998" s="358"/>
      <c r="I998" s="358"/>
      <c r="J998" s="358"/>
      <c r="K998" s="358"/>
      <c r="L998" s="358"/>
      <c r="M998" s="358"/>
      <c r="N998" s="358"/>
      <c r="O998" s="358"/>
      <c r="P998" s="358"/>
      <c r="Q998" s="358"/>
      <c r="R998" s="358"/>
      <c r="S998" s="358"/>
      <c r="T998" s="358"/>
      <c r="U998" s="358"/>
      <c r="V998" s="358"/>
      <c r="W998" s="358"/>
      <c r="X998" s="358"/>
      <c r="Y998" s="358"/>
      <c r="Z998" s="358"/>
      <c r="AA998" s="358"/>
      <c r="AB998" s="358"/>
      <c r="AC998" s="358"/>
      <c r="AD998" s="358"/>
      <c r="AE998" s="358"/>
      <c r="AF998" s="358"/>
      <c r="AG998" s="358"/>
      <c r="AH998" s="358"/>
      <c r="AI998" s="358"/>
      <c r="AJ998" s="358"/>
    </row>
    <row r="999" spans="1:36" ht="13.5" customHeight="1">
      <c r="A999" s="358"/>
      <c r="B999" s="358"/>
      <c r="C999" s="358"/>
      <c r="D999" s="358"/>
      <c r="E999" s="274"/>
      <c r="F999" s="358"/>
      <c r="G999" s="358"/>
      <c r="H999" s="358"/>
      <c r="I999" s="358"/>
      <c r="J999" s="358"/>
      <c r="K999" s="358"/>
      <c r="L999" s="358"/>
      <c r="M999" s="358"/>
      <c r="N999" s="358"/>
      <c r="O999" s="358"/>
      <c r="P999" s="358"/>
      <c r="Q999" s="358"/>
      <c r="R999" s="358"/>
      <c r="S999" s="358"/>
      <c r="T999" s="358"/>
      <c r="U999" s="358"/>
      <c r="V999" s="358"/>
      <c r="W999" s="358"/>
      <c r="X999" s="358"/>
      <c r="Y999" s="358"/>
      <c r="Z999" s="358"/>
      <c r="AA999" s="358"/>
      <c r="AB999" s="358"/>
      <c r="AC999" s="358"/>
      <c r="AD999" s="358"/>
      <c r="AE999" s="358"/>
      <c r="AF999" s="358"/>
      <c r="AG999" s="358"/>
      <c r="AH999" s="358"/>
      <c r="AI999" s="358"/>
      <c r="AJ999" s="358"/>
    </row>
    <row r="1000" spans="1:36" ht="15" customHeight="1">
      <c r="J1000" s="358"/>
      <c r="K1000" s="358"/>
      <c r="L1000" s="358"/>
      <c r="M1000" s="358"/>
      <c r="N1000" s="358"/>
      <c r="O1000" s="358"/>
      <c r="P1000" s="358"/>
    </row>
    <row r="1001" spans="1:36" ht="15" customHeight="1">
      <c r="J1001" s="358"/>
      <c r="K1001" s="358"/>
      <c r="L1001" s="358"/>
      <c r="M1001" s="358"/>
      <c r="N1001" s="358"/>
      <c r="O1001" s="358"/>
      <c r="P1001" s="358"/>
    </row>
    <row r="1002" spans="1:36" ht="15" customHeight="1">
      <c r="J1002" s="358"/>
      <c r="K1002" s="358"/>
      <c r="L1002" s="358"/>
      <c r="M1002" s="358"/>
      <c r="N1002" s="358"/>
      <c r="O1002" s="358"/>
      <c r="P1002" s="358"/>
    </row>
  </sheetData>
  <mergeCells count="93">
    <mergeCell ref="E101:H101"/>
    <mergeCell ref="E94:F94"/>
    <mergeCell ref="G94:H94"/>
    <mergeCell ref="E95:F95"/>
    <mergeCell ref="B84:C84"/>
    <mergeCell ref="B87:C87"/>
    <mergeCell ref="B88:C88"/>
    <mergeCell ref="B89:C89"/>
    <mergeCell ref="B90:C90"/>
    <mergeCell ref="E98:F98"/>
    <mergeCell ref="E99:F99"/>
    <mergeCell ref="E100:H100"/>
    <mergeCell ref="G98:H98"/>
    <mergeCell ref="G99:H99"/>
    <mergeCell ref="B95:D95"/>
    <mergeCell ref="J103:L103"/>
    <mergeCell ref="M103:N103"/>
    <mergeCell ref="O103:P103"/>
    <mergeCell ref="M95:N95"/>
    <mergeCell ref="E102:H102"/>
    <mergeCell ref="G95:H95"/>
    <mergeCell ref="J102:L102"/>
    <mergeCell ref="M102:N102"/>
    <mergeCell ref="O102:P102"/>
    <mergeCell ref="M96:N96"/>
    <mergeCell ref="O96:P96"/>
    <mergeCell ref="E103:H103"/>
    <mergeCell ref="E97:F97"/>
    <mergeCell ref="E96:F96"/>
    <mergeCell ref="G96:H96"/>
    <mergeCell ref="G97:H97"/>
    <mergeCell ref="P12:P13"/>
    <mergeCell ref="B18:C18"/>
    <mergeCell ref="B19:C19"/>
    <mergeCell ref="M93:N93"/>
    <mergeCell ref="O93:P93"/>
    <mergeCell ref="J89:L89"/>
    <mergeCell ref="M89:N89"/>
    <mergeCell ref="O89:P89"/>
    <mergeCell ref="M90:N90"/>
    <mergeCell ref="O90:P90"/>
    <mergeCell ref="E92:F92"/>
    <mergeCell ref="G92:H92"/>
    <mergeCell ref="E93:F93"/>
    <mergeCell ref="G93:H93"/>
    <mergeCell ref="B20:C20"/>
    <mergeCell ref="K12:O12"/>
    <mergeCell ref="B21:C21"/>
    <mergeCell ref="B24:C24"/>
    <mergeCell ref="E12:E13"/>
    <mergeCell ref="F12:F13"/>
    <mergeCell ref="B25:C25"/>
    <mergeCell ref="B33:C33"/>
    <mergeCell ref="B34:C34"/>
    <mergeCell ref="B37:C37"/>
    <mergeCell ref="B41:C41"/>
    <mergeCell ref="B43:C43"/>
    <mergeCell ref="B45:C45"/>
    <mergeCell ref="B48:C48"/>
    <mergeCell ref="B50:C50"/>
    <mergeCell ref="B63:P63"/>
    <mergeCell ref="J84:L84"/>
    <mergeCell ref="M84:N84"/>
    <mergeCell ref="O84:P84"/>
    <mergeCell ref="B51:C51"/>
    <mergeCell ref="B69:C69"/>
    <mergeCell ref="B70:C70"/>
    <mergeCell ref="B71:C71"/>
    <mergeCell ref="B76:C76"/>
    <mergeCell ref="B77:C77"/>
    <mergeCell ref="B78:C78"/>
    <mergeCell ref="N66:O66"/>
    <mergeCell ref="B79:C79"/>
    <mergeCell ref="B80:C80"/>
    <mergeCell ref="B82:H82"/>
    <mergeCell ref="J82:P82"/>
    <mergeCell ref="M85:N85"/>
    <mergeCell ref="O85:P85"/>
    <mergeCell ref="J86:L86"/>
    <mergeCell ref="M86:N86"/>
    <mergeCell ref="O86:P86"/>
    <mergeCell ref="M87:N87"/>
    <mergeCell ref="O87:P87"/>
    <mergeCell ref="M94:N94"/>
    <mergeCell ref="O94:P94"/>
    <mergeCell ref="O92:P92"/>
    <mergeCell ref="M101:N101"/>
    <mergeCell ref="O101:P101"/>
    <mergeCell ref="M97:N97"/>
    <mergeCell ref="M98:N98"/>
    <mergeCell ref="O95:P95"/>
    <mergeCell ref="O97:P97"/>
    <mergeCell ref="O98:P98"/>
  </mergeCells>
  <printOptions horizontalCentered="1"/>
  <pageMargins left="0.7" right="0.7" top="0.75" bottom="0.75" header="0" footer="0"/>
  <pageSetup paperSize="3" fitToWidth="0" orientation="landscape" r:id="rId1"/>
  <headerFooter>
    <oddHeader>&amp;L2019 ULI Hines Student Competition&amp;R2019-331 &amp;A</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E8843"/>
    <pageSetUpPr fitToPage="1"/>
  </sheetPr>
  <dimension ref="A1:Z1000"/>
  <sheetViews>
    <sheetView showGridLines="0" workbookViewId="0">
      <selection activeCell="D6" sqref="D6"/>
    </sheetView>
  </sheetViews>
  <sheetFormatPr baseColWidth="10" defaultColWidth="14.5" defaultRowHeight="15" customHeight="1"/>
  <cols>
    <col min="1" max="1" width="1.6640625" style="161" customWidth="1"/>
    <col min="2" max="2" width="23.6640625" style="161" customWidth="1"/>
    <col min="3" max="3" width="16.1640625" style="161" customWidth="1"/>
    <col min="4" max="4" width="9.83203125" style="161" customWidth="1"/>
    <col min="5" max="5" width="11.1640625" style="161" customWidth="1"/>
    <col min="6" max="6" width="3.83203125" style="161" customWidth="1"/>
    <col min="7" max="7" width="23.5" style="161" customWidth="1"/>
    <col min="8" max="8" width="19.33203125" style="161" customWidth="1"/>
    <col min="9" max="9" width="12.6640625" style="161" customWidth="1"/>
    <col min="10" max="10" width="14.5" style="161" customWidth="1"/>
    <col min="11" max="11" width="4.33203125" style="161" customWidth="1"/>
    <col min="12" max="12" width="22.1640625" style="161" customWidth="1"/>
    <col min="13" max="13" width="14.33203125" style="161" customWidth="1"/>
    <col min="14" max="14" width="18" style="161" customWidth="1"/>
    <col min="15" max="15" width="11.5" style="161" customWidth="1"/>
    <col min="16" max="16" width="3.5" style="161" customWidth="1"/>
    <col min="17" max="18" width="8.6640625" style="161" customWidth="1"/>
    <col min="19" max="19" width="20.6640625" style="161" customWidth="1"/>
    <col min="20" max="20" width="12.6640625" style="161" customWidth="1"/>
    <col min="21" max="26" width="8.6640625" style="161" customWidth="1"/>
    <col min="27" max="16384" width="14.5" style="161"/>
  </cols>
  <sheetData>
    <row r="1" spans="1:20" ht="12.75" customHeight="1">
      <c r="A1" s="358"/>
      <c r="C1" s="274"/>
      <c r="G1" s="274"/>
      <c r="H1" s="274"/>
      <c r="L1" s="274"/>
      <c r="T1" s="274"/>
    </row>
    <row r="2" spans="1:20" ht="12.75" customHeight="1">
      <c r="A2" s="358"/>
      <c r="C2" s="274"/>
      <c r="G2" s="274"/>
      <c r="H2" s="274"/>
      <c r="L2" s="274"/>
      <c r="T2" s="274"/>
    </row>
    <row r="3" spans="1:20" ht="12.75" customHeight="1">
      <c r="A3" s="358"/>
      <c r="C3" s="274"/>
      <c r="G3" s="274"/>
      <c r="H3" s="274"/>
      <c r="L3" s="274"/>
      <c r="T3" s="274"/>
    </row>
    <row r="4" spans="1:20" ht="12.75" customHeight="1">
      <c r="A4" s="358"/>
      <c r="C4" s="274"/>
      <c r="G4" s="274"/>
      <c r="H4" s="274"/>
      <c r="L4" s="274"/>
      <c r="T4" s="274"/>
    </row>
    <row r="5" spans="1:20" ht="12.75" customHeight="1">
      <c r="A5" s="358"/>
      <c r="C5" s="274"/>
      <c r="G5" s="274"/>
      <c r="H5" s="274"/>
      <c r="L5" s="274"/>
      <c r="T5" s="274"/>
    </row>
    <row r="6" spans="1:20" ht="12.75" customHeight="1">
      <c r="A6" s="358"/>
      <c r="C6" s="274"/>
      <c r="G6" s="274"/>
      <c r="H6" s="274"/>
      <c r="L6" s="274"/>
      <c r="T6" s="274"/>
    </row>
    <row r="7" spans="1:20" ht="12.75" customHeight="1">
      <c r="A7" s="358"/>
      <c r="C7" s="274"/>
      <c r="G7" s="274"/>
      <c r="H7" s="274"/>
      <c r="L7" s="274"/>
      <c r="T7" s="274"/>
    </row>
    <row r="8" spans="1:20" ht="12.75" customHeight="1">
      <c r="A8" s="358"/>
      <c r="B8" s="89" t="s">
        <v>68</v>
      </c>
      <c r="C8" s="274"/>
      <c r="G8" s="274"/>
      <c r="H8" s="397"/>
      <c r="L8" s="274"/>
      <c r="T8" s="274"/>
    </row>
    <row r="9" spans="1:20" ht="8.25" customHeight="1">
      <c r="A9" s="358"/>
      <c r="C9" s="274"/>
      <c r="G9" s="274"/>
      <c r="H9" s="274"/>
      <c r="L9" s="274"/>
      <c r="T9" s="274"/>
    </row>
    <row r="10" spans="1:20" ht="17.25" customHeight="1">
      <c r="B10" s="1441" t="s">
        <v>135</v>
      </c>
      <c r="C10" s="102"/>
      <c r="D10" s="103"/>
      <c r="E10" s="103"/>
      <c r="F10" s="103"/>
      <c r="G10" s="102"/>
      <c r="H10" s="102"/>
      <c r="I10" s="102"/>
      <c r="J10" s="102"/>
      <c r="K10" s="102"/>
      <c r="L10" s="102"/>
      <c r="M10" s="102"/>
      <c r="N10" s="102"/>
      <c r="O10" s="102"/>
      <c r="P10" s="102"/>
      <c r="Q10" s="102"/>
      <c r="R10" s="102"/>
      <c r="S10" s="102"/>
      <c r="T10" s="102"/>
    </row>
    <row r="11" spans="1:20" ht="12.75" customHeight="1" thickBot="1">
      <c r="B11" s="358"/>
      <c r="C11" s="274"/>
      <c r="G11" s="274"/>
      <c r="H11" s="274"/>
      <c r="L11" s="274"/>
      <c r="T11" s="274"/>
    </row>
    <row r="12" spans="1:20" ht="12.75" customHeight="1">
      <c r="B12" s="633" t="s">
        <v>136</v>
      </c>
      <c r="C12" s="634"/>
      <c r="D12" s="635"/>
      <c r="E12" s="636" t="s">
        <v>137</v>
      </c>
      <c r="G12" s="650" t="s">
        <v>138</v>
      </c>
      <c r="H12" s="651"/>
      <c r="I12" s="651" t="s">
        <v>139</v>
      </c>
      <c r="J12" s="652" t="s">
        <v>137</v>
      </c>
      <c r="L12" s="650" t="s">
        <v>140</v>
      </c>
      <c r="M12" s="651"/>
      <c r="N12" s="651"/>
      <c r="O12" s="652" t="s">
        <v>141</v>
      </c>
      <c r="Q12" s="774" t="s">
        <v>142</v>
      </c>
      <c r="R12" s="775"/>
      <c r="S12" s="775"/>
      <c r="T12" s="776"/>
    </row>
    <row r="13" spans="1:20" ht="12.75" customHeight="1">
      <c r="B13" s="528" t="s">
        <v>143</v>
      </c>
      <c r="C13" s="561"/>
      <c r="D13" s="637"/>
      <c r="E13" s="638">
        <f>SUM(' Parcels'!J48,' Parcels'!J49)</f>
        <v>1103934.2</v>
      </c>
      <c r="G13" s="653" t="s">
        <v>144</v>
      </c>
      <c r="H13" s="654"/>
      <c r="I13" s="655">
        <f t="shared" ref="I13:I17" si="0">J13/$J$18</f>
        <v>0.31014952522733014</v>
      </c>
      <c r="J13" s="656">
        <f>'Area Matrix'!D11</f>
        <v>1218246.3999999999</v>
      </c>
      <c r="L13" s="653" t="s">
        <v>144</v>
      </c>
      <c r="M13" s="654"/>
      <c r="N13" s="660"/>
      <c r="O13" s="661">
        <f t="shared" ref="O13:O16" si="1">SUM(O21,O29)</f>
        <v>1289</v>
      </c>
      <c r="Q13" s="528" t="s">
        <v>145</v>
      </c>
      <c r="R13" s="384"/>
      <c r="S13" s="384"/>
      <c r="T13" s="749">
        <f>'Phase I - CF MF Market Rental'!M13</f>
        <v>1700</v>
      </c>
    </row>
    <row r="14" spans="1:20" ht="12.75" customHeight="1">
      <c r="B14" s="528" t="s">
        <v>146</v>
      </c>
      <c r="C14" s="561"/>
      <c r="D14" s="378"/>
      <c r="E14" s="639" t="s">
        <v>147</v>
      </c>
      <c r="G14" s="528" t="s">
        <v>148</v>
      </c>
      <c r="H14" s="645"/>
      <c r="I14" s="657">
        <f t="shared" si="0"/>
        <v>0.13292122509742721</v>
      </c>
      <c r="J14" s="547">
        <f>'Area Matrix'!D12</f>
        <v>522105.59999999998</v>
      </c>
      <c r="L14" s="528" t="s">
        <v>148</v>
      </c>
      <c r="M14" s="645"/>
      <c r="N14" s="662"/>
      <c r="O14" s="529">
        <f t="shared" si="1"/>
        <v>550</v>
      </c>
      <c r="Q14" s="528" t="s">
        <v>149</v>
      </c>
      <c r="R14" s="384"/>
      <c r="S14" s="384"/>
      <c r="T14" s="749">
        <f>'Phase I - CF MF Market Rental'!M14</f>
        <v>2200</v>
      </c>
    </row>
    <row r="15" spans="1:20" ht="12.75" customHeight="1">
      <c r="B15" s="528" t="s">
        <v>150</v>
      </c>
      <c r="C15" s="561"/>
      <c r="D15" s="640"/>
      <c r="E15" s="641">
        <f>E16/E13</f>
        <v>3.5581219424128721</v>
      </c>
      <c r="G15" s="528" t="s">
        <v>151</v>
      </c>
      <c r="H15" s="645"/>
      <c r="I15" s="657">
        <f t="shared" si="0"/>
        <v>0.25830140920191474</v>
      </c>
      <c r="J15" s="547">
        <f>'Area Matrix'!D13</f>
        <v>1014590.5</v>
      </c>
      <c r="L15" s="528" t="str">
        <f>G15&amp;" (Sf)"</f>
        <v>Commerical (Sf)</v>
      </c>
      <c r="M15" s="645"/>
      <c r="N15" s="646"/>
      <c r="O15" s="529">
        <f t="shared" si="1"/>
        <v>1014588</v>
      </c>
      <c r="Q15" s="528" t="s">
        <v>152</v>
      </c>
      <c r="R15" s="384"/>
      <c r="S15" s="384"/>
      <c r="T15" s="749">
        <f>'Phase I - CF MF Market Rental'!M15</f>
        <v>2600</v>
      </c>
    </row>
    <row r="16" spans="1:20" ht="12.75" customHeight="1" thickBot="1">
      <c r="B16" s="552" t="s">
        <v>724</v>
      </c>
      <c r="C16" s="642"/>
      <c r="D16" s="643"/>
      <c r="E16" s="644">
        <f>'Area Matrix'!D16</f>
        <v>3927932.5</v>
      </c>
      <c r="G16" s="528" t="s">
        <v>109</v>
      </c>
      <c r="H16" s="645"/>
      <c r="I16" s="657">
        <f t="shared" si="0"/>
        <v>0.10338645076003725</v>
      </c>
      <c r="J16" s="547">
        <f>'Area Matrix'!D14</f>
        <v>406095</v>
      </c>
      <c r="L16" s="528" t="str">
        <f t="shared" ref="L16:L17" si="2">G16</f>
        <v>Retail</v>
      </c>
      <c r="M16" s="645"/>
      <c r="N16" s="646"/>
      <c r="O16" s="529">
        <f t="shared" si="1"/>
        <v>404.755</v>
      </c>
      <c r="Q16" s="528" t="s">
        <v>768</v>
      </c>
      <c r="R16" s="384"/>
      <c r="S16" s="384"/>
      <c r="T16" s="538">
        <f>'Phase I - CF Affordable Rental'!M13</f>
        <v>1100</v>
      </c>
    </row>
    <row r="17" spans="1:26" ht="12.75" customHeight="1" thickBot="1">
      <c r="C17" s="274"/>
      <c r="G17" s="528" t="s">
        <v>76</v>
      </c>
      <c r="H17" s="645"/>
      <c r="I17" s="657">
        <f t="shared" si="0"/>
        <v>0.19524138971329064</v>
      </c>
      <c r="J17" s="547">
        <f>'Area Matrix'!D15</f>
        <v>766895</v>
      </c>
      <c r="L17" s="552" t="str">
        <f t="shared" si="2"/>
        <v>Parking Plaza</v>
      </c>
      <c r="M17" s="663"/>
      <c r="N17" s="664"/>
      <c r="O17" s="665">
        <f>O25</f>
        <v>1391.1285714285714</v>
      </c>
      <c r="Q17" s="528" t="s">
        <v>153</v>
      </c>
      <c r="R17" s="384"/>
      <c r="S17" s="384"/>
      <c r="T17" s="538">
        <f>'Phase I - CF Affordable Rental'!M14</f>
        <v>1300</v>
      </c>
    </row>
    <row r="18" spans="1:26" ht="12.75" customHeight="1" thickBot="1">
      <c r="C18" s="274"/>
      <c r="G18" s="531" t="s">
        <v>110</v>
      </c>
      <c r="H18" s="658"/>
      <c r="I18" s="659">
        <f t="shared" ref="I18:J18" si="3">SUM(I13:I17)</f>
        <v>1</v>
      </c>
      <c r="J18" s="551">
        <f t="shared" si="3"/>
        <v>3927932.5</v>
      </c>
      <c r="L18" s="524"/>
      <c r="M18" s="645"/>
      <c r="N18" s="471"/>
      <c r="O18" s="471"/>
      <c r="Q18" s="528" t="str">
        <f>'Phase I - CF MF Market Rental'!B14</f>
        <v>Efficiency</v>
      </c>
      <c r="R18" s="645"/>
      <c r="S18" s="646"/>
      <c r="T18" s="771">
        <f>'Phase I - CF MF Market Rental'!G14</f>
        <v>0.9</v>
      </c>
    </row>
    <row r="19" spans="1:26" ht="12.75" customHeight="1" thickBot="1">
      <c r="C19" s="274"/>
      <c r="G19" s="524"/>
      <c r="H19" s="645"/>
      <c r="I19" s="403"/>
      <c r="J19" s="403"/>
      <c r="N19" s="274"/>
      <c r="O19" s="274"/>
      <c r="Q19" s="528" t="str">
        <f>'Phase I - CF MF Market Rental'!B16</f>
        <v>Average Unit Size</v>
      </c>
      <c r="R19" s="645"/>
      <c r="S19" s="646"/>
      <c r="T19" s="772">
        <f>'Phase I - CF MF Market Rental'!G16</f>
        <v>850</v>
      </c>
    </row>
    <row r="20" spans="1:26" ht="12.75" customHeight="1">
      <c r="B20" s="633" t="s">
        <v>154</v>
      </c>
      <c r="C20" s="634"/>
      <c r="D20" s="634"/>
      <c r="E20" s="681"/>
      <c r="G20" s="633" t="s">
        <v>155</v>
      </c>
      <c r="H20" s="635"/>
      <c r="I20" s="635"/>
      <c r="J20" s="636"/>
      <c r="L20" s="666" t="s">
        <v>156</v>
      </c>
      <c r="M20" s="667"/>
      <c r="N20" s="667"/>
      <c r="O20" s="715" t="s">
        <v>141</v>
      </c>
      <c r="Q20" s="528" t="str">
        <f>'Phase I - CF MF Market Rental'!B17</f>
        <v>% Studio</v>
      </c>
      <c r="R20" s="645"/>
      <c r="S20" s="646"/>
      <c r="T20" s="771">
        <f>'Phase I - CF MF Market Rental'!G17</f>
        <v>0.2</v>
      </c>
    </row>
    <row r="21" spans="1:26" ht="12.75" customHeight="1">
      <c r="B21" s="528" t="s">
        <v>157</v>
      </c>
      <c r="C21" s="561"/>
      <c r="D21" s="682"/>
      <c r="E21" s="683">
        <v>2021</v>
      </c>
      <c r="G21" s="673" t="s">
        <v>158</v>
      </c>
      <c r="H21" s="561"/>
      <c r="I21" s="674"/>
      <c r="J21" s="538">
        <f ca="1">'Development Summary'!C44</f>
        <v>879323922.19705701</v>
      </c>
      <c r="L21" s="653" t="s">
        <v>144</v>
      </c>
      <c r="M21" s="654"/>
      <c r="N21" s="660"/>
      <c r="O21" s="656">
        <f>SUM('Official Summary Board'!G67:I67)</f>
        <v>977</v>
      </c>
      <c r="Q21" s="528" t="str">
        <f>'Phase I - CF MF Market Rental'!B18</f>
        <v>% 1BR</v>
      </c>
      <c r="R21" s="645"/>
      <c r="S21" s="646"/>
      <c r="T21" s="771">
        <f>'Phase I - CF MF Market Rental'!G18</f>
        <v>0.5</v>
      </c>
    </row>
    <row r="22" spans="1:26" ht="12.75" customHeight="1">
      <c r="B22" s="684" t="s">
        <v>1</v>
      </c>
      <c r="C22" s="561"/>
      <c r="D22" s="384"/>
      <c r="E22" s="685"/>
      <c r="G22" s="673" t="s">
        <v>159</v>
      </c>
      <c r="H22" s="561"/>
      <c r="I22" s="674"/>
      <c r="J22" s="538">
        <f>SUM('Phase I - Pro Forma'!D46,'Phase II - Pro Forma'!D46)</f>
        <v>846633049.37915516</v>
      </c>
      <c r="L22" s="528" t="s">
        <v>148</v>
      </c>
      <c r="M22" s="645"/>
      <c r="N22" s="662"/>
      <c r="O22" s="547">
        <f>SUM('Official Summary Board'!G68:I68)</f>
        <v>418</v>
      </c>
      <c r="Q22" s="528" t="str">
        <f>'Phase I - CF MF Market Rental'!B19</f>
        <v>% 2BR</v>
      </c>
      <c r="R22" s="645"/>
      <c r="S22" s="646"/>
      <c r="T22" s="771">
        <f>'Phase I - CF MF Market Rental'!G19</f>
        <v>0.3</v>
      </c>
    </row>
    <row r="23" spans="1:26" ht="12.75" customHeight="1">
      <c r="B23" s="528" t="s">
        <v>160</v>
      </c>
      <c r="C23" s="384"/>
      <c r="D23" s="682"/>
      <c r="E23" s="683">
        <v>2023</v>
      </c>
      <c r="G23" s="673" t="s">
        <v>161</v>
      </c>
      <c r="H23" s="561"/>
      <c r="I23" s="674"/>
      <c r="J23" s="538">
        <f>SUM('Phase I - Pro Forma'!L40,'Phase II - Pro Forma'!O40)</f>
        <v>64081657.533055179</v>
      </c>
      <c r="L23" s="528" t="str">
        <f>L15</f>
        <v>Commerical (Sf)</v>
      </c>
      <c r="M23" s="645"/>
      <c r="N23" s="646"/>
      <c r="O23" s="547">
        <f>SUM('Official Summary Board'!G69:I69)</f>
        <v>542937</v>
      </c>
      <c r="Q23" s="528" t="s">
        <v>162</v>
      </c>
      <c r="R23" s="384"/>
      <c r="S23" s="384"/>
      <c r="T23" s="771">
        <f>'Phase I - CF MF Market Rental'!M16</f>
        <v>0.05</v>
      </c>
    </row>
    <row r="24" spans="1:26" ht="12.75" customHeight="1">
      <c r="B24" s="528" t="s">
        <v>163</v>
      </c>
      <c r="C24" s="384"/>
      <c r="D24" s="686"/>
      <c r="E24" s="687">
        <v>3</v>
      </c>
      <c r="G24" s="675"/>
      <c r="H24" s="561"/>
      <c r="I24" s="561"/>
      <c r="J24" s="602"/>
      <c r="L24" s="528" t="str">
        <f t="shared" ref="L24:L25" si="4">L16</f>
        <v>Retail</v>
      </c>
      <c r="M24" s="645"/>
      <c r="N24" s="646"/>
      <c r="O24" s="547">
        <f>SUM('Official Summary Board'!G70:I70)</f>
        <v>332.755</v>
      </c>
      <c r="Q24" s="528" t="s">
        <v>164</v>
      </c>
      <c r="R24" s="384"/>
      <c r="S24" s="384"/>
      <c r="T24" s="771">
        <f>'Phase I - CF MF Market Rental'!M17</f>
        <v>3.1E-2</v>
      </c>
    </row>
    <row r="25" spans="1:26" ht="12.75" customHeight="1" thickBot="1">
      <c r="B25" s="528" t="s">
        <v>165</v>
      </c>
      <c r="C25" s="384"/>
      <c r="D25" s="688"/>
      <c r="E25" s="689">
        <f>SUM(E23:E24)</f>
        <v>2026</v>
      </c>
      <c r="G25" s="528" t="s">
        <v>37</v>
      </c>
      <c r="H25" s="561"/>
      <c r="I25" s="676"/>
      <c r="J25" s="677">
        <f ca="1">'Official Summary Board'!E61</f>
        <v>0.21952713760003206</v>
      </c>
      <c r="L25" s="552" t="str">
        <f t="shared" si="4"/>
        <v>Parking Plaza</v>
      </c>
      <c r="M25" s="663"/>
      <c r="N25" s="664"/>
      <c r="O25" s="669">
        <f>SUM('Official Summary Board'!G71:I71)</f>
        <v>1391.1285714285714</v>
      </c>
      <c r="Q25" s="528" t="s">
        <v>166</v>
      </c>
      <c r="R25" s="384"/>
      <c r="S25" s="384"/>
      <c r="T25" s="771">
        <f>'Phase I - CF MF Market Rental'!M23</f>
        <v>0.02</v>
      </c>
    </row>
    <row r="26" spans="1:26" ht="12.75" customHeight="1" thickBot="1">
      <c r="A26" s="358"/>
      <c r="B26" s="528" t="s">
        <v>167</v>
      </c>
      <c r="C26" s="384"/>
      <c r="D26" s="686"/>
      <c r="E26" s="690">
        <v>1</v>
      </c>
      <c r="F26" s="358"/>
      <c r="G26" s="528" t="s">
        <v>36</v>
      </c>
      <c r="H26" s="561"/>
      <c r="I26" s="676"/>
      <c r="J26" s="677">
        <f>'Official Summary Board'!E59</f>
        <v>0.11723920993289094</v>
      </c>
      <c r="K26" s="358"/>
      <c r="L26" s="524"/>
      <c r="M26" s="645"/>
      <c r="N26" s="471"/>
      <c r="O26" s="471"/>
      <c r="P26" s="358"/>
      <c r="Q26" s="552" t="s">
        <v>168</v>
      </c>
      <c r="R26" s="553"/>
      <c r="S26" s="553"/>
      <c r="T26" s="773">
        <f>'Phase I - CF Affordable Rental'!M20</f>
        <v>0.02</v>
      </c>
      <c r="U26" s="358"/>
      <c r="V26" s="358"/>
      <c r="W26" s="358"/>
      <c r="X26" s="358"/>
      <c r="Y26" s="358"/>
      <c r="Z26" s="358"/>
    </row>
    <row r="27" spans="1:26" ht="12.75" customHeight="1" thickBot="1">
      <c r="B27" s="528" t="s">
        <v>169</v>
      </c>
      <c r="C27" s="384"/>
      <c r="D27" s="688"/>
      <c r="E27" s="689">
        <f>SUM(E25:E26)</f>
        <v>2027</v>
      </c>
      <c r="G27" s="528"/>
      <c r="H27" s="524"/>
      <c r="I27" s="561"/>
      <c r="J27" s="678"/>
      <c r="L27" s="274"/>
      <c r="T27" s="274"/>
    </row>
    <row r="28" spans="1:26" ht="12.75" customHeight="1">
      <c r="B28" s="684" t="s">
        <v>2</v>
      </c>
      <c r="C28" s="524"/>
      <c r="D28" s="686"/>
      <c r="E28" s="690"/>
      <c r="G28" s="528" t="s">
        <v>170</v>
      </c>
      <c r="H28" s="561"/>
      <c r="I28" s="561"/>
      <c r="J28" s="677">
        <f>'Phase I - Summary'!D29</f>
        <v>5.8000000000000003E-2</v>
      </c>
      <c r="L28" s="670" t="s">
        <v>171</v>
      </c>
      <c r="M28" s="671"/>
      <c r="N28" s="671"/>
      <c r="O28" s="672" t="s">
        <v>141</v>
      </c>
      <c r="Q28" s="650" t="s">
        <v>172</v>
      </c>
      <c r="R28" s="651"/>
      <c r="S28" s="651"/>
      <c r="T28" s="652"/>
    </row>
    <row r="29" spans="1:26" ht="12.75" customHeight="1">
      <c r="B29" s="528" t="s">
        <v>173</v>
      </c>
      <c r="C29" s="384"/>
      <c r="D29" s="688"/>
      <c r="E29" s="689">
        <f>'Phase II - Summary'!D21</f>
        <v>2026</v>
      </c>
      <c r="G29" s="528" t="s">
        <v>174</v>
      </c>
      <c r="H29" s="561"/>
      <c r="I29" s="561"/>
      <c r="J29" s="677">
        <f>'Phase II - Summary'!D28</f>
        <v>5.6000000000000001E-2</v>
      </c>
      <c r="L29" s="653" t="s">
        <v>144</v>
      </c>
      <c r="M29" s="654"/>
      <c r="N29" s="660"/>
      <c r="O29" s="656">
        <f>SUM('Official Summary Board'!J67:L67)</f>
        <v>312</v>
      </c>
      <c r="Q29" s="653" t="str">
        <f>'Phase I - CF Commercial'!B16</f>
        <v>Base Rent</v>
      </c>
      <c r="R29" s="654"/>
      <c r="S29" s="660"/>
      <c r="T29" s="770">
        <f>'Phase I - CF Commercial'!G16</f>
        <v>32</v>
      </c>
    </row>
    <row r="30" spans="1:26" ht="12.75" customHeight="1">
      <c r="B30" s="528" t="s">
        <v>175</v>
      </c>
      <c r="C30" s="384"/>
      <c r="D30" s="688"/>
      <c r="E30" s="691">
        <v>2</v>
      </c>
      <c r="G30" s="675"/>
      <c r="H30" s="561"/>
      <c r="I30" s="561"/>
      <c r="J30" s="678"/>
      <c r="L30" s="528" t="s">
        <v>148</v>
      </c>
      <c r="M30" s="645"/>
      <c r="N30" s="662"/>
      <c r="O30" s="547">
        <f>SUM('Official Summary Board'!J68:L68)</f>
        <v>132</v>
      </c>
      <c r="Q30" s="528" t="str">
        <f>'Phase I - CF Commercial'!B17</f>
        <v>Rent Growth</v>
      </c>
      <c r="R30" s="645"/>
      <c r="S30" s="646"/>
      <c r="T30" s="771">
        <f>'Phase I - CF Commercial'!G17</f>
        <v>0.03</v>
      </c>
    </row>
    <row r="31" spans="1:26" ht="12.75" customHeight="1">
      <c r="B31" s="528" t="s">
        <v>176</v>
      </c>
      <c r="C31" s="384"/>
      <c r="D31" s="688"/>
      <c r="E31" s="689">
        <f>SUM(E29:E30)</f>
        <v>2028</v>
      </c>
      <c r="G31" s="679" t="s">
        <v>177</v>
      </c>
      <c r="H31" s="561"/>
      <c r="I31" s="561"/>
      <c r="J31" s="678"/>
      <c r="L31" s="528" t="s">
        <v>726</v>
      </c>
      <c r="M31" s="645"/>
      <c r="N31" s="646"/>
      <c r="O31" s="547">
        <f>SUM('Official Summary Board'!J69:L69)</f>
        <v>471651</v>
      </c>
      <c r="Q31" s="528" t="str">
        <f>'Phase I - CF Commercial'!B18</f>
        <v>Expense Growth</v>
      </c>
      <c r="R31" s="645"/>
      <c r="S31" s="646"/>
      <c r="T31" s="771">
        <f>'Phase I - CF Commercial'!G18</f>
        <v>0.02</v>
      </c>
    </row>
    <row r="32" spans="1:26" ht="12.75" customHeight="1" thickBot="1">
      <c r="B32" s="528" t="s">
        <v>178</v>
      </c>
      <c r="C32" s="561"/>
      <c r="D32" s="384"/>
      <c r="E32" s="692">
        <f>E26</f>
        <v>1</v>
      </c>
      <c r="G32" s="528" t="s">
        <v>762</v>
      </c>
      <c r="H32" s="561"/>
      <c r="I32" s="561"/>
      <c r="J32" s="677">
        <f>'Phase I - Summary'!I39</f>
        <v>5.5E-2</v>
      </c>
      <c r="L32" s="552" t="s">
        <v>109</v>
      </c>
      <c r="M32" s="663"/>
      <c r="N32" s="664"/>
      <c r="O32" s="669">
        <f>SUM('Official Summary Board'!J70:L70)</f>
        <v>72</v>
      </c>
      <c r="Q32" s="528" t="str">
        <f>'Phase I - CF Commercial'!B19</f>
        <v>Vacancy Y1</v>
      </c>
      <c r="R32" s="645"/>
      <c r="S32" s="646"/>
      <c r="T32" s="771">
        <f>'Phase I - CF Commercial'!G19</f>
        <v>0.1</v>
      </c>
    </row>
    <row r="33" spans="2:21" ht="12.75" customHeight="1">
      <c r="B33" s="528" t="s">
        <v>169</v>
      </c>
      <c r="C33" s="384"/>
      <c r="D33" s="688"/>
      <c r="E33" s="689">
        <f>SUM(E31:E32)</f>
        <v>2029</v>
      </c>
      <c r="G33" s="528" t="str">
        <f>'Phase I - Summary'!F40</f>
        <v>LTC</v>
      </c>
      <c r="H33" s="561"/>
      <c r="I33" s="384"/>
      <c r="J33" s="677">
        <f>'Phase I - Summary'!I40</f>
        <v>0.6</v>
      </c>
      <c r="K33" s="358"/>
      <c r="L33" s="524"/>
      <c r="M33" s="645"/>
      <c r="N33" s="646"/>
      <c r="O33" s="647"/>
      <c r="Q33" s="528" t="str">
        <f>'Phase I - CF Commercial'!B20</f>
        <v>TI</v>
      </c>
      <c r="R33" s="645"/>
      <c r="S33" s="646"/>
      <c r="T33" s="538">
        <f>'Phase I - CF Commercial'!G20</f>
        <v>50</v>
      </c>
    </row>
    <row r="34" spans="2:21" ht="12.75" customHeight="1" thickBot="1">
      <c r="B34" s="528" t="s">
        <v>179</v>
      </c>
      <c r="C34" s="384"/>
      <c r="D34" s="686"/>
      <c r="E34" s="687">
        <v>3</v>
      </c>
      <c r="G34" s="552" t="str">
        <f>'Phase I - Summary'!F42</f>
        <v>Origination Fee</v>
      </c>
      <c r="H34" s="642"/>
      <c r="I34" s="553"/>
      <c r="J34" s="680">
        <f>'Phase I - Summary'!I42</f>
        <v>0.01</v>
      </c>
      <c r="K34" s="108"/>
      <c r="L34" s="471"/>
      <c r="M34" s="524"/>
      <c r="N34" s="524"/>
      <c r="O34" s="524"/>
      <c r="Q34" s="528" t="str">
        <f>'Phase I - CF Commercial'!B21</f>
        <v>LC</v>
      </c>
      <c r="R34" s="384"/>
      <c r="S34" s="384"/>
      <c r="T34" s="677">
        <f>'Phase I - CF Commercial'!G21</f>
        <v>0.06</v>
      </c>
    </row>
    <row r="35" spans="2:21" ht="12.75" customHeight="1" thickBot="1">
      <c r="B35" s="552" t="s">
        <v>180</v>
      </c>
      <c r="C35" s="553"/>
      <c r="D35" s="693"/>
      <c r="E35" s="694">
        <f>SUM(E33:E34)</f>
        <v>2032</v>
      </c>
      <c r="G35" s="561"/>
      <c r="H35" s="561"/>
      <c r="I35" s="384"/>
      <c r="J35" s="595"/>
      <c r="L35" s="274"/>
      <c r="Q35" s="552" t="str">
        <f>'Phase I - CF Commercial'!B23</f>
        <v>Exit Cap Rate</v>
      </c>
      <c r="R35" s="553"/>
      <c r="S35" s="553"/>
      <c r="T35" s="680">
        <f>'Phase I - CF Commercial'!G23</f>
        <v>6.5000000000000002E-2</v>
      </c>
    </row>
    <row r="36" spans="2:21" ht="12.75" customHeight="1" thickBot="1">
      <c r="B36" s="384"/>
      <c r="C36" s="384"/>
      <c r="D36" s="384"/>
      <c r="E36" s="384"/>
      <c r="G36" s="274"/>
      <c r="H36" s="274"/>
      <c r="L36" s="274"/>
      <c r="T36" s="360"/>
    </row>
    <row r="37" spans="2:21" ht="12.75" customHeight="1">
      <c r="B37" s="633" t="s">
        <v>181</v>
      </c>
      <c r="C37" s="695" t="s">
        <v>117</v>
      </c>
      <c r="D37" s="695" t="s">
        <v>139</v>
      </c>
      <c r="E37" s="696" t="s">
        <v>182</v>
      </c>
      <c r="G37" s="525" t="s">
        <v>183</v>
      </c>
      <c r="H37" s="704" t="s">
        <v>117</v>
      </c>
      <c r="I37" s="705" t="s">
        <v>139</v>
      </c>
      <c r="J37" s="706" t="s">
        <v>182</v>
      </c>
      <c r="K37" s="201"/>
      <c r="L37" s="709" t="s">
        <v>184</v>
      </c>
      <c r="M37" s="710" t="s">
        <v>117</v>
      </c>
      <c r="N37" s="711" t="s">
        <v>139</v>
      </c>
      <c r="O37" s="712" t="s">
        <v>182</v>
      </c>
      <c r="Q37" s="650" t="s">
        <v>185</v>
      </c>
      <c r="R37" s="651"/>
      <c r="S37" s="651"/>
      <c r="T37" s="652"/>
    </row>
    <row r="38" spans="2:21" ht="12.75" customHeight="1">
      <c r="B38" s="528" t="s">
        <v>186</v>
      </c>
      <c r="C38" s="697">
        <f>SUM('Phase II - Summary'!G14,'Phase I - Summary'!G14)</f>
        <v>5288715.8</v>
      </c>
      <c r="D38" s="698">
        <f t="shared" ref="D38:D43" ca="1" si="5">C38/$C$44</f>
        <v>6.0145250987664991E-3</v>
      </c>
      <c r="E38" s="699">
        <f>C38/'Area Matrix'!$D$16</f>
        <v>1.3464375469792313</v>
      </c>
      <c r="G38" s="528" t="s">
        <v>186</v>
      </c>
      <c r="H38" s="697">
        <f>'Phase I - Summary'!G14</f>
        <v>1405035</v>
      </c>
      <c r="I38" s="707">
        <f ca="1">'Phase I - Summary'!H14</f>
        <v>2.342845495337319E-3</v>
      </c>
      <c r="J38" s="708">
        <f>'Phase I - Summary'!I14</f>
        <v>0.47453218793235602</v>
      </c>
      <c r="K38" s="201"/>
      <c r="L38" s="713" t="s">
        <v>186</v>
      </c>
      <c r="M38" s="697">
        <f>'Phase II - Summary'!G14</f>
        <v>3883680.8</v>
      </c>
      <c r="N38" s="707">
        <f ca="1">'Phase II - Summary'!H14</f>
        <v>1.3889591147236749E-2</v>
      </c>
      <c r="O38" s="708">
        <f>'Phase II - Summary'!I14</f>
        <v>4.0160165782877373</v>
      </c>
      <c r="Q38" s="653" t="str">
        <f>'Phase I - CF Retail'!B18</f>
        <v>Base Rent</v>
      </c>
      <c r="R38" s="654"/>
      <c r="S38" s="660"/>
      <c r="T38" s="770">
        <f>'Phase I - CF Retail'!G18</f>
        <v>30</v>
      </c>
    </row>
    <row r="39" spans="2:21" ht="12.75" customHeight="1">
      <c r="B39" s="528" t="s">
        <v>187</v>
      </c>
      <c r="C39" s="697">
        <f>SUM('Phase II - Summary'!G15,'Phase I - Summary'!G15)</f>
        <v>584125544.00999999</v>
      </c>
      <c r="D39" s="698">
        <f t="shared" ca="1" si="5"/>
        <v>0.66428938104005897</v>
      </c>
      <c r="E39" s="699">
        <f>C39/'Area Matrix'!$D$16</f>
        <v>148.71068787714657</v>
      </c>
      <c r="G39" s="528" t="s">
        <v>187</v>
      </c>
      <c r="H39" s="697">
        <f>'Phase I - Summary'!G15</f>
        <v>413512142.69999999</v>
      </c>
      <c r="I39" s="707">
        <f ca="1">'Phase I - Summary'!H15</f>
        <v>0.68951667452552978</v>
      </c>
      <c r="J39" s="708">
        <f>'Phase I - Summary'!I15</f>
        <v>139.65831585122621</v>
      </c>
      <c r="K39" s="201"/>
      <c r="L39" s="713" t="s">
        <v>187</v>
      </c>
      <c r="M39" s="697">
        <f>'Phase II - Summary'!G15</f>
        <v>170613401.31</v>
      </c>
      <c r="N39" s="707">
        <f ca="1">'Phase II - Summary'!H15</f>
        <v>0.61018155468269353</v>
      </c>
      <c r="O39" s="708">
        <f>'Phase II - Summary'!I15</f>
        <v>176.4270246254581</v>
      </c>
      <c r="Q39" s="528" t="str">
        <f>'Phase I - CF Retail'!B19</f>
        <v>Rent Growth</v>
      </c>
      <c r="R39" s="645"/>
      <c r="S39" s="646"/>
      <c r="T39" s="677">
        <f>'Phase I - CF Retail'!G19</f>
        <v>0.03</v>
      </c>
    </row>
    <row r="40" spans="2:21" ht="12.75" customHeight="1">
      <c r="B40" s="528" t="s">
        <v>188</v>
      </c>
      <c r="C40" s="697">
        <f>SUM('Phase II - Summary'!G16,'Phase I - Summary'!G16)</f>
        <v>133342567.12249999</v>
      </c>
      <c r="D40" s="698">
        <f t="shared" ca="1" si="5"/>
        <v>0.15164214660432931</v>
      </c>
      <c r="E40" s="699">
        <f>C40/'Area Matrix'!$D$16</f>
        <v>33.947265418257565</v>
      </c>
      <c r="G40" s="528" t="s">
        <v>188</v>
      </c>
      <c r="H40" s="697">
        <f>'Phase I - Summary'!G16</f>
        <v>92755598.074999988</v>
      </c>
      <c r="I40" s="707">
        <f ca="1">'Phase I - Summary'!H16</f>
        <v>0.15466663472250344</v>
      </c>
      <c r="J40" s="708">
        <f>'Phase I - Summary'!I16</f>
        <v>31.326989646168226</v>
      </c>
      <c r="K40" s="201"/>
      <c r="L40" s="713" t="s">
        <v>188</v>
      </c>
      <c r="M40" s="697">
        <f>'Phase II - Summary'!G16</f>
        <v>40586969.047499999</v>
      </c>
      <c r="N40" s="707">
        <f ca="1">'Phase II - Summary'!H16</f>
        <v>0.1451551852498609</v>
      </c>
      <c r="O40" s="708">
        <f>'Phase II - Summary'!I16</f>
        <v>41.969963277417456</v>
      </c>
      <c r="Q40" s="528" t="str">
        <f>'Phase I - CF Retail'!B20</f>
        <v>Expense Growth</v>
      </c>
      <c r="R40" s="645"/>
      <c r="S40" s="646"/>
      <c r="T40" s="677">
        <f>'Phase I - CF Retail'!G20</f>
        <v>0.02</v>
      </c>
    </row>
    <row r="41" spans="2:21" ht="12.75" customHeight="1">
      <c r="B41" s="528" t="s">
        <v>124</v>
      </c>
      <c r="C41" s="697">
        <f>SUM('Phase II - Summary'!G17,'Phase I - Summary'!G17)</f>
        <v>32204861.104936868</v>
      </c>
      <c r="D41" s="698">
        <f t="shared" ca="1" si="5"/>
        <v>3.66245706411246E-2</v>
      </c>
      <c r="E41" s="699">
        <f>C41/'Area Matrix'!$D$16</f>
        <v>8.19893445341458</v>
      </c>
      <c r="G41" s="528" t="s">
        <v>124</v>
      </c>
      <c r="H41" s="697">
        <f>'Phase I - Summary'!G17</f>
        <v>22923327.744936869</v>
      </c>
      <c r="I41" s="707">
        <f ca="1">'Phase I - Summary'!H17</f>
        <v>3.8223827267908864E-2</v>
      </c>
      <c r="J41" s="708">
        <f>'Phase I - Summary'!I17</f>
        <v>7.7420540196474628</v>
      </c>
      <c r="K41" s="201"/>
      <c r="L41" s="713" t="s">
        <v>124</v>
      </c>
      <c r="M41" s="697">
        <f>'Phase II - Summary'!G17</f>
        <v>9281533.3599999994</v>
      </c>
      <c r="N41" s="707">
        <f ca="1">'Phase II - Summary'!H17</f>
        <v>3.3194464279824067E-2</v>
      </c>
      <c r="O41" s="708">
        <f>'Phase II - Summary'!I17</f>
        <v>9.5978000678353084</v>
      </c>
      <c r="Q41" s="528" t="str">
        <f>'Phase I - CF Retail'!B21</f>
        <v>Vacancy Y1</v>
      </c>
      <c r="R41" s="645"/>
      <c r="S41" s="646"/>
      <c r="T41" s="677">
        <f>'Phase I - CF Retail'!G21</f>
        <v>0.15</v>
      </c>
    </row>
    <row r="42" spans="2:21" ht="12.75" customHeight="1">
      <c r="B42" s="528" t="s">
        <v>189</v>
      </c>
      <c r="C42" s="697">
        <f ca="1">SUM('Phase II - Summary'!G18,'Phase I - Summary'!G18)</f>
        <v>5275943.5331823435</v>
      </c>
      <c r="D42" s="698">
        <f t="shared" ca="1" si="5"/>
        <v>6.0000000000000019E-3</v>
      </c>
      <c r="E42" s="699">
        <f ca="1">C42/'Area Matrix'!$D$16</f>
        <v>1.3431858956798122</v>
      </c>
      <c r="G42" s="528" t="s">
        <v>189</v>
      </c>
      <c r="H42" s="697">
        <f ca="1">'Phase I - Summary'!G18</f>
        <v>3598278.2547025075</v>
      </c>
      <c r="I42" s="707">
        <f ca="1">'Phase I - Summary'!H18</f>
        <v>6.0000000000000001E-3</v>
      </c>
      <c r="J42" s="708">
        <f ca="1">'Phase I - Summary'!I18</f>
        <v>1.2152714010636037</v>
      </c>
      <c r="K42" s="201"/>
      <c r="L42" s="713" t="s">
        <v>189</v>
      </c>
      <c r="M42" s="697">
        <f ca="1">'Phase II - Summary'!G18</f>
        <v>1677665.2784798355</v>
      </c>
      <c r="N42" s="707">
        <f ca="1">'Phase II - Summary'!H18</f>
        <v>6.0000000000000001E-3</v>
      </c>
      <c r="O42" s="708">
        <f ca="1">'Phase II - Summary'!I18</f>
        <v>1.734831444230106</v>
      </c>
      <c r="Q42" s="528" t="str">
        <f>'Phase I - CF Retail'!B22</f>
        <v>TI</v>
      </c>
      <c r="R42" s="645"/>
      <c r="S42" s="646"/>
      <c r="T42" s="538">
        <f>'Phase I - CF Retail'!G22</f>
        <v>15</v>
      </c>
    </row>
    <row r="43" spans="2:21" ht="12.75" customHeight="1">
      <c r="B43" s="528" t="s">
        <v>190</v>
      </c>
      <c r="C43" s="697">
        <f ca="1">SUM('Phase II - Summary'!G19,'Phase I - Summary'!G19)</f>
        <v>119086290.62643787</v>
      </c>
      <c r="D43" s="698">
        <f t="shared" ca="1" si="5"/>
        <v>0.13542937661572066</v>
      </c>
      <c r="E43" s="699">
        <f ca="1">C43/'Area Matrix'!$D$16</f>
        <v>30.317804755157546</v>
      </c>
      <c r="G43" s="528" t="s">
        <v>190</v>
      </c>
      <c r="H43" s="697">
        <f ca="1">'Phase I - Summary'!G19</f>
        <v>65518660.675778531</v>
      </c>
      <c r="I43" s="707">
        <f ca="1">'Phase I - Summary'!H19</f>
        <v>0.10925001798872062</v>
      </c>
      <c r="J43" s="708">
        <f ca="1">'Phase I - Summary'!I19</f>
        <v>22.128070404562735</v>
      </c>
      <c r="K43" s="201"/>
      <c r="L43" s="713" t="s">
        <v>190</v>
      </c>
      <c r="M43" s="697">
        <f ca="1">'Phase II - Summary'!G19</f>
        <v>53567629.95065935</v>
      </c>
      <c r="N43" s="707">
        <f ca="1">'Phase II - Summary'!H19</f>
        <v>0.19157920464038453</v>
      </c>
      <c r="O43" s="708">
        <f ca="1">'Phase II - Summary'!I19</f>
        <v>55.392938045122214</v>
      </c>
      <c r="Q43" s="528" t="str">
        <f>'Phase I - CF Retail'!B23</f>
        <v>LC</v>
      </c>
      <c r="R43" s="384"/>
      <c r="S43" s="384"/>
      <c r="T43" s="677">
        <f>'Phase I - CF Retail'!G23</f>
        <v>0.06</v>
      </c>
    </row>
    <row r="44" spans="2:21" ht="16.5" customHeight="1" thickBot="1">
      <c r="B44" s="700" t="s">
        <v>191</v>
      </c>
      <c r="C44" s="701">
        <f t="shared" ref="C44:D44" ca="1" si="6">SUM(C38:C43)</f>
        <v>879323922.19705701</v>
      </c>
      <c r="D44" s="702">
        <f t="shared" ca="1" si="6"/>
        <v>1</v>
      </c>
      <c r="E44" s="703"/>
      <c r="G44" s="700" t="s">
        <v>191</v>
      </c>
      <c r="H44" s="701">
        <f t="shared" ref="H44:I44" ca="1" si="7">SUM(H38:H43)</f>
        <v>599713042.45041788</v>
      </c>
      <c r="I44" s="702">
        <f t="shared" ca="1" si="7"/>
        <v>1</v>
      </c>
      <c r="J44" s="703"/>
      <c r="K44" s="201"/>
      <c r="L44" s="700" t="s">
        <v>191</v>
      </c>
      <c r="M44" s="701">
        <f t="shared" ref="M44:N44" ca="1" si="8">SUM(M38:M43)</f>
        <v>279610879.74663925</v>
      </c>
      <c r="N44" s="702">
        <f t="shared" ca="1" si="8"/>
        <v>0.99999999999999978</v>
      </c>
      <c r="O44" s="714"/>
      <c r="Q44" s="552" t="s">
        <v>192</v>
      </c>
      <c r="R44" s="553"/>
      <c r="S44" s="553"/>
      <c r="T44" s="680">
        <f>'Phase I - CF Retail'!G25</f>
        <v>7.0000000000000007E-2</v>
      </c>
    </row>
    <row r="45" spans="2:21" ht="12.75" customHeight="1" thickBot="1">
      <c r="B45" s="384"/>
      <c r="C45" s="464"/>
      <c r="D45" s="648"/>
      <c r="E45" s="464"/>
      <c r="G45" s="384"/>
      <c r="H45" s="464"/>
      <c r="I45" s="648"/>
      <c r="J45" s="464"/>
      <c r="K45" s="201"/>
      <c r="L45" s="649"/>
      <c r="M45" s="378"/>
      <c r="N45" s="649"/>
      <c r="O45" s="561"/>
      <c r="T45" s="360"/>
    </row>
    <row r="46" spans="2:21" ht="12.75" customHeight="1">
      <c r="B46" s="650" t="s">
        <v>193</v>
      </c>
      <c r="C46" s="743" t="s">
        <v>117</v>
      </c>
      <c r="D46" s="743" t="s">
        <v>139</v>
      </c>
      <c r="E46" s="744"/>
      <c r="G46" s="525" t="s">
        <v>194</v>
      </c>
      <c r="H46" s="704" t="s">
        <v>117</v>
      </c>
      <c r="I46" s="705" t="s">
        <v>139</v>
      </c>
      <c r="J46" s="716"/>
      <c r="K46" s="201"/>
      <c r="L46" s="709" t="s">
        <v>195</v>
      </c>
      <c r="M46" s="710" t="s">
        <v>117</v>
      </c>
      <c r="N46" s="711" t="s">
        <v>139</v>
      </c>
      <c r="O46" s="732"/>
      <c r="Q46" s="759" t="s">
        <v>196</v>
      </c>
      <c r="R46" s="651"/>
      <c r="S46" s="651"/>
      <c r="T46" s="652"/>
    </row>
    <row r="47" spans="2:21" ht="12.75" customHeight="1">
      <c r="B47" s="745" t="s">
        <v>197</v>
      </c>
      <c r="C47" s="746">
        <f ca="1">SUM('Phase II - Summary'!G23,'Phase I - Summary'!G23)</f>
        <v>41083247.05060637</v>
      </c>
      <c r="D47" s="747">
        <f t="shared" ref="D47:D52" ca="1" si="9">C47/$C$58</f>
        <v>4.6721402674860454E-2</v>
      </c>
      <c r="E47" s="748"/>
      <c r="G47" s="528" t="s">
        <v>197</v>
      </c>
      <c r="H47" s="697">
        <f ca="1">'Phase I - Summary'!G23</f>
        <v>19825023.806550026</v>
      </c>
      <c r="I47" s="707">
        <f ca="1">'Phase I - Summary'!H23</f>
        <v>3.3057516517475252E-2</v>
      </c>
      <c r="J47" s="717"/>
      <c r="K47" s="201"/>
      <c r="L47" s="713" t="s">
        <v>197</v>
      </c>
      <c r="M47" s="697">
        <f ca="1">'Phase II - Summary'!G23</f>
        <v>21258223.244056344</v>
      </c>
      <c r="N47" s="707">
        <f ca="1">'Phase II - Summary'!H23</f>
        <v>7.6027882975508054E-2</v>
      </c>
      <c r="O47" s="733"/>
      <c r="Q47" s="760" t="s">
        <v>198</v>
      </c>
      <c r="R47" s="654"/>
      <c r="S47" s="660"/>
      <c r="T47" s="761">
        <f>'Phase I - Parking Plaza'!G18</f>
        <v>12</v>
      </c>
      <c r="U47" s="478"/>
    </row>
    <row r="48" spans="2:21" ht="12.75" customHeight="1">
      <c r="B48" s="585" t="s">
        <v>199</v>
      </c>
      <c r="C48" s="697">
        <f ca="1">'Phase I - Summary'!G24+'Phase II - Summary'!G24</f>
        <v>105684709.95099024</v>
      </c>
      <c r="D48" s="698">
        <f t="shared" ca="1" si="9"/>
        <v>0.12018859863033071</v>
      </c>
      <c r="E48" s="749"/>
      <c r="G48" s="528" t="s">
        <v>199</v>
      </c>
      <c r="H48" s="697">
        <f ca="1">'Phase I - Summary'!G24</f>
        <v>80473210.15811947</v>
      </c>
      <c r="I48" s="707">
        <f ca="1">'Phase I - Summary'!H24</f>
        <v>0.13418619316549665</v>
      </c>
      <c r="J48" s="639"/>
      <c r="K48" s="201"/>
      <c r="L48" s="713" t="s">
        <v>199</v>
      </c>
      <c r="M48" s="697">
        <f ca="1">'Phase II - Summary'!G24</f>
        <v>25211499.792870775</v>
      </c>
      <c r="N48" s="707">
        <f ca="1">'Phase II - Summary'!H24</f>
        <v>9.0166376271607868E-2</v>
      </c>
      <c r="O48" s="733"/>
      <c r="Q48" s="528" t="str">
        <f>'Phase I - Parking Plaza'!B19</f>
        <v>Rent Growth</v>
      </c>
      <c r="R48" s="645"/>
      <c r="S48" s="646"/>
      <c r="T48" s="762">
        <f>'Phase I - Parking Plaza'!G19</f>
        <v>0.03</v>
      </c>
      <c r="U48" s="478"/>
    </row>
    <row r="49" spans="2:21" ht="12.75" customHeight="1">
      <c r="B49" s="585" t="s">
        <v>56</v>
      </c>
      <c r="C49" s="697">
        <f ca="1">SUM('Phase I - Summary'!G25,'Phase II - Summary'!G25)</f>
        <v>11806418.399892483</v>
      </c>
      <c r="D49" s="698">
        <f t="shared" ca="1" si="9"/>
        <v>1.3426699879144941E-2</v>
      </c>
      <c r="E49" s="749"/>
      <c r="G49" s="528" t="s">
        <v>56</v>
      </c>
      <c r="H49" s="697">
        <f ca="1">'Phase I - Summary'!G25</f>
        <v>8900061.3950976022</v>
      </c>
      <c r="I49" s="707">
        <f ca="1">'Phase I - Summary'!H25</f>
        <v>1.4840533330294258E-2</v>
      </c>
      <c r="J49" s="639"/>
      <c r="K49" s="201"/>
      <c r="L49" s="713" t="str">
        <f>'Phase II - Summary'!F25</f>
        <v>LIHTC Equity</v>
      </c>
      <c r="M49" s="697">
        <f ca="1">'Phase II - Summary'!G25</f>
        <v>2906357.0047948798</v>
      </c>
      <c r="N49" s="707">
        <f ca="1">'Phase II - Summary'!H25</f>
        <v>1.0394291550559067E-2</v>
      </c>
      <c r="O49" s="733"/>
      <c r="Q49" s="763" t="s">
        <v>200</v>
      </c>
      <c r="R49" s="645"/>
      <c r="S49" s="646"/>
      <c r="T49" s="677">
        <f>'Phase I - Parking Plaza'!G20</f>
        <v>0.02</v>
      </c>
      <c r="U49" s="478"/>
    </row>
    <row r="50" spans="2:21" ht="12.75" customHeight="1">
      <c r="B50" s="585" t="str">
        <f t="shared" ref="B50:B53" si="10">G50</f>
        <v>TIF Financing</v>
      </c>
      <c r="C50" s="697">
        <f ca="1">SUM('Phase I - Summary'!G26,'Phase II - Summary'!G26)</f>
        <v>91224921.100615233</v>
      </c>
      <c r="D50" s="698">
        <f t="shared" ca="1" si="9"/>
        <v>0.10374438679284749</v>
      </c>
      <c r="E50" s="749"/>
      <c r="G50" s="530" t="s">
        <v>201</v>
      </c>
      <c r="H50" s="697">
        <f ca="1">'Phase I - Summary'!G26</f>
        <v>63190686.075405031</v>
      </c>
      <c r="I50" s="707">
        <f ca="1">'Phase I - Summary'!H26</f>
        <v>0.10536820379494984</v>
      </c>
      <c r="J50" s="639"/>
      <c r="K50" s="201"/>
      <c r="L50" s="713" t="str">
        <f>'Phase II - Summary'!F26</f>
        <v>TIF Financing</v>
      </c>
      <c r="M50" s="697">
        <f ca="1">'Phase II - Summary'!G26</f>
        <v>28034235.025210209</v>
      </c>
      <c r="N50" s="707">
        <f ca="1">'Phase II - Summary'!H26</f>
        <v>0.10026160301992743</v>
      </c>
      <c r="O50" s="733"/>
      <c r="Q50" s="528" t="s">
        <v>602</v>
      </c>
      <c r="R50" s="645"/>
      <c r="S50" s="646"/>
      <c r="T50" s="677">
        <f>'Phase I - Parking Plaza'!G21</f>
        <v>0.15</v>
      </c>
      <c r="U50" s="478"/>
    </row>
    <row r="51" spans="2:21" ht="24" customHeight="1">
      <c r="B51" s="750" t="str">
        <f>G51</f>
        <v>PIEA Tax Abatement for Construction Materials</v>
      </c>
      <c r="C51" s="697">
        <f>SUM('Phase I - Summary'!G27,'Phase II - Summary'!G27)</f>
        <v>18604398.576718498</v>
      </c>
      <c r="D51" s="698">
        <f t="shared" ca="1" si="9"/>
        <v>2.1157616786125873E-2</v>
      </c>
      <c r="E51" s="749"/>
      <c r="G51" s="718" t="str">
        <f>'Phase I - Summary'!F27</f>
        <v>PIEA Tax Abatement for Construction Materials</v>
      </c>
      <c r="H51" s="719">
        <f>'Phase I - Summary'!G27</f>
        <v>13170361.744994998</v>
      </c>
      <c r="I51" s="720">
        <f ca="1">'Phase I - Summary'!H27</f>
        <v>2.1961106083638118E-2</v>
      </c>
      <c r="J51" s="639"/>
      <c r="K51" s="201"/>
      <c r="L51" s="734" t="str">
        <f>'Phase II - Summary'!F27</f>
        <v>PIEA Tax Abatement for Construction Materials</v>
      </c>
      <c r="M51" s="697">
        <f>'Phase II - Summary'!G27</f>
        <v>5434036.8317234991</v>
      </c>
      <c r="N51" s="720">
        <f ca="1">'Phase II - Summary'!H27</f>
        <v>1.9434282516643784E-2</v>
      </c>
      <c r="O51" s="733"/>
      <c r="Q51" s="727" t="s">
        <v>752</v>
      </c>
      <c r="R51" s="764"/>
      <c r="S51" s="765"/>
      <c r="T51" s="766">
        <f>'Phase I - Parking Plaza'!G22</f>
        <v>0.8</v>
      </c>
      <c r="U51" s="478"/>
    </row>
    <row r="52" spans="2:21" s="453" customFormat="1" ht="29.25" customHeight="1" thickBot="1">
      <c r="B52" s="751" t="str">
        <f t="shared" si="10"/>
        <v>Historic Tax Credits</v>
      </c>
      <c r="C52" s="697">
        <f>'Phase I - Summary'!G28</f>
        <v>325873.80000000005</v>
      </c>
      <c r="D52" s="752">
        <f t="shared" ca="1" si="9"/>
        <v>3.7059585412595143E-4</v>
      </c>
      <c r="E52" s="753"/>
      <c r="G52" s="721" t="str">
        <f>'Phase I - Summary'!F28</f>
        <v>Historic Tax Credits</v>
      </c>
      <c r="H52" s="722">
        <f>'Phase I - Summary'!G28</f>
        <v>325873.80000000005</v>
      </c>
      <c r="I52" s="723">
        <f ca="1">'Phase I - Summary'!H28</f>
        <v>5.4338287969940579E-4</v>
      </c>
      <c r="J52" s="724"/>
      <c r="K52" s="467"/>
      <c r="L52" s="734" t="str">
        <f>'Phase II - Summary'!F28</f>
        <v>MHDC Low Income Housing Loans</v>
      </c>
      <c r="M52" s="697">
        <f>'Phase II - Summary'!G28</f>
        <v>10000000</v>
      </c>
      <c r="N52" s="720">
        <f ca="1">'Phase II - Summary'!H28</f>
        <v>3.5763987470949596E-2</v>
      </c>
      <c r="O52" s="735"/>
      <c r="Q52" s="767" t="s">
        <v>192</v>
      </c>
      <c r="R52" s="768"/>
      <c r="S52" s="768"/>
      <c r="T52" s="769">
        <f>'Phase I - Parking Plaza'!G25</f>
        <v>0.05</v>
      </c>
      <c r="U52" s="457"/>
    </row>
    <row r="53" spans="2:21" s="453" customFormat="1" ht="36" customHeight="1">
      <c r="B53" s="751" t="str">
        <f t="shared" si="10"/>
        <v>MHDC Low Income Housing Loans</v>
      </c>
      <c r="C53" s="719">
        <f>H53+M52</f>
        <v>38000000</v>
      </c>
      <c r="D53" s="754">
        <f ca="1">C53/C58</f>
        <v>4.3215018994427146E-2</v>
      </c>
      <c r="E53" s="737"/>
      <c r="G53" s="721" t="str">
        <f>'Phase I - Summary'!F29</f>
        <v>MHDC Low Income Housing Loans</v>
      </c>
      <c r="H53" s="722">
        <f>'Phase I - Summary'!G29</f>
        <v>28000000</v>
      </c>
      <c r="I53" s="723">
        <f ca="1">'Phase I - Summary'!H29</f>
        <v>4.6688996266601855E-2</v>
      </c>
      <c r="J53" s="724"/>
      <c r="K53" s="467"/>
      <c r="L53" s="736" t="str">
        <f>'Phase II - Summary'!F29</f>
        <v>Missouri Works Training Assistance Program</v>
      </c>
      <c r="M53" s="722">
        <f>'Phase II - Summary'!G29</f>
        <v>8000000</v>
      </c>
      <c r="N53" s="723">
        <f ca="1">'Phase II - Summary'!H29</f>
        <v>2.8611189976759675E-2</v>
      </c>
      <c r="O53" s="737"/>
      <c r="Q53" s="454"/>
      <c r="T53" s="455"/>
      <c r="U53" s="457"/>
    </row>
    <row r="54" spans="2:21" s="453" customFormat="1" ht="41.25" customHeight="1">
      <c r="B54" s="755" t="str">
        <f>G54</f>
        <v>Missouri Works Training Assistance Program</v>
      </c>
      <c r="C54" s="719">
        <f>H54+M53</f>
        <v>18000000</v>
      </c>
      <c r="D54" s="752">
        <f ca="1">C54/$C$58</f>
        <v>2.0470272155254963E-2</v>
      </c>
      <c r="E54" s="737"/>
      <c r="G54" s="721" t="str">
        <f>'Phase I - Summary'!F30</f>
        <v>Missouri Works Training Assistance Program</v>
      </c>
      <c r="H54" s="722">
        <f>'Phase I - Summary'!G30</f>
        <v>10000000</v>
      </c>
      <c r="I54" s="723">
        <f ca="1">'Phase I - Summary'!H30</f>
        <v>1.6674641523786376E-2</v>
      </c>
      <c r="J54" s="724"/>
      <c r="K54" s="467"/>
      <c r="L54" s="736" t="str">
        <f>'Phase II - Summary'!F30</f>
        <v>Missouri Development Finance Board’s Build Program</v>
      </c>
      <c r="M54" s="722">
        <f>'Phase II - Summary'!G30</f>
        <v>10000000</v>
      </c>
      <c r="N54" s="723">
        <f ca="1">'Phase II - Summary'!H30</f>
        <v>3.5763987470949596E-2</v>
      </c>
      <c r="O54" s="735"/>
      <c r="T54" s="456"/>
      <c r="U54" s="457"/>
    </row>
    <row r="55" spans="2:21" s="460" customFormat="1" ht="41.25" customHeight="1">
      <c r="B55" s="755" t="str">
        <f>G55</f>
        <v>Missouri Development Finance Board’s Build Program</v>
      </c>
      <c r="C55" s="719">
        <f>H55+M54</f>
        <v>25000000</v>
      </c>
      <c r="D55" s="754">
        <f ca="1">C55/$C$58</f>
        <v>2.8430933548965226E-2</v>
      </c>
      <c r="E55" s="738"/>
      <c r="G55" s="721" t="str">
        <f>'Phase I - Summary'!F31</f>
        <v>Missouri Development Finance Board’s Build Program</v>
      </c>
      <c r="H55" s="722">
        <f>'Phase I - Summary'!G31</f>
        <v>15000000</v>
      </c>
      <c r="I55" s="723">
        <f ca="1">'Phase I - Summary'!H31</f>
        <v>2.5011962285679566E-2</v>
      </c>
      <c r="J55" s="725"/>
      <c r="K55" s="468"/>
      <c r="L55" s="736" t="str">
        <f>'Phase II - Summary'!F31</f>
        <v>Kauffman Foundation Funds</v>
      </c>
      <c r="M55" s="722">
        <f>'Phase II - Summary'!G31</f>
        <v>1000000</v>
      </c>
      <c r="N55" s="723">
        <f ca="1">'Phase II - Summary'!H31</f>
        <v>3.5763987470949594E-3</v>
      </c>
      <c r="O55" s="738"/>
      <c r="T55" s="463"/>
      <c r="U55" s="462"/>
    </row>
    <row r="56" spans="2:21" s="460" customFormat="1" ht="20.25" customHeight="1">
      <c r="B56" s="756" t="s">
        <v>738</v>
      </c>
      <c r="C56" s="719">
        <f>H56+M55</f>
        <v>2000000</v>
      </c>
      <c r="D56" s="754">
        <f ca="1">C56/$C$58</f>
        <v>2.2744746839172183E-3</v>
      </c>
      <c r="E56" s="738"/>
      <c r="G56" s="584" t="s">
        <v>738</v>
      </c>
      <c r="H56" s="719">
        <f>'Phase I - Summary'!G32</f>
        <v>1000000</v>
      </c>
      <c r="I56" s="720">
        <f ca="1">'Phase I - Summary'!H32</f>
        <v>1.6674641523786377E-3</v>
      </c>
      <c r="J56" s="726"/>
      <c r="K56" s="468"/>
      <c r="L56" s="739" t="str">
        <f>'Phase II - Summary'!F32</f>
        <v>Construction Loan</v>
      </c>
      <c r="M56" s="719">
        <f ca="1">'Phase II - Summary'!G32</f>
        <v>167766527.84798354</v>
      </c>
      <c r="N56" s="720">
        <f ca="1">'Phase II - Summary'!H32</f>
        <v>0.6</v>
      </c>
      <c r="O56" s="738"/>
      <c r="T56" s="461"/>
    </row>
    <row r="57" spans="2:21" s="460" customFormat="1" ht="22.5" customHeight="1">
      <c r="B57" s="584" t="s">
        <v>123</v>
      </c>
      <c r="C57" s="719">
        <f ca="1">SUM('Phase I - Summary'!G33,'Phase II - Summary'!G32)</f>
        <v>527594353.31823426</v>
      </c>
      <c r="D57" s="754">
        <f ca="1">C57/$C$58</f>
        <v>0.6</v>
      </c>
      <c r="E57" s="738"/>
      <c r="G57" s="727" t="s">
        <v>123</v>
      </c>
      <c r="H57" s="719">
        <f ca="1">'Phase I - Summary'!G33</f>
        <v>359827825.47025073</v>
      </c>
      <c r="I57" s="720">
        <f ca="1">'Phase I - Summary'!H33</f>
        <v>0.6</v>
      </c>
      <c r="J57" s="725"/>
      <c r="K57" s="468"/>
      <c r="L57" s="740"/>
      <c r="M57" s="741"/>
      <c r="N57" s="741"/>
      <c r="O57" s="738"/>
      <c r="T57" s="461"/>
    </row>
    <row r="58" spans="2:21" s="468" customFormat="1" ht="22.5" customHeight="1" thickBot="1">
      <c r="B58" s="757" t="s">
        <v>129</v>
      </c>
      <c r="C58" s="729">
        <f ca="1">SUM(C47:C57)</f>
        <v>879323922.19705713</v>
      </c>
      <c r="D58" s="730">
        <f ca="1">SUM(D47:D57)</f>
        <v>1</v>
      </c>
      <c r="E58" s="758"/>
      <c r="G58" s="728" t="s">
        <v>129</v>
      </c>
      <c r="H58" s="729">
        <f ca="1">SUM(H47:H57)</f>
        <v>599713042.45041788</v>
      </c>
      <c r="I58" s="730">
        <f ca="1">SUM(I47:I57)</f>
        <v>1</v>
      </c>
      <c r="J58" s="731"/>
      <c r="L58" s="728" t="s">
        <v>129</v>
      </c>
      <c r="M58" s="729">
        <f ca="1">SUM(M47:M56)</f>
        <v>279610879.74663925</v>
      </c>
      <c r="N58" s="730">
        <f ca="1">SUM(N47:N56)</f>
        <v>1</v>
      </c>
      <c r="O58" s="742"/>
      <c r="T58" s="469"/>
    </row>
    <row r="59" spans="2:21" ht="22.5" customHeight="1">
      <c r="D59" s="488"/>
      <c r="G59" s="274"/>
      <c r="H59" s="274"/>
      <c r="L59" s="274"/>
      <c r="T59" s="274"/>
    </row>
    <row r="60" spans="2:21" ht="12.75" customHeight="1">
      <c r="C60" s="274"/>
      <c r="G60" s="274"/>
      <c r="H60" s="274"/>
      <c r="L60" s="274"/>
      <c r="T60" s="274"/>
    </row>
    <row r="61" spans="2:21" ht="12.75" customHeight="1">
      <c r="C61" s="274"/>
      <c r="G61" s="274"/>
      <c r="H61" s="274"/>
      <c r="L61" s="274"/>
      <c r="T61" s="274"/>
    </row>
    <row r="62" spans="2:21" ht="12.75" customHeight="1">
      <c r="B62" s="464" t="s">
        <v>202</v>
      </c>
      <c r="C62" s="465">
        <f ca="1">SUM(C47:C57)-C44</f>
        <v>0</v>
      </c>
      <c r="G62" s="274"/>
      <c r="H62" s="274"/>
      <c r="L62" s="274"/>
      <c r="T62" s="274"/>
    </row>
    <row r="63" spans="2:21" ht="12.75" customHeight="1">
      <c r="C63" s="274"/>
      <c r="G63" s="274"/>
      <c r="H63" s="274"/>
      <c r="L63" s="274"/>
      <c r="T63" s="274"/>
    </row>
    <row r="64" spans="2:21" ht="12.75" customHeight="1">
      <c r="C64" s="274"/>
      <c r="G64" s="274"/>
      <c r="H64" s="274"/>
      <c r="L64" s="274"/>
      <c r="T64" s="274"/>
    </row>
    <row r="65" spans="3:20" ht="12.75" customHeight="1">
      <c r="C65" s="274"/>
      <c r="G65" s="274"/>
      <c r="H65" s="274"/>
      <c r="L65" s="274"/>
      <c r="T65" s="274"/>
    </row>
    <row r="66" spans="3:20" ht="12.75" customHeight="1">
      <c r="C66" s="274"/>
      <c r="G66" s="274"/>
      <c r="H66" s="274"/>
      <c r="L66" s="274"/>
      <c r="T66" s="274"/>
    </row>
    <row r="67" spans="3:20" ht="12.75" customHeight="1">
      <c r="C67" s="274"/>
      <c r="G67" s="274"/>
      <c r="H67" s="274"/>
      <c r="L67" s="274"/>
      <c r="T67" s="274"/>
    </row>
    <row r="68" spans="3:20" ht="12.75" customHeight="1">
      <c r="C68" s="274"/>
      <c r="G68" s="274"/>
      <c r="H68" s="274"/>
      <c r="L68" s="274"/>
      <c r="T68" s="274"/>
    </row>
    <row r="69" spans="3:20" ht="12.75" customHeight="1">
      <c r="C69" s="274"/>
      <c r="G69" s="274"/>
      <c r="H69" s="274"/>
      <c r="L69" s="274"/>
      <c r="T69" s="274"/>
    </row>
    <row r="70" spans="3:20" ht="12.75" customHeight="1">
      <c r="C70" s="274"/>
      <c r="G70" s="274"/>
      <c r="H70" s="274"/>
      <c r="L70" s="274"/>
      <c r="T70" s="274"/>
    </row>
    <row r="71" spans="3:20" ht="12.75" customHeight="1">
      <c r="C71" s="274"/>
      <c r="G71" s="274"/>
      <c r="H71" s="274"/>
      <c r="L71" s="274"/>
      <c r="T71" s="274"/>
    </row>
    <row r="72" spans="3:20" ht="12.75" customHeight="1">
      <c r="C72" s="274"/>
      <c r="G72" s="274"/>
      <c r="H72" s="274"/>
      <c r="L72" s="274"/>
      <c r="T72" s="274"/>
    </row>
    <row r="73" spans="3:20" ht="12.75" customHeight="1">
      <c r="C73" s="274"/>
      <c r="G73" s="274"/>
      <c r="H73" s="274"/>
      <c r="L73" s="274"/>
      <c r="T73" s="274"/>
    </row>
    <row r="74" spans="3:20" ht="12.75" customHeight="1">
      <c r="C74" s="274"/>
      <c r="G74" s="274"/>
      <c r="H74" s="274"/>
      <c r="L74" s="274"/>
      <c r="T74" s="274"/>
    </row>
    <row r="75" spans="3:20" ht="12.75" customHeight="1">
      <c r="C75" s="274"/>
      <c r="G75" s="274"/>
      <c r="H75" s="274"/>
      <c r="L75" s="274"/>
      <c r="T75" s="274"/>
    </row>
    <row r="76" spans="3:20" ht="12.75" customHeight="1">
      <c r="C76" s="274"/>
      <c r="G76" s="274"/>
      <c r="H76" s="274"/>
      <c r="L76" s="274"/>
      <c r="T76" s="274"/>
    </row>
    <row r="77" spans="3:20" ht="12.75" customHeight="1">
      <c r="C77" s="274"/>
      <c r="G77" s="274"/>
      <c r="H77" s="274"/>
      <c r="L77" s="274"/>
      <c r="T77" s="274"/>
    </row>
    <row r="78" spans="3:20" ht="12.75" customHeight="1">
      <c r="C78" s="274"/>
      <c r="G78" s="274"/>
      <c r="H78" s="274"/>
      <c r="L78" s="274"/>
      <c r="T78" s="274"/>
    </row>
    <row r="79" spans="3:20" ht="12.75" customHeight="1">
      <c r="C79" s="274"/>
      <c r="G79" s="274"/>
      <c r="H79" s="274"/>
      <c r="L79" s="274"/>
      <c r="T79" s="274"/>
    </row>
    <row r="80" spans="3:20" ht="12.75" customHeight="1">
      <c r="C80" s="274"/>
      <c r="G80" s="274"/>
      <c r="H80" s="274"/>
      <c r="L80" s="274"/>
      <c r="T80" s="274"/>
    </row>
    <row r="81" spans="3:20" ht="12.75" customHeight="1">
      <c r="C81" s="274"/>
      <c r="G81" s="274"/>
      <c r="H81" s="274"/>
      <c r="L81" s="274"/>
      <c r="T81" s="274"/>
    </row>
    <row r="82" spans="3:20" ht="12.75" customHeight="1">
      <c r="C82" s="274"/>
      <c r="G82" s="274"/>
      <c r="H82" s="274"/>
      <c r="L82" s="274"/>
      <c r="T82" s="274"/>
    </row>
    <row r="83" spans="3:20" ht="12.75" customHeight="1">
      <c r="C83" s="274"/>
      <c r="G83" s="274"/>
      <c r="H83" s="274"/>
      <c r="L83" s="274"/>
      <c r="T83" s="274"/>
    </row>
    <row r="84" spans="3:20" ht="12.75" customHeight="1">
      <c r="C84" s="274"/>
      <c r="G84" s="274"/>
      <c r="H84" s="274"/>
      <c r="L84" s="274"/>
      <c r="T84" s="274"/>
    </row>
    <row r="85" spans="3:20" ht="12.75" customHeight="1">
      <c r="C85" s="274"/>
      <c r="G85" s="274"/>
      <c r="H85" s="274"/>
      <c r="L85" s="274"/>
      <c r="T85" s="274"/>
    </row>
    <row r="86" spans="3:20" ht="12.75" customHeight="1">
      <c r="C86" s="274"/>
      <c r="G86" s="274"/>
      <c r="H86" s="274"/>
      <c r="L86" s="274"/>
      <c r="T86" s="274"/>
    </row>
    <row r="87" spans="3:20" ht="12.75" customHeight="1">
      <c r="C87" s="274"/>
      <c r="G87" s="274"/>
      <c r="H87" s="274"/>
      <c r="L87" s="274"/>
      <c r="T87" s="274"/>
    </row>
    <row r="88" spans="3:20" ht="12.75" customHeight="1">
      <c r="C88" s="274"/>
      <c r="G88" s="274"/>
      <c r="H88" s="274"/>
      <c r="L88" s="274"/>
      <c r="T88" s="274"/>
    </row>
    <row r="89" spans="3:20" ht="12.75" customHeight="1">
      <c r="C89" s="274"/>
      <c r="G89" s="274"/>
      <c r="H89" s="274"/>
      <c r="L89" s="274"/>
      <c r="T89" s="274"/>
    </row>
    <row r="90" spans="3:20" ht="12.75" customHeight="1">
      <c r="C90" s="274"/>
      <c r="G90" s="274"/>
      <c r="H90" s="274"/>
      <c r="L90" s="274"/>
      <c r="T90" s="274"/>
    </row>
    <row r="91" spans="3:20" ht="12.75" customHeight="1">
      <c r="C91" s="274"/>
      <c r="G91" s="274"/>
      <c r="H91" s="274"/>
      <c r="L91" s="274"/>
      <c r="T91" s="274"/>
    </row>
    <row r="92" spans="3:20" ht="12.75" customHeight="1">
      <c r="C92" s="274"/>
      <c r="G92" s="274"/>
      <c r="H92" s="274"/>
      <c r="L92" s="274"/>
      <c r="T92" s="274"/>
    </row>
    <row r="93" spans="3:20" ht="12.75" customHeight="1">
      <c r="C93" s="274"/>
      <c r="G93" s="274"/>
      <c r="H93" s="274"/>
      <c r="L93" s="274"/>
      <c r="T93" s="274"/>
    </row>
    <row r="94" spans="3:20" ht="12.75" customHeight="1">
      <c r="C94" s="274"/>
      <c r="G94" s="274"/>
      <c r="H94" s="274"/>
      <c r="L94" s="274"/>
      <c r="T94" s="274"/>
    </row>
    <row r="95" spans="3:20" ht="12.75" customHeight="1">
      <c r="C95" s="274"/>
      <c r="G95" s="274"/>
      <c r="H95" s="274"/>
      <c r="L95" s="274"/>
      <c r="T95" s="274"/>
    </row>
    <row r="96" spans="3:20" ht="12.75" customHeight="1">
      <c r="C96" s="274"/>
      <c r="G96" s="274"/>
      <c r="H96" s="274"/>
      <c r="L96" s="274"/>
      <c r="T96" s="274"/>
    </row>
    <row r="97" spans="3:20" ht="12.75" customHeight="1">
      <c r="C97" s="274"/>
      <c r="G97" s="274"/>
      <c r="H97" s="274"/>
      <c r="L97" s="274"/>
      <c r="T97" s="274"/>
    </row>
    <row r="98" spans="3:20" ht="12.75" customHeight="1">
      <c r="C98" s="274"/>
      <c r="G98" s="274"/>
      <c r="H98" s="274"/>
      <c r="L98" s="274"/>
      <c r="T98" s="274"/>
    </row>
    <row r="99" spans="3:20" ht="12.75" customHeight="1">
      <c r="C99" s="274"/>
      <c r="G99" s="274"/>
      <c r="H99" s="274"/>
      <c r="L99" s="274"/>
      <c r="T99" s="274"/>
    </row>
    <row r="100" spans="3:20" ht="12.75" customHeight="1">
      <c r="C100" s="274"/>
      <c r="G100" s="274"/>
      <c r="H100" s="274"/>
      <c r="L100" s="274"/>
      <c r="T100" s="274"/>
    </row>
    <row r="101" spans="3:20" ht="12.75" customHeight="1">
      <c r="C101" s="274"/>
      <c r="G101" s="274"/>
      <c r="H101" s="274"/>
      <c r="L101" s="274"/>
      <c r="T101" s="274"/>
    </row>
    <row r="102" spans="3:20" ht="12.75" customHeight="1">
      <c r="C102" s="274"/>
      <c r="G102" s="274"/>
      <c r="H102" s="274"/>
      <c r="L102" s="274"/>
      <c r="T102" s="274"/>
    </row>
    <row r="103" spans="3:20" ht="12.75" customHeight="1">
      <c r="C103" s="274"/>
      <c r="G103" s="274"/>
      <c r="H103" s="274"/>
      <c r="L103" s="274"/>
      <c r="T103" s="274"/>
    </row>
    <row r="104" spans="3:20" ht="12.75" customHeight="1">
      <c r="C104" s="274"/>
      <c r="G104" s="274"/>
      <c r="H104" s="274"/>
      <c r="L104" s="274"/>
      <c r="T104" s="274"/>
    </row>
    <row r="105" spans="3:20" ht="12.75" customHeight="1">
      <c r="C105" s="274"/>
      <c r="G105" s="274"/>
      <c r="H105" s="274"/>
      <c r="L105" s="274"/>
      <c r="T105" s="274"/>
    </row>
    <row r="106" spans="3:20" ht="12.75" customHeight="1">
      <c r="C106" s="274"/>
      <c r="G106" s="274"/>
      <c r="H106" s="274"/>
      <c r="L106" s="274"/>
      <c r="T106" s="274"/>
    </row>
    <row r="107" spans="3:20" ht="12.75" customHeight="1">
      <c r="C107" s="274"/>
      <c r="G107" s="274"/>
      <c r="H107" s="274"/>
      <c r="L107" s="274"/>
      <c r="T107" s="274"/>
    </row>
    <row r="108" spans="3:20" ht="12.75" customHeight="1">
      <c r="C108" s="274"/>
      <c r="G108" s="274"/>
      <c r="H108" s="274"/>
      <c r="L108" s="274"/>
      <c r="T108" s="274"/>
    </row>
    <row r="109" spans="3:20" ht="12.75" customHeight="1">
      <c r="C109" s="274"/>
      <c r="G109" s="274"/>
      <c r="H109" s="274"/>
      <c r="L109" s="274"/>
      <c r="T109" s="274"/>
    </row>
    <row r="110" spans="3:20" ht="12.75" customHeight="1">
      <c r="C110" s="274"/>
      <c r="G110" s="274"/>
      <c r="H110" s="274"/>
      <c r="L110" s="274"/>
      <c r="T110" s="274"/>
    </row>
    <row r="111" spans="3:20" ht="12.75" customHeight="1">
      <c r="C111" s="274"/>
      <c r="G111" s="274"/>
      <c r="H111" s="274"/>
      <c r="L111" s="274"/>
      <c r="T111" s="274"/>
    </row>
    <row r="112" spans="3:20" ht="12.75" customHeight="1">
      <c r="C112" s="274"/>
      <c r="G112" s="274"/>
      <c r="H112" s="274"/>
      <c r="L112" s="274"/>
      <c r="T112" s="274"/>
    </row>
    <row r="113" spans="3:20" ht="12.75" customHeight="1">
      <c r="C113" s="274"/>
      <c r="G113" s="274"/>
      <c r="H113" s="274"/>
      <c r="L113" s="274"/>
      <c r="T113" s="274"/>
    </row>
    <row r="114" spans="3:20" ht="12.75" customHeight="1">
      <c r="C114" s="274"/>
      <c r="G114" s="274"/>
      <c r="H114" s="274"/>
      <c r="L114" s="274"/>
      <c r="T114" s="274"/>
    </row>
    <row r="115" spans="3:20" ht="12.75" customHeight="1">
      <c r="C115" s="274"/>
      <c r="G115" s="274"/>
      <c r="H115" s="274"/>
      <c r="L115" s="274"/>
      <c r="T115" s="274"/>
    </row>
    <row r="116" spans="3:20" ht="12.75" customHeight="1">
      <c r="C116" s="274"/>
      <c r="G116" s="274"/>
      <c r="H116" s="274"/>
      <c r="L116" s="274"/>
      <c r="T116" s="274"/>
    </row>
    <row r="117" spans="3:20" ht="12.75" customHeight="1">
      <c r="C117" s="274"/>
      <c r="G117" s="274"/>
      <c r="H117" s="274"/>
      <c r="L117" s="274"/>
      <c r="T117" s="274"/>
    </row>
    <row r="118" spans="3:20" ht="12.75" customHeight="1">
      <c r="C118" s="274"/>
      <c r="G118" s="274"/>
      <c r="H118" s="274"/>
      <c r="L118" s="274"/>
      <c r="T118" s="274"/>
    </row>
    <row r="119" spans="3:20" ht="12.75" customHeight="1">
      <c r="C119" s="274"/>
      <c r="G119" s="274"/>
      <c r="H119" s="274"/>
      <c r="L119" s="274"/>
      <c r="T119" s="274"/>
    </row>
    <row r="120" spans="3:20" ht="12.75" customHeight="1">
      <c r="C120" s="274"/>
      <c r="G120" s="274"/>
      <c r="H120" s="274"/>
      <c r="L120" s="274"/>
      <c r="T120" s="274"/>
    </row>
    <row r="121" spans="3:20" ht="12.75" customHeight="1">
      <c r="C121" s="274"/>
      <c r="G121" s="274"/>
      <c r="H121" s="274"/>
      <c r="L121" s="274"/>
      <c r="T121" s="274"/>
    </row>
    <row r="122" spans="3:20" ht="12.75" customHeight="1">
      <c r="C122" s="274"/>
      <c r="G122" s="274"/>
      <c r="H122" s="274"/>
      <c r="L122" s="274"/>
      <c r="T122" s="274"/>
    </row>
    <row r="123" spans="3:20" ht="12.75" customHeight="1">
      <c r="C123" s="274"/>
      <c r="G123" s="274"/>
      <c r="H123" s="274"/>
      <c r="L123" s="274"/>
      <c r="T123" s="274"/>
    </row>
    <row r="124" spans="3:20" ht="12.75" customHeight="1">
      <c r="C124" s="274"/>
      <c r="G124" s="274"/>
      <c r="H124" s="274"/>
      <c r="L124" s="274"/>
      <c r="T124" s="274"/>
    </row>
    <row r="125" spans="3:20" ht="12.75" customHeight="1">
      <c r="C125" s="274"/>
      <c r="G125" s="274"/>
      <c r="H125" s="274"/>
      <c r="L125" s="274"/>
      <c r="T125" s="274"/>
    </row>
    <row r="126" spans="3:20" ht="12.75" customHeight="1">
      <c r="C126" s="274"/>
      <c r="G126" s="274"/>
      <c r="H126" s="274"/>
      <c r="L126" s="274"/>
      <c r="T126" s="274"/>
    </row>
    <row r="127" spans="3:20" ht="12.75" customHeight="1">
      <c r="C127" s="274"/>
      <c r="G127" s="274"/>
      <c r="H127" s="274"/>
      <c r="L127" s="274"/>
      <c r="T127" s="274"/>
    </row>
    <row r="128" spans="3:20" ht="12.75" customHeight="1">
      <c r="C128" s="274"/>
      <c r="G128" s="274"/>
      <c r="H128" s="274"/>
      <c r="L128" s="274"/>
      <c r="T128" s="274"/>
    </row>
    <row r="129" spans="3:20" ht="12.75" customHeight="1">
      <c r="C129" s="274"/>
      <c r="G129" s="274"/>
      <c r="H129" s="274"/>
      <c r="L129" s="274"/>
      <c r="T129" s="274"/>
    </row>
    <row r="130" spans="3:20" ht="12.75" customHeight="1">
      <c r="C130" s="274"/>
      <c r="G130" s="274"/>
      <c r="H130" s="274"/>
      <c r="L130" s="274"/>
      <c r="T130" s="274"/>
    </row>
    <row r="131" spans="3:20" ht="12.75" customHeight="1">
      <c r="C131" s="274"/>
      <c r="G131" s="274"/>
      <c r="H131" s="274"/>
      <c r="L131" s="274"/>
      <c r="T131" s="274"/>
    </row>
    <row r="132" spans="3:20" ht="12.75" customHeight="1">
      <c r="C132" s="274"/>
      <c r="G132" s="274"/>
      <c r="H132" s="274"/>
      <c r="L132" s="274"/>
      <c r="T132" s="274"/>
    </row>
    <row r="133" spans="3:20" ht="12.75" customHeight="1">
      <c r="C133" s="274"/>
      <c r="G133" s="274"/>
      <c r="H133" s="274"/>
      <c r="L133" s="274"/>
      <c r="T133" s="274"/>
    </row>
    <row r="134" spans="3:20" ht="12.75" customHeight="1">
      <c r="C134" s="274"/>
      <c r="G134" s="274"/>
      <c r="H134" s="274"/>
      <c r="L134" s="274"/>
      <c r="T134" s="274"/>
    </row>
    <row r="135" spans="3:20" ht="12.75" customHeight="1">
      <c r="C135" s="274"/>
      <c r="G135" s="274"/>
      <c r="H135" s="274"/>
      <c r="L135" s="274"/>
      <c r="T135" s="274"/>
    </row>
    <row r="136" spans="3:20" ht="12.75" customHeight="1">
      <c r="C136" s="274"/>
      <c r="G136" s="274"/>
      <c r="H136" s="274"/>
      <c r="L136" s="274"/>
      <c r="T136" s="274"/>
    </row>
    <row r="137" spans="3:20" ht="12.75" customHeight="1">
      <c r="C137" s="274"/>
      <c r="G137" s="274"/>
      <c r="H137" s="274"/>
      <c r="L137" s="274"/>
      <c r="T137" s="274"/>
    </row>
    <row r="138" spans="3:20" ht="12.75" customHeight="1">
      <c r="C138" s="274"/>
      <c r="G138" s="274"/>
      <c r="H138" s="274"/>
      <c r="L138" s="274"/>
      <c r="T138" s="274"/>
    </row>
    <row r="139" spans="3:20" ht="12.75" customHeight="1">
      <c r="C139" s="274"/>
      <c r="G139" s="274"/>
      <c r="H139" s="274"/>
      <c r="L139" s="274"/>
      <c r="T139" s="274"/>
    </row>
    <row r="140" spans="3:20" ht="12.75" customHeight="1">
      <c r="C140" s="274"/>
      <c r="G140" s="274"/>
      <c r="H140" s="274"/>
      <c r="L140" s="274"/>
      <c r="T140" s="274"/>
    </row>
    <row r="141" spans="3:20" ht="12.75" customHeight="1">
      <c r="C141" s="274"/>
      <c r="G141" s="274"/>
      <c r="H141" s="274"/>
      <c r="L141" s="274"/>
      <c r="T141" s="274"/>
    </row>
    <row r="142" spans="3:20" ht="12.75" customHeight="1">
      <c r="C142" s="274"/>
      <c r="G142" s="274"/>
      <c r="H142" s="274"/>
      <c r="L142" s="274"/>
      <c r="T142" s="274"/>
    </row>
    <row r="143" spans="3:20" ht="12.75" customHeight="1">
      <c r="C143" s="274"/>
      <c r="G143" s="274"/>
      <c r="H143" s="274"/>
      <c r="L143" s="274"/>
      <c r="T143" s="274"/>
    </row>
    <row r="144" spans="3:20" ht="12.75" customHeight="1">
      <c r="C144" s="274"/>
      <c r="G144" s="274"/>
      <c r="H144" s="274"/>
      <c r="L144" s="274"/>
      <c r="T144" s="274"/>
    </row>
    <row r="145" spans="3:20" ht="12.75" customHeight="1">
      <c r="C145" s="274"/>
      <c r="G145" s="274"/>
      <c r="H145" s="274"/>
      <c r="L145" s="274"/>
      <c r="T145" s="274"/>
    </row>
    <row r="146" spans="3:20" ht="12.75" customHeight="1">
      <c r="C146" s="274"/>
      <c r="G146" s="274"/>
      <c r="H146" s="274"/>
      <c r="L146" s="274"/>
      <c r="T146" s="274"/>
    </row>
    <row r="147" spans="3:20" ht="12.75" customHeight="1">
      <c r="C147" s="274"/>
      <c r="G147" s="274"/>
      <c r="H147" s="274"/>
      <c r="L147" s="274"/>
      <c r="T147" s="274"/>
    </row>
    <row r="148" spans="3:20" ht="12.75" customHeight="1">
      <c r="C148" s="274"/>
      <c r="G148" s="274"/>
      <c r="H148" s="274"/>
      <c r="L148" s="274"/>
      <c r="T148" s="274"/>
    </row>
    <row r="149" spans="3:20" ht="12.75" customHeight="1">
      <c r="C149" s="274"/>
      <c r="G149" s="274"/>
      <c r="H149" s="274"/>
      <c r="L149" s="274"/>
      <c r="T149" s="274"/>
    </row>
    <row r="150" spans="3:20" ht="12.75" customHeight="1">
      <c r="C150" s="274"/>
      <c r="G150" s="274"/>
      <c r="H150" s="274"/>
      <c r="L150" s="274"/>
      <c r="T150" s="274"/>
    </row>
    <row r="151" spans="3:20" ht="12.75" customHeight="1">
      <c r="C151" s="274"/>
      <c r="G151" s="274"/>
      <c r="H151" s="274"/>
      <c r="L151" s="274"/>
      <c r="T151" s="274"/>
    </row>
    <row r="152" spans="3:20" ht="12.75" customHeight="1">
      <c r="C152" s="274"/>
      <c r="G152" s="274"/>
      <c r="H152" s="274"/>
      <c r="L152" s="274"/>
      <c r="T152" s="274"/>
    </row>
    <row r="153" spans="3:20" ht="12.75" customHeight="1">
      <c r="C153" s="274"/>
      <c r="G153" s="274"/>
      <c r="H153" s="274"/>
      <c r="L153" s="274"/>
      <c r="T153" s="274"/>
    </row>
    <row r="154" spans="3:20" ht="12.75" customHeight="1">
      <c r="C154" s="274"/>
      <c r="G154" s="274"/>
      <c r="H154" s="274"/>
      <c r="L154" s="274"/>
      <c r="T154" s="274"/>
    </row>
    <row r="155" spans="3:20" ht="12.75" customHeight="1">
      <c r="C155" s="274"/>
      <c r="G155" s="274"/>
      <c r="H155" s="274"/>
      <c r="L155" s="274"/>
      <c r="T155" s="274"/>
    </row>
    <row r="156" spans="3:20" ht="12.75" customHeight="1">
      <c r="C156" s="274"/>
      <c r="G156" s="274"/>
      <c r="H156" s="274"/>
      <c r="L156" s="274"/>
      <c r="T156" s="274"/>
    </row>
    <row r="157" spans="3:20" ht="12.75" customHeight="1">
      <c r="C157" s="274"/>
      <c r="G157" s="274"/>
      <c r="H157" s="274"/>
      <c r="L157" s="274"/>
      <c r="T157" s="274"/>
    </row>
    <row r="158" spans="3:20" ht="12.75" customHeight="1">
      <c r="C158" s="274"/>
      <c r="G158" s="274"/>
      <c r="H158" s="274"/>
      <c r="L158" s="274"/>
      <c r="T158" s="274"/>
    </row>
    <row r="159" spans="3:20" ht="12.75" customHeight="1">
      <c r="C159" s="274"/>
      <c r="G159" s="274"/>
      <c r="H159" s="274"/>
      <c r="L159" s="274"/>
      <c r="T159" s="274"/>
    </row>
    <row r="160" spans="3:20" ht="12.75" customHeight="1">
      <c r="C160" s="274"/>
      <c r="G160" s="274"/>
      <c r="H160" s="274"/>
      <c r="L160" s="274"/>
      <c r="T160" s="274"/>
    </row>
    <row r="161" spans="3:20" ht="12.75" customHeight="1">
      <c r="C161" s="274"/>
      <c r="G161" s="274"/>
      <c r="H161" s="274"/>
      <c r="L161" s="274"/>
      <c r="T161" s="274"/>
    </row>
    <row r="162" spans="3:20" ht="12.75" customHeight="1">
      <c r="C162" s="274"/>
      <c r="G162" s="274"/>
      <c r="H162" s="274"/>
      <c r="L162" s="274"/>
      <c r="T162" s="274"/>
    </row>
    <row r="163" spans="3:20" ht="12.75" customHeight="1">
      <c r="C163" s="274"/>
      <c r="G163" s="274"/>
      <c r="H163" s="274"/>
      <c r="L163" s="274"/>
      <c r="T163" s="274"/>
    </row>
    <row r="164" spans="3:20" ht="12.75" customHeight="1">
      <c r="C164" s="274"/>
      <c r="G164" s="274"/>
      <c r="H164" s="274"/>
      <c r="L164" s="274"/>
      <c r="T164" s="274"/>
    </row>
    <row r="165" spans="3:20" ht="12.75" customHeight="1">
      <c r="C165" s="274"/>
      <c r="G165" s="274"/>
      <c r="H165" s="274"/>
      <c r="L165" s="274"/>
      <c r="T165" s="274"/>
    </row>
    <row r="166" spans="3:20" ht="12.75" customHeight="1">
      <c r="C166" s="274"/>
      <c r="G166" s="274"/>
      <c r="H166" s="274"/>
      <c r="L166" s="274"/>
      <c r="T166" s="274"/>
    </row>
    <row r="167" spans="3:20" ht="12.75" customHeight="1">
      <c r="C167" s="274"/>
      <c r="G167" s="274"/>
      <c r="H167" s="274"/>
      <c r="L167" s="274"/>
      <c r="T167" s="274"/>
    </row>
    <row r="168" spans="3:20" ht="12.75" customHeight="1">
      <c r="C168" s="274"/>
      <c r="G168" s="274"/>
      <c r="H168" s="274"/>
      <c r="L168" s="274"/>
      <c r="T168" s="274"/>
    </row>
    <row r="169" spans="3:20" ht="12.75" customHeight="1">
      <c r="C169" s="274"/>
      <c r="G169" s="274"/>
      <c r="H169" s="274"/>
      <c r="L169" s="274"/>
      <c r="T169" s="274"/>
    </row>
    <row r="170" spans="3:20" ht="12.75" customHeight="1">
      <c r="C170" s="274"/>
      <c r="G170" s="274"/>
      <c r="H170" s="274"/>
      <c r="L170" s="274"/>
      <c r="T170" s="274"/>
    </row>
    <row r="171" spans="3:20" ht="12.75" customHeight="1">
      <c r="C171" s="274"/>
      <c r="G171" s="274"/>
      <c r="H171" s="274"/>
      <c r="L171" s="274"/>
      <c r="T171" s="274"/>
    </row>
    <row r="172" spans="3:20" ht="12.75" customHeight="1">
      <c r="C172" s="274"/>
      <c r="G172" s="274"/>
      <c r="H172" s="274"/>
      <c r="L172" s="274"/>
      <c r="T172" s="274"/>
    </row>
    <row r="173" spans="3:20" ht="12.75" customHeight="1">
      <c r="C173" s="274"/>
      <c r="G173" s="274"/>
      <c r="H173" s="274"/>
      <c r="L173" s="274"/>
      <c r="T173" s="274"/>
    </row>
    <row r="174" spans="3:20" ht="12.75" customHeight="1">
      <c r="C174" s="274"/>
      <c r="G174" s="274"/>
      <c r="H174" s="274"/>
      <c r="L174" s="274"/>
      <c r="T174" s="274"/>
    </row>
    <row r="175" spans="3:20" ht="12.75" customHeight="1">
      <c r="C175" s="274"/>
      <c r="G175" s="274"/>
      <c r="H175" s="274"/>
      <c r="L175" s="274"/>
      <c r="T175" s="274"/>
    </row>
    <row r="176" spans="3:20" ht="12.75" customHeight="1">
      <c r="C176" s="274"/>
      <c r="G176" s="274"/>
      <c r="H176" s="274"/>
      <c r="L176" s="274"/>
      <c r="T176" s="274"/>
    </row>
    <row r="177" spans="3:20" ht="12.75" customHeight="1">
      <c r="C177" s="274"/>
      <c r="G177" s="274"/>
      <c r="H177" s="274"/>
      <c r="L177" s="274"/>
      <c r="T177" s="274"/>
    </row>
    <row r="178" spans="3:20" ht="12.75" customHeight="1">
      <c r="C178" s="274"/>
      <c r="G178" s="274"/>
      <c r="H178" s="274"/>
      <c r="L178" s="274"/>
      <c r="T178" s="274"/>
    </row>
    <row r="179" spans="3:20" ht="12.75" customHeight="1">
      <c r="C179" s="274"/>
      <c r="G179" s="274"/>
      <c r="H179" s="274"/>
      <c r="L179" s="274"/>
      <c r="T179" s="274"/>
    </row>
    <row r="180" spans="3:20" ht="12.75" customHeight="1">
      <c r="C180" s="274"/>
      <c r="G180" s="274"/>
      <c r="H180" s="274"/>
      <c r="L180" s="274"/>
      <c r="T180" s="274"/>
    </row>
    <row r="181" spans="3:20" ht="12.75" customHeight="1">
      <c r="C181" s="274"/>
      <c r="G181" s="274"/>
      <c r="H181" s="274"/>
      <c r="L181" s="274"/>
      <c r="T181" s="274"/>
    </row>
    <row r="182" spans="3:20" ht="12.75" customHeight="1">
      <c r="C182" s="274"/>
      <c r="G182" s="274"/>
      <c r="H182" s="274"/>
      <c r="L182" s="274"/>
      <c r="T182" s="274"/>
    </row>
    <row r="183" spans="3:20" ht="12.75" customHeight="1">
      <c r="C183" s="274"/>
      <c r="G183" s="274"/>
      <c r="H183" s="274"/>
      <c r="L183" s="274"/>
      <c r="T183" s="274"/>
    </row>
    <row r="184" spans="3:20" ht="12.75" customHeight="1">
      <c r="C184" s="274"/>
      <c r="G184" s="274"/>
      <c r="H184" s="274"/>
      <c r="L184" s="274"/>
      <c r="T184" s="274"/>
    </row>
    <row r="185" spans="3:20" ht="12.75" customHeight="1">
      <c r="C185" s="274"/>
      <c r="G185" s="274"/>
      <c r="H185" s="274"/>
      <c r="L185" s="274"/>
      <c r="T185" s="274"/>
    </row>
    <row r="186" spans="3:20" ht="12.75" customHeight="1">
      <c r="C186" s="274"/>
      <c r="G186" s="274"/>
      <c r="H186" s="274"/>
      <c r="L186" s="274"/>
      <c r="T186" s="274"/>
    </row>
    <row r="187" spans="3:20" ht="12.75" customHeight="1">
      <c r="C187" s="274"/>
      <c r="G187" s="274"/>
      <c r="H187" s="274"/>
      <c r="L187" s="274"/>
      <c r="T187" s="274"/>
    </row>
    <row r="188" spans="3:20" ht="12.75" customHeight="1">
      <c r="C188" s="274"/>
      <c r="G188" s="274"/>
      <c r="H188" s="274"/>
      <c r="L188" s="274"/>
      <c r="T188" s="274"/>
    </row>
    <row r="189" spans="3:20" ht="12.75" customHeight="1">
      <c r="C189" s="274"/>
      <c r="G189" s="274"/>
      <c r="H189" s="274"/>
      <c r="L189" s="274"/>
      <c r="T189" s="274"/>
    </row>
    <row r="190" spans="3:20" ht="12.75" customHeight="1">
      <c r="C190" s="274"/>
      <c r="G190" s="274"/>
      <c r="H190" s="274"/>
      <c r="L190" s="274"/>
      <c r="T190" s="274"/>
    </row>
    <row r="191" spans="3:20" ht="12.75" customHeight="1">
      <c r="C191" s="274"/>
      <c r="G191" s="274"/>
      <c r="H191" s="274"/>
      <c r="L191" s="274"/>
      <c r="T191" s="274"/>
    </row>
    <row r="192" spans="3:20" ht="12.75" customHeight="1">
      <c r="C192" s="274"/>
      <c r="G192" s="274"/>
      <c r="H192" s="274"/>
      <c r="L192" s="274"/>
      <c r="T192" s="274"/>
    </row>
    <row r="193" spans="3:20" ht="12.75" customHeight="1">
      <c r="C193" s="274"/>
      <c r="G193" s="274"/>
      <c r="H193" s="274"/>
      <c r="L193" s="274"/>
      <c r="T193" s="274"/>
    </row>
    <row r="194" spans="3:20" ht="12.75" customHeight="1">
      <c r="C194" s="274"/>
      <c r="G194" s="274"/>
      <c r="H194" s="274"/>
      <c r="L194" s="274"/>
      <c r="T194" s="274"/>
    </row>
    <row r="195" spans="3:20" ht="12.75" customHeight="1">
      <c r="C195" s="274"/>
      <c r="G195" s="274"/>
      <c r="H195" s="274"/>
      <c r="L195" s="274"/>
      <c r="T195" s="274"/>
    </row>
    <row r="196" spans="3:20" ht="12.75" customHeight="1">
      <c r="C196" s="274"/>
      <c r="G196" s="274"/>
      <c r="H196" s="274"/>
      <c r="L196" s="274"/>
      <c r="T196" s="274"/>
    </row>
    <row r="197" spans="3:20" ht="12.75" customHeight="1">
      <c r="C197" s="274"/>
      <c r="G197" s="274"/>
      <c r="H197" s="274"/>
      <c r="L197" s="274"/>
      <c r="T197" s="274"/>
    </row>
    <row r="198" spans="3:20" ht="12.75" customHeight="1">
      <c r="C198" s="274"/>
      <c r="G198" s="274"/>
      <c r="H198" s="274"/>
      <c r="L198" s="274"/>
      <c r="T198" s="274"/>
    </row>
    <row r="199" spans="3:20" ht="12.75" customHeight="1">
      <c r="C199" s="274"/>
      <c r="G199" s="274"/>
      <c r="H199" s="274"/>
      <c r="L199" s="274"/>
      <c r="T199" s="274"/>
    </row>
    <row r="200" spans="3:20" ht="12.75" customHeight="1">
      <c r="C200" s="274"/>
      <c r="G200" s="274"/>
      <c r="H200" s="274"/>
      <c r="L200" s="274"/>
      <c r="T200" s="274"/>
    </row>
    <row r="201" spans="3:20" ht="12.75" customHeight="1">
      <c r="C201" s="274"/>
      <c r="G201" s="274"/>
      <c r="H201" s="274"/>
      <c r="L201" s="274"/>
      <c r="T201" s="274"/>
    </row>
    <row r="202" spans="3:20" ht="12.75" customHeight="1">
      <c r="C202" s="274"/>
      <c r="G202" s="274"/>
      <c r="H202" s="274"/>
      <c r="L202" s="274"/>
      <c r="T202" s="274"/>
    </row>
    <row r="203" spans="3:20" ht="12.75" customHeight="1">
      <c r="C203" s="274"/>
      <c r="G203" s="274"/>
      <c r="H203" s="274"/>
      <c r="L203" s="274"/>
      <c r="T203" s="274"/>
    </row>
    <row r="204" spans="3:20" ht="12.75" customHeight="1">
      <c r="C204" s="274"/>
      <c r="G204" s="274"/>
      <c r="H204" s="274"/>
      <c r="L204" s="274"/>
      <c r="T204" s="274"/>
    </row>
    <row r="205" spans="3:20" ht="12.75" customHeight="1">
      <c r="C205" s="274"/>
      <c r="G205" s="274"/>
      <c r="H205" s="274"/>
      <c r="L205" s="274"/>
      <c r="T205" s="274"/>
    </row>
    <row r="206" spans="3:20" ht="12.75" customHeight="1">
      <c r="C206" s="274"/>
      <c r="G206" s="274"/>
      <c r="H206" s="274"/>
      <c r="L206" s="274"/>
      <c r="T206" s="274"/>
    </row>
    <row r="207" spans="3:20" ht="12.75" customHeight="1">
      <c r="C207" s="274"/>
      <c r="G207" s="274"/>
      <c r="H207" s="274"/>
      <c r="L207" s="274"/>
      <c r="T207" s="274"/>
    </row>
    <row r="208" spans="3:20" ht="12.75" customHeight="1">
      <c r="C208" s="274"/>
      <c r="G208" s="274"/>
      <c r="H208" s="274"/>
      <c r="L208" s="274"/>
      <c r="T208" s="274"/>
    </row>
    <row r="209" spans="3:20" ht="12.75" customHeight="1">
      <c r="C209" s="274"/>
      <c r="G209" s="274"/>
      <c r="H209" s="274"/>
      <c r="L209" s="274"/>
      <c r="T209" s="274"/>
    </row>
    <row r="210" spans="3:20" ht="12.75" customHeight="1">
      <c r="C210" s="274"/>
      <c r="G210" s="274"/>
      <c r="H210" s="274"/>
      <c r="L210" s="274"/>
      <c r="T210" s="274"/>
    </row>
    <row r="211" spans="3:20" ht="12.75" customHeight="1">
      <c r="C211" s="274"/>
      <c r="G211" s="274"/>
      <c r="H211" s="274"/>
      <c r="L211" s="274"/>
      <c r="T211" s="274"/>
    </row>
    <row r="212" spans="3:20" ht="12.75" customHeight="1">
      <c r="C212" s="274"/>
      <c r="G212" s="274"/>
      <c r="H212" s="274"/>
      <c r="L212" s="274"/>
      <c r="T212" s="274"/>
    </row>
    <row r="213" spans="3:20" ht="12.75" customHeight="1">
      <c r="C213" s="274"/>
      <c r="G213" s="274"/>
      <c r="H213" s="274"/>
      <c r="L213" s="274"/>
      <c r="T213" s="274"/>
    </row>
    <row r="214" spans="3:20" ht="12.75" customHeight="1">
      <c r="C214" s="274"/>
      <c r="G214" s="274"/>
      <c r="H214" s="274"/>
      <c r="L214" s="274"/>
      <c r="T214" s="274"/>
    </row>
    <row r="215" spans="3:20" ht="12.75" customHeight="1">
      <c r="C215" s="274"/>
      <c r="G215" s="274"/>
      <c r="H215" s="274"/>
      <c r="L215" s="274"/>
      <c r="T215" s="274"/>
    </row>
    <row r="216" spans="3:20" ht="12.75" customHeight="1">
      <c r="C216" s="274"/>
      <c r="G216" s="274"/>
      <c r="H216" s="274"/>
      <c r="L216" s="274"/>
      <c r="T216" s="274"/>
    </row>
    <row r="217" spans="3:20" ht="12.75" customHeight="1">
      <c r="C217" s="274"/>
      <c r="G217" s="274"/>
      <c r="H217" s="274"/>
      <c r="L217" s="274"/>
      <c r="T217" s="274"/>
    </row>
    <row r="218" spans="3:20" ht="12.75" customHeight="1">
      <c r="C218" s="274"/>
      <c r="G218" s="274"/>
      <c r="H218" s="274"/>
      <c r="L218" s="274"/>
      <c r="T218" s="274"/>
    </row>
    <row r="219" spans="3:20" ht="12.75" customHeight="1">
      <c r="C219" s="274"/>
      <c r="G219" s="274"/>
      <c r="H219" s="274"/>
      <c r="L219" s="274"/>
      <c r="T219" s="274"/>
    </row>
    <row r="220" spans="3:20" ht="12.75" customHeight="1">
      <c r="C220" s="274"/>
      <c r="G220" s="274"/>
      <c r="H220" s="274"/>
      <c r="L220" s="274"/>
      <c r="T220" s="274"/>
    </row>
    <row r="221" spans="3:20" ht="12.75" customHeight="1">
      <c r="C221" s="274"/>
      <c r="G221" s="274"/>
      <c r="H221" s="274"/>
      <c r="L221" s="274"/>
      <c r="T221" s="274"/>
    </row>
    <row r="222" spans="3:20" ht="12.75" customHeight="1">
      <c r="C222" s="274"/>
      <c r="G222" s="274"/>
      <c r="H222" s="274"/>
      <c r="L222" s="274"/>
      <c r="T222" s="274"/>
    </row>
    <row r="223" spans="3:20" ht="12.75" customHeight="1">
      <c r="C223" s="274"/>
      <c r="G223" s="274"/>
      <c r="H223" s="274"/>
      <c r="L223" s="274"/>
      <c r="T223" s="274"/>
    </row>
    <row r="224" spans="3:20" ht="12.75" customHeight="1">
      <c r="C224" s="274"/>
      <c r="G224" s="274"/>
      <c r="H224" s="274"/>
      <c r="L224" s="274"/>
      <c r="T224" s="274"/>
    </row>
    <row r="225" spans="3:20" ht="12.75" customHeight="1">
      <c r="C225" s="274"/>
      <c r="G225" s="274"/>
      <c r="H225" s="274"/>
      <c r="L225" s="274"/>
      <c r="T225" s="274"/>
    </row>
    <row r="226" spans="3:20" ht="12.75" customHeight="1">
      <c r="C226" s="274"/>
      <c r="G226" s="274"/>
      <c r="H226" s="274"/>
      <c r="L226" s="274"/>
      <c r="T226" s="274"/>
    </row>
    <row r="227" spans="3:20" ht="12.75" customHeight="1">
      <c r="C227" s="274"/>
      <c r="G227" s="274"/>
      <c r="H227" s="274"/>
      <c r="L227" s="274"/>
      <c r="T227" s="274"/>
    </row>
    <row r="228" spans="3:20" ht="12.75" customHeight="1">
      <c r="C228" s="274"/>
      <c r="G228" s="274"/>
      <c r="H228" s="274"/>
      <c r="L228" s="274"/>
      <c r="T228" s="274"/>
    </row>
    <row r="229" spans="3:20" ht="12.75" customHeight="1">
      <c r="C229" s="274"/>
      <c r="G229" s="274"/>
      <c r="H229" s="274"/>
      <c r="L229" s="274"/>
      <c r="T229" s="274"/>
    </row>
    <row r="230" spans="3:20" ht="12.75" customHeight="1">
      <c r="C230" s="274"/>
      <c r="G230" s="274"/>
      <c r="H230" s="274"/>
      <c r="L230" s="274"/>
      <c r="T230" s="274"/>
    </row>
    <row r="231" spans="3:20" ht="12.75" customHeight="1">
      <c r="C231" s="274"/>
      <c r="G231" s="274"/>
      <c r="H231" s="274"/>
      <c r="L231" s="274"/>
      <c r="T231" s="274"/>
    </row>
    <row r="232" spans="3:20" ht="12.75" customHeight="1">
      <c r="C232" s="274"/>
      <c r="G232" s="274"/>
      <c r="H232" s="274"/>
      <c r="L232" s="274"/>
      <c r="T232" s="274"/>
    </row>
    <row r="233" spans="3:20" ht="12.75" customHeight="1">
      <c r="C233" s="274"/>
      <c r="G233" s="274"/>
      <c r="H233" s="274"/>
      <c r="L233" s="274"/>
      <c r="T233" s="274"/>
    </row>
    <row r="234" spans="3:20" ht="12.75" customHeight="1">
      <c r="C234" s="274"/>
      <c r="G234" s="274"/>
      <c r="H234" s="274"/>
      <c r="L234" s="274"/>
      <c r="T234" s="274"/>
    </row>
    <row r="235" spans="3:20" ht="12.75" customHeight="1">
      <c r="C235" s="274"/>
      <c r="G235" s="274"/>
      <c r="H235" s="274"/>
      <c r="L235" s="274"/>
      <c r="T235" s="274"/>
    </row>
    <row r="236" spans="3:20" ht="12.75" customHeight="1">
      <c r="C236" s="274"/>
      <c r="G236" s="274"/>
      <c r="H236" s="274"/>
      <c r="L236" s="274"/>
      <c r="T236" s="274"/>
    </row>
    <row r="237" spans="3:20" ht="12.75" customHeight="1">
      <c r="C237" s="274"/>
      <c r="G237" s="274"/>
      <c r="H237" s="274"/>
      <c r="L237" s="274"/>
      <c r="T237" s="274"/>
    </row>
    <row r="238" spans="3:20" ht="12.75" customHeight="1">
      <c r="C238" s="274"/>
      <c r="G238" s="274"/>
      <c r="H238" s="274"/>
      <c r="L238" s="274"/>
      <c r="T238" s="274"/>
    </row>
    <row r="239" spans="3:20" ht="12.75" customHeight="1">
      <c r="C239" s="274"/>
      <c r="G239" s="274"/>
      <c r="H239" s="274"/>
      <c r="L239" s="274"/>
      <c r="T239" s="274"/>
    </row>
    <row r="240" spans="3:20" ht="12.75" customHeight="1">
      <c r="C240" s="274"/>
      <c r="G240" s="274"/>
      <c r="H240" s="274"/>
      <c r="L240" s="274"/>
      <c r="T240" s="274"/>
    </row>
    <row r="241" spans="3:20" ht="12.75" customHeight="1">
      <c r="C241" s="274"/>
      <c r="G241" s="274"/>
      <c r="H241" s="274"/>
      <c r="L241" s="274"/>
      <c r="T241" s="274"/>
    </row>
    <row r="242" spans="3:20" ht="12.75" customHeight="1">
      <c r="C242" s="274"/>
      <c r="G242" s="274"/>
      <c r="H242" s="274"/>
      <c r="L242" s="274"/>
      <c r="T242" s="274"/>
    </row>
    <row r="243" spans="3:20" ht="12.75" customHeight="1">
      <c r="C243" s="274"/>
      <c r="G243" s="274"/>
      <c r="H243" s="274"/>
      <c r="L243" s="274"/>
      <c r="T243" s="274"/>
    </row>
    <row r="244" spans="3:20" ht="12.75" customHeight="1">
      <c r="C244" s="274"/>
      <c r="G244" s="274"/>
      <c r="H244" s="274"/>
      <c r="L244" s="274"/>
      <c r="T244" s="274"/>
    </row>
    <row r="245" spans="3:20" ht="12.75" customHeight="1">
      <c r="C245" s="274"/>
      <c r="G245" s="274"/>
      <c r="H245" s="274"/>
      <c r="L245" s="274"/>
      <c r="T245" s="274"/>
    </row>
    <row r="246" spans="3:20" ht="12.75" customHeight="1">
      <c r="C246" s="274"/>
      <c r="G246" s="274"/>
      <c r="H246" s="274"/>
      <c r="L246" s="274"/>
      <c r="T246" s="274"/>
    </row>
    <row r="247" spans="3:20" ht="12.75" customHeight="1">
      <c r="C247" s="274"/>
      <c r="G247" s="274"/>
      <c r="H247" s="274"/>
      <c r="L247" s="274"/>
      <c r="T247" s="274"/>
    </row>
    <row r="248" spans="3:20" ht="12.75" customHeight="1">
      <c r="C248" s="274"/>
      <c r="G248" s="274"/>
      <c r="H248" s="274"/>
      <c r="L248" s="274"/>
      <c r="T248" s="274"/>
    </row>
    <row r="249" spans="3:20" ht="12.75" customHeight="1">
      <c r="C249" s="274"/>
      <c r="G249" s="274"/>
      <c r="H249" s="274"/>
      <c r="L249" s="274"/>
      <c r="T249" s="274"/>
    </row>
    <row r="250" spans="3:20" ht="12.75" customHeight="1">
      <c r="C250" s="274"/>
      <c r="G250" s="274"/>
      <c r="H250" s="274"/>
      <c r="L250" s="274"/>
      <c r="T250" s="274"/>
    </row>
    <row r="251" spans="3:20" ht="12.75" customHeight="1">
      <c r="C251" s="274"/>
      <c r="G251" s="274"/>
      <c r="H251" s="274"/>
      <c r="L251" s="274"/>
      <c r="T251" s="274"/>
    </row>
    <row r="252" spans="3:20" ht="12.75" customHeight="1">
      <c r="C252" s="274"/>
      <c r="G252" s="274"/>
      <c r="H252" s="274"/>
      <c r="L252" s="274"/>
      <c r="T252" s="274"/>
    </row>
    <row r="253" spans="3:20" ht="12.75" customHeight="1">
      <c r="C253" s="274"/>
      <c r="G253" s="274"/>
      <c r="H253" s="274"/>
      <c r="L253" s="274"/>
      <c r="T253" s="274"/>
    </row>
    <row r="254" spans="3:20" ht="12.75" customHeight="1">
      <c r="C254" s="274"/>
      <c r="G254" s="274"/>
      <c r="H254" s="274"/>
      <c r="L254" s="274"/>
      <c r="T254" s="274"/>
    </row>
    <row r="255" spans="3:20" ht="12.75" customHeight="1">
      <c r="C255" s="274"/>
      <c r="G255" s="274"/>
      <c r="H255" s="274"/>
      <c r="L255" s="274"/>
      <c r="T255" s="274"/>
    </row>
    <row r="256" spans="3:20" ht="12.75" customHeight="1">
      <c r="C256" s="274"/>
      <c r="G256" s="274"/>
      <c r="H256" s="274"/>
      <c r="L256" s="274"/>
      <c r="T256" s="274"/>
    </row>
    <row r="257" spans="3:20" ht="12.75" customHeight="1">
      <c r="C257" s="274"/>
      <c r="G257" s="274"/>
      <c r="H257" s="274"/>
      <c r="L257" s="274"/>
      <c r="T257" s="274"/>
    </row>
    <row r="258" spans="3:20" ht="12.75" customHeight="1">
      <c r="C258" s="274"/>
      <c r="G258" s="274"/>
      <c r="H258" s="274"/>
      <c r="L258" s="274"/>
      <c r="T258" s="274"/>
    </row>
    <row r="259" spans="3:20" ht="12.75" customHeight="1">
      <c r="C259" s="274"/>
      <c r="G259" s="274"/>
      <c r="H259" s="274"/>
      <c r="L259" s="274"/>
      <c r="T259" s="274"/>
    </row>
    <row r="260" spans="3:20" ht="12.75" customHeight="1">
      <c r="C260" s="274"/>
      <c r="G260" s="274"/>
      <c r="H260" s="274"/>
      <c r="L260" s="274"/>
      <c r="T260" s="274"/>
    </row>
    <row r="261" spans="3:20" ht="12.75" customHeight="1">
      <c r="C261" s="274"/>
      <c r="G261" s="274"/>
      <c r="H261" s="274"/>
      <c r="L261" s="274"/>
      <c r="T261" s="274"/>
    </row>
    <row r="262" spans="3:20" ht="12.75" customHeight="1">
      <c r="C262" s="274"/>
      <c r="G262" s="274"/>
      <c r="H262" s="274"/>
      <c r="L262" s="274"/>
      <c r="T262" s="274"/>
    </row>
    <row r="263" spans="3:20" ht="12.75" customHeight="1">
      <c r="C263" s="274"/>
      <c r="G263" s="274"/>
      <c r="H263" s="274"/>
      <c r="L263" s="274"/>
      <c r="T263" s="274"/>
    </row>
    <row r="264" spans="3:20" ht="12.75" customHeight="1">
      <c r="C264" s="274"/>
      <c r="G264" s="274"/>
      <c r="H264" s="274"/>
      <c r="L264" s="274"/>
      <c r="T264" s="274"/>
    </row>
    <row r="265" spans="3:20" ht="12.75" customHeight="1">
      <c r="C265" s="274"/>
      <c r="G265" s="274"/>
      <c r="H265" s="274"/>
      <c r="L265" s="274"/>
      <c r="T265" s="274"/>
    </row>
    <row r="266" spans="3:20" ht="12.75" customHeight="1">
      <c r="C266" s="274"/>
      <c r="G266" s="274"/>
      <c r="H266" s="274"/>
      <c r="L266" s="274"/>
      <c r="T266" s="274"/>
    </row>
    <row r="267" spans="3:20" ht="12.75" customHeight="1">
      <c r="C267" s="274"/>
      <c r="G267" s="274"/>
      <c r="H267" s="274"/>
      <c r="L267" s="274"/>
      <c r="T267" s="274"/>
    </row>
    <row r="268" spans="3:20" ht="12.75" customHeight="1">
      <c r="C268" s="274"/>
      <c r="G268" s="274"/>
      <c r="H268" s="274"/>
      <c r="L268" s="274"/>
      <c r="T268" s="274"/>
    </row>
    <row r="269" spans="3:20" ht="12.75" customHeight="1">
      <c r="C269" s="274"/>
      <c r="G269" s="274"/>
      <c r="H269" s="274"/>
      <c r="L269" s="274"/>
      <c r="T269" s="274"/>
    </row>
    <row r="270" spans="3:20" ht="12.75" customHeight="1">
      <c r="C270" s="274"/>
      <c r="G270" s="274"/>
      <c r="H270" s="274"/>
      <c r="L270" s="274"/>
      <c r="T270" s="274"/>
    </row>
    <row r="271" spans="3:20" ht="12.75" customHeight="1">
      <c r="C271" s="274"/>
      <c r="G271" s="274"/>
      <c r="H271" s="274"/>
      <c r="L271" s="274"/>
      <c r="T271" s="274"/>
    </row>
    <row r="272" spans="3:20" ht="12.75" customHeight="1">
      <c r="C272" s="274"/>
      <c r="G272" s="274"/>
      <c r="H272" s="274"/>
      <c r="L272" s="274"/>
      <c r="T272" s="274"/>
    </row>
    <row r="273" spans="3:20" ht="12.75" customHeight="1">
      <c r="C273" s="274"/>
      <c r="G273" s="274"/>
      <c r="H273" s="274"/>
      <c r="L273" s="274"/>
      <c r="T273" s="274"/>
    </row>
    <row r="274" spans="3:20" ht="12.75" customHeight="1">
      <c r="C274" s="274"/>
      <c r="G274" s="274"/>
      <c r="H274" s="274"/>
      <c r="L274" s="274"/>
      <c r="T274" s="274"/>
    </row>
    <row r="275" spans="3:20" ht="12.75" customHeight="1">
      <c r="C275" s="274"/>
      <c r="G275" s="274"/>
      <c r="H275" s="274"/>
      <c r="L275" s="274"/>
      <c r="T275" s="274"/>
    </row>
    <row r="276" spans="3:20" ht="12.75" customHeight="1">
      <c r="C276" s="274"/>
      <c r="G276" s="274"/>
      <c r="H276" s="274"/>
      <c r="L276" s="274"/>
      <c r="T276" s="274"/>
    </row>
    <row r="277" spans="3:20" ht="12.75" customHeight="1">
      <c r="C277" s="274"/>
      <c r="G277" s="274"/>
      <c r="H277" s="274"/>
      <c r="L277" s="274"/>
      <c r="T277" s="274"/>
    </row>
    <row r="278" spans="3:20" ht="12.75" customHeight="1">
      <c r="C278" s="274"/>
      <c r="G278" s="274"/>
      <c r="H278" s="274"/>
      <c r="L278" s="274"/>
      <c r="T278" s="274"/>
    </row>
    <row r="279" spans="3:20" ht="12.75" customHeight="1">
      <c r="C279" s="274"/>
      <c r="G279" s="274"/>
      <c r="H279" s="274"/>
      <c r="L279" s="274"/>
      <c r="T279" s="274"/>
    </row>
    <row r="280" spans="3:20" ht="12.75" customHeight="1">
      <c r="C280" s="274"/>
      <c r="G280" s="274"/>
      <c r="H280" s="274"/>
      <c r="L280" s="274"/>
      <c r="T280" s="274"/>
    </row>
    <row r="281" spans="3:20" ht="12.75" customHeight="1">
      <c r="C281" s="274"/>
      <c r="G281" s="274"/>
      <c r="H281" s="274"/>
      <c r="L281" s="274"/>
      <c r="T281" s="274"/>
    </row>
    <row r="282" spans="3:20" ht="12.75" customHeight="1">
      <c r="C282" s="274"/>
      <c r="G282" s="274"/>
      <c r="H282" s="274"/>
      <c r="L282" s="274"/>
      <c r="T282" s="274"/>
    </row>
    <row r="283" spans="3:20" ht="12.75" customHeight="1">
      <c r="C283" s="274"/>
      <c r="G283" s="274"/>
      <c r="H283" s="274"/>
      <c r="L283" s="274"/>
      <c r="T283" s="274"/>
    </row>
    <row r="284" spans="3:20" ht="12.75" customHeight="1">
      <c r="C284" s="274"/>
      <c r="G284" s="274"/>
      <c r="H284" s="274"/>
      <c r="L284" s="274"/>
      <c r="T284" s="274"/>
    </row>
    <row r="285" spans="3:20" ht="12.75" customHeight="1">
      <c r="C285" s="274"/>
      <c r="G285" s="274"/>
      <c r="H285" s="274"/>
      <c r="L285" s="274"/>
      <c r="T285" s="274"/>
    </row>
    <row r="286" spans="3:20" ht="12.75" customHeight="1">
      <c r="C286" s="274"/>
      <c r="G286" s="274"/>
      <c r="H286" s="274"/>
      <c r="L286" s="274"/>
      <c r="T286" s="274"/>
    </row>
    <row r="287" spans="3:20" ht="12.75" customHeight="1">
      <c r="C287" s="274"/>
      <c r="G287" s="274"/>
      <c r="H287" s="274"/>
      <c r="L287" s="274"/>
      <c r="T287" s="274"/>
    </row>
    <row r="288" spans="3:20" ht="12.75" customHeight="1">
      <c r="C288" s="274"/>
      <c r="G288" s="274"/>
      <c r="H288" s="274"/>
      <c r="L288" s="274"/>
      <c r="T288" s="274"/>
    </row>
    <row r="289" spans="3:20" ht="12.75" customHeight="1">
      <c r="C289" s="274"/>
      <c r="G289" s="274"/>
      <c r="H289" s="274"/>
      <c r="L289" s="274"/>
      <c r="T289" s="274"/>
    </row>
    <row r="290" spans="3:20" ht="12.75" customHeight="1">
      <c r="C290" s="274"/>
      <c r="G290" s="274"/>
      <c r="H290" s="274"/>
      <c r="L290" s="274"/>
      <c r="T290" s="274"/>
    </row>
    <row r="291" spans="3:20" ht="12.75" customHeight="1">
      <c r="C291" s="274"/>
      <c r="G291" s="274"/>
      <c r="H291" s="274"/>
      <c r="L291" s="274"/>
      <c r="T291" s="274"/>
    </row>
    <row r="292" spans="3:20" ht="12.75" customHeight="1">
      <c r="C292" s="274"/>
      <c r="G292" s="274"/>
      <c r="H292" s="274"/>
      <c r="L292" s="274"/>
      <c r="T292" s="274"/>
    </row>
    <row r="293" spans="3:20" ht="12.75" customHeight="1">
      <c r="C293" s="274"/>
      <c r="G293" s="274"/>
      <c r="H293" s="274"/>
      <c r="L293" s="274"/>
      <c r="T293" s="274"/>
    </row>
    <row r="294" spans="3:20" ht="12.75" customHeight="1">
      <c r="C294" s="274"/>
      <c r="G294" s="274"/>
      <c r="H294" s="274"/>
      <c r="L294" s="274"/>
      <c r="T294" s="274"/>
    </row>
    <row r="295" spans="3:20" ht="12.75" customHeight="1">
      <c r="C295" s="274"/>
      <c r="G295" s="274"/>
      <c r="H295" s="274"/>
      <c r="L295" s="274"/>
      <c r="T295" s="274"/>
    </row>
    <row r="296" spans="3:20" ht="12.75" customHeight="1">
      <c r="C296" s="274"/>
      <c r="G296" s="274"/>
      <c r="H296" s="274"/>
      <c r="L296" s="274"/>
      <c r="T296" s="274"/>
    </row>
    <row r="297" spans="3:20" ht="12.75" customHeight="1">
      <c r="C297" s="274"/>
      <c r="G297" s="274"/>
      <c r="H297" s="274"/>
      <c r="L297" s="274"/>
      <c r="T297" s="274"/>
    </row>
    <row r="298" spans="3:20" ht="12.75" customHeight="1">
      <c r="C298" s="274"/>
      <c r="G298" s="274"/>
      <c r="H298" s="274"/>
      <c r="L298" s="274"/>
      <c r="T298" s="274"/>
    </row>
    <row r="299" spans="3:20" ht="12.75" customHeight="1">
      <c r="C299" s="274"/>
      <c r="G299" s="274"/>
      <c r="H299" s="274"/>
      <c r="L299" s="274"/>
      <c r="T299" s="274"/>
    </row>
    <row r="300" spans="3:20" ht="12.75" customHeight="1">
      <c r="C300" s="274"/>
      <c r="G300" s="274"/>
      <c r="H300" s="274"/>
      <c r="L300" s="274"/>
      <c r="T300" s="274"/>
    </row>
    <row r="301" spans="3:20" ht="12.75" customHeight="1">
      <c r="C301" s="274"/>
      <c r="G301" s="274"/>
      <c r="H301" s="274"/>
      <c r="L301" s="274"/>
      <c r="T301" s="274"/>
    </row>
    <row r="302" spans="3:20" ht="12.75" customHeight="1">
      <c r="C302" s="274"/>
      <c r="G302" s="274"/>
      <c r="H302" s="274"/>
      <c r="L302" s="274"/>
      <c r="T302" s="274"/>
    </row>
    <row r="303" spans="3:20" ht="12.75" customHeight="1">
      <c r="C303" s="274"/>
      <c r="G303" s="274"/>
      <c r="H303" s="274"/>
      <c r="L303" s="274"/>
      <c r="T303" s="274"/>
    </row>
    <row r="304" spans="3:20" ht="12.75" customHeight="1">
      <c r="C304" s="274"/>
      <c r="G304" s="274"/>
      <c r="H304" s="274"/>
      <c r="L304" s="274"/>
      <c r="T304" s="274"/>
    </row>
    <row r="305" spans="3:20" ht="12.75" customHeight="1">
      <c r="C305" s="274"/>
      <c r="G305" s="274"/>
      <c r="H305" s="274"/>
      <c r="L305" s="274"/>
      <c r="T305" s="274"/>
    </row>
    <row r="306" spans="3:20" ht="12.75" customHeight="1">
      <c r="C306" s="274"/>
      <c r="G306" s="274"/>
      <c r="H306" s="274"/>
      <c r="L306" s="274"/>
      <c r="T306" s="274"/>
    </row>
    <row r="307" spans="3:20" ht="12.75" customHeight="1">
      <c r="C307" s="274"/>
      <c r="G307" s="274"/>
      <c r="H307" s="274"/>
      <c r="L307" s="274"/>
      <c r="T307" s="274"/>
    </row>
    <row r="308" spans="3:20" ht="12.75" customHeight="1">
      <c r="C308" s="274"/>
      <c r="G308" s="274"/>
      <c r="H308" s="274"/>
      <c r="L308" s="274"/>
      <c r="T308" s="274"/>
    </row>
    <row r="309" spans="3:20" ht="12.75" customHeight="1">
      <c r="C309" s="274"/>
      <c r="G309" s="274"/>
      <c r="H309" s="274"/>
      <c r="L309" s="274"/>
      <c r="T309" s="274"/>
    </row>
    <row r="310" spans="3:20" ht="12.75" customHeight="1">
      <c r="C310" s="274"/>
      <c r="G310" s="274"/>
      <c r="H310" s="274"/>
      <c r="L310" s="274"/>
      <c r="T310" s="274"/>
    </row>
    <row r="311" spans="3:20" ht="12.75" customHeight="1">
      <c r="C311" s="274"/>
      <c r="G311" s="274"/>
      <c r="H311" s="274"/>
      <c r="L311" s="274"/>
      <c r="T311" s="274"/>
    </row>
    <row r="312" spans="3:20" ht="12.75" customHeight="1">
      <c r="C312" s="274"/>
      <c r="G312" s="274"/>
      <c r="H312" s="274"/>
      <c r="L312" s="274"/>
      <c r="T312" s="274"/>
    </row>
    <row r="313" spans="3:20" ht="12.75" customHeight="1">
      <c r="C313" s="274"/>
      <c r="G313" s="274"/>
      <c r="H313" s="274"/>
      <c r="L313" s="274"/>
      <c r="T313" s="274"/>
    </row>
    <row r="314" spans="3:20" ht="12.75" customHeight="1">
      <c r="C314" s="274"/>
      <c r="G314" s="274"/>
      <c r="H314" s="274"/>
      <c r="L314" s="274"/>
      <c r="T314" s="274"/>
    </row>
    <row r="315" spans="3:20" ht="12.75" customHeight="1">
      <c r="C315" s="274"/>
      <c r="G315" s="274"/>
      <c r="H315" s="274"/>
      <c r="L315" s="274"/>
      <c r="T315" s="274"/>
    </row>
    <row r="316" spans="3:20" ht="12.75" customHeight="1">
      <c r="C316" s="274"/>
      <c r="G316" s="274"/>
      <c r="H316" s="274"/>
      <c r="L316" s="274"/>
      <c r="T316" s="274"/>
    </row>
    <row r="317" spans="3:20" ht="12.75" customHeight="1">
      <c r="C317" s="274"/>
      <c r="G317" s="274"/>
      <c r="H317" s="274"/>
      <c r="L317" s="274"/>
      <c r="T317" s="274"/>
    </row>
    <row r="318" spans="3:20" ht="12.75" customHeight="1">
      <c r="C318" s="274"/>
      <c r="G318" s="274"/>
      <c r="H318" s="274"/>
      <c r="L318" s="274"/>
      <c r="T318" s="274"/>
    </row>
    <row r="319" spans="3:20" ht="12.75" customHeight="1">
      <c r="C319" s="274"/>
      <c r="G319" s="274"/>
      <c r="H319" s="274"/>
      <c r="L319" s="274"/>
      <c r="T319" s="274"/>
    </row>
    <row r="320" spans="3:20" ht="12.75" customHeight="1">
      <c r="C320" s="274"/>
      <c r="G320" s="274"/>
      <c r="H320" s="274"/>
      <c r="L320" s="274"/>
      <c r="T320" s="274"/>
    </row>
    <row r="321" spans="3:20" ht="12.75" customHeight="1">
      <c r="C321" s="274"/>
      <c r="G321" s="274"/>
      <c r="H321" s="274"/>
      <c r="L321" s="274"/>
      <c r="T321" s="274"/>
    </row>
    <row r="322" spans="3:20" ht="12.75" customHeight="1">
      <c r="C322" s="274"/>
      <c r="G322" s="274"/>
      <c r="H322" s="274"/>
      <c r="L322" s="274"/>
      <c r="T322" s="274"/>
    </row>
    <row r="323" spans="3:20" ht="12.75" customHeight="1">
      <c r="C323" s="274"/>
      <c r="G323" s="274"/>
      <c r="H323" s="274"/>
      <c r="L323" s="274"/>
      <c r="T323" s="274"/>
    </row>
    <row r="324" spans="3:20" ht="12.75" customHeight="1">
      <c r="C324" s="274"/>
      <c r="G324" s="274"/>
      <c r="H324" s="274"/>
      <c r="L324" s="274"/>
      <c r="T324" s="274"/>
    </row>
    <row r="325" spans="3:20" ht="12.75" customHeight="1">
      <c r="C325" s="274"/>
      <c r="G325" s="274"/>
      <c r="H325" s="274"/>
      <c r="L325" s="274"/>
      <c r="T325" s="274"/>
    </row>
    <row r="326" spans="3:20" ht="12.75" customHeight="1">
      <c r="C326" s="274"/>
      <c r="G326" s="274"/>
      <c r="H326" s="274"/>
      <c r="L326" s="274"/>
      <c r="T326" s="274"/>
    </row>
    <row r="327" spans="3:20" ht="12.75" customHeight="1">
      <c r="C327" s="274"/>
      <c r="G327" s="274"/>
      <c r="H327" s="274"/>
      <c r="L327" s="274"/>
      <c r="T327" s="274"/>
    </row>
    <row r="328" spans="3:20" ht="12.75" customHeight="1">
      <c r="C328" s="274"/>
      <c r="G328" s="274"/>
      <c r="H328" s="274"/>
      <c r="L328" s="274"/>
      <c r="T328" s="274"/>
    </row>
    <row r="329" spans="3:20" ht="12.75" customHeight="1">
      <c r="C329" s="274"/>
      <c r="G329" s="274"/>
      <c r="H329" s="274"/>
      <c r="L329" s="274"/>
      <c r="T329" s="274"/>
    </row>
    <row r="330" spans="3:20" ht="12.75" customHeight="1">
      <c r="C330" s="274"/>
      <c r="G330" s="274"/>
      <c r="H330" s="274"/>
      <c r="L330" s="274"/>
      <c r="T330" s="274"/>
    </row>
    <row r="331" spans="3:20" ht="12.75" customHeight="1">
      <c r="C331" s="274"/>
      <c r="G331" s="274"/>
      <c r="H331" s="274"/>
      <c r="L331" s="274"/>
      <c r="T331" s="274"/>
    </row>
    <row r="332" spans="3:20" ht="12.75" customHeight="1">
      <c r="C332" s="274"/>
      <c r="G332" s="274"/>
      <c r="H332" s="274"/>
      <c r="L332" s="274"/>
      <c r="T332" s="274"/>
    </row>
    <row r="333" spans="3:20" ht="12.75" customHeight="1">
      <c r="C333" s="274"/>
      <c r="G333" s="274"/>
      <c r="H333" s="274"/>
      <c r="L333" s="274"/>
      <c r="T333" s="274"/>
    </row>
    <row r="334" spans="3:20" ht="12.75" customHeight="1">
      <c r="C334" s="274"/>
      <c r="G334" s="274"/>
      <c r="H334" s="274"/>
      <c r="L334" s="274"/>
      <c r="T334" s="274"/>
    </row>
    <row r="335" spans="3:20" ht="12.75" customHeight="1">
      <c r="C335" s="274"/>
      <c r="G335" s="274"/>
      <c r="H335" s="274"/>
      <c r="L335" s="274"/>
      <c r="T335" s="274"/>
    </row>
    <row r="336" spans="3:20" ht="12.75" customHeight="1">
      <c r="C336" s="274"/>
      <c r="G336" s="274"/>
      <c r="H336" s="274"/>
      <c r="L336" s="274"/>
      <c r="T336" s="274"/>
    </row>
    <row r="337" spans="3:20" ht="12.75" customHeight="1">
      <c r="C337" s="274"/>
      <c r="G337" s="274"/>
      <c r="H337" s="274"/>
      <c r="L337" s="274"/>
      <c r="T337" s="274"/>
    </row>
    <row r="338" spans="3:20" ht="12.75" customHeight="1">
      <c r="C338" s="274"/>
      <c r="G338" s="274"/>
      <c r="H338" s="274"/>
      <c r="L338" s="274"/>
      <c r="T338" s="274"/>
    </row>
    <row r="339" spans="3:20" ht="12.75" customHeight="1">
      <c r="C339" s="274"/>
      <c r="G339" s="274"/>
      <c r="H339" s="274"/>
      <c r="L339" s="274"/>
      <c r="T339" s="274"/>
    </row>
    <row r="340" spans="3:20" ht="12.75" customHeight="1">
      <c r="C340" s="274"/>
      <c r="G340" s="274"/>
      <c r="H340" s="274"/>
      <c r="L340" s="274"/>
      <c r="T340" s="274"/>
    </row>
    <row r="341" spans="3:20" ht="12.75" customHeight="1">
      <c r="C341" s="274"/>
      <c r="G341" s="274"/>
      <c r="H341" s="274"/>
      <c r="L341" s="274"/>
      <c r="T341" s="274"/>
    </row>
    <row r="342" spans="3:20" ht="12.75" customHeight="1">
      <c r="C342" s="274"/>
      <c r="G342" s="274"/>
      <c r="H342" s="274"/>
      <c r="L342" s="274"/>
      <c r="T342" s="274"/>
    </row>
    <row r="343" spans="3:20" ht="12.75" customHeight="1">
      <c r="C343" s="274"/>
      <c r="G343" s="274"/>
      <c r="H343" s="274"/>
      <c r="L343" s="274"/>
      <c r="T343" s="274"/>
    </row>
    <row r="344" spans="3:20" ht="12.75" customHeight="1">
      <c r="C344" s="274"/>
      <c r="G344" s="274"/>
      <c r="H344" s="274"/>
      <c r="L344" s="274"/>
      <c r="T344" s="274"/>
    </row>
    <row r="345" spans="3:20" ht="12.75" customHeight="1">
      <c r="C345" s="274"/>
      <c r="G345" s="274"/>
      <c r="H345" s="274"/>
      <c r="L345" s="274"/>
      <c r="T345" s="274"/>
    </row>
    <row r="346" spans="3:20" ht="12.75" customHeight="1">
      <c r="C346" s="274"/>
      <c r="G346" s="274"/>
      <c r="H346" s="274"/>
      <c r="L346" s="274"/>
      <c r="T346" s="274"/>
    </row>
    <row r="347" spans="3:20" ht="12.75" customHeight="1">
      <c r="C347" s="274"/>
      <c r="G347" s="274"/>
      <c r="H347" s="274"/>
      <c r="L347" s="274"/>
      <c r="T347" s="274"/>
    </row>
    <row r="348" spans="3:20" ht="12.75" customHeight="1">
      <c r="C348" s="274"/>
      <c r="G348" s="274"/>
      <c r="H348" s="274"/>
      <c r="L348" s="274"/>
      <c r="T348" s="274"/>
    </row>
    <row r="349" spans="3:20" ht="12.75" customHeight="1">
      <c r="C349" s="274"/>
      <c r="G349" s="274"/>
      <c r="H349" s="274"/>
      <c r="L349" s="274"/>
      <c r="T349" s="274"/>
    </row>
    <row r="350" spans="3:20" ht="12.75" customHeight="1">
      <c r="C350" s="274"/>
      <c r="G350" s="274"/>
      <c r="H350" s="274"/>
      <c r="L350" s="274"/>
      <c r="T350" s="274"/>
    </row>
    <row r="351" spans="3:20" ht="12.75" customHeight="1">
      <c r="C351" s="274"/>
      <c r="G351" s="274"/>
      <c r="H351" s="274"/>
      <c r="L351" s="274"/>
      <c r="T351" s="274"/>
    </row>
    <row r="352" spans="3:20" ht="12.75" customHeight="1">
      <c r="C352" s="274"/>
      <c r="G352" s="274"/>
      <c r="H352" s="274"/>
      <c r="L352" s="274"/>
      <c r="T352" s="274"/>
    </row>
    <row r="353" spans="3:20" ht="12.75" customHeight="1">
      <c r="C353" s="274"/>
      <c r="G353" s="274"/>
      <c r="H353" s="274"/>
      <c r="L353" s="274"/>
      <c r="T353" s="274"/>
    </row>
    <row r="354" spans="3:20" ht="12.75" customHeight="1">
      <c r="C354" s="274"/>
      <c r="G354" s="274"/>
      <c r="H354" s="274"/>
      <c r="L354" s="274"/>
      <c r="T354" s="274"/>
    </row>
    <row r="355" spans="3:20" ht="12.75" customHeight="1">
      <c r="C355" s="274"/>
      <c r="G355" s="274"/>
      <c r="H355" s="274"/>
      <c r="L355" s="274"/>
      <c r="T355" s="274"/>
    </row>
    <row r="356" spans="3:20" ht="12.75" customHeight="1">
      <c r="C356" s="274"/>
      <c r="G356" s="274"/>
      <c r="H356" s="274"/>
      <c r="L356" s="274"/>
      <c r="T356" s="274"/>
    </row>
    <row r="357" spans="3:20" ht="12.75" customHeight="1">
      <c r="C357" s="274"/>
      <c r="G357" s="274"/>
      <c r="H357" s="274"/>
      <c r="L357" s="274"/>
      <c r="T357" s="274"/>
    </row>
    <row r="358" spans="3:20" ht="12.75" customHeight="1">
      <c r="C358" s="274"/>
      <c r="G358" s="274"/>
      <c r="H358" s="274"/>
      <c r="L358" s="274"/>
      <c r="T358" s="274"/>
    </row>
    <row r="359" spans="3:20" ht="12.75" customHeight="1">
      <c r="C359" s="274"/>
      <c r="G359" s="274"/>
      <c r="H359" s="274"/>
      <c r="L359" s="274"/>
      <c r="T359" s="274"/>
    </row>
    <row r="360" spans="3:20" ht="12.75" customHeight="1">
      <c r="C360" s="274"/>
      <c r="G360" s="274"/>
      <c r="H360" s="274"/>
      <c r="L360" s="274"/>
      <c r="T360" s="274"/>
    </row>
    <row r="361" spans="3:20" ht="12.75" customHeight="1">
      <c r="C361" s="274"/>
      <c r="G361" s="274"/>
      <c r="H361" s="274"/>
      <c r="L361" s="274"/>
      <c r="T361" s="274"/>
    </row>
    <row r="362" spans="3:20" ht="12.75" customHeight="1">
      <c r="C362" s="274"/>
      <c r="G362" s="274"/>
      <c r="H362" s="274"/>
      <c r="L362" s="274"/>
      <c r="T362" s="274"/>
    </row>
    <row r="363" spans="3:20" ht="12.75" customHeight="1">
      <c r="C363" s="274"/>
      <c r="G363" s="274"/>
      <c r="H363" s="274"/>
      <c r="L363" s="274"/>
      <c r="T363" s="274"/>
    </row>
    <row r="364" spans="3:20" ht="12.75" customHeight="1">
      <c r="C364" s="274"/>
      <c r="G364" s="274"/>
      <c r="H364" s="274"/>
      <c r="L364" s="274"/>
      <c r="T364" s="274"/>
    </row>
    <row r="365" spans="3:20" ht="12.75" customHeight="1">
      <c r="C365" s="274"/>
      <c r="G365" s="274"/>
      <c r="H365" s="274"/>
      <c r="L365" s="274"/>
      <c r="T365" s="274"/>
    </row>
    <row r="366" spans="3:20" ht="12.75" customHeight="1">
      <c r="C366" s="274"/>
      <c r="G366" s="274"/>
      <c r="H366" s="274"/>
      <c r="L366" s="274"/>
      <c r="T366" s="274"/>
    </row>
    <row r="367" spans="3:20" ht="12.75" customHeight="1">
      <c r="C367" s="274"/>
      <c r="G367" s="274"/>
      <c r="H367" s="274"/>
      <c r="L367" s="274"/>
      <c r="T367" s="274"/>
    </row>
    <row r="368" spans="3:20" ht="12.75" customHeight="1">
      <c r="C368" s="274"/>
      <c r="G368" s="274"/>
      <c r="H368" s="274"/>
      <c r="L368" s="274"/>
      <c r="T368" s="274"/>
    </row>
    <row r="369" spans="3:20" ht="12.75" customHeight="1">
      <c r="C369" s="274"/>
      <c r="G369" s="274"/>
      <c r="H369" s="274"/>
      <c r="L369" s="274"/>
      <c r="T369" s="274"/>
    </row>
    <row r="370" spans="3:20" ht="12.75" customHeight="1">
      <c r="C370" s="274"/>
      <c r="G370" s="274"/>
      <c r="H370" s="274"/>
      <c r="L370" s="274"/>
      <c r="T370" s="274"/>
    </row>
    <row r="371" spans="3:20" ht="12.75" customHeight="1">
      <c r="C371" s="274"/>
      <c r="G371" s="274"/>
      <c r="H371" s="274"/>
      <c r="L371" s="274"/>
      <c r="T371" s="274"/>
    </row>
    <row r="372" spans="3:20" ht="12.75" customHeight="1">
      <c r="C372" s="274"/>
      <c r="G372" s="274"/>
      <c r="H372" s="274"/>
      <c r="L372" s="274"/>
      <c r="T372" s="274"/>
    </row>
    <row r="373" spans="3:20" ht="12.75" customHeight="1">
      <c r="C373" s="274"/>
      <c r="G373" s="274"/>
      <c r="H373" s="274"/>
      <c r="L373" s="274"/>
      <c r="T373" s="274"/>
    </row>
    <row r="374" spans="3:20" ht="12.75" customHeight="1">
      <c r="C374" s="274"/>
      <c r="G374" s="274"/>
      <c r="H374" s="274"/>
      <c r="L374" s="274"/>
      <c r="T374" s="274"/>
    </row>
    <row r="375" spans="3:20" ht="12.75" customHeight="1">
      <c r="C375" s="274"/>
      <c r="G375" s="274"/>
      <c r="H375" s="274"/>
      <c r="L375" s="274"/>
      <c r="T375" s="274"/>
    </row>
    <row r="376" spans="3:20" ht="12.75" customHeight="1">
      <c r="C376" s="274"/>
      <c r="G376" s="274"/>
      <c r="H376" s="274"/>
      <c r="L376" s="274"/>
      <c r="T376" s="274"/>
    </row>
    <row r="377" spans="3:20" ht="12.75" customHeight="1">
      <c r="C377" s="274"/>
      <c r="G377" s="274"/>
      <c r="H377" s="274"/>
      <c r="L377" s="274"/>
      <c r="T377" s="274"/>
    </row>
    <row r="378" spans="3:20" ht="12.75" customHeight="1">
      <c r="C378" s="274"/>
      <c r="G378" s="274"/>
      <c r="H378" s="274"/>
      <c r="L378" s="274"/>
      <c r="T378" s="274"/>
    </row>
    <row r="379" spans="3:20" ht="12.75" customHeight="1">
      <c r="C379" s="274"/>
      <c r="G379" s="274"/>
      <c r="H379" s="274"/>
      <c r="L379" s="274"/>
      <c r="T379" s="274"/>
    </row>
    <row r="380" spans="3:20" ht="12.75" customHeight="1">
      <c r="C380" s="274"/>
      <c r="G380" s="274"/>
      <c r="H380" s="274"/>
      <c r="L380" s="274"/>
      <c r="T380" s="274"/>
    </row>
    <row r="381" spans="3:20" ht="12.75" customHeight="1">
      <c r="C381" s="274"/>
      <c r="G381" s="274"/>
      <c r="H381" s="274"/>
      <c r="L381" s="274"/>
      <c r="T381" s="274"/>
    </row>
    <row r="382" spans="3:20" ht="12.75" customHeight="1">
      <c r="C382" s="274"/>
      <c r="G382" s="274"/>
      <c r="H382" s="274"/>
      <c r="L382" s="274"/>
      <c r="T382" s="274"/>
    </row>
    <row r="383" spans="3:20" ht="12.75" customHeight="1">
      <c r="C383" s="274"/>
      <c r="G383" s="274"/>
      <c r="H383" s="274"/>
      <c r="L383" s="274"/>
      <c r="T383" s="274"/>
    </row>
    <row r="384" spans="3:20" ht="12.75" customHeight="1">
      <c r="C384" s="274"/>
      <c r="G384" s="274"/>
      <c r="H384" s="274"/>
      <c r="L384" s="274"/>
      <c r="T384" s="274"/>
    </row>
    <row r="385" spans="3:20" ht="12.75" customHeight="1">
      <c r="C385" s="274"/>
      <c r="G385" s="274"/>
      <c r="H385" s="274"/>
      <c r="L385" s="274"/>
      <c r="T385" s="274"/>
    </row>
    <row r="386" spans="3:20" ht="12.75" customHeight="1">
      <c r="C386" s="274"/>
      <c r="G386" s="274"/>
      <c r="H386" s="274"/>
      <c r="L386" s="274"/>
      <c r="T386" s="274"/>
    </row>
    <row r="387" spans="3:20" ht="12.75" customHeight="1">
      <c r="C387" s="274"/>
      <c r="G387" s="274"/>
      <c r="H387" s="274"/>
      <c r="L387" s="274"/>
      <c r="T387" s="274"/>
    </row>
    <row r="388" spans="3:20" ht="12.75" customHeight="1">
      <c r="C388" s="274"/>
      <c r="G388" s="274"/>
      <c r="H388" s="274"/>
      <c r="L388" s="274"/>
      <c r="T388" s="274"/>
    </row>
    <row r="389" spans="3:20" ht="12.75" customHeight="1">
      <c r="C389" s="274"/>
      <c r="G389" s="274"/>
      <c r="H389" s="274"/>
      <c r="L389" s="274"/>
      <c r="T389" s="274"/>
    </row>
    <row r="390" spans="3:20" ht="12.75" customHeight="1">
      <c r="C390" s="274"/>
      <c r="G390" s="274"/>
      <c r="H390" s="274"/>
      <c r="L390" s="274"/>
      <c r="T390" s="274"/>
    </row>
    <row r="391" spans="3:20" ht="12.75" customHeight="1">
      <c r="C391" s="274"/>
      <c r="G391" s="274"/>
      <c r="H391" s="274"/>
      <c r="L391" s="274"/>
      <c r="T391" s="274"/>
    </row>
    <row r="392" spans="3:20" ht="12.75" customHeight="1">
      <c r="C392" s="274"/>
      <c r="G392" s="274"/>
      <c r="H392" s="274"/>
      <c r="L392" s="274"/>
      <c r="T392" s="274"/>
    </row>
    <row r="393" spans="3:20" ht="12.75" customHeight="1">
      <c r="C393" s="274"/>
      <c r="G393" s="274"/>
      <c r="H393" s="274"/>
      <c r="L393" s="274"/>
      <c r="T393" s="274"/>
    </row>
    <row r="394" spans="3:20" ht="12.75" customHeight="1">
      <c r="C394" s="274"/>
      <c r="G394" s="274"/>
      <c r="H394" s="274"/>
      <c r="L394" s="274"/>
      <c r="T394" s="274"/>
    </row>
    <row r="395" spans="3:20" ht="12.75" customHeight="1">
      <c r="C395" s="274"/>
      <c r="G395" s="274"/>
      <c r="H395" s="274"/>
      <c r="L395" s="274"/>
      <c r="T395" s="274"/>
    </row>
    <row r="396" spans="3:20" ht="12.75" customHeight="1">
      <c r="C396" s="274"/>
      <c r="G396" s="274"/>
      <c r="H396" s="274"/>
      <c r="L396" s="274"/>
      <c r="T396" s="274"/>
    </row>
    <row r="397" spans="3:20" ht="12.75" customHeight="1">
      <c r="C397" s="274"/>
      <c r="G397" s="274"/>
      <c r="H397" s="274"/>
      <c r="L397" s="274"/>
      <c r="T397" s="274"/>
    </row>
    <row r="398" spans="3:20" ht="12.75" customHeight="1">
      <c r="C398" s="274"/>
      <c r="G398" s="274"/>
      <c r="H398" s="274"/>
      <c r="L398" s="274"/>
      <c r="T398" s="274"/>
    </row>
    <row r="399" spans="3:20" ht="12.75" customHeight="1">
      <c r="C399" s="274"/>
      <c r="G399" s="274"/>
      <c r="H399" s="274"/>
      <c r="L399" s="274"/>
      <c r="T399" s="274"/>
    </row>
    <row r="400" spans="3:20" ht="12.75" customHeight="1">
      <c r="C400" s="274"/>
      <c r="G400" s="274"/>
      <c r="H400" s="274"/>
      <c r="L400" s="274"/>
      <c r="T400" s="274"/>
    </row>
    <row r="401" spans="3:20" ht="12.75" customHeight="1">
      <c r="C401" s="274"/>
      <c r="G401" s="274"/>
      <c r="H401" s="274"/>
      <c r="L401" s="274"/>
      <c r="T401" s="274"/>
    </row>
    <row r="402" spans="3:20" ht="12.75" customHeight="1">
      <c r="C402" s="274"/>
      <c r="G402" s="274"/>
      <c r="H402" s="274"/>
      <c r="L402" s="274"/>
      <c r="T402" s="274"/>
    </row>
    <row r="403" spans="3:20" ht="12.75" customHeight="1">
      <c r="C403" s="274"/>
      <c r="G403" s="274"/>
      <c r="H403" s="274"/>
      <c r="L403" s="274"/>
      <c r="T403" s="274"/>
    </row>
    <row r="404" spans="3:20" ht="12.75" customHeight="1">
      <c r="C404" s="274"/>
      <c r="G404" s="274"/>
      <c r="H404" s="274"/>
      <c r="L404" s="274"/>
      <c r="T404" s="274"/>
    </row>
    <row r="405" spans="3:20" ht="12.75" customHeight="1">
      <c r="C405" s="274"/>
      <c r="G405" s="274"/>
      <c r="H405" s="274"/>
      <c r="L405" s="274"/>
      <c r="T405" s="274"/>
    </row>
    <row r="406" spans="3:20" ht="12.75" customHeight="1">
      <c r="C406" s="274"/>
      <c r="G406" s="274"/>
      <c r="H406" s="274"/>
      <c r="L406" s="274"/>
      <c r="T406" s="274"/>
    </row>
    <row r="407" spans="3:20" ht="12.75" customHeight="1">
      <c r="C407" s="274"/>
      <c r="G407" s="274"/>
      <c r="H407" s="274"/>
      <c r="L407" s="274"/>
      <c r="T407" s="274"/>
    </row>
    <row r="408" spans="3:20" ht="12.75" customHeight="1">
      <c r="C408" s="274"/>
      <c r="G408" s="274"/>
      <c r="H408" s="274"/>
      <c r="L408" s="274"/>
      <c r="T408" s="274"/>
    </row>
    <row r="409" spans="3:20" ht="12.75" customHeight="1">
      <c r="C409" s="274"/>
      <c r="G409" s="274"/>
      <c r="H409" s="274"/>
      <c r="L409" s="274"/>
      <c r="T409" s="274"/>
    </row>
    <row r="410" spans="3:20" ht="12.75" customHeight="1">
      <c r="C410" s="274"/>
      <c r="G410" s="274"/>
      <c r="H410" s="274"/>
      <c r="L410" s="274"/>
      <c r="T410" s="274"/>
    </row>
    <row r="411" spans="3:20" ht="12.75" customHeight="1">
      <c r="C411" s="274"/>
      <c r="G411" s="274"/>
      <c r="H411" s="274"/>
      <c r="L411" s="274"/>
      <c r="T411" s="274"/>
    </row>
    <row r="412" spans="3:20" ht="12.75" customHeight="1">
      <c r="C412" s="274"/>
      <c r="G412" s="274"/>
      <c r="H412" s="274"/>
      <c r="L412" s="274"/>
      <c r="T412" s="274"/>
    </row>
    <row r="413" spans="3:20" ht="12.75" customHeight="1">
      <c r="C413" s="274"/>
      <c r="G413" s="274"/>
      <c r="H413" s="274"/>
      <c r="L413" s="274"/>
      <c r="T413" s="274"/>
    </row>
    <row r="414" spans="3:20" ht="12.75" customHeight="1">
      <c r="C414" s="274"/>
      <c r="G414" s="274"/>
      <c r="H414" s="274"/>
      <c r="L414" s="274"/>
      <c r="T414" s="274"/>
    </row>
    <row r="415" spans="3:20" ht="12.75" customHeight="1">
      <c r="C415" s="274"/>
      <c r="G415" s="274"/>
      <c r="H415" s="274"/>
      <c r="L415" s="274"/>
      <c r="T415" s="274"/>
    </row>
    <row r="416" spans="3:20" ht="12.75" customHeight="1">
      <c r="C416" s="274"/>
      <c r="G416" s="274"/>
      <c r="H416" s="274"/>
      <c r="L416" s="274"/>
      <c r="T416" s="274"/>
    </row>
    <row r="417" spans="3:20" ht="12.75" customHeight="1">
      <c r="C417" s="274"/>
      <c r="G417" s="274"/>
      <c r="H417" s="274"/>
      <c r="L417" s="274"/>
      <c r="T417" s="274"/>
    </row>
    <row r="418" spans="3:20" ht="12.75" customHeight="1">
      <c r="C418" s="274"/>
      <c r="G418" s="274"/>
      <c r="H418" s="274"/>
      <c r="L418" s="274"/>
      <c r="T418" s="274"/>
    </row>
    <row r="419" spans="3:20" ht="12.75" customHeight="1">
      <c r="C419" s="274"/>
      <c r="G419" s="274"/>
      <c r="H419" s="274"/>
      <c r="L419" s="274"/>
      <c r="T419" s="274"/>
    </row>
    <row r="420" spans="3:20" ht="12.75" customHeight="1">
      <c r="C420" s="274"/>
      <c r="G420" s="274"/>
      <c r="H420" s="274"/>
      <c r="L420" s="274"/>
      <c r="T420" s="274"/>
    </row>
    <row r="421" spans="3:20" ht="12.75" customHeight="1">
      <c r="C421" s="274"/>
      <c r="G421" s="274"/>
      <c r="H421" s="274"/>
      <c r="L421" s="274"/>
      <c r="T421" s="274"/>
    </row>
    <row r="422" spans="3:20" ht="12.75" customHeight="1">
      <c r="C422" s="274"/>
      <c r="G422" s="274"/>
      <c r="H422" s="274"/>
      <c r="L422" s="274"/>
      <c r="T422" s="274"/>
    </row>
    <row r="423" spans="3:20" ht="12.75" customHeight="1">
      <c r="C423" s="274"/>
      <c r="G423" s="274"/>
      <c r="H423" s="274"/>
      <c r="L423" s="274"/>
      <c r="T423" s="274"/>
    </row>
    <row r="424" spans="3:20" ht="12.75" customHeight="1">
      <c r="C424" s="274"/>
      <c r="G424" s="274"/>
      <c r="H424" s="274"/>
      <c r="L424" s="274"/>
      <c r="T424" s="274"/>
    </row>
    <row r="425" spans="3:20" ht="12.75" customHeight="1">
      <c r="C425" s="274"/>
      <c r="G425" s="274"/>
      <c r="H425" s="274"/>
      <c r="L425" s="274"/>
      <c r="T425" s="274"/>
    </row>
    <row r="426" spans="3:20" ht="12.75" customHeight="1">
      <c r="C426" s="274"/>
      <c r="G426" s="274"/>
      <c r="H426" s="274"/>
      <c r="L426" s="274"/>
      <c r="T426" s="274"/>
    </row>
    <row r="427" spans="3:20" ht="12.75" customHeight="1">
      <c r="C427" s="274"/>
      <c r="G427" s="274"/>
      <c r="H427" s="274"/>
      <c r="L427" s="274"/>
      <c r="T427" s="274"/>
    </row>
    <row r="428" spans="3:20" ht="12.75" customHeight="1">
      <c r="C428" s="274"/>
      <c r="G428" s="274"/>
      <c r="H428" s="274"/>
      <c r="L428" s="274"/>
      <c r="T428" s="274"/>
    </row>
    <row r="429" spans="3:20" ht="12.75" customHeight="1">
      <c r="C429" s="274"/>
      <c r="G429" s="274"/>
      <c r="H429" s="274"/>
      <c r="L429" s="274"/>
      <c r="T429" s="274"/>
    </row>
    <row r="430" spans="3:20" ht="12.75" customHeight="1">
      <c r="C430" s="274"/>
      <c r="G430" s="274"/>
      <c r="H430" s="274"/>
      <c r="L430" s="274"/>
      <c r="T430" s="274"/>
    </row>
    <row r="431" spans="3:20" ht="12.75" customHeight="1">
      <c r="C431" s="274"/>
      <c r="G431" s="274"/>
      <c r="H431" s="274"/>
      <c r="L431" s="274"/>
      <c r="T431" s="274"/>
    </row>
    <row r="432" spans="3:20" ht="12.75" customHeight="1">
      <c r="C432" s="274"/>
      <c r="G432" s="274"/>
      <c r="H432" s="274"/>
      <c r="L432" s="274"/>
      <c r="T432" s="274"/>
    </row>
    <row r="433" spans="3:20" ht="12.75" customHeight="1">
      <c r="C433" s="274"/>
      <c r="G433" s="274"/>
      <c r="H433" s="274"/>
      <c r="L433" s="274"/>
      <c r="T433" s="274"/>
    </row>
    <row r="434" spans="3:20" ht="12.75" customHeight="1">
      <c r="C434" s="274"/>
      <c r="G434" s="274"/>
      <c r="H434" s="274"/>
      <c r="L434" s="274"/>
      <c r="T434" s="274"/>
    </row>
    <row r="435" spans="3:20" ht="12.75" customHeight="1">
      <c r="C435" s="274"/>
      <c r="G435" s="274"/>
      <c r="H435" s="274"/>
      <c r="L435" s="274"/>
      <c r="T435" s="274"/>
    </row>
    <row r="436" spans="3:20" ht="12.75" customHeight="1">
      <c r="C436" s="274"/>
      <c r="G436" s="274"/>
      <c r="H436" s="274"/>
      <c r="L436" s="274"/>
      <c r="T436" s="274"/>
    </row>
    <row r="437" spans="3:20" ht="12.75" customHeight="1">
      <c r="C437" s="274"/>
      <c r="G437" s="274"/>
      <c r="H437" s="274"/>
      <c r="L437" s="274"/>
      <c r="T437" s="274"/>
    </row>
    <row r="438" spans="3:20" ht="12.75" customHeight="1">
      <c r="C438" s="274"/>
      <c r="G438" s="274"/>
      <c r="H438" s="274"/>
      <c r="L438" s="274"/>
      <c r="T438" s="274"/>
    </row>
    <row r="439" spans="3:20" ht="12.75" customHeight="1">
      <c r="C439" s="274"/>
      <c r="G439" s="274"/>
      <c r="H439" s="274"/>
      <c r="L439" s="274"/>
      <c r="T439" s="274"/>
    </row>
    <row r="440" spans="3:20" ht="12.75" customHeight="1">
      <c r="C440" s="274"/>
      <c r="G440" s="274"/>
      <c r="H440" s="274"/>
      <c r="L440" s="274"/>
      <c r="T440" s="274"/>
    </row>
    <row r="441" spans="3:20" ht="12.75" customHeight="1">
      <c r="C441" s="274"/>
      <c r="G441" s="274"/>
      <c r="H441" s="274"/>
      <c r="L441" s="274"/>
      <c r="T441" s="274"/>
    </row>
    <row r="442" spans="3:20" ht="12.75" customHeight="1">
      <c r="C442" s="274"/>
      <c r="G442" s="274"/>
      <c r="H442" s="274"/>
      <c r="L442" s="274"/>
      <c r="T442" s="274"/>
    </row>
    <row r="443" spans="3:20" ht="12.75" customHeight="1">
      <c r="C443" s="274"/>
      <c r="G443" s="274"/>
      <c r="H443" s="274"/>
      <c r="L443" s="274"/>
      <c r="T443" s="274"/>
    </row>
    <row r="444" spans="3:20" ht="12.75" customHeight="1">
      <c r="C444" s="274"/>
      <c r="G444" s="274"/>
      <c r="H444" s="274"/>
      <c r="L444" s="274"/>
      <c r="T444" s="274"/>
    </row>
    <row r="445" spans="3:20" ht="12.75" customHeight="1">
      <c r="C445" s="274"/>
      <c r="G445" s="274"/>
      <c r="H445" s="274"/>
      <c r="L445" s="274"/>
      <c r="T445" s="274"/>
    </row>
    <row r="446" spans="3:20" ht="12.75" customHeight="1">
      <c r="C446" s="274"/>
      <c r="G446" s="274"/>
      <c r="H446" s="274"/>
      <c r="L446" s="274"/>
      <c r="T446" s="274"/>
    </row>
    <row r="447" spans="3:20" ht="12.75" customHeight="1">
      <c r="C447" s="274"/>
      <c r="G447" s="274"/>
      <c r="H447" s="274"/>
      <c r="L447" s="274"/>
      <c r="T447" s="274"/>
    </row>
    <row r="448" spans="3:20" ht="12.75" customHeight="1">
      <c r="C448" s="274"/>
      <c r="G448" s="274"/>
      <c r="H448" s="274"/>
      <c r="L448" s="274"/>
      <c r="T448" s="274"/>
    </row>
    <row r="449" spans="3:20" ht="12.75" customHeight="1">
      <c r="C449" s="274"/>
      <c r="G449" s="274"/>
      <c r="H449" s="274"/>
      <c r="L449" s="274"/>
      <c r="T449" s="274"/>
    </row>
    <row r="450" spans="3:20" ht="12.75" customHeight="1">
      <c r="C450" s="274"/>
      <c r="G450" s="274"/>
      <c r="H450" s="274"/>
      <c r="L450" s="274"/>
      <c r="T450" s="274"/>
    </row>
    <row r="451" spans="3:20" ht="12.75" customHeight="1">
      <c r="C451" s="274"/>
      <c r="G451" s="274"/>
      <c r="H451" s="274"/>
      <c r="L451" s="274"/>
      <c r="T451" s="274"/>
    </row>
    <row r="452" spans="3:20" ht="12.75" customHeight="1">
      <c r="C452" s="274"/>
      <c r="G452" s="274"/>
      <c r="H452" s="274"/>
      <c r="L452" s="274"/>
      <c r="T452" s="274"/>
    </row>
    <row r="453" spans="3:20" ht="12.75" customHeight="1">
      <c r="C453" s="274"/>
      <c r="G453" s="274"/>
      <c r="H453" s="274"/>
      <c r="L453" s="274"/>
      <c r="T453" s="274"/>
    </row>
    <row r="454" spans="3:20" ht="12.75" customHeight="1">
      <c r="C454" s="274"/>
      <c r="G454" s="274"/>
      <c r="H454" s="274"/>
      <c r="L454" s="274"/>
      <c r="T454" s="274"/>
    </row>
    <row r="455" spans="3:20" ht="12.75" customHeight="1">
      <c r="C455" s="274"/>
      <c r="G455" s="274"/>
      <c r="H455" s="274"/>
      <c r="L455" s="274"/>
      <c r="T455" s="274"/>
    </row>
    <row r="456" spans="3:20" ht="12.75" customHeight="1">
      <c r="C456" s="274"/>
      <c r="G456" s="274"/>
      <c r="H456" s="274"/>
      <c r="L456" s="274"/>
      <c r="T456" s="274"/>
    </row>
    <row r="457" spans="3:20" ht="12.75" customHeight="1">
      <c r="C457" s="274"/>
      <c r="G457" s="274"/>
      <c r="H457" s="274"/>
      <c r="L457" s="274"/>
      <c r="T457" s="274"/>
    </row>
    <row r="458" spans="3:20" ht="12.75" customHeight="1">
      <c r="C458" s="274"/>
      <c r="G458" s="274"/>
      <c r="H458" s="274"/>
      <c r="L458" s="274"/>
      <c r="T458" s="274"/>
    </row>
    <row r="459" spans="3:20" ht="12.75" customHeight="1">
      <c r="C459" s="274"/>
      <c r="G459" s="274"/>
      <c r="H459" s="274"/>
      <c r="L459" s="274"/>
      <c r="T459" s="274"/>
    </row>
    <row r="460" spans="3:20" ht="12.75" customHeight="1">
      <c r="C460" s="274"/>
      <c r="G460" s="274"/>
      <c r="H460" s="274"/>
      <c r="L460" s="274"/>
      <c r="T460" s="274"/>
    </row>
    <row r="461" spans="3:20" ht="12.75" customHeight="1">
      <c r="C461" s="274"/>
      <c r="G461" s="274"/>
      <c r="H461" s="274"/>
      <c r="L461" s="274"/>
      <c r="T461" s="274"/>
    </row>
    <row r="462" spans="3:20" ht="12.75" customHeight="1">
      <c r="C462" s="274"/>
      <c r="G462" s="274"/>
      <c r="H462" s="274"/>
      <c r="L462" s="274"/>
      <c r="T462" s="274"/>
    </row>
    <row r="463" spans="3:20" ht="12.75" customHeight="1">
      <c r="C463" s="274"/>
      <c r="G463" s="274"/>
      <c r="H463" s="274"/>
      <c r="L463" s="274"/>
      <c r="T463" s="274"/>
    </row>
    <row r="464" spans="3:20" ht="12.75" customHeight="1">
      <c r="C464" s="274"/>
      <c r="G464" s="274"/>
      <c r="H464" s="274"/>
      <c r="L464" s="274"/>
      <c r="T464" s="274"/>
    </row>
    <row r="465" spans="3:20" ht="12.75" customHeight="1">
      <c r="C465" s="274"/>
      <c r="G465" s="274"/>
      <c r="H465" s="274"/>
      <c r="L465" s="274"/>
      <c r="T465" s="274"/>
    </row>
    <row r="466" spans="3:20" ht="12.75" customHeight="1">
      <c r="C466" s="274"/>
      <c r="G466" s="274"/>
      <c r="H466" s="274"/>
      <c r="L466" s="274"/>
      <c r="T466" s="274"/>
    </row>
    <row r="467" spans="3:20" ht="12.75" customHeight="1">
      <c r="C467" s="274"/>
      <c r="G467" s="274"/>
      <c r="H467" s="274"/>
      <c r="L467" s="274"/>
      <c r="T467" s="274"/>
    </row>
    <row r="468" spans="3:20" ht="12.75" customHeight="1">
      <c r="C468" s="274"/>
      <c r="G468" s="274"/>
      <c r="H468" s="274"/>
      <c r="L468" s="274"/>
      <c r="T468" s="274"/>
    </row>
    <row r="469" spans="3:20" ht="12.75" customHeight="1">
      <c r="C469" s="274"/>
      <c r="G469" s="274"/>
      <c r="H469" s="274"/>
      <c r="L469" s="274"/>
      <c r="T469" s="274"/>
    </row>
    <row r="470" spans="3:20" ht="12.75" customHeight="1">
      <c r="C470" s="274"/>
      <c r="G470" s="274"/>
      <c r="H470" s="274"/>
      <c r="L470" s="274"/>
      <c r="T470" s="274"/>
    </row>
    <row r="471" spans="3:20" ht="12.75" customHeight="1">
      <c r="C471" s="274"/>
      <c r="G471" s="274"/>
      <c r="H471" s="274"/>
      <c r="L471" s="274"/>
      <c r="T471" s="274"/>
    </row>
    <row r="472" spans="3:20" ht="12.75" customHeight="1">
      <c r="C472" s="274"/>
      <c r="G472" s="274"/>
      <c r="H472" s="274"/>
      <c r="L472" s="274"/>
      <c r="T472" s="274"/>
    </row>
    <row r="473" spans="3:20" ht="12.75" customHeight="1">
      <c r="C473" s="274"/>
      <c r="G473" s="274"/>
      <c r="H473" s="274"/>
      <c r="L473" s="274"/>
      <c r="T473" s="274"/>
    </row>
    <row r="474" spans="3:20" ht="12.75" customHeight="1">
      <c r="C474" s="274"/>
      <c r="G474" s="274"/>
      <c r="H474" s="274"/>
      <c r="L474" s="274"/>
      <c r="T474" s="274"/>
    </row>
    <row r="475" spans="3:20" ht="12.75" customHeight="1">
      <c r="C475" s="274"/>
      <c r="G475" s="274"/>
      <c r="H475" s="274"/>
      <c r="L475" s="274"/>
      <c r="T475" s="274"/>
    </row>
    <row r="476" spans="3:20" ht="12.75" customHeight="1">
      <c r="C476" s="274"/>
      <c r="G476" s="274"/>
      <c r="H476" s="274"/>
      <c r="L476" s="274"/>
      <c r="T476" s="274"/>
    </row>
    <row r="477" spans="3:20" ht="12.75" customHeight="1">
      <c r="C477" s="274"/>
      <c r="G477" s="274"/>
      <c r="H477" s="274"/>
      <c r="L477" s="274"/>
      <c r="T477" s="274"/>
    </row>
    <row r="478" spans="3:20" ht="12.75" customHeight="1">
      <c r="C478" s="274"/>
      <c r="G478" s="274"/>
      <c r="H478" s="274"/>
      <c r="L478" s="274"/>
      <c r="T478" s="274"/>
    </row>
    <row r="479" spans="3:20" ht="12.75" customHeight="1">
      <c r="C479" s="274"/>
      <c r="G479" s="274"/>
      <c r="H479" s="274"/>
      <c r="L479" s="274"/>
      <c r="T479" s="274"/>
    </row>
    <row r="480" spans="3:20" ht="12.75" customHeight="1">
      <c r="C480" s="274"/>
      <c r="G480" s="274"/>
      <c r="H480" s="274"/>
      <c r="L480" s="274"/>
      <c r="T480" s="274"/>
    </row>
    <row r="481" spans="3:20" ht="12.75" customHeight="1">
      <c r="C481" s="274"/>
      <c r="G481" s="274"/>
      <c r="H481" s="274"/>
      <c r="L481" s="274"/>
      <c r="T481" s="274"/>
    </row>
    <row r="482" spans="3:20" ht="12.75" customHeight="1">
      <c r="C482" s="274"/>
      <c r="G482" s="274"/>
      <c r="H482" s="274"/>
      <c r="L482" s="274"/>
      <c r="T482" s="274"/>
    </row>
    <row r="483" spans="3:20" ht="12.75" customHeight="1">
      <c r="C483" s="274"/>
      <c r="G483" s="274"/>
      <c r="H483" s="274"/>
      <c r="L483" s="274"/>
      <c r="T483" s="274"/>
    </row>
    <row r="484" spans="3:20" ht="12.75" customHeight="1">
      <c r="C484" s="274"/>
      <c r="G484" s="274"/>
      <c r="H484" s="274"/>
      <c r="L484" s="274"/>
      <c r="T484" s="274"/>
    </row>
    <row r="485" spans="3:20" ht="12.75" customHeight="1">
      <c r="C485" s="274"/>
      <c r="G485" s="274"/>
      <c r="H485" s="274"/>
      <c r="L485" s="274"/>
      <c r="T485" s="274"/>
    </row>
    <row r="486" spans="3:20" ht="12.75" customHeight="1">
      <c r="C486" s="274"/>
      <c r="G486" s="274"/>
      <c r="H486" s="274"/>
      <c r="L486" s="274"/>
      <c r="T486" s="274"/>
    </row>
    <row r="487" spans="3:20" ht="12.75" customHeight="1">
      <c r="C487" s="274"/>
      <c r="G487" s="274"/>
      <c r="H487" s="274"/>
      <c r="L487" s="274"/>
      <c r="T487" s="274"/>
    </row>
    <row r="488" spans="3:20" ht="12.75" customHeight="1">
      <c r="C488" s="274"/>
      <c r="G488" s="274"/>
      <c r="H488" s="274"/>
      <c r="L488" s="274"/>
      <c r="T488" s="274"/>
    </row>
    <row r="489" spans="3:20" ht="12.75" customHeight="1">
      <c r="C489" s="274"/>
      <c r="G489" s="274"/>
      <c r="H489" s="274"/>
      <c r="L489" s="274"/>
      <c r="T489" s="274"/>
    </row>
    <row r="490" spans="3:20" ht="12.75" customHeight="1">
      <c r="C490" s="274"/>
      <c r="G490" s="274"/>
      <c r="H490" s="274"/>
      <c r="L490" s="274"/>
      <c r="T490" s="274"/>
    </row>
    <row r="491" spans="3:20" ht="12.75" customHeight="1">
      <c r="C491" s="274"/>
      <c r="G491" s="274"/>
      <c r="H491" s="274"/>
      <c r="L491" s="274"/>
      <c r="T491" s="274"/>
    </row>
    <row r="492" spans="3:20" ht="12.75" customHeight="1">
      <c r="C492" s="274"/>
      <c r="G492" s="274"/>
      <c r="H492" s="274"/>
      <c r="L492" s="274"/>
      <c r="T492" s="274"/>
    </row>
    <row r="493" spans="3:20" ht="12.75" customHeight="1">
      <c r="C493" s="274"/>
      <c r="G493" s="274"/>
      <c r="H493" s="274"/>
      <c r="L493" s="274"/>
      <c r="T493" s="274"/>
    </row>
    <row r="494" spans="3:20" ht="12.75" customHeight="1">
      <c r="C494" s="274"/>
      <c r="G494" s="274"/>
      <c r="H494" s="274"/>
      <c r="L494" s="274"/>
      <c r="T494" s="274"/>
    </row>
    <row r="495" spans="3:20" ht="12.75" customHeight="1">
      <c r="C495" s="274"/>
      <c r="G495" s="274"/>
      <c r="H495" s="274"/>
      <c r="L495" s="274"/>
      <c r="T495" s="274"/>
    </row>
    <row r="496" spans="3:20" ht="12.75" customHeight="1">
      <c r="C496" s="274"/>
      <c r="G496" s="274"/>
      <c r="H496" s="274"/>
      <c r="L496" s="274"/>
      <c r="T496" s="274"/>
    </row>
    <row r="497" spans="3:20" ht="12.75" customHeight="1">
      <c r="C497" s="274"/>
      <c r="G497" s="274"/>
      <c r="H497" s="274"/>
      <c r="L497" s="274"/>
      <c r="T497" s="274"/>
    </row>
    <row r="498" spans="3:20" ht="12.75" customHeight="1">
      <c r="C498" s="274"/>
      <c r="G498" s="274"/>
      <c r="H498" s="274"/>
      <c r="L498" s="274"/>
      <c r="T498" s="274"/>
    </row>
    <row r="499" spans="3:20" ht="12.75" customHeight="1">
      <c r="C499" s="274"/>
      <c r="G499" s="274"/>
      <c r="H499" s="274"/>
      <c r="L499" s="274"/>
      <c r="T499" s="274"/>
    </row>
    <row r="500" spans="3:20" ht="12.75" customHeight="1">
      <c r="C500" s="274"/>
      <c r="G500" s="274"/>
      <c r="H500" s="274"/>
      <c r="L500" s="274"/>
      <c r="T500" s="274"/>
    </row>
    <row r="501" spans="3:20" ht="12.75" customHeight="1">
      <c r="C501" s="274"/>
      <c r="G501" s="274"/>
      <c r="H501" s="274"/>
      <c r="L501" s="274"/>
      <c r="T501" s="274"/>
    </row>
    <row r="502" spans="3:20" ht="12.75" customHeight="1">
      <c r="C502" s="274"/>
      <c r="G502" s="274"/>
      <c r="H502" s="274"/>
      <c r="L502" s="274"/>
      <c r="T502" s="274"/>
    </row>
    <row r="503" spans="3:20" ht="12.75" customHeight="1">
      <c r="C503" s="274"/>
      <c r="G503" s="274"/>
      <c r="H503" s="274"/>
      <c r="L503" s="274"/>
      <c r="T503" s="274"/>
    </row>
    <row r="504" spans="3:20" ht="12.75" customHeight="1">
      <c r="C504" s="274"/>
      <c r="G504" s="274"/>
      <c r="H504" s="274"/>
      <c r="L504" s="274"/>
      <c r="T504" s="274"/>
    </row>
    <row r="505" spans="3:20" ht="12.75" customHeight="1">
      <c r="C505" s="274"/>
      <c r="G505" s="274"/>
      <c r="H505" s="274"/>
      <c r="L505" s="274"/>
      <c r="T505" s="274"/>
    </row>
    <row r="506" spans="3:20" ht="12.75" customHeight="1">
      <c r="C506" s="274"/>
      <c r="G506" s="274"/>
      <c r="H506" s="274"/>
      <c r="L506" s="274"/>
      <c r="T506" s="274"/>
    </row>
    <row r="507" spans="3:20" ht="12.75" customHeight="1">
      <c r="C507" s="274"/>
      <c r="G507" s="274"/>
      <c r="H507" s="274"/>
      <c r="L507" s="274"/>
      <c r="T507" s="274"/>
    </row>
    <row r="508" spans="3:20" ht="12.75" customHeight="1">
      <c r="C508" s="274"/>
      <c r="G508" s="274"/>
      <c r="H508" s="274"/>
      <c r="L508" s="274"/>
      <c r="T508" s="274"/>
    </row>
    <row r="509" spans="3:20" ht="12.75" customHeight="1">
      <c r="C509" s="274"/>
      <c r="G509" s="274"/>
      <c r="H509" s="274"/>
      <c r="L509" s="274"/>
      <c r="T509" s="274"/>
    </row>
    <row r="510" spans="3:20" ht="12.75" customHeight="1">
      <c r="C510" s="274"/>
      <c r="G510" s="274"/>
      <c r="H510" s="274"/>
      <c r="L510" s="274"/>
      <c r="T510" s="274"/>
    </row>
    <row r="511" spans="3:20" ht="12.75" customHeight="1">
      <c r="C511" s="274"/>
      <c r="G511" s="274"/>
      <c r="H511" s="274"/>
      <c r="L511" s="274"/>
      <c r="T511" s="274"/>
    </row>
    <row r="512" spans="3:20" ht="12.75" customHeight="1">
      <c r="C512" s="274"/>
      <c r="G512" s="274"/>
      <c r="H512" s="274"/>
      <c r="L512" s="274"/>
      <c r="T512" s="274"/>
    </row>
    <row r="513" spans="3:20" ht="12.75" customHeight="1">
      <c r="C513" s="274"/>
      <c r="G513" s="274"/>
      <c r="H513" s="274"/>
      <c r="L513" s="274"/>
      <c r="T513" s="274"/>
    </row>
    <row r="514" spans="3:20" ht="12.75" customHeight="1">
      <c r="C514" s="274"/>
      <c r="G514" s="274"/>
      <c r="H514" s="274"/>
      <c r="L514" s="274"/>
      <c r="T514" s="274"/>
    </row>
    <row r="515" spans="3:20" ht="12.75" customHeight="1">
      <c r="C515" s="274"/>
      <c r="G515" s="274"/>
      <c r="H515" s="274"/>
      <c r="L515" s="274"/>
      <c r="T515" s="274"/>
    </row>
    <row r="516" spans="3:20" ht="12.75" customHeight="1">
      <c r="C516" s="274"/>
      <c r="G516" s="274"/>
      <c r="H516" s="274"/>
      <c r="L516" s="274"/>
      <c r="T516" s="274"/>
    </row>
    <row r="517" spans="3:20" ht="12.75" customHeight="1">
      <c r="C517" s="274"/>
      <c r="G517" s="274"/>
      <c r="H517" s="274"/>
      <c r="L517" s="274"/>
      <c r="T517" s="274"/>
    </row>
    <row r="518" spans="3:20" ht="12.75" customHeight="1">
      <c r="C518" s="274"/>
      <c r="G518" s="274"/>
      <c r="H518" s="274"/>
      <c r="L518" s="274"/>
      <c r="T518" s="274"/>
    </row>
    <row r="519" spans="3:20" ht="12.75" customHeight="1">
      <c r="C519" s="274"/>
      <c r="G519" s="274"/>
      <c r="H519" s="274"/>
      <c r="L519" s="274"/>
      <c r="T519" s="274"/>
    </row>
    <row r="520" spans="3:20" ht="12.75" customHeight="1">
      <c r="C520" s="274"/>
      <c r="G520" s="274"/>
      <c r="H520" s="274"/>
      <c r="L520" s="274"/>
      <c r="T520" s="274"/>
    </row>
    <row r="521" spans="3:20" ht="12.75" customHeight="1">
      <c r="C521" s="274"/>
      <c r="G521" s="274"/>
      <c r="H521" s="274"/>
      <c r="L521" s="274"/>
      <c r="T521" s="274"/>
    </row>
    <row r="522" spans="3:20" ht="12.75" customHeight="1">
      <c r="C522" s="274"/>
      <c r="G522" s="274"/>
      <c r="H522" s="274"/>
      <c r="L522" s="274"/>
      <c r="T522" s="274"/>
    </row>
    <row r="523" spans="3:20" ht="12.75" customHeight="1">
      <c r="C523" s="274"/>
      <c r="G523" s="274"/>
      <c r="H523" s="274"/>
      <c r="L523" s="274"/>
      <c r="T523" s="274"/>
    </row>
    <row r="524" spans="3:20" ht="12.75" customHeight="1">
      <c r="C524" s="274"/>
      <c r="G524" s="274"/>
      <c r="H524" s="274"/>
      <c r="L524" s="274"/>
      <c r="T524" s="274"/>
    </row>
    <row r="525" spans="3:20" ht="12.75" customHeight="1">
      <c r="C525" s="274"/>
      <c r="G525" s="274"/>
      <c r="H525" s="274"/>
      <c r="L525" s="274"/>
      <c r="T525" s="274"/>
    </row>
    <row r="526" spans="3:20" ht="12.75" customHeight="1">
      <c r="C526" s="274"/>
      <c r="G526" s="274"/>
      <c r="H526" s="274"/>
      <c r="L526" s="274"/>
      <c r="T526" s="274"/>
    </row>
    <row r="527" spans="3:20" ht="12.75" customHeight="1">
      <c r="C527" s="274"/>
      <c r="G527" s="274"/>
      <c r="H527" s="274"/>
      <c r="L527" s="274"/>
      <c r="T527" s="274"/>
    </row>
    <row r="528" spans="3:20" ht="12.75" customHeight="1">
      <c r="C528" s="274"/>
      <c r="G528" s="274"/>
      <c r="H528" s="274"/>
      <c r="L528" s="274"/>
      <c r="T528" s="274"/>
    </row>
    <row r="529" spans="3:20" ht="12.75" customHeight="1">
      <c r="C529" s="274"/>
      <c r="G529" s="274"/>
      <c r="H529" s="274"/>
      <c r="L529" s="274"/>
      <c r="T529" s="274"/>
    </row>
    <row r="530" spans="3:20" ht="12.75" customHeight="1">
      <c r="C530" s="274"/>
      <c r="G530" s="274"/>
      <c r="H530" s="274"/>
      <c r="L530" s="274"/>
      <c r="T530" s="274"/>
    </row>
    <row r="531" spans="3:20" ht="12.75" customHeight="1">
      <c r="C531" s="274"/>
      <c r="G531" s="274"/>
      <c r="H531" s="274"/>
      <c r="L531" s="274"/>
      <c r="T531" s="274"/>
    </row>
    <row r="532" spans="3:20" ht="12.75" customHeight="1">
      <c r="C532" s="274"/>
      <c r="G532" s="274"/>
      <c r="H532" s="274"/>
      <c r="L532" s="274"/>
      <c r="T532" s="274"/>
    </row>
    <row r="533" spans="3:20" ht="12.75" customHeight="1">
      <c r="C533" s="274"/>
      <c r="G533" s="274"/>
      <c r="H533" s="274"/>
      <c r="L533" s="274"/>
      <c r="T533" s="274"/>
    </row>
    <row r="534" spans="3:20" ht="12.75" customHeight="1">
      <c r="C534" s="274"/>
      <c r="G534" s="274"/>
      <c r="H534" s="274"/>
      <c r="L534" s="274"/>
      <c r="T534" s="274"/>
    </row>
    <row r="535" spans="3:20" ht="12.75" customHeight="1">
      <c r="C535" s="274"/>
      <c r="G535" s="274"/>
      <c r="H535" s="274"/>
      <c r="L535" s="274"/>
      <c r="T535" s="274"/>
    </row>
    <row r="536" spans="3:20" ht="12.75" customHeight="1">
      <c r="C536" s="274"/>
      <c r="G536" s="274"/>
      <c r="H536" s="274"/>
      <c r="L536" s="274"/>
      <c r="T536" s="274"/>
    </row>
    <row r="537" spans="3:20" ht="12.75" customHeight="1">
      <c r="C537" s="274"/>
      <c r="G537" s="274"/>
      <c r="H537" s="274"/>
      <c r="L537" s="274"/>
      <c r="T537" s="274"/>
    </row>
    <row r="538" spans="3:20" ht="12.75" customHeight="1">
      <c r="C538" s="274"/>
      <c r="G538" s="274"/>
      <c r="H538" s="274"/>
      <c r="L538" s="274"/>
      <c r="T538" s="274"/>
    </row>
    <row r="539" spans="3:20" ht="12.75" customHeight="1">
      <c r="C539" s="274"/>
      <c r="G539" s="274"/>
      <c r="H539" s="274"/>
      <c r="L539" s="274"/>
      <c r="T539" s="274"/>
    </row>
    <row r="540" spans="3:20" ht="12.75" customHeight="1">
      <c r="C540" s="274"/>
      <c r="G540" s="274"/>
      <c r="H540" s="274"/>
      <c r="L540" s="274"/>
      <c r="T540" s="274"/>
    </row>
    <row r="541" spans="3:20" ht="12.75" customHeight="1">
      <c r="C541" s="274"/>
      <c r="G541" s="274"/>
      <c r="H541" s="274"/>
      <c r="L541" s="274"/>
      <c r="T541" s="274"/>
    </row>
    <row r="542" spans="3:20" ht="12.75" customHeight="1">
      <c r="C542" s="274"/>
      <c r="G542" s="274"/>
      <c r="H542" s="274"/>
      <c r="L542" s="274"/>
      <c r="T542" s="274"/>
    </row>
    <row r="543" spans="3:20" ht="12.75" customHeight="1">
      <c r="C543" s="274"/>
      <c r="G543" s="274"/>
      <c r="H543" s="274"/>
      <c r="L543" s="274"/>
      <c r="T543" s="274"/>
    </row>
    <row r="544" spans="3:20" ht="12.75" customHeight="1">
      <c r="C544" s="274"/>
      <c r="G544" s="274"/>
      <c r="H544" s="274"/>
      <c r="L544" s="274"/>
      <c r="T544" s="274"/>
    </row>
    <row r="545" spans="3:20" ht="12.75" customHeight="1">
      <c r="C545" s="274"/>
      <c r="G545" s="274"/>
      <c r="H545" s="274"/>
      <c r="L545" s="274"/>
      <c r="T545" s="274"/>
    </row>
    <row r="546" spans="3:20" ht="12.75" customHeight="1">
      <c r="C546" s="274"/>
      <c r="G546" s="274"/>
      <c r="H546" s="274"/>
      <c r="L546" s="274"/>
      <c r="T546" s="274"/>
    </row>
    <row r="547" spans="3:20" ht="12.75" customHeight="1">
      <c r="C547" s="274"/>
      <c r="G547" s="274"/>
      <c r="H547" s="274"/>
      <c r="L547" s="274"/>
      <c r="T547" s="274"/>
    </row>
    <row r="548" spans="3:20" ht="12.75" customHeight="1">
      <c r="C548" s="274"/>
      <c r="G548" s="274"/>
      <c r="H548" s="274"/>
      <c r="L548" s="274"/>
      <c r="T548" s="274"/>
    </row>
    <row r="549" spans="3:20" ht="12.75" customHeight="1">
      <c r="C549" s="274"/>
      <c r="G549" s="274"/>
      <c r="H549" s="274"/>
      <c r="L549" s="274"/>
      <c r="T549" s="274"/>
    </row>
    <row r="550" spans="3:20" ht="12.75" customHeight="1">
      <c r="C550" s="274"/>
      <c r="G550" s="274"/>
      <c r="H550" s="274"/>
      <c r="L550" s="274"/>
      <c r="T550" s="274"/>
    </row>
    <row r="551" spans="3:20" ht="12.75" customHeight="1">
      <c r="C551" s="274"/>
      <c r="G551" s="274"/>
      <c r="H551" s="274"/>
      <c r="L551" s="274"/>
      <c r="T551" s="274"/>
    </row>
    <row r="552" spans="3:20" ht="12.75" customHeight="1">
      <c r="C552" s="274"/>
      <c r="G552" s="274"/>
      <c r="H552" s="274"/>
      <c r="L552" s="274"/>
      <c r="T552" s="274"/>
    </row>
    <row r="553" spans="3:20" ht="12.75" customHeight="1">
      <c r="C553" s="274"/>
      <c r="G553" s="274"/>
      <c r="H553" s="274"/>
      <c r="L553" s="274"/>
      <c r="T553" s="274"/>
    </row>
    <row r="554" spans="3:20" ht="12.75" customHeight="1">
      <c r="C554" s="274"/>
      <c r="G554" s="274"/>
      <c r="H554" s="274"/>
      <c r="L554" s="274"/>
      <c r="T554" s="274"/>
    </row>
    <row r="555" spans="3:20" ht="12.75" customHeight="1">
      <c r="C555" s="274"/>
      <c r="G555" s="274"/>
      <c r="H555" s="274"/>
      <c r="L555" s="274"/>
      <c r="T555" s="274"/>
    </row>
    <row r="556" spans="3:20" ht="12.75" customHeight="1">
      <c r="C556" s="274"/>
      <c r="G556" s="274"/>
      <c r="H556" s="274"/>
      <c r="L556" s="274"/>
      <c r="T556" s="274"/>
    </row>
    <row r="557" spans="3:20" ht="12.75" customHeight="1">
      <c r="C557" s="274"/>
      <c r="G557" s="274"/>
      <c r="H557" s="274"/>
      <c r="L557" s="274"/>
      <c r="T557" s="274"/>
    </row>
    <row r="558" spans="3:20" ht="12.75" customHeight="1">
      <c r="C558" s="274"/>
      <c r="G558" s="274"/>
      <c r="H558" s="274"/>
      <c r="L558" s="274"/>
      <c r="T558" s="274"/>
    </row>
    <row r="559" spans="3:20" ht="12.75" customHeight="1">
      <c r="C559" s="274"/>
      <c r="G559" s="274"/>
      <c r="H559" s="274"/>
      <c r="L559" s="274"/>
      <c r="T559" s="274"/>
    </row>
    <row r="560" spans="3:20" ht="12.75" customHeight="1">
      <c r="C560" s="274"/>
      <c r="G560" s="274"/>
      <c r="H560" s="274"/>
      <c r="L560" s="274"/>
      <c r="T560" s="274"/>
    </row>
    <row r="561" spans="3:20" ht="12.75" customHeight="1">
      <c r="C561" s="274"/>
      <c r="G561" s="274"/>
      <c r="H561" s="274"/>
      <c r="L561" s="274"/>
      <c r="T561" s="274"/>
    </row>
    <row r="562" spans="3:20" ht="12.75" customHeight="1">
      <c r="C562" s="274"/>
      <c r="G562" s="274"/>
      <c r="H562" s="274"/>
      <c r="L562" s="274"/>
      <c r="T562" s="274"/>
    </row>
    <row r="563" spans="3:20" ht="12.75" customHeight="1">
      <c r="C563" s="274"/>
      <c r="G563" s="274"/>
      <c r="H563" s="274"/>
      <c r="L563" s="274"/>
      <c r="T563" s="274"/>
    </row>
    <row r="564" spans="3:20" ht="12.75" customHeight="1">
      <c r="C564" s="274"/>
      <c r="G564" s="274"/>
      <c r="H564" s="274"/>
      <c r="L564" s="274"/>
      <c r="T564" s="274"/>
    </row>
    <row r="565" spans="3:20" ht="12.75" customHeight="1">
      <c r="C565" s="274"/>
      <c r="G565" s="274"/>
      <c r="H565" s="274"/>
      <c r="L565" s="274"/>
      <c r="T565" s="274"/>
    </row>
    <row r="566" spans="3:20" ht="12.75" customHeight="1">
      <c r="C566" s="274"/>
      <c r="G566" s="274"/>
      <c r="H566" s="274"/>
      <c r="L566" s="274"/>
      <c r="T566" s="274"/>
    </row>
    <row r="567" spans="3:20" ht="12.75" customHeight="1">
      <c r="C567" s="274"/>
      <c r="G567" s="274"/>
      <c r="H567" s="274"/>
      <c r="L567" s="274"/>
      <c r="T567" s="274"/>
    </row>
    <row r="568" spans="3:20" ht="12.75" customHeight="1">
      <c r="C568" s="274"/>
      <c r="G568" s="274"/>
      <c r="H568" s="274"/>
      <c r="L568" s="274"/>
      <c r="T568" s="274"/>
    </row>
    <row r="569" spans="3:20" ht="12.75" customHeight="1">
      <c r="C569" s="274"/>
      <c r="G569" s="274"/>
      <c r="H569" s="274"/>
      <c r="L569" s="274"/>
      <c r="T569" s="274"/>
    </row>
    <row r="570" spans="3:20" ht="12.75" customHeight="1">
      <c r="C570" s="274"/>
      <c r="G570" s="274"/>
      <c r="H570" s="274"/>
      <c r="L570" s="274"/>
      <c r="T570" s="274"/>
    </row>
    <row r="571" spans="3:20" ht="12.75" customHeight="1">
      <c r="C571" s="274"/>
      <c r="G571" s="274"/>
      <c r="H571" s="274"/>
      <c r="L571" s="274"/>
      <c r="T571" s="274"/>
    </row>
    <row r="572" spans="3:20" ht="12.75" customHeight="1">
      <c r="C572" s="274"/>
      <c r="G572" s="274"/>
      <c r="H572" s="274"/>
      <c r="L572" s="274"/>
      <c r="T572" s="274"/>
    </row>
    <row r="573" spans="3:20" ht="12.75" customHeight="1">
      <c r="C573" s="274"/>
      <c r="G573" s="274"/>
      <c r="H573" s="274"/>
      <c r="L573" s="274"/>
      <c r="T573" s="274"/>
    </row>
    <row r="574" spans="3:20" ht="12.75" customHeight="1">
      <c r="C574" s="274"/>
      <c r="G574" s="274"/>
      <c r="H574" s="274"/>
      <c r="L574" s="274"/>
      <c r="T574" s="274"/>
    </row>
    <row r="575" spans="3:20" ht="12.75" customHeight="1">
      <c r="C575" s="274"/>
      <c r="G575" s="274"/>
      <c r="H575" s="274"/>
      <c r="L575" s="274"/>
      <c r="T575" s="274"/>
    </row>
    <row r="576" spans="3:20" ht="12.75" customHeight="1">
      <c r="C576" s="274"/>
      <c r="G576" s="274"/>
      <c r="H576" s="274"/>
      <c r="L576" s="274"/>
      <c r="T576" s="274"/>
    </row>
    <row r="577" spans="3:20" ht="12.75" customHeight="1">
      <c r="C577" s="274"/>
      <c r="G577" s="274"/>
      <c r="H577" s="274"/>
      <c r="L577" s="274"/>
      <c r="T577" s="274"/>
    </row>
    <row r="578" spans="3:20" ht="12.75" customHeight="1">
      <c r="C578" s="274"/>
      <c r="G578" s="274"/>
      <c r="H578" s="274"/>
      <c r="L578" s="274"/>
      <c r="T578" s="274"/>
    </row>
    <row r="579" spans="3:20" ht="12.75" customHeight="1">
      <c r="C579" s="274"/>
      <c r="G579" s="274"/>
      <c r="H579" s="274"/>
      <c r="L579" s="274"/>
      <c r="T579" s="274"/>
    </row>
    <row r="580" spans="3:20" ht="12.75" customHeight="1">
      <c r="C580" s="274"/>
      <c r="G580" s="274"/>
      <c r="H580" s="274"/>
      <c r="L580" s="274"/>
      <c r="T580" s="274"/>
    </row>
    <row r="581" spans="3:20" ht="12.75" customHeight="1">
      <c r="C581" s="274"/>
      <c r="G581" s="274"/>
      <c r="H581" s="274"/>
      <c r="L581" s="274"/>
      <c r="T581" s="274"/>
    </row>
    <row r="582" spans="3:20" ht="12.75" customHeight="1">
      <c r="C582" s="274"/>
      <c r="G582" s="274"/>
      <c r="H582" s="274"/>
      <c r="L582" s="274"/>
      <c r="T582" s="274"/>
    </row>
    <row r="583" spans="3:20" ht="12.75" customHeight="1">
      <c r="C583" s="274"/>
      <c r="G583" s="274"/>
      <c r="H583" s="274"/>
      <c r="L583" s="274"/>
      <c r="T583" s="274"/>
    </row>
    <row r="584" spans="3:20" ht="12.75" customHeight="1">
      <c r="C584" s="274"/>
      <c r="G584" s="274"/>
      <c r="H584" s="274"/>
      <c r="L584" s="274"/>
      <c r="T584" s="274"/>
    </row>
    <row r="585" spans="3:20" ht="12.75" customHeight="1">
      <c r="C585" s="274"/>
      <c r="G585" s="274"/>
      <c r="H585" s="274"/>
      <c r="L585" s="274"/>
      <c r="T585" s="274"/>
    </row>
    <row r="586" spans="3:20" ht="12.75" customHeight="1">
      <c r="C586" s="274"/>
      <c r="G586" s="274"/>
      <c r="H586" s="274"/>
      <c r="L586" s="274"/>
      <c r="T586" s="274"/>
    </row>
    <row r="587" spans="3:20" ht="12.75" customHeight="1">
      <c r="C587" s="274"/>
      <c r="G587" s="274"/>
      <c r="H587" s="274"/>
      <c r="L587" s="274"/>
      <c r="T587" s="274"/>
    </row>
    <row r="588" spans="3:20" ht="12.75" customHeight="1">
      <c r="C588" s="274"/>
      <c r="G588" s="274"/>
      <c r="H588" s="274"/>
      <c r="L588" s="274"/>
      <c r="T588" s="274"/>
    </row>
    <row r="589" spans="3:20" ht="12.75" customHeight="1">
      <c r="C589" s="274"/>
      <c r="G589" s="274"/>
      <c r="H589" s="274"/>
      <c r="L589" s="274"/>
      <c r="T589" s="274"/>
    </row>
    <row r="590" spans="3:20" ht="12.75" customHeight="1">
      <c r="C590" s="274"/>
      <c r="G590" s="274"/>
      <c r="H590" s="274"/>
      <c r="L590" s="274"/>
      <c r="T590" s="274"/>
    </row>
    <row r="591" spans="3:20" ht="12.75" customHeight="1">
      <c r="C591" s="274"/>
      <c r="G591" s="274"/>
      <c r="H591" s="274"/>
      <c r="L591" s="274"/>
      <c r="T591" s="274"/>
    </row>
    <row r="592" spans="3:20" ht="12.75" customHeight="1">
      <c r="C592" s="274"/>
      <c r="G592" s="274"/>
      <c r="H592" s="274"/>
      <c r="L592" s="274"/>
      <c r="T592" s="274"/>
    </row>
    <row r="593" spans="3:20" ht="12.75" customHeight="1">
      <c r="C593" s="274"/>
      <c r="G593" s="274"/>
      <c r="H593" s="274"/>
      <c r="L593" s="274"/>
      <c r="T593" s="274"/>
    </row>
    <row r="594" spans="3:20" ht="12.75" customHeight="1">
      <c r="C594" s="274"/>
      <c r="G594" s="274"/>
      <c r="H594" s="274"/>
      <c r="L594" s="274"/>
      <c r="T594" s="274"/>
    </row>
    <row r="595" spans="3:20" ht="12.75" customHeight="1">
      <c r="C595" s="274"/>
      <c r="G595" s="274"/>
      <c r="H595" s="274"/>
      <c r="L595" s="274"/>
      <c r="T595" s="274"/>
    </row>
    <row r="596" spans="3:20" ht="12.75" customHeight="1">
      <c r="C596" s="274"/>
      <c r="G596" s="274"/>
      <c r="H596" s="274"/>
      <c r="L596" s="274"/>
      <c r="T596" s="274"/>
    </row>
    <row r="597" spans="3:20" ht="12.75" customHeight="1">
      <c r="C597" s="274"/>
      <c r="G597" s="274"/>
      <c r="H597" s="274"/>
      <c r="L597" s="274"/>
      <c r="T597" s="274"/>
    </row>
    <row r="598" spans="3:20" ht="12.75" customHeight="1">
      <c r="C598" s="274"/>
      <c r="G598" s="274"/>
      <c r="H598" s="274"/>
      <c r="L598" s="274"/>
      <c r="T598" s="274"/>
    </row>
    <row r="599" spans="3:20" ht="12.75" customHeight="1">
      <c r="C599" s="274"/>
      <c r="G599" s="274"/>
      <c r="H599" s="274"/>
      <c r="L599" s="274"/>
      <c r="T599" s="274"/>
    </row>
    <row r="600" spans="3:20" ht="12.75" customHeight="1">
      <c r="C600" s="274"/>
      <c r="G600" s="274"/>
      <c r="H600" s="274"/>
      <c r="L600" s="274"/>
      <c r="T600" s="274"/>
    </row>
    <row r="601" spans="3:20" ht="12.75" customHeight="1">
      <c r="C601" s="274"/>
      <c r="G601" s="274"/>
      <c r="H601" s="274"/>
      <c r="L601" s="274"/>
      <c r="T601" s="274"/>
    </row>
    <row r="602" spans="3:20" ht="12.75" customHeight="1">
      <c r="C602" s="274"/>
      <c r="G602" s="274"/>
      <c r="H602" s="274"/>
      <c r="L602" s="274"/>
      <c r="T602" s="274"/>
    </row>
    <row r="603" spans="3:20" ht="12.75" customHeight="1">
      <c r="C603" s="274"/>
      <c r="G603" s="274"/>
      <c r="H603" s="274"/>
      <c r="L603" s="274"/>
      <c r="T603" s="274"/>
    </row>
    <row r="604" spans="3:20" ht="12.75" customHeight="1">
      <c r="C604" s="274"/>
      <c r="G604" s="274"/>
      <c r="H604" s="274"/>
      <c r="L604" s="274"/>
      <c r="T604" s="274"/>
    </row>
    <row r="605" spans="3:20" ht="12.75" customHeight="1">
      <c r="C605" s="274"/>
      <c r="G605" s="274"/>
      <c r="H605" s="274"/>
      <c r="L605" s="274"/>
      <c r="T605" s="274"/>
    </row>
    <row r="606" spans="3:20" ht="12.75" customHeight="1">
      <c r="C606" s="274"/>
      <c r="G606" s="274"/>
      <c r="H606" s="274"/>
      <c r="L606" s="274"/>
      <c r="T606" s="274"/>
    </row>
    <row r="607" spans="3:20" ht="12.75" customHeight="1">
      <c r="C607" s="274"/>
      <c r="G607" s="274"/>
      <c r="H607" s="274"/>
      <c r="L607" s="274"/>
      <c r="T607" s="274"/>
    </row>
    <row r="608" spans="3:20" ht="12.75" customHeight="1">
      <c r="C608" s="274"/>
      <c r="G608" s="274"/>
      <c r="H608" s="274"/>
      <c r="L608" s="274"/>
      <c r="T608" s="274"/>
    </row>
    <row r="609" spans="3:20" ht="12.75" customHeight="1">
      <c r="C609" s="274"/>
      <c r="G609" s="274"/>
      <c r="H609" s="274"/>
      <c r="L609" s="274"/>
      <c r="T609" s="274"/>
    </row>
    <row r="610" spans="3:20" ht="12.75" customHeight="1">
      <c r="C610" s="274"/>
      <c r="G610" s="274"/>
      <c r="H610" s="274"/>
      <c r="L610" s="274"/>
      <c r="T610" s="274"/>
    </row>
    <row r="611" spans="3:20" ht="12.75" customHeight="1">
      <c r="C611" s="274"/>
      <c r="G611" s="274"/>
      <c r="H611" s="274"/>
      <c r="L611" s="274"/>
      <c r="T611" s="274"/>
    </row>
    <row r="612" spans="3:20" ht="12.75" customHeight="1">
      <c r="C612" s="274"/>
      <c r="G612" s="274"/>
      <c r="H612" s="274"/>
      <c r="L612" s="274"/>
      <c r="T612" s="274"/>
    </row>
    <row r="613" spans="3:20" ht="12.75" customHeight="1">
      <c r="C613" s="274"/>
      <c r="G613" s="274"/>
      <c r="H613" s="274"/>
      <c r="L613" s="274"/>
      <c r="T613" s="274"/>
    </row>
    <row r="614" spans="3:20" ht="12.75" customHeight="1">
      <c r="C614" s="274"/>
      <c r="G614" s="274"/>
      <c r="H614" s="274"/>
      <c r="L614" s="274"/>
      <c r="T614" s="274"/>
    </row>
    <row r="615" spans="3:20" ht="12.75" customHeight="1">
      <c r="C615" s="274"/>
      <c r="G615" s="274"/>
      <c r="H615" s="274"/>
      <c r="L615" s="274"/>
      <c r="T615" s="274"/>
    </row>
    <row r="616" spans="3:20" ht="12.75" customHeight="1">
      <c r="C616" s="274"/>
      <c r="G616" s="274"/>
      <c r="H616" s="274"/>
      <c r="L616" s="274"/>
      <c r="T616" s="274"/>
    </row>
    <row r="617" spans="3:20" ht="12.75" customHeight="1">
      <c r="C617" s="274"/>
      <c r="G617" s="274"/>
      <c r="H617" s="274"/>
      <c r="L617" s="274"/>
      <c r="T617" s="274"/>
    </row>
    <row r="618" spans="3:20" ht="12.75" customHeight="1">
      <c r="C618" s="274"/>
      <c r="G618" s="274"/>
      <c r="H618" s="274"/>
      <c r="L618" s="274"/>
      <c r="T618" s="274"/>
    </row>
    <row r="619" spans="3:20" ht="12.75" customHeight="1">
      <c r="C619" s="274"/>
      <c r="G619" s="274"/>
      <c r="H619" s="274"/>
      <c r="L619" s="274"/>
      <c r="T619" s="274"/>
    </row>
    <row r="620" spans="3:20" ht="12.75" customHeight="1">
      <c r="C620" s="274"/>
      <c r="G620" s="274"/>
      <c r="H620" s="274"/>
      <c r="L620" s="274"/>
      <c r="T620" s="274"/>
    </row>
    <row r="621" spans="3:20" ht="12.75" customHeight="1">
      <c r="C621" s="274"/>
      <c r="G621" s="274"/>
      <c r="H621" s="274"/>
      <c r="L621" s="274"/>
      <c r="T621" s="274"/>
    </row>
    <row r="622" spans="3:20" ht="12.75" customHeight="1">
      <c r="C622" s="274"/>
      <c r="G622" s="274"/>
      <c r="H622" s="274"/>
      <c r="L622" s="274"/>
      <c r="T622" s="274"/>
    </row>
    <row r="623" spans="3:20" ht="12.75" customHeight="1">
      <c r="C623" s="274"/>
      <c r="G623" s="274"/>
      <c r="H623" s="274"/>
      <c r="L623" s="274"/>
      <c r="T623" s="274"/>
    </row>
    <row r="624" spans="3:20" ht="12.75" customHeight="1">
      <c r="C624" s="274"/>
      <c r="G624" s="274"/>
      <c r="H624" s="274"/>
      <c r="L624" s="274"/>
      <c r="T624" s="274"/>
    </row>
    <row r="625" spans="3:20" ht="12.75" customHeight="1">
      <c r="C625" s="274"/>
      <c r="G625" s="274"/>
      <c r="H625" s="274"/>
      <c r="L625" s="274"/>
      <c r="T625" s="274"/>
    </row>
    <row r="626" spans="3:20" ht="12.75" customHeight="1">
      <c r="C626" s="274"/>
      <c r="G626" s="274"/>
      <c r="H626" s="274"/>
      <c r="L626" s="274"/>
      <c r="T626" s="274"/>
    </row>
    <row r="627" spans="3:20" ht="12.75" customHeight="1">
      <c r="C627" s="274"/>
      <c r="G627" s="274"/>
      <c r="H627" s="274"/>
      <c r="L627" s="274"/>
      <c r="T627" s="274"/>
    </row>
    <row r="628" spans="3:20" ht="12.75" customHeight="1">
      <c r="C628" s="274"/>
      <c r="G628" s="274"/>
      <c r="H628" s="274"/>
      <c r="L628" s="274"/>
      <c r="T628" s="274"/>
    </row>
    <row r="629" spans="3:20" ht="12.75" customHeight="1">
      <c r="C629" s="274"/>
      <c r="G629" s="274"/>
      <c r="H629" s="274"/>
      <c r="L629" s="274"/>
      <c r="T629" s="274"/>
    </row>
    <row r="630" spans="3:20" ht="12.75" customHeight="1">
      <c r="C630" s="274"/>
      <c r="G630" s="274"/>
      <c r="H630" s="274"/>
      <c r="L630" s="274"/>
      <c r="T630" s="274"/>
    </row>
    <row r="631" spans="3:20" ht="12.75" customHeight="1">
      <c r="C631" s="274"/>
      <c r="G631" s="274"/>
      <c r="H631" s="274"/>
      <c r="L631" s="274"/>
      <c r="T631" s="274"/>
    </row>
    <row r="632" spans="3:20" ht="12.75" customHeight="1">
      <c r="C632" s="274"/>
      <c r="G632" s="274"/>
      <c r="H632" s="274"/>
      <c r="L632" s="274"/>
      <c r="T632" s="274"/>
    </row>
    <row r="633" spans="3:20" ht="12.75" customHeight="1">
      <c r="C633" s="274"/>
      <c r="G633" s="274"/>
      <c r="H633" s="274"/>
      <c r="L633" s="274"/>
      <c r="T633" s="274"/>
    </row>
    <row r="634" spans="3:20" ht="12.75" customHeight="1">
      <c r="C634" s="274"/>
      <c r="G634" s="274"/>
      <c r="H634" s="274"/>
      <c r="L634" s="274"/>
      <c r="T634" s="274"/>
    </row>
    <row r="635" spans="3:20" ht="12.75" customHeight="1">
      <c r="C635" s="274"/>
      <c r="G635" s="274"/>
      <c r="H635" s="274"/>
      <c r="L635" s="274"/>
      <c r="T635" s="274"/>
    </row>
    <row r="636" spans="3:20" ht="12.75" customHeight="1">
      <c r="C636" s="274"/>
      <c r="G636" s="274"/>
      <c r="H636" s="274"/>
      <c r="L636" s="274"/>
      <c r="T636" s="274"/>
    </row>
    <row r="637" spans="3:20" ht="12.75" customHeight="1">
      <c r="C637" s="274"/>
      <c r="G637" s="274"/>
      <c r="H637" s="274"/>
      <c r="L637" s="274"/>
      <c r="T637" s="274"/>
    </row>
    <row r="638" spans="3:20" ht="12.75" customHeight="1">
      <c r="C638" s="274"/>
      <c r="G638" s="274"/>
      <c r="H638" s="274"/>
      <c r="L638" s="274"/>
      <c r="T638" s="274"/>
    </row>
    <row r="639" spans="3:20" ht="12.75" customHeight="1">
      <c r="C639" s="274"/>
      <c r="G639" s="274"/>
      <c r="H639" s="274"/>
      <c r="L639" s="274"/>
      <c r="T639" s="274"/>
    </row>
    <row r="640" spans="3:20" ht="12.75" customHeight="1">
      <c r="C640" s="274"/>
      <c r="G640" s="274"/>
      <c r="H640" s="274"/>
      <c r="L640" s="274"/>
      <c r="T640" s="274"/>
    </row>
    <row r="641" spans="3:20" ht="12.75" customHeight="1">
      <c r="C641" s="274"/>
      <c r="G641" s="274"/>
      <c r="H641" s="274"/>
      <c r="L641" s="274"/>
      <c r="T641" s="274"/>
    </row>
    <row r="642" spans="3:20" ht="12.75" customHeight="1">
      <c r="C642" s="274"/>
      <c r="G642" s="274"/>
      <c r="H642" s="274"/>
      <c r="L642" s="274"/>
      <c r="T642" s="274"/>
    </row>
    <row r="643" spans="3:20" ht="12.75" customHeight="1">
      <c r="C643" s="274"/>
      <c r="G643" s="274"/>
      <c r="H643" s="274"/>
      <c r="L643" s="274"/>
      <c r="T643" s="274"/>
    </row>
    <row r="644" spans="3:20" ht="12.75" customHeight="1">
      <c r="C644" s="274"/>
      <c r="G644" s="274"/>
      <c r="H644" s="274"/>
      <c r="L644" s="274"/>
      <c r="T644" s="274"/>
    </row>
    <row r="645" spans="3:20" ht="12.75" customHeight="1">
      <c r="C645" s="274"/>
      <c r="G645" s="274"/>
      <c r="H645" s="274"/>
      <c r="L645" s="274"/>
      <c r="T645" s="274"/>
    </row>
    <row r="646" spans="3:20" ht="12.75" customHeight="1">
      <c r="C646" s="274"/>
      <c r="G646" s="274"/>
      <c r="H646" s="274"/>
      <c r="L646" s="274"/>
      <c r="T646" s="274"/>
    </row>
    <row r="647" spans="3:20" ht="12.75" customHeight="1">
      <c r="C647" s="274"/>
      <c r="G647" s="274"/>
      <c r="H647" s="274"/>
      <c r="L647" s="274"/>
      <c r="T647" s="274"/>
    </row>
    <row r="648" spans="3:20" ht="12.75" customHeight="1">
      <c r="C648" s="274"/>
      <c r="G648" s="274"/>
      <c r="H648" s="274"/>
      <c r="L648" s="274"/>
      <c r="T648" s="274"/>
    </row>
    <row r="649" spans="3:20" ht="12.75" customHeight="1">
      <c r="C649" s="274"/>
      <c r="G649" s="274"/>
      <c r="H649" s="274"/>
      <c r="L649" s="274"/>
      <c r="T649" s="274"/>
    </row>
    <row r="650" spans="3:20" ht="12.75" customHeight="1">
      <c r="C650" s="274"/>
      <c r="G650" s="274"/>
      <c r="H650" s="274"/>
      <c r="L650" s="274"/>
      <c r="T650" s="274"/>
    </row>
    <row r="651" spans="3:20" ht="12.75" customHeight="1">
      <c r="C651" s="274"/>
      <c r="G651" s="274"/>
      <c r="H651" s="274"/>
      <c r="L651" s="274"/>
      <c r="T651" s="274"/>
    </row>
    <row r="652" spans="3:20" ht="12.75" customHeight="1">
      <c r="C652" s="274"/>
      <c r="G652" s="274"/>
      <c r="H652" s="274"/>
      <c r="L652" s="274"/>
      <c r="T652" s="274"/>
    </row>
    <row r="653" spans="3:20" ht="12.75" customHeight="1">
      <c r="C653" s="274"/>
      <c r="G653" s="274"/>
      <c r="H653" s="274"/>
      <c r="L653" s="274"/>
      <c r="T653" s="274"/>
    </row>
    <row r="654" spans="3:20" ht="12.75" customHeight="1">
      <c r="C654" s="274"/>
      <c r="G654" s="274"/>
      <c r="H654" s="274"/>
      <c r="L654" s="274"/>
      <c r="T654" s="274"/>
    </row>
    <row r="655" spans="3:20" ht="12.75" customHeight="1">
      <c r="C655" s="274"/>
      <c r="G655" s="274"/>
      <c r="H655" s="274"/>
      <c r="L655" s="274"/>
      <c r="T655" s="274"/>
    </row>
    <row r="656" spans="3:20" ht="12.75" customHeight="1">
      <c r="C656" s="274"/>
      <c r="G656" s="274"/>
      <c r="H656" s="274"/>
      <c r="L656" s="274"/>
      <c r="T656" s="274"/>
    </row>
    <row r="657" spans="3:20" ht="12.75" customHeight="1">
      <c r="C657" s="274"/>
      <c r="G657" s="274"/>
      <c r="H657" s="274"/>
      <c r="L657" s="274"/>
      <c r="T657" s="274"/>
    </row>
    <row r="658" spans="3:20" ht="12.75" customHeight="1">
      <c r="C658" s="274"/>
      <c r="G658" s="274"/>
      <c r="H658" s="274"/>
      <c r="L658" s="274"/>
      <c r="T658" s="274"/>
    </row>
    <row r="659" spans="3:20" ht="12.75" customHeight="1">
      <c r="C659" s="274"/>
      <c r="G659" s="274"/>
      <c r="H659" s="274"/>
      <c r="L659" s="274"/>
      <c r="T659" s="274"/>
    </row>
    <row r="660" spans="3:20" ht="12.75" customHeight="1">
      <c r="C660" s="274"/>
      <c r="G660" s="274"/>
      <c r="H660" s="274"/>
      <c r="L660" s="274"/>
      <c r="T660" s="274"/>
    </row>
    <row r="661" spans="3:20" ht="12.75" customHeight="1">
      <c r="C661" s="274"/>
      <c r="G661" s="274"/>
      <c r="H661" s="274"/>
      <c r="L661" s="274"/>
      <c r="T661" s="274"/>
    </row>
    <row r="662" spans="3:20" ht="12.75" customHeight="1">
      <c r="C662" s="274"/>
      <c r="G662" s="274"/>
      <c r="H662" s="274"/>
      <c r="L662" s="274"/>
      <c r="T662" s="274"/>
    </row>
    <row r="663" spans="3:20" ht="12.75" customHeight="1">
      <c r="C663" s="274"/>
      <c r="G663" s="274"/>
      <c r="H663" s="274"/>
      <c r="L663" s="274"/>
      <c r="T663" s="274"/>
    </row>
    <row r="664" spans="3:20" ht="12.75" customHeight="1">
      <c r="C664" s="274"/>
      <c r="G664" s="274"/>
      <c r="H664" s="274"/>
      <c r="L664" s="274"/>
      <c r="T664" s="274"/>
    </row>
    <row r="665" spans="3:20" ht="12.75" customHeight="1">
      <c r="C665" s="274"/>
      <c r="G665" s="274"/>
      <c r="H665" s="274"/>
      <c r="L665" s="274"/>
      <c r="T665" s="274"/>
    </row>
    <row r="666" spans="3:20" ht="12.75" customHeight="1">
      <c r="C666" s="274"/>
      <c r="G666" s="274"/>
      <c r="H666" s="274"/>
      <c r="L666" s="274"/>
      <c r="T666" s="274"/>
    </row>
    <row r="667" spans="3:20" ht="12.75" customHeight="1">
      <c r="C667" s="274"/>
      <c r="G667" s="274"/>
      <c r="H667" s="274"/>
      <c r="L667" s="274"/>
      <c r="T667" s="274"/>
    </row>
    <row r="668" spans="3:20" ht="12.75" customHeight="1">
      <c r="C668" s="274"/>
      <c r="G668" s="274"/>
      <c r="H668" s="274"/>
      <c r="L668" s="274"/>
      <c r="T668" s="274"/>
    </row>
    <row r="669" spans="3:20" ht="12.75" customHeight="1">
      <c r="C669" s="274"/>
      <c r="G669" s="274"/>
      <c r="H669" s="274"/>
      <c r="L669" s="274"/>
      <c r="T669" s="274"/>
    </row>
    <row r="670" spans="3:20" ht="12.75" customHeight="1">
      <c r="C670" s="274"/>
      <c r="G670" s="274"/>
      <c r="H670" s="274"/>
      <c r="L670" s="274"/>
      <c r="T670" s="274"/>
    </row>
    <row r="671" spans="3:20" ht="12.75" customHeight="1">
      <c r="C671" s="274"/>
      <c r="G671" s="274"/>
      <c r="H671" s="274"/>
      <c r="L671" s="274"/>
      <c r="T671" s="274"/>
    </row>
    <row r="672" spans="3:20" ht="12.75" customHeight="1">
      <c r="C672" s="274"/>
      <c r="G672" s="274"/>
      <c r="H672" s="274"/>
      <c r="L672" s="274"/>
      <c r="T672" s="274"/>
    </row>
    <row r="673" spans="3:20" ht="12.75" customHeight="1">
      <c r="C673" s="274"/>
      <c r="G673" s="274"/>
      <c r="H673" s="274"/>
      <c r="L673" s="274"/>
      <c r="T673" s="274"/>
    </row>
    <row r="674" spans="3:20" ht="12.75" customHeight="1">
      <c r="C674" s="274"/>
      <c r="G674" s="274"/>
      <c r="H674" s="274"/>
      <c r="L674" s="274"/>
      <c r="T674" s="274"/>
    </row>
    <row r="675" spans="3:20" ht="12.75" customHeight="1">
      <c r="C675" s="274"/>
      <c r="G675" s="274"/>
      <c r="H675" s="274"/>
      <c r="L675" s="274"/>
      <c r="T675" s="274"/>
    </row>
    <row r="676" spans="3:20" ht="12.75" customHeight="1">
      <c r="C676" s="274"/>
      <c r="G676" s="274"/>
      <c r="H676" s="274"/>
      <c r="L676" s="274"/>
      <c r="T676" s="274"/>
    </row>
    <row r="677" spans="3:20" ht="12.75" customHeight="1">
      <c r="C677" s="274"/>
      <c r="G677" s="274"/>
      <c r="H677" s="274"/>
      <c r="L677" s="274"/>
      <c r="T677" s="274"/>
    </row>
    <row r="678" spans="3:20" ht="12.75" customHeight="1">
      <c r="C678" s="274"/>
      <c r="G678" s="274"/>
      <c r="H678" s="274"/>
      <c r="L678" s="274"/>
      <c r="T678" s="274"/>
    </row>
    <row r="679" spans="3:20" ht="12.75" customHeight="1">
      <c r="C679" s="274"/>
      <c r="G679" s="274"/>
      <c r="H679" s="274"/>
      <c r="L679" s="274"/>
      <c r="T679" s="274"/>
    </row>
    <row r="680" spans="3:20" ht="12.75" customHeight="1">
      <c r="C680" s="274"/>
      <c r="G680" s="274"/>
      <c r="H680" s="274"/>
      <c r="L680" s="274"/>
      <c r="T680" s="274"/>
    </row>
    <row r="681" spans="3:20" ht="12.75" customHeight="1">
      <c r="C681" s="274"/>
      <c r="G681" s="274"/>
      <c r="H681" s="274"/>
      <c r="L681" s="274"/>
      <c r="T681" s="274"/>
    </row>
    <row r="682" spans="3:20" ht="12.75" customHeight="1">
      <c r="C682" s="274"/>
      <c r="G682" s="274"/>
      <c r="H682" s="274"/>
      <c r="L682" s="274"/>
      <c r="T682" s="274"/>
    </row>
    <row r="683" spans="3:20" ht="12.75" customHeight="1">
      <c r="C683" s="274"/>
      <c r="G683" s="274"/>
      <c r="H683" s="274"/>
      <c r="L683" s="274"/>
      <c r="T683" s="274"/>
    </row>
    <row r="684" spans="3:20" ht="12.75" customHeight="1">
      <c r="C684" s="274"/>
      <c r="G684" s="274"/>
      <c r="H684" s="274"/>
      <c r="L684" s="274"/>
      <c r="T684" s="274"/>
    </row>
    <row r="685" spans="3:20" ht="12.75" customHeight="1">
      <c r="C685" s="274"/>
      <c r="G685" s="274"/>
      <c r="H685" s="274"/>
      <c r="L685" s="274"/>
      <c r="T685" s="274"/>
    </row>
    <row r="686" spans="3:20" ht="12.75" customHeight="1">
      <c r="C686" s="274"/>
      <c r="G686" s="274"/>
      <c r="H686" s="274"/>
      <c r="L686" s="274"/>
      <c r="T686" s="274"/>
    </row>
    <row r="687" spans="3:20" ht="12.75" customHeight="1">
      <c r="C687" s="274"/>
      <c r="G687" s="274"/>
      <c r="H687" s="274"/>
      <c r="L687" s="274"/>
      <c r="T687" s="274"/>
    </row>
    <row r="688" spans="3:20" ht="12.75" customHeight="1">
      <c r="C688" s="274"/>
      <c r="G688" s="274"/>
      <c r="H688" s="274"/>
      <c r="L688" s="274"/>
      <c r="T688" s="274"/>
    </row>
    <row r="689" spans="3:20" ht="12.75" customHeight="1">
      <c r="C689" s="274"/>
      <c r="G689" s="274"/>
      <c r="H689" s="274"/>
      <c r="L689" s="274"/>
      <c r="T689" s="274"/>
    </row>
    <row r="690" spans="3:20" ht="12.75" customHeight="1">
      <c r="C690" s="274"/>
      <c r="G690" s="274"/>
      <c r="H690" s="274"/>
      <c r="L690" s="274"/>
      <c r="T690" s="274"/>
    </row>
    <row r="691" spans="3:20" ht="12.75" customHeight="1">
      <c r="C691" s="274"/>
      <c r="G691" s="274"/>
      <c r="H691" s="274"/>
      <c r="L691" s="274"/>
      <c r="T691" s="274"/>
    </row>
    <row r="692" spans="3:20" ht="12.75" customHeight="1">
      <c r="C692" s="274"/>
      <c r="G692" s="274"/>
      <c r="H692" s="274"/>
      <c r="L692" s="274"/>
      <c r="T692" s="274"/>
    </row>
    <row r="693" spans="3:20" ht="12.75" customHeight="1">
      <c r="C693" s="274"/>
      <c r="G693" s="274"/>
      <c r="H693" s="274"/>
      <c r="L693" s="274"/>
      <c r="T693" s="274"/>
    </row>
    <row r="694" spans="3:20" ht="12.75" customHeight="1">
      <c r="C694" s="274"/>
      <c r="G694" s="274"/>
      <c r="H694" s="274"/>
      <c r="L694" s="274"/>
      <c r="T694" s="274"/>
    </row>
    <row r="695" spans="3:20" ht="12.75" customHeight="1">
      <c r="C695" s="274"/>
      <c r="G695" s="274"/>
      <c r="H695" s="274"/>
      <c r="L695" s="274"/>
      <c r="T695" s="274"/>
    </row>
    <row r="696" spans="3:20" ht="12.75" customHeight="1">
      <c r="C696" s="274"/>
      <c r="G696" s="274"/>
      <c r="H696" s="274"/>
      <c r="L696" s="274"/>
      <c r="T696" s="274"/>
    </row>
    <row r="697" spans="3:20" ht="12.75" customHeight="1">
      <c r="C697" s="274"/>
      <c r="G697" s="274"/>
      <c r="H697" s="274"/>
      <c r="L697" s="274"/>
      <c r="T697" s="274"/>
    </row>
    <row r="698" spans="3:20" ht="12.75" customHeight="1">
      <c r="C698" s="274"/>
      <c r="G698" s="274"/>
      <c r="H698" s="274"/>
      <c r="L698" s="274"/>
      <c r="T698" s="274"/>
    </row>
    <row r="699" spans="3:20" ht="12.75" customHeight="1">
      <c r="C699" s="274"/>
      <c r="G699" s="274"/>
      <c r="H699" s="274"/>
      <c r="L699" s="274"/>
      <c r="T699" s="274"/>
    </row>
    <row r="700" spans="3:20" ht="12.75" customHeight="1">
      <c r="C700" s="274"/>
      <c r="G700" s="274"/>
      <c r="H700" s="274"/>
      <c r="L700" s="274"/>
      <c r="T700" s="274"/>
    </row>
    <row r="701" spans="3:20" ht="12.75" customHeight="1">
      <c r="C701" s="274"/>
      <c r="G701" s="274"/>
      <c r="H701" s="274"/>
      <c r="L701" s="274"/>
      <c r="T701" s="274"/>
    </row>
    <row r="702" spans="3:20" ht="12.75" customHeight="1">
      <c r="C702" s="274"/>
      <c r="G702" s="274"/>
      <c r="H702" s="274"/>
      <c r="L702" s="274"/>
      <c r="T702" s="274"/>
    </row>
    <row r="703" spans="3:20" ht="12.75" customHeight="1">
      <c r="C703" s="274"/>
      <c r="G703" s="274"/>
      <c r="H703" s="274"/>
      <c r="L703" s="274"/>
      <c r="T703" s="274"/>
    </row>
    <row r="704" spans="3:20" ht="12.75" customHeight="1">
      <c r="C704" s="274"/>
      <c r="G704" s="274"/>
      <c r="H704" s="274"/>
      <c r="L704" s="274"/>
      <c r="T704" s="274"/>
    </row>
    <row r="705" spans="3:20" ht="12.75" customHeight="1">
      <c r="C705" s="274"/>
      <c r="G705" s="274"/>
      <c r="H705" s="274"/>
      <c r="L705" s="274"/>
      <c r="T705" s="274"/>
    </row>
    <row r="706" spans="3:20" ht="12.75" customHeight="1">
      <c r="C706" s="274"/>
      <c r="G706" s="274"/>
      <c r="H706" s="274"/>
      <c r="L706" s="274"/>
      <c r="T706" s="274"/>
    </row>
    <row r="707" spans="3:20" ht="12.75" customHeight="1">
      <c r="C707" s="274"/>
      <c r="G707" s="274"/>
      <c r="H707" s="274"/>
      <c r="L707" s="274"/>
      <c r="T707" s="274"/>
    </row>
    <row r="708" spans="3:20" ht="12.75" customHeight="1">
      <c r="C708" s="274"/>
      <c r="G708" s="274"/>
      <c r="H708" s="274"/>
      <c r="L708" s="274"/>
      <c r="T708" s="274"/>
    </row>
    <row r="709" spans="3:20" ht="12.75" customHeight="1">
      <c r="C709" s="274"/>
      <c r="G709" s="274"/>
      <c r="H709" s="274"/>
      <c r="L709" s="274"/>
      <c r="T709" s="274"/>
    </row>
    <row r="710" spans="3:20" ht="12.75" customHeight="1">
      <c r="C710" s="274"/>
      <c r="G710" s="274"/>
      <c r="H710" s="274"/>
      <c r="L710" s="274"/>
      <c r="T710" s="274"/>
    </row>
    <row r="711" spans="3:20" ht="12.75" customHeight="1">
      <c r="C711" s="274"/>
      <c r="G711" s="274"/>
      <c r="H711" s="274"/>
      <c r="L711" s="274"/>
      <c r="T711" s="274"/>
    </row>
    <row r="712" spans="3:20" ht="12.75" customHeight="1">
      <c r="C712" s="274"/>
      <c r="G712" s="274"/>
      <c r="H712" s="274"/>
      <c r="L712" s="274"/>
      <c r="T712" s="274"/>
    </row>
    <row r="713" spans="3:20" ht="12.75" customHeight="1">
      <c r="C713" s="274"/>
      <c r="G713" s="274"/>
      <c r="H713" s="274"/>
      <c r="L713" s="274"/>
      <c r="T713" s="274"/>
    </row>
    <row r="714" spans="3:20" ht="12.75" customHeight="1">
      <c r="C714" s="274"/>
      <c r="G714" s="274"/>
      <c r="H714" s="274"/>
      <c r="L714" s="274"/>
      <c r="T714" s="274"/>
    </row>
    <row r="715" spans="3:20" ht="12.75" customHeight="1">
      <c r="C715" s="274"/>
      <c r="G715" s="274"/>
      <c r="H715" s="274"/>
      <c r="L715" s="274"/>
      <c r="T715" s="274"/>
    </row>
    <row r="716" spans="3:20" ht="12.75" customHeight="1">
      <c r="C716" s="274"/>
      <c r="G716" s="274"/>
      <c r="H716" s="274"/>
      <c r="L716" s="274"/>
      <c r="T716" s="274"/>
    </row>
    <row r="717" spans="3:20" ht="12.75" customHeight="1">
      <c r="C717" s="274"/>
      <c r="G717" s="274"/>
      <c r="H717" s="274"/>
      <c r="L717" s="274"/>
      <c r="T717" s="274"/>
    </row>
    <row r="718" spans="3:20" ht="12.75" customHeight="1">
      <c r="C718" s="274"/>
      <c r="G718" s="274"/>
      <c r="H718" s="274"/>
      <c r="L718" s="274"/>
      <c r="T718" s="274"/>
    </row>
    <row r="719" spans="3:20" ht="12.75" customHeight="1">
      <c r="C719" s="274"/>
      <c r="G719" s="274"/>
      <c r="H719" s="274"/>
      <c r="L719" s="274"/>
      <c r="T719" s="274"/>
    </row>
    <row r="720" spans="3:20" ht="12.75" customHeight="1">
      <c r="C720" s="274"/>
      <c r="G720" s="274"/>
      <c r="H720" s="274"/>
      <c r="L720" s="274"/>
      <c r="T720" s="274"/>
    </row>
    <row r="721" spans="3:20" ht="12.75" customHeight="1">
      <c r="C721" s="274"/>
      <c r="G721" s="274"/>
      <c r="H721" s="274"/>
      <c r="L721" s="274"/>
      <c r="T721" s="274"/>
    </row>
    <row r="722" spans="3:20" ht="12.75" customHeight="1">
      <c r="C722" s="274"/>
      <c r="G722" s="274"/>
      <c r="H722" s="274"/>
      <c r="L722" s="274"/>
      <c r="T722" s="274"/>
    </row>
    <row r="723" spans="3:20" ht="12.75" customHeight="1">
      <c r="C723" s="274"/>
      <c r="G723" s="274"/>
      <c r="H723" s="274"/>
      <c r="L723" s="274"/>
      <c r="T723" s="274"/>
    </row>
    <row r="724" spans="3:20" ht="12.75" customHeight="1">
      <c r="C724" s="274"/>
      <c r="G724" s="274"/>
      <c r="H724" s="274"/>
      <c r="L724" s="274"/>
      <c r="T724" s="274"/>
    </row>
    <row r="725" spans="3:20" ht="12.75" customHeight="1">
      <c r="C725" s="274"/>
      <c r="G725" s="274"/>
      <c r="H725" s="274"/>
      <c r="L725" s="274"/>
      <c r="T725" s="274"/>
    </row>
    <row r="726" spans="3:20" ht="12.75" customHeight="1">
      <c r="C726" s="274"/>
      <c r="G726" s="274"/>
      <c r="H726" s="274"/>
      <c r="L726" s="274"/>
      <c r="T726" s="274"/>
    </row>
    <row r="727" spans="3:20" ht="12.75" customHeight="1">
      <c r="C727" s="274"/>
      <c r="G727" s="274"/>
      <c r="H727" s="274"/>
      <c r="L727" s="274"/>
      <c r="T727" s="274"/>
    </row>
    <row r="728" spans="3:20" ht="12.75" customHeight="1">
      <c r="C728" s="274"/>
      <c r="G728" s="274"/>
      <c r="H728" s="274"/>
      <c r="L728" s="274"/>
      <c r="T728" s="274"/>
    </row>
    <row r="729" spans="3:20" ht="12.75" customHeight="1">
      <c r="C729" s="274"/>
      <c r="G729" s="274"/>
      <c r="H729" s="274"/>
      <c r="L729" s="274"/>
      <c r="T729" s="274"/>
    </row>
    <row r="730" spans="3:20" ht="12.75" customHeight="1">
      <c r="C730" s="274"/>
      <c r="G730" s="274"/>
      <c r="H730" s="274"/>
      <c r="L730" s="274"/>
      <c r="T730" s="274"/>
    </row>
    <row r="731" spans="3:20" ht="12.75" customHeight="1">
      <c r="C731" s="274"/>
      <c r="G731" s="274"/>
      <c r="H731" s="274"/>
      <c r="L731" s="274"/>
      <c r="T731" s="274"/>
    </row>
    <row r="732" spans="3:20" ht="12.75" customHeight="1">
      <c r="C732" s="274"/>
      <c r="G732" s="274"/>
      <c r="H732" s="274"/>
      <c r="L732" s="274"/>
      <c r="T732" s="274"/>
    </row>
    <row r="733" spans="3:20" ht="12.75" customHeight="1">
      <c r="C733" s="274"/>
      <c r="G733" s="274"/>
      <c r="H733" s="274"/>
      <c r="L733" s="274"/>
      <c r="T733" s="274"/>
    </row>
    <row r="734" spans="3:20" ht="12.75" customHeight="1">
      <c r="C734" s="274"/>
      <c r="G734" s="274"/>
      <c r="H734" s="274"/>
      <c r="L734" s="274"/>
      <c r="T734" s="274"/>
    </row>
    <row r="735" spans="3:20" ht="12.75" customHeight="1">
      <c r="C735" s="274"/>
      <c r="G735" s="274"/>
      <c r="H735" s="274"/>
      <c r="L735" s="274"/>
      <c r="T735" s="274"/>
    </row>
    <row r="736" spans="3:20" ht="12.75" customHeight="1">
      <c r="C736" s="274"/>
      <c r="G736" s="274"/>
      <c r="H736" s="274"/>
      <c r="L736" s="274"/>
      <c r="T736" s="274"/>
    </row>
    <row r="737" spans="3:20" ht="12.75" customHeight="1">
      <c r="C737" s="274"/>
      <c r="G737" s="274"/>
      <c r="H737" s="274"/>
      <c r="L737" s="274"/>
      <c r="T737" s="274"/>
    </row>
    <row r="738" spans="3:20" ht="12.75" customHeight="1">
      <c r="C738" s="274"/>
      <c r="G738" s="274"/>
      <c r="H738" s="274"/>
      <c r="L738" s="274"/>
      <c r="T738" s="274"/>
    </row>
    <row r="739" spans="3:20" ht="12.75" customHeight="1">
      <c r="C739" s="274"/>
      <c r="G739" s="274"/>
      <c r="H739" s="274"/>
      <c r="L739" s="274"/>
      <c r="T739" s="274"/>
    </row>
    <row r="740" spans="3:20" ht="12.75" customHeight="1">
      <c r="C740" s="274"/>
      <c r="G740" s="274"/>
      <c r="H740" s="274"/>
      <c r="L740" s="274"/>
      <c r="T740" s="274"/>
    </row>
    <row r="741" spans="3:20" ht="12.75" customHeight="1">
      <c r="C741" s="274"/>
      <c r="G741" s="274"/>
      <c r="H741" s="274"/>
      <c r="L741" s="274"/>
      <c r="T741" s="274"/>
    </row>
    <row r="742" spans="3:20" ht="12.75" customHeight="1">
      <c r="C742" s="274"/>
      <c r="G742" s="274"/>
      <c r="H742" s="274"/>
      <c r="L742" s="274"/>
      <c r="T742" s="274"/>
    </row>
    <row r="743" spans="3:20" ht="12.75" customHeight="1">
      <c r="C743" s="274"/>
      <c r="G743" s="274"/>
      <c r="H743" s="274"/>
      <c r="L743" s="274"/>
      <c r="T743" s="274"/>
    </row>
    <row r="744" spans="3:20" ht="12.75" customHeight="1">
      <c r="C744" s="274"/>
      <c r="G744" s="274"/>
      <c r="H744" s="274"/>
      <c r="L744" s="274"/>
      <c r="T744" s="274"/>
    </row>
    <row r="745" spans="3:20" ht="12.75" customHeight="1">
      <c r="C745" s="274"/>
      <c r="G745" s="274"/>
      <c r="H745" s="274"/>
      <c r="L745" s="274"/>
      <c r="T745" s="274"/>
    </row>
    <row r="746" spans="3:20" ht="12.75" customHeight="1">
      <c r="C746" s="274"/>
      <c r="G746" s="274"/>
      <c r="H746" s="274"/>
      <c r="L746" s="274"/>
      <c r="T746" s="274"/>
    </row>
    <row r="747" spans="3:20" ht="12.75" customHeight="1">
      <c r="C747" s="274"/>
      <c r="G747" s="274"/>
      <c r="H747" s="274"/>
      <c r="L747" s="274"/>
      <c r="T747" s="274"/>
    </row>
    <row r="748" spans="3:20" ht="12.75" customHeight="1">
      <c r="C748" s="274"/>
      <c r="G748" s="274"/>
      <c r="H748" s="274"/>
      <c r="L748" s="274"/>
      <c r="T748" s="274"/>
    </row>
    <row r="749" spans="3:20" ht="12.75" customHeight="1">
      <c r="C749" s="274"/>
      <c r="G749" s="274"/>
      <c r="H749" s="274"/>
      <c r="L749" s="274"/>
      <c r="T749" s="274"/>
    </row>
    <row r="750" spans="3:20" ht="12.75" customHeight="1">
      <c r="C750" s="274"/>
      <c r="G750" s="274"/>
      <c r="H750" s="274"/>
      <c r="L750" s="274"/>
      <c r="T750" s="274"/>
    </row>
    <row r="751" spans="3:20" ht="12.75" customHeight="1">
      <c r="C751" s="274"/>
      <c r="G751" s="274"/>
      <c r="H751" s="274"/>
      <c r="L751" s="274"/>
      <c r="T751" s="274"/>
    </row>
    <row r="752" spans="3:20" ht="12.75" customHeight="1">
      <c r="C752" s="274"/>
      <c r="G752" s="274"/>
      <c r="H752" s="274"/>
      <c r="L752" s="274"/>
      <c r="T752" s="274"/>
    </row>
    <row r="753" spans="3:20" ht="12.75" customHeight="1">
      <c r="C753" s="274"/>
      <c r="G753" s="274"/>
      <c r="H753" s="274"/>
      <c r="L753" s="274"/>
      <c r="T753" s="274"/>
    </row>
    <row r="754" spans="3:20" ht="12.75" customHeight="1">
      <c r="C754" s="274"/>
      <c r="G754" s="274"/>
      <c r="H754" s="274"/>
      <c r="L754" s="274"/>
      <c r="T754" s="274"/>
    </row>
    <row r="755" spans="3:20" ht="12.75" customHeight="1">
      <c r="C755" s="274"/>
      <c r="G755" s="274"/>
      <c r="H755" s="274"/>
      <c r="L755" s="274"/>
      <c r="T755" s="274"/>
    </row>
    <row r="756" spans="3:20" ht="12.75" customHeight="1">
      <c r="C756" s="274"/>
      <c r="G756" s="274"/>
      <c r="H756" s="274"/>
      <c r="L756" s="274"/>
      <c r="T756" s="274"/>
    </row>
    <row r="757" spans="3:20" ht="12.75" customHeight="1">
      <c r="C757" s="274"/>
      <c r="G757" s="274"/>
      <c r="H757" s="274"/>
      <c r="L757" s="274"/>
      <c r="T757" s="274"/>
    </row>
    <row r="758" spans="3:20" ht="12.75" customHeight="1">
      <c r="C758" s="274"/>
      <c r="G758" s="274"/>
      <c r="H758" s="274"/>
      <c r="L758" s="274"/>
      <c r="T758" s="274"/>
    </row>
    <row r="759" spans="3:20" ht="12.75" customHeight="1">
      <c r="C759" s="274"/>
      <c r="G759" s="274"/>
      <c r="H759" s="274"/>
      <c r="L759" s="274"/>
      <c r="T759" s="274"/>
    </row>
    <row r="760" spans="3:20" ht="12.75" customHeight="1">
      <c r="C760" s="274"/>
      <c r="G760" s="274"/>
      <c r="H760" s="274"/>
      <c r="L760" s="274"/>
      <c r="T760" s="274"/>
    </row>
    <row r="761" spans="3:20" ht="12.75" customHeight="1">
      <c r="C761" s="274"/>
      <c r="G761" s="274"/>
      <c r="H761" s="274"/>
      <c r="L761" s="274"/>
      <c r="T761" s="274"/>
    </row>
    <row r="762" spans="3:20" ht="12.75" customHeight="1">
      <c r="C762" s="274"/>
      <c r="G762" s="274"/>
      <c r="H762" s="274"/>
      <c r="L762" s="274"/>
      <c r="T762" s="274"/>
    </row>
    <row r="763" spans="3:20" ht="12.75" customHeight="1">
      <c r="C763" s="274"/>
      <c r="G763" s="274"/>
      <c r="H763" s="274"/>
      <c r="L763" s="274"/>
      <c r="T763" s="274"/>
    </row>
    <row r="764" spans="3:20" ht="12.75" customHeight="1">
      <c r="C764" s="274"/>
      <c r="G764" s="274"/>
      <c r="H764" s="274"/>
      <c r="L764" s="274"/>
      <c r="T764" s="274"/>
    </row>
    <row r="765" spans="3:20" ht="12.75" customHeight="1">
      <c r="C765" s="274"/>
      <c r="G765" s="274"/>
      <c r="H765" s="274"/>
      <c r="L765" s="274"/>
      <c r="T765" s="274"/>
    </row>
    <row r="766" spans="3:20" ht="12.75" customHeight="1">
      <c r="C766" s="274"/>
      <c r="G766" s="274"/>
      <c r="H766" s="274"/>
      <c r="L766" s="274"/>
      <c r="T766" s="274"/>
    </row>
    <row r="767" spans="3:20" ht="12.75" customHeight="1">
      <c r="C767" s="274"/>
      <c r="G767" s="274"/>
      <c r="H767" s="274"/>
      <c r="L767" s="274"/>
      <c r="T767" s="274"/>
    </row>
    <row r="768" spans="3:20" ht="12.75" customHeight="1">
      <c r="C768" s="274"/>
      <c r="G768" s="274"/>
      <c r="H768" s="274"/>
      <c r="L768" s="274"/>
      <c r="T768" s="274"/>
    </row>
    <row r="769" spans="3:20" ht="12.75" customHeight="1">
      <c r="C769" s="274"/>
      <c r="G769" s="274"/>
      <c r="H769" s="274"/>
      <c r="L769" s="274"/>
      <c r="T769" s="274"/>
    </row>
    <row r="770" spans="3:20" ht="12.75" customHeight="1">
      <c r="C770" s="274"/>
      <c r="G770" s="274"/>
      <c r="H770" s="274"/>
      <c r="L770" s="274"/>
      <c r="T770" s="274"/>
    </row>
    <row r="771" spans="3:20" ht="12.75" customHeight="1">
      <c r="C771" s="274"/>
      <c r="G771" s="274"/>
      <c r="H771" s="274"/>
      <c r="L771" s="274"/>
      <c r="T771" s="274"/>
    </row>
    <row r="772" spans="3:20" ht="12.75" customHeight="1">
      <c r="C772" s="274"/>
      <c r="G772" s="274"/>
      <c r="H772" s="274"/>
      <c r="L772" s="274"/>
      <c r="T772" s="274"/>
    </row>
    <row r="773" spans="3:20" ht="12.75" customHeight="1">
      <c r="C773" s="274"/>
      <c r="G773" s="274"/>
      <c r="H773" s="274"/>
      <c r="L773" s="274"/>
      <c r="T773" s="274"/>
    </row>
    <row r="774" spans="3:20" ht="12.75" customHeight="1">
      <c r="C774" s="274"/>
      <c r="G774" s="274"/>
      <c r="H774" s="274"/>
      <c r="L774" s="274"/>
      <c r="T774" s="274"/>
    </row>
    <row r="775" spans="3:20" ht="12.75" customHeight="1">
      <c r="C775" s="274"/>
      <c r="G775" s="274"/>
      <c r="H775" s="274"/>
      <c r="L775" s="274"/>
      <c r="T775" s="274"/>
    </row>
    <row r="776" spans="3:20" ht="12.75" customHeight="1">
      <c r="C776" s="274"/>
      <c r="G776" s="274"/>
      <c r="H776" s="274"/>
      <c r="L776" s="274"/>
      <c r="T776" s="274"/>
    </row>
    <row r="777" spans="3:20" ht="12.75" customHeight="1">
      <c r="C777" s="274"/>
      <c r="G777" s="274"/>
      <c r="H777" s="274"/>
      <c r="L777" s="274"/>
      <c r="T777" s="274"/>
    </row>
    <row r="778" spans="3:20" ht="12.75" customHeight="1">
      <c r="C778" s="274"/>
      <c r="G778" s="274"/>
      <c r="H778" s="274"/>
      <c r="L778" s="274"/>
      <c r="T778" s="274"/>
    </row>
    <row r="779" spans="3:20" ht="12.75" customHeight="1">
      <c r="C779" s="274"/>
      <c r="G779" s="274"/>
      <c r="H779" s="274"/>
      <c r="L779" s="274"/>
      <c r="T779" s="274"/>
    </row>
    <row r="780" spans="3:20" ht="12.75" customHeight="1">
      <c r="C780" s="274"/>
      <c r="G780" s="274"/>
      <c r="H780" s="274"/>
      <c r="L780" s="274"/>
      <c r="T780" s="274"/>
    </row>
    <row r="781" spans="3:20" ht="12.75" customHeight="1">
      <c r="C781" s="274"/>
      <c r="G781" s="274"/>
      <c r="H781" s="274"/>
      <c r="L781" s="274"/>
      <c r="T781" s="274"/>
    </row>
    <row r="782" spans="3:20" ht="12.75" customHeight="1">
      <c r="C782" s="274"/>
      <c r="G782" s="274"/>
      <c r="H782" s="274"/>
      <c r="L782" s="274"/>
      <c r="T782" s="274"/>
    </row>
    <row r="783" spans="3:20" ht="12.75" customHeight="1">
      <c r="C783" s="274"/>
      <c r="G783" s="274"/>
      <c r="H783" s="274"/>
      <c r="L783" s="274"/>
      <c r="T783" s="274"/>
    </row>
    <row r="784" spans="3:20" ht="12.75" customHeight="1">
      <c r="C784" s="274"/>
      <c r="G784" s="274"/>
      <c r="H784" s="274"/>
      <c r="L784" s="274"/>
      <c r="T784" s="274"/>
    </row>
    <row r="785" spans="3:20" ht="12.75" customHeight="1">
      <c r="C785" s="274"/>
      <c r="G785" s="274"/>
      <c r="H785" s="274"/>
      <c r="L785" s="274"/>
      <c r="T785" s="274"/>
    </row>
    <row r="786" spans="3:20" ht="12.75" customHeight="1">
      <c r="C786" s="274"/>
      <c r="G786" s="274"/>
      <c r="H786" s="274"/>
      <c r="L786" s="274"/>
      <c r="T786" s="274"/>
    </row>
    <row r="787" spans="3:20" ht="12.75" customHeight="1">
      <c r="C787" s="274"/>
      <c r="G787" s="274"/>
      <c r="H787" s="274"/>
      <c r="L787" s="274"/>
      <c r="T787" s="274"/>
    </row>
    <row r="788" spans="3:20" ht="12.75" customHeight="1">
      <c r="C788" s="274"/>
      <c r="G788" s="274"/>
      <c r="H788" s="274"/>
      <c r="L788" s="274"/>
      <c r="T788" s="274"/>
    </row>
    <row r="789" spans="3:20" ht="12.75" customHeight="1">
      <c r="C789" s="274"/>
      <c r="G789" s="274"/>
      <c r="H789" s="274"/>
      <c r="L789" s="274"/>
      <c r="T789" s="274"/>
    </row>
    <row r="790" spans="3:20" ht="12.75" customHeight="1">
      <c r="C790" s="274"/>
      <c r="G790" s="274"/>
      <c r="H790" s="274"/>
      <c r="L790" s="274"/>
      <c r="T790" s="274"/>
    </row>
    <row r="791" spans="3:20" ht="12.75" customHeight="1">
      <c r="C791" s="274"/>
      <c r="G791" s="274"/>
      <c r="H791" s="274"/>
      <c r="L791" s="274"/>
      <c r="T791" s="274"/>
    </row>
    <row r="792" spans="3:20" ht="12.75" customHeight="1">
      <c r="C792" s="274"/>
      <c r="G792" s="274"/>
      <c r="H792" s="274"/>
      <c r="L792" s="274"/>
      <c r="T792" s="274"/>
    </row>
    <row r="793" spans="3:20" ht="12.75" customHeight="1">
      <c r="C793" s="274"/>
      <c r="G793" s="274"/>
      <c r="H793" s="274"/>
      <c r="L793" s="274"/>
      <c r="T793" s="274"/>
    </row>
    <row r="794" spans="3:20" ht="12.75" customHeight="1">
      <c r="C794" s="274"/>
      <c r="G794" s="274"/>
      <c r="H794" s="274"/>
      <c r="L794" s="274"/>
      <c r="T794" s="274"/>
    </row>
    <row r="795" spans="3:20" ht="12.75" customHeight="1">
      <c r="C795" s="274"/>
      <c r="G795" s="274"/>
      <c r="H795" s="274"/>
      <c r="L795" s="274"/>
      <c r="T795" s="274"/>
    </row>
    <row r="796" spans="3:20" ht="12.75" customHeight="1">
      <c r="C796" s="274"/>
      <c r="G796" s="274"/>
      <c r="H796" s="274"/>
      <c r="L796" s="274"/>
      <c r="T796" s="274"/>
    </row>
    <row r="797" spans="3:20" ht="12.75" customHeight="1">
      <c r="C797" s="274"/>
      <c r="G797" s="274"/>
      <c r="H797" s="274"/>
      <c r="L797" s="274"/>
      <c r="T797" s="274"/>
    </row>
    <row r="798" spans="3:20" ht="12.75" customHeight="1">
      <c r="C798" s="274"/>
      <c r="G798" s="274"/>
      <c r="H798" s="274"/>
      <c r="L798" s="274"/>
      <c r="T798" s="274"/>
    </row>
    <row r="799" spans="3:20" ht="12.75" customHeight="1">
      <c r="C799" s="274"/>
      <c r="G799" s="274"/>
      <c r="H799" s="274"/>
      <c r="L799" s="274"/>
      <c r="T799" s="274"/>
    </row>
    <row r="800" spans="3:20" ht="12.75" customHeight="1">
      <c r="C800" s="274"/>
      <c r="G800" s="274"/>
      <c r="H800" s="274"/>
      <c r="L800" s="274"/>
      <c r="T800" s="274"/>
    </row>
    <row r="801" spans="3:20" ht="12.75" customHeight="1">
      <c r="C801" s="274"/>
      <c r="G801" s="274"/>
      <c r="H801" s="274"/>
      <c r="L801" s="274"/>
      <c r="T801" s="274"/>
    </row>
    <row r="802" spans="3:20" ht="12.75" customHeight="1">
      <c r="C802" s="274"/>
      <c r="G802" s="274"/>
      <c r="H802" s="274"/>
      <c r="L802" s="274"/>
      <c r="T802" s="274"/>
    </row>
    <row r="803" spans="3:20" ht="12.75" customHeight="1">
      <c r="C803" s="274"/>
      <c r="G803" s="274"/>
      <c r="H803" s="274"/>
      <c r="L803" s="274"/>
      <c r="T803" s="274"/>
    </row>
    <row r="804" spans="3:20" ht="12.75" customHeight="1">
      <c r="C804" s="274"/>
      <c r="G804" s="274"/>
      <c r="H804" s="274"/>
      <c r="L804" s="274"/>
      <c r="T804" s="274"/>
    </row>
    <row r="805" spans="3:20" ht="12.75" customHeight="1">
      <c r="C805" s="274"/>
      <c r="G805" s="274"/>
      <c r="H805" s="274"/>
      <c r="L805" s="274"/>
      <c r="T805" s="274"/>
    </row>
    <row r="806" spans="3:20" ht="12.75" customHeight="1">
      <c r="C806" s="274"/>
      <c r="G806" s="274"/>
      <c r="H806" s="274"/>
      <c r="L806" s="274"/>
      <c r="T806" s="274"/>
    </row>
    <row r="807" spans="3:20" ht="12.75" customHeight="1">
      <c r="C807" s="274"/>
      <c r="G807" s="274"/>
      <c r="H807" s="274"/>
      <c r="L807" s="274"/>
      <c r="T807" s="274"/>
    </row>
    <row r="808" spans="3:20" ht="12.75" customHeight="1">
      <c r="C808" s="274"/>
      <c r="G808" s="274"/>
      <c r="H808" s="274"/>
      <c r="L808" s="274"/>
      <c r="T808" s="274"/>
    </row>
    <row r="809" spans="3:20" ht="12.75" customHeight="1">
      <c r="C809" s="274"/>
      <c r="G809" s="274"/>
      <c r="H809" s="274"/>
      <c r="L809" s="274"/>
      <c r="T809" s="274"/>
    </row>
    <row r="810" spans="3:20" ht="12.75" customHeight="1">
      <c r="C810" s="274"/>
      <c r="G810" s="274"/>
      <c r="H810" s="274"/>
      <c r="L810" s="274"/>
      <c r="T810" s="274"/>
    </row>
    <row r="811" spans="3:20" ht="12.75" customHeight="1">
      <c r="C811" s="274"/>
      <c r="G811" s="274"/>
      <c r="H811" s="274"/>
      <c r="L811" s="274"/>
      <c r="T811" s="274"/>
    </row>
    <row r="812" spans="3:20" ht="12.75" customHeight="1">
      <c r="C812" s="274"/>
      <c r="G812" s="274"/>
      <c r="H812" s="274"/>
      <c r="L812" s="274"/>
      <c r="T812" s="274"/>
    </row>
    <row r="813" spans="3:20" ht="12.75" customHeight="1">
      <c r="C813" s="274"/>
      <c r="G813" s="274"/>
      <c r="H813" s="274"/>
      <c r="L813" s="274"/>
      <c r="T813" s="274"/>
    </row>
    <row r="814" spans="3:20" ht="12.75" customHeight="1">
      <c r="C814" s="274"/>
      <c r="G814" s="274"/>
      <c r="H814" s="274"/>
      <c r="L814" s="274"/>
      <c r="T814" s="274"/>
    </row>
    <row r="815" spans="3:20" ht="12.75" customHeight="1">
      <c r="C815" s="274"/>
      <c r="G815" s="274"/>
      <c r="H815" s="274"/>
      <c r="L815" s="274"/>
      <c r="T815" s="274"/>
    </row>
    <row r="816" spans="3:20" ht="12.75" customHeight="1">
      <c r="C816" s="274"/>
      <c r="G816" s="274"/>
      <c r="H816" s="274"/>
      <c r="L816" s="274"/>
      <c r="T816" s="274"/>
    </row>
    <row r="817" spans="3:20" ht="12.75" customHeight="1">
      <c r="C817" s="274"/>
      <c r="G817" s="274"/>
      <c r="H817" s="274"/>
      <c r="L817" s="274"/>
      <c r="T817" s="274"/>
    </row>
    <row r="818" spans="3:20" ht="12.75" customHeight="1">
      <c r="C818" s="274"/>
      <c r="G818" s="274"/>
      <c r="H818" s="274"/>
      <c r="L818" s="274"/>
      <c r="T818" s="274"/>
    </row>
    <row r="819" spans="3:20" ht="12.75" customHeight="1">
      <c r="C819" s="274"/>
      <c r="G819" s="274"/>
      <c r="H819" s="274"/>
      <c r="L819" s="274"/>
      <c r="T819" s="274"/>
    </row>
    <row r="820" spans="3:20" ht="12.75" customHeight="1">
      <c r="C820" s="274"/>
      <c r="G820" s="274"/>
      <c r="H820" s="274"/>
      <c r="L820" s="274"/>
      <c r="T820" s="274"/>
    </row>
    <row r="821" spans="3:20" ht="12.75" customHeight="1">
      <c r="C821" s="274"/>
      <c r="G821" s="274"/>
      <c r="H821" s="274"/>
      <c r="L821" s="274"/>
      <c r="T821" s="274"/>
    </row>
    <row r="822" spans="3:20" ht="12.75" customHeight="1">
      <c r="C822" s="274"/>
      <c r="G822" s="274"/>
      <c r="H822" s="274"/>
      <c r="L822" s="274"/>
      <c r="T822" s="274"/>
    </row>
    <row r="823" spans="3:20" ht="12.75" customHeight="1">
      <c r="C823" s="274"/>
      <c r="G823" s="274"/>
      <c r="H823" s="274"/>
      <c r="L823" s="274"/>
      <c r="T823" s="274"/>
    </row>
    <row r="824" spans="3:20" ht="12.75" customHeight="1">
      <c r="C824" s="274"/>
      <c r="G824" s="274"/>
      <c r="H824" s="274"/>
      <c r="L824" s="274"/>
      <c r="T824" s="274"/>
    </row>
    <row r="825" spans="3:20" ht="12.75" customHeight="1">
      <c r="C825" s="274"/>
      <c r="G825" s="274"/>
      <c r="H825" s="274"/>
      <c r="L825" s="274"/>
      <c r="T825" s="274"/>
    </row>
    <row r="826" spans="3:20" ht="12.75" customHeight="1">
      <c r="C826" s="274"/>
      <c r="G826" s="274"/>
      <c r="H826" s="274"/>
      <c r="L826" s="274"/>
      <c r="T826" s="274"/>
    </row>
    <row r="827" spans="3:20" ht="12.75" customHeight="1">
      <c r="C827" s="274"/>
      <c r="G827" s="274"/>
      <c r="H827" s="274"/>
      <c r="L827" s="274"/>
      <c r="T827" s="274"/>
    </row>
    <row r="828" spans="3:20" ht="12.75" customHeight="1">
      <c r="C828" s="274"/>
      <c r="G828" s="274"/>
      <c r="H828" s="274"/>
      <c r="L828" s="274"/>
      <c r="T828" s="274"/>
    </row>
    <row r="829" spans="3:20" ht="12.75" customHeight="1">
      <c r="C829" s="274"/>
      <c r="G829" s="274"/>
      <c r="H829" s="274"/>
      <c r="L829" s="274"/>
      <c r="T829" s="274"/>
    </row>
    <row r="830" spans="3:20" ht="12.75" customHeight="1">
      <c r="C830" s="274"/>
      <c r="G830" s="274"/>
      <c r="H830" s="274"/>
      <c r="L830" s="274"/>
      <c r="T830" s="274"/>
    </row>
    <row r="831" spans="3:20" ht="12.75" customHeight="1">
      <c r="C831" s="274"/>
      <c r="G831" s="274"/>
      <c r="H831" s="274"/>
      <c r="L831" s="274"/>
      <c r="T831" s="274"/>
    </row>
    <row r="832" spans="3:20" ht="12.75" customHeight="1">
      <c r="C832" s="274"/>
      <c r="G832" s="274"/>
      <c r="H832" s="274"/>
      <c r="L832" s="274"/>
      <c r="T832" s="274"/>
    </row>
    <row r="833" spans="3:20" ht="12.75" customHeight="1">
      <c r="C833" s="274"/>
      <c r="G833" s="274"/>
      <c r="H833" s="274"/>
      <c r="L833" s="274"/>
      <c r="T833" s="274"/>
    </row>
    <row r="834" spans="3:20" ht="12.75" customHeight="1">
      <c r="C834" s="274"/>
      <c r="G834" s="274"/>
      <c r="H834" s="274"/>
      <c r="L834" s="274"/>
      <c r="T834" s="274"/>
    </row>
    <row r="835" spans="3:20" ht="12.75" customHeight="1">
      <c r="C835" s="274"/>
      <c r="G835" s="274"/>
      <c r="H835" s="274"/>
      <c r="L835" s="274"/>
      <c r="T835" s="274"/>
    </row>
    <row r="836" spans="3:20" ht="12.75" customHeight="1">
      <c r="C836" s="274"/>
      <c r="G836" s="274"/>
      <c r="H836" s="274"/>
      <c r="L836" s="274"/>
      <c r="T836" s="274"/>
    </row>
    <row r="837" spans="3:20" ht="12.75" customHeight="1">
      <c r="C837" s="274"/>
      <c r="G837" s="274"/>
      <c r="H837" s="274"/>
      <c r="L837" s="274"/>
      <c r="T837" s="274"/>
    </row>
    <row r="838" spans="3:20" ht="12.75" customHeight="1">
      <c r="C838" s="274"/>
      <c r="G838" s="274"/>
      <c r="H838" s="274"/>
      <c r="L838" s="274"/>
      <c r="T838" s="274"/>
    </row>
    <row r="839" spans="3:20" ht="12.75" customHeight="1">
      <c r="C839" s="274"/>
      <c r="G839" s="274"/>
      <c r="H839" s="274"/>
      <c r="L839" s="274"/>
      <c r="T839" s="274"/>
    </row>
    <row r="840" spans="3:20" ht="12.75" customHeight="1">
      <c r="C840" s="274"/>
      <c r="G840" s="274"/>
      <c r="H840" s="274"/>
      <c r="L840" s="274"/>
      <c r="T840" s="274"/>
    </row>
    <row r="841" spans="3:20" ht="12.75" customHeight="1">
      <c r="C841" s="274"/>
      <c r="G841" s="274"/>
      <c r="H841" s="274"/>
      <c r="L841" s="274"/>
      <c r="T841" s="274"/>
    </row>
    <row r="842" spans="3:20" ht="12.75" customHeight="1">
      <c r="C842" s="274"/>
      <c r="G842" s="274"/>
      <c r="H842" s="274"/>
      <c r="L842" s="274"/>
      <c r="T842" s="274"/>
    </row>
    <row r="843" spans="3:20" ht="12.75" customHeight="1">
      <c r="C843" s="274"/>
      <c r="G843" s="274"/>
      <c r="H843" s="274"/>
      <c r="L843" s="274"/>
      <c r="T843" s="274"/>
    </row>
    <row r="844" spans="3:20" ht="12.75" customHeight="1">
      <c r="C844" s="274"/>
      <c r="G844" s="274"/>
      <c r="H844" s="274"/>
      <c r="L844" s="274"/>
      <c r="T844" s="274"/>
    </row>
    <row r="845" spans="3:20" ht="12.75" customHeight="1">
      <c r="C845" s="274"/>
      <c r="G845" s="274"/>
      <c r="H845" s="274"/>
      <c r="L845" s="274"/>
      <c r="T845" s="274"/>
    </row>
    <row r="846" spans="3:20" ht="12.75" customHeight="1">
      <c r="C846" s="274"/>
      <c r="G846" s="274"/>
      <c r="H846" s="274"/>
      <c r="L846" s="274"/>
      <c r="T846" s="274"/>
    </row>
    <row r="847" spans="3:20" ht="12.75" customHeight="1">
      <c r="C847" s="274"/>
      <c r="G847" s="274"/>
      <c r="H847" s="274"/>
      <c r="L847" s="274"/>
      <c r="T847" s="274"/>
    </row>
    <row r="848" spans="3:20" ht="12.75" customHeight="1">
      <c r="C848" s="274"/>
      <c r="G848" s="274"/>
      <c r="H848" s="274"/>
      <c r="L848" s="274"/>
      <c r="T848" s="274"/>
    </row>
    <row r="849" spans="3:20" ht="12.75" customHeight="1">
      <c r="C849" s="274"/>
      <c r="G849" s="274"/>
      <c r="H849" s="274"/>
      <c r="L849" s="274"/>
      <c r="T849" s="274"/>
    </row>
    <row r="850" spans="3:20" ht="12.75" customHeight="1">
      <c r="C850" s="274"/>
      <c r="G850" s="274"/>
      <c r="H850" s="274"/>
      <c r="L850" s="274"/>
      <c r="T850" s="274"/>
    </row>
    <row r="851" spans="3:20" ht="12.75" customHeight="1">
      <c r="C851" s="274"/>
      <c r="G851" s="274"/>
      <c r="H851" s="274"/>
      <c r="L851" s="274"/>
      <c r="T851" s="274"/>
    </row>
    <row r="852" spans="3:20" ht="12.75" customHeight="1">
      <c r="C852" s="274"/>
      <c r="G852" s="274"/>
      <c r="H852" s="274"/>
      <c r="L852" s="274"/>
      <c r="T852" s="274"/>
    </row>
    <row r="853" spans="3:20" ht="12.75" customHeight="1">
      <c r="C853" s="274"/>
      <c r="G853" s="274"/>
      <c r="H853" s="274"/>
      <c r="L853" s="274"/>
      <c r="T853" s="274"/>
    </row>
    <row r="854" spans="3:20" ht="12.75" customHeight="1">
      <c r="C854" s="274"/>
      <c r="G854" s="274"/>
      <c r="H854" s="274"/>
      <c r="L854" s="274"/>
      <c r="T854" s="274"/>
    </row>
    <row r="855" spans="3:20" ht="12.75" customHeight="1">
      <c r="C855" s="274"/>
      <c r="G855" s="274"/>
      <c r="H855" s="274"/>
      <c r="L855" s="274"/>
      <c r="T855" s="274"/>
    </row>
    <row r="856" spans="3:20" ht="12.75" customHeight="1">
      <c r="C856" s="274"/>
      <c r="G856" s="274"/>
      <c r="H856" s="274"/>
      <c r="L856" s="274"/>
      <c r="T856" s="274"/>
    </row>
    <row r="857" spans="3:20" ht="12.75" customHeight="1">
      <c r="C857" s="274"/>
      <c r="G857" s="274"/>
      <c r="H857" s="274"/>
      <c r="L857" s="274"/>
      <c r="T857" s="274"/>
    </row>
    <row r="858" spans="3:20" ht="12.75" customHeight="1">
      <c r="C858" s="274"/>
      <c r="G858" s="274"/>
      <c r="H858" s="274"/>
      <c r="L858" s="274"/>
      <c r="T858" s="274"/>
    </row>
    <row r="859" spans="3:20" ht="12.75" customHeight="1">
      <c r="C859" s="274"/>
      <c r="G859" s="274"/>
      <c r="H859" s="274"/>
      <c r="L859" s="274"/>
      <c r="T859" s="274"/>
    </row>
    <row r="860" spans="3:20" ht="12.75" customHeight="1">
      <c r="C860" s="274"/>
      <c r="G860" s="274"/>
      <c r="H860" s="274"/>
      <c r="L860" s="274"/>
      <c r="T860" s="274"/>
    </row>
    <row r="861" spans="3:20" ht="12.75" customHeight="1">
      <c r="C861" s="274"/>
      <c r="G861" s="274"/>
      <c r="H861" s="274"/>
      <c r="L861" s="274"/>
      <c r="T861" s="274"/>
    </row>
    <row r="862" spans="3:20" ht="12.75" customHeight="1">
      <c r="C862" s="274"/>
      <c r="G862" s="274"/>
      <c r="H862" s="274"/>
      <c r="L862" s="274"/>
      <c r="T862" s="274"/>
    </row>
    <row r="863" spans="3:20" ht="12.75" customHeight="1">
      <c r="C863" s="274"/>
      <c r="G863" s="274"/>
      <c r="H863" s="274"/>
      <c r="L863" s="274"/>
      <c r="T863" s="274"/>
    </row>
    <row r="864" spans="3:20" ht="12.75" customHeight="1">
      <c r="C864" s="274"/>
      <c r="G864" s="274"/>
      <c r="H864" s="274"/>
      <c r="L864" s="274"/>
      <c r="T864" s="274"/>
    </row>
    <row r="865" spans="3:20" ht="12.75" customHeight="1">
      <c r="C865" s="274"/>
      <c r="G865" s="274"/>
      <c r="H865" s="274"/>
      <c r="L865" s="274"/>
      <c r="T865" s="274"/>
    </row>
    <row r="866" spans="3:20" ht="12.75" customHeight="1">
      <c r="C866" s="274"/>
      <c r="G866" s="274"/>
      <c r="H866" s="274"/>
      <c r="L866" s="274"/>
      <c r="T866" s="274"/>
    </row>
    <row r="867" spans="3:20" ht="12.75" customHeight="1">
      <c r="C867" s="274"/>
      <c r="G867" s="274"/>
      <c r="H867" s="274"/>
      <c r="L867" s="274"/>
      <c r="T867" s="274"/>
    </row>
    <row r="868" spans="3:20" ht="12.75" customHeight="1">
      <c r="C868" s="274"/>
      <c r="G868" s="274"/>
      <c r="H868" s="274"/>
      <c r="L868" s="274"/>
      <c r="T868" s="274"/>
    </row>
    <row r="869" spans="3:20" ht="12.75" customHeight="1">
      <c r="C869" s="274"/>
      <c r="G869" s="274"/>
      <c r="H869" s="274"/>
      <c r="L869" s="274"/>
      <c r="T869" s="274"/>
    </row>
    <row r="870" spans="3:20" ht="12.75" customHeight="1">
      <c r="C870" s="274"/>
      <c r="G870" s="274"/>
      <c r="H870" s="274"/>
      <c r="L870" s="274"/>
      <c r="T870" s="274"/>
    </row>
    <row r="871" spans="3:20" ht="12.75" customHeight="1">
      <c r="C871" s="274"/>
      <c r="G871" s="274"/>
      <c r="H871" s="274"/>
      <c r="L871" s="274"/>
      <c r="T871" s="274"/>
    </row>
    <row r="872" spans="3:20" ht="12.75" customHeight="1">
      <c r="C872" s="274"/>
      <c r="G872" s="274"/>
      <c r="H872" s="274"/>
      <c r="L872" s="274"/>
      <c r="T872" s="274"/>
    </row>
    <row r="873" spans="3:20" ht="12.75" customHeight="1">
      <c r="C873" s="274"/>
      <c r="G873" s="274"/>
      <c r="H873" s="274"/>
      <c r="L873" s="274"/>
      <c r="T873" s="274"/>
    </row>
    <row r="874" spans="3:20" ht="12.75" customHeight="1">
      <c r="C874" s="274"/>
      <c r="G874" s="274"/>
      <c r="H874" s="274"/>
      <c r="L874" s="274"/>
      <c r="T874" s="274"/>
    </row>
    <row r="875" spans="3:20" ht="12.75" customHeight="1">
      <c r="C875" s="274"/>
      <c r="G875" s="274"/>
      <c r="H875" s="274"/>
      <c r="L875" s="274"/>
      <c r="T875" s="274"/>
    </row>
    <row r="876" spans="3:20" ht="12.75" customHeight="1">
      <c r="C876" s="274"/>
      <c r="G876" s="274"/>
      <c r="H876" s="274"/>
      <c r="L876" s="274"/>
      <c r="T876" s="274"/>
    </row>
    <row r="877" spans="3:20" ht="12.75" customHeight="1">
      <c r="C877" s="274"/>
      <c r="G877" s="274"/>
      <c r="H877" s="274"/>
      <c r="L877" s="274"/>
      <c r="T877" s="274"/>
    </row>
    <row r="878" spans="3:20" ht="12.75" customHeight="1">
      <c r="C878" s="274"/>
      <c r="G878" s="274"/>
      <c r="H878" s="274"/>
      <c r="L878" s="274"/>
      <c r="T878" s="274"/>
    </row>
    <row r="879" spans="3:20" ht="12.75" customHeight="1">
      <c r="C879" s="274"/>
      <c r="G879" s="274"/>
      <c r="H879" s="274"/>
      <c r="L879" s="274"/>
      <c r="T879" s="274"/>
    </row>
    <row r="880" spans="3:20" ht="12.75" customHeight="1">
      <c r="C880" s="274"/>
      <c r="G880" s="274"/>
      <c r="H880" s="274"/>
      <c r="L880" s="274"/>
      <c r="T880" s="274"/>
    </row>
    <row r="881" spans="3:20" ht="12.75" customHeight="1">
      <c r="C881" s="274"/>
      <c r="G881" s="274"/>
      <c r="H881" s="274"/>
      <c r="L881" s="274"/>
      <c r="T881" s="274"/>
    </row>
    <row r="882" spans="3:20" ht="12.75" customHeight="1">
      <c r="C882" s="274"/>
      <c r="G882" s="274"/>
      <c r="H882" s="274"/>
      <c r="L882" s="274"/>
      <c r="T882" s="274"/>
    </row>
    <row r="883" spans="3:20" ht="12.75" customHeight="1">
      <c r="C883" s="274"/>
      <c r="G883" s="274"/>
      <c r="H883" s="274"/>
      <c r="L883" s="274"/>
      <c r="T883" s="274"/>
    </row>
    <row r="884" spans="3:20" ht="12.75" customHeight="1">
      <c r="C884" s="274"/>
      <c r="G884" s="274"/>
      <c r="H884" s="274"/>
      <c r="L884" s="274"/>
      <c r="T884" s="274"/>
    </row>
    <row r="885" spans="3:20" ht="12.75" customHeight="1">
      <c r="C885" s="274"/>
      <c r="G885" s="274"/>
      <c r="H885" s="274"/>
      <c r="L885" s="274"/>
      <c r="T885" s="274"/>
    </row>
    <row r="886" spans="3:20" ht="12.75" customHeight="1">
      <c r="C886" s="274"/>
      <c r="G886" s="274"/>
      <c r="H886" s="274"/>
      <c r="L886" s="274"/>
      <c r="T886" s="274"/>
    </row>
    <row r="887" spans="3:20" ht="12.75" customHeight="1">
      <c r="C887" s="274"/>
      <c r="G887" s="274"/>
      <c r="H887" s="274"/>
      <c r="L887" s="274"/>
      <c r="T887" s="274"/>
    </row>
    <row r="888" spans="3:20" ht="12.75" customHeight="1">
      <c r="C888" s="274"/>
      <c r="G888" s="274"/>
      <c r="H888" s="274"/>
      <c r="L888" s="274"/>
      <c r="T888" s="274"/>
    </row>
    <row r="889" spans="3:20" ht="12.75" customHeight="1">
      <c r="C889" s="274"/>
      <c r="G889" s="274"/>
      <c r="H889" s="274"/>
      <c r="L889" s="274"/>
      <c r="T889" s="274"/>
    </row>
    <row r="890" spans="3:20" ht="12.75" customHeight="1">
      <c r="C890" s="274"/>
      <c r="G890" s="274"/>
      <c r="H890" s="274"/>
      <c r="L890" s="274"/>
      <c r="T890" s="274"/>
    </row>
    <row r="891" spans="3:20" ht="12.75" customHeight="1">
      <c r="C891" s="274"/>
      <c r="G891" s="274"/>
      <c r="H891" s="274"/>
      <c r="L891" s="274"/>
      <c r="T891" s="274"/>
    </row>
    <row r="892" spans="3:20" ht="12.75" customHeight="1">
      <c r="C892" s="274"/>
      <c r="G892" s="274"/>
      <c r="H892" s="274"/>
      <c r="L892" s="274"/>
      <c r="T892" s="274"/>
    </row>
    <row r="893" spans="3:20" ht="12.75" customHeight="1">
      <c r="C893" s="274"/>
      <c r="G893" s="274"/>
      <c r="H893" s="274"/>
      <c r="L893" s="274"/>
      <c r="T893" s="274"/>
    </row>
    <row r="894" spans="3:20" ht="12.75" customHeight="1">
      <c r="C894" s="274"/>
      <c r="G894" s="274"/>
      <c r="H894" s="274"/>
      <c r="L894" s="274"/>
      <c r="T894" s="274"/>
    </row>
    <row r="895" spans="3:20" ht="12.75" customHeight="1">
      <c r="C895" s="274"/>
      <c r="G895" s="274"/>
      <c r="H895" s="274"/>
      <c r="L895" s="274"/>
      <c r="T895" s="274"/>
    </row>
    <row r="896" spans="3:20" ht="12.75" customHeight="1">
      <c r="C896" s="274"/>
      <c r="G896" s="274"/>
      <c r="H896" s="274"/>
      <c r="L896" s="274"/>
      <c r="T896" s="274"/>
    </row>
    <row r="897" spans="3:20" ht="12.75" customHeight="1">
      <c r="C897" s="274"/>
      <c r="G897" s="274"/>
      <c r="H897" s="274"/>
      <c r="L897" s="274"/>
      <c r="T897" s="274"/>
    </row>
    <row r="898" spans="3:20" ht="12.75" customHeight="1">
      <c r="C898" s="274"/>
      <c r="G898" s="274"/>
      <c r="H898" s="274"/>
      <c r="L898" s="274"/>
      <c r="T898" s="274"/>
    </row>
    <row r="899" spans="3:20" ht="12.75" customHeight="1">
      <c r="C899" s="274"/>
      <c r="G899" s="274"/>
      <c r="H899" s="274"/>
      <c r="L899" s="274"/>
      <c r="T899" s="274"/>
    </row>
    <row r="900" spans="3:20" ht="12.75" customHeight="1">
      <c r="C900" s="274"/>
      <c r="G900" s="274"/>
      <c r="H900" s="274"/>
      <c r="L900" s="274"/>
      <c r="T900" s="274"/>
    </row>
    <row r="901" spans="3:20" ht="12.75" customHeight="1">
      <c r="C901" s="274"/>
      <c r="G901" s="274"/>
      <c r="H901" s="274"/>
      <c r="L901" s="274"/>
      <c r="T901" s="274"/>
    </row>
    <row r="902" spans="3:20" ht="12.75" customHeight="1">
      <c r="C902" s="274"/>
      <c r="G902" s="274"/>
      <c r="H902" s="274"/>
      <c r="L902" s="274"/>
      <c r="T902" s="274"/>
    </row>
    <row r="903" spans="3:20" ht="12.75" customHeight="1">
      <c r="C903" s="274"/>
      <c r="G903" s="274"/>
      <c r="H903" s="274"/>
      <c r="L903" s="274"/>
      <c r="T903" s="274"/>
    </row>
    <row r="904" spans="3:20" ht="12.75" customHeight="1">
      <c r="C904" s="274"/>
      <c r="G904" s="274"/>
      <c r="H904" s="274"/>
      <c r="L904" s="274"/>
      <c r="T904" s="274"/>
    </row>
    <row r="905" spans="3:20" ht="12.75" customHeight="1">
      <c r="C905" s="274"/>
      <c r="G905" s="274"/>
      <c r="H905" s="274"/>
      <c r="L905" s="274"/>
      <c r="T905" s="274"/>
    </row>
    <row r="906" spans="3:20" ht="12.75" customHeight="1">
      <c r="C906" s="274"/>
      <c r="G906" s="274"/>
      <c r="H906" s="274"/>
      <c r="L906" s="274"/>
      <c r="T906" s="274"/>
    </row>
    <row r="907" spans="3:20" ht="12.75" customHeight="1">
      <c r="C907" s="274"/>
      <c r="G907" s="274"/>
      <c r="H907" s="274"/>
      <c r="L907" s="274"/>
      <c r="T907" s="274"/>
    </row>
    <row r="908" spans="3:20" ht="12.75" customHeight="1">
      <c r="C908" s="274"/>
      <c r="G908" s="274"/>
      <c r="H908" s="274"/>
      <c r="L908" s="274"/>
      <c r="T908" s="274"/>
    </row>
    <row r="909" spans="3:20" ht="12.75" customHeight="1">
      <c r="C909" s="274"/>
      <c r="G909" s="274"/>
      <c r="H909" s="274"/>
      <c r="L909" s="274"/>
      <c r="T909" s="274"/>
    </row>
    <row r="910" spans="3:20" ht="12.75" customHeight="1">
      <c r="C910" s="274"/>
      <c r="G910" s="274"/>
      <c r="H910" s="274"/>
      <c r="L910" s="274"/>
      <c r="T910" s="274"/>
    </row>
    <row r="911" spans="3:20" ht="12.75" customHeight="1">
      <c r="C911" s="274"/>
      <c r="G911" s="274"/>
      <c r="H911" s="274"/>
      <c r="L911" s="274"/>
      <c r="T911" s="274"/>
    </row>
    <row r="912" spans="3:20" ht="12.75" customHeight="1">
      <c r="C912" s="274"/>
      <c r="G912" s="274"/>
      <c r="H912" s="274"/>
      <c r="L912" s="274"/>
      <c r="T912" s="274"/>
    </row>
    <row r="913" spans="3:20" ht="12.75" customHeight="1">
      <c r="C913" s="274"/>
      <c r="G913" s="274"/>
      <c r="H913" s="274"/>
      <c r="L913" s="274"/>
      <c r="T913" s="274"/>
    </row>
    <row r="914" spans="3:20" ht="12.75" customHeight="1">
      <c r="C914" s="274"/>
      <c r="G914" s="274"/>
      <c r="H914" s="274"/>
      <c r="L914" s="274"/>
      <c r="T914" s="274"/>
    </row>
    <row r="915" spans="3:20" ht="12.75" customHeight="1">
      <c r="C915" s="274"/>
      <c r="G915" s="274"/>
      <c r="H915" s="274"/>
      <c r="L915" s="274"/>
      <c r="T915" s="274"/>
    </row>
    <row r="916" spans="3:20" ht="12.75" customHeight="1">
      <c r="C916" s="274"/>
      <c r="G916" s="274"/>
      <c r="H916" s="274"/>
      <c r="L916" s="274"/>
      <c r="T916" s="274"/>
    </row>
    <row r="917" spans="3:20" ht="12.75" customHeight="1">
      <c r="C917" s="274"/>
      <c r="G917" s="274"/>
      <c r="H917" s="274"/>
      <c r="L917" s="274"/>
      <c r="T917" s="274"/>
    </row>
    <row r="918" spans="3:20" ht="12.75" customHeight="1">
      <c r="C918" s="274"/>
      <c r="G918" s="274"/>
      <c r="H918" s="274"/>
      <c r="L918" s="274"/>
      <c r="T918" s="274"/>
    </row>
    <row r="919" spans="3:20" ht="12.75" customHeight="1">
      <c r="C919" s="274"/>
      <c r="G919" s="274"/>
      <c r="H919" s="274"/>
      <c r="L919" s="274"/>
      <c r="T919" s="274"/>
    </row>
    <row r="920" spans="3:20" ht="12.75" customHeight="1">
      <c r="C920" s="274"/>
      <c r="G920" s="274"/>
      <c r="H920" s="274"/>
      <c r="L920" s="274"/>
      <c r="T920" s="274"/>
    </row>
    <row r="921" spans="3:20" ht="12.75" customHeight="1">
      <c r="C921" s="274"/>
      <c r="G921" s="274"/>
      <c r="H921" s="274"/>
      <c r="L921" s="274"/>
      <c r="T921" s="274"/>
    </row>
    <row r="922" spans="3:20" ht="12.75" customHeight="1">
      <c r="C922" s="274"/>
      <c r="G922" s="274"/>
      <c r="H922" s="274"/>
      <c r="L922" s="274"/>
      <c r="T922" s="274"/>
    </row>
    <row r="923" spans="3:20" ht="12.75" customHeight="1">
      <c r="C923" s="274"/>
      <c r="G923" s="274"/>
      <c r="H923" s="274"/>
      <c r="L923" s="274"/>
      <c r="T923" s="274"/>
    </row>
    <row r="924" spans="3:20" ht="12.75" customHeight="1">
      <c r="C924" s="274"/>
      <c r="G924" s="274"/>
      <c r="H924" s="274"/>
      <c r="L924" s="274"/>
      <c r="T924" s="274"/>
    </row>
    <row r="925" spans="3:20" ht="12.75" customHeight="1">
      <c r="C925" s="274"/>
      <c r="G925" s="274"/>
      <c r="H925" s="274"/>
      <c r="L925" s="274"/>
      <c r="T925" s="274"/>
    </row>
    <row r="926" spans="3:20" ht="12.75" customHeight="1">
      <c r="C926" s="274"/>
      <c r="G926" s="274"/>
      <c r="H926" s="274"/>
      <c r="L926" s="274"/>
      <c r="T926" s="274"/>
    </row>
    <row r="927" spans="3:20" ht="12.75" customHeight="1">
      <c r="C927" s="274"/>
      <c r="G927" s="274"/>
      <c r="H927" s="274"/>
      <c r="L927" s="274"/>
      <c r="T927" s="274"/>
    </row>
    <row r="928" spans="3:20" ht="12.75" customHeight="1">
      <c r="C928" s="274"/>
      <c r="G928" s="274"/>
      <c r="H928" s="274"/>
      <c r="L928" s="274"/>
      <c r="T928" s="274"/>
    </row>
    <row r="929" spans="3:20" ht="12.75" customHeight="1">
      <c r="C929" s="274"/>
      <c r="G929" s="274"/>
      <c r="H929" s="274"/>
      <c r="L929" s="274"/>
      <c r="T929" s="274"/>
    </row>
    <row r="930" spans="3:20" ht="12.75" customHeight="1">
      <c r="C930" s="274"/>
      <c r="G930" s="274"/>
      <c r="H930" s="274"/>
      <c r="L930" s="274"/>
      <c r="T930" s="274"/>
    </row>
    <row r="931" spans="3:20" ht="12.75" customHeight="1">
      <c r="C931" s="274"/>
      <c r="G931" s="274"/>
      <c r="H931" s="274"/>
      <c r="L931" s="274"/>
      <c r="T931" s="274"/>
    </row>
    <row r="932" spans="3:20" ht="12.75" customHeight="1">
      <c r="C932" s="274"/>
      <c r="G932" s="274"/>
      <c r="H932" s="274"/>
      <c r="L932" s="274"/>
      <c r="T932" s="274"/>
    </row>
    <row r="933" spans="3:20" ht="12.75" customHeight="1">
      <c r="C933" s="274"/>
      <c r="G933" s="274"/>
      <c r="H933" s="274"/>
      <c r="L933" s="274"/>
      <c r="T933" s="274"/>
    </row>
    <row r="934" spans="3:20" ht="12.75" customHeight="1">
      <c r="C934" s="274"/>
      <c r="G934" s="274"/>
      <c r="H934" s="274"/>
      <c r="L934" s="274"/>
      <c r="T934" s="274"/>
    </row>
    <row r="935" spans="3:20" ht="12.75" customHeight="1">
      <c r="C935" s="274"/>
      <c r="G935" s="274"/>
      <c r="H935" s="274"/>
      <c r="L935" s="274"/>
      <c r="T935" s="274"/>
    </row>
    <row r="936" spans="3:20" ht="12.75" customHeight="1">
      <c r="C936" s="274"/>
      <c r="G936" s="274"/>
      <c r="H936" s="274"/>
      <c r="L936" s="274"/>
      <c r="T936" s="274"/>
    </row>
    <row r="937" spans="3:20" ht="12.75" customHeight="1">
      <c r="C937" s="274"/>
      <c r="G937" s="274"/>
      <c r="H937" s="274"/>
      <c r="L937" s="274"/>
      <c r="T937" s="274"/>
    </row>
    <row r="938" spans="3:20" ht="12.75" customHeight="1">
      <c r="C938" s="274"/>
      <c r="G938" s="274"/>
      <c r="H938" s="274"/>
      <c r="L938" s="274"/>
      <c r="T938" s="274"/>
    </row>
    <row r="939" spans="3:20" ht="12.75" customHeight="1">
      <c r="C939" s="274"/>
      <c r="G939" s="274"/>
      <c r="H939" s="274"/>
      <c r="L939" s="274"/>
      <c r="T939" s="274"/>
    </row>
    <row r="940" spans="3:20" ht="12.75" customHeight="1">
      <c r="C940" s="274"/>
      <c r="G940" s="274"/>
      <c r="H940" s="274"/>
      <c r="L940" s="274"/>
      <c r="T940" s="274"/>
    </row>
    <row r="941" spans="3:20" ht="12.75" customHeight="1">
      <c r="C941" s="274"/>
      <c r="G941" s="274"/>
      <c r="H941" s="274"/>
      <c r="L941" s="274"/>
      <c r="T941" s="274"/>
    </row>
    <row r="942" spans="3:20" ht="12.75" customHeight="1">
      <c r="C942" s="274"/>
      <c r="G942" s="274"/>
      <c r="H942" s="274"/>
      <c r="L942" s="274"/>
      <c r="T942" s="274"/>
    </row>
    <row r="943" spans="3:20" ht="12.75" customHeight="1">
      <c r="C943" s="274"/>
      <c r="G943" s="274"/>
      <c r="H943" s="274"/>
      <c r="L943" s="274"/>
      <c r="T943" s="274"/>
    </row>
    <row r="944" spans="3:20" ht="12.75" customHeight="1">
      <c r="C944" s="274"/>
      <c r="G944" s="274"/>
      <c r="H944" s="274"/>
      <c r="L944" s="274"/>
      <c r="T944" s="274"/>
    </row>
    <row r="945" spans="3:20" ht="12.75" customHeight="1">
      <c r="C945" s="274"/>
      <c r="G945" s="274"/>
      <c r="H945" s="274"/>
      <c r="L945" s="274"/>
      <c r="T945" s="274"/>
    </row>
    <row r="946" spans="3:20" ht="12.75" customHeight="1">
      <c r="C946" s="274"/>
      <c r="G946" s="274"/>
      <c r="H946" s="274"/>
      <c r="L946" s="274"/>
      <c r="T946" s="274"/>
    </row>
    <row r="947" spans="3:20" ht="12.75" customHeight="1">
      <c r="C947" s="274"/>
      <c r="G947" s="274"/>
      <c r="H947" s="274"/>
      <c r="L947" s="274"/>
      <c r="T947" s="274"/>
    </row>
    <row r="948" spans="3:20" ht="12.75" customHeight="1">
      <c r="C948" s="274"/>
      <c r="G948" s="274"/>
      <c r="H948" s="274"/>
      <c r="L948" s="274"/>
      <c r="T948" s="274"/>
    </row>
    <row r="949" spans="3:20" ht="12.75" customHeight="1">
      <c r="C949" s="274"/>
      <c r="G949" s="274"/>
      <c r="H949" s="274"/>
      <c r="L949" s="274"/>
      <c r="T949" s="274"/>
    </row>
    <row r="950" spans="3:20" ht="12.75" customHeight="1">
      <c r="C950" s="274"/>
      <c r="G950" s="274"/>
      <c r="H950" s="274"/>
      <c r="L950" s="274"/>
      <c r="T950" s="274"/>
    </row>
    <row r="951" spans="3:20" ht="12.75" customHeight="1">
      <c r="C951" s="274"/>
      <c r="G951" s="274"/>
      <c r="H951" s="274"/>
      <c r="L951" s="274"/>
      <c r="T951" s="274"/>
    </row>
    <row r="952" spans="3:20" ht="12.75" customHeight="1">
      <c r="C952" s="274"/>
      <c r="G952" s="274"/>
      <c r="H952" s="274"/>
      <c r="L952" s="274"/>
      <c r="T952" s="274"/>
    </row>
    <row r="953" spans="3:20" ht="12.75" customHeight="1">
      <c r="C953" s="274"/>
      <c r="G953" s="274"/>
      <c r="H953" s="274"/>
      <c r="L953" s="274"/>
      <c r="T953" s="274"/>
    </row>
    <row r="954" spans="3:20" ht="12.75" customHeight="1">
      <c r="C954" s="274"/>
      <c r="G954" s="274"/>
      <c r="H954" s="274"/>
      <c r="L954" s="274"/>
      <c r="T954" s="274"/>
    </row>
    <row r="955" spans="3:20" ht="12.75" customHeight="1">
      <c r="C955" s="274"/>
      <c r="G955" s="274"/>
      <c r="H955" s="274"/>
      <c r="L955" s="274"/>
      <c r="T955" s="274"/>
    </row>
    <row r="956" spans="3:20" ht="12.75" customHeight="1">
      <c r="C956" s="274"/>
      <c r="G956" s="274"/>
      <c r="H956" s="274"/>
      <c r="L956" s="274"/>
      <c r="T956" s="274"/>
    </row>
    <row r="957" spans="3:20" ht="12.75" customHeight="1">
      <c r="C957" s="274"/>
      <c r="G957" s="274"/>
      <c r="H957" s="274"/>
      <c r="L957" s="274"/>
      <c r="T957" s="274"/>
    </row>
    <row r="958" spans="3:20" ht="12.75" customHeight="1">
      <c r="C958" s="274"/>
      <c r="G958" s="274"/>
      <c r="H958" s="274"/>
      <c r="L958" s="274"/>
      <c r="T958" s="274"/>
    </row>
    <row r="959" spans="3:20" ht="12.75" customHeight="1">
      <c r="C959" s="274"/>
      <c r="G959" s="274"/>
      <c r="H959" s="274"/>
      <c r="L959" s="274"/>
      <c r="T959" s="274"/>
    </row>
    <row r="960" spans="3:20" ht="12.75" customHeight="1">
      <c r="C960" s="274"/>
      <c r="G960" s="274"/>
      <c r="H960" s="274"/>
      <c r="L960" s="274"/>
      <c r="T960" s="274"/>
    </row>
    <row r="961" spans="3:20" ht="12.75" customHeight="1">
      <c r="C961" s="274"/>
      <c r="G961" s="274"/>
      <c r="H961" s="274"/>
      <c r="L961" s="274"/>
      <c r="T961" s="274"/>
    </row>
    <row r="962" spans="3:20" ht="12.75" customHeight="1">
      <c r="C962" s="274"/>
      <c r="G962" s="274"/>
      <c r="H962" s="274"/>
      <c r="L962" s="274"/>
      <c r="T962" s="274"/>
    </row>
    <row r="963" spans="3:20" ht="12.75" customHeight="1">
      <c r="C963" s="274"/>
      <c r="G963" s="274"/>
      <c r="H963" s="274"/>
      <c r="L963" s="274"/>
      <c r="T963" s="274"/>
    </row>
    <row r="964" spans="3:20" ht="12.75" customHeight="1">
      <c r="C964" s="274"/>
      <c r="G964" s="274"/>
      <c r="H964" s="274"/>
      <c r="L964" s="274"/>
      <c r="T964" s="274"/>
    </row>
    <row r="965" spans="3:20" ht="12.75" customHeight="1">
      <c r="C965" s="274"/>
      <c r="G965" s="274"/>
      <c r="H965" s="274"/>
      <c r="L965" s="274"/>
      <c r="T965" s="274"/>
    </row>
    <row r="966" spans="3:20" ht="12.75" customHeight="1">
      <c r="C966" s="274"/>
      <c r="G966" s="274"/>
      <c r="H966" s="274"/>
      <c r="L966" s="274"/>
      <c r="T966" s="274"/>
    </row>
    <row r="967" spans="3:20" ht="12.75" customHeight="1">
      <c r="C967" s="274"/>
      <c r="G967" s="274"/>
      <c r="H967" s="274"/>
      <c r="L967" s="274"/>
      <c r="T967" s="274"/>
    </row>
    <row r="968" spans="3:20" ht="12.75" customHeight="1">
      <c r="C968" s="274"/>
      <c r="G968" s="274"/>
      <c r="H968" s="274"/>
      <c r="L968" s="274"/>
      <c r="T968" s="274"/>
    </row>
    <row r="969" spans="3:20" ht="12.75" customHeight="1">
      <c r="C969" s="274"/>
      <c r="G969" s="274"/>
      <c r="H969" s="274"/>
      <c r="L969" s="274"/>
      <c r="T969" s="274"/>
    </row>
    <row r="970" spans="3:20" ht="12.75" customHeight="1">
      <c r="C970" s="274"/>
      <c r="G970" s="274"/>
      <c r="H970" s="274"/>
      <c r="L970" s="274"/>
      <c r="T970" s="274"/>
    </row>
    <row r="971" spans="3:20" ht="12.75" customHeight="1">
      <c r="C971" s="274"/>
      <c r="G971" s="274"/>
      <c r="H971" s="274"/>
      <c r="L971" s="274"/>
      <c r="T971" s="274"/>
    </row>
    <row r="972" spans="3:20" ht="12.75" customHeight="1">
      <c r="C972" s="274"/>
      <c r="G972" s="274"/>
      <c r="H972" s="274"/>
      <c r="L972" s="274"/>
      <c r="T972" s="274"/>
    </row>
    <row r="973" spans="3:20" ht="12.75" customHeight="1">
      <c r="C973" s="274"/>
      <c r="G973" s="274"/>
      <c r="H973" s="274"/>
      <c r="L973" s="274"/>
      <c r="T973" s="274"/>
    </row>
    <row r="974" spans="3:20" ht="12.75" customHeight="1">
      <c r="C974" s="274"/>
      <c r="G974" s="274"/>
      <c r="H974" s="274"/>
      <c r="L974" s="274"/>
      <c r="T974" s="274"/>
    </row>
    <row r="975" spans="3:20" ht="12.75" customHeight="1">
      <c r="C975" s="274"/>
      <c r="G975" s="274"/>
      <c r="H975" s="274"/>
      <c r="L975" s="274"/>
      <c r="T975" s="274"/>
    </row>
    <row r="976" spans="3:20" ht="12.75" customHeight="1">
      <c r="C976" s="274"/>
      <c r="G976" s="274"/>
      <c r="H976" s="274"/>
      <c r="L976" s="274"/>
      <c r="T976" s="274"/>
    </row>
    <row r="977" spans="3:20" ht="12.75" customHeight="1">
      <c r="C977" s="274"/>
      <c r="G977" s="274"/>
      <c r="H977" s="274"/>
      <c r="L977" s="274"/>
      <c r="T977" s="274"/>
    </row>
    <row r="978" spans="3:20" ht="12.75" customHeight="1">
      <c r="C978" s="274"/>
      <c r="G978" s="274"/>
      <c r="H978" s="274"/>
      <c r="L978" s="274"/>
      <c r="T978" s="274"/>
    </row>
    <row r="979" spans="3:20" ht="12.75" customHeight="1">
      <c r="C979" s="274"/>
      <c r="G979" s="274"/>
      <c r="H979" s="274"/>
      <c r="L979" s="274"/>
      <c r="T979" s="274"/>
    </row>
    <row r="980" spans="3:20" ht="12.75" customHeight="1">
      <c r="C980" s="274"/>
      <c r="G980" s="274"/>
      <c r="H980" s="274"/>
      <c r="L980" s="274"/>
      <c r="T980" s="274"/>
    </row>
    <row r="981" spans="3:20" ht="12.75" customHeight="1">
      <c r="C981" s="274"/>
      <c r="G981" s="274"/>
      <c r="H981" s="274"/>
      <c r="L981" s="274"/>
      <c r="T981" s="274"/>
    </row>
    <row r="982" spans="3:20" ht="12.75" customHeight="1">
      <c r="C982" s="274"/>
      <c r="G982" s="274"/>
      <c r="H982" s="274"/>
      <c r="L982" s="274"/>
      <c r="T982" s="274"/>
    </row>
    <row r="983" spans="3:20" ht="12.75" customHeight="1">
      <c r="C983" s="274"/>
      <c r="G983" s="274"/>
      <c r="H983" s="274"/>
      <c r="L983" s="274"/>
      <c r="T983" s="274"/>
    </row>
    <row r="984" spans="3:20" ht="12.75" customHeight="1">
      <c r="C984" s="274"/>
      <c r="G984" s="274"/>
      <c r="H984" s="274"/>
      <c r="L984" s="274"/>
      <c r="T984" s="274"/>
    </row>
    <row r="985" spans="3:20" ht="12.75" customHeight="1">
      <c r="C985" s="274"/>
      <c r="G985" s="274"/>
      <c r="H985" s="274"/>
      <c r="L985" s="274"/>
      <c r="T985" s="274"/>
    </row>
    <row r="986" spans="3:20" ht="12.75" customHeight="1">
      <c r="C986" s="274"/>
      <c r="G986" s="274"/>
      <c r="H986" s="274"/>
      <c r="L986" s="274"/>
      <c r="T986" s="274"/>
    </row>
    <row r="987" spans="3:20" ht="12.75" customHeight="1">
      <c r="C987" s="274"/>
      <c r="G987" s="274"/>
      <c r="H987" s="274"/>
      <c r="L987" s="274"/>
      <c r="T987" s="274"/>
    </row>
    <row r="988" spans="3:20" ht="12.75" customHeight="1">
      <c r="C988" s="274"/>
      <c r="G988" s="274"/>
      <c r="H988" s="274"/>
      <c r="L988" s="274"/>
      <c r="T988" s="274"/>
    </row>
    <row r="989" spans="3:20" ht="12.75" customHeight="1">
      <c r="C989" s="274"/>
      <c r="G989" s="274"/>
      <c r="H989" s="274"/>
      <c r="L989" s="274"/>
      <c r="T989" s="274"/>
    </row>
    <row r="990" spans="3:20" ht="12.75" customHeight="1">
      <c r="C990" s="274"/>
      <c r="G990" s="274"/>
      <c r="H990" s="274"/>
      <c r="L990" s="274"/>
      <c r="T990" s="274"/>
    </row>
    <row r="991" spans="3:20" ht="12.75" customHeight="1">
      <c r="C991" s="274"/>
      <c r="G991" s="274"/>
      <c r="H991" s="274"/>
      <c r="L991" s="274"/>
      <c r="T991" s="274"/>
    </row>
    <row r="992" spans="3:20" ht="12.75" customHeight="1">
      <c r="C992" s="274"/>
      <c r="G992" s="274"/>
      <c r="H992" s="274"/>
      <c r="L992" s="274"/>
      <c r="T992" s="274"/>
    </row>
    <row r="993" spans="3:20" ht="12.75" customHeight="1">
      <c r="C993" s="274"/>
      <c r="G993" s="274"/>
      <c r="H993" s="274"/>
      <c r="L993" s="274"/>
      <c r="T993" s="274"/>
    </row>
    <row r="994" spans="3:20" ht="12.75" customHeight="1">
      <c r="C994" s="274"/>
      <c r="G994" s="274"/>
      <c r="H994" s="274"/>
      <c r="L994" s="274"/>
      <c r="T994" s="274"/>
    </row>
    <row r="995" spans="3:20" ht="12.75" customHeight="1">
      <c r="C995" s="274"/>
      <c r="G995" s="274"/>
      <c r="H995" s="274"/>
      <c r="L995" s="274"/>
      <c r="T995" s="274"/>
    </row>
    <row r="996" spans="3:20" ht="12.75" customHeight="1">
      <c r="C996" s="274"/>
      <c r="G996" s="274"/>
      <c r="H996" s="274"/>
      <c r="L996" s="274"/>
      <c r="T996" s="274"/>
    </row>
    <row r="997" spans="3:20" ht="12.75" customHeight="1">
      <c r="C997" s="274"/>
      <c r="G997" s="274"/>
      <c r="H997" s="274"/>
      <c r="L997" s="274"/>
      <c r="T997" s="274"/>
    </row>
    <row r="998" spans="3:20" ht="12.75" customHeight="1">
      <c r="C998" s="274"/>
      <c r="G998" s="274"/>
      <c r="H998" s="274"/>
      <c r="L998" s="274"/>
      <c r="T998" s="274"/>
    </row>
    <row r="999" spans="3:20" ht="12.75" customHeight="1">
      <c r="C999" s="274"/>
      <c r="G999" s="274"/>
      <c r="H999" s="274"/>
      <c r="L999" s="274"/>
      <c r="T999" s="274"/>
    </row>
    <row r="1000" spans="3:20" ht="12.75" customHeight="1">
      <c r="C1000" s="274"/>
      <c r="G1000" s="274"/>
      <c r="H1000" s="274"/>
      <c r="L1000" s="274"/>
      <c r="T1000" s="274"/>
    </row>
  </sheetData>
  <pageMargins left="0.7" right="0.7" top="0.75" bottom="0.75" header="0" footer="0"/>
  <pageSetup paperSize="3" fitToHeight="0" orientation="landscape"/>
  <headerFooter>
    <oddHeader>&amp;L2019 ULI Hines Student Competition&amp;R2019-331 &amp;A</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E8843"/>
    <outlinePr summaryBelow="0" summaryRight="0"/>
  </sheetPr>
  <dimension ref="A1:X998"/>
  <sheetViews>
    <sheetView showGridLines="0" zoomScaleNormal="100" workbookViewId="0">
      <selection activeCell="D17" sqref="D17"/>
    </sheetView>
  </sheetViews>
  <sheetFormatPr baseColWidth="10" defaultColWidth="14.5" defaultRowHeight="15" customHeight="1"/>
  <cols>
    <col min="1" max="1" width="2.1640625" style="384" customWidth="1"/>
    <col min="2" max="2" width="14.5" style="384"/>
    <col min="3" max="3" width="19.83203125" style="384" customWidth="1"/>
    <col min="4" max="4" width="11.83203125" style="384" customWidth="1"/>
    <col min="5" max="5" width="12.6640625" style="384" customWidth="1"/>
    <col min="6" max="8" width="11.83203125" style="384" customWidth="1"/>
    <col min="9" max="9" width="14" style="384" bestFit="1" customWidth="1"/>
    <col min="10" max="12" width="11.83203125" style="384" customWidth="1"/>
    <col min="13" max="13" width="12.33203125" style="384" customWidth="1"/>
    <col min="14" max="15" width="11.83203125" style="384" customWidth="1"/>
    <col min="16" max="16" width="12.5" style="384" customWidth="1"/>
    <col min="17" max="16384" width="14.5" style="384"/>
  </cols>
  <sheetData>
    <row r="1" spans="1:24" ht="51.75" customHeight="1">
      <c r="D1" s="385"/>
      <c r="E1" s="385"/>
      <c r="F1" s="385"/>
      <c r="G1" s="385"/>
      <c r="H1" s="385"/>
      <c r="I1" s="386"/>
      <c r="J1" s="386"/>
      <c r="K1" s="386"/>
      <c r="N1" s="385"/>
      <c r="O1" s="385"/>
      <c r="P1" s="385"/>
      <c r="Q1" s="385"/>
      <c r="R1" s="385"/>
      <c r="S1" s="386"/>
      <c r="T1" s="386"/>
    </row>
    <row r="2" spans="1:24" ht="15" customHeight="1">
      <c r="D2" s="385"/>
      <c r="E2" s="385"/>
      <c r="F2" s="385"/>
      <c r="G2" s="385"/>
      <c r="H2" s="385"/>
      <c r="I2" s="386"/>
      <c r="J2" s="386"/>
      <c r="K2" s="386"/>
      <c r="N2" s="385"/>
      <c r="O2" s="385"/>
      <c r="P2" s="385"/>
      <c r="Q2" s="385"/>
      <c r="R2" s="385"/>
      <c r="S2" s="386"/>
      <c r="T2" s="386"/>
    </row>
    <row r="3" spans="1:24" ht="15" customHeight="1">
      <c r="D3" s="385"/>
      <c r="E3" s="385"/>
      <c r="F3" s="385"/>
      <c r="G3" s="385"/>
      <c r="H3" s="385"/>
      <c r="I3" s="386"/>
      <c r="J3" s="386"/>
      <c r="K3" s="386"/>
      <c r="N3" s="385"/>
      <c r="O3" s="385"/>
      <c r="P3" s="385"/>
      <c r="Q3" s="385"/>
      <c r="R3" s="385"/>
      <c r="S3" s="386"/>
      <c r="T3" s="386"/>
    </row>
    <row r="4" spans="1:24" ht="15" customHeight="1">
      <c r="D4" s="385"/>
      <c r="E4" s="385"/>
      <c r="F4" s="385"/>
      <c r="G4" s="385"/>
      <c r="H4" s="385"/>
      <c r="I4" s="386"/>
      <c r="J4" s="386"/>
      <c r="K4" s="386"/>
      <c r="N4" s="385"/>
      <c r="O4" s="385"/>
      <c r="P4" s="385"/>
      <c r="Q4" s="385"/>
      <c r="R4" s="385"/>
      <c r="S4" s="386"/>
      <c r="T4" s="386"/>
    </row>
    <row r="5" spans="1:24" ht="15" customHeight="1">
      <c r="D5" s="385"/>
      <c r="E5" s="385"/>
      <c r="F5" s="385"/>
      <c r="G5" s="385"/>
      <c r="H5" s="385"/>
      <c r="I5" s="386"/>
      <c r="J5" s="386"/>
      <c r="K5" s="386"/>
      <c r="N5" s="385"/>
      <c r="O5" s="385"/>
      <c r="P5" s="385"/>
      <c r="Q5" s="385"/>
      <c r="R5" s="385"/>
      <c r="S5" s="386"/>
      <c r="T5" s="386"/>
    </row>
    <row r="6" spans="1:24" ht="15" customHeight="1">
      <c r="D6" s="385"/>
      <c r="E6" s="385"/>
      <c r="F6" s="385"/>
      <c r="G6" s="385"/>
      <c r="H6" s="385"/>
      <c r="I6" s="386"/>
      <c r="J6" s="386"/>
      <c r="K6" s="386"/>
      <c r="N6" s="385"/>
      <c r="O6" s="385"/>
      <c r="P6" s="385"/>
      <c r="Q6" s="385"/>
      <c r="R6" s="385"/>
      <c r="S6" s="386"/>
      <c r="T6" s="386"/>
    </row>
    <row r="7" spans="1:24" ht="15" customHeight="1">
      <c r="B7" s="387" t="s">
        <v>68</v>
      </c>
      <c r="D7" s="385"/>
      <c r="E7" s="385"/>
      <c r="F7" s="385"/>
      <c r="G7" s="385"/>
      <c r="H7" s="385"/>
      <c r="I7" s="386"/>
      <c r="J7" s="386"/>
      <c r="K7" s="386"/>
      <c r="N7" s="385"/>
      <c r="O7" s="385"/>
      <c r="P7" s="385"/>
      <c r="Q7" s="385"/>
      <c r="R7" s="385"/>
      <c r="S7" s="386"/>
      <c r="T7" s="386"/>
    </row>
    <row r="8" spans="1:24" ht="14" thickBot="1">
      <c r="A8" s="385"/>
      <c r="B8" s="385"/>
      <c r="C8" s="385"/>
      <c r="D8" s="385"/>
      <c r="E8" s="385"/>
      <c r="F8" s="385"/>
      <c r="G8" s="385"/>
      <c r="H8" s="385"/>
      <c r="I8" s="388"/>
      <c r="J8" s="388"/>
      <c r="K8" s="388"/>
      <c r="L8" s="385"/>
      <c r="O8" s="385"/>
      <c r="P8" s="385"/>
      <c r="Q8" s="385"/>
      <c r="R8" s="385"/>
      <c r="S8" s="385"/>
      <c r="T8" s="385"/>
      <c r="U8" s="388"/>
      <c r="V8" s="388"/>
      <c r="W8" s="385"/>
      <c r="X8" s="385"/>
    </row>
    <row r="9" spans="1:24" ht="15" customHeight="1">
      <c r="B9" s="1387" t="s">
        <v>725</v>
      </c>
      <c r="C9" s="1472"/>
      <c r="D9" s="1388">
        <v>1</v>
      </c>
      <c r="E9" s="1388">
        <v>2</v>
      </c>
      <c r="F9" s="1388">
        <v>3</v>
      </c>
      <c r="G9" s="1388">
        <v>4</v>
      </c>
      <c r="H9" s="1388">
        <v>5</v>
      </c>
      <c r="I9" s="1388">
        <v>6</v>
      </c>
      <c r="J9" s="1388">
        <v>7</v>
      </c>
      <c r="K9" s="1388">
        <v>8</v>
      </c>
      <c r="L9" s="1388">
        <v>9</v>
      </c>
      <c r="M9" s="1388">
        <v>10</v>
      </c>
      <c r="N9" s="1388">
        <v>11</v>
      </c>
      <c r="O9" s="1388">
        <v>12</v>
      </c>
      <c r="P9" s="1488" t="s">
        <v>40</v>
      </c>
      <c r="Q9" s="1605" t="s">
        <v>766</v>
      </c>
    </row>
    <row r="10" spans="1:24" ht="13">
      <c r="A10" s="389"/>
      <c r="B10" s="1389" t="s">
        <v>203</v>
      </c>
      <c r="C10" s="1473"/>
      <c r="D10" s="489">
        <f>D12+D16+D17+D18</f>
        <v>159430</v>
      </c>
      <c r="E10" s="489">
        <f t="shared" ref="E10:O10" si="0">E12+E16+E17+E18</f>
        <v>393297</v>
      </c>
      <c r="F10" s="489">
        <f t="shared" si="0"/>
        <v>253375</v>
      </c>
      <c r="G10" s="489">
        <f t="shared" si="0"/>
        <v>246610</v>
      </c>
      <c r="H10" s="489">
        <f t="shared" si="0"/>
        <v>19790</v>
      </c>
      <c r="I10" s="489">
        <f t="shared" si="0"/>
        <v>607230</v>
      </c>
      <c r="J10" s="489">
        <f t="shared" si="0"/>
        <v>32677.5</v>
      </c>
      <c r="K10" s="489">
        <f t="shared" si="0"/>
        <v>50975</v>
      </c>
      <c r="L10" s="489">
        <f t="shared" si="0"/>
        <v>26300</v>
      </c>
      <c r="M10" s="489">
        <f t="shared" si="0"/>
        <v>331620</v>
      </c>
      <c r="N10" s="489">
        <f t="shared" si="0"/>
        <v>207655</v>
      </c>
      <c r="O10" s="489">
        <f t="shared" si="0"/>
        <v>631925</v>
      </c>
      <c r="P10" s="1489">
        <f>SUM(D10:O10)</f>
        <v>2960884.5</v>
      </c>
      <c r="Q10" s="1606"/>
    </row>
    <row r="11" spans="1:24" ht="7.25" customHeight="1">
      <c r="B11" s="1390"/>
      <c r="C11" s="1474"/>
      <c r="D11" s="388"/>
      <c r="E11" s="388"/>
      <c r="F11" s="388"/>
      <c r="G11" s="388"/>
      <c r="H11" s="388"/>
      <c r="I11" s="388"/>
      <c r="J11" s="388"/>
      <c r="P11" s="1490"/>
      <c r="Q11" s="685"/>
    </row>
    <row r="12" spans="1:24" ht="15" customHeight="1">
      <c r="B12" s="1391" t="s">
        <v>204</v>
      </c>
      <c r="C12" s="1475"/>
      <c r="D12" s="391">
        <f>'(L) Building Source Data'!V3</f>
        <v>153900</v>
      </c>
      <c r="E12" s="391">
        <f>'(L) Building Source Data'!V11</f>
        <v>336367</v>
      </c>
      <c r="F12" s="391">
        <f>'(L) Building Source Data'!V19</f>
        <v>0</v>
      </c>
      <c r="G12" s="391">
        <f>'(L) Building Source Data'!V27</f>
        <v>211380</v>
      </c>
      <c r="H12" s="391">
        <f>'(L) Building Source Data'!V35</f>
        <v>0</v>
      </c>
      <c r="I12" s="391">
        <f>'(L) Building Source Data'!V43</f>
        <v>607230</v>
      </c>
      <c r="J12" s="391">
        <f>'(L) Building Source Data'!$V51</f>
        <v>0</v>
      </c>
      <c r="K12" s="391">
        <f>'(L) Building Source Data'!V59</f>
        <v>9420</v>
      </c>
      <c r="L12" s="391">
        <f>'(L) Building Source Data'!V67</f>
        <v>0</v>
      </c>
      <c r="M12" s="391">
        <f>'(L) Building Source Data'!V75</f>
        <v>0</v>
      </c>
      <c r="N12" s="391">
        <f>'(L) Building Source Data'!V83</f>
        <v>0</v>
      </c>
      <c r="O12" s="391">
        <f>'(L) Building Source Data'!V91</f>
        <v>0</v>
      </c>
      <c r="P12" s="1491">
        <f t="shared" ref="P12:P19" si="1">SUM(D12:O12)</f>
        <v>1318297</v>
      </c>
      <c r="Q12" s="1392"/>
    </row>
    <row r="13" spans="1:24" ht="15" customHeight="1">
      <c r="B13" s="1391" t="s">
        <v>205</v>
      </c>
      <c r="C13" s="1475"/>
      <c r="D13" s="391">
        <f>ROUNDDOWN((D12/$P$12*('Phase I - CF MF Market Rental'!$G$12+'Phase I - CF Affordable Rental'!$G$12)),0)</f>
        <v>162</v>
      </c>
      <c r="E13" s="391">
        <f>ROUNDDOWN((E12/$P$12*('Phase I - CF MF Market Rental'!$G$12+'Phase I - CF Affordable Rental'!$G$12)),0)</f>
        <v>355</v>
      </c>
      <c r="F13" s="391">
        <f>ROUNDDOWN((F12/$P$12*('Phase I - CF MF Market Rental'!$G$12+'Phase I - CF Affordable Rental'!$G$12)),0)</f>
        <v>0</v>
      </c>
      <c r="G13" s="391">
        <f>ROUNDDOWN((G12/$P$12*('Phase I - CF MF Market Rental'!$G$12+'Phase I - CF Affordable Rental'!$G$12)),0)</f>
        <v>223</v>
      </c>
      <c r="H13" s="391">
        <f>ROUNDDOWN((H12/$P$12*('Phase I - CF MF Market Rental'!$G$12+'Phase I - CF Affordable Rental'!$G$12)),0)</f>
        <v>0</v>
      </c>
      <c r="I13" s="391">
        <f>ROUNDDOWN((I12/$P$12*('Phase I - CF MF Market Rental'!$G$12+'Phase I - CF Affordable Rental'!$G$12)),0)</f>
        <v>642</v>
      </c>
      <c r="J13" s="391">
        <f>ROUNDDOWN((J12/$P$12*('Phase I - CF MF Market Rental'!$G$12+'Phase I - CF Affordable Rental'!$G$12)),0)</f>
        <v>0</v>
      </c>
      <c r="K13" s="391">
        <f>ROUNDDOWN((K12/$P$12*('Phase I - CF MF Market Rental'!$G$12+'Phase I - CF Affordable Rental'!$G$12)),0)</f>
        <v>9</v>
      </c>
      <c r="L13" s="391">
        <f>ROUNDDOWN((L12/$P$12*('Phase I - CF MF Market Rental'!$G$12+'Phase I - CF Affordable Rental'!$G$12)),0)</f>
        <v>0</v>
      </c>
      <c r="M13" s="391">
        <f>ROUNDDOWN((M12/$P$12*('Phase I - CF MF Market Rental'!$G$12+'Phase I - CF Affordable Rental'!$G$12)),0)</f>
        <v>0</v>
      </c>
      <c r="N13" s="391">
        <f>ROUNDDOWN((N12/$P$12*('Phase I - CF MF Market Rental'!$G$12+'Phase I - CF Affordable Rental'!$G$12)),0)</f>
        <v>0</v>
      </c>
      <c r="O13" s="391">
        <f>ROUNDDOWN((O12/$P$12*('Phase I - CF MF Market Rental'!$G$12+'Phase I - CF Affordable Rental'!$G$12)),0)</f>
        <v>0</v>
      </c>
      <c r="P13" s="1491">
        <f t="shared" si="1"/>
        <v>1391</v>
      </c>
      <c r="Q13" s="685"/>
    </row>
    <row r="14" spans="1:24" ht="15" customHeight="1">
      <c r="B14" s="1391" t="s">
        <v>206</v>
      </c>
      <c r="C14" s="1475"/>
      <c r="D14" s="391">
        <f>D13*'Area Matrix'!$F$20</f>
        <v>48.6</v>
      </c>
      <c r="E14" s="391">
        <f>E13*'Area Matrix'!$F$20</f>
        <v>106.5</v>
      </c>
      <c r="F14" s="391">
        <f>F13*'Area Matrix'!$F$20</f>
        <v>0</v>
      </c>
      <c r="G14" s="391">
        <f>G13*'Area Matrix'!$F$20</f>
        <v>66.899999999999991</v>
      </c>
      <c r="H14" s="391">
        <f>H13*'Area Matrix'!$F$20</f>
        <v>0</v>
      </c>
      <c r="I14" s="391">
        <f>I13*'Area Matrix'!$F$20</f>
        <v>192.6</v>
      </c>
      <c r="J14" s="391">
        <f>J13*'Area Matrix'!$F$20</f>
        <v>0</v>
      </c>
      <c r="K14" s="391">
        <f>K13*'Area Matrix'!$F$20</f>
        <v>2.6999999999999997</v>
      </c>
      <c r="L14" s="391">
        <f>L13*'Area Matrix'!$F$20</f>
        <v>0</v>
      </c>
      <c r="M14" s="391">
        <f>M13*'Area Matrix'!$F$20</f>
        <v>0</v>
      </c>
      <c r="N14" s="391">
        <f>N13*'Area Matrix'!$F$20</f>
        <v>0</v>
      </c>
      <c r="O14" s="391">
        <f>O13*'Area Matrix'!$F$20</f>
        <v>0</v>
      </c>
      <c r="P14" s="1491">
        <f t="shared" si="1"/>
        <v>417.3</v>
      </c>
      <c r="Q14" s="685"/>
    </row>
    <row r="15" spans="1:24" ht="15" customHeight="1">
      <c r="B15" s="1391" t="s">
        <v>207</v>
      </c>
      <c r="C15" s="1475"/>
      <c r="D15" s="391">
        <f t="shared" ref="D15:O15" si="2">D13-D14</f>
        <v>113.4</v>
      </c>
      <c r="E15" s="391">
        <f t="shared" si="2"/>
        <v>248.5</v>
      </c>
      <c r="F15" s="391">
        <f t="shared" si="2"/>
        <v>0</v>
      </c>
      <c r="G15" s="391">
        <f t="shared" si="2"/>
        <v>156.10000000000002</v>
      </c>
      <c r="H15" s="391">
        <f t="shared" si="2"/>
        <v>0</v>
      </c>
      <c r="I15" s="391">
        <f t="shared" si="2"/>
        <v>449.4</v>
      </c>
      <c r="J15" s="391">
        <f t="shared" si="2"/>
        <v>0</v>
      </c>
      <c r="K15" s="391">
        <f t="shared" si="2"/>
        <v>6.3000000000000007</v>
      </c>
      <c r="L15" s="391">
        <f t="shared" si="2"/>
        <v>0</v>
      </c>
      <c r="M15" s="391">
        <f t="shared" si="2"/>
        <v>0</v>
      </c>
      <c r="N15" s="391">
        <f t="shared" si="2"/>
        <v>0</v>
      </c>
      <c r="O15" s="391">
        <f t="shared" si="2"/>
        <v>0</v>
      </c>
      <c r="P15" s="1491">
        <f t="shared" si="1"/>
        <v>973.69999999999993</v>
      </c>
      <c r="Q15" s="685"/>
    </row>
    <row r="16" spans="1:24" ht="15" customHeight="1">
      <c r="B16" s="1391" t="s">
        <v>208</v>
      </c>
      <c r="C16" s="1475"/>
      <c r="D16" s="391">
        <f>'(L) Building Source Data'!V4</f>
        <v>0</v>
      </c>
      <c r="E16" s="391">
        <f>'(L) Building Source Data'!V12</f>
        <v>0</v>
      </c>
      <c r="F16" s="391">
        <f>'(L) Building Source Data'!V20</f>
        <v>0</v>
      </c>
      <c r="G16" s="391">
        <f>'(L) Building Source Data'!V28</f>
        <v>0</v>
      </c>
      <c r="H16" s="391">
        <f>'(L) Building Source Data'!V36</f>
        <v>0</v>
      </c>
      <c r="I16" s="391">
        <f>'(L) Building Source Data'!V44</f>
        <v>0</v>
      </c>
      <c r="J16" s="391">
        <f>'(L) Building Source Data'!$V52*0.5</f>
        <v>32677.5</v>
      </c>
      <c r="K16" s="391">
        <f>'(L) Building Source Data'!V60</f>
        <v>0</v>
      </c>
      <c r="L16" s="391">
        <f>'(L) Building Source Data'!V68*0.5</f>
        <v>2715</v>
      </c>
      <c r="M16" s="391">
        <f>'(L) Building Source Data'!V76*0.5</f>
        <v>331620</v>
      </c>
      <c r="N16" s="391">
        <f>'(L) Building Source Data'!V84*0.5</f>
        <v>175925</v>
      </c>
      <c r="O16" s="391">
        <f>'(L) Building Source Data'!V92</f>
        <v>0</v>
      </c>
      <c r="P16" s="1491">
        <f t="shared" si="1"/>
        <v>542937.5</v>
      </c>
      <c r="Q16" s="685"/>
    </row>
    <row r="17" spans="2:20" ht="15" customHeight="1">
      <c r="B17" s="1391" t="s">
        <v>209</v>
      </c>
      <c r="C17" s="1475"/>
      <c r="D17" s="391">
        <f>'(L) Building Source Data'!V5</f>
        <v>5530</v>
      </c>
      <c r="E17" s="391">
        <f>'(L) Building Source Data'!V13</f>
        <v>56930</v>
      </c>
      <c r="F17" s="391">
        <f>'(L) Building Source Data'!V21</f>
        <v>0</v>
      </c>
      <c r="G17" s="391">
        <f>'(L) Building Source Data'!V29</f>
        <v>35230</v>
      </c>
      <c r="H17" s="391">
        <f>'(L) Building Source Data'!V37</f>
        <v>19790</v>
      </c>
      <c r="I17" s="391">
        <f>'(L) Building Source Data'!V45</f>
        <v>0</v>
      </c>
      <c r="J17" s="391">
        <f>'(L) Building Source Data'!$V53</f>
        <v>0</v>
      </c>
      <c r="K17" s="391">
        <f>'(L) Building Source Data'!V61</f>
        <v>41555</v>
      </c>
      <c r="L17" s="391">
        <f>'(L) Building Source Data'!V69</f>
        <v>23585</v>
      </c>
      <c r="M17" s="391">
        <f>'(L) Building Source Data'!V77</f>
        <v>0</v>
      </c>
      <c r="N17" s="391">
        <f>'(L) Building Source Data'!V85</f>
        <v>31730</v>
      </c>
      <c r="O17" s="391">
        <f>'(L) Building Source Data'!V93</f>
        <v>118405</v>
      </c>
      <c r="P17" s="1491">
        <f t="shared" si="1"/>
        <v>332755</v>
      </c>
      <c r="Q17" s="685"/>
    </row>
    <row r="18" spans="2:20" ht="15" customHeight="1">
      <c r="B18" s="1391" t="s">
        <v>754</v>
      </c>
      <c r="C18" s="1475"/>
      <c r="D18" s="391">
        <f>'(L) Building Source Data'!V6</f>
        <v>0</v>
      </c>
      <c r="E18" s="391">
        <f>'(L) Building Source Data'!V14</f>
        <v>0</v>
      </c>
      <c r="F18" s="391">
        <f>'(L) Building Source Data'!V22</f>
        <v>253375</v>
      </c>
      <c r="G18" s="391">
        <f>'(L) Building Source Data'!V30</f>
        <v>0</v>
      </c>
      <c r="H18" s="391">
        <f>'(L) Building Source Data'!V38</f>
        <v>0</v>
      </c>
      <c r="I18" s="391">
        <f>'(L) Building Source Data'!V46</f>
        <v>0</v>
      </c>
      <c r="J18" s="391">
        <f>'(L) Building Source Data'!$V54</f>
        <v>0</v>
      </c>
      <c r="K18" s="391">
        <f>'(L) Building Source Data'!V62</f>
        <v>0</v>
      </c>
      <c r="L18" s="391">
        <f>'(L) Building Source Data'!V70</f>
        <v>0</v>
      </c>
      <c r="M18" s="391">
        <f>'(L) Building Source Data'!V78</f>
        <v>0</v>
      </c>
      <c r="N18" s="391">
        <f>'(L) Building Source Data'!V86</f>
        <v>0</v>
      </c>
      <c r="O18" s="391">
        <f>'(L) Building Source Data'!V94</f>
        <v>513520</v>
      </c>
      <c r="P18" s="1491">
        <f t="shared" si="1"/>
        <v>766895</v>
      </c>
      <c r="Q18" s="685"/>
    </row>
    <row r="19" spans="2:20" ht="15" hidden="1" customHeight="1">
      <c r="B19" s="1391" t="s">
        <v>211</v>
      </c>
      <c r="C19" s="1475"/>
      <c r="D19" s="391">
        <f t="shared" ref="D19:O19" si="3">ROUNDUP(D13*0.62+D16/1000*2,0)</f>
        <v>101</v>
      </c>
      <c r="E19" s="391">
        <f t="shared" si="3"/>
        <v>221</v>
      </c>
      <c r="F19" s="391">
        <f t="shared" si="3"/>
        <v>0</v>
      </c>
      <c r="G19" s="391">
        <f t="shared" si="3"/>
        <v>139</v>
      </c>
      <c r="H19" s="391">
        <f t="shared" si="3"/>
        <v>0</v>
      </c>
      <c r="I19" s="391">
        <f t="shared" si="3"/>
        <v>399</v>
      </c>
      <c r="J19" s="391">
        <f t="shared" si="3"/>
        <v>66</v>
      </c>
      <c r="K19" s="391">
        <f t="shared" si="3"/>
        <v>6</v>
      </c>
      <c r="L19" s="391">
        <f t="shared" si="3"/>
        <v>6</v>
      </c>
      <c r="M19" s="391">
        <f t="shared" si="3"/>
        <v>664</v>
      </c>
      <c r="N19" s="391">
        <f t="shared" si="3"/>
        <v>352</v>
      </c>
      <c r="O19" s="391">
        <f t="shared" si="3"/>
        <v>0</v>
      </c>
      <c r="P19" s="1492">
        <f t="shared" si="1"/>
        <v>1954</v>
      </c>
      <c r="Q19" s="685"/>
    </row>
    <row r="20" spans="2:20" ht="13">
      <c r="B20" s="1391" t="s">
        <v>755</v>
      </c>
      <c r="C20" s="1475"/>
      <c r="D20" s="390">
        <f>D18/350</f>
        <v>0</v>
      </c>
      <c r="E20" s="390">
        <f t="shared" ref="E20:O20" si="4">E18/350</f>
        <v>0</v>
      </c>
      <c r="F20" s="390">
        <f t="shared" si="4"/>
        <v>723.92857142857144</v>
      </c>
      <c r="G20" s="390">
        <f t="shared" si="4"/>
        <v>0</v>
      </c>
      <c r="H20" s="390">
        <f t="shared" si="4"/>
        <v>0</v>
      </c>
      <c r="I20" s="390">
        <f t="shared" si="4"/>
        <v>0</v>
      </c>
      <c r="J20" s="390">
        <f t="shared" si="4"/>
        <v>0</v>
      </c>
      <c r="K20" s="390">
        <f t="shared" si="4"/>
        <v>0</v>
      </c>
      <c r="L20" s="390">
        <f t="shared" si="4"/>
        <v>0</v>
      </c>
      <c r="M20" s="390">
        <f t="shared" si="4"/>
        <v>0</v>
      </c>
      <c r="N20" s="390">
        <f t="shared" si="4"/>
        <v>0</v>
      </c>
      <c r="O20" s="390">
        <f t="shared" si="4"/>
        <v>1467.2</v>
      </c>
      <c r="P20" s="1491">
        <f>SUM(D20:O20)-800</f>
        <v>1391.1285714285714</v>
      </c>
      <c r="Q20" s="1393">
        <v>800</v>
      </c>
    </row>
    <row r="21" spans="2:20" ht="15" customHeight="1">
      <c r="B21" s="1391" t="s">
        <v>765</v>
      </c>
      <c r="C21" s="1475"/>
      <c r="D21" s="391">
        <f>D12/$P$12*('Phase I - CF MF Market Rental'!$G$21+'Phase I - CF Affordable Rental'!$G$20)</f>
        <v>104.23850619397602</v>
      </c>
      <c r="E21" s="391">
        <f>E12/$P$12*('Phase I - CF MF Market Rental'!$G$21+'Phase I - CF Affordable Rental'!$G$20)</f>
        <v>227.82581944736276</v>
      </c>
      <c r="F21" s="391">
        <f>F12/$P$12*('Phase I - CF MF Market Rental'!$G$21+'Phase I - CF Affordable Rental'!$G$20)</f>
        <v>0</v>
      </c>
      <c r="G21" s="391">
        <f>G12/$P$12*('Phase I - CF MF Market Rental'!$G$21+'Phase I - CF Affordable Rental'!$G$20)</f>
        <v>143.17047069059552</v>
      </c>
      <c r="H21" s="391">
        <f>H12/$P$12*('Phase I - CF MF Market Rental'!$G$21+'Phase I - CF Affordable Rental'!$G$20)</f>
        <v>0</v>
      </c>
      <c r="I21" s="391">
        <f>I12/$P$12*('Phase I - CF MF Market Rental'!$G$21+'Phase I - CF Affordable Rental'!$G$20)</f>
        <v>411.28491303552994</v>
      </c>
      <c r="J21" s="391">
        <f>J12/$P$12*('Phase I - CF MF Market Rental'!$G$21+'Phase I - CF Affordable Rental'!$G$20)</f>
        <v>0</v>
      </c>
      <c r="K21" s="391">
        <f>K12/$P$12*('Phase I - CF MF Market Rental'!$G$21+'Phase I - CF Affordable Rental'!$G$20)</f>
        <v>6.3802906325357638</v>
      </c>
      <c r="L21" s="391">
        <f>L12/$P$12*('Phase I - CF MF Market Rental'!$G$21+'Phase I - CF Affordable Rental'!$G$20)</f>
        <v>0</v>
      </c>
      <c r="M21" s="391">
        <f>0.1*M19</f>
        <v>66.400000000000006</v>
      </c>
      <c r="N21" s="391">
        <f>0.1*N19</f>
        <v>35.200000000000003</v>
      </c>
      <c r="O21" s="391">
        <f>O12/$P$12*('Phase I - CF MF Market Rental'!$G$21+'Phase I - CF Affordable Rental'!$G$20)</f>
        <v>0</v>
      </c>
      <c r="P21" s="1491">
        <f>SUM(D21:O21)</f>
        <v>994.5</v>
      </c>
      <c r="Q21" s="685"/>
    </row>
    <row r="22" spans="2:20" ht="15" customHeight="1">
      <c r="B22" s="1391"/>
      <c r="C22" s="1475"/>
      <c r="D22" s="391"/>
      <c r="E22" s="391"/>
      <c r="F22" s="391"/>
      <c r="G22" s="391"/>
      <c r="H22" s="391"/>
      <c r="I22" s="391"/>
      <c r="J22" s="391"/>
      <c r="K22" s="391"/>
      <c r="L22" s="391"/>
      <c r="M22" s="391"/>
      <c r="N22" s="391"/>
      <c r="O22" s="391"/>
      <c r="P22" s="1491"/>
      <c r="Q22" s="685"/>
    </row>
    <row r="23" spans="2:20" ht="13">
      <c r="B23" s="1391"/>
      <c r="C23" s="1475"/>
      <c r="D23" s="390"/>
      <c r="E23" s="390"/>
      <c r="F23" s="390"/>
      <c r="G23" s="390"/>
      <c r="H23" s="390"/>
      <c r="I23" s="390"/>
      <c r="J23" s="390"/>
      <c r="K23" s="390"/>
      <c r="L23" s="390"/>
      <c r="M23" s="390"/>
      <c r="N23" s="390"/>
      <c r="O23" s="390"/>
      <c r="P23" s="1492"/>
      <c r="Q23" s="1392"/>
      <c r="R23" s="476"/>
    </row>
    <row r="24" spans="2:20" ht="15" customHeight="1">
      <c r="B24" s="1394" t="s">
        <v>213</v>
      </c>
      <c r="C24" s="1475"/>
      <c r="D24" s="391"/>
      <c r="E24" s="391"/>
      <c r="F24" s="391"/>
      <c r="G24" s="391"/>
      <c r="H24" s="391"/>
      <c r="I24" s="391"/>
      <c r="J24" s="391"/>
      <c r="K24" s="391"/>
      <c r="L24" s="391"/>
      <c r="M24" s="391"/>
      <c r="N24" s="391"/>
      <c r="O24" s="391"/>
      <c r="P24" s="1491"/>
      <c r="Q24" s="1392"/>
    </row>
    <row r="25" spans="2:20" ht="15" customHeight="1">
      <c r="B25" s="1391" t="s">
        <v>761</v>
      </c>
      <c r="C25" s="1475"/>
      <c r="D25" s="391">
        <f>SUM(D12*'Area Matrix'!$D$27,' Building Summary'!D16*'Area Matrix'!$D$29,'Area Matrix'!$D$30*' Building Summary'!D17)</f>
        <v>27454200</v>
      </c>
      <c r="E25" s="391">
        <f>SUM(E12*'Area Matrix'!$D$27,' Building Summary'!E16*'Area Matrix'!$D$29,'Area Matrix'!$D$30*' Building Summary'!E17,E18*'Area Matrix'!$D$31)</f>
        <v>66730991</v>
      </c>
      <c r="F25" s="391">
        <f>SUM(F12*'Area Matrix'!$D$27,' Building Summary'!F16*'Area Matrix'!$D$29,'Area Matrix'!$D$30*' Building Summary'!F17,F18*'Area Matrix'!$D$31)</f>
        <v>14189000</v>
      </c>
      <c r="G25" s="391">
        <f>SUM(G12*'Area Matrix'!$D$27,' Building Summary'!G16*'Area Matrix'!$D$29,'Area Matrix'!$D$30*' Building Summary'!G17,G18*'Area Matrix'!$D$31)</f>
        <v>41853240</v>
      </c>
      <c r="H25" s="391">
        <f>SUM(H12*'Area Matrix'!$D$27,' Building Summary'!H16*'Area Matrix'!$D$29,'Area Matrix'!$D$30*' Building Summary'!H17,H18*'Area Matrix'!$D$31)</f>
        <v>2968500</v>
      </c>
      <c r="I25" s="391">
        <f>SUM(I12*'Area Matrix'!$D$27,' Building Summary'!I16*'Area Matrix'!$D$29,'Area Matrix'!$D$30*' Building Summary'!I17,I18*'Area Matrix'!$D$31)</f>
        <v>105050790</v>
      </c>
      <c r="J25" s="391">
        <f>SUM(J12*'Area Matrix'!$D$27,' Building Summary'!J16*'Area Matrix'!$D$29,'Area Matrix'!$D$30*' Building Summary'!J17,J18*'Area Matrix'!$D$31)</f>
        <v>5881950</v>
      </c>
      <c r="K25" s="391">
        <f>SUM(K12*'Area Matrix'!$D$27,' Building Summary'!K16*'Area Matrix'!$D$29,'Area Matrix'!$D$30*' Building Summary'!K17,K18*'Area Matrix'!$D$31)</f>
        <v>7862910</v>
      </c>
      <c r="L25" s="391">
        <f>SUM(L12*'Area Matrix'!$D$27,' Building Summary'!L16*'Area Matrix'!$D$29,'Area Matrix'!$D$30*' Building Summary'!L17,L18*'Area Matrix'!$D$31)</f>
        <v>4026450</v>
      </c>
      <c r="M25" s="391">
        <f>SUM(M12*'Area Matrix'!$D$27,' Building Summary'!M16*'Area Matrix'!$D$29,'Area Matrix'!$D$30*' Building Summary'!M17,M18*'Area Matrix'!$D$31)</f>
        <v>59691600</v>
      </c>
      <c r="N25" s="391">
        <f>SUM(N12*'Area Matrix'!$D$27,' Building Summary'!N16*'Area Matrix'!$D$29,'Area Matrix'!$D$30*' Building Summary'!N17,N18*'Area Matrix'!$D$31)</f>
        <v>36426000</v>
      </c>
      <c r="O25" s="391">
        <f>SUM(O12*'Area Matrix'!$D$27,' Building Summary'!O16*'Area Matrix'!$D$29,'Area Matrix'!$D$30*' Building Summary'!O17,O18*'Area Matrix'!$D$31)</f>
        <v>46517870</v>
      </c>
      <c r="P25" s="1491"/>
      <c r="Q25" s="1392"/>
    </row>
    <row r="26" spans="2:20" ht="15" customHeight="1">
      <c r="B26" s="1391" t="s">
        <v>55</v>
      </c>
      <c r="C26" s="1475"/>
      <c r="D26" s="392">
        <f ca="1">' Building Summary'!D10/SUM(' Building Summary'!$D$10:$O$10)*'Development Summary'!$H$48</f>
        <v>4333111.9114943482</v>
      </c>
      <c r="E26" s="392">
        <f ca="1">' Building Summary'!E10/SUM(' Building Summary'!$D$10:$O$10)*'Development Summary'!$H$48</f>
        <v>10689330.210468499</v>
      </c>
      <c r="F26" s="392">
        <f ca="1">' Building Summary'!F10/SUM(' Building Summary'!$D$10:$O$10)*'Development Summary'!$H$48</f>
        <v>6886421.818822558</v>
      </c>
      <c r="G26" s="392">
        <f ca="1">' Building Summary'!G10/SUM(' Building Summary'!$D$10:$O$10)*'Development Summary'!$H$48</f>
        <v>6702557.413872052</v>
      </c>
      <c r="H26" s="392">
        <f ca="1">' Building Summary'!H10/SUM(' Building Summary'!$D$10:$O$10)*'Development Summary'!$H$48</f>
        <v>537867.93406807468</v>
      </c>
      <c r="I26" s="392">
        <f ca="1">' Building Summary'!I10/SUM(' Building Summary'!$D$10:$O$10)*'Development Summary'!$H$48</f>
        <v>16503766.831943253</v>
      </c>
      <c r="J26" s="392">
        <f ca="1">' Building Summary'!J10/SUM(' Building Summary'!$D$10:$O$10)*'Development Summary'!$H$48</f>
        <v>888134.38178420975</v>
      </c>
      <c r="K26" s="392">
        <f ca="1">' Building Summary'!K10/SUM(' Building Summary'!$D$10:$O$10)*'Development Summary'!$H$48</f>
        <v>1385437.995913093</v>
      </c>
      <c r="L26" s="392">
        <f ca="1">' Building Summary'!L10/SUM(' Building Summary'!$D$10:$O$10)*'Development Summary'!$H$48</f>
        <v>714801.75169228727</v>
      </c>
      <c r="M26" s="392">
        <f ca="1">' Building Summary'!M10/SUM(' Building Summary'!$D$10:$O$10)*'Development Summary'!$H$48</f>
        <v>9013024.9770416841</v>
      </c>
      <c r="N26" s="392">
        <f ca="1">' Building Summary'!N10/SUM(' Building Summary'!$D$10:$O$10)*'Development Summary'!$H$48</f>
        <v>5643808.2793787792</v>
      </c>
      <c r="O26" s="392">
        <f ca="1">' Building Summary'!O10/SUM(' Building Summary'!$D$10:$O$10)*'Development Summary'!$H$48</f>
        <v>17174946.651640631</v>
      </c>
      <c r="P26" s="1493"/>
      <c r="Q26" s="1395"/>
      <c r="R26" s="385"/>
      <c r="S26" s="386"/>
      <c r="T26" s="386"/>
    </row>
    <row r="27" spans="2:20" ht="13">
      <c r="B27" s="1391" t="s">
        <v>756</v>
      </c>
      <c r="C27" s="1475"/>
      <c r="D27" s="392">
        <f ca="1">D14/SUM($D$14:$O$14)*('Development Summary'!$H$49+'Development Summary'!$H$53)</f>
        <v>4297490.9748424236</v>
      </c>
      <c r="E27" s="392">
        <f ca="1">E14/SUM($D$14:$O$14)*('Development Summary'!$H$49+'Development Summary'!$H$53)</f>
        <v>9417341.3337596301</v>
      </c>
      <c r="F27" s="392">
        <f ca="1">F14/SUM($D$14:$O$14)*('Development Summary'!$H$49+'Development Summary'!$H$53)</f>
        <v>0</v>
      </c>
      <c r="G27" s="392">
        <f ca="1">G14/SUM($D$14:$O$14)*('Development Summary'!$H$49+'Development Summary'!$H$53)</f>
        <v>5915682.0209250627</v>
      </c>
      <c r="H27" s="392">
        <f ca="1">H14/SUM($D$14:$O$14)*('Development Summary'!$H$49+'Development Summary'!$H$53)</f>
        <v>0</v>
      </c>
      <c r="I27" s="392">
        <f ca="1">I14/SUM($D$14:$O$14)*('Development Summary'!$H$49+'Development Summary'!$H$53)</f>
        <v>17030797.566968121</v>
      </c>
      <c r="J27" s="392">
        <f ca="1">J14/SUM($D$14:$O$14)*('Development Summary'!$H$49+'Development Summary'!$H$53)</f>
        <v>0</v>
      </c>
      <c r="K27" s="392">
        <f ca="1">K14/SUM($D$14:$O$14)*('Development Summary'!$H$49+'Development Summary'!$H$53)</f>
        <v>238749.49860235682</v>
      </c>
      <c r="L27" s="392">
        <f ca="1">L14/SUM($D$14:$O$14)*('Development Summary'!$H$49+'Development Summary'!$H$53)</f>
        <v>0</v>
      </c>
      <c r="M27" s="392">
        <f ca="1">M14/SUM($D$14:$O$14)*('Development Summary'!$H$49+'Development Summary'!$H$53)</f>
        <v>0</v>
      </c>
      <c r="N27" s="392">
        <f ca="1">N14/SUM($D$14:$O$14)*('Development Summary'!$H$49+'Development Summary'!$H$53)</f>
        <v>0</v>
      </c>
      <c r="O27" s="392">
        <f ca="1">O14/SUM($D$14:$O$14)*('Development Summary'!$H$49+'Development Summary'!$H$53)</f>
        <v>0</v>
      </c>
      <c r="P27" s="1493"/>
      <c r="Q27" s="1395"/>
      <c r="R27" s="385"/>
      <c r="S27" s="386"/>
      <c r="T27" s="386"/>
    </row>
    <row r="28" spans="2:20" ht="13">
      <c r="B28" s="1396" t="s">
        <v>201</v>
      </c>
      <c r="C28" s="1475"/>
      <c r="D28" s="392">
        <f ca="1">D10/SUM($D$10:$O$10)*'Development Summary'!$H$50</f>
        <v>3402527.5491164294</v>
      </c>
      <c r="E28" s="392">
        <f ca="1">E10/SUM($D$10:$O$10)*'Development Summary'!$H$50</f>
        <v>8393676.707550928</v>
      </c>
      <c r="F28" s="392">
        <f ca="1">F10/SUM($D$10:$O$10)*'Development Summary'!$H$50</f>
        <v>5407485.5281777289</v>
      </c>
      <c r="G28" s="392">
        <f ca="1">G10/SUM($D$10:$O$10)*'Development Summary'!$H$50</f>
        <v>5263108.0655309707</v>
      </c>
      <c r="H28" s="392">
        <f ca="1">H10/SUM($D$10:$O$10)*'Development Summary'!$H$50</f>
        <v>422354.76508194272</v>
      </c>
      <c r="I28" s="392">
        <f ca="1">I10/SUM($D$10:$O$10)*'Development Summary'!$H$50</f>
        <v>12959397.877751799</v>
      </c>
      <c r="J28" s="392">
        <f ca="1">J10/SUM($D$10:$O$10)*'Development Summary'!$H$50</f>
        <v>697397.56624381931</v>
      </c>
      <c r="K28" s="392">
        <f ca="1">K10/SUM($D$10:$O$10)*'Development Summary'!$H$50</f>
        <v>1087899.653868218</v>
      </c>
      <c r="L28" s="392">
        <f ca="1">L10/SUM($D$10:$O$10)*'Development Summary'!$H$50</f>
        <v>561290.06173092953</v>
      </c>
      <c r="M28" s="392">
        <f ca="1">M10/SUM($D$10:$O$10)*'Development Summary'!$H$50</f>
        <v>7077376.8163958499</v>
      </c>
      <c r="N28" s="392">
        <f ca="1">N10/SUM($D$10:$O$10)*'Development Summary'!$H$50</f>
        <v>4431737.1775184851</v>
      </c>
      <c r="O28" s="392">
        <f ca="1">O10/SUM($D$10:$O$10)*'Development Summary'!$H$50</f>
        <v>13486434.306437932</v>
      </c>
      <c r="P28" s="1493"/>
      <c r="Q28" s="1395"/>
      <c r="R28" s="385"/>
      <c r="S28" s="386"/>
      <c r="T28" s="386"/>
    </row>
    <row r="29" spans="2:20" ht="13">
      <c r="B29" s="1396" t="s">
        <v>711</v>
      </c>
      <c r="C29" s="1475"/>
      <c r="D29" s="392">
        <f>D10/SUM($D$10:$O$10)*'Development Summary'!$H$51</f>
        <v>709163.35068272753</v>
      </c>
      <c r="E29" s="392">
        <f>E10/SUM($D$10:$O$10)*'Development Summary'!$H$51</f>
        <v>1749431.2132814699</v>
      </c>
      <c r="F29" s="392">
        <f>F10/SUM($D$10:$O$10)*'Development Summary'!$H$51</f>
        <v>1127041.7360549213</v>
      </c>
      <c r="G29" s="392">
        <f>G10/SUM($D$10:$O$10)*'Development Summary'!$H$51</f>
        <v>1096950.222115458</v>
      </c>
      <c r="H29" s="392">
        <f>H10/SUM($D$10:$O$10)*'Development Summary'!$H$51</f>
        <v>88028.242551660151</v>
      </c>
      <c r="I29" s="392">
        <f>I10/SUM($D$10:$O$10)*'Development Summary'!$H$51</f>
        <v>2701030.3044287316</v>
      </c>
      <c r="J29" s="392">
        <f>J10/SUM($D$10:$O$10)*'Development Summary'!$H$51</f>
        <v>145353.35502687594</v>
      </c>
      <c r="K29" s="392">
        <f>K10/SUM($D$10:$O$10)*'Development Summary'!$H$51</f>
        <v>226742.78241894275</v>
      </c>
      <c r="L29" s="392">
        <f>L10/SUM($D$10:$O$10)*'Development Summary'!$H$51</f>
        <v>116985.48656435889</v>
      </c>
      <c r="M29" s="392">
        <f>M10/SUM($D$10:$O$10)*'Development Summary'!$H$51</f>
        <v>1475084.6788772887</v>
      </c>
      <c r="N29" s="392">
        <f>N10/SUM($D$10:$O$10)*'Development Summary'!$H$51</f>
        <v>923673.81036205101</v>
      </c>
      <c r="O29" s="392">
        <f>O10/SUM($D$10:$O$10)*'Development Summary'!$H$51</f>
        <v>2810876.5626305128</v>
      </c>
      <c r="P29" s="1493"/>
      <c r="Q29" s="1395"/>
      <c r="R29" s="385"/>
      <c r="S29" s="386"/>
      <c r="T29" s="386"/>
    </row>
    <row r="30" spans="2:20" ht="13">
      <c r="B30" s="1391" t="s">
        <v>499</v>
      </c>
      <c r="C30" s="1475"/>
      <c r="D30" s="391"/>
      <c r="E30" s="391"/>
      <c r="F30" s="391"/>
      <c r="G30" s="391"/>
      <c r="H30" s="391"/>
      <c r="I30" s="391"/>
      <c r="J30" s="391"/>
      <c r="K30" s="391">
        <f>'Phase I - Summary'!G28</f>
        <v>325873.80000000005</v>
      </c>
      <c r="L30" s="391"/>
      <c r="M30" s="391"/>
      <c r="N30" s="391"/>
      <c r="O30" s="391"/>
      <c r="P30" s="1494"/>
      <c r="Q30" s="1395"/>
      <c r="R30" s="385"/>
      <c r="S30" s="386"/>
      <c r="T30" s="386"/>
    </row>
    <row r="31" spans="2:20" ht="13">
      <c r="B31" s="1391" t="s">
        <v>757</v>
      </c>
      <c r="C31" s="1475"/>
      <c r="D31" s="391">
        <f>D10/$P$10*('Development Summary'!$H$54+'Development Summary'!$H$55)</f>
        <v>1346134.9134017217</v>
      </c>
      <c r="E31" s="391">
        <f>E10/$P$10*('Development Summary'!$H$54+'Development Summary'!$H$55)</f>
        <v>3320772.8974230508</v>
      </c>
      <c r="F31" s="391">
        <f>F10/$P$10*('Development Summary'!$H$54+'Development Summary'!$H$55)</f>
        <v>2139352.278010169</v>
      </c>
      <c r="G31" s="391">
        <f>G10/$P$10*('Development Summary'!$H$54+'Development Summary'!$H$55)</f>
        <v>2082232.5220723741</v>
      </c>
      <c r="H31" s="391">
        <f>H10/$P$10*('Development Summary'!$H$54+'Development Summary'!$H$55)</f>
        <v>167095.33924744447</v>
      </c>
      <c r="I31" s="391">
        <f>I10/$P$10*('Development Summary'!$H$54+'Development Summary'!$H$55)</f>
        <v>5127099.6892989241</v>
      </c>
      <c r="J31" s="391">
        <f>J10/$P$10*('Development Summary'!$H$54+'Development Summary'!$H$55)</f>
        <v>275909.95190795179</v>
      </c>
      <c r="K31" s="391">
        <f>K10/$P$10*('Development Summary'!$H$54+'Development Summary'!$H$55)</f>
        <v>430403.48247288947</v>
      </c>
      <c r="L31" s="391">
        <f>L10/$P$10*('Development Summary'!$H$54+'Development Summary'!$H$55)</f>
        <v>222062.02234501211</v>
      </c>
      <c r="M31" s="391">
        <f>M10/$P$10*('Development Summary'!$H$54+'Development Summary'!$H$55)</f>
        <v>2800007.9030438373</v>
      </c>
      <c r="N31" s="391">
        <f>N10/$P$10*('Development Summary'!$H$54+'Development Summary'!$H$55)</f>
        <v>1753318.9828917675</v>
      </c>
      <c r="O31" s="391">
        <f>O10/$P$10*('Development Summary'!$H$54+'Development Summary'!$H$55)</f>
        <v>5335610.0178848589</v>
      </c>
      <c r="P31" s="1494"/>
      <c r="Q31" s="1395"/>
      <c r="R31" s="385"/>
      <c r="S31" s="386"/>
      <c r="T31" s="386"/>
    </row>
    <row r="32" spans="2:20" ht="14" thickBot="1">
      <c r="B32" s="1397" t="s">
        <v>758</v>
      </c>
      <c r="C32" s="1476"/>
      <c r="D32" s="1398"/>
      <c r="E32" s="1398"/>
      <c r="F32" s="1398"/>
      <c r="G32" s="1398"/>
      <c r="H32" s="1398"/>
      <c r="I32" s="1398"/>
      <c r="J32" s="1398"/>
      <c r="K32" s="1398"/>
      <c r="L32" s="1398"/>
      <c r="M32" s="1398">
        <f>'Development Summary'!$H$56*0.3</f>
        <v>300000</v>
      </c>
      <c r="N32" s="1398">
        <f>'Development Summary'!$H$56*0.7</f>
        <v>700000</v>
      </c>
      <c r="O32" s="1398"/>
      <c r="P32" s="1495"/>
      <c r="Q32" s="1399"/>
      <c r="R32" s="385"/>
      <c r="S32" s="386"/>
      <c r="T32" s="386"/>
    </row>
    <row r="33" spans="2:20" ht="13">
      <c r="B33" s="390"/>
      <c r="C33" s="390"/>
      <c r="D33" s="391"/>
      <c r="E33" s="391"/>
      <c r="F33" s="391"/>
      <c r="G33" s="391"/>
      <c r="H33" s="391"/>
      <c r="I33" s="391"/>
      <c r="J33" s="391"/>
      <c r="K33" s="391"/>
      <c r="L33" s="391"/>
      <c r="M33" s="391"/>
      <c r="N33" s="391"/>
      <c r="O33" s="391"/>
      <c r="P33" s="391"/>
      <c r="Q33" s="391"/>
      <c r="R33" s="385"/>
      <c r="S33" s="386"/>
      <c r="T33" s="386"/>
    </row>
    <row r="34" spans="2:20" ht="13">
      <c r="B34" s="413" t="s">
        <v>133</v>
      </c>
      <c r="C34" s="413"/>
      <c r="D34" s="414">
        <f t="shared" ref="D34:O34" si="5">D10-SUM(D12,D16:D18)</f>
        <v>0</v>
      </c>
      <c r="E34" s="414">
        <f t="shared" si="5"/>
        <v>0</v>
      </c>
      <c r="F34" s="414">
        <f t="shared" si="5"/>
        <v>0</v>
      </c>
      <c r="G34" s="414">
        <f t="shared" si="5"/>
        <v>0</v>
      </c>
      <c r="H34" s="414">
        <f t="shared" si="5"/>
        <v>0</v>
      </c>
      <c r="I34" s="414">
        <f t="shared" si="5"/>
        <v>0</v>
      </c>
      <c r="J34" s="414">
        <f t="shared" si="5"/>
        <v>0</v>
      </c>
      <c r="K34" s="414">
        <f t="shared" si="5"/>
        <v>0</v>
      </c>
      <c r="L34" s="414">
        <f t="shared" si="5"/>
        <v>0</v>
      </c>
      <c r="M34" s="414">
        <f t="shared" si="5"/>
        <v>0</v>
      </c>
      <c r="N34" s="414">
        <f t="shared" si="5"/>
        <v>0</v>
      </c>
      <c r="O34" s="414">
        <f t="shared" si="5"/>
        <v>0</v>
      </c>
      <c r="P34" s="391"/>
      <c r="Q34" s="391"/>
      <c r="R34" s="385"/>
      <c r="S34" s="386"/>
      <c r="T34" s="386"/>
    </row>
    <row r="35" spans="2:20" ht="13">
      <c r="B35" s="390"/>
      <c r="C35" s="390"/>
      <c r="D35" s="391"/>
      <c r="E35" s="391"/>
      <c r="F35" s="391"/>
      <c r="G35" s="391"/>
      <c r="H35" s="391"/>
      <c r="I35" s="393"/>
      <c r="J35" s="393"/>
      <c r="K35" s="393"/>
      <c r="L35" s="390"/>
      <c r="M35" s="390"/>
      <c r="N35" s="391"/>
      <c r="O35" s="391"/>
      <c r="P35" s="391"/>
      <c r="Q35" s="391"/>
      <c r="R35" s="385"/>
      <c r="S35" s="386"/>
      <c r="T35" s="386"/>
    </row>
    <row r="36" spans="2:20" ht="13">
      <c r="B36" s="390"/>
      <c r="C36" s="390"/>
      <c r="D36" s="391"/>
      <c r="E36" s="391"/>
      <c r="F36" s="391"/>
      <c r="G36" s="391"/>
      <c r="H36" s="391"/>
      <c r="I36" s="393"/>
      <c r="J36" s="393"/>
      <c r="K36" s="393"/>
      <c r="L36" s="390"/>
      <c r="M36" s="390"/>
      <c r="N36" s="391"/>
      <c r="O36" s="391"/>
      <c r="P36" s="391"/>
      <c r="Q36" s="391"/>
      <c r="R36" s="385"/>
      <c r="S36" s="386"/>
      <c r="T36" s="386"/>
    </row>
    <row r="37" spans="2:20" ht="13">
      <c r="B37" s="390"/>
      <c r="C37" s="390"/>
      <c r="D37" s="391"/>
      <c r="E37" s="391"/>
      <c r="F37" s="391"/>
      <c r="G37" s="391"/>
      <c r="H37" s="391"/>
      <c r="I37" s="393"/>
      <c r="J37" s="393"/>
      <c r="K37" s="393"/>
      <c r="L37" s="390"/>
      <c r="M37" s="390"/>
      <c r="N37" s="391"/>
      <c r="O37" s="391"/>
      <c r="P37" s="391"/>
      <c r="Q37" s="391"/>
      <c r="R37" s="385"/>
      <c r="S37" s="386"/>
      <c r="T37" s="386"/>
    </row>
    <row r="38" spans="2:20" ht="13">
      <c r="B38" s="390"/>
      <c r="C38" s="390"/>
      <c r="D38" s="391"/>
      <c r="E38" s="391"/>
      <c r="F38" s="391"/>
      <c r="G38" s="391"/>
      <c r="H38" s="391"/>
      <c r="I38" s="393"/>
      <c r="J38" s="393"/>
      <c r="K38" s="393"/>
      <c r="L38" s="390"/>
      <c r="M38" s="390"/>
      <c r="N38" s="391"/>
      <c r="O38" s="391"/>
      <c r="P38" s="391"/>
      <c r="Q38" s="391"/>
      <c r="R38" s="385"/>
      <c r="S38" s="386"/>
      <c r="T38" s="386"/>
    </row>
    <row r="39" spans="2:20" ht="13">
      <c r="B39" s="390"/>
      <c r="C39" s="390"/>
      <c r="D39" s="391"/>
      <c r="E39" s="391"/>
      <c r="F39" s="391"/>
      <c r="G39" s="391"/>
      <c r="H39" s="391"/>
      <c r="I39" s="393"/>
      <c r="J39" s="393"/>
      <c r="K39" s="393"/>
      <c r="L39" s="390"/>
      <c r="M39" s="390"/>
      <c r="N39" s="391"/>
      <c r="O39" s="391"/>
      <c r="P39" s="391"/>
      <c r="Q39" s="391"/>
      <c r="R39" s="385"/>
      <c r="S39" s="386"/>
      <c r="T39" s="386"/>
    </row>
    <row r="40" spans="2:20" ht="13">
      <c r="B40" s="390"/>
      <c r="C40" s="390"/>
      <c r="D40" s="391"/>
      <c r="E40" s="391"/>
      <c r="F40" s="391"/>
      <c r="G40" s="391"/>
      <c r="H40" s="391"/>
      <c r="I40" s="393"/>
      <c r="J40" s="393"/>
      <c r="K40" s="393"/>
      <c r="L40" s="390"/>
      <c r="M40" s="390"/>
      <c r="N40" s="391"/>
      <c r="O40" s="391"/>
      <c r="P40" s="391"/>
      <c r="Q40" s="391"/>
      <c r="R40" s="385"/>
      <c r="S40" s="386"/>
      <c r="T40" s="386"/>
    </row>
    <row r="41" spans="2:20" ht="13">
      <c r="B41" s="390"/>
      <c r="C41" s="390"/>
      <c r="D41" s="391"/>
      <c r="E41" s="391"/>
      <c r="F41" s="391"/>
      <c r="G41" s="391"/>
      <c r="H41" s="391"/>
      <c r="I41" s="393"/>
      <c r="J41" s="393"/>
      <c r="K41" s="393"/>
      <c r="L41" s="390"/>
      <c r="M41" s="390"/>
      <c r="N41" s="391"/>
      <c r="O41" s="391"/>
      <c r="P41" s="391"/>
      <c r="Q41" s="391"/>
      <c r="R41" s="385"/>
      <c r="S41" s="386"/>
      <c r="T41" s="386"/>
    </row>
    <row r="42" spans="2:20" ht="13">
      <c r="B42" s="390"/>
      <c r="C42" s="390"/>
      <c r="D42" s="391"/>
      <c r="E42" s="391"/>
      <c r="F42" s="391"/>
      <c r="G42" s="391"/>
      <c r="H42" s="391"/>
      <c r="I42" s="393"/>
      <c r="J42" s="393"/>
      <c r="K42" s="393"/>
      <c r="L42" s="390"/>
      <c r="M42" s="390"/>
      <c r="N42" s="391"/>
      <c r="O42" s="391"/>
      <c r="P42" s="391"/>
      <c r="Q42" s="391"/>
      <c r="R42" s="385"/>
      <c r="S42" s="386"/>
      <c r="T42" s="386"/>
    </row>
    <row r="43" spans="2:20" ht="14" thickBot="1">
      <c r="B43" s="390"/>
      <c r="C43" s="390"/>
      <c r="D43" s="391"/>
      <c r="E43" s="391"/>
      <c r="F43" s="391"/>
      <c r="G43" s="391"/>
      <c r="H43" s="391"/>
      <c r="I43" s="393"/>
      <c r="J43" s="393"/>
      <c r="K43" s="393"/>
      <c r="L43" s="390"/>
      <c r="M43" s="390"/>
      <c r="N43" s="391"/>
      <c r="O43" s="391"/>
      <c r="P43" s="391"/>
      <c r="Q43" s="391"/>
      <c r="R43" s="385"/>
      <c r="S43" s="386"/>
      <c r="T43" s="386"/>
    </row>
    <row r="44" spans="2:20" ht="13">
      <c r="B44" s="1400" t="s">
        <v>725</v>
      </c>
      <c r="C44" s="1477"/>
      <c r="D44" s="1401">
        <v>13</v>
      </c>
      <c r="E44" s="1401">
        <v>14</v>
      </c>
      <c r="F44" s="1401">
        <v>15</v>
      </c>
      <c r="G44" s="1401">
        <v>16</v>
      </c>
      <c r="H44" s="1401">
        <v>17</v>
      </c>
      <c r="I44" s="1496" t="s">
        <v>41</v>
      </c>
      <c r="J44" s="390"/>
      <c r="K44" s="390"/>
      <c r="L44" s="390"/>
      <c r="M44" s="390"/>
      <c r="N44" s="391"/>
      <c r="O44" s="391"/>
      <c r="P44" s="470"/>
      <c r="Q44" s="391"/>
      <c r="R44" s="385"/>
      <c r="S44" s="386"/>
      <c r="T44" s="386"/>
    </row>
    <row r="45" spans="2:20" ht="13">
      <c r="B45" s="1402" t="s">
        <v>216</v>
      </c>
      <c r="C45" s="1478"/>
      <c r="D45" s="512">
        <f>D47+D51+D52</f>
        <v>295330</v>
      </c>
      <c r="E45" s="512">
        <f t="shared" ref="E45:H45" si="6">E47+E51+E52</f>
        <v>171920</v>
      </c>
      <c r="F45" s="512">
        <f t="shared" si="6"/>
        <v>109410</v>
      </c>
      <c r="G45" s="512">
        <f t="shared" si="6"/>
        <v>216310</v>
      </c>
      <c r="H45" s="512">
        <f t="shared" si="6"/>
        <v>174078</v>
      </c>
      <c r="I45" s="1497">
        <f>SUM(D45:H45)</f>
        <v>967048</v>
      </c>
      <c r="J45" s="394"/>
      <c r="K45" s="395"/>
      <c r="L45" s="390"/>
      <c r="M45" s="390"/>
      <c r="N45" s="391"/>
      <c r="O45" s="391"/>
      <c r="P45" s="391"/>
      <c r="Q45" s="391"/>
      <c r="R45" s="385"/>
      <c r="S45" s="386"/>
      <c r="T45" s="386"/>
    </row>
    <row r="46" spans="2:20" ht="13">
      <c r="B46" s="1391"/>
      <c r="C46" s="1475"/>
      <c r="D46" s="391"/>
      <c r="E46" s="391"/>
      <c r="F46" s="391"/>
      <c r="G46" s="390"/>
      <c r="H46" s="390"/>
      <c r="I46" s="1498"/>
      <c r="J46" s="396"/>
      <c r="K46" s="390"/>
      <c r="L46" s="390"/>
      <c r="M46" s="390"/>
      <c r="N46" s="391"/>
      <c r="O46" s="391"/>
      <c r="P46" s="391"/>
      <c r="Q46" s="391"/>
      <c r="R46" s="385"/>
      <c r="S46" s="386"/>
      <c r="T46" s="386"/>
    </row>
    <row r="47" spans="2:20" ht="13">
      <c r="B47" s="1391" t="s">
        <v>204</v>
      </c>
      <c r="C47" s="1475"/>
      <c r="D47" s="391">
        <f>'(L) Building Source Data'!$V100</f>
        <v>271625</v>
      </c>
      <c r="E47" s="391">
        <f>'(L) Building Source Data'!$V108</f>
        <v>150430</v>
      </c>
      <c r="F47" s="391">
        <f>'(L) Building Source Data'!$V116</f>
        <v>0</v>
      </c>
      <c r="G47" s="391">
        <f>'(L) Building Source Data'!$V124</f>
        <v>0</v>
      </c>
      <c r="H47" s="391">
        <f>'(L) Building Source Data'!$V132</f>
        <v>0</v>
      </c>
      <c r="I47" s="1498">
        <f t="shared" ref="I47:I54" si="7">SUM(D47:H47)</f>
        <v>422055</v>
      </c>
      <c r="J47" s="396"/>
      <c r="K47" s="390"/>
      <c r="L47" s="390"/>
      <c r="M47" s="390"/>
      <c r="N47" s="391"/>
      <c r="O47" s="391"/>
      <c r="P47" s="391"/>
      <c r="Q47" s="391"/>
      <c r="R47" s="385"/>
      <c r="S47" s="386"/>
      <c r="T47" s="386"/>
    </row>
    <row r="48" spans="2:20" ht="13">
      <c r="B48" s="1391" t="s">
        <v>205</v>
      </c>
      <c r="C48" s="1475"/>
      <c r="D48" s="391">
        <f>ROUNDDOWN(D47/'Phase I - CF MF Market Rental'!$G$16,0)</f>
        <v>319</v>
      </c>
      <c r="E48" s="391">
        <f>ROUNDDOWN(E47/'Phase I - CF MF Market Rental'!$G$16,0)</f>
        <v>176</v>
      </c>
      <c r="F48" s="391">
        <f>ROUNDDOWN(F47/'Phase I - CF MF Market Rental'!$G$16,0)</f>
        <v>0</v>
      </c>
      <c r="G48" s="391">
        <f>ROUNDDOWN(G47/'Phase I - CF MF Market Rental'!$G$16,0)</f>
        <v>0</v>
      </c>
      <c r="H48" s="391">
        <f>ROUNDDOWN(H47/'Phase I - CF MF Market Rental'!$G$16,0)</f>
        <v>0</v>
      </c>
      <c r="I48" s="1498">
        <f t="shared" si="7"/>
        <v>495</v>
      </c>
      <c r="J48" s="396"/>
      <c r="K48" s="390"/>
      <c r="L48" s="390"/>
      <c r="M48" s="390"/>
      <c r="N48" s="391"/>
      <c r="O48" s="391"/>
      <c r="P48" s="391"/>
      <c r="Q48" s="391"/>
      <c r="R48" s="385"/>
      <c r="S48" s="386"/>
      <c r="T48" s="386"/>
    </row>
    <row r="49" spans="2:20" ht="13">
      <c r="B49" s="1391" t="s">
        <v>206</v>
      </c>
      <c r="C49" s="1475"/>
      <c r="D49" s="391">
        <f>D48*'Area Matrix'!$F$20</f>
        <v>95.7</v>
      </c>
      <c r="E49" s="391">
        <f>E48*'Area Matrix'!$F$20</f>
        <v>52.8</v>
      </c>
      <c r="F49" s="391">
        <f>F48*'Area Matrix'!$F$20</f>
        <v>0</v>
      </c>
      <c r="G49" s="391">
        <f>G48*'Area Matrix'!$F$20</f>
        <v>0</v>
      </c>
      <c r="H49" s="391">
        <f>H48*'Area Matrix'!$F$20</f>
        <v>0</v>
      </c>
      <c r="I49" s="1498">
        <f t="shared" si="7"/>
        <v>148.5</v>
      </c>
      <c r="J49" s="396"/>
      <c r="K49" s="390"/>
      <c r="L49" s="390"/>
      <c r="M49" s="390"/>
      <c r="N49" s="391"/>
      <c r="O49" s="391"/>
      <c r="P49" s="391"/>
      <c r="Q49" s="391"/>
      <c r="R49" s="385"/>
      <c r="S49" s="386"/>
      <c r="T49" s="386"/>
    </row>
    <row r="50" spans="2:20" ht="13">
      <c r="B50" s="1391" t="s">
        <v>207</v>
      </c>
      <c r="C50" s="1475"/>
      <c r="D50" s="391">
        <f t="shared" ref="D50:H50" si="8">D48-D49</f>
        <v>223.3</v>
      </c>
      <c r="E50" s="391">
        <f t="shared" si="8"/>
        <v>123.2</v>
      </c>
      <c r="F50" s="391">
        <f t="shared" si="8"/>
        <v>0</v>
      </c>
      <c r="G50" s="391">
        <f t="shared" si="8"/>
        <v>0</v>
      </c>
      <c r="H50" s="391">
        <f t="shared" si="8"/>
        <v>0</v>
      </c>
      <c r="I50" s="1498">
        <f t="shared" si="7"/>
        <v>346.5</v>
      </c>
      <c r="J50" s="396"/>
      <c r="K50" s="390"/>
      <c r="L50" s="390"/>
      <c r="M50" s="390"/>
      <c r="N50" s="391"/>
      <c r="O50" s="391"/>
      <c r="P50" s="391"/>
      <c r="Q50" s="391"/>
      <c r="R50" s="385"/>
      <c r="S50" s="386"/>
      <c r="T50" s="386"/>
    </row>
    <row r="51" spans="2:20" ht="13">
      <c r="B51" s="1391" t="s">
        <v>208</v>
      </c>
      <c r="C51" s="1475"/>
      <c r="D51" s="391">
        <f>'(L) Building Source Data'!$V101</f>
        <v>0</v>
      </c>
      <c r="E51" s="391">
        <f>'(L) Building Source Data'!$V109</f>
        <v>0</v>
      </c>
      <c r="F51" s="391">
        <f>'(L) Building Source Data'!$V117</f>
        <v>85545</v>
      </c>
      <c r="G51" s="391">
        <f>'(L) Building Source Data'!$V125</f>
        <v>212030</v>
      </c>
      <c r="H51" s="391">
        <f>'(L) Building Source Data'!$V133</f>
        <v>174078</v>
      </c>
      <c r="I51" s="1498">
        <f t="shared" si="7"/>
        <v>471653</v>
      </c>
      <c r="J51" s="396"/>
      <c r="K51" s="390"/>
      <c r="L51" s="390"/>
      <c r="M51" s="390"/>
      <c r="N51" s="391"/>
      <c r="O51" s="391"/>
      <c r="P51" s="391"/>
      <c r="Q51" s="391"/>
      <c r="R51" s="385"/>
      <c r="S51" s="386"/>
      <c r="T51" s="386"/>
    </row>
    <row r="52" spans="2:20" ht="13">
      <c r="B52" s="1391" t="s">
        <v>209</v>
      </c>
      <c r="C52" s="1475"/>
      <c r="D52" s="391">
        <f>'(L) Building Source Data'!$V102</f>
        <v>23705</v>
      </c>
      <c r="E52" s="391">
        <f>'(L) Building Source Data'!$V110</f>
        <v>21490</v>
      </c>
      <c r="F52" s="391">
        <f>'(L) Building Source Data'!$V118</f>
        <v>23865</v>
      </c>
      <c r="G52" s="391">
        <f>'(L) Building Source Data'!$V126</f>
        <v>4280</v>
      </c>
      <c r="H52" s="391">
        <f>'(L) Building Source Data'!$V134</f>
        <v>0</v>
      </c>
      <c r="I52" s="1498">
        <f t="shared" si="7"/>
        <v>73340</v>
      </c>
      <c r="J52" s="396"/>
      <c r="K52" s="390"/>
      <c r="L52" s="390"/>
      <c r="M52" s="390"/>
      <c r="N52" s="391"/>
      <c r="O52" s="391"/>
      <c r="P52" s="391"/>
      <c r="Q52" s="391"/>
      <c r="R52" s="385"/>
      <c r="S52" s="386"/>
      <c r="T52" s="386"/>
    </row>
    <row r="53" spans="2:20" ht="13" hidden="1">
      <c r="B53" s="1391" t="s">
        <v>210</v>
      </c>
      <c r="C53" s="1475"/>
      <c r="D53" s="391">
        <f>'(L) Building Source Data'!$V103</f>
        <v>0</v>
      </c>
      <c r="E53" s="391">
        <f>'(L) Building Source Data'!$V111</f>
        <v>0</v>
      </c>
      <c r="F53" s="391">
        <f>'(L) Building Source Data'!$V119</f>
        <v>0</v>
      </c>
      <c r="G53" s="391">
        <f>'(L) Building Source Data'!$V127</f>
        <v>0</v>
      </c>
      <c r="H53" s="391">
        <f>'(L) Building Source Data'!$V135</f>
        <v>0</v>
      </c>
      <c r="I53" s="1498">
        <f t="shared" si="7"/>
        <v>0</v>
      </c>
      <c r="J53" s="396"/>
      <c r="K53" s="390"/>
      <c r="L53" s="390"/>
      <c r="M53" s="390"/>
      <c r="N53" s="391"/>
      <c r="O53" s="391"/>
      <c r="P53" s="391"/>
      <c r="Q53" s="391"/>
      <c r="R53" s="385"/>
      <c r="S53" s="386"/>
      <c r="T53" s="386"/>
    </row>
    <row r="54" spans="2:20" ht="13" hidden="1">
      <c r="B54" s="1391" t="s">
        <v>211</v>
      </c>
      <c r="C54" s="1475"/>
      <c r="D54" s="391">
        <f>IF(D47&gt;0, ROUNDUP(D48*0.6,0),0)</f>
        <v>192</v>
      </c>
      <c r="E54" s="391">
        <f>IF(E47&gt;0, ROUNDUP(E48*0.6,0),0)</f>
        <v>106</v>
      </c>
      <c r="F54" s="391">
        <f t="shared" ref="F54:H54" si="9">IF(F47&gt;0, ROUNDUP(F48/2,0),0)</f>
        <v>0</v>
      </c>
      <c r="G54" s="391">
        <f t="shared" si="9"/>
        <v>0</v>
      </c>
      <c r="H54" s="391">
        <f t="shared" si="9"/>
        <v>0</v>
      </c>
      <c r="I54" s="1498">
        <f t="shared" si="7"/>
        <v>298</v>
      </c>
      <c r="J54" s="396"/>
      <c r="K54" s="390"/>
      <c r="L54" s="390"/>
      <c r="M54" s="390"/>
      <c r="N54" s="391"/>
      <c r="O54" s="391"/>
      <c r="P54" s="391"/>
      <c r="Q54" s="391"/>
      <c r="R54" s="385"/>
      <c r="S54" s="386"/>
      <c r="T54" s="386"/>
    </row>
    <row r="55" spans="2:20" ht="13">
      <c r="B55" s="1391" t="s">
        <v>764</v>
      </c>
      <c r="C55" s="1475"/>
      <c r="D55" s="391"/>
      <c r="E55" s="391"/>
      <c r="F55" s="391"/>
      <c r="G55" s="391"/>
      <c r="H55" s="391"/>
      <c r="I55" s="1498">
        <v>800</v>
      </c>
      <c r="J55" s="396"/>
      <c r="K55" s="390"/>
      <c r="L55" s="390"/>
      <c r="M55" s="390"/>
      <c r="N55" s="391"/>
      <c r="O55" s="391"/>
      <c r="P55" s="391"/>
      <c r="Q55" s="391"/>
      <c r="R55" s="385"/>
      <c r="S55" s="386"/>
      <c r="T55" s="386"/>
    </row>
    <row r="56" spans="2:20" ht="13">
      <c r="B56" s="1391" t="s">
        <v>760</v>
      </c>
      <c r="C56" s="1475"/>
      <c r="D56" s="391">
        <f>D47/$I$47*('Phase II - CF MF Market Rental'!$G$20+'Phase II - CF Affordable Rental'!$G$20)</f>
        <v>191.70760767635295</v>
      </c>
      <c r="E56" s="391">
        <f>E47/$I$47*('Phase II - CF MF Market Rental'!$G$20+'Phase II - CF Affordable Rental'!$G$20)</f>
        <v>106.17054918639218</v>
      </c>
      <c r="F56" s="391">
        <f>F47/$I$47*('Phase II - CF MF Market Rental'!$G$20+'Phase II - CF Affordable Rental'!$G$20)+F51/1000*2*0.1</f>
        <v>17.109000000000002</v>
      </c>
      <c r="G56" s="391">
        <f>G47/$I$47*('Phase II - CF MF Market Rental'!$G$20+'Phase II - CF Affordable Rental'!$G$20)+G51/1000*2*0.1</f>
        <v>42.406000000000006</v>
      </c>
      <c r="H56" s="391">
        <f>H47/$I$47*('Phase II - CF MF Market Rental'!$G$20+'Phase II - CF Affordable Rental'!$G$20)+H51/1000*2*0.1</f>
        <v>34.815600000000003</v>
      </c>
      <c r="I56" s="1498">
        <f>SUM(D56:H56)</f>
        <v>392.20875686274513</v>
      </c>
      <c r="J56" s="396"/>
      <c r="K56" s="391"/>
      <c r="L56" s="393"/>
      <c r="M56" s="393"/>
      <c r="N56" s="391"/>
      <c r="O56" s="391"/>
      <c r="P56" s="391"/>
      <c r="Q56" s="391"/>
      <c r="R56" s="385"/>
      <c r="S56" s="386"/>
      <c r="T56" s="386"/>
    </row>
    <row r="57" spans="2:20" ht="13">
      <c r="B57" s="1391"/>
      <c r="C57" s="1475"/>
      <c r="D57" s="390"/>
      <c r="E57" s="390"/>
      <c r="F57" s="390"/>
      <c r="G57" s="390"/>
      <c r="H57" s="390"/>
      <c r="I57" s="1499"/>
      <c r="J57" s="390"/>
      <c r="K57" s="390"/>
      <c r="L57" s="390"/>
      <c r="M57" s="393"/>
      <c r="N57" s="391"/>
      <c r="O57" s="391"/>
      <c r="P57" s="391"/>
      <c r="Q57" s="391"/>
      <c r="R57" s="385"/>
      <c r="S57" s="386"/>
      <c r="T57" s="386"/>
    </row>
    <row r="58" spans="2:20" ht="13">
      <c r="B58" s="1394" t="s">
        <v>213</v>
      </c>
      <c r="C58" s="1475"/>
      <c r="D58" s="391"/>
      <c r="E58" s="391"/>
      <c r="F58" s="391"/>
      <c r="G58" s="391"/>
      <c r="H58" s="391"/>
      <c r="I58" s="1500"/>
      <c r="J58" s="391"/>
      <c r="K58" s="391"/>
      <c r="L58" s="393"/>
      <c r="M58" s="393"/>
      <c r="N58" s="391"/>
      <c r="O58" s="391"/>
      <c r="P58" s="391"/>
      <c r="Q58" s="391"/>
      <c r="R58" s="385"/>
      <c r="S58" s="386"/>
      <c r="T58" s="386"/>
    </row>
    <row r="59" spans="2:20" ht="13">
      <c r="B59" s="1391" t="s">
        <v>761</v>
      </c>
      <c r="C59" s="1475"/>
      <c r="D59" s="392">
        <f>SUM(D47*'Area Matrix'!$D$27,' Building Summary'!D51*'Area Matrix'!$D$29,' Building Summary'!D52*'Area Matrix'!$D$30,' Building Summary'!D53*'Area Matrix'!$D$31)</f>
        <v>50546875</v>
      </c>
      <c r="E59" s="392">
        <f>SUM(E47*'Area Matrix'!$D$27,' Building Summary'!E51*'Area Matrix'!$D$29,' Building Summary'!E52*'Area Matrix'!$D$30,' Building Summary'!E53*'Area Matrix'!$D$31)</f>
        <v>29247890</v>
      </c>
      <c r="F59" s="392">
        <f>SUM(F47*'Area Matrix'!$D$27,' Building Summary'!F51*'Area Matrix'!$D$29,' Building Summary'!F52*'Area Matrix'!$D$30,' Building Summary'!F53*'Area Matrix'!$D$31)</f>
        <v>18977850</v>
      </c>
      <c r="G59" s="392">
        <f>SUM(G47*'Area Matrix'!$D$27,' Building Summary'!G51*'Area Matrix'!$D$29,' Building Summary'!G52*'Area Matrix'!$D$30,' Building Summary'!G53*'Area Matrix'!$D$31)</f>
        <v>38807400</v>
      </c>
      <c r="H59" s="392">
        <f>SUM(H47*'Area Matrix'!$D$27,' Building Summary'!H51*'Area Matrix'!$D$29,' Building Summary'!H52*'Area Matrix'!$D$30,' Building Summary'!H53*'Area Matrix'!$D$31)</f>
        <v>31334040</v>
      </c>
      <c r="I59" s="1501"/>
      <c r="J59" s="391"/>
      <c r="K59" s="391"/>
      <c r="L59" s="393"/>
      <c r="M59" s="393"/>
      <c r="N59" s="391"/>
      <c r="O59" s="391"/>
      <c r="P59" s="391"/>
      <c r="Q59" s="391"/>
      <c r="R59" s="385"/>
      <c r="S59" s="386"/>
      <c r="T59" s="386"/>
    </row>
    <row r="60" spans="2:20" ht="13">
      <c r="B60" s="1391" t="s">
        <v>55</v>
      </c>
      <c r="C60" s="1475"/>
      <c r="D60" s="392">
        <f ca="1">D45/SUM($D$45:$H$45)*'Development Summary'!$M$48</f>
        <v>7699423.6416687956</v>
      </c>
      <c r="E60" s="392">
        <f ca="1">E45/SUM($D$45:$H$45)*'Development Summary'!$M$48</f>
        <v>4482053.6771601234</v>
      </c>
      <c r="F60" s="392">
        <f ca="1">F45/SUM($D$45:$H$45)*'Development Summary'!$M$48</f>
        <v>2852381.8800493786</v>
      </c>
      <c r="G60" s="392">
        <f ca="1">G45/SUM($D$45:$H$45)*'Development Summary'!$M$48</f>
        <v>5639326.6106706979</v>
      </c>
      <c r="H60" s="392">
        <f ca="1">H45/SUM($D$45:$H$45)*'Development Summary'!$M$48</f>
        <v>4538313.9833217775</v>
      </c>
      <c r="I60" s="1501"/>
      <c r="J60" s="390"/>
      <c r="K60" s="390"/>
      <c r="L60" s="393"/>
      <c r="M60" s="393"/>
      <c r="N60" s="391"/>
      <c r="O60" s="391"/>
      <c r="P60" s="391"/>
      <c r="Q60" s="391"/>
      <c r="R60" s="385"/>
      <c r="S60" s="386"/>
      <c r="T60" s="386"/>
    </row>
    <row r="61" spans="2:20" ht="13">
      <c r="B61" s="1391" t="s">
        <v>759</v>
      </c>
      <c r="C61" s="1475"/>
      <c r="D61" s="392">
        <f ca="1">D49/SUM($D$49:$H$49)*('Development Summary'!$M$49+'Development Summary'!$M$52)</f>
        <v>8317430.0697567016</v>
      </c>
      <c r="E61" s="392">
        <f ca="1">E49/SUM($D$49:$H$49)*('Development Summary'!$M$49+'Development Summary'!$M$52)</f>
        <v>4588926.9350381792</v>
      </c>
      <c r="F61" s="392">
        <f ca="1">F49/SUM($D$49:$H$49)*('Development Summary'!$M$49+'Development Summary'!$M$52)</f>
        <v>0</v>
      </c>
      <c r="G61" s="392">
        <f ca="1">G49/SUM($D$49:$H$49)*('Development Summary'!$M$49+'Development Summary'!$M$52)</f>
        <v>0</v>
      </c>
      <c r="H61" s="392">
        <f ca="1">H49/SUM($D$49:$H$49)*('Development Summary'!$M$49+'Development Summary'!$M$52)</f>
        <v>0</v>
      </c>
      <c r="I61" s="1501"/>
      <c r="J61" s="391"/>
      <c r="K61" s="391"/>
      <c r="L61" s="393"/>
      <c r="M61" s="393"/>
      <c r="N61" s="391"/>
      <c r="O61" s="391"/>
      <c r="P61" s="391"/>
      <c r="Q61" s="391"/>
      <c r="R61" s="385"/>
      <c r="S61" s="386"/>
      <c r="T61" s="386"/>
    </row>
    <row r="62" spans="2:20" ht="13">
      <c r="B62" s="1396" t="s">
        <v>201</v>
      </c>
      <c r="C62" s="1475"/>
      <c r="D62" s="392">
        <f ca="1">D45/SUM($D$45:$H$45)*'Development Summary'!$M$50</f>
        <v>8561468.1277406402</v>
      </c>
      <c r="E62" s="392">
        <f ca="1">E45/SUM($D$45:$H$45)*'Development Summary'!$M$50</f>
        <v>4983874.3118585004</v>
      </c>
      <c r="F62" s="392">
        <f ca="1">F45/SUM($D$45:$H$45)*'Development Summary'!$M$50</f>
        <v>3171740.8588904054</v>
      </c>
      <c r="G62" s="392">
        <f ca="1">G45/SUM($D$45:$H$45)*'Development Summary'!$M$50</f>
        <v>6270718.0804915791</v>
      </c>
      <c r="H62" s="392">
        <f ca="1">H45/SUM($D$45:$H$45)*'Development Summary'!$M$50</f>
        <v>5046433.6462290836</v>
      </c>
      <c r="I62" s="1501"/>
      <c r="J62" s="391"/>
      <c r="K62" s="391"/>
      <c r="L62" s="393"/>
      <c r="M62" s="393"/>
      <c r="N62" s="391"/>
      <c r="O62" s="391"/>
      <c r="P62" s="391"/>
      <c r="Q62" s="391"/>
      <c r="R62" s="385"/>
      <c r="S62" s="386"/>
      <c r="T62" s="386"/>
    </row>
    <row r="63" spans="2:20" ht="13">
      <c r="B63" s="1396" t="s">
        <v>711</v>
      </c>
      <c r="C63" s="1475"/>
      <c r="D63" s="392">
        <f>D45/$I$45*'Development Summary'!$M$51</f>
        <v>1659518.5528669734</v>
      </c>
      <c r="E63" s="392">
        <f>E45/$I$45*'Development Summary'!$M$51</f>
        <v>966052.99024443864</v>
      </c>
      <c r="F63" s="392">
        <f>F45/$I$45*'Development Summary'!$M$51</f>
        <v>614796.75234204298</v>
      </c>
      <c r="G63" s="392">
        <f>G45/$I$45*'Development Summary'!$M$51</f>
        <v>1215489.3108409408</v>
      </c>
      <c r="H63" s="392">
        <f>H45/$I$45*'Development Summary'!$M$51</f>
        <v>978179.22542910313</v>
      </c>
      <c r="I63" s="1501"/>
      <c r="J63" s="391"/>
      <c r="K63" s="391"/>
      <c r="L63" s="393"/>
      <c r="M63" s="393"/>
      <c r="N63" s="391"/>
      <c r="O63" s="391"/>
      <c r="P63" s="391"/>
      <c r="Q63" s="391"/>
      <c r="R63" s="385"/>
      <c r="S63" s="386"/>
      <c r="T63" s="386"/>
    </row>
    <row r="64" spans="2:20" ht="13">
      <c r="B64" s="1391" t="s">
        <v>757</v>
      </c>
      <c r="C64" s="1479"/>
      <c r="D64" s="403">
        <f>D45/$I$45*('Development Summary'!$M$53+'Development Summary'!$M$54)</f>
        <v>5497079.7726689884</v>
      </c>
      <c r="E64" s="403">
        <f>E45/$I$45*('Development Summary'!$M$53+'Development Summary'!$M$54)</f>
        <v>3200006.6180789368</v>
      </c>
      <c r="F64" s="403">
        <f>F45/$I$45*('Development Summary'!$M$53+'Development Summary'!$M$54)</f>
        <v>2036486.2964403008</v>
      </c>
      <c r="G64" s="403">
        <f>G45/$I$45*('Development Summary'!$M$53+'Development Summary'!$M$54)</f>
        <v>4026253.0918837534</v>
      </c>
      <c r="H64" s="403">
        <f>H45/$I$45*('Development Summary'!$M$53+'Development Summary'!$M$54)</f>
        <v>3240174.2209280203</v>
      </c>
      <c r="I64" s="1502"/>
      <c r="J64" s="471"/>
      <c r="K64" s="391"/>
      <c r="L64" s="390"/>
      <c r="M64" s="390"/>
      <c r="N64" s="391"/>
      <c r="O64" s="391"/>
      <c r="P64" s="391"/>
      <c r="Q64" s="391"/>
      <c r="R64" s="385"/>
      <c r="S64" s="386"/>
      <c r="T64" s="386"/>
    </row>
    <row r="65" spans="2:20" ht="14" thickBot="1">
      <c r="B65" s="1397" t="s">
        <v>758</v>
      </c>
      <c r="C65" s="1480"/>
      <c r="D65" s="631"/>
      <c r="E65" s="1145">
        <f>E45/SUM($E$45:$H$45)*'Development Summary'!$M$55</f>
        <v>255940.73703548213</v>
      </c>
      <c r="F65" s="1145">
        <f>F45/SUM($E$45:$H$45)*'Development Summary'!$M$55</f>
        <v>162880.85178601736</v>
      </c>
      <c r="G65" s="1145">
        <f>G45/SUM($E$45:$H$45)*'Development Summary'!$M$55</f>
        <v>322025.01645035564</v>
      </c>
      <c r="H65" s="1145">
        <f>H45/SUM($E$45:$H$45)*'Development Summary'!$M$55</f>
        <v>259153.39472814486</v>
      </c>
      <c r="I65" s="1503"/>
      <c r="J65" s="474"/>
      <c r="K65" s="386"/>
      <c r="N65" s="385"/>
      <c r="O65" s="385"/>
      <c r="P65" s="385"/>
      <c r="Q65" s="385"/>
      <c r="R65" s="385"/>
      <c r="S65" s="386"/>
      <c r="T65" s="386"/>
    </row>
    <row r="66" spans="2:20" ht="13">
      <c r="D66" s="385"/>
      <c r="E66" s="385"/>
      <c r="F66" s="385"/>
      <c r="G66" s="385"/>
      <c r="H66" s="385"/>
      <c r="I66" s="386"/>
      <c r="J66" s="386"/>
      <c r="K66" s="386"/>
      <c r="N66" s="385"/>
      <c r="O66" s="385"/>
      <c r="P66" s="385"/>
      <c r="Q66" s="385"/>
      <c r="R66" s="385"/>
      <c r="S66" s="386"/>
      <c r="T66" s="386"/>
    </row>
    <row r="67" spans="2:20" ht="13">
      <c r="D67" s="385"/>
      <c r="E67" s="385"/>
      <c r="F67" s="385"/>
      <c r="G67" s="385"/>
      <c r="H67" s="385"/>
      <c r="I67" s="386"/>
      <c r="J67" s="386"/>
      <c r="K67" s="386"/>
      <c r="N67" s="385"/>
      <c r="O67" s="385"/>
      <c r="P67" s="385"/>
      <c r="Q67" s="385"/>
      <c r="R67" s="385"/>
      <c r="S67" s="386"/>
      <c r="T67" s="386"/>
    </row>
    <row r="68" spans="2:20" ht="13">
      <c r="D68" s="385"/>
      <c r="E68" s="385"/>
      <c r="F68" s="385"/>
      <c r="G68" s="385"/>
      <c r="H68" s="385"/>
      <c r="I68" s="386"/>
      <c r="J68" s="386"/>
      <c r="K68" s="386"/>
      <c r="N68" s="385"/>
      <c r="O68" s="385"/>
      <c r="P68" s="385"/>
      <c r="Q68" s="385"/>
      <c r="R68" s="385"/>
      <c r="S68" s="386"/>
      <c r="T68" s="386"/>
    </row>
    <row r="69" spans="2:20" ht="13">
      <c r="D69" s="385"/>
      <c r="E69" s="385"/>
      <c r="F69" s="385"/>
      <c r="G69" s="385"/>
      <c r="H69" s="385"/>
      <c r="I69" s="386"/>
      <c r="J69" s="386"/>
      <c r="K69" s="386"/>
      <c r="N69" s="385"/>
      <c r="O69" s="385"/>
      <c r="P69" s="385"/>
      <c r="Q69" s="385"/>
      <c r="R69" s="385"/>
      <c r="S69" s="386"/>
      <c r="T69" s="386"/>
    </row>
    <row r="70" spans="2:20" ht="13">
      <c r="D70" s="385"/>
      <c r="E70" s="385"/>
      <c r="F70" s="385"/>
      <c r="G70" s="385"/>
      <c r="H70" s="385"/>
      <c r="I70" s="386"/>
      <c r="J70" s="386"/>
      <c r="K70" s="386"/>
      <c r="N70" s="385"/>
      <c r="O70" s="385"/>
      <c r="P70" s="385"/>
      <c r="Q70" s="385"/>
      <c r="R70" s="385"/>
      <c r="S70" s="386"/>
      <c r="T70" s="386"/>
    </row>
    <row r="71" spans="2:20" ht="13">
      <c r="D71" s="385"/>
      <c r="E71" s="385"/>
      <c r="F71" s="385"/>
      <c r="G71" s="385"/>
      <c r="H71" s="385"/>
      <c r="I71" s="386"/>
      <c r="J71" s="386"/>
      <c r="K71" s="386"/>
      <c r="N71" s="385"/>
      <c r="O71" s="385"/>
      <c r="P71" s="385"/>
      <c r="Q71" s="385"/>
      <c r="R71" s="385"/>
      <c r="S71" s="386"/>
      <c r="T71" s="386"/>
    </row>
    <row r="72" spans="2:20" ht="13">
      <c r="D72" s="385"/>
      <c r="E72" s="385"/>
      <c r="F72" s="385"/>
      <c r="G72" s="385"/>
      <c r="H72" s="385"/>
      <c r="I72" s="386"/>
      <c r="J72" s="386"/>
      <c r="K72" s="386"/>
      <c r="N72" s="385"/>
      <c r="O72" s="385"/>
      <c r="P72" s="385"/>
      <c r="Q72" s="385"/>
      <c r="R72" s="385"/>
      <c r="S72" s="386"/>
      <c r="T72" s="386"/>
    </row>
    <row r="73" spans="2:20" ht="13">
      <c r="D73" s="385"/>
      <c r="E73" s="385"/>
      <c r="F73" s="385"/>
      <c r="G73" s="385"/>
      <c r="H73" s="385"/>
      <c r="I73" s="386"/>
      <c r="J73" s="386"/>
      <c r="K73" s="386"/>
      <c r="N73" s="385"/>
      <c r="O73" s="385"/>
      <c r="P73" s="385"/>
      <c r="Q73" s="385"/>
      <c r="R73" s="385"/>
      <c r="S73" s="386"/>
      <c r="T73" s="386"/>
    </row>
    <row r="74" spans="2:20" ht="13">
      <c r="D74" s="385"/>
      <c r="E74" s="385"/>
      <c r="F74" s="385"/>
      <c r="G74" s="385"/>
      <c r="H74" s="385"/>
      <c r="I74" s="386"/>
      <c r="J74" s="386"/>
      <c r="K74" s="386"/>
      <c r="N74" s="385"/>
      <c r="O74" s="385"/>
      <c r="P74" s="385"/>
      <c r="Q74" s="385"/>
      <c r="R74" s="385"/>
      <c r="S74" s="386"/>
      <c r="T74" s="386"/>
    </row>
    <row r="75" spans="2:20" ht="13">
      <c r="D75" s="385"/>
      <c r="E75" s="385"/>
      <c r="F75" s="385"/>
      <c r="G75" s="385"/>
      <c r="H75" s="385"/>
      <c r="I75" s="386"/>
      <c r="J75" s="386"/>
      <c r="K75" s="386"/>
      <c r="N75" s="385"/>
      <c r="O75" s="385"/>
      <c r="P75" s="385"/>
      <c r="Q75" s="385"/>
      <c r="R75" s="385"/>
      <c r="S75" s="386"/>
      <c r="T75" s="386"/>
    </row>
    <row r="76" spans="2:20" ht="13">
      <c r="D76" s="385"/>
      <c r="E76" s="385"/>
      <c r="F76" s="385"/>
      <c r="G76" s="385"/>
      <c r="H76" s="385"/>
      <c r="I76" s="386"/>
      <c r="J76" s="386"/>
      <c r="K76" s="386"/>
      <c r="N76" s="385"/>
      <c r="O76" s="385"/>
      <c r="P76" s="385"/>
      <c r="Q76" s="385"/>
      <c r="R76" s="385"/>
      <c r="S76" s="386"/>
      <c r="T76" s="386"/>
    </row>
    <row r="77" spans="2:20" ht="13">
      <c r="D77" s="385"/>
      <c r="E77" s="385"/>
      <c r="F77" s="385"/>
      <c r="G77" s="385"/>
      <c r="H77" s="385"/>
      <c r="I77" s="386"/>
      <c r="J77" s="386"/>
      <c r="K77" s="386"/>
      <c r="N77" s="385"/>
      <c r="O77" s="385"/>
      <c r="P77" s="385"/>
      <c r="Q77" s="385"/>
      <c r="R77" s="385"/>
      <c r="S77" s="386"/>
      <c r="T77" s="386"/>
    </row>
    <row r="78" spans="2:20" ht="13">
      <c r="D78" s="385"/>
      <c r="E78" s="385"/>
      <c r="F78" s="385"/>
      <c r="G78" s="385"/>
      <c r="H78" s="385"/>
      <c r="I78" s="386"/>
      <c r="J78" s="386"/>
      <c r="K78" s="386"/>
      <c r="N78" s="385"/>
      <c r="O78" s="385"/>
      <c r="P78" s="385"/>
      <c r="Q78" s="385"/>
      <c r="R78" s="385"/>
      <c r="S78" s="386"/>
      <c r="T78" s="386"/>
    </row>
    <row r="79" spans="2:20" ht="13">
      <c r="D79" s="385"/>
      <c r="E79" s="385"/>
      <c r="F79" s="385"/>
      <c r="G79" s="385"/>
      <c r="H79" s="385"/>
      <c r="I79" s="386"/>
      <c r="J79" s="386"/>
      <c r="K79" s="386"/>
      <c r="N79" s="385"/>
      <c r="O79" s="385"/>
      <c r="P79" s="385"/>
      <c r="Q79" s="385"/>
      <c r="R79" s="385"/>
      <c r="S79" s="386"/>
      <c r="T79" s="386"/>
    </row>
    <row r="80" spans="2:20" ht="13">
      <c r="D80" s="385"/>
      <c r="E80" s="385"/>
      <c r="F80" s="385"/>
      <c r="G80" s="385"/>
      <c r="H80" s="385"/>
      <c r="I80" s="386"/>
      <c r="J80" s="386"/>
      <c r="K80" s="386"/>
      <c r="N80" s="385"/>
      <c r="O80" s="385"/>
      <c r="P80" s="385"/>
      <c r="Q80" s="385"/>
      <c r="R80" s="385"/>
      <c r="S80" s="386"/>
      <c r="T80" s="386"/>
    </row>
    <row r="81" spans="4:20" ht="13">
      <c r="D81" s="385"/>
      <c r="E81" s="385"/>
      <c r="F81" s="385"/>
      <c r="G81" s="385"/>
      <c r="H81" s="385"/>
      <c r="I81" s="386"/>
      <c r="J81" s="386"/>
      <c r="K81" s="386"/>
      <c r="N81" s="385"/>
      <c r="O81" s="385"/>
      <c r="P81" s="385"/>
      <c r="Q81" s="385"/>
      <c r="R81" s="385"/>
      <c r="S81" s="386"/>
      <c r="T81" s="386"/>
    </row>
    <row r="82" spans="4:20" ht="13">
      <c r="D82" s="385"/>
      <c r="E82" s="385"/>
      <c r="F82" s="385"/>
      <c r="G82" s="385"/>
      <c r="H82" s="385"/>
      <c r="I82" s="386"/>
      <c r="J82" s="386"/>
      <c r="K82" s="386"/>
      <c r="N82" s="385"/>
      <c r="O82" s="385"/>
      <c r="P82" s="385"/>
      <c r="Q82" s="385"/>
      <c r="R82" s="385"/>
      <c r="S82" s="386"/>
      <c r="T82" s="386"/>
    </row>
    <row r="83" spans="4:20" ht="13">
      <c r="D83" s="385"/>
      <c r="E83" s="385"/>
      <c r="F83" s="385"/>
      <c r="G83" s="385"/>
      <c r="H83" s="385"/>
      <c r="I83" s="386"/>
      <c r="J83" s="386"/>
      <c r="K83" s="386"/>
      <c r="N83" s="385"/>
      <c r="O83" s="385"/>
      <c r="P83" s="385"/>
      <c r="Q83" s="385"/>
      <c r="R83" s="385"/>
      <c r="S83" s="386"/>
      <c r="T83" s="386"/>
    </row>
    <row r="84" spans="4:20" ht="13">
      <c r="D84" s="385"/>
      <c r="E84" s="385"/>
      <c r="F84" s="385"/>
      <c r="G84" s="385"/>
      <c r="H84" s="385"/>
      <c r="I84" s="386"/>
      <c r="J84" s="386"/>
      <c r="K84" s="386"/>
      <c r="N84" s="385"/>
      <c r="O84" s="385"/>
      <c r="P84" s="385"/>
      <c r="Q84" s="385"/>
      <c r="R84" s="385"/>
      <c r="S84" s="386"/>
      <c r="T84" s="386"/>
    </row>
    <row r="85" spans="4:20" ht="13">
      <c r="D85" s="385"/>
      <c r="E85" s="385"/>
      <c r="F85" s="385"/>
      <c r="G85" s="385"/>
      <c r="H85" s="385"/>
      <c r="I85" s="386"/>
      <c r="J85" s="386"/>
      <c r="K85" s="386"/>
      <c r="N85" s="385"/>
      <c r="O85" s="385"/>
      <c r="P85" s="385"/>
      <c r="Q85" s="385"/>
      <c r="R85" s="385"/>
      <c r="S85" s="386"/>
      <c r="T85" s="386"/>
    </row>
    <row r="86" spans="4:20" ht="13">
      <c r="D86" s="385"/>
      <c r="E86" s="385"/>
      <c r="F86" s="385"/>
      <c r="G86" s="385"/>
      <c r="H86" s="385"/>
      <c r="I86" s="386"/>
      <c r="J86" s="386"/>
      <c r="K86" s="386"/>
      <c r="N86" s="385"/>
      <c r="O86" s="385"/>
      <c r="P86" s="385"/>
      <c r="Q86" s="385"/>
      <c r="R86" s="385"/>
      <c r="S86" s="386"/>
      <c r="T86" s="386"/>
    </row>
    <row r="87" spans="4:20" ht="13">
      <c r="D87" s="385"/>
      <c r="E87" s="385"/>
      <c r="F87" s="385"/>
      <c r="G87" s="385"/>
      <c r="H87" s="385"/>
      <c r="I87" s="386"/>
      <c r="J87" s="386"/>
      <c r="K87" s="386"/>
      <c r="N87" s="385"/>
      <c r="O87" s="385"/>
      <c r="P87" s="385"/>
      <c r="Q87" s="385"/>
      <c r="R87" s="385"/>
      <c r="S87" s="386"/>
      <c r="T87" s="386"/>
    </row>
    <row r="88" spans="4:20" ht="13">
      <c r="D88" s="385"/>
      <c r="E88" s="385"/>
      <c r="F88" s="385"/>
      <c r="G88" s="385"/>
      <c r="H88" s="385"/>
      <c r="I88" s="386"/>
      <c r="J88" s="386"/>
      <c r="K88" s="386"/>
      <c r="N88" s="385"/>
      <c r="O88" s="385"/>
      <c r="P88" s="385"/>
      <c r="Q88" s="385"/>
      <c r="R88" s="385"/>
      <c r="S88" s="386"/>
      <c r="T88" s="386"/>
    </row>
    <row r="89" spans="4:20" ht="13">
      <c r="D89" s="385"/>
      <c r="E89" s="385"/>
      <c r="F89" s="385"/>
      <c r="G89" s="385"/>
      <c r="H89" s="385"/>
      <c r="I89" s="386"/>
      <c r="J89" s="386"/>
      <c r="K89" s="386"/>
      <c r="N89" s="385"/>
      <c r="O89" s="385"/>
      <c r="P89" s="385"/>
      <c r="Q89" s="385"/>
      <c r="R89" s="385"/>
      <c r="S89" s="386"/>
      <c r="T89" s="386"/>
    </row>
    <row r="90" spans="4:20" ht="13">
      <c r="D90" s="385"/>
      <c r="E90" s="385"/>
      <c r="F90" s="385"/>
      <c r="G90" s="385"/>
      <c r="H90" s="385"/>
      <c r="I90" s="386"/>
      <c r="J90" s="386"/>
      <c r="K90" s="386"/>
      <c r="N90" s="385"/>
      <c r="O90" s="385"/>
      <c r="P90" s="385"/>
      <c r="Q90" s="385"/>
      <c r="R90" s="385"/>
      <c r="S90" s="386"/>
      <c r="T90" s="386"/>
    </row>
    <row r="91" spans="4:20" ht="13">
      <c r="D91" s="385"/>
      <c r="E91" s="385"/>
      <c r="F91" s="385"/>
      <c r="G91" s="385"/>
      <c r="H91" s="385"/>
      <c r="I91" s="386"/>
      <c r="J91" s="386"/>
      <c r="K91" s="386"/>
      <c r="N91" s="385"/>
      <c r="O91" s="385"/>
      <c r="P91" s="385"/>
      <c r="Q91" s="385"/>
      <c r="R91" s="385"/>
      <c r="S91" s="386"/>
      <c r="T91" s="386"/>
    </row>
    <row r="92" spans="4:20" ht="13">
      <c r="D92" s="385"/>
      <c r="E92" s="385"/>
      <c r="F92" s="385"/>
      <c r="G92" s="385"/>
      <c r="H92" s="385"/>
      <c r="I92" s="386"/>
      <c r="J92" s="386"/>
      <c r="K92" s="386"/>
      <c r="N92" s="385"/>
      <c r="O92" s="385"/>
      <c r="P92" s="385"/>
      <c r="Q92" s="385"/>
      <c r="R92" s="385"/>
      <c r="S92" s="386"/>
      <c r="T92" s="386"/>
    </row>
    <row r="93" spans="4:20" ht="13">
      <c r="D93" s="385"/>
      <c r="E93" s="385"/>
      <c r="F93" s="385"/>
      <c r="G93" s="385"/>
      <c r="H93" s="385"/>
      <c r="I93" s="386"/>
      <c r="J93" s="386"/>
      <c r="K93" s="386"/>
      <c r="N93" s="385"/>
      <c r="O93" s="385"/>
      <c r="P93" s="385"/>
      <c r="Q93" s="385"/>
      <c r="R93" s="385"/>
      <c r="S93" s="386"/>
      <c r="T93" s="386"/>
    </row>
    <row r="94" spans="4:20" ht="13">
      <c r="D94" s="385"/>
      <c r="E94" s="385"/>
      <c r="F94" s="385"/>
      <c r="G94" s="385"/>
      <c r="H94" s="385"/>
      <c r="I94" s="386"/>
      <c r="J94" s="386"/>
      <c r="K94" s="386"/>
      <c r="N94" s="385"/>
      <c r="O94" s="385"/>
      <c r="P94" s="385"/>
      <c r="Q94" s="385"/>
      <c r="R94" s="385"/>
      <c r="S94" s="386"/>
      <c r="T94" s="386"/>
    </row>
    <row r="95" spans="4:20" ht="13">
      <c r="D95" s="385"/>
      <c r="E95" s="385"/>
      <c r="F95" s="385"/>
      <c r="G95" s="385"/>
      <c r="H95" s="385"/>
      <c r="I95" s="386"/>
      <c r="J95" s="386"/>
      <c r="K95" s="386"/>
      <c r="N95" s="385"/>
      <c r="O95" s="385"/>
      <c r="P95" s="385"/>
      <c r="Q95" s="385"/>
      <c r="R95" s="385"/>
      <c r="S95" s="386"/>
      <c r="T95" s="386"/>
    </row>
    <row r="96" spans="4:20" ht="13">
      <c r="D96" s="385"/>
      <c r="E96" s="385"/>
      <c r="F96" s="385"/>
      <c r="G96" s="385"/>
      <c r="H96" s="385"/>
      <c r="I96" s="386"/>
      <c r="J96" s="386"/>
      <c r="K96" s="386"/>
      <c r="N96" s="385"/>
      <c r="O96" s="385"/>
      <c r="P96" s="385"/>
      <c r="Q96" s="385"/>
      <c r="R96" s="385"/>
      <c r="S96" s="386"/>
      <c r="T96" s="386"/>
    </row>
    <row r="97" spans="4:20" ht="13">
      <c r="D97" s="385"/>
      <c r="E97" s="385"/>
      <c r="F97" s="385"/>
      <c r="G97" s="385"/>
      <c r="H97" s="385"/>
      <c r="I97" s="386"/>
      <c r="J97" s="386"/>
      <c r="K97" s="386"/>
      <c r="N97" s="385"/>
      <c r="O97" s="385"/>
      <c r="P97" s="385"/>
      <c r="Q97" s="385"/>
      <c r="R97" s="385"/>
      <c r="S97" s="386"/>
      <c r="T97" s="386"/>
    </row>
    <row r="98" spans="4:20" ht="13">
      <c r="D98" s="385"/>
      <c r="E98" s="385"/>
      <c r="F98" s="385"/>
      <c r="G98" s="385"/>
      <c r="H98" s="385"/>
      <c r="I98" s="386"/>
      <c r="J98" s="386"/>
      <c r="K98" s="386"/>
      <c r="N98" s="385"/>
      <c r="O98" s="385"/>
      <c r="P98" s="385"/>
      <c r="Q98" s="385"/>
      <c r="R98" s="385"/>
      <c r="S98" s="386"/>
      <c r="T98" s="386"/>
    </row>
    <row r="99" spans="4:20" ht="13">
      <c r="D99" s="385"/>
      <c r="E99" s="385"/>
      <c r="F99" s="385"/>
      <c r="G99" s="385"/>
      <c r="H99" s="385"/>
      <c r="I99" s="386"/>
      <c r="J99" s="386"/>
      <c r="K99" s="386"/>
      <c r="N99" s="385"/>
      <c r="O99" s="385"/>
      <c r="P99" s="385"/>
      <c r="Q99" s="385"/>
      <c r="R99" s="385"/>
      <c r="S99" s="386"/>
      <c r="T99" s="386"/>
    </row>
    <row r="100" spans="4:20" ht="13">
      <c r="D100" s="385"/>
      <c r="E100" s="385"/>
      <c r="F100" s="385"/>
      <c r="G100" s="385"/>
      <c r="H100" s="385"/>
      <c r="I100" s="386"/>
      <c r="J100" s="386"/>
      <c r="K100" s="386"/>
      <c r="N100" s="385"/>
      <c r="O100" s="385"/>
      <c r="P100" s="385"/>
      <c r="Q100" s="385"/>
      <c r="R100" s="385"/>
      <c r="S100" s="386"/>
      <c r="T100" s="386"/>
    </row>
    <row r="101" spans="4:20" ht="13">
      <c r="D101" s="385"/>
      <c r="E101" s="385"/>
      <c r="F101" s="385"/>
      <c r="G101" s="385"/>
      <c r="H101" s="385"/>
      <c r="I101" s="386"/>
      <c r="J101" s="386"/>
      <c r="K101" s="386"/>
      <c r="N101" s="385"/>
      <c r="O101" s="385"/>
      <c r="P101" s="385"/>
      <c r="Q101" s="385"/>
      <c r="R101" s="385"/>
      <c r="S101" s="386"/>
      <c r="T101" s="386"/>
    </row>
    <row r="102" spans="4:20" ht="13">
      <c r="D102" s="385"/>
      <c r="E102" s="385"/>
      <c r="F102" s="385"/>
      <c r="G102" s="385"/>
      <c r="H102" s="385"/>
      <c r="I102" s="386"/>
      <c r="J102" s="386"/>
      <c r="K102" s="386"/>
      <c r="N102" s="385"/>
      <c r="O102" s="385"/>
      <c r="P102" s="385"/>
      <c r="Q102" s="385"/>
      <c r="R102" s="385"/>
      <c r="S102" s="386"/>
      <c r="T102" s="386"/>
    </row>
    <row r="103" spans="4:20" ht="13">
      <c r="D103" s="385"/>
      <c r="E103" s="385"/>
      <c r="F103" s="385"/>
      <c r="G103" s="385"/>
      <c r="H103" s="385"/>
      <c r="I103" s="386"/>
      <c r="J103" s="386"/>
      <c r="K103" s="386"/>
      <c r="N103" s="385"/>
      <c r="O103" s="385"/>
      <c r="P103" s="385"/>
      <c r="Q103" s="385"/>
      <c r="R103" s="385"/>
      <c r="S103" s="386"/>
      <c r="T103" s="386"/>
    </row>
    <row r="104" spans="4:20" ht="13">
      <c r="D104" s="385"/>
      <c r="E104" s="385"/>
      <c r="F104" s="385"/>
      <c r="G104" s="385"/>
      <c r="H104" s="385"/>
      <c r="I104" s="386"/>
      <c r="J104" s="386"/>
      <c r="K104" s="386"/>
      <c r="N104" s="385"/>
      <c r="O104" s="385"/>
      <c r="P104" s="385"/>
      <c r="Q104" s="385"/>
      <c r="R104" s="385"/>
      <c r="S104" s="386"/>
      <c r="T104" s="386"/>
    </row>
    <row r="105" spans="4:20" ht="13">
      <c r="D105" s="385"/>
      <c r="E105" s="385"/>
      <c r="F105" s="385"/>
      <c r="G105" s="385"/>
      <c r="H105" s="385"/>
      <c r="I105" s="386"/>
      <c r="J105" s="386"/>
      <c r="K105" s="386"/>
      <c r="N105" s="385"/>
      <c r="O105" s="385"/>
      <c r="P105" s="385"/>
      <c r="Q105" s="385"/>
      <c r="R105" s="385"/>
      <c r="S105" s="386"/>
      <c r="T105" s="386"/>
    </row>
    <row r="106" spans="4:20" ht="13">
      <c r="D106" s="385"/>
      <c r="E106" s="385"/>
      <c r="F106" s="385"/>
      <c r="G106" s="385"/>
      <c r="H106" s="385"/>
      <c r="I106" s="386"/>
      <c r="J106" s="386"/>
      <c r="K106" s="386"/>
      <c r="N106" s="385"/>
      <c r="O106" s="385"/>
      <c r="P106" s="385"/>
      <c r="Q106" s="385"/>
      <c r="R106" s="385"/>
      <c r="S106" s="386"/>
      <c r="T106" s="386"/>
    </row>
    <row r="107" spans="4:20" ht="13">
      <c r="D107" s="385"/>
      <c r="E107" s="385"/>
      <c r="F107" s="385"/>
      <c r="G107" s="385"/>
      <c r="H107" s="385"/>
      <c r="I107" s="386"/>
      <c r="J107" s="386"/>
      <c r="K107" s="386"/>
      <c r="N107" s="385"/>
      <c r="O107" s="385"/>
      <c r="P107" s="385"/>
      <c r="Q107" s="385"/>
      <c r="R107" s="385"/>
      <c r="S107" s="386"/>
      <c r="T107" s="386"/>
    </row>
    <row r="108" spans="4:20" ht="13">
      <c r="D108" s="385"/>
      <c r="E108" s="385"/>
      <c r="F108" s="385"/>
      <c r="G108" s="385"/>
      <c r="H108" s="385"/>
      <c r="I108" s="386"/>
      <c r="J108" s="386"/>
      <c r="K108" s="386"/>
      <c r="N108" s="385"/>
      <c r="O108" s="385"/>
      <c r="P108" s="385"/>
      <c r="Q108" s="385"/>
      <c r="R108" s="385"/>
      <c r="S108" s="386"/>
      <c r="T108" s="386"/>
    </row>
    <row r="109" spans="4:20" ht="13">
      <c r="D109" s="385"/>
      <c r="E109" s="385"/>
      <c r="F109" s="385"/>
      <c r="G109" s="385"/>
      <c r="H109" s="385"/>
      <c r="I109" s="386"/>
      <c r="J109" s="386"/>
      <c r="K109" s="386"/>
      <c r="N109" s="385"/>
      <c r="O109" s="385"/>
      <c r="P109" s="385"/>
      <c r="Q109" s="385"/>
      <c r="R109" s="385"/>
      <c r="S109" s="386"/>
      <c r="T109" s="386"/>
    </row>
    <row r="110" spans="4:20" ht="13">
      <c r="D110" s="385"/>
      <c r="E110" s="385"/>
      <c r="F110" s="385"/>
      <c r="G110" s="385"/>
      <c r="H110" s="385"/>
      <c r="I110" s="386"/>
      <c r="J110" s="386"/>
      <c r="K110" s="386"/>
      <c r="N110" s="385"/>
      <c r="O110" s="385"/>
      <c r="P110" s="385"/>
      <c r="Q110" s="385"/>
      <c r="R110" s="385"/>
      <c r="S110" s="386"/>
      <c r="T110" s="386"/>
    </row>
    <row r="111" spans="4:20" ht="13">
      <c r="D111" s="385"/>
      <c r="E111" s="385"/>
      <c r="F111" s="385"/>
      <c r="G111" s="385"/>
      <c r="H111" s="385"/>
      <c r="I111" s="386"/>
      <c r="J111" s="386"/>
      <c r="K111" s="386"/>
      <c r="N111" s="385"/>
      <c r="O111" s="385"/>
      <c r="P111" s="385"/>
      <c r="Q111" s="385"/>
      <c r="R111" s="385"/>
      <c r="S111" s="386"/>
      <c r="T111" s="386"/>
    </row>
    <row r="112" spans="4:20" ht="13">
      <c r="D112" s="385"/>
      <c r="E112" s="385"/>
      <c r="F112" s="385"/>
      <c r="G112" s="385"/>
      <c r="H112" s="385"/>
      <c r="I112" s="386"/>
      <c r="J112" s="386"/>
      <c r="K112" s="386"/>
      <c r="N112" s="385"/>
      <c r="O112" s="385"/>
      <c r="P112" s="385"/>
      <c r="Q112" s="385"/>
      <c r="R112" s="385"/>
      <c r="S112" s="386"/>
      <c r="T112" s="386"/>
    </row>
    <row r="113" spans="4:20" ht="13">
      <c r="D113" s="385"/>
      <c r="E113" s="385"/>
      <c r="F113" s="385"/>
      <c r="G113" s="385"/>
      <c r="H113" s="385"/>
      <c r="I113" s="386"/>
      <c r="J113" s="386"/>
      <c r="K113" s="386"/>
      <c r="N113" s="385"/>
      <c r="O113" s="385"/>
      <c r="P113" s="385"/>
      <c r="Q113" s="385"/>
      <c r="R113" s="385"/>
      <c r="S113" s="386"/>
      <c r="T113" s="386"/>
    </row>
    <row r="114" spans="4:20" ht="13">
      <c r="D114" s="385"/>
      <c r="E114" s="385"/>
      <c r="F114" s="385"/>
      <c r="G114" s="385"/>
      <c r="H114" s="385"/>
      <c r="I114" s="386"/>
      <c r="J114" s="386"/>
      <c r="K114" s="386"/>
      <c r="N114" s="385"/>
      <c r="O114" s="385"/>
      <c r="P114" s="385"/>
      <c r="Q114" s="385"/>
      <c r="R114" s="385"/>
      <c r="S114" s="386"/>
      <c r="T114" s="386"/>
    </row>
    <row r="115" spans="4:20" ht="13">
      <c r="D115" s="385"/>
      <c r="E115" s="385"/>
      <c r="F115" s="385"/>
      <c r="G115" s="385"/>
      <c r="H115" s="385"/>
      <c r="I115" s="386"/>
      <c r="J115" s="386"/>
      <c r="K115" s="386"/>
      <c r="N115" s="385"/>
      <c r="O115" s="385"/>
      <c r="P115" s="385"/>
      <c r="Q115" s="385"/>
      <c r="R115" s="385"/>
      <c r="S115" s="386"/>
      <c r="T115" s="386"/>
    </row>
    <row r="116" spans="4:20" ht="13">
      <c r="D116" s="385"/>
      <c r="E116" s="385"/>
      <c r="F116" s="385"/>
      <c r="G116" s="385"/>
      <c r="H116" s="385"/>
      <c r="I116" s="386"/>
      <c r="J116" s="386"/>
      <c r="K116" s="386"/>
      <c r="N116" s="385"/>
      <c r="O116" s="385"/>
      <c r="P116" s="385"/>
      <c r="Q116" s="385"/>
      <c r="R116" s="385"/>
      <c r="S116" s="386"/>
      <c r="T116" s="386"/>
    </row>
    <row r="117" spans="4:20" ht="13">
      <c r="D117" s="385"/>
      <c r="E117" s="385"/>
      <c r="F117" s="385"/>
      <c r="G117" s="385"/>
      <c r="H117" s="385"/>
      <c r="I117" s="386"/>
      <c r="J117" s="386"/>
      <c r="K117" s="386"/>
      <c r="N117" s="385"/>
      <c r="O117" s="385"/>
      <c r="P117" s="385"/>
      <c r="Q117" s="385"/>
      <c r="R117" s="385"/>
      <c r="S117" s="386"/>
      <c r="T117" s="386"/>
    </row>
    <row r="118" spans="4:20" ht="13">
      <c r="D118" s="385"/>
      <c r="E118" s="385"/>
      <c r="F118" s="385"/>
      <c r="G118" s="385"/>
      <c r="H118" s="385"/>
      <c r="I118" s="386"/>
      <c r="J118" s="386"/>
      <c r="K118" s="386"/>
      <c r="N118" s="385"/>
      <c r="O118" s="385"/>
      <c r="P118" s="385"/>
      <c r="Q118" s="385"/>
      <c r="R118" s="385"/>
      <c r="S118" s="386"/>
      <c r="T118" s="386"/>
    </row>
    <row r="119" spans="4:20" ht="13">
      <c r="D119" s="385"/>
      <c r="E119" s="385"/>
      <c r="F119" s="385"/>
      <c r="G119" s="385"/>
      <c r="H119" s="385"/>
      <c r="I119" s="386"/>
      <c r="J119" s="386"/>
      <c r="K119" s="386"/>
      <c r="N119" s="385"/>
      <c r="O119" s="385"/>
      <c r="P119" s="385"/>
      <c r="Q119" s="385"/>
      <c r="R119" s="385"/>
      <c r="S119" s="386"/>
      <c r="T119" s="386"/>
    </row>
    <row r="120" spans="4:20" ht="13">
      <c r="D120" s="385"/>
      <c r="E120" s="385"/>
      <c r="F120" s="385"/>
      <c r="G120" s="385"/>
      <c r="H120" s="385"/>
      <c r="I120" s="386"/>
      <c r="J120" s="386"/>
      <c r="K120" s="386"/>
      <c r="N120" s="385"/>
      <c r="O120" s="385"/>
      <c r="P120" s="385"/>
      <c r="Q120" s="385"/>
      <c r="R120" s="385"/>
      <c r="S120" s="386"/>
      <c r="T120" s="386"/>
    </row>
    <row r="121" spans="4:20" ht="13">
      <c r="D121" s="385"/>
      <c r="E121" s="385"/>
      <c r="F121" s="385"/>
      <c r="G121" s="385"/>
      <c r="H121" s="385"/>
      <c r="I121" s="386"/>
      <c r="J121" s="386"/>
      <c r="K121" s="386"/>
      <c r="N121" s="385"/>
      <c r="O121" s="385"/>
      <c r="P121" s="385"/>
      <c r="Q121" s="385"/>
      <c r="R121" s="385"/>
      <c r="S121" s="386"/>
      <c r="T121" s="386"/>
    </row>
    <row r="122" spans="4:20" ht="13">
      <c r="D122" s="385"/>
      <c r="E122" s="385"/>
      <c r="F122" s="385"/>
      <c r="G122" s="385"/>
      <c r="H122" s="385"/>
      <c r="I122" s="386"/>
      <c r="J122" s="386"/>
      <c r="K122" s="386"/>
      <c r="N122" s="385"/>
      <c r="O122" s="385"/>
      <c r="P122" s="385"/>
      <c r="Q122" s="385"/>
      <c r="R122" s="385"/>
      <c r="S122" s="386"/>
      <c r="T122" s="386"/>
    </row>
    <row r="123" spans="4:20" ht="13">
      <c r="D123" s="385"/>
      <c r="E123" s="385"/>
      <c r="F123" s="385"/>
      <c r="G123" s="385"/>
      <c r="H123" s="385"/>
      <c r="I123" s="386"/>
      <c r="J123" s="386"/>
      <c r="K123" s="386"/>
      <c r="N123" s="385"/>
      <c r="O123" s="385"/>
      <c r="P123" s="385"/>
      <c r="Q123" s="385"/>
      <c r="R123" s="385"/>
      <c r="S123" s="386"/>
      <c r="T123" s="386"/>
    </row>
    <row r="124" spans="4:20" ht="13">
      <c r="D124" s="385"/>
      <c r="E124" s="385"/>
      <c r="F124" s="385"/>
      <c r="G124" s="385"/>
      <c r="H124" s="385"/>
      <c r="I124" s="386"/>
      <c r="J124" s="386"/>
      <c r="K124" s="386"/>
      <c r="N124" s="385"/>
      <c r="O124" s="385"/>
      <c r="P124" s="385"/>
      <c r="Q124" s="385"/>
      <c r="R124" s="385"/>
      <c r="S124" s="386"/>
      <c r="T124" s="386"/>
    </row>
    <row r="125" spans="4:20" ht="13">
      <c r="D125" s="385"/>
      <c r="E125" s="385"/>
      <c r="F125" s="385"/>
      <c r="G125" s="385"/>
      <c r="H125" s="385"/>
      <c r="I125" s="386"/>
      <c r="J125" s="386"/>
      <c r="K125" s="386"/>
      <c r="N125" s="385"/>
      <c r="O125" s="385"/>
      <c r="P125" s="385"/>
      <c r="Q125" s="385"/>
      <c r="R125" s="385"/>
      <c r="S125" s="386"/>
      <c r="T125" s="386"/>
    </row>
    <row r="126" spans="4:20" ht="13">
      <c r="D126" s="385"/>
      <c r="E126" s="385"/>
      <c r="F126" s="385"/>
      <c r="G126" s="385"/>
      <c r="H126" s="385"/>
      <c r="I126" s="386"/>
      <c r="J126" s="386"/>
      <c r="K126" s="386"/>
      <c r="N126" s="385"/>
      <c r="O126" s="385"/>
      <c r="P126" s="385"/>
      <c r="Q126" s="385"/>
      <c r="R126" s="385"/>
      <c r="S126" s="386"/>
      <c r="T126" s="386"/>
    </row>
    <row r="127" spans="4:20" ht="13">
      <c r="D127" s="385"/>
      <c r="E127" s="385"/>
      <c r="F127" s="385"/>
      <c r="G127" s="385"/>
      <c r="H127" s="385"/>
      <c r="I127" s="386"/>
      <c r="J127" s="386"/>
      <c r="K127" s="386"/>
      <c r="N127" s="385"/>
      <c r="O127" s="385"/>
      <c r="P127" s="385"/>
      <c r="Q127" s="385"/>
      <c r="R127" s="385"/>
      <c r="S127" s="386"/>
      <c r="T127" s="386"/>
    </row>
    <row r="128" spans="4:20" ht="13">
      <c r="D128" s="385"/>
      <c r="E128" s="385"/>
      <c r="F128" s="385"/>
      <c r="G128" s="385"/>
      <c r="H128" s="385"/>
      <c r="I128" s="386"/>
      <c r="J128" s="386"/>
      <c r="K128" s="386"/>
      <c r="N128" s="385"/>
      <c r="O128" s="385"/>
      <c r="P128" s="385"/>
      <c r="Q128" s="385"/>
      <c r="R128" s="385"/>
      <c r="S128" s="386"/>
      <c r="T128" s="386"/>
    </row>
    <row r="129" spans="4:20" ht="13">
      <c r="D129" s="385"/>
      <c r="E129" s="385"/>
      <c r="F129" s="385"/>
      <c r="G129" s="385"/>
      <c r="H129" s="385"/>
      <c r="I129" s="386"/>
      <c r="J129" s="386"/>
      <c r="K129" s="386"/>
      <c r="N129" s="385"/>
      <c r="O129" s="385"/>
      <c r="P129" s="385"/>
      <c r="Q129" s="385"/>
      <c r="R129" s="385"/>
      <c r="S129" s="386"/>
      <c r="T129" s="386"/>
    </row>
    <row r="130" spans="4:20" ht="13">
      <c r="D130" s="385"/>
      <c r="E130" s="385"/>
      <c r="F130" s="385"/>
      <c r="G130" s="385"/>
      <c r="H130" s="385"/>
      <c r="I130" s="386"/>
      <c r="J130" s="386"/>
      <c r="K130" s="386"/>
      <c r="N130" s="385"/>
      <c r="O130" s="385"/>
      <c r="P130" s="385"/>
      <c r="Q130" s="385"/>
      <c r="R130" s="385"/>
      <c r="S130" s="386"/>
      <c r="T130" s="386"/>
    </row>
    <row r="131" spans="4:20" ht="13">
      <c r="D131" s="385"/>
      <c r="E131" s="385"/>
      <c r="F131" s="385"/>
      <c r="G131" s="385"/>
      <c r="H131" s="385"/>
      <c r="I131" s="386"/>
      <c r="J131" s="386"/>
      <c r="K131" s="386"/>
      <c r="N131" s="385"/>
      <c r="O131" s="385"/>
      <c r="P131" s="385"/>
      <c r="Q131" s="385"/>
      <c r="R131" s="385"/>
      <c r="S131" s="386"/>
      <c r="T131" s="386"/>
    </row>
    <row r="132" spans="4:20" ht="13">
      <c r="D132" s="385"/>
      <c r="E132" s="385"/>
      <c r="F132" s="385"/>
      <c r="G132" s="385"/>
      <c r="H132" s="385"/>
      <c r="I132" s="386"/>
      <c r="J132" s="386"/>
      <c r="K132" s="386"/>
      <c r="N132" s="385"/>
      <c r="O132" s="385"/>
      <c r="P132" s="385"/>
      <c r="Q132" s="385"/>
      <c r="R132" s="385"/>
      <c r="S132" s="386"/>
      <c r="T132" s="386"/>
    </row>
    <row r="133" spans="4:20" ht="13">
      <c r="D133" s="385"/>
      <c r="E133" s="385"/>
      <c r="F133" s="385"/>
      <c r="G133" s="385"/>
      <c r="H133" s="385"/>
      <c r="I133" s="386"/>
      <c r="J133" s="386"/>
      <c r="K133" s="386"/>
      <c r="N133" s="385"/>
      <c r="O133" s="385"/>
      <c r="P133" s="385"/>
      <c r="Q133" s="385"/>
      <c r="R133" s="385"/>
      <c r="S133" s="386"/>
      <c r="T133" s="386"/>
    </row>
    <row r="134" spans="4:20" ht="13">
      <c r="D134" s="385"/>
      <c r="E134" s="385"/>
      <c r="F134" s="385"/>
      <c r="G134" s="385"/>
      <c r="H134" s="385"/>
      <c r="I134" s="386"/>
      <c r="J134" s="386"/>
      <c r="K134" s="386"/>
      <c r="N134" s="385"/>
      <c r="O134" s="385"/>
      <c r="P134" s="385"/>
      <c r="Q134" s="385"/>
      <c r="R134" s="385"/>
      <c r="S134" s="386"/>
      <c r="T134" s="386"/>
    </row>
    <row r="135" spans="4:20" ht="13">
      <c r="D135" s="385"/>
      <c r="E135" s="385"/>
      <c r="F135" s="385"/>
      <c r="G135" s="385"/>
      <c r="H135" s="385"/>
      <c r="I135" s="386"/>
      <c r="J135" s="386"/>
      <c r="K135" s="386"/>
      <c r="N135" s="385"/>
      <c r="O135" s="385"/>
      <c r="P135" s="385"/>
      <c r="Q135" s="385"/>
      <c r="R135" s="385"/>
      <c r="S135" s="386"/>
      <c r="T135" s="386"/>
    </row>
    <row r="136" spans="4:20" ht="13">
      <c r="D136" s="385"/>
      <c r="E136" s="385"/>
      <c r="F136" s="385"/>
      <c r="G136" s="385"/>
      <c r="H136" s="385"/>
      <c r="I136" s="386"/>
      <c r="J136" s="386"/>
      <c r="K136" s="386"/>
      <c r="N136" s="385"/>
      <c r="O136" s="385"/>
      <c r="P136" s="385"/>
      <c r="Q136" s="385"/>
      <c r="R136" s="385"/>
      <c r="S136" s="386"/>
      <c r="T136" s="386"/>
    </row>
    <row r="137" spans="4:20" ht="13">
      <c r="D137" s="385"/>
      <c r="E137" s="385"/>
      <c r="F137" s="385"/>
      <c r="G137" s="385"/>
      <c r="H137" s="385"/>
      <c r="I137" s="386"/>
      <c r="J137" s="386"/>
      <c r="K137" s="386"/>
      <c r="N137" s="385"/>
      <c r="O137" s="385"/>
      <c r="P137" s="385"/>
      <c r="Q137" s="385"/>
      <c r="R137" s="385"/>
      <c r="S137" s="386"/>
      <c r="T137" s="386"/>
    </row>
    <row r="138" spans="4:20" ht="13">
      <c r="D138" s="385"/>
      <c r="E138" s="385"/>
      <c r="F138" s="385"/>
      <c r="G138" s="385"/>
      <c r="H138" s="385"/>
      <c r="I138" s="386"/>
      <c r="J138" s="386"/>
      <c r="K138" s="386"/>
      <c r="N138" s="385"/>
      <c r="O138" s="385"/>
      <c r="P138" s="385"/>
      <c r="Q138" s="385"/>
      <c r="R138" s="385"/>
      <c r="S138" s="386"/>
      <c r="T138" s="386"/>
    </row>
    <row r="139" spans="4:20" ht="13">
      <c r="D139" s="385"/>
      <c r="E139" s="385"/>
      <c r="F139" s="385"/>
      <c r="G139" s="385"/>
      <c r="H139" s="385"/>
      <c r="I139" s="386"/>
      <c r="J139" s="386"/>
      <c r="K139" s="386"/>
      <c r="N139" s="385"/>
      <c r="O139" s="385"/>
      <c r="P139" s="385"/>
      <c r="Q139" s="385"/>
      <c r="R139" s="385"/>
      <c r="S139" s="386"/>
      <c r="T139" s="386"/>
    </row>
    <row r="140" spans="4:20" ht="13">
      <c r="D140" s="385"/>
      <c r="E140" s="385"/>
      <c r="F140" s="385"/>
      <c r="G140" s="385"/>
      <c r="H140" s="385"/>
      <c r="I140" s="386"/>
      <c r="J140" s="386"/>
      <c r="K140" s="386"/>
      <c r="N140" s="385"/>
      <c r="O140" s="385"/>
      <c r="P140" s="385"/>
      <c r="Q140" s="385"/>
      <c r="R140" s="385"/>
      <c r="S140" s="386"/>
      <c r="T140" s="386"/>
    </row>
    <row r="141" spans="4:20" ht="13">
      <c r="D141" s="385"/>
      <c r="E141" s="385"/>
      <c r="F141" s="385"/>
      <c r="G141" s="385"/>
      <c r="H141" s="385"/>
      <c r="I141" s="386"/>
      <c r="J141" s="386"/>
      <c r="K141" s="386"/>
      <c r="N141" s="385"/>
      <c r="O141" s="385"/>
      <c r="P141" s="385"/>
      <c r="Q141" s="385"/>
      <c r="R141" s="385"/>
      <c r="S141" s="386"/>
      <c r="T141" s="386"/>
    </row>
    <row r="142" spans="4:20" ht="13">
      <c r="D142" s="385"/>
      <c r="E142" s="385"/>
      <c r="F142" s="385"/>
      <c r="G142" s="385"/>
      <c r="H142" s="385"/>
      <c r="I142" s="386"/>
      <c r="J142" s="386"/>
      <c r="K142" s="386"/>
      <c r="N142" s="385"/>
      <c r="O142" s="385"/>
      <c r="P142" s="385"/>
      <c r="Q142" s="385"/>
      <c r="R142" s="385"/>
      <c r="S142" s="386"/>
      <c r="T142" s="386"/>
    </row>
    <row r="143" spans="4:20" ht="13">
      <c r="D143" s="385"/>
      <c r="E143" s="385"/>
      <c r="F143" s="385"/>
      <c r="G143" s="385"/>
      <c r="H143" s="385"/>
      <c r="I143" s="386"/>
      <c r="J143" s="386"/>
      <c r="K143" s="386"/>
      <c r="N143" s="385"/>
      <c r="O143" s="385"/>
      <c r="P143" s="385"/>
      <c r="Q143" s="385"/>
      <c r="R143" s="385"/>
      <c r="S143" s="386"/>
      <c r="T143" s="386"/>
    </row>
    <row r="144" spans="4:20" ht="13">
      <c r="D144" s="385"/>
      <c r="E144" s="385"/>
      <c r="F144" s="385"/>
      <c r="G144" s="385"/>
      <c r="H144" s="385"/>
      <c r="I144" s="386"/>
      <c r="J144" s="386"/>
      <c r="K144" s="386"/>
      <c r="N144" s="385"/>
      <c r="O144" s="385"/>
      <c r="P144" s="385"/>
      <c r="Q144" s="385"/>
      <c r="R144" s="385"/>
      <c r="S144" s="386"/>
      <c r="T144" s="386"/>
    </row>
    <row r="145" spans="4:20" ht="13">
      <c r="D145" s="385"/>
      <c r="E145" s="385"/>
      <c r="F145" s="385"/>
      <c r="G145" s="385"/>
      <c r="H145" s="385"/>
      <c r="I145" s="386"/>
      <c r="J145" s="386"/>
      <c r="K145" s="386"/>
      <c r="N145" s="385"/>
      <c r="O145" s="385"/>
      <c r="P145" s="385"/>
      <c r="Q145" s="385"/>
      <c r="R145" s="385"/>
      <c r="S145" s="386"/>
      <c r="T145" s="386"/>
    </row>
    <row r="146" spans="4:20" ht="13">
      <c r="D146" s="385"/>
      <c r="E146" s="385"/>
      <c r="F146" s="385"/>
      <c r="G146" s="385"/>
      <c r="H146" s="385"/>
      <c r="I146" s="386"/>
      <c r="J146" s="386"/>
      <c r="K146" s="386"/>
      <c r="N146" s="385"/>
      <c r="O146" s="385"/>
      <c r="P146" s="385"/>
      <c r="Q146" s="385"/>
      <c r="R146" s="385"/>
      <c r="S146" s="386"/>
      <c r="T146" s="386"/>
    </row>
    <row r="147" spans="4:20" ht="13">
      <c r="D147" s="385"/>
      <c r="E147" s="385"/>
      <c r="F147" s="385"/>
      <c r="G147" s="385"/>
      <c r="H147" s="385"/>
      <c r="I147" s="386"/>
      <c r="J147" s="386"/>
      <c r="K147" s="386"/>
      <c r="N147" s="385"/>
      <c r="O147" s="385"/>
      <c r="P147" s="385"/>
      <c r="Q147" s="385"/>
      <c r="R147" s="385"/>
      <c r="S147" s="386"/>
      <c r="T147" s="386"/>
    </row>
    <row r="148" spans="4:20" ht="13">
      <c r="D148" s="385"/>
      <c r="E148" s="385"/>
      <c r="F148" s="385"/>
      <c r="G148" s="385"/>
      <c r="H148" s="385"/>
      <c r="I148" s="386"/>
      <c r="J148" s="386"/>
      <c r="K148" s="386"/>
      <c r="N148" s="385"/>
      <c r="O148" s="385"/>
      <c r="P148" s="385"/>
      <c r="Q148" s="385"/>
      <c r="R148" s="385"/>
      <c r="S148" s="386"/>
      <c r="T148" s="386"/>
    </row>
    <row r="149" spans="4:20" ht="13">
      <c r="D149" s="385"/>
      <c r="E149" s="385"/>
      <c r="F149" s="385"/>
      <c r="G149" s="385"/>
      <c r="H149" s="385"/>
      <c r="I149" s="386"/>
      <c r="J149" s="386"/>
      <c r="K149" s="386"/>
      <c r="N149" s="385"/>
      <c r="O149" s="385"/>
      <c r="P149" s="385"/>
      <c r="Q149" s="385"/>
      <c r="R149" s="385"/>
      <c r="S149" s="386"/>
      <c r="T149" s="386"/>
    </row>
    <row r="150" spans="4:20" ht="13">
      <c r="D150" s="385"/>
      <c r="E150" s="385"/>
      <c r="F150" s="385"/>
      <c r="G150" s="385"/>
      <c r="H150" s="385"/>
      <c r="I150" s="386"/>
      <c r="J150" s="386"/>
      <c r="K150" s="386"/>
      <c r="N150" s="385"/>
      <c r="O150" s="385"/>
      <c r="P150" s="385"/>
      <c r="Q150" s="385"/>
      <c r="R150" s="385"/>
      <c r="S150" s="386"/>
      <c r="T150" s="386"/>
    </row>
    <row r="151" spans="4:20" ht="13">
      <c r="D151" s="385"/>
      <c r="E151" s="385"/>
      <c r="F151" s="385"/>
      <c r="G151" s="385"/>
      <c r="H151" s="385"/>
      <c r="I151" s="386"/>
      <c r="J151" s="386"/>
      <c r="K151" s="386"/>
      <c r="N151" s="385"/>
      <c r="O151" s="385"/>
      <c r="P151" s="385"/>
      <c r="Q151" s="385"/>
      <c r="R151" s="385"/>
      <c r="S151" s="386"/>
      <c r="T151" s="386"/>
    </row>
    <row r="152" spans="4:20" ht="13">
      <c r="D152" s="385"/>
      <c r="E152" s="385"/>
      <c r="F152" s="385"/>
      <c r="G152" s="385"/>
      <c r="H152" s="385"/>
      <c r="I152" s="386"/>
      <c r="J152" s="386"/>
      <c r="K152" s="386"/>
      <c r="N152" s="385"/>
      <c r="O152" s="385"/>
      <c r="P152" s="385"/>
      <c r="Q152" s="385"/>
      <c r="R152" s="385"/>
      <c r="S152" s="386"/>
      <c r="T152" s="386"/>
    </row>
    <row r="153" spans="4:20" ht="13">
      <c r="D153" s="385"/>
      <c r="E153" s="385"/>
      <c r="F153" s="385"/>
      <c r="G153" s="385"/>
      <c r="H153" s="385"/>
      <c r="I153" s="386"/>
      <c r="J153" s="386"/>
      <c r="K153" s="386"/>
      <c r="N153" s="385"/>
      <c r="O153" s="385"/>
      <c r="P153" s="385"/>
      <c r="Q153" s="385"/>
      <c r="R153" s="385"/>
      <c r="S153" s="386"/>
      <c r="T153" s="386"/>
    </row>
    <row r="154" spans="4:20" ht="13">
      <c r="D154" s="385"/>
      <c r="E154" s="385"/>
      <c r="F154" s="385"/>
      <c r="G154" s="385"/>
      <c r="H154" s="385"/>
      <c r="I154" s="386"/>
      <c r="J154" s="386"/>
      <c r="K154" s="386"/>
      <c r="N154" s="385"/>
      <c r="O154" s="385"/>
      <c r="P154" s="385"/>
      <c r="Q154" s="385"/>
      <c r="R154" s="385"/>
      <c r="S154" s="386"/>
      <c r="T154" s="386"/>
    </row>
    <row r="155" spans="4:20" ht="13">
      <c r="D155" s="385"/>
      <c r="E155" s="385"/>
      <c r="F155" s="385"/>
      <c r="G155" s="385"/>
      <c r="H155" s="385"/>
      <c r="I155" s="386"/>
      <c r="J155" s="386"/>
      <c r="K155" s="386"/>
      <c r="N155" s="385"/>
      <c r="O155" s="385"/>
      <c r="P155" s="385"/>
      <c r="Q155" s="385"/>
      <c r="R155" s="385"/>
      <c r="S155" s="386"/>
      <c r="T155" s="386"/>
    </row>
    <row r="156" spans="4:20" ht="13">
      <c r="D156" s="385"/>
      <c r="E156" s="385"/>
      <c r="F156" s="385"/>
      <c r="G156" s="385"/>
      <c r="H156" s="385"/>
      <c r="I156" s="386"/>
      <c r="J156" s="386"/>
      <c r="K156" s="386"/>
      <c r="N156" s="385"/>
      <c r="O156" s="385"/>
      <c r="P156" s="385"/>
      <c r="Q156" s="385"/>
      <c r="R156" s="385"/>
      <c r="S156" s="386"/>
      <c r="T156" s="386"/>
    </row>
    <row r="157" spans="4:20" ht="13">
      <c r="D157" s="385"/>
      <c r="E157" s="385"/>
      <c r="F157" s="385"/>
      <c r="G157" s="385"/>
      <c r="H157" s="385"/>
      <c r="I157" s="386"/>
      <c r="J157" s="386"/>
      <c r="K157" s="386"/>
      <c r="N157" s="385"/>
      <c r="O157" s="385"/>
      <c r="P157" s="385"/>
      <c r="Q157" s="385"/>
      <c r="R157" s="385"/>
      <c r="S157" s="386"/>
      <c r="T157" s="386"/>
    </row>
    <row r="158" spans="4:20" ht="13">
      <c r="D158" s="385"/>
      <c r="E158" s="385"/>
      <c r="F158" s="385"/>
      <c r="G158" s="385"/>
      <c r="H158" s="385"/>
      <c r="I158" s="386"/>
      <c r="J158" s="386"/>
      <c r="K158" s="386"/>
      <c r="N158" s="385"/>
      <c r="O158" s="385"/>
      <c r="P158" s="385"/>
      <c r="Q158" s="385"/>
      <c r="R158" s="385"/>
      <c r="S158" s="386"/>
      <c r="T158" s="386"/>
    </row>
    <row r="159" spans="4:20" ht="13">
      <c r="D159" s="385"/>
      <c r="E159" s="385"/>
      <c r="F159" s="385"/>
      <c r="G159" s="385"/>
      <c r="H159" s="385"/>
      <c r="I159" s="386"/>
      <c r="J159" s="386"/>
      <c r="K159" s="386"/>
      <c r="N159" s="385"/>
      <c r="O159" s="385"/>
      <c r="P159" s="385"/>
      <c r="Q159" s="385"/>
      <c r="R159" s="385"/>
      <c r="S159" s="386"/>
      <c r="T159" s="386"/>
    </row>
    <row r="160" spans="4:20" ht="13">
      <c r="D160" s="385"/>
      <c r="E160" s="385"/>
      <c r="F160" s="385"/>
      <c r="G160" s="385"/>
      <c r="H160" s="385"/>
      <c r="I160" s="386"/>
      <c r="J160" s="386"/>
      <c r="K160" s="386"/>
      <c r="N160" s="385"/>
      <c r="O160" s="385"/>
      <c r="P160" s="385"/>
      <c r="Q160" s="385"/>
      <c r="R160" s="385"/>
      <c r="S160" s="386"/>
      <c r="T160" s="386"/>
    </row>
    <row r="161" spans="4:20" ht="13">
      <c r="D161" s="385"/>
      <c r="E161" s="385"/>
      <c r="F161" s="385"/>
      <c r="G161" s="385"/>
      <c r="H161" s="385"/>
      <c r="I161" s="386"/>
      <c r="J161" s="386"/>
      <c r="K161" s="386"/>
      <c r="N161" s="385"/>
      <c r="O161" s="385"/>
      <c r="P161" s="385"/>
      <c r="Q161" s="385"/>
      <c r="R161" s="385"/>
      <c r="S161" s="386"/>
      <c r="T161" s="386"/>
    </row>
    <row r="162" spans="4:20" ht="13">
      <c r="D162" s="385"/>
      <c r="E162" s="385"/>
      <c r="F162" s="385"/>
      <c r="G162" s="385"/>
      <c r="H162" s="385"/>
      <c r="I162" s="386"/>
      <c r="J162" s="386"/>
      <c r="K162" s="386"/>
      <c r="N162" s="385"/>
      <c r="O162" s="385"/>
      <c r="P162" s="385"/>
      <c r="Q162" s="385"/>
      <c r="R162" s="385"/>
      <c r="S162" s="386"/>
      <c r="T162" s="386"/>
    </row>
    <row r="163" spans="4:20" ht="13">
      <c r="D163" s="385"/>
      <c r="E163" s="385"/>
      <c r="F163" s="385"/>
      <c r="G163" s="385"/>
      <c r="H163" s="385"/>
      <c r="I163" s="386"/>
      <c r="J163" s="386"/>
      <c r="K163" s="386"/>
      <c r="N163" s="385"/>
      <c r="O163" s="385"/>
      <c r="P163" s="385"/>
      <c r="Q163" s="385"/>
      <c r="R163" s="385"/>
      <c r="S163" s="386"/>
      <c r="T163" s="386"/>
    </row>
    <row r="164" spans="4:20" ht="13">
      <c r="D164" s="385"/>
      <c r="E164" s="385"/>
      <c r="F164" s="385"/>
      <c r="G164" s="385"/>
      <c r="H164" s="385"/>
      <c r="I164" s="386"/>
      <c r="J164" s="386"/>
      <c r="K164" s="386"/>
      <c r="N164" s="385"/>
      <c r="O164" s="385"/>
      <c r="P164" s="385"/>
      <c r="Q164" s="385"/>
      <c r="R164" s="385"/>
      <c r="S164" s="386"/>
      <c r="T164" s="386"/>
    </row>
    <row r="165" spans="4:20" ht="13">
      <c r="D165" s="385"/>
      <c r="E165" s="385"/>
      <c r="F165" s="385"/>
      <c r="G165" s="385"/>
      <c r="H165" s="385"/>
      <c r="I165" s="386"/>
      <c r="J165" s="386"/>
      <c r="K165" s="386"/>
      <c r="N165" s="385"/>
      <c r="O165" s="385"/>
      <c r="P165" s="385"/>
      <c r="Q165" s="385"/>
      <c r="R165" s="385"/>
      <c r="S165" s="386"/>
      <c r="T165" s="386"/>
    </row>
    <row r="166" spans="4:20" ht="13">
      <c r="D166" s="385"/>
      <c r="E166" s="385"/>
      <c r="F166" s="385"/>
      <c r="G166" s="385"/>
      <c r="H166" s="385"/>
      <c r="I166" s="386"/>
      <c r="J166" s="386"/>
      <c r="K166" s="386"/>
      <c r="N166" s="385"/>
      <c r="O166" s="385"/>
      <c r="P166" s="385"/>
      <c r="Q166" s="385"/>
      <c r="R166" s="385"/>
      <c r="S166" s="386"/>
      <c r="T166" s="386"/>
    </row>
    <row r="167" spans="4:20" ht="13">
      <c r="D167" s="385"/>
      <c r="E167" s="385"/>
      <c r="F167" s="385"/>
      <c r="G167" s="385"/>
      <c r="H167" s="385"/>
      <c r="I167" s="386"/>
      <c r="J167" s="386"/>
      <c r="K167" s="386"/>
      <c r="N167" s="385"/>
      <c r="O167" s="385"/>
      <c r="P167" s="385"/>
      <c r="Q167" s="385"/>
      <c r="R167" s="385"/>
      <c r="S167" s="386"/>
      <c r="T167" s="386"/>
    </row>
    <row r="168" spans="4:20" ht="13">
      <c r="D168" s="385"/>
      <c r="E168" s="385"/>
      <c r="F168" s="385"/>
      <c r="G168" s="385"/>
      <c r="H168" s="385"/>
      <c r="I168" s="386"/>
      <c r="J168" s="386"/>
      <c r="K168" s="386"/>
      <c r="N168" s="385"/>
      <c r="O168" s="385"/>
      <c r="P168" s="385"/>
      <c r="Q168" s="385"/>
      <c r="R168" s="385"/>
      <c r="S168" s="386"/>
      <c r="T168" s="386"/>
    </row>
    <row r="169" spans="4:20" ht="13">
      <c r="D169" s="385"/>
      <c r="E169" s="385"/>
      <c r="F169" s="385"/>
      <c r="G169" s="385"/>
      <c r="H169" s="385"/>
      <c r="I169" s="386"/>
      <c r="J169" s="386"/>
      <c r="K169" s="386"/>
      <c r="N169" s="385"/>
      <c r="O169" s="385"/>
      <c r="P169" s="385"/>
      <c r="Q169" s="385"/>
      <c r="R169" s="385"/>
      <c r="S169" s="386"/>
      <c r="T169" s="386"/>
    </row>
    <row r="170" spans="4:20" ht="13">
      <c r="D170" s="385"/>
      <c r="E170" s="385"/>
      <c r="F170" s="385"/>
      <c r="G170" s="385"/>
      <c r="H170" s="385"/>
      <c r="I170" s="386"/>
      <c r="J170" s="386"/>
      <c r="K170" s="386"/>
      <c r="N170" s="385"/>
      <c r="O170" s="385"/>
      <c r="P170" s="385"/>
      <c r="Q170" s="385"/>
      <c r="R170" s="385"/>
      <c r="S170" s="386"/>
      <c r="T170" s="386"/>
    </row>
    <row r="171" spans="4:20" ht="13">
      <c r="D171" s="385"/>
      <c r="E171" s="385"/>
      <c r="F171" s="385"/>
      <c r="G171" s="385"/>
      <c r="H171" s="385"/>
      <c r="I171" s="386"/>
      <c r="J171" s="386"/>
      <c r="K171" s="386"/>
      <c r="N171" s="385"/>
      <c r="O171" s="385"/>
      <c r="P171" s="385"/>
      <c r="Q171" s="385"/>
      <c r="R171" s="385"/>
      <c r="S171" s="386"/>
      <c r="T171" s="386"/>
    </row>
    <row r="172" spans="4:20" ht="13">
      <c r="D172" s="385"/>
      <c r="E172" s="385"/>
      <c r="F172" s="385"/>
      <c r="G172" s="385"/>
      <c r="H172" s="385"/>
      <c r="I172" s="386"/>
      <c r="J172" s="386"/>
      <c r="K172" s="386"/>
      <c r="N172" s="385"/>
      <c r="O172" s="385"/>
      <c r="P172" s="385"/>
      <c r="Q172" s="385"/>
      <c r="R172" s="385"/>
      <c r="S172" s="386"/>
      <c r="T172" s="386"/>
    </row>
    <row r="173" spans="4:20" ht="13">
      <c r="D173" s="385"/>
      <c r="E173" s="385"/>
      <c r="F173" s="385"/>
      <c r="G173" s="385"/>
      <c r="H173" s="385"/>
      <c r="I173" s="386"/>
      <c r="J173" s="386"/>
      <c r="K173" s="386"/>
      <c r="N173" s="385"/>
      <c r="O173" s="385"/>
      <c r="P173" s="385"/>
      <c r="Q173" s="385"/>
      <c r="R173" s="385"/>
      <c r="S173" s="386"/>
      <c r="T173" s="386"/>
    </row>
    <row r="174" spans="4:20" ht="13">
      <c r="D174" s="385"/>
      <c r="E174" s="385"/>
      <c r="F174" s="385"/>
      <c r="G174" s="385"/>
      <c r="H174" s="385"/>
      <c r="I174" s="386"/>
      <c r="J174" s="386"/>
      <c r="K174" s="386"/>
      <c r="N174" s="385"/>
      <c r="O174" s="385"/>
      <c r="P174" s="385"/>
      <c r="Q174" s="385"/>
      <c r="R174" s="385"/>
      <c r="S174" s="386"/>
      <c r="T174" s="386"/>
    </row>
    <row r="175" spans="4:20" ht="13">
      <c r="D175" s="385"/>
      <c r="E175" s="385"/>
      <c r="F175" s="385"/>
      <c r="G175" s="385"/>
      <c r="H175" s="385"/>
      <c r="I175" s="386"/>
      <c r="J175" s="386"/>
      <c r="K175" s="386"/>
      <c r="N175" s="385"/>
      <c r="O175" s="385"/>
      <c r="P175" s="385"/>
      <c r="Q175" s="385"/>
      <c r="R175" s="385"/>
      <c r="S175" s="386"/>
      <c r="T175" s="386"/>
    </row>
    <row r="176" spans="4:20" ht="13">
      <c r="D176" s="385"/>
      <c r="E176" s="385"/>
      <c r="F176" s="385"/>
      <c r="G176" s="385"/>
      <c r="H176" s="385"/>
      <c r="I176" s="386"/>
      <c r="J176" s="386"/>
      <c r="K176" s="386"/>
      <c r="N176" s="385"/>
      <c r="O176" s="385"/>
      <c r="P176" s="385"/>
      <c r="Q176" s="385"/>
      <c r="R176" s="385"/>
      <c r="S176" s="386"/>
      <c r="T176" s="386"/>
    </row>
    <row r="177" spans="4:20" ht="13">
      <c r="D177" s="385"/>
      <c r="E177" s="385"/>
      <c r="F177" s="385"/>
      <c r="G177" s="385"/>
      <c r="H177" s="385"/>
      <c r="I177" s="386"/>
      <c r="J177" s="386"/>
      <c r="K177" s="386"/>
      <c r="N177" s="385"/>
      <c r="O177" s="385"/>
      <c r="P177" s="385"/>
      <c r="Q177" s="385"/>
      <c r="R177" s="385"/>
      <c r="S177" s="386"/>
      <c r="T177" s="386"/>
    </row>
    <row r="178" spans="4:20" ht="13">
      <c r="D178" s="385"/>
      <c r="E178" s="385"/>
      <c r="F178" s="385"/>
      <c r="G178" s="385"/>
      <c r="H178" s="385"/>
      <c r="I178" s="386"/>
      <c r="J178" s="386"/>
      <c r="K178" s="386"/>
      <c r="N178" s="385"/>
      <c r="O178" s="385"/>
      <c r="P178" s="385"/>
      <c r="Q178" s="385"/>
      <c r="R178" s="385"/>
      <c r="S178" s="386"/>
      <c r="T178" s="386"/>
    </row>
    <row r="179" spans="4:20" ht="13">
      <c r="D179" s="385"/>
      <c r="E179" s="385"/>
      <c r="F179" s="385"/>
      <c r="G179" s="385"/>
      <c r="H179" s="385"/>
      <c r="I179" s="386"/>
      <c r="J179" s="386"/>
      <c r="K179" s="386"/>
      <c r="N179" s="385"/>
      <c r="O179" s="385"/>
      <c r="P179" s="385"/>
      <c r="Q179" s="385"/>
      <c r="R179" s="385"/>
      <c r="S179" s="386"/>
      <c r="T179" s="386"/>
    </row>
    <row r="180" spans="4:20" ht="13">
      <c r="D180" s="385"/>
      <c r="E180" s="385"/>
      <c r="F180" s="385"/>
      <c r="G180" s="385"/>
      <c r="H180" s="385"/>
      <c r="I180" s="386"/>
      <c r="J180" s="386"/>
      <c r="K180" s="386"/>
      <c r="N180" s="385"/>
      <c r="O180" s="385"/>
      <c r="P180" s="385"/>
      <c r="Q180" s="385"/>
      <c r="R180" s="385"/>
      <c r="S180" s="386"/>
      <c r="T180" s="386"/>
    </row>
    <row r="181" spans="4:20" ht="13">
      <c r="D181" s="385"/>
      <c r="E181" s="385"/>
      <c r="F181" s="385"/>
      <c r="G181" s="385"/>
      <c r="H181" s="385"/>
      <c r="I181" s="386"/>
      <c r="J181" s="386"/>
      <c r="K181" s="386"/>
      <c r="N181" s="385"/>
      <c r="O181" s="385"/>
      <c r="P181" s="385"/>
      <c r="Q181" s="385"/>
      <c r="R181" s="385"/>
      <c r="S181" s="386"/>
      <c r="T181" s="386"/>
    </row>
    <row r="182" spans="4:20" ht="13">
      <c r="D182" s="385"/>
      <c r="E182" s="385"/>
      <c r="F182" s="385"/>
      <c r="G182" s="385"/>
      <c r="H182" s="385"/>
      <c r="I182" s="386"/>
      <c r="J182" s="386"/>
      <c r="K182" s="386"/>
      <c r="N182" s="385"/>
      <c r="O182" s="385"/>
      <c r="P182" s="385"/>
      <c r="Q182" s="385"/>
      <c r="R182" s="385"/>
      <c r="S182" s="386"/>
      <c r="T182" s="386"/>
    </row>
    <row r="183" spans="4:20" ht="13">
      <c r="D183" s="385"/>
      <c r="E183" s="385"/>
      <c r="F183" s="385"/>
      <c r="G183" s="385"/>
      <c r="H183" s="385"/>
      <c r="I183" s="386"/>
      <c r="J183" s="386"/>
      <c r="K183" s="386"/>
      <c r="N183" s="385"/>
      <c r="O183" s="385"/>
      <c r="P183" s="385"/>
      <c r="Q183" s="385"/>
      <c r="R183" s="385"/>
      <c r="S183" s="386"/>
      <c r="T183" s="386"/>
    </row>
    <row r="184" spans="4:20" ht="13">
      <c r="D184" s="385"/>
      <c r="E184" s="385"/>
      <c r="F184" s="385"/>
      <c r="G184" s="385"/>
      <c r="H184" s="385"/>
      <c r="I184" s="386"/>
      <c r="J184" s="386"/>
      <c r="K184" s="386"/>
      <c r="N184" s="385"/>
      <c r="O184" s="385"/>
      <c r="P184" s="385"/>
      <c r="Q184" s="385"/>
      <c r="R184" s="385"/>
      <c r="S184" s="386"/>
      <c r="T184" s="386"/>
    </row>
    <row r="185" spans="4:20" ht="13">
      <c r="D185" s="385"/>
      <c r="E185" s="385"/>
      <c r="F185" s="385"/>
      <c r="G185" s="385"/>
      <c r="H185" s="385"/>
      <c r="I185" s="386"/>
      <c r="J185" s="386"/>
      <c r="K185" s="386"/>
      <c r="N185" s="385"/>
      <c r="O185" s="385"/>
      <c r="P185" s="385"/>
      <c r="Q185" s="385"/>
      <c r="R185" s="385"/>
      <c r="S185" s="386"/>
      <c r="T185" s="386"/>
    </row>
    <row r="186" spans="4:20" ht="13">
      <c r="D186" s="385"/>
      <c r="E186" s="385"/>
      <c r="F186" s="385"/>
      <c r="G186" s="385"/>
      <c r="H186" s="385"/>
      <c r="I186" s="386"/>
      <c r="J186" s="386"/>
      <c r="K186" s="386"/>
      <c r="N186" s="385"/>
      <c r="O186" s="385"/>
      <c r="P186" s="385"/>
      <c r="Q186" s="385"/>
      <c r="R186" s="385"/>
      <c r="S186" s="386"/>
      <c r="T186" s="386"/>
    </row>
    <row r="187" spans="4:20" ht="13">
      <c r="D187" s="385"/>
      <c r="E187" s="385"/>
      <c r="F187" s="385"/>
      <c r="G187" s="385"/>
      <c r="H187" s="385"/>
      <c r="I187" s="386"/>
      <c r="J187" s="386"/>
      <c r="K187" s="386"/>
      <c r="N187" s="385"/>
      <c r="O187" s="385"/>
      <c r="P187" s="385"/>
      <c r="Q187" s="385"/>
      <c r="R187" s="385"/>
      <c r="S187" s="386"/>
      <c r="T187" s="386"/>
    </row>
    <row r="188" spans="4:20" ht="13">
      <c r="D188" s="385"/>
      <c r="E188" s="385"/>
      <c r="F188" s="385"/>
      <c r="G188" s="385"/>
      <c r="H188" s="385"/>
      <c r="I188" s="386"/>
      <c r="J188" s="386"/>
      <c r="K188" s="386"/>
      <c r="N188" s="385"/>
      <c r="O188" s="385"/>
      <c r="P188" s="385"/>
      <c r="Q188" s="385"/>
      <c r="R188" s="385"/>
      <c r="S188" s="386"/>
      <c r="T188" s="386"/>
    </row>
    <row r="189" spans="4:20" ht="13">
      <c r="D189" s="385"/>
      <c r="E189" s="385"/>
      <c r="F189" s="385"/>
      <c r="G189" s="385"/>
      <c r="H189" s="385"/>
      <c r="I189" s="386"/>
      <c r="J189" s="386"/>
      <c r="K189" s="386"/>
      <c r="N189" s="385"/>
      <c r="O189" s="385"/>
      <c r="P189" s="385"/>
      <c r="Q189" s="385"/>
      <c r="R189" s="385"/>
      <c r="S189" s="386"/>
      <c r="T189" s="386"/>
    </row>
    <row r="190" spans="4:20" ht="13">
      <c r="D190" s="385"/>
      <c r="E190" s="385"/>
      <c r="F190" s="385"/>
      <c r="G190" s="385"/>
      <c r="H190" s="385"/>
      <c r="I190" s="386"/>
      <c r="J190" s="386"/>
      <c r="K190" s="386"/>
      <c r="N190" s="385"/>
      <c r="O190" s="385"/>
      <c r="P190" s="385"/>
      <c r="Q190" s="385"/>
      <c r="R190" s="385"/>
      <c r="S190" s="386"/>
      <c r="T190" s="386"/>
    </row>
    <row r="191" spans="4:20" ht="13">
      <c r="D191" s="385"/>
      <c r="E191" s="385"/>
      <c r="F191" s="385"/>
      <c r="G191" s="385"/>
      <c r="H191" s="385"/>
      <c r="I191" s="386"/>
      <c r="J191" s="386"/>
      <c r="K191" s="386"/>
      <c r="N191" s="385"/>
      <c r="O191" s="385"/>
      <c r="P191" s="385"/>
      <c r="Q191" s="385"/>
      <c r="R191" s="385"/>
      <c r="S191" s="386"/>
      <c r="T191" s="386"/>
    </row>
    <row r="192" spans="4:20" ht="13">
      <c r="D192" s="385"/>
      <c r="E192" s="385"/>
      <c r="F192" s="385"/>
      <c r="G192" s="385"/>
      <c r="H192" s="385"/>
      <c r="I192" s="386"/>
      <c r="J192" s="386"/>
      <c r="K192" s="386"/>
      <c r="N192" s="385"/>
      <c r="O192" s="385"/>
      <c r="P192" s="385"/>
      <c r="Q192" s="385"/>
      <c r="R192" s="385"/>
      <c r="S192" s="386"/>
      <c r="T192" s="386"/>
    </row>
    <row r="193" spans="4:20" ht="13">
      <c r="D193" s="385"/>
      <c r="E193" s="385"/>
      <c r="F193" s="385"/>
      <c r="G193" s="385"/>
      <c r="H193" s="385"/>
      <c r="I193" s="386"/>
      <c r="J193" s="386"/>
      <c r="K193" s="386"/>
      <c r="N193" s="385"/>
      <c r="O193" s="385"/>
      <c r="P193" s="385"/>
      <c r="Q193" s="385"/>
      <c r="R193" s="385"/>
      <c r="S193" s="386"/>
      <c r="T193" s="386"/>
    </row>
    <row r="194" spans="4:20" ht="13">
      <c r="D194" s="385"/>
      <c r="E194" s="385"/>
      <c r="F194" s="385"/>
      <c r="G194" s="385"/>
      <c r="H194" s="385"/>
      <c r="I194" s="386"/>
      <c r="J194" s="386"/>
      <c r="K194" s="386"/>
      <c r="N194" s="385"/>
      <c r="O194" s="385"/>
      <c r="P194" s="385"/>
      <c r="Q194" s="385"/>
      <c r="R194" s="385"/>
      <c r="S194" s="386"/>
      <c r="T194" s="386"/>
    </row>
    <row r="195" spans="4:20" ht="13">
      <c r="D195" s="385"/>
      <c r="E195" s="385"/>
      <c r="F195" s="385"/>
      <c r="G195" s="385"/>
      <c r="H195" s="385"/>
      <c r="I195" s="386"/>
      <c r="J195" s="386"/>
      <c r="K195" s="386"/>
      <c r="N195" s="385"/>
      <c r="O195" s="385"/>
      <c r="P195" s="385"/>
      <c r="Q195" s="385"/>
      <c r="R195" s="385"/>
      <c r="S195" s="386"/>
      <c r="T195" s="386"/>
    </row>
    <row r="196" spans="4:20" ht="13">
      <c r="D196" s="385"/>
      <c r="E196" s="385"/>
      <c r="F196" s="385"/>
      <c r="G196" s="385"/>
      <c r="H196" s="385"/>
      <c r="I196" s="386"/>
      <c r="J196" s="386"/>
      <c r="K196" s="386"/>
      <c r="N196" s="385"/>
      <c r="O196" s="385"/>
      <c r="P196" s="385"/>
      <c r="Q196" s="385"/>
      <c r="R196" s="385"/>
      <c r="S196" s="386"/>
      <c r="T196" s="386"/>
    </row>
    <row r="197" spans="4:20" ht="13">
      <c r="D197" s="385"/>
      <c r="E197" s="385"/>
      <c r="F197" s="385"/>
      <c r="G197" s="385"/>
      <c r="H197" s="385"/>
      <c r="I197" s="386"/>
      <c r="J197" s="386"/>
      <c r="K197" s="386"/>
      <c r="N197" s="385"/>
      <c r="O197" s="385"/>
      <c r="P197" s="385"/>
      <c r="Q197" s="385"/>
      <c r="R197" s="385"/>
      <c r="S197" s="386"/>
      <c r="T197" s="386"/>
    </row>
    <row r="198" spans="4:20" ht="13">
      <c r="D198" s="385"/>
      <c r="E198" s="385"/>
      <c r="F198" s="385"/>
      <c r="G198" s="385"/>
      <c r="H198" s="385"/>
      <c r="I198" s="386"/>
      <c r="J198" s="386"/>
      <c r="K198" s="386"/>
      <c r="N198" s="385"/>
      <c r="O198" s="385"/>
      <c r="P198" s="385"/>
      <c r="Q198" s="385"/>
      <c r="R198" s="385"/>
      <c r="S198" s="386"/>
      <c r="T198" s="386"/>
    </row>
    <row r="199" spans="4:20" ht="13">
      <c r="D199" s="385"/>
      <c r="E199" s="385"/>
      <c r="F199" s="385"/>
      <c r="G199" s="385"/>
      <c r="H199" s="385"/>
      <c r="I199" s="386"/>
      <c r="J199" s="386"/>
      <c r="K199" s="386"/>
      <c r="N199" s="385"/>
      <c r="O199" s="385"/>
      <c r="P199" s="385"/>
      <c r="Q199" s="385"/>
      <c r="R199" s="385"/>
      <c r="S199" s="386"/>
      <c r="T199" s="386"/>
    </row>
    <row r="200" spans="4:20" ht="13">
      <c r="D200" s="385"/>
      <c r="E200" s="385"/>
      <c r="F200" s="385"/>
      <c r="G200" s="385"/>
      <c r="H200" s="385"/>
      <c r="I200" s="386"/>
      <c r="J200" s="386"/>
      <c r="K200" s="386"/>
      <c r="N200" s="385"/>
      <c r="O200" s="385"/>
      <c r="P200" s="385"/>
      <c r="Q200" s="385"/>
      <c r="R200" s="385"/>
      <c r="S200" s="386"/>
      <c r="T200" s="386"/>
    </row>
    <row r="201" spans="4:20" ht="13">
      <c r="D201" s="385"/>
      <c r="E201" s="385"/>
      <c r="F201" s="385"/>
      <c r="G201" s="385"/>
      <c r="H201" s="385"/>
      <c r="I201" s="386"/>
      <c r="J201" s="386"/>
      <c r="K201" s="386"/>
      <c r="N201" s="385"/>
      <c r="O201" s="385"/>
      <c r="P201" s="385"/>
      <c r="Q201" s="385"/>
      <c r="R201" s="385"/>
      <c r="S201" s="386"/>
      <c r="T201" s="386"/>
    </row>
    <row r="202" spans="4:20" ht="13">
      <c r="D202" s="385"/>
      <c r="E202" s="385"/>
      <c r="F202" s="385"/>
      <c r="G202" s="385"/>
      <c r="H202" s="385"/>
      <c r="I202" s="386"/>
      <c r="J202" s="386"/>
      <c r="K202" s="386"/>
      <c r="N202" s="385"/>
      <c r="O202" s="385"/>
      <c r="P202" s="385"/>
      <c r="Q202" s="385"/>
      <c r="R202" s="385"/>
      <c r="S202" s="386"/>
      <c r="T202" s="386"/>
    </row>
    <row r="203" spans="4:20" ht="13">
      <c r="D203" s="385"/>
      <c r="E203" s="385"/>
      <c r="F203" s="385"/>
      <c r="G203" s="385"/>
      <c r="H203" s="385"/>
      <c r="I203" s="386"/>
      <c r="J203" s="386"/>
      <c r="K203" s="386"/>
      <c r="N203" s="385"/>
      <c r="O203" s="385"/>
      <c r="P203" s="385"/>
      <c r="Q203" s="385"/>
      <c r="R203" s="385"/>
      <c r="S203" s="386"/>
      <c r="T203" s="386"/>
    </row>
    <row r="204" spans="4:20" ht="13">
      <c r="D204" s="385"/>
      <c r="E204" s="385"/>
      <c r="F204" s="385"/>
      <c r="G204" s="385"/>
      <c r="H204" s="385"/>
      <c r="I204" s="386"/>
      <c r="J204" s="386"/>
      <c r="K204" s="386"/>
      <c r="N204" s="385"/>
      <c r="O204" s="385"/>
      <c r="P204" s="385"/>
      <c r="Q204" s="385"/>
      <c r="R204" s="385"/>
      <c r="S204" s="386"/>
      <c r="T204" s="386"/>
    </row>
    <row r="205" spans="4:20" ht="13">
      <c r="D205" s="385"/>
      <c r="E205" s="385"/>
      <c r="F205" s="385"/>
      <c r="G205" s="385"/>
      <c r="H205" s="385"/>
      <c r="I205" s="386"/>
      <c r="J205" s="386"/>
      <c r="K205" s="386"/>
      <c r="N205" s="385"/>
      <c r="O205" s="385"/>
      <c r="P205" s="385"/>
      <c r="Q205" s="385"/>
      <c r="R205" s="385"/>
      <c r="S205" s="386"/>
      <c r="T205" s="386"/>
    </row>
    <row r="206" spans="4:20" ht="13">
      <c r="D206" s="385"/>
      <c r="E206" s="385"/>
      <c r="F206" s="385"/>
      <c r="G206" s="385"/>
      <c r="H206" s="385"/>
      <c r="I206" s="386"/>
      <c r="J206" s="386"/>
      <c r="K206" s="386"/>
      <c r="N206" s="385"/>
      <c r="O206" s="385"/>
      <c r="P206" s="385"/>
      <c r="Q206" s="385"/>
      <c r="R206" s="385"/>
      <c r="S206" s="386"/>
      <c r="T206" s="386"/>
    </row>
    <row r="207" spans="4:20" ht="13">
      <c r="D207" s="385"/>
      <c r="E207" s="385"/>
      <c r="F207" s="385"/>
      <c r="G207" s="385"/>
      <c r="H207" s="385"/>
      <c r="I207" s="386"/>
      <c r="J207" s="386"/>
      <c r="K207" s="386"/>
      <c r="N207" s="385"/>
      <c r="O207" s="385"/>
      <c r="P207" s="385"/>
      <c r="Q207" s="385"/>
      <c r="R207" s="385"/>
      <c r="S207" s="386"/>
      <c r="T207" s="386"/>
    </row>
    <row r="208" spans="4:20" ht="13">
      <c r="D208" s="385"/>
      <c r="E208" s="385"/>
      <c r="F208" s="385"/>
      <c r="G208" s="385"/>
      <c r="H208" s="385"/>
      <c r="I208" s="386"/>
      <c r="J208" s="386"/>
      <c r="K208" s="386"/>
      <c r="N208" s="385"/>
      <c r="O208" s="385"/>
      <c r="P208" s="385"/>
      <c r="Q208" s="385"/>
      <c r="R208" s="385"/>
      <c r="S208" s="386"/>
      <c r="T208" s="386"/>
    </row>
    <row r="209" spans="4:20" ht="13">
      <c r="D209" s="385"/>
      <c r="E209" s="385"/>
      <c r="F209" s="385"/>
      <c r="G209" s="385"/>
      <c r="H209" s="385"/>
      <c r="I209" s="386"/>
      <c r="J209" s="386"/>
      <c r="K209" s="386"/>
      <c r="N209" s="385"/>
      <c r="O209" s="385"/>
      <c r="P209" s="385"/>
      <c r="Q209" s="385"/>
      <c r="R209" s="385"/>
      <c r="S209" s="386"/>
      <c r="T209" s="386"/>
    </row>
    <row r="210" spans="4:20" ht="13">
      <c r="D210" s="385"/>
      <c r="E210" s="385"/>
      <c r="F210" s="385"/>
      <c r="G210" s="385"/>
      <c r="H210" s="385"/>
      <c r="I210" s="386"/>
      <c r="J210" s="386"/>
      <c r="K210" s="386"/>
      <c r="N210" s="385"/>
      <c r="O210" s="385"/>
      <c r="P210" s="385"/>
      <c r="Q210" s="385"/>
      <c r="R210" s="385"/>
      <c r="S210" s="386"/>
      <c r="T210" s="386"/>
    </row>
    <row r="211" spans="4:20" ht="13">
      <c r="D211" s="385"/>
      <c r="E211" s="385"/>
      <c r="F211" s="385"/>
      <c r="G211" s="385"/>
      <c r="H211" s="385"/>
      <c r="I211" s="386"/>
      <c r="J211" s="386"/>
      <c r="K211" s="386"/>
      <c r="N211" s="385"/>
      <c r="O211" s="385"/>
      <c r="P211" s="385"/>
      <c r="Q211" s="385"/>
      <c r="R211" s="385"/>
      <c r="S211" s="386"/>
      <c r="T211" s="386"/>
    </row>
    <row r="212" spans="4:20" ht="13">
      <c r="D212" s="385"/>
      <c r="E212" s="385"/>
      <c r="F212" s="385"/>
      <c r="G212" s="385"/>
      <c r="H212" s="385"/>
      <c r="I212" s="386"/>
      <c r="J212" s="386"/>
      <c r="K212" s="386"/>
      <c r="N212" s="385"/>
      <c r="O212" s="385"/>
      <c r="P212" s="385"/>
      <c r="Q212" s="385"/>
      <c r="R212" s="385"/>
      <c r="S212" s="386"/>
      <c r="T212" s="386"/>
    </row>
    <row r="213" spans="4:20" ht="13">
      <c r="D213" s="385"/>
      <c r="E213" s="385"/>
      <c r="F213" s="385"/>
      <c r="G213" s="385"/>
      <c r="H213" s="385"/>
      <c r="I213" s="386"/>
      <c r="J213" s="386"/>
      <c r="K213" s="386"/>
      <c r="N213" s="385"/>
      <c r="O213" s="385"/>
      <c r="P213" s="385"/>
      <c r="Q213" s="385"/>
      <c r="R213" s="385"/>
      <c r="S213" s="386"/>
      <c r="T213" s="386"/>
    </row>
    <row r="214" spans="4:20" ht="13">
      <c r="D214" s="385"/>
      <c r="E214" s="385"/>
      <c r="F214" s="385"/>
      <c r="G214" s="385"/>
      <c r="H214" s="385"/>
      <c r="I214" s="386"/>
      <c r="J214" s="386"/>
      <c r="K214" s="386"/>
      <c r="N214" s="385"/>
      <c r="O214" s="385"/>
      <c r="P214" s="385"/>
      <c r="Q214" s="385"/>
      <c r="R214" s="385"/>
      <c r="S214" s="386"/>
      <c r="T214" s="386"/>
    </row>
    <row r="215" spans="4:20" ht="13">
      <c r="D215" s="385"/>
      <c r="E215" s="385"/>
      <c r="F215" s="385"/>
      <c r="G215" s="385"/>
      <c r="H215" s="385"/>
      <c r="I215" s="386"/>
      <c r="J215" s="386"/>
      <c r="K215" s="386"/>
      <c r="N215" s="385"/>
      <c r="O215" s="385"/>
      <c r="P215" s="385"/>
      <c r="Q215" s="385"/>
      <c r="R215" s="385"/>
      <c r="S215" s="386"/>
      <c r="T215" s="386"/>
    </row>
    <row r="216" spans="4:20" ht="13">
      <c r="D216" s="385"/>
      <c r="E216" s="385"/>
      <c r="F216" s="385"/>
      <c r="G216" s="385"/>
      <c r="H216" s="385"/>
      <c r="I216" s="386"/>
      <c r="J216" s="386"/>
      <c r="K216" s="386"/>
      <c r="N216" s="385"/>
      <c r="O216" s="385"/>
      <c r="P216" s="385"/>
      <c r="Q216" s="385"/>
      <c r="R216" s="385"/>
      <c r="S216" s="386"/>
      <c r="T216" s="386"/>
    </row>
    <row r="217" spans="4:20" ht="13">
      <c r="D217" s="385"/>
      <c r="E217" s="385"/>
      <c r="F217" s="385"/>
      <c r="G217" s="385"/>
      <c r="H217" s="385"/>
      <c r="I217" s="386"/>
      <c r="J217" s="386"/>
      <c r="K217" s="386"/>
      <c r="N217" s="385"/>
      <c r="O217" s="385"/>
      <c r="P217" s="385"/>
      <c r="Q217" s="385"/>
      <c r="R217" s="385"/>
      <c r="S217" s="386"/>
      <c r="T217" s="386"/>
    </row>
    <row r="218" spans="4:20" ht="13">
      <c r="D218" s="385"/>
      <c r="E218" s="385"/>
      <c r="F218" s="385"/>
      <c r="G218" s="385"/>
      <c r="H218" s="385"/>
      <c r="I218" s="386"/>
      <c r="J218" s="386"/>
      <c r="K218" s="386"/>
      <c r="N218" s="385"/>
      <c r="O218" s="385"/>
      <c r="P218" s="385"/>
      <c r="Q218" s="385"/>
      <c r="R218" s="385"/>
      <c r="S218" s="386"/>
      <c r="T218" s="386"/>
    </row>
    <row r="219" spans="4:20" ht="13">
      <c r="D219" s="385"/>
      <c r="E219" s="385"/>
      <c r="F219" s="385"/>
      <c r="G219" s="385"/>
      <c r="H219" s="385"/>
      <c r="I219" s="386"/>
      <c r="J219" s="386"/>
      <c r="K219" s="386"/>
      <c r="N219" s="385"/>
      <c r="O219" s="385"/>
      <c r="P219" s="385"/>
      <c r="Q219" s="385"/>
      <c r="R219" s="385"/>
      <c r="S219" s="386"/>
      <c r="T219" s="386"/>
    </row>
    <row r="220" spans="4:20" ht="13">
      <c r="D220" s="385"/>
      <c r="E220" s="385"/>
      <c r="F220" s="385"/>
      <c r="G220" s="385"/>
      <c r="H220" s="385"/>
      <c r="I220" s="386"/>
      <c r="J220" s="386"/>
      <c r="K220" s="386"/>
      <c r="N220" s="385"/>
      <c r="O220" s="385"/>
      <c r="P220" s="385"/>
      <c r="Q220" s="385"/>
      <c r="R220" s="385"/>
      <c r="S220" s="386"/>
      <c r="T220" s="386"/>
    </row>
    <row r="221" spans="4:20" ht="13">
      <c r="D221" s="385"/>
      <c r="E221" s="385"/>
      <c r="F221" s="385"/>
      <c r="G221" s="385"/>
      <c r="H221" s="385"/>
      <c r="I221" s="386"/>
      <c r="J221" s="386"/>
      <c r="K221" s="386"/>
      <c r="N221" s="385"/>
      <c r="O221" s="385"/>
      <c r="P221" s="385"/>
      <c r="Q221" s="385"/>
      <c r="R221" s="385"/>
      <c r="S221" s="386"/>
      <c r="T221" s="386"/>
    </row>
    <row r="222" spans="4:20" ht="13">
      <c r="D222" s="385"/>
      <c r="E222" s="385"/>
      <c r="F222" s="385"/>
      <c r="G222" s="385"/>
      <c r="H222" s="385"/>
      <c r="I222" s="386"/>
      <c r="J222" s="386"/>
      <c r="K222" s="386"/>
      <c r="N222" s="385"/>
      <c r="O222" s="385"/>
      <c r="P222" s="385"/>
      <c r="Q222" s="385"/>
      <c r="R222" s="385"/>
      <c r="S222" s="386"/>
      <c r="T222" s="386"/>
    </row>
    <row r="223" spans="4:20" ht="13">
      <c r="D223" s="385"/>
      <c r="E223" s="385"/>
      <c r="F223" s="385"/>
      <c r="G223" s="385"/>
      <c r="H223" s="385"/>
      <c r="I223" s="386"/>
      <c r="J223" s="386"/>
      <c r="K223" s="386"/>
      <c r="N223" s="385"/>
      <c r="O223" s="385"/>
      <c r="P223" s="385"/>
      <c r="Q223" s="385"/>
      <c r="R223" s="385"/>
      <c r="S223" s="386"/>
      <c r="T223" s="386"/>
    </row>
    <row r="224" spans="4:20" ht="13">
      <c r="D224" s="385"/>
      <c r="E224" s="385"/>
      <c r="F224" s="385"/>
      <c r="G224" s="385"/>
      <c r="H224" s="385"/>
      <c r="I224" s="386"/>
      <c r="J224" s="386"/>
      <c r="K224" s="386"/>
      <c r="N224" s="385"/>
      <c r="O224" s="385"/>
      <c r="P224" s="385"/>
      <c r="Q224" s="385"/>
      <c r="R224" s="385"/>
      <c r="S224" s="386"/>
      <c r="T224" s="386"/>
    </row>
    <row r="225" spans="4:20" ht="13">
      <c r="D225" s="385"/>
      <c r="E225" s="385"/>
      <c r="F225" s="385"/>
      <c r="G225" s="385"/>
      <c r="H225" s="385"/>
      <c r="I225" s="386"/>
      <c r="J225" s="386"/>
      <c r="K225" s="386"/>
      <c r="N225" s="385"/>
      <c r="O225" s="385"/>
      <c r="P225" s="385"/>
      <c r="Q225" s="385"/>
      <c r="R225" s="385"/>
      <c r="S225" s="386"/>
      <c r="T225" s="386"/>
    </row>
    <row r="226" spans="4:20" ht="13">
      <c r="D226" s="385"/>
      <c r="E226" s="385"/>
      <c r="F226" s="385"/>
      <c r="G226" s="385"/>
      <c r="H226" s="385"/>
      <c r="I226" s="386"/>
      <c r="J226" s="386"/>
      <c r="K226" s="386"/>
      <c r="N226" s="385"/>
      <c r="O226" s="385"/>
      <c r="P226" s="385"/>
      <c r="Q226" s="385"/>
      <c r="R226" s="385"/>
      <c r="S226" s="386"/>
      <c r="T226" s="386"/>
    </row>
    <row r="227" spans="4:20" ht="13">
      <c r="D227" s="385"/>
      <c r="E227" s="385"/>
      <c r="F227" s="385"/>
      <c r="G227" s="385"/>
      <c r="H227" s="385"/>
      <c r="I227" s="386"/>
      <c r="J227" s="386"/>
      <c r="K227" s="386"/>
      <c r="N227" s="385"/>
      <c r="O227" s="385"/>
      <c r="P227" s="385"/>
      <c r="Q227" s="385"/>
      <c r="R227" s="385"/>
      <c r="S227" s="386"/>
      <c r="T227" s="386"/>
    </row>
    <row r="228" spans="4:20" ht="13">
      <c r="D228" s="385"/>
      <c r="E228" s="385"/>
      <c r="F228" s="385"/>
      <c r="G228" s="385"/>
      <c r="H228" s="385"/>
      <c r="I228" s="386"/>
      <c r="J228" s="386"/>
      <c r="K228" s="386"/>
      <c r="N228" s="385"/>
      <c r="O228" s="385"/>
      <c r="P228" s="385"/>
      <c r="Q228" s="385"/>
      <c r="R228" s="385"/>
      <c r="S228" s="386"/>
      <c r="T228" s="386"/>
    </row>
    <row r="229" spans="4:20" ht="13">
      <c r="D229" s="385"/>
      <c r="E229" s="385"/>
      <c r="F229" s="385"/>
      <c r="G229" s="385"/>
      <c r="H229" s="385"/>
      <c r="I229" s="386"/>
      <c r="J229" s="386"/>
      <c r="K229" s="386"/>
      <c r="N229" s="385"/>
      <c r="O229" s="385"/>
      <c r="P229" s="385"/>
      <c r="Q229" s="385"/>
      <c r="R229" s="385"/>
      <c r="S229" s="386"/>
      <c r="T229" s="386"/>
    </row>
    <row r="230" spans="4:20" ht="13">
      <c r="D230" s="385"/>
      <c r="E230" s="385"/>
      <c r="F230" s="385"/>
      <c r="G230" s="385"/>
      <c r="H230" s="385"/>
      <c r="I230" s="386"/>
      <c r="J230" s="386"/>
      <c r="K230" s="386"/>
      <c r="N230" s="385"/>
      <c r="O230" s="385"/>
      <c r="P230" s="385"/>
      <c r="Q230" s="385"/>
      <c r="R230" s="385"/>
      <c r="S230" s="386"/>
      <c r="T230" s="386"/>
    </row>
    <row r="231" spans="4:20" ht="13">
      <c r="D231" s="385"/>
      <c r="E231" s="385"/>
      <c r="F231" s="385"/>
      <c r="G231" s="385"/>
      <c r="H231" s="385"/>
      <c r="I231" s="386"/>
      <c r="J231" s="386"/>
      <c r="K231" s="386"/>
      <c r="N231" s="385"/>
      <c r="O231" s="385"/>
      <c r="P231" s="385"/>
      <c r="Q231" s="385"/>
      <c r="R231" s="385"/>
      <c r="S231" s="386"/>
      <c r="T231" s="386"/>
    </row>
    <row r="232" spans="4:20" ht="13">
      <c r="D232" s="385"/>
      <c r="E232" s="385"/>
      <c r="F232" s="385"/>
      <c r="G232" s="385"/>
      <c r="H232" s="385"/>
      <c r="I232" s="386"/>
      <c r="J232" s="386"/>
      <c r="K232" s="386"/>
      <c r="N232" s="385"/>
      <c r="O232" s="385"/>
      <c r="P232" s="385"/>
      <c r="Q232" s="385"/>
      <c r="R232" s="385"/>
      <c r="S232" s="386"/>
      <c r="T232" s="386"/>
    </row>
    <row r="233" spans="4:20" ht="13">
      <c r="D233" s="385"/>
      <c r="E233" s="385"/>
      <c r="F233" s="385"/>
      <c r="G233" s="385"/>
      <c r="H233" s="385"/>
      <c r="I233" s="386"/>
      <c r="J233" s="386"/>
      <c r="K233" s="386"/>
      <c r="N233" s="385"/>
      <c r="O233" s="385"/>
      <c r="P233" s="385"/>
      <c r="Q233" s="385"/>
      <c r="R233" s="385"/>
      <c r="S233" s="386"/>
      <c r="T233" s="386"/>
    </row>
    <row r="234" spans="4:20" ht="13">
      <c r="D234" s="385"/>
      <c r="E234" s="385"/>
      <c r="F234" s="385"/>
      <c r="G234" s="385"/>
      <c r="H234" s="385"/>
      <c r="I234" s="386"/>
      <c r="J234" s="386"/>
      <c r="K234" s="386"/>
      <c r="N234" s="385"/>
      <c r="O234" s="385"/>
      <c r="P234" s="385"/>
      <c r="Q234" s="385"/>
      <c r="R234" s="385"/>
      <c r="S234" s="386"/>
      <c r="T234" s="386"/>
    </row>
    <row r="235" spans="4:20" ht="13">
      <c r="D235" s="385"/>
      <c r="E235" s="385"/>
      <c r="F235" s="385"/>
      <c r="G235" s="385"/>
      <c r="H235" s="385"/>
      <c r="I235" s="386"/>
      <c r="J235" s="386"/>
      <c r="K235" s="386"/>
      <c r="N235" s="385"/>
      <c r="O235" s="385"/>
      <c r="P235" s="385"/>
      <c r="Q235" s="385"/>
      <c r="R235" s="385"/>
      <c r="S235" s="386"/>
      <c r="T235" s="386"/>
    </row>
    <row r="236" spans="4:20" ht="13">
      <c r="D236" s="385"/>
      <c r="E236" s="385"/>
      <c r="F236" s="385"/>
      <c r="G236" s="385"/>
      <c r="H236" s="385"/>
      <c r="I236" s="386"/>
      <c r="J236" s="386"/>
      <c r="K236" s="386"/>
      <c r="N236" s="385"/>
      <c r="O236" s="385"/>
      <c r="P236" s="385"/>
      <c r="Q236" s="385"/>
      <c r="R236" s="385"/>
      <c r="S236" s="386"/>
      <c r="T236" s="386"/>
    </row>
    <row r="237" spans="4:20" ht="13">
      <c r="D237" s="385"/>
      <c r="E237" s="385"/>
      <c r="F237" s="385"/>
      <c r="G237" s="385"/>
      <c r="H237" s="385"/>
      <c r="I237" s="386"/>
      <c r="J237" s="386"/>
      <c r="K237" s="386"/>
      <c r="N237" s="385"/>
      <c r="O237" s="385"/>
      <c r="P237" s="385"/>
      <c r="Q237" s="385"/>
      <c r="R237" s="385"/>
      <c r="S237" s="386"/>
      <c r="T237" s="386"/>
    </row>
    <row r="238" spans="4:20" ht="13">
      <c r="D238" s="385"/>
      <c r="E238" s="385"/>
      <c r="F238" s="385"/>
      <c r="G238" s="385"/>
      <c r="H238" s="385"/>
      <c r="I238" s="386"/>
      <c r="J238" s="386"/>
      <c r="K238" s="386"/>
      <c r="N238" s="385"/>
      <c r="O238" s="385"/>
      <c r="P238" s="385"/>
      <c r="Q238" s="385"/>
      <c r="R238" s="385"/>
      <c r="S238" s="386"/>
      <c r="T238" s="386"/>
    </row>
    <row r="239" spans="4:20" ht="13">
      <c r="D239" s="385"/>
      <c r="E239" s="385"/>
      <c r="F239" s="385"/>
      <c r="G239" s="385"/>
      <c r="H239" s="385"/>
      <c r="I239" s="386"/>
      <c r="J239" s="386"/>
      <c r="K239" s="386"/>
      <c r="N239" s="385"/>
      <c r="O239" s="385"/>
      <c r="P239" s="385"/>
      <c r="Q239" s="385"/>
      <c r="R239" s="385"/>
      <c r="S239" s="386"/>
      <c r="T239" s="386"/>
    </row>
    <row r="240" spans="4:20" ht="13">
      <c r="D240" s="385"/>
      <c r="E240" s="385"/>
      <c r="F240" s="385"/>
      <c r="G240" s="385"/>
      <c r="H240" s="385"/>
      <c r="I240" s="386"/>
      <c r="J240" s="386"/>
      <c r="K240" s="386"/>
      <c r="N240" s="385"/>
      <c r="O240" s="385"/>
      <c r="P240" s="385"/>
      <c r="Q240" s="385"/>
      <c r="R240" s="385"/>
      <c r="S240" s="386"/>
      <c r="T240" s="386"/>
    </row>
    <row r="241" spans="4:20" ht="13">
      <c r="D241" s="385"/>
      <c r="E241" s="385"/>
      <c r="F241" s="385"/>
      <c r="G241" s="385"/>
      <c r="H241" s="385"/>
      <c r="I241" s="386"/>
      <c r="J241" s="386"/>
      <c r="K241" s="386"/>
      <c r="N241" s="385"/>
      <c r="O241" s="385"/>
      <c r="P241" s="385"/>
      <c r="Q241" s="385"/>
      <c r="R241" s="385"/>
      <c r="S241" s="386"/>
      <c r="T241" s="386"/>
    </row>
    <row r="242" spans="4:20" ht="13">
      <c r="D242" s="385"/>
      <c r="E242" s="385"/>
      <c r="F242" s="385"/>
      <c r="G242" s="385"/>
      <c r="H242" s="385"/>
      <c r="I242" s="386"/>
      <c r="J242" s="386"/>
      <c r="K242" s="386"/>
      <c r="N242" s="385"/>
      <c r="O242" s="385"/>
      <c r="P242" s="385"/>
      <c r="Q242" s="385"/>
      <c r="R242" s="385"/>
      <c r="S242" s="386"/>
      <c r="T242" s="386"/>
    </row>
    <row r="243" spans="4:20" ht="13">
      <c r="D243" s="385"/>
      <c r="E243" s="385"/>
      <c r="F243" s="385"/>
      <c r="G243" s="385"/>
      <c r="H243" s="385"/>
      <c r="I243" s="386"/>
      <c r="J243" s="386"/>
      <c r="K243" s="386"/>
      <c r="N243" s="385"/>
      <c r="O243" s="385"/>
      <c r="P243" s="385"/>
      <c r="Q243" s="385"/>
      <c r="R243" s="385"/>
      <c r="S243" s="386"/>
      <c r="T243" s="386"/>
    </row>
    <row r="244" spans="4:20" ht="13">
      <c r="D244" s="385"/>
      <c r="E244" s="385"/>
      <c r="F244" s="385"/>
      <c r="G244" s="385"/>
      <c r="H244" s="385"/>
      <c r="I244" s="386"/>
      <c r="J244" s="386"/>
      <c r="K244" s="386"/>
      <c r="N244" s="385"/>
      <c r="O244" s="385"/>
      <c r="P244" s="385"/>
      <c r="Q244" s="385"/>
      <c r="R244" s="385"/>
      <c r="S244" s="386"/>
      <c r="T244" s="386"/>
    </row>
    <row r="245" spans="4:20" ht="13">
      <c r="D245" s="385"/>
      <c r="E245" s="385"/>
      <c r="F245" s="385"/>
      <c r="G245" s="385"/>
      <c r="H245" s="385"/>
      <c r="I245" s="386"/>
      <c r="J245" s="386"/>
      <c r="K245" s="386"/>
      <c r="N245" s="385"/>
      <c r="O245" s="385"/>
      <c r="P245" s="385"/>
      <c r="Q245" s="385"/>
      <c r="R245" s="385"/>
      <c r="S245" s="386"/>
      <c r="T245" s="386"/>
    </row>
    <row r="246" spans="4:20" ht="13">
      <c r="D246" s="385"/>
      <c r="E246" s="385"/>
      <c r="F246" s="385"/>
      <c r="G246" s="385"/>
      <c r="H246" s="385"/>
      <c r="I246" s="386"/>
      <c r="J246" s="386"/>
      <c r="K246" s="386"/>
      <c r="N246" s="385"/>
      <c r="O246" s="385"/>
      <c r="P246" s="385"/>
      <c r="Q246" s="385"/>
      <c r="R246" s="385"/>
      <c r="S246" s="386"/>
      <c r="T246" s="386"/>
    </row>
    <row r="247" spans="4:20" ht="13">
      <c r="D247" s="385"/>
      <c r="E247" s="385"/>
      <c r="F247" s="385"/>
      <c r="G247" s="385"/>
      <c r="H247" s="385"/>
      <c r="I247" s="386"/>
      <c r="J247" s="386"/>
      <c r="K247" s="386"/>
      <c r="N247" s="385"/>
      <c r="O247" s="385"/>
      <c r="P247" s="385"/>
      <c r="Q247" s="385"/>
      <c r="R247" s="385"/>
      <c r="S247" s="386"/>
      <c r="T247" s="386"/>
    </row>
    <row r="248" spans="4:20" ht="13">
      <c r="D248" s="385"/>
      <c r="E248" s="385"/>
      <c r="F248" s="385"/>
      <c r="G248" s="385"/>
      <c r="H248" s="385"/>
      <c r="I248" s="386"/>
      <c r="J248" s="386"/>
      <c r="K248" s="386"/>
      <c r="N248" s="385"/>
      <c r="O248" s="385"/>
      <c r="P248" s="385"/>
      <c r="Q248" s="385"/>
      <c r="R248" s="385"/>
      <c r="S248" s="386"/>
      <c r="T248" s="386"/>
    </row>
    <row r="249" spans="4:20" ht="13">
      <c r="D249" s="385"/>
      <c r="E249" s="385"/>
      <c r="F249" s="385"/>
      <c r="G249" s="385"/>
      <c r="H249" s="385"/>
      <c r="I249" s="386"/>
      <c r="J249" s="386"/>
      <c r="K249" s="386"/>
      <c r="N249" s="385"/>
      <c r="O249" s="385"/>
      <c r="P249" s="385"/>
      <c r="Q249" s="385"/>
      <c r="R249" s="385"/>
      <c r="S249" s="386"/>
      <c r="T249" s="386"/>
    </row>
    <row r="250" spans="4:20" ht="13">
      <c r="D250" s="385"/>
      <c r="E250" s="385"/>
      <c r="F250" s="385"/>
      <c r="G250" s="385"/>
      <c r="H250" s="385"/>
      <c r="I250" s="386"/>
      <c r="J250" s="386"/>
      <c r="K250" s="386"/>
      <c r="N250" s="385"/>
      <c r="O250" s="385"/>
      <c r="P250" s="385"/>
      <c r="Q250" s="385"/>
      <c r="R250" s="385"/>
      <c r="S250" s="386"/>
      <c r="T250" s="386"/>
    </row>
    <row r="251" spans="4:20" ht="13">
      <c r="D251" s="385"/>
      <c r="E251" s="385"/>
      <c r="F251" s="385"/>
      <c r="G251" s="385"/>
      <c r="H251" s="385"/>
      <c r="I251" s="386"/>
      <c r="J251" s="386"/>
      <c r="K251" s="386"/>
      <c r="N251" s="385"/>
      <c r="O251" s="385"/>
      <c r="P251" s="385"/>
      <c r="Q251" s="385"/>
      <c r="R251" s="385"/>
      <c r="S251" s="386"/>
      <c r="T251" s="386"/>
    </row>
    <row r="252" spans="4:20" ht="13">
      <c r="D252" s="385"/>
      <c r="E252" s="385"/>
      <c r="F252" s="385"/>
      <c r="G252" s="385"/>
      <c r="H252" s="385"/>
      <c r="I252" s="386"/>
      <c r="J252" s="386"/>
      <c r="K252" s="386"/>
      <c r="N252" s="385"/>
      <c r="O252" s="385"/>
      <c r="P252" s="385"/>
      <c r="Q252" s="385"/>
      <c r="R252" s="385"/>
      <c r="S252" s="386"/>
      <c r="T252" s="386"/>
    </row>
    <row r="253" spans="4:20" ht="13">
      <c r="D253" s="385"/>
      <c r="E253" s="385"/>
      <c r="F253" s="385"/>
      <c r="G253" s="385"/>
      <c r="H253" s="385"/>
      <c r="I253" s="386"/>
      <c r="J253" s="386"/>
      <c r="K253" s="386"/>
      <c r="N253" s="385"/>
      <c r="O253" s="385"/>
      <c r="P253" s="385"/>
      <c r="Q253" s="385"/>
      <c r="R253" s="385"/>
      <c r="S253" s="386"/>
      <c r="T253" s="386"/>
    </row>
    <row r="254" spans="4:20" ht="13">
      <c r="D254" s="385"/>
      <c r="E254" s="385"/>
      <c r="F254" s="385"/>
      <c r="G254" s="385"/>
      <c r="H254" s="385"/>
      <c r="I254" s="386"/>
      <c r="J254" s="386"/>
      <c r="K254" s="386"/>
      <c r="N254" s="385"/>
      <c r="O254" s="385"/>
      <c r="P254" s="385"/>
      <c r="Q254" s="385"/>
      <c r="R254" s="385"/>
      <c r="S254" s="386"/>
      <c r="T254" s="386"/>
    </row>
    <row r="255" spans="4:20" ht="13">
      <c r="D255" s="385"/>
      <c r="E255" s="385"/>
      <c r="F255" s="385"/>
      <c r="G255" s="385"/>
      <c r="H255" s="385"/>
      <c r="I255" s="386"/>
      <c r="J255" s="386"/>
      <c r="K255" s="386"/>
      <c r="N255" s="385"/>
      <c r="O255" s="385"/>
      <c r="P255" s="385"/>
      <c r="Q255" s="385"/>
      <c r="R255" s="385"/>
      <c r="S255" s="386"/>
      <c r="T255" s="386"/>
    </row>
    <row r="256" spans="4:20" ht="13">
      <c r="D256" s="385"/>
      <c r="E256" s="385"/>
      <c r="F256" s="385"/>
      <c r="G256" s="385"/>
      <c r="H256" s="385"/>
      <c r="I256" s="386"/>
      <c r="J256" s="386"/>
      <c r="K256" s="386"/>
      <c r="N256" s="385"/>
      <c r="O256" s="385"/>
      <c r="P256" s="385"/>
      <c r="Q256" s="385"/>
      <c r="R256" s="385"/>
      <c r="S256" s="386"/>
      <c r="T256" s="386"/>
    </row>
    <row r="257" spans="4:20" ht="13">
      <c r="D257" s="385"/>
      <c r="E257" s="385"/>
      <c r="F257" s="385"/>
      <c r="G257" s="385"/>
      <c r="H257" s="385"/>
      <c r="I257" s="386"/>
      <c r="J257" s="386"/>
      <c r="K257" s="386"/>
      <c r="N257" s="385"/>
      <c r="O257" s="385"/>
      <c r="P257" s="385"/>
      <c r="Q257" s="385"/>
      <c r="R257" s="385"/>
      <c r="S257" s="386"/>
      <c r="T257" s="386"/>
    </row>
    <row r="258" spans="4:20" ht="13">
      <c r="D258" s="385"/>
      <c r="E258" s="385"/>
      <c r="F258" s="385"/>
      <c r="G258" s="385"/>
      <c r="H258" s="385"/>
      <c r="I258" s="386"/>
      <c r="J258" s="386"/>
      <c r="K258" s="386"/>
      <c r="N258" s="385"/>
      <c r="O258" s="385"/>
      <c r="P258" s="385"/>
      <c r="Q258" s="385"/>
      <c r="R258" s="385"/>
      <c r="S258" s="386"/>
      <c r="T258" s="386"/>
    </row>
    <row r="259" spans="4:20" ht="13">
      <c r="D259" s="385"/>
      <c r="E259" s="385"/>
      <c r="F259" s="385"/>
      <c r="G259" s="385"/>
      <c r="H259" s="385"/>
      <c r="I259" s="386"/>
      <c r="J259" s="386"/>
      <c r="K259" s="386"/>
      <c r="N259" s="385"/>
      <c r="O259" s="385"/>
      <c r="P259" s="385"/>
      <c r="Q259" s="385"/>
      <c r="R259" s="385"/>
      <c r="S259" s="386"/>
      <c r="T259" s="386"/>
    </row>
    <row r="260" spans="4:20" ht="13">
      <c r="D260" s="385"/>
      <c r="E260" s="385"/>
      <c r="F260" s="385"/>
      <c r="G260" s="385"/>
      <c r="H260" s="385"/>
      <c r="I260" s="386"/>
      <c r="J260" s="386"/>
      <c r="K260" s="386"/>
      <c r="N260" s="385"/>
      <c r="O260" s="385"/>
      <c r="P260" s="385"/>
      <c r="Q260" s="385"/>
      <c r="R260" s="385"/>
      <c r="S260" s="386"/>
      <c r="T260" s="386"/>
    </row>
    <row r="261" spans="4:20" ht="13">
      <c r="D261" s="385"/>
      <c r="E261" s="385"/>
      <c r="F261" s="385"/>
      <c r="G261" s="385"/>
      <c r="H261" s="385"/>
      <c r="I261" s="386"/>
      <c r="J261" s="386"/>
      <c r="K261" s="386"/>
      <c r="N261" s="385"/>
      <c r="O261" s="385"/>
      <c r="P261" s="385"/>
      <c r="Q261" s="385"/>
      <c r="R261" s="385"/>
      <c r="S261" s="386"/>
      <c r="T261" s="386"/>
    </row>
    <row r="262" spans="4:20" ht="13">
      <c r="D262" s="385"/>
      <c r="E262" s="385"/>
      <c r="F262" s="385"/>
      <c r="G262" s="385"/>
      <c r="H262" s="385"/>
      <c r="I262" s="386"/>
      <c r="J262" s="386"/>
      <c r="K262" s="386"/>
      <c r="N262" s="385"/>
      <c r="O262" s="385"/>
      <c r="P262" s="385"/>
      <c r="Q262" s="385"/>
      <c r="R262" s="385"/>
      <c r="S262" s="386"/>
      <c r="T262" s="386"/>
    </row>
    <row r="263" spans="4:20" ht="13">
      <c r="D263" s="385"/>
      <c r="E263" s="385"/>
      <c r="F263" s="385"/>
      <c r="G263" s="385"/>
      <c r="H263" s="385"/>
      <c r="I263" s="386"/>
      <c r="J263" s="386"/>
      <c r="K263" s="386"/>
      <c r="N263" s="385"/>
      <c r="O263" s="385"/>
      <c r="P263" s="385"/>
      <c r="Q263" s="385"/>
      <c r="R263" s="385"/>
      <c r="S263" s="386"/>
      <c r="T263" s="386"/>
    </row>
    <row r="264" spans="4:20" ht="13">
      <c r="D264" s="385"/>
      <c r="E264" s="385"/>
      <c r="F264" s="385"/>
      <c r="G264" s="385"/>
      <c r="H264" s="385"/>
      <c r="I264" s="386"/>
      <c r="J264" s="386"/>
      <c r="K264" s="386"/>
      <c r="N264" s="385"/>
      <c r="O264" s="385"/>
      <c r="P264" s="385"/>
      <c r="Q264" s="385"/>
      <c r="R264" s="385"/>
      <c r="S264" s="386"/>
      <c r="T264" s="386"/>
    </row>
    <row r="265" spans="4:20" ht="13">
      <c r="D265" s="385"/>
      <c r="E265" s="385"/>
      <c r="F265" s="385"/>
      <c r="G265" s="385"/>
      <c r="H265" s="385"/>
      <c r="I265" s="386"/>
      <c r="J265" s="386"/>
      <c r="K265" s="386"/>
      <c r="N265" s="385"/>
      <c r="O265" s="385"/>
      <c r="P265" s="385"/>
      <c r="Q265" s="385"/>
      <c r="R265" s="385"/>
      <c r="S265" s="386"/>
      <c r="T265" s="386"/>
    </row>
    <row r="266" spans="4:20" ht="13">
      <c r="D266" s="385"/>
      <c r="E266" s="385"/>
      <c r="F266" s="385"/>
      <c r="G266" s="385"/>
      <c r="H266" s="385"/>
      <c r="I266" s="386"/>
      <c r="J266" s="386"/>
      <c r="K266" s="386"/>
      <c r="N266" s="385"/>
      <c r="O266" s="385"/>
      <c r="P266" s="385"/>
      <c r="Q266" s="385"/>
      <c r="R266" s="385"/>
      <c r="S266" s="386"/>
      <c r="T266" s="386"/>
    </row>
    <row r="267" spans="4:20" ht="13">
      <c r="D267" s="385"/>
      <c r="E267" s="385"/>
      <c r="F267" s="385"/>
      <c r="G267" s="385"/>
      <c r="H267" s="385"/>
      <c r="I267" s="386"/>
      <c r="J267" s="386"/>
      <c r="K267" s="386"/>
      <c r="N267" s="385"/>
      <c r="O267" s="385"/>
      <c r="P267" s="385"/>
      <c r="Q267" s="385"/>
      <c r="R267" s="385"/>
      <c r="S267" s="386"/>
      <c r="T267" s="386"/>
    </row>
    <row r="268" spans="4:20" ht="13">
      <c r="D268" s="385"/>
      <c r="E268" s="385"/>
      <c r="F268" s="385"/>
      <c r="G268" s="385"/>
      <c r="H268" s="385"/>
      <c r="I268" s="386"/>
      <c r="J268" s="386"/>
      <c r="K268" s="386"/>
      <c r="N268" s="385"/>
      <c r="O268" s="385"/>
      <c r="P268" s="385"/>
      <c r="Q268" s="385"/>
      <c r="R268" s="385"/>
      <c r="S268" s="386"/>
      <c r="T268" s="386"/>
    </row>
    <row r="269" spans="4:20" ht="13">
      <c r="D269" s="385"/>
      <c r="E269" s="385"/>
      <c r="F269" s="385"/>
      <c r="G269" s="385"/>
      <c r="H269" s="385"/>
      <c r="I269" s="386"/>
      <c r="J269" s="386"/>
      <c r="K269" s="386"/>
      <c r="N269" s="385"/>
      <c r="O269" s="385"/>
      <c r="P269" s="385"/>
      <c r="Q269" s="385"/>
      <c r="R269" s="385"/>
      <c r="S269" s="386"/>
      <c r="T269" s="386"/>
    </row>
    <row r="270" spans="4:20" ht="13">
      <c r="D270" s="385"/>
      <c r="E270" s="385"/>
      <c r="F270" s="385"/>
      <c r="G270" s="385"/>
      <c r="H270" s="385"/>
      <c r="I270" s="386"/>
      <c r="J270" s="386"/>
      <c r="K270" s="386"/>
      <c r="N270" s="385"/>
      <c r="O270" s="385"/>
      <c r="P270" s="385"/>
      <c r="Q270" s="385"/>
      <c r="R270" s="385"/>
      <c r="S270" s="386"/>
      <c r="T270" s="386"/>
    </row>
    <row r="271" spans="4:20" ht="13">
      <c r="D271" s="385"/>
      <c r="E271" s="385"/>
      <c r="F271" s="385"/>
      <c r="G271" s="385"/>
      <c r="H271" s="385"/>
      <c r="I271" s="386"/>
      <c r="J271" s="386"/>
      <c r="K271" s="386"/>
      <c r="N271" s="385"/>
      <c r="O271" s="385"/>
      <c r="P271" s="385"/>
      <c r="Q271" s="385"/>
      <c r="R271" s="385"/>
      <c r="S271" s="386"/>
      <c r="T271" s="386"/>
    </row>
    <row r="272" spans="4:20" ht="13">
      <c r="D272" s="385"/>
      <c r="E272" s="385"/>
      <c r="F272" s="385"/>
      <c r="G272" s="385"/>
      <c r="H272" s="385"/>
      <c r="I272" s="386"/>
      <c r="J272" s="386"/>
      <c r="K272" s="386"/>
      <c r="N272" s="385"/>
      <c r="O272" s="385"/>
      <c r="P272" s="385"/>
      <c r="Q272" s="385"/>
      <c r="R272" s="385"/>
      <c r="S272" s="386"/>
      <c r="T272" s="386"/>
    </row>
    <row r="273" spans="4:20" ht="13">
      <c r="D273" s="385"/>
      <c r="E273" s="385"/>
      <c r="F273" s="385"/>
      <c r="G273" s="385"/>
      <c r="H273" s="385"/>
      <c r="I273" s="386"/>
      <c r="J273" s="386"/>
      <c r="K273" s="386"/>
      <c r="N273" s="385"/>
      <c r="O273" s="385"/>
      <c r="P273" s="385"/>
      <c r="Q273" s="385"/>
      <c r="R273" s="385"/>
      <c r="S273" s="386"/>
      <c r="T273" s="386"/>
    </row>
    <row r="274" spans="4:20" ht="13">
      <c r="D274" s="385"/>
      <c r="E274" s="385"/>
      <c r="F274" s="385"/>
      <c r="G274" s="385"/>
      <c r="H274" s="385"/>
      <c r="I274" s="386"/>
      <c r="J274" s="386"/>
      <c r="K274" s="386"/>
      <c r="N274" s="385"/>
      <c r="O274" s="385"/>
      <c r="P274" s="385"/>
      <c r="Q274" s="385"/>
      <c r="R274" s="385"/>
      <c r="S274" s="386"/>
      <c r="T274" s="386"/>
    </row>
    <row r="275" spans="4:20" ht="13">
      <c r="D275" s="385"/>
      <c r="E275" s="385"/>
      <c r="F275" s="385"/>
      <c r="G275" s="385"/>
      <c r="H275" s="385"/>
      <c r="I275" s="386"/>
      <c r="J275" s="386"/>
      <c r="K275" s="386"/>
      <c r="N275" s="385"/>
      <c r="O275" s="385"/>
      <c r="P275" s="385"/>
      <c r="Q275" s="385"/>
      <c r="R275" s="385"/>
      <c r="S275" s="386"/>
      <c r="T275" s="386"/>
    </row>
    <row r="276" spans="4:20" ht="13">
      <c r="D276" s="385"/>
      <c r="E276" s="385"/>
      <c r="F276" s="385"/>
      <c r="G276" s="385"/>
      <c r="H276" s="385"/>
      <c r="I276" s="386"/>
      <c r="J276" s="386"/>
      <c r="K276" s="386"/>
      <c r="N276" s="385"/>
      <c r="O276" s="385"/>
      <c r="P276" s="385"/>
      <c r="Q276" s="385"/>
      <c r="R276" s="385"/>
      <c r="S276" s="386"/>
      <c r="T276" s="386"/>
    </row>
    <row r="277" spans="4:20" ht="13">
      <c r="D277" s="385"/>
      <c r="E277" s="385"/>
      <c r="F277" s="385"/>
      <c r="G277" s="385"/>
      <c r="H277" s="385"/>
      <c r="I277" s="386"/>
      <c r="J277" s="386"/>
      <c r="K277" s="386"/>
      <c r="N277" s="385"/>
      <c r="O277" s="385"/>
      <c r="P277" s="385"/>
      <c r="Q277" s="385"/>
      <c r="R277" s="385"/>
      <c r="S277" s="386"/>
      <c r="T277" s="386"/>
    </row>
    <row r="278" spans="4:20" ht="13">
      <c r="D278" s="385"/>
      <c r="E278" s="385"/>
      <c r="F278" s="385"/>
      <c r="G278" s="385"/>
      <c r="H278" s="385"/>
      <c r="I278" s="386"/>
      <c r="J278" s="386"/>
      <c r="K278" s="386"/>
      <c r="N278" s="385"/>
      <c r="O278" s="385"/>
      <c r="P278" s="385"/>
      <c r="Q278" s="385"/>
      <c r="R278" s="385"/>
      <c r="S278" s="386"/>
      <c r="T278" s="386"/>
    </row>
    <row r="279" spans="4:20" ht="13">
      <c r="D279" s="385"/>
      <c r="E279" s="385"/>
      <c r="F279" s="385"/>
      <c r="G279" s="385"/>
      <c r="H279" s="385"/>
      <c r="I279" s="386"/>
      <c r="J279" s="386"/>
      <c r="K279" s="386"/>
      <c r="N279" s="385"/>
      <c r="O279" s="385"/>
      <c r="P279" s="385"/>
      <c r="Q279" s="385"/>
      <c r="R279" s="385"/>
      <c r="S279" s="386"/>
      <c r="T279" s="386"/>
    </row>
    <row r="280" spans="4:20" ht="13">
      <c r="D280" s="385"/>
      <c r="E280" s="385"/>
      <c r="F280" s="385"/>
      <c r="G280" s="385"/>
      <c r="H280" s="385"/>
      <c r="I280" s="386"/>
      <c r="J280" s="386"/>
      <c r="K280" s="386"/>
      <c r="N280" s="385"/>
      <c r="O280" s="385"/>
      <c r="P280" s="385"/>
      <c r="Q280" s="385"/>
      <c r="R280" s="385"/>
      <c r="S280" s="386"/>
      <c r="T280" s="386"/>
    </row>
    <row r="281" spans="4:20" ht="13">
      <c r="D281" s="385"/>
      <c r="E281" s="385"/>
      <c r="F281" s="385"/>
      <c r="G281" s="385"/>
      <c r="H281" s="385"/>
      <c r="I281" s="386"/>
      <c r="J281" s="386"/>
      <c r="K281" s="386"/>
      <c r="N281" s="385"/>
      <c r="O281" s="385"/>
      <c r="P281" s="385"/>
      <c r="Q281" s="385"/>
      <c r="R281" s="385"/>
      <c r="S281" s="386"/>
      <c r="T281" s="386"/>
    </row>
    <row r="282" spans="4:20" ht="13">
      <c r="D282" s="385"/>
      <c r="E282" s="385"/>
      <c r="F282" s="385"/>
      <c r="G282" s="385"/>
      <c r="H282" s="385"/>
      <c r="I282" s="386"/>
      <c r="J282" s="386"/>
      <c r="K282" s="386"/>
      <c r="N282" s="385"/>
      <c r="O282" s="385"/>
      <c r="P282" s="385"/>
      <c r="Q282" s="385"/>
      <c r="R282" s="385"/>
      <c r="S282" s="386"/>
      <c r="T282" s="386"/>
    </row>
    <row r="283" spans="4:20" ht="13">
      <c r="D283" s="385"/>
      <c r="E283" s="385"/>
      <c r="F283" s="385"/>
      <c r="G283" s="385"/>
      <c r="H283" s="385"/>
      <c r="I283" s="386"/>
      <c r="J283" s="386"/>
      <c r="K283" s="386"/>
      <c r="N283" s="385"/>
      <c r="O283" s="385"/>
      <c r="P283" s="385"/>
      <c r="Q283" s="385"/>
      <c r="R283" s="385"/>
      <c r="S283" s="386"/>
      <c r="T283" s="386"/>
    </row>
    <row r="284" spans="4:20" ht="13">
      <c r="D284" s="385"/>
      <c r="E284" s="385"/>
      <c r="F284" s="385"/>
      <c r="G284" s="385"/>
      <c r="H284" s="385"/>
      <c r="I284" s="386"/>
      <c r="J284" s="386"/>
      <c r="K284" s="386"/>
      <c r="N284" s="385"/>
      <c r="O284" s="385"/>
      <c r="P284" s="385"/>
      <c r="Q284" s="385"/>
      <c r="R284" s="385"/>
      <c r="S284" s="386"/>
      <c r="T284" s="386"/>
    </row>
    <row r="285" spans="4:20" ht="13">
      <c r="D285" s="385"/>
      <c r="E285" s="385"/>
      <c r="F285" s="385"/>
      <c r="G285" s="385"/>
      <c r="H285" s="385"/>
      <c r="I285" s="386"/>
      <c r="J285" s="386"/>
      <c r="K285" s="386"/>
      <c r="N285" s="385"/>
      <c r="O285" s="385"/>
      <c r="P285" s="385"/>
      <c r="Q285" s="385"/>
      <c r="R285" s="385"/>
      <c r="S285" s="386"/>
      <c r="T285" s="386"/>
    </row>
    <row r="286" spans="4:20" ht="13">
      <c r="D286" s="385"/>
      <c r="E286" s="385"/>
      <c r="F286" s="385"/>
      <c r="G286" s="385"/>
      <c r="H286" s="385"/>
      <c r="I286" s="386"/>
      <c r="J286" s="386"/>
      <c r="K286" s="386"/>
      <c r="N286" s="385"/>
      <c r="O286" s="385"/>
      <c r="P286" s="385"/>
      <c r="Q286" s="385"/>
      <c r="R286" s="385"/>
      <c r="S286" s="386"/>
      <c r="T286" s="386"/>
    </row>
    <row r="287" spans="4:20" ht="13">
      <c r="D287" s="385"/>
      <c r="E287" s="385"/>
      <c r="F287" s="385"/>
      <c r="G287" s="385"/>
      <c r="H287" s="385"/>
      <c r="I287" s="386"/>
      <c r="J287" s="386"/>
      <c r="K287" s="386"/>
      <c r="N287" s="385"/>
      <c r="O287" s="385"/>
      <c r="P287" s="385"/>
      <c r="Q287" s="385"/>
      <c r="R287" s="385"/>
      <c r="S287" s="386"/>
      <c r="T287" s="386"/>
    </row>
    <row r="288" spans="4:20" ht="13">
      <c r="D288" s="385"/>
      <c r="E288" s="385"/>
      <c r="F288" s="385"/>
      <c r="G288" s="385"/>
      <c r="H288" s="385"/>
      <c r="I288" s="386"/>
      <c r="J288" s="386"/>
      <c r="K288" s="386"/>
      <c r="N288" s="385"/>
      <c r="O288" s="385"/>
      <c r="P288" s="385"/>
      <c r="Q288" s="385"/>
      <c r="R288" s="385"/>
      <c r="S288" s="386"/>
      <c r="T288" s="386"/>
    </row>
    <row r="289" spans="4:20" ht="13">
      <c r="D289" s="385"/>
      <c r="E289" s="385"/>
      <c r="F289" s="385"/>
      <c r="G289" s="385"/>
      <c r="H289" s="385"/>
      <c r="I289" s="386"/>
      <c r="J289" s="386"/>
      <c r="K289" s="386"/>
      <c r="N289" s="385"/>
      <c r="O289" s="385"/>
      <c r="P289" s="385"/>
      <c r="Q289" s="385"/>
      <c r="R289" s="385"/>
      <c r="S289" s="386"/>
      <c r="T289" s="386"/>
    </row>
    <row r="290" spans="4:20" ht="13">
      <c r="D290" s="385"/>
      <c r="E290" s="385"/>
      <c r="F290" s="385"/>
      <c r="G290" s="385"/>
      <c r="H290" s="385"/>
      <c r="I290" s="386"/>
      <c r="J290" s="386"/>
      <c r="K290" s="386"/>
      <c r="N290" s="385"/>
      <c r="O290" s="385"/>
      <c r="P290" s="385"/>
      <c r="Q290" s="385"/>
      <c r="R290" s="385"/>
      <c r="S290" s="386"/>
      <c r="T290" s="386"/>
    </row>
    <row r="291" spans="4:20" ht="13">
      <c r="D291" s="385"/>
      <c r="E291" s="385"/>
      <c r="F291" s="385"/>
      <c r="G291" s="385"/>
      <c r="H291" s="385"/>
      <c r="I291" s="386"/>
      <c r="J291" s="386"/>
      <c r="K291" s="386"/>
      <c r="N291" s="385"/>
      <c r="O291" s="385"/>
      <c r="P291" s="385"/>
      <c r="Q291" s="385"/>
      <c r="R291" s="385"/>
      <c r="S291" s="386"/>
      <c r="T291" s="386"/>
    </row>
    <row r="292" spans="4:20" ht="13">
      <c r="D292" s="385"/>
      <c r="E292" s="385"/>
      <c r="F292" s="385"/>
      <c r="G292" s="385"/>
      <c r="H292" s="385"/>
      <c r="I292" s="386"/>
      <c r="J292" s="386"/>
      <c r="K292" s="386"/>
      <c r="N292" s="385"/>
      <c r="O292" s="385"/>
      <c r="P292" s="385"/>
      <c r="Q292" s="385"/>
      <c r="R292" s="385"/>
      <c r="S292" s="386"/>
      <c r="T292" s="386"/>
    </row>
    <row r="293" spans="4:20" ht="13">
      <c r="D293" s="385"/>
      <c r="E293" s="385"/>
      <c r="F293" s="385"/>
      <c r="G293" s="385"/>
      <c r="H293" s="385"/>
      <c r="I293" s="386"/>
      <c r="J293" s="386"/>
      <c r="K293" s="386"/>
      <c r="N293" s="385"/>
      <c r="O293" s="385"/>
      <c r="P293" s="385"/>
      <c r="Q293" s="385"/>
      <c r="R293" s="385"/>
      <c r="S293" s="386"/>
      <c r="T293" s="386"/>
    </row>
    <row r="294" spans="4:20" ht="13">
      <c r="D294" s="385"/>
      <c r="E294" s="385"/>
      <c r="F294" s="385"/>
      <c r="G294" s="385"/>
      <c r="H294" s="385"/>
      <c r="I294" s="386"/>
      <c r="J294" s="386"/>
      <c r="K294" s="386"/>
      <c r="N294" s="385"/>
      <c r="O294" s="385"/>
      <c r="P294" s="385"/>
      <c r="Q294" s="385"/>
      <c r="R294" s="385"/>
      <c r="S294" s="386"/>
      <c r="T294" s="386"/>
    </row>
    <row r="295" spans="4:20" ht="13">
      <c r="D295" s="385"/>
      <c r="E295" s="385"/>
      <c r="F295" s="385"/>
      <c r="G295" s="385"/>
      <c r="H295" s="385"/>
      <c r="I295" s="386"/>
      <c r="J295" s="386"/>
      <c r="K295" s="386"/>
      <c r="N295" s="385"/>
      <c r="O295" s="385"/>
      <c r="P295" s="385"/>
      <c r="Q295" s="385"/>
      <c r="R295" s="385"/>
      <c r="S295" s="386"/>
      <c r="T295" s="386"/>
    </row>
    <row r="296" spans="4:20" ht="13">
      <c r="D296" s="385"/>
      <c r="E296" s="385"/>
      <c r="F296" s="385"/>
      <c r="G296" s="385"/>
      <c r="H296" s="385"/>
      <c r="I296" s="386"/>
      <c r="J296" s="386"/>
      <c r="K296" s="386"/>
      <c r="N296" s="385"/>
      <c r="O296" s="385"/>
      <c r="P296" s="385"/>
      <c r="Q296" s="385"/>
      <c r="R296" s="385"/>
      <c r="S296" s="386"/>
      <c r="T296" s="386"/>
    </row>
    <row r="297" spans="4:20" ht="13">
      <c r="D297" s="385"/>
      <c r="E297" s="385"/>
      <c r="F297" s="385"/>
      <c r="G297" s="385"/>
      <c r="H297" s="385"/>
      <c r="I297" s="386"/>
      <c r="J297" s="386"/>
      <c r="K297" s="386"/>
      <c r="N297" s="385"/>
      <c r="O297" s="385"/>
      <c r="P297" s="385"/>
      <c r="Q297" s="385"/>
      <c r="R297" s="385"/>
      <c r="S297" s="386"/>
      <c r="T297" s="386"/>
    </row>
    <row r="298" spans="4:20" ht="13">
      <c r="D298" s="385"/>
      <c r="E298" s="385"/>
      <c r="F298" s="385"/>
      <c r="G298" s="385"/>
      <c r="H298" s="385"/>
      <c r="I298" s="386"/>
      <c r="J298" s="386"/>
      <c r="K298" s="386"/>
      <c r="N298" s="385"/>
      <c r="O298" s="385"/>
      <c r="P298" s="385"/>
      <c r="Q298" s="385"/>
      <c r="R298" s="385"/>
      <c r="S298" s="386"/>
      <c r="T298" s="386"/>
    </row>
    <row r="299" spans="4:20" ht="13">
      <c r="D299" s="385"/>
      <c r="E299" s="385"/>
      <c r="F299" s="385"/>
      <c r="G299" s="385"/>
      <c r="H299" s="385"/>
      <c r="I299" s="386"/>
      <c r="J299" s="386"/>
      <c r="K299" s="386"/>
      <c r="N299" s="385"/>
      <c r="O299" s="385"/>
      <c r="P299" s="385"/>
      <c r="Q299" s="385"/>
      <c r="R299" s="385"/>
      <c r="S299" s="386"/>
      <c r="T299" s="386"/>
    </row>
    <row r="300" spans="4:20" ht="13">
      <c r="D300" s="385"/>
      <c r="E300" s="385"/>
      <c r="F300" s="385"/>
      <c r="G300" s="385"/>
      <c r="H300" s="385"/>
      <c r="I300" s="386"/>
      <c r="J300" s="386"/>
      <c r="K300" s="386"/>
      <c r="N300" s="385"/>
      <c r="O300" s="385"/>
      <c r="P300" s="385"/>
      <c r="Q300" s="385"/>
      <c r="R300" s="385"/>
      <c r="S300" s="386"/>
      <c r="T300" s="386"/>
    </row>
    <row r="301" spans="4:20" ht="13">
      <c r="D301" s="385"/>
      <c r="E301" s="385"/>
      <c r="F301" s="385"/>
      <c r="G301" s="385"/>
      <c r="H301" s="385"/>
      <c r="I301" s="386"/>
      <c r="J301" s="386"/>
      <c r="K301" s="386"/>
      <c r="N301" s="385"/>
      <c r="O301" s="385"/>
      <c r="P301" s="385"/>
      <c r="Q301" s="385"/>
      <c r="R301" s="385"/>
      <c r="S301" s="386"/>
      <c r="T301" s="386"/>
    </row>
    <row r="302" spans="4:20" ht="13">
      <c r="D302" s="385"/>
      <c r="E302" s="385"/>
      <c r="F302" s="385"/>
      <c r="G302" s="385"/>
      <c r="H302" s="385"/>
      <c r="I302" s="386"/>
      <c r="J302" s="386"/>
      <c r="K302" s="386"/>
      <c r="N302" s="385"/>
      <c r="O302" s="385"/>
      <c r="P302" s="385"/>
      <c r="Q302" s="385"/>
      <c r="R302" s="385"/>
      <c r="S302" s="386"/>
      <c r="T302" s="386"/>
    </row>
    <row r="303" spans="4:20" ht="13">
      <c r="D303" s="385"/>
      <c r="E303" s="385"/>
      <c r="F303" s="385"/>
      <c r="G303" s="385"/>
      <c r="H303" s="385"/>
      <c r="I303" s="386"/>
      <c r="J303" s="386"/>
      <c r="K303" s="386"/>
      <c r="N303" s="385"/>
      <c r="O303" s="385"/>
      <c r="P303" s="385"/>
      <c r="Q303" s="385"/>
      <c r="R303" s="385"/>
      <c r="S303" s="386"/>
      <c r="T303" s="386"/>
    </row>
    <row r="304" spans="4:20" ht="13">
      <c r="D304" s="385"/>
      <c r="E304" s="385"/>
      <c r="F304" s="385"/>
      <c r="G304" s="385"/>
      <c r="H304" s="385"/>
      <c r="I304" s="386"/>
      <c r="J304" s="386"/>
      <c r="K304" s="386"/>
      <c r="N304" s="385"/>
      <c r="O304" s="385"/>
      <c r="P304" s="385"/>
      <c r="Q304" s="385"/>
      <c r="R304" s="385"/>
      <c r="S304" s="386"/>
      <c r="T304" s="386"/>
    </row>
    <row r="305" spans="4:20" ht="13">
      <c r="D305" s="385"/>
      <c r="E305" s="385"/>
      <c r="F305" s="385"/>
      <c r="G305" s="385"/>
      <c r="H305" s="385"/>
      <c r="I305" s="386"/>
      <c r="J305" s="386"/>
      <c r="K305" s="386"/>
      <c r="N305" s="385"/>
      <c r="O305" s="385"/>
      <c r="P305" s="385"/>
      <c r="Q305" s="385"/>
      <c r="R305" s="385"/>
      <c r="S305" s="386"/>
      <c r="T305" s="386"/>
    </row>
    <row r="306" spans="4:20" ht="13">
      <c r="D306" s="385"/>
      <c r="E306" s="385"/>
      <c r="F306" s="385"/>
      <c r="G306" s="385"/>
      <c r="H306" s="385"/>
      <c r="I306" s="386"/>
      <c r="J306" s="386"/>
      <c r="K306" s="386"/>
      <c r="N306" s="385"/>
      <c r="O306" s="385"/>
      <c r="P306" s="385"/>
      <c r="Q306" s="385"/>
      <c r="R306" s="385"/>
      <c r="S306" s="386"/>
      <c r="T306" s="386"/>
    </row>
    <row r="307" spans="4:20" ht="13">
      <c r="D307" s="385"/>
      <c r="E307" s="385"/>
      <c r="F307" s="385"/>
      <c r="G307" s="385"/>
      <c r="H307" s="385"/>
      <c r="I307" s="386"/>
      <c r="J307" s="386"/>
      <c r="K307" s="386"/>
      <c r="N307" s="385"/>
      <c r="O307" s="385"/>
      <c r="P307" s="385"/>
      <c r="Q307" s="385"/>
      <c r="R307" s="385"/>
      <c r="S307" s="386"/>
      <c r="T307" s="386"/>
    </row>
    <row r="308" spans="4:20" ht="13">
      <c r="D308" s="385"/>
      <c r="E308" s="385"/>
      <c r="F308" s="385"/>
      <c r="G308" s="385"/>
      <c r="H308" s="385"/>
      <c r="I308" s="386"/>
      <c r="J308" s="386"/>
      <c r="K308" s="386"/>
      <c r="N308" s="385"/>
      <c r="O308" s="385"/>
      <c r="P308" s="385"/>
      <c r="Q308" s="385"/>
      <c r="R308" s="385"/>
      <c r="S308" s="386"/>
      <c r="T308" s="386"/>
    </row>
    <row r="309" spans="4:20" ht="13">
      <c r="D309" s="385"/>
      <c r="E309" s="385"/>
      <c r="F309" s="385"/>
      <c r="G309" s="385"/>
      <c r="H309" s="385"/>
      <c r="I309" s="386"/>
      <c r="J309" s="386"/>
      <c r="K309" s="386"/>
      <c r="N309" s="385"/>
      <c r="O309" s="385"/>
      <c r="P309" s="385"/>
      <c r="Q309" s="385"/>
      <c r="R309" s="385"/>
      <c r="S309" s="386"/>
      <c r="T309" s="386"/>
    </row>
    <row r="310" spans="4:20" ht="13">
      <c r="D310" s="385"/>
      <c r="E310" s="385"/>
      <c r="F310" s="385"/>
      <c r="G310" s="385"/>
      <c r="H310" s="385"/>
      <c r="I310" s="386"/>
      <c r="J310" s="386"/>
      <c r="K310" s="386"/>
      <c r="N310" s="385"/>
      <c r="O310" s="385"/>
      <c r="P310" s="385"/>
      <c r="Q310" s="385"/>
      <c r="R310" s="385"/>
      <c r="S310" s="386"/>
      <c r="T310" s="386"/>
    </row>
    <row r="311" spans="4:20" ht="13">
      <c r="D311" s="385"/>
      <c r="E311" s="385"/>
      <c r="F311" s="385"/>
      <c r="G311" s="385"/>
      <c r="H311" s="385"/>
      <c r="I311" s="386"/>
      <c r="J311" s="386"/>
      <c r="K311" s="386"/>
      <c r="N311" s="385"/>
      <c r="O311" s="385"/>
      <c r="P311" s="385"/>
      <c r="Q311" s="385"/>
      <c r="R311" s="385"/>
      <c r="S311" s="386"/>
      <c r="T311" s="386"/>
    </row>
    <row r="312" spans="4:20" ht="13">
      <c r="D312" s="385"/>
      <c r="E312" s="385"/>
      <c r="F312" s="385"/>
      <c r="G312" s="385"/>
      <c r="H312" s="385"/>
      <c r="I312" s="386"/>
      <c r="J312" s="386"/>
      <c r="K312" s="386"/>
      <c r="N312" s="385"/>
      <c r="O312" s="385"/>
      <c r="P312" s="385"/>
      <c r="Q312" s="385"/>
      <c r="R312" s="385"/>
      <c r="S312" s="386"/>
      <c r="T312" s="386"/>
    </row>
    <row r="313" spans="4:20" ht="13">
      <c r="D313" s="385"/>
      <c r="E313" s="385"/>
      <c r="F313" s="385"/>
      <c r="G313" s="385"/>
      <c r="H313" s="385"/>
      <c r="I313" s="386"/>
      <c r="J313" s="386"/>
      <c r="K313" s="386"/>
      <c r="N313" s="385"/>
      <c r="O313" s="385"/>
      <c r="P313" s="385"/>
      <c r="Q313" s="385"/>
      <c r="R313" s="385"/>
      <c r="S313" s="386"/>
      <c r="T313" s="386"/>
    </row>
    <row r="314" spans="4:20" ht="13">
      <c r="D314" s="385"/>
      <c r="E314" s="385"/>
      <c r="F314" s="385"/>
      <c r="G314" s="385"/>
      <c r="H314" s="385"/>
      <c r="I314" s="386"/>
      <c r="J314" s="386"/>
      <c r="K314" s="386"/>
      <c r="N314" s="385"/>
      <c r="O314" s="385"/>
      <c r="P314" s="385"/>
      <c r="Q314" s="385"/>
      <c r="R314" s="385"/>
      <c r="S314" s="386"/>
      <c r="T314" s="386"/>
    </row>
    <row r="315" spans="4:20" ht="13">
      <c r="D315" s="385"/>
      <c r="E315" s="385"/>
      <c r="F315" s="385"/>
      <c r="G315" s="385"/>
      <c r="H315" s="385"/>
      <c r="I315" s="386"/>
      <c r="J315" s="386"/>
      <c r="K315" s="386"/>
      <c r="N315" s="385"/>
      <c r="O315" s="385"/>
      <c r="P315" s="385"/>
      <c r="Q315" s="385"/>
      <c r="R315" s="385"/>
      <c r="S315" s="386"/>
      <c r="T315" s="386"/>
    </row>
    <row r="316" spans="4:20" ht="13">
      <c r="D316" s="385"/>
      <c r="E316" s="385"/>
      <c r="F316" s="385"/>
      <c r="G316" s="385"/>
      <c r="H316" s="385"/>
      <c r="I316" s="386"/>
      <c r="J316" s="386"/>
      <c r="K316" s="386"/>
      <c r="N316" s="385"/>
      <c r="O316" s="385"/>
      <c r="P316" s="385"/>
      <c r="Q316" s="385"/>
      <c r="R316" s="385"/>
      <c r="S316" s="386"/>
      <c r="T316" s="386"/>
    </row>
    <row r="317" spans="4:20" ht="13">
      <c r="D317" s="385"/>
      <c r="E317" s="385"/>
      <c r="F317" s="385"/>
      <c r="G317" s="385"/>
      <c r="H317" s="385"/>
      <c r="I317" s="386"/>
      <c r="J317" s="386"/>
      <c r="K317" s="386"/>
      <c r="N317" s="385"/>
      <c r="O317" s="385"/>
      <c r="P317" s="385"/>
      <c r="Q317" s="385"/>
      <c r="R317" s="385"/>
      <c r="S317" s="386"/>
      <c r="T317" s="386"/>
    </row>
    <row r="318" spans="4:20" ht="13">
      <c r="D318" s="385"/>
      <c r="E318" s="385"/>
      <c r="F318" s="385"/>
      <c r="G318" s="385"/>
      <c r="H318" s="385"/>
      <c r="I318" s="386"/>
      <c r="J318" s="386"/>
      <c r="K318" s="386"/>
      <c r="N318" s="385"/>
      <c r="O318" s="385"/>
      <c r="P318" s="385"/>
      <c r="Q318" s="385"/>
      <c r="R318" s="385"/>
      <c r="S318" s="386"/>
      <c r="T318" s="386"/>
    </row>
    <row r="319" spans="4:20" ht="13">
      <c r="D319" s="385"/>
      <c r="E319" s="385"/>
      <c r="F319" s="385"/>
      <c r="G319" s="385"/>
      <c r="H319" s="385"/>
      <c r="I319" s="386"/>
      <c r="J319" s="386"/>
      <c r="K319" s="386"/>
      <c r="N319" s="385"/>
      <c r="O319" s="385"/>
      <c r="P319" s="385"/>
      <c r="Q319" s="385"/>
      <c r="R319" s="385"/>
      <c r="S319" s="386"/>
      <c r="T319" s="386"/>
    </row>
    <row r="320" spans="4:20" ht="13">
      <c r="D320" s="385"/>
      <c r="E320" s="385"/>
      <c r="F320" s="385"/>
      <c r="G320" s="385"/>
      <c r="H320" s="385"/>
      <c r="I320" s="386"/>
      <c r="J320" s="386"/>
      <c r="K320" s="386"/>
      <c r="N320" s="385"/>
      <c r="O320" s="385"/>
      <c r="P320" s="385"/>
      <c r="Q320" s="385"/>
      <c r="R320" s="385"/>
      <c r="S320" s="386"/>
      <c r="T320" s="386"/>
    </row>
    <row r="321" spans="4:20" ht="13">
      <c r="D321" s="385"/>
      <c r="E321" s="385"/>
      <c r="F321" s="385"/>
      <c r="G321" s="385"/>
      <c r="H321" s="385"/>
      <c r="I321" s="386"/>
      <c r="J321" s="386"/>
      <c r="K321" s="386"/>
      <c r="N321" s="385"/>
      <c r="O321" s="385"/>
      <c r="P321" s="385"/>
      <c r="Q321" s="385"/>
      <c r="R321" s="385"/>
      <c r="S321" s="386"/>
      <c r="T321" s="386"/>
    </row>
    <row r="322" spans="4:20" ht="13">
      <c r="D322" s="385"/>
      <c r="E322" s="385"/>
      <c r="F322" s="385"/>
      <c r="G322" s="385"/>
      <c r="H322" s="385"/>
      <c r="I322" s="386"/>
      <c r="J322" s="386"/>
      <c r="K322" s="386"/>
      <c r="N322" s="385"/>
      <c r="O322" s="385"/>
      <c r="P322" s="385"/>
      <c r="Q322" s="385"/>
      <c r="R322" s="385"/>
      <c r="S322" s="386"/>
      <c r="T322" s="386"/>
    </row>
    <row r="323" spans="4:20" ht="13">
      <c r="D323" s="385"/>
      <c r="E323" s="385"/>
      <c r="F323" s="385"/>
      <c r="G323" s="385"/>
      <c r="H323" s="385"/>
      <c r="I323" s="386"/>
      <c r="J323" s="386"/>
      <c r="K323" s="386"/>
      <c r="N323" s="385"/>
      <c r="O323" s="385"/>
      <c r="P323" s="385"/>
      <c r="Q323" s="385"/>
      <c r="R323" s="385"/>
      <c r="S323" s="386"/>
      <c r="T323" s="386"/>
    </row>
    <row r="324" spans="4:20" ht="13">
      <c r="D324" s="385"/>
      <c r="E324" s="385"/>
      <c r="F324" s="385"/>
      <c r="G324" s="385"/>
      <c r="H324" s="385"/>
      <c r="I324" s="386"/>
      <c r="J324" s="386"/>
      <c r="K324" s="386"/>
      <c r="N324" s="385"/>
      <c r="O324" s="385"/>
      <c r="P324" s="385"/>
      <c r="Q324" s="385"/>
      <c r="R324" s="385"/>
      <c r="S324" s="386"/>
      <c r="T324" s="386"/>
    </row>
    <row r="325" spans="4:20" ht="13">
      <c r="D325" s="385"/>
      <c r="E325" s="385"/>
      <c r="F325" s="385"/>
      <c r="G325" s="385"/>
      <c r="H325" s="385"/>
      <c r="I325" s="386"/>
      <c r="J325" s="386"/>
      <c r="K325" s="386"/>
      <c r="N325" s="385"/>
      <c r="O325" s="385"/>
      <c r="P325" s="385"/>
      <c r="Q325" s="385"/>
      <c r="R325" s="385"/>
      <c r="S325" s="386"/>
      <c r="T325" s="386"/>
    </row>
    <row r="326" spans="4:20" ht="13">
      <c r="D326" s="385"/>
      <c r="E326" s="385"/>
      <c r="F326" s="385"/>
      <c r="G326" s="385"/>
      <c r="H326" s="385"/>
      <c r="I326" s="386"/>
      <c r="J326" s="386"/>
      <c r="K326" s="386"/>
      <c r="N326" s="385"/>
      <c r="O326" s="385"/>
      <c r="P326" s="385"/>
      <c r="Q326" s="385"/>
      <c r="R326" s="385"/>
      <c r="S326" s="386"/>
      <c r="T326" s="386"/>
    </row>
    <row r="327" spans="4:20" ht="13">
      <c r="D327" s="385"/>
      <c r="E327" s="385"/>
      <c r="F327" s="385"/>
      <c r="G327" s="385"/>
      <c r="H327" s="385"/>
      <c r="I327" s="386"/>
      <c r="J327" s="386"/>
      <c r="K327" s="386"/>
      <c r="N327" s="385"/>
      <c r="O327" s="385"/>
      <c r="P327" s="385"/>
      <c r="Q327" s="385"/>
      <c r="R327" s="385"/>
      <c r="S327" s="386"/>
      <c r="T327" s="386"/>
    </row>
    <row r="328" spans="4:20" ht="13">
      <c r="D328" s="385"/>
      <c r="E328" s="385"/>
      <c r="F328" s="385"/>
      <c r="G328" s="385"/>
      <c r="H328" s="385"/>
      <c r="I328" s="386"/>
      <c r="J328" s="386"/>
      <c r="K328" s="386"/>
      <c r="N328" s="385"/>
      <c r="O328" s="385"/>
      <c r="P328" s="385"/>
      <c r="Q328" s="385"/>
      <c r="R328" s="385"/>
      <c r="S328" s="386"/>
      <c r="T328" s="386"/>
    </row>
    <row r="329" spans="4:20" ht="13">
      <c r="D329" s="385"/>
      <c r="E329" s="385"/>
      <c r="F329" s="385"/>
      <c r="G329" s="385"/>
      <c r="H329" s="385"/>
      <c r="I329" s="386"/>
      <c r="J329" s="386"/>
      <c r="K329" s="386"/>
      <c r="N329" s="385"/>
      <c r="O329" s="385"/>
      <c r="P329" s="385"/>
      <c r="Q329" s="385"/>
      <c r="R329" s="385"/>
      <c r="S329" s="386"/>
      <c r="T329" s="386"/>
    </row>
    <row r="330" spans="4:20" ht="13">
      <c r="D330" s="385"/>
      <c r="E330" s="385"/>
      <c r="F330" s="385"/>
      <c r="G330" s="385"/>
      <c r="H330" s="385"/>
      <c r="I330" s="386"/>
      <c r="J330" s="386"/>
      <c r="K330" s="386"/>
      <c r="N330" s="385"/>
      <c r="O330" s="385"/>
      <c r="P330" s="385"/>
      <c r="Q330" s="385"/>
      <c r="R330" s="385"/>
      <c r="S330" s="386"/>
      <c r="T330" s="386"/>
    </row>
    <row r="331" spans="4:20" ht="13">
      <c r="D331" s="385"/>
      <c r="E331" s="385"/>
      <c r="F331" s="385"/>
      <c r="G331" s="385"/>
      <c r="H331" s="385"/>
      <c r="I331" s="386"/>
      <c r="J331" s="386"/>
      <c r="K331" s="386"/>
      <c r="N331" s="385"/>
      <c r="O331" s="385"/>
      <c r="P331" s="385"/>
      <c r="Q331" s="385"/>
      <c r="R331" s="385"/>
      <c r="S331" s="386"/>
      <c r="T331" s="386"/>
    </row>
    <row r="332" spans="4:20" ht="13">
      <c r="D332" s="385"/>
      <c r="E332" s="385"/>
      <c r="F332" s="385"/>
      <c r="G332" s="385"/>
      <c r="H332" s="385"/>
      <c r="I332" s="386"/>
      <c r="J332" s="386"/>
      <c r="K332" s="386"/>
      <c r="N332" s="385"/>
      <c r="O332" s="385"/>
      <c r="P332" s="385"/>
      <c r="Q332" s="385"/>
      <c r="R332" s="385"/>
      <c r="S332" s="386"/>
      <c r="T332" s="386"/>
    </row>
    <row r="333" spans="4:20" ht="13">
      <c r="D333" s="385"/>
      <c r="E333" s="385"/>
      <c r="F333" s="385"/>
      <c r="G333" s="385"/>
      <c r="H333" s="385"/>
      <c r="I333" s="386"/>
      <c r="J333" s="386"/>
      <c r="K333" s="386"/>
      <c r="N333" s="385"/>
      <c r="O333" s="385"/>
      <c r="P333" s="385"/>
      <c r="Q333" s="385"/>
      <c r="R333" s="385"/>
      <c r="S333" s="386"/>
      <c r="T333" s="386"/>
    </row>
    <row r="334" spans="4:20" ht="13">
      <c r="D334" s="385"/>
      <c r="E334" s="385"/>
      <c r="F334" s="385"/>
      <c r="G334" s="385"/>
      <c r="H334" s="385"/>
      <c r="I334" s="386"/>
      <c r="J334" s="386"/>
      <c r="K334" s="386"/>
      <c r="N334" s="385"/>
      <c r="O334" s="385"/>
      <c r="P334" s="385"/>
      <c r="Q334" s="385"/>
      <c r="R334" s="385"/>
      <c r="S334" s="386"/>
      <c r="T334" s="386"/>
    </row>
    <row r="335" spans="4:20" ht="13">
      <c r="D335" s="385"/>
      <c r="E335" s="385"/>
      <c r="F335" s="385"/>
      <c r="G335" s="385"/>
      <c r="H335" s="385"/>
      <c r="I335" s="386"/>
      <c r="J335" s="386"/>
      <c r="K335" s="386"/>
      <c r="N335" s="385"/>
      <c r="O335" s="385"/>
      <c r="P335" s="385"/>
      <c r="Q335" s="385"/>
      <c r="R335" s="385"/>
      <c r="S335" s="386"/>
      <c r="T335" s="386"/>
    </row>
    <row r="336" spans="4:20" ht="13">
      <c r="D336" s="385"/>
      <c r="E336" s="385"/>
      <c r="F336" s="385"/>
      <c r="G336" s="385"/>
      <c r="H336" s="385"/>
      <c r="I336" s="386"/>
      <c r="J336" s="386"/>
      <c r="K336" s="386"/>
      <c r="N336" s="385"/>
      <c r="O336" s="385"/>
      <c r="P336" s="385"/>
      <c r="Q336" s="385"/>
      <c r="R336" s="385"/>
      <c r="S336" s="386"/>
      <c r="T336" s="386"/>
    </row>
    <row r="337" spans="4:20" ht="13">
      <c r="D337" s="385"/>
      <c r="E337" s="385"/>
      <c r="F337" s="385"/>
      <c r="G337" s="385"/>
      <c r="H337" s="385"/>
      <c r="I337" s="386"/>
      <c r="J337" s="386"/>
      <c r="K337" s="386"/>
      <c r="N337" s="385"/>
      <c r="O337" s="385"/>
      <c r="P337" s="385"/>
      <c r="Q337" s="385"/>
      <c r="R337" s="385"/>
      <c r="S337" s="386"/>
      <c r="T337" s="386"/>
    </row>
    <row r="338" spans="4:20" ht="13">
      <c r="D338" s="385"/>
      <c r="E338" s="385"/>
      <c r="F338" s="385"/>
      <c r="G338" s="385"/>
      <c r="H338" s="385"/>
      <c r="I338" s="386"/>
      <c r="J338" s="386"/>
      <c r="K338" s="386"/>
      <c r="N338" s="385"/>
      <c r="O338" s="385"/>
      <c r="P338" s="385"/>
      <c r="Q338" s="385"/>
      <c r="R338" s="385"/>
      <c r="S338" s="386"/>
      <c r="T338" s="386"/>
    </row>
    <row r="339" spans="4:20" ht="13">
      <c r="D339" s="385"/>
      <c r="E339" s="385"/>
      <c r="F339" s="385"/>
      <c r="G339" s="385"/>
      <c r="H339" s="385"/>
      <c r="I339" s="386"/>
      <c r="J339" s="386"/>
      <c r="K339" s="386"/>
      <c r="N339" s="385"/>
      <c r="O339" s="385"/>
      <c r="P339" s="385"/>
      <c r="Q339" s="385"/>
      <c r="R339" s="385"/>
      <c r="S339" s="386"/>
      <c r="T339" s="386"/>
    </row>
    <row r="340" spans="4:20" ht="13">
      <c r="D340" s="385"/>
      <c r="E340" s="385"/>
      <c r="F340" s="385"/>
      <c r="G340" s="385"/>
      <c r="H340" s="385"/>
      <c r="I340" s="386"/>
      <c r="J340" s="386"/>
      <c r="K340" s="386"/>
      <c r="N340" s="385"/>
      <c r="O340" s="385"/>
      <c r="P340" s="385"/>
      <c r="Q340" s="385"/>
      <c r="R340" s="385"/>
      <c r="S340" s="386"/>
      <c r="T340" s="386"/>
    </row>
    <row r="341" spans="4:20" ht="13">
      <c r="D341" s="385"/>
      <c r="E341" s="385"/>
      <c r="F341" s="385"/>
      <c r="G341" s="385"/>
      <c r="H341" s="385"/>
      <c r="I341" s="386"/>
      <c r="J341" s="386"/>
      <c r="K341" s="386"/>
      <c r="N341" s="385"/>
      <c r="O341" s="385"/>
      <c r="P341" s="385"/>
      <c r="Q341" s="385"/>
      <c r="R341" s="385"/>
      <c r="S341" s="386"/>
      <c r="T341" s="386"/>
    </row>
    <row r="342" spans="4:20" ht="13">
      <c r="D342" s="385"/>
      <c r="E342" s="385"/>
      <c r="F342" s="385"/>
      <c r="G342" s="385"/>
      <c r="H342" s="385"/>
      <c r="I342" s="386"/>
      <c r="J342" s="386"/>
      <c r="K342" s="386"/>
      <c r="N342" s="385"/>
      <c r="O342" s="385"/>
      <c r="P342" s="385"/>
      <c r="Q342" s="385"/>
      <c r="R342" s="385"/>
      <c r="S342" s="386"/>
      <c r="T342" s="386"/>
    </row>
    <row r="343" spans="4:20" ht="13">
      <c r="D343" s="385"/>
      <c r="E343" s="385"/>
      <c r="F343" s="385"/>
      <c r="G343" s="385"/>
      <c r="H343" s="385"/>
      <c r="I343" s="386"/>
      <c r="J343" s="386"/>
      <c r="K343" s="386"/>
      <c r="N343" s="385"/>
      <c r="O343" s="385"/>
      <c r="P343" s="385"/>
      <c r="Q343" s="385"/>
      <c r="R343" s="385"/>
      <c r="S343" s="386"/>
      <c r="T343" s="386"/>
    </row>
    <row r="344" spans="4:20" ht="13">
      <c r="D344" s="385"/>
      <c r="E344" s="385"/>
      <c r="F344" s="385"/>
      <c r="G344" s="385"/>
      <c r="H344" s="385"/>
      <c r="I344" s="386"/>
      <c r="J344" s="386"/>
      <c r="K344" s="386"/>
      <c r="N344" s="385"/>
      <c r="O344" s="385"/>
      <c r="P344" s="385"/>
      <c r="Q344" s="385"/>
      <c r="R344" s="385"/>
      <c r="S344" s="386"/>
      <c r="T344" s="386"/>
    </row>
    <row r="345" spans="4:20" ht="13">
      <c r="D345" s="385"/>
      <c r="E345" s="385"/>
      <c r="F345" s="385"/>
      <c r="G345" s="385"/>
      <c r="H345" s="385"/>
      <c r="I345" s="386"/>
      <c r="J345" s="386"/>
      <c r="K345" s="386"/>
      <c r="N345" s="385"/>
      <c r="O345" s="385"/>
      <c r="P345" s="385"/>
      <c r="Q345" s="385"/>
      <c r="R345" s="385"/>
      <c r="S345" s="386"/>
      <c r="T345" s="386"/>
    </row>
    <row r="346" spans="4:20" ht="13">
      <c r="D346" s="385"/>
      <c r="E346" s="385"/>
      <c r="F346" s="385"/>
      <c r="G346" s="385"/>
      <c r="H346" s="385"/>
      <c r="I346" s="386"/>
      <c r="J346" s="386"/>
      <c r="K346" s="386"/>
      <c r="N346" s="385"/>
      <c r="O346" s="385"/>
      <c r="P346" s="385"/>
      <c r="Q346" s="385"/>
      <c r="R346" s="385"/>
      <c r="S346" s="386"/>
      <c r="T346" s="386"/>
    </row>
    <row r="347" spans="4:20" ht="13">
      <c r="D347" s="385"/>
      <c r="E347" s="385"/>
      <c r="F347" s="385"/>
      <c r="G347" s="385"/>
      <c r="H347" s="385"/>
      <c r="I347" s="386"/>
      <c r="J347" s="386"/>
      <c r="K347" s="386"/>
      <c r="N347" s="385"/>
      <c r="O347" s="385"/>
      <c r="P347" s="385"/>
      <c r="Q347" s="385"/>
      <c r="R347" s="385"/>
      <c r="S347" s="386"/>
      <c r="T347" s="386"/>
    </row>
    <row r="348" spans="4:20" ht="13">
      <c r="D348" s="385"/>
      <c r="E348" s="385"/>
      <c r="F348" s="385"/>
      <c r="G348" s="385"/>
      <c r="H348" s="385"/>
      <c r="I348" s="386"/>
      <c r="J348" s="386"/>
      <c r="K348" s="386"/>
      <c r="N348" s="385"/>
      <c r="O348" s="385"/>
      <c r="P348" s="385"/>
      <c r="Q348" s="385"/>
      <c r="R348" s="385"/>
      <c r="S348" s="386"/>
      <c r="T348" s="386"/>
    </row>
    <row r="349" spans="4:20" ht="13">
      <c r="D349" s="385"/>
      <c r="E349" s="385"/>
      <c r="F349" s="385"/>
      <c r="G349" s="385"/>
      <c r="H349" s="385"/>
      <c r="I349" s="386"/>
      <c r="J349" s="386"/>
      <c r="K349" s="386"/>
      <c r="N349" s="385"/>
      <c r="O349" s="385"/>
      <c r="P349" s="385"/>
      <c r="Q349" s="385"/>
      <c r="R349" s="385"/>
      <c r="S349" s="386"/>
      <c r="T349" s="386"/>
    </row>
    <row r="350" spans="4:20" ht="13">
      <c r="D350" s="385"/>
      <c r="E350" s="385"/>
      <c r="F350" s="385"/>
      <c r="G350" s="385"/>
      <c r="H350" s="385"/>
      <c r="I350" s="386"/>
      <c r="J350" s="386"/>
      <c r="K350" s="386"/>
      <c r="N350" s="385"/>
      <c r="O350" s="385"/>
      <c r="P350" s="385"/>
      <c r="Q350" s="385"/>
      <c r="R350" s="385"/>
      <c r="S350" s="386"/>
      <c r="T350" s="386"/>
    </row>
    <row r="351" spans="4:20" ht="13">
      <c r="D351" s="385"/>
      <c r="E351" s="385"/>
      <c r="F351" s="385"/>
      <c r="G351" s="385"/>
      <c r="H351" s="385"/>
      <c r="I351" s="386"/>
      <c r="J351" s="386"/>
      <c r="K351" s="386"/>
      <c r="N351" s="385"/>
      <c r="O351" s="385"/>
      <c r="P351" s="385"/>
      <c r="Q351" s="385"/>
      <c r="R351" s="385"/>
      <c r="S351" s="386"/>
      <c r="T351" s="386"/>
    </row>
    <row r="352" spans="4:20" ht="13">
      <c r="D352" s="385"/>
      <c r="E352" s="385"/>
      <c r="F352" s="385"/>
      <c r="G352" s="385"/>
      <c r="H352" s="385"/>
      <c r="I352" s="386"/>
      <c r="J352" s="386"/>
      <c r="K352" s="386"/>
      <c r="N352" s="385"/>
      <c r="O352" s="385"/>
      <c r="P352" s="385"/>
      <c r="Q352" s="385"/>
      <c r="R352" s="385"/>
      <c r="S352" s="386"/>
      <c r="T352" s="386"/>
    </row>
    <row r="353" spans="4:20" ht="13">
      <c r="D353" s="385"/>
      <c r="E353" s="385"/>
      <c r="F353" s="385"/>
      <c r="G353" s="385"/>
      <c r="H353" s="385"/>
      <c r="I353" s="386"/>
      <c r="J353" s="386"/>
      <c r="K353" s="386"/>
      <c r="N353" s="385"/>
      <c r="O353" s="385"/>
      <c r="P353" s="385"/>
      <c r="Q353" s="385"/>
      <c r="R353" s="385"/>
      <c r="S353" s="386"/>
      <c r="T353" s="386"/>
    </row>
    <row r="354" spans="4:20" ht="13">
      <c r="D354" s="385"/>
      <c r="E354" s="385"/>
      <c r="F354" s="385"/>
      <c r="G354" s="385"/>
      <c r="H354" s="385"/>
      <c r="I354" s="386"/>
      <c r="J354" s="386"/>
      <c r="K354" s="386"/>
      <c r="N354" s="385"/>
      <c r="O354" s="385"/>
      <c r="P354" s="385"/>
      <c r="Q354" s="385"/>
      <c r="R354" s="385"/>
      <c r="S354" s="386"/>
      <c r="T354" s="386"/>
    </row>
    <row r="355" spans="4:20" ht="13">
      <c r="D355" s="385"/>
      <c r="E355" s="385"/>
      <c r="F355" s="385"/>
      <c r="G355" s="385"/>
      <c r="H355" s="385"/>
      <c r="I355" s="386"/>
      <c r="J355" s="386"/>
      <c r="K355" s="386"/>
      <c r="N355" s="385"/>
      <c r="O355" s="385"/>
      <c r="P355" s="385"/>
      <c r="Q355" s="385"/>
      <c r="R355" s="385"/>
      <c r="S355" s="386"/>
      <c r="T355" s="386"/>
    </row>
    <row r="356" spans="4:20" ht="13">
      <c r="D356" s="385"/>
      <c r="E356" s="385"/>
      <c r="F356" s="385"/>
      <c r="G356" s="385"/>
      <c r="H356" s="385"/>
      <c r="I356" s="386"/>
      <c r="J356" s="386"/>
      <c r="K356" s="386"/>
      <c r="N356" s="385"/>
      <c r="O356" s="385"/>
      <c r="P356" s="385"/>
      <c r="Q356" s="385"/>
      <c r="R356" s="385"/>
      <c r="S356" s="386"/>
      <c r="T356" s="386"/>
    </row>
    <row r="357" spans="4:20" ht="13">
      <c r="D357" s="385"/>
      <c r="E357" s="385"/>
      <c r="F357" s="385"/>
      <c r="G357" s="385"/>
      <c r="H357" s="385"/>
      <c r="I357" s="386"/>
      <c r="J357" s="386"/>
      <c r="K357" s="386"/>
      <c r="N357" s="385"/>
      <c r="O357" s="385"/>
      <c r="P357" s="385"/>
      <c r="Q357" s="385"/>
      <c r="R357" s="385"/>
      <c r="S357" s="386"/>
      <c r="T357" s="386"/>
    </row>
    <row r="358" spans="4:20" ht="13">
      <c r="D358" s="385"/>
      <c r="E358" s="385"/>
      <c r="F358" s="385"/>
      <c r="G358" s="385"/>
      <c r="H358" s="385"/>
      <c r="I358" s="386"/>
      <c r="J358" s="386"/>
      <c r="K358" s="386"/>
      <c r="N358" s="385"/>
      <c r="O358" s="385"/>
      <c r="P358" s="385"/>
      <c r="Q358" s="385"/>
      <c r="R358" s="385"/>
      <c r="S358" s="386"/>
      <c r="T358" s="386"/>
    </row>
    <row r="359" spans="4:20" ht="13">
      <c r="D359" s="385"/>
      <c r="E359" s="385"/>
      <c r="F359" s="385"/>
      <c r="G359" s="385"/>
      <c r="H359" s="385"/>
      <c r="I359" s="386"/>
      <c r="J359" s="386"/>
      <c r="K359" s="386"/>
      <c r="N359" s="385"/>
      <c r="O359" s="385"/>
      <c r="P359" s="385"/>
      <c r="Q359" s="385"/>
      <c r="R359" s="385"/>
      <c r="S359" s="386"/>
      <c r="T359" s="386"/>
    </row>
    <row r="360" spans="4:20" ht="13">
      <c r="D360" s="385"/>
      <c r="E360" s="385"/>
      <c r="F360" s="385"/>
      <c r="G360" s="385"/>
      <c r="H360" s="385"/>
      <c r="I360" s="386"/>
      <c r="J360" s="386"/>
      <c r="K360" s="386"/>
      <c r="N360" s="385"/>
      <c r="O360" s="385"/>
      <c r="P360" s="385"/>
      <c r="Q360" s="385"/>
      <c r="R360" s="385"/>
      <c r="S360" s="386"/>
      <c r="T360" s="386"/>
    </row>
    <row r="361" spans="4:20" ht="13">
      <c r="D361" s="385"/>
      <c r="E361" s="385"/>
      <c r="F361" s="385"/>
      <c r="G361" s="385"/>
      <c r="H361" s="385"/>
      <c r="I361" s="386"/>
      <c r="J361" s="386"/>
      <c r="K361" s="386"/>
      <c r="N361" s="385"/>
      <c r="O361" s="385"/>
      <c r="P361" s="385"/>
      <c r="Q361" s="385"/>
      <c r="R361" s="385"/>
      <c r="S361" s="386"/>
      <c r="T361" s="386"/>
    </row>
    <row r="362" spans="4:20" ht="13">
      <c r="D362" s="385"/>
      <c r="E362" s="385"/>
      <c r="F362" s="385"/>
      <c r="G362" s="385"/>
      <c r="H362" s="385"/>
      <c r="I362" s="386"/>
      <c r="J362" s="386"/>
      <c r="K362" s="386"/>
      <c r="N362" s="385"/>
      <c r="O362" s="385"/>
      <c r="P362" s="385"/>
      <c r="Q362" s="385"/>
      <c r="R362" s="385"/>
      <c r="S362" s="386"/>
      <c r="T362" s="386"/>
    </row>
    <row r="363" spans="4:20" ht="13">
      <c r="D363" s="385"/>
      <c r="E363" s="385"/>
      <c r="F363" s="385"/>
      <c r="G363" s="385"/>
      <c r="H363" s="385"/>
      <c r="I363" s="386"/>
      <c r="J363" s="386"/>
      <c r="K363" s="386"/>
      <c r="N363" s="385"/>
      <c r="O363" s="385"/>
      <c r="P363" s="385"/>
      <c r="Q363" s="385"/>
      <c r="R363" s="385"/>
      <c r="S363" s="386"/>
      <c r="T363" s="386"/>
    </row>
    <row r="364" spans="4:20" ht="13">
      <c r="D364" s="385"/>
      <c r="E364" s="385"/>
      <c r="F364" s="385"/>
      <c r="G364" s="385"/>
      <c r="H364" s="385"/>
      <c r="I364" s="386"/>
      <c r="J364" s="386"/>
      <c r="K364" s="386"/>
      <c r="N364" s="385"/>
      <c r="O364" s="385"/>
      <c r="P364" s="385"/>
      <c r="Q364" s="385"/>
      <c r="R364" s="385"/>
      <c r="S364" s="386"/>
      <c r="T364" s="386"/>
    </row>
    <row r="365" spans="4:20" ht="13">
      <c r="D365" s="385"/>
      <c r="E365" s="385"/>
      <c r="F365" s="385"/>
      <c r="G365" s="385"/>
      <c r="H365" s="385"/>
      <c r="I365" s="386"/>
      <c r="J365" s="386"/>
      <c r="K365" s="386"/>
      <c r="N365" s="385"/>
      <c r="O365" s="385"/>
      <c r="P365" s="385"/>
      <c r="Q365" s="385"/>
      <c r="R365" s="385"/>
      <c r="S365" s="386"/>
      <c r="T365" s="386"/>
    </row>
    <row r="366" spans="4:20" ht="13">
      <c r="D366" s="385"/>
      <c r="E366" s="385"/>
      <c r="F366" s="385"/>
      <c r="G366" s="385"/>
      <c r="H366" s="385"/>
      <c r="I366" s="386"/>
      <c r="J366" s="386"/>
      <c r="K366" s="386"/>
      <c r="N366" s="385"/>
      <c r="O366" s="385"/>
      <c r="P366" s="385"/>
      <c r="Q366" s="385"/>
      <c r="R366" s="385"/>
      <c r="S366" s="386"/>
      <c r="T366" s="386"/>
    </row>
    <row r="367" spans="4:20" ht="13">
      <c r="D367" s="385"/>
      <c r="E367" s="385"/>
      <c r="F367" s="385"/>
      <c r="G367" s="385"/>
      <c r="H367" s="385"/>
      <c r="I367" s="386"/>
      <c r="J367" s="386"/>
      <c r="K367" s="386"/>
      <c r="N367" s="385"/>
      <c r="O367" s="385"/>
      <c r="P367" s="385"/>
      <c r="Q367" s="385"/>
      <c r="R367" s="385"/>
      <c r="S367" s="386"/>
      <c r="T367" s="386"/>
    </row>
    <row r="368" spans="4:20" ht="13">
      <c r="D368" s="385"/>
      <c r="E368" s="385"/>
      <c r="F368" s="385"/>
      <c r="G368" s="385"/>
      <c r="H368" s="385"/>
      <c r="I368" s="386"/>
      <c r="J368" s="386"/>
      <c r="K368" s="386"/>
      <c r="N368" s="385"/>
      <c r="O368" s="385"/>
      <c r="P368" s="385"/>
      <c r="Q368" s="385"/>
      <c r="R368" s="385"/>
      <c r="S368" s="386"/>
      <c r="T368" s="386"/>
    </row>
    <row r="369" spans="4:20" ht="13">
      <c r="D369" s="385"/>
      <c r="E369" s="385"/>
      <c r="F369" s="385"/>
      <c r="G369" s="385"/>
      <c r="H369" s="385"/>
      <c r="I369" s="386"/>
      <c r="J369" s="386"/>
      <c r="K369" s="386"/>
      <c r="N369" s="385"/>
      <c r="O369" s="385"/>
      <c r="P369" s="385"/>
      <c r="Q369" s="385"/>
      <c r="R369" s="385"/>
      <c r="S369" s="386"/>
      <c r="T369" s="386"/>
    </row>
    <row r="370" spans="4:20" ht="13">
      <c r="D370" s="385"/>
      <c r="E370" s="385"/>
      <c r="F370" s="385"/>
      <c r="G370" s="385"/>
      <c r="H370" s="385"/>
      <c r="I370" s="386"/>
      <c r="J370" s="386"/>
      <c r="K370" s="386"/>
      <c r="N370" s="385"/>
      <c r="O370" s="385"/>
      <c r="P370" s="385"/>
      <c r="Q370" s="385"/>
      <c r="R370" s="385"/>
      <c r="S370" s="386"/>
      <c r="T370" s="386"/>
    </row>
    <row r="371" spans="4:20" ht="13">
      <c r="D371" s="385"/>
      <c r="E371" s="385"/>
      <c r="F371" s="385"/>
      <c r="G371" s="385"/>
      <c r="H371" s="385"/>
      <c r="I371" s="386"/>
      <c r="J371" s="386"/>
      <c r="K371" s="386"/>
      <c r="N371" s="385"/>
      <c r="O371" s="385"/>
      <c r="P371" s="385"/>
      <c r="Q371" s="385"/>
      <c r="R371" s="385"/>
      <c r="S371" s="386"/>
      <c r="T371" s="386"/>
    </row>
    <row r="372" spans="4:20" ht="13">
      <c r="D372" s="385"/>
      <c r="E372" s="385"/>
      <c r="F372" s="385"/>
      <c r="G372" s="385"/>
      <c r="H372" s="385"/>
      <c r="I372" s="386"/>
      <c r="J372" s="386"/>
      <c r="K372" s="386"/>
      <c r="N372" s="385"/>
      <c r="O372" s="385"/>
      <c r="P372" s="385"/>
      <c r="Q372" s="385"/>
      <c r="R372" s="385"/>
      <c r="S372" s="386"/>
      <c r="T372" s="386"/>
    </row>
    <row r="373" spans="4:20" ht="13">
      <c r="D373" s="385"/>
      <c r="E373" s="385"/>
      <c r="F373" s="385"/>
      <c r="G373" s="385"/>
      <c r="H373" s="385"/>
      <c r="I373" s="386"/>
      <c r="J373" s="386"/>
      <c r="K373" s="386"/>
      <c r="N373" s="385"/>
      <c r="O373" s="385"/>
      <c r="P373" s="385"/>
      <c r="Q373" s="385"/>
      <c r="R373" s="385"/>
      <c r="S373" s="386"/>
      <c r="T373" s="386"/>
    </row>
    <row r="374" spans="4:20" ht="13">
      <c r="D374" s="385"/>
      <c r="E374" s="385"/>
      <c r="F374" s="385"/>
      <c r="G374" s="385"/>
      <c r="H374" s="385"/>
      <c r="I374" s="386"/>
      <c r="J374" s="386"/>
      <c r="K374" s="386"/>
      <c r="N374" s="385"/>
      <c r="O374" s="385"/>
      <c r="P374" s="385"/>
      <c r="Q374" s="385"/>
      <c r="R374" s="385"/>
      <c r="S374" s="386"/>
      <c r="T374" s="386"/>
    </row>
    <row r="375" spans="4:20" ht="13">
      <c r="D375" s="385"/>
      <c r="E375" s="385"/>
      <c r="F375" s="385"/>
      <c r="G375" s="385"/>
      <c r="H375" s="385"/>
      <c r="I375" s="386"/>
      <c r="J375" s="386"/>
      <c r="K375" s="386"/>
      <c r="N375" s="385"/>
      <c r="O375" s="385"/>
      <c r="P375" s="385"/>
      <c r="Q375" s="385"/>
      <c r="R375" s="385"/>
      <c r="S375" s="386"/>
      <c r="T375" s="386"/>
    </row>
    <row r="376" spans="4:20" ht="13">
      <c r="D376" s="385"/>
      <c r="E376" s="385"/>
      <c r="F376" s="385"/>
      <c r="G376" s="385"/>
      <c r="H376" s="385"/>
      <c r="I376" s="386"/>
      <c r="J376" s="386"/>
      <c r="K376" s="386"/>
      <c r="N376" s="385"/>
      <c r="O376" s="385"/>
      <c r="P376" s="385"/>
      <c r="Q376" s="385"/>
      <c r="R376" s="385"/>
      <c r="S376" s="386"/>
      <c r="T376" s="386"/>
    </row>
    <row r="377" spans="4:20" ht="13">
      <c r="D377" s="385"/>
      <c r="E377" s="385"/>
      <c r="F377" s="385"/>
      <c r="G377" s="385"/>
      <c r="H377" s="385"/>
      <c r="I377" s="386"/>
      <c r="J377" s="386"/>
      <c r="K377" s="386"/>
      <c r="N377" s="385"/>
      <c r="O377" s="385"/>
      <c r="P377" s="385"/>
      <c r="Q377" s="385"/>
      <c r="R377" s="385"/>
      <c r="S377" s="386"/>
      <c r="T377" s="386"/>
    </row>
    <row r="378" spans="4:20" ht="13">
      <c r="D378" s="385"/>
      <c r="E378" s="385"/>
      <c r="F378" s="385"/>
      <c r="G378" s="385"/>
      <c r="H378" s="385"/>
      <c r="I378" s="386"/>
      <c r="J378" s="386"/>
      <c r="K378" s="386"/>
      <c r="N378" s="385"/>
      <c r="O378" s="385"/>
      <c r="P378" s="385"/>
      <c r="Q378" s="385"/>
      <c r="R378" s="385"/>
      <c r="S378" s="386"/>
      <c r="T378" s="386"/>
    </row>
    <row r="379" spans="4:20" ht="13">
      <c r="D379" s="385"/>
      <c r="E379" s="385"/>
      <c r="F379" s="385"/>
      <c r="G379" s="385"/>
      <c r="H379" s="385"/>
      <c r="I379" s="386"/>
      <c r="J379" s="386"/>
      <c r="K379" s="386"/>
      <c r="N379" s="385"/>
      <c r="O379" s="385"/>
      <c r="P379" s="385"/>
      <c r="Q379" s="385"/>
      <c r="R379" s="385"/>
      <c r="S379" s="386"/>
      <c r="T379" s="386"/>
    </row>
    <row r="380" spans="4:20" ht="13">
      <c r="D380" s="385"/>
      <c r="E380" s="385"/>
      <c r="F380" s="385"/>
      <c r="G380" s="385"/>
      <c r="H380" s="385"/>
      <c r="I380" s="386"/>
      <c r="J380" s="386"/>
      <c r="K380" s="386"/>
      <c r="N380" s="385"/>
      <c r="O380" s="385"/>
      <c r="P380" s="385"/>
      <c r="Q380" s="385"/>
      <c r="R380" s="385"/>
      <c r="S380" s="386"/>
      <c r="T380" s="386"/>
    </row>
    <row r="381" spans="4:20" ht="13">
      <c r="D381" s="385"/>
      <c r="E381" s="385"/>
      <c r="F381" s="385"/>
      <c r="G381" s="385"/>
      <c r="H381" s="385"/>
      <c r="I381" s="386"/>
      <c r="J381" s="386"/>
      <c r="K381" s="386"/>
      <c r="N381" s="385"/>
      <c r="O381" s="385"/>
      <c r="P381" s="385"/>
      <c r="Q381" s="385"/>
      <c r="R381" s="385"/>
      <c r="S381" s="386"/>
      <c r="T381" s="386"/>
    </row>
    <row r="382" spans="4:20" ht="13">
      <c r="D382" s="385"/>
      <c r="E382" s="385"/>
      <c r="F382" s="385"/>
      <c r="G382" s="385"/>
      <c r="H382" s="385"/>
      <c r="I382" s="386"/>
      <c r="J382" s="386"/>
      <c r="K382" s="386"/>
      <c r="N382" s="385"/>
      <c r="O382" s="385"/>
      <c r="P382" s="385"/>
      <c r="Q382" s="385"/>
      <c r="R382" s="385"/>
      <c r="S382" s="386"/>
      <c r="T382" s="386"/>
    </row>
    <row r="383" spans="4:20" ht="13">
      <c r="D383" s="385"/>
      <c r="E383" s="385"/>
      <c r="F383" s="385"/>
      <c r="G383" s="385"/>
      <c r="H383" s="385"/>
      <c r="I383" s="386"/>
      <c r="J383" s="386"/>
      <c r="K383" s="386"/>
      <c r="N383" s="385"/>
      <c r="O383" s="385"/>
      <c r="P383" s="385"/>
      <c r="Q383" s="385"/>
      <c r="R383" s="385"/>
      <c r="S383" s="386"/>
      <c r="T383" s="386"/>
    </row>
    <row r="384" spans="4:20" ht="13">
      <c r="D384" s="385"/>
      <c r="E384" s="385"/>
      <c r="F384" s="385"/>
      <c r="G384" s="385"/>
      <c r="H384" s="385"/>
      <c r="I384" s="386"/>
      <c r="J384" s="386"/>
      <c r="K384" s="386"/>
      <c r="N384" s="385"/>
      <c r="O384" s="385"/>
      <c r="P384" s="385"/>
      <c r="Q384" s="385"/>
      <c r="R384" s="385"/>
      <c r="S384" s="386"/>
      <c r="T384" s="386"/>
    </row>
    <row r="385" spans="4:20" ht="13">
      <c r="D385" s="385"/>
      <c r="E385" s="385"/>
      <c r="F385" s="385"/>
      <c r="G385" s="385"/>
      <c r="H385" s="385"/>
      <c r="I385" s="386"/>
      <c r="J385" s="386"/>
      <c r="K385" s="386"/>
      <c r="N385" s="385"/>
      <c r="O385" s="385"/>
      <c r="P385" s="385"/>
      <c r="Q385" s="385"/>
      <c r="R385" s="385"/>
      <c r="S385" s="386"/>
      <c r="T385" s="386"/>
    </row>
    <row r="386" spans="4:20" ht="13">
      <c r="D386" s="385"/>
      <c r="E386" s="385"/>
      <c r="F386" s="385"/>
      <c r="G386" s="385"/>
      <c r="H386" s="385"/>
      <c r="I386" s="386"/>
      <c r="J386" s="386"/>
      <c r="K386" s="386"/>
      <c r="N386" s="385"/>
      <c r="O386" s="385"/>
      <c r="P386" s="385"/>
      <c r="Q386" s="385"/>
      <c r="R386" s="385"/>
      <c r="S386" s="386"/>
      <c r="T386" s="386"/>
    </row>
    <row r="387" spans="4:20" ht="13">
      <c r="D387" s="385"/>
      <c r="E387" s="385"/>
      <c r="F387" s="385"/>
      <c r="G387" s="385"/>
      <c r="H387" s="385"/>
      <c r="I387" s="386"/>
      <c r="J387" s="386"/>
      <c r="K387" s="386"/>
      <c r="N387" s="385"/>
      <c r="O387" s="385"/>
      <c r="P387" s="385"/>
      <c r="Q387" s="385"/>
      <c r="R387" s="385"/>
      <c r="S387" s="386"/>
      <c r="T387" s="386"/>
    </row>
    <row r="388" spans="4:20" ht="13">
      <c r="D388" s="385"/>
      <c r="E388" s="385"/>
      <c r="F388" s="385"/>
      <c r="G388" s="385"/>
      <c r="H388" s="385"/>
      <c r="I388" s="386"/>
      <c r="J388" s="386"/>
      <c r="K388" s="386"/>
      <c r="N388" s="385"/>
      <c r="O388" s="385"/>
      <c r="P388" s="385"/>
      <c r="Q388" s="385"/>
      <c r="R388" s="385"/>
      <c r="S388" s="386"/>
      <c r="T388" s="386"/>
    </row>
    <row r="389" spans="4:20" ht="13">
      <c r="D389" s="385"/>
      <c r="E389" s="385"/>
      <c r="F389" s="385"/>
      <c r="G389" s="385"/>
      <c r="H389" s="385"/>
      <c r="I389" s="386"/>
      <c r="J389" s="386"/>
      <c r="K389" s="386"/>
      <c r="N389" s="385"/>
      <c r="O389" s="385"/>
      <c r="P389" s="385"/>
      <c r="Q389" s="385"/>
      <c r="R389" s="385"/>
      <c r="S389" s="386"/>
      <c r="T389" s="386"/>
    </row>
    <row r="390" spans="4:20" ht="13">
      <c r="D390" s="385"/>
      <c r="E390" s="385"/>
      <c r="F390" s="385"/>
      <c r="G390" s="385"/>
      <c r="H390" s="385"/>
      <c r="I390" s="386"/>
      <c r="J390" s="386"/>
      <c r="K390" s="386"/>
      <c r="N390" s="385"/>
      <c r="O390" s="385"/>
      <c r="P390" s="385"/>
      <c r="Q390" s="385"/>
      <c r="R390" s="385"/>
      <c r="S390" s="386"/>
      <c r="T390" s="386"/>
    </row>
    <row r="391" spans="4:20" ht="13">
      <c r="D391" s="385"/>
      <c r="E391" s="385"/>
      <c r="F391" s="385"/>
      <c r="G391" s="385"/>
      <c r="H391" s="385"/>
      <c r="I391" s="386"/>
      <c r="J391" s="386"/>
      <c r="K391" s="386"/>
      <c r="N391" s="385"/>
      <c r="O391" s="385"/>
      <c r="P391" s="385"/>
      <c r="Q391" s="385"/>
      <c r="R391" s="385"/>
      <c r="S391" s="386"/>
      <c r="T391" s="386"/>
    </row>
    <row r="392" spans="4:20" ht="13">
      <c r="D392" s="385"/>
      <c r="E392" s="385"/>
      <c r="F392" s="385"/>
      <c r="G392" s="385"/>
      <c r="H392" s="385"/>
      <c r="I392" s="386"/>
      <c r="J392" s="386"/>
      <c r="K392" s="386"/>
      <c r="N392" s="385"/>
      <c r="O392" s="385"/>
      <c r="P392" s="385"/>
      <c r="Q392" s="385"/>
      <c r="R392" s="385"/>
      <c r="S392" s="386"/>
      <c r="T392" s="386"/>
    </row>
    <row r="393" spans="4:20" ht="13">
      <c r="D393" s="385"/>
      <c r="E393" s="385"/>
      <c r="F393" s="385"/>
      <c r="G393" s="385"/>
      <c r="H393" s="385"/>
      <c r="I393" s="386"/>
      <c r="J393" s="386"/>
      <c r="K393" s="386"/>
      <c r="N393" s="385"/>
      <c r="O393" s="385"/>
      <c r="P393" s="385"/>
      <c r="Q393" s="385"/>
      <c r="R393" s="385"/>
      <c r="S393" s="386"/>
      <c r="T393" s="386"/>
    </row>
    <row r="394" spans="4:20" ht="13">
      <c r="D394" s="385"/>
      <c r="E394" s="385"/>
      <c r="F394" s="385"/>
      <c r="G394" s="385"/>
      <c r="H394" s="385"/>
      <c r="I394" s="386"/>
      <c r="J394" s="386"/>
      <c r="K394" s="386"/>
      <c r="N394" s="385"/>
      <c r="O394" s="385"/>
      <c r="P394" s="385"/>
      <c r="Q394" s="385"/>
      <c r="R394" s="385"/>
      <c r="S394" s="386"/>
      <c r="T394" s="386"/>
    </row>
    <row r="395" spans="4:20" ht="13">
      <c r="D395" s="385"/>
      <c r="E395" s="385"/>
      <c r="F395" s="385"/>
      <c r="G395" s="385"/>
      <c r="H395" s="385"/>
      <c r="I395" s="386"/>
      <c r="J395" s="386"/>
      <c r="K395" s="386"/>
      <c r="N395" s="385"/>
      <c r="O395" s="385"/>
      <c r="P395" s="385"/>
      <c r="Q395" s="385"/>
      <c r="R395" s="385"/>
      <c r="S395" s="386"/>
      <c r="T395" s="386"/>
    </row>
    <row r="396" spans="4:20" ht="13">
      <c r="D396" s="385"/>
      <c r="E396" s="385"/>
      <c r="F396" s="385"/>
      <c r="G396" s="385"/>
      <c r="H396" s="385"/>
      <c r="I396" s="386"/>
      <c r="J396" s="386"/>
      <c r="K396" s="386"/>
      <c r="N396" s="385"/>
      <c r="O396" s="385"/>
      <c r="P396" s="385"/>
      <c r="Q396" s="385"/>
      <c r="R396" s="385"/>
      <c r="S396" s="386"/>
      <c r="T396" s="386"/>
    </row>
    <row r="397" spans="4:20" ht="13">
      <c r="D397" s="385"/>
      <c r="E397" s="385"/>
      <c r="F397" s="385"/>
      <c r="G397" s="385"/>
      <c r="H397" s="385"/>
      <c r="I397" s="386"/>
      <c r="J397" s="386"/>
      <c r="K397" s="386"/>
      <c r="N397" s="385"/>
      <c r="O397" s="385"/>
      <c r="P397" s="385"/>
      <c r="Q397" s="385"/>
      <c r="R397" s="385"/>
      <c r="S397" s="386"/>
      <c r="T397" s="386"/>
    </row>
    <row r="398" spans="4:20" ht="13">
      <c r="D398" s="385"/>
      <c r="E398" s="385"/>
      <c r="F398" s="385"/>
      <c r="G398" s="385"/>
      <c r="H398" s="385"/>
      <c r="I398" s="386"/>
      <c r="J398" s="386"/>
      <c r="K398" s="386"/>
      <c r="N398" s="385"/>
      <c r="O398" s="385"/>
      <c r="P398" s="385"/>
      <c r="Q398" s="385"/>
      <c r="R398" s="385"/>
      <c r="S398" s="386"/>
      <c r="T398" s="386"/>
    </row>
    <row r="399" spans="4:20" ht="13">
      <c r="D399" s="385"/>
      <c r="E399" s="385"/>
      <c r="F399" s="385"/>
      <c r="G399" s="385"/>
      <c r="H399" s="385"/>
      <c r="I399" s="386"/>
      <c r="J399" s="386"/>
      <c r="K399" s="386"/>
      <c r="N399" s="385"/>
      <c r="O399" s="385"/>
      <c r="P399" s="385"/>
      <c r="Q399" s="385"/>
      <c r="R399" s="385"/>
      <c r="S399" s="386"/>
      <c r="T399" s="386"/>
    </row>
    <row r="400" spans="4:20" ht="13">
      <c r="D400" s="385"/>
      <c r="E400" s="385"/>
      <c r="F400" s="385"/>
      <c r="G400" s="385"/>
      <c r="H400" s="385"/>
      <c r="I400" s="386"/>
      <c r="J400" s="386"/>
      <c r="K400" s="386"/>
      <c r="N400" s="385"/>
      <c r="O400" s="385"/>
      <c r="P400" s="385"/>
      <c r="Q400" s="385"/>
      <c r="R400" s="385"/>
      <c r="S400" s="386"/>
      <c r="T400" s="386"/>
    </row>
    <row r="401" spans="4:20" ht="13">
      <c r="D401" s="385"/>
      <c r="E401" s="385"/>
      <c r="F401" s="385"/>
      <c r="G401" s="385"/>
      <c r="H401" s="385"/>
      <c r="I401" s="386"/>
      <c r="J401" s="386"/>
      <c r="K401" s="386"/>
      <c r="N401" s="385"/>
      <c r="O401" s="385"/>
      <c r="P401" s="385"/>
      <c r="Q401" s="385"/>
      <c r="R401" s="385"/>
      <c r="S401" s="386"/>
      <c r="T401" s="386"/>
    </row>
    <row r="402" spans="4:20" ht="13">
      <c r="D402" s="385"/>
      <c r="E402" s="385"/>
      <c r="F402" s="385"/>
      <c r="G402" s="385"/>
      <c r="H402" s="385"/>
      <c r="I402" s="386"/>
      <c r="J402" s="386"/>
      <c r="K402" s="386"/>
      <c r="N402" s="385"/>
      <c r="O402" s="385"/>
      <c r="P402" s="385"/>
      <c r="Q402" s="385"/>
      <c r="R402" s="385"/>
      <c r="S402" s="386"/>
      <c r="T402" s="386"/>
    </row>
    <row r="403" spans="4:20" ht="13">
      <c r="D403" s="385"/>
      <c r="E403" s="385"/>
      <c r="F403" s="385"/>
      <c r="G403" s="385"/>
      <c r="H403" s="385"/>
      <c r="I403" s="386"/>
      <c r="J403" s="386"/>
      <c r="K403" s="386"/>
      <c r="N403" s="385"/>
      <c r="O403" s="385"/>
      <c r="P403" s="385"/>
      <c r="Q403" s="385"/>
      <c r="R403" s="385"/>
      <c r="S403" s="386"/>
      <c r="T403" s="386"/>
    </row>
    <row r="404" spans="4:20" ht="13">
      <c r="D404" s="385"/>
      <c r="E404" s="385"/>
      <c r="F404" s="385"/>
      <c r="G404" s="385"/>
      <c r="H404" s="385"/>
      <c r="I404" s="386"/>
      <c r="J404" s="386"/>
      <c r="K404" s="386"/>
      <c r="N404" s="385"/>
      <c r="O404" s="385"/>
      <c r="P404" s="385"/>
      <c r="Q404" s="385"/>
      <c r="R404" s="385"/>
      <c r="S404" s="386"/>
      <c r="T404" s="386"/>
    </row>
    <row r="405" spans="4:20" ht="13">
      <c r="D405" s="385"/>
      <c r="E405" s="385"/>
      <c r="F405" s="385"/>
      <c r="G405" s="385"/>
      <c r="H405" s="385"/>
      <c r="I405" s="386"/>
      <c r="J405" s="386"/>
      <c r="K405" s="386"/>
      <c r="N405" s="385"/>
      <c r="O405" s="385"/>
      <c r="P405" s="385"/>
      <c r="Q405" s="385"/>
      <c r="R405" s="385"/>
      <c r="S405" s="386"/>
      <c r="T405" s="386"/>
    </row>
    <row r="406" spans="4:20" ht="13">
      <c r="D406" s="385"/>
      <c r="E406" s="385"/>
      <c r="F406" s="385"/>
      <c r="G406" s="385"/>
      <c r="H406" s="385"/>
      <c r="I406" s="386"/>
      <c r="J406" s="386"/>
      <c r="K406" s="386"/>
      <c r="N406" s="385"/>
      <c r="O406" s="385"/>
      <c r="P406" s="385"/>
      <c r="Q406" s="385"/>
      <c r="R406" s="385"/>
      <c r="S406" s="386"/>
      <c r="T406" s="386"/>
    </row>
    <row r="407" spans="4:20" ht="13">
      <c r="D407" s="385"/>
      <c r="E407" s="385"/>
      <c r="F407" s="385"/>
      <c r="G407" s="385"/>
      <c r="H407" s="385"/>
      <c r="I407" s="386"/>
      <c r="J407" s="386"/>
      <c r="K407" s="386"/>
      <c r="N407" s="385"/>
      <c r="O407" s="385"/>
      <c r="P407" s="385"/>
      <c r="Q407" s="385"/>
      <c r="R407" s="385"/>
      <c r="S407" s="386"/>
      <c r="T407" s="386"/>
    </row>
    <row r="408" spans="4:20" ht="13">
      <c r="D408" s="385"/>
      <c r="E408" s="385"/>
      <c r="F408" s="385"/>
      <c r="G408" s="385"/>
      <c r="H408" s="385"/>
      <c r="I408" s="386"/>
      <c r="J408" s="386"/>
      <c r="K408" s="386"/>
      <c r="N408" s="385"/>
      <c r="O408" s="385"/>
      <c r="P408" s="385"/>
      <c r="Q408" s="385"/>
      <c r="R408" s="385"/>
      <c r="S408" s="386"/>
      <c r="T408" s="386"/>
    </row>
    <row r="409" spans="4:20" ht="13">
      <c r="D409" s="385"/>
      <c r="E409" s="385"/>
      <c r="F409" s="385"/>
      <c r="G409" s="385"/>
      <c r="H409" s="385"/>
      <c r="I409" s="386"/>
      <c r="J409" s="386"/>
      <c r="K409" s="386"/>
      <c r="N409" s="385"/>
      <c r="O409" s="385"/>
      <c r="P409" s="385"/>
      <c r="Q409" s="385"/>
      <c r="R409" s="385"/>
      <c r="S409" s="386"/>
      <c r="T409" s="386"/>
    </row>
    <row r="410" spans="4:20" ht="13">
      <c r="D410" s="385"/>
      <c r="E410" s="385"/>
      <c r="F410" s="385"/>
      <c r="G410" s="385"/>
      <c r="H410" s="385"/>
      <c r="I410" s="386"/>
      <c r="J410" s="386"/>
      <c r="K410" s="386"/>
      <c r="N410" s="385"/>
      <c r="O410" s="385"/>
      <c r="P410" s="385"/>
      <c r="Q410" s="385"/>
      <c r="R410" s="385"/>
      <c r="S410" s="386"/>
      <c r="T410" s="386"/>
    </row>
    <row r="411" spans="4:20" ht="13">
      <c r="D411" s="385"/>
      <c r="E411" s="385"/>
      <c r="F411" s="385"/>
      <c r="G411" s="385"/>
      <c r="H411" s="385"/>
      <c r="I411" s="386"/>
      <c r="J411" s="386"/>
      <c r="K411" s="386"/>
      <c r="N411" s="385"/>
      <c r="O411" s="385"/>
      <c r="P411" s="385"/>
      <c r="Q411" s="385"/>
      <c r="R411" s="385"/>
      <c r="S411" s="386"/>
      <c r="T411" s="386"/>
    </row>
    <row r="412" spans="4:20" ht="13">
      <c r="D412" s="385"/>
      <c r="E412" s="385"/>
      <c r="F412" s="385"/>
      <c r="G412" s="385"/>
      <c r="H412" s="385"/>
      <c r="I412" s="386"/>
      <c r="J412" s="386"/>
      <c r="K412" s="386"/>
      <c r="N412" s="385"/>
      <c r="O412" s="385"/>
      <c r="P412" s="385"/>
      <c r="Q412" s="385"/>
      <c r="R412" s="385"/>
      <c r="S412" s="386"/>
      <c r="T412" s="386"/>
    </row>
    <row r="413" spans="4:20" ht="13">
      <c r="D413" s="385"/>
      <c r="E413" s="385"/>
      <c r="F413" s="385"/>
      <c r="G413" s="385"/>
      <c r="H413" s="385"/>
      <c r="I413" s="386"/>
      <c r="J413" s="386"/>
      <c r="K413" s="386"/>
      <c r="N413" s="385"/>
      <c r="O413" s="385"/>
      <c r="P413" s="385"/>
      <c r="Q413" s="385"/>
      <c r="R413" s="385"/>
      <c r="S413" s="386"/>
      <c r="T413" s="386"/>
    </row>
    <row r="414" spans="4:20" ht="13">
      <c r="D414" s="385"/>
      <c r="E414" s="385"/>
      <c r="F414" s="385"/>
      <c r="G414" s="385"/>
      <c r="H414" s="385"/>
      <c r="I414" s="386"/>
      <c r="J414" s="386"/>
      <c r="K414" s="386"/>
      <c r="N414" s="385"/>
      <c r="O414" s="385"/>
      <c r="P414" s="385"/>
      <c r="Q414" s="385"/>
      <c r="R414" s="385"/>
      <c r="S414" s="386"/>
      <c r="T414" s="386"/>
    </row>
    <row r="415" spans="4:20" ht="13">
      <c r="D415" s="385"/>
      <c r="E415" s="385"/>
      <c r="F415" s="385"/>
      <c r="G415" s="385"/>
      <c r="H415" s="385"/>
      <c r="I415" s="386"/>
      <c r="J415" s="386"/>
      <c r="K415" s="386"/>
      <c r="N415" s="385"/>
      <c r="O415" s="385"/>
      <c r="P415" s="385"/>
      <c r="Q415" s="385"/>
      <c r="R415" s="385"/>
      <c r="S415" s="386"/>
      <c r="T415" s="386"/>
    </row>
    <row r="416" spans="4:20" ht="13">
      <c r="D416" s="385"/>
      <c r="E416" s="385"/>
      <c r="F416" s="385"/>
      <c r="G416" s="385"/>
      <c r="H416" s="385"/>
      <c r="I416" s="386"/>
      <c r="J416" s="386"/>
      <c r="K416" s="386"/>
      <c r="N416" s="385"/>
      <c r="O416" s="385"/>
      <c r="P416" s="385"/>
      <c r="Q416" s="385"/>
      <c r="R416" s="385"/>
      <c r="S416" s="386"/>
      <c r="T416" s="386"/>
    </row>
    <row r="417" spans="4:20" ht="13">
      <c r="D417" s="385"/>
      <c r="E417" s="385"/>
      <c r="F417" s="385"/>
      <c r="G417" s="385"/>
      <c r="H417" s="385"/>
      <c r="I417" s="386"/>
      <c r="J417" s="386"/>
      <c r="K417" s="386"/>
      <c r="N417" s="385"/>
      <c r="O417" s="385"/>
      <c r="P417" s="385"/>
      <c r="Q417" s="385"/>
      <c r="R417" s="385"/>
      <c r="S417" s="386"/>
      <c r="T417" s="386"/>
    </row>
    <row r="418" spans="4:20" ht="13">
      <c r="D418" s="385"/>
      <c r="E418" s="385"/>
      <c r="F418" s="385"/>
      <c r="G418" s="385"/>
      <c r="H418" s="385"/>
      <c r="I418" s="386"/>
      <c r="J418" s="386"/>
      <c r="K418" s="386"/>
      <c r="N418" s="385"/>
      <c r="O418" s="385"/>
      <c r="P418" s="385"/>
      <c r="Q418" s="385"/>
      <c r="R418" s="385"/>
      <c r="S418" s="386"/>
      <c r="T418" s="386"/>
    </row>
    <row r="419" spans="4:20" ht="13">
      <c r="D419" s="385"/>
      <c r="E419" s="385"/>
      <c r="F419" s="385"/>
      <c r="G419" s="385"/>
      <c r="H419" s="385"/>
      <c r="I419" s="386"/>
      <c r="J419" s="386"/>
      <c r="K419" s="386"/>
      <c r="N419" s="385"/>
      <c r="O419" s="385"/>
      <c r="P419" s="385"/>
      <c r="Q419" s="385"/>
      <c r="R419" s="385"/>
      <c r="S419" s="386"/>
      <c r="T419" s="386"/>
    </row>
    <row r="420" spans="4:20" ht="13">
      <c r="D420" s="385"/>
      <c r="E420" s="385"/>
      <c r="F420" s="385"/>
      <c r="G420" s="385"/>
      <c r="H420" s="385"/>
      <c r="I420" s="386"/>
      <c r="J420" s="386"/>
      <c r="K420" s="386"/>
      <c r="N420" s="385"/>
      <c r="O420" s="385"/>
      <c r="P420" s="385"/>
      <c r="Q420" s="385"/>
      <c r="R420" s="385"/>
      <c r="S420" s="386"/>
      <c r="T420" s="386"/>
    </row>
    <row r="421" spans="4:20" ht="13">
      <c r="D421" s="385"/>
      <c r="E421" s="385"/>
      <c r="F421" s="385"/>
      <c r="G421" s="385"/>
      <c r="H421" s="385"/>
      <c r="I421" s="386"/>
      <c r="J421" s="386"/>
      <c r="K421" s="386"/>
      <c r="N421" s="385"/>
      <c r="O421" s="385"/>
      <c r="P421" s="385"/>
      <c r="Q421" s="385"/>
      <c r="R421" s="385"/>
      <c r="S421" s="386"/>
      <c r="T421" s="386"/>
    </row>
    <row r="422" spans="4:20" ht="13">
      <c r="D422" s="385"/>
      <c r="E422" s="385"/>
      <c r="F422" s="385"/>
      <c r="G422" s="385"/>
      <c r="H422" s="385"/>
      <c r="I422" s="386"/>
      <c r="J422" s="386"/>
      <c r="K422" s="386"/>
      <c r="N422" s="385"/>
      <c r="O422" s="385"/>
      <c r="P422" s="385"/>
      <c r="Q422" s="385"/>
      <c r="R422" s="385"/>
      <c r="S422" s="386"/>
      <c r="T422" s="386"/>
    </row>
    <row r="423" spans="4:20" ht="13">
      <c r="D423" s="385"/>
      <c r="E423" s="385"/>
      <c r="F423" s="385"/>
      <c r="G423" s="385"/>
      <c r="H423" s="385"/>
      <c r="I423" s="386"/>
      <c r="J423" s="386"/>
      <c r="K423" s="386"/>
      <c r="N423" s="385"/>
      <c r="O423" s="385"/>
      <c r="P423" s="385"/>
      <c r="Q423" s="385"/>
      <c r="R423" s="385"/>
      <c r="S423" s="386"/>
      <c r="T423" s="386"/>
    </row>
    <row r="424" spans="4:20" ht="13">
      <c r="D424" s="385"/>
      <c r="E424" s="385"/>
      <c r="F424" s="385"/>
      <c r="G424" s="385"/>
      <c r="H424" s="385"/>
      <c r="I424" s="386"/>
      <c r="J424" s="386"/>
      <c r="K424" s="386"/>
      <c r="N424" s="385"/>
      <c r="O424" s="385"/>
      <c r="P424" s="385"/>
      <c r="Q424" s="385"/>
      <c r="R424" s="385"/>
      <c r="S424" s="386"/>
      <c r="T424" s="386"/>
    </row>
    <row r="425" spans="4:20" ht="13">
      <c r="D425" s="385"/>
      <c r="E425" s="385"/>
      <c r="F425" s="385"/>
      <c r="G425" s="385"/>
      <c r="H425" s="385"/>
      <c r="I425" s="386"/>
      <c r="J425" s="386"/>
      <c r="K425" s="386"/>
      <c r="N425" s="385"/>
      <c r="O425" s="385"/>
      <c r="P425" s="385"/>
      <c r="Q425" s="385"/>
      <c r="R425" s="385"/>
      <c r="S425" s="386"/>
      <c r="T425" s="386"/>
    </row>
    <row r="426" spans="4:20" ht="13">
      <c r="D426" s="385"/>
      <c r="E426" s="385"/>
      <c r="F426" s="385"/>
      <c r="G426" s="385"/>
      <c r="H426" s="385"/>
      <c r="I426" s="386"/>
      <c r="J426" s="386"/>
      <c r="K426" s="386"/>
      <c r="N426" s="385"/>
      <c r="O426" s="385"/>
      <c r="P426" s="385"/>
      <c r="Q426" s="385"/>
      <c r="R426" s="385"/>
      <c r="S426" s="386"/>
      <c r="T426" s="386"/>
    </row>
    <row r="427" spans="4:20" ht="13">
      <c r="D427" s="385"/>
      <c r="E427" s="385"/>
      <c r="F427" s="385"/>
      <c r="G427" s="385"/>
      <c r="H427" s="385"/>
      <c r="I427" s="386"/>
      <c r="J427" s="386"/>
      <c r="K427" s="386"/>
      <c r="N427" s="385"/>
      <c r="O427" s="385"/>
      <c r="P427" s="385"/>
      <c r="Q427" s="385"/>
      <c r="R427" s="385"/>
      <c r="S427" s="386"/>
      <c r="T427" s="386"/>
    </row>
    <row r="428" spans="4:20" ht="13">
      <c r="D428" s="385"/>
      <c r="E428" s="385"/>
      <c r="F428" s="385"/>
      <c r="G428" s="385"/>
      <c r="H428" s="385"/>
      <c r="I428" s="386"/>
      <c r="J428" s="386"/>
      <c r="K428" s="386"/>
      <c r="N428" s="385"/>
      <c r="O428" s="385"/>
      <c r="P428" s="385"/>
      <c r="Q428" s="385"/>
      <c r="R428" s="385"/>
      <c r="S428" s="386"/>
      <c r="T428" s="386"/>
    </row>
    <row r="429" spans="4:20" ht="13">
      <c r="D429" s="385"/>
      <c r="E429" s="385"/>
      <c r="F429" s="385"/>
      <c r="G429" s="385"/>
      <c r="H429" s="385"/>
      <c r="I429" s="386"/>
      <c r="J429" s="386"/>
      <c r="K429" s="386"/>
      <c r="N429" s="385"/>
      <c r="O429" s="385"/>
      <c r="P429" s="385"/>
      <c r="Q429" s="385"/>
      <c r="R429" s="385"/>
      <c r="S429" s="386"/>
      <c r="T429" s="386"/>
    </row>
    <row r="430" spans="4:20" ht="13">
      <c r="D430" s="385"/>
      <c r="E430" s="385"/>
      <c r="F430" s="385"/>
      <c r="G430" s="385"/>
      <c r="H430" s="385"/>
      <c r="I430" s="386"/>
      <c r="J430" s="386"/>
      <c r="K430" s="386"/>
      <c r="N430" s="385"/>
      <c r="O430" s="385"/>
      <c r="P430" s="385"/>
      <c r="Q430" s="385"/>
      <c r="R430" s="385"/>
      <c r="S430" s="386"/>
      <c r="T430" s="386"/>
    </row>
    <row r="431" spans="4:20" ht="13">
      <c r="D431" s="385"/>
      <c r="E431" s="385"/>
      <c r="F431" s="385"/>
      <c r="G431" s="385"/>
      <c r="H431" s="385"/>
      <c r="I431" s="386"/>
      <c r="J431" s="386"/>
      <c r="K431" s="386"/>
      <c r="N431" s="385"/>
      <c r="O431" s="385"/>
      <c r="P431" s="385"/>
      <c r="Q431" s="385"/>
      <c r="R431" s="385"/>
      <c r="S431" s="386"/>
      <c r="T431" s="386"/>
    </row>
    <row r="432" spans="4:20" ht="13">
      <c r="D432" s="385"/>
      <c r="E432" s="385"/>
      <c r="F432" s="385"/>
      <c r="G432" s="385"/>
      <c r="H432" s="385"/>
      <c r="I432" s="386"/>
      <c r="J432" s="386"/>
      <c r="K432" s="386"/>
      <c r="N432" s="385"/>
      <c r="O432" s="385"/>
      <c r="P432" s="385"/>
      <c r="Q432" s="385"/>
      <c r="R432" s="385"/>
      <c r="S432" s="386"/>
      <c r="T432" s="386"/>
    </row>
    <row r="433" spans="4:20" ht="13">
      <c r="D433" s="385"/>
      <c r="E433" s="385"/>
      <c r="F433" s="385"/>
      <c r="G433" s="385"/>
      <c r="H433" s="385"/>
      <c r="I433" s="386"/>
      <c r="J433" s="386"/>
      <c r="K433" s="386"/>
      <c r="N433" s="385"/>
      <c r="O433" s="385"/>
      <c r="P433" s="385"/>
      <c r="Q433" s="385"/>
      <c r="R433" s="385"/>
      <c r="S433" s="386"/>
      <c r="T433" s="386"/>
    </row>
    <row r="434" spans="4:20" ht="13">
      <c r="D434" s="385"/>
      <c r="E434" s="385"/>
      <c r="F434" s="385"/>
      <c r="G434" s="385"/>
      <c r="H434" s="385"/>
      <c r="I434" s="386"/>
      <c r="J434" s="386"/>
      <c r="K434" s="386"/>
      <c r="N434" s="385"/>
      <c r="O434" s="385"/>
      <c r="P434" s="385"/>
      <c r="Q434" s="385"/>
      <c r="R434" s="385"/>
      <c r="S434" s="386"/>
      <c r="T434" s="386"/>
    </row>
    <row r="435" spans="4:20" ht="13">
      <c r="D435" s="385"/>
      <c r="E435" s="385"/>
      <c r="F435" s="385"/>
      <c r="G435" s="385"/>
      <c r="H435" s="385"/>
      <c r="I435" s="386"/>
      <c r="J435" s="386"/>
      <c r="K435" s="386"/>
      <c r="N435" s="385"/>
      <c r="O435" s="385"/>
      <c r="P435" s="385"/>
      <c r="Q435" s="385"/>
      <c r="R435" s="385"/>
      <c r="S435" s="386"/>
      <c r="T435" s="386"/>
    </row>
    <row r="436" spans="4:20" ht="13">
      <c r="D436" s="385"/>
      <c r="E436" s="385"/>
      <c r="F436" s="385"/>
      <c r="G436" s="385"/>
      <c r="H436" s="385"/>
      <c r="I436" s="386"/>
      <c r="J436" s="386"/>
      <c r="K436" s="386"/>
      <c r="N436" s="385"/>
      <c r="O436" s="385"/>
      <c r="P436" s="385"/>
      <c r="Q436" s="385"/>
      <c r="R436" s="385"/>
      <c r="S436" s="386"/>
      <c r="T436" s="386"/>
    </row>
    <row r="437" spans="4:20" ht="13">
      <c r="D437" s="385"/>
      <c r="E437" s="385"/>
      <c r="F437" s="385"/>
      <c r="G437" s="385"/>
      <c r="H437" s="385"/>
      <c r="I437" s="386"/>
      <c r="J437" s="386"/>
      <c r="K437" s="386"/>
      <c r="N437" s="385"/>
      <c r="O437" s="385"/>
      <c r="P437" s="385"/>
      <c r="Q437" s="385"/>
      <c r="R437" s="385"/>
      <c r="S437" s="386"/>
      <c r="T437" s="386"/>
    </row>
    <row r="438" spans="4:20" ht="13">
      <c r="D438" s="385"/>
      <c r="E438" s="385"/>
      <c r="F438" s="385"/>
      <c r="G438" s="385"/>
      <c r="H438" s="385"/>
      <c r="I438" s="386"/>
      <c r="J438" s="386"/>
      <c r="K438" s="386"/>
      <c r="N438" s="385"/>
      <c r="O438" s="385"/>
      <c r="P438" s="385"/>
      <c r="Q438" s="385"/>
      <c r="R438" s="385"/>
      <c r="S438" s="386"/>
      <c r="T438" s="386"/>
    </row>
    <row r="439" spans="4:20" ht="13">
      <c r="D439" s="385"/>
      <c r="E439" s="385"/>
      <c r="F439" s="385"/>
      <c r="G439" s="385"/>
      <c r="H439" s="385"/>
      <c r="I439" s="386"/>
      <c r="J439" s="386"/>
      <c r="K439" s="386"/>
      <c r="N439" s="385"/>
      <c r="O439" s="385"/>
      <c r="P439" s="385"/>
      <c r="Q439" s="385"/>
      <c r="R439" s="385"/>
      <c r="S439" s="386"/>
      <c r="T439" s="386"/>
    </row>
    <row r="440" spans="4:20" ht="13">
      <c r="D440" s="385"/>
      <c r="E440" s="385"/>
      <c r="F440" s="385"/>
      <c r="G440" s="385"/>
      <c r="H440" s="385"/>
      <c r="I440" s="386"/>
      <c r="J440" s="386"/>
      <c r="K440" s="386"/>
      <c r="N440" s="385"/>
      <c r="O440" s="385"/>
      <c r="P440" s="385"/>
      <c r="Q440" s="385"/>
      <c r="R440" s="385"/>
      <c r="S440" s="386"/>
      <c r="T440" s="386"/>
    </row>
    <row r="441" spans="4:20" ht="13">
      <c r="D441" s="385"/>
      <c r="E441" s="385"/>
      <c r="F441" s="385"/>
      <c r="G441" s="385"/>
      <c r="H441" s="385"/>
      <c r="I441" s="386"/>
      <c r="J441" s="386"/>
      <c r="K441" s="386"/>
      <c r="N441" s="385"/>
      <c r="O441" s="385"/>
      <c r="P441" s="385"/>
      <c r="Q441" s="385"/>
      <c r="R441" s="385"/>
      <c r="S441" s="386"/>
      <c r="T441" s="386"/>
    </row>
    <row r="442" spans="4:20" ht="13">
      <c r="D442" s="385"/>
      <c r="E442" s="385"/>
      <c r="F442" s="385"/>
      <c r="G442" s="385"/>
      <c r="H442" s="385"/>
      <c r="I442" s="386"/>
      <c r="J442" s="386"/>
      <c r="K442" s="386"/>
      <c r="N442" s="385"/>
      <c r="O442" s="385"/>
      <c r="P442" s="385"/>
      <c r="Q442" s="385"/>
      <c r="R442" s="385"/>
      <c r="S442" s="386"/>
      <c r="T442" s="386"/>
    </row>
    <row r="443" spans="4:20" ht="13">
      <c r="D443" s="385"/>
      <c r="E443" s="385"/>
      <c r="F443" s="385"/>
      <c r="G443" s="385"/>
      <c r="H443" s="385"/>
      <c r="I443" s="386"/>
      <c r="J443" s="386"/>
      <c r="K443" s="386"/>
      <c r="N443" s="385"/>
      <c r="O443" s="385"/>
      <c r="P443" s="385"/>
      <c r="Q443" s="385"/>
      <c r="R443" s="385"/>
      <c r="S443" s="386"/>
      <c r="T443" s="386"/>
    </row>
    <row r="444" spans="4:20" ht="13">
      <c r="D444" s="385"/>
      <c r="E444" s="385"/>
      <c r="F444" s="385"/>
      <c r="G444" s="385"/>
      <c r="H444" s="385"/>
      <c r="I444" s="386"/>
      <c r="J444" s="386"/>
      <c r="K444" s="386"/>
      <c r="N444" s="385"/>
      <c r="O444" s="385"/>
      <c r="P444" s="385"/>
      <c r="Q444" s="385"/>
      <c r="R444" s="385"/>
      <c r="S444" s="386"/>
      <c r="T444" s="386"/>
    </row>
    <row r="445" spans="4:20" ht="13">
      <c r="D445" s="385"/>
      <c r="E445" s="385"/>
      <c r="F445" s="385"/>
      <c r="G445" s="385"/>
      <c r="H445" s="385"/>
      <c r="I445" s="386"/>
      <c r="J445" s="386"/>
      <c r="K445" s="386"/>
      <c r="N445" s="385"/>
      <c r="O445" s="385"/>
      <c r="P445" s="385"/>
      <c r="Q445" s="385"/>
      <c r="R445" s="385"/>
      <c r="S445" s="386"/>
      <c r="T445" s="386"/>
    </row>
    <row r="446" spans="4:20" ht="13">
      <c r="D446" s="385"/>
      <c r="E446" s="385"/>
      <c r="F446" s="385"/>
      <c r="G446" s="385"/>
      <c r="H446" s="385"/>
      <c r="I446" s="386"/>
      <c r="J446" s="386"/>
      <c r="K446" s="386"/>
      <c r="N446" s="385"/>
      <c r="O446" s="385"/>
      <c r="P446" s="385"/>
      <c r="Q446" s="385"/>
      <c r="R446" s="385"/>
      <c r="S446" s="386"/>
      <c r="T446" s="386"/>
    </row>
    <row r="447" spans="4:20" ht="13">
      <c r="D447" s="385"/>
      <c r="E447" s="385"/>
      <c r="F447" s="385"/>
      <c r="G447" s="385"/>
      <c r="H447" s="385"/>
      <c r="I447" s="386"/>
      <c r="J447" s="386"/>
      <c r="K447" s="386"/>
      <c r="N447" s="385"/>
      <c r="O447" s="385"/>
      <c r="P447" s="385"/>
      <c r="Q447" s="385"/>
      <c r="R447" s="385"/>
      <c r="S447" s="386"/>
      <c r="T447" s="386"/>
    </row>
    <row r="448" spans="4:20" ht="13">
      <c r="D448" s="385"/>
      <c r="E448" s="385"/>
      <c r="F448" s="385"/>
      <c r="G448" s="385"/>
      <c r="H448" s="385"/>
      <c r="I448" s="386"/>
      <c r="J448" s="386"/>
      <c r="K448" s="386"/>
      <c r="N448" s="385"/>
      <c r="O448" s="385"/>
      <c r="P448" s="385"/>
      <c r="Q448" s="385"/>
      <c r="R448" s="385"/>
      <c r="S448" s="386"/>
      <c r="T448" s="386"/>
    </row>
    <row r="449" spans="4:20" ht="13">
      <c r="D449" s="385"/>
      <c r="E449" s="385"/>
      <c r="F449" s="385"/>
      <c r="G449" s="385"/>
      <c r="H449" s="385"/>
      <c r="I449" s="386"/>
      <c r="J449" s="386"/>
      <c r="K449" s="386"/>
      <c r="N449" s="385"/>
      <c r="O449" s="385"/>
      <c r="P449" s="385"/>
      <c r="Q449" s="385"/>
      <c r="R449" s="385"/>
      <c r="S449" s="386"/>
      <c r="T449" s="386"/>
    </row>
    <row r="450" spans="4:20" ht="13">
      <c r="D450" s="385"/>
      <c r="E450" s="385"/>
      <c r="F450" s="385"/>
      <c r="G450" s="385"/>
      <c r="H450" s="385"/>
      <c r="I450" s="386"/>
      <c r="J450" s="386"/>
      <c r="K450" s="386"/>
      <c r="N450" s="385"/>
      <c r="O450" s="385"/>
      <c r="P450" s="385"/>
      <c r="Q450" s="385"/>
      <c r="R450" s="385"/>
      <c r="S450" s="386"/>
      <c r="T450" s="386"/>
    </row>
    <row r="451" spans="4:20" ht="13">
      <c r="D451" s="385"/>
      <c r="E451" s="385"/>
      <c r="F451" s="385"/>
      <c r="G451" s="385"/>
      <c r="H451" s="385"/>
      <c r="I451" s="386"/>
      <c r="J451" s="386"/>
      <c r="K451" s="386"/>
      <c r="N451" s="385"/>
      <c r="O451" s="385"/>
      <c r="P451" s="385"/>
      <c r="Q451" s="385"/>
      <c r="R451" s="385"/>
      <c r="S451" s="386"/>
      <c r="T451" s="386"/>
    </row>
    <row r="452" spans="4:20" ht="13">
      <c r="D452" s="385"/>
      <c r="E452" s="385"/>
      <c r="F452" s="385"/>
      <c r="G452" s="385"/>
      <c r="H452" s="385"/>
      <c r="I452" s="386"/>
      <c r="J452" s="386"/>
      <c r="K452" s="386"/>
      <c r="N452" s="385"/>
      <c r="O452" s="385"/>
      <c r="P452" s="385"/>
      <c r="Q452" s="385"/>
      <c r="R452" s="385"/>
      <c r="S452" s="386"/>
      <c r="T452" s="386"/>
    </row>
    <row r="453" spans="4:20" ht="13">
      <c r="D453" s="385"/>
      <c r="E453" s="385"/>
      <c r="F453" s="385"/>
      <c r="G453" s="385"/>
      <c r="H453" s="385"/>
      <c r="I453" s="386"/>
      <c r="J453" s="386"/>
      <c r="K453" s="386"/>
      <c r="N453" s="385"/>
      <c r="O453" s="385"/>
      <c r="P453" s="385"/>
      <c r="Q453" s="385"/>
      <c r="R453" s="385"/>
      <c r="S453" s="386"/>
      <c r="T453" s="386"/>
    </row>
    <row r="454" spans="4:20" ht="13">
      <c r="D454" s="385"/>
      <c r="E454" s="385"/>
      <c r="F454" s="385"/>
      <c r="G454" s="385"/>
      <c r="H454" s="385"/>
      <c r="I454" s="386"/>
      <c r="J454" s="386"/>
      <c r="K454" s="386"/>
      <c r="N454" s="385"/>
      <c r="O454" s="385"/>
      <c r="P454" s="385"/>
      <c r="Q454" s="385"/>
      <c r="R454" s="385"/>
      <c r="S454" s="386"/>
      <c r="T454" s="386"/>
    </row>
    <row r="455" spans="4:20" ht="13">
      <c r="D455" s="385"/>
      <c r="E455" s="385"/>
      <c r="F455" s="385"/>
      <c r="G455" s="385"/>
      <c r="H455" s="385"/>
      <c r="I455" s="386"/>
      <c r="J455" s="386"/>
      <c r="K455" s="386"/>
      <c r="N455" s="385"/>
      <c r="O455" s="385"/>
      <c r="P455" s="385"/>
      <c r="Q455" s="385"/>
      <c r="R455" s="385"/>
      <c r="S455" s="386"/>
      <c r="T455" s="386"/>
    </row>
    <row r="456" spans="4:20" ht="13">
      <c r="D456" s="385"/>
      <c r="E456" s="385"/>
      <c r="F456" s="385"/>
      <c r="G456" s="385"/>
      <c r="H456" s="385"/>
      <c r="I456" s="386"/>
      <c r="J456" s="386"/>
      <c r="K456" s="386"/>
      <c r="N456" s="385"/>
      <c r="O456" s="385"/>
      <c r="P456" s="385"/>
      <c r="Q456" s="385"/>
      <c r="R456" s="385"/>
      <c r="S456" s="386"/>
      <c r="T456" s="386"/>
    </row>
    <row r="457" spans="4:20" ht="13">
      <c r="D457" s="385"/>
      <c r="E457" s="385"/>
      <c r="F457" s="385"/>
      <c r="G457" s="385"/>
      <c r="H457" s="385"/>
      <c r="I457" s="386"/>
      <c r="J457" s="386"/>
      <c r="K457" s="386"/>
      <c r="N457" s="385"/>
      <c r="O457" s="385"/>
      <c r="P457" s="385"/>
      <c r="Q457" s="385"/>
      <c r="R457" s="385"/>
      <c r="S457" s="386"/>
      <c r="T457" s="386"/>
    </row>
    <row r="458" spans="4:20" ht="13">
      <c r="D458" s="385"/>
      <c r="E458" s="385"/>
      <c r="F458" s="385"/>
      <c r="G458" s="385"/>
      <c r="H458" s="385"/>
      <c r="I458" s="386"/>
      <c r="J458" s="386"/>
      <c r="K458" s="386"/>
      <c r="N458" s="385"/>
      <c r="O458" s="385"/>
      <c r="P458" s="385"/>
      <c r="Q458" s="385"/>
      <c r="R458" s="385"/>
      <c r="S458" s="386"/>
      <c r="T458" s="386"/>
    </row>
    <row r="459" spans="4:20" ht="13">
      <c r="D459" s="385"/>
      <c r="E459" s="385"/>
      <c r="F459" s="385"/>
      <c r="G459" s="385"/>
      <c r="H459" s="385"/>
      <c r="I459" s="386"/>
      <c r="J459" s="386"/>
      <c r="K459" s="386"/>
      <c r="N459" s="385"/>
      <c r="O459" s="385"/>
      <c r="P459" s="385"/>
      <c r="Q459" s="385"/>
      <c r="R459" s="385"/>
      <c r="S459" s="386"/>
      <c r="T459" s="386"/>
    </row>
    <row r="460" spans="4:20" ht="13">
      <c r="D460" s="385"/>
      <c r="E460" s="385"/>
      <c r="F460" s="385"/>
      <c r="G460" s="385"/>
      <c r="H460" s="385"/>
      <c r="I460" s="386"/>
      <c r="J460" s="386"/>
      <c r="K460" s="386"/>
      <c r="N460" s="385"/>
      <c r="O460" s="385"/>
      <c r="P460" s="385"/>
      <c r="Q460" s="385"/>
      <c r="R460" s="385"/>
      <c r="S460" s="386"/>
      <c r="T460" s="386"/>
    </row>
    <row r="461" spans="4:20" ht="13">
      <c r="D461" s="385"/>
      <c r="E461" s="385"/>
      <c r="F461" s="385"/>
      <c r="G461" s="385"/>
      <c r="H461" s="385"/>
      <c r="I461" s="386"/>
      <c r="J461" s="386"/>
      <c r="K461" s="386"/>
      <c r="N461" s="385"/>
      <c r="O461" s="385"/>
      <c r="P461" s="385"/>
      <c r="Q461" s="385"/>
      <c r="R461" s="385"/>
      <c r="S461" s="386"/>
      <c r="T461" s="386"/>
    </row>
    <row r="462" spans="4:20" ht="13">
      <c r="D462" s="385"/>
      <c r="E462" s="385"/>
      <c r="F462" s="385"/>
      <c r="G462" s="385"/>
      <c r="H462" s="385"/>
      <c r="I462" s="386"/>
      <c r="J462" s="386"/>
      <c r="K462" s="386"/>
      <c r="N462" s="385"/>
      <c r="O462" s="385"/>
      <c r="P462" s="385"/>
      <c r="Q462" s="385"/>
      <c r="R462" s="385"/>
      <c r="S462" s="386"/>
      <c r="T462" s="386"/>
    </row>
    <row r="463" spans="4:20" ht="13">
      <c r="D463" s="385"/>
      <c r="E463" s="385"/>
      <c r="F463" s="385"/>
      <c r="G463" s="385"/>
      <c r="H463" s="385"/>
      <c r="I463" s="386"/>
      <c r="J463" s="386"/>
      <c r="K463" s="386"/>
      <c r="N463" s="385"/>
      <c r="O463" s="385"/>
      <c r="P463" s="385"/>
      <c r="Q463" s="385"/>
      <c r="R463" s="385"/>
      <c r="S463" s="386"/>
      <c r="T463" s="386"/>
    </row>
    <row r="464" spans="4:20" ht="13">
      <c r="D464" s="385"/>
      <c r="E464" s="385"/>
      <c r="F464" s="385"/>
      <c r="G464" s="385"/>
      <c r="H464" s="385"/>
      <c r="I464" s="386"/>
      <c r="J464" s="386"/>
      <c r="K464" s="386"/>
      <c r="N464" s="385"/>
      <c r="O464" s="385"/>
      <c r="P464" s="385"/>
      <c r="Q464" s="385"/>
      <c r="R464" s="385"/>
      <c r="S464" s="386"/>
      <c r="T464" s="386"/>
    </row>
    <row r="465" spans="4:20" ht="13">
      <c r="D465" s="385"/>
      <c r="E465" s="385"/>
      <c r="F465" s="385"/>
      <c r="G465" s="385"/>
      <c r="H465" s="385"/>
      <c r="I465" s="386"/>
      <c r="J465" s="386"/>
      <c r="K465" s="386"/>
      <c r="N465" s="385"/>
      <c r="O465" s="385"/>
      <c r="P465" s="385"/>
      <c r="Q465" s="385"/>
      <c r="R465" s="385"/>
      <c r="S465" s="386"/>
      <c r="T465" s="386"/>
    </row>
    <row r="466" spans="4:20" ht="13">
      <c r="D466" s="385"/>
      <c r="E466" s="385"/>
      <c r="F466" s="385"/>
      <c r="G466" s="385"/>
      <c r="H466" s="385"/>
      <c r="I466" s="386"/>
      <c r="J466" s="386"/>
      <c r="K466" s="386"/>
      <c r="N466" s="385"/>
      <c r="O466" s="385"/>
      <c r="P466" s="385"/>
      <c r="Q466" s="385"/>
      <c r="R466" s="385"/>
      <c r="S466" s="386"/>
      <c r="T466" s="386"/>
    </row>
    <row r="467" spans="4:20" ht="13">
      <c r="D467" s="385"/>
      <c r="E467" s="385"/>
      <c r="F467" s="385"/>
      <c r="G467" s="385"/>
      <c r="H467" s="385"/>
      <c r="I467" s="386"/>
      <c r="J467" s="386"/>
      <c r="K467" s="386"/>
      <c r="N467" s="385"/>
      <c r="O467" s="385"/>
      <c r="P467" s="385"/>
      <c r="Q467" s="385"/>
      <c r="R467" s="385"/>
      <c r="S467" s="386"/>
      <c r="T467" s="386"/>
    </row>
    <row r="468" spans="4:20" ht="13">
      <c r="D468" s="385"/>
      <c r="E468" s="385"/>
      <c r="F468" s="385"/>
      <c r="G468" s="385"/>
      <c r="H468" s="385"/>
      <c r="I468" s="386"/>
      <c r="J468" s="386"/>
      <c r="K468" s="386"/>
      <c r="N468" s="385"/>
      <c r="O468" s="385"/>
      <c r="P468" s="385"/>
      <c r="Q468" s="385"/>
      <c r="R468" s="385"/>
      <c r="S468" s="386"/>
      <c r="T468" s="386"/>
    </row>
    <row r="469" spans="4:20" ht="13">
      <c r="D469" s="385"/>
      <c r="E469" s="385"/>
      <c r="F469" s="385"/>
      <c r="G469" s="385"/>
      <c r="H469" s="385"/>
      <c r="I469" s="386"/>
      <c r="J469" s="386"/>
      <c r="K469" s="386"/>
      <c r="N469" s="385"/>
      <c r="O469" s="385"/>
      <c r="P469" s="385"/>
      <c r="Q469" s="385"/>
      <c r="R469" s="385"/>
      <c r="S469" s="386"/>
      <c r="T469" s="386"/>
    </row>
    <row r="470" spans="4:20" ht="13">
      <c r="D470" s="385"/>
      <c r="E470" s="385"/>
      <c r="F470" s="385"/>
      <c r="G470" s="385"/>
      <c r="H470" s="385"/>
      <c r="I470" s="386"/>
      <c r="J470" s="386"/>
      <c r="K470" s="386"/>
      <c r="N470" s="385"/>
      <c r="O470" s="385"/>
      <c r="P470" s="385"/>
      <c r="Q470" s="385"/>
      <c r="R470" s="385"/>
      <c r="S470" s="386"/>
      <c r="T470" s="386"/>
    </row>
    <row r="471" spans="4:20" ht="13">
      <c r="D471" s="385"/>
      <c r="E471" s="385"/>
      <c r="F471" s="385"/>
      <c r="G471" s="385"/>
      <c r="H471" s="385"/>
      <c r="I471" s="386"/>
      <c r="J471" s="386"/>
      <c r="K471" s="386"/>
      <c r="N471" s="385"/>
      <c r="O471" s="385"/>
      <c r="P471" s="385"/>
      <c r="Q471" s="385"/>
      <c r="R471" s="385"/>
      <c r="S471" s="386"/>
      <c r="T471" s="386"/>
    </row>
    <row r="472" spans="4:20" ht="13">
      <c r="D472" s="385"/>
      <c r="E472" s="385"/>
      <c r="F472" s="385"/>
      <c r="G472" s="385"/>
      <c r="H472" s="385"/>
      <c r="I472" s="386"/>
      <c r="J472" s="386"/>
      <c r="K472" s="386"/>
      <c r="N472" s="385"/>
      <c r="O472" s="385"/>
      <c r="P472" s="385"/>
      <c r="Q472" s="385"/>
      <c r="R472" s="385"/>
      <c r="S472" s="386"/>
      <c r="T472" s="386"/>
    </row>
    <row r="473" spans="4:20" ht="13">
      <c r="D473" s="385"/>
      <c r="E473" s="385"/>
      <c r="F473" s="385"/>
      <c r="G473" s="385"/>
      <c r="H473" s="385"/>
      <c r="I473" s="386"/>
      <c r="J473" s="386"/>
      <c r="K473" s="386"/>
      <c r="N473" s="385"/>
      <c r="O473" s="385"/>
      <c r="P473" s="385"/>
      <c r="Q473" s="385"/>
      <c r="R473" s="385"/>
      <c r="S473" s="386"/>
      <c r="T473" s="386"/>
    </row>
    <row r="474" spans="4:20" ht="13">
      <c r="D474" s="385"/>
      <c r="E474" s="385"/>
      <c r="F474" s="385"/>
      <c r="G474" s="385"/>
      <c r="H474" s="385"/>
      <c r="I474" s="386"/>
      <c r="J474" s="386"/>
      <c r="K474" s="386"/>
      <c r="N474" s="385"/>
      <c r="O474" s="385"/>
      <c r="P474" s="385"/>
      <c r="Q474" s="385"/>
      <c r="R474" s="385"/>
      <c r="S474" s="386"/>
      <c r="T474" s="386"/>
    </row>
    <row r="475" spans="4:20" ht="13">
      <c r="D475" s="385"/>
      <c r="E475" s="385"/>
      <c r="F475" s="385"/>
      <c r="G475" s="385"/>
      <c r="H475" s="385"/>
      <c r="I475" s="386"/>
      <c r="J475" s="386"/>
      <c r="K475" s="386"/>
      <c r="N475" s="385"/>
      <c r="O475" s="385"/>
      <c r="P475" s="385"/>
      <c r="Q475" s="385"/>
      <c r="R475" s="385"/>
      <c r="S475" s="386"/>
      <c r="T475" s="386"/>
    </row>
    <row r="476" spans="4:20" ht="13">
      <c r="D476" s="385"/>
      <c r="E476" s="385"/>
      <c r="F476" s="385"/>
      <c r="G476" s="385"/>
      <c r="H476" s="385"/>
      <c r="I476" s="386"/>
      <c r="J476" s="386"/>
      <c r="K476" s="386"/>
      <c r="N476" s="385"/>
      <c r="O476" s="385"/>
      <c r="P476" s="385"/>
      <c r="Q476" s="385"/>
      <c r="R476" s="385"/>
      <c r="S476" s="386"/>
      <c r="T476" s="386"/>
    </row>
    <row r="477" spans="4:20" ht="13">
      <c r="D477" s="385"/>
      <c r="E477" s="385"/>
      <c r="F477" s="385"/>
      <c r="G477" s="385"/>
      <c r="H477" s="385"/>
      <c r="I477" s="386"/>
      <c r="J477" s="386"/>
      <c r="K477" s="386"/>
      <c r="N477" s="385"/>
      <c r="O477" s="385"/>
      <c r="P477" s="385"/>
      <c r="Q477" s="385"/>
      <c r="R477" s="385"/>
      <c r="S477" s="386"/>
      <c r="T477" s="386"/>
    </row>
    <row r="478" spans="4:20" ht="13">
      <c r="D478" s="385"/>
      <c r="E478" s="385"/>
      <c r="F478" s="385"/>
      <c r="G478" s="385"/>
      <c r="H478" s="385"/>
      <c r="I478" s="386"/>
      <c r="J478" s="386"/>
      <c r="K478" s="386"/>
      <c r="N478" s="385"/>
      <c r="O478" s="385"/>
      <c r="P478" s="385"/>
      <c r="Q478" s="385"/>
      <c r="R478" s="385"/>
      <c r="S478" s="386"/>
      <c r="T478" s="386"/>
    </row>
    <row r="479" spans="4:20" ht="13">
      <c r="D479" s="385"/>
      <c r="E479" s="385"/>
      <c r="F479" s="385"/>
      <c r="G479" s="385"/>
      <c r="H479" s="385"/>
      <c r="I479" s="386"/>
      <c r="J479" s="386"/>
      <c r="K479" s="386"/>
      <c r="N479" s="385"/>
      <c r="O479" s="385"/>
      <c r="P479" s="385"/>
      <c r="Q479" s="385"/>
      <c r="R479" s="385"/>
      <c r="S479" s="386"/>
      <c r="T479" s="386"/>
    </row>
    <row r="480" spans="4:20" ht="13">
      <c r="D480" s="385"/>
      <c r="E480" s="385"/>
      <c r="F480" s="385"/>
      <c r="G480" s="385"/>
      <c r="H480" s="385"/>
      <c r="I480" s="386"/>
      <c r="J480" s="386"/>
      <c r="K480" s="386"/>
      <c r="N480" s="385"/>
      <c r="O480" s="385"/>
      <c r="P480" s="385"/>
      <c r="Q480" s="385"/>
      <c r="R480" s="385"/>
      <c r="S480" s="386"/>
      <c r="T480" s="386"/>
    </row>
    <row r="481" spans="4:20" ht="13">
      <c r="D481" s="385"/>
      <c r="E481" s="385"/>
      <c r="F481" s="385"/>
      <c r="G481" s="385"/>
      <c r="H481" s="385"/>
      <c r="I481" s="386"/>
      <c r="J481" s="386"/>
      <c r="K481" s="386"/>
      <c r="N481" s="385"/>
      <c r="O481" s="385"/>
      <c r="P481" s="385"/>
      <c r="Q481" s="385"/>
      <c r="R481" s="385"/>
      <c r="S481" s="386"/>
      <c r="T481" s="386"/>
    </row>
    <row r="482" spans="4:20" ht="13">
      <c r="D482" s="385"/>
      <c r="E482" s="385"/>
      <c r="F482" s="385"/>
      <c r="G482" s="385"/>
      <c r="H482" s="385"/>
      <c r="I482" s="386"/>
      <c r="J482" s="386"/>
      <c r="K482" s="386"/>
      <c r="N482" s="385"/>
      <c r="O482" s="385"/>
      <c r="P482" s="385"/>
      <c r="Q482" s="385"/>
      <c r="R482" s="385"/>
      <c r="S482" s="386"/>
      <c r="T482" s="386"/>
    </row>
    <row r="483" spans="4:20" ht="13">
      <c r="D483" s="385"/>
      <c r="E483" s="385"/>
      <c r="F483" s="385"/>
      <c r="G483" s="385"/>
      <c r="H483" s="385"/>
      <c r="I483" s="386"/>
      <c r="J483" s="386"/>
      <c r="K483" s="386"/>
      <c r="N483" s="385"/>
      <c r="O483" s="385"/>
      <c r="P483" s="385"/>
      <c r="Q483" s="385"/>
      <c r="R483" s="385"/>
      <c r="S483" s="386"/>
      <c r="T483" s="386"/>
    </row>
    <row r="484" spans="4:20" ht="13">
      <c r="D484" s="385"/>
      <c r="E484" s="385"/>
      <c r="F484" s="385"/>
      <c r="G484" s="385"/>
      <c r="H484" s="385"/>
      <c r="I484" s="386"/>
      <c r="J484" s="386"/>
      <c r="K484" s="386"/>
      <c r="N484" s="385"/>
      <c r="O484" s="385"/>
      <c r="P484" s="385"/>
      <c r="Q484" s="385"/>
      <c r="R484" s="385"/>
      <c r="S484" s="386"/>
      <c r="T484" s="386"/>
    </row>
    <row r="485" spans="4:20" ht="13">
      <c r="D485" s="385"/>
      <c r="E485" s="385"/>
      <c r="F485" s="385"/>
      <c r="G485" s="385"/>
      <c r="H485" s="385"/>
      <c r="I485" s="386"/>
      <c r="J485" s="386"/>
      <c r="K485" s="386"/>
      <c r="N485" s="385"/>
      <c r="O485" s="385"/>
      <c r="P485" s="385"/>
      <c r="Q485" s="385"/>
      <c r="R485" s="385"/>
      <c r="S485" s="386"/>
      <c r="T485" s="386"/>
    </row>
    <row r="486" spans="4:20" ht="13">
      <c r="D486" s="385"/>
      <c r="E486" s="385"/>
      <c r="F486" s="385"/>
      <c r="G486" s="385"/>
      <c r="H486" s="385"/>
      <c r="I486" s="386"/>
      <c r="J486" s="386"/>
      <c r="K486" s="386"/>
      <c r="N486" s="385"/>
      <c r="O486" s="385"/>
      <c r="P486" s="385"/>
      <c r="Q486" s="385"/>
      <c r="R486" s="385"/>
      <c r="S486" s="386"/>
      <c r="T486" s="386"/>
    </row>
    <row r="487" spans="4:20" ht="13">
      <c r="D487" s="385"/>
      <c r="E487" s="385"/>
      <c r="F487" s="385"/>
      <c r="G487" s="385"/>
      <c r="H487" s="385"/>
      <c r="I487" s="386"/>
      <c r="J487" s="386"/>
      <c r="K487" s="386"/>
      <c r="N487" s="385"/>
      <c r="O487" s="385"/>
      <c r="P487" s="385"/>
      <c r="Q487" s="385"/>
      <c r="R487" s="385"/>
      <c r="S487" s="386"/>
      <c r="T487" s="386"/>
    </row>
    <row r="488" spans="4:20" ht="13">
      <c r="D488" s="385"/>
      <c r="E488" s="385"/>
      <c r="F488" s="385"/>
      <c r="G488" s="385"/>
      <c r="H488" s="385"/>
      <c r="I488" s="386"/>
      <c r="J488" s="386"/>
      <c r="K488" s="386"/>
      <c r="N488" s="385"/>
      <c r="O488" s="385"/>
      <c r="P488" s="385"/>
      <c r="Q488" s="385"/>
      <c r="R488" s="385"/>
      <c r="S488" s="386"/>
      <c r="T488" s="386"/>
    </row>
    <row r="489" spans="4:20" ht="13">
      <c r="D489" s="385"/>
      <c r="E489" s="385"/>
      <c r="F489" s="385"/>
      <c r="G489" s="385"/>
      <c r="H489" s="385"/>
      <c r="I489" s="386"/>
      <c r="J489" s="386"/>
      <c r="K489" s="386"/>
      <c r="N489" s="385"/>
      <c r="O489" s="385"/>
      <c r="P489" s="385"/>
      <c r="Q489" s="385"/>
      <c r="R489" s="385"/>
      <c r="S489" s="386"/>
      <c r="T489" s="386"/>
    </row>
    <row r="490" spans="4:20" ht="13">
      <c r="D490" s="385"/>
      <c r="E490" s="385"/>
      <c r="F490" s="385"/>
      <c r="G490" s="385"/>
      <c r="H490" s="385"/>
      <c r="I490" s="386"/>
      <c r="J490" s="386"/>
      <c r="K490" s="386"/>
      <c r="N490" s="385"/>
      <c r="O490" s="385"/>
      <c r="P490" s="385"/>
      <c r="Q490" s="385"/>
      <c r="R490" s="385"/>
      <c r="S490" s="386"/>
      <c r="T490" s="386"/>
    </row>
    <row r="491" spans="4:20" ht="13">
      <c r="D491" s="385"/>
      <c r="E491" s="385"/>
      <c r="F491" s="385"/>
      <c r="G491" s="385"/>
      <c r="H491" s="385"/>
      <c r="I491" s="386"/>
      <c r="J491" s="386"/>
      <c r="K491" s="386"/>
      <c r="N491" s="385"/>
      <c r="O491" s="385"/>
      <c r="P491" s="385"/>
      <c r="Q491" s="385"/>
      <c r="R491" s="385"/>
      <c r="S491" s="386"/>
      <c r="T491" s="386"/>
    </row>
    <row r="492" spans="4:20" ht="13">
      <c r="D492" s="385"/>
      <c r="E492" s="385"/>
      <c r="F492" s="385"/>
      <c r="G492" s="385"/>
      <c r="H492" s="385"/>
      <c r="I492" s="386"/>
      <c r="J492" s="386"/>
      <c r="K492" s="386"/>
      <c r="N492" s="385"/>
      <c r="O492" s="385"/>
      <c r="P492" s="385"/>
      <c r="Q492" s="385"/>
      <c r="R492" s="385"/>
      <c r="S492" s="386"/>
      <c r="T492" s="386"/>
    </row>
    <row r="493" spans="4:20" ht="13">
      <c r="D493" s="385"/>
      <c r="E493" s="385"/>
      <c r="F493" s="385"/>
      <c r="G493" s="385"/>
      <c r="H493" s="385"/>
      <c r="I493" s="386"/>
      <c r="J493" s="386"/>
      <c r="K493" s="386"/>
      <c r="N493" s="385"/>
      <c r="O493" s="385"/>
      <c r="P493" s="385"/>
      <c r="Q493" s="385"/>
      <c r="R493" s="385"/>
      <c r="S493" s="386"/>
      <c r="T493" s="386"/>
    </row>
    <row r="494" spans="4:20" ht="13">
      <c r="D494" s="385"/>
      <c r="E494" s="385"/>
      <c r="F494" s="385"/>
      <c r="G494" s="385"/>
      <c r="H494" s="385"/>
      <c r="I494" s="386"/>
      <c r="J494" s="386"/>
      <c r="K494" s="386"/>
      <c r="N494" s="385"/>
      <c r="O494" s="385"/>
      <c r="P494" s="385"/>
      <c r="Q494" s="385"/>
      <c r="R494" s="385"/>
      <c r="S494" s="386"/>
      <c r="T494" s="386"/>
    </row>
    <row r="495" spans="4:20" ht="13">
      <c r="D495" s="385"/>
      <c r="E495" s="385"/>
      <c r="F495" s="385"/>
      <c r="G495" s="385"/>
      <c r="H495" s="385"/>
      <c r="I495" s="386"/>
      <c r="J495" s="386"/>
      <c r="K495" s="386"/>
      <c r="N495" s="385"/>
      <c r="O495" s="385"/>
      <c r="P495" s="385"/>
      <c r="Q495" s="385"/>
      <c r="R495" s="385"/>
      <c r="S495" s="386"/>
      <c r="T495" s="386"/>
    </row>
    <row r="496" spans="4:20" ht="13">
      <c r="D496" s="385"/>
      <c r="E496" s="385"/>
      <c r="F496" s="385"/>
      <c r="G496" s="385"/>
      <c r="H496" s="385"/>
      <c r="I496" s="386"/>
      <c r="J496" s="386"/>
      <c r="K496" s="386"/>
      <c r="N496" s="385"/>
      <c r="O496" s="385"/>
      <c r="P496" s="385"/>
      <c r="Q496" s="385"/>
      <c r="R496" s="385"/>
      <c r="S496" s="386"/>
      <c r="T496" s="386"/>
    </row>
    <row r="497" spans="4:20" ht="13">
      <c r="D497" s="385"/>
      <c r="E497" s="385"/>
      <c r="F497" s="385"/>
      <c r="G497" s="385"/>
      <c r="H497" s="385"/>
      <c r="I497" s="386"/>
      <c r="J497" s="386"/>
      <c r="K497" s="386"/>
      <c r="N497" s="385"/>
      <c r="O497" s="385"/>
      <c r="P497" s="385"/>
      <c r="Q497" s="385"/>
      <c r="R497" s="385"/>
      <c r="S497" s="386"/>
      <c r="T497" s="386"/>
    </row>
    <row r="498" spans="4:20" ht="13">
      <c r="D498" s="385"/>
      <c r="E498" s="385"/>
      <c r="F498" s="385"/>
      <c r="G498" s="385"/>
      <c r="H498" s="385"/>
      <c r="I498" s="386"/>
      <c r="J498" s="386"/>
      <c r="K498" s="386"/>
      <c r="N498" s="385"/>
      <c r="O498" s="385"/>
      <c r="P498" s="385"/>
      <c r="Q498" s="385"/>
      <c r="R498" s="385"/>
      <c r="S498" s="386"/>
      <c r="T498" s="386"/>
    </row>
    <row r="499" spans="4:20" ht="13">
      <c r="D499" s="385"/>
      <c r="E499" s="385"/>
      <c r="F499" s="385"/>
      <c r="G499" s="385"/>
      <c r="H499" s="385"/>
      <c r="I499" s="386"/>
      <c r="J499" s="386"/>
      <c r="K499" s="386"/>
      <c r="N499" s="385"/>
      <c r="O499" s="385"/>
      <c r="P499" s="385"/>
      <c r="Q499" s="385"/>
      <c r="R499" s="385"/>
      <c r="S499" s="386"/>
      <c r="T499" s="386"/>
    </row>
    <row r="500" spans="4:20" ht="13">
      <c r="D500" s="385"/>
      <c r="E500" s="385"/>
      <c r="F500" s="385"/>
      <c r="G500" s="385"/>
      <c r="H500" s="385"/>
      <c r="I500" s="386"/>
      <c r="J500" s="386"/>
      <c r="K500" s="386"/>
      <c r="N500" s="385"/>
      <c r="O500" s="385"/>
      <c r="P500" s="385"/>
      <c r="Q500" s="385"/>
      <c r="R500" s="385"/>
      <c r="S500" s="386"/>
      <c r="T500" s="386"/>
    </row>
    <row r="501" spans="4:20" ht="13">
      <c r="D501" s="385"/>
      <c r="E501" s="385"/>
      <c r="F501" s="385"/>
      <c r="G501" s="385"/>
      <c r="H501" s="385"/>
      <c r="I501" s="386"/>
      <c r="J501" s="386"/>
      <c r="K501" s="386"/>
      <c r="N501" s="385"/>
      <c r="O501" s="385"/>
      <c r="P501" s="385"/>
      <c r="Q501" s="385"/>
      <c r="R501" s="385"/>
      <c r="S501" s="386"/>
      <c r="T501" s="386"/>
    </row>
    <row r="502" spans="4:20" ht="13">
      <c r="D502" s="385"/>
      <c r="E502" s="385"/>
      <c r="F502" s="385"/>
      <c r="G502" s="385"/>
      <c r="H502" s="385"/>
      <c r="I502" s="386"/>
      <c r="J502" s="386"/>
      <c r="K502" s="386"/>
      <c r="N502" s="385"/>
      <c r="O502" s="385"/>
      <c r="P502" s="385"/>
      <c r="Q502" s="385"/>
      <c r="R502" s="385"/>
      <c r="S502" s="386"/>
      <c r="T502" s="386"/>
    </row>
    <row r="503" spans="4:20" ht="13">
      <c r="D503" s="385"/>
      <c r="E503" s="385"/>
      <c r="F503" s="385"/>
      <c r="G503" s="385"/>
      <c r="H503" s="385"/>
      <c r="I503" s="386"/>
      <c r="J503" s="386"/>
      <c r="K503" s="386"/>
      <c r="N503" s="385"/>
      <c r="O503" s="385"/>
      <c r="P503" s="385"/>
      <c r="Q503" s="385"/>
      <c r="R503" s="385"/>
      <c r="S503" s="386"/>
      <c r="T503" s="386"/>
    </row>
    <row r="504" spans="4:20" ht="13">
      <c r="D504" s="385"/>
      <c r="E504" s="385"/>
      <c r="F504" s="385"/>
      <c r="G504" s="385"/>
      <c r="H504" s="385"/>
      <c r="I504" s="386"/>
      <c r="J504" s="386"/>
      <c r="K504" s="386"/>
      <c r="N504" s="385"/>
      <c r="O504" s="385"/>
      <c r="P504" s="385"/>
      <c r="Q504" s="385"/>
      <c r="R504" s="385"/>
      <c r="S504" s="386"/>
      <c r="T504" s="386"/>
    </row>
    <row r="505" spans="4:20" ht="13">
      <c r="D505" s="385"/>
      <c r="E505" s="385"/>
      <c r="F505" s="385"/>
      <c r="G505" s="385"/>
      <c r="H505" s="385"/>
      <c r="I505" s="386"/>
      <c r="J505" s="386"/>
      <c r="K505" s="386"/>
      <c r="N505" s="385"/>
      <c r="O505" s="385"/>
      <c r="P505" s="385"/>
      <c r="Q505" s="385"/>
      <c r="R505" s="385"/>
      <c r="S505" s="386"/>
      <c r="T505" s="386"/>
    </row>
    <row r="506" spans="4:20" ht="13">
      <c r="D506" s="385"/>
      <c r="E506" s="385"/>
      <c r="F506" s="385"/>
      <c r="G506" s="385"/>
      <c r="H506" s="385"/>
      <c r="I506" s="386"/>
      <c r="J506" s="386"/>
      <c r="K506" s="386"/>
      <c r="N506" s="385"/>
      <c r="O506" s="385"/>
      <c r="P506" s="385"/>
      <c r="Q506" s="385"/>
      <c r="R506" s="385"/>
      <c r="S506" s="386"/>
      <c r="T506" s="386"/>
    </row>
    <row r="507" spans="4:20" ht="13">
      <c r="D507" s="385"/>
      <c r="E507" s="385"/>
      <c r="F507" s="385"/>
      <c r="G507" s="385"/>
      <c r="H507" s="385"/>
      <c r="I507" s="386"/>
      <c r="J507" s="386"/>
      <c r="K507" s="386"/>
      <c r="N507" s="385"/>
      <c r="O507" s="385"/>
      <c r="P507" s="385"/>
      <c r="Q507" s="385"/>
      <c r="R507" s="385"/>
      <c r="S507" s="386"/>
      <c r="T507" s="386"/>
    </row>
    <row r="508" spans="4:20" ht="13">
      <c r="D508" s="385"/>
      <c r="E508" s="385"/>
      <c r="F508" s="385"/>
      <c r="G508" s="385"/>
      <c r="H508" s="385"/>
      <c r="I508" s="386"/>
      <c r="J508" s="386"/>
      <c r="K508" s="386"/>
      <c r="N508" s="385"/>
      <c r="O508" s="385"/>
      <c r="P508" s="385"/>
      <c r="Q508" s="385"/>
      <c r="R508" s="385"/>
      <c r="S508" s="386"/>
      <c r="T508" s="386"/>
    </row>
    <row r="509" spans="4:20" ht="13">
      <c r="D509" s="385"/>
      <c r="E509" s="385"/>
      <c r="F509" s="385"/>
      <c r="G509" s="385"/>
      <c r="H509" s="385"/>
      <c r="I509" s="386"/>
      <c r="J509" s="386"/>
      <c r="K509" s="386"/>
      <c r="N509" s="385"/>
      <c r="O509" s="385"/>
      <c r="P509" s="385"/>
      <c r="Q509" s="385"/>
      <c r="R509" s="385"/>
      <c r="S509" s="386"/>
      <c r="T509" s="386"/>
    </row>
    <row r="510" spans="4:20" ht="13">
      <c r="D510" s="385"/>
      <c r="E510" s="385"/>
      <c r="F510" s="385"/>
      <c r="G510" s="385"/>
      <c r="H510" s="385"/>
      <c r="I510" s="386"/>
      <c r="J510" s="386"/>
      <c r="K510" s="386"/>
      <c r="N510" s="385"/>
      <c r="O510" s="385"/>
      <c r="P510" s="385"/>
      <c r="Q510" s="385"/>
      <c r="R510" s="385"/>
      <c r="S510" s="386"/>
      <c r="T510" s="386"/>
    </row>
    <row r="511" spans="4:20" ht="13">
      <c r="D511" s="385"/>
      <c r="E511" s="385"/>
      <c r="F511" s="385"/>
      <c r="G511" s="385"/>
      <c r="H511" s="385"/>
      <c r="I511" s="386"/>
      <c r="J511" s="386"/>
      <c r="K511" s="386"/>
      <c r="N511" s="385"/>
      <c r="O511" s="385"/>
      <c r="P511" s="385"/>
      <c r="Q511" s="385"/>
      <c r="R511" s="385"/>
      <c r="S511" s="386"/>
      <c r="T511" s="386"/>
    </row>
    <row r="512" spans="4:20" ht="13">
      <c r="D512" s="385"/>
      <c r="E512" s="385"/>
      <c r="F512" s="385"/>
      <c r="G512" s="385"/>
      <c r="H512" s="385"/>
      <c r="I512" s="386"/>
      <c r="J512" s="386"/>
      <c r="K512" s="386"/>
      <c r="N512" s="385"/>
      <c r="O512" s="385"/>
      <c r="P512" s="385"/>
      <c r="Q512" s="385"/>
      <c r="R512" s="385"/>
      <c r="S512" s="386"/>
      <c r="T512" s="386"/>
    </row>
    <row r="513" spans="4:20" ht="13">
      <c r="D513" s="385"/>
      <c r="E513" s="385"/>
      <c r="F513" s="385"/>
      <c r="G513" s="385"/>
      <c r="H513" s="385"/>
      <c r="I513" s="386"/>
      <c r="J513" s="386"/>
      <c r="K513" s="386"/>
      <c r="N513" s="385"/>
      <c r="O513" s="385"/>
      <c r="P513" s="385"/>
      <c r="Q513" s="385"/>
      <c r="R513" s="385"/>
      <c r="S513" s="386"/>
      <c r="T513" s="386"/>
    </row>
    <row r="514" spans="4:20" ht="13">
      <c r="D514" s="385"/>
      <c r="E514" s="385"/>
      <c r="F514" s="385"/>
      <c r="G514" s="385"/>
      <c r="H514" s="385"/>
      <c r="I514" s="386"/>
      <c r="J514" s="386"/>
      <c r="K514" s="386"/>
      <c r="N514" s="385"/>
      <c r="O514" s="385"/>
      <c r="P514" s="385"/>
      <c r="Q514" s="385"/>
      <c r="R514" s="385"/>
      <c r="S514" s="386"/>
      <c r="T514" s="386"/>
    </row>
    <row r="515" spans="4:20" ht="13">
      <c r="D515" s="385"/>
      <c r="E515" s="385"/>
      <c r="F515" s="385"/>
      <c r="G515" s="385"/>
      <c r="H515" s="385"/>
      <c r="I515" s="386"/>
      <c r="J515" s="386"/>
      <c r="K515" s="386"/>
      <c r="N515" s="385"/>
      <c r="O515" s="385"/>
      <c r="P515" s="385"/>
      <c r="Q515" s="385"/>
      <c r="R515" s="385"/>
      <c r="S515" s="386"/>
      <c r="T515" s="386"/>
    </row>
    <row r="516" spans="4:20" ht="13">
      <c r="D516" s="385"/>
      <c r="E516" s="385"/>
      <c r="F516" s="385"/>
      <c r="G516" s="385"/>
      <c r="H516" s="385"/>
      <c r="I516" s="386"/>
      <c r="J516" s="386"/>
      <c r="K516" s="386"/>
      <c r="N516" s="385"/>
      <c r="O516" s="385"/>
      <c r="P516" s="385"/>
      <c r="Q516" s="385"/>
      <c r="R516" s="385"/>
      <c r="S516" s="386"/>
      <c r="T516" s="386"/>
    </row>
    <row r="517" spans="4:20" ht="13">
      <c r="D517" s="385"/>
      <c r="E517" s="385"/>
      <c r="F517" s="385"/>
      <c r="G517" s="385"/>
      <c r="H517" s="385"/>
      <c r="I517" s="386"/>
      <c r="J517" s="386"/>
      <c r="K517" s="386"/>
      <c r="N517" s="385"/>
      <c r="O517" s="385"/>
      <c r="P517" s="385"/>
      <c r="Q517" s="385"/>
      <c r="R517" s="385"/>
      <c r="S517" s="386"/>
      <c r="T517" s="386"/>
    </row>
    <row r="518" spans="4:20" ht="13">
      <c r="D518" s="385"/>
      <c r="E518" s="385"/>
      <c r="F518" s="385"/>
      <c r="G518" s="385"/>
      <c r="H518" s="385"/>
      <c r="I518" s="386"/>
      <c r="J518" s="386"/>
      <c r="K518" s="386"/>
      <c r="N518" s="385"/>
      <c r="O518" s="385"/>
      <c r="P518" s="385"/>
      <c r="Q518" s="385"/>
      <c r="R518" s="385"/>
      <c r="S518" s="386"/>
      <c r="T518" s="386"/>
    </row>
    <row r="519" spans="4:20" ht="13">
      <c r="D519" s="385"/>
      <c r="E519" s="385"/>
      <c r="F519" s="385"/>
      <c r="G519" s="385"/>
      <c r="H519" s="385"/>
      <c r="I519" s="386"/>
      <c r="J519" s="386"/>
      <c r="K519" s="386"/>
      <c r="N519" s="385"/>
      <c r="O519" s="385"/>
      <c r="P519" s="385"/>
      <c r="Q519" s="385"/>
      <c r="R519" s="385"/>
      <c r="S519" s="386"/>
      <c r="T519" s="386"/>
    </row>
    <row r="520" spans="4:20" ht="13">
      <c r="D520" s="385"/>
      <c r="E520" s="385"/>
      <c r="F520" s="385"/>
      <c r="G520" s="385"/>
      <c r="H520" s="385"/>
      <c r="I520" s="386"/>
      <c r="J520" s="386"/>
      <c r="K520" s="386"/>
      <c r="N520" s="385"/>
      <c r="O520" s="385"/>
      <c r="P520" s="385"/>
      <c r="Q520" s="385"/>
      <c r="R520" s="385"/>
      <c r="S520" s="386"/>
      <c r="T520" s="386"/>
    </row>
    <row r="521" spans="4:20" ht="13">
      <c r="D521" s="385"/>
      <c r="E521" s="385"/>
      <c r="F521" s="385"/>
      <c r="G521" s="385"/>
      <c r="H521" s="385"/>
      <c r="I521" s="386"/>
      <c r="J521" s="386"/>
      <c r="K521" s="386"/>
      <c r="N521" s="385"/>
      <c r="O521" s="385"/>
      <c r="P521" s="385"/>
      <c r="Q521" s="385"/>
      <c r="R521" s="385"/>
      <c r="S521" s="386"/>
      <c r="T521" s="386"/>
    </row>
    <row r="522" spans="4:20" ht="13">
      <c r="D522" s="385"/>
      <c r="E522" s="385"/>
      <c r="F522" s="385"/>
      <c r="G522" s="385"/>
      <c r="H522" s="385"/>
      <c r="I522" s="386"/>
      <c r="J522" s="386"/>
      <c r="K522" s="386"/>
      <c r="N522" s="385"/>
      <c r="O522" s="385"/>
      <c r="P522" s="385"/>
      <c r="Q522" s="385"/>
      <c r="R522" s="385"/>
      <c r="S522" s="386"/>
      <c r="T522" s="386"/>
    </row>
    <row r="523" spans="4:20" ht="13">
      <c r="D523" s="385"/>
      <c r="E523" s="385"/>
      <c r="F523" s="385"/>
      <c r="G523" s="385"/>
      <c r="H523" s="385"/>
      <c r="I523" s="386"/>
      <c r="J523" s="386"/>
      <c r="K523" s="386"/>
      <c r="N523" s="385"/>
      <c r="O523" s="385"/>
      <c r="P523" s="385"/>
      <c r="Q523" s="385"/>
      <c r="R523" s="385"/>
      <c r="S523" s="386"/>
      <c r="T523" s="386"/>
    </row>
    <row r="524" spans="4:20" ht="13">
      <c r="D524" s="385"/>
      <c r="E524" s="385"/>
      <c r="F524" s="385"/>
      <c r="G524" s="385"/>
      <c r="H524" s="385"/>
      <c r="I524" s="386"/>
      <c r="J524" s="386"/>
      <c r="K524" s="386"/>
      <c r="N524" s="385"/>
      <c r="O524" s="385"/>
      <c r="P524" s="385"/>
      <c r="Q524" s="385"/>
      <c r="R524" s="385"/>
      <c r="S524" s="386"/>
      <c r="T524" s="386"/>
    </row>
    <row r="525" spans="4:20" ht="13">
      <c r="D525" s="385"/>
      <c r="E525" s="385"/>
      <c r="F525" s="385"/>
      <c r="G525" s="385"/>
      <c r="H525" s="385"/>
      <c r="I525" s="386"/>
      <c r="J525" s="386"/>
      <c r="K525" s="386"/>
      <c r="N525" s="385"/>
      <c r="O525" s="385"/>
      <c r="P525" s="385"/>
      <c r="Q525" s="385"/>
      <c r="R525" s="385"/>
      <c r="S525" s="386"/>
      <c r="T525" s="386"/>
    </row>
    <row r="526" spans="4:20" ht="13">
      <c r="D526" s="385"/>
      <c r="E526" s="385"/>
      <c r="F526" s="385"/>
      <c r="G526" s="385"/>
      <c r="H526" s="385"/>
      <c r="I526" s="386"/>
      <c r="J526" s="386"/>
      <c r="K526" s="386"/>
      <c r="N526" s="385"/>
      <c r="O526" s="385"/>
      <c r="P526" s="385"/>
      <c r="Q526" s="385"/>
      <c r="R526" s="385"/>
      <c r="S526" s="386"/>
      <c r="T526" s="386"/>
    </row>
    <row r="527" spans="4:20" ht="13">
      <c r="D527" s="385"/>
      <c r="E527" s="385"/>
      <c r="F527" s="385"/>
      <c r="G527" s="385"/>
      <c r="H527" s="385"/>
      <c r="I527" s="386"/>
      <c r="J527" s="386"/>
      <c r="K527" s="386"/>
      <c r="N527" s="385"/>
      <c r="O527" s="385"/>
      <c r="P527" s="385"/>
      <c r="Q527" s="385"/>
      <c r="R527" s="385"/>
      <c r="S527" s="386"/>
      <c r="T527" s="386"/>
    </row>
    <row r="528" spans="4:20" ht="13">
      <c r="D528" s="385"/>
      <c r="E528" s="385"/>
      <c r="F528" s="385"/>
      <c r="G528" s="385"/>
      <c r="H528" s="385"/>
      <c r="I528" s="386"/>
      <c r="J528" s="386"/>
      <c r="K528" s="386"/>
      <c r="N528" s="385"/>
      <c r="O528" s="385"/>
      <c r="P528" s="385"/>
      <c r="Q528" s="385"/>
      <c r="R528" s="385"/>
      <c r="S528" s="386"/>
      <c r="T528" s="386"/>
    </row>
    <row r="529" spans="4:20" ht="13">
      <c r="D529" s="385"/>
      <c r="E529" s="385"/>
      <c r="F529" s="385"/>
      <c r="G529" s="385"/>
      <c r="H529" s="385"/>
      <c r="I529" s="386"/>
      <c r="J529" s="386"/>
      <c r="K529" s="386"/>
      <c r="N529" s="385"/>
      <c r="O529" s="385"/>
      <c r="P529" s="385"/>
      <c r="Q529" s="385"/>
      <c r="R529" s="385"/>
      <c r="S529" s="386"/>
      <c r="T529" s="386"/>
    </row>
    <row r="530" spans="4:20" ht="13">
      <c r="D530" s="385"/>
      <c r="E530" s="385"/>
      <c r="F530" s="385"/>
      <c r="G530" s="385"/>
      <c r="H530" s="385"/>
      <c r="I530" s="386"/>
      <c r="J530" s="386"/>
      <c r="K530" s="386"/>
      <c r="N530" s="385"/>
      <c r="O530" s="385"/>
      <c r="P530" s="385"/>
      <c r="Q530" s="385"/>
      <c r="R530" s="385"/>
      <c r="S530" s="386"/>
      <c r="T530" s="386"/>
    </row>
    <row r="531" spans="4:20" ht="13">
      <c r="D531" s="385"/>
      <c r="E531" s="385"/>
      <c r="F531" s="385"/>
      <c r="G531" s="385"/>
      <c r="H531" s="385"/>
      <c r="I531" s="386"/>
      <c r="J531" s="386"/>
      <c r="K531" s="386"/>
      <c r="N531" s="385"/>
      <c r="O531" s="385"/>
      <c r="P531" s="385"/>
      <c r="Q531" s="385"/>
      <c r="R531" s="385"/>
      <c r="S531" s="386"/>
      <c r="T531" s="386"/>
    </row>
    <row r="532" spans="4:20" ht="13">
      <c r="D532" s="385"/>
      <c r="E532" s="385"/>
      <c r="F532" s="385"/>
      <c r="G532" s="385"/>
      <c r="H532" s="385"/>
      <c r="I532" s="386"/>
      <c r="J532" s="386"/>
      <c r="K532" s="386"/>
      <c r="N532" s="385"/>
      <c r="O532" s="385"/>
      <c r="P532" s="385"/>
      <c r="Q532" s="385"/>
      <c r="R532" s="385"/>
      <c r="S532" s="386"/>
      <c r="T532" s="386"/>
    </row>
    <row r="533" spans="4:20" ht="13">
      <c r="D533" s="385"/>
      <c r="E533" s="385"/>
      <c r="F533" s="385"/>
      <c r="G533" s="385"/>
      <c r="H533" s="385"/>
      <c r="I533" s="386"/>
      <c r="J533" s="386"/>
      <c r="K533" s="386"/>
      <c r="N533" s="385"/>
      <c r="O533" s="385"/>
      <c r="P533" s="385"/>
      <c r="Q533" s="385"/>
      <c r="R533" s="385"/>
      <c r="S533" s="386"/>
      <c r="T533" s="386"/>
    </row>
    <row r="534" spans="4:20" ht="13">
      <c r="D534" s="385"/>
      <c r="E534" s="385"/>
      <c r="F534" s="385"/>
      <c r="G534" s="385"/>
      <c r="H534" s="385"/>
      <c r="I534" s="386"/>
      <c r="J534" s="386"/>
      <c r="K534" s="386"/>
      <c r="N534" s="385"/>
      <c r="O534" s="385"/>
      <c r="P534" s="385"/>
      <c r="Q534" s="385"/>
      <c r="R534" s="385"/>
      <c r="S534" s="386"/>
      <c r="T534" s="386"/>
    </row>
    <row r="535" spans="4:20" ht="13">
      <c r="D535" s="385"/>
      <c r="E535" s="385"/>
      <c r="F535" s="385"/>
      <c r="G535" s="385"/>
      <c r="H535" s="385"/>
      <c r="I535" s="386"/>
      <c r="J535" s="386"/>
      <c r="K535" s="386"/>
      <c r="N535" s="385"/>
      <c r="O535" s="385"/>
      <c r="P535" s="385"/>
      <c r="Q535" s="385"/>
      <c r="R535" s="385"/>
      <c r="S535" s="386"/>
      <c r="T535" s="386"/>
    </row>
    <row r="536" spans="4:20" ht="13">
      <c r="D536" s="385"/>
      <c r="E536" s="385"/>
      <c r="F536" s="385"/>
      <c r="G536" s="385"/>
      <c r="H536" s="385"/>
      <c r="I536" s="386"/>
      <c r="J536" s="386"/>
      <c r="K536" s="386"/>
      <c r="N536" s="385"/>
      <c r="O536" s="385"/>
      <c r="P536" s="385"/>
      <c r="Q536" s="385"/>
      <c r="R536" s="385"/>
      <c r="S536" s="386"/>
      <c r="T536" s="386"/>
    </row>
    <row r="537" spans="4:20" ht="13">
      <c r="D537" s="385"/>
      <c r="E537" s="385"/>
      <c r="F537" s="385"/>
      <c r="G537" s="385"/>
      <c r="H537" s="385"/>
      <c r="I537" s="386"/>
      <c r="J537" s="386"/>
      <c r="K537" s="386"/>
      <c r="N537" s="385"/>
      <c r="O537" s="385"/>
      <c r="P537" s="385"/>
      <c r="Q537" s="385"/>
      <c r="R537" s="385"/>
      <c r="S537" s="386"/>
      <c r="T537" s="386"/>
    </row>
    <row r="538" spans="4:20" ht="13">
      <c r="D538" s="385"/>
      <c r="E538" s="385"/>
      <c r="F538" s="385"/>
      <c r="G538" s="385"/>
      <c r="H538" s="385"/>
      <c r="I538" s="386"/>
      <c r="J538" s="386"/>
      <c r="K538" s="386"/>
      <c r="N538" s="385"/>
      <c r="O538" s="385"/>
      <c r="P538" s="385"/>
      <c r="Q538" s="385"/>
      <c r="R538" s="385"/>
      <c r="S538" s="386"/>
      <c r="T538" s="386"/>
    </row>
    <row r="539" spans="4:20" ht="13">
      <c r="D539" s="385"/>
      <c r="E539" s="385"/>
      <c r="F539" s="385"/>
      <c r="G539" s="385"/>
      <c r="H539" s="385"/>
      <c r="I539" s="386"/>
      <c r="J539" s="386"/>
      <c r="K539" s="386"/>
      <c r="N539" s="385"/>
      <c r="O539" s="385"/>
      <c r="P539" s="385"/>
      <c r="Q539" s="385"/>
      <c r="R539" s="385"/>
      <c r="S539" s="386"/>
      <c r="T539" s="386"/>
    </row>
    <row r="540" spans="4:20" ht="13">
      <c r="D540" s="385"/>
      <c r="E540" s="385"/>
      <c r="F540" s="385"/>
      <c r="G540" s="385"/>
      <c r="H540" s="385"/>
      <c r="I540" s="386"/>
      <c r="J540" s="386"/>
      <c r="K540" s="386"/>
      <c r="N540" s="385"/>
      <c r="O540" s="385"/>
      <c r="P540" s="385"/>
      <c r="Q540" s="385"/>
      <c r="R540" s="385"/>
      <c r="S540" s="386"/>
      <c r="T540" s="386"/>
    </row>
    <row r="541" spans="4:20" ht="13">
      <c r="D541" s="385"/>
      <c r="E541" s="385"/>
      <c r="F541" s="385"/>
      <c r="G541" s="385"/>
      <c r="H541" s="385"/>
      <c r="I541" s="386"/>
      <c r="J541" s="386"/>
      <c r="K541" s="386"/>
      <c r="N541" s="385"/>
      <c r="O541" s="385"/>
      <c r="P541" s="385"/>
      <c r="Q541" s="385"/>
      <c r="R541" s="385"/>
      <c r="S541" s="386"/>
      <c r="T541" s="386"/>
    </row>
    <row r="542" spans="4:20" ht="13">
      <c r="D542" s="385"/>
      <c r="E542" s="385"/>
      <c r="F542" s="385"/>
      <c r="G542" s="385"/>
      <c r="H542" s="385"/>
      <c r="I542" s="386"/>
      <c r="J542" s="386"/>
      <c r="K542" s="386"/>
      <c r="N542" s="385"/>
      <c r="O542" s="385"/>
      <c r="P542" s="385"/>
      <c r="Q542" s="385"/>
      <c r="R542" s="385"/>
      <c r="S542" s="386"/>
      <c r="T542" s="386"/>
    </row>
    <row r="543" spans="4:20" ht="13">
      <c r="D543" s="385"/>
      <c r="E543" s="385"/>
      <c r="F543" s="385"/>
      <c r="G543" s="385"/>
      <c r="H543" s="385"/>
      <c r="I543" s="386"/>
      <c r="J543" s="386"/>
      <c r="K543" s="386"/>
      <c r="N543" s="385"/>
      <c r="O543" s="385"/>
      <c r="P543" s="385"/>
      <c r="Q543" s="385"/>
      <c r="R543" s="385"/>
      <c r="S543" s="386"/>
      <c r="T543" s="386"/>
    </row>
    <row r="544" spans="4:20" ht="13">
      <c r="D544" s="385"/>
      <c r="E544" s="385"/>
      <c r="F544" s="385"/>
      <c r="G544" s="385"/>
      <c r="H544" s="385"/>
      <c r="I544" s="386"/>
      <c r="J544" s="386"/>
      <c r="K544" s="386"/>
      <c r="N544" s="385"/>
      <c r="O544" s="385"/>
      <c r="P544" s="385"/>
      <c r="Q544" s="385"/>
      <c r="R544" s="385"/>
      <c r="S544" s="386"/>
      <c r="T544" s="386"/>
    </row>
    <row r="545" spans="4:20" ht="13">
      <c r="D545" s="385"/>
      <c r="E545" s="385"/>
      <c r="F545" s="385"/>
      <c r="G545" s="385"/>
      <c r="H545" s="385"/>
      <c r="I545" s="386"/>
      <c r="J545" s="386"/>
      <c r="K545" s="386"/>
      <c r="N545" s="385"/>
      <c r="O545" s="385"/>
      <c r="P545" s="385"/>
      <c r="Q545" s="385"/>
      <c r="R545" s="385"/>
      <c r="S545" s="386"/>
      <c r="T545" s="386"/>
    </row>
    <row r="546" spans="4:20" ht="13">
      <c r="D546" s="385"/>
      <c r="E546" s="385"/>
      <c r="F546" s="385"/>
      <c r="G546" s="385"/>
      <c r="H546" s="385"/>
      <c r="I546" s="386"/>
      <c r="J546" s="386"/>
      <c r="K546" s="386"/>
      <c r="N546" s="385"/>
      <c r="O546" s="385"/>
      <c r="P546" s="385"/>
      <c r="Q546" s="385"/>
      <c r="R546" s="385"/>
      <c r="S546" s="386"/>
      <c r="T546" s="386"/>
    </row>
    <row r="547" spans="4:20" ht="13">
      <c r="D547" s="385"/>
      <c r="E547" s="385"/>
      <c r="F547" s="385"/>
      <c r="G547" s="385"/>
      <c r="H547" s="385"/>
      <c r="I547" s="386"/>
      <c r="J547" s="386"/>
      <c r="K547" s="386"/>
      <c r="N547" s="385"/>
      <c r="O547" s="385"/>
      <c r="P547" s="385"/>
      <c r="Q547" s="385"/>
      <c r="R547" s="385"/>
      <c r="S547" s="386"/>
      <c r="T547" s="386"/>
    </row>
    <row r="548" spans="4:20" ht="13">
      <c r="D548" s="385"/>
      <c r="E548" s="385"/>
      <c r="F548" s="385"/>
      <c r="G548" s="385"/>
      <c r="H548" s="385"/>
      <c r="I548" s="386"/>
      <c r="J548" s="386"/>
      <c r="K548" s="386"/>
      <c r="N548" s="385"/>
      <c r="O548" s="385"/>
      <c r="P548" s="385"/>
      <c r="Q548" s="385"/>
      <c r="R548" s="385"/>
      <c r="S548" s="386"/>
      <c r="T548" s="386"/>
    </row>
    <row r="549" spans="4:20" ht="13">
      <c r="D549" s="385"/>
      <c r="E549" s="385"/>
      <c r="F549" s="385"/>
      <c r="G549" s="385"/>
      <c r="H549" s="385"/>
      <c r="I549" s="386"/>
      <c r="J549" s="386"/>
      <c r="K549" s="386"/>
      <c r="N549" s="385"/>
      <c r="O549" s="385"/>
      <c r="P549" s="385"/>
      <c r="Q549" s="385"/>
      <c r="R549" s="385"/>
      <c r="S549" s="386"/>
      <c r="T549" s="386"/>
    </row>
    <row r="550" spans="4:20" ht="13">
      <c r="D550" s="385"/>
      <c r="E550" s="385"/>
      <c r="F550" s="385"/>
      <c r="G550" s="385"/>
      <c r="H550" s="385"/>
      <c r="I550" s="386"/>
      <c r="J550" s="386"/>
      <c r="K550" s="386"/>
      <c r="N550" s="385"/>
      <c r="O550" s="385"/>
      <c r="P550" s="385"/>
      <c r="Q550" s="385"/>
      <c r="R550" s="385"/>
      <c r="S550" s="386"/>
      <c r="T550" s="386"/>
    </row>
    <row r="551" spans="4:20" ht="13">
      <c r="D551" s="385"/>
      <c r="E551" s="385"/>
      <c r="F551" s="385"/>
      <c r="G551" s="385"/>
      <c r="H551" s="385"/>
      <c r="I551" s="386"/>
      <c r="J551" s="386"/>
      <c r="K551" s="386"/>
      <c r="N551" s="385"/>
      <c r="O551" s="385"/>
      <c r="P551" s="385"/>
      <c r="Q551" s="385"/>
      <c r="R551" s="385"/>
      <c r="S551" s="386"/>
      <c r="T551" s="386"/>
    </row>
    <row r="552" spans="4:20" ht="13">
      <c r="D552" s="385"/>
      <c r="E552" s="385"/>
      <c r="F552" s="385"/>
      <c r="G552" s="385"/>
      <c r="H552" s="385"/>
      <c r="I552" s="386"/>
      <c r="J552" s="386"/>
      <c r="K552" s="386"/>
      <c r="N552" s="385"/>
      <c r="O552" s="385"/>
      <c r="P552" s="385"/>
      <c r="Q552" s="385"/>
      <c r="R552" s="385"/>
      <c r="S552" s="386"/>
      <c r="T552" s="386"/>
    </row>
    <row r="553" spans="4:20" ht="13">
      <c r="D553" s="385"/>
      <c r="E553" s="385"/>
      <c r="F553" s="385"/>
      <c r="G553" s="385"/>
      <c r="H553" s="385"/>
      <c r="I553" s="386"/>
      <c r="J553" s="386"/>
      <c r="K553" s="386"/>
      <c r="N553" s="385"/>
      <c r="O553" s="385"/>
      <c r="P553" s="385"/>
      <c r="Q553" s="385"/>
      <c r="R553" s="385"/>
      <c r="S553" s="386"/>
      <c r="T553" s="386"/>
    </row>
    <row r="554" spans="4:20" ht="13">
      <c r="D554" s="385"/>
      <c r="E554" s="385"/>
      <c r="F554" s="385"/>
      <c r="G554" s="385"/>
      <c r="H554" s="385"/>
      <c r="I554" s="386"/>
      <c r="J554" s="386"/>
      <c r="K554" s="386"/>
      <c r="N554" s="385"/>
      <c r="O554" s="385"/>
      <c r="P554" s="385"/>
      <c r="Q554" s="385"/>
      <c r="R554" s="385"/>
      <c r="S554" s="386"/>
      <c r="T554" s="386"/>
    </row>
    <row r="555" spans="4:20" ht="13">
      <c r="D555" s="385"/>
      <c r="E555" s="385"/>
      <c r="F555" s="385"/>
      <c r="G555" s="385"/>
      <c r="H555" s="385"/>
      <c r="I555" s="386"/>
      <c r="J555" s="386"/>
      <c r="K555" s="386"/>
      <c r="N555" s="385"/>
      <c r="O555" s="385"/>
      <c r="P555" s="385"/>
      <c r="Q555" s="385"/>
      <c r="R555" s="385"/>
      <c r="S555" s="386"/>
      <c r="T555" s="386"/>
    </row>
    <row r="556" spans="4:20" ht="13">
      <c r="D556" s="385"/>
      <c r="E556" s="385"/>
      <c r="F556" s="385"/>
      <c r="G556" s="385"/>
      <c r="H556" s="385"/>
      <c r="I556" s="386"/>
      <c r="J556" s="386"/>
      <c r="K556" s="386"/>
      <c r="N556" s="385"/>
      <c r="O556" s="385"/>
      <c r="P556" s="385"/>
      <c r="Q556" s="385"/>
      <c r="R556" s="385"/>
      <c r="S556" s="386"/>
      <c r="T556" s="386"/>
    </row>
    <row r="557" spans="4:20" ht="13">
      <c r="D557" s="385"/>
      <c r="E557" s="385"/>
      <c r="F557" s="385"/>
      <c r="G557" s="385"/>
      <c r="H557" s="385"/>
      <c r="I557" s="386"/>
      <c r="J557" s="386"/>
      <c r="K557" s="386"/>
      <c r="N557" s="385"/>
      <c r="O557" s="385"/>
      <c r="P557" s="385"/>
      <c r="Q557" s="385"/>
      <c r="R557" s="385"/>
      <c r="S557" s="386"/>
      <c r="T557" s="386"/>
    </row>
    <row r="558" spans="4:20" ht="13">
      <c r="D558" s="385"/>
      <c r="E558" s="385"/>
      <c r="F558" s="385"/>
      <c r="G558" s="385"/>
      <c r="H558" s="385"/>
      <c r="I558" s="386"/>
      <c r="J558" s="386"/>
      <c r="K558" s="386"/>
      <c r="N558" s="385"/>
      <c r="O558" s="385"/>
      <c r="P558" s="385"/>
      <c r="Q558" s="385"/>
      <c r="R558" s="385"/>
      <c r="S558" s="386"/>
      <c r="T558" s="386"/>
    </row>
    <row r="559" spans="4:20" ht="13">
      <c r="D559" s="385"/>
      <c r="E559" s="385"/>
      <c r="F559" s="385"/>
      <c r="G559" s="385"/>
      <c r="H559" s="385"/>
      <c r="I559" s="386"/>
      <c r="J559" s="386"/>
      <c r="K559" s="386"/>
      <c r="N559" s="385"/>
      <c r="O559" s="385"/>
      <c r="P559" s="385"/>
      <c r="Q559" s="385"/>
      <c r="R559" s="385"/>
      <c r="S559" s="386"/>
      <c r="T559" s="386"/>
    </row>
    <row r="560" spans="4:20" ht="13">
      <c r="D560" s="385"/>
      <c r="E560" s="385"/>
      <c r="F560" s="385"/>
      <c r="G560" s="385"/>
      <c r="H560" s="385"/>
      <c r="I560" s="386"/>
      <c r="J560" s="386"/>
      <c r="K560" s="386"/>
      <c r="N560" s="385"/>
      <c r="O560" s="385"/>
      <c r="P560" s="385"/>
      <c r="Q560" s="385"/>
      <c r="R560" s="385"/>
      <c r="S560" s="386"/>
      <c r="T560" s="386"/>
    </row>
    <row r="561" spans="4:20" ht="13">
      <c r="D561" s="385"/>
      <c r="E561" s="385"/>
      <c r="F561" s="385"/>
      <c r="G561" s="385"/>
      <c r="H561" s="385"/>
      <c r="I561" s="386"/>
      <c r="J561" s="386"/>
      <c r="K561" s="386"/>
      <c r="N561" s="385"/>
      <c r="O561" s="385"/>
      <c r="P561" s="385"/>
      <c r="Q561" s="385"/>
      <c r="R561" s="385"/>
      <c r="S561" s="386"/>
      <c r="T561" s="386"/>
    </row>
    <row r="562" spans="4:20" ht="13">
      <c r="D562" s="385"/>
      <c r="E562" s="385"/>
      <c r="F562" s="385"/>
      <c r="G562" s="385"/>
      <c r="H562" s="385"/>
      <c r="I562" s="386"/>
      <c r="J562" s="386"/>
      <c r="K562" s="386"/>
      <c r="N562" s="385"/>
      <c r="O562" s="385"/>
      <c r="P562" s="385"/>
      <c r="Q562" s="385"/>
      <c r="R562" s="385"/>
      <c r="S562" s="386"/>
      <c r="T562" s="386"/>
    </row>
    <row r="563" spans="4:20" ht="13">
      <c r="D563" s="385"/>
      <c r="E563" s="385"/>
      <c r="F563" s="385"/>
      <c r="G563" s="385"/>
      <c r="H563" s="385"/>
      <c r="I563" s="386"/>
      <c r="J563" s="386"/>
      <c r="K563" s="386"/>
      <c r="N563" s="385"/>
      <c r="O563" s="385"/>
      <c r="P563" s="385"/>
      <c r="Q563" s="385"/>
      <c r="R563" s="385"/>
      <c r="S563" s="386"/>
      <c r="T563" s="386"/>
    </row>
    <row r="564" spans="4:20" ht="13">
      <c r="D564" s="385"/>
      <c r="E564" s="385"/>
      <c r="F564" s="385"/>
      <c r="G564" s="385"/>
      <c r="H564" s="385"/>
      <c r="I564" s="386"/>
      <c r="J564" s="386"/>
      <c r="K564" s="386"/>
      <c r="N564" s="385"/>
      <c r="O564" s="385"/>
      <c r="P564" s="385"/>
      <c r="Q564" s="385"/>
      <c r="R564" s="385"/>
      <c r="S564" s="386"/>
      <c r="T564" s="386"/>
    </row>
    <row r="565" spans="4:20" ht="13">
      <c r="D565" s="385"/>
      <c r="E565" s="385"/>
      <c r="F565" s="385"/>
      <c r="G565" s="385"/>
      <c r="H565" s="385"/>
      <c r="I565" s="386"/>
      <c r="J565" s="386"/>
      <c r="K565" s="386"/>
      <c r="N565" s="385"/>
      <c r="O565" s="385"/>
      <c r="P565" s="385"/>
      <c r="Q565" s="385"/>
      <c r="R565" s="385"/>
      <c r="S565" s="386"/>
      <c r="T565" s="386"/>
    </row>
    <row r="566" spans="4:20" ht="13">
      <c r="D566" s="385"/>
      <c r="E566" s="385"/>
      <c r="F566" s="385"/>
      <c r="G566" s="385"/>
      <c r="H566" s="385"/>
      <c r="I566" s="386"/>
      <c r="J566" s="386"/>
      <c r="K566" s="386"/>
      <c r="N566" s="385"/>
      <c r="O566" s="385"/>
      <c r="P566" s="385"/>
      <c r="Q566" s="385"/>
      <c r="R566" s="385"/>
      <c r="S566" s="386"/>
      <c r="T566" s="386"/>
    </row>
    <row r="567" spans="4:20" ht="13">
      <c r="D567" s="385"/>
      <c r="E567" s="385"/>
      <c r="F567" s="385"/>
      <c r="G567" s="385"/>
      <c r="H567" s="385"/>
      <c r="I567" s="386"/>
      <c r="J567" s="386"/>
      <c r="K567" s="386"/>
      <c r="N567" s="385"/>
      <c r="O567" s="385"/>
      <c r="P567" s="385"/>
      <c r="Q567" s="385"/>
      <c r="R567" s="385"/>
      <c r="S567" s="386"/>
      <c r="T567" s="386"/>
    </row>
    <row r="568" spans="4:20" ht="13">
      <c r="D568" s="385"/>
      <c r="E568" s="385"/>
      <c r="F568" s="385"/>
      <c r="G568" s="385"/>
      <c r="H568" s="385"/>
      <c r="I568" s="386"/>
      <c r="J568" s="386"/>
      <c r="K568" s="386"/>
      <c r="N568" s="385"/>
      <c r="O568" s="385"/>
      <c r="P568" s="385"/>
      <c r="Q568" s="385"/>
      <c r="R568" s="385"/>
      <c r="S568" s="386"/>
      <c r="T568" s="386"/>
    </row>
    <row r="569" spans="4:20" ht="13">
      <c r="D569" s="385"/>
      <c r="E569" s="385"/>
      <c r="F569" s="385"/>
      <c r="G569" s="385"/>
      <c r="H569" s="385"/>
      <c r="I569" s="386"/>
      <c r="J569" s="386"/>
      <c r="K569" s="386"/>
      <c r="N569" s="385"/>
      <c r="O569" s="385"/>
      <c r="P569" s="385"/>
      <c r="Q569" s="385"/>
      <c r="R569" s="385"/>
      <c r="S569" s="386"/>
      <c r="T569" s="386"/>
    </row>
    <row r="570" spans="4:20" ht="13">
      <c r="D570" s="385"/>
      <c r="E570" s="385"/>
      <c r="F570" s="385"/>
      <c r="G570" s="385"/>
      <c r="H570" s="385"/>
      <c r="I570" s="386"/>
      <c r="J570" s="386"/>
      <c r="K570" s="386"/>
      <c r="N570" s="385"/>
      <c r="O570" s="385"/>
      <c r="P570" s="385"/>
      <c r="Q570" s="385"/>
      <c r="R570" s="385"/>
      <c r="S570" s="386"/>
      <c r="T570" s="386"/>
    </row>
    <row r="571" spans="4:20" ht="13">
      <c r="D571" s="385"/>
      <c r="E571" s="385"/>
      <c r="F571" s="385"/>
      <c r="G571" s="385"/>
      <c r="H571" s="385"/>
      <c r="I571" s="386"/>
      <c r="J571" s="386"/>
      <c r="K571" s="386"/>
      <c r="N571" s="385"/>
      <c r="O571" s="385"/>
      <c r="P571" s="385"/>
      <c r="Q571" s="385"/>
      <c r="R571" s="385"/>
      <c r="S571" s="386"/>
      <c r="T571" s="386"/>
    </row>
    <row r="572" spans="4:20" ht="13">
      <c r="D572" s="385"/>
      <c r="E572" s="385"/>
      <c r="F572" s="385"/>
      <c r="G572" s="385"/>
      <c r="H572" s="385"/>
      <c r="I572" s="386"/>
      <c r="J572" s="386"/>
      <c r="K572" s="386"/>
      <c r="N572" s="385"/>
      <c r="O572" s="385"/>
      <c r="P572" s="385"/>
      <c r="Q572" s="385"/>
      <c r="R572" s="385"/>
      <c r="S572" s="386"/>
      <c r="T572" s="386"/>
    </row>
    <row r="573" spans="4:20" ht="13">
      <c r="D573" s="385"/>
      <c r="E573" s="385"/>
      <c r="F573" s="385"/>
      <c r="G573" s="385"/>
      <c r="H573" s="385"/>
      <c r="I573" s="386"/>
      <c r="J573" s="386"/>
      <c r="K573" s="386"/>
      <c r="N573" s="385"/>
      <c r="O573" s="385"/>
      <c r="P573" s="385"/>
      <c r="Q573" s="385"/>
      <c r="R573" s="385"/>
      <c r="S573" s="386"/>
      <c r="T573" s="386"/>
    </row>
    <row r="574" spans="4:20" ht="13">
      <c r="D574" s="385"/>
      <c r="E574" s="385"/>
      <c r="F574" s="385"/>
      <c r="G574" s="385"/>
      <c r="H574" s="385"/>
      <c r="I574" s="386"/>
      <c r="J574" s="386"/>
      <c r="K574" s="386"/>
      <c r="N574" s="385"/>
      <c r="O574" s="385"/>
      <c r="P574" s="385"/>
      <c r="Q574" s="385"/>
      <c r="R574" s="385"/>
      <c r="S574" s="386"/>
      <c r="T574" s="386"/>
    </row>
    <row r="575" spans="4:20" ht="13">
      <c r="D575" s="385"/>
      <c r="E575" s="385"/>
      <c r="F575" s="385"/>
      <c r="G575" s="385"/>
      <c r="H575" s="385"/>
      <c r="I575" s="386"/>
      <c r="J575" s="386"/>
      <c r="K575" s="386"/>
      <c r="N575" s="385"/>
      <c r="O575" s="385"/>
      <c r="P575" s="385"/>
      <c r="Q575" s="385"/>
      <c r="R575" s="385"/>
      <c r="S575" s="386"/>
      <c r="T575" s="386"/>
    </row>
    <row r="576" spans="4:20" ht="13">
      <c r="D576" s="385"/>
      <c r="E576" s="385"/>
      <c r="F576" s="385"/>
      <c r="G576" s="385"/>
      <c r="H576" s="385"/>
      <c r="I576" s="386"/>
      <c r="J576" s="386"/>
      <c r="K576" s="386"/>
      <c r="N576" s="385"/>
      <c r="O576" s="385"/>
      <c r="P576" s="385"/>
      <c r="Q576" s="385"/>
      <c r="R576" s="385"/>
      <c r="S576" s="386"/>
      <c r="T576" s="386"/>
    </row>
    <row r="577" spans="4:20" ht="13">
      <c r="D577" s="385"/>
      <c r="E577" s="385"/>
      <c r="F577" s="385"/>
      <c r="G577" s="385"/>
      <c r="H577" s="385"/>
      <c r="I577" s="386"/>
      <c r="J577" s="386"/>
      <c r="K577" s="386"/>
      <c r="N577" s="385"/>
      <c r="O577" s="385"/>
      <c r="P577" s="385"/>
      <c r="Q577" s="385"/>
      <c r="R577" s="385"/>
      <c r="S577" s="386"/>
      <c r="T577" s="386"/>
    </row>
    <row r="578" spans="4:20" ht="13">
      <c r="D578" s="385"/>
      <c r="E578" s="385"/>
      <c r="F578" s="385"/>
      <c r="G578" s="385"/>
      <c r="H578" s="385"/>
      <c r="I578" s="386"/>
      <c r="J578" s="386"/>
      <c r="K578" s="386"/>
      <c r="N578" s="385"/>
      <c r="O578" s="385"/>
      <c r="P578" s="385"/>
      <c r="Q578" s="385"/>
      <c r="R578" s="385"/>
      <c r="S578" s="386"/>
      <c r="T578" s="386"/>
    </row>
    <row r="579" spans="4:20" ht="13">
      <c r="D579" s="385"/>
      <c r="E579" s="385"/>
      <c r="F579" s="385"/>
      <c r="G579" s="385"/>
      <c r="H579" s="385"/>
      <c r="I579" s="386"/>
      <c r="J579" s="386"/>
      <c r="K579" s="386"/>
      <c r="N579" s="385"/>
      <c r="O579" s="385"/>
      <c r="P579" s="385"/>
      <c r="Q579" s="385"/>
      <c r="R579" s="385"/>
      <c r="S579" s="386"/>
      <c r="T579" s="386"/>
    </row>
    <row r="580" spans="4:20" ht="13">
      <c r="D580" s="385"/>
      <c r="E580" s="385"/>
      <c r="F580" s="385"/>
      <c r="G580" s="385"/>
      <c r="H580" s="385"/>
      <c r="I580" s="386"/>
      <c r="J580" s="386"/>
      <c r="K580" s="386"/>
      <c r="N580" s="385"/>
      <c r="O580" s="385"/>
      <c r="P580" s="385"/>
      <c r="Q580" s="385"/>
      <c r="R580" s="385"/>
      <c r="S580" s="386"/>
      <c r="T580" s="386"/>
    </row>
    <row r="581" spans="4:20" ht="13">
      <c r="D581" s="385"/>
      <c r="E581" s="385"/>
      <c r="F581" s="385"/>
      <c r="G581" s="385"/>
      <c r="H581" s="385"/>
      <c r="I581" s="386"/>
      <c r="J581" s="386"/>
      <c r="K581" s="386"/>
      <c r="N581" s="385"/>
      <c r="O581" s="385"/>
      <c r="P581" s="385"/>
      <c r="Q581" s="385"/>
      <c r="R581" s="385"/>
      <c r="S581" s="386"/>
      <c r="T581" s="386"/>
    </row>
    <row r="582" spans="4:20" ht="13">
      <c r="D582" s="385"/>
      <c r="E582" s="385"/>
      <c r="F582" s="385"/>
      <c r="G582" s="385"/>
      <c r="H582" s="385"/>
      <c r="I582" s="386"/>
      <c r="J582" s="386"/>
      <c r="K582" s="386"/>
      <c r="N582" s="385"/>
      <c r="O582" s="385"/>
      <c r="P582" s="385"/>
      <c r="Q582" s="385"/>
      <c r="R582" s="385"/>
      <c r="S582" s="386"/>
      <c r="T582" s="386"/>
    </row>
    <row r="583" spans="4:20" ht="13">
      <c r="D583" s="385"/>
      <c r="E583" s="385"/>
      <c r="F583" s="385"/>
      <c r="G583" s="385"/>
      <c r="H583" s="385"/>
      <c r="I583" s="386"/>
      <c r="J583" s="386"/>
      <c r="K583" s="386"/>
      <c r="N583" s="385"/>
      <c r="O583" s="385"/>
      <c r="P583" s="385"/>
      <c r="Q583" s="385"/>
      <c r="R583" s="385"/>
      <c r="S583" s="386"/>
      <c r="T583" s="386"/>
    </row>
    <row r="584" spans="4:20" ht="13">
      <c r="D584" s="385"/>
      <c r="E584" s="385"/>
      <c r="F584" s="385"/>
      <c r="G584" s="385"/>
      <c r="H584" s="385"/>
      <c r="I584" s="386"/>
      <c r="J584" s="386"/>
      <c r="K584" s="386"/>
      <c r="N584" s="385"/>
      <c r="O584" s="385"/>
      <c r="P584" s="385"/>
      <c r="Q584" s="385"/>
      <c r="R584" s="385"/>
      <c r="S584" s="386"/>
      <c r="T584" s="386"/>
    </row>
    <row r="585" spans="4:20" ht="13">
      <c r="D585" s="385"/>
      <c r="E585" s="385"/>
      <c r="F585" s="385"/>
      <c r="G585" s="385"/>
      <c r="H585" s="385"/>
      <c r="I585" s="386"/>
      <c r="J585" s="386"/>
      <c r="K585" s="386"/>
      <c r="N585" s="385"/>
      <c r="O585" s="385"/>
      <c r="P585" s="385"/>
      <c r="Q585" s="385"/>
      <c r="R585" s="385"/>
      <c r="S585" s="386"/>
      <c r="T585" s="386"/>
    </row>
    <row r="586" spans="4:20" ht="13">
      <c r="D586" s="385"/>
      <c r="E586" s="385"/>
      <c r="F586" s="385"/>
      <c r="G586" s="385"/>
      <c r="H586" s="385"/>
      <c r="I586" s="386"/>
      <c r="J586" s="386"/>
      <c r="K586" s="386"/>
      <c r="N586" s="385"/>
      <c r="O586" s="385"/>
      <c r="P586" s="385"/>
      <c r="Q586" s="385"/>
      <c r="R586" s="385"/>
      <c r="S586" s="386"/>
      <c r="T586" s="386"/>
    </row>
    <row r="587" spans="4:20" ht="13">
      <c r="D587" s="385"/>
      <c r="E587" s="385"/>
      <c r="F587" s="385"/>
      <c r="G587" s="385"/>
      <c r="H587" s="385"/>
      <c r="I587" s="386"/>
      <c r="J587" s="386"/>
      <c r="K587" s="386"/>
      <c r="N587" s="385"/>
      <c r="O587" s="385"/>
      <c r="P587" s="385"/>
      <c r="Q587" s="385"/>
      <c r="R587" s="385"/>
      <c r="S587" s="386"/>
      <c r="T587" s="386"/>
    </row>
    <row r="588" spans="4:20" ht="13">
      <c r="D588" s="385"/>
      <c r="E588" s="385"/>
      <c r="F588" s="385"/>
      <c r="G588" s="385"/>
      <c r="H588" s="385"/>
      <c r="I588" s="386"/>
      <c r="J588" s="386"/>
      <c r="K588" s="386"/>
      <c r="N588" s="385"/>
      <c r="O588" s="385"/>
      <c r="P588" s="385"/>
      <c r="Q588" s="385"/>
      <c r="R588" s="385"/>
      <c r="S588" s="386"/>
      <c r="T588" s="386"/>
    </row>
    <row r="589" spans="4:20" ht="13">
      <c r="D589" s="385"/>
      <c r="E589" s="385"/>
      <c r="F589" s="385"/>
      <c r="G589" s="385"/>
      <c r="H589" s="385"/>
      <c r="I589" s="386"/>
      <c r="J589" s="386"/>
      <c r="K589" s="386"/>
      <c r="N589" s="385"/>
      <c r="O589" s="385"/>
      <c r="P589" s="385"/>
      <c r="Q589" s="385"/>
      <c r="R589" s="385"/>
      <c r="S589" s="386"/>
      <c r="T589" s="386"/>
    </row>
    <row r="590" spans="4:20" ht="13">
      <c r="D590" s="385"/>
      <c r="E590" s="385"/>
      <c r="F590" s="385"/>
      <c r="G590" s="385"/>
      <c r="H590" s="385"/>
      <c r="I590" s="386"/>
      <c r="J590" s="386"/>
      <c r="K590" s="386"/>
      <c r="N590" s="385"/>
      <c r="O590" s="385"/>
      <c r="P590" s="385"/>
      <c r="Q590" s="385"/>
      <c r="R590" s="385"/>
      <c r="S590" s="386"/>
      <c r="T590" s="386"/>
    </row>
    <row r="591" spans="4:20" ht="13">
      <c r="D591" s="385"/>
      <c r="E591" s="385"/>
      <c r="F591" s="385"/>
      <c r="G591" s="385"/>
      <c r="H591" s="385"/>
      <c r="I591" s="386"/>
      <c r="J591" s="386"/>
      <c r="K591" s="386"/>
      <c r="N591" s="385"/>
      <c r="O591" s="385"/>
      <c r="P591" s="385"/>
      <c r="Q591" s="385"/>
      <c r="R591" s="385"/>
      <c r="S591" s="386"/>
      <c r="T591" s="386"/>
    </row>
    <row r="592" spans="4:20" ht="13">
      <c r="D592" s="385"/>
      <c r="E592" s="385"/>
      <c r="F592" s="385"/>
      <c r="G592" s="385"/>
      <c r="H592" s="385"/>
      <c r="I592" s="386"/>
      <c r="J592" s="386"/>
      <c r="K592" s="386"/>
      <c r="N592" s="385"/>
      <c r="O592" s="385"/>
      <c r="P592" s="385"/>
      <c r="Q592" s="385"/>
      <c r="R592" s="385"/>
      <c r="S592" s="386"/>
      <c r="T592" s="386"/>
    </row>
    <row r="593" spans="4:20" ht="13">
      <c r="D593" s="385"/>
      <c r="E593" s="385"/>
      <c r="F593" s="385"/>
      <c r="G593" s="385"/>
      <c r="H593" s="385"/>
      <c r="I593" s="386"/>
      <c r="J593" s="386"/>
      <c r="K593" s="386"/>
      <c r="N593" s="385"/>
      <c r="O593" s="385"/>
      <c r="P593" s="385"/>
      <c r="Q593" s="385"/>
      <c r="R593" s="385"/>
      <c r="S593" s="386"/>
      <c r="T593" s="386"/>
    </row>
    <row r="594" spans="4:20" ht="13">
      <c r="D594" s="385"/>
      <c r="E594" s="385"/>
      <c r="F594" s="385"/>
      <c r="G594" s="385"/>
      <c r="H594" s="385"/>
      <c r="I594" s="386"/>
      <c r="J594" s="386"/>
      <c r="K594" s="386"/>
      <c r="N594" s="385"/>
      <c r="O594" s="385"/>
      <c r="P594" s="385"/>
      <c r="Q594" s="385"/>
      <c r="R594" s="385"/>
      <c r="S594" s="386"/>
      <c r="T594" s="386"/>
    </row>
    <row r="595" spans="4:20" ht="13">
      <c r="D595" s="385"/>
      <c r="E595" s="385"/>
      <c r="F595" s="385"/>
      <c r="G595" s="385"/>
      <c r="H595" s="385"/>
      <c r="I595" s="386"/>
      <c r="J595" s="386"/>
      <c r="K595" s="386"/>
      <c r="N595" s="385"/>
      <c r="O595" s="385"/>
      <c r="P595" s="385"/>
      <c r="Q595" s="385"/>
      <c r="R595" s="385"/>
      <c r="S595" s="386"/>
      <c r="T595" s="386"/>
    </row>
    <row r="596" spans="4:20" ht="13">
      <c r="D596" s="385"/>
      <c r="E596" s="385"/>
      <c r="F596" s="385"/>
      <c r="G596" s="385"/>
      <c r="H596" s="385"/>
      <c r="I596" s="386"/>
      <c r="J596" s="386"/>
      <c r="K596" s="386"/>
      <c r="N596" s="385"/>
      <c r="O596" s="385"/>
      <c r="P596" s="385"/>
      <c r="Q596" s="385"/>
      <c r="R596" s="385"/>
      <c r="S596" s="386"/>
      <c r="T596" s="386"/>
    </row>
    <row r="597" spans="4:20" ht="13">
      <c r="D597" s="385"/>
      <c r="E597" s="385"/>
      <c r="F597" s="385"/>
      <c r="G597" s="385"/>
      <c r="H597" s="385"/>
      <c r="I597" s="386"/>
      <c r="J597" s="386"/>
      <c r="K597" s="386"/>
      <c r="N597" s="385"/>
      <c r="O597" s="385"/>
      <c r="P597" s="385"/>
      <c r="Q597" s="385"/>
      <c r="R597" s="385"/>
      <c r="S597" s="386"/>
      <c r="T597" s="386"/>
    </row>
    <row r="598" spans="4:20" ht="13">
      <c r="D598" s="385"/>
      <c r="E598" s="385"/>
      <c r="F598" s="385"/>
      <c r="G598" s="385"/>
      <c r="H598" s="385"/>
      <c r="I598" s="386"/>
      <c r="J598" s="386"/>
      <c r="K598" s="386"/>
      <c r="N598" s="385"/>
      <c r="O598" s="385"/>
      <c r="P598" s="385"/>
      <c r="Q598" s="385"/>
      <c r="R598" s="385"/>
      <c r="S598" s="386"/>
      <c r="T598" s="386"/>
    </row>
    <row r="599" spans="4:20" ht="13">
      <c r="D599" s="385"/>
      <c r="E599" s="385"/>
      <c r="F599" s="385"/>
      <c r="G599" s="385"/>
      <c r="H599" s="385"/>
      <c r="I599" s="386"/>
      <c r="J599" s="386"/>
      <c r="K599" s="386"/>
      <c r="N599" s="385"/>
      <c r="O599" s="385"/>
      <c r="P599" s="385"/>
      <c r="Q599" s="385"/>
      <c r="R599" s="385"/>
      <c r="S599" s="386"/>
      <c r="T599" s="386"/>
    </row>
    <row r="600" spans="4:20" ht="13">
      <c r="D600" s="385"/>
      <c r="E600" s="385"/>
      <c r="F600" s="385"/>
      <c r="G600" s="385"/>
      <c r="H600" s="385"/>
      <c r="I600" s="386"/>
      <c r="J600" s="386"/>
      <c r="K600" s="386"/>
      <c r="N600" s="385"/>
      <c r="O600" s="385"/>
      <c r="P600" s="385"/>
      <c r="Q600" s="385"/>
      <c r="R600" s="385"/>
      <c r="S600" s="386"/>
      <c r="T600" s="386"/>
    </row>
    <row r="601" spans="4:20" ht="13">
      <c r="D601" s="385"/>
      <c r="E601" s="385"/>
      <c r="F601" s="385"/>
      <c r="G601" s="385"/>
      <c r="H601" s="385"/>
      <c r="I601" s="386"/>
      <c r="J601" s="386"/>
      <c r="K601" s="386"/>
      <c r="N601" s="385"/>
      <c r="O601" s="385"/>
      <c r="P601" s="385"/>
      <c r="Q601" s="385"/>
      <c r="R601" s="385"/>
      <c r="S601" s="386"/>
      <c r="T601" s="386"/>
    </row>
    <row r="602" spans="4:20" ht="13">
      <c r="D602" s="385"/>
      <c r="E602" s="385"/>
      <c r="F602" s="385"/>
      <c r="G602" s="385"/>
      <c r="H602" s="385"/>
      <c r="I602" s="386"/>
      <c r="J602" s="386"/>
      <c r="K602" s="386"/>
      <c r="N602" s="385"/>
      <c r="O602" s="385"/>
      <c r="P602" s="385"/>
      <c r="Q602" s="385"/>
      <c r="R602" s="385"/>
      <c r="S602" s="386"/>
      <c r="T602" s="386"/>
    </row>
    <row r="603" spans="4:20" ht="13">
      <c r="D603" s="385"/>
      <c r="E603" s="385"/>
      <c r="F603" s="385"/>
      <c r="G603" s="385"/>
      <c r="H603" s="385"/>
      <c r="I603" s="386"/>
      <c r="J603" s="386"/>
      <c r="K603" s="386"/>
      <c r="N603" s="385"/>
      <c r="O603" s="385"/>
      <c r="P603" s="385"/>
      <c r="Q603" s="385"/>
      <c r="R603" s="385"/>
      <c r="S603" s="386"/>
      <c r="T603" s="386"/>
    </row>
    <row r="604" spans="4:20" ht="13">
      <c r="D604" s="385"/>
      <c r="E604" s="385"/>
      <c r="F604" s="385"/>
      <c r="G604" s="385"/>
      <c r="H604" s="385"/>
      <c r="I604" s="386"/>
      <c r="J604" s="386"/>
      <c r="K604" s="386"/>
      <c r="N604" s="385"/>
      <c r="O604" s="385"/>
      <c r="P604" s="385"/>
      <c r="Q604" s="385"/>
      <c r="R604" s="385"/>
      <c r="S604" s="386"/>
      <c r="T604" s="386"/>
    </row>
    <row r="605" spans="4:20" ht="13">
      <c r="D605" s="385"/>
      <c r="E605" s="385"/>
      <c r="F605" s="385"/>
      <c r="G605" s="385"/>
      <c r="H605" s="385"/>
      <c r="I605" s="386"/>
      <c r="J605" s="386"/>
      <c r="K605" s="386"/>
      <c r="N605" s="385"/>
      <c r="O605" s="385"/>
      <c r="P605" s="385"/>
      <c r="Q605" s="385"/>
      <c r="R605" s="385"/>
      <c r="S605" s="386"/>
      <c r="T605" s="386"/>
    </row>
    <row r="606" spans="4:20" ht="13">
      <c r="D606" s="385"/>
      <c r="E606" s="385"/>
      <c r="F606" s="385"/>
      <c r="G606" s="385"/>
      <c r="H606" s="385"/>
      <c r="I606" s="386"/>
      <c r="J606" s="386"/>
      <c r="K606" s="386"/>
      <c r="N606" s="385"/>
      <c r="O606" s="385"/>
      <c r="P606" s="385"/>
      <c r="Q606" s="385"/>
      <c r="R606" s="385"/>
      <c r="S606" s="386"/>
      <c r="T606" s="386"/>
    </row>
    <row r="607" spans="4:20" ht="13">
      <c r="D607" s="385"/>
      <c r="E607" s="385"/>
      <c r="F607" s="385"/>
      <c r="G607" s="385"/>
      <c r="H607" s="385"/>
      <c r="I607" s="386"/>
      <c r="J607" s="386"/>
      <c r="K607" s="386"/>
      <c r="N607" s="385"/>
      <c r="O607" s="385"/>
      <c r="P607" s="385"/>
      <c r="Q607" s="385"/>
      <c r="R607" s="385"/>
      <c r="S607" s="386"/>
      <c r="T607" s="386"/>
    </row>
    <row r="608" spans="4:20" ht="13">
      <c r="D608" s="385"/>
      <c r="E608" s="385"/>
      <c r="F608" s="385"/>
      <c r="G608" s="385"/>
      <c r="H608" s="385"/>
      <c r="I608" s="386"/>
      <c r="J608" s="386"/>
      <c r="K608" s="386"/>
      <c r="N608" s="385"/>
      <c r="O608" s="385"/>
      <c r="P608" s="385"/>
      <c r="Q608" s="385"/>
      <c r="R608" s="385"/>
      <c r="S608" s="386"/>
      <c r="T608" s="386"/>
    </row>
    <row r="609" spans="4:20" ht="13">
      <c r="D609" s="385"/>
      <c r="E609" s="385"/>
      <c r="F609" s="385"/>
      <c r="G609" s="385"/>
      <c r="H609" s="385"/>
      <c r="I609" s="386"/>
      <c r="J609" s="386"/>
      <c r="K609" s="386"/>
      <c r="N609" s="385"/>
      <c r="O609" s="385"/>
      <c r="P609" s="385"/>
      <c r="Q609" s="385"/>
      <c r="R609" s="385"/>
      <c r="S609" s="386"/>
      <c r="T609" s="386"/>
    </row>
    <row r="610" spans="4:20" ht="13">
      <c r="D610" s="385"/>
      <c r="E610" s="385"/>
      <c r="F610" s="385"/>
      <c r="G610" s="385"/>
      <c r="H610" s="385"/>
      <c r="I610" s="386"/>
      <c r="J610" s="386"/>
      <c r="K610" s="386"/>
      <c r="N610" s="385"/>
      <c r="O610" s="385"/>
      <c r="P610" s="385"/>
      <c r="Q610" s="385"/>
      <c r="R610" s="385"/>
      <c r="S610" s="386"/>
      <c r="T610" s="386"/>
    </row>
    <row r="611" spans="4:20" ht="13">
      <c r="D611" s="385"/>
      <c r="E611" s="385"/>
      <c r="F611" s="385"/>
      <c r="G611" s="385"/>
      <c r="H611" s="385"/>
      <c r="I611" s="386"/>
      <c r="J611" s="386"/>
      <c r="K611" s="386"/>
      <c r="N611" s="385"/>
      <c r="O611" s="385"/>
      <c r="P611" s="385"/>
      <c r="Q611" s="385"/>
      <c r="R611" s="385"/>
      <c r="S611" s="386"/>
      <c r="T611" s="386"/>
    </row>
    <row r="612" spans="4:20" ht="13">
      <c r="D612" s="385"/>
      <c r="E612" s="385"/>
      <c r="F612" s="385"/>
      <c r="G612" s="385"/>
      <c r="H612" s="385"/>
      <c r="I612" s="386"/>
      <c r="J612" s="386"/>
      <c r="K612" s="386"/>
      <c r="N612" s="385"/>
      <c r="O612" s="385"/>
      <c r="P612" s="385"/>
      <c r="Q612" s="385"/>
      <c r="R612" s="385"/>
      <c r="S612" s="386"/>
      <c r="T612" s="386"/>
    </row>
    <row r="613" spans="4:20" ht="13">
      <c r="D613" s="385"/>
      <c r="E613" s="385"/>
      <c r="F613" s="385"/>
      <c r="G613" s="385"/>
      <c r="H613" s="385"/>
      <c r="I613" s="386"/>
      <c r="J613" s="386"/>
      <c r="K613" s="386"/>
      <c r="N613" s="385"/>
      <c r="O613" s="385"/>
      <c r="P613" s="385"/>
      <c r="Q613" s="385"/>
      <c r="R613" s="385"/>
      <c r="S613" s="386"/>
      <c r="T613" s="386"/>
    </row>
    <row r="614" spans="4:20" ht="13">
      <c r="D614" s="385"/>
      <c r="E614" s="385"/>
      <c r="F614" s="385"/>
      <c r="G614" s="385"/>
      <c r="H614" s="385"/>
      <c r="I614" s="386"/>
      <c r="J614" s="386"/>
      <c r="K614" s="386"/>
      <c r="N614" s="385"/>
      <c r="O614" s="385"/>
      <c r="P614" s="385"/>
      <c r="Q614" s="385"/>
      <c r="R614" s="385"/>
      <c r="S614" s="386"/>
      <c r="T614" s="386"/>
    </row>
    <row r="615" spans="4:20" ht="13">
      <c r="D615" s="385"/>
      <c r="E615" s="385"/>
      <c r="F615" s="385"/>
      <c r="G615" s="385"/>
      <c r="H615" s="385"/>
      <c r="I615" s="386"/>
      <c r="J615" s="386"/>
      <c r="K615" s="386"/>
      <c r="N615" s="385"/>
      <c r="O615" s="385"/>
      <c r="P615" s="385"/>
      <c r="Q615" s="385"/>
      <c r="R615" s="385"/>
      <c r="S615" s="386"/>
      <c r="T615" s="386"/>
    </row>
    <row r="616" spans="4:20" ht="13">
      <c r="D616" s="385"/>
      <c r="E616" s="385"/>
      <c r="F616" s="385"/>
      <c r="G616" s="385"/>
      <c r="H616" s="385"/>
      <c r="I616" s="386"/>
      <c r="J616" s="386"/>
      <c r="K616" s="386"/>
      <c r="N616" s="385"/>
      <c r="O616" s="385"/>
      <c r="P616" s="385"/>
      <c r="Q616" s="385"/>
      <c r="R616" s="385"/>
      <c r="S616" s="386"/>
      <c r="T616" s="386"/>
    </row>
    <row r="617" spans="4:20" ht="13">
      <c r="D617" s="385"/>
      <c r="E617" s="385"/>
      <c r="F617" s="385"/>
      <c r="G617" s="385"/>
      <c r="H617" s="385"/>
      <c r="I617" s="386"/>
      <c r="J617" s="386"/>
      <c r="K617" s="386"/>
      <c r="N617" s="385"/>
      <c r="O617" s="385"/>
      <c r="P617" s="385"/>
      <c r="Q617" s="385"/>
      <c r="R617" s="385"/>
      <c r="S617" s="386"/>
      <c r="T617" s="386"/>
    </row>
    <row r="618" spans="4:20" ht="13">
      <c r="D618" s="385"/>
      <c r="E618" s="385"/>
      <c r="F618" s="385"/>
      <c r="G618" s="385"/>
      <c r="H618" s="385"/>
      <c r="I618" s="386"/>
      <c r="J618" s="386"/>
      <c r="K618" s="386"/>
      <c r="N618" s="385"/>
      <c r="O618" s="385"/>
      <c r="P618" s="385"/>
      <c r="Q618" s="385"/>
      <c r="R618" s="385"/>
      <c r="S618" s="386"/>
      <c r="T618" s="386"/>
    </row>
    <row r="619" spans="4:20" ht="13">
      <c r="D619" s="385"/>
      <c r="E619" s="385"/>
      <c r="F619" s="385"/>
      <c r="G619" s="385"/>
      <c r="H619" s="385"/>
      <c r="I619" s="386"/>
      <c r="J619" s="386"/>
      <c r="K619" s="386"/>
      <c r="N619" s="385"/>
      <c r="O619" s="385"/>
      <c r="P619" s="385"/>
      <c r="Q619" s="385"/>
      <c r="R619" s="385"/>
      <c r="S619" s="386"/>
      <c r="T619" s="386"/>
    </row>
    <row r="620" spans="4:20" ht="13">
      <c r="D620" s="385"/>
      <c r="E620" s="385"/>
      <c r="F620" s="385"/>
      <c r="G620" s="385"/>
      <c r="H620" s="385"/>
      <c r="I620" s="386"/>
      <c r="J620" s="386"/>
      <c r="K620" s="386"/>
      <c r="N620" s="385"/>
      <c r="O620" s="385"/>
      <c r="P620" s="385"/>
      <c r="Q620" s="385"/>
      <c r="R620" s="385"/>
      <c r="S620" s="386"/>
      <c r="T620" s="386"/>
    </row>
    <row r="621" spans="4:20" ht="13">
      <c r="D621" s="385"/>
      <c r="E621" s="385"/>
      <c r="F621" s="385"/>
      <c r="G621" s="385"/>
      <c r="H621" s="385"/>
      <c r="I621" s="386"/>
      <c r="J621" s="386"/>
      <c r="K621" s="386"/>
      <c r="N621" s="385"/>
      <c r="O621" s="385"/>
      <c r="P621" s="385"/>
      <c r="Q621" s="385"/>
      <c r="R621" s="385"/>
      <c r="S621" s="386"/>
      <c r="T621" s="386"/>
    </row>
    <row r="622" spans="4:20" ht="13">
      <c r="D622" s="385"/>
      <c r="E622" s="385"/>
      <c r="F622" s="385"/>
      <c r="G622" s="385"/>
      <c r="H622" s="385"/>
      <c r="I622" s="386"/>
      <c r="J622" s="386"/>
      <c r="K622" s="386"/>
      <c r="N622" s="385"/>
      <c r="O622" s="385"/>
      <c r="P622" s="385"/>
      <c r="Q622" s="385"/>
      <c r="R622" s="385"/>
      <c r="S622" s="386"/>
      <c r="T622" s="386"/>
    </row>
    <row r="623" spans="4:20" ht="13">
      <c r="D623" s="385"/>
      <c r="E623" s="385"/>
      <c r="F623" s="385"/>
      <c r="G623" s="385"/>
      <c r="H623" s="385"/>
      <c r="I623" s="386"/>
      <c r="J623" s="386"/>
      <c r="K623" s="386"/>
      <c r="N623" s="385"/>
      <c r="O623" s="385"/>
      <c r="P623" s="385"/>
      <c r="Q623" s="385"/>
      <c r="R623" s="385"/>
      <c r="S623" s="386"/>
      <c r="T623" s="386"/>
    </row>
    <row r="624" spans="4:20" ht="13">
      <c r="D624" s="385"/>
      <c r="E624" s="385"/>
      <c r="F624" s="385"/>
      <c r="G624" s="385"/>
      <c r="H624" s="385"/>
      <c r="I624" s="386"/>
      <c r="J624" s="386"/>
      <c r="K624" s="386"/>
      <c r="N624" s="385"/>
      <c r="O624" s="385"/>
      <c r="P624" s="385"/>
      <c r="Q624" s="385"/>
      <c r="R624" s="385"/>
      <c r="S624" s="386"/>
      <c r="T624" s="386"/>
    </row>
    <row r="625" spans="4:20" ht="13">
      <c r="D625" s="385"/>
      <c r="E625" s="385"/>
      <c r="F625" s="385"/>
      <c r="G625" s="385"/>
      <c r="H625" s="385"/>
      <c r="I625" s="386"/>
      <c r="J625" s="386"/>
      <c r="K625" s="386"/>
      <c r="N625" s="385"/>
      <c r="O625" s="385"/>
      <c r="P625" s="385"/>
      <c r="Q625" s="385"/>
      <c r="R625" s="385"/>
      <c r="S625" s="386"/>
      <c r="T625" s="386"/>
    </row>
    <row r="626" spans="4:20" ht="13">
      <c r="D626" s="385"/>
      <c r="E626" s="385"/>
      <c r="F626" s="385"/>
      <c r="G626" s="385"/>
      <c r="H626" s="385"/>
      <c r="I626" s="386"/>
      <c r="J626" s="386"/>
      <c r="K626" s="386"/>
      <c r="N626" s="385"/>
      <c r="O626" s="385"/>
      <c r="P626" s="385"/>
      <c r="Q626" s="385"/>
      <c r="R626" s="385"/>
      <c r="S626" s="386"/>
      <c r="T626" s="386"/>
    </row>
    <row r="627" spans="4:20" ht="13">
      <c r="D627" s="385"/>
      <c r="E627" s="385"/>
      <c r="F627" s="385"/>
      <c r="G627" s="385"/>
      <c r="H627" s="385"/>
      <c r="I627" s="386"/>
      <c r="J627" s="386"/>
      <c r="K627" s="386"/>
      <c r="N627" s="385"/>
      <c r="O627" s="385"/>
      <c r="P627" s="385"/>
      <c r="Q627" s="385"/>
      <c r="R627" s="385"/>
      <c r="S627" s="386"/>
      <c r="T627" s="386"/>
    </row>
    <row r="628" spans="4:20" ht="13">
      <c r="D628" s="385"/>
      <c r="E628" s="385"/>
      <c r="F628" s="385"/>
      <c r="G628" s="385"/>
      <c r="H628" s="385"/>
      <c r="I628" s="386"/>
      <c r="J628" s="386"/>
      <c r="K628" s="386"/>
      <c r="N628" s="385"/>
      <c r="O628" s="385"/>
      <c r="P628" s="385"/>
      <c r="Q628" s="385"/>
      <c r="R628" s="385"/>
      <c r="S628" s="386"/>
      <c r="T628" s="386"/>
    </row>
    <row r="629" spans="4:20" ht="13">
      <c r="D629" s="385"/>
      <c r="E629" s="385"/>
      <c r="F629" s="385"/>
      <c r="G629" s="385"/>
      <c r="H629" s="385"/>
      <c r="I629" s="386"/>
      <c r="J629" s="386"/>
      <c r="K629" s="386"/>
      <c r="N629" s="385"/>
      <c r="O629" s="385"/>
      <c r="P629" s="385"/>
      <c r="Q629" s="385"/>
      <c r="R629" s="385"/>
      <c r="S629" s="386"/>
      <c r="T629" s="386"/>
    </row>
    <row r="630" spans="4:20" ht="13">
      <c r="D630" s="385"/>
      <c r="E630" s="385"/>
      <c r="F630" s="385"/>
      <c r="G630" s="385"/>
      <c r="H630" s="385"/>
      <c r="I630" s="386"/>
      <c r="J630" s="386"/>
      <c r="K630" s="386"/>
      <c r="N630" s="385"/>
      <c r="O630" s="385"/>
      <c r="P630" s="385"/>
      <c r="Q630" s="385"/>
      <c r="R630" s="385"/>
      <c r="S630" s="386"/>
      <c r="T630" s="386"/>
    </row>
    <row r="631" spans="4:20" ht="13">
      <c r="D631" s="385"/>
      <c r="E631" s="385"/>
      <c r="F631" s="385"/>
      <c r="G631" s="385"/>
      <c r="H631" s="385"/>
      <c r="I631" s="386"/>
      <c r="J631" s="386"/>
      <c r="K631" s="386"/>
      <c r="N631" s="385"/>
      <c r="O631" s="385"/>
      <c r="P631" s="385"/>
      <c r="Q631" s="385"/>
      <c r="R631" s="385"/>
      <c r="S631" s="386"/>
      <c r="T631" s="386"/>
    </row>
    <row r="632" spans="4:20" ht="13">
      <c r="D632" s="385"/>
      <c r="E632" s="385"/>
      <c r="F632" s="385"/>
      <c r="G632" s="385"/>
      <c r="H632" s="385"/>
      <c r="I632" s="386"/>
      <c r="J632" s="386"/>
      <c r="K632" s="386"/>
      <c r="N632" s="385"/>
      <c r="O632" s="385"/>
      <c r="P632" s="385"/>
      <c r="Q632" s="385"/>
      <c r="R632" s="385"/>
      <c r="S632" s="386"/>
      <c r="T632" s="386"/>
    </row>
    <row r="633" spans="4:20" ht="13">
      <c r="D633" s="385"/>
      <c r="E633" s="385"/>
      <c r="F633" s="385"/>
      <c r="G633" s="385"/>
      <c r="H633" s="385"/>
      <c r="I633" s="386"/>
      <c r="J633" s="386"/>
      <c r="K633" s="386"/>
      <c r="N633" s="385"/>
      <c r="O633" s="385"/>
      <c r="P633" s="385"/>
      <c r="Q633" s="385"/>
      <c r="R633" s="385"/>
      <c r="S633" s="386"/>
      <c r="T633" s="386"/>
    </row>
    <row r="634" spans="4:20" ht="13">
      <c r="D634" s="385"/>
      <c r="E634" s="385"/>
      <c r="F634" s="385"/>
      <c r="G634" s="385"/>
      <c r="H634" s="385"/>
      <c r="I634" s="386"/>
      <c r="J634" s="386"/>
      <c r="K634" s="386"/>
      <c r="N634" s="385"/>
      <c r="O634" s="385"/>
      <c r="P634" s="385"/>
      <c r="Q634" s="385"/>
      <c r="R634" s="385"/>
      <c r="S634" s="386"/>
      <c r="T634" s="386"/>
    </row>
    <row r="635" spans="4:20" ht="13">
      <c r="D635" s="385"/>
      <c r="E635" s="385"/>
      <c r="F635" s="385"/>
      <c r="G635" s="385"/>
      <c r="H635" s="385"/>
      <c r="I635" s="386"/>
      <c r="J635" s="386"/>
      <c r="K635" s="386"/>
      <c r="N635" s="385"/>
      <c r="O635" s="385"/>
      <c r="P635" s="385"/>
      <c r="Q635" s="385"/>
      <c r="R635" s="385"/>
      <c r="S635" s="386"/>
      <c r="T635" s="386"/>
    </row>
    <row r="636" spans="4:20" ht="13">
      <c r="D636" s="385"/>
      <c r="E636" s="385"/>
      <c r="F636" s="385"/>
      <c r="G636" s="385"/>
      <c r="H636" s="385"/>
      <c r="I636" s="386"/>
      <c r="J636" s="386"/>
      <c r="K636" s="386"/>
      <c r="N636" s="385"/>
      <c r="O636" s="385"/>
      <c r="P636" s="385"/>
      <c r="Q636" s="385"/>
      <c r="R636" s="385"/>
      <c r="S636" s="386"/>
      <c r="T636" s="386"/>
    </row>
    <row r="637" spans="4:20" ht="13">
      <c r="D637" s="385"/>
      <c r="E637" s="385"/>
      <c r="F637" s="385"/>
      <c r="G637" s="385"/>
      <c r="H637" s="385"/>
      <c r="I637" s="386"/>
      <c r="J637" s="386"/>
      <c r="K637" s="386"/>
      <c r="N637" s="385"/>
      <c r="O637" s="385"/>
      <c r="P637" s="385"/>
      <c r="Q637" s="385"/>
      <c r="R637" s="385"/>
      <c r="S637" s="386"/>
      <c r="T637" s="386"/>
    </row>
    <row r="638" spans="4:20" ht="13">
      <c r="D638" s="385"/>
      <c r="E638" s="385"/>
      <c r="F638" s="385"/>
      <c r="G638" s="385"/>
      <c r="H638" s="385"/>
      <c r="I638" s="386"/>
      <c r="J638" s="386"/>
      <c r="K638" s="386"/>
      <c r="N638" s="385"/>
      <c r="O638" s="385"/>
      <c r="P638" s="385"/>
      <c r="Q638" s="385"/>
      <c r="R638" s="385"/>
      <c r="S638" s="386"/>
      <c r="T638" s="386"/>
    </row>
    <row r="639" spans="4:20" ht="13">
      <c r="D639" s="385"/>
      <c r="E639" s="385"/>
      <c r="F639" s="385"/>
      <c r="G639" s="385"/>
      <c r="H639" s="385"/>
      <c r="I639" s="386"/>
      <c r="J639" s="386"/>
      <c r="K639" s="386"/>
      <c r="N639" s="385"/>
      <c r="O639" s="385"/>
      <c r="P639" s="385"/>
      <c r="Q639" s="385"/>
      <c r="R639" s="385"/>
      <c r="S639" s="386"/>
      <c r="T639" s="386"/>
    </row>
    <row r="640" spans="4:20" ht="13">
      <c r="D640" s="385"/>
      <c r="E640" s="385"/>
      <c r="F640" s="385"/>
      <c r="G640" s="385"/>
      <c r="H640" s="385"/>
      <c r="I640" s="386"/>
      <c r="J640" s="386"/>
      <c r="K640" s="386"/>
      <c r="N640" s="385"/>
      <c r="O640" s="385"/>
      <c r="P640" s="385"/>
      <c r="Q640" s="385"/>
      <c r="R640" s="385"/>
      <c r="S640" s="386"/>
      <c r="T640" s="386"/>
    </row>
    <row r="641" spans="4:20" ht="13">
      <c r="D641" s="385"/>
      <c r="E641" s="385"/>
      <c r="F641" s="385"/>
      <c r="G641" s="385"/>
      <c r="H641" s="385"/>
      <c r="I641" s="386"/>
      <c r="J641" s="386"/>
      <c r="K641" s="386"/>
      <c r="N641" s="385"/>
      <c r="O641" s="385"/>
      <c r="P641" s="385"/>
      <c r="Q641" s="385"/>
      <c r="R641" s="385"/>
      <c r="S641" s="386"/>
      <c r="T641" s="386"/>
    </row>
    <row r="642" spans="4:20" ht="13">
      <c r="D642" s="385"/>
      <c r="E642" s="385"/>
      <c r="F642" s="385"/>
      <c r="G642" s="385"/>
      <c r="H642" s="385"/>
      <c r="I642" s="386"/>
      <c r="J642" s="386"/>
      <c r="K642" s="386"/>
      <c r="N642" s="385"/>
      <c r="O642" s="385"/>
      <c r="P642" s="385"/>
      <c r="Q642" s="385"/>
      <c r="R642" s="385"/>
      <c r="S642" s="386"/>
      <c r="T642" s="386"/>
    </row>
    <row r="643" spans="4:20" ht="13">
      <c r="D643" s="385"/>
      <c r="E643" s="385"/>
      <c r="F643" s="385"/>
      <c r="G643" s="385"/>
      <c r="H643" s="385"/>
      <c r="I643" s="386"/>
      <c r="J643" s="386"/>
      <c r="K643" s="386"/>
      <c r="N643" s="385"/>
      <c r="O643" s="385"/>
      <c r="P643" s="385"/>
      <c r="Q643" s="385"/>
      <c r="R643" s="385"/>
      <c r="S643" s="386"/>
      <c r="T643" s="386"/>
    </row>
    <row r="644" spans="4:20" ht="13">
      <c r="D644" s="385"/>
      <c r="E644" s="385"/>
      <c r="F644" s="385"/>
      <c r="G644" s="385"/>
      <c r="H644" s="385"/>
      <c r="I644" s="386"/>
      <c r="J644" s="386"/>
      <c r="K644" s="386"/>
      <c r="N644" s="385"/>
      <c r="O644" s="385"/>
      <c r="P644" s="385"/>
      <c r="Q644" s="385"/>
      <c r="R644" s="385"/>
      <c r="S644" s="386"/>
      <c r="T644" s="386"/>
    </row>
    <row r="645" spans="4:20" ht="13">
      <c r="D645" s="385"/>
      <c r="E645" s="385"/>
      <c r="F645" s="385"/>
      <c r="G645" s="385"/>
      <c r="H645" s="385"/>
      <c r="I645" s="386"/>
      <c r="J645" s="386"/>
      <c r="K645" s="386"/>
      <c r="N645" s="385"/>
      <c r="O645" s="385"/>
      <c r="P645" s="385"/>
      <c r="Q645" s="385"/>
      <c r="R645" s="385"/>
      <c r="S645" s="386"/>
      <c r="T645" s="386"/>
    </row>
    <row r="646" spans="4:20" ht="13">
      <c r="D646" s="385"/>
      <c r="E646" s="385"/>
      <c r="F646" s="385"/>
      <c r="G646" s="385"/>
      <c r="H646" s="385"/>
      <c r="I646" s="386"/>
      <c r="J646" s="386"/>
      <c r="K646" s="386"/>
      <c r="N646" s="385"/>
      <c r="O646" s="385"/>
      <c r="P646" s="385"/>
      <c r="Q646" s="385"/>
      <c r="R646" s="385"/>
      <c r="S646" s="386"/>
      <c r="T646" s="386"/>
    </row>
    <row r="647" spans="4:20" ht="13">
      <c r="D647" s="385"/>
      <c r="E647" s="385"/>
      <c r="F647" s="385"/>
      <c r="G647" s="385"/>
      <c r="H647" s="385"/>
      <c r="I647" s="386"/>
      <c r="J647" s="386"/>
      <c r="K647" s="386"/>
      <c r="N647" s="385"/>
      <c r="O647" s="385"/>
      <c r="P647" s="385"/>
      <c r="Q647" s="385"/>
      <c r="R647" s="385"/>
      <c r="S647" s="386"/>
      <c r="T647" s="386"/>
    </row>
    <row r="648" spans="4:20" ht="13">
      <c r="D648" s="385"/>
      <c r="E648" s="385"/>
      <c r="F648" s="385"/>
      <c r="G648" s="385"/>
      <c r="H648" s="385"/>
      <c r="I648" s="386"/>
      <c r="J648" s="386"/>
      <c r="K648" s="386"/>
      <c r="N648" s="385"/>
      <c r="O648" s="385"/>
      <c r="P648" s="385"/>
      <c r="Q648" s="385"/>
      <c r="R648" s="385"/>
      <c r="S648" s="386"/>
      <c r="T648" s="386"/>
    </row>
    <row r="649" spans="4:20" ht="13">
      <c r="D649" s="385"/>
      <c r="E649" s="385"/>
      <c r="F649" s="385"/>
      <c r="G649" s="385"/>
      <c r="H649" s="385"/>
      <c r="I649" s="386"/>
      <c r="J649" s="386"/>
      <c r="K649" s="386"/>
      <c r="N649" s="385"/>
      <c r="O649" s="385"/>
      <c r="P649" s="385"/>
      <c r="Q649" s="385"/>
      <c r="R649" s="385"/>
      <c r="S649" s="386"/>
      <c r="T649" s="386"/>
    </row>
    <row r="650" spans="4:20" ht="13">
      <c r="D650" s="385"/>
      <c r="E650" s="385"/>
      <c r="F650" s="385"/>
      <c r="G650" s="385"/>
      <c r="H650" s="385"/>
      <c r="I650" s="386"/>
      <c r="J650" s="386"/>
      <c r="K650" s="386"/>
      <c r="N650" s="385"/>
      <c r="O650" s="385"/>
      <c r="P650" s="385"/>
      <c r="Q650" s="385"/>
      <c r="R650" s="385"/>
      <c r="S650" s="386"/>
      <c r="T650" s="386"/>
    </row>
    <row r="651" spans="4:20" ht="13">
      <c r="D651" s="385"/>
      <c r="E651" s="385"/>
      <c r="F651" s="385"/>
      <c r="G651" s="385"/>
      <c r="H651" s="385"/>
      <c r="I651" s="386"/>
      <c r="J651" s="386"/>
      <c r="K651" s="386"/>
      <c r="N651" s="385"/>
      <c r="O651" s="385"/>
      <c r="P651" s="385"/>
      <c r="Q651" s="385"/>
      <c r="R651" s="385"/>
      <c r="S651" s="386"/>
      <c r="T651" s="386"/>
    </row>
    <row r="652" spans="4:20" ht="13">
      <c r="D652" s="385"/>
      <c r="E652" s="385"/>
      <c r="F652" s="385"/>
      <c r="G652" s="385"/>
      <c r="H652" s="385"/>
      <c r="I652" s="386"/>
      <c r="J652" s="386"/>
      <c r="K652" s="386"/>
      <c r="N652" s="385"/>
      <c r="O652" s="385"/>
      <c r="P652" s="385"/>
      <c r="Q652" s="385"/>
      <c r="R652" s="385"/>
      <c r="S652" s="386"/>
      <c r="T652" s="386"/>
    </row>
    <row r="653" spans="4:20" ht="13">
      <c r="D653" s="385"/>
      <c r="E653" s="385"/>
      <c r="F653" s="385"/>
      <c r="G653" s="385"/>
      <c r="H653" s="385"/>
      <c r="I653" s="386"/>
      <c r="J653" s="386"/>
      <c r="K653" s="386"/>
      <c r="N653" s="385"/>
      <c r="O653" s="385"/>
      <c r="P653" s="385"/>
      <c r="Q653" s="385"/>
      <c r="R653" s="385"/>
      <c r="S653" s="386"/>
      <c r="T653" s="386"/>
    </row>
    <row r="654" spans="4:20" ht="13">
      <c r="D654" s="385"/>
      <c r="E654" s="385"/>
      <c r="F654" s="385"/>
      <c r="G654" s="385"/>
      <c r="H654" s="385"/>
      <c r="I654" s="386"/>
      <c r="J654" s="386"/>
      <c r="K654" s="386"/>
      <c r="N654" s="385"/>
      <c r="O654" s="385"/>
      <c r="P654" s="385"/>
      <c r="Q654" s="385"/>
      <c r="R654" s="385"/>
      <c r="S654" s="386"/>
      <c r="T654" s="386"/>
    </row>
    <row r="655" spans="4:20" ht="13">
      <c r="D655" s="385"/>
      <c r="E655" s="385"/>
      <c r="F655" s="385"/>
      <c r="G655" s="385"/>
      <c r="H655" s="385"/>
      <c r="I655" s="386"/>
      <c r="J655" s="386"/>
      <c r="K655" s="386"/>
      <c r="N655" s="385"/>
      <c r="O655" s="385"/>
      <c r="P655" s="385"/>
      <c r="Q655" s="385"/>
      <c r="R655" s="385"/>
      <c r="S655" s="386"/>
      <c r="T655" s="386"/>
    </row>
    <row r="656" spans="4:20" ht="13">
      <c r="D656" s="385"/>
      <c r="E656" s="385"/>
      <c r="F656" s="385"/>
      <c r="G656" s="385"/>
      <c r="H656" s="385"/>
      <c r="I656" s="386"/>
      <c r="J656" s="386"/>
      <c r="K656" s="386"/>
      <c r="N656" s="385"/>
      <c r="O656" s="385"/>
      <c r="P656" s="385"/>
      <c r="Q656" s="385"/>
      <c r="R656" s="385"/>
      <c r="S656" s="386"/>
      <c r="T656" s="386"/>
    </row>
    <row r="657" spans="4:20" ht="13">
      <c r="D657" s="385"/>
      <c r="E657" s="385"/>
      <c r="F657" s="385"/>
      <c r="G657" s="385"/>
      <c r="H657" s="385"/>
      <c r="I657" s="386"/>
      <c r="J657" s="386"/>
      <c r="K657" s="386"/>
      <c r="N657" s="385"/>
      <c r="O657" s="385"/>
      <c r="P657" s="385"/>
      <c r="Q657" s="385"/>
      <c r="R657" s="385"/>
      <c r="S657" s="386"/>
      <c r="T657" s="386"/>
    </row>
    <row r="658" spans="4:20" ht="13">
      <c r="D658" s="385"/>
      <c r="E658" s="385"/>
      <c r="F658" s="385"/>
      <c r="G658" s="385"/>
      <c r="H658" s="385"/>
      <c r="I658" s="386"/>
      <c r="J658" s="386"/>
      <c r="K658" s="386"/>
      <c r="N658" s="385"/>
      <c r="O658" s="385"/>
      <c r="P658" s="385"/>
      <c r="Q658" s="385"/>
      <c r="R658" s="385"/>
      <c r="S658" s="386"/>
      <c r="T658" s="386"/>
    </row>
    <row r="659" spans="4:20" ht="13">
      <c r="D659" s="385"/>
      <c r="E659" s="385"/>
      <c r="F659" s="385"/>
      <c r="G659" s="385"/>
      <c r="H659" s="385"/>
      <c r="I659" s="386"/>
      <c r="J659" s="386"/>
      <c r="K659" s="386"/>
      <c r="N659" s="385"/>
      <c r="O659" s="385"/>
      <c r="P659" s="385"/>
      <c r="Q659" s="385"/>
      <c r="R659" s="385"/>
      <c r="S659" s="386"/>
      <c r="T659" s="386"/>
    </row>
    <row r="660" spans="4:20" ht="13">
      <c r="D660" s="385"/>
      <c r="E660" s="385"/>
      <c r="F660" s="385"/>
      <c r="G660" s="385"/>
      <c r="H660" s="385"/>
      <c r="I660" s="386"/>
      <c r="J660" s="386"/>
      <c r="K660" s="386"/>
      <c r="N660" s="385"/>
      <c r="O660" s="385"/>
      <c r="P660" s="385"/>
      <c r="Q660" s="385"/>
      <c r="R660" s="385"/>
      <c r="S660" s="386"/>
      <c r="T660" s="386"/>
    </row>
    <row r="661" spans="4:20" ht="13">
      <c r="D661" s="385"/>
      <c r="E661" s="385"/>
      <c r="F661" s="385"/>
      <c r="G661" s="385"/>
      <c r="H661" s="385"/>
      <c r="I661" s="386"/>
      <c r="J661" s="386"/>
      <c r="K661" s="386"/>
      <c r="N661" s="385"/>
      <c r="O661" s="385"/>
      <c r="P661" s="385"/>
      <c r="Q661" s="385"/>
      <c r="R661" s="385"/>
      <c r="S661" s="386"/>
      <c r="T661" s="386"/>
    </row>
    <row r="662" spans="4:20" ht="13">
      <c r="D662" s="385"/>
      <c r="E662" s="385"/>
      <c r="F662" s="385"/>
      <c r="G662" s="385"/>
      <c r="H662" s="385"/>
      <c r="I662" s="386"/>
      <c r="J662" s="386"/>
      <c r="K662" s="386"/>
      <c r="N662" s="385"/>
      <c r="O662" s="385"/>
      <c r="P662" s="385"/>
      <c r="Q662" s="385"/>
      <c r="R662" s="385"/>
      <c r="S662" s="386"/>
      <c r="T662" s="386"/>
    </row>
    <row r="663" spans="4:20" ht="13">
      <c r="D663" s="385"/>
      <c r="E663" s="385"/>
      <c r="F663" s="385"/>
      <c r="G663" s="385"/>
      <c r="H663" s="385"/>
      <c r="I663" s="386"/>
      <c r="J663" s="386"/>
      <c r="K663" s="386"/>
      <c r="N663" s="385"/>
      <c r="O663" s="385"/>
      <c r="P663" s="385"/>
      <c r="Q663" s="385"/>
      <c r="R663" s="385"/>
      <c r="S663" s="386"/>
      <c r="T663" s="386"/>
    </row>
    <row r="664" spans="4:20" ht="13">
      <c r="D664" s="385"/>
      <c r="E664" s="385"/>
      <c r="F664" s="385"/>
      <c r="G664" s="385"/>
      <c r="H664" s="385"/>
      <c r="I664" s="386"/>
      <c r="J664" s="386"/>
      <c r="K664" s="386"/>
      <c r="N664" s="385"/>
      <c r="O664" s="385"/>
      <c r="P664" s="385"/>
      <c r="Q664" s="385"/>
      <c r="R664" s="385"/>
      <c r="S664" s="386"/>
      <c r="T664" s="386"/>
    </row>
    <row r="665" spans="4:20" ht="13">
      <c r="D665" s="385"/>
      <c r="E665" s="385"/>
      <c r="F665" s="385"/>
      <c r="G665" s="385"/>
      <c r="H665" s="385"/>
      <c r="I665" s="386"/>
      <c r="J665" s="386"/>
      <c r="K665" s="386"/>
      <c r="N665" s="385"/>
      <c r="O665" s="385"/>
      <c r="P665" s="385"/>
      <c r="Q665" s="385"/>
      <c r="R665" s="385"/>
      <c r="S665" s="386"/>
      <c r="T665" s="386"/>
    </row>
    <row r="666" spans="4:20" ht="13">
      <c r="D666" s="385"/>
      <c r="E666" s="385"/>
      <c r="F666" s="385"/>
      <c r="G666" s="385"/>
      <c r="H666" s="385"/>
      <c r="I666" s="386"/>
      <c r="J666" s="386"/>
      <c r="K666" s="386"/>
      <c r="N666" s="385"/>
      <c r="O666" s="385"/>
      <c r="P666" s="385"/>
      <c r="Q666" s="385"/>
      <c r="R666" s="385"/>
      <c r="S666" s="386"/>
      <c r="T666" s="386"/>
    </row>
    <row r="667" spans="4:20" ht="13">
      <c r="D667" s="385"/>
      <c r="E667" s="385"/>
      <c r="F667" s="385"/>
      <c r="G667" s="385"/>
      <c r="H667" s="385"/>
      <c r="I667" s="386"/>
      <c r="J667" s="386"/>
      <c r="K667" s="386"/>
      <c r="N667" s="385"/>
      <c r="O667" s="385"/>
      <c r="P667" s="385"/>
      <c r="Q667" s="385"/>
      <c r="R667" s="385"/>
      <c r="S667" s="386"/>
      <c r="T667" s="386"/>
    </row>
    <row r="668" spans="4:20" ht="13">
      <c r="D668" s="385"/>
      <c r="E668" s="385"/>
      <c r="F668" s="385"/>
      <c r="G668" s="385"/>
      <c r="H668" s="385"/>
      <c r="I668" s="386"/>
      <c r="J668" s="386"/>
      <c r="K668" s="386"/>
      <c r="N668" s="385"/>
      <c r="O668" s="385"/>
      <c r="P668" s="385"/>
      <c r="Q668" s="385"/>
      <c r="R668" s="385"/>
      <c r="S668" s="386"/>
      <c r="T668" s="386"/>
    </row>
    <row r="669" spans="4:20" ht="13">
      <c r="D669" s="385"/>
      <c r="E669" s="385"/>
      <c r="F669" s="385"/>
      <c r="G669" s="385"/>
      <c r="H669" s="385"/>
      <c r="I669" s="386"/>
      <c r="J669" s="386"/>
      <c r="K669" s="386"/>
      <c r="N669" s="385"/>
      <c r="O669" s="385"/>
      <c r="P669" s="385"/>
      <c r="Q669" s="385"/>
      <c r="R669" s="385"/>
      <c r="S669" s="386"/>
      <c r="T669" s="386"/>
    </row>
    <row r="670" spans="4:20" ht="13">
      <c r="D670" s="385"/>
      <c r="E670" s="385"/>
      <c r="F670" s="385"/>
      <c r="G670" s="385"/>
      <c r="H670" s="385"/>
      <c r="I670" s="386"/>
      <c r="J670" s="386"/>
      <c r="K670" s="386"/>
      <c r="N670" s="385"/>
      <c r="O670" s="385"/>
      <c r="P670" s="385"/>
      <c r="Q670" s="385"/>
      <c r="R670" s="385"/>
      <c r="S670" s="386"/>
      <c r="T670" s="386"/>
    </row>
    <row r="671" spans="4:20" ht="13">
      <c r="D671" s="385"/>
      <c r="E671" s="385"/>
      <c r="F671" s="385"/>
      <c r="G671" s="385"/>
      <c r="H671" s="385"/>
      <c r="I671" s="386"/>
      <c r="J671" s="386"/>
      <c r="K671" s="386"/>
      <c r="N671" s="385"/>
      <c r="O671" s="385"/>
      <c r="P671" s="385"/>
      <c r="Q671" s="385"/>
      <c r="R671" s="385"/>
      <c r="S671" s="386"/>
      <c r="T671" s="386"/>
    </row>
    <row r="672" spans="4:20" ht="13">
      <c r="D672" s="385"/>
      <c r="E672" s="385"/>
      <c r="F672" s="385"/>
      <c r="G672" s="385"/>
      <c r="H672" s="385"/>
      <c r="I672" s="386"/>
      <c r="J672" s="386"/>
      <c r="K672" s="386"/>
      <c r="N672" s="385"/>
      <c r="O672" s="385"/>
      <c r="P672" s="385"/>
      <c r="Q672" s="385"/>
      <c r="R672" s="385"/>
      <c r="S672" s="386"/>
      <c r="T672" s="386"/>
    </row>
    <row r="673" spans="4:20" ht="13">
      <c r="D673" s="385"/>
      <c r="E673" s="385"/>
      <c r="F673" s="385"/>
      <c r="G673" s="385"/>
      <c r="H673" s="385"/>
      <c r="I673" s="386"/>
      <c r="J673" s="386"/>
      <c r="K673" s="386"/>
      <c r="N673" s="385"/>
      <c r="O673" s="385"/>
      <c r="P673" s="385"/>
      <c r="Q673" s="385"/>
      <c r="R673" s="385"/>
      <c r="S673" s="386"/>
      <c r="T673" s="386"/>
    </row>
    <row r="674" spans="4:20" ht="13">
      <c r="D674" s="385"/>
      <c r="E674" s="385"/>
      <c r="F674" s="385"/>
      <c r="G674" s="385"/>
      <c r="H674" s="385"/>
      <c r="I674" s="386"/>
      <c r="J674" s="386"/>
      <c r="K674" s="386"/>
      <c r="N674" s="385"/>
      <c r="O674" s="385"/>
      <c r="P674" s="385"/>
      <c r="Q674" s="385"/>
      <c r="R674" s="385"/>
      <c r="S674" s="386"/>
      <c r="T674" s="386"/>
    </row>
    <row r="675" spans="4:20" ht="13">
      <c r="D675" s="385"/>
      <c r="E675" s="385"/>
      <c r="F675" s="385"/>
      <c r="G675" s="385"/>
      <c r="H675" s="385"/>
      <c r="I675" s="386"/>
      <c r="J675" s="386"/>
      <c r="K675" s="386"/>
      <c r="N675" s="385"/>
      <c r="O675" s="385"/>
      <c r="P675" s="385"/>
      <c r="Q675" s="385"/>
      <c r="R675" s="385"/>
      <c r="S675" s="386"/>
      <c r="T675" s="386"/>
    </row>
    <row r="676" spans="4:20" ht="13">
      <c r="D676" s="385"/>
      <c r="E676" s="385"/>
      <c r="F676" s="385"/>
      <c r="G676" s="385"/>
      <c r="H676" s="385"/>
      <c r="I676" s="386"/>
      <c r="J676" s="386"/>
      <c r="K676" s="386"/>
      <c r="N676" s="385"/>
      <c r="O676" s="385"/>
      <c r="P676" s="385"/>
      <c r="Q676" s="385"/>
      <c r="R676" s="385"/>
      <c r="S676" s="386"/>
      <c r="T676" s="386"/>
    </row>
    <row r="677" spans="4:20" ht="13">
      <c r="D677" s="385"/>
      <c r="E677" s="385"/>
      <c r="F677" s="385"/>
      <c r="G677" s="385"/>
      <c r="H677" s="385"/>
      <c r="I677" s="386"/>
      <c r="J677" s="386"/>
      <c r="K677" s="386"/>
      <c r="N677" s="385"/>
      <c r="O677" s="385"/>
      <c r="P677" s="385"/>
      <c r="Q677" s="385"/>
      <c r="R677" s="385"/>
      <c r="S677" s="386"/>
      <c r="T677" s="386"/>
    </row>
    <row r="678" spans="4:20" ht="13">
      <c r="D678" s="385"/>
      <c r="E678" s="385"/>
      <c r="F678" s="385"/>
      <c r="G678" s="385"/>
      <c r="H678" s="385"/>
      <c r="I678" s="386"/>
      <c r="J678" s="386"/>
      <c r="K678" s="386"/>
      <c r="N678" s="385"/>
      <c r="O678" s="385"/>
      <c r="P678" s="385"/>
      <c r="Q678" s="385"/>
      <c r="R678" s="385"/>
      <c r="S678" s="386"/>
      <c r="T678" s="386"/>
    </row>
    <row r="679" spans="4:20" ht="13">
      <c r="D679" s="385"/>
      <c r="E679" s="385"/>
      <c r="F679" s="385"/>
      <c r="G679" s="385"/>
      <c r="H679" s="385"/>
      <c r="I679" s="386"/>
      <c r="J679" s="386"/>
      <c r="K679" s="386"/>
      <c r="N679" s="385"/>
      <c r="O679" s="385"/>
      <c r="P679" s="385"/>
      <c r="Q679" s="385"/>
      <c r="R679" s="385"/>
      <c r="S679" s="386"/>
      <c r="T679" s="386"/>
    </row>
    <row r="680" spans="4:20" ht="13">
      <c r="D680" s="385"/>
      <c r="E680" s="385"/>
      <c r="F680" s="385"/>
      <c r="G680" s="385"/>
      <c r="H680" s="385"/>
      <c r="I680" s="386"/>
      <c r="J680" s="386"/>
      <c r="K680" s="386"/>
      <c r="N680" s="385"/>
      <c r="O680" s="385"/>
      <c r="P680" s="385"/>
      <c r="Q680" s="385"/>
      <c r="R680" s="385"/>
      <c r="S680" s="386"/>
      <c r="T680" s="386"/>
    </row>
    <row r="681" spans="4:20" ht="13">
      <c r="D681" s="385"/>
      <c r="E681" s="385"/>
      <c r="F681" s="385"/>
      <c r="G681" s="385"/>
      <c r="H681" s="385"/>
      <c r="I681" s="386"/>
      <c r="J681" s="386"/>
      <c r="K681" s="386"/>
      <c r="N681" s="385"/>
      <c r="O681" s="385"/>
      <c r="P681" s="385"/>
      <c r="Q681" s="385"/>
      <c r="R681" s="385"/>
      <c r="S681" s="386"/>
      <c r="T681" s="386"/>
    </row>
    <row r="682" spans="4:20" ht="13">
      <c r="D682" s="385"/>
      <c r="E682" s="385"/>
      <c r="F682" s="385"/>
      <c r="G682" s="385"/>
      <c r="H682" s="385"/>
      <c r="I682" s="386"/>
      <c r="J682" s="386"/>
      <c r="K682" s="386"/>
      <c r="N682" s="385"/>
      <c r="O682" s="385"/>
      <c r="P682" s="385"/>
      <c r="Q682" s="385"/>
      <c r="R682" s="385"/>
      <c r="S682" s="386"/>
      <c r="T682" s="386"/>
    </row>
    <row r="683" spans="4:20" ht="13">
      <c r="D683" s="385"/>
      <c r="E683" s="385"/>
      <c r="F683" s="385"/>
      <c r="G683" s="385"/>
      <c r="H683" s="385"/>
      <c r="I683" s="386"/>
      <c r="J683" s="386"/>
      <c r="K683" s="386"/>
      <c r="N683" s="385"/>
      <c r="O683" s="385"/>
      <c r="P683" s="385"/>
      <c r="Q683" s="385"/>
      <c r="R683" s="385"/>
      <c r="S683" s="386"/>
      <c r="T683" s="386"/>
    </row>
    <row r="684" spans="4:20" ht="13">
      <c r="D684" s="385"/>
      <c r="E684" s="385"/>
      <c r="F684" s="385"/>
      <c r="G684" s="385"/>
      <c r="H684" s="385"/>
      <c r="I684" s="386"/>
      <c r="J684" s="386"/>
      <c r="K684" s="386"/>
      <c r="N684" s="385"/>
      <c r="O684" s="385"/>
      <c r="P684" s="385"/>
      <c r="Q684" s="385"/>
      <c r="R684" s="385"/>
      <c r="S684" s="386"/>
      <c r="T684" s="386"/>
    </row>
    <row r="685" spans="4:20" ht="13">
      <c r="D685" s="385"/>
      <c r="E685" s="385"/>
      <c r="F685" s="385"/>
      <c r="G685" s="385"/>
      <c r="H685" s="385"/>
      <c r="I685" s="386"/>
      <c r="J685" s="386"/>
      <c r="K685" s="386"/>
      <c r="N685" s="385"/>
      <c r="O685" s="385"/>
      <c r="P685" s="385"/>
      <c r="Q685" s="385"/>
      <c r="R685" s="385"/>
      <c r="S685" s="386"/>
      <c r="T685" s="386"/>
    </row>
    <row r="686" spans="4:20" ht="13">
      <c r="D686" s="385"/>
      <c r="E686" s="385"/>
      <c r="F686" s="385"/>
      <c r="G686" s="385"/>
      <c r="H686" s="385"/>
      <c r="I686" s="386"/>
      <c r="J686" s="386"/>
      <c r="K686" s="386"/>
      <c r="N686" s="385"/>
      <c r="O686" s="385"/>
      <c r="P686" s="385"/>
      <c r="Q686" s="385"/>
      <c r="R686" s="385"/>
      <c r="S686" s="386"/>
      <c r="T686" s="386"/>
    </row>
    <row r="687" spans="4:20" ht="13">
      <c r="D687" s="385"/>
      <c r="E687" s="385"/>
      <c r="F687" s="385"/>
      <c r="G687" s="385"/>
      <c r="H687" s="385"/>
      <c r="I687" s="386"/>
      <c r="J687" s="386"/>
      <c r="K687" s="386"/>
      <c r="N687" s="385"/>
      <c r="O687" s="385"/>
      <c r="P687" s="385"/>
      <c r="Q687" s="385"/>
      <c r="R687" s="385"/>
      <c r="S687" s="386"/>
      <c r="T687" s="386"/>
    </row>
    <row r="688" spans="4:20" ht="13">
      <c r="D688" s="385"/>
      <c r="E688" s="385"/>
      <c r="F688" s="385"/>
      <c r="G688" s="385"/>
      <c r="H688" s="385"/>
      <c r="I688" s="386"/>
      <c r="J688" s="386"/>
      <c r="K688" s="386"/>
      <c r="N688" s="385"/>
      <c r="O688" s="385"/>
      <c r="P688" s="385"/>
      <c r="Q688" s="385"/>
      <c r="R688" s="385"/>
      <c r="S688" s="386"/>
      <c r="T688" s="386"/>
    </row>
    <row r="689" spans="4:20" ht="13">
      <c r="D689" s="385"/>
      <c r="E689" s="385"/>
      <c r="F689" s="385"/>
      <c r="G689" s="385"/>
      <c r="H689" s="385"/>
      <c r="I689" s="386"/>
      <c r="J689" s="386"/>
      <c r="K689" s="386"/>
      <c r="N689" s="385"/>
      <c r="O689" s="385"/>
      <c r="P689" s="385"/>
      <c r="Q689" s="385"/>
      <c r="R689" s="385"/>
      <c r="S689" s="386"/>
      <c r="T689" s="386"/>
    </row>
    <row r="690" spans="4:20" ht="13">
      <c r="D690" s="385"/>
      <c r="E690" s="385"/>
      <c r="F690" s="385"/>
      <c r="G690" s="385"/>
      <c r="H690" s="385"/>
      <c r="I690" s="386"/>
      <c r="J690" s="386"/>
      <c r="K690" s="386"/>
      <c r="N690" s="385"/>
      <c r="O690" s="385"/>
      <c r="P690" s="385"/>
      <c r="Q690" s="385"/>
      <c r="R690" s="385"/>
      <c r="S690" s="386"/>
      <c r="T690" s="386"/>
    </row>
    <row r="691" spans="4:20" ht="13">
      <c r="D691" s="385"/>
      <c r="E691" s="385"/>
      <c r="F691" s="385"/>
      <c r="G691" s="385"/>
      <c r="H691" s="385"/>
      <c r="I691" s="386"/>
      <c r="J691" s="386"/>
      <c r="K691" s="386"/>
      <c r="N691" s="385"/>
      <c r="O691" s="385"/>
      <c r="P691" s="385"/>
      <c r="Q691" s="385"/>
      <c r="R691" s="385"/>
      <c r="S691" s="386"/>
      <c r="T691" s="386"/>
    </row>
    <row r="692" spans="4:20" ht="13">
      <c r="D692" s="385"/>
      <c r="E692" s="385"/>
      <c r="F692" s="385"/>
      <c r="G692" s="385"/>
      <c r="H692" s="385"/>
      <c r="I692" s="386"/>
      <c r="J692" s="386"/>
      <c r="K692" s="386"/>
      <c r="N692" s="385"/>
      <c r="O692" s="385"/>
      <c r="P692" s="385"/>
      <c r="Q692" s="385"/>
      <c r="R692" s="385"/>
      <c r="S692" s="386"/>
      <c r="T692" s="386"/>
    </row>
    <row r="693" spans="4:20" ht="13">
      <c r="D693" s="385"/>
      <c r="E693" s="385"/>
      <c r="F693" s="385"/>
      <c r="G693" s="385"/>
      <c r="H693" s="385"/>
      <c r="I693" s="386"/>
      <c r="J693" s="386"/>
      <c r="K693" s="386"/>
      <c r="N693" s="385"/>
      <c r="O693" s="385"/>
      <c r="P693" s="385"/>
      <c r="Q693" s="385"/>
      <c r="R693" s="385"/>
      <c r="S693" s="386"/>
      <c r="T693" s="386"/>
    </row>
    <row r="694" spans="4:20" ht="13">
      <c r="D694" s="385"/>
      <c r="E694" s="385"/>
      <c r="F694" s="385"/>
      <c r="G694" s="385"/>
      <c r="H694" s="385"/>
      <c r="I694" s="386"/>
      <c r="J694" s="386"/>
      <c r="K694" s="386"/>
      <c r="N694" s="385"/>
      <c r="O694" s="385"/>
      <c r="P694" s="385"/>
      <c r="Q694" s="385"/>
      <c r="R694" s="385"/>
      <c r="S694" s="386"/>
      <c r="T694" s="386"/>
    </row>
    <row r="695" spans="4:20" ht="13">
      <c r="D695" s="385"/>
      <c r="E695" s="385"/>
      <c r="F695" s="385"/>
      <c r="G695" s="385"/>
      <c r="H695" s="385"/>
      <c r="I695" s="386"/>
      <c r="J695" s="386"/>
      <c r="K695" s="386"/>
      <c r="N695" s="385"/>
      <c r="O695" s="385"/>
      <c r="P695" s="385"/>
      <c r="Q695" s="385"/>
      <c r="R695" s="385"/>
      <c r="S695" s="386"/>
      <c r="T695" s="386"/>
    </row>
    <row r="696" spans="4:20" ht="13">
      <c r="D696" s="385"/>
      <c r="E696" s="385"/>
      <c r="F696" s="385"/>
      <c r="G696" s="385"/>
      <c r="H696" s="385"/>
      <c r="I696" s="386"/>
      <c r="J696" s="386"/>
      <c r="K696" s="386"/>
      <c r="N696" s="385"/>
      <c r="O696" s="385"/>
      <c r="P696" s="385"/>
      <c r="Q696" s="385"/>
      <c r="R696" s="385"/>
      <c r="S696" s="386"/>
      <c r="T696" s="386"/>
    </row>
    <row r="697" spans="4:20" ht="13">
      <c r="D697" s="385"/>
      <c r="E697" s="385"/>
      <c r="F697" s="385"/>
      <c r="G697" s="385"/>
      <c r="H697" s="385"/>
      <c r="I697" s="386"/>
      <c r="J697" s="386"/>
      <c r="K697" s="386"/>
      <c r="N697" s="385"/>
      <c r="O697" s="385"/>
      <c r="P697" s="385"/>
      <c r="Q697" s="385"/>
      <c r="R697" s="385"/>
      <c r="S697" s="386"/>
      <c r="T697" s="386"/>
    </row>
    <row r="698" spans="4:20" ht="13">
      <c r="D698" s="385"/>
      <c r="E698" s="385"/>
      <c r="F698" s="385"/>
      <c r="G698" s="385"/>
      <c r="H698" s="385"/>
      <c r="I698" s="386"/>
      <c r="J698" s="386"/>
      <c r="K698" s="386"/>
      <c r="N698" s="385"/>
      <c r="O698" s="385"/>
      <c r="P698" s="385"/>
      <c r="Q698" s="385"/>
      <c r="R698" s="385"/>
      <c r="S698" s="386"/>
      <c r="T698" s="386"/>
    </row>
    <row r="699" spans="4:20" ht="13">
      <c r="D699" s="385"/>
      <c r="E699" s="385"/>
      <c r="F699" s="385"/>
      <c r="G699" s="385"/>
      <c r="H699" s="385"/>
      <c r="I699" s="386"/>
      <c r="J699" s="386"/>
      <c r="K699" s="386"/>
      <c r="N699" s="385"/>
      <c r="O699" s="385"/>
      <c r="P699" s="385"/>
      <c r="Q699" s="385"/>
      <c r="R699" s="385"/>
      <c r="S699" s="386"/>
      <c r="T699" s="386"/>
    </row>
    <row r="700" spans="4:20" ht="13">
      <c r="D700" s="385"/>
      <c r="E700" s="385"/>
      <c r="F700" s="385"/>
      <c r="G700" s="385"/>
      <c r="H700" s="385"/>
      <c r="I700" s="386"/>
      <c r="J700" s="386"/>
      <c r="K700" s="386"/>
      <c r="N700" s="385"/>
      <c r="O700" s="385"/>
      <c r="P700" s="385"/>
      <c r="Q700" s="385"/>
      <c r="R700" s="385"/>
      <c r="S700" s="386"/>
      <c r="T700" s="386"/>
    </row>
    <row r="701" spans="4:20" ht="13">
      <c r="D701" s="385"/>
      <c r="E701" s="385"/>
      <c r="F701" s="385"/>
      <c r="G701" s="385"/>
      <c r="H701" s="385"/>
      <c r="I701" s="386"/>
      <c r="J701" s="386"/>
      <c r="K701" s="386"/>
      <c r="N701" s="385"/>
      <c r="O701" s="385"/>
      <c r="P701" s="385"/>
      <c r="Q701" s="385"/>
      <c r="R701" s="385"/>
      <c r="S701" s="386"/>
      <c r="T701" s="386"/>
    </row>
    <row r="702" spans="4:20" ht="13">
      <c r="D702" s="385"/>
      <c r="E702" s="385"/>
      <c r="F702" s="385"/>
      <c r="G702" s="385"/>
      <c r="H702" s="385"/>
      <c r="I702" s="386"/>
      <c r="J702" s="386"/>
      <c r="K702" s="386"/>
      <c r="N702" s="385"/>
      <c r="O702" s="385"/>
      <c r="P702" s="385"/>
      <c r="Q702" s="385"/>
      <c r="R702" s="385"/>
      <c r="S702" s="386"/>
      <c r="T702" s="386"/>
    </row>
    <row r="703" spans="4:20" ht="13">
      <c r="D703" s="385"/>
      <c r="E703" s="385"/>
      <c r="F703" s="385"/>
      <c r="G703" s="385"/>
      <c r="H703" s="385"/>
      <c r="I703" s="386"/>
      <c r="J703" s="386"/>
      <c r="K703" s="386"/>
      <c r="N703" s="385"/>
      <c r="O703" s="385"/>
      <c r="P703" s="385"/>
      <c r="Q703" s="385"/>
      <c r="R703" s="385"/>
      <c r="S703" s="386"/>
      <c r="T703" s="386"/>
    </row>
    <row r="704" spans="4:20" ht="13">
      <c r="D704" s="385"/>
      <c r="E704" s="385"/>
      <c r="F704" s="385"/>
      <c r="G704" s="385"/>
      <c r="H704" s="385"/>
      <c r="I704" s="386"/>
      <c r="J704" s="386"/>
      <c r="K704" s="386"/>
      <c r="N704" s="385"/>
      <c r="O704" s="385"/>
      <c r="P704" s="385"/>
      <c r="Q704" s="385"/>
      <c r="R704" s="385"/>
      <c r="S704" s="386"/>
      <c r="T704" s="386"/>
    </row>
    <row r="705" spans="4:20" ht="13">
      <c r="D705" s="385"/>
      <c r="E705" s="385"/>
      <c r="F705" s="385"/>
      <c r="G705" s="385"/>
      <c r="H705" s="385"/>
      <c r="I705" s="386"/>
      <c r="J705" s="386"/>
      <c r="K705" s="386"/>
      <c r="N705" s="385"/>
      <c r="O705" s="385"/>
      <c r="P705" s="385"/>
      <c r="Q705" s="385"/>
      <c r="R705" s="385"/>
      <c r="S705" s="386"/>
      <c r="T705" s="386"/>
    </row>
    <row r="706" spans="4:20" ht="13">
      <c r="D706" s="385"/>
      <c r="E706" s="385"/>
      <c r="F706" s="385"/>
      <c r="G706" s="385"/>
      <c r="H706" s="385"/>
      <c r="I706" s="386"/>
      <c r="J706" s="386"/>
      <c r="K706" s="386"/>
      <c r="N706" s="385"/>
      <c r="O706" s="385"/>
      <c r="P706" s="385"/>
      <c r="Q706" s="385"/>
      <c r="R706" s="385"/>
      <c r="S706" s="386"/>
      <c r="T706" s="386"/>
    </row>
    <row r="707" spans="4:20" ht="13">
      <c r="D707" s="385"/>
      <c r="E707" s="385"/>
      <c r="F707" s="385"/>
      <c r="G707" s="385"/>
      <c r="H707" s="385"/>
      <c r="I707" s="386"/>
      <c r="J707" s="386"/>
      <c r="K707" s="386"/>
      <c r="N707" s="385"/>
      <c r="O707" s="385"/>
      <c r="P707" s="385"/>
      <c r="Q707" s="385"/>
      <c r="R707" s="385"/>
      <c r="S707" s="386"/>
      <c r="T707" s="386"/>
    </row>
    <row r="708" spans="4:20" ht="13">
      <c r="D708" s="385"/>
      <c r="E708" s="385"/>
      <c r="F708" s="385"/>
      <c r="G708" s="385"/>
      <c r="H708" s="385"/>
      <c r="I708" s="386"/>
      <c r="J708" s="386"/>
      <c r="K708" s="386"/>
      <c r="N708" s="385"/>
      <c r="O708" s="385"/>
      <c r="P708" s="385"/>
      <c r="Q708" s="385"/>
      <c r="R708" s="385"/>
      <c r="S708" s="386"/>
      <c r="T708" s="386"/>
    </row>
    <row r="709" spans="4:20" ht="13">
      <c r="D709" s="385"/>
      <c r="E709" s="385"/>
      <c r="F709" s="385"/>
      <c r="G709" s="385"/>
      <c r="H709" s="385"/>
      <c r="I709" s="386"/>
      <c r="J709" s="386"/>
      <c r="K709" s="386"/>
      <c r="N709" s="385"/>
      <c r="O709" s="385"/>
      <c r="P709" s="385"/>
      <c r="Q709" s="385"/>
      <c r="R709" s="385"/>
      <c r="S709" s="386"/>
      <c r="T709" s="386"/>
    </row>
    <row r="710" spans="4:20" ht="13">
      <c r="D710" s="385"/>
      <c r="E710" s="385"/>
      <c r="F710" s="385"/>
      <c r="G710" s="385"/>
      <c r="H710" s="385"/>
      <c r="I710" s="386"/>
      <c r="J710" s="386"/>
      <c r="K710" s="386"/>
      <c r="N710" s="385"/>
      <c r="O710" s="385"/>
      <c r="P710" s="385"/>
      <c r="Q710" s="385"/>
      <c r="R710" s="385"/>
      <c r="S710" s="386"/>
      <c r="T710" s="386"/>
    </row>
    <row r="711" spans="4:20" ht="13">
      <c r="D711" s="385"/>
      <c r="E711" s="385"/>
      <c r="F711" s="385"/>
      <c r="G711" s="385"/>
      <c r="H711" s="385"/>
      <c r="I711" s="386"/>
      <c r="J711" s="386"/>
      <c r="K711" s="386"/>
      <c r="N711" s="385"/>
      <c r="O711" s="385"/>
      <c r="P711" s="385"/>
      <c r="Q711" s="385"/>
      <c r="R711" s="385"/>
      <c r="S711" s="386"/>
      <c r="T711" s="386"/>
    </row>
    <row r="712" spans="4:20" ht="13">
      <c r="D712" s="385"/>
      <c r="E712" s="385"/>
      <c r="F712" s="385"/>
      <c r="G712" s="385"/>
      <c r="H712" s="385"/>
      <c r="I712" s="386"/>
      <c r="J712" s="386"/>
      <c r="K712" s="386"/>
      <c r="N712" s="385"/>
      <c r="O712" s="385"/>
      <c r="P712" s="385"/>
      <c r="Q712" s="385"/>
      <c r="R712" s="385"/>
      <c r="S712" s="386"/>
      <c r="T712" s="386"/>
    </row>
    <row r="713" spans="4:20" ht="13">
      <c r="D713" s="385"/>
      <c r="E713" s="385"/>
      <c r="F713" s="385"/>
      <c r="G713" s="385"/>
      <c r="H713" s="385"/>
      <c r="I713" s="386"/>
      <c r="J713" s="386"/>
      <c r="K713" s="386"/>
      <c r="N713" s="385"/>
      <c r="O713" s="385"/>
      <c r="P713" s="385"/>
      <c r="Q713" s="385"/>
      <c r="R713" s="385"/>
      <c r="S713" s="386"/>
      <c r="T713" s="386"/>
    </row>
    <row r="714" spans="4:20" ht="13">
      <c r="D714" s="385"/>
      <c r="E714" s="385"/>
      <c r="F714" s="385"/>
      <c r="G714" s="385"/>
      <c r="H714" s="385"/>
      <c r="I714" s="386"/>
      <c r="J714" s="386"/>
      <c r="K714" s="386"/>
      <c r="N714" s="385"/>
      <c r="O714" s="385"/>
      <c r="P714" s="385"/>
      <c r="Q714" s="385"/>
      <c r="R714" s="385"/>
      <c r="S714" s="386"/>
      <c r="T714" s="386"/>
    </row>
    <row r="715" spans="4:20" ht="13">
      <c r="D715" s="385"/>
      <c r="E715" s="385"/>
      <c r="F715" s="385"/>
      <c r="G715" s="385"/>
      <c r="H715" s="385"/>
      <c r="I715" s="386"/>
      <c r="J715" s="386"/>
      <c r="K715" s="386"/>
      <c r="N715" s="385"/>
      <c r="O715" s="385"/>
      <c r="P715" s="385"/>
      <c r="Q715" s="385"/>
      <c r="R715" s="385"/>
      <c r="S715" s="386"/>
      <c r="T715" s="386"/>
    </row>
    <row r="716" spans="4:20" ht="13">
      <c r="D716" s="385"/>
      <c r="E716" s="385"/>
      <c r="F716" s="385"/>
      <c r="G716" s="385"/>
      <c r="H716" s="385"/>
      <c r="I716" s="386"/>
      <c r="J716" s="386"/>
      <c r="K716" s="386"/>
      <c r="N716" s="385"/>
      <c r="O716" s="385"/>
      <c r="P716" s="385"/>
      <c r="Q716" s="385"/>
      <c r="R716" s="385"/>
      <c r="S716" s="386"/>
      <c r="T716" s="386"/>
    </row>
    <row r="717" spans="4:20" ht="13">
      <c r="D717" s="385"/>
      <c r="E717" s="385"/>
      <c r="F717" s="385"/>
      <c r="G717" s="385"/>
      <c r="H717" s="385"/>
      <c r="I717" s="386"/>
      <c r="J717" s="386"/>
      <c r="K717" s="386"/>
      <c r="N717" s="385"/>
      <c r="O717" s="385"/>
      <c r="P717" s="385"/>
      <c r="Q717" s="385"/>
      <c r="R717" s="385"/>
      <c r="S717" s="386"/>
      <c r="T717" s="386"/>
    </row>
    <row r="718" spans="4:20" ht="13">
      <c r="D718" s="385"/>
      <c r="E718" s="385"/>
      <c r="F718" s="385"/>
      <c r="G718" s="385"/>
      <c r="H718" s="385"/>
      <c r="I718" s="386"/>
      <c r="J718" s="386"/>
      <c r="K718" s="386"/>
      <c r="N718" s="385"/>
      <c r="O718" s="385"/>
      <c r="P718" s="385"/>
      <c r="Q718" s="385"/>
      <c r="R718" s="385"/>
      <c r="S718" s="386"/>
      <c r="T718" s="386"/>
    </row>
    <row r="719" spans="4:20" ht="13">
      <c r="D719" s="385"/>
      <c r="E719" s="385"/>
      <c r="F719" s="385"/>
      <c r="G719" s="385"/>
      <c r="H719" s="385"/>
      <c r="I719" s="386"/>
      <c r="J719" s="386"/>
      <c r="K719" s="386"/>
      <c r="N719" s="385"/>
      <c r="O719" s="385"/>
      <c r="P719" s="385"/>
      <c r="Q719" s="385"/>
      <c r="R719" s="385"/>
      <c r="S719" s="386"/>
      <c r="T719" s="386"/>
    </row>
    <row r="720" spans="4:20" ht="13">
      <c r="D720" s="385"/>
      <c r="E720" s="385"/>
      <c r="F720" s="385"/>
      <c r="G720" s="385"/>
      <c r="H720" s="385"/>
      <c r="I720" s="386"/>
      <c r="J720" s="386"/>
      <c r="K720" s="386"/>
      <c r="N720" s="385"/>
      <c r="O720" s="385"/>
      <c r="P720" s="385"/>
      <c r="Q720" s="385"/>
      <c r="R720" s="385"/>
      <c r="S720" s="386"/>
      <c r="T720" s="386"/>
    </row>
    <row r="721" spans="4:20" ht="13">
      <c r="D721" s="385"/>
      <c r="E721" s="385"/>
      <c r="F721" s="385"/>
      <c r="G721" s="385"/>
      <c r="H721" s="385"/>
      <c r="I721" s="386"/>
      <c r="J721" s="386"/>
      <c r="K721" s="386"/>
      <c r="N721" s="385"/>
      <c r="O721" s="385"/>
      <c r="P721" s="385"/>
      <c r="Q721" s="385"/>
      <c r="R721" s="385"/>
      <c r="S721" s="386"/>
      <c r="T721" s="386"/>
    </row>
    <row r="722" spans="4:20" ht="13">
      <c r="D722" s="385"/>
      <c r="E722" s="385"/>
      <c r="F722" s="385"/>
      <c r="G722" s="385"/>
      <c r="H722" s="385"/>
      <c r="I722" s="386"/>
      <c r="J722" s="386"/>
      <c r="K722" s="386"/>
      <c r="N722" s="385"/>
      <c r="O722" s="385"/>
      <c r="P722" s="385"/>
      <c r="Q722" s="385"/>
      <c r="R722" s="385"/>
      <c r="S722" s="386"/>
      <c r="T722" s="386"/>
    </row>
    <row r="723" spans="4:20" ht="13">
      <c r="D723" s="385"/>
      <c r="E723" s="385"/>
      <c r="F723" s="385"/>
      <c r="G723" s="385"/>
      <c r="H723" s="385"/>
      <c r="I723" s="386"/>
      <c r="J723" s="386"/>
      <c r="K723" s="386"/>
      <c r="N723" s="385"/>
      <c r="O723" s="385"/>
      <c r="P723" s="385"/>
      <c r="Q723" s="385"/>
      <c r="R723" s="385"/>
      <c r="S723" s="386"/>
      <c r="T723" s="386"/>
    </row>
    <row r="724" spans="4:20" ht="13">
      <c r="D724" s="385"/>
      <c r="E724" s="385"/>
      <c r="F724" s="385"/>
      <c r="G724" s="385"/>
      <c r="H724" s="385"/>
      <c r="I724" s="386"/>
      <c r="J724" s="386"/>
      <c r="K724" s="386"/>
      <c r="N724" s="385"/>
      <c r="O724" s="385"/>
      <c r="P724" s="385"/>
      <c r="Q724" s="385"/>
      <c r="R724" s="385"/>
      <c r="S724" s="386"/>
      <c r="T724" s="386"/>
    </row>
    <row r="725" spans="4:20" ht="13">
      <c r="D725" s="385"/>
      <c r="E725" s="385"/>
      <c r="F725" s="385"/>
      <c r="G725" s="385"/>
      <c r="H725" s="385"/>
      <c r="I725" s="386"/>
      <c r="J725" s="386"/>
      <c r="K725" s="386"/>
      <c r="N725" s="385"/>
      <c r="O725" s="385"/>
      <c r="P725" s="385"/>
      <c r="Q725" s="385"/>
      <c r="R725" s="385"/>
      <c r="S725" s="386"/>
      <c r="T725" s="386"/>
    </row>
    <row r="726" spans="4:20" ht="13">
      <c r="D726" s="385"/>
      <c r="E726" s="385"/>
      <c r="F726" s="385"/>
      <c r="G726" s="385"/>
      <c r="H726" s="385"/>
      <c r="I726" s="386"/>
      <c r="J726" s="386"/>
      <c r="K726" s="386"/>
      <c r="N726" s="385"/>
      <c r="O726" s="385"/>
      <c r="P726" s="385"/>
      <c r="Q726" s="385"/>
      <c r="R726" s="385"/>
      <c r="S726" s="386"/>
      <c r="T726" s="386"/>
    </row>
    <row r="727" spans="4:20" ht="13">
      <c r="D727" s="385"/>
      <c r="E727" s="385"/>
      <c r="F727" s="385"/>
      <c r="G727" s="385"/>
      <c r="H727" s="385"/>
      <c r="I727" s="386"/>
      <c r="J727" s="386"/>
      <c r="K727" s="386"/>
      <c r="N727" s="385"/>
      <c r="O727" s="385"/>
      <c r="P727" s="385"/>
      <c r="Q727" s="385"/>
      <c r="R727" s="385"/>
      <c r="S727" s="386"/>
      <c r="T727" s="386"/>
    </row>
    <row r="728" spans="4:20" ht="13">
      <c r="D728" s="385"/>
      <c r="E728" s="385"/>
      <c r="F728" s="385"/>
      <c r="G728" s="385"/>
      <c r="H728" s="385"/>
      <c r="I728" s="386"/>
      <c r="J728" s="386"/>
      <c r="K728" s="386"/>
      <c r="N728" s="385"/>
      <c r="O728" s="385"/>
      <c r="P728" s="385"/>
      <c r="Q728" s="385"/>
      <c r="R728" s="385"/>
      <c r="S728" s="386"/>
      <c r="T728" s="386"/>
    </row>
    <row r="729" spans="4:20" ht="13">
      <c r="D729" s="385"/>
      <c r="E729" s="385"/>
      <c r="F729" s="385"/>
      <c r="G729" s="385"/>
      <c r="H729" s="385"/>
      <c r="I729" s="386"/>
      <c r="J729" s="386"/>
      <c r="K729" s="386"/>
      <c r="N729" s="385"/>
      <c r="O729" s="385"/>
      <c r="P729" s="385"/>
      <c r="Q729" s="385"/>
      <c r="R729" s="385"/>
      <c r="S729" s="386"/>
      <c r="T729" s="386"/>
    </row>
    <row r="730" spans="4:20" ht="13">
      <c r="D730" s="385"/>
      <c r="E730" s="385"/>
      <c r="F730" s="385"/>
      <c r="G730" s="385"/>
      <c r="H730" s="385"/>
      <c r="I730" s="386"/>
      <c r="J730" s="386"/>
      <c r="K730" s="386"/>
      <c r="N730" s="385"/>
      <c r="O730" s="385"/>
      <c r="P730" s="385"/>
      <c r="Q730" s="385"/>
      <c r="R730" s="385"/>
      <c r="S730" s="386"/>
      <c r="T730" s="386"/>
    </row>
    <row r="731" spans="4:20" ht="13">
      <c r="D731" s="385"/>
      <c r="E731" s="385"/>
      <c r="F731" s="385"/>
      <c r="G731" s="385"/>
      <c r="H731" s="385"/>
      <c r="I731" s="386"/>
      <c r="J731" s="386"/>
      <c r="K731" s="386"/>
      <c r="N731" s="385"/>
      <c r="O731" s="385"/>
      <c r="P731" s="385"/>
      <c r="Q731" s="385"/>
      <c r="R731" s="385"/>
      <c r="S731" s="386"/>
      <c r="T731" s="386"/>
    </row>
    <row r="732" spans="4:20" ht="13">
      <c r="D732" s="385"/>
      <c r="E732" s="385"/>
      <c r="F732" s="385"/>
      <c r="G732" s="385"/>
      <c r="H732" s="385"/>
      <c r="I732" s="386"/>
      <c r="J732" s="386"/>
      <c r="K732" s="386"/>
      <c r="N732" s="385"/>
      <c r="O732" s="385"/>
      <c r="P732" s="385"/>
      <c r="Q732" s="385"/>
      <c r="R732" s="385"/>
      <c r="S732" s="386"/>
      <c r="T732" s="386"/>
    </row>
    <row r="733" spans="4:20" ht="13">
      <c r="D733" s="385"/>
      <c r="E733" s="385"/>
      <c r="F733" s="385"/>
      <c r="G733" s="385"/>
      <c r="H733" s="385"/>
      <c r="I733" s="386"/>
      <c r="J733" s="386"/>
      <c r="K733" s="386"/>
      <c r="N733" s="385"/>
      <c r="O733" s="385"/>
      <c r="P733" s="385"/>
      <c r="Q733" s="385"/>
      <c r="R733" s="385"/>
      <c r="S733" s="386"/>
      <c r="T733" s="386"/>
    </row>
    <row r="734" spans="4:20" ht="13">
      <c r="D734" s="385"/>
      <c r="E734" s="385"/>
      <c r="F734" s="385"/>
      <c r="G734" s="385"/>
      <c r="H734" s="385"/>
      <c r="I734" s="386"/>
      <c r="J734" s="386"/>
      <c r="K734" s="386"/>
      <c r="N734" s="385"/>
      <c r="O734" s="385"/>
      <c r="P734" s="385"/>
      <c r="Q734" s="385"/>
      <c r="R734" s="385"/>
      <c r="S734" s="386"/>
      <c r="T734" s="386"/>
    </row>
    <row r="735" spans="4:20" ht="13">
      <c r="D735" s="385"/>
      <c r="E735" s="385"/>
      <c r="F735" s="385"/>
      <c r="G735" s="385"/>
      <c r="H735" s="385"/>
      <c r="I735" s="386"/>
      <c r="J735" s="386"/>
      <c r="K735" s="386"/>
      <c r="N735" s="385"/>
      <c r="O735" s="385"/>
      <c r="P735" s="385"/>
      <c r="Q735" s="385"/>
      <c r="R735" s="385"/>
      <c r="S735" s="386"/>
      <c r="T735" s="386"/>
    </row>
    <row r="736" spans="4:20" ht="13">
      <c r="D736" s="385"/>
      <c r="E736" s="385"/>
      <c r="F736" s="385"/>
      <c r="G736" s="385"/>
      <c r="H736" s="385"/>
      <c r="I736" s="386"/>
      <c r="J736" s="386"/>
      <c r="K736" s="386"/>
      <c r="N736" s="385"/>
      <c r="O736" s="385"/>
      <c r="P736" s="385"/>
      <c r="Q736" s="385"/>
      <c r="R736" s="385"/>
      <c r="S736" s="386"/>
      <c r="T736" s="386"/>
    </row>
    <row r="737" spans="4:20" ht="13">
      <c r="D737" s="385"/>
      <c r="E737" s="385"/>
      <c r="F737" s="385"/>
      <c r="G737" s="385"/>
      <c r="H737" s="385"/>
      <c r="I737" s="386"/>
      <c r="J737" s="386"/>
      <c r="K737" s="386"/>
      <c r="N737" s="385"/>
      <c r="O737" s="385"/>
      <c r="P737" s="385"/>
      <c r="Q737" s="385"/>
      <c r="R737" s="385"/>
      <c r="S737" s="386"/>
      <c r="T737" s="386"/>
    </row>
    <row r="738" spans="4:20" ht="13">
      <c r="D738" s="385"/>
      <c r="E738" s="385"/>
      <c r="F738" s="385"/>
      <c r="G738" s="385"/>
      <c r="H738" s="385"/>
      <c r="I738" s="386"/>
      <c r="J738" s="386"/>
      <c r="K738" s="386"/>
      <c r="N738" s="385"/>
      <c r="O738" s="385"/>
      <c r="P738" s="385"/>
      <c r="Q738" s="385"/>
      <c r="R738" s="385"/>
      <c r="S738" s="386"/>
      <c r="T738" s="386"/>
    </row>
    <row r="739" spans="4:20" ht="13">
      <c r="D739" s="385"/>
      <c r="E739" s="385"/>
      <c r="F739" s="385"/>
      <c r="G739" s="385"/>
      <c r="H739" s="385"/>
      <c r="I739" s="386"/>
      <c r="J739" s="386"/>
      <c r="K739" s="386"/>
      <c r="N739" s="385"/>
      <c r="O739" s="385"/>
      <c r="P739" s="385"/>
      <c r="Q739" s="385"/>
      <c r="R739" s="385"/>
      <c r="S739" s="386"/>
      <c r="T739" s="386"/>
    </row>
    <row r="740" spans="4:20" ht="13">
      <c r="D740" s="385"/>
      <c r="E740" s="385"/>
      <c r="F740" s="385"/>
      <c r="G740" s="385"/>
      <c r="H740" s="385"/>
      <c r="I740" s="386"/>
      <c r="J740" s="386"/>
      <c r="K740" s="386"/>
      <c r="N740" s="385"/>
      <c r="O740" s="385"/>
      <c r="P740" s="385"/>
      <c r="Q740" s="385"/>
      <c r="R740" s="385"/>
      <c r="S740" s="386"/>
      <c r="T740" s="386"/>
    </row>
    <row r="741" spans="4:20" ht="13">
      <c r="D741" s="385"/>
      <c r="E741" s="385"/>
      <c r="F741" s="385"/>
      <c r="G741" s="385"/>
      <c r="H741" s="385"/>
      <c r="I741" s="386"/>
      <c r="J741" s="386"/>
      <c r="K741" s="386"/>
      <c r="N741" s="385"/>
      <c r="O741" s="385"/>
      <c r="P741" s="385"/>
      <c r="Q741" s="385"/>
      <c r="R741" s="385"/>
      <c r="S741" s="386"/>
      <c r="T741" s="386"/>
    </row>
    <row r="742" spans="4:20" ht="13">
      <c r="D742" s="385"/>
      <c r="E742" s="385"/>
      <c r="F742" s="385"/>
      <c r="G742" s="385"/>
      <c r="H742" s="385"/>
      <c r="I742" s="386"/>
      <c r="J742" s="386"/>
      <c r="K742" s="386"/>
      <c r="N742" s="385"/>
      <c r="O742" s="385"/>
      <c r="P742" s="385"/>
      <c r="Q742" s="385"/>
      <c r="R742" s="385"/>
      <c r="S742" s="386"/>
      <c r="T742" s="386"/>
    </row>
    <row r="743" spans="4:20" ht="13">
      <c r="D743" s="385"/>
      <c r="E743" s="385"/>
      <c r="F743" s="385"/>
      <c r="G743" s="385"/>
      <c r="H743" s="385"/>
      <c r="I743" s="386"/>
      <c r="J743" s="386"/>
      <c r="K743" s="386"/>
      <c r="N743" s="385"/>
      <c r="O743" s="385"/>
      <c r="P743" s="385"/>
      <c r="Q743" s="385"/>
      <c r="R743" s="385"/>
      <c r="S743" s="386"/>
      <c r="T743" s="386"/>
    </row>
    <row r="744" spans="4:20" ht="13">
      <c r="D744" s="385"/>
      <c r="E744" s="385"/>
      <c r="F744" s="385"/>
      <c r="G744" s="385"/>
      <c r="H744" s="385"/>
      <c r="I744" s="386"/>
      <c r="J744" s="386"/>
      <c r="K744" s="386"/>
      <c r="N744" s="385"/>
      <c r="O744" s="385"/>
      <c r="P744" s="385"/>
      <c r="Q744" s="385"/>
      <c r="R744" s="385"/>
      <c r="S744" s="386"/>
      <c r="T744" s="386"/>
    </row>
    <row r="745" spans="4:20" ht="13">
      <c r="D745" s="385"/>
      <c r="E745" s="385"/>
      <c r="F745" s="385"/>
      <c r="G745" s="385"/>
      <c r="H745" s="385"/>
      <c r="I745" s="386"/>
      <c r="J745" s="386"/>
      <c r="K745" s="386"/>
      <c r="N745" s="385"/>
      <c r="O745" s="385"/>
      <c r="P745" s="385"/>
      <c r="Q745" s="385"/>
      <c r="R745" s="385"/>
      <c r="S745" s="386"/>
      <c r="T745" s="386"/>
    </row>
    <row r="746" spans="4:20" ht="13">
      <c r="D746" s="385"/>
      <c r="E746" s="385"/>
      <c r="F746" s="385"/>
      <c r="G746" s="385"/>
      <c r="H746" s="385"/>
      <c r="I746" s="386"/>
      <c r="J746" s="386"/>
      <c r="K746" s="386"/>
      <c r="N746" s="385"/>
      <c r="O746" s="385"/>
      <c r="P746" s="385"/>
      <c r="Q746" s="385"/>
      <c r="R746" s="385"/>
      <c r="S746" s="386"/>
      <c r="T746" s="386"/>
    </row>
    <row r="747" spans="4:20" ht="13">
      <c r="D747" s="385"/>
      <c r="E747" s="385"/>
      <c r="F747" s="385"/>
      <c r="G747" s="385"/>
      <c r="H747" s="385"/>
      <c r="I747" s="386"/>
      <c r="J747" s="386"/>
      <c r="K747" s="386"/>
      <c r="N747" s="385"/>
      <c r="O747" s="385"/>
      <c r="P747" s="385"/>
      <c r="Q747" s="385"/>
      <c r="R747" s="385"/>
      <c r="S747" s="386"/>
      <c r="T747" s="386"/>
    </row>
    <row r="748" spans="4:20" ht="13">
      <c r="D748" s="385"/>
      <c r="E748" s="385"/>
      <c r="F748" s="385"/>
      <c r="G748" s="385"/>
      <c r="H748" s="385"/>
      <c r="I748" s="386"/>
      <c r="J748" s="386"/>
      <c r="K748" s="386"/>
      <c r="N748" s="385"/>
      <c r="O748" s="385"/>
      <c r="P748" s="385"/>
      <c r="Q748" s="385"/>
      <c r="R748" s="385"/>
      <c r="S748" s="386"/>
      <c r="T748" s="386"/>
    </row>
    <row r="749" spans="4:20" ht="13">
      <c r="D749" s="385"/>
      <c r="E749" s="385"/>
      <c r="F749" s="385"/>
      <c r="G749" s="385"/>
      <c r="H749" s="385"/>
      <c r="I749" s="386"/>
      <c r="J749" s="386"/>
      <c r="K749" s="386"/>
      <c r="N749" s="385"/>
      <c r="O749" s="385"/>
      <c r="P749" s="385"/>
      <c r="Q749" s="385"/>
      <c r="R749" s="385"/>
      <c r="S749" s="386"/>
      <c r="T749" s="386"/>
    </row>
    <row r="750" spans="4:20" ht="13">
      <c r="D750" s="385"/>
      <c r="E750" s="385"/>
      <c r="F750" s="385"/>
      <c r="G750" s="385"/>
      <c r="H750" s="385"/>
      <c r="I750" s="386"/>
      <c r="J750" s="386"/>
      <c r="K750" s="386"/>
      <c r="N750" s="385"/>
      <c r="O750" s="385"/>
      <c r="P750" s="385"/>
      <c r="Q750" s="385"/>
      <c r="R750" s="385"/>
      <c r="S750" s="386"/>
      <c r="T750" s="386"/>
    </row>
    <row r="751" spans="4:20" ht="13">
      <c r="D751" s="385"/>
      <c r="E751" s="385"/>
      <c r="F751" s="385"/>
      <c r="G751" s="385"/>
      <c r="H751" s="385"/>
      <c r="I751" s="386"/>
      <c r="J751" s="386"/>
      <c r="K751" s="386"/>
      <c r="N751" s="385"/>
      <c r="O751" s="385"/>
      <c r="P751" s="385"/>
      <c r="Q751" s="385"/>
      <c r="R751" s="385"/>
      <c r="S751" s="386"/>
      <c r="T751" s="386"/>
    </row>
    <row r="752" spans="4:20" ht="13">
      <c r="D752" s="385"/>
      <c r="E752" s="385"/>
      <c r="F752" s="385"/>
      <c r="G752" s="385"/>
      <c r="H752" s="385"/>
      <c r="I752" s="386"/>
      <c r="J752" s="386"/>
      <c r="K752" s="386"/>
      <c r="N752" s="385"/>
      <c r="O752" s="385"/>
      <c r="P752" s="385"/>
      <c r="Q752" s="385"/>
      <c r="R752" s="385"/>
      <c r="S752" s="386"/>
      <c r="T752" s="386"/>
    </row>
    <row r="753" spans="4:20" ht="13">
      <c r="D753" s="385"/>
      <c r="E753" s="385"/>
      <c r="F753" s="385"/>
      <c r="G753" s="385"/>
      <c r="H753" s="385"/>
      <c r="I753" s="386"/>
      <c r="J753" s="386"/>
      <c r="K753" s="386"/>
      <c r="N753" s="385"/>
      <c r="O753" s="385"/>
      <c r="P753" s="385"/>
      <c r="Q753" s="385"/>
      <c r="R753" s="385"/>
      <c r="S753" s="386"/>
      <c r="T753" s="386"/>
    </row>
    <row r="754" spans="4:20" ht="13">
      <c r="D754" s="385"/>
      <c r="E754" s="385"/>
      <c r="F754" s="385"/>
      <c r="G754" s="385"/>
      <c r="H754" s="385"/>
      <c r="I754" s="386"/>
      <c r="J754" s="386"/>
      <c r="K754" s="386"/>
      <c r="N754" s="385"/>
      <c r="O754" s="385"/>
      <c r="P754" s="385"/>
      <c r="Q754" s="385"/>
      <c r="R754" s="385"/>
      <c r="S754" s="386"/>
      <c r="T754" s="386"/>
    </row>
    <row r="755" spans="4:20" ht="13">
      <c r="D755" s="385"/>
      <c r="E755" s="385"/>
      <c r="F755" s="385"/>
      <c r="G755" s="385"/>
      <c r="H755" s="385"/>
      <c r="I755" s="386"/>
      <c r="J755" s="386"/>
      <c r="K755" s="386"/>
      <c r="N755" s="385"/>
      <c r="O755" s="385"/>
      <c r="P755" s="385"/>
      <c r="Q755" s="385"/>
      <c r="R755" s="385"/>
      <c r="S755" s="386"/>
      <c r="T755" s="386"/>
    </row>
    <row r="756" spans="4:20" ht="13">
      <c r="D756" s="385"/>
      <c r="E756" s="385"/>
      <c r="F756" s="385"/>
      <c r="G756" s="385"/>
      <c r="H756" s="385"/>
      <c r="I756" s="386"/>
      <c r="J756" s="386"/>
      <c r="K756" s="386"/>
      <c r="N756" s="385"/>
      <c r="O756" s="385"/>
      <c r="P756" s="385"/>
      <c r="Q756" s="385"/>
      <c r="R756" s="385"/>
      <c r="S756" s="386"/>
      <c r="T756" s="386"/>
    </row>
    <row r="757" spans="4:20" ht="13">
      <c r="D757" s="385"/>
      <c r="E757" s="385"/>
      <c r="F757" s="385"/>
      <c r="G757" s="385"/>
      <c r="H757" s="385"/>
      <c r="I757" s="386"/>
      <c r="J757" s="386"/>
      <c r="K757" s="386"/>
      <c r="N757" s="385"/>
      <c r="O757" s="385"/>
      <c r="P757" s="385"/>
      <c r="Q757" s="385"/>
      <c r="R757" s="385"/>
      <c r="S757" s="386"/>
      <c r="T757" s="386"/>
    </row>
    <row r="758" spans="4:20" ht="13">
      <c r="D758" s="385"/>
      <c r="E758" s="385"/>
      <c r="F758" s="385"/>
      <c r="G758" s="385"/>
      <c r="H758" s="385"/>
      <c r="I758" s="386"/>
      <c r="J758" s="386"/>
      <c r="K758" s="386"/>
      <c r="N758" s="385"/>
      <c r="O758" s="385"/>
      <c r="P758" s="385"/>
      <c r="Q758" s="385"/>
      <c r="R758" s="385"/>
      <c r="S758" s="386"/>
      <c r="T758" s="386"/>
    </row>
    <row r="759" spans="4:20" ht="13">
      <c r="D759" s="385"/>
      <c r="E759" s="385"/>
      <c r="F759" s="385"/>
      <c r="G759" s="385"/>
      <c r="H759" s="385"/>
      <c r="I759" s="386"/>
      <c r="J759" s="386"/>
      <c r="K759" s="386"/>
      <c r="N759" s="385"/>
      <c r="O759" s="385"/>
      <c r="P759" s="385"/>
      <c r="Q759" s="385"/>
      <c r="R759" s="385"/>
      <c r="S759" s="386"/>
      <c r="T759" s="386"/>
    </row>
    <row r="760" spans="4:20" ht="13">
      <c r="D760" s="385"/>
      <c r="E760" s="385"/>
      <c r="F760" s="385"/>
      <c r="G760" s="385"/>
      <c r="H760" s="385"/>
      <c r="I760" s="386"/>
      <c r="J760" s="386"/>
      <c r="K760" s="386"/>
      <c r="N760" s="385"/>
      <c r="O760" s="385"/>
      <c r="P760" s="385"/>
      <c r="Q760" s="385"/>
      <c r="R760" s="385"/>
      <c r="S760" s="386"/>
      <c r="T760" s="386"/>
    </row>
    <row r="761" spans="4:20" ht="13">
      <c r="D761" s="385"/>
      <c r="E761" s="385"/>
      <c r="F761" s="385"/>
      <c r="G761" s="385"/>
      <c r="H761" s="385"/>
      <c r="I761" s="386"/>
      <c r="J761" s="386"/>
      <c r="K761" s="386"/>
      <c r="N761" s="385"/>
      <c r="O761" s="385"/>
      <c r="P761" s="385"/>
      <c r="Q761" s="385"/>
      <c r="R761" s="385"/>
      <c r="S761" s="386"/>
      <c r="T761" s="386"/>
    </row>
    <row r="762" spans="4:20" ht="13">
      <c r="D762" s="385"/>
      <c r="E762" s="385"/>
      <c r="F762" s="385"/>
      <c r="G762" s="385"/>
      <c r="H762" s="385"/>
      <c r="I762" s="386"/>
      <c r="J762" s="386"/>
      <c r="K762" s="386"/>
      <c r="N762" s="385"/>
      <c r="O762" s="385"/>
      <c r="P762" s="385"/>
      <c r="Q762" s="385"/>
      <c r="R762" s="385"/>
      <c r="S762" s="386"/>
      <c r="T762" s="386"/>
    </row>
    <row r="763" spans="4:20" ht="13">
      <c r="D763" s="385"/>
      <c r="E763" s="385"/>
      <c r="F763" s="385"/>
      <c r="G763" s="385"/>
      <c r="H763" s="385"/>
      <c r="I763" s="386"/>
      <c r="J763" s="386"/>
      <c r="K763" s="386"/>
      <c r="N763" s="385"/>
      <c r="O763" s="385"/>
      <c r="P763" s="385"/>
      <c r="Q763" s="385"/>
      <c r="R763" s="385"/>
      <c r="S763" s="386"/>
      <c r="T763" s="386"/>
    </row>
    <row r="764" spans="4:20" ht="13">
      <c r="D764" s="385"/>
      <c r="E764" s="385"/>
      <c r="F764" s="385"/>
      <c r="G764" s="385"/>
      <c r="H764" s="385"/>
      <c r="I764" s="386"/>
      <c r="J764" s="386"/>
      <c r="K764" s="386"/>
      <c r="N764" s="385"/>
      <c r="O764" s="385"/>
      <c r="P764" s="385"/>
      <c r="Q764" s="385"/>
      <c r="R764" s="385"/>
      <c r="S764" s="386"/>
      <c r="T764" s="386"/>
    </row>
    <row r="765" spans="4:20" ht="13">
      <c r="D765" s="385"/>
      <c r="E765" s="385"/>
      <c r="F765" s="385"/>
      <c r="G765" s="385"/>
      <c r="H765" s="385"/>
      <c r="I765" s="386"/>
      <c r="J765" s="386"/>
      <c r="K765" s="386"/>
      <c r="N765" s="385"/>
      <c r="O765" s="385"/>
      <c r="P765" s="385"/>
      <c r="Q765" s="385"/>
      <c r="R765" s="385"/>
      <c r="S765" s="386"/>
      <c r="T765" s="386"/>
    </row>
    <row r="766" spans="4:20" ht="13">
      <c r="D766" s="385"/>
      <c r="E766" s="385"/>
      <c r="F766" s="385"/>
      <c r="G766" s="385"/>
      <c r="H766" s="385"/>
      <c r="I766" s="386"/>
      <c r="J766" s="386"/>
      <c r="K766" s="386"/>
      <c r="N766" s="385"/>
      <c r="O766" s="385"/>
      <c r="P766" s="385"/>
      <c r="Q766" s="385"/>
      <c r="R766" s="385"/>
      <c r="S766" s="386"/>
      <c r="T766" s="386"/>
    </row>
    <row r="767" spans="4:20" ht="13">
      <c r="D767" s="385"/>
      <c r="E767" s="385"/>
      <c r="F767" s="385"/>
      <c r="G767" s="385"/>
      <c r="H767" s="385"/>
      <c r="I767" s="386"/>
      <c r="J767" s="386"/>
      <c r="K767" s="386"/>
      <c r="N767" s="385"/>
      <c r="O767" s="385"/>
      <c r="P767" s="385"/>
      <c r="Q767" s="385"/>
      <c r="R767" s="385"/>
      <c r="S767" s="386"/>
      <c r="T767" s="386"/>
    </row>
    <row r="768" spans="4:20" ht="13">
      <c r="D768" s="385"/>
      <c r="E768" s="385"/>
      <c r="F768" s="385"/>
      <c r="G768" s="385"/>
      <c r="H768" s="385"/>
      <c r="I768" s="386"/>
      <c r="J768" s="386"/>
      <c r="K768" s="386"/>
      <c r="N768" s="385"/>
      <c r="O768" s="385"/>
      <c r="P768" s="385"/>
      <c r="Q768" s="385"/>
      <c r="R768" s="385"/>
      <c r="S768" s="386"/>
      <c r="T768" s="386"/>
    </row>
    <row r="769" spans="4:20" ht="13">
      <c r="D769" s="385"/>
      <c r="E769" s="385"/>
      <c r="F769" s="385"/>
      <c r="G769" s="385"/>
      <c r="H769" s="385"/>
      <c r="I769" s="386"/>
      <c r="J769" s="386"/>
      <c r="K769" s="386"/>
      <c r="N769" s="385"/>
      <c r="O769" s="385"/>
      <c r="P769" s="385"/>
      <c r="Q769" s="385"/>
      <c r="R769" s="385"/>
      <c r="S769" s="386"/>
      <c r="T769" s="386"/>
    </row>
    <row r="770" spans="4:20" ht="13">
      <c r="D770" s="385"/>
      <c r="E770" s="385"/>
      <c r="F770" s="385"/>
      <c r="G770" s="385"/>
      <c r="H770" s="385"/>
      <c r="I770" s="386"/>
      <c r="J770" s="386"/>
      <c r="K770" s="386"/>
      <c r="N770" s="385"/>
      <c r="O770" s="385"/>
      <c r="P770" s="385"/>
      <c r="Q770" s="385"/>
      <c r="R770" s="385"/>
      <c r="S770" s="386"/>
      <c r="T770" s="386"/>
    </row>
    <row r="771" spans="4:20" ht="13">
      <c r="D771" s="385"/>
      <c r="E771" s="385"/>
      <c r="F771" s="385"/>
      <c r="G771" s="385"/>
      <c r="H771" s="385"/>
      <c r="I771" s="386"/>
      <c r="J771" s="386"/>
      <c r="K771" s="386"/>
      <c r="N771" s="385"/>
      <c r="O771" s="385"/>
      <c r="P771" s="385"/>
      <c r="Q771" s="385"/>
      <c r="R771" s="385"/>
      <c r="S771" s="386"/>
      <c r="T771" s="386"/>
    </row>
    <row r="772" spans="4:20" ht="13">
      <c r="D772" s="385"/>
      <c r="E772" s="385"/>
      <c r="F772" s="385"/>
      <c r="G772" s="385"/>
      <c r="H772" s="385"/>
      <c r="I772" s="386"/>
      <c r="J772" s="386"/>
      <c r="K772" s="386"/>
      <c r="N772" s="385"/>
      <c r="O772" s="385"/>
      <c r="P772" s="385"/>
      <c r="Q772" s="385"/>
      <c r="R772" s="385"/>
      <c r="S772" s="386"/>
      <c r="T772" s="386"/>
    </row>
    <row r="773" spans="4:20" ht="13">
      <c r="D773" s="385"/>
      <c r="E773" s="385"/>
      <c r="F773" s="385"/>
      <c r="G773" s="385"/>
      <c r="H773" s="385"/>
      <c r="I773" s="386"/>
      <c r="J773" s="386"/>
      <c r="K773" s="386"/>
      <c r="N773" s="385"/>
      <c r="O773" s="385"/>
      <c r="P773" s="385"/>
      <c r="Q773" s="385"/>
      <c r="R773" s="385"/>
      <c r="S773" s="386"/>
      <c r="T773" s="386"/>
    </row>
    <row r="774" spans="4:20" ht="13">
      <c r="D774" s="385"/>
      <c r="E774" s="385"/>
      <c r="F774" s="385"/>
      <c r="G774" s="385"/>
      <c r="H774" s="385"/>
      <c r="I774" s="386"/>
      <c r="J774" s="386"/>
      <c r="K774" s="386"/>
      <c r="N774" s="385"/>
      <c r="O774" s="385"/>
      <c r="P774" s="385"/>
      <c r="Q774" s="385"/>
      <c r="R774" s="385"/>
      <c r="S774" s="386"/>
      <c r="T774" s="386"/>
    </row>
    <row r="775" spans="4:20" ht="13">
      <c r="D775" s="385"/>
      <c r="E775" s="385"/>
      <c r="F775" s="385"/>
      <c r="G775" s="385"/>
      <c r="H775" s="385"/>
      <c r="I775" s="386"/>
      <c r="J775" s="386"/>
      <c r="K775" s="386"/>
      <c r="N775" s="385"/>
      <c r="O775" s="385"/>
      <c r="P775" s="385"/>
      <c r="Q775" s="385"/>
      <c r="R775" s="385"/>
      <c r="S775" s="386"/>
      <c r="T775" s="386"/>
    </row>
    <row r="776" spans="4:20" ht="13">
      <c r="D776" s="385"/>
      <c r="E776" s="385"/>
      <c r="F776" s="385"/>
      <c r="G776" s="385"/>
      <c r="H776" s="385"/>
      <c r="I776" s="386"/>
      <c r="J776" s="386"/>
      <c r="K776" s="386"/>
      <c r="N776" s="385"/>
      <c r="O776" s="385"/>
      <c r="P776" s="385"/>
      <c r="Q776" s="385"/>
      <c r="R776" s="385"/>
      <c r="S776" s="386"/>
      <c r="T776" s="386"/>
    </row>
    <row r="777" spans="4:20" ht="13">
      <c r="D777" s="385"/>
      <c r="E777" s="385"/>
      <c r="F777" s="385"/>
      <c r="G777" s="385"/>
      <c r="H777" s="385"/>
      <c r="I777" s="386"/>
      <c r="J777" s="386"/>
      <c r="K777" s="386"/>
      <c r="N777" s="385"/>
      <c r="O777" s="385"/>
      <c r="P777" s="385"/>
      <c r="Q777" s="385"/>
      <c r="R777" s="385"/>
      <c r="S777" s="386"/>
      <c r="T777" s="386"/>
    </row>
    <row r="778" spans="4:20" ht="13">
      <c r="D778" s="385"/>
      <c r="E778" s="385"/>
      <c r="F778" s="385"/>
      <c r="G778" s="385"/>
      <c r="H778" s="385"/>
      <c r="I778" s="386"/>
      <c r="J778" s="386"/>
      <c r="K778" s="386"/>
      <c r="N778" s="385"/>
      <c r="O778" s="385"/>
      <c r="P778" s="385"/>
      <c r="Q778" s="385"/>
      <c r="R778" s="385"/>
      <c r="S778" s="386"/>
      <c r="T778" s="386"/>
    </row>
    <row r="779" spans="4:20" ht="13">
      <c r="D779" s="385"/>
      <c r="E779" s="385"/>
      <c r="F779" s="385"/>
      <c r="G779" s="385"/>
      <c r="H779" s="385"/>
      <c r="I779" s="386"/>
      <c r="J779" s="386"/>
      <c r="K779" s="386"/>
      <c r="N779" s="385"/>
      <c r="O779" s="385"/>
      <c r="P779" s="385"/>
      <c r="Q779" s="385"/>
      <c r="R779" s="385"/>
      <c r="S779" s="386"/>
      <c r="T779" s="386"/>
    </row>
    <row r="780" spans="4:20" ht="13">
      <c r="D780" s="385"/>
      <c r="E780" s="385"/>
      <c r="F780" s="385"/>
      <c r="G780" s="385"/>
      <c r="H780" s="385"/>
      <c r="I780" s="386"/>
      <c r="J780" s="386"/>
      <c r="K780" s="386"/>
      <c r="N780" s="385"/>
      <c r="O780" s="385"/>
      <c r="P780" s="385"/>
      <c r="Q780" s="385"/>
      <c r="R780" s="385"/>
      <c r="S780" s="386"/>
      <c r="T780" s="386"/>
    </row>
    <row r="781" spans="4:20" ht="13">
      <c r="D781" s="385"/>
      <c r="E781" s="385"/>
      <c r="F781" s="385"/>
      <c r="G781" s="385"/>
      <c r="H781" s="385"/>
      <c r="I781" s="386"/>
      <c r="J781" s="386"/>
      <c r="K781" s="386"/>
      <c r="N781" s="385"/>
      <c r="O781" s="385"/>
      <c r="P781" s="385"/>
      <c r="Q781" s="385"/>
      <c r="R781" s="385"/>
      <c r="S781" s="386"/>
      <c r="T781" s="386"/>
    </row>
    <row r="782" spans="4:20" ht="13">
      <c r="D782" s="385"/>
      <c r="E782" s="385"/>
      <c r="F782" s="385"/>
      <c r="G782" s="385"/>
      <c r="H782" s="385"/>
      <c r="I782" s="386"/>
      <c r="J782" s="386"/>
      <c r="K782" s="386"/>
      <c r="N782" s="385"/>
      <c r="O782" s="385"/>
      <c r="P782" s="385"/>
      <c r="Q782" s="385"/>
      <c r="R782" s="385"/>
      <c r="S782" s="386"/>
      <c r="T782" s="386"/>
    </row>
    <row r="783" spans="4:20" ht="13">
      <c r="D783" s="385"/>
      <c r="E783" s="385"/>
      <c r="F783" s="385"/>
      <c r="G783" s="385"/>
      <c r="H783" s="385"/>
      <c r="I783" s="386"/>
      <c r="J783" s="386"/>
      <c r="K783" s="386"/>
      <c r="N783" s="385"/>
      <c r="O783" s="385"/>
      <c r="P783" s="385"/>
      <c r="Q783" s="385"/>
      <c r="R783" s="385"/>
      <c r="S783" s="386"/>
      <c r="T783" s="386"/>
    </row>
    <row r="784" spans="4:20" ht="13">
      <c r="D784" s="385"/>
      <c r="E784" s="385"/>
      <c r="F784" s="385"/>
      <c r="G784" s="385"/>
      <c r="H784" s="385"/>
      <c r="I784" s="386"/>
      <c r="J784" s="386"/>
      <c r="K784" s="386"/>
      <c r="N784" s="385"/>
      <c r="O784" s="385"/>
      <c r="P784" s="385"/>
      <c r="Q784" s="385"/>
      <c r="R784" s="385"/>
      <c r="S784" s="386"/>
      <c r="T784" s="386"/>
    </row>
    <row r="785" spans="4:20" ht="13">
      <c r="D785" s="385"/>
      <c r="E785" s="385"/>
      <c r="F785" s="385"/>
      <c r="G785" s="385"/>
      <c r="H785" s="385"/>
      <c r="I785" s="386"/>
      <c r="J785" s="386"/>
      <c r="K785" s="386"/>
      <c r="N785" s="385"/>
      <c r="O785" s="385"/>
      <c r="P785" s="385"/>
      <c r="Q785" s="385"/>
      <c r="R785" s="385"/>
      <c r="S785" s="386"/>
      <c r="T785" s="386"/>
    </row>
    <row r="786" spans="4:20" ht="13">
      <c r="D786" s="385"/>
      <c r="E786" s="385"/>
      <c r="F786" s="385"/>
      <c r="G786" s="385"/>
      <c r="H786" s="385"/>
      <c r="I786" s="386"/>
      <c r="J786" s="386"/>
      <c r="K786" s="386"/>
      <c r="N786" s="385"/>
      <c r="O786" s="385"/>
      <c r="P786" s="385"/>
      <c r="Q786" s="385"/>
      <c r="R786" s="385"/>
      <c r="S786" s="386"/>
      <c r="T786" s="386"/>
    </row>
    <row r="787" spans="4:20" ht="13">
      <c r="D787" s="385"/>
      <c r="E787" s="385"/>
      <c r="F787" s="385"/>
      <c r="G787" s="385"/>
      <c r="H787" s="385"/>
      <c r="I787" s="386"/>
      <c r="J787" s="386"/>
      <c r="K787" s="386"/>
      <c r="N787" s="385"/>
      <c r="O787" s="385"/>
      <c r="P787" s="385"/>
      <c r="Q787" s="385"/>
      <c r="R787" s="385"/>
      <c r="S787" s="386"/>
      <c r="T787" s="386"/>
    </row>
    <row r="788" spans="4:20" ht="13">
      <c r="D788" s="385"/>
      <c r="E788" s="385"/>
      <c r="F788" s="385"/>
      <c r="G788" s="385"/>
      <c r="H788" s="385"/>
      <c r="I788" s="386"/>
      <c r="J788" s="386"/>
      <c r="K788" s="386"/>
      <c r="N788" s="385"/>
      <c r="O788" s="385"/>
      <c r="P788" s="385"/>
      <c r="Q788" s="385"/>
      <c r="R788" s="385"/>
      <c r="S788" s="386"/>
      <c r="T788" s="386"/>
    </row>
    <row r="789" spans="4:20" ht="13">
      <c r="D789" s="385"/>
      <c r="E789" s="385"/>
      <c r="F789" s="385"/>
      <c r="G789" s="385"/>
      <c r="H789" s="385"/>
      <c r="I789" s="386"/>
      <c r="J789" s="386"/>
      <c r="K789" s="386"/>
      <c r="N789" s="385"/>
      <c r="O789" s="385"/>
      <c r="P789" s="385"/>
      <c r="Q789" s="385"/>
      <c r="R789" s="385"/>
      <c r="S789" s="386"/>
      <c r="T789" s="386"/>
    </row>
    <row r="790" spans="4:20" ht="13">
      <c r="D790" s="385"/>
      <c r="E790" s="385"/>
      <c r="F790" s="385"/>
      <c r="G790" s="385"/>
      <c r="H790" s="385"/>
      <c r="I790" s="386"/>
      <c r="J790" s="386"/>
      <c r="K790" s="386"/>
      <c r="N790" s="385"/>
      <c r="O790" s="385"/>
      <c r="P790" s="385"/>
      <c r="Q790" s="385"/>
      <c r="R790" s="385"/>
      <c r="S790" s="386"/>
      <c r="T790" s="386"/>
    </row>
    <row r="791" spans="4:20" ht="13">
      <c r="D791" s="385"/>
      <c r="E791" s="385"/>
      <c r="F791" s="385"/>
      <c r="G791" s="385"/>
      <c r="H791" s="385"/>
      <c r="I791" s="386"/>
      <c r="J791" s="386"/>
      <c r="K791" s="386"/>
      <c r="N791" s="385"/>
      <c r="O791" s="385"/>
      <c r="P791" s="385"/>
      <c r="Q791" s="385"/>
      <c r="R791" s="385"/>
      <c r="S791" s="386"/>
      <c r="T791" s="386"/>
    </row>
    <row r="792" spans="4:20" ht="13">
      <c r="D792" s="385"/>
      <c r="E792" s="385"/>
      <c r="F792" s="385"/>
      <c r="G792" s="385"/>
      <c r="H792" s="385"/>
      <c r="I792" s="386"/>
      <c r="J792" s="386"/>
      <c r="K792" s="386"/>
      <c r="N792" s="385"/>
      <c r="O792" s="385"/>
      <c r="P792" s="385"/>
      <c r="Q792" s="385"/>
      <c r="R792" s="385"/>
      <c r="S792" s="386"/>
      <c r="T792" s="386"/>
    </row>
    <row r="793" spans="4:20" ht="13">
      <c r="D793" s="385"/>
      <c r="E793" s="385"/>
      <c r="F793" s="385"/>
      <c r="G793" s="385"/>
      <c r="H793" s="385"/>
      <c r="I793" s="386"/>
      <c r="J793" s="386"/>
      <c r="K793" s="386"/>
      <c r="N793" s="385"/>
      <c r="O793" s="385"/>
      <c r="P793" s="385"/>
      <c r="Q793" s="385"/>
      <c r="R793" s="385"/>
      <c r="S793" s="386"/>
      <c r="T793" s="386"/>
    </row>
    <row r="794" spans="4:20" ht="13">
      <c r="D794" s="385"/>
      <c r="E794" s="385"/>
      <c r="F794" s="385"/>
      <c r="G794" s="385"/>
      <c r="H794" s="385"/>
      <c r="I794" s="386"/>
      <c r="J794" s="386"/>
      <c r="K794" s="386"/>
      <c r="N794" s="385"/>
      <c r="O794" s="385"/>
      <c r="P794" s="385"/>
      <c r="Q794" s="385"/>
      <c r="R794" s="385"/>
      <c r="S794" s="386"/>
      <c r="T794" s="386"/>
    </row>
    <row r="795" spans="4:20" ht="13">
      <c r="D795" s="385"/>
      <c r="E795" s="385"/>
      <c r="F795" s="385"/>
      <c r="G795" s="385"/>
      <c r="H795" s="385"/>
      <c r="I795" s="386"/>
      <c r="J795" s="386"/>
      <c r="K795" s="386"/>
      <c r="N795" s="385"/>
      <c r="O795" s="385"/>
      <c r="P795" s="385"/>
      <c r="Q795" s="385"/>
      <c r="R795" s="385"/>
      <c r="S795" s="386"/>
      <c r="T795" s="386"/>
    </row>
    <row r="796" spans="4:20" ht="13">
      <c r="D796" s="385"/>
      <c r="E796" s="385"/>
      <c r="F796" s="385"/>
      <c r="G796" s="385"/>
      <c r="H796" s="385"/>
      <c r="I796" s="386"/>
      <c r="J796" s="386"/>
      <c r="K796" s="386"/>
      <c r="N796" s="385"/>
      <c r="O796" s="385"/>
      <c r="P796" s="385"/>
      <c r="Q796" s="385"/>
      <c r="R796" s="385"/>
      <c r="S796" s="386"/>
      <c r="T796" s="386"/>
    </row>
    <row r="797" spans="4:20" ht="13">
      <c r="D797" s="385"/>
      <c r="E797" s="385"/>
      <c r="F797" s="385"/>
      <c r="G797" s="385"/>
      <c r="H797" s="385"/>
      <c r="I797" s="386"/>
      <c r="J797" s="386"/>
      <c r="K797" s="386"/>
      <c r="N797" s="385"/>
      <c r="O797" s="385"/>
      <c r="P797" s="385"/>
      <c r="Q797" s="385"/>
      <c r="R797" s="385"/>
      <c r="S797" s="386"/>
      <c r="T797" s="386"/>
    </row>
    <row r="798" spans="4:20" ht="13">
      <c r="D798" s="385"/>
      <c r="E798" s="385"/>
      <c r="F798" s="385"/>
      <c r="G798" s="385"/>
      <c r="H798" s="385"/>
      <c r="I798" s="386"/>
      <c r="J798" s="386"/>
      <c r="K798" s="386"/>
      <c r="N798" s="385"/>
      <c r="O798" s="385"/>
      <c r="P798" s="385"/>
      <c r="Q798" s="385"/>
      <c r="R798" s="385"/>
      <c r="S798" s="386"/>
      <c r="T798" s="386"/>
    </row>
    <row r="799" spans="4:20" ht="13">
      <c r="D799" s="385"/>
      <c r="E799" s="385"/>
      <c r="F799" s="385"/>
      <c r="G799" s="385"/>
      <c r="H799" s="385"/>
      <c r="I799" s="386"/>
      <c r="J799" s="386"/>
      <c r="K799" s="386"/>
      <c r="N799" s="385"/>
      <c r="O799" s="385"/>
      <c r="P799" s="385"/>
      <c r="Q799" s="385"/>
      <c r="R799" s="385"/>
      <c r="S799" s="386"/>
      <c r="T799" s="386"/>
    </row>
    <row r="800" spans="4:20" ht="13">
      <c r="D800" s="385"/>
      <c r="E800" s="385"/>
      <c r="F800" s="385"/>
      <c r="G800" s="385"/>
      <c r="H800" s="385"/>
      <c r="I800" s="386"/>
      <c r="J800" s="386"/>
      <c r="K800" s="386"/>
      <c r="N800" s="385"/>
      <c r="O800" s="385"/>
      <c r="P800" s="385"/>
      <c r="Q800" s="385"/>
      <c r="R800" s="385"/>
      <c r="S800" s="386"/>
      <c r="T800" s="386"/>
    </row>
    <row r="801" spans="4:20" ht="13">
      <c r="D801" s="385"/>
      <c r="E801" s="385"/>
      <c r="F801" s="385"/>
      <c r="G801" s="385"/>
      <c r="H801" s="385"/>
      <c r="I801" s="386"/>
      <c r="J801" s="386"/>
      <c r="K801" s="386"/>
      <c r="N801" s="385"/>
      <c r="O801" s="385"/>
      <c r="P801" s="385"/>
      <c r="Q801" s="385"/>
      <c r="R801" s="385"/>
      <c r="S801" s="386"/>
      <c r="T801" s="386"/>
    </row>
    <row r="802" spans="4:20" ht="13">
      <c r="D802" s="385"/>
      <c r="E802" s="385"/>
      <c r="F802" s="385"/>
      <c r="G802" s="385"/>
      <c r="H802" s="385"/>
      <c r="I802" s="386"/>
      <c r="J802" s="386"/>
      <c r="K802" s="386"/>
      <c r="N802" s="385"/>
      <c r="O802" s="385"/>
      <c r="P802" s="385"/>
      <c r="Q802" s="385"/>
      <c r="R802" s="385"/>
      <c r="S802" s="386"/>
      <c r="T802" s="386"/>
    </row>
    <row r="803" spans="4:20" ht="13">
      <c r="D803" s="385"/>
      <c r="E803" s="385"/>
      <c r="F803" s="385"/>
      <c r="G803" s="385"/>
      <c r="H803" s="385"/>
      <c r="I803" s="386"/>
      <c r="J803" s="386"/>
      <c r="K803" s="386"/>
      <c r="N803" s="385"/>
      <c r="O803" s="385"/>
      <c r="P803" s="385"/>
      <c r="Q803" s="385"/>
      <c r="R803" s="385"/>
      <c r="S803" s="386"/>
      <c r="T803" s="386"/>
    </row>
    <row r="804" spans="4:20" ht="13">
      <c r="D804" s="385"/>
      <c r="E804" s="385"/>
      <c r="F804" s="385"/>
      <c r="G804" s="385"/>
      <c r="H804" s="385"/>
      <c r="I804" s="386"/>
      <c r="J804" s="386"/>
      <c r="K804" s="386"/>
      <c r="N804" s="385"/>
      <c r="O804" s="385"/>
      <c r="P804" s="385"/>
      <c r="Q804" s="385"/>
      <c r="R804" s="385"/>
      <c r="S804" s="386"/>
      <c r="T804" s="386"/>
    </row>
    <row r="805" spans="4:20" ht="13">
      <c r="D805" s="385"/>
      <c r="E805" s="385"/>
      <c r="F805" s="385"/>
      <c r="G805" s="385"/>
      <c r="H805" s="385"/>
      <c r="I805" s="386"/>
      <c r="J805" s="386"/>
      <c r="K805" s="386"/>
      <c r="N805" s="385"/>
      <c r="O805" s="385"/>
      <c r="P805" s="385"/>
      <c r="Q805" s="385"/>
      <c r="R805" s="385"/>
      <c r="S805" s="386"/>
      <c r="T805" s="386"/>
    </row>
    <row r="806" spans="4:20" ht="13">
      <c r="D806" s="385"/>
      <c r="E806" s="385"/>
      <c r="F806" s="385"/>
      <c r="G806" s="385"/>
      <c r="H806" s="385"/>
      <c r="I806" s="386"/>
      <c r="J806" s="386"/>
      <c r="K806" s="386"/>
      <c r="N806" s="385"/>
      <c r="O806" s="385"/>
      <c r="P806" s="385"/>
      <c r="Q806" s="385"/>
      <c r="R806" s="385"/>
      <c r="S806" s="386"/>
      <c r="T806" s="386"/>
    </row>
    <row r="807" spans="4:20" ht="13">
      <c r="D807" s="385"/>
      <c r="E807" s="385"/>
      <c r="F807" s="385"/>
      <c r="G807" s="385"/>
      <c r="H807" s="385"/>
      <c r="I807" s="386"/>
      <c r="J807" s="386"/>
      <c r="K807" s="386"/>
      <c r="N807" s="385"/>
      <c r="O807" s="385"/>
      <c r="P807" s="385"/>
      <c r="Q807" s="385"/>
      <c r="R807" s="385"/>
      <c r="S807" s="386"/>
      <c r="T807" s="386"/>
    </row>
    <row r="808" spans="4:20" ht="13">
      <c r="D808" s="385"/>
      <c r="E808" s="385"/>
      <c r="F808" s="385"/>
      <c r="G808" s="385"/>
      <c r="H808" s="385"/>
      <c r="I808" s="386"/>
      <c r="J808" s="386"/>
      <c r="K808" s="386"/>
      <c r="N808" s="385"/>
      <c r="O808" s="385"/>
      <c r="P808" s="385"/>
      <c r="Q808" s="385"/>
      <c r="R808" s="385"/>
      <c r="S808" s="386"/>
      <c r="T808" s="386"/>
    </row>
    <row r="809" spans="4:20" ht="13">
      <c r="D809" s="385"/>
      <c r="E809" s="385"/>
      <c r="F809" s="385"/>
      <c r="G809" s="385"/>
      <c r="H809" s="385"/>
      <c r="I809" s="386"/>
      <c r="J809" s="386"/>
      <c r="K809" s="386"/>
      <c r="N809" s="385"/>
      <c r="O809" s="385"/>
      <c r="P809" s="385"/>
      <c r="Q809" s="385"/>
      <c r="R809" s="385"/>
      <c r="S809" s="386"/>
      <c r="T809" s="386"/>
    </row>
    <row r="810" spans="4:20" ht="13">
      <c r="D810" s="385"/>
      <c r="E810" s="385"/>
      <c r="F810" s="385"/>
      <c r="G810" s="385"/>
      <c r="H810" s="385"/>
      <c r="I810" s="386"/>
      <c r="J810" s="386"/>
      <c r="K810" s="386"/>
      <c r="N810" s="385"/>
      <c r="O810" s="385"/>
      <c r="P810" s="385"/>
      <c r="Q810" s="385"/>
      <c r="R810" s="385"/>
      <c r="S810" s="386"/>
      <c r="T810" s="386"/>
    </row>
    <row r="811" spans="4:20" ht="13">
      <c r="D811" s="385"/>
      <c r="E811" s="385"/>
      <c r="F811" s="385"/>
      <c r="G811" s="385"/>
      <c r="H811" s="385"/>
      <c r="I811" s="386"/>
      <c r="J811" s="386"/>
      <c r="K811" s="386"/>
      <c r="N811" s="385"/>
      <c r="O811" s="385"/>
      <c r="P811" s="385"/>
      <c r="Q811" s="385"/>
      <c r="R811" s="385"/>
      <c r="S811" s="386"/>
      <c r="T811" s="386"/>
    </row>
    <row r="812" spans="4:20" ht="13">
      <c r="D812" s="385"/>
      <c r="E812" s="385"/>
      <c r="F812" s="385"/>
      <c r="G812" s="385"/>
      <c r="H812" s="385"/>
      <c r="I812" s="386"/>
      <c r="J812" s="386"/>
      <c r="K812" s="386"/>
      <c r="N812" s="385"/>
      <c r="O812" s="385"/>
      <c r="P812" s="385"/>
      <c r="Q812" s="385"/>
      <c r="R812" s="385"/>
      <c r="S812" s="386"/>
      <c r="T812" s="386"/>
    </row>
    <row r="813" spans="4:20" ht="13">
      <c r="D813" s="385"/>
      <c r="E813" s="385"/>
      <c r="F813" s="385"/>
      <c r="G813" s="385"/>
      <c r="H813" s="385"/>
      <c r="I813" s="386"/>
      <c r="J813" s="386"/>
      <c r="K813" s="386"/>
      <c r="N813" s="385"/>
      <c r="O813" s="385"/>
      <c r="P813" s="385"/>
      <c r="Q813" s="385"/>
      <c r="R813" s="385"/>
      <c r="S813" s="386"/>
      <c r="T813" s="386"/>
    </row>
    <row r="814" spans="4:20" ht="13">
      <c r="D814" s="385"/>
      <c r="E814" s="385"/>
      <c r="F814" s="385"/>
      <c r="G814" s="385"/>
      <c r="H814" s="385"/>
      <c r="I814" s="386"/>
      <c r="J814" s="386"/>
      <c r="K814" s="386"/>
      <c r="N814" s="385"/>
      <c r="O814" s="385"/>
      <c r="P814" s="385"/>
      <c r="Q814" s="385"/>
      <c r="R814" s="385"/>
      <c r="S814" s="386"/>
      <c r="T814" s="386"/>
    </row>
    <row r="815" spans="4:20" ht="13">
      <c r="D815" s="385"/>
      <c r="E815" s="385"/>
      <c r="F815" s="385"/>
      <c r="G815" s="385"/>
      <c r="H815" s="385"/>
      <c r="I815" s="386"/>
      <c r="J815" s="386"/>
      <c r="K815" s="386"/>
      <c r="N815" s="385"/>
      <c r="O815" s="385"/>
      <c r="P815" s="385"/>
      <c r="Q815" s="385"/>
      <c r="R815" s="385"/>
      <c r="S815" s="386"/>
      <c r="T815" s="386"/>
    </row>
    <row r="816" spans="4:20" ht="13">
      <c r="D816" s="385"/>
      <c r="E816" s="385"/>
      <c r="F816" s="385"/>
      <c r="G816" s="385"/>
      <c r="H816" s="385"/>
      <c r="I816" s="386"/>
      <c r="J816" s="386"/>
      <c r="K816" s="386"/>
      <c r="N816" s="385"/>
      <c r="O816" s="385"/>
      <c r="P816" s="385"/>
      <c r="Q816" s="385"/>
      <c r="R816" s="385"/>
      <c r="S816" s="386"/>
      <c r="T816" s="386"/>
    </row>
    <row r="817" spans="4:20" ht="13">
      <c r="D817" s="385"/>
      <c r="E817" s="385"/>
      <c r="F817" s="385"/>
      <c r="G817" s="385"/>
      <c r="H817" s="385"/>
      <c r="I817" s="386"/>
      <c r="J817" s="386"/>
      <c r="K817" s="386"/>
      <c r="N817" s="385"/>
      <c r="O817" s="385"/>
      <c r="P817" s="385"/>
      <c r="Q817" s="385"/>
      <c r="R817" s="385"/>
      <c r="S817" s="386"/>
      <c r="T817" s="386"/>
    </row>
    <row r="818" spans="4:20" ht="13">
      <c r="D818" s="385"/>
      <c r="E818" s="385"/>
      <c r="F818" s="385"/>
      <c r="G818" s="385"/>
      <c r="H818" s="385"/>
      <c r="I818" s="386"/>
      <c r="J818" s="386"/>
      <c r="K818" s="386"/>
      <c r="N818" s="385"/>
      <c r="O818" s="385"/>
      <c r="P818" s="385"/>
      <c r="Q818" s="385"/>
      <c r="R818" s="385"/>
      <c r="S818" s="386"/>
      <c r="T818" s="386"/>
    </row>
    <row r="819" spans="4:20" ht="13">
      <c r="D819" s="385"/>
      <c r="E819" s="385"/>
      <c r="F819" s="385"/>
      <c r="G819" s="385"/>
      <c r="H819" s="385"/>
      <c r="I819" s="386"/>
      <c r="J819" s="386"/>
      <c r="K819" s="386"/>
      <c r="N819" s="385"/>
      <c r="O819" s="385"/>
      <c r="P819" s="385"/>
      <c r="Q819" s="385"/>
      <c r="R819" s="385"/>
      <c r="S819" s="386"/>
      <c r="T819" s="386"/>
    </row>
    <row r="820" spans="4:20" ht="13">
      <c r="D820" s="385"/>
      <c r="E820" s="385"/>
      <c r="F820" s="385"/>
      <c r="G820" s="385"/>
      <c r="H820" s="385"/>
      <c r="I820" s="386"/>
      <c r="J820" s="386"/>
      <c r="K820" s="386"/>
      <c r="N820" s="385"/>
      <c r="O820" s="385"/>
      <c r="P820" s="385"/>
      <c r="Q820" s="385"/>
      <c r="R820" s="385"/>
      <c r="S820" s="386"/>
      <c r="T820" s="386"/>
    </row>
    <row r="821" spans="4:20" ht="13">
      <c r="D821" s="385"/>
      <c r="E821" s="385"/>
      <c r="F821" s="385"/>
      <c r="G821" s="385"/>
      <c r="H821" s="385"/>
      <c r="I821" s="386"/>
      <c r="J821" s="386"/>
      <c r="K821" s="386"/>
      <c r="N821" s="385"/>
      <c r="O821" s="385"/>
      <c r="P821" s="385"/>
      <c r="Q821" s="385"/>
      <c r="R821" s="385"/>
      <c r="S821" s="386"/>
      <c r="T821" s="386"/>
    </row>
    <row r="822" spans="4:20" ht="13">
      <c r="D822" s="385"/>
      <c r="E822" s="385"/>
      <c r="F822" s="385"/>
      <c r="G822" s="385"/>
      <c r="H822" s="385"/>
      <c r="I822" s="386"/>
      <c r="J822" s="386"/>
      <c r="K822" s="386"/>
      <c r="N822" s="385"/>
      <c r="O822" s="385"/>
      <c r="P822" s="385"/>
      <c r="Q822" s="385"/>
      <c r="R822" s="385"/>
      <c r="S822" s="386"/>
      <c r="T822" s="386"/>
    </row>
    <row r="823" spans="4:20" ht="13">
      <c r="D823" s="385"/>
      <c r="E823" s="385"/>
      <c r="F823" s="385"/>
      <c r="G823" s="385"/>
      <c r="H823" s="385"/>
      <c r="I823" s="386"/>
      <c r="J823" s="386"/>
      <c r="K823" s="386"/>
      <c r="N823" s="385"/>
      <c r="O823" s="385"/>
      <c r="P823" s="385"/>
      <c r="Q823" s="385"/>
      <c r="R823" s="385"/>
      <c r="S823" s="386"/>
      <c r="T823" s="386"/>
    </row>
    <row r="824" spans="4:20" ht="13">
      <c r="D824" s="385"/>
      <c r="E824" s="385"/>
      <c r="F824" s="385"/>
      <c r="G824" s="385"/>
      <c r="H824" s="385"/>
      <c r="I824" s="386"/>
      <c r="J824" s="386"/>
      <c r="K824" s="386"/>
      <c r="N824" s="385"/>
      <c r="O824" s="385"/>
      <c r="P824" s="385"/>
      <c r="Q824" s="385"/>
      <c r="R824" s="385"/>
      <c r="S824" s="386"/>
      <c r="T824" s="386"/>
    </row>
    <row r="825" spans="4:20" ht="13">
      <c r="D825" s="385"/>
      <c r="E825" s="385"/>
      <c r="F825" s="385"/>
      <c r="G825" s="385"/>
      <c r="H825" s="385"/>
      <c r="I825" s="386"/>
      <c r="J825" s="386"/>
      <c r="K825" s="386"/>
      <c r="N825" s="385"/>
      <c r="O825" s="385"/>
      <c r="P825" s="385"/>
      <c r="Q825" s="385"/>
      <c r="R825" s="385"/>
      <c r="S825" s="386"/>
      <c r="T825" s="386"/>
    </row>
    <row r="826" spans="4:20" ht="13">
      <c r="D826" s="385"/>
      <c r="E826" s="385"/>
      <c r="F826" s="385"/>
      <c r="G826" s="385"/>
      <c r="H826" s="385"/>
      <c r="I826" s="386"/>
      <c r="J826" s="386"/>
      <c r="K826" s="386"/>
      <c r="N826" s="385"/>
      <c r="O826" s="385"/>
      <c r="P826" s="385"/>
      <c r="Q826" s="385"/>
      <c r="R826" s="385"/>
      <c r="S826" s="386"/>
      <c r="T826" s="386"/>
    </row>
    <row r="827" spans="4:20" ht="13">
      <c r="D827" s="385"/>
      <c r="E827" s="385"/>
      <c r="F827" s="385"/>
      <c r="G827" s="385"/>
      <c r="H827" s="385"/>
      <c r="I827" s="386"/>
      <c r="J827" s="386"/>
      <c r="K827" s="386"/>
      <c r="N827" s="385"/>
      <c r="O827" s="385"/>
      <c r="P827" s="385"/>
      <c r="Q827" s="385"/>
      <c r="R827" s="385"/>
      <c r="S827" s="386"/>
      <c r="T827" s="386"/>
    </row>
    <row r="828" spans="4:20" ht="13">
      <c r="D828" s="385"/>
      <c r="E828" s="385"/>
      <c r="F828" s="385"/>
      <c r="G828" s="385"/>
      <c r="H828" s="385"/>
      <c r="I828" s="386"/>
      <c r="J828" s="386"/>
      <c r="K828" s="386"/>
      <c r="N828" s="385"/>
      <c r="O828" s="385"/>
      <c r="P828" s="385"/>
      <c r="Q828" s="385"/>
      <c r="R828" s="385"/>
      <c r="S828" s="386"/>
      <c r="T828" s="386"/>
    </row>
    <row r="829" spans="4:20" ht="13">
      <c r="D829" s="385"/>
      <c r="E829" s="385"/>
      <c r="F829" s="385"/>
      <c r="G829" s="385"/>
      <c r="H829" s="385"/>
      <c r="I829" s="386"/>
      <c r="J829" s="386"/>
      <c r="K829" s="386"/>
      <c r="N829" s="385"/>
      <c r="O829" s="385"/>
      <c r="P829" s="385"/>
      <c r="Q829" s="385"/>
      <c r="R829" s="385"/>
      <c r="S829" s="386"/>
      <c r="T829" s="386"/>
    </row>
    <row r="830" spans="4:20" ht="13">
      <c r="D830" s="385"/>
      <c r="E830" s="385"/>
      <c r="F830" s="385"/>
      <c r="G830" s="385"/>
      <c r="H830" s="385"/>
      <c r="I830" s="386"/>
      <c r="J830" s="386"/>
      <c r="K830" s="386"/>
      <c r="N830" s="385"/>
      <c r="O830" s="385"/>
      <c r="P830" s="385"/>
      <c r="Q830" s="385"/>
      <c r="R830" s="385"/>
      <c r="S830" s="386"/>
      <c r="T830" s="386"/>
    </row>
    <row r="831" spans="4:20" ht="13">
      <c r="D831" s="385"/>
      <c r="E831" s="385"/>
      <c r="F831" s="385"/>
      <c r="G831" s="385"/>
      <c r="H831" s="385"/>
      <c r="I831" s="386"/>
      <c r="J831" s="386"/>
      <c r="K831" s="386"/>
      <c r="N831" s="385"/>
      <c r="O831" s="385"/>
      <c r="P831" s="385"/>
      <c r="Q831" s="385"/>
      <c r="R831" s="385"/>
      <c r="S831" s="386"/>
      <c r="T831" s="386"/>
    </row>
    <row r="832" spans="4:20" ht="13">
      <c r="D832" s="385"/>
      <c r="E832" s="385"/>
      <c r="F832" s="385"/>
      <c r="G832" s="385"/>
      <c r="H832" s="385"/>
      <c r="I832" s="386"/>
      <c r="J832" s="386"/>
      <c r="K832" s="386"/>
      <c r="N832" s="385"/>
      <c r="O832" s="385"/>
      <c r="P832" s="385"/>
      <c r="Q832" s="385"/>
      <c r="R832" s="385"/>
      <c r="S832" s="386"/>
      <c r="T832" s="386"/>
    </row>
    <row r="833" spans="4:20" ht="13">
      <c r="D833" s="385"/>
      <c r="E833" s="385"/>
      <c r="F833" s="385"/>
      <c r="G833" s="385"/>
      <c r="H833" s="385"/>
      <c r="I833" s="386"/>
      <c r="J833" s="386"/>
      <c r="K833" s="386"/>
      <c r="N833" s="385"/>
      <c r="O833" s="385"/>
      <c r="P833" s="385"/>
      <c r="Q833" s="385"/>
      <c r="R833" s="385"/>
      <c r="S833" s="386"/>
      <c r="T833" s="386"/>
    </row>
    <row r="834" spans="4:20" ht="13">
      <c r="D834" s="385"/>
      <c r="E834" s="385"/>
      <c r="F834" s="385"/>
      <c r="G834" s="385"/>
      <c r="H834" s="385"/>
      <c r="I834" s="386"/>
      <c r="J834" s="386"/>
      <c r="K834" s="386"/>
      <c r="N834" s="385"/>
      <c r="O834" s="385"/>
      <c r="P834" s="385"/>
      <c r="Q834" s="385"/>
      <c r="R834" s="385"/>
      <c r="S834" s="386"/>
      <c r="T834" s="386"/>
    </row>
    <row r="835" spans="4:20" ht="13">
      <c r="D835" s="385"/>
      <c r="E835" s="385"/>
      <c r="F835" s="385"/>
      <c r="G835" s="385"/>
      <c r="H835" s="385"/>
      <c r="I835" s="386"/>
      <c r="J835" s="386"/>
      <c r="K835" s="386"/>
      <c r="N835" s="385"/>
      <c r="O835" s="385"/>
      <c r="P835" s="385"/>
      <c r="Q835" s="385"/>
      <c r="R835" s="385"/>
      <c r="S835" s="386"/>
      <c r="T835" s="386"/>
    </row>
    <row r="836" spans="4:20" ht="13">
      <c r="D836" s="385"/>
      <c r="E836" s="385"/>
      <c r="F836" s="385"/>
      <c r="G836" s="385"/>
      <c r="H836" s="385"/>
      <c r="I836" s="386"/>
      <c r="J836" s="386"/>
      <c r="K836" s="386"/>
      <c r="N836" s="385"/>
      <c r="O836" s="385"/>
      <c r="P836" s="385"/>
      <c r="Q836" s="385"/>
      <c r="R836" s="385"/>
      <c r="S836" s="386"/>
      <c r="T836" s="386"/>
    </row>
    <row r="837" spans="4:20" ht="13">
      <c r="D837" s="385"/>
      <c r="E837" s="385"/>
      <c r="F837" s="385"/>
      <c r="G837" s="385"/>
      <c r="H837" s="385"/>
      <c r="I837" s="386"/>
      <c r="J837" s="386"/>
      <c r="K837" s="386"/>
      <c r="N837" s="385"/>
      <c r="O837" s="385"/>
      <c r="P837" s="385"/>
      <c r="Q837" s="385"/>
      <c r="R837" s="385"/>
      <c r="S837" s="386"/>
      <c r="T837" s="386"/>
    </row>
    <row r="838" spans="4:20" ht="13">
      <c r="D838" s="385"/>
      <c r="E838" s="385"/>
      <c r="F838" s="385"/>
      <c r="G838" s="385"/>
      <c r="H838" s="385"/>
      <c r="I838" s="386"/>
      <c r="J838" s="386"/>
      <c r="K838" s="386"/>
      <c r="N838" s="385"/>
      <c r="O838" s="385"/>
      <c r="P838" s="385"/>
      <c r="Q838" s="385"/>
      <c r="R838" s="385"/>
      <c r="S838" s="386"/>
      <c r="T838" s="386"/>
    </row>
    <row r="839" spans="4:20" ht="13">
      <c r="D839" s="385"/>
      <c r="E839" s="385"/>
      <c r="F839" s="385"/>
      <c r="G839" s="385"/>
      <c r="H839" s="385"/>
      <c r="I839" s="386"/>
      <c r="J839" s="386"/>
      <c r="K839" s="386"/>
      <c r="N839" s="385"/>
      <c r="O839" s="385"/>
      <c r="P839" s="385"/>
      <c r="Q839" s="385"/>
      <c r="R839" s="385"/>
      <c r="S839" s="386"/>
      <c r="T839" s="386"/>
    </row>
    <row r="840" spans="4:20" ht="13">
      <c r="D840" s="385"/>
      <c r="E840" s="385"/>
      <c r="F840" s="385"/>
      <c r="G840" s="385"/>
      <c r="H840" s="385"/>
      <c r="I840" s="386"/>
      <c r="J840" s="386"/>
      <c r="K840" s="386"/>
      <c r="N840" s="385"/>
      <c r="O840" s="385"/>
      <c r="P840" s="385"/>
      <c r="Q840" s="385"/>
      <c r="R840" s="385"/>
      <c r="S840" s="386"/>
      <c r="T840" s="386"/>
    </row>
    <row r="841" spans="4:20" ht="13">
      <c r="D841" s="385"/>
      <c r="E841" s="385"/>
      <c r="F841" s="385"/>
      <c r="G841" s="385"/>
      <c r="H841" s="385"/>
      <c r="I841" s="386"/>
      <c r="J841" s="386"/>
      <c r="K841" s="386"/>
      <c r="N841" s="385"/>
      <c r="O841" s="385"/>
      <c r="P841" s="385"/>
      <c r="Q841" s="385"/>
      <c r="R841" s="385"/>
      <c r="S841" s="386"/>
      <c r="T841" s="386"/>
    </row>
    <row r="842" spans="4:20" ht="13">
      <c r="D842" s="385"/>
      <c r="E842" s="385"/>
      <c r="F842" s="385"/>
      <c r="G842" s="385"/>
      <c r="H842" s="385"/>
      <c r="I842" s="386"/>
      <c r="J842" s="386"/>
      <c r="K842" s="386"/>
      <c r="N842" s="385"/>
      <c r="O842" s="385"/>
      <c r="P842" s="385"/>
      <c r="Q842" s="385"/>
      <c r="R842" s="385"/>
      <c r="S842" s="386"/>
      <c r="T842" s="386"/>
    </row>
    <row r="843" spans="4:20" ht="13">
      <c r="D843" s="385"/>
      <c r="E843" s="385"/>
      <c r="F843" s="385"/>
      <c r="G843" s="385"/>
      <c r="H843" s="385"/>
      <c r="I843" s="386"/>
      <c r="J843" s="386"/>
      <c r="K843" s="386"/>
      <c r="N843" s="385"/>
      <c r="O843" s="385"/>
      <c r="P843" s="385"/>
      <c r="Q843" s="385"/>
      <c r="R843" s="385"/>
      <c r="S843" s="386"/>
      <c r="T843" s="386"/>
    </row>
    <row r="844" spans="4:20" ht="13">
      <c r="D844" s="385"/>
      <c r="E844" s="385"/>
      <c r="F844" s="385"/>
      <c r="G844" s="385"/>
      <c r="H844" s="385"/>
      <c r="I844" s="386"/>
      <c r="J844" s="386"/>
      <c r="K844" s="386"/>
      <c r="N844" s="385"/>
      <c r="O844" s="385"/>
      <c r="P844" s="385"/>
      <c r="Q844" s="385"/>
      <c r="R844" s="385"/>
      <c r="S844" s="386"/>
      <c r="T844" s="386"/>
    </row>
    <row r="845" spans="4:20" ht="13">
      <c r="D845" s="385"/>
      <c r="E845" s="385"/>
      <c r="F845" s="385"/>
      <c r="G845" s="385"/>
      <c r="H845" s="385"/>
      <c r="I845" s="386"/>
      <c r="J845" s="386"/>
      <c r="K845" s="386"/>
      <c r="N845" s="385"/>
      <c r="O845" s="385"/>
      <c r="P845" s="385"/>
      <c r="Q845" s="385"/>
      <c r="R845" s="385"/>
      <c r="S845" s="386"/>
      <c r="T845" s="386"/>
    </row>
    <row r="846" spans="4:20" ht="13">
      <c r="D846" s="385"/>
      <c r="E846" s="385"/>
      <c r="F846" s="385"/>
      <c r="G846" s="385"/>
      <c r="H846" s="385"/>
      <c r="I846" s="386"/>
      <c r="J846" s="386"/>
      <c r="K846" s="386"/>
      <c r="N846" s="385"/>
      <c r="O846" s="385"/>
      <c r="P846" s="385"/>
      <c r="Q846" s="385"/>
      <c r="R846" s="385"/>
      <c r="S846" s="386"/>
      <c r="T846" s="386"/>
    </row>
    <row r="847" spans="4:20" ht="13">
      <c r="D847" s="385"/>
      <c r="E847" s="385"/>
      <c r="F847" s="385"/>
      <c r="G847" s="385"/>
      <c r="H847" s="385"/>
      <c r="I847" s="386"/>
      <c r="J847" s="386"/>
      <c r="K847" s="386"/>
      <c r="N847" s="385"/>
      <c r="O847" s="385"/>
      <c r="P847" s="385"/>
      <c r="Q847" s="385"/>
      <c r="R847" s="385"/>
      <c r="S847" s="386"/>
      <c r="T847" s="386"/>
    </row>
    <row r="848" spans="4:20" ht="13">
      <c r="D848" s="385"/>
      <c r="E848" s="385"/>
      <c r="F848" s="385"/>
      <c r="G848" s="385"/>
      <c r="H848" s="385"/>
      <c r="I848" s="386"/>
      <c r="J848" s="386"/>
      <c r="K848" s="386"/>
      <c r="N848" s="385"/>
      <c r="O848" s="385"/>
      <c r="P848" s="385"/>
      <c r="Q848" s="385"/>
      <c r="R848" s="385"/>
      <c r="S848" s="386"/>
      <c r="T848" s="386"/>
    </row>
    <row r="849" spans="4:20" ht="13">
      <c r="D849" s="385"/>
      <c r="E849" s="385"/>
      <c r="F849" s="385"/>
      <c r="G849" s="385"/>
      <c r="H849" s="385"/>
      <c r="I849" s="386"/>
      <c r="J849" s="386"/>
      <c r="K849" s="386"/>
      <c r="N849" s="385"/>
      <c r="O849" s="385"/>
      <c r="P849" s="385"/>
      <c r="Q849" s="385"/>
      <c r="R849" s="385"/>
      <c r="S849" s="386"/>
      <c r="T849" s="386"/>
    </row>
    <row r="850" spans="4:20" ht="13">
      <c r="D850" s="385"/>
      <c r="E850" s="385"/>
      <c r="F850" s="385"/>
      <c r="G850" s="385"/>
      <c r="H850" s="385"/>
      <c r="I850" s="386"/>
      <c r="J850" s="386"/>
      <c r="K850" s="386"/>
      <c r="N850" s="385"/>
      <c r="O850" s="385"/>
      <c r="P850" s="385"/>
      <c r="Q850" s="385"/>
      <c r="R850" s="385"/>
      <c r="S850" s="386"/>
      <c r="T850" s="386"/>
    </row>
    <row r="851" spans="4:20" ht="13">
      <c r="D851" s="385"/>
      <c r="E851" s="385"/>
      <c r="F851" s="385"/>
      <c r="G851" s="385"/>
      <c r="H851" s="385"/>
      <c r="I851" s="386"/>
      <c r="J851" s="386"/>
      <c r="K851" s="386"/>
      <c r="N851" s="385"/>
      <c r="O851" s="385"/>
      <c r="P851" s="385"/>
      <c r="Q851" s="385"/>
      <c r="R851" s="385"/>
      <c r="S851" s="386"/>
      <c r="T851" s="386"/>
    </row>
    <row r="852" spans="4:20" ht="13">
      <c r="D852" s="385"/>
      <c r="E852" s="385"/>
      <c r="F852" s="385"/>
      <c r="G852" s="385"/>
      <c r="H852" s="385"/>
      <c r="I852" s="386"/>
      <c r="J852" s="386"/>
      <c r="K852" s="386"/>
      <c r="N852" s="385"/>
      <c r="O852" s="385"/>
      <c r="P852" s="385"/>
      <c r="Q852" s="385"/>
      <c r="R852" s="385"/>
      <c r="S852" s="386"/>
      <c r="T852" s="386"/>
    </row>
    <row r="853" spans="4:20" ht="13">
      <c r="D853" s="385"/>
      <c r="E853" s="385"/>
      <c r="F853" s="385"/>
      <c r="G853" s="385"/>
      <c r="H853" s="385"/>
      <c r="I853" s="386"/>
      <c r="J853" s="386"/>
      <c r="K853" s="386"/>
      <c r="N853" s="385"/>
      <c r="O853" s="385"/>
      <c r="P853" s="385"/>
      <c r="Q853" s="385"/>
      <c r="R853" s="385"/>
      <c r="S853" s="386"/>
      <c r="T853" s="386"/>
    </row>
    <row r="854" spans="4:20" ht="13">
      <c r="D854" s="385"/>
      <c r="E854" s="385"/>
      <c r="F854" s="385"/>
      <c r="G854" s="385"/>
      <c r="H854" s="385"/>
      <c r="I854" s="386"/>
      <c r="J854" s="386"/>
      <c r="K854" s="386"/>
      <c r="N854" s="385"/>
      <c r="O854" s="385"/>
      <c r="P854" s="385"/>
      <c r="Q854" s="385"/>
      <c r="R854" s="385"/>
      <c r="S854" s="386"/>
      <c r="T854" s="386"/>
    </row>
    <row r="855" spans="4:20" ht="13">
      <c r="D855" s="385"/>
      <c r="E855" s="385"/>
      <c r="F855" s="385"/>
      <c r="G855" s="385"/>
      <c r="H855" s="385"/>
      <c r="I855" s="386"/>
      <c r="J855" s="386"/>
      <c r="K855" s="386"/>
      <c r="N855" s="385"/>
      <c r="O855" s="385"/>
      <c r="P855" s="385"/>
      <c r="Q855" s="385"/>
      <c r="R855" s="385"/>
      <c r="S855" s="386"/>
      <c r="T855" s="386"/>
    </row>
    <row r="856" spans="4:20" ht="13">
      <c r="D856" s="385"/>
      <c r="E856" s="385"/>
      <c r="F856" s="385"/>
      <c r="G856" s="385"/>
      <c r="H856" s="385"/>
      <c r="I856" s="386"/>
      <c r="J856" s="386"/>
      <c r="K856" s="386"/>
      <c r="N856" s="385"/>
      <c r="O856" s="385"/>
      <c r="P856" s="385"/>
      <c r="Q856" s="385"/>
      <c r="R856" s="385"/>
      <c r="S856" s="386"/>
      <c r="T856" s="386"/>
    </row>
    <row r="857" spans="4:20" ht="13">
      <c r="D857" s="385"/>
      <c r="E857" s="385"/>
      <c r="F857" s="385"/>
      <c r="G857" s="385"/>
      <c r="H857" s="385"/>
      <c r="I857" s="386"/>
      <c r="J857" s="386"/>
      <c r="K857" s="386"/>
      <c r="N857" s="385"/>
      <c r="O857" s="385"/>
      <c r="P857" s="385"/>
      <c r="Q857" s="385"/>
      <c r="R857" s="385"/>
      <c r="S857" s="386"/>
      <c r="T857" s="386"/>
    </row>
    <row r="858" spans="4:20" ht="13">
      <c r="D858" s="385"/>
      <c r="E858" s="385"/>
      <c r="F858" s="385"/>
      <c r="G858" s="385"/>
      <c r="H858" s="385"/>
      <c r="I858" s="386"/>
      <c r="J858" s="386"/>
      <c r="K858" s="386"/>
      <c r="N858" s="385"/>
      <c r="O858" s="385"/>
      <c r="P858" s="385"/>
      <c r="Q858" s="385"/>
      <c r="R858" s="385"/>
      <c r="S858" s="386"/>
      <c r="T858" s="386"/>
    </row>
    <row r="859" spans="4:20" ht="13">
      <c r="D859" s="385"/>
      <c r="E859" s="385"/>
      <c r="F859" s="385"/>
      <c r="G859" s="385"/>
      <c r="H859" s="385"/>
      <c r="I859" s="386"/>
      <c r="J859" s="386"/>
      <c r="K859" s="386"/>
      <c r="N859" s="385"/>
      <c r="O859" s="385"/>
      <c r="P859" s="385"/>
      <c r="Q859" s="385"/>
      <c r="R859" s="385"/>
      <c r="S859" s="386"/>
      <c r="T859" s="386"/>
    </row>
    <row r="860" spans="4:20" ht="13">
      <c r="D860" s="385"/>
      <c r="E860" s="385"/>
      <c r="F860" s="385"/>
      <c r="G860" s="385"/>
      <c r="H860" s="385"/>
      <c r="I860" s="386"/>
      <c r="J860" s="386"/>
      <c r="K860" s="386"/>
      <c r="N860" s="385"/>
      <c r="O860" s="385"/>
      <c r="P860" s="385"/>
      <c r="Q860" s="385"/>
      <c r="R860" s="385"/>
      <c r="S860" s="386"/>
      <c r="T860" s="386"/>
    </row>
    <row r="861" spans="4:20" ht="13">
      <c r="D861" s="385"/>
      <c r="E861" s="385"/>
      <c r="F861" s="385"/>
      <c r="G861" s="385"/>
      <c r="H861" s="385"/>
      <c r="I861" s="386"/>
      <c r="J861" s="386"/>
      <c r="K861" s="386"/>
      <c r="N861" s="385"/>
      <c r="O861" s="385"/>
      <c r="P861" s="385"/>
      <c r="Q861" s="385"/>
      <c r="R861" s="385"/>
      <c r="S861" s="386"/>
      <c r="T861" s="386"/>
    </row>
    <row r="862" spans="4:20" ht="13">
      <c r="D862" s="385"/>
      <c r="E862" s="385"/>
      <c r="F862" s="385"/>
      <c r="G862" s="385"/>
      <c r="H862" s="385"/>
      <c r="I862" s="386"/>
      <c r="J862" s="386"/>
      <c r="K862" s="386"/>
      <c r="N862" s="385"/>
      <c r="O862" s="385"/>
      <c r="P862" s="385"/>
      <c r="Q862" s="385"/>
      <c r="R862" s="385"/>
      <c r="S862" s="386"/>
      <c r="T862" s="386"/>
    </row>
    <row r="863" spans="4:20" ht="13">
      <c r="D863" s="385"/>
      <c r="E863" s="385"/>
      <c r="F863" s="385"/>
      <c r="G863" s="385"/>
      <c r="H863" s="385"/>
      <c r="I863" s="386"/>
      <c r="J863" s="386"/>
      <c r="K863" s="386"/>
      <c r="N863" s="385"/>
      <c r="O863" s="385"/>
      <c r="P863" s="385"/>
      <c r="Q863" s="385"/>
      <c r="R863" s="385"/>
      <c r="S863" s="386"/>
      <c r="T863" s="386"/>
    </row>
    <row r="864" spans="4:20" ht="13">
      <c r="D864" s="385"/>
      <c r="E864" s="385"/>
      <c r="F864" s="385"/>
      <c r="G864" s="385"/>
      <c r="H864" s="385"/>
      <c r="I864" s="386"/>
      <c r="J864" s="386"/>
      <c r="K864" s="386"/>
      <c r="N864" s="385"/>
      <c r="O864" s="385"/>
      <c r="P864" s="385"/>
      <c r="Q864" s="385"/>
      <c r="R864" s="385"/>
      <c r="S864" s="386"/>
      <c r="T864" s="386"/>
    </row>
    <row r="865" spans="4:20" ht="13">
      <c r="D865" s="385"/>
      <c r="E865" s="385"/>
      <c r="F865" s="385"/>
      <c r="G865" s="385"/>
      <c r="H865" s="385"/>
      <c r="I865" s="386"/>
      <c r="J865" s="386"/>
      <c r="K865" s="386"/>
      <c r="N865" s="385"/>
      <c r="O865" s="385"/>
      <c r="P865" s="385"/>
      <c r="Q865" s="385"/>
      <c r="R865" s="385"/>
      <c r="S865" s="386"/>
      <c r="T865" s="386"/>
    </row>
    <row r="866" spans="4:20" ht="13">
      <c r="D866" s="385"/>
      <c r="E866" s="385"/>
      <c r="F866" s="385"/>
      <c r="G866" s="385"/>
      <c r="H866" s="385"/>
      <c r="I866" s="386"/>
      <c r="J866" s="386"/>
      <c r="K866" s="386"/>
      <c r="N866" s="385"/>
      <c r="O866" s="385"/>
      <c r="P866" s="385"/>
      <c r="Q866" s="385"/>
      <c r="R866" s="385"/>
      <c r="S866" s="386"/>
      <c r="T866" s="386"/>
    </row>
    <row r="867" spans="4:20" ht="13">
      <c r="D867" s="385"/>
      <c r="E867" s="385"/>
      <c r="F867" s="385"/>
      <c r="G867" s="385"/>
      <c r="H867" s="385"/>
      <c r="I867" s="386"/>
      <c r="J867" s="386"/>
      <c r="K867" s="386"/>
      <c r="N867" s="385"/>
      <c r="O867" s="385"/>
      <c r="P867" s="385"/>
      <c r="Q867" s="385"/>
      <c r="R867" s="385"/>
      <c r="S867" s="386"/>
      <c r="T867" s="386"/>
    </row>
    <row r="868" spans="4:20" ht="13">
      <c r="D868" s="385"/>
      <c r="E868" s="385"/>
      <c r="F868" s="385"/>
      <c r="G868" s="385"/>
      <c r="H868" s="385"/>
      <c r="I868" s="386"/>
      <c r="J868" s="386"/>
      <c r="K868" s="386"/>
      <c r="N868" s="385"/>
      <c r="O868" s="385"/>
      <c r="P868" s="385"/>
      <c r="Q868" s="385"/>
      <c r="R868" s="385"/>
      <c r="S868" s="386"/>
      <c r="T868" s="386"/>
    </row>
    <row r="869" spans="4:20" ht="13">
      <c r="D869" s="385"/>
      <c r="E869" s="385"/>
      <c r="F869" s="385"/>
      <c r="G869" s="385"/>
      <c r="H869" s="385"/>
      <c r="I869" s="386"/>
      <c r="J869" s="386"/>
      <c r="K869" s="386"/>
      <c r="N869" s="385"/>
      <c r="O869" s="385"/>
      <c r="P869" s="385"/>
      <c r="Q869" s="385"/>
      <c r="R869" s="385"/>
      <c r="S869" s="386"/>
      <c r="T869" s="386"/>
    </row>
    <row r="870" spans="4:20" ht="13">
      <c r="D870" s="385"/>
      <c r="E870" s="385"/>
      <c r="F870" s="385"/>
      <c r="G870" s="385"/>
      <c r="H870" s="385"/>
      <c r="I870" s="386"/>
      <c r="J870" s="386"/>
      <c r="K870" s="386"/>
      <c r="N870" s="385"/>
      <c r="O870" s="385"/>
      <c r="P870" s="385"/>
      <c r="Q870" s="385"/>
      <c r="R870" s="385"/>
      <c r="S870" s="386"/>
      <c r="T870" s="386"/>
    </row>
    <row r="871" spans="4:20" ht="13">
      <c r="D871" s="385"/>
      <c r="E871" s="385"/>
      <c r="F871" s="385"/>
      <c r="G871" s="385"/>
      <c r="H871" s="385"/>
      <c r="I871" s="386"/>
      <c r="J871" s="386"/>
      <c r="K871" s="386"/>
      <c r="N871" s="385"/>
      <c r="O871" s="385"/>
      <c r="P871" s="385"/>
      <c r="Q871" s="385"/>
      <c r="R871" s="385"/>
      <c r="S871" s="386"/>
      <c r="T871" s="386"/>
    </row>
    <row r="872" spans="4:20" ht="13">
      <c r="D872" s="385"/>
      <c r="E872" s="385"/>
      <c r="F872" s="385"/>
      <c r="G872" s="385"/>
      <c r="H872" s="385"/>
      <c r="I872" s="386"/>
      <c r="J872" s="386"/>
      <c r="K872" s="386"/>
      <c r="N872" s="385"/>
      <c r="O872" s="385"/>
      <c r="P872" s="385"/>
      <c r="Q872" s="385"/>
      <c r="R872" s="385"/>
      <c r="S872" s="386"/>
      <c r="T872" s="386"/>
    </row>
    <row r="873" spans="4:20" ht="13">
      <c r="D873" s="385"/>
      <c r="E873" s="385"/>
      <c r="F873" s="385"/>
      <c r="G873" s="385"/>
      <c r="H873" s="385"/>
      <c r="I873" s="386"/>
      <c r="J873" s="386"/>
      <c r="K873" s="386"/>
      <c r="N873" s="385"/>
      <c r="O873" s="385"/>
      <c r="P873" s="385"/>
      <c r="Q873" s="385"/>
      <c r="R873" s="385"/>
      <c r="S873" s="386"/>
      <c r="T873" s="386"/>
    </row>
    <row r="874" spans="4:20" ht="13">
      <c r="D874" s="385"/>
      <c r="E874" s="385"/>
      <c r="F874" s="385"/>
      <c r="G874" s="385"/>
      <c r="H874" s="385"/>
      <c r="I874" s="386"/>
      <c r="J874" s="386"/>
      <c r="K874" s="386"/>
      <c r="N874" s="385"/>
      <c r="O874" s="385"/>
      <c r="P874" s="385"/>
      <c r="Q874" s="385"/>
      <c r="R874" s="385"/>
      <c r="S874" s="386"/>
      <c r="T874" s="386"/>
    </row>
    <row r="875" spans="4:20" ht="13">
      <c r="D875" s="385"/>
      <c r="E875" s="385"/>
      <c r="F875" s="385"/>
      <c r="G875" s="385"/>
      <c r="H875" s="385"/>
      <c r="I875" s="386"/>
      <c r="J875" s="386"/>
      <c r="K875" s="386"/>
      <c r="N875" s="385"/>
      <c r="O875" s="385"/>
      <c r="P875" s="385"/>
      <c r="Q875" s="385"/>
      <c r="R875" s="385"/>
      <c r="S875" s="386"/>
      <c r="T875" s="386"/>
    </row>
    <row r="876" spans="4:20" ht="13">
      <c r="D876" s="385"/>
      <c r="E876" s="385"/>
      <c r="F876" s="385"/>
      <c r="G876" s="385"/>
      <c r="H876" s="385"/>
      <c r="I876" s="386"/>
      <c r="J876" s="386"/>
      <c r="K876" s="386"/>
      <c r="N876" s="385"/>
      <c r="O876" s="385"/>
      <c r="P876" s="385"/>
      <c r="Q876" s="385"/>
      <c r="R876" s="385"/>
      <c r="S876" s="386"/>
      <c r="T876" s="386"/>
    </row>
    <row r="877" spans="4:20" ht="13">
      <c r="D877" s="385"/>
      <c r="E877" s="385"/>
      <c r="F877" s="385"/>
      <c r="G877" s="385"/>
      <c r="H877" s="385"/>
      <c r="I877" s="386"/>
      <c r="J877" s="386"/>
      <c r="K877" s="386"/>
      <c r="N877" s="385"/>
      <c r="O877" s="385"/>
      <c r="P877" s="385"/>
      <c r="Q877" s="385"/>
      <c r="R877" s="385"/>
      <c r="S877" s="386"/>
      <c r="T877" s="386"/>
    </row>
    <row r="878" spans="4:20" ht="13">
      <c r="D878" s="385"/>
      <c r="E878" s="385"/>
      <c r="F878" s="385"/>
      <c r="G878" s="385"/>
      <c r="H878" s="385"/>
      <c r="I878" s="386"/>
      <c r="J878" s="386"/>
      <c r="K878" s="386"/>
      <c r="N878" s="385"/>
      <c r="O878" s="385"/>
      <c r="P878" s="385"/>
      <c r="Q878" s="385"/>
      <c r="R878" s="385"/>
      <c r="S878" s="386"/>
      <c r="T878" s="386"/>
    </row>
    <row r="879" spans="4:20" ht="13">
      <c r="D879" s="385"/>
      <c r="E879" s="385"/>
      <c r="F879" s="385"/>
      <c r="G879" s="385"/>
      <c r="H879" s="385"/>
      <c r="I879" s="386"/>
      <c r="J879" s="386"/>
      <c r="K879" s="386"/>
      <c r="N879" s="385"/>
      <c r="O879" s="385"/>
      <c r="P879" s="385"/>
      <c r="Q879" s="385"/>
      <c r="R879" s="385"/>
      <c r="S879" s="386"/>
      <c r="T879" s="386"/>
    </row>
    <row r="880" spans="4:20" ht="13">
      <c r="D880" s="385"/>
      <c r="E880" s="385"/>
      <c r="F880" s="385"/>
      <c r="G880" s="385"/>
      <c r="H880" s="385"/>
      <c r="I880" s="386"/>
      <c r="J880" s="386"/>
      <c r="K880" s="386"/>
      <c r="N880" s="385"/>
      <c r="O880" s="385"/>
      <c r="P880" s="385"/>
      <c r="Q880" s="385"/>
      <c r="R880" s="385"/>
      <c r="S880" s="386"/>
      <c r="T880" s="386"/>
    </row>
    <row r="881" spans="4:20" ht="13">
      <c r="D881" s="385"/>
      <c r="E881" s="385"/>
      <c r="F881" s="385"/>
      <c r="G881" s="385"/>
      <c r="H881" s="385"/>
      <c r="I881" s="386"/>
      <c r="J881" s="386"/>
      <c r="K881" s="386"/>
      <c r="N881" s="385"/>
      <c r="O881" s="385"/>
      <c r="P881" s="385"/>
      <c r="Q881" s="385"/>
      <c r="R881" s="385"/>
      <c r="S881" s="386"/>
      <c r="T881" s="386"/>
    </row>
    <row r="882" spans="4:20" ht="13">
      <c r="D882" s="385"/>
      <c r="E882" s="385"/>
      <c r="F882" s="385"/>
      <c r="G882" s="385"/>
      <c r="H882" s="385"/>
      <c r="I882" s="386"/>
      <c r="J882" s="386"/>
      <c r="K882" s="386"/>
      <c r="N882" s="385"/>
      <c r="O882" s="385"/>
      <c r="P882" s="385"/>
      <c r="Q882" s="385"/>
      <c r="R882" s="385"/>
      <c r="S882" s="386"/>
      <c r="T882" s="386"/>
    </row>
    <row r="883" spans="4:20" ht="13">
      <c r="D883" s="385"/>
      <c r="E883" s="385"/>
      <c r="F883" s="385"/>
      <c r="G883" s="385"/>
      <c r="H883" s="385"/>
      <c r="I883" s="386"/>
      <c r="J883" s="386"/>
      <c r="K883" s="386"/>
      <c r="N883" s="385"/>
      <c r="O883" s="385"/>
      <c r="P883" s="385"/>
      <c r="Q883" s="385"/>
      <c r="R883" s="385"/>
      <c r="S883" s="386"/>
      <c r="T883" s="386"/>
    </row>
    <row r="884" spans="4:20" ht="13">
      <c r="D884" s="385"/>
      <c r="E884" s="385"/>
      <c r="F884" s="385"/>
      <c r="G884" s="385"/>
      <c r="H884" s="385"/>
      <c r="I884" s="386"/>
      <c r="J884" s="386"/>
      <c r="K884" s="386"/>
      <c r="N884" s="385"/>
      <c r="O884" s="385"/>
      <c r="P884" s="385"/>
      <c r="Q884" s="385"/>
      <c r="R884" s="385"/>
      <c r="S884" s="386"/>
      <c r="T884" s="386"/>
    </row>
    <row r="885" spans="4:20" ht="13">
      <c r="D885" s="385"/>
      <c r="E885" s="385"/>
      <c r="F885" s="385"/>
      <c r="G885" s="385"/>
      <c r="H885" s="385"/>
      <c r="I885" s="386"/>
      <c r="J885" s="386"/>
      <c r="K885" s="386"/>
      <c r="N885" s="385"/>
      <c r="O885" s="385"/>
      <c r="P885" s="385"/>
      <c r="Q885" s="385"/>
      <c r="R885" s="385"/>
      <c r="S885" s="386"/>
      <c r="T885" s="386"/>
    </row>
    <row r="886" spans="4:20" ht="13">
      <c r="D886" s="385"/>
      <c r="E886" s="385"/>
      <c r="F886" s="385"/>
      <c r="G886" s="385"/>
      <c r="H886" s="385"/>
      <c r="I886" s="386"/>
      <c r="J886" s="386"/>
      <c r="K886" s="386"/>
      <c r="N886" s="385"/>
      <c r="O886" s="385"/>
      <c r="P886" s="385"/>
      <c r="Q886" s="385"/>
      <c r="R886" s="385"/>
      <c r="S886" s="386"/>
      <c r="T886" s="386"/>
    </row>
    <row r="887" spans="4:20" ht="13">
      <c r="D887" s="385"/>
      <c r="E887" s="385"/>
      <c r="F887" s="385"/>
      <c r="G887" s="385"/>
      <c r="H887" s="385"/>
      <c r="I887" s="386"/>
      <c r="J887" s="386"/>
      <c r="K887" s="386"/>
      <c r="N887" s="385"/>
      <c r="O887" s="385"/>
      <c r="P887" s="385"/>
      <c r="Q887" s="385"/>
      <c r="R887" s="385"/>
      <c r="S887" s="386"/>
      <c r="T887" s="386"/>
    </row>
    <row r="888" spans="4:20" ht="13">
      <c r="D888" s="385"/>
      <c r="E888" s="385"/>
      <c r="F888" s="385"/>
      <c r="G888" s="385"/>
      <c r="H888" s="385"/>
      <c r="I888" s="386"/>
      <c r="J888" s="386"/>
      <c r="K888" s="386"/>
      <c r="N888" s="385"/>
      <c r="O888" s="385"/>
      <c r="P888" s="385"/>
      <c r="Q888" s="385"/>
      <c r="R888" s="385"/>
      <c r="S888" s="386"/>
      <c r="T888" s="386"/>
    </row>
    <row r="889" spans="4:20" ht="13">
      <c r="D889" s="385"/>
      <c r="E889" s="385"/>
      <c r="F889" s="385"/>
      <c r="G889" s="385"/>
      <c r="H889" s="385"/>
      <c r="I889" s="386"/>
      <c r="J889" s="386"/>
      <c r="K889" s="386"/>
      <c r="N889" s="385"/>
      <c r="O889" s="385"/>
      <c r="P889" s="385"/>
      <c r="Q889" s="385"/>
      <c r="R889" s="385"/>
      <c r="S889" s="386"/>
      <c r="T889" s="386"/>
    </row>
    <row r="890" spans="4:20" ht="13">
      <c r="D890" s="385"/>
      <c r="E890" s="385"/>
      <c r="F890" s="385"/>
      <c r="G890" s="385"/>
      <c r="H890" s="385"/>
      <c r="I890" s="386"/>
      <c r="J890" s="386"/>
      <c r="K890" s="386"/>
      <c r="N890" s="385"/>
      <c r="O890" s="385"/>
      <c r="P890" s="385"/>
      <c r="Q890" s="385"/>
      <c r="R890" s="385"/>
      <c r="S890" s="386"/>
      <c r="T890" s="386"/>
    </row>
    <row r="891" spans="4:20" ht="13">
      <c r="D891" s="385"/>
      <c r="E891" s="385"/>
      <c r="F891" s="385"/>
      <c r="G891" s="385"/>
      <c r="H891" s="385"/>
      <c r="I891" s="386"/>
      <c r="J891" s="386"/>
      <c r="K891" s="386"/>
      <c r="N891" s="385"/>
      <c r="O891" s="385"/>
      <c r="P891" s="385"/>
      <c r="Q891" s="385"/>
      <c r="R891" s="385"/>
      <c r="S891" s="386"/>
      <c r="T891" s="386"/>
    </row>
    <row r="892" spans="4:20" ht="13">
      <c r="D892" s="385"/>
      <c r="E892" s="385"/>
      <c r="F892" s="385"/>
      <c r="G892" s="385"/>
      <c r="H892" s="385"/>
      <c r="I892" s="386"/>
      <c r="J892" s="386"/>
      <c r="K892" s="386"/>
      <c r="N892" s="385"/>
      <c r="O892" s="385"/>
      <c r="P892" s="385"/>
      <c r="Q892" s="385"/>
      <c r="R892" s="385"/>
      <c r="S892" s="386"/>
      <c r="T892" s="386"/>
    </row>
    <row r="893" spans="4:20" ht="13">
      <c r="D893" s="385"/>
      <c r="E893" s="385"/>
      <c r="F893" s="385"/>
      <c r="G893" s="385"/>
      <c r="H893" s="385"/>
      <c r="I893" s="386"/>
      <c r="J893" s="386"/>
      <c r="K893" s="386"/>
      <c r="N893" s="385"/>
      <c r="O893" s="385"/>
      <c r="P893" s="385"/>
      <c r="Q893" s="385"/>
      <c r="R893" s="385"/>
      <c r="S893" s="386"/>
      <c r="T893" s="386"/>
    </row>
    <row r="894" spans="4:20" ht="13">
      <c r="D894" s="385"/>
      <c r="E894" s="385"/>
      <c r="F894" s="385"/>
      <c r="G894" s="385"/>
      <c r="H894" s="385"/>
      <c r="I894" s="386"/>
      <c r="J894" s="386"/>
      <c r="K894" s="386"/>
      <c r="N894" s="385"/>
      <c r="O894" s="385"/>
      <c r="P894" s="385"/>
      <c r="Q894" s="385"/>
      <c r="R894" s="385"/>
      <c r="S894" s="386"/>
      <c r="T894" s="386"/>
    </row>
    <row r="895" spans="4:20" ht="13">
      <c r="D895" s="385"/>
      <c r="E895" s="385"/>
      <c r="F895" s="385"/>
      <c r="G895" s="385"/>
      <c r="H895" s="385"/>
      <c r="I895" s="386"/>
      <c r="J895" s="386"/>
      <c r="K895" s="386"/>
      <c r="N895" s="385"/>
      <c r="O895" s="385"/>
      <c r="P895" s="385"/>
      <c r="Q895" s="385"/>
      <c r="R895" s="385"/>
      <c r="S895" s="386"/>
      <c r="T895" s="386"/>
    </row>
    <row r="896" spans="4:20" ht="13">
      <c r="D896" s="385"/>
      <c r="E896" s="385"/>
      <c r="F896" s="385"/>
      <c r="G896" s="385"/>
      <c r="H896" s="385"/>
      <c r="I896" s="386"/>
      <c r="J896" s="386"/>
      <c r="K896" s="386"/>
      <c r="N896" s="385"/>
      <c r="O896" s="385"/>
      <c r="P896" s="385"/>
      <c r="Q896" s="385"/>
      <c r="R896" s="385"/>
      <c r="S896" s="386"/>
      <c r="T896" s="386"/>
    </row>
    <row r="897" spans="4:20" ht="13">
      <c r="D897" s="385"/>
      <c r="E897" s="385"/>
      <c r="F897" s="385"/>
      <c r="G897" s="385"/>
      <c r="H897" s="385"/>
      <c r="I897" s="386"/>
      <c r="J897" s="386"/>
      <c r="K897" s="386"/>
      <c r="N897" s="385"/>
      <c r="O897" s="385"/>
      <c r="P897" s="385"/>
      <c r="Q897" s="385"/>
      <c r="R897" s="385"/>
      <c r="S897" s="386"/>
      <c r="T897" s="386"/>
    </row>
    <row r="898" spans="4:20" ht="13">
      <c r="D898" s="385"/>
      <c r="E898" s="385"/>
      <c r="F898" s="385"/>
      <c r="G898" s="385"/>
      <c r="H898" s="385"/>
      <c r="I898" s="386"/>
      <c r="J898" s="386"/>
      <c r="K898" s="386"/>
      <c r="N898" s="385"/>
      <c r="O898" s="385"/>
      <c r="P898" s="385"/>
      <c r="Q898" s="385"/>
      <c r="R898" s="385"/>
      <c r="S898" s="386"/>
      <c r="T898" s="386"/>
    </row>
    <row r="899" spans="4:20" ht="13">
      <c r="D899" s="385"/>
      <c r="E899" s="385"/>
      <c r="F899" s="385"/>
      <c r="G899" s="385"/>
      <c r="H899" s="385"/>
      <c r="I899" s="386"/>
      <c r="J899" s="386"/>
      <c r="K899" s="386"/>
      <c r="N899" s="385"/>
      <c r="O899" s="385"/>
      <c r="P899" s="385"/>
      <c r="Q899" s="385"/>
      <c r="R899" s="385"/>
      <c r="S899" s="386"/>
      <c r="T899" s="386"/>
    </row>
    <row r="900" spans="4:20" ht="13">
      <c r="D900" s="385"/>
      <c r="E900" s="385"/>
      <c r="F900" s="385"/>
      <c r="G900" s="385"/>
      <c r="H900" s="385"/>
      <c r="I900" s="386"/>
      <c r="J900" s="386"/>
      <c r="K900" s="386"/>
      <c r="N900" s="385"/>
      <c r="O900" s="385"/>
      <c r="P900" s="385"/>
      <c r="Q900" s="385"/>
      <c r="R900" s="385"/>
      <c r="S900" s="386"/>
      <c r="T900" s="386"/>
    </row>
    <row r="901" spans="4:20" ht="13">
      <c r="D901" s="385"/>
      <c r="E901" s="385"/>
      <c r="F901" s="385"/>
      <c r="G901" s="385"/>
      <c r="H901" s="385"/>
      <c r="I901" s="386"/>
      <c r="J901" s="386"/>
      <c r="K901" s="386"/>
      <c r="N901" s="385"/>
      <c r="O901" s="385"/>
      <c r="P901" s="385"/>
      <c r="Q901" s="385"/>
      <c r="R901" s="385"/>
      <c r="S901" s="386"/>
      <c r="T901" s="386"/>
    </row>
    <row r="902" spans="4:20" ht="13">
      <c r="D902" s="385"/>
      <c r="E902" s="385"/>
      <c r="F902" s="385"/>
      <c r="G902" s="385"/>
      <c r="H902" s="385"/>
      <c r="I902" s="386"/>
      <c r="J902" s="386"/>
      <c r="K902" s="386"/>
      <c r="N902" s="385"/>
      <c r="O902" s="385"/>
      <c r="P902" s="385"/>
      <c r="Q902" s="385"/>
      <c r="R902" s="385"/>
      <c r="S902" s="386"/>
      <c r="T902" s="386"/>
    </row>
    <row r="903" spans="4:20" ht="13">
      <c r="D903" s="385"/>
      <c r="E903" s="385"/>
      <c r="F903" s="385"/>
      <c r="G903" s="385"/>
      <c r="H903" s="385"/>
      <c r="I903" s="386"/>
      <c r="J903" s="386"/>
      <c r="K903" s="386"/>
      <c r="N903" s="385"/>
      <c r="O903" s="385"/>
      <c r="P903" s="385"/>
      <c r="Q903" s="385"/>
      <c r="R903" s="385"/>
      <c r="S903" s="386"/>
      <c r="T903" s="386"/>
    </row>
    <row r="904" spans="4:20" ht="13">
      <c r="D904" s="385"/>
      <c r="E904" s="385"/>
      <c r="F904" s="385"/>
      <c r="G904" s="385"/>
      <c r="H904" s="385"/>
      <c r="I904" s="386"/>
      <c r="J904" s="386"/>
      <c r="K904" s="386"/>
      <c r="N904" s="385"/>
      <c r="O904" s="385"/>
      <c r="P904" s="385"/>
      <c r="Q904" s="385"/>
      <c r="R904" s="385"/>
      <c r="S904" s="386"/>
      <c r="T904" s="386"/>
    </row>
    <row r="905" spans="4:20" ht="13">
      <c r="D905" s="385"/>
      <c r="E905" s="385"/>
      <c r="F905" s="385"/>
      <c r="G905" s="385"/>
      <c r="H905" s="385"/>
      <c r="I905" s="386"/>
      <c r="J905" s="386"/>
      <c r="K905" s="386"/>
      <c r="N905" s="385"/>
      <c r="O905" s="385"/>
      <c r="P905" s="385"/>
      <c r="Q905" s="385"/>
      <c r="R905" s="385"/>
      <c r="S905" s="386"/>
      <c r="T905" s="386"/>
    </row>
    <row r="906" spans="4:20" ht="13">
      <c r="D906" s="385"/>
      <c r="E906" s="385"/>
      <c r="F906" s="385"/>
      <c r="G906" s="385"/>
      <c r="H906" s="385"/>
      <c r="I906" s="386"/>
      <c r="J906" s="386"/>
      <c r="K906" s="386"/>
      <c r="N906" s="385"/>
      <c r="O906" s="385"/>
      <c r="P906" s="385"/>
      <c r="Q906" s="385"/>
      <c r="R906" s="385"/>
      <c r="S906" s="386"/>
      <c r="T906" s="386"/>
    </row>
    <row r="907" spans="4:20" ht="13">
      <c r="D907" s="385"/>
      <c r="E907" s="385"/>
      <c r="F907" s="385"/>
      <c r="G907" s="385"/>
      <c r="H907" s="385"/>
      <c r="I907" s="386"/>
      <c r="J907" s="386"/>
      <c r="K907" s="386"/>
      <c r="N907" s="385"/>
      <c r="O907" s="385"/>
      <c r="P907" s="385"/>
      <c r="Q907" s="385"/>
      <c r="R907" s="385"/>
      <c r="S907" s="386"/>
      <c r="T907" s="386"/>
    </row>
    <row r="908" spans="4:20" ht="13">
      <c r="D908" s="385"/>
      <c r="E908" s="385"/>
      <c r="F908" s="385"/>
      <c r="G908" s="385"/>
      <c r="H908" s="385"/>
      <c r="I908" s="386"/>
      <c r="J908" s="386"/>
      <c r="K908" s="386"/>
      <c r="N908" s="385"/>
      <c r="O908" s="385"/>
      <c r="P908" s="385"/>
      <c r="Q908" s="385"/>
      <c r="R908" s="385"/>
      <c r="S908" s="386"/>
      <c r="T908" s="386"/>
    </row>
    <row r="909" spans="4:20" ht="13">
      <c r="D909" s="385"/>
      <c r="E909" s="385"/>
      <c r="F909" s="385"/>
      <c r="G909" s="385"/>
      <c r="H909" s="385"/>
      <c r="I909" s="386"/>
      <c r="J909" s="386"/>
      <c r="K909" s="386"/>
      <c r="N909" s="385"/>
      <c r="O909" s="385"/>
      <c r="P909" s="385"/>
      <c r="Q909" s="385"/>
      <c r="R909" s="385"/>
      <c r="S909" s="386"/>
      <c r="T909" s="386"/>
    </row>
    <row r="910" spans="4:20" ht="13">
      <c r="D910" s="385"/>
      <c r="E910" s="385"/>
      <c r="F910" s="385"/>
      <c r="G910" s="385"/>
      <c r="H910" s="385"/>
      <c r="I910" s="386"/>
      <c r="J910" s="386"/>
      <c r="K910" s="386"/>
      <c r="N910" s="385"/>
      <c r="O910" s="385"/>
      <c r="P910" s="385"/>
      <c r="Q910" s="385"/>
      <c r="R910" s="385"/>
      <c r="S910" s="386"/>
      <c r="T910" s="386"/>
    </row>
    <row r="911" spans="4:20" ht="13">
      <c r="D911" s="385"/>
      <c r="E911" s="385"/>
      <c r="F911" s="385"/>
      <c r="G911" s="385"/>
      <c r="H911" s="385"/>
      <c r="I911" s="386"/>
      <c r="J911" s="386"/>
      <c r="K911" s="386"/>
      <c r="N911" s="385"/>
      <c r="O911" s="385"/>
      <c r="P911" s="385"/>
      <c r="Q911" s="385"/>
      <c r="R911" s="385"/>
      <c r="S911" s="386"/>
      <c r="T911" s="386"/>
    </row>
    <row r="912" spans="4:20" ht="13">
      <c r="D912" s="385"/>
      <c r="E912" s="385"/>
      <c r="F912" s="385"/>
      <c r="G912" s="385"/>
      <c r="H912" s="385"/>
      <c r="I912" s="386"/>
      <c r="J912" s="386"/>
      <c r="K912" s="386"/>
      <c r="N912" s="385"/>
      <c r="O912" s="385"/>
      <c r="P912" s="385"/>
      <c r="Q912" s="385"/>
      <c r="R912" s="385"/>
      <c r="S912" s="386"/>
      <c r="T912" s="386"/>
    </row>
    <row r="913" spans="4:20" ht="13">
      <c r="D913" s="385"/>
      <c r="E913" s="385"/>
      <c r="F913" s="385"/>
      <c r="G913" s="385"/>
      <c r="H913" s="385"/>
      <c r="I913" s="386"/>
      <c r="J913" s="386"/>
      <c r="K913" s="386"/>
      <c r="N913" s="385"/>
      <c r="O913" s="385"/>
      <c r="P913" s="385"/>
      <c r="Q913" s="385"/>
      <c r="R913" s="385"/>
      <c r="S913" s="386"/>
      <c r="T913" s="386"/>
    </row>
    <row r="914" spans="4:20" ht="13">
      <c r="D914" s="385"/>
      <c r="E914" s="385"/>
      <c r="F914" s="385"/>
      <c r="G914" s="385"/>
      <c r="H914" s="385"/>
      <c r="I914" s="386"/>
      <c r="J914" s="386"/>
      <c r="K914" s="386"/>
      <c r="N914" s="385"/>
      <c r="O914" s="385"/>
      <c r="P914" s="385"/>
      <c r="Q914" s="385"/>
      <c r="R914" s="385"/>
      <c r="S914" s="386"/>
      <c r="T914" s="386"/>
    </row>
    <row r="915" spans="4:20" ht="13">
      <c r="D915" s="385"/>
      <c r="E915" s="385"/>
      <c r="F915" s="385"/>
      <c r="G915" s="385"/>
      <c r="H915" s="385"/>
      <c r="I915" s="386"/>
      <c r="J915" s="386"/>
      <c r="K915" s="386"/>
      <c r="N915" s="385"/>
      <c r="O915" s="385"/>
      <c r="P915" s="385"/>
      <c r="Q915" s="385"/>
      <c r="R915" s="385"/>
      <c r="S915" s="386"/>
      <c r="T915" s="386"/>
    </row>
    <row r="916" spans="4:20" ht="13">
      <c r="D916" s="385"/>
      <c r="E916" s="385"/>
      <c r="F916" s="385"/>
      <c r="G916" s="385"/>
      <c r="H916" s="385"/>
      <c r="I916" s="386"/>
      <c r="J916" s="386"/>
      <c r="K916" s="386"/>
      <c r="N916" s="385"/>
      <c r="O916" s="385"/>
      <c r="P916" s="385"/>
      <c r="Q916" s="385"/>
      <c r="R916" s="385"/>
      <c r="S916" s="386"/>
      <c r="T916" s="386"/>
    </row>
    <row r="917" spans="4:20" ht="13">
      <c r="D917" s="385"/>
      <c r="E917" s="385"/>
      <c r="F917" s="385"/>
      <c r="G917" s="385"/>
      <c r="H917" s="385"/>
      <c r="I917" s="386"/>
      <c r="J917" s="386"/>
      <c r="K917" s="386"/>
      <c r="N917" s="385"/>
      <c r="O917" s="385"/>
      <c r="P917" s="385"/>
      <c r="Q917" s="385"/>
      <c r="R917" s="385"/>
      <c r="S917" s="386"/>
      <c r="T917" s="386"/>
    </row>
    <row r="918" spans="4:20" ht="13">
      <c r="D918" s="385"/>
      <c r="E918" s="385"/>
      <c r="F918" s="385"/>
      <c r="G918" s="385"/>
      <c r="H918" s="385"/>
      <c r="I918" s="386"/>
      <c r="J918" s="386"/>
      <c r="K918" s="386"/>
      <c r="N918" s="385"/>
      <c r="O918" s="385"/>
      <c r="P918" s="385"/>
      <c r="Q918" s="385"/>
      <c r="R918" s="385"/>
      <c r="S918" s="386"/>
      <c r="T918" s="386"/>
    </row>
    <row r="919" spans="4:20" ht="13">
      <c r="D919" s="385"/>
      <c r="E919" s="385"/>
      <c r="F919" s="385"/>
      <c r="G919" s="385"/>
      <c r="H919" s="385"/>
      <c r="I919" s="386"/>
      <c r="J919" s="386"/>
      <c r="K919" s="386"/>
      <c r="N919" s="385"/>
      <c r="O919" s="385"/>
      <c r="P919" s="385"/>
      <c r="Q919" s="385"/>
      <c r="R919" s="385"/>
      <c r="S919" s="386"/>
      <c r="T919" s="386"/>
    </row>
    <row r="920" spans="4:20" ht="13">
      <c r="D920" s="385"/>
      <c r="E920" s="385"/>
      <c r="F920" s="385"/>
      <c r="G920" s="385"/>
      <c r="H920" s="385"/>
      <c r="I920" s="386"/>
      <c r="J920" s="386"/>
      <c r="K920" s="386"/>
      <c r="N920" s="385"/>
      <c r="O920" s="385"/>
      <c r="P920" s="385"/>
      <c r="Q920" s="385"/>
      <c r="R920" s="385"/>
      <c r="S920" s="386"/>
      <c r="T920" s="386"/>
    </row>
    <row r="921" spans="4:20" ht="13">
      <c r="D921" s="385"/>
      <c r="E921" s="385"/>
      <c r="F921" s="385"/>
      <c r="G921" s="385"/>
      <c r="H921" s="385"/>
      <c r="I921" s="386"/>
      <c r="J921" s="386"/>
      <c r="K921" s="386"/>
      <c r="N921" s="385"/>
      <c r="O921" s="385"/>
      <c r="P921" s="385"/>
      <c r="Q921" s="385"/>
      <c r="R921" s="385"/>
      <c r="S921" s="386"/>
      <c r="T921" s="386"/>
    </row>
    <row r="922" spans="4:20" ht="13">
      <c r="D922" s="385"/>
      <c r="E922" s="385"/>
      <c r="F922" s="385"/>
      <c r="G922" s="385"/>
      <c r="H922" s="385"/>
      <c r="I922" s="386"/>
      <c r="J922" s="386"/>
      <c r="K922" s="386"/>
      <c r="N922" s="385"/>
      <c r="O922" s="385"/>
      <c r="P922" s="385"/>
      <c r="Q922" s="385"/>
      <c r="R922" s="385"/>
      <c r="S922" s="386"/>
      <c r="T922" s="386"/>
    </row>
    <row r="923" spans="4:20" ht="13">
      <c r="D923" s="385"/>
      <c r="E923" s="385"/>
      <c r="F923" s="385"/>
      <c r="G923" s="385"/>
      <c r="H923" s="385"/>
      <c r="I923" s="386"/>
      <c r="J923" s="386"/>
      <c r="K923" s="386"/>
      <c r="N923" s="385"/>
      <c r="O923" s="385"/>
      <c r="P923" s="385"/>
      <c r="Q923" s="385"/>
      <c r="R923" s="385"/>
      <c r="S923" s="386"/>
      <c r="T923" s="386"/>
    </row>
    <row r="924" spans="4:20" ht="13">
      <c r="D924" s="385"/>
      <c r="E924" s="385"/>
      <c r="F924" s="385"/>
      <c r="G924" s="385"/>
      <c r="H924" s="385"/>
      <c r="I924" s="386"/>
      <c r="J924" s="386"/>
      <c r="K924" s="386"/>
      <c r="N924" s="385"/>
      <c r="O924" s="385"/>
      <c r="P924" s="385"/>
      <c r="Q924" s="385"/>
      <c r="R924" s="385"/>
      <c r="S924" s="386"/>
      <c r="T924" s="386"/>
    </row>
    <row r="925" spans="4:20" ht="13">
      <c r="D925" s="385"/>
      <c r="E925" s="385"/>
      <c r="F925" s="385"/>
      <c r="G925" s="385"/>
      <c r="H925" s="385"/>
      <c r="I925" s="386"/>
      <c r="J925" s="386"/>
      <c r="K925" s="386"/>
      <c r="N925" s="385"/>
      <c r="O925" s="385"/>
      <c r="P925" s="385"/>
      <c r="Q925" s="385"/>
      <c r="R925" s="385"/>
      <c r="S925" s="386"/>
      <c r="T925" s="386"/>
    </row>
    <row r="926" spans="4:20" ht="13">
      <c r="D926" s="385"/>
      <c r="E926" s="385"/>
      <c r="F926" s="385"/>
      <c r="G926" s="385"/>
      <c r="H926" s="385"/>
      <c r="I926" s="386"/>
      <c r="J926" s="386"/>
      <c r="K926" s="386"/>
      <c r="N926" s="385"/>
      <c r="O926" s="385"/>
      <c r="P926" s="385"/>
      <c r="Q926" s="385"/>
      <c r="R926" s="385"/>
      <c r="S926" s="386"/>
      <c r="T926" s="386"/>
    </row>
    <row r="927" spans="4:20" ht="13">
      <c r="D927" s="385"/>
      <c r="E927" s="385"/>
      <c r="F927" s="385"/>
      <c r="G927" s="385"/>
      <c r="H927" s="385"/>
      <c r="I927" s="386"/>
      <c r="J927" s="386"/>
      <c r="K927" s="386"/>
      <c r="N927" s="385"/>
      <c r="O927" s="385"/>
      <c r="P927" s="385"/>
      <c r="Q927" s="385"/>
      <c r="R927" s="385"/>
      <c r="S927" s="386"/>
      <c r="T927" s="386"/>
    </row>
    <row r="928" spans="4:20" ht="13">
      <c r="D928" s="385"/>
      <c r="E928" s="385"/>
      <c r="F928" s="385"/>
      <c r="G928" s="385"/>
      <c r="H928" s="385"/>
      <c r="I928" s="386"/>
      <c r="J928" s="386"/>
      <c r="K928" s="386"/>
      <c r="N928" s="385"/>
      <c r="O928" s="385"/>
      <c r="P928" s="385"/>
      <c r="Q928" s="385"/>
      <c r="R928" s="385"/>
      <c r="S928" s="386"/>
      <c r="T928" s="386"/>
    </row>
    <row r="929" spans="4:20" ht="13">
      <c r="D929" s="385"/>
      <c r="E929" s="385"/>
      <c r="F929" s="385"/>
      <c r="G929" s="385"/>
      <c r="H929" s="385"/>
      <c r="I929" s="386"/>
      <c r="J929" s="386"/>
      <c r="K929" s="386"/>
      <c r="N929" s="385"/>
      <c r="O929" s="385"/>
      <c r="P929" s="385"/>
      <c r="Q929" s="385"/>
      <c r="R929" s="385"/>
      <c r="S929" s="386"/>
      <c r="T929" s="386"/>
    </row>
    <row r="930" spans="4:20" ht="13">
      <c r="D930" s="385"/>
      <c r="E930" s="385"/>
      <c r="F930" s="385"/>
      <c r="G930" s="385"/>
      <c r="H930" s="385"/>
      <c r="I930" s="386"/>
      <c r="J930" s="386"/>
      <c r="K930" s="386"/>
      <c r="N930" s="385"/>
      <c r="O930" s="385"/>
      <c r="P930" s="385"/>
      <c r="Q930" s="385"/>
      <c r="R930" s="385"/>
      <c r="S930" s="386"/>
      <c r="T930" s="386"/>
    </row>
    <row r="931" spans="4:20" ht="13">
      <c r="D931" s="385"/>
      <c r="E931" s="385"/>
      <c r="F931" s="385"/>
      <c r="G931" s="385"/>
      <c r="H931" s="385"/>
      <c r="I931" s="386"/>
      <c r="J931" s="386"/>
      <c r="K931" s="386"/>
      <c r="N931" s="385"/>
      <c r="O931" s="385"/>
      <c r="P931" s="385"/>
      <c r="Q931" s="385"/>
      <c r="R931" s="385"/>
      <c r="S931" s="386"/>
      <c r="T931" s="386"/>
    </row>
    <row r="932" spans="4:20" ht="13">
      <c r="D932" s="385"/>
      <c r="E932" s="385"/>
      <c r="F932" s="385"/>
      <c r="G932" s="385"/>
      <c r="H932" s="385"/>
      <c r="I932" s="386"/>
      <c r="J932" s="386"/>
      <c r="K932" s="386"/>
      <c r="N932" s="385"/>
      <c r="O932" s="385"/>
      <c r="P932" s="385"/>
      <c r="Q932" s="385"/>
      <c r="R932" s="385"/>
      <c r="S932" s="386"/>
      <c r="T932" s="386"/>
    </row>
    <row r="933" spans="4:20" ht="13">
      <c r="D933" s="385"/>
      <c r="E933" s="385"/>
      <c r="F933" s="385"/>
      <c r="G933" s="385"/>
      <c r="H933" s="385"/>
      <c r="I933" s="386"/>
      <c r="J933" s="386"/>
      <c r="K933" s="386"/>
      <c r="N933" s="385"/>
      <c r="O933" s="385"/>
      <c r="P933" s="385"/>
      <c r="Q933" s="385"/>
      <c r="R933" s="385"/>
      <c r="S933" s="386"/>
      <c r="T933" s="386"/>
    </row>
    <row r="934" spans="4:20" ht="13">
      <c r="D934" s="385"/>
      <c r="E934" s="385"/>
      <c r="F934" s="385"/>
      <c r="G934" s="385"/>
      <c r="H934" s="385"/>
      <c r="I934" s="386"/>
      <c r="J934" s="386"/>
      <c r="K934" s="386"/>
      <c r="N934" s="385"/>
      <c r="O934" s="385"/>
      <c r="P934" s="385"/>
      <c r="Q934" s="385"/>
      <c r="R934" s="385"/>
      <c r="S934" s="386"/>
      <c r="T934" s="386"/>
    </row>
    <row r="935" spans="4:20" ht="13">
      <c r="D935" s="385"/>
      <c r="E935" s="385"/>
      <c r="F935" s="385"/>
      <c r="G935" s="385"/>
      <c r="H935" s="385"/>
      <c r="I935" s="386"/>
      <c r="J935" s="386"/>
      <c r="K935" s="386"/>
      <c r="N935" s="385"/>
      <c r="O935" s="385"/>
      <c r="P935" s="385"/>
      <c r="Q935" s="385"/>
      <c r="R935" s="385"/>
      <c r="S935" s="386"/>
      <c r="T935" s="386"/>
    </row>
    <row r="936" spans="4:20" ht="13">
      <c r="D936" s="385"/>
      <c r="E936" s="385"/>
      <c r="F936" s="385"/>
      <c r="G936" s="385"/>
      <c r="H936" s="385"/>
      <c r="I936" s="386"/>
      <c r="J936" s="386"/>
      <c r="K936" s="386"/>
      <c r="N936" s="385"/>
      <c r="O936" s="385"/>
      <c r="P936" s="385"/>
      <c r="Q936" s="385"/>
      <c r="R936" s="385"/>
      <c r="S936" s="386"/>
      <c r="T936" s="386"/>
    </row>
    <row r="937" spans="4:20" ht="13">
      <c r="D937" s="385"/>
      <c r="E937" s="385"/>
      <c r="F937" s="385"/>
      <c r="G937" s="385"/>
      <c r="H937" s="385"/>
      <c r="I937" s="386"/>
      <c r="J937" s="386"/>
      <c r="K937" s="386"/>
      <c r="N937" s="385"/>
      <c r="O937" s="385"/>
      <c r="P937" s="385"/>
      <c r="Q937" s="385"/>
      <c r="R937" s="385"/>
      <c r="S937" s="386"/>
      <c r="T937" s="386"/>
    </row>
    <row r="938" spans="4:20" ht="13">
      <c r="D938" s="385"/>
      <c r="E938" s="385"/>
      <c r="F938" s="385"/>
      <c r="G938" s="385"/>
      <c r="H938" s="385"/>
      <c r="I938" s="386"/>
      <c r="J938" s="386"/>
      <c r="K938" s="386"/>
      <c r="N938" s="385"/>
      <c r="O938" s="385"/>
      <c r="P938" s="385"/>
      <c r="Q938" s="385"/>
      <c r="R938" s="385"/>
      <c r="S938" s="386"/>
      <c r="T938" s="386"/>
    </row>
    <row r="939" spans="4:20" ht="13">
      <c r="D939" s="385"/>
      <c r="E939" s="385"/>
      <c r="F939" s="385"/>
      <c r="G939" s="385"/>
      <c r="H939" s="385"/>
      <c r="I939" s="386"/>
      <c r="J939" s="386"/>
      <c r="K939" s="386"/>
      <c r="N939" s="385"/>
      <c r="O939" s="385"/>
      <c r="P939" s="385"/>
      <c r="Q939" s="385"/>
      <c r="R939" s="385"/>
      <c r="S939" s="386"/>
      <c r="T939" s="386"/>
    </row>
    <row r="940" spans="4:20" ht="13">
      <c r="D940" s="385"/>
      <c r="E940" s="385"/>
      <c r="F940" s="385"/>
      <c r="G940" s="385"/>
      <c r="H940" s="385"/>
      <c r="I940" s="386"/>
      <c r="J940" s="386"/>
      <c r="K940" s="386"/>
      <c r="N940" s="385"/>
      <c r="O940" s="385"/>
      <c r="P940" s="385"/>
      <c r="Q940" s="385"/>
      <c r="R940" s="385"/>
      <c r="S940" s="386"/>
      <c r="T940" s="386"/>
    </row>
    <row r="941" spans="4:20" ht="13">
      <c r="D941" s="385"/>
      <c r="E941" s="385"/>
      <c r="F941" s="385"/>
      <c r="G941" s="385"/>
      <c r="H941" s="385"/>
      <c r="I941" s="386"/>
      <c r="J941" s="386"/>
      <c r="K941" s="386"/>
      <c r="N941" s="385"/>
      <c r="O941" s="385"/>
      <c r="P941" s="385"/>
      <c r="Q941" s="385"/>
      <c r="R941" s="385"/>
      <c r="S941" s="386"/>
      <c r="T941" s="386"/>
    </row>
    <row r="942" spans="4:20" ht="13">
      <c r="D942" s="385"/>
      <c r="E942" s="385"/>
      <c r="F942" s="385"/>
      <c r="G942" s="385"/>
      <c r="H942" s="385"/>
      <c r="I942" s="386"/>
      <c r="J942" s="386"/>
      <c r="K942" s="386"/>
      <c r="N942" s="385"/>
      <c r="O942" s="385"/>
      <c r="P942" s="385"/>
      <c r="Q942" s="385"/>
      <c r="R942" s="385"/>
      <c r="S942" s="386"/>
      <c r="T942" s="386"/>
    </row>
    <row r="943" spans="4:20" ht="13">
      <c r="D943" s="385"/>
      <c r="E943" s="385"/>
      <c r="F943" s="385"/>
      <c r="G943" s="385"/>
      <c r="H943" s="385"/>
      <c r="I943" s="386"/>
      <c r="J943" s="386"/>
      <c r="K943" s="386"/>
      <c r="N943" s="385"/>
      <c r="O943" s="385"/>
      <c r="P943" s="385"/>
      <c r="Q943" s="385"/>
      <c r="R943" s="385"/>
      <c r="S943" s="386"/>
      <c r="T943" s="386"/>
    </row>
    <row r="944" spans="4:20" ht="13">
      <c r="D944" s="385"/>
      <c r="E944" s="385"/>
      <c r="F944" s="385"/>
      <c r="G944" s="385"/>
      <c r="H944" s="385"/>
      <c r="I944" s="386"/>
      <c r="J944" s="386"/>
      <c r="K944" s="386"/>
      <c r="N944" s="385"/>
      <c r="O944" s="385"/>
      <c r="P944" s="385"/>
      <c r="Q944" s="385"/>
      <c r="R944" s="385"/>
      <c r="S944" s="386"/>
      <c r="T944" s="386"/>
    </row>
    <row r="945" spans="4:20" ht="13">
      <c r="D945" s="385"/>
      <c r="E945" s="385"/>
      <c r="F945" s="385"/>
      <c r="G945" s="385"/>
      <c r="H945" s="385"/>
      <c r="I945" s="386"/>
      <c r="J945" s="386"/>
      <c r="K945" s="386"/>
      <c r="N945" s="385"/>
      <c r="O945" s="385"/>
      <c r="P945" s="385"/>
      <c r="Q945" s="385"/>
      <c r="R945" s="385"/>
      <c r="S945" s="386"/>
      <c r="T945" s="386"/>
    </row>
    <row r="946" spans="4:20" ht="13">
      <c r="D946" s="385"/>
      <c r="E946" s="385"/>
      <c r="F946" s="385"/>
      <c r="G946" s="385"/>
      <c r="H946" s="385"/>
      <c r="I946" s="386"/>
      <c r="J946" s="386"/>
      <c r="K946" s="386"/>
      <c r="N946" s="385"/>
      <c r="O946" s="385"/>
      <c r="P946" s="385"/>
      <c r="Q946" s="385"/>
      <c r="R946" s="385"/>
      <c r="S946" s="386"/>
      <c r="T946" s="386"/>
    </row>
    <row r="947" spans="4:20" ht="13">
      <c r="D947" s="385"/>
      <c r="E947" s="385"/>
      <c r="F947" s="385"/>
      <c r="G947" s="385"/>
      <c r="H947" s="385"/>
      <c r="I947" s="386"/>
      <c r="J947" s="386"/>
      <c r="K947" s="386"/>
      <c r="N947" s="385"/>
      <c r="O947" s="385"/>
      <c r="P947" s="385"/>
      <c r="Q947" s="385"/>
      <c r="R947" s="385"/>
      <c r="S947" s="386"/>
      <c r="T947" s="386"/>
    </row>
    <row r="948" spans="4:20" ht="13">
      <c r="D948" s="385"/>
      <c r="E948" s="385"/>
      <c r="F948" s="385"/>
      <c r="G948" s="385"/>
      <c r="H948" s="385"/>
      <c r="I948" s="386"/>
      <c r="J948" s="386"/>
      <c r="K948" s="386"/>
      <c r="N948" s="385"/>
      <c r="O948" s="385"/>
      <c r="P948" s="385"/>
      <c r="Q948" s="385"/>
      <c r="R948" s="385"/>
      <c r="S948" s="386"/>
      <c r="T948" s="386"/>
    </row>
    <row r="949" spans="4:20" ht="13">
      <c r="D949" s="385"/>
      <c r="E949" s="385"/>
      <c r="F949" s="385"/>
      <c r="G949" s="385"/>
      <c r="H949" s="385"/>
      <c r="I949" s="386"/>
      <c r="J949" s="386"/>
      <c r="K949" s="386"/>
      <c r="N949" s="385"/>
      <c r="O949" s="385"/>
      <c r="P949" s="385"/>
      <c r="Q949" s="385"/>
      <c r="R949" s="385"/>
      <c r="S949" s="386"/>
      <c r="T949" s="386"/>
    </row>
    <row r="950" spans="4:20" ht="13">
      <c r="D950" s="385"/>
      <c r="E950" s="385"/>
      <c r="F950" s="385"/>
      <c r="G950" s="385"/>
      <c r="H950" s="385"/>
      <c r="I950" s="386"/>
      <c r="J950" s="386"/>
      <c r="K950" s="386"/>
      <c r="N950" s="385"/>
      <c r="O950" s="385"/>
      <c r="P950" s="385"/>
      <c r="Q950" s="385"/>
      <c r="R950" s="385"/>
      <c r="S950" s="386"/>
      <c r="T950" s="386"/>
    </row>
    <row r="951" spans="4:20" ht="13">
      <c r="D951" s="385"/>
      <c r="E951" s="385"/>
      <c r="F951" s="385"/>
      <c r="G951" s="385"/>
      <c r="H951" s="385"/>
      <c r="I951" s="386"/>
      <c r="J951" s="386"/>
      <c r="K951" s="386"/>
      <c r="N951" s="385"/>
      <c r="O951" s="385"/>
      <c r="P951" s="385"/>
      <c r="Q951" s="385"/>
      <c r="R951" s="385"/>
      <c r="S951" s="386"/>
      <c r="T951" s="386"/>
    </row>
    <row r="952" spans="4:20" ht="13">
      <c r="D952" s="385"/>
      <c r="E952" s="385"/>
      <c r="F952" s="385"/>
      <c r="G952" s="385"/>
      <c r="H952" s="385"/>
      <c r="I952" s="386"/>
      <c r="J952" s="386"/>
      <c r="K952" s="386"/>
      <c r="N952" s="385"/>
      <c r="O952" s="385"/>
      <c r="P952" s="385"/>
      <c r="Q952" s="385"/>
      <c r="R952" s="385"/>
      <c r="S952" s="386"/>
      <c r="T952" s="386"/>
    </row>
    <row r="953" spans="4:20" ht="13">
      <c r="D953" s="385"/>
      <c r="E953" s="385"/>
      <c r="F953" s="385"/>
      <c r="G953" s="385"/>
      <c r="H953" s="385"/>
      <c r="I953" s="386"/>
      <c r="J953" s="386"/>
      <c r="K953" s="386"/>
      <c r="N953" s="385"/>
      <c r="O953" s="385"/>
      <c r="P953" s="385"/>
      <c r="Q953" s="385"/>
      <c r="R953" s="385"/>
      <c r="S953" s="386"/>
      <c r="T953" s="386"/>
    </row>
    <row r="954" spans="4:20" ht="13">
      <c r="D954" s="385"/>
      <c r="E954" s="385"/>
      <c r="F954" s="385"/>
      <c r="G954" s="385"/>
      <c r="H954" s="385"/>
      <c r="I954" s="386"/>
      <c r="J954" s="386"/>
      <c r="K954" s="386"/>
      <c r="N954" s="385"/>
      <c r="O954" s="385"/>
      <c r="P954" s="385"/>
      <c r="Q954" s="385"/>
      <c r="R954" s="385"/>
      <c r="S954" s="386"/>
      <c r="T954" s="386"/>
    </row>
    <row r="955" spans="4:20" ht="13">
      <c r="D955" s="385"/>
      <c r="E955" s="385"/>
      <c r="F955" s="385"/>
      <c r="G955" s="385"/>
      <c r="H955" s="385"/>
      <c r="I955" s="386"/>
      <c r="J955" s="386"/>
      <c r="K955" s="386"/>
      <c r="N955" s="385"/>
      <c r="O955" s="385"/>
      <c r="P955" s="385"/>
      <c r="Q955" s="385"/>
      <c r="R955" s="385"/>
      <c r="S955" s="386"/>
      <c r="T955" s="386"/>
    </row>
    <row r="956" spans="4:20" ht="13">
      <c r="D956" s="385"/>
      <c r="E956" s="385"/>
      <c r="F956" s="385"/>
      <c r="G956" s="385"/>
      <c r="H956" s="385"/>
      <c r="I956" s="386"/>
      <c r="J956" s="386"/>
      <c r="K956" s="386"/>
      <c r="N956" s="385"/>
      <c r="O956" s="385"/>
      <c r="P956" s="385"/>
      <c r="Q956" s="385"/>
      <c r="R956" s="385"/>
      <c r="S956" s="386"/>
      <c r="T956" s="386"/>
    </row>
    <row r="957" spans="4:20" ht="13">
      <c r="D957" s="385"/>
      <c r="E957" s="385"/>
      <c r="F957" s="385"/>
      <c r="G957" s="385"/>
      <c r="H957" s="385"/>
      <c r="I957" s="386"/>
      <c r="J957" s="386"/>
      <c r="K957" s="386"/>
      <c r="N957" s="385"/>
      <c r="O957" s="385"/>
      <c r="P957" s="385"/>
      <c r="Q957" s="385"/>
      <c r="R957" s="385"/>
      <c r="S957" s="386"/>
      <c r="T957" s="386"/>
    </row>
    <row r="958" spans="4:20" ht="13">
      <c r="D958" s="385"/>
      <c r="E958" s="385"/>
      <c r="F958" s="385"/>
      <c r="G958" s="385"/>
      <c r="H958" s="385"/>
      <c r="I958" s="386"/>
      <c r="J958" s="386"/>
      <c r="K958" s="386"/>
      <c r="N958" s="385"/>
      <c r="O958" s="385"/>
      <c r="P958" s="385"/>
      <c r="Q958" s="385"/>
      <c r="R958" s="385"/>
      <c r="S958" s="386"/>
      <c r="T958" s="386"/>
    </row>
    <row r="959" spans="4:20" ht="13">
      <c r="D959" s="385"/>
      <c r="E959" s="385"/>
      <c r="F959" s="385"/>
      <c r="G959" s="385"/>
      <c r="H959" s="385"/>
      <c r="I959" s="386"/>
      <c r="J959" s="386"/>
      <c r="K959" s="386"/>
      <c r="N959" s="385"/>
      <c r="O959" s="385"/>
      <c r="P959" s="385"/>
      <c r="Q959" s="385"/>
      <c r="R959" s="385"/>
      <c r="S959" s="386"/>
      <c r="T959" s="386"/>
    </row>
    <row r="960" spans="4:20" ht="13">
      <c r="D960" s="385"/>
      <c r="E960" s="385"/>
      <c r="F960" s="385"/>
      <c r="G960" s="385"/>
      <c r="H960" s="385"/>
      <c r="I960" s="386"/>
      <c r="J960" s="386"/>
      <c r="K960" s="386"/>
      <c r="N960" s="385"/>
      <c r="O960" s="385"/>
      <c r="P960" s="385"/>
      <c r="Q960" s="385"/>
      <c r="R960" s="385"/>
      <c r="S960" s="386"/>
      <c r="T960" s="386"/>
    </row>
    <row r="961" spans="4:20" ht="13">
      <c r="D961" s="385"/>
      <c r="E961" s="385"/>
      <c r="F961" s="385"/>
      <c r="G961" s="385"/>
      <c r="H961" s="385"/>
      <c r="I961" s="386"/>
      <c r="J961" s="386"/>
      <c r="K961" s="386"/>
      <c r="N961" s="385"/>
      <c r="O961" s="385"/>
      <c r="P961" s="385"/>
      <c r="Q961" s="385"/>
      <c r="R961" s="385"/>
      <c r="S961" s="386"/>
      <c r="T961" s="386"/>
    </row>
    <row r="962" spans="4:20" ht="13">
      <c r="D962" s="385"/>
      <c r="E962" s="385"/>
      <c r="F962" s="385"/>
      <c r="G962" s="385"/>
      <c r="H962" s="385"/>
      <c r="I962" s="386"/>
      <c r="J962" s="386"/>
      <c r="K962" s="386"/>
      <c r="N962" s="385"/>
      <c r="O962" s="385"/>
      <c r="P962" s="385"/>
      <c r="Q962" s="385"/>
      <c r="R962" s="385"/>
      <c r="S962" s="386"/>
      <c r="T962" s="386"/>
    </row>
    <row r="963" spans="4:20" ht="13">
      <c r="D963" s="385"/>
      <c r="E963" s="385"/>
      <c r="F963" s="385"/>
      <c r="G963" s="385"/>
      <c r="H963" s="385"/>
      <c r="I963" s="386"/>
      <c r="J963" s="386"/>
      <c r="K963" s="386"/>
      <c r="N963" s="385"/>
      <c r="O963" s="385"/>
      <c r="P963" s="385"/>
      <c r="Q963" s="385"/>
      <c r="R963" s="385"/>
      <c r="S963" s="386"/>
      <c r="T963" s="386"/>
    </row>
    <row r="964" spans="4:20" ht="13">
      <c r="D964" s="385"/>
      <c r="E964" s="385"/>
      <c r="F964" s="385"/>
      <c r="G964" s="385"/>
      <c r="H964" s="385"/>
      <c r="I964" s="386"/>
      <c r="J964" s="386"/>
      <c r="K964" s="386"/>
      <c r="N964" s="385"/>
      <c r="O964" s="385"/>
      <c r="P964" s="385"/>
      <c r="Q964" s="385"/>
      <c r="R964" s="385"/>
      <c r="S964" s="386"/>
      <c r="T964" s="386"/>
    </row>
    <row r="965" spans="4:20" ht="13">
      <c r="D965" s="385"/>
      <c r="E965" s="385"/>
      <c r="F965" s="385"/>
      <c r="G965" s="385"/>
      <c r="H965" s="385"/>
      <c r="I965" s="386"/>
      <c r="J965" s="386"/>
      <c r="K965" s="386"/>
      <c r="N965" s="385"/>
      <c r="O965" s="385"/>
      <c r="P965" s="385"/>
      <c r="Q965" s="385"/>
      <c r="R965" s="385"/>
      <c r="S965" s="386"/>
      <c r="T965" s="386"/>
    </row>
    <row r="966" spans="4:20" ht="13">
      <c r="D966" s="385"/>
      <c r="E966" s="385"/>
      <c r="F966" s="385"/>
      <c r="G966" s="385"/>
      <c r="H966" s="385"/>
      <c r="I966" s="386"/>
      <c r="J966" s="386"/>
      <c r="K966" s="386"/>
      <c r="N966" s="385"/>
      <c r="O966" s="385"/>
      <c r="P966" s="385"/>
      <c r="Q966" s="385"/>
      <c r="R966" s="385"/>
      <c r="S966" s="386"/>
      <c r="T966" s="386"/>
    </row>
    <row r="967" spans="4:20" ht="13">
      <c r="D967" s="385"/>
      <c r="E967" s="385"/>
      <c r="F967" s="385"/>
      <c r="G967" s="385"/>
      <c r="H967" s="385"/>
      <c r="I967" s="386"/>
      <c r="J967" s="386"/>
      <c r="K967" s="386"/>
      <c r="N967" s="385"/>
      <c r="O967" s="385"/>
      <c r="P967" s="385"/>
      <c r="Q967" s="385"/>
      <c r="R967" s="385"/>
      <c r="S967" s="386"/>
      <c r="T967" s="386"/>
    </row>
    <row r="968" spans="4:20" ht="13">
      <c r="D968" s="385"/>
      <c r="E968" s="385"/>
      <c r="F968" s="385"/>
      <c r="G968" s="385"/>
      <c r="H968" s="385"/>
      <c r="I968" s="386"/>
      <c r="J968" s="386"/>
      <c r="K968" s="386"/>
      <c r="N968" s="385"/>
      <c r="O968" s="385"/>
      <c r="P968" s="385"/>
      <c r="Q968" s="385"/>
      <c r="R968" s="385"/>
      <c r="S968" s="386"/>
      <c r="T968" s="386"/>
    </row>
    <row r="969" spans="4:20" ht="13">
      <c r="D969" s="385"/>
      <c r="E969" s="385"/>
      <c r="F969" s="385"/>
      <c r="G969" s="385"/>
      <c r="H969" s="385"/>
      <c r="I969" s="386"/>
      <c r="J969" s="386"/>
      <c r="K969" s="386"/>
      <c r="N969" s="385"/>
      <c r="O969" s="385"/>
      <c r="P969" s="385"/>
      <c r="Q969" s="385"/>
      <c r="R969" s="385"/>
      <c r="S969" s="386"/>
      <c r="T969" s="386"/>
    </row>
    <row r="970" spans="4:20" ht="13">
      <c r="D970" s="385"/>
      <c r="E970" s="385"/>
      <c r="F970" s="385"/>
      <c r="G970" s="385"/>
      <c r="H970" s="385"/>
      <c r="I970" s="386"/>
      <c r="J970" s="386"/>
      <c r="K970" s="386"/>
      <c r="N970" s="385"/>
      <c r="O970" s="385"/>
      <c r="P970" s="385"/>
      <c r="Q970" s="385"/>
      <c r="R970" s="385"/>
      <c r="S970" s="386"/>
      <c r="T970" s="386"/>
    </row>
    <row r="971" spans="4:20" ht="13">
      <c r="D971" s="385"/>
      <c r="E971" s="385"/>
      <c r="F971" s="385"/>
      <c r="G971" s="385"/>
      <c r="H971" s="385"/>
      <c r="I971" s="386"/>
      <c r="J971" s="386"/>
      <c r="K971" s="386"/>
      <c r="N971" s="385"/>
      <c r="O971" s="385"/>
      <c r="P971" s="385"/>
      <c r="Q971" s="385"/>
      <c r="R971" s="385"/>
      <c r="S971" s="386"/>
      <c r="T971" s="386"/>
    </row>
    <row r="972" spans="4:20" ht="13">
      <c r="D972" s="385"/>
      <c r="E972" s="385"/>
      <c r="F972" s="385"/>
      <c r="G972" s="385"/>
      <c r="H972" s="385"/>
      <c r="I972" s="386"/>
      <c r="J972" s="386"/>
      <c r="K972" s="386"/>
      <c r="N972" s="385"/>
      <c r="O972" s="385"/>
      <c r="P972" s="385"/>
      <c r="Q972" s="385"/>
      <c r="R972" s="385"/>
      <c r="S972" s="386"/>
      <c r="T972" s="386"/>
    </row>
    <row r="973" spans="4:20" ht="13">
      <c r="D973" s="385"/>
      <c r="E973" s="385"/>
      <c r="F973" s="385"/>
      <c r="G973" s="385"/>
      <c r="H973" s="385"/>
      <c r="I973" s="386"/>
      <c r="J973" s="386"/>
      <c r="K973" s="386"/>
      <c r="N973" s="385"/>
      <c r="O973" s="385"/>
      <c r="P973" s="385"/>
      <c r="Q973" s="385"/>
      <c r="R973" s="385"/>
      <c r="S973" s="386"/>
      <c r="T973" s="386"/>
    </row>
    <row r="974" spans="4:20" ht="13">
      <c r="D974" s="385"/>
      <c r="E974" s="385"/>
      <c r="F974" s="385"/>
      <c r="G974" s="385"/>
      <c r="H974" s="385"/>
      <c r="I974" s="386"/>
      <c r="J974" s="386"/>
      <c r="K974" s="386"/>
      <c r="N974" s="385"/>
      <c r="O974" s="385"/>
      <c r="P974" s="385"/>
      <c r="Q974" s="385"/>
      <c r="R974" s="385"/>
      <c r="S974" s="386"/>
      <c r="T974" s="386"/>
    </row>
    <row r="975" spans="4:20" ht="13">
      <c r="D975" s="385"/>
      <c r="E975" s="385"/>
      <c r="F975" s="385"/>
      <c r="G975" s="385"/>
      <c r="H975" s="385"/>
      <c r="I975" s="386"/>
      <c r="J975" s="386"/>
      <c r="K975" s="386"/>
      <c r="N975" s="385"/>
      <c r="O975" s="385"/>
      <c r="P975" s="385"/>
      <c r="Q975" s="385"/>
      <c r="R975" s="385"/>
      <c r="S975" s="386"/>
      <c r="T975" s="386"/>
    </row>
    <row r="976" spans="4:20" ht="13">
      <c r="D976" s="385"/>
      <c r="E976" s="385"/>
      <c r="F976" s="385"/>
      <c r="G976" s="385"/>
      <c r="H976" s="385"/>
      <c r="I976" s="386"/>
      <c r="J976" s="386"/>
      <c r="K976" s="386"/>
      <c r="N976" s="385"/>
      <c r="O976" s="385"/>
      <c r="P976" s="385"/>
      <c r="Q976" s="385"/>
      <c r="R976" s="385"/>
      <c r="S976" s="386"/>
      <c r="T976" s="386"/>
    </row>
    <row r="977" spans="4:20" ht="13">
      <c r="D977" s="385"/>
      <c r="E977" s="385"/>
      <c r="F977" s="385"/>
      <c r="G977" s="385"/>
      <c r="H977" s="385"/>
      <c r="I977" s="386"/>
      <c r="J977" s="386"/>
      <c r="K977" s="386"/>
      <c r="N977" s="385"/>
      <c r="O977" s="385"/>
      <c r="P977" s="385"/>
      <c r="Q977" s="385"/>
      <c r="R977" s="385"/>
      <c r="S977" s="386"/>
      <c r="T977" s="386"/>
    </row>
    <row r="978" spans="4:20" ht="13">
      <c r="D978" s="385"/>
      <c r="E978" s="385"/>
      <c r="F978" s="385"/>
      <c r="G978" s="385"/>
      <c r="H978" s="385"/>
      <c r="I978" s="386"/>
      <c r="J978" s="386"/>
      <c r="K978" s="386"/>
      <c r="N978" s="385"/>
      <c r="O978" s="385"/>
      <c r="P978" s="385"/>
      <c r="Q978" s="385"/>
      <c r="R978" s="385"/>
      <c r="S978" s="386"/>
      <c r="T978" s="386"/>
    </row>
    <row r="979" spans="4:20" ht="13">
      <c r="D979" s="385"/>
      <c r="E979" s="385"/>
      <c r="F979" s="385"/>
      <c r="G979" s="385"/>
      <c r="H979" s="385"/>
      <c r="I979" s="386"/>
      <c r="J979" s="386"/>
      <c r="K979" s="386"/>
      <c r="N979" s="385"/>
      <c r="O979" s="385"/>
      <c r="P979" s="385"/>
      <c r="Q979" s="385"/>
      <c r="R979" s="385"/>
      <c r="S979" s="386"/>
      <c r="T979" s="386"/>
    </row>
    <row r="980" spans="4:20" ht="13">
      <c r="D980" s="385"/>
      <c r="E980" s="385"/>
      <c r="F980" s="385"/>
      <c r="G980" s="385"/>
      <c r="H980" s="385"/>
      <c r="I980" s="386"/>
      <c r="J980" s="386"/>
      <c r="K980" s="386"/>
      <c r="N980" s="385"/>
      <c r="O980" s="385"/>
      <c r="P980" s="385"/>
      <c r="Q980" s="385"/>
      <c r="R980" s="385"/>
      <c r="S980" s="386"/>
      <c r="T980" s="386"/>
    </row>
    <row r="981" spans="4:20" ht="13">
      <c r="D981" s="385"/>
      <c r="E981" s="385"/>
      <c r="F981" s="385"/>
      <c r="G981" s="385"/>
      <c r="H981" s="385"/>
      <c r="I981" s="386"/>
      <c r="J981" s="386"/>
      <c r="K981" s="386"/>
      <c r="N981" s="385"/>
      <c r="O981" s="385"/>
      <c r="P981" s="385"/>
      <c r="Q981" s="385"/>
      <c r="R981" s="385"/>
      <c r="S981" s="386"/>
      <c r="T981" s="386"/>
    </row>
    <row r="982" spans="4:20" ht="13">
      <c r="D982" s="385"/>
      <c r="E982" s="385"/>
      <c r="F982" s="385"/>
      <c r="G982" s="385"/>
      <c r="H982" s="385"/>
      <c r="I982" s="386"/>
      <c r="J982" s="386"/>
      <c r="K982" s="386"/>
      <c r="N982" s="385"/>
      <c r="O982" s="385"/>
      <c r="P982" s="385"/>
      <c r="Q982" s="385"/>
      <c r="R982" s="385"/>
      <c r="S982" s="386"/>
      <c r="T982" s="386"/>
    </row>
    <row r="983" spans="4:20" ht="13">
      <c r="D983" s="385"/>
      <c r="E983" s="385"/>
      <c r="F983" s="385"/>
      <c r="G983" s="385"/>
      <c r="H983" s="385"/>
      <c r="I983" s="386"/>
      <c r="J983" s="386"/>
      <c r="K983" s="386"/>
      <c r="N983" s="385"/>
      <c r="O983" s="385"/>
      <c r="P983" s="385"/>
      <c r="Q983" s="385"/>
      <c r="R983" s="385"/>
      <c r="S983" s="386"/>
      <c r="T983" s="386"/>
    </row>
    <row r="984" spans="4:20" ht="13">
      <c r="D984" s="385"/>
      <c r="E984" s="385"/>
      <c r="F984" s="385"/>
      <c r="G984" s="385"/>
      <c r="H984" s="385"/>
      <c r="I984" s="386"/>
      <c r="J984" s="386"/>
      <c r="K984" s="386"/>
      <c r="N984" s="385"/>
      <c r="O984" s="385"/>
      <c r="P984" s="385"/>
      <c r="Q984" s="385"/>
      <c r="R984" s="385"/>
      <c r="S984" s="386"/>
      <c r="T984" s="386"/>
    </row>
    <row r="985" spans="4:20" ht="13">
      <c r="D985" s="385"/>
      <c r="E985" s="385"/>
      <c r="F985" s="385"/>
      <c r="G985" s="385"/>
      <c r="H985" s="385"/>
      <c r="I985" s="386"/>
      <c r="J985" s="386"/>
      <c r="K985" s="386"/>
      <c r="N985" s="385"/>
      <c r="O985" s="385"/>
      <c r="P985" s="385"/>
      <c r="Q985" s="385"/>
      <c r="R985" s="385"/>
      <c r="S985" s="386"/>
      <c r="T985" s="386"/>
    </row>
    <row r="986" spans="4:20" ht="13">
      <c r="D986" s="385"/>
      <c r="E986" s="385"/>
      <c r="F986" s="385"/>
      <c r="G986" s="385"/>
      <c r="H986" s="385"/>
      <c r="I986" s="386"/>
      <c r="J986" s="386"/>
      <c r="K986" s="386"/>
      <c r="N986" s="385"/>
      <c r="O986" s="385"/>
      <c r="P986" s="385"/>
      <c r="Q986" s="385"/>
      <c r="R986" s="385"/>
      <c r="S986" s="386"/>
      <c r="T986" s="386"/>
    </row>
    <row r="987" spans="4:20" ht="13">
      <c r="D987" s="385"/>
      <c r="E987" s="385"/>
      <c r="F987" s="385"/>
      <c r="G987" s="385"/>
      <c r="H987" s="385"/>
      <c r="I987" s="386"/>
      <c r="J987" s="386"/>
      <c r="K987" s="386"/>
      <c r="N987" s="385"/>
      <c r="O987" s="385"/>
      <c r="P987" s="385"/>
      <c r="Q987" s="385"/>
      <c r="R987" s="385"/>
      <c r="S987" s="386"/>
      <c r="T987" s="386"/>
    </row>
    <row r="988" spans="4:20" ht="13">
      <c r="D988" s="385"/>
      <c r="E988" s="385"/>
      <c r="F988" s="385"/>
      <c r="G988" s="385"/>
      <c r="H988" s="385"/>
      <c r="I988" s="386"/>
      <c r="J988" s="386"/>
      <c r="K988" s="386"/>
      <c r="N988" s="385"/>
      <c r="O988" s="385"/>
      <c r="P988" s="385"/>
      <c r="Q988" s="385"/>
      <c r="R988" s="385"/>
      <c r="S988" s="386"/>
      <c r="T988" s="386"/>
    </row>
    <row r="989" spans="4:20" ht="13">
      <c r="D989" s="385"/>
      <c r="E989" s="385"/>
      <c r="F989" s="385"/>
      <c r="G989" s="385"/>
      <c r="H989" s="385"/>
      <c r="I989" s="386"/>
      <c r="J989" s="386"/>
      <c r="K989" s="386"/>
      <c r="N989" s="385"/>
      <c r="O989" s="385"/>
      <c r="P989" s="385"/>
      <c r="Q989" s="385"/>
      <c r="R989" s="385"/>
      <c r="S989" s="386"/>
      <c r="T989" s="386"/>
    </row>
    <row r="990" spans="4:20" ht="13">
      <c r="D990" s="385"/>
      <c r="E990" s="385"/>
      <c r="F990" s="385"/>
      <c r="G990" s="385"/>
      <c r="H990" s="385"/>
      <c r="I990" s="386"/>
      <c r="J990" s="386"/>
      <c r="K990" s="386"/>
      <c r="N990" s="385"/>
      <c r="O990" s="385"/>
      <c r="P990" s="385"/>
      <c r="Q990" s="385"/>
      <c r="R990" s="385"/>
      <c r="S990" s="386"/>
      <c r="T990" s="386"/>
    </row>
    <row r="991" spans="4:20" ht="13">
      <c r="D991" s="385"/>
      <c r="E991" s="385"/>
      <c r="F991" s="385"/>
      <c r="G991" s="385"/>
      <c r="H991" s="385"/>
      <c r="I991" s="386"/>
      <c r="J991" s="386"/>
      <c r="K991" s="386"/>
      <c r="N991" s="385"/>
      <c r="O991" s="385"/>
      <c r="P991" s="385"/>
      <c r="Q991" s="385"/>
      <c r="R991" s="385"/>
      <c r="S991" s="386"/>
      <c r="T991" s="386"/>
    </row>
    <row r="992" spans="4:20" ht="13">
      <c r="D992" s="385"/>
      <c r="E992" s="385"/>
      <c r="F992" s="385"/>
      <c r="G992" s="385"/>
      <c r="H992" s="385"/>
      <c r="I992" s="386"/>
      <c r="J992" s="386"/>
      <c r="K992" s="386"/>
      <c r="N992" s="385"/>
      <c r="O992" s="385"/>
      <c r="P992" s="385"/>
      <c r="Q992" s="385"/>
      <c r="R992" s="385"/>
      <c r="S992" s="386"/>
      <c r="T992" s="386"/>
    </row>
    <row r="993" spans="4:20" ht="13">
      <c r="D993" s="385"/>
      <c r="E993" s="385"/>
      <c r="F993" s="385"/>
      <c r="G993" s="385"/>
      <c r="H993" s="385"/>
      <c r="I993" s="386"/>
      <c r="J993" s="386"/>
      <c r="K993" s="386"/>
      <c r="N993" s="385"/>
      <c r="O993" s="385"/>
      <c r="P993" s="385"/>
      <c r="Q993" s="385"/>
      <c r="R993" s="385"/>
      <c r="S993" s="386"/>
      <c r="T993" s="386"/>
    </row>
    <row r="994" spans="4:20" ht="13">
      <c r="D994" s="385"/>
      <c r="E994" s="385"/>
      <c r="F994" s="385"/>
      <c r="G994" s="385"/>
      <c r="H994" s="385"/>
      <c r="I994" s="386"/>
      <c r="J994" s="386"/>
      <c r="K994" s="386"/>
      <c r="N994" s="385"/>
      <c r="O994" s="385"/>
      <c r="P994" s="385"/>
      <c r="Q994" s="385"/>
      <c r="R994" s="385"/>
      <c r="S994" s="386"/>
      <c r="T994" s="386"/>
    </row>
    <row r="995" spans="4:20" ht="13">
      <c r="D995" s="385"/>
      <c r="E995" s="385"/>
      <c r="F995" s="385"/>
      <c r="G995" s="385"/>
      <c r="H995" s="385"/>
      <c r="I995" s="386"/>
      <c r="J995" s="386"/>
      <c r="K995" s="386"/>
      <c r="N995" s="385"/>
      <c r="O995" s="385"/>
      <c r="P995" s="385"/>
      <c r="Q995" s="385"/>
      <c r="R995" s="385"/>
      <c r="S995" s="386"/>
      <c r="T995" s="386"/>
    </row>
    <row r="996" spans="4:20" ht="13">
      <c r="D996" s="385"/>
      <c r="E996" s="385"/>
      <c r="F996" s="385"/>
      <c r="G996" s="385"/>
      <c r="H996" s="385"/>
      <c r="I996" s="386"/>
      <c r="J996" s="386"/>
      <c r="K996" s="386"/>
      <c r="N996" s="385"/>
      <c r="O996" s="385"/>
      <c r="P996" s="385"/>
      <c r="Q996" s="385"/>
      <c r="R996" s="385"/>
      <c r="S996" s="386"/>
      <c r="T996" s="386"/>
    </row>
    <row r="997" spans="4:20" ht="13">
      <c r="D997" s="385"/>
      <c r="E997" s="385"/>
      <c r="F997" s="385"/>
      <c r="G997" s="385"/>
      <c r="H997" s="385"/>
      <c r="I997" s="386"/>
      <c r="J997" s="386"/>
      <c r="K997" s="386"/>
      <c r="N997" s="385"/>
      <c r="O997" s="385"/>
      <c r="P997" s="385"/>
      <c r="Q997" s="385"/>
      <c r="R997" s="385"/>
      <c r="S997" s="386"/>
      <c r="T997" s="386"/>
    </row>
    <row r="998" spans="4:20" ht="13">
      <c r="D998" s="385"/>
      <c r="E998" s="385"/>
      <c r="F998" s="385"/>
      <c r="G998" s="385"/>
      <c r="H998" s="385"/>
      <c r="I998" s="386"/>
      <c r="J998" s="386"/>
      <c r="K998" s="386"/>
      <c r="N998" s="385"/>
      <c r="O998" s="385"/>
      <c r="P998" s="385"/>
      <c r="Q998" s="385"/>
      <c r="R998" s="385"/>
      <c r="S998" s="386"/>
      <c r="T998" s="386"/>
    </row>
  </sheetData>
  <mergeCells count="1">
    <mergeCell ref="Q9:Q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W1002"/>
  <sheetViews>
    <sheetView showGridLines="0" topLeftCell="A44" workbookViewId="0"/>
  </sheetViews>
  <sheetFormatPr baseColWidth="10" defaultColWidth="14.5" defaultRowHeight="15" customHeight="1"/>
  <cols>
    <col min="1" max="1" width="2.6640625" customWidth="1"/>
    <col min="2" max="2" width="21.33203125" customWidth="1"/>
    <col min="3" max="3" width="5.5" customWidth="1"/>
    <col min="4" max="4" width="11.6640625" customWidth="1"/>
    <col min="5" max="11" width="12.5" customWidth="1"/>
    <col min="12" max="12" width="12.33203125" customWidth="1"/>
    <col min="13" max="15" width="11.6640625" customWidth="1"/>
    <col min="16" max="16" width="12.5" customWidth="1"/>
    <col min="17" max="17" width="13" customWidth="1"/>
    <col min="18" max="22" width="12.5" customWidth="1"/>
    <col min="23" max="26" width="8.6640625" customWidth="1"/>
  </cols>
  <sheetData>
    <row r="1" spans="1:23" ht="12.75" customHeight="1">
      <c r="D1" s="75"/>
      <c r="E1" s="75"/>
      <c r="F1" s="75"/>
      <c r="G1" s="75"/>
      <c r="H1" s="75"/>
      <c r="I1" s="123"/>
      <c r="J1" s="123"/>
      <c r="M1" s="75"/>
      <c r="N1" s="75"/>
      <c r="O1" s="75"/>
      <c r="P1" s="75"/>
      <c r="Q1" s="75"/>
      <c r="R1" s="123"/>
      <c r="S1" s="123"/>
    </row>
    <row r="2" spans="1:23" ht="12.75" customHeight="1">
      <c r="D2" s="75"/>
      <c r="E2" s="75"/>
      <c r="F2" s="75"/>
      <c r="G2" s="75"/>
      <c r="H2" s="75"/>
      <c r="I2" s="123"/>
      <c r="J2" s="123"/>
      <c r="M2" s="75"/>
      <c r="N2" s="75"/>
      <c r="O2" s="75"/>
      <c r="P2" s="75"/>
      <c r="Q2" s="75"/>
      <c r="R2" s="123"/>
      <c r="S2" s="123"/>
    </row>
    <row r="3" spans="1:23" ht="12.75" customHeight="1">
      <c r="D3" s="75"/>
      <c r="E3" s="75"/>
      <c r="F3" s="75"/>
      <c r="G3" s="75"/>
      <c r="H3" s="75"/>
      <c r="I3" s="123"/>
      <c r="J3" s="123"/>
      <c r="M3" s="75"/>
      <c r="N3" s="75"/>
      <c r="O3" s="75"/>
      <c r="P3" s="75"/>
      <c r="Q3" s="75"/>
      <c r="R3" s="123"/>
      <c r="S3" s="123"/>
    </row>
    <row r="4" spans="1:23" ht="12.75" customHeight="1">
      <c r="D4" s="75"/>
      <c r="E4" s="75"/>
      <c r="F4" s="75"/>
      <c r="G4" s="75"/>
      <c r="H4" s="75"/>
      <c r="I4" s="123"/>
      <c r="J4" s="123"/>
      <c r="M4" s="75"/>
      <c r="N4" s="75"/>
      <c r="O4" s="75"/>
      <c r="P4" s="75"/>
      <c r="Q4" s="75"/>
      <c r="R4" s="123"/>
      <c r="S4" s="123"/>
    </row>
    <row r="5" spans="1:23" ht="12.75" customHeight="1">
      <c r="D5" s="75"/>
      <c r="E5" s="75"/>
      <c r="F5" s="75"/>
      <c r="G5" s="75"/>
      <c r="H5" s="75"/>
      <c r="I5" s="123"/>
      <c r="J5" s="123"/>
      <c r="M5" s="75"/>
      <c r="N5" s="75"/>
      <c r="O5" s="75"/>
      <c r="P5" s="75"/>
      <c r="Q5" s="75"/>
      <c r="R5" s="123"/>
      <c r="S5" s="123"/>
    </row>
    <row r="6" spans="1:23" ht="12.75" customHeight="1">
      <c r="D6" s="75"/>
      <c r="E6" s="75"/>
      <c r="F6" s="75"/>
      <c r="G6" s="75"/>
      <c r="H6" s="75"/>
      <c r="I6" s="123"/>
      <c r="J6" s="123"/>
      <c r="M6" s="75"/>
      <c r="N6" s="75"/>
      <c r="O6" s="75"/>
      <c r="P6" s="75"/>
      <c r="Q6" s="75"/>
      <c r="R6" s="123"/>
      <c r="S6" s="123"/>
    </row>
    <row r="7" spans="1:23" ht="12.75" customHeight="1">
      <c r="D7" s="75"/>
      <c r="E7" s="75"/>
      <c r="F7" s="75"/>
      <c r="G7" s="75"/>
      <c r="H7" s="75"/>
      <c r="I7" s="123"/>
      <c r="J7" s="123"/>
      <c r="M7" s="75"/>
      <c r="N7" s="75"/>
      <c r="O7" s="75"/>
      <c r="P7" s="75"/>
      <c r="Q7" s="75"/>
      <c r="R7" s="123"/>
      <c r="S7" s="123"/>
    </row>
    <row r="8" spans="1:23" ht="12.75" customHeight="1">
      <c r="D8" s="75"/>
      <c r="E8" s="75"/>
      <c r="F8" s="75"/>
      <c r="G8" s="75"/>
      <c r="H8" s="75"/>
      <c r="I8" s="123"/>
      <c r="J8" s="123"/>
      <c r="M8" s="75"/>
      <c r="N8" s="75"/>
      <c r="O8" s="75"/>
      <c r="P8" s="75"/>
      <c r="Q8" s="75"/>
      <c r="R8" s="123"/>
      <c r="S8" s="123"/>
    </row>
    <row r="9" spans="1:23" ht="12.75" customHeight="1">
      <c r="B9" s="89" t="s">
        <v>134</v>
      </c>
      <c r="D9" s="75"/>
      <c r="E9" s="75"/>
      <c r="F9" s="75"/>
      <c r="G9" s="75"/>
      <c r="H9" s="75"/>
      <c r="I9" s="123"/>
      <c r="J9" s="123"/>
      <c r="M9" s="75"/>
      <c r="N9" s="75"/>
      <c r="O9" s="75"/>
      <c r="P9" s="75"/>
      <c r="Q9" s="75"/>
      <c r="R9" s="123"/>
      <c r="S9" s="123"/>
    </row>
    <row r="10" spans="1:23" ht="12.75" customHeight="1">
      <c r="A10" s="124"/>
      <c r="B10" s="124"/>
      <c r="C10" s="124"/>
      <c r="D10" s="125"/>
      <c r="E10" s="125"/>
      <c r="F10" s="125"/>
      <c r="G10" s="75"/>
      <c r="H10" s="75"/>
      <c r="I10" s="126"/>
      <c r="J10" s="126"/>
      <c r="K10" s="124"/>
      <c r="N10" s="124"/>
      <c r="O10" s="75"/>
      <c r="P10" s="75"/>
      <c r="Q10" s="75"/>
      <c r="R10" s="75"/>
      <c r="S10" s="75"/>
      <c r="T10" s="126"/>
      <c r="U10" s="126"/>
      <c r="V10" s="127"/>
      <c r="W10" s="127"/>
    </row>
    <row r="11" spans="1:23" ht="12.75" customHeight="1">
      <c r="D11" s="125">
        <v>1</v>
      </c>
      <c r="E11" s="125">
        <v>2</v>
      </c>
      <c r="F11" s="125">
        <v>3</v>
      </c>
      <c r="G11" s="125">
        <v>4</v>
      </c>
      <c r="H11" s="125">
        <v>5</v>
      </c>
      <c r="I11" s="125">
        <v>6</v>
      </c>
      <c r="J11" s="125">
        <v>7</v>
      </c>
      <c r="K11" s="125">
        <v>8</v>
      </c>
      <c r="L11" s="125">
        <v>9</v>
      </c>
      <c r="M11" s="125">
        <v>10</v>
      </c>
      <c r="N11" s="125">
        <v>11</v>
      </c>
      <c r="P11" s="75"/>
    </row>
    <row r="12" spans="1:23" ht="12.75" customHeight="1">
      <c r="A12" s="86"/>
      <c r="B12" s="128" t="s">
        <v>203</v>
      </c>
      <c r="C12" s="129"/>
      <c r="D12" s="130">
        <f>SUM(181400+26900+5000)</f>
        <v>213300</v>
      </c>
      <c r="E12" s="131">
        <f>SUM(518490+32360+25250)</f>
        <v>576100</v>
      </c>
      <c r="F12" s="131">
        <f>SUM(90400+45200)</f>
        <v>135600</v>
      </c>
      <c r="G12" s="131">
        <f>SUM(158500+31700)</f>
        <v>190200</v>
      </c>
      <c r="H12" s="131">
        <f>SUM(19930+2150+2100+14030)</f>
        <v>38210</v>
      </c>
      <c r="I12" s="131">
        <f>SUM(242060+37900+34580+35800+4060)</f>
        <v>354400</v>
      </c>
      <c r="J12" s="131">
        <f>SUM(1590+6730+12110+3010)</f>
        <v>23440</v>
      </c>
      <c r="K12" s="131">
        <f>SUM(10250+2070+15780)</f>
        <v>28100</v>
      </c>
      <c r="L12" s="131">
        <f>SUM(747460+18390+19560+21990)</f>
        <v>807400</v>
      </c>
      <c r="M12" s="131">
        <f>SUM(75500+46260+27210+14230+19440)</f>
        <v>182640</v>
      </c>
      <c r="N12" s="132">
        <f>SUM(18300+54900+266200+66550)</f>
        <v>405950</v>
      </c>
      <c r="O12" s="133"/>
      <c r="P12" s="86"/>
    </row>
    <row r="13" spans="1:23" ht="6.75" customHeight="1">
      <c r="A13" s="74"/>
      <c r="B13" s="134"/>
      <c r="D13" s="135"/>
      <c r="E13" s="135"/>
      <c r="F13" s="135"/>
      <c r="G13" s="135"/>
      <c r="H13" s="135"/>
      <c r="I13" s="135"/>
      <c r="O13" s="136"/>
      <c r="P13" s="74"/>
    </row>
    <row r="14" spans="1:23" ht="12.75" customHeight="1">
      <c r="B14" s="104" t="s">
        <v>204</v>
      </c>
      <c r="D14" s="137">
        <f t="shared" ref="D14:N14" si="0">D12-D19-D18-D21</f>
        <v>186400</v>
      </c>
      <c r="E14" s="137">
        <f t="shared" si="0"/>
        <v>550850</v>
      </c>
      <c r="F14" s="137">
        <f t="shared" si="0"/>
        <v>0</v>
      </c>
      <c r="G14" s="137">
        <f t="shared" si="0"/>
        <v>190200</v>
      </c>
      <c r="H14" s="137">
        <f t="shared" si="0"/>
        <v>0</v>
      </c>
      <c r="I14" s="137">
        <f t="shared" si="0"/>
        <v>242060</v>
      </c>
      <c r="J14" s="137">
        <f t="shared" si="0"/>
        <v>0</v>
      </c>
      <c r="K14" s="137">
        <f t="shared" si="0"/>
        <v>0</v>
      </c>
      <c r="L14" s="137">
        <f t="shared" si="0"/>
        <v>0</v>
      </c>
      <c r="M14" s="137">
        <f t="shared" si="0"/>
        <v>0</v>
      </c>
      <c r="N14" s="137">
        <f t="shared" si="0"/>
        <v>0</v>
      </c>
      <c r="O14" s="136">
        <f>SUM(E14:I14)</f>
        <v>983110</v>
      </c>
      <c r="P14" s="74"/>
    </row>
    <row r="15" spans="1:23" ht="12.75" customHeight="1">
      <c r="B15" s="104" t="s">
        <v>205</v>
      </c>
      <c r="D15" s="138">
        <f>ROUNDDOWN(D14/'Phase I - CF MF Market Rental'!$G$16,0)</f>
        <v>219</v>
      </c>
      <c r="E15" s="138">
        <f>ROUNDDOWN(E14/'Phase I - CF MF Market Rental'!$G$16,0)</f>
        <v>648</v>
      </c>
      <c r="F15" s="138">
        <f>ROUNDDOWN(F14/'Phase I - CF MF Market Rental'!$G$16,0)</f>
        <v>0</v>
      </c>
      <c r="G15" s="138">
        <f>ROUNDDOWN(G14/'Phase I - CF MF Market Rental'!$G$16,0)</f>
        <v>223</v>
      </c>
      <c r="H15" s="138">
        <f>ROUNDDOWN(H14/'Phase I - CF MF Market Rental'!$G$16,0)</f>
        <v>0</v>
      </c>
      <c r="I15" s="138">
        <f>ROUNDDOWN(I14/'Phase I - CF MF Market Rental'!$G$16,0)</f>
        <v>284</v>
      </c>
      <c r="J15" s="138">
        <f>ROUNDDOWN(J14/'Phase I - CF MF Market Rental'!$G$16,0)</f>
        <v>0</v>
      </c>
      <c r="K15" s="138">
        <f>ROUNDDOWN(K14/'Phase I - CF MF Market Rental'!$G$16,0)</f>
        <v>0</v>
      </c>
      <c r="L15" s="138">
        <f>ROUNDDOWN(L14/'Phase I - CF MF Market Rental'!$G$16,0)</f>
        <v>0</v>
      </c>
      <c r="M15" s="138">
        <f>ROUNDDOWN(M14/'Phase I - CF MF Market Rental'!$G$16,0)</f>
        <v>0</v>
      </c>
      <c r="N15" s="138">
        <f>ROUNDDOWN(N14/'Phase I - CF MF Market Rental'!$G$16,0)</f>
        <v>0</v>
      </c>
      <c r="O15" s="113">
        <f>SUM(D15:N15)</f>
        <v>1374</v>
      </c>
      <c r="P15" s="74"/>
    </row>
    <row r="16" spans="1:23" ht="12.75" customHeight="1">
      <c r="B16" s="104" t="s">
        <v>206</v>
      </c>
      <c r="D16" s="138">
        <f>D15*'Area Matrix'!$F$20</f>
        <v>65.7</v>
      </c>
      <c r="E16" s="138">
        <f>E15*'Area Matrix'!$F$20</f>
        <v>194.4</v>
      </c>
      <c r="F16" s="138">
        <f>F15*'Area Matrix'!$F$20</f>
        <v>0</v>
      </c>
      <c r="G16" s="138">
        <f>G15*'Area Matrix'!$F$20</f>
        <v>66.899999999999991</v>
      </c>
      <c r="H16" s="138">
        <f>H15*'Area Matrix'!$F$20</f>
        <v>0</v>
      </c>
      <c r="I16" s="138">
        <f>I15*'Area Matrix'!$F$20</f>
        <v>85.2</v>
      </c>
      <c r="J16" s="138">
        <f>J15*'Area Matrix'!$F$20</f>
        <v>0</v>
      </c>
      <c r="K16" s="138">
        <f>K15*'Area Matrix'!$F$20</f>
        <v>0</v>
      </c>
      <c r="L16" s="138">
        <f>L15*'Area Matrix'!$F$20</f>
        <v>0</v>
      </c>
      <c r="M16" s="138">
        <f>M15*'Area Matrix'!$F$20</f>
        <v>0</v>
      </c>
      <c r="N16" s="138">
        <f>N15*'Area Matrix'!$F$20</f>
        <v>0</v>
      </c>
      <c r="O16" s="74"/>
      <c r="P16" s="74"/>
    </row>
    <row r="17" spans="2:16" ht="12.75" customHeight="1">
      <c r="B17" s="104" t="s">
        <v>207</v>
      </c>
      <c r="D17" s="138">
        <f t="shared" ref="D17:N17" si="1">D15-D16</f>
        <v>153.30000000000001</v>
      </c>
      <c r="E17" s="138">
        <f t="shared" si="1"/>
        <v>453.6</v>
      </c>
      <c r="F17" s="138">
        <f t="shared" si="1"/>
        <v>0</v>
      </c>
      <c r="G17" s="138">
        <f t="shared" si="1"/>
        <v>156.10000000000002</v>
      </c>
      <c r="H17" s="138">
        <f t="shared" si="1"/>
        <v>0</v>
      </c>
      <c r="I17" s="138">
        <f t="shared" si="1"/>
        <v>198.8</v>
      </c>
      <c r="J17" s="138">
        <f t="shared" si="1"/>
        <v>0</v>
      </c>
      <c r="K17" s="138">
        <f t="shared" si="1"/>
        <v>0</v>
      </c>
      <c r="L17" s="138">
        <f t="shared" si="1"/>
        <v>0</v>
      </c>
      <c r="M17" s="138">
        <f t="shared" si="1"/>
        <v>0</v>
      </c>
      <c r="N17" s="138">
        <f t="shared" si="1"/>
        <v>0</v>
      </c>
      <c r="O17" s="74"/>
      <c r="P17" s="74"/>
    </row>
    <row r="18" spans="2:16" ht="12.75" customHeight="1">
      <c r="B18" s="98" t="s">
        <v>208</v>
      </c>
      <c r="D18" s="91">
        <v>0</v>
      </c>
      <c r="E18" s="91">
        <v>0</v>
      </c>
      <c r="F18" s="91">
        <v>0</v>
      </c>
      <c r="G18" s="91">
        <v>0</v>
      </c>
      <c r="H18" s="137">
        <f>SUM(14030+19930)</f>
        <v>33960</v>
      </c>
      <c r="I18" s="137">
        <f>SUM(35800+4060+37900)</f>
        <v>77760</v>
      </c>
      <c r="J18" s="137">
        <f>SUM(12110+6730+1590)</f>
        <v>20430</v>
      </c>
      <c r="K18" s="137">
        <f>SUM(15780+10250)</f>
        <v>26030</v>
      </c>
      <c r="L18" s="139">
        <f>SUM(19560+747460)</f>
        <v>767020</v>
      </c>
      <c r="M18" s="137">
        <f>SUM(19440+27210+75500+46260)</f>
        <v>168410</v>
      </c>
      <c r="N18" s="91">
        <v>0</v>
      </c>
      <c r="O18" s="136">
        <f>SUM(E18:I18)</f>
        <v>111720</v>
      </c>
      <c r="P18" s="74"/>
    </row>
    <row r="19" spans="2:16" ht="12.75" customHeight="1">
      <c r="B19" s="104" t="s">
        <v>209</v>
      </c>
      <c r="D19" s="91">
        <v>0</v>
      </c>
      <c r="E19" s="91">
        <v>0</v>
      </c>
      <c r="F19" s="91">
        <v>0</v>
      </c>
      <c r="G19" s="91">
        <v>0</v>
      </c>
      <c r="H19" s="139">
        <v>2150</v>
      </c>
      <c r="I19" s="91">
        <v>0</v>
      </c>
      <c r="J19" s="139">
        <v>3010</v>
      </c>
      <c r="K19" s="139">
        <v>2070</v>
      </c>
      <c r="L19" s="139">
        <v>21990</v>
      </c>
      <c r="M19" s="139">
        <v>14230</v>
      </c>
      <c r="N19" s="139">
        <v>18300</v>
      </c>
      <c r="O19" s="136">
        <f>'Area Matrix'!$D$22-SUM(E19:I19)</f>
        <v>330605</v>
      </c>
      <c r="P19" s="136">
        <f>SUM(O14,O18,O19,D21:N21)</f>
        <v>2055905</v>
      </c>
    </row>
    <row r="20" spans="2:16" ht="12.75" customHeight="1">
      <c r="B20" s="140" t="s">
        <v>217</v>
      </c>
      <c r="D20" s="141">
        <v>0</v>
      </c>
      <c r="E20" s="141">
        <v>0</v>
      </c>
      <c r="F20" s="141">
        <v>0</v>
      </c>
      <c r="G20" s="141">
        <v>0</v>
      </c>
      <c r="H20" s="141">
        <v>0</v>
      </c>
      <c r="I20" s="141">
        <v>0</v>
      </c>
      <c r="J20" s="141">
        <v>0</v>
      </c>
      <c r="K20" s="141">
        <v>0</v>
      </c>
      <c r="L20" s="141">
        <v>0</v>
      </c>
      <c r="M20" s="141">
        <v>0</v>
      </c>
      <c r="N20" s="141">
        <v>0</v>
      </c>
      <c r="O20" s="142">
        <f>SUM(E20:I20)</f>
        <v>0</v>
      </c>
      <c r="P20" s="74"/>
    </row>
    <row r="21" spans="2:16" ht="12.75" customHeight="1">
      <c r="B21" s="98" t="s">
        <v>210</v>
      </c>
      <c r="D21" s="143">
        <v>26900</v>
      </c>
      <c r="E21" s="143">
        <v>25250</v>
      </c>
      <c r="F21" s="143">
        <v>135600</v>
      </c>
      <c r="G21" s="91">
        <v>0</v>
      </c>
      <c r="H21" s="139">
        <v>2100</v>
      </c>
      <c r="I21" s="143">
        <v>34580</v>
      </c>
      <c r="J21" s="91">
        <v>0</v>
      </c>
      <c r="K21" s="91">
        <v>0</v>
      </c>
      <c r="L21" s="139">
        <v>18390</v>
      </c>
      <c r="M21" s="91">
        <v>0</v>
      </c>
      <c r="N21" s="137">
        <f>SUM(66550+266200+54900)</f>
        <v>387650</v>
      </c>
      <c r="O21" s="136"/>
      <c r="P21" s="74"/>
    </row>
    <row r="22" spans="2:16" ht="12.75" customHeight="1">
      <c r="B22" s="98" t="s">
        <v>211</v>
      </c>
      <c r="D22" s="75">
        <f t="shared" ref="D22:N22" si="2">IF(D14&gt;0, ROUNDUP(D15/2,0),0)</f>
        <v>110</v>
      </c>
      <c r="E22" s="75">
        <f t="shared" si="2"/>
        <v>324</v>
      </c>
      <c r="F22" s="75">
        <f t="shared" si="2"/>
        <v>0</v>
      </c>
      <c r="G22" s="75">
        <f t="shared" si="2"/>
        <v>112</v>
      </c>
      <c r="H22" s="75">
        <f t="shared" si="2"/>
        <v>0</v>
      </c>
      <c r="I22" s="75">
        <f t="shared" si="2"/>
        <v>142</v>
      </c>
      <c r="J22" s="75">
        <f t="shared" si="2"/>
        <v>0</v>
      </c>
      <c r="K22" s="75">
        <f t="shared" si="2"/>
        <v>0</v>
      </c>
      <c r="L22" s="75">
        <f t="shared" si="2"/>
        <v>0</v>
      </c>
      <c r="M22" s="75">
        <f t="shared" si="2"/>
        <v>0</v>
      </c>
      <c r="N22" s="75">
        <f t="shared" si="2"/>
        <v>0</v>
      </c>
      <c r="O22" s="74">
        <f>SUM(E22:L22)</f>
        <v>578</v>
      </c>
      <c r="P22" s="74"/>
    </row>
    <row r="23" spans="2:16" ht="12.75" customHeight="1">
      <c r="B23" s="98" t="s">
        <v>212</v>
      </c>
      <c r="D23" s="138">
        <f t="shared" ref="D23:N23" si="3">IF(D21&gt;0,D21*0.0033,0)</f>
        <v>88.77</v>
      </c>
      <c r="E23" s="138">
        <f t="shared" si="3"/>
        <v>83.325000000000003</v>
      </c>
      <c r="F23" s="138">
        <f t="shared" si="3"/>
        <v>447.48</v>
      </c>
      <c r="G23" s="138">
        <f t="shared" si="3"/>
        <v>0</v>
      </c>
      <c r="H23" s="138">
        <f t="shared" si="3"/>
        <v>6.93</v>
      </c>
      <c r="I23" s="138">
        <f t="shared" si="3"/>
        <v>114.114</v>
      </c>
      <c r="J23" s="138">
        <f t="shared" si="3"/>
        <v>0</v>
      </c>
      <c r="K23" s="138">
        <f t="shared" si="3"/>
        <v>0</v>
      </c>
      <c r="L23" s="138">
        <f t="shared" si="3"/>
        <v>60.686999999999998</v>
      </c>
      <c r="M23" s="138">
        <f t="shared" si="3"/>
        <v>0</v>
      </c>
      <c r="N23" s="138">
        <f t="shared" si="3"/>
        <v>1279.2449999999999</v>
      </c>
      <c r="O23" s="113">
        <f>SUM(D23:N23)</f>
        <v>2080.5509999999999</v>
      </c>
      <c r="P23" s="74"/>
    </row>
    <row r="24" spans="2:16" ht="12.75" customHeight="1">
      <c r="O24" s="74"/>
      <c r="P24" s="74"/>
    </row>
    <row r="25" spans="2:16" ht="12.75" hidden="1" customHeight="1">
      <c r="O25" s="74"/>
      <c r="P25" s="74"/>
    </row>
    <row r="26" spans="2:16" ht="12.75" hidden="1" customHeight="1">
      <c r="O26" s="74"/>
      <c r="P26" s="74"/>
    </row>
    <row r="27" spans="2:16" ht="12.75" hidden="1" customHeight="1">
      <c r="O27" s="74"/>
      <c r="P27" s="74"/>
    </row>
    <row r="28" spans="2:16" ht="12.75" hidden="1" customHeight="1">
      <c r="O28" s="74"/>
      <c r="P28" s="74"/>
    </row>
    <row r="29" spans="2:16" ht="12.75" customHeight="1">
      <c r="B29" s="114" t="s">
        <v>213</v>
      </c>
      <c r="D29" s="75"/>
      <c r="E29" s="75"/>
      <c r="F29" s="75"/>
      <c r="G29" s="75"/>
      <c r="H29" s="75"/>
      <c r="I29" s="75"/>
      <c r="J29" s="75"/>
      <c r="K29" s="75"/>
      <c r="L29" s="75"/>
      <c r="M29" s="75"/>
      <c r="N29" s="75"/>
      <c r="O29" s="74"/>
      <c r="P29" s="74"/>
    </row>
    <row r="30" spans="2:16" ht="12.75" customHeight="1">
      <c r="B30" s="140" t="s">
        <v>218</v>
      </c>
      <c r="C30" s="140"/>
      <c r="D30" s="93"/>
      <c r="E30" s="93"/>
      <c r="F30" s="93"/>
      <c r="G30" s="93"/>
      <c r="H30" s="93"/>
      <c r="I30" s="93"/>
      <c r="J30" s="93"/>
      <c r="K30" s="93"/>
      <c r="L30" s="93"/>
      <c r="M30" s="93"/>
      <c r="N30" s="93"/>
      <c r="O30" s="74"/>
      <c r="P30" s="74"/>
    </row>
    <row r="31" spans="2:16" ht="12.75" customHeight="1">
      <c r="B31" s="140" t="s">
        <v>219</v>
      </c>
      <c r="C31" s="140"/>
      <c r="D31" s="93"/>
      <c r="E31" s="93"/>
      <c r="F31" s="93"/>
      <c r="G31" s="93"/>
      <c r="H31" s="93"/>
      <c r="I31" s="93"/>
      <c r="J31" s="93"/>
      <c r="K31" s="93"/>
      <c r="L31" s="93"/>
      <c r="M31" s="93"/>
      <c r="N31" s="93"/>
      <c r="O31" s="74"/>
      <c r="P31" s="74"/>
    </row>
    <row r="32" spans="2:16" ht="12.75" customHeight="1">
      <c r="B32" s="140" t="s">
        <v>220</v>
      </c>
      <c r="C32" s="140"/>
      <c r="D32" s="93"/>
      <c r="E32" s="93"/>
      <c r="F32" s="93"/>
      <c r="G32" s="93"/>
      <c r="H32" s="93"/>
      <c r="I32" s="93"/>
      <c r="J32" s="93"/>
      <c r="K32" s="93"/>
      <c r="L32" s="93"/>
      <c r="M32" s="93"/>
      <c r="N32" s="93"/>
      <c r="O32" s="74"/>
      <c r="P32" s="74"/>
    </row>
    <row r="33" spans="2:19" ht="12.75" customHeight="1">
      <c r="B33" s="140" t="s">
        <v>221</v>
      </c>
      <c r="C33" s="140"/>
      <c r="D33" s="93"/>
      <c r="E33" s="93"/>
      <c r="F33" s="93"/>
      <c r="G33" s="93"/>
      <c r="H33" s="93"/>
      <c r="I33" s="93"/>
      <c r="J33" s="93"/>
      <c r="K33" s="93"/>
      <c r="L33" s="93"/>
      <c r="M33" s="93"/>
      <c r="N33" s="93"/>
      <c r="O33" s="74"/>
      <c r="P33" s="74"/>
    </row>
    <row r="34" spans="2:19" ht="12.75" customHeight="1">
      <c r="B34" s="74" t="s">
        <v>214</v>
      </c>
      <c r="D34" s="96">
        <f>SUM(D$14*'Area Matrix'!$D$27,'Building Summary'!D$18*'Area Matrix'!$D$29,'Building Summary'!D$19*'Area Matrix'!$D$30,'Building Summary'!D$20*'Area Matrix'!$D$31)</f>
        <v>32247200</v>
      </c>
      <c r="E34" s="96">
        <f>SUM(E$14*'Area Matrix'!$D$27,'Building Summary'!E$18*'Area Matrix'!$D$29,'Building Summary'!E$19*'Area Matrix'!$D$30,'Building Summary'!E$20*'Area Matrix'!$D$31)</f>
        <v>95297050</v>
      </c>
      <c r="F34" s="96">
        <f>SUM(F$14*'Area Matrix'!$D$27,'Building Summary'!F$18*'Area Matrix'!$D$29,'Building Summary'!F$19*'Area Matrix'!$D$30,'Building Summary'!F$20*'Area Matrix'!$D$31)</f>
        <v>0</v>
      </c>
      <c r="G34" s="96">
        <f>SUM(G$14*'Area Matrix'!$D$27,'Building Summary'!G$18*'Area Matrix'!$D$29,'Building Summary'!G$19*'Area Matrix'!$D$30,'Building Summary'!G$20*'Area Matrix'!$D$31)</f>
        <v>32904600</v>
      </c>
      <c r="H34" s="96">
        <f>SUM(H$14*'Area Matrix'!$D$27,'Building Summary'!H$18*'Area Matrix'!$D$29,'Building Summary'!H$19*'Area Matrix'!$D$30,'Building Summary'!H$20*'Area Matrix'!$D$31)</f>
        <v>6435300</v>
      </c>
      <c r="I34" s="96">
        <f>SUM(I$14*'Area Matrix'!$D$27,'Building Summary'!I$18*'Area Matrix'!$D$29,'Building Summary'!I$19*'Area Matrix'!$D$30,'Building Summary'!I$20*'Area Matrix'!$D$31)</f>
        <v>55873180</v>
      </c>
      <c r="J34" s="96">
        <f>SUM(J$14*'Area Matrix'!$D$27,'Building Summary'!J$18*'Area Matrix'!$D$29,'Building Summary'!J$19*'Area Matrix'!$D$30,'Building Summary'!J$20*'Area Matrix'!$D$31)</f>
        <v>4128900</v>
      </c>
      <c r="K34" s="96">
        <f>SUM(K$14*'Area Matrix'!$D$27,'Building Summary'!K$18*'Area Matrix'!$D$29,'Building Summary'!K$19*'Area Matrix'!$D$30,'Building Summary'!K$20*'Area Matrix'!$D$31)</f>
        <v>4995900</v>
      </c>
      <c r="L34" s="96">
        <f>SUM(L$14*'Area Matrix'!$D$27,'Building Summary'!L$18*'Area Matrix'!$D$29,'Building Summary'!L$19*'Area Matrix'!$D$30,'Building Summary'!L$20*'Area Matrix'!$D$31)</f>
        <v>141362100</v>
      </c>
      <c r="M34" s="96">
        <f>SUM(M$14*'Area Matrix'!$D$27,'Building Summary'!M$18*'Area Matrix'!$D$29,'Building Summary'!M$19*'Area Matrix'!$D$30,'Building Summary'!M$20*'Area Matrix'!$D$31)</f>
        <v>32448300</v>
      </c>
      <c r="N34" s="96">
        <f>SUM(N$14*'Area Matrix'!$D$27,'Building Summary'!N$18*'Area Matrix'!$D$29,'Building Summary'!N$19*'Area Matrix'!$D$30,'Building Summary'!N$20*'Area Matrix'!$D$31)</f>
        <v>2745000</v>
      </c>
      <c r="O34" s="74"/>
      <c r="P34" s="74"/>
    </row>
    <row r="35" spans="2:19" ht="12.75" customHeight="1">
      <c r="B35" s="140" t="s">
        <v>222</v>
      </c>
      <c r="C35" s="140"/>
      <c r="D35" s="144">
        <f ca="1">(D$12/SUM($E$12:$H$12)*'Phase I - Summary'!$G$24)</f>
        <v>18258433.296876837</v>
      </c>
      <c r="E35" s="144">
        <f ca="1">(E$12/SUM($E$12:$H$12)*'Phase I - Summary'!$G$24)</f>
        <v>49314033.859965995</v>
      </c>
      <c r="F35" s="144">
        <f ca="1">(F$12/SUM($E$12:$H$12)*'Phase I - Summary'!$G$24)</f>
        <v>11607330.309688227</v>
      </c>
      <c r="G35" s="144">
        <f ca="1">(G$12/SUM($E$12:$H$12)*'Phase I - Summary'!$G$24)</f>
        <v>16281078.354739683</v>
      </c>
      <c r="H35" s="144">
        <f ca="1">(H$12/SUM($E$12:$H$12)*'Phase I - Summary'!$G$24)</f>
        <v>3270767.6337255691</v>
      </c>
      <c r="I35" s="141">
        <v>0</v>
      </c>
      <c r="J35" s="141">
        <v>0</v>
      </c>
      <c r="K35" s="141">
        <v>0</v>
      </c>
      <c r="L35" s="141">
        <v>0</v>
      </c>
      <c r="M35" s="141">
        <v>0</v>
      </c>
      <c r="N35" s="141">
        <v>0</v>
      </c>
      <c r="O35" s="142">
        <f>SUM(O14:O34)</f>
        <v>1429467.551</v>
      </c>
      <c r="P35" s="74"/>
    </row>
    <row r="36" spans="2:19" ht="12.75" customHeight="1">
      <c r="B36" s="104" t="s">
        <v>215</v>
      </c>
      <c r="D36" s="96">
        <f ca="1">(D$16/SUM($E$16+$H$16)*'Phase I - Summary'!$G$25)</f>
        <v>3007891.1196394674</v>
      </c>
      <c r="E36" s="96">
        <f ca="1">(E$16/SUM($E$16+$H$16)*'Phase I - Summary'!$G$25)</f>
        <v>8900061.3950976022</v>
      </c>
      <c r="F36" s="94">
        <v>0</v>
      </c>
      <c r="G36" s="94">
        <v>0</v>
      </c>
      <c r="H36" s="96">
        <f ca="1">(H$16/SUM($E$16+$H$16)*'Phase I - Summary'!$G$25)</f>
        <v>0</v>
      </c>
      <c r="I36" s="94">
        <v>0</v>
      </c>
      <c r="J36" s="94">
        <v>0</v>
      </c>
      <c r="K36" s="94">
        <v>0</v>
      </c>
      <c r="L36" s="94">
        <v>0</v>
      </c>
      <c r="M36" s="94">
        <v>0</v>
      </c>
      <c r="N36" s="94">
        <v>0</v>
      </c>
      <c r="O36" s="75"/>
      <c r="P36" s="75"/>
      <c r="Q36" s="75"/>
      <c r="R36" s="123"/>
      <c r="S36" s="123"/>
    </row>
    <row r="37" spans="2:19" ht="12.75" customHeight="1">
      <c r="B37" s="74" t="s">
        <v>223</v>
      </c>
      <c r="D37" s="96">
        <f ca="1">(D$12/SUM($E$12:$I$12)*'Phase I - Summary'!$G$26)</f>
        <v>10412104.456422811</v>
      </c>
      <c r="E37" s="96">
        <f ca="1">(E$12/SUM($E$12:$I$12)*'Phase I - Summary'!$G$26)</f>
        <v>28121956.762049608</v>
      </c>
      <c r="F37" s="96">
        <f ca="1">(F$12/SUM($E$12:$I$12)*'Phase I - Summary'!$G$26)</f>
        <v>6619228.1495121112</v>
      </c>
      <c r="G37" s="96">
        <f ca="1">(G$12/SUM($E$12:$I$12)*'Phase I - Summary'!$G$26)</f>
        <v>9284492.5813953057</v>
      </c>
      <c r="H37" s="96">
        <f ca="1">(H$12/SUM($E$12:$I$12)*'Phase I - Summary'!$G$26)</f>
        <v>1865196.9586493934</v>
      </c>
      <c r="I37" s="96">
        <f ca="1">(I$12/SUM($E$12:$I$12)*'Phase I - Summary'!$G$26)</f>
        <v>17299811.623798613</v>
      </c>
      <c r="J37" s="96">
        <f ca="1">(J$12/SUM($E$12:$I$12)*'Phase I - Summary'!$G$26)</f>
        <v>1144208.7597681701</v>
      </c>
      <c r="K37" s="96">
        <f ca="1">(K$12/SUM($E$12:$I$12)*'Phase I - Summary'!$G$26)</f>
        <v>1371683.7094490435</v>
      </c>
      <c r="L37" s="96">
        <f ca="1">(L$12/SUM($E$12:$I$12)*'Phase I - Summary'!$G$26)</f>
        <v>39412719.822389953</v>
      </c>
      <c r="M37" s="96">
        <f ca="1">(M$12/SUM($E$12:$I$12)*'Phase I - Summary'!$G$26)</f>
        <v>8915455.9677499402</v>
      </c>
      <c r="N37" s="96">
        <f ca="1">(N$12/SUM($E$12:$I$12)*'Phase I - Summary'!$G$26)</f>
        <v>19816192.236684669</v>
      </c>
      <c r="O37" s="75"/>
      <c r="P37" s="75"/>
      <c r="Q37" s="75"/>
      <c r="R37" s="123"/>
      <c r="S37" s="123"/>
    </row>
    <row r="38" spans="2:19" ht="12.75" customHeight="1">
      <c r="B38" s="140" t="s">
        <v>224</v>
      </c>
      <c r="C38" s="140"/>
      <c r="D38" s="144">
        <f>(D$12/SUM($E$12+$H$12)*'Phase I - Summary'!$G$27)</f>
        <v>4572997.6074090172</v>
      </c>
      <c r="E38" s="144">
        <f>(E$12/SUM($E$12+$H$12)*'Phase I - Summary'!$G$27)</f>
        <v>12351167.002476955</v>
      </c>
      <c r="F38" s="141">
        <v>0</v>
      </c>
      <c r="G38" s="141">
        <v>0</v>
      </c>
      <c r="H38" s="144">
        <f>(H$12/SUM($E$12+$H$12)*'Phase I - Summary'!$G$27)</f>
        <v>819194.7425180428</v>
      </c>
      <c r="I38" s="141">
        <v>0</v>
      </c>
      <c r="J38" s="141">
        <v>0</v>
      </c>
      <c r="K38" s="141">
        <v>0</v>
      </c>
      <c r="L38" s="141">
        <v>0</v>
      </c>
      <c r="M38" s="141">
        <v>0</v>
      </c>
      <c r="N38" s="141">
        <v>0</v>
      </c>
      <c r="O38" s="75"/>
      <c r="P38" s="75"/>
      <c r="Q38" s="75"/>
      <c r="R38" s="123"/>
      <c r="S38" s="123"/>
    </row>
    <row r="39" spans="2:19" ht="12.75" customHeight="1">
      <c r="D39" s="75"/>
      <c r="E39" s="75"/>
      <c r="F39" s="75"/>
      <c r="G39" s="75"/>
      <c r="H39" s="75"/>
      <c r="I39" s="75"/>
      <c r="J39" s="75"/>
      <c r="K39" s="75"/>
      <c r="L39" s="75"/>
      <c r="M39" s="75"/>
      <c r="N39" s="75"/>
      <c r="O39" s="75"/>
      <c r="P39" s="75"/>
      <c r="Q39" s="75"/>
      <c r="R39" s="123"/>
      <c r="S39" s="123"/>
    </row>
    <row r="40" spans="2:19" ht="12.75" customHeight="1">
      <c r="B40" s="92" t="s">
        <v>133</v>
      </c>
      <c r="C40" s="140"/>
      <c r="D40" s="145">
        <f t="shared" ref="D40:N40" si="4">D12-SUM(D18:D20,D14)</f>
        <v>26900</v>
      </c>
      <c r="E40" s="145">
        <f t="shared" si="4"/>
        <v>25250</v>
      </c>
      <c r="F40" s="146">
        <f t="shared" si="4"/>
        <v>135600</v>
      </c>
      <c r="G40" s="146">
        <f t="shared" si="4"/>
        <v>0</v>
      </c>
      <c r="H40" s="146">
        <f t="shared" si="4"/>
        <v>2100</v>
      </c>
      <c r="I40" s="147">
        <f t="shared" si="4"/>
        <v>34580</v>
      </c>
      <c r="J40" s="147">
        <f t="shared" si="4"/>
        <v>0</v>
      </c>
      <c r="K40" s="147">
        <f t="shared" si="4"/>
        <v>0</v>
      </c>
      <c r="L40" s="147">
        <f t="shared" si="4"/>
        <v>18390</v>
      </c>
      <c r="M40" s="147">
        <f t="shared" si="4"/>
        <v>0</v>
      </c>
      <c r="N40" s="147">
        <f t="shared" si="4"/>
        <v>387650</v>
      </c>
      <c r="O40" s="75"/>
      <c r="P40" s="75"/>
      <c r="Q40" s="75"/>
      <c r="R40" s="123"/>
      <c r="S40" s="123"/>
    </row>
    <row r="41" spans="2:19" ht="12.75" customHeight="1">
      <c r="D41" s="75"/>
      <c r="E41" s="75"/>
      <c r="F41" s="75"/>
      <c r="G41" s="75"/>
      <c r="H41" s="75"/>
      <c r="I41" s="123"/>
      <c r="J41" s="123"/>
      <c r="M41" s="75"/>
      <c r="N41" s="75"/>
      <c r="O41" s="75"/>
      <c r="P41" s="75"/>
      <c r="Q41" s="75"/>
      <c r="R41" s="123"/>
      <c r="S41" s="123"/>
    </row>
    <row r="42" spans="2:19" ht="12.75" customHeight="1">
      <c r="D42" s="75"/>
      <c r="E42" s="75"/>
      <c r="F42" s="75"/>
      <c r="G42" s="75"/>
      <c r="H42" s="75"/>
      <c r="I42" s="123"/>
      <c r="J42" s="123"/>
      <c r="M42" s="75"/>
      <c r="N42" s="75"/>
      <c r="O42" s="75"/>
      <c r="P42" s="75"/>
      <c r="Q42" s="75"/>
      <c r="R42" s="123"/>
      <c r="S42" s="123"/>
    </row>
    <row r="43" spans="2:19" ht="12.75" customHeight="1">
      <c r="B43" s="75"/>
      <c r="C43" s="75"/>
      <c r="D43" s="125">
        <v>12</v>
      </c>
      <c r="E43" s="125">
        <v>13</v>
      </c>
      <c r="F43" s="127">
        <v>14</v>
      </c>
      <c r="G43" s="127">
        <v>15</v>
      </c>
      <c r="H43" s="127">
        <v>16</v>
      </c>
      <c r="M43" s="75"/>
      <c r="N43" s="75"/>
      <c r="O43" s="75"/>
      <c r="P43" s="75"/>
      <c r="Q43" s="75"/>
      <c r="R43" s="123"/>
      <c r="S43" s="123"/>
    </row>
    <row r="44" spans="2:19" ht="12.75" customHeight="1">
      <c r="B44" s="148" t="s">
        <v>216</v>
      </c>
      <c r="C44" s="149"/>
      <c r="D44" s="132">
        <f>SUM(134800+26960)</f>
        <v>161760</v>
      </c>
      <c r="E44" s="132">
        <f>SUM(228240+28230+3860)</f>
        <v>260330</v>
      </c>
      <c r="F44" s="132">
        <f>SUM(94860+17150+4480)</f>
        <v>116490</v>
      </c>
      <c r="G44" s="132">
        <f>SUM(116040+19340)</f>
        <v>135380</v>
      </c>
      <c r="H44" s="150">
        <f>SUM(301100+25750+17250)</f>
        <v>344100</v>
      </c>
      <c r="I44" s="151"/>
      <c r="J44" s="86"/>
      <c r="M44" s="75"/>
      <c r="N44" s="75"/>
      <c r="O44" s="75"/>
      <c r="P44" s="75"/>
      <c r="Q44" s="75"/>
      <c r="R44" s="123"/>
      <c r="S44" s="123"/>
    </row>
    <row r="45" spans="2:19" ht="12.75" customHeight="1">
      <c r="B45" s="106"/>
      <c r="C45" s="106"/>
      <c r="D45" s="152"/>
      <c r="E45" s="152"/>
      <c r="F45" s="152"/>
      <c r="I45" s="123"/>
      <c r="J45" s="74"/>
      <c r="M45" s="75"/>
      <c r="N45" s="75"/>
      <c r="O45" s="75"/>
      <c r="P45" s="75"/>
      <c r="Q45" s="75"/>
      <c r="R45" s="123"/>
      <c r="S45" s="123"/>
    </row>
    <row r="46" spans="2:19" ht="12.75" customHeight="1">
      <c r="B46" s="104" t="s">
        <v>204</v>
      </c>
      <c r="D46" s="137">
        <f t="shared" ref="D46:H46" si="5">D44-D52-D51-D50</f>
        <v>0</v>
      </c>
      <c r="E46" s="137">
        <f t="shared" si="5"/>
        <v>0</v>
      </c>
      <c r="F46" s="137">
        <f t="shared" si="5"/>
        <v>0</v>
      </c>
      <c r="G46" s="137">
        <f t="shared" si="5"/>
        <v>116040</v>
      </c>
      <c r="H46" s="137">
        <f t="shared" si="5"/>
        <v>326850</v>
      </c>
      <c r="I46" s="123">
        <f ca="1">H46/$K$68</f>
        <v>4.1502554654955469E-3</v>
      </c>
      <c r="M46" s="75"/>
      <c r="N46" s="75"/>
      <c r="O46" s="75"/>
      <c r="P46" s="75"/>
      <c r="Q46" s="75"/>
      <c r="R46" s="123"/>
      <c r="S46" s="123"/>
    </row>
    <row r="47" spans="2:19" ht="12.75" customHeight="1">
      <c r="B47" s="104" t="s">
        <v>205</v>
      </c>
      <c r="D47" s="138">
        <f>ROUNDDOWN(D46/'Phase I - CF MF Market Rental'!$G$16,0)</f>
        <v>0</v>
      </c>
      <c r="E47" s="138">
        <f>ROUNDDOWN(E46/'Phase I - CF MF Market Rental'!$G$16,0)</f>
        <v>0</v>
      </c>
      <c r="F47" s="138">
        <f>ROUNDDOWN(F46/'Phase I - CF MF Market Rental'!$G$16,0)</f>
        <v>0</v>
      </c>
      <c r="G47" s="138">
        <f>ROUNDDOWN(G46/'Phase I - CF MF Market Rental'!$G$16,0)</f>
        <v>136</v>
      </c>
      <c r="H47" s="138">
        <f>ROUNDDOWN(H46/'Phase I - CF MF Market Rental'!$G$16,0)</f>
        <v>384</v>
      </c>
      <c r="I47" s="123"/>
      <c r="M47" s="75"/>
      <c r="N47" s="75"/>
      <c r="O47" s="75"/>
      <c r="P47" s="75"/>
      <c r="Q47" s="75"/>
      <c r="R47" s="123"/>
      <c r="S47" s="123"/>
    </row>
    <row r="48" spans="2:19" ht="12.75" customHeight="1">
      <c r="B48" s="104" t="s">
        <v>206</v>
      </c>
      <c r="D48" s="138">
        <f>D47*'Area Matrix'!$F$20</f>
        <v>0</v>
      </c>
      <c r="E48" s="138">
        <f>E47*'Area Matrix'!$F$20</f>
        <v>0</v>
      </c>
      <c r="F48" s="138">
        <f>F47*'Area Matrix'!$F$20</f>
        <v>0</v>
      </c>
      <c r="G48" s="138">
        <f>G47*'Area Matrix'!$F$20</f>
        <v>40.799999999999997</v>
      </c>
      <c r="H48" s="138">
        <f>H47*'Area Matrix'!$F$20</f>
        <v>115.19999999999999</v>
      </c>
      <c r="I48" s="123"/>
      <c r="M48" s="75"/>
      <c r="N48" s="75"/>
      <c r="O48" s="75"/>
      <c r="P48" s="75"/>
      <c r="Q48" s="75"/>
      <c r="R48" s="123"/>
      <c r="S48" s="123"/>
    </row>
    <row r="49" spans="2:19" ht="12.75" customHeight="1">
      <c r="B49" s="104" t="s">
        <v>207</v>
      </c>
      <c r="D49" s="138">
        <f t="shared" ref="D49:H49" si="6">D47-D48</f>
        <v>0</v>
      </c>
      <c r="E49" s="138">
        <f t="shared" si="6"/>
        <v>0</v>
      </c>
      <c r="F49" s="138">
        <f t="shared" si="6"/>
        <v>0</v>
      </c>
      <c r="G49" s="138">
        <f t="shared" si="6"/>
        <v>95.2</v>
      </c>
      <c r="H49" s="138">
        <f t="shared" si="6"/>
        <v>268.8</v>
      </c>
      <c r="I49" s="123"/>
      <c r="M49" s="75"/>
      <c r="N49" s="75"/>
      <c r="O49" s="75"/>
      <c r="P49" s="75"/>
      <c r="Q49" s="75"/>
      <c r="R49" s="123"/>
      <c r="S49" s="123"/>
    </row>
    <row r="50" spans="2:19" ht="12.75" customHeight="1">
      <c r="B50" s="98" t="s">
        <v>210</v>
      </c>
      <c r="D50" s="91">
        <v>0</v>
      </c>
      <c r="E50" s="91">
        <v>0</v>
      </c>
      <c r="F50" s="91">
        <v>0</v>
      </c>
      <c r="G50" s="91">
        <v>0</v>
      </c>
      <c r="H50" s="139">
        <v>17250</v>
      </c>
      <c r="I50" s="123">
        <f ca="1">H50/$K$68</f>
        <v>2.190359699550197E-4</v>
      </c>
      <c r="M50" s="75"/>
      <c r="N50" s="75"/>
      <c r="O50" s="75"/>
      <c r="P50" s="75"/>
      <c r="Q50" s="75"/>
      <c r="R50" s="123"/>
      <c r="S50" s="123"/>
    </row>
    <row r="51" spans="2:19" ht="12.75" customHeight="1">
      <c r="B51" s="98" t="s">
        <v>208</v>
      </c>
      <c r="D51" s="137">
        <f>SUM(26960+134800)</f>
        <v>161760</v>
      </c>
      <c r="E51" s="139">
        <f>SUM(28230+228240)</f>
        <v>256470</v>
      </c>
      <c r="F51" s="139">
        <f>SUM(17150+94860)</f>
        <v>112010</v>
      </c>
      <c r="G51" s="139">
        <v>19340</v>
      </c>
      <c r="H51" s="137"/>
      <c r="I51" s="136"/>
      <c r="J51" s="74"/>
      <c r="M51" s="75"/>
      <c r="N51" s="75"/>
      <c r="O51" s="75"/>
      <c r="P51" s="75"/>
      <c r="Q51" s="75"/>
      <c r="R51" s="123"/>
      <c r="S51" s="123"/>
    </row>
    <row r="52" spans="2:19" ht="12.75" customHeight="1">
      <c r="B52" s="104" t="s">
        <v>209</v>
      </c>
      <c r="D52" s="137"/>
      <c r="E52" s="139">
        <v>3860</v>
      </c>
      <c r="F52" s="139">
        <v>4480</v>
      </c>
      <c r="G52" s="137"/>
      <c r="H52" s="137"/>
      <c r="I52" s="153">
        <f>'Area Matrix'!$D$45-SUM(D52:F52)</f>
        <v>65000</v>
      </c>
      <c r="J52" s="74" t="s">
        <v>225</v>
      </c>
      <c r="M52" s="75"/>
      <c r="N52" s="75"/>
      <c r="O52" s="75"/>
      <c r="P52" s="75"/>
      <c r="Q52" s="75"/>
      <c r="R52" s="123"/>
      <c r="S52" s="123"/>
    </row>
    <row r="53" spans="2:19" ht="12.75" customHeight="1">
      <c r="B53" s="140" t="s">
        <v>217</v>
      </c>
      <c r="C53" s="140"/>
      <c r="D53" s="141">
        <v>0</v>
      </c>
      <c r="E53" s="141">
        <v>0</v>
      </c>
      <c r="F53" s="141">
        <v>0</v>
      </c>
      <c r="G53" s="141">
        <v>0</v>
      </c>
      <c r="H53" s="141">
        <v>0</v>
      </c>
      <c r="I53" s="136"/>
      <c r="J53" s="74"/>
      <c r="M53" s="75"/>
      <c r="N53" s="75"/>
      <c r="O53" s="75"/>
      <c r="P53" s="75"/>
      <c r="Q53" s="75"/>
      <c r="R53" s="123"/>
      <c r="S53" s="123"/>
    </row>
    <row r="54" spans="2:19" ht="12.75" customHeight="1">
      <c r="B54" s="98" t="s">
        <v>211</v>
      </c>
      <c r="D54" s="75">
        <f t="shared" ref="D54:H54" si="7">IF(D46&gt;0, ROUNDUP(D47/2,0),0)</f>
        <v>0</v>
      </c>
      <c r="E54" s="75">
        <f t="shared" si="7"/>
        <v>0</v>
      </c>
      <c r="F54" s="75">
        <f t="shared" si="7"/>
        <v>0</v>
      </c>
      <c r="G54" s="75">
        <f t="shared" si="7"/>
        <v>68</v>
      </c>
      <c r="H54" s="75">
        <f t="shared" si="7"/>
        <v>192</v>
      </c>
      <c r="I54" s="74"/>
      <c r="J54" s="74"/>
      <c r="M54" s="75"/>
      <c r="N54" s="75"/>
      <c r="O54" s="75"/>
      <c r="P54" s="75"/>
      <c r="Q54" s="75"/>
      <c r="R54" s="123"/>
      <c r="S54" s="123"/>
    </row>
    <row r="55" spans="2:19" ht="12.75" customHeight="1">
      <c r="B55" s="98" t="s">
        <v>212</v>
      </c>
      <c r="D55" s="138">
        <f t="shared" ref="D55:H55" si="8">IF(D50&gt;0,D50*0.0033,0)</f>
        <v>0</v>
      </c>
      <c r="E55" s="138">
        <f t="shared" si="8"/>
        <v>0</v>
      </c>
      <c r="F55" s="138">
        <f t="shared" si="8"/>
        <v>0</v>
      </c>
      <c r="G55" s="138">
        <f t="shared" si="8"/>
        <v>0</v>
      </c>
      <c r="H55" s="138">
        <f t="shared" si="8"/>
        <v>56.924999999999997</v>
      </c>
      <c r="I55" s="75"/>
      <c r="J55" s="75"/>
      <c r="K55" s="123"/>
      <c r="L55" s="123"/>
      <c r="M55" s="75"/>
      <c r="N55" s="75"/>
      <c r="O55" s="75"/>
      <c r="P55" s="75"/>
      <c r="Q55" s="75"/>
      <c r="R55" s="123"/>
      <c r="S55" s="123"/>
    </row>
    <row r="56" spans="2:19" ht="12.75" customHeight="1">
      <c r="L56" s="123"/>
      <c r="M56" s="75"/>
      <c r="N56" s="75"/>
      <c r="O56" s="75"/>
      <c r="P56" s="75"/>
      <c r="Q56" s="75"/>
      <c r="R56" s="123"/>
      <c r="S56" s="123"/>
    </row>
    <row r="57" spans="2:19" ht="12.75" customHeight="1">
      <c r="B57" s="114" t="s">
        <v>213</v>
      </c>
      <c r="D57" s="75"/>
      <c r="E57" s="75"/>
      <c r="F57" s="75"/>
      <c r="G57" s="75"/>
      <c r="H57" s="75"/>
      <c r="I57" s="75"/>
      <c r="J57" s="75"/>
      <c r="K57" s="123"/>
      <c r="L57" s="123"/>
      <c r="M57" s="75"/>
      <c r="N57" s="75"/>
      <c r="O57" s="75"/>
      <c r="P57" s="75"/>
      <c r="Q57" s="75"/>
      <c r="R57" s="123"/>
      <c r="S57" s="123"/>
    </row>
    <row r="58" spans="2:19" ht="12.75" customHeight="1">
      <c r="B58" s="104" t="s">
        <v>218</v>
      </c>
      <c r="D58" s="75"/>
      <c r="E58" s="75"/>
      <c r="F58" s="75"/>
      <c r="G58" s="75"/>
      <c r="H58" s="75"/>
      <c r="I58" s="75"/>
      <c r="J58" s="75"/>
      <c r="K58" s="123"/>
      <c r="L58" s="123"/>
      <c r="M58" s="75"/>
      <c r="N58" s="75"/>
      <c r="O58" s="75"/>
      <c r="P58" s="75"/>
      <c r="Q58" s="75"/>
      <c r="R58" s="123"/>
      <c r="S58" s="123"/>
    </row>
    <row r="59" spans="2:19" ht="12.75" customHeight="1">
      <c r="B59" s="104" t="s">
        <v>219</v>
      </c>
      <c r="D59" s="75"/>
      <c r="E59" s="75"/>
      <c r="F59" s="75"/>
      <c r="G59" s="75"/>
      <c r="H59" s="75"/>
      <c r="I59" s="75"/>
      <c r="J59" s="75"/>
      <c r="K59" s="123"/>
      <c r="L59" s="123"/>
      <c r="M59" s="75"/>
      <c r="N59" s="75"/>
      <c r="O59" s="75"/>
      <c r="P59" s="75"/>
      <c r="Q59" s="75"/>
      <c r="R59" s="123"/>
      <c r="S59" s="123"/>
    </row>
    <row r="60" spans="2:19" ht="12.75" customHeight="1">
      <c r="B60" s="104" t="s">
        <v>220</v>
      </c>
      <c r="D60" s="75"/>
      <c r="E60" s="75"/>
      <c r="F60" s="75"/>
      <c r="G60" s="75"/>
      <c r="H60" s="75"/>
      <c r="I60" s="75"/>
      <c r="J60" s="75"/>
      <c r="K60" s="123"/>
      <c r="L60" s="123"/>
      <c r="M60" s="75"/>
      <c r="N60" s="75"/>
      <c r="O60" s="75"/>
      <c r="P60" s="75"/>
      <c r="Q60" s="75"/>
      <c r="R60" s="123"/>
      <c r="S60" s="123"/>
    </row>
    <row r="61" spans="2:19" ht="12.75" customHeight="1">
      <c r="B61" s="104" t="s">
        <v>221</v>
      </c>
      <c r="D61" s="75"/>
      <c r="E61" s="75"/>
      <c r="F61" s="75"/>
      <c r="G61" s="75"/>
      <c r="H61" s="75"/>
      <c r="I61" s="75"/>
      <c r="J61" s="75"/>
      <c r="K61" s="123"/>
      <c r="L61" s="123"/>
      <c r="M61" s="75"/>
      <c r="N61" s="75"/>
      <c r="O61" s="75"/>
      <c r="P61" s="75"/>
      <c r="Q61" s="75"/>
      <c r="R61" s="123"/>
      <c r="S61" s="123"/>
    </row>
    <row r="62" spans="2:19" ht="12.75" customHeight="1">
      <c r="B62" s="74" t="s">
        <v>214</v>
      </c>
      <c r="D62" s="96" t="e">
        <f>SUM(B$46*'Area Matrix'!$D$50,'Building Summary'!B$50*'Area Matrix'!$D$52,'Building Summary'!B$52*'Area Matrix'!$D$53,'Building Summary'!B$53*'Area Matrix'!$D$54)</f>
        <v>#VALUE!</v>
      </c>
      <c r="E62" s="96" t="e">
        <f>SUM(#REF!*'Area Matrix'!$D$50,#REF!*'Area Matrix'!$D$52,#REF!*'Area Matrix'!$D$53,#REF!*'Area Matrix'!$D$54)</f>
        <v>#REF!</v>
      </c>
      <c r="F62" s="96">
        <f>SUM(D$46*'Area Matrix'!$D$50,'Building Summary'!D$50*'Area Matrix'!$D$52,'Building Summary'!D$52*'Area Matrix'!$D$53,'Building Summary'!D$53*'Area Matrix'!$D$54)</f>
        <v>0</v>
      </c>
      <c r="G62" s="96">
        <f>SUM(E$46*'Area Matrix'!$D$50,'Building Summary'!E$50*'Area Matrix'!$D$52,'Building Summary'!E$52*'Area Matrix'!$D$53,'Building Summary'!E$53*'Area Matrix'!$D$54)</f>
        <v>590580</v>
      </c>
      <c r="H62" s="96">
        <f>SUM(F$46*'Area Matrix'!$D$50,'Building Summary'!F$50*'Area Matrix'!$D$52,'Building Summary'!F$52*'Area Matrix'!$D$53,'Building Summary'!F$53*'Area Matrix'!$D$54)</f>
        <v>685440</v>
      </c>
      <c r="I62" s="96">
        <f>SUM(G$46*'Area Matrix'!$D$50,'Building Summary'!G$50*'Area Matrix'!$D$52,'Building Summary'!G$52*'Area Matrix'!$D$53,'Building Summary'!G$53*'Area Matrix'!$D$54)</f>
        <v>20476418.400000002</v>
      </c>
      <c r="J62" s="96">
        <f>SUM(H$46*'Area Matrix'!$D$50,'Building Summary'!H$50*'Area Matrix'!$D$52,'Building Summary'!H$52*'Area Matrix'!$D$53,'Building Summary'!H$53*'Area Matrix'!$D$54)</f>
        <v>60843051</v>
      </c>
      <c r="K62" s="123"/>
      <c r="L62" s="123"/>
      <c r="M62" s="75"/>
      <c r="N62" s="75"/>
      <c r="O62" s="75"/>
      <c r="P62" s="75"/>
      <c r="Q62" s="75"/>
      <c r="R62" s="123"/>
      <c r="S62" s="123"/>
    </row>
    <row r="63" spans="2:19" ht="12.75" customHeight="1">
      <c r="B63" s="104" t="s">
        <v>215</v>
      </c>
      <c r="D63" s="90"/>
      <c r="E63" s="94">
        <v>0</v>
      </c>
      <c r="F63" s="96" t="e">
        <f ca="1">(D$48/SUM(#REF!+$D$48)*'Phase II - Summary'!$G$25)</f>
        <v>#REF!</v>
      </c>
      <c r="G63" s="90"/>
      <c r="H63" s="94">
        <v>0</v>
      </c>
      <c r="I63" s="94">
        <v>0</v>
      </c>
      <c r="J63" s="94">
        <v>0</v>
      </c>
      <c r="K63" s="123"/>
      <c r="L63" s="123"/>
      <c r="M63" s="75"/>
      <c r="N63" s="75"/>
      <c r="O63" s="75"/>
      <c r="P63" s="75"/>
      <c r="Q63" s="75"/>
      <c r="R63" s="123"/>
      <c r="S63" s="123"/>
    </row>
    <row r="64" spans="2:19" ht="12.75" customHeight="1">
      <c r="B64" s="74" t="s">
        <v>223</v>
      </c>
      <c r="D64" s="96" t="e">
        <f ca="1">(B$44/SUM($D$44:$F$44)*'Phase II - Summary'!$G$26)</f>
        <v>#VALUE!</v>
      </c>
      <c r="E64" s="96" t="e">
        <f ca="1">(#REF!/SUM($D$44:$F$44)*'Phase II - Summary'!$G$26)</f>
        <v>#REF!</v>
      </c>
      <c r="F64" s="96">
        <f ca="1">(D$44/SUM($D$44:$F$44)*'Phase II - Summary'!$G$26)</f>
        <v>8419952.2033458408</v>
      </c>
      <c r="G64" s="96">
        <f ca="1">(E$44/SUM($D$44:$F$44)*'Phase II - Summary'!$G$26)</f>
        <v>13550730.446940053</v>
      </c>
      <c r="H64" s="96">
        <f ca="1">(F$44/SUM($D$44:$F$44)*'Phase II - Summary'!$G$26)</f>
        <v>6063552.3749243142</v>
      </c>
      <c r="I64" s="96">
        <f ca="1">(G$44/SUM($D$44:$F$44)*'Phase II - Summary'!$G$26)</f>
        <v>7046817.0702828886</v>
      </c>
      <c r="J64" s="96">
        <f ca="1">(H$44/SUM($D$44:$F$44)*'Phase II - Summary'!$G$26)</f>
        <v>17911137.198141098</v>
      </c>
      <c r="K64" s="123"/>
      <c r="L64" s="123"/>
      <c r="M64" s="75"/>
      <c r="N64" s="75"/>
      <c r="O64" s="75"/>
      <c r="P64" s="75"/>
      <c r="Q64" s="75"/>
      <c r="R64" s="123"/>
      <c r="S64" s="123"/>
    </row>
    <row r="65" spans="2:19" ht="12.75" customHeight="1">
      <c r="B65" s="140" t="s">
        <v>224</v>
      </c>
      <c r="C65" s="140"/>
      <c r="D65" s="144" t="e">
        <f>(#REF!/SUM(#REF!+$D$44)*'Phase II - Summary'!$G$27)</f>
        <v>#REF!</v>
      </c>
      <c r="E65" s="141">
        <v>0</v>
      </c>
      <c r="F65" s="144" t="e">
        <f>(D$44/SUM(#REF!+$D$44)*'Phase II - Summary'!$G$27)</f>
        <v>#REF!</v>
      </c>
      <c r="G65" s="141">
        <v>0</v>
      </c>
      <c r="H65" s="141">
        <v>0</v>
      </c>
      <c r="I65" s="141">
        <v>0</v>
      </c>
      <c r="J65" s="141">
        <v>0</v>
      </c>
      <c r="K65" s="123"/>
      <c r="L65" s="123"/>
      <c r="M65" s="75"/>
      <c r="N65" s="75"/>
      <c r="O65" s="75"/>
      <c r="P65" s="75"/>
      <c r="Q65" s="75"/>
      <c r="R65" s="123"/>
      <c r="S65" s="123"/>
    </row>
    <row r="66" spans="2:19" ht="12.75" customHeight="1">
      <c r="D66" s="75"/>
      <c r="E66" s="75"/>
      <c r="F66" s="75"/>
      <c r="G66" s="75"/>
      <c r="H66" s="75"/>
      <c r="I66" s="75"/>
      <c r="J66" s="75"/>
      <c r="K66" s="123"/>
      <c r="L66" s="123"/>
      <c r="M66" s="75"/>
      <c r="N66" s="75"/>
      <c r="O66" s="75"/>
      <c r="P66" s="75"/>
      <c r="Q66" s="75"/>
      <c r="R66" s="123"/>
      <c r="S66" s="123"/>
    </row>
    <row r="67" spans="2:19" ht="12.75" customHeight="1">
      <c r="D67" s="75"/>
      <c r="E67" s="75"/>
      <c r="F67" s="75"/>
      <c r="G67" s="75"/>
      <c r="H67" s="75"/>
      <c r="I67" s="75"/>
      <c r="J67" s="75"/>
      <c r="K67" s="123"/>
      <c r="L67" s="123"/>
      <c r="M67" s="75"/>
      <c r="N67" s="75"/>
      <c r="O67" s="75"/>
      <c r="P67" s="75"/>
      <c r="Q67" s="75"/>
      <c r="R67" s="123"/>
      <c r="S67" s="123"/>
    </row>
    <row r="68" spans="2:19" ht="12.75" customHeight="1">
      <c r="B68" s="74" t="s">
        <v>133</v>
      </c>
      <c r="D68" s="154" t="e">
        <f t="shared" ref="D68:E68" si="9">#REF!-SUM(#REF!,#REF!)</f>
        <v>#REF!</v>
      </c>
      <c r="E68" s="155" t="e">
        <f t="shared" si="9"/>
        <v>#REF!</v>
      </c>
      <c r="F68" s="155">
        <f t="shared" ref="F68:J68" si="10">D44-SUM(D50:D53,D46)</f>
        <v>0</v>
      </c>
      <c r="G68" s="155">
        <f t="shared" si="10"/>
        <v>0</v>
      </c>
      <c r="H68" s="156">
        <f t="shared" si="10"/>
        <v>0</v>
      </c>
      <c r="I68" s="156">
        <f t="shared" si="10"/>
        <v>0</v>
      </c>
      <c r="J68" s="156">
        <f t="shared" si="10"/>
        <v>0</v>
      </c>
      <c r="K68" s="153">
        <f ca="1">SUM(J55:J67)</f>
        <v>78754188.198141098</v>
      </c>
      <c r="M68" s="75"/>
      <c r="N68" s="75"/>
      <c r="O68" s="75"/>
      <c r="P68" s="75"/>
      <c r="Q68" s="75"/>
      <c r="R68" s="123"/>
      <c r="S68" s="123"/>
    </row>
    <row r="69" spans="2:19" ht="12.75" customHeight="1">
      <c r="D69" s="75"/>
      <c r="E69" s="75"/>
      <c r="F69" s="75"/>
      <c r="G69" s="75"/>
      <c r="H69" s="75"/>
      <c r="I69" s="123"/>
      <c r="J69" s="123"/>
      <c r="M69" s="75"/>
      <c r="N69" s="75"/>
      <c r="O69" s="75"/>
      <c r="P69" s="75"/>
      <c r="Q69" s="75"/>
      <c r="R69" s="123"/>
      <c r="S69" s="123"/>
    </row>
    <row r="70" spans="2:19" ht="12.75" customHeight="1">
      <c r="D70" s="75"/>
      <c r="E70" s="75"/>
      <c r="F70" s="75"/>
      <c r="G70" s="75"/>
      <c r="H70" s="75"/>
      <c r="I70" s="123"/>
      <c r="J70" s="123"/>
      <c r="M70" s="75"/>
      <c r="N70" s="75"/>
      <c r="O70" s="75"/>
      <c r="P70" s="75"/>
      <c r="Q70" s="75"/>
      <c r="R70" s="123"/>
      <c r="S70" s="123"/>
    </row>
    <row r="71" spans="2:19" ht="12.75" customHeight="1">
      <c r="D71" s="75"/>
      <c r="E71" s="75"/>
      <c r="F71" s="75"/>
      <c r="G71" s="75"/>
      <c r="H71" s="75"/>
      <c r="I71" s="123"/>
      <c r="J71" s="123"/>
      <c r="M71" s="75"/>
      <c r="N71" s="75"/>
      <c r="O71" s="75"/>
      <c r="P71" s="75"/>
      <c r="Q71" s="75"/>
      <c r="R71" s="123"/>
      <c r="S71" s="123"/>
    </row>
    <row r="72" spans="2:19" ht="12.75" customHeight="1">
      <c r="D72" s="75"/>
      <c r="E72" s="75"/>
      <c r="F72" s="75"/>
      <c r="G72" s="75"/>
      <c r="H72" s="75"/>
      <c r="I72" s="123"/>
      <c r="J72" s="123"/>
      <c r="M72" s="75"/>
      <c r="N72" s="75"/>
      <c r="O72" s="75"/>
      <c r="P72" s="75"/>
      <c r="Q72" s="75"/>
      <c r="R72" s="123"/>
      <c r="S72" s="123"/>
    </row>
    <row r="73" spans="2:19" ht="12.75" customHeight="1">
      <c r="D73" s="75"/>
      <c r="E73" s="75"/>
      <c r="F73" s="75"/>
      <c r="G73" s="75"/>
      <c r="H73" s="75"/>
      <c r="I73" s="123"/>
      <c r="J73" s="123"/>
      <c r="M73" s="75"/>
      <c r="N73" s="75"/>
      <c r="O73" s="75"/>
      <c r="P73" s="75"/>
      <c r="Q73" s="75"/>
      <c r="R73" s="123"/>
      <c r="S73" s="123"/>
    </row>
    <row r="74" spans="2:19" ht="12.75" customHeight="1">
      <c r="D74" s="75"/>
      <c r="E74" s="75"/>
      <c r="F74" s="75"/>
      <c r="G74" s="75"/>
      <c r="H74" s="75"/>
      <c r="I74" s="123"/>
      <c r="J74" s="123"/>
      <c r="M74" s="75"/>
      <c r="N74" s="75"/>
      <c r="O74" s="75"/>
      <c r="P74" s="75"/>
      <c r="Q74" s="75"/>
      <c r="R74" s="123"/>
      <c r="S74" s="123"/>
    </row>
    <row r="75" spans="2:19" ht="12.75" customHeight="1">
      <c r="D75" s="75"/>
      <c r="E75" s="75"/>
      <c r="F75" s="75"/>
      <c r="G75" s="75"/>
      <c r="H75" s="75"/>
      <c r="I75" s="123"/>
      <c r="J75" s="123"/>
      <c r="M75" s="75"/>
      <c r="N75" s="75"/>
      <c r="O75" s="75"/>
      <c r="P75" s="75"/>
      <c r="Q75" s="75"/>
      <c r="R75" s="123"/>
      <c r="S75" s="123"/>
    </row>
    <row r="76" spans="2:19" ht="12.75" customHeight="1">
      <c r="D76" s="75"/>
      <c r="E76" s="75"/>
      <c r="F76" s="75"/>
      <c r="G76" s="75"/>
      <c r="H76" s="75"/>
      <c r="I76" s="123"/>
      <c r="J76" s="123"/>
      <c r="M76" s="75"/>
      <c r="N76" s="75"/>
      <c r="O76" s="75"/>
      <c r="P76" s="75"/>
      <c r="Q76" s="75"/>
      <c r="R76" s="123"/>
      <c r="S76" s="123"/>
    </row>
    <row r="77" spans="2:19" ht="12.75" customHeight="1">
      <c r="D77" s="75"/>
      <c r="E77" s="75"/>
      <c r="F77" s="75"/>
      <c r="G77" s="75"/>
      <c r="H77" s="75"/>
      <c r="I77" s="123"/>
      <c r="J77" s="123"/>
      <c r="M77" s="75"/>
      <c r="N77" s="75"/>
      <c r="O77" s="75"/>
      <c r="P77" s="75"/>
      <c r="Q77" s="75"/>
      <c r="R77" s="123"/>
      <c r="S77" s="123"/>
    </row>
    <row r="78" spans="2:19" ht="12.75" customHeight="1">
      <c r="D78" s="75"/>
      <c r="E78" s="75"/>
      <c r="F78" s="75"/>
      <c r="G78" s="75"/>
      <c r="H78" s="75"/>
      <c r="I78" s="123"/>
      <c r="J78" s="123"/>
      <c r="M78" s="75"/>
      <c r="N78" s="75"/>
      <c r="O78" s="75"/>
      <c r="P78" s="75"/>
      <c r="Q78" s="75"/>
      <c r="R78" s="123"/>
      <c r="S78" s="123"/>
    </row>
    <row r="79" spans="2:19" ht="12.75" customHeight="1">
      <c r="D79" s="75"/>
      <c r="E79" s="75"/>
      <c r="F79" s="75"/>
      <c r="G79" s="75"/>
      <c r="H79" s="75"/>
      <c r="I79" s="123"/>
      <c r="J79" s="123"/>
      <c r="M79" s="75"/>
      <c r="N79" s="75"/>
      <c r="O79" s="75"/>
      <c r="P79" s="75"/>
      <c r="Q79" s="75"/>
      <c r="R79" s="123"/>
      <c r="S79" s="123"/>
    </row>
    <row r="80" spans="2:19" ht="12.75" customHeight="1">
      <c r="D80" s="75"/>
      <c r="E80" s="75"/>
      <c r="F80" s="75"/>
      <c r="G80" s="75"/>
      <c r="H80" s="75"/>
      <c r="I80" s="123"/>
      <c r="J80" s="123"/>
      <c r="M80" s="75"/>
      <c r="N80" s="75"/>
      <c r="O80" s="75"/>
      <c r="P80" s="75"/>
      <c r="Q80" s="75"/>
      <c r="R80" s="123"/>
      <c r="S80" s="123"/>
    </row>
    <row r="81" spans="4:19" ht="12.75" customHeight="1">
      <c r="D81" s="75"/>
      <c r="E81" s="75"/>
      <c r="F81" s="75"/>
      <c r="G81" s="75"/>
      <c r="H81" s="75"/>
      <c r="I81" s="123"/>
      <c r="J81" s="123"/>
      <c r="M81" s="75"/>
      <c r="N81" s="75"/>
      <c r="O81" s="75"/>
      <c r="P81" s="75"/>
      <c r="Q81" s="75"/>
      <c r="R81" s="123"/>
      <c r="S81" s="123"/>
    </row>
    <row r="82" spans="4:19" ht="12.75" customHeight="1">
      <c r="D82" s="75"/>
      <c r="E82" s="75"/>
      <c r="F82" s="75"/>
      <c r="G82" s="75"/>
      <c r="H82" s="75"/>
      <c r="I82" s="123"/>
      <c r="J82" s="123"/>
      <c r="M82" s="75"/>
      <c r="N82" s="75"/>
      <c r="O82" s="75"/>
      <c r="P82" s="75"/>
      <c r="Q82" s="75"/>
      <c r="R82" s="123"/>
      <c r="S82" s="123"/>
    </row>
    <row r="83" spans="4:19" ht="12.75" customHeight="1">
      <c r="D83" s="75"/>
      <c r="E83" s="75"/>
      <c r="F83" s="75"/>
      <c r="G83" s="75"/>
      <c r="H83" s="75"/>
      <c r="I83" s="123"/>
      <c r="J83" s="123"/>
      <c r="M83" s="75"/>
      <c r="N83" s="75"/>
      <c r="O83" s="75"/>
      <c r="P83" s="75"/>
      <c r="Q83" s="75"/>
      <c r="R83" s="123"/>
      <c r="S83" s="123"/>
    </row>
    <row r="84" spans="4:19" ht="12.75" customHeight="1">
      <c r="D84" s="75"/>
      <c r="E84" s="75"/>
      <c r="F84" s="75"/>
      <c r="G84" s="75"/>
      <c r="H84" s="75"/>
      <c r="I84" s="123"/>
      <c r="J84" s="123"/>
      <c r="M84" s="75"/>
      <c r="N84" s="75"/>
      <c r="O84" s="75"/>
      <c r="P84" s="75"/>
      <c r="Q84" s="75"/>
      <c r="R84" s="123"/>
      <c r="S84" s="123"/>
    </row>
    <row r="85" spans="4:19" ht="12.75" customHeight="1">
      <c r="D85" s="75"/>
      <c r="E85" s="75"/>
      <c r="F85" s="75"/>
      <c r="G85" s="75"/>
      <c r="H85" s="75"/>
      <c r="I85" s="123"/>
      <c r="J85" s="123"/>
      <c r="M85" s="75"/>
      <c r="N85" s="75"/>
      <c r="O85" s="75"/>
      <c r="P85" s="75"/>
      <c r="Q85" s="75"/>
      <c r="R85" s="123"/>
      <c r="S85" s="123"/>
    </row>
    <row r="86" spans="4:19" ht="12.75" customHeight="1">
      <c r="D86" s="75"/>
      <c r="E86" s="75"/>
      <c r="F86" s="75"/>
      <c r="G86" s="75"/>
      <c r="H86" s="75"/>
      <c r="I86" s="123"/>
      <c r="J86" s="123"/>
      <c r="M86" s="75"/>
      <c r="N86" s="75"/>
      <c r="O86" s="75"/>
      <c r="P86" s="75"/>
      <c r="Q86" s="75"/>
      <c r="R86" s="123"/>
      <c r="S86" s="123"/>
    </row>
    <row r="87" spans="4:19" ht="12.75" customHeight="1">
      <c r="D87" s="75"/>
      <c r="E87" s="75"/>
      <c r="F87" s="75"/>
      <c r="G87" s="75"/>
      <c r="H87" s="75"/>
      <c r="I87" s="123"/>
      <c r="J87" s="123"/>
      <c r="M87" s="75"/>
      <c r="N87" s="75"/>
      <c r="O87" s="75"/>
      <c r="P87" s="75"/>
      <c r="Q87" s="75"/>
      <c r="R87" s="123"/>
      <c r="S87" s="123"/>
    </row>
    <row r="88" spans="4:19" ht="12.75" customHeight="1">
      <c r="D88" s="75"/>
      <c r="E88" s="75"/>
      <c r="F88" s="75"/>
      <c r="G88" s="75"/>
      <c r="H88" s="75"/>
      <c r="I88" s="123"/>
      <c r="J88" s="123"/>
      <c r="M88" s="75"/>
      <c r="N88" s="75"/>
      <c r="O88" s="75"/>
      <c r="P88" s="75"/>
      <c r="Q88" s="75"/>
      <c r="R88" s="123"/>
      <c r="S88" s="123"/>
    </row>
    <row r="89" spans="4:19" ht="12.75" customHeight="1">
      <c r="D89" s="75"/>
      <c r="E89" s="75"/>
      <c r="F89" s="75"/>
      <c r="G89" s="75"/>
      <c r="H89" s="75"/>
      <c r="I89" s="123"/>
      <c r="J89" s="123"/>
      <c r="M89" s="75"/>
      <c r="N89" s="75"/>
      <c r="O89" s="75"/>
      <c r="P89" s="75"/>
      <c r="Q89" s="75"/>
      <c r="R89" s="123"/>
      <c r="S89" s="123"/>
    </row>
    <row r="90" spans="4:19" ht="12.75" customHeight="1">
      <c r="D90" s="75"/>
      <c r="E90" s="75"/>
      <c r="F90" s="75"/>
      <c r="G90" s="75"/>
      <c r="H90" s="75"/>
      <c r="I90" s="123"/>
      <c r="J90" s="123"/>
      <c r="M90" s="75"/>
      <c r="N90" s="75"/>
      <c r="O90" s="75"/>
      <c r="P90" s="75"/>
      <c r="Q90" s="75"/>
      <c r="R90" s="123"/>
      <c r="S90" s="123"/>
    </row>
    <row r="91" spans="4:19" ht="12.75" customHeight="1">
      <c r="D91" s="75"/>
      <c r="E91" s="75"/>
      <c r="F91" s="75"/>
      <c r="G91" s="75"/>
      <c r="H91" s="75"/>
      <c r="I91" s="123"/>
      <c r="J91" s="123"/>
      <c r="M91" s="75"/>
      <c r="N91" s="75"/>
      <c r="O91" s="75"/>
      <c r="P91" s="75"/>
      <c r="Q91" s="75"/>
      <c r="R91" s="123"/>
      <c r="S91" s="123"/>
    </row>
    <row r="92" spans="4:19" ht="12.75" customHeight="1">
      <c r="D92" s="75"/>
      <c r="E92" s="75"/>
      <c r="F92" s="75"/>
      <c r="G92" s="75"/>
      <c r="H92" s="75"/>
      <c r="I92" s="123"/>
      <c r="J92" s="123"/>
      <c r="M92" s="75"/>
      <c r="N92" s="75"/>
      <c r="O92" s="75"/>
      <c r="P92" s="75"/>
      <c r="Q92" s="75"/>
      <c r="R92" s="123"/>
      <c r="S92" s="123"/>
    </row>
    <row r="93" spans="4:19" ht="12.75" customHeight="1">
      <c r="D93" s="75"/>
      <c r="E93" s="75"/>
      <c r="F93" s="75"/>
      <c r="G93" s="75"/>
      <c r="H93" s="75"/>
      <c r="I93" s="123"/>
      <c r="J93" s="123"/>
      <c r="M93" s="75"/>
      <c r="N93" s="75"/>
      <c r="O93" s="75"/>
      <c r="P93" s="75"/>
      <c r="Q93" s="75"/>
      <c r="R93" s="123"/>
      <c r="S93" s="123"/>
    </row>
    <row r="94" spans="4:19" ht="12.75" customHeight="1">
      <c r="D94" s="75"/>
      <c r="E94" s="75"/>
      <c r="F94" s="75"/>
      <c r="G94" s="75"/>
      <c r="H94" s="75"/>
      <c r="I94" s="123"/>
      <c r="J94" s="123"/>
      <c r="M94" s="75"/>
      <c r="N94" s="75"/>
      <c r="O94" s="75"/>
      <c r="P94" s="75"/>
      <c r="Q94" s="75"/>
      <c r="R94" s="123"/>
      <c r="S94" s="123"/>
    </row>
    <row r="95" spans="4:19" ht="12.75" customHeight="1">
      <c r="D95" s="75"/>
      <c r="E95" s="75"/>
      <c r="F95" s="75"/>
      <c r="G95" s="75"/>
      <c r="H95" s="75"/>
      <c r="I95" s="123"/>
      <c r="J95" s="123"/>
      <c r="M95" s="75"/>
      <c r="N95" s="75"/>
      <c r="O95" s="75"/>
      <c r="P95" s="75"/>
      <c r="Q95" s="75"/>
      <c r="R95" s="123"/>
      <c r="S95" s="123"/>
    </row>
    <row r="96" spans="4:19" ht="12.75" customHeight="1">
      <c r="D96" s="75"/>
      <c r="E96" s="75"/>
      <c r="F96" s="75"/>
      <c r="G96" s="75"/>
      <c r="H96" s="75"/>
      <c r="I96" s="123"/>
      <c r="J96" s="123"/>
      <c r="M96" s="75"/>
      <c r="N96" s="75"/>
      <c r="O96" s="75"/>
      <c r="P96" s="75"/>
      <c r="Q96" s="75"/>
      <c r="R96" s="123"/>
      <c r="S96" s="123"/>
    </row>
    <row r="97" spans="4:19" ht="12.75" customHeight="1">
      <c r="D97" s="75"/>
      <c r="E97" s="75"/>
      <c r="F97" s="75"/>
      <c r="G97" s="75"/>
      <c r="H97" s="75"/>
      <c r="I97" s="123"/>
      <c r="J97" s="123"/>
      <c r="M97" s="75"/>
      <c r="N97" s="75"/>
      <c r="O97" s="75"/>
      <c r="P97" s="75"/>
      <c r="Q97" s="75"/>
      <c r="R97" s="123"/>
      <c r="S97" s="123"/>
    </row>
    <row r="98" spans="4:19" ht="12.75" customHeight="1">
      <c r="D98" s="75"/>
      <c r="E98" s="75"/>
      <c r="F98" s="75"/>
      <c r="G98" s="75"/>
      <c r="H98" s="75"/>
      <c r="I98" s="123"/>
      <c r="J98" s="123"/>
      <c r="M98" s="75"/>
      <c r="N98" s="75"/>
      <c r="O98" s="75"/>
      <c r="P98" s="75"/>
      <c r="Q98" s="75"/>
      <c r="R98" s="123"/>
      <c r="S98" s="123"/>
    </row>
    <row r="99" spans="4:19" ht="12.75" customHeight="1">
      <c r="D99" s="75"/>
      <c r="E99" s="75"/>
      <c r="F99" s="75"/>
      <c r="G99" s="75"/>
      <c r="H99" s="75"/>
      <c r="I99" s="123"/>
      <c r="J99" s="123"/>
      <c r="M99" s="75"/>
      <c r="N99" s="75"/>
      <c r="O99" s="75"/>
      <c r="P99" s="75"/>
      <c r="Q99" s="75"/>
      <c r="R99" s="123"/>
      <c r="S99" s="123"/>
    </row>
    <row r="100" spans="4:19" ht="12.75" customHeight="1">
      <c r="D100" s="75"/>
      <c r="E100" s="75"/>
      <c r="F100" s="75"/>
      <c r="G100" s="75"/>
      <c r="H100" s="75"/>
      <c r="I100" s="123"/>
      <c r="J100" s="123"/>
      <c r="M100" s="75"/>
      <c r="N100" s="75"/>
      <c r="O100" s="75"/>
      <c r="P100" s="75"/>
      <c r="Q100" s="75"/>
      <c r="R100" s="123"/>
      <c r="S100" s="123"/>
    </row>
    <row r="101" spans="4:19" ht="12.75" customHeight="1">
      <c r="D101" s="75"/>
      <c r="E101" s="75"/>
      <c r="F101" s="75"/>
      <c r="G101" s="75"/>
      <c r="H101" s="75"/>
      <c r="I101" s="123"/>
      <c r="J101" s="123"/>
      <c r="M101" s="75"/>
      <c r="N101" s="75"/>
      <c r="O101" s="75"/>
      <c r="P101" s="75"/>
      <c r="Q101" s="75"/>
      <c r="R101" s="123"/>
      <c r="S101" s="123"/>
    </row>
    <row r="102" spans="4:19" ht="12.75" customHeight="1">
      <c r="D102" s="75"/>
      <c r="E102" s="75"/>
      <c r="F102" s="75"/>
      <c r="G102" s="75"/>
      <c r="H102" s="75"/>
      <c r="I102" s="123"/>
      <c r="J102" s="123"/>
      <c r="M102" s="75"/>
      <c r="N102" s="75"/>
      <c r="O102" s="75"/>
      <c r="P102" s="75"/>
      <c r="Q102" s="75"/>
      <c r="R102" s="123"/>
      <c r="S102" s="123"/>
    </row>
    <row r="103" spans="4:19" ht="12.75" customHeight="1">
      <c r="D103" s="75"/>
      <c r="E103" s="75"/>
      <c r="F103" s="75"/>
      <c r="G103" s="75"/>
      <c r="H103" s="75"/>
      <c r="I103" s="123"/>
      <c r="J103" s="123"/>
      <c r="M103" s="75"/>
      <c r="N103" s="75"/>
      <c r="O103" s="75"/>
      <c r="P103" s="75"/>
      <c r="Q103" s="75"/>
      <c r="R103" s="123"/>
      <c r="S103" s="123"/>
    </row>
    <row r="104" spans="4:19" ht="12.75" customHeight="1">
      <c r="D104" s="75"/>
      <c r="E104" s="75"/>
      <c r="F104" s="75"/>
      <c r="G104" s="75"/>
      <c r="H104" s="75"/>
      <c r="I104" s="123"/>
      <c r="J104" s="123"/>
      <c r="M104" s="75"/>
      <c r="N104" s="75"/>
      <c r="O104" s="75"/>
      <c r="P104" s="75"/>
      <c r="Q104" s="75"/>
      <c r="R104" s="123"/>
      <c r="S104" s="123"/>
    </row>
    <row r="105" spans="4:19" ht="12.75" customHeight="1">
      <c r="D105" s="75"/>
      <c r="E105" s="75"/>
      <c r="F105" s="75"/>
      <c r="G105" s="75"/>
      <c r="H105" s="75"/>
      <c r="I105" s="123"/>
      <c r="J105" s="123"/>
      <c r="M105" s="75"/>
      <c r="N105" s="75"/>
      <c r="O105" s="75"/>
      <c r="P105" s="75"/>
      <c r="Q105" s="75"/>
      <c r="R105" s="123"/>
      <c r="S105" s="123"/>
    </row>
    <row r="106" spans="4:19" ht="12.75" customHeight="1">
      <c r="D106" s="75"/>
      <c r="E106" s="75"/>
      <c r="F106" s="75"/>
      <c r="G106" s="75"/>
      <c r="H106" s="75"/>
      <c r="I106" s="123"/>
      <c r="J106" s="123"/>
      <c r="M106" s="75"/>
      <c r="N106" s="75"/>
      <c r="O106" s="75"/>
      <c r="P106" s="75"/>
      <c r="Q106" s="75"/>
      <c r="R106" s="123"/>
      <c r="S106" s="123"/>
    </row>
    <row r="107" spans="4:19" ht="12.75" customHeight="1">
      <c r="D107" s="75"/>
      <c r="E107" s="75"/>
      <c r="F107" s="75"/>
      <c r="G107" s="75"/>
      <c r="H107" s="75"/>
      <c r="I107" s="123"/>
      <c r="J107" s="123"/>
      <c r="M107" s="75"/>
      <c r="N107" s="75"/>
      <c r="O107" s="75"/>
      <c r="P107" s="75"/>
      <c r="Q107" s="75"/>
      <c r="R107" s="123"/>
      <c r="S107" s="123"/>
    </row>
    <row r="108" spans="4:19" ht="12.75" customHeight="1">
      <c r="D108" s="75"/>
      <c r="E108" s="75"/>
      <c r="F108" s="75"/>
      <c r="G108" s="75"/>
      <c r="H108" s="75"/>
      <c r="I108" s="123"/>
      <c r="J108" s="123"/>
      <c r="M108" s="75"/>
      <c r="N108" s="75"/>
      <c r="O108" s="75"/>
      <c r="P108" s="75"/>
      <c r="Q108" s="75"/>
      <c r="R108" s="123"/>
      <c r="S108" s="123"/>
    </row>
    <row r="109" spans="4:19" ht="12.75" customHeight="1">
      <c r="D109" s="75"/>
      <c r="E109" s="75"/>
      <c r="F109" s="75"/>
      <c r="G109" s="75"/>
      <c r="H109" s="75"/>
      <c r="I109" s="123"/>
      <c r="J109" s="123"/>
      <c r="M109" s="75"/>
      <c r="N109" s="75"/>
      <c r="O109" s="75"/>
      <c r="P109" s="75"/>
      <c r="Q109" s="75"/>
      <c r="R109" s="123"/>
      <c r="S109" s="123"/>
    </row>
    <row r="110" spans="4:19" ht="12.75" customHeight="1">
      <c r="D110" s="75"/>
      <c r="E110" s="75"/>
      <c r="F110" s="75"/>
      <c r="G110" s="75"/>
      <c r="H110" s="75"/>
      <c r="I110" s="123"/>
      <c r="J110" s="123"/>
      <c r="M110" s="75"/>
      <c r="N110" s="75"/>
      <c r="O110" s="75"/>
      <c r="P110" s="75"/>
      <c r="Q110" s="75"/>
      <c r="R110" s="123"/>
      <c r="S110" s="123"/>
    </row>
    <row r="111" spans="4:19" ht="12.75" customHeight="1">
      <c r="D111" s="75"/>
      <c r="E111" s="75"/>
      <c r="F111" s="75"/>
      <c r="G111" s="75"/>
      <c r="H111" s="75"/>
      <c r="I111" s="123"/>
      <c r="J111" s="123"/>
      <c r="M111" s="75"/>
      <c r="N111" s="75"/>
      <c r="O111" s="75"/>
      <c r="P111" s="75"/>
      <c r="Q111" s="75"/>
      <c r="R111" s="123"/>
      <c r="S111" s="123"/>
    </row>
    <row r="112" spans="4:19" ht="12.75" customHeight="1">
      <c r="D112" s="75"/>
      <c r="E112" s="75"/>
      <c r="F112" s="75"/>
      <c r="G112" s="75"/>
      <c r="H112" s="75"/>
      <c r="I112" s="123"/>
      <c r="J112" s="123"/>
      <c r="M112" s="75"/>
      <c r="N112" s="75"/>
      <c r="O112" s="75"/>
      <c r="P112" s="75"/>
      <c r="Q112" s="75"/>
      <c r="R112" s="123"/>
      <c r="S112" s="123"/>
    </row>
    <row r="113" spans="4:19" ht="12.75" customHeight="1">
      <c r="D113" s="75"/>
      <c r="E113" s="75"/>
      <c r="F113" s="75"/>
      <c r="G113" s="75"/>
      <c r="H113" s="75"/>
      <c r="I113" s="123"/>
      <c r="J113" s="123"/>
      <c r="M113" s="75"/>
      <c r="N113" s="75"/>
      <c r="O113" s="75"/>
      <c r="P113" s="75"/>
      <c r="Q113" s="75"/>
      <c r="R113" s="123"/>
      <c r="S113" s="123"/>
    </row>
    <row r="114" spans="4:19" ht="12.75" customHeight="1">
      <c r="D114" s="75"/>
      <c r="E114" s="75"/>
      <c r="F114" s="75"/>
      <c r="G114" s="75"/>
      <c r="H114" s="75"/>
      <c r="I114" s="123"/>
      <c r="J114" s="123"/>
      <c r="M114" s="75"/>
      <c r="N114" s="75"/>
      <c r="O114" s="75"/>
      <c r="P114" s="75"/>
      <c r="Q114" s="75"/>
      <c r="R114" s="123"/>
      <c r="S114" s="123"/>
    </row>
    <row r="115" spans="4:19" ht="12.75" customHeight="1">
      <c r="D115" s="75"/>
      <c r="E115" s="75"/>
      <c r="F115" s="75"/>
      <c r="G115" s="75"/>
      <c r="H115" s="75"/>
      <c r="I115" s="123"/>
      <c r="J115" s="123"/>
      <c r="M115" s="75"/>
      <c r="N115" s="75"/>
      <c r="O115" s="75"/>
      <c r="P115" s="75"/>
      <c r="Q115" s="75"/>
      <c r="R115" s="123"/>
      <c r="S115" s="123"/>
    </row>
    <row r="116" spans="4:19" ht="12.75" customHeight="1">
      <c r="D116" s="75"/>
      <c r="E116" s="75"/>
      <c r="F116" s="75"/>
      <c r="G116" s="75"/>
      <c r="H116" s="75"/>
      <c r="I116" s="123"/>
      <c r="J116" s="123"/>
      <c r="M116" s="75"/>
      <c r="N116" s="75"/>
      <c r="O116" s="75"/>
      <c r="P116" s="75"/>
      <c r="Q116" s="75"/>
      <c r="R116" s="123"/>
      <c r="S116" s="123"/>
    </row>
    <row r="117" spans="4:19" ht="12.75" customHeight="1">
      <c r="D117" s="75"/>
      <c r="E117" s="75"/>
      <c r="F117" s="75"/>
      <c r="G117" s="75"/>
      <c r="H117" s="75"/>
      <c r="I117" s="123"/>
      <c r="J117" s="123"/>
      <c r="M117" s="75"/>
      <c r="N117" s="75"/>
      <c r="O117" s="75"/>
      <c r="P117" s="75"/>
      <c r="Q117" s="75"/>
      <c r="R117" s="123"/>
      <c r="S117" s="123"/>
    </row>
    <row r="118" spans="4:19" ht="12.75" customHeight="1">
      <c r="D118" s="75"/>
      <c r="E118" s="75"/>
      <c r="F118" s="75"/>
      <c r="G118" s="75"/>
      <c r="H118" s="75"/>
      <c r="I118" s="123"/>
      <c r="J118" s="123"/>
      <c r="M118" s="75"/>
      <c r="N118" s="75"/>
      <c r="O118" s="75"/>
      <c r="P118" s="75"/>
      <c r="Q118" s="75"/>
      <c r="R118" s="123"/>
      <c r="S118" s="123"/>
    </row>
    <row r="119" spans="4:19" ht="12.75" customHeight="1">
      <c r="D119" s="75"/>
      <c r="E119" s="75"/>
      <c r="F119" s="75"/>
      <c r="G119" s="75"/>
      <c r="H119" s="75"/>
      <c r="I119" s="123"/>
      <c r="J119" s="123"/>
      <c r="M119" s="75"/>
      <c r="N119" s="75"/>
      <c r="O119" s="75"/>
      <c r="P119" s="75"/>
      <c r="Q119" s="75"/>
      <c r="R119" s="123"/>
      <c r="S119" s="123"/>
    </row>
    <row r="120" spans="4:19" ht="12.75" customHeight="1">
      <c r="D120" s="75"/>
      <c r="E120" s="75"/>
      <c r="F120" s="75"/>
      <c r="G120" s="75"/>
      <c r="H120" s="75"/>
      <c r="I120" s="123"/>
      <c r="J120" s="123"/>
      <c r="M120" s="75"/>
      <c r="N120" s="75"/>
      <c r="O120" s="75"/>
      <c r="P120" s="75"/>
      <c r="Q120" s="75"/>
      <c r="R120" s="123"/>
      <c r="S120" s="123"/>
    </row>
    <row r="121" spans="4:19" ht="12.75" customHeight="1">
      <c r="D121" s="75"/>
      <c r="E121" s="75"/>
      <c r="F121" s="75"/>
      <c r="G121" s="75"/>
      <c r="H121" s="75"/>
      <c r="I121" s="123"/>
      <c r="J121" s="123"/>
      <c r="M121" s="75"/>
      <c r="N121" s="75"/>
      <c r="O121" s="75"/>
      <c r="P121" s="75"/>
      <c r="Q121" s="75"/>
      <c r="R121" s="123"/>
      <c r="S121" s="123"/>
    </row>
    <row r="122" spans="4:19" ht="12.75" customHeight="1">
      <c r="D122" s="75"/>
      <c r="E122" s="75"/>
      <c r="F122" s="75"/>
      <c r="G122" s="75"/>
      <c r="H122" s="75"/>
      <c r="I122" s="123"/>
      <c r="J122" s="123"/>
      <c r="M122" s="75"/>
      <c r="N122" s="75"/>
      <c r="O122" s="75"/>
      <c r="P122" s="75"/>
      <c r="Q122" s="75"/>
      <c r="R122" s="123"/>
      <c r="S122" s="123"/>
    </row>
    <row r="123" spans="4:19" ht="12.75" customHeight="1">
      <c r="D123" s="75"/>
      <c r="E123" s="75"/>
      <c r="F123" s="75"/>
      <c r="G123" s="75"/>
      <c r="H123" s="75"/>
      <c r="I123" s="123"/>
      <c r="J123" s="123"/>
      <c r="M123" s="75"/>
      <c r="N123" s="75"/>
      <c r="O123" s="75"/>
      <c r="P123" s="75"/>
      <c r="Q123" s="75"/>
      <c r="R123" s="123"/>
      <c r="S123" s="123"/>
    </row>
    <row r="124" spans="4:19" ht="12.75" customHeight="1">
      <c r="D124" s="75"/>
      <c r="E124" s="75"/>
      <c r="F124" s="75"/>
      <c r="G124" s="75"/>
      <c r="H124" s="75"/>
      <c r="I124" s="123"/>
      <c r="J124" s="123"/>
      <c r="M124" s="75"/>
      <c r="N124" s="75"/>
      <c r="O124" s="75"/>
      <c r="P124" s="75"/>
      <c r="Q124" s="75"/>
      <c r="R124" s="123"/>
      <c r="S124" s="123"/>
    </row>
    <row r="125" spans="4:19" ht="12.75" customHeight="1">
      <c r="D125" s="75"/>
      <c r="E125" s="75"/>
      <c r="F125" s="75"/>
      <c r="G125" s="75"/>
      <c r="H125" s="75"/>
      <c r="I125" s="123"/>
      <c r="J125" s="123"/>
      <c r="M125" s="75"/>
      <c r="N125" s="75"/>
      <c r="O125" s="75"/>
      <c r="P125" s="75"/>
      <c r="Q125" s="75"/>
      <c r="R125" s="123"/>
      <c r="S125" s="123"/>
    </row>
    <row r="126" spans="4:19" ht="12.75" customHeight="1">
      <c r="D126" s="75"/>
      <c r="E126" s="75"/>
      <c r="F126" s="75"/>
      <c r="G126" s="75"/>
      <c r="H126" s="75"/>
      <c r="I126" s="123"/>
      <c r="J126" s="123"/>
      <c r="M126" s="75"/>
      <c r="N126" s="75"/>
      <c r="O126" s="75"/>
      <c r="P126" s="75"/>
      <c r="Q126" s="75"/>
      <c r="R126" s="123"/>
      <c r="S126" s="123"/>
    </row>
    <row r="127" spans="4:19" ht="12.75" customHeight="1">
      <c r="D127" s="75"/>
      <c r="E127" s="75"/>
      <c r="F127" s="75"/>
      <c r="G127" s="75"/>
      <c r="H127" s="75"/>
      <c r="I127" s="123"/>
      <c r="J127" s="123"/>
      <c r="M127" s="75"/>
      <c r="N127" s="75"/>
      <c r="O127" s="75"/>
      <c r="P127" s="75"/>
      <c r="Q127" s="75"/>
      <c r="R127" s="123"/>
      <c r="S127" s="123"/>
    </row>
    <row r="128" spans="4:19" ht="12.75" customHeight="1">
      <c r="D128" s="75"/>
      <c r="E128" s="75"/>
      <c r="F128" s="75"/>
      <c r="G128" s="75"/>
      <c r="H128" s="75"/>
      <c r="I128" s="123"/>
      <c r="J128" s="123"/>
      <c r="M128" s="75"/>
      <c r="N128" s="75"/>
      <c r="O128" s="75"/>
      <c r="P128" s="75"/>
      <c r="Q128" s="75"/>
      <c r="R128" s="123"/>
      <c r="S128" s="123"/>
    </row>
    <row r="129" spans="4:19" ht="12.75" customHeight="1">
      <c r="D129" s="75"/>
      <c r="E129" s="75"/>
      <c r="F129" s="75"/>
      <c r="G129" s="75"/>
      <c r="H129" s="75"/>
      <c r="I129" s="123"/>
      <c r="J129" s="123"/>
      <c r="M129" s="75"/>
      <c r="N129" s="75"/>
      <c r="O129" s="75"/>
      <c r="P129" s="75"/>
      <c r="Q129" s="75"/>
      <c r="R129" s="123"/>
      <c r="S129" s="123"/>
    </row>
    <row r="130" spans="4:19" ht="12.75" customHeight="1">
      <c r="D130" s="75"/>
      <c r="E130" s="75"/>
      <c r="F130" s="75"/>
      <c r="G130" s="75"/>
      <c r="H130" s="75"/>
      <c r="I130" s="123"/>
      <c r="J130" s="123"/>
      <c r="M130" s="75"/>
      <c r="N130" s="75"/>
      <c r="O130" s="75"/>
      <c r="P130" s="75"/>
      <c r="Q130" s="75"/>
      <c r="R130" s="123"/>
      <c r="S130" s="123"/>
    </row>
    <row r="131" spans="4:19" ht="12.75" customHeight="1">
      <c r="D131" s="75"/>
      <c r="E131" s="75"/>
      <c r="F131" s="75"/>
      <c r="G131" s="75"/>
      <c r="H131" s="75"/>
      <c r="I131" s="123"/>
      <c r="J131" s="123"/>
      <c r="M131" s="75"/>
      <c r="N131" s="75"/>
      <c r="O131" s="75"/>
      <c r="P131" s="75"/>
      <c r="Q131" s="75"/>
      <c r="R131" s="123"/>
      <c r="S131" s="123"/>
    </row>
    <row r="132" spans="4:19" ht="12.75" customHeight="1">
      <c r="D132" s="75"/>
      <c r="E132" s="75"/>
      <c r="F132" s="75"/>
      <c r="G132" s="75"/>
      <c r="H132" s="75"/>
      <c r="I132" s="123"/>
      <c r="J132" s="123"/>
      <c r="M132" s="75"/>
      <c r="N132" s="75"/>
      <c r="O132" s="75"/>
      <c r="P132" s="75"/>
      <c r="Q132" s="75"/>
      <c r="R132" s="123"/>
      <c r="S132" s="123"/>
    </row>
    <row r="133" spans="4:19" ht="12.75" customHeight="1">
      <c r="D133" s="75"/>
      <c r="E133" s="75"/>
      <c r="F133" s="75"/>
      <c r="G133" s="75"/>
      <c r="H133" s="75"/>
      <c r="I133" s="123"/>
      <c r="J133" s="123"/>
      <c r="M133" s="75"/>
      <c r="N133" s="75"/>
      <c r="O133" s="75"/>
      <c r="P133" s="75"/>
      <c r="Q133" s="75"/>
      <c r="R133" s="123"/>
      <c r="S133" s="123"/>
    </row>
    <row r="134" spans="4:19" ht="12.75" customHeight="1">
      <c r="D134" s="75"/>
      <c r="E134" s="75"/>
      <c r="F134" s="75"/>
      <c r="G134" s="75"/>
      <c r="H134" s="75"/>
      <c r="I134" s="123"/>
      <c r="J134" s="123"/>
      <c r="M134" s="75"/>
      <c r="N134" s="75"/>
      <c r="O134" s="75"/>
      <c r="P134" s="75"/>
      <c r="Q134" s="75"/>
      <c r="R134" s="123"/>
      <c r="S134" s="123"/>
    </row>
    <row r="135" spans="4:19" ht="12.75" customHeight="1">
      <c r="D135" s="75"/>
      <c r="E135" s="75"/>
      <c r="F135" s="75"/>
      <c r="G135" s="75"/>
      <c r="H135" s="75"/>
      <c r="I135" s="123"/>
      <c r="J135" s="123"/>
      <c r="M135" s="75"/>
      <c r="N135" s="75"/>
      <c r="O135" s="75"/>
      <c r="P135" s="75"/>
      <c r="Q135" s="75"/>
      <c r="R135" s="123"/>
      <c r="S135" s="123"/>
    </row>
    <row r="136" spans="4:19" ht="12.75" customHeight="1">
      <c r="D136" s="75"/>
      <c r="E136" s="75"/>
      <c r="F136" s="75"/>
      <c r="G136" s="75"/>
      <c r="H136" s="75"/>
      <c r="I136" s="123"/>
      <c r="J136" s="123"/>
      <c r="M136" s="75"/>
      <c r="N136" s="75"/>
      <c r="O136" s="75"/>
      <c r="P136" s="75"/>
      <c r="Q136" s="75"/>
      <c r="R136" s="123"/>
      <c r="S136" s="123"/>
    </row>
    <row r="137" spans="4:19" ht="12.75" customHeight="1">
      <c r="D137" s="75"/>
      <c r="E137" s="75"/>
      <c r="F137" s="75"/>
      <c r="G137" s="75"/>
      <c r="H137" s="75"/>
      <c r="I137" s="123"/>
      <c r="J137" s="123"/>
      <c r="M137" s="75"/>
      <c r="N137" s="75"/>
      <c r="O137" s="75"/>
      <c r="P137" s="75"/>
      <c r="Q137" s="75"/>
      <c r="R137" s="123"/>
      <c r="S137" s="123"/>
    </row>
    <row r="138" spans="4:19" ht="12.75" customHeight="1">
      <c r="D138" s="75"/>
      <c r="E138" s="75"/>
      <c r="F138" s="75"/>
      <c r="G138" s="75"/>
      <c r="H138" s="75"/>
      <c r="I138" s="123"/>
      <c r="J138" s="123"/>
      <c r="M138" s="75"/>
      <c r="N138" s="75"/>
      <c r="O138" s="75"/>
      <c r="P138" s="75"/>
      <c r="Q138" s="75"/>
      <c r="R138" s="123"/>
      <c r="S138" s="123"/>
    </row>
    <row r="139" spans="4:19" ht="12.75" customHeight="1">
      <c r="D139" s="75"/>
      <c r="E139" s="75"/>
      <c r="F139" s="75"/>
      <c r="G139" s="75"/>
      <c r="H139" s="75"/>
      <c r="I139" s="123"/>
      <c r="J139" s="123"/>
      <c r="M139" s="75"/>
      <c r="N139" s="75"/>
      <c r="O139" s="75"/>
      <c r="P139" s="75"/>
      <c r="Q139" s="75"/>
      <c r="R139" s="123"/>
      <c r="S139" s="123"/>
    </row>
    <row r="140" spans="4:19" ht="12.75" customHeight="1">
      <c r="D140" s="75"/>
      <c r="E140" s="75"/>
      <c r="F140" s="75"/>
      <c r="G140" s="75"/>
      <c r="H140" s="75"/>
      <c r="I140" s="123"/>
      <c r="J140" s="123"/>
      <c r="M140" s="75"/>
      <c r="N140" s="75"/>
      <c r="O140" s="75"/>
      <c r="P140" s="75"/>
      <c r="Q140" s="75"/>
      <c r="R140" s="123"/>
      <c r="S140" s="123"/>
    </row>
    <row r="141" spans="4:19" ht="12.75" customHeight="1">
      <c r="D141" s="75"/>
      <c r="E141" s="75"/>
      <c r="F141" s="75"/>
      <c r="G141" s="75"/>
      <c r="H141" s="75"/>
      <c r="I141" s="123"/>
      <c r="J141" s="123"/>
      <c r="M141" s="75"/>
      <c r="N141" s="75"/>
      <c r="O141" s="75"/>
      <c r="P141" s="75"/>
      <c r="Q141" s="75"/>
      <c r="R141" s="123"/>
      <c r="S141" s="123"/>
    </row>
    <row r="142" spans="4:19" ht="12.75" customHeight="1">
      <c r="D142" s="75"/>
      <c r="E142" s="75"/>
      <c r="F142" s="75"/>
      <c r="G142" s="75"/>
      <c r="H142" s="75"/>
      <c r="I142" s="123"/>
      <c r="J142" s="123"/>
      <c r="M142" s="75"/>
      <c r="N142" s="75"/>
      <c r="O142" s="75"/>
      <c r="P142" s="75"/>
      <c r="Q142" s="75"/>
      <c r="R142" s="123"/>
      <c r="S142" s="123"/>
    </row>
    <row r="143" spans="4:19" ht="12.75" customHeight="1">
      <c r="D143" s="75"/>
      <c r="E143" s="75"/>
      <c r="F143" s="75"/>
      <c r="G143" s="75"/>
      <c r="H143" s="75"/>
      <c r="I143" s="123"/>
      <c r="J143" s="123"/>
      <c r="M143" s="75"/>
      <c r="N143" s="75"/>
      <c r="O143" s="75"/>
      <c r="P143" s="75"/>
      <c r="Q143" s="75"/>
      <c r="R143" s="123"/>
      <c r="S143" s="123"/>
    </row>
    <row r="144" spans="4:19" ht="12.75" customHeight="1">
      <c r="D144" s="75"/>
      <c r="E144" s="75"/>
      <c r="F144" s="75"/>
      <c r="G144" s="75"/>
      <c r="H144" s="75"/>
      <c r="I144" s="123"/>
      <c r="J144" s="123"/>
      <c r="M144" s="75"/>
      <c r="N144" s="75"/>
      <c r="O144" s="75"/>
      <c r="P144" s="75"/>
      <c r="Q144" s="75"/>
      <c r="R144" s="123"/>
      <c r="S144" s="123"/>
    </row>
    <row r="145" spans="4:19" ht="12.75" customHeight="1">
      <c r="D145" s="75"/>
      <c r="E145" s="75"/>
      <c r="F145" s="75"/>
      <c r="G145" s="75"/>
      <c r="H145" s="75"/>
      <c r="I145" s="123"/>
      <c r="J145" s="123"/>
      <c r="M145" s="75"/>
      <c r="N145" s="75"/>
      <c r="O145" s="75"/>
      <c r="P145" s="75"/>
      <c r="Q145" s="75"/>
      <c r="R145" s="123"/>
      <c r="S145" s="123"/>
    </row>
    <row r="146" spans="4:19" ht="12.75" customHeight="1">
      <c r="D146" s="75"/>
      <c r="E146" s="75"/>
      <c r="F146" s="75"/>
      <c r="G146" s="75"/>
      <c r="H146" s="75"/>
      <c r="I146" s="123"/>
      <c r="J146" s="123"/>
      <c r="M146" s="75"/>
      <c r="N146" s="75"/>
      <c r="O146" s="75"/>
      <c r="P146" s="75"/>
      <c r="Q146" s="75"/>
      <c r="R146" s="123"/>
      <c r="S146" s="123"/>
    </row>
    <row r="147" spans="4:19" ht="12.75" customHeight="1">
      <c r="D147" s="75"/>
      <c r="E147" s="75"/>
      <c r="F147" s="75"/>
      <c r="G147" s="75"/>
      <c r="H147" s="75"/>
      <c r="I147" s="123"/>
      <c r="J147" s="123"/>
      <c r="M147" s="75"/>
      <c r="N147" s="75"/>
      <c r="O147" s="75"/>
      <c r="P147" s="75"/>
      <c r="Q147" s="75"/>
      <c r="R147" s="123"/>
      <c r="S147" s="123"/>
    </row>
    <row r="148" spans="4:19" ht="12.75" customHeight="1">
      <c r="D148" s="75"/>
      <c r="E148" s="75"/>
      <c r="F148" s="75"/>
      <c r="G148" s="75"/>
      <c r="H148" s="75"/>
      <c r="I148" s="123"/>
      <c r="J148" s="123"/>
      <c r="M148" s="75"/>
      <c r="N148" s="75"/>
      <c r="O148" s="75"/>
      <c r="P148" s="75"/>
      <c r="Q148" s="75"/>
      <c r="R148" s="123"/>
      <c r="S148" s="123"/>
    </row>
    <row r="149" spans="4:19" ht="12.75" customHeight="1">
      <c r="D149" s="75"/>
      <c r="E149" s="75"/>
      <c r="F149" s="75"/>
      <c r="G149" s="75"/>
      <c r="H149" s="75"/>
      <c r="I149" s="123"/>
      <c r="J149" s="123"/>
      <c r="M149" s="75"/>
      <c r="N149" s="75"/>
      <c r="O149" s="75"/>
      <c r="P149" s="75"/>
      <c r="Q149" s="75"/>
      <c r="R149" s="123"/>
      <c r="S149" s="123"/>
    </row>
    <row r="150" spans="4:19" ht="12.75" customHeight="1">
      <c r="D150" s="75"/>
      <c r="E150" s="75"/>
      <c r="F150" s="75"/>
      <c r="G150" s="75"/>
      <c r="H150" s="75"/>
      <c r="I150" s="123"/>
      <c r="J150" s="123"/>
      <c r="M150" s="75"/>
      <c r="N150" s="75"/>
      <c r="O150" s="75"/>
      <c r="P150" s="75"/>
      <c r="Q150" s="75"/>
      <c r="R150" s="123"/>
      <c r="S150" s="123"/>
    </row>
    <row r="151" spans="4:19" ht="12.75" customHeight="1">
      <c r="D151" s="75"/>
      <c r="E151" s="75"/>
      <c r="F151" s="75"/>
      <c r="G151" s="75"/>
      <c r="H151" s="75"/>
      <c r="I151" s="123"/>
      <c r="J151" s="123"/>
      <c r="M151" s="75"/>
      <c r="N151" s="75"/>
      <c r="O151" s="75"/>
      <c r="P151" s="75"/>
      <c r="Q151" s="75"/>
      <c r="R151" s="123"/>
      <c r="S151" s="123"/>
    </row>
    <row r="152" spans="4:19" ht="12.75" customHeight="1">
      <c r="D152" s="75"/>
      <c r="E152" s="75"/>
      <c r="F152" s="75"/>
      <c r="G152" s="75"/>
      <c r="H152" s="75"/>
      <c r="I152" s="123"/>
      <c r="J152" s="123"/>
      <c r="M152" s="75"/>
      <c r="N152" s="75"/>
      <c r="O152" s="75"/>
      <c r="P152" s="75"/>
      <c r="Q152" s="75"/>
      <c r="R152" s="123"/>
      <c r="S152" s="123"/>
    </row>
    <row r="153" spans="4:19" ht="12.75" customHeight="1">
      <c r="D153" s="75"/>
      <c r="E153" s="75"/>
      <c r="F153" s="75"/>
      <c r="G153" s="75"/>
      <c r="H153" s="75"/>
      <c r="I153" s="123"/>
      <c r="J153" s="123"/>
      <c r="M153" s="75"/>
      <c r="N153" s="75"/>
      <c r="O153" s="75"/>
      <c r="P153" s="75"/>
      <c r="Q153" s="75"/>
      <c r="R153" s="123"/>
      <c r="S153" s="123"/>
    </row>
    <row r="154" spans="4:19" ht="12.75" customHeight="1">
      <c r="D154" s="75"/>
      <c r="E154" s="75"/>
      <c r="F154" s="75"/>
      <c r="G154" s="75"/>
      <c r="H154" s="75"/>
      <c r="I154" s="123"/>
      <c r="J154" s="123"/>
      <c r="M154" s="75"/>
      <c r="N154" s="75"/>
      <c r="O154" s="75"/>
      <c r="P154" s="75"/>
      <c r="Q154" s="75"/>
      <c r="R154" s="123"/>
      <c r="S154" s="123"/>
    </row>
    <row r="155" spans="4:19" ht="12.75" customHeight="1">
      <c r="D155" s="75"/>
      <c r="E155" s="75"/>
      <c r="F155" s="75"/>
      <c r="G155" s="75"/>
      <c r="H155" s="75"/>
      <c r="I155" s="123"/>
      <c r="J155" s="123"/>
      <c r="M155" s="75"/>
      <c r="N155" s="75"/>
      <c r="O155" s="75"/>
      <c r="P155" s="75"/>
      <c r="Q155" s="75"/>
      <c r="R155" s="123"/>
      <c r="S155" s="123"/>
    </row>
    <row r="156" spans="4:19" ht="12.75" customHeight="1">
      <c r="D156" s="75"/>
      <c r="E156" s="75"/>
      <c r="F156" s="75"/>
      <c r="G156" s="75"/>
      <c r="H156" s="75"/>
      <c r="I156" s="123"/>
      <c r="J156" s="123"/>
      <c r="M156" s="75"/>
      <c r="N156" s="75"/>
      <c r="O156" s="75"/>
      <c r="P156" s="75"/>
      <c r="Q156" s="75"/>
      <c r="R156" s="123"/>
      <c r="S156" s="123"/>
    </row>
    <row r="157" spans="4:19" ht="12.75" customHeight="1">
      <c r="D157" s="75"/>
      <c r="E157" s="75"/>
      <c r="F157" s="75"/>
      <c r="G157" s="75"/>
      <c r="H157" s="75"/>
      <c r="I157" s="123"/>
      <c r="J157" s="123"/>
      <c r="M157" s="75"/>
      <c r="N157" s="75"/>
      <c r="O157" s="75"/>
      <c r="P157" s="75"/>
      <c r="Q157" s="75"/>
      <c r="R157" s="123"/>
      <c r="S157" s="123"/>
    </row>
    <row r="158" spans="4:19" ht="12.75" customHeight="1">
      <c r="D158" s="75"/>
      <c r="E158" s="75"/>
      <c r="F158" s="75"/>
      <c r="G158" s="75"/>
      <c r="H158" s="75"/>
      <c r="I158" s="123"/>
      <c r="J158" s="123"/>
      <c r="M158" s="75"/>
      <c r="N158" s="75"/>
      <c r="O158" s="75"/>
      <c r="P158" s="75"/>
      <c r="Q158" s="75"/>
      <c r="R158" s="123"/>
      <c r="S158" s="123"/>
    </row>
    <row r="159" spans="4:19" ht="12.75" customHeight="1">
      <c r="D159" s="75"/>
      <c r="E159" s="75"/>
      <c r="F159" s="75"/>
      <c r="G159" s="75"/>
      <c r="H159" s="75"/>
      <c r="I159" s="123"/>
      <c r="J159" s="123"/>
      <c r="M159" s="75"/>
      <c r="N159" s="75"/>
      <c r="O159" s="75"/>
      <c r="P159" s="75"/>
      <c r="Q159" s="75"/>
      <c r="R159" s="123"/>
      <c r="S159" s="123"/>
    </row>
    <row r="160" spans="4:19" ht="12.75" customHeight="1">
      <c r="D160" s="75"/>
      <c r="E160" s="75"/>
      <c r="F160" s="75"/>
      <c r="G160" s="75"/>
      <c r="H160" s="75"/>
      <c r="I160" s="123"/>
      <c r="J160" s="123"/>
      <c r="M160" s="75"/>
      <c r="N160" s="75"/>
      <c r="O160" s="75"/>
      <c r="P160" s="75"/>
      <c r="Q160" s="75"/>
      <c r="R160" s="123"/>
      <c r="S160" s="123"/>
    </row>
    <row r="161" spans="4:19" ht="12.75" customHeight="1">
      <c r="D161" s="75"/>
      <c r="E161" s="75"/>
      <c r="F161" s="75"/>
      <c r="G161" s="75"/>
      <c r="H161" s="75"/>
      <c r="I161" s="123"/>
      <c r="J161" s="123"/>
      <c r="M161" s="75"/>
      <c r="N161" s="75"/>
      <c r="O161" s="75"/>
      <c r="P161" s="75"/>
      <c r="Q161" s="75"/>
      <c r="R161" s="123"/>
      <c r="S161" s="123"/>
    </row>
    <row r="162" spans="4:19" ht="12.75" customHeight="1">
      <c r="D162" s="75"/>
      <c r="E162" s="75"/>
      <c r="F162" s="75"/>
      <c r="G162" s="75"/>
      <c r="H162" s="75"/>
      <c r="I162" s="123"/>
      <c r="J162" s="123"/>
      <c r="M162" s="75"/>
      <c r="N162" s="75"/>
      <c r="O162" s="75"/>
      <c r="P162" s="75"/>
      <c r="Q162" s="75"/>
      <c r="R162" s="123"/>
      <c r="S162" s="123"/>
    </row>
    <row r="163" spans="4:19" ht="12.75" customHeight="1">
      <c r="D163" s="75"/>
      <c r="E163" s="75"/>
      <c r="F163" s="75"/>
      <c r="G163" s="75"/>
      <c r="H163" s="75"/>
      <c r="I163" s="123"/>
      <c r="J163" s="123"/>
      <c r="M163" s="75"/>
      <c r="N163" s="75"/>
      <c r="O163" s="75"/>
      <c r="P163" s="75"/>
      <c r="Q163" s="75"/>
      <c r="R163" s="123"/>
      <c r="S163" s="123"/>
    </row>
    <row r="164" spans="4:19" ht="12.75" customHeight="1">
      <c r="D164" s="75"/>
      <c r="E164" s="75"/>
      <c r="F164" s="75"/>
      <c r="G164" s="75"/>
      <c r="H164" s="75"/>
      <c r="I164" s="123"/>
      <c r="J164" s="123"/>
      <c r="M164" s="75"/>
      <c r="N164" s="75"/>
      <c r="O164" s="75"/>
      <c r="P164" s="75"/>
      <c r="Q164" s="75"/>
      <c r="R164" s="123"/>
      <c r="S164" s="123"/>
    </row>
    <row r="165" spans="4:19" ht="12.75" customHeight="1">
      <c r="D165" s="75"/>
      <c r="E165" s="75"/>
      <c r="F165" s="75"/>
      <c r="G165" s="75"/>
      <c r="H165" s="75"/>
      <c r="I165" s="123"/>
      <c r="J165" s="123"/>
      <c r="M165" s="75"/>
      <c r="N165" s="75"/>
      <c r="O165" s="75"/>
      <c r="P165" s="75"/>
      <c r="Q165" s="75"/>
      <c r="R165" s="123"/>
      <c r="S165" s="123"/>
    </row>
    <row r="166" spans="4:19" ht="12.75" customHeight="1">
      <c r="D166" s="75"/>
      <c r="E166" s="75"/>
      <c r="F166" s="75"/>
      <c r="G166" s="75"/>
      <c r="H166" s="75"/>
      <c r="I166" s="123"/>
      <c r="J166" s="123"/>
      <c r="M166" s="75"/>
      <c r="N166" s="75"/>
      <c r="O166" s="75"/>
      <c r="P166" s="75"/>
      <c r="Q166" s="75"/>
      <c r="R166" s="123"/>
      <c r="S166" s="123"/>
    </row>
    <row r="167" spans="4:19" ht="12.75" customHeight="1">
      <c r="D167" s="75"/>
      <c r="E167" s="75"/>
      <c r="F167" s="75"/>
      <c r="G167" s="75"/>
      <c r="H167" s="75"/>
      <c r="I167" s="123"/>
      <c r="J167" s="123"/>
      <c r="M167" s="75"/>
      <c r="N167" s="75"/>
      <c r="O167" s="75"/>
      <c r="P167" s="75"/>
      <c r="Q167" s="75"/>
      <c r="R167" s="123"/>
      <c r="S167" s="123"/>
    </row>
    <row r="168" spans="4:19" ht="12.75" customHeight="1">
      <c r="D168" s="75"/>
      <c r="E168" s="75"/>
      <c r="F168" s="75"/>
      <c r="G168" s="75"/>
      <c r="H168" s="75"/>
      <c r="I168" s="123"/>
      <c r="J168" s="123"/>
      <c r="M168" s="75"/>
      <c r="N168" s="75"/>
      <c r="O168" s="75"/>
      <c r="P168" s="75"/>
      <c r="Q168" s="75"/>
      <c r="R168" s="123"/>
      <c r="S168" s="123"/>
    </row>
    <row r="169" spans="4:19" ht="12.75" customHeight="1">
      <c r="D169" s="75"/>
      <c r="E169" s="75"/>
      <c r="F169" s="75"/>
      <c r="G169" s="75"/>
      <c r="H169" s="75"/>
      <c r="I169" s="123"/>
      <c r="J169" s="123"/>
      <c r="M169" s="75"/>
      <c r="N169" s="75"/>
      <c r="O169" s="75"/>
      <c r="P169" s="75"/>
      <c r="Q169" s="75"/>
      <c r="R169" s="123"/>
      <c r="S169" s="123"/>
    </row>
    <row r="170" spans="4:19" ht="12.75" customHeight="1">
      <c r="D170" s="75"/>
      <c r="E170" s="75"/>
      <c r="F170" s="75"/>
      <c r="G170" s="75"/>
      <c r="H170" s="75"/>
      <c r="I170" s="123"/>
      <c r="J170" s="123"/>
      <c r="M170" s="75"/>
      <c r="N170" s="75"/>
      <c r="O170" s="75"/>
      <c r="P170" s="75"/>
      <c r="Q170" s="75"/>
      <c r="R170" s="123"/>
      <c r="S170" s="123"/>
    </row>
    <row r="171" spans="4:19" ht="12.75" customHeight="1">
      <c r="D171" s="75"/>
      <c r="E171" s="75"/>
      <c r="F171" s="75"/>
      <c r="G171" s="75"/>
      <c r="H171" s="75"/>
      <c r="I171" s="123"/>
      <c r="J171" s="123"/>
      <c r="M171" s="75"/>
      <c r="N171" s="75"/>
      <c r="O171" s="75"/>
      <c r="P171" s="75"/>
      <c r="Q171" s="75"/>
      <c r="R171" s="123"/>
      <c r="S171" s="123"/>
    </row>
    <row r="172" spans="4:19" ht="12.75" customHeight="1">
      <c r="D172" s="75"/>
      <c r="E172" s="75"/>
      <c r="F172" s="75"/>
      <c r="G172" s="75"/>
      <c r="H172" s="75"/>
      <c r="I172" s="123"/>
      <c r="J172" s="123"/>
      <c r="M172" s="75"/>
      <c r="N172" s="75"/>
      <c r="O172" s="75"/>
      <c r="P172" s="75"/>
      <c r="Q172" s="75"/>
      <c r="R172" s="123"/>
      <c r="S172" s="123"/>
    </row>
    <row r="173" spans="4:19" ht="12.75" customHeight="1">
      <c r="D173" s="75"/>
      <c r="E173" s="75"/>
      <c r="F173" s="75"/>
      <c r="G173" s="75"/>
      <c r="H173" s="75"/>
      <c r="I173" s="123"/>
      <c r="J173" s="123"/>
      <c r="M173" s="75"/>
      <c r="N173" s="75"/>
      <c r="O173" s="75"/>
      <c r="P173" s="75"/>
      <c r="Q173" s="75"/>
      <c r="R173" s="123"/>
      <c r="S173" s="123"/>
    </row>
    <row r="174" spans="4:19" ht="12.75" customHeight="1">
      <c r="D174" s="75"/>
      <c r="E174" s="75"/>
      <c r="F174" s="75"/>
      <c r="G174" s="75"/>
      <c r="H174" s="75"/>
      <c r="I174" s="123"/>
      <c r="J174" s="123"/>
      <c r="M174" s="75"/>
      <c r="N174" s="75"/>
      <c r="O174" s="75"/>
      <c r="P174" s="75"/>
      <c r="Q174" s="75"/>
      <c r="R174" s="123"/>
      <c r="S174" s="123"/>
    </row>
    <row r="175" spans="4:19" ht="12.75" customHeight="1">
      <c r="D175" s="75"/>
      <c r="E175" s="75"/>
      <c r="F175" s="75"/>
      <c r="G175" s="75"/>
      <c r="H175" s="75"/>
      <c r="I175" s="123"/>
      <c r="J175" s="123"/>
      <c r="M175" s="75"/>
      <c r="N175" s="75"/>
      <c r="O175" s="75"/>
      <c r="P175" s="75"/>
      <c r="Q175" s="75"/>
      <c r="R175" s="123"/>
      <c r="S175" s="123"/>
    </row>
    <row r="176" spans="4:19" ht="12.75" customHeight="1">
      <c r="D176" s="75"/>
      <c r="E176" s="75"/>
      <c r="F176" s="75"/>
      <c r="G176" s="75"/>
      <c r="H176" s="75"/>
      <c r="I176" s="123"/>
      <c r="J176" s="123"/>
      <c r="M176" s="75"/>
      <c r="N176" s="75"/>
      <c r="O176" s="75"/>
      <c r="P176" s="75"/>
      <c r="Q176" s="75"/>
      <c r="R176" s="123"/>
      <c r="S176" s="123"/>
    </row>
    <row r="177" spans="4:19" ht="12.75" customHeight="1">
      <c r="D177" s="75"/>
      <c r="E177" s="75"/>
      <c r="F177" s="75"/>
      <c r="G177" s="75"/>
      <c r="H177" s="75"/>
      <c r="I177" s="123"/>
      <c r="J177" s="123"/>
      <c r="M177" s="75"/>
      <c r="N177" s="75"/>
      <c r="O177" s="75"/>
      <c r="P177" s="75"/>
      <c r="Q177" s="75"/>
      <c r="R177" s="123"/>
      <c r="S177" s="123"/>
    </row>
    <row r="178" spans="4:19" ht="12.75" customHeight="1">
      <c r="D178" s="75"/>
      <c r="E178" s="75"/>
      <c r="F178" s="75"/>
      <c r="G178" s="75"/>
      <c r="H178" s="75"/>
      <c r="I178" s="123"/>
      <c r="J178" s="123"/>
      <c r="M178" s="75"/>
      <c r="N178" s="75"/>
      <c r="O178" s="75"/>
      <c r="P178" s="75"/>
      <c r="Q178" s="75"/>
      <c r="R178" s="123"/>
      <c r="S178" s="123"/>
    </row>
    <row r="179" spans="4:19" ht="12.75" customHeight="1">
      <c r="D179" s="75"/>
      <c r="E179" s="75"/>
      <c r="F179" s="75"/>
      <c r="G179" s="75"/>
      <c r="H179" s="75"/>
      <c r="I179" s="123"/>
      <c r="J179" s="123"/>
      <c r="M179" s="75"/>
      <c r="N179" s="75"/>
      <c r="O179" s="75"/>
      <c r="P179" s="75"/>
      <c r="Q179" s="75"/>
      <c r="R179" s="123"/>
      <c r="S179" s="123"/>
    </row>
    <row r="180" spans="4:19" ht="12.75" customHeight="1">
      <c r="D180" s="75"/>
      <c r="E180" s="75"/>
      <c r="F180" s="75"/>
      <c r="G180" s="75"/>
      <c r="H180" s="75"/>
      <c r="I180" s="123"/>
      <c r="J180" s="123"/>
      <c r="M180" s="75"/>
      <c r="N180" s="75"/>
      <c r="O180" s="75"/>
      <c r="P180" s="75"/>
      <c r="Q180" s="75"/>
      <c r="R180" s="123"/>
      <c r="S180" s="123"/>
    </row>
    <row r="181" spans="4:19" ht="12.75" customHeight="1">
      <c r="D181" s="75"/>
      <c r="E181" s="75"/>
      <c r="F181" s="75"/>
      <c r="G181" s="75"/>
      <c r="H181" s="75"/>
      <c r="I181" s="123"/>
      <c r="J181" s="123"/>
      <c r="M181" s="75"/>
      <c r="N181" s="75"/>
      <c r="O181" s="75"/>
      <c r="P181" s="75"/>
      <c r="Q181" s="75"/>
      <c r="R181" s="123"/>
      <c r="S181" s="123"/>
    </row>
    <row r="182" spans="4:19" ht="12.75" customHeight="1">
      <c r="D182" s="75"/>
      <c r="E182" s="75"/>
      <c r="F182" s="75"/>
      <c r="G182" s="75"/>
      <c r="H182" s="75"/>
      <c r="I182" s="123"/>
      <c r="J182" s="123"/>
      <c r="M182" s="75"/>
      <c r="N182" s="75"/>
      <c r="O182" s="75"/>
      <c r="P182" s="75"/>
      <c r="Q182" s="75"/>
      <c r="R182" s="123"/>
      <c r="S182" s="123"/>
    </row>
    <row r="183" spans="4:19" ht="12.75" customHeight="1">
      <c r="D183" s="75"/>
      <c r="E183" s="75"/>
      <c r="F183" s="75"/>
      <c r="G183" s="75"/>
      <c r="H183" s="75"/>
      <c r="I183" s="123"/>
      <c r="J183" s="123"/>
      <c r="M183" s="75"/>
      <c r="N183" s="75"/>
      <c r="O183" s="75"/>
      <c r="P183" s="75"/>
      <c r="Q183" s="75"/>
      <c r="R183" s="123"/>
      <c r="S183" s="123"/>
    </row>
    <row r="184" spans="4:19" ht="12.75" customHeight="1">
      <c r="D184" s="75"/>
      <c r="E184" s="75"/>
      <c r="F184" s="75"/>
      <c r="G184" s="75"/>
      <c r="H184" s="75"/>
      <c r="I184" s="123"/>
      <c r="J184" s="123"/>
      <c r="M184" s="75"/>
      <c r="N184" s="75"/>
      <c r="O184" s="75"/>
      <c r="P184" s="75"/>
      <c r="Q184" s="75"/>
      <c r="R184" s="123"/>
      <c r="S184" s="123"/>
    </row>
    <row r="185" spans="4:19" ht="12.75" customHeight="1">
      <c r="D185" s="75"/>
      <c r="E185" s="75"/>
      <c r="F185" s="75"/>
      <c r="G185" s="75"/>
      <c r="H185" s="75"/>
      <c r="I185" s="123"/>
      <c r="J185" s="123"/>
      <c r="M185" s="75"/>
      <c r="N185" s="75"/>
      <c r="O185" s="75"/>
      <c r="P185" s="75"/>
      <c r="Q185" s="75"/>
      <c r="R185" s="123"/>
      <c r="S185" s="123"/>
    </row>
    <row r="186" spans="4:19" ht="12.75" customHeight="1">
      <c r="D186" s="75"/>
      <c r="E186" s="75"/>
      <c r="F186" s="75"/>
      <c r="G186" s="75"/>
      <c r="H186" s="75"/>
      <c r="I186" s="123"/>
      <c r="J186" s="123"/>
      <c r="M186" s="75"/>
      <c r="N186" s="75"/>
      <c r="O186" s="75"/>
      <c r="P186" s="75"/>
      <c r="Q186" s="75"/>
      <c r="R186" s="123"/>
      <c r="S186" s="123"/>
    </row>
    <row r="187" spans="4:19" ht="12.75" customHeight="1">
      <c r="D187" s="75"/>
      <c r="E187" s="75"/>
      <c r="F187" s="75"/>
      <c r="G187" s="75"/>
      <c r="H187" s="75"/>
      <c r="I187" s="123"/>
      <c r="J187" s="123"/>
      <c r="M187" s="75"/>
      <c r="N187" s="75"/>
      <c r="O187" s="75"/>
      <c r="P187" s="75"/>
      <c r="Q187" s="75"/>
      <c r="R187" s="123"/>
      <c r="S187" s="123"/>
    </row>
    <row r="188" spans="4:19" ht="12.75" customHeight="1">
      <c r="D188" s="75"/>
      <c r="E188" s="75"/>
      <c r="F188" s="75"/>
      <c r="G188" s="75"/>
      <c r="H188" s="75"/>
      <c r="I188" s="123"/>
      <c r="J188" s="123"/>
      <c r="M188" s="75"/>
      <c r="N188" s="75"/>
      <c r="O188" s="75"/>
      <c r="P188" s="75"/>
      <c r="Q188" s="75"/>
      <c r="R188" s="123"/>
      <c r="S188" s="123"/>
    </row>
    <row r="189" spans="4:19" ht="12.75" customHeight="1">
      <c r="D189" s="75"/>
      <c r="E189" s="75"/>
      <c r="F189" s="75"/>
      <c r="G189" s="75"/>
      <c r="H189" s="75"/>
      <c r="I189" s="123"/>
      <c r="J189" s="123"/>
      <c r="M189" s="75"/>
      <c r="N189" s="75"/>
      <c r="O189" s="75"/>
      <c r="P189" s="75"/>
      <c r="Q189" s="75"/>
      <c r="R189" s="123"/>
      <c r="S189" s="123"/>
    </row>
    <row r="190" spans="4:19" ht="12.75" customHeight="1">
      <c r="D190" s="75"/>
      <c r="E190" s="75"/>
      <c r="F190" s="75"/>
      <c r="G190" s="75"/>
      <c r="H190" s="75"/>
      <c r="I190" s="123"/>
      <c r="J190" s="123"/>
      <c r="M190" s="75"/>
      <c r="N190" s="75"/>
      <c r="O190" s="75"/>
      <c r="P190" s="75"/>
      <c r="Q190" s="75"/>
      <c r="R190" s="123"/>
      <c r="S190" s="123"/>
    </row>
    <row r="191" spans="4:19" ht="12.75" customHeight="1">
      <c r="D191" s="75"/>
      <c r="E191" s="75"/>
      <c r="F191" s="75"/>
      <c r="G191" s="75"/>
      <c r="H191" s="75"/>
      <c r="I191" s="123"/>
      <c r="J191" s="123"/>
      <c r="M191" s="75"/>
      <c r="N191" s="75"/>
      <c r="O191" s="75"/>
      <c r="P191" s="75"/>
      <c r="Q191" s="75"/>
      <c r="R191" s="123"/>
      <c r="S191" s="123"/>
    </row>
    <row r="192" spans="4:19" ht="12.75" customHeight="1">
      <c r="D192" s="75"/>
      <c r="E192" s="75"/>
      <c r="F192" s="75"/>
      <c r="G192" s="75"/>
      <c r="H192" s="75"/>
      <c r="I192" s="123"/>
      <c r="J192" s="123"/>
      <c r="M192" s="75"/>
      <c r="N192" s="75"/>
      <c r="O192" s="75"/>
      <c r="P192" s="75"/>
      <c r="Q192" s="75"/>
      <c r="R192" s="123"/>
      <c r="S192" s="123"/>
    </row>
    <row r="193" spans="4:19" ht="12.75" customHeight="1">
      <c r="D193" s="75"/>
      <c r="E193" s="75"/>
      <c r="F193" s="75"/>
      <c r="G193" s="75"/>
      <c r="H193" s="75"/>
      <c r="I193" s="123"/>
      <c r="J193" s="123"/>
      <c r="M193" s="75"/>
      <c r="N193" s="75"/>
      <c r="O193" s="75"/>
      <c r="P193" s="75"/>
      <c r="Q193" s="75"/>
      <c r="R193" s="123"/>
      <c r="S193" s="123"/>
    </row>
    <row r="194" spans="4:19" ht="12.75" customHeight="1">
      <c r="D194" s="75"/>
      <c r="E194" s="75"/>
      <c r="F194" s="75"/>
      <c r="G194" s="75"/>
      <c r="H194" s="75"/>
      <c r="I194" s="123"/>
      <c r="J194" s="123"/>
      <c r="M194" s="75"/>
      <c r="N194" s="75"/>
      <c r="O194" s="75"/>
      <c r="P194" s="75"/>
      <c r="Q194" s="75"/>
      <c r="R194" s="123"/>
      <c r="S194" s="123"/>
    </row>
    <row r="195" spans="4:19" ht="12.75" customHeight="1">
      <c r="D195" s="75"/>
      <c r="E195" s="75"/>
      <c r="F195" s="75"/>
      <c r="G195" s="75"/>
      <c r="H195" s="75"/>
      <c r="I195" s="123"/>
      <c r="J195" s="123"/>
      <c r="M195" s="75"/>
      <c r="N195" s="75"/>
      <c r="O195" s="75"/>
      <c r="P195" s="75"/>
      <c r="Q195" s="75"/>
      <c r="R195" s="123"/>
      <c r="S195" s="123"/>
    </row>
    <row r="196" spans="4:19" ht="12.75" customHeight="1">
      <c r="D196" s="75"/>
      <c r="E196" s="75"/>
      <c r="F196" s="75"/>
      <c r="G196" s="75"/>
      <c r="H196" s="75"/>
      <c r="I196" s="123"/>
      <c r="J196" s="123"/>
      <c r="M196" s="75"/>
      <c r="N196" s="75"/>
      <c r="O196" s="75"/>
      <c r="P196" s="75"/>
      <c r="Q196" s="75"/>
      <c r="R196" s="123"/>
      <c r="S196" s="123"/>
    </row>
    <row r="197" spans="4:19" ht="12.75" customHeight="1">
      <c r="D197" s="75"/>
      <c r="E197" s="75"/>
      <c r="F197" s="75"/>
      <c r="G197" s="75"/>
      <c r="H197" s="75"/>
      <c r="I197" s="123"/>
      <c r="J197" s="123"/>
      <c r="M197" s="75"/>
      <c r="N197" s="75"/>
      <c r="O197" s="75"/>
      <c r="P197" s="75"/>
      <c r="Q197" s="75"/>
      <c r="R197" s="123"/>
      <c r="S197" s="123"/>
    </row>
    <row r="198" spans="4:19" ht="12.75" customHeight="1">
      <c r="D198" s="75"/>
      <c r="E198" s="75"/>
      <c r="F198" s="75"/>
      <c r="G198" s="75"/>
      <c r="H198" s="75"/>
      <c r="I198" s="123"/>
      <c r="J198" s="123"/>
      <c r="M198" s="75"/>
      <c r="N198" s="75"/>
      <c r="O198" s="75"/>
      <c r="P198" s="75"/>
      <c r="Q198" s="75"/>
      <c r="R198" s="123"/>
      <c r="S198" s="123"/>
    </row>
    <row r="199" spans="4:19" ht="12.75" customHeight="1">
      <c r="D199" s="75"/>
      <c r="E199" s="75"/>
      <c r="F199" s="75"/>
      <c r="G199" s="75"/>
      <c r="H199" s="75"/>
      <c r="I199" s="123"/>
      <c r="J199" s="123"/>
      <c r="M199" s="75"/>
      <c r="N199" s="75"/>
      <c r="O199" s="75"/>
      <c r="P199" s="75"/>
      <c r="Q199" s="75"/>
      <c r="R199" s="123"/>
      <c r="S199" s="123"/>
    </row>
    <row r="200" spans="4:19" ht="12.75" customHeight="1">
      <c r="D200" s="75"/>
      <c r="E200" s="75"/>
      <c r="F200" s="75"/>
      <c r="G200" s="75"/>
      <c r="H200" s="75"/>
      <c r="I200" s="123"/>
      <c r="J200" s="123"/>
      <c r="M200" s="75"/>
      <c r="N200" s="75"/>
      <c r="O200" s="75"/>
      <c r="P200" s="75"/>
      <c r="Q200" s="75"/>
      <c r="R200" s="123"/>
      <c r="S200" s="123"/>
    </row>
    <row r="201" spans="4:19" ht="12.75" customHeight="1">
      <c r="D201" s="75"/>
      <c r="E201" s="75"/>
      <c r="F201" s="75"/>
      <c r="G201" s="75"/>
      <c r="H201" s="75"/>
      <c r="I201" s="123"/>
      <c r="J201" s="123"/>
      <c r="M201" s="75"/>
      <c r="N201" s="75"/>
      <c r="O201" s="75"/>
      <c r="P201" s="75"/>
      <c r="Q201" s="75"/>
      <c r="R201" s="123"/>
      <c r="S201" s="123"/>
    </row>
    <row r="202" spans="4:19" ht="12.75" customHeight="1">
      <c r="D202" s="75"/>
      <c r="E202" s="75"/>
      <c r="F202" s="75"/>
      <c r="G202" s="75"/>
      <c r="H202" s="75"/>
      <c r="I202" s="123"/>
      <c r="J202" s="123"/>
      <c r="M202" s="75"/>
      <c r="N202" s="75"/>
      <c r="O202" s="75"/>
      <c r="P202" s="75"/>
      <c r="Q202" s="75"/>
      <c r="R202" s="123"/>
      <c r="S202" s="123"/>
    </row>
    <row r="203" spans="4:19" ht="12.75" customHeight="1">
      <c r="D203" s="75"/>
      <c r="E203" s="75"/>
      <c r="F203" s="75"/>
      <c r="G203" s="75"/>
      <c r="H203" s="75"/>
      <c r="I203" s="123"/>
      <c r="J203" s="123"/>
      <c r="M203" s="75"/>
      <c r="N203" s="75"/>
      <c r="O203" s="75"/>
      <c r="P203" s="75"/>
      <c r="Q203" s="75"/>
      <c r="R203" s="123"/>
      <c r="S203" s="123"/>
    </row>
    <row r="204" spans="4:19" ht="12.75" customHeight="1">
      <c r="D204" s="75"/>
      <c r="E204" s="75"/>
      <c r="F204" s="75"/>
      <c r="G204" s="75"/>
      <c r="H204" s="75"/>
      <c r="I204" s="123"/>
      <c r="J204" s="123"/>
      <c r="M204" s="75"/>
      <c r="N204" s="75"/>
      <c r="O204" s="75"/>
      <c r="P204" s="75"/>
      <c r="Q204" s="75"/>
      <c r="R204" s="123"/>
      <c r="S204" s="123"/>
    </row>
    <row r="205" spans="4:19" ht="12.75" customHeight="1">
      <c r="D205" s="75"/>
      <c r="E205" s="75"/>
      <c r="F205" s="75"/>
      <c r="G205" s="75"/>
      <c r="H205" s="75"/>
      <c r="I205" s="123"/>
      <c r="J205" s="123"/>
      <c r="M205" s="75"/>
      <c r="N205" s="75"/>
      <c r="O205" s="75"/>
      <c r="P205" s="75"/>
      <c r="Q205" s="75"/>
      <c r="R205" s="123"/>
      <c r="S205" s="123"/>
    </row>
    <row r="206" spans="4:19" ht="12.75" customHeight="1">
      <c r="D206" s="75"/>
      <c r="E206" s="75"/>
      <c r="F206" s="75"/>
      <c r="G206" s="75"/>
      <c r="H206" s="75"/>
      <c r="I206" s="123"/>
      <c r="J206" s="123"/>
      <c r="M206" s="75"/>
      <c r="N206" s="75"/>
      <c r="O206" s="75"/>
      <c r="P206" s="75"/>
      <c r="Q206" s="75"/>
      <c r="R206" s="123"/>
      <c r="S206" s="123"/>
    </row>
    <row r="207" spans="4:19" ht="12.75" customHeight="1">
      <c r="D207" s="75"/>
      <c r="E207" s="75"/>
      <c r="F207" s="75"/>
      <c r="G207" s="75"/>
      <c r="H207" s="75"/>
      <c r="I207" s="123"/>
      <c r="J207" s="123"/>
      <c r="M207" s="75"/>
      <c r="N207" s="75"/>
      <c r="O207" s="75"/>
      <c r="P207" s="75"/>
      <c r="Q207" s="75"/>
      <c r="R207" s="123"/>
      <c r="S207" s="123"/>
    </row>
    <row r="208" spans="4:19" ht="12.75" customHeight="1">
      <c r="D208" s="75"/>
      <c r="E208" s="75"/>
      <c r="F208" s="75"/>
      <c r="G208" s="75"/>
      <c r="H208" s="75"/>
      <c r="I208" s="123"/>
      <c r="J208" s="123"/>
      <c r="M208" s="75"/>
      <c r="N208" s="75"/>
      <c r="O208" s="75"/>
      <c r="P208" s="75"/>
      <c r="Q208" s="75"/>
      <c r="R208" s="123"/>
      <c r="S208" s="123"/>
    </row>
    <row r="209" spans="4:19" ht="12.75" customHeight="1">
      <c r="D209" s="75"/>
      <c r="E209" s="75"/>
      <c r="F209" s="75"/>
      <c r="G209" s="75"/>
      <c r="H209" s="75"/>
      <c r="I209" s="123"/>
      <c r="J209" s="123"/>
      <c r="M209" s="75"/>
      <c r="N209" s="75"/>
      <c r="O209" s="75"/>
      <c r="P209" s="75"/>
      <c r="Q209" s="75"/>
      <c r="R209" s="123"/>
      <c r="S209" s="123"/>
    </row>
    <row r="210" spans="4:19" ht="12.75" customHeight="1">
      <c r="D210" s="75"/>
      <c r="E210" s="75"/>
      <c r="F210" s="75"/>
      <c r="G210" s="75"/>
      <c r="H210" s="75"/>
      <c r="I210" s="123"/>
      <c r="J210" s="123"/>
      <c r="M210" s="75"/>
      <c r="N210" s="75"/>
      <c r="O210" s="75"/>
      <c r="P210" s="75"/>
      <c r="Q210" s="75"/>
      <c r="R210" s="123"/>
      <c r="S210" s="123"/>
    </row>
    <row r="211" spans="4:19" ht="12.75" customHeight="1">
      <c r="D211" s="75"/>
      <c r="E211" s="75"/>
      <c r="F211" s="75"/>
      <c r="G211" s="75"/>
      <c r="H211" s="75"/>
      <c r="I211" s="123"/>
      <c r="J211" s="123"/>
      <c r="M211" s="75"/>
      <c r="N211" s="75"/>
      <c r="O211" s="75"/>
      <c r="P211" s="75"/>
      <c r="Q211" s="75"/>
      <c r="R211" s="123"/>
      <c r="S211" s="123"/>
    </row>
    <row r="212" spans="4:19" ht="12.75" customHeight="1">
      <c r="D212" s="75"/>
      <c r="E212" s="75"/>
      <c r="F212" s="75"/>
      <c r="G212" s="75"/>
      <c r="H212" s="75"/>
      <c r="I212" s="123"/>
      <c r="J212" s="123"/>
      <c r="M212" s="75"/>
      <c r="N212" s="75"/>
      <c r="O212" s="75"/>
      <c r="P212" s="75"/>
      <c r="Q212" s="75"/>
      <c r="R212" s="123"/>
      <c r="S212" s="123"/>
    </row>
    <row r="213" spans="4:19" ht="12.75" customHeight="1">
      <c r="D213" s="75"/>
      <c r="E213" s="75"/>
      <c r="F213" s="75"/>
      <c r="G213" s="75"/>
      <c r="H213" s="75"/>
      <c r="I213" s="123"/>
      <c r="J213" s="123"/>
      <c r="M213" s="75"/>
      <c r="N213" s="75"/>
      <c r="O213" s="75"/>
      <c r="P213" s="75"/>
      <c r="Q213" s="75"/>
      <c r="R213" s="123"/>
      <c r="S213" s="123"/>
    </row>
    <row r="214" spans="4:19" ht="12.75" customHeight="1">
      <c r="D214" s="75"/>
      <c r="E214" s="75"/>
      <c r="F214" s="75"/>
      <c r="G214" s="75"/>
      <c r="H214" s="75"/>
      <c r="I214" s="123"/>
      <c r="J214" s="123"/>
      <c r="M214" s="75"/>
      <c r="N214" s="75"/>
      <c r="O214" s="75"/>
      <c r="P214" s="75"/>
      <c r="Q214" s="75"/>
      <c r="R214" s="123"/>
      <c r="S214" s="123"/>
    </row>
    <row r="215" spans="4:19" ht="12.75" customHeight="1">
      <c r="D215" s="75"/>
      <c r="E215" s="75"/>
      <c r="F215" s="75"/>
      <c r="G215" s="75"/>
      <c r="H215" s="75"/>
      <c r="I215" s="123"/>
      <c r="J215" s="123"/>
      <c r="M215" s="75"/>
      <c r="N215" s="75"/>
      <c r="O215" s="75"/>
      <c r="P215" s="75"/>
      <c r="Q215" s="75"/>
      <c r="R215" s="123"/>
      <c r="S215" s="123"/>
    </row>
    <row r="216" spans="4:19" ht="12.75" customHeight="1">
      <c r="D216" s="75"/>
      <c r="E216" s="75"/>
      <c r="F216" s="75"/>
      <c r="G216" s="75"/>
      <c r="H216" s="75"/>
      <c r="I216" s="123"/>
      <c r="J216" s="123"/>
      <c r="M216" s="75"/>
      <c r="N216" s="75"/>
      <c r="O216" s="75"/>
      <c r="P216" s="75"/>
      <c r="Q216" s="75"/>
      <c r="R216" s="123"/>
      <c r="S216" s="123"/>
    </row>
    <row r="217" spans="4:19" ht="12.75" customHeight="1">
      <c r="D217" s="75"/>
      <c r="E217" s="75"/>
      <c r="F217" s="75"/>
      <c r="G217" s="75"/>
      <c r="H217" s="75"/>
      <c r="I217" s="123"/>
      <c r="J217" s="123"/>
      <c r="M217" s="75"/>
      <c r="N217" s="75"/>
      <c r="O217" s="75"/>
      <c r="P217" s="75"/>
      <c r="Q217" s="75"/>
      <c r="R217" s="123"/>
      <c r="S217" s="123"/>
    </row>
    <row r="218" spans="4:19" ht="12.75" customHeight="1">
      <c r="D218" s="75"/>
      <c r="E218" s="75"/>
      <c r="F218" s="75"/>
      <c r="G218" s="75"/>
      <c r="H218" s="75"/>
      <c r="I218" s="123"/>
      <c r="J218" s="123"/>
      <c r="M218" s="75"/>
      <c r="N218" s="75"/>
      <c r="O218" s="75"/>
      <c r="P218" s="75"/>
      <c r="Q218" s="75"/>
      <c r="R218" s="123"/>
      <c r="S218" s="123"/>
    </row>
    <row r="219" spans="4:19" ht="12.75" customHeight="1">
      <c r="D219" s="75"/>
      <c r="E219" s="75"/>
      <c r="F219" s="75"/>
      <c r="G219" s="75"/>
      <c r="H219" s="75"/>
      <c r="I219" s="123"/>
      <c r="J219" s="123"/>
      <c r="M219" s="75"/>
      <c r="N219" s="75"/>
      <c r="O219" s="75"/>
      <c r="P219" s="75"/>
      <c r="Q219" s="75"/>
      <c r="R219" s="123"/>
      <c r="S219" s="123"/>
    </row>
    <row r="220" spans="4:19" ht="12.75" customHeight="1">
      <c r="D220" s="75"/>
      <c r="E220" s="75"/>
      <c r="F220" s="75"/>
      <c r="G220" s="75"/>
      <c r="H220" s="75"/>
      <c r="I220" s="123"/>
      <c r="J220" s="123"/>
      <c r="M220" s="75"/>
      <c r="N220" s="75"/>
      <c r="O220" s="75"/>
      <c r="P220" s="75"/>
      <c r="Q220" s="75"/>
      <c r="R220" s="123"/>
      <c r="S220" s="123"/>
    </row>
    <row r="221" spans="4:19" ht="12.75" customHeight="1">
      <c r="D221" s="75"/>
      <c r="E221" s="75"/>
      <c r="F221" s="75"/>
      <c r="G221" s="75"/>
      <c r="H221" s="75"/>
      <c r="I221" s="123"/>
      <c r="J221" s="123"/>
      <c r="M221" s="75"/>
      <c r="N221" s="75"/>
      <c r="O221" s="75"/>
      <c r="P221" s="75"/>
      <c r="Q221" s="75"/>
      <c r="R221" s="123"/>
      <c r="S221" s="123"/>
    </row>
    <row r="222" spans="4:19" ht="12.75" customHeight="1">
      <c r="D222" s="75"/>
      <c r="E222" s="75"/>
      <c r="F222" s="75"/>
      <c r="G222" s="75"/>
      <c r="H222" s="75"/>
      <c r="I222" s="123"/>
      <c r="J222" s="123"/>
      <c r="M222" s="75"/>
      <c r="N222" s="75"/>
      <c r="O222" s="75"/>
      <c r="P222" s="75"/>
      <c r="Q222" s="75"/>
      <c r="R222" s="123"/>
      <c r="S222" s="123"/>
    </row>
    <row r="223" spans="4:19" ht="12.75" customHeight="1">
      <c r="D223" s="75"/>
      <c r="E223" s="75"/>
      <c r="F223" s="75"/>
      <c r="G223" s="75"/>
      <c r="H223" s="75"/>
      <c r="I223" s="123"/>
      <c r="J223" s="123"/>
      <c r="M223" s="75"/>
      <c r="N223" s="75"/>
      <c r="O223" s="75"/>
      <c r="P223" s="75"/>
      <c r="Q223" s="75"/>
      <c r="R223" s="123"/>
      <c r="S223" s="123"/>
    </row>
    <row r="224" spans="4:19" ht="12.75" customHeight="1">
      <c r="D224" s="75"/>
      <c r="E224" s="75"/>
      <c r="F224" s="75"/>
      <c r="G224" s="75"/>
      <c r="H224" s="75"/>
      <c r="I224" s="123"/>
      <c r="J224" s="123"/>
      <c r="M224" s="75"/>
      <c r="N224" s="75"/>
      <c r="O224" s="75"/>
      <c r="P224" s="75"/>
      <c r="Q224" s="75"/>
      <c r="R224" s="123"/>
      <c r="S224" s="123"/>
    </row>
    <row r="225" spans="4:19" ht="12.75" customHeight="1">
      <c r="D225" s="75"/>
      <c r="E225" s="75"/>
      <c r="F225" s="75"/>
      <c r="G225" s="75"/>
      <c r="H225" s="75"/>
      <c r="I225" s="123"/>
      <c r="J225" s="123"/>
      <c r="M225" s="75"/>
      <c r="N225" s="75"/>
      <c r="O225" s="75"/>
      <c r="P225" s="75"/>
      <c r="Q225" s="75"/>
      <c r="R225" s="123"/>
      <c r="S225" s="123"/>
    </row>
    <row r="226" spans="4:19" ht="12.75" customHeight="1">
      <c r="D226" s="75"/>
      <c r="E226" s="75"/>
      <c r="F226" s="75"/>
      <c r="G226" s="75"/>
      <c r="H226" s="75"/>
      <c r="I226" s="123"/>
      <c r="J226" s="123"/>
      <c r="M226" s="75"/>
      <c r="N226" s="75"/>
      <c r="O226" s="75"/>
      <c r="P226" s="75"/>
      <c r="Q226" s="75"/>
      <c r="R226" s="123"/>
      <c r="S226" s="123"/>
    </row>
    <row r="227" spans="4:19" ht="12.75" customHeight="1">
      <c r="D227" s="75"/>
      <c r="E227" s="75"/>
      <c r="F227" s="75"/>
      <c r="G227" s="75"/>
      <c r="H227" s="75"/>
      <c r="I227" s="123"/>
      <c r="J227" s="123"/>
      <c r="M227" s="75"/>
      <c r="N227" s="75"/>
      <c r="O227" s="75"/>
      <c r="P227" s="75"/>
      <c r="Q227" s="75"/>
      <c r="R227" s="123"/>
      <c r="S227" s="123"/>
    </row>
    <row r="228" spans="4:19" ht="12.75" customHeight="1">
      <c r="D228" s="75"/>
      <c r="E228" s="75"/>
      <c r="F228" s="75"/>
      <c r="G228" s="75"/>
      <c r="H228" s="75"/>
      <c r="I228" s="123"/>
      <c r="J228" s="123"/>
      <c r="M228" s="75"/>
      <c r="N228" s="75"/>
      <c r="O228" s="75"/>
      <c r="P228" s="75"/>
      <c r="Q228" s="75"/>
      <c r="R228" s="123"/>
      <c r="S228" s="123"/>
    </row>
    <row r="229" spans="4:19" ht="12.75" customHeight="1">
      <c r="D229" s="75"/>
      <c r="E229" s="75"/>
      <c r="F229" s="75"/>
      <c r="G229" s="75"/>
      <c r="H229" s="75"/>
      <c r="I229" s="123"/>
      <c r="J229" s="123"/>
      <c r="M229" s="75"/>
      <c r="N229" s="75"/>
      <c r="O229" s="75"/>
      <c r="P229" s="75"/>
      <c r="Q229" s="75"/>
      <c r="R229" s="123"/>
      <c r="S229" s="123"/>
    </row>
    <row r="230" spans="4:19" ht="12.75" customHeight="1">
      <c r="D230" s="75"/>
      <c r="E230" s="75"/>
      <c r="F230" s="75"/>
      <c r="G230" s="75"/>
      <c r="H230" s="75"/>
      <c r="I230" s="123"/>
      <c r="J230" s="123"/>
      <c r="M230" s="75"/>
      <c r="N230" s="75"/>
      <c r="O230" s="75"/>
      <c r="P230" s="75"/>
      <c r="Q230" s="75"/>
      <c r="R230" s="123"/>
      <c r="S230" s="123"/>
    </row>
    <row r="231" spans="4:19" ht="12.75" customHeight="1">
      <c r="D231" s="75"/>
      <c r="E231" s="75"/>
      <c r="F231" s="75"/>
      <c r="G231" s="75"/>
      <c r="H231" s="75"/>
      <c r="I231" s="123"/>
      <c r="J231" s="123"/>
      <c r="M231" s="75"/>
      <c r="N231" s="75"/>
      <c r="O231" s="75"/>
      <c r="P231" s="75"/>
      <c r="Q231" s="75"/>
      <c r="R231" s="123"/>
      <c r="S231" s="123"/>
    </row>
    <row r="232" spans="4:19" ht="12.75" customHeight="1">
      <c r="D232" s="75"/>
      <c r="E232" s="75"/>
      <c r="F232" s="75"/>
      <c r="G232" s="75"/>
      <c r="H232" s="75"/>
      <c r="I232" s="123"/>
      <c r="J232" s="123"/>
      <c r="M232" s="75"/>
      <c r="N232" s="75"/>
      <c r="O232" s="75"/>
      <c r="P232" s="75"/>
      <c r="Q232" s="75"/>
      <c r="R232" s="123"/>
      <c r="S232" s="123"/>
    </row>
    <row r="233" spans="4:19" ht="12.75" customHeight="1">
      <c r="D233" s="75"/>
      <c r="E233" s="75"/>
      <c r="F233" s="75"/>
      <c r="G233" s="75"/>
      <c r="H233" s="75"/>
      <c r="I233" s="123"/>
      <c r="J233" s="123"/>
      <c r="M233" s="75"/>
      <c r="N233" s="75"/>
      <c r="O233" s="75"/>
      <c r="P233" s="75"/>
      <c r="Q233" s="75"/>
      <c r="R233" s="123"/>
      <c r="S233" s="123"/>
    </row>
    <row r="234" spans="4:19" ht="12.75" customHeight="1">
      <c r="D234" s="75"/>
      <c r="E234" s="75"/>
      <c r="F234" s="75"/>
      <c r="G234" s="75"/>
      <c r="H234" s="75"/>
      <c r="I234" s="123"/>
      <c r="J234" s="123"/>
      <c r="M234" s="75"/>
      <c r="N234" s="75"/>
      <c r="O234" s="75"/>
      <c r="P234" s="75"/>
      <c r="Q234" s="75"/>
      <c r="R234" s="123"/>
      <c r="S234" s="123"/>
    </row>
    <row r="235" spans="4:19" ht="12.75" customHeight="1">
      <c r="D235" s="75"/>
      <c r="E235" s="75"/>
      <c r="F235" s="75"/>
      <c r="G235" s="75"/>
      <c r="H235" s="75"/>
      <c r="I235" s="123"/>
      <c r="J235" s="123"/>
      <c r="M235" s="75"/>
      <c r="N235" s="75"/>
      <c r="O235" s="75"/>
      <c r="P235" s="75"/>
      <c r="Q235" s="75"/>
      <c r="R235" s="123"/>
      <c r="S235" s="123"/>
    </row>
    <row r="236" spans="4:19" ht="12.75" customHeight="1">
      <c r="D236" s="75"/>
      <c r="E236" s="75"/>
      <c r="F236" s="75"/>
      <c r="G236" s="75"/>
      <c r="H236" s="75"/>
      <c r="I236" s="123"/>
      <c r="J236" s="123"/>
      <c r="M236" s="75"/>
      <c r="N236" s="75"/>
      <c r="O236" s="75"/>
      <c r="P236" s="75"/>
      <c r="Q236" s="75"/>
      <c r="R236" s="123"/>
      <c r="S236" s="123"/>
    </row>
    <row r="237" spans="4:19" ht="12.75" customHeight="1">
      <c r="D237" s="75"/>
      <c r="E237" s="75"/>
      <c r="F237" s="75"/>
      <c r="G237" s="75"/>
      <c r="H237" s="75"/>
      <c r="I237" s="123"/>
      <c r="J237" s="123"/>
      <c r="M237" s="75"/>
      <c r="N237" s="75"/>
      <c r="O237" s="75"/>
      <c r="P237" s="75"/>
      <c r="Q237" s="75"/>
      <c r="R237" s="123"/>
      <c r="S237" s="123"/>
    </row>
    <row r="238" spans="4:19" ht="12.75" customHeight="1">
      <c r="D238" s="75"/>
      <c r="E238" s="75"/>
      <c r="F238" s="75"/>
      <c r="G238" s="75"/>
      <c r="H238" s="75"/>
      <c r="I238" s="123"/>
      <c r="J238" s="123"/>
      <c r="M238" s="75"/>
      <c r="N238" s="75"/>
      <c r="O238" s="75"/>
      <c r="P238" s="75"/>
      <c r="Q238" s="75"/>
      <c r="R238" s="123"/>
      <c r="S238" s="123"/>
    </row>
    <row r="239" spans="4:19" ht="12.75" customHeight="1">
      <c r="D239" s="75"/>
      <c r="E239" s="75"/>
      <c r="F239" s="75"/>
      <c r="G239" s="75"/>
      <c r="H239" s="75"/>
      <c r="I239" s="123"/>
      <c r="J239" s="123"/>
      <c r="M239" s="75"/>
      <c r="N239" s="75"/>
      <c r="O239" s="75"/>
      <c r="P239" s="75"/>
      <c r="Q239" s="75"/>
      <c r="R239" s="123"/>
      <c r="S239" s="123"/>
    </row>
    <row r="240" spans="4:19" ht="12.75" customHeight="1">
      <c r="D240" s="75"/>
      <c r="E240" s="75"/>
      <c r="F240" s="75"/>
      <c r="G240" s="75"/>
      <c r="H240" s="75"/>
      <c r="I240" s="123"/>
      <c r="J240" s="123"/>
      <c r="M240" s="75"/>
      <c r="N240" s="75"/>
      <c r="O240" s="75"/>
      <c r="P240" s="75"/>
      <c r="Q240" s="75"/>
      <c r="R240" s="123"/>
      <c r="S240" s="123"/>
    </row>
    <row r="241" spans="4:19" ht="12.75" customHeight="1">
      <c r="D241" s="75"/>
      <c r="E241" s="75"/>
      <c r="F241" s="75"/>
      <c r="G241" s="75"/>
      <c r="H241" s="75"/>
      <c r="I241" s="123"/>
      <c r="J241" s="123"/>
      <c r="M241" s="75"/>
      <c r="N241" s="75"/>
      <c r="O241" s="75"/>
      <c r="P241" s="75"/>
      <c r="Q241" s="75"/>
      <c r="R241" s="123"/>
      <c r="S241" s="123"/>
    </row>
    <row r="242" spans="4:19" ht="12.75" customHeight="1">
      <c r="D242" s="75"/>
      <c r="E242" s="75"/>
      <c r="F242" s="75"/>
      <c r="G242" s="75"/>
      <c r="H242" s="75"/>
      <c r="I242" s="123"/>
      <c r="J242" s="123"/>
      <c r="M242" s="75"/>
      <c r="N242" s="75"/>
      <c r="O242" s="75"/>
      <c r="P242" s="75"/>
      <c r="Q242" s="75"/>
      <c r="R242" s="123"/>
      <c r="S242" s="123"/>
    </row>
    <row r="243" spans="4:19" ht="12.75" customHeight="1">
      <c r="D243" s="75"/>
      <c r="E243" s="75"/>
      <c r="F243" s="75"/>
      <c r="G243" s="75"/>
      <c r="H243" s="75"/>
      <c r="I243" s="123"/>
      <c r="J243" s="123"/>
      <c r="M243" s="75"/>
      <c r="N243" s="75"/>
      <c r="O243" s="75"/>
      <c r="P243" s="75"/>
      <c r="Q243" s="75"/>
      <c r="R243" s="123"/>
      <c r="S243" s="123"/>
    </row>
    <row r="244" spans="4:19" ht="12.75" customHeight="1">
      <c r="D244" s="75"/>
      <c r="E244" s="75"/>
      <c r="F244" s="75"/>
      <c r="G244" s="75"/>
      <c r="H244" s="75"/>
      <c r="I244" s="123"/>
      <c r="J244" s="123"/>
      <c r="M244" s="75"/>
      <c r="N244" s="75"/>
      <c r="O244" s="75"/>
      <c r="P244" s="75"/>
      <c r="Q244" s="75"/>
      <c r="R244" s="123"/>
      <c r="S244" s="123"/>
    </row>
    <row r="245" spans="4:19" ht="12.75" customHeight="1">
      <c r="D245" s="75"/>
      <c r="E245" s="75"/>
      <c r="F245" s="75"/>
      <c r="G245" s="75"/>
      <c r="H245" s="75"/>
      <c r="I245" s="123"/>
      <c r="J245" s="123"/>
      <c r="M245" s="75"/>
      <c r="N245" s="75"/>
      <c r="O245" s="75"/>
      <c r="P245" s="75"/>
      <c r="Q245" s="75"/>
      <c r="R245" s="123"/>
      <c r="S245" s="123"/>
    </row>
    <row r="246" spans="4:19" ht="12.75" customHeight="1">
      <c r="D246" s="75"/>
      <c r="E246" s="75"/>
      <c r="F246" s="75"/>
      <c r="G246" s="75"/>
      <c r="H246" s="75"/>
      <c r="I246" s="123"/>
      <c r="J246" s="123"/>
      <c r="M246" s="75"/>
      <c r="N246" s="75"/>
      <c r="O246" s="75"/>
      <c r="P246" s="75"/>
      <c r="Q246" s="75"/>
      <c r="R246" s="123"/>
      <c r="S246" s="123"/>
    </row>
    <row r="247" spans="4:19" ht="12.75" customHeight="1">
      <c r="D247" s="75"/>
      <c r="E247" s="75"/>
      <c r="F247" s="75"/>
      <c r="G247" s="75"/>
      <c r="H247" s="75"/>
      <c r="I247" s="123"/>
      <c r="J247" s="123"/>
      <c r="M247" s="75"/>
      <c r="N247" s="75"/>
      <c r="O247" s="75"/>
      <c r="P247" s="75"/>
      <c r="Q247" s="75"/>
      <c r="R247" s="123"/>
      <c r="S247" s="123"/>
    </row>
    <row r="248" spans="4:19" ht="12.75" customHeight="1">
      <c r="D248" s="75"/>
      <c r="E248" s="75"/>
      <c r="F248" s="75"/>
      <c r="G248" s="75"/>
      <c r="H248" s="75"/>
      <c r="I248" s="123"/>
      <c r="J248" s="123"/>
      <c r="M248" s="75"/>
      <c r="N248" s="75"/>
      <c r="O248" s="75"/>
      <c r="P248" s="75"/>
      <c r="Q248" s="75"/>
      <c r="R248" s="123"/>
      <c r="S248" s="123"/>
    </row>
    <row r="249" spans="4:19" ht="12.75" customHeight="1">
      <c r="D249" s="75"/>
      <c r="E249" s="75"/>
      <c r="F249" s="75"/>
      <c r="G249" s="75"/>
      <c r="H249" s="75"/>
      <c r="I249" s="123"/>
      <c r="J249" s="123"/>
      <c r="M249" s="75"/>
      <c r="N249" s="75"/>
      <c r="O249" s="75"/>
      <c r="P249" s="75"/>
      <c r="Q249" s="75"/>
      <c r="R249" s="123"/>
      <c r="S249" s="123"/>
    </row>
    <row r="250" spans="4:19" ht="12.75" customHeight="1">
      <c r="D250" s="75"/>
      <c r="E250" s="75"/>
      <c r="F250" s="75"/>
      <c r="G250" s="75"/>
      <c r="H250" s="75"/>
      <c r="I250" s="123"/>
      <c r="J250" s="123"/>
      <c r="M250" s="75"/>
      <c r="N250" s="75"/>
      <c r="O250" s="75"/>
      <c r="P250" s="75"/>
      <c r="Q250" s="75"/>
      <c r="R250" s="123"/>
      <c r="S250" s="123"/>
    </row>
    <row r="251" spans="4:19" ht="12.75" customHeight="1">
      <c r="D251" s="75"/>
      <c r="E251" s="75"/>
      <c r="F251" s="75"/>
      <c r="G251" s="75"/>
      <c r="H251" s="75"/>
      <c r="I251" s="123"/>
      <c r="J251" s="123"/>
      <c r="M251" s="75"/>
      <c r="N251" s="75"/>
      <c r="O251" s="75"/>
      <c r="P251" s="75"/>
      <c r="Q251" s="75"/>
      <c r="R251" s="123"/>
      <c r="S251" s="123"/>
    </row>
    <row r="252" spans="4:19" ht="12.75" customHeight="1">
      <c r="D252" s="75"/>
      <c r="E252" s="75"/>
      <c r="F252" s="75"/>
      <c r="G252" s="75"/>
      <c r="H252" s="75"/>
      <c r="I252" s="123"/>
      <c r="J252" s="123"/>
      <c r="M252" s="75"/>
      <c r="N252" s="75"/>
      <c r="O252" s="75"/>
      <c r="P252" s="75"/>
      <c r="Q252" s="75"/>
      <c r="R252" s="123"/>
      <c r="S252" s="123"/>
    </row>
    <row r="253" spans="4:19" ht="12.75" customHeight="1">
      <c r="D253" s="75"/>
      <c r="E253" s="75"/>
      <c r="F253" s="75"/>
      <c r="G253" s="75"/>
      <c r="H253" s="75"/>
      <c r="I253" s="123"/>
      <c r="J253" s="123"/>
      <c r="M253" s="75"/>
      <c r="N253" s="75"/>
      <c r="O253" s="75"/>
      <c r="P253" s="75"/>
      <c r="Q253" s="75"/>
      <c r="R253" s="123"/>
      <c r="S253" s="123"/>
    </row>
    <row r="254" spans="4:19" ht="12.75" customHeight="1">
      <c r="D254" s="75"/>
      <c r="E254" s="75"/>
      <c r="F254" s="75"/>
      <c r="G254" s="75"/>
      <c r="H254" s="75"/>
      <c r="I254" s="123"/>
      <c r="J254" s="123"/>
      <c r="M254" s="75"/>
      <c r="N254" s="75"/>
      <c r="O254" s="75"/>
      <c r="P254" s="75"/>
      <c r="Q254" s="75"/>
      <c r="R254" s="123"/>
      <c r="S254" s="123"/>
    </row>
    <row r="255" spans="4:19" ht="12.75" customHeight="1">
      <c r="D255" s="75"/>
      <c r="E255" s="75"/>
      <c r="F255" s="75"/>
      <c r="G255" s="75"/>
      <c r="H255" s="75"/>
      <c r="I255" s="123"/>
      <c r="J255" s="123"/>
      <c r="M255" s="75"/>
      <c r="N255" s="75"/>
      <c r="O255" s="75"/>
      <c r="P255" s="75"/>
      <c r="Q255" s="75"/>
      <c r="R255" s="123"/>
      <c r="S255" s="123"/>
    </row>
    <row r="256" spans="4:19" ht="12.75" customHeight="1">
      <c r="D256" s="75"/>
      <c r="E256" s="75"/>
      <c r="F256" s="75"/>
      <c r="G256" s="75"/>
      <c r="H256" s="75"/>
      <c r="I256" s="123"/>
      <c r="J256" s="123"/>
      <c r="M256" s="75"/>
      <c r="N256" s="75"/>
      <c r="O256" s="75"/>
      <c r="P256" s="75"/>
      <c r="Q256" s="75"/>
      <c r="R256" s="123"/>
      <c r="S256" s="123"/>
    </row>
    <row r="257" spans="4:19" ht="12.75" customHeight="1">
      <c r="D257" s="75"/>
      <c r="E257" s="75"/>
      <c r="F257" s="75"/>
      <c r="G257" s="75"/>
      <c r="H257" s="75"/>
      <c r="I257" s="123"/>
      <c r="J257" s="123"/>
      <c r="M257" s="75"/>
      <c r="N257" s="75"/>
      <c r="O257" s="75"/>
      <c r="P257" s="75"/>
      <c r="Q257" s="75"/>
      <c r="R257" s="123"/>
      <c r="S257" s="123"/>
    </row>
    <row r="258" spans="4:19" ht="12.75" customHeight="1">
      <c r="D258" s="75"/>
      <c r="E258" s="75"/>
      <c r="F258" s="75"/>
      <c r="G258" s="75"/>
      <c r="H258" s="75"/>
      <c r="I258" s="123"/>
      <c r="J258" s="123"/>
      <c r="M258" s="75"/>
      <c r="N258" s="75"/>
      <c r="O258" s="75"/>
      <c r="P258" s="75"/>
      <c r="Q258" s="75"/>
      <c r="R258" s="123"/>
      <c r="S258" s="123"/>
    </row>
    <row r="259" spans="4:19" ht="12.75" customHeight="1">
      <c r="D259" s="75"/>
      <c r="E259" s="75"/>
      <c r="F259" s="75"/>
      <c r="G259" s="75"/>
      <c r="H259" s="75"/>
      <c r="I259" s="123"/>
      <c r="J259" s="123"/>
      <c r="M259" s="75"/>
      <c r="N259" s="75"/>
      <c r="O259" s="75"/>
      <c r="P259" s="75"/>
      <c r="Q259" s="75"/>
      <c r="R259" s="123"/>
      <c r="S259" s="123"/>
    </row>
    <row r="260" spans="4:19" ht="12.75" customHeight="1">
      <c r="D260" s="75"/>
      <c r="E260" s="75"/>
      <c r="F260" s="75"/>
      <c r="G260" s="75"/>
      <c r="H260" s="75"/>
      <c r="I260" s="123"/>
      <c r="J260" s="123"/>
      <c r="M260" s="75"/>
      <c r="N260" s="75"/>
      <c r="O260" s="75"/>
      <c r="P260" s="75"/>
      <c r="Q260" s="75"/>
      <c r="R260" s="123"/>
      <c r="S260" s="123"/>
    </row>
    <row r="261" spans="4:19" ht="12.75" customHeight="1">
      <c r="D261" s="75"/>
      <c r="E261" s="75"/>
      <c r="F261" s="75"/>
      <c r="G261" s="75"/>
      <c r="H261" s="75"/>
      <c r="I261" s="123"/>
      <c r="J261" s="123"/>
      <c r="M261" s="75"/>
      <c r="N261" s="75"/>
      <c r="O261" s="75"/>
      <c r="P261" s="75"/>
      <c r="Q261" s="75"/>
      <c r="R261" s="123"/>
      <c r="S261" s="123"/>
    </row>
    <row r="262" spans="4:19" ht="12.75" customHeight="1">
      <c r="D262" s="75"/>
      <c r="E262" s="75"/>
      <c r="F262" s="75"/>
      <c r="G262" s="75"/>
      <c r="H262" s="75"/>
      <c r="I262" s="123"/>
      <c r="J262" s="123"/>
      <c r="M262" s="75"/>
      <c r="N262" s="75"/>
      <c r="O262" s="75"/>
      <c r="P262" s="75"/>
      <c r="Q262" s="75"/>
      <c r="R262" s="123"/>
      <c r="S262" s="123"/>
    </row>
    <row r="263" spans="4:19" ht="12.75" customHeight="1">
      <c r="D263" s="75"/>
      <c r="E263" s="75"/>
      <c r="F263" s="75"/>
      <c r="G263" s="75"/>
      <c r="H263" s="75"/>
      <c r="I263" s="123"/>
      <c r="J263" s="123"/>
      <c r="M263" s="75"/>
      <c r="N263" s="75"/>
      <c r="O263" s="75"/>
      <c r="P263" s="75"/>
      <c r="Q263" s="75"/>
      <c r="R263" s="123"/>
      <c r="S263" s="123"/>
    </row>
    <row r="264" spans="4:19" ht="12.75" customHeight="1">
      <c r="D264" s="75"/>
      <c r="E264" s="75"/>
      <c r="F264" s="75"/>
      <c r="G264" s="75"/>
      <c r="H264" s="75"/>
      <c r="I264" s="123"/>
      <c r="J264" s="123"/>
      <c r="M264" s="75"/>
      <c r="N264" s="75"/>
      <c r="O264" s="75"/>
      <c r="P264" s="75"/>
      <c r="Q264" s="75"/>
      <c r="R264" s="123"/>
      <c r="S264" s="123"/>
    </row>
    <row r="265" spans="4:19" ht="12.75" customHeight="1">
      <c r="D265" s="75"/>
      <c r="E265" s="75"/>
      <c r="F265" s="75"/>
      <c r="G265" s="75"/>
      <c r="H265" s="75"/>
      <c r="I265" s="123"/>
      <c r="J265" s="123"/>
      <c r="M265" s="75"/>
      <c r="N265" s="75"/>
      <c r="O265" s="75"/>
      <c r="P265" s="75"/>
      <c r="Q265" s="75"/>
      <c r="R265" s="123"/>
      <c r="S265" s="123"/>
    </row>
    <row r="266" spans="4:19" ht="12.75" customHeight="1">
      <c r="D266" s="75"/>
      <c r="E266" s="75"/>
      <c r="F266" s="75"/>
      <c r="G266" s="75"/>
      <c r="H266" s="75"/>
      <c r="I266" s="123"/>
      <c r="J266" s="123"/>
      <c r="M266" s="75"/>
      <c r="N266" s="75"/>
      <c r="O266" s="75"/>
      <c r="P266" s="75"/>
      <c r="Q266" s="75"/>
      <c r="R266" s="123"/>
      <c r="S266" s="123"/>
    </row>
    <row r="267" spans="4:19" ht="12.75" customHeight="1">
      <c r="D267" s="75"/>
      <c r="E267" s="75"/>
      <c r="F267" s="75"/>
      <c r="G267" s="75"/>
      <c r="H267" s="75"/>
      <c r="I267" s="123"/>
      <c r="J267" s="123"/>
      <c r="M267" s="75"/>
      <c r="N267" s="75"/>
      <c r="O267" s="75"/>
      <c r="P267" s="75"/>
      <c r="Q267" s="75"/>
      <c r="R267" s="123"/>
      <c r="S267" s="123"/>
    </row>
    <row r="268" spans="4:19" ht="12.75" customHeight="1">
      <c r="D268" s="75"/>
      <c r="E268" s="75"/>
      <c r="F268" s="75"/>
      <c r="G268" s="75"/>
      <c r="H268" s="75"/>
      <c r="I268" s="123"/>
      <c r="J268" s="123"/>
      <c r="M268" s="75"/>
      <c r="N268" s="75"/>
      <c r="O268" s="75"/>
      <c r="P268" s="75"/>
      <c r="Q268" s="75"/>
      <c r="R268" s="123"/>
      <c r="S268" s="123"/>
    </row>
    <row r="269" spans="4:19" ht="12.75" customHeight="1">
      <c r="D269" s="75"/>
      <c r="E269" s="75"/>
      <c r="F269" s="75"/>
      <c r="G269" s="75"/>
      <c r="H269" s="75"/>
      <c r="I269" s="123"/>
      <c r="J269" s="123"/>
      <c r="M269" s="75"/>
      <c r="N269" s="75"/>
      <c r="O269" s="75"/>
      <c r="P269" s="75"/>
      <c r="Q269" s="75"/>
      <c r="R269" s="123"/>
      <c r="S269" s="123"/>
    </row>
    <row r="270" spans="4:19" ht="12.75" customHeight="1">
      <c r="D270" s="75"/>
      <c r="E270" s="75"/>
      <c r="F270" s="75"/>
      <c r="G270" s="75"/>
      <c r="H270" s="75"/>
      <c r="I270" s="123"/>
      <c r="J270" s="123"/>
      <c r="M270" s="75"/>
      <c r="N270" s="75"/>
      <c r="O270" s="75"/>
      <c r="P270" s="75"/>
      <c r="Q270" s="75"/>
      <c r="R270" s="123"/>
      <c r="S270" s="123"/>
    </row>
    <row r="271" spans="4:19" ht="12.75" customHeight="1">
      <c r="D271" s="75"/>
      <c r="E271" s="75"/>
      <c r="F271" s="75"/>
      <c r="G271" s="75"/>
      <c r="H271" s="75"/>
      <c r="I271" s="123"/>
      <c r="J271" s="123"/>
      <c r="M271" s="75"/>
      <c r="N271" s="75"/>
      <c r="O271" s="75"/>
      <c r="P271" s="75"/>
      <c r="Q271" s="75"/>
      <c r="R271" s="123"/>
      <c r="S271" s="123"/>
    </row>
    <row r="272" spans="4:19" ht="12.75" customHeight="1">
      <c r="D272" s="75"/>
      <c r="E272" s="75"/>
      <c r="F272" s="75"/>
      <c r="G272" s="75"/>
      <c r="H272" s="75"/>
      <c r="I272" s="123"/>
      <c r="J272" s="123"/>
      <c r="M272" s="75"/>
      <c r="N272" s="75"/>
      <c r="O272" s="75"/>
      <c r="P272" s="75"/>
      <c r="Q272" s="75"/>
      <c r="R272" s="123"/>
      <c r="S272" s="123"/>
    </row>
    <row r="273" spans="4:19" ht="12.75" customHeight="1">
      <c r="D273" s="75"/>
      <c r="E273" s="75"/>
      <c r="F273" s="75"/>
      <c r="G273" s="75"/>
      <c r="H273" s="75"/>
      <c r="I273" s="123"/>
      <c r="J273" s="123"/>
      <c r="M273" s="75"/>
      <c r="N273" s="75"/>
      <c r="O273" s="75"/>
      <c r="P273" s="75"/>
      <c r="Q273" s="75"/>
      <c r="R273" s="123"/>
      <c r="S273" s="123"/>
    </row>
    <row r="274" spans="4:19" ht="12.75" customHeight="1">
      <c r="D274" s="75"/>
      <c r="E274" s="75"/>
      <c r="F274" s="75"/>
      <c r="G274" s="75"/>
      <c r="H274" s="75"/>
      <c r="I274" s="123"/>
      <c r="J274" s="123"/>
      <c r="M274" s="75"/>
      <c r="N274" s="75"/>
      <c r="O274" s="75"/>
      <c r="P274" s="75"/>
      <c r="Q274" s="75"/>
      <c r="R274" s="123"/>
      <c r="S274" s="123"/>
    </row>
    <row r="275" spans="4:19" ht="12.75" customHeight="1">
      <c r="D275" s="75"/>
      <c r="E275" s="75"/>
      <c r="F275" s="75"/>
      <c r="G275" s="75"/>
      <c r="H275" s="75"/>
      <c r="I275" s="123"/>
      <c r="J275" s="123"/>
      <c r="M275" s="75"/>
      <c r="N275" s="75"/>
      <c r="O275" s="75"/>
      <c r="P275" s="75"/>
      <c r="Q275" s="75"/>
      <c r="R275" s="123"/>
      <c r="S275" s="123"/>
    </row>
    <row r="276" spans="4:19" ht="12.75" customHeight="1">
      <c r="D276" s="75"/>
      <c r="E276" s="75"/>
      <c r="F276" s="75"/>
      <c r="G276" s="75"/>
      <c r="H276" s="75"/>
      <c r="I276" s="123"/>
      <c r="J276" s="123"/>
      <c r="M276" s="75"/>
      <c r="N276" s="75"/>
      <c r="O276" s="75"/>
      <c r="P276" s="75"/>
      <c r="Q276" s="75"/>
      <c r="R276" s="123"/>
      <c r="S276" s="123"/>
    </row>
    <row r="277" spans="4:19" ht="12.75" customHeight="1">
      <c r="D277" s="75"/>
      <c r="E277" s="75"/>
      <c r="F277" s="75"/>
      <c r="G277" s="75"/>
      <c r="H277" s="75"/>
      <c r="I277" s="123"/>
      <c r="J277" s="123"/>
      <c r="M277" s="75"/>
      <c r="N277" s="75"/>
      <c r="O277" s="75"/>
      <c r="P277" s="75"/>
      <c r="Q277" s="75"/>
      <c r="R277" s="123"/>
      <c r="S277" s="123"/>
    </row>
    <row r="278" spans="4:19" ht="12.75" customHeight="1">
      <c r="D278" s="75"/>
      <c r="E278" s="75"/>
      <c r="F278" s="75"/>
      <c r="G278" s="75"/>
      <c r="H278" s="75"/>
      <c r="I278" s="123"/>
      <c r="J278" s="123"/>
      <c r="M278" s="75"/>
      <c r="N278" s="75"/>
      <c r="O278" s="75"/>
      <c r="P278" s="75"/>
      <c r="Q278" s="75"/>
      <c r="R278" s="123"/>
      <c r="S278" s="123"/>
    </row>
    <row r="279" spans="4:19" ht="12.75" customHeight="1">
      <c r="D279" s="75"/>
      <c r="E279" s="75"/>
      <c r="F279" s="75"/>
      <c r="G279" s="75"/>
      <c r="H279" s="75"/>
      <c r="I279" s="123"/>
      <c r="J279" s="123"/>
      <c r="M279" s="75"/>
      <c r="N279" s="75"/>
      <c r="O279" s="75"/>
      <c r="P279" s="75"/>
      <c r="Q279" s="75"/>
      <c r="R279" s="123"/>
      <c r="S279" s="123"/>
    </row>
    <row r="280" spans="4:19" ht="12.75" customHeight="1">
      <c r="D280" s="75"/>
      <c r="E280" s="75"/>
      <c r="F280" s="75"/>
      <c r="G280" s="75"/>
      <c r="H280" s="75"/>
      <c r="I280" s="123"/>
      <c r="J280" s="123"/>
      <c r="M280" s="75"/>
      <c r="N280" s="75"/>
      <c r="O280" s="75"/>
      <c r="P280" s="75"/>
      <c r="Q280" s="75"/>
      <c r="R280" s="123"/>
      <c r="S280" s="123"/>
    </row>
    <row r="281" spans="4:19" ht="12.75" customHeight="1">
      <c r="D281" s="75"/>
      <c r="E281" s="75"/>
      <c r="F281" s="75"/>
      <c r="G281" s="75"/>
      <c r="H281" s="75"/>
      <c r="I281" s="123"/>
      <c r="J281" s="123"/>
      <c r="M281" s="75"/>
      <c r="N281" s="75"/>
      <c r="O281" s="75"/>
      <c r="P281" s="75"/>
      <c r="Q281" s="75"/>
      <c r="R281" s="123"/>
      <c r="S281" s="123"/>
    </row>
    <row r="282" spans="4:19" ht="12.75" customHeight="1">
      <c r="D282" s="75"/>
      <c r="E282" s="75"/>
      <c r="F282" s="75"/>
      <c r="G282" s="75"/>
      <c r="H282" s="75"/>
      <c r="I282" s="123"/>
      <c r="J282" s="123"/>
      <c r="M282" s="75"/>
      <c r="N282" s="75"/>
      <c r="O282" s="75"/>
      <c r="P282" s="75"/>
      <c r="Q282" s="75"/>
      <c r="R282" s="123"/>
      <c r="S282" s="123"/>
    </row>
    <row r="283" spans="4:19" ht="12.75" customHeight="1">
      <c r="D283" s="75"/>
      <c r="E283" s="75"/>
      <c r="F283" s="75"/>
      <c r="G283" s="75"/>
      <c r="H283" s="75"/>
      <c r="I283" s="123"/>
      <c r="J283" s="123"/>
      <c r="M283" s="75"/>
      <c r="N283" s="75"/>
      <c r="O283" s="75"/>
      <c r="P283" s="75"/>
      <c r="Q283" s="75"/>
      <c r="R283" s="123"/>
      <c r="S283" s="123"/>
    </row>
    <row r="284" spans="4:19" ht="12.75" customHeight="1">
      <c r="D284" s="75"/>
      <c r="E284" s="75"/>
      <c r="F284" s="75"/>
      <c r="G284" s="75"/>
      <c r="H284" s="75"/>
      <c r="I284" s="123"/>
      <c r="J284" s="123"/>
      <c r="M284" s="75"/>
      <c r="N284" s="75"/>
      <c r="O284" s="75"/>
      <c r="P284" s="75"/>
      <c r="Q284" s="75"/>
      <c r="R284" s="123"/>
      <c r="S284" s="123"/>
    </row>
    <row r="285" spans="4:19" ht="12.75" customHeight="1">
      <c r="D285" s="75"/>
      <c r="E285" s="75"/>
      <c r="F285" s="75"/>
      <c r="G285" s="75"/>
      <c r="H285" s="75"/>
      <c r="I285" s="123"/>
      <c r="J285" s="123"/>
      <c r="M285" s="75"/>
      <c r="N285" s="75"/>
      <c r="O285" s="75"/>
      <c r="P285" s="75"/>
      <c r="Q285" s="75"/>
      <c r="R285" s="123"/>
      <c r="S285" s="123"/>
    </row>
    <row r="286" spans="4:19" ht="12.75" customHeight="1">
      <c r="D286" s="75"/>
      <c r="E286" s="75"/>
      <c r="F286" s="75"/>
      <c r="G286" s="75"/>
      <c r="H286" s="75"/>
      <c r="I286" s="123"/>
      <c r="J286" s="123"/>
      <c r="M286" s="75"/>
      <c r="N286" s="75"/>
      <c r="O286" s="75"/>
      <c r="P286" s="75"/>
      <c r="Q286" s="75"/>
      <c r="R286" s="123"/>
      <c r="S286" s="123"/>
    </row>
    <row r="287" spans="4:19" ht="12.75" customHeight="1">
      <c r="D287" s="75"/>
      <c r="E287" s="75"/>
      <c r="F287" s="75"/>
      <c r="G287" s="75"/>
      <c r="H287" s="75"/>
      <c r="I287" s="123"/>
      <c r="J287" s="123"/>
      <c r="M287" s="75"/>
      <c r="N287" s="75"/>
      <c r="O287" s="75"/>
      <c r="P287" s="75"/>
      <c r="Q287" s="75"/>
      <c r="R287" s="123"/>
      <c r="S287" s="123"/>
    </row>
    <row r="288" spans="4:19" ht="12.75" customHeight="1">
      <c r="D288" s="75"/>
      <c r="E288" s="75"/>
      <c r="F288" s="75"/>
      <c r="G288" s="75"/>
      <c r="H288" s="75"/>
      <c r="I288" s="123"/>
      <c r="J288" s="123"/>
      <c r="M288" s="75"/>
      <c r="N288" s="75"/>
      <c r="O288" s="75"/>
      <c r="P288" s="75"/>
      <c r="Q288" s="75"/>
      <c r="R288" s="123"/>
      <c r="S288" s="123"/>
    </row>
    <row r="289" spans="4:19" ht="12.75" customHeight="1">
      <c r="D289" s="75"/>
      <c r="E289" s="75"/>
      <c r="F289" s="75"/>
      <c r="G289" s="75"/>
      <c r="H289" s="75"/>
      <c r="I289" s="123"/>
      <c r="J289" s="123"/>
      <c r="M289" s="75"/>
      <c r="N289" s="75"/>
      <c r="O289" s="75"/>
      <c r="P289" s="75"/>
      <c r="Q289" s="75"/>
      <c r="R289" s="123"/>
      <c r="S289" s="123"/>
    </row>
    <row r="290" spans="4:19" ht="12.75" customHeight="1">
      <c r="D290" s="75"/>
      <c r="E290" s="75"/>
      <c r="F290" s="75"/>
      <c r="G290" s="75"/>
      <c r="H290" s="75"/>
      <c r="I290" s="123"/>
      <c r="J290" s="123"/>
      <c r="M290" s="75"/>
      <c r="N290" s="75"/>
      <c r="O290" s="75"/>
      <c r="P290" s="75"/>
      <c r="Q290" s="75"/>
      <c r="R290" s="123"/>
      <c r="S290" s="123"/>
    </row>
    <row r="291" spans="4:19" ht="12.75" customHeight="1">
      <c r="D291" s="75"/>
      <c r="E291" s="75"/>
      <c r="F291" s="75"/>
      <c r="G291" s="75"/>
      <c r="H291" s="75"/>
      <c r="I291" s="123"/>
      <c r="J291" s="123"/>
      <c r="M291" s="75"/>
      <c r="N291" s="75"/>
      <c r="O291" s="75"/>
      <c r="P291" s="75"/>
      <c r="Q291" s="75"/>
      <c r="R291" s="123"/>
      <c r="S291" s="123"/>
    </row>
    <row r="292" spans="4:19" ht="12.75" customHeight="1">
      <c r="D292" s="75"/>
      <c r="E292" s="75"/>
      <c r="F292" s="75"/>
      <c r="G292" s="75"/>
      <c r="H292" s="75"/>
      <c r="I292" s="123"/>
      <c r="J292" s="123"/>
      <c r="M292" s="75"/>
      <c r="N292" s="75"/>
      <c r="O292" s="75"/>
      <c r="P292" s="75"/>
      <c r="Q292" s="75"/>
      <c r="R292" s="123"/>
      <c r="S292" s="123"/>
    </row>
    <row r="293" spans="4:19" ht="12.75" customHeight="1">
      <c r="D293" s="75"/>
      <c r="E293" s="75"/>
      <c r="F293" s="75"/>
      <c r="G293" s="75"/>
      <c r="H293" s="75"/>
      <c r="I293" s="123"/>
      <c r="J293" s="123"/>
      <c r="M293" s="75"/>
      <c r="N293" s="75"/>
      <c r="O293" s="75"/>
      <c r="P293" s="75"/>
      <c r="Q293" s="75"/>
      <c r="R293" s="123"/>
      <c r="S293" s="123"/>
    </row>
    <row r="294" spans="4:19" ht="12.75" customHeight="1">
      <c r="D294" s="75"/>
      <c r="E294" s="75"/>
      <c r="F294" s="75"/>
      <c r="G294" s="75"/>
      <c r="H294" s="75"/>
      <c r="I294" s="123"/>
      <c r="J294" s="123"/>
      <c r="M294" s="75"/>
      <c r="N294" s="75"/>
      <c r="O294" s="75"/>
      <c r="P294" s="75"/>
      <c r="Q294" s="75"/>
      <c r="R294" s="123"/>
      <c r="S294" s="123"/>
    </row>
    <row r="295" spans="4:19" ht="12.75" customHeight="1">
      <c r="D295" s="75"/>
      <c r="E295" s="75"/>
      <c r="F295" s="75"/>
      <c r="G295" s="75"/>
      <c r="H295" s="75"/>
      <c r="I295" s="123"/>
      <c r="J295" s="123"/>
      <c r="M295" s="75"/>
      <c r="N295" s="75"/>
      <c r="O295" s="75"/>
      <c r="P295" s="75"/>
      <c r="Q295" s="75"/>
      <c r="R295" s="123"/>
      <c r="S295" s="123"/>
    </row>
    <row r="296" spans="4:19" ht="12.75" customHeight="1">
      <c r="D296" s="75"/>
      <c r="E296" s="75"/>
      <c r="F296" s="75"/>
      <c r="G296" s="75"/>
      <c r="H296" s="75"/>
      <c r="I296" s="123"/>
      <c r="J296" s="123"/>
      <c r="M296" s="75"/>
      <c r="N296" s="75"/>
      <c r="O296" s="75"/>
      <c r="P296" s="75"/>
      <c r="Q296" s="75"/>
      <c r="R296" s="123"/>
      <c r="S296" s="123"/>
    </row>
    <row r="297" spans="4:19" ht="12.75" customHeight="1">
      <c r="D297" s="75"/>
      <c r="E297" s="75"/>
      <c r="F297" s="75"/>
      <c r="G297" s="75"/>
      <c r="H297" s="75"/>
      <c r="I297" s="123"/>
      <c r="J297" s="123"/>
      <c r="M297" s="75"/>
      <c r="N297" s="75"/>
      <c r="O297" s="75"/>
      <c r="P297" s="75"/>
      <c r="Q297" s="75"/>
      <c r="R297" s="123"/>
      <c r="S297" s="123"/>
    </row>
    <row r="298" spans="4:19" ht="12.75" customHeight="1">
      <c r="D298" s="75"/>
      <c r="E298" s="75"/>
      <c r="F298" s="75"/>
      <c r="G298" s="75"/>
      <c r="H298" s="75"/>
      <c r="I298" s="123"/>
      <c r="J298" s="123"/>
      <c r="M298" s="75"/>
      <c r="N298" s="75"/>
      <c r="O298" s="75"/>
      <c r="P298" s="75"/>
      <c r="Q298" s="75"/>
      <c r="R298" s="123"/>
      <c r="S298" s="123"/>
    </row>
    <row r="299" spans="4:19" ht="12.75" customHeight="1">
      <c r="D299" s="75"/>
      <c r="E299" s="75"/>
      <c r="F299" s="75"/>
      <c r="G299" s="75"/>
      <c r="H299" s="75"/>
      <c r="I299" s="123"/>
      <c r="J299" s="123"/>
      <c r="M299" s="75"/>
      <c r="N299" s="75"/>
      <c r="O299" s="75"/>
      <c r="P299" s="75"/>
      <c r="Q299" s="75"/>
      <c r="R299" s="123"/>
      <c r="S299" s="123"/>
    </row>
    <row r="300" spans="4:19" ht="12.75" customHeight="1">
      <c r="D300" s="75"/>
      <c r="E300" s="75"/>
      <c r="F300" s="75"/>
      <c r="G300" s="75"/>
      <c r="H300" s="75"/>
      <c r="I300" s="123"/>
      <c r="J300" s="123"/>
      <c r="M300" s="75"/>
      <c r="N300" s="75"/>
      <c r="O300" s="75"/>
      <c r="P300" s="75"/>
      <c r="Q300" s="75"/>
      <c r="R300" s="123"/>
      <c r="S300" s="123"/>
    </row>
    <row r="301" spans="4:19" ht="12.75" customHeight="1">
      <c r="D301" s="75"/>
      <c r="E301" s="75"/>
      <c r="F301" s="75"/>
      <c r="G301" s="75"/>
      <c r="H301" s="75"/>
      <c r="I301" s="123"/>
      <c r="J301" s="123"/>
      <c r="M301" s="75"/>
      <c r="N301" s="75"/>
      <c r="O301" s="75"/>
      <c r="P301" s="75"/>
      <c r="Q301" s="75"/>
      <c r="R301" s="123"/>
      <c r="S301" s="123"/>
    </row>
    <row r="302" spans="4:19" ht="12.75" customHeight="1">
      <c r="D302" s="75"/>
      <c r="E302" s="75"/>
      <c r="F302" s="75"/>
      <c r="G302" s="75"/>
      <c r="H302" s="75"/>
      <c r="I302" s="123"/>
      <c r="J302" s="123"/>
      <c r="M302" s="75"/>
      <c r="N302" s="75"/>
      <c r="O302" s="75"/>
      <c r="P302" s="75"/>
      <c r="Q302" s="75"/>
      <c r="R302" s="123"/>
      <c r="S302" s="123"/>
    </row>
    <row r="303" spans="4:19" ht="12.75" customHeight="1">
      <c r="D303" s="75"/>
      <c r="E303" s="75"/>
      <c r="F303" s="75"/>
      <c r="G303" s="75"/>
      <c r="H303" s="75"/>
      <c r="I303" s="123"/>
      <c r="J303" s="123"/>
      <c r="M303" s="75"/>
      <c r="N303" s="75"/>
      <c r="O303" s="75"/>
      <c r="P303" s="75"/>
      <c r="Q303" s="75"/>
      <c r="R303" s="123"/>
      <c r="S303" s="123"/>
    </row>
    <row r="304" spans="4:19" ht="12.75" customHeight="1">
      <c r="D304" s="75"/>
      <c r="E304" s="75"/>
      <c r="F304" s="75"/>
      <c r="G304" s="75"/>
      <c r="H304" s="75"/>
      <c r="I304" s="123"/>
      <c r="J304" s="123"/>
      <c r="M304" s="75"/>
      <c r="N304" s="75"/>
      <c r="O304" s="75"/>
      <c r="P304" s="75"/>
      <c r="Q304" s="75"/>
      <c r="R304" s="123"/>
      <c r="S304" s="123"/>
    </row>
    <row r="305" spans="4:19" ht="12.75" customHeight="1">
      <c r="D305" s="75"/>
      <c r="E305" s="75"/>
      <c r="F305" s="75"/>
      <c r="G305" s="75"/>
      <c r="H305" s="75"/>
      <c r="I305" s="123"/>
      <c r="J305" s="123"/>
      <c r="M305" s="75"/>
      <c r="N305" s="75"/>
      <c r="O305" s="75"/>
      <c r="P305" s="75"/>
      <c r="Q305" s="75"/>
      <c r="R305" s="123"/>
      <c r="S305" s="123"/>
    </row>
    <row r="306" spans="4:19" ht="12.75" customHeight="1">
      <c r="D306" s="75"/>
      <c r="E306" s="75"/>
      <c r="F306" s="75"/>
      <c r="G306" s="75"/>
      <c r="H306" s="75"/>
      <c r="I306" s="123"/>
      <c r="J306" s="123"/>
      <c r="M306" s="75"/>
      <c r="N306" s="75"/>
      <c r="O306" s="75"/>
      <c r="P306" s="75"/>
      <c r="Q306" s="75"/>
      <c r="R306" s="123"/>
      <c r="S306" s="123"/>
    </row>
    <row r="307" spans="4:19" ht="12.75" customHeight="1">
      <c r="D307" s="75"/>
      <c r="E307" s="75"/>
      <c r="F307" s="75"/>
      <c r="G307" s="75"/>
      <c r="H307" s="75"/>
      <c r="I307" s="123"/>
      <c r="J307" s="123"/>
      <c r="M307" s="75"/>
      <c r="N307" s="75"/>
      <c r="O307" s="75"/>
      <c r="P307" s="75"/>
      <c r="Q307" s="75"/>
      <c r="R307" s="123"/>
      <c r="S307" s="123"/>
    </row>
    <row r="308" spans="4:19" ht="12.75" customHeight="1">
      <c r="D308" s="75"/>
      <c r="E308" s="75"/>
      <c r="F308" s="75"/>
      <c r="G308" s="75"/>
      <c r="H308" s="75"/>
      <c r="I308" s="123"/>
      <c r="J308" s="123"/>
      <c r="M308" s="75"/>
      <c r="N308" s="75"/>
      <c r="O308" s="75"/>
      <c r="P308" s="75"/>
      <c r="Q308" s="75"/>
      <c r="R308" s="123"/>
      <c r="S308" s="123"/>
    </row>
    <row r="309" spans="4:19" ht="12.75" customHeight="1">
      <c r="D309" s="75"/>
      <c r="E309" s="75"/>
      <c r="F309" s="75"/>
      <c r="G309" s="75"/>
      <c r="H309" s="75"/>
      <c r="I309" s="123"/>
      <c r="J309" s="123"/>
      <c r="M309" s="75"/>
      <c r="N309" s="75"/>
      <c r="O309" s="75"/>
      <c r="P309" s="75"/>
      <c r="Q309" s="75"/>
      <c r="R309" s="123"/>
      <c r="S309" s="123"/>
    </row>
    <row r="310" spans="4:19" ht="12.75" customHeight="1">
      <c r="D310" s="75"/>
      <c r="E310" s="75"/>
      <c r="F310" s="75"/>
      <c r="G310" s="75"/>
      <c r="H310" s="75"/>
      <c r="I310" s="123"/>
      <c r="J310" s="123"/>
      <c r="M310" s="75"/>
      <c r="N310" s="75"/>
      <c r="O310" s="75"/>
      <c r="P310" s="75"/>
      <c r="Q310" s="75"/>
      <c r="R310" s="123"/>
      <c r="S310" s="123"/>
    </row>
    <row r="311" spans="4:19" ht="12.75" customHeight="1">
      <c r="D311" s="75"/>
      <c r="E311" s="75"/>
      <c r="F311" s="75"/>
      <c r="G311" s="75"/>
      <c r="H311" s="75"/>
      <c r="I311" s="123"/>
      <c r="J311" s="123"/>
      <c r="M311" s="75"/>
      <c r="N311" s="75"/>
      <c r="O311" s="75"/>
      <c r="P311" s="75"/>
      <c r="Q311" s="75"/>
      <c r="R311" s="123"/>
      <c r="S311" s="123"/>
    </row>
    <row r="312" spans="4:19" ht="12.75" customHeight="1">
      <c r="D312" s="75"/>
      <c r="E312" s="75"/>
      <c r="F312" s="75"/>
      <c r="G312" s="75"/>
      <c r="H312" s="75"/>
      <c r="I312" s="123"/>
      <c r="J312" s="123"/>
      <c r="M312" s="75"/>
      <c r="N312" s="75"/>
      <c r="O312" s="75"/>
      <c r="P312" s="75"/>
      <c r="Q312" s="75"/>
      <c r="R312" s="123"/>
      <c r="S312" s="123"/>
    </row>
    <row r="313" spans="4:19" ht="12.75" customHeight="1">
      <c r="D313" s="75"/>
      <c r="E313" s="75"/>
      <c r="F313" s="75"/>
      <c r="G313" s="75"/>
      <c r="H313" s="75"/>
      <c r="I313" s="123"/>
      <c r="J313" s="123"/>
      <c r="M313" s="75"/>
      <c r="N313" s="75"/>
      <c r="O313" s="75"/>
      <c r="P313" s="75"/>
      <c r="Q313" s="75"/>
      <c r="R313" s="123"/>
      <c r="S313" s="123"/>
    </row>
    <row r="314" spans="4:19" ht="12.75" customHeight="1">
      <c r="D314" s="75"/>
      <c r="E314" s="75"/>
      <c r="F314" s="75"/>
      <c r="G314" s="75"/>
      <c r="H314" s="75"/>
      <c r="I314" s="123"/>
      <c r="J314" s="123"/>
      <c r="M314" s="75"/>
      <c r="N314" s="75"/>
      <c r="O314" s="75"/>
      <c r="P314" s="75"/>
      <c r="Q314" s="75"/>
      <c r="R314" s="123"/>
      <c r="S314" s="123"/>
    </row>
    <row r="315" spans="4:19" ht="12.75" customHeight="1">
      <c r="D315" s="75"/>
      <c r="E315" s="75"/>
      <c r="F315" s="75"/>
      <c r="G315" s="75"/>
      <c r="H315" s="75"/>
      <c r="I315" s="123"/>
      <c r="J315" s="123"/>
      <c r="M315" s="75"/>
      <c r="N315" s="75"/>
      <c r="O315" s="75"/>
      <c r="P315" s="75"/>
      <c r="Q315" s="75"/>
      <c r="R315" s="123"/>
      <c r="S315" s="123"/>
    </row>
    <row r="316" spans="4:19" ht="12.75" customHeight="1">
      <c r="D316" s="75"/>
      <c r="E316" s="75"/>
      <c r="F316" s="75"/>
      <c r="G316" s="75"/>
      <c r="H316" s="75"/>
      <c r="I316" s="123"/>
      <c r="J316" s="123"/>
      <c r="M316" s="75"/>
      <c r="N316" s="75"/>
      <c r="O316" s="75"/>
      <c r="P316" s="75"/>
      <c r="Q316" s="75"/>
      <c r="R316" s="123"/>
      <c r="S316" s="123"/>
    </row>
    <row r="317" spans="4:19" ht="12.75" customHeight="1">
      <c r="D317" s="75"/>
      <c r="E317" s="75"/>
      <c r="F317" s="75"/>
      <c r="G317" s="75"/>
      <c r="H317" s="75"/>
      <c r="I317" s="123"/>
      <c r="J317" s="123"/>
      <c r="M317" s="75"/>
      <c r="N317" s="75"/>
      <c r="O317" s="75"/>
      <c r="P317" s="75"/>
      <c r="Q317" s="75"/>
      <c r="R317" s="123"/>
      <c r="S317" s="123"/>
    </row>
    <row r="318" spans="4:19" ht="12.75" customHeight="1">
      <c r="D318" s="75"/>
      <c r="E318" s="75"/>
      <c r="F318" s="75"/>
      <c r="G318" s="75"/>
      <c r="H318" s="75"/>
      <c r="I318" s="123"/>
      <c r="J318" s="123"/>
      <c r="M318" s="75"/>
      <c r="N318" s="75"/>
      <c r="O318" s="75"/>
      <c r="P318" s="75"/>
      <c r="Q318" s="75"/>
      <c r="R318" s="123"/>
      <c r="S318" s="123"/>
    </row>
    <row r="319" spans="4:19" ht="12.75" customHeight="1">
      <c r="D319" s="75"/>
      <c r="E319" s="75"/>
      <c r="F319" s="75"/>
      <c r="G319" s="75"/>
      <c r="H319" s="75"/>
      <c r="I319" s="123"/>
      <c r="J319" s="123"/>
      <c r="M319" s="75"/>
      <c r="N319" s="75"/>
      <c r="O319" s="75"/>
      <c r="P319" s="75"/>
      <c r="Q319" s="75"/>
      <c r="R319" s="123"/>
      <c r="S319" s="123"/>
    </row>
    <row r="320" spans="4:19" ht="12.75" customHeight="1">
      <c r="D320" s="75"/>
      <c r="E320" s="75"/>
      <c r="F320" s="75"/>
      <c r="G320" s="75"/>
      <c r="H320" s="75"/>
      <c r="I320" s="123"/>
      <c r="J320" s="123"/>
      <c r="M320" s="75"/>
      <c r="N320" s="75"/>
      <c r="O320" s="75"/>
      <c r="P320" s="75"/>
      <c r="Q320" s="75"/>
      <c r="R320" s="123"/>
      <c r="S320" s="123"/>
    </row>
    <row r="321" spans="4:19" ht="12.75" customHeight="1">
      <c r="D321" s="75"/>
      <c r="E321" s="75"/>
      <c r="F321" s="75"/>
      <c r="G321" s="75"/>
      <c r="H321" s="75"/>
      <c r="I321" s="123"/>
      <c r="J321" s="123"/>
      <c r="M321" s="75"/>
      <c r="N321" s="75"/>
      <c r="O321" s="75"/>
      <c r="P321" s="75"/>
      <c r="Q321" s="75"/>
      <c r="R321" s="123"/>
      <c r="S321" s="123"/>
    </row>
    <row r="322" spans="4:19" ht="12.75" customHeight="1">
      <c r="D322" s="75"/>
      <c r="E322" s="75"/>
      <c r="F322" s="75"/>
      <c r="G322" s="75"/>
      <c r="H322" s="75"/>
      <c r="I322" s="123"/>
      <c r="J322" s="123"/>
      <c r="M322" s="75"/>
      <c r="N322" s="75"/>
      <c r="O322" s="75"/>
      <c r="P322" s="75"/>
      <c r="Q322" s="75"/>
      <c r="R322" s="123"/>
      <c r="S322" s="123"/>
    </row>
    <row r="323" spans="4:19" ht="12.75" customHeight="1">
      <c r="D323" s="75"/>
      <c r="E323" s="75"/>
      <c r="F323" s="75"/>
      <c r="G323" s="75"/>
      <c r="H323" s="75"/>
      <c r="I323" s="123"/>
      <c r="J323" s="123"/>
      <c r="M323" s="75"/>
      <c r="N323" s="75"/>
      <c r="O323" s="75"/>
      <c r="P323" s="75"/>
      <c r="Q323" s="75"/>
      <c r="R323" s="123"/>
      <c r="S323" s="123"/>
    </row>
    <row r="324" spans="4:19" ht="12.75" customHeight="1">
      <c r="D324" s="75"/>
      <c r="E324" s="75"/>
      <c r="F324" s="75"/>
      <c r="G324" s="75"/>
      <c r="H324" s="75"/>
      <c r="I324" s="123"/>
      <c r="J324" s="123"/>
      <c r="M324" s="75"/>
      <c r="N324" s="75"/>
      <c r="O324" s="75"/>
      <c r="P324" s="75"/>
      <c r="Q324" s="75"/>
      <c r="R324" s="123"/>
      <c r="S324" s="123"/>
    </row>
    <row r="325" spans="4:19" ht="12.75" customHeight="1">
      <c r="D325" s="75"/>
      <c r="E325" s="75"/>
      <c r="F325" s="75"/>
      <c r="G325" s="75"/>
      <c r="H325" s="75"/>
      <c r="I325" s="123"/>
      <c r="J325" s="123"/>
      <c r="M325" s="75"/>
      <c r="N325" s="75"/>
      <c r="O325" s="75"/>
      <c r="P325" s="75"/>
      <c r="Q325" s="75"/>
      <c r="R325" s="123"/>
      <c r="S325" s="123"/>
    </row>
    <row r="326" spans="4:19" ht="12.75" customHeight="1">
      <c r="D326" s="75"/>
      <c r="E326" s="75"/>
      <c r="F326" s="75"/>
      <c r="G326" s="75"/>
      <c r="H326" s="75"/>
      <c r="I326" s="123"/>
      <c r="J326" s="123"/>
      <c r="M326" s="75"/>
      <c r="N326" s="75"/>
      <c r="O326" s="75"/>
      <c r="P326" s="75"/>
      <c r="Q326" s="75"/>
      <c r="R326" s="123"/>
      <c r="S326" s="123"/>
    </row>
    <row r="327" spans="4:19" ht="12.75" customHeight="1">
      <c r="D327" s="75"/>
      <c r="E327" s="75"/>
      <c r="F327" s="75"/>
      <c r="G327" s="75"/>
      <c r="H327" s="75"/>
      <c r="I327" s="123"/>
      <c r="J327" s="123"/>
      <c r="M327" s="75"/>
      <c r="N327" s="75"/>
      <c r="O327" s="75"/>
      <c r="P327" s="75"/>
      <c r="Q327" s="75"/>
      <c r="R327" s="123"/>
      <c r="S327" s="123"/>
    </row>
    <row r="328" spans="4:19" ht="12.75" customHeight="1">
      <c r="D328" s="75"/>
      <c r="E328" s="75"/>
      <c r="F328" s="75"/>
      <c r="G328" s="75"/>
      <c r="H328" s="75"/>
      <c r="I328" s="123"/>
      <c r="J328" s="123"/>
      <c r="M328" s="75"/>
      <c r="N328" s="75"/>
      <c r="O328" s="75"/>
      <c r="P328" s="75"/>
      <c r="Q328" s="75"/>
      <c r="R328" s="123"/>
      <c r="S328" s="123"/>
    </row>
    <row r="329" spans="4:19" ht="12.75" customHeight="1">
      <c r="D329" s="75"/>
      <c r="E329" s="75"/>
      <c r="F329" s="75"/>
      <c r="G329" s="75"/>
      <c r="H329" s="75"/>
      <c r="I329" s="123"/>
      <c r="J329" s="123"/>
      <c r="M329" s="75"/>
      <c r="N329" s="75"/>
      <c r="O329" s="75"/>
      <c r="P329" s="75"/>
      <c r="Q329" s="75"/>
      <c r="R329" s="123"/>
      <c r="S329" s="123"/>
    </row>
    <row r="330" spans="4:19" ht="12.75" customHeight="1">
      <c r="D330" s="75"/>
      <c r="E330" s="75"/>
      <c r="F330" s="75"/>
      <c r="G330" s="75"/>
      <c r="H330" s="75"/>
      <c r="I330" s="123"/>
      <c r="J330" s="123"/>
      <c r="M330" s="75"/>
      <c r="N330" s="75"/>
      <c r="O330" s="75"/>
      <c r="P330" s="75"/>
      <c r="Q330" s="75"/>
      <c r="R330" s="123"/>
      <c r="S330" s="123"/>
    </row>
    <row r="331" spans="4:19" ht="12.75" customHeight="1">
      <c r="D331" s="75"/>
      <c r="E331" s="75"/>
      <c r="F331" s="75"/>
      <c r="G331" s="75"/>
      <c r="H331" s="75"/>
      <c r="I331" s="123"/>
      <c r="J331" s="123"/>
      <c r="M331" s="75"/>
      <c r="N331" s="75"/>
      <c r="O331" s="75"/>
      <c r="P331" s="75"/>
      <c r="Q331" s="75"/>
      <c r="R331" s="123"/>
      <c r="S331" s="123"/>
    </row>
    <row r="332" spans="4:19" ht="12.75" customHeight="1">
      <c r="D332" s="75"/>
      <c r="E332" s="75"/>
      <c r="F332" s="75"/>
      <c r="G332" s="75"/>
      <c r="H332" s="75"/>
      <c r="I332" s="123"/>
      <c r="J332" s="123"/>
      <c r="M332" s="75"/>
      <c r="N332" s="75"/>
      <c r="O332" s="75"/>
      <c r="P332" s="75"/>
      <c r="Q332" s="75"/>
      <c r="R332" s="123"/>
      <c r="S332" s="123"/>
    </row>
    <row r="333" spans="4:19" ht="12.75" customHeight="1">
      <c r="D333" s="75"/>
      <c r="E333" s="75"/>
      <c r="F333" s="75"/>
      <c r="G333" s="75"/>
      <c r="H333" s="75"/>
      <c r="I333" s="123"/>
      <c r="J333" s="123"/>
      <c r="M333" s="75"/>
      <c r="N333" s="75"/>
      <c r="O333" s="75"/>
      <c r="P333" s="75"/>
      <c r="Q333" s="75"/>
      <c r="R333" s="123"/>
      <c r="S333" s="123"/>
    </row>
    <row r="334" spans="4:19" ht="12.75" customHeight="1">
      <c r="D334" s="75"/>
      <c r="E334" s="75"/>
      <c r="F334" s="75"/>
      <c r="G334" s="75"/>
      <c r="H334" s="75"/>
      <c r="I334" s="123"/>
      <c r="J334" s="123"/>
      <c r="M334" s="75"/>
      <c r="N334" s="75"/>
      <c r="O334" s="75"/>
      <c r="P334" s="75"/>
      <c r="Q334" s="75"/>
      <c r="R334" s="123"/>
      <c r="S334" s="123"/>
    </row>
    <row r="335" spans="4:19" ht="12.75" customHeight="1">
      <c r="D335" s="75"/>
      <c r="E335" s="75"/>
      <c r="F335" s="75"/>
      <c r="G335" s="75"/>
      <c r="H335" s="75"/>
      <c r="I335" s="123"/>
      <c r="J335" s="123"/>
      <c r="M335" s="75"/>
      <c r="N335" s="75"/>
      <c r="O335" s="75"/>
      <c r="P335" s="75"/>
      <c r="Q335" s="75"/>
      <c r="R335" s="123"/>
      <c r="S335" s="123"/>
    </row>
    <row r="336" spans="4:19" ht="12.75" customHeight="1">
      <c r="D336" s="75"/>
      <c r="E336" s="75"/>
      <c r="F336" s="75"/>
      <c r="G336" s="75"/>
      <c r="H336" s="75"/>
      <c r="I336" s="123"/>
      <c r="J336" s="123"/>
      <c r="M336" s="75"/>
      <c r="N336" s="75"/>
      <c r="O336" s="75"/>
      <c r="P336" s="75"/>
      <c r="Q336" s="75"/>
      <c r="R336" s="123"/>
      <c r="S336" s="123"/>
    </row>
    <row r="337" spans="4:19" ht="12.75" customHeight="1">
      <c r="D337" s="75"/>
      <c r="E337" s="75"/>
      <c r="F337" s="75"/>
      <c r="G337" s="75"/>
      <c r="H337" s="75"/>
      <c r="I337" s="123"/>
      <c r="J337" s="123"/>
      <c r="M337" s="75"/>
      <c r="N337" s="75"/>
      <c r="O337" s="75"/>
      <c r="P337" s="75"/>
      <c r="Q337" s="75"/>
      <c r="R337" s="123"/>
      <c r="S337" s="123"/>
    </row>
    <row r="338" spans="4:19" ht="12.75" customHeight="1">
      <c r="D338" s="75"/>
      <c r="E338" s="75"/>
      <c r="F338" s="75"/>
      <c r="G338" s="75"/>
      <c r="H338" s="75"/>
      <c r="I338" s="123"/>
      <c r="J338" s="123"/>
      <c r="M338" s="75"/>
      <c r="N338" s="75"/>
      <c r="O338" s="75"/>
      <c r="P338" s="75"/>
      <c r="Q338" s="75"/>
      <c r="R338" s="123"/>
      <c r="S338" s="123"/>
    </row>
    <row r="339" spans="4:19" ht="12.75" customHeight="1">
      <c r="D339" s="75"/>
      <c r="E339" s="75"/>
      <c r="F339" s="75"/>
      <c r="G339" s="75"/>
      <c r="H339" s="75"/>
      <c r="I339" s="123"/>
      <c r="J339" s="123"/>
      <c r="M339" s="75"/>
      <c r="N339" s="75"/>
      <c r="O339" s="75"/>
      <c r="P339" s="75"/>
      <c r="Q339" s="75"/>
      <c r="R339" s="123"/>
      <c r="S339" s="123"/>
    </row>
    <row r="340" spans="4:19" ht="12.75" customHeight="1">
      <c r="D340" s="75"/>
      <c r="E340" s="75"/>
      <c r="F340" s="75"/>
      <c r="G340" s="75"/>
      <c r="H340" s="75"/>
      <c r="I340" s="123"/>
      <c r="J340" s="123"/>
      <c r="M340" s="75"/>
      <c r="N340" s="75"/>
      <c r="O340" s="75"/>
      <c r="P340" s="75"/>
      <c r="Q340" s="75"/>
      <c r="R340" s="123"/>
      <c r="S340" s="123"/>
    </row>
    <row r="341" spans="4:19" ht="12.75" customHeight="1">
      <c r="D341" s="75"/>
      <c r="E341" s="75"/>
      <c r="F341" s="75"/>
      <c r="G341" s="75"/>
      <c r="H341" s="75"/>
      <c r="I341" s="123"/>
      <c r="J341" s="123"/>
      <c r="M341" s="75"/>
      <c r="N341" s="75"/>
      <c r="O341" s="75"/>
      <c r="P341" s="75"/>
      <c r="Q341" s="75"/>
      <c r="R341" s="123"/>
      <c r="S341" s="123"/>
    </row>
    <row r="342" spans="4:19" ht="12.75" customHeight="1">
      <c r="D342" s="75"/>
      <c r="E342" s="75"/>
      <c r="F342" s="75"/>
      <c r="G342" s="75"/>
      <c r="H342" s="75"/>
      <c r="I342" s="123"/>
      <c r="J342" s="123"/>
      <c r="M342" s="75"/>
      <c r="N342" s="75"/>
      <c r="O342" s="75"/>
      <c r="P342" s="75"/>
      <c r="Q342" s="75"/>
      <c r="R342" s="123"/>
      <c r="S342" s="123"/>
    </row>
    <row r="343" spans="4:19" ht="12.75" customHeight="1">
      <c r="D343" s="75"/>
      <c r="E343" s="75"/>
      <c r="F343" s="75"/>
      <c r="G343" s="75"/>
      <c r="H343" s="75"/>
      <c r="I343" s="123"/>
      <c r="J343" s="123"/>
      <c r="M343" s="75"/>
      <c r="N343" s="75"/>
      <c r="O343" s="75"/>
      <c r="P343" s="75"/>
      <c r="Q343" s="75"/>
      <c r="R343" s="123"/>
      <c r="S343" s="123"/>
    </row>
    <row r="344" spans="4:19" ht="12.75" customHeight="1">
      <c r="D344" s="75"/>
      <c r="E344" s="75"/>
      <c r="F344" s="75"/>
      <c r="G344" s="75"/>
      <c r="H344" s="75"/>
      <c r="I344" s="123"/>
      <c r="J344" s="123"/>
      <c r="M344" s="75"/>
      <c r="N344" s="75"/>
      <c r="O344" s="75"/>
      <c r="P344" s="75"/>
      <c r="Q344" s="75"/>
      <c r="R344" s="123"/>
      <c r="S344" s="123"/>
    </row>
    <row r="345" spans="4:19" ht="12.75" customHeight="1">
      <c r="D345" s="75"/>
      <c r="E345" s="75"/>
      <c r="F345" s="75"/>
      <c r="G345" s="75"/>
      <c r="H345" s="75"/>
      <c r="I345" s="123"/>
      <c r="J345" s="123"/>
      <c r="M345" s="75"/>
      <c r="N345" s="75"/>
      <c r="O345" s="75"/>
      <c r="P345" s="75"/>
      <c r="Q345" s="75"/>
      <c r="R345" s="123"/>
      <c r="S345" s="123"/>
    </row>
    <row r="346" spans="4:19" ht="12.75" customHeight="1">
      <c r="D346" s="75"/>
      <c r="E346" s="75"/>
      <c r="F346" s="75"/>
      <c r="G346" s="75"/>
      <c r="H346" s="75"/>
      <c r="I346" s="123"/>
      <c r="J346" s="123"/>
      <c r="M346" s="75"/>
      <c r="N346" s="75"/>
      <c r="O346" s="75"/>
      <c r="P346" s="75"/>
      <c r="Q346" s="75"/>
      <c r="R346" s="123"/>
      <c r="S346" s="123"/>
    </row>
    <row r="347" spans="4:19" ht="12.75" customHeight="1">
      <c r="D347" s="75"/>
      <c r="E347" s="75"/>
      <c r="F347" s="75"/>
      <c r="G347" s="75"/>
      <c r="H347" s="75"/>
      <c r="I347" s="123"/>
      <c r="J347" s="123"/>
      <c r="M347" s="75"/>
      <c r="N347" s="75"/>
      <c r="O347" s="75"/>
      <c r="P347" s="75"/>
      <c r="Q347" s="75"/>
      <c r="R347" s="123"/>
      <c r="S347" s="123"/>
    </row>
    <row r="348" spans="4:19" ht="12.75" customHeight="1">
      <c r="D348" s="75"/>
      <c r="E348" s="75"/>
      <c r="F348" s="75"/>
      <c r="G348" s="75"/>
      <c r="H348" s="75"/>
      <c r="I348" s="123"/>
      <c r="J348" s="123"/>
      <c r="M348" s="75"/>
      <c r="N348" s="75"/>
      <c r="O348" s="75"/>
      <c r="P348" s="75"/>
      <c r="Q348" s="75"/>
      <c r="R348" s="123"/>
      <c r="S348" s="123"/>
    </row>
    <row r="349" spans="4:19" ht="12.75" customHeight="1">
      <c r="D349" s="75"/>
      <c r="E349" s="75"/>
      <c r="F349" s="75"/>
      <c r="G349" s="75"/>
      <c r="H349" s="75"/>
      <c r="I349" s="123"/>
      <c r="J349" s="123"/>
      <c r="M349" s="75"/>
      <c r="N349" s="75"/>
      <c r="O349" s="75"/>
      <c r="P349" s="75"/>
      <c r="Q349" s="75"/>
      <c r="R349" s="123"/>
      <c r="S349" s="123"/>
    </row>
    <row r="350" spans="4:19" ht="12.75" customHeight="1">
      <c r="D350" s="75"/>
      <c r="E350" s="75"/>
      <c r="F350" s="75"/>
      <c r="G350" s="75"/>
      <c r="H350" s="75"/>
      <c r="I350" s="123"/>
      <c r="J350" s="123"/>
      <c r="M350" s="75"/>
      <c r="N350" s="75"/>
      <c r="O350" s="75"/>
      <c r="P350" s="75"/>
      <c r="Q350" s="75"/>
      <c r="R350" s="123"/>
      <c r="S350" s="123"/>
    </row>
    <row r="351" spans="4:19" ht="12.75" customHeight="1">
      <c r="D351" s="75"/>
      <c r="E351" s="75"/>
      <c r="F351" s="75"/>
      <c r="G351" s="75"/>
      <c r="H351" s="75"/>
      <c r="I351" s="123"/>
      <c r="J351" s="123"/>
      <c r="M351" s="75"/>
      <c r="N351" s="75"/>
      <c r="O351" s="75"/>
      <c r="P351" s="75"/>
      <c r="Q351" s="75"/>
      <c r="R351" s="123"/>
      <c r="S351" s="123"/>
    </row>
    <row r="352" spans="4:19" ht="12.75" customHeight="1">
      <c r="D352" s="75"/>
      <c r="E352" s="75"/>
      <c r="F352" s="75"/>
      <c r="G352" s="75"/>
      <c r="H352" s="75"/>
      <c r="I352" s="123"/>
      <c r="J352" s="123"/>
      <c r="M352" s="75"/>
      <c r="N352" s="75"/>
      <c r="O352" s="75"/>
      <c r="P352" s="75"/>
      <c r="Q352" s="75"/>
      <c r="R352" s="123"/>
      <c r="S352" s="123"/>
    </row>
    <row r="353" spans="4:19" ht="12.75" customHeight="1">
      <c r="D353" s="75"/>
      <c r="E353" s="75"/>
      <c r="F353" s="75"/>
      <c r="G353" s="75"/>
      <c r="H353" s="75"/>
      <c r="I353" s="123"/>
      <c r="J353" s="123"/>
      <c r="M353" s="75"/>
      <c r="N353" s="75"/>
      <c r="O353" s="75"/>
      <c r="P353" s="75"/>
      <c r="Q353" s="75"/>
      <c r="R353" s="123"/>
      <c r="S353" s="123"/>
    </row>
    <row r="354" spans="4:19" ht="12.75" customHeight="1">
      <c r="D354" s="75"/>
      <c r="E354" s="75"/>
      <c r="F354" s="75"/>
      <c r="G354" s="75"/>
      <c r="H354" s="75"/>
      <c r="I354" s="123"/>
      <c r="J354" s="123"/>
      <c r="M354" s="75"/>
      <c r="N354" s="75"/>
      <c r="O354" s="75"/>
      <c r="P354" s="75"/>
      <c r="Q354" s="75"/>
      <c r="R354" s="123"/>
      <c r="S354" s="123"/>
    </row>
    <row r="355" spans="4:19" ht="12.75" customHeight="1">
      <c r="D355" s="75"/>
      <c r="E355" s="75"/>
      <c r="F355" s="75"/>
      <c r="G355" s="75"/>
      <c r="H355" s="75"/>
      <c r="I355" s="123"/>
      <c r="J355" s="123"/>
      <c r="M355" s="75"/>
      <c r="N355" s="75"/>
      <c r="O355" s="75"/>
      <c r="P355" s="75"/>
      <c r="Q355" s="75"/>
      <c r="R355" s="123"/>
      <c r="S355" s="123"/>
    </row>
    <row r="356" spans="4:19" ht="12.75" customHeight="1">
      <c r="D356" s="75"/>
      <c r="E356" s="75"/>
      <c r="F356" s="75"/>
      <c r="G356" s="75"/>
      <c r="H356" s="75"/>
      <c r="I356" s="123"/>
      <c r="J356" s="123"/>
      <c r="M356" s="75"/>
      <c r="N356" s="75"/>
      <c r="O356" s="75"/>
      <c r="P356" s="75"/>
      <c r="Q356" s="75"/>
      <c r="R356" s="123"/>
      <c r="S356" s="123"/>
    </row>
    <row r="357" spans="4:19" ht="12.75" customHeight="1">
      <c r="D357" s="75"/>
      <c r="E357" s="75"/>
      <c r="F357" s="75"/>
      <c r="G357" s="75"/>
      <c r="H357" s="75"/>
      <c r="I357" s="123"/>
      <c r="J357" s="123"/>
      <c r="M357" s="75"/>
      <c r="N357" s="75"/>
      <c r="O357" s="75"/>
      <c r="P357" s="75"/>
      <c r="Q357" s="75"/>
      <c r="R357" s="123"/>
      <c r="S357" s="123"/>
    </row>
    <row r="358" spans="4:19" ht="12.75" customHeight="1">
      <c r="D358" s="75"/>
      <c r="E358" s="75"/>
      <c r="F358" s="75"/>
      <c r="G358" s="75"/>
      <c r="H358" s="75"/>
      <c r="I358" s="123"/>
      <c r="J358" s="123"/>
      <c r="M358" s="75"/>
      <c r="N358" s="75"/>
      <c r="O358" s="75"/>
      <c r="P358" s="75"/>
      <c r="Q358" s="75"/>
      <c r="R358" s="123"/>
      <c r="S358" s="123"/>
    </row>
    <row r="359" spans="4:19" ht="12.75" customHeight="1">
      <c r="D359" s="75"/>
      <c r="E359" s="75"/>
      <c r="F359" s="75"/>
      <c r="G359" s="75"/>
      <c r="H359" s="75"/>
      <c r="I359" s="123"/>
      <c r="J359" s="123"/>
      <c r="M359" s="75"/>
      <c r="N359" s="75"/>
      <c r="O359" s="75"/>
      <c r="P359" s="75"/>
      <c r="Q359" s="75"/>
      <c r="R359" s="123"/>
      <c r="S359" s="123"/>
    </row>
    <row r="360" spans="4:19" ht="12.75" customHeight="1">
      <c r="D360" s="75"/>
      <c r="E360" s="75"/>
      <c r="F360" s="75"/>
      <c r="G360" s="75"/>
      <c r="H360" s="75"/>
      <c r="I360" s="123"/>
      <c r="J360" s="123"/>
      <c r="M360" s="75"/>
      <c r="N360" s="75"/>
      <c r="O360" s="75"/>
      <c r="P360" s="75"/>
      <c r="Q360" s="75"/>
      <c r="R360" s="123"/>
      <c r="S360" s="123"/>
    </row>
    <row r="361" spans="4:19" ht="12.75" customHeight="1">
      <c r="D361" s="75"/>
      <c r="E361" s="75"/>
      <c r="F361" s="75"/>
      <c r="G361" s="75"/>
      <c r="H361" s="75"/>
      <c r="I361" s="123"/>
      <c r="J361" s="123"/>
      <c r="M361" s="75"/>
      <c r="N361" s="75"/>
      <c r="O361" s="75"/>
      <c r="P361" s="75"/>
      <c r="Q361" s="75"/>
      <c r="R361" s="123"/>
      <c r="S361" s="123"/>
    </row>
    <row r="362" spans="4:19" ht="12.75" customHeight="1">
      <c r="D362" s="75"/>
      <c r="E362" s="75"/>
      <c r="F362" s="75"/>
      <c r="G362" s="75"/>
      <c r="H362" s="75"/>
      <c r="I362" s="123"/>
      <c r="J362" s="123"/>
      <c r="M362" s="75"/>
      <c r="N362" s="75"/>
      <c r="O362" s="75"/>
      <c r="P362" s="75"/>
      <c r="Q362" s="75"/>
      <c r="R362" s="123"/>
      <c r="S362" s="123"/>
    </row>
    <row r="363" spans="4:19" ht="12.75" customHeight="1">
      <c r="D363" s="75"/>
      <c r="E363" s="75"/>
      <c r="F363" s="75"/>
      <c r="G363" s="75"/>
      <c r="H363" s="75"/>
      <c r="I363" s="123"/>
      <c r="J363" s="123"/>
      <c r="M363" s="75"/>
      <c r="N363" s="75"/>
      <c r="O363" s="75"/>
      <c r="P363" s="75"/>
      <c r="Q363" s="75"/>
      <c r="R363" s="123"/>
      <c r="S363" s="123"/>
    </row>
    <row r="364" spans="4:19" ht="12.75" customHeight="1">
      <c r="D364" s="75"/>
      <c r="E364" s="75"/>
      <c r="F364" s="75"/>
      <c r="G364" s="75"/>
      <c r="H364" s="75"/>
      <c r="I364" s="123"/>
      <c r="J364" s="123"/>
      <c r="M364" s="75"/>
      <c r="N364" s="75"/>
      <c r="O364" s="75"/>
      <c r="P364" s="75"/>
      <c r="Q364" s="75"/>
      <c r="R364" s="123"/>
      <c r="S364" s="123"/>
    </row>
    <row r="365" spans="4:19" ht="12.75" customHeight="1">
      <c r="D365" s="75"/>
      <c r="E365" s="75"/>
      <c r="F365" s="75"/>
      <c r="G365" s="75"/>
      <c r="H365" s="75"/>
      <c r="I365" s="123"/>
      <c r="J365" s="123"/>
      <c r="M365" s="75"/>
      <c r="N365" s="75"/>
      <c r="O365" s="75"/>
      <c r="P365" s="75"/>
      <c r="Q365" s="75"/>
      <c r="R365" s="123"/>
      <c r="S365" s="123"/>
    </row>
    <row r="366" spans="4:19" ht="12.75" customHeight="1">
      <c r="D366" s="75"/>
      <c r="E366" s="75"/>
      <c r="F366" s="75"/>
      <c r="G366" s="75"/>
      <c r="H366" s="75"/>
      <c r="I366" s="123"/>
      <c r="J366" s="123"/>
      <c r="M366" s="75"/>
      <c r="N366" s="75"/>
      <c r="O366" s="75"/>
      <c r="P366" s="75"/>
      <c r="Q366" s="75"/>
      <c r="R366" s="123"/>
      <c r="S366" s="123"/>
    </row>
    <row r="367" spans="4:19" ht="12.75" customHeight="1">
      <c r="D367" s="75"/>
      <c r="E367" s="75"/>
      <c r="F367" s="75"/>
      <c r="G367" s="75"/>
      <c r="H367" s="75"/>
      <c r="I367" s="123"/>
      <c r="J367" s="123"/>
      <c r="M367" s="75"/>
      <c r="N367" s="75"/>
      <c r="O367" s="75"/>
      <c r="P367" s="75"/>
      <c r="Q367" s="75"/>
      <c r="R367" s="123"/>
      <c r="S367" s="123"/>
    </row>
    <row r="368" spans="4:19" ht="12.75" customHeight="1">
      <c r="D368" s="75"/>
      <c r="E368" s="75"/>
      <c r="F368" s="75"/>
      <c r="G368" s="75"/>
      <c r="H368" s="75"/>
      <c r="I368" s="123"/>
      <c r="J368" s="123"/>
      <c r="M368" s="75"/>
      <c r="N368" s="75"/>
      <c r="O368" s="75"/>
      <c r="P368" s="75"/>
      <c r="Q368" s="75"/>
      <c r="R368" s="123"/>
      <c r="S368" s="123"/>
    </row>
    <row r="369" spans="4:19" ht="12.75" customHeight="1">
      <c r="D369" s="75"/>
      <c r="E369" s="75"/>
      <c r="F369" s="75"/>
      <c r="G369" s="75"/>
      <c r="H369" s="75"/>
      <c r="I369" s="123"/>
      <c r="J369" s="123"/>
      <c r="M369" s="75"/>
      <c r="N369" s="75"/>
      <c r="O369" s="75"/>
      <c r="P369" s="75"/>
      <c r="Q369" s="75"/>
      <c r="R369" s="123"/>
      <c r="S369" s="123"/>
    </row>
    <row r="370" spans="4:19" ht="12.75" customHeight="1">
      <c r="D370" s="75"/>
      <c r="E370" s="75"/>
      <c r="F370" s="75"/>
      <c r="G370" s="75"/>
      <c r="H370" s="75"/>
      <c r="I370" s="123"/>
      <c r="J370" s="123"/>
      <c r="M370" s="75"/>
      <c r="N370" s="75"/>
      <c r="O370" s="75"/>
      <c r="P370" s="75"/>
      <c r="Q370" s="75"/>
      <c r="R370" s="123"/>
      <c r="S370" s="123"/>
    </row>
    <row r="371" spans="4:19" ht="12.75" customHeight="1">
      <c r="D371" s="75"/>
      <c r="E371" s="75"/>
      <c r="F371" s="75"/>
      <c r="G371" s="75"/>
      <c r="H371" s="75"/>
      <c r="I371" s="123"/>
      <c r="J371" s="123"/>
      <c r="M371" s="75"/>
      <c r="N371" s="75"/>
      <c r="O371" s="75"/>
      <c r="P371" s="75"/>
      <c r="Q371" s="75"/>
      <c r="R371" s="123"/>
      <c r="S371" s="123"/>
    </row>
    <row r="372" spans="4:19" ht="12.75" customHeight="1">
      <c r="D372" s="75"/>
      <c r="E372" s="75"/>
      <c r="F372" s="75"/>
      <c r="G372" s="75"/>
      <c r="H372" s="75"/>
      <c r="I372" s="123"/>
      <c r="J372" s="123"/>
      <c r="M372" s="75"/>
      <c r="N372" s="75"/>
      <c r="O372" s="75"/>
      <c r="P372" s="75"/>
      <c r="Q372" s="75"/>
      <c r="R372" s="123"/>
      <c r="S372" s="123"/>
    </row>
    <row r="373" spans="4:19" ht="12.75" customHeight="1">
      <c r="D373" s="75"/>
      <c r="E373" s="75"/>
      <c r="F373" s="75"/>
      <c r="G373" s="75"/>
      <c r="H373" s="75"/>
      <c r="I373" s="123"/>
      <c r="J373" s="123"/>
      <c r="M373" s="75"/>
      <c r="N373" s="75"/>
      <c r="O373" s="75"/>
      <c r="P373" s="75"/>
      <c r="Q373" s="75"/>
      <c r="R373" s="123"/>
      <c r="S373" s="123"/>
    </row>
    <row r="374" spans="4:19" ht="12.75" customHeight="1">
      <c r="D374" s="75"/>
      <c r="E374" s="75"/>
      <c r="F374" s="75"/>
      <c r="G374" s="75"/>
      <c r="H374" s="75"/>
      <c r="I374" s="123"/>
      <c r="J374" s="123"/>
      <c r="M374" s="75"/>
      <c r="N374" s="75"/>
      <c r="O374" s="75"/>
      <c r="P374" s="75"/>
      <c r="Q374" s="75"/>
      <c r="R374" s="123"/>
      <c r="S374" s="123"/>
    </row>
    <row r="375" spans="4:19" ht="12.75" customHeight="1">
      <c r="D375" s="75"/>
      <c r="E375" s="75"/>
      <c r="F375" s="75"/>
      <c r="G375" s="75"/>
      <c r="H375" s="75"/>
      <c r="I375" s="123"/>
      <c r="J375" s="123"/>
      <c r="M375" s="75"/>
      <c r="N375" s="75"/>
      <c r="O375" s="75"/>
      <c r="P375" s="75"/>
      <c r="Q375" s="75"/>
      <c r="R375" s="123"/>
      <c r="S375" s="123"/>
    </row>
    <row r="376" spans="4:19" ht="12.75" customHeight="1">
      <c r="D376" s="75"/>
      <c r="E376" s="75"/>
      <c r="F376" s="75"/>
      <c r="G376" s="75"/>
      <c r="H376" s="75"/>
      <c r="I376" s="123"/>
      <c r="J376" s="123"/>
      <c r="M376" s="75"/>
      <c r="N376" s="75"/>
      <c r="O376" s="75"/>
      <c r="P376" s="75"/>
      <c r="Q376" s="75"/>
      <c r="R376" s="123"/>
      <c r="S376" s="123"/>
    </row>
    <row r="377" spans="4:19" ht="12.75" customHeight="1">
      <c r="D377" s="75"/>
      <c r="E377" s="75"/>
      <c r="F377" s="75"/>
      <c r="G377" s="75"/>
      <c r="H377" s="75"/>
      <c r="I377" s="123"/>
      <c r="J377" s="123"/>
      <c r="M377" s="75"/>
      <c r="N377" s="75"/>
      <c r="O377" s="75"/>
      <c r="P377" s="75"/>
      <c r="Q377" s="75"/>
      <c r="R377" s="123"/>
      <c r="S377" s="123"/>
    </row>
    <row r="378" spans="4:19" ht="12.75" customHeight="1">
      <c r="D378" s="75"/>
      <c r="E378" s="75"/>
      <c r="F378" s="75"/>
      <c r="G378" s="75"/>
      <c r="H378" s="75"/>
      <c r="I378" s="123"/>
      <c r="J378" s="123"/>
      <c r="M378" s="75"/>
      <c r="N378" s="75"/>
      <c r="O378" s="75"/>
      <c r="P378" s="75"/>
      <c r="Q378" s="75"/>
      <c r="R378" s="123"/>
      <c r="S378" s="123"/>
    </row>
    <row r="379" spans="4:19" ht="12.75" customHeight="1">
      <c r="D379" s="75"/>
      <c r="E379" s="75"/>
      <c r="F379" s="75"/>
      <c r="G379" s="75"/>
      <c r="H379" s="75"/>
      <c r="I379" s="123"/>
      <c r="J379" s="123"/>
      <c r="M379" s="75"/>
      <c r="N379" s="75"/>
      <c r="O379" s="75"/>
      <c r="P379" s="75"/>
      <c r="Q379" s="75"/>
      <c r="R379" s="123"/>
      <c r="S379" s="123"/>
    </row>
    <row r="380" spans="4:19" ht="12.75" customHeight="1">
      <c r="D380" s="75"/>
      <c r="E380" s="75"/>
      <c r="F380" s="75"/>
      <c r="G380" s="75"/>
      <c r="H380" s="75"/>
      <c r="I380" s="123"/>
      <c r="J380" s="123"/>
      <c r="M380" s="75"/>
      <c r="N380" s="75"/>
      <c r="O380" s="75"/>
      <c r="P380" s="75"/>
      <c r="Q380" s="75"/>
      <c r="R380" s="123"/>
      <c r="S380" s="123"/>
    </row>
    <row r="381" spans="4:19" ht="12.75" customHeight="1">
      <c r="D381" s="75"/>
      <c r="E381" s="75"/>
      <c r="F381" s="75"/>
      <c r="G381" s="75"/>
      <c r="H381" s="75"/>
      <c r="I381" s="123"/>
      <c r="J381" s="123"/>
      <c r="M381" s="75"/>
      <c r="N381" s="75"/>
      <c r="O381" s="75"/>
      <c r="P381" s="75"/>
      <c r="Q381" s="75"/>
      <c r="R381" s="123"/>
      <c r="S381" s="123"/>
    </row>
    <row r="382" spans="4:19" ht="12.75" customHeight="1">
      <c r="D382" s="75"/>
      <c r="E382" s="75"/>
      <c r="F382" s="75"/>
      <c r="G382" s="75"/>
      <c r="H382" s="75"/>
      <c r="I382" s="123"/>
      <c r="J382" s="123"/>
      <c r="M382" s="75"/>
      <c r="N382" s="75"/>
      <c r="O382" s="75"/>
      <c r="P382" s="75"/>
      <c r="Q382" s="75"/>
      <c r="R382" s="123"/>
      <c r="S382" s="123"/>
    </row>
    <row r="383" spans="4:19" ht="12.75" customHeight="1">
      <c r="D383" s="75"/>
      <c r="E383" s="75"/>
      <c r="F383" s="75"/>
      <c r="G383" s="75"/>
      <c r="H383" s="75"/>
      <c r="I383" s="123"/>
      <c r="J383" s="123"/>
      <c r="M383" s="75"/>
      <c r="N383" s="75"/>
      <c r="O383" s="75"/>
      <c r="P383" s="75"/>
      <c r="Q383" s="75"/>
      <c r="R383" s="123"/>
      <c r="S383" s="123"/>
    </row>
    <row r="384" spans="4:19" ht="12.75" customHeight="1">
      <c r="D384" s="75"/>
      <c r="E384" s="75"/>
      <c r="F384" s="75"/>
      <c r="G384" s="75"/>
      <c r="H384" s="75"/>
      <c r="I384" s="123"/>
      <c r="J384" s="123"/>
      <c r="M384" s="75"/>
      <c r="N384" s="75"/>
      <c r="O384" s="75"/>
      <c r="P384" s="75"/>
      <c r="Q384" s="75"/>
      <c r="R384" s="123"/>
      <c r="S384" s="123"/>
    </row>
    <row r="385" spans="4:19" ht="12.75" customHeight="1">
      <c r="D385" s="75"/>
      <c r="E385" s="75"/>
      <c r="F385" s="75"/>
      <c r="G385" s="75"/>
      <c r="H385" s="75"/>
      <c r="I385" s="123"/>
      <c r="J385" s="123"/>
      <c r="M385" s="75"/>
      <c r="N385" s="75"/>
      <c r="O385" s="75"/>
      <c r="P385" s="75"/>
      <c r="Q385" s="75"/>
      <c r="R385" s="123"/>
      <c r="S385" s="123"/>
    </row>
    <row r="386" spans="4:19" ht="12.75" customHeight="1">
      <c r="D386" s="75"/>
      <c r="E386" s="75"/>
      <c r="F386" s="75"/>
      <c r="G386" s="75"/>
      <c r="H386" s="75"/>
      <c r="I386" s="123"/>
      <c r="J386" s="123"/>
      <c r="M386" s="75"/>
      <c r="N386" s="75"/>
      <c r="O386" s="75"/>
      <c r="P386" s="75"/>
      <c r="Q386" s="75"/>
      <c r="R386" s="123"/>
      <c r="S386" s="123"/>
    </row>
    <row r="387" spans="4:19" ht="12.75" customHeight="1">
      <c r="D387" s="75"/>
      <c r="E387" s="75"/>
      <c r="F387" s="75"/>
      <c r="G387" s="75"/>
      <c r="H387" s="75"/>
      <c r="I387" s="123"/>
      <c r="J387" s="123"/>
      <c r="M387" s="75"/>
      <c r="N387" s="75"/>
      <c r="O387" s="75"/>
      <c r="P387" s="75"/>
      <c r="Q387" s="75"/>
      <c r="R387" s="123"/>
      <c r="S387" s="123"/>
    </row>
    <row r="388" spans="4:19" ht="12.75" customHeight="1">
      <c r="D388" s="75"/>
      <c r="E388" s="75"/>
      <c r="F388" s="75"/>
      <c r="G388" s="75"/>
      <c r="H388" s="75"/>
      <c r="I388" s="123"/>
      <c r="J388" s="123"/>
      <c r="M388" s="75"/>
      <c r="N388" s="75"/>
      <c r="O388" s="75"/>
      <c r="P388" s="75"/>
      <c r="Q388" s="75"/>
      <c r="R388" s="123"/>
      <c r="S388" s="123"/>
    </row>
    <row r="389" spans="4:19" ht="12.75" customHeight="1">
      <c r="D389" s="75"/>
      <c r="E389" s="75"/>
      <c r="F389" s="75"/>
      <c r="G389" s="75"/>
      <c r="H389" s="75"/>
      <c r="I389" s="123"/>
      <c r="J389" s="123"/>
      <c r="M389" s="75"/>
      <c r="N389" s="75"/>
      <c r="O389" s="75"/>
      <c r="P389" s="75"/>
      <c r="Q389" s="75"/>
      <c r="R389" s="123"/>
      <c r="S389" s="123"/>
    </row>
    <row r="390" spans="4:19" ht="12.75" customHeight="1">
      <c r="D390" s="75"/>
      <c r="E390" s="75"/>
      <c r="F390" s="75"/>
      <c r="G390" s="75"/>
      <c r="H390" s="75"/>
      <c r="I390" s="123"/>
      <c r="J390" s="123"/>
      <c r="M390" s="75"/>
      <c r="N390" s="75"/>
      <c r="O390" s="75"/>
      <c r="P390" s="75"/>
      <c r="Q390" s="75"/>
      <c r="R390" s="123"/>
      <c r="S390" s="123"/>
    </row>
    <row r="391" spans="4:19" ht="12.75" customHeight="1">
      <c r="D391" s="75"/>
      <c r="E391" s="75"/>
      <c r="F391" s="75"/>
      <c r="G391" s="75"/>
      <c r="H391" s="75"/>
      <c r="I391" s="123"/>
      <c r="J391" s="123"/>
      <c r="M391" s="75"/>
      <c r="N391" s="75"/>
      <c r="O391" s="75"/>
      <c r="P391" s="75"/>
      <c r="Q391" s="75"/>
      <c r="R391" s="123"/>
      <c r="S391" s="123"/>
    </row>
    <row r="392" spans="4:19" ht="12.75" customHeight="1">
      <c r="D392" s="75"/>
      <c r="E392" s="75"/>
      <c r="F392" s="75"/>
      <c r="G392" s="75"/>
      <c r="H392" s="75"/>
      <c r="I392" s="123"/>
      <c r="J392" s="123"/>
      <c r="M392" s="75"/>
      <c r="N392" s="75"/>
      <c r="O392" s="75"/>
      <c r="P392" s="75"/>
      <c r="Q392" s="75"/>
      <c r="R392" s="123"/>
      <c r="S392" s="123"/>
    </row>
    <row r="393" spans="4:19" ht="12.75" customHeight="1">
      <c r="D393" s="75"/>
      <c r="E393" s="75"/>
      <c r="F393" s="75"/>
      <c r="G393" s="75"/>
      <c r="H393" s="75"/>
      <c r="I393" s="123"/>
      <c r="J393" s="123"/>
      <c r="M393" s="75"/>
      <c r="N393" s="75"/>
      <c r="O393" s="75"/>
      <c r="P393" s="75"/>
      <c r="Q393" s="75"/>
      <c r="R393" s="123"/>
      <c r="S393" s="123"/>
    </row>
    <row r="394" spans="4:19" ht="12.75" customHeight="1">
      <c r="D394" s="75"/>
      <c r="E394" s="75"/>
      <c r="F394" s="75"/>
      <c r="G394" s="75"/>
      <c r="H394" s="75"/>
      <c r="I394" s="123"/>
      <c r="J394" s="123"/>
      <c r="M394" s="75"/>
      <c r="N394" s="75"/>
      <c r="O394" s="75"/>
      <c r="P394" s="75"/>
      <c r="Q394" s="75"/>
      <c r="R394" s="123"/>
      <c r="S394" s="123"/>
    </row>
    <row r="395" spans="4:19" ht="12.75" customHeight="1">
      <c r="D395" s="75"/>
      <c r="E395" s="75"/>
      <c r="F395" s="75"/>
      <c r="G395" s="75"/>
      <c r="H395" s="75"/>
      <c r="I395" s="123"/>
      <c r="J395" s="123"/>
      <c r="M395" s="75"/>
      <c r="N395" s="75"/>
      <c r="O395" s="75"/>
      <c r="P395" s="75"/>
      <c r="Q395" s="75"/>
      <c r="R395" s="123"/>
      <c r="S395" s="123"/>
    </row>
    <row r="396" spans="4:19" ht="12.75" customHeight="1">
      <c r="D396" s="75"/>
      <c r="E396" s="75"/>
      <c r="F396" s="75"/>
      <c r="G396" s="75"/>
      <c r="H396" s="75"/>
      <c r="I396" s="123"/>
      <c r="J396" s="123"/>
      <c r="M396" s="75"/>
      <c r="N396" s="75"/>
      <c r="O396" s="75"/>
      <c r="P396" s="75"/>
      <c r="Q396" s="75"/>
      <c r="R396" s="123"/>
      <c r="S396" s="123"/>
    </row>
    <row r="397" spans="4:19" ht="12.75" customHeight="1">
      <c r="D397" s="75"/>
      <c r="E397" s="75"/>
      <c r="F397" s="75"/>
      <c r="G397" s="75"/>
      <c r="H397" s="75"/>
      <c r="I397" s="123"/>
      <c r="J397" s="123"/>
      <c r="M397" s="75"/>
      <c r="N397" s="75"/>
      <c r="O397" s="75"/>
      <c r="P397" s="75"/>
      <c r="Q397" s="75"/>
      <c r="R397" s="123"/>
      <c r="S397" s="123"/>
    </row>
    <row r="398" spans="4:19" ht="12.75" customHeight="1">
      <c r="D398" s="75"/>
      <c r="E398" s="75"/>
      <c r="F398" s="75"/>
      <c r="G398" s="75"/>
      <c r="H398" s="75"/>
      <c r="I398" s="123"/>
      <c r="J398" s="123"/>
      <c r="M398" s="75"/>
      <c r="N398" s="75"/>
      <c r="O398" s="75"/>
      <c r="P398" s="75"/>
      <c r="Q398" s="75"/>
      <c r="R398" s="123"/>
      <c r="S398" s="123"/>
    </row>
    <row r="399" spans="4:19" ht="12.75" customHeight="1">
      <c r="D399" s="75"/>
      <c r="E399" s="75"/>
      <c r="F399" s="75"/>
      <c r="G399" s="75"/>
      <c r="H399" s="75"/>
      <c r="I399" s="123"/>
      <c r="J399" s="123"/>
      <c r="M399" s="75"/>
      <c r="N399" s="75"/>
      <c r="O399" s="75"/>
      <c r="P399" s="75"/>
      <c r="Q399" s="75"/>
      <c r="R399" s="123"/>
      <c r="S399" s="123"/>
    </row>
    <row r="400" spans="4:19" ht="12.75" customHeight="1">
      <c r="D400" s="75"/>
      <c r="E400" s="75"/>
      <c r="F400" s="75"/>
      <c r="G400" s="75"/>
      <c r="H400" s="75"/>
      <c r="I400" s="123"/>
      <c r="J400" s="123"/>
      <c r="M400" s="75"/>
      <c r="N400" s="75"/>
      <c r="O400" s="75"/>
      <c r="P400" s="75"/>
      <c r="Q400" s="75"/>
      <c r="R400" s="123"/>
      <c r="S400" s="123"/>
    </row>
    <row r="401" spans="4:19" ht="12.75" customHeight="1">
      <c r="D401" s="75"/>
      <c r="E401" s="75"/>
      <c r="F401" s="75"/>
      <c r="G401" s="75"/>
      <c r="H401" s="75"/>
      <c r="I401" s="123"/>
      <c r="J401" s="123"/>
      <c r="M401" s="75"/>
      <c r="N401" s="75"/>
      <c r="O401" s="75"/>
      <c r="P401" s="75"/>
      <c r="Q401" s="75"/>
      <c r="R401" s="123"/>
      <c r="S401" s="123"/>
    </row>
    <row r="402" spans="4:19" ht="12.75" customHeight="1">
      <c r="D402" s="75"/>
      <c r="E402" s="75"/>
      <c r="F402" s="75"/>
      <c r="G402" s="75"/>
      <c r="H402" s="75"/>
      <c r="I402" s="123"/>
      <c r="J402" s="123"/>
      <c r="M402" s="75"/>
      <c r="N402" s="75"/>
      <c r="O402" s="75"/>
      <c r="P402" s="75"/>
      <c r="Q402" s="75"/>
      <c r="R402" s="123"/>
      <c r="S402" s="123"/>
    </row>
    <row r="403" spans="4:19" ht="12.75" customHeight="1">
      <c r="D403" s="75"/>
      <c r="E403" s="75"/>
      <c r="F403" s="75"/>
      <c r="G403" s="75"/>
      <c r="H403" s="75"/>
      <c r="I403" s="123"/>
      <c r="J403" s="123"/>
      <c r="M403" s="75"/>
      <c r="N403" s="75"/>
      <c r="O403" s="75"/>
      <c r="P403" s="75"/>
      <c r="Q403" s="75"/>
      <c r="R403" s="123"/>
      <c r="S403" s="123"/>
    </row>
    <row r="404" spans="4:19" ht="12.75" customHeight="1">
      <c r="D404" s="75"/>
      <c r="E404" s="75"/>
      <c r="F404" s="75"/>
      <c r="G404" s="75"/>
      <c r="H404" s="75"/>
      <c r="I404" s="123"/>
      <c r="J404" s="123"/>
      <c r="M404" s="75"/>
      <c r="N404" s="75"/>
      <c r="O404" s="75"/>
      <c r="P404" s="75"/>
      <c r="Q404" s="75"/>
      <c r="R404" s="123"/>
      <c r="S404" s="123"/>
    </row>
    <row r="405" spans="4:19" ht="12.75" customHeight="1">
      <c r="D405" s="75"/>
      <c r="E405" s="75"/>
      <c r="F405" s="75"/>
      <c r="G405" s="75"/>
      <c r="H405" s="75"/>
      <c r="I405" s="123"/>
      <c r="J405" s="123"/>
      <c r="M405" s="75"/>
      <c r="N405" s="75"/>
      <c r="O405" s="75"/>
      <c r="P405" s="75"/>
      <c r="Q405" s="75"/>
      <c r="R405" s="123"/>
      <c r="S405" s="123"/>
    </row>
    <row r="406" spans="4:19" ht="12.75" customHeight="1">
      <c r="D406" s="75"/>
      <c r="E406" s="75"/>
      <c r="F406" s="75"/>
      <c r="G406" s="75"/>
      <c r="H406" s="75"/>
      <c r="I406" s="123"/>
      <c r="J406" s="123"/>
      <c r="M406" s="75"/>
      <c r="N406" s="75"/>
      <c r="O406" s="75"/>
      <c r="P406" s="75"/>
      <c r="Q406" s="75"/>
      <c r="R406" s="123"/>
      <c r="S406" s="123"/>
    </row>
    <row r="407" spans="4:19" ht="12.75" customHeight="1">
      <c r="D407" s="75"/>
      <c r="E407" s="75"/>
      <c r="F407" s="75"/>
      <c r="G407" s="75"/>
      <c r="H407" s="75"/>
      <c r="I407" s="123"/>
      <c r="J407" s="123"/>
      <c r="M407" s="75"/>
      <c r="N407" s="75"/>
      <c r="O407" s="75"/>
      <c r="P407" s="75"/>
      <c r="Q407" s="75"/>
      <c r="R407" s="123"/>
      <c r="S407" s="123"/>
    </row>
    <row r="408" spans="4:19" ht="12.75" customHeight="1">
      <c r="D408" s="75"/>
      <c r="E408" s="75"/>
      <c r="F408" s="75"/>
      <c r="G408" s="75"/>
      <c r="H408" s="75"/>
      <c r="I408" s="123"/>
      <c r="J408" s="123"/>
      <c r="M408" s="75"/>
      <c r="N408" s="75"/>
      <c r="O408" s="75"/>
      <c r="P408" s="75"/>
      <c r="Q408" s="75"/>
      <c r="R408" s="123"/>
      <c r="S408" s="123"/>
    </row>
    <row r="409" spans="4:19" ht="12.75" customHeight="1">
      <c r="D409" s="75"/>
      <c r="E409" s="75"/>
      <c r="F409" s="75"/>
      <c r="G409" s="75"/>
      <c r="H409" s="75"/>
      <c r="I409" s="123"/>
      <c r="J409" s="123"/>
      <c r="M409" s="75"/>
      <c r="N409" s="75"/>
      <c r="O409" s="75"/>
      <c r="P409" s="75"/>
      <c r="Q409" s="75"/>
      <c r="R409" s="123"/>
      <c r="S409" s="123"/>
    </row>
    <row r="410" spans="4:19" ht="12.75" customHeight="1">
      <c r="D410" s="75"/>
      <c r="E410" s="75"/>
      <c r="F410" s="75"/>
      <c r="G410" s="75"/>
      <c r="H410" s="75"/>
      <c r="I410" s="123"/>
      <c r="J410" s="123"/>
      <c r="M410" s="75"/>
      <c r="N410" s="75"/>
      <c r="O410" s="75"/>
      <c r="P410" s="75"/>
      <c r="Q410" s="75"/>
      <c r="R410" s="123"/>
      <c r="S410" s="123"/>
    </row>
    <row r="411" spans="4:19" ht="12.75" customHeight="1">
      <c r="D411" s="75"/>
      <c r="E411" s="75"/>
      <c r="F411" s="75"/>
      <c r="G411" s="75"/>
      <c r="H411" s="75"/>
      <c r="I411" s="123"/>
      <c r="J411" s="123"/>
      <c r="M411" s="75"/>
      <c r="N411" s="75"/>
      <c r="O411" s="75"/>
      <c r="P411" s="75"/>
      <c r="Q411" s="75"/>
      <c r="R411" s="123"/>
      <c r="S411" s="123"/>
    </row>
    <row r="412" spans="4:19" ht="12.75" customHeight="1">
      <c r="D412" s="75"/>
      <c r="E412" s="75"/>
      <c r="F412" s="75"/>
      <c r="G412" s="75"/>
      <c r="H412" s="75"/>
      <c r="I412" s="123"/>
      <c r="J412" s="123"/>
      <c r="M412" s="75"/>
      <c r="N412" s="75"/>
      <c r="O412" s="75"/>
      <c r="P412" s="75"/>
      <c r="Q412" s="75"/>
      <c r="R412" s="123"/>
      <c r="S412" s="123"/>
    </row>
    <row r="413" spans="4:19" ht="12.75" customHeight="1">
      <c r="D413" s="75"/>
      <c r="E413" s="75"/>
      <c r="F413" s="75"/>
      <c r="G413" s="75"/>
      <c r="H413" s="75"/>
      <c r="I413" s="123"/>
      <c r="J413" s="123"/>
      <c r="M413" s="75"/>
      <c r="N413" s="75"/>
      <c r="O413" s="75"/>
      <c r="P413" s="75"/>
      <c r="Q413" s="75"/>
      <c r="R413" s="123"/>
      <c r="S413" s="123"/>
    </row>
    <row r="414" spans="4:19" ht="12.75" customHeight="1">
      <c r="D414" s="75"/>
      <c r="E414" s="75"/>
      <c r="F414" s="75"/>
      <c r="G414" s="75"/>
      <c r="H414" s="75"/>
      <c r="I414" s="123"/>
      <c r="J414" s="123"/>
      <c r="M414" s="75"/>
      <c r="N414" s="75"/>
      <c r="O414" s="75"/>
      <c r="P414" s="75"/>
      <c r="Q414" s="75"/>
      <c r="R414" s="123"/>
      <c r="S414" s="123"/>
    </row>
    <row r="415" spans="4:19" ht="12.75" customHeight="1">
      <c r="D415" s="75"/>
      <c r="E415" s="75"/>
      <c r="F415" s="75"/>
      <c r="G415" s="75"/>
      <c r="H415" s="75"/>
      <c r="I415" s="123"/>
      <c r="J415" s="123"/>
      <c r="M415" s="75"/>
      <c r="N415" s="75"/>
      <c r="O415" s="75"/>
      <c r="P415" s="75"/>
      <c r="Q415" s="75"/>
      <c r="R415" s="123"/>
      <c r="S415" s="123"/>
    </row>
    <row r="416" spans="4:19" ht="12.75" customHeight="1">
      <c r="D416" s="75"/>
      <c r="E416" s="75"/>
      <c r="F416" s="75"/>
      <c r="G416" s="75"/>
      <c r="H416" s="75"/>
      <c r="I416" s="123"/>
      <c r="J416" s="123"/>
      <c r="M416" s="75"/>
      <c r="N416" s="75"/>
      <c r="O416" s="75"/>
      <c r="P416" s="75"/>
      <c r="Q416" s="75"/>
      <c r="R416" s="123"/>
      <c r="S416" s="123"/>
    </row>
    <row r="417" spans="4:19" ht="12.75" customHeight="1">
      <c r="D417" s="75"/>
      <c r="E417" s="75"/>
      <c r="F417" s="75"/>
      <c r="G417" s="75"/>
      <c r="H417" s="75"/>
      <c r="I417" s="123"/>
      <c r="J417" s="123"/>
      <c r="M417" s="75"/>
      <c r="N417" s="75"/>
      <c r="O417" s="75"/>
      <c r="P417" s="75"/>
      <c r="Q417" s="75"/>
      <c r="R417" s="123"/>
      <c r="S417" s="123"/>
    </row>
    <row r="418" spans="4:19" ht="12.75" customHeight="1">
      <c r="D418" s="75"/>
      <c r="E418" s="75"/>
      <c r="F418" s="75"/>
      <c r="G418" s="75"/>
      <c r="H418" s="75"/>
      <c r="I418" s="123"/>
      <c r="J418" s="123"/>
      <c r="M418" s="75"/>
      <c r="N418" s="75"/>
      <c r="O418" s="75"/>
      <c r="P418" s="75"/>
      <c r="Q418" s="75"/>
      <c r="R418" s="123"/>
      <c r="S418" s="123"/>
    </row>
    <row r="419" spans="4:19" ht="12.75" customHeight="1">
      <c r="D419" s="75"/>
      <c r="E419" s="75"/>
      <c r="F419" s="75"/>
      <c r="G419" s="75"/>
      <c r="H419" s="75"/>
      <c r="I419" s="123"/>
      <c r="J419" s="123"/>
      <c r="M419" s="75"/>
      <c r="N419" s="75"/>
      <c r="O419" s="75"/>
      <c r="P419" s="75"/>
      <c r="Q419" s="75"/>
      <c r="R419" s="123"/>
      <c r="S419" s="123"/>
    </row>
    <row r="420" spans="4:19" ht="12.75" customHeight="1">
      <c r="D420" s="75"/>
      <c r="E420" s="75"/>
      <c r="F420" s="75"/>
      <c r="G420" s="75"/>
      <c r="H420" s="75"/>
      <c r="I420" s="123"/>
      <c r="J420" s="123"/>
      <c r="M420" s="75"/>
      <c r="N420" s="75"/>
      <c r="O420" s="75"/>
      <c r="P420" s="75"/>
      <c r="Q420" s="75"/>
      <c r="R420" s="123"/>
      <c r="S420" s="123"/>
    </row>
    <row r="421" spans="4:19" ht="12.75" customHeight="1">
      <c r="D421" s="75"/>
      <c r="E421" s="75"/>
      <c r="F421" s="75"/>
      <c r="G421" s="75"/>
      <c r="H421" s="75"/>
      <c r="I421" s="123"/>
      <c r="J421" s="123"/>
      <c r="M421" s="75"/>
      <c r="N421" s="75"/>
      <c r="O421" s="75"/>
      <c r="P421" s="75"/>
      <c r="Q421" s="75"/>
      <c r="R421" s="123"/>
      <c r="S421" s="123"/>
    </row>
    <row r="422" spans="4:19" ht="12.75" customHeight="1">
      <c r="D422" s="75"/>
      <c r="E422" s="75"/>
      <c r="F422" s="75"/>
      <c r="G422" s="75"/>
      <c r="H422" s="75"/>
      <c r="I422" s="123"/>
      <c r="J422" s="123"/>
      <c r="M422" s="75"/>
      <c r="N422" s="75"/>
      <c r="O422" s="75"/>
      <c r="P422" s="75"/>
      <c r="Q422" s="75"/>
      <c r="R422" s="123"/>
      <c r="S422" s="123"/>
    </row>
    <row r="423" spans="4:19" ht="12.75" customHeight="1">
      <c r="D423" s="75"/>
      <c r="E423" s="75"/>
      <c r="F423" s="75"/>
      <c r="G423" s="75"/>
      <c r="H423" s="75"/>
      <c r="I423" s="123"/>
      <c r="J423" s="123"/>
      <c r="M423" s="75"/>
      <c r="N423" s="75"/>
      <c r="O423" s="75"/>
      <c r="P423" s="75"/>
      <c r="Q423" s="75"/>
      <c r="R423" s="123"/>
      <c r="S423" s="123"/>
    </row>
    <row r="424" spans="4:19" ht="12.75" customHeight="1">
      <c r="D424" s="75"/>
      <c r="E424" s="75"/>
      <c r="F424" s="75"/>
      <c r="G424" s="75"/>
      <c r="H424" s="75"/>
      <c r="I424" s="123"/>
      <c r="J424" s="123"/>
      <c r="M424" s="75"/>
      <c r="N424" s="75"/>
      <c r="O424" s="75"/>
      <c r="P424" s="75"/>
      <c r="Q424" s="75"/>
      <c r="R424" s="123"/>
      <c r="S424" s="123"/>
    </row>
    <row r="425" spans="4:19" ht="12.75" customHeight="1">
      <c r="D425" s="75"/>
      <c r="E425" s="75"/>
      <c r="F425" s="75"/>
      <c r="G425" s="75"/>
      <c r="H425" s="75"/>
      <c r="I425" s="123"/>
      <c r="J425" s="123"/>
      <c r="M425" s="75"/>
      <c r="N425" s="75"/>
      <c r="O425" s="75"/>
      <c r="P425" s="75"/>
      <c r="Q425" s="75"/>
      <c r="R425" s="123"/>
      <c r="S425" s="123"/>
    </row>
    <row r="426" spans="4:19" ht="12.75" customHeight="1">
      <c r="D426" s="75"/>
      <c r="E426" s="75"/>
      <c r="F426" s="75"/>
      <c r="G426" s="75"/>
      <c r="H426" s="75"/>
      <c r="I426" s="123"/>
      <c r="J426" s="123"/>
      <c r="M426" s="75"/>
      <c r="N426" s="75"/>
      <c r="O426" s="75"/>
      <c r="P426" s="75"/>
      <c r="Q426" s="75"/>
      <c r="R426" s="123"/>
      <c r="S426" s="123"/>
    </row>
    <row r="427" spans="4:19" ht="12.75" customHeight="1">
      <c r="D427" s="75"/>
      <c r="E427" s="75"/>
      <c r="F427" s="75"/>
      <c r="G427" s="75"/>
      <c r="H427" s="75"/>
      <c r="I427" s="123"/>
      <c r="J427" s="123"/>
      <c r="M427" s="75"/>
      <c r="N427" s="75"/>
      <c r="O427" s="75"/>
      <c r="P427" s="75"/>
      <c r="Q427" s="75"/>
      <c r="R427" s="123"/>
      <c r="S427" s="123"/>
    </row>
    <row r="428" spans="4:19" ht="12.75" customHeight="1">
      <c r="D428" s="75"/>
      <c r="E428" s="75"/>
      <c r="F428" s="75"/>
      <c r="G428" s="75"/>
      <c r="H428" s="75"/>
      <c r="I428" s="123"/>
      <c r="J428" s="123"/>
      <c r="M428" s="75"/>
      <c r="N428" s="75"/>
      <c r="O428" s="75"/>
      <c r="P428" s="75"/>
      <c r="Q428" s="75"/>
      <c r="R428" s="123"/>
      <c r="S428" s="123"/>
    </row>
    <row r="429" spans="4:19" ht="12.75" customHeight="1">
      <c r="D429" s="75"/>
      <c r="E429" s="75"/>
      <c r="F429" s="75"/>
      <c r="G429" s="75"/>
      <c r="H429" s="75"/>
      <c r="I429" s="123"/>
      <c r="J429" s="123"/>
      <c r="M429" s="75"/>
      <c r="N429" s="75"/>
      <c r="O429" s="75"/>
      <c r="P429" s="75"/>
      <c r="Q429" s="75"/>
      <c r="R429" s="123"/>
      <c r="S429" s="123"/>
    </row>
    <row r="430" spans="4:19" ht="12.75" customHeight="1">
      <c r="D430" s="75"/>
      <c r="E430" s="75"/>
      <c r="F430" s="75"/>
      <c r="G430" s="75"/>
      <c r="H430" s="75"/>
      <c r="I430" s="123"/>
      <c r="J430" s="123"/>
      <c r="M430" s="75"/>
      <c r="N430" s="75"/>
      <c r="O430" s="75"/>
      <c r="P430" s="75"/>
      <c r="Q430" s="75"/>
      <c r="R430" s="123"/>
      <c r="S430" s="123"/>
    </row>
    <row r="431" spans="4:19" ht="12.75" customHeight="1">
      <c r="D431" s="75"/>
      <c r="E431" s="75"/>
      <c r="F431" s="75"/>
      <c r="G431" s="75"/>
      <c r="H431" s="75"/>
      <c r="I431" s="123"/>
      <c r="J431" s="123"/>
      <c r="M431" s="75"/>
      <c r="N431" s="75"/>
      <c r="O431" s="75"/>
      <c r="P431" s="75"/>
      <c r="Q431" s="75"/>
      <c r="R431" s="123"/>
      <c r="S431" s="123"/>
    </row>
    <row r="432" spans="4:19" ht="12.75" customHeight="1">
      <c r="D432" s="75"/>
      <c r="E432" s="75"/>
      <c r="F432" s="75"/>
      <c r="G432" s="75"/>
      <c r="H432" s="75"/>
      <c r="I432" s="123"/>
      <c r="J432" s="123"/>
      <c r="M432" s="75"/>
      <c r="N432" s="75"/>
      <c r="O432" s="75"/>
      <c r="P432" s="75"/>
      <c r="Q432" s="75"/>
      <c r="R432" s="123"/>
      <c r="S432" s="123"/>
    </row>
    <row r="433" spans="4:19" ht="12.75" customHeight="1">
      <c r="D433" s="75"/>
      <c r="E433" s="75"/>
      <c r="F433" s="75"/>
      <c r="G433" s="75"/>
      <c r="H433" s="75"/>
      <c r="I433" s="123"/>
      <c r="J433" s="123"/>
      <c r="M433" s="75"/>
      <c r="N433" s="75"/>
      <c r="O433" s="75"/>
      <c r="P433" s="75"/>
      <c r="Q433" s="75"/>
      <c r="R433" s="123"/>
      <c r="S433" s="123"/>
    </row>
    <row r="434" spans="4:19" ht="12.75" customHeight="1">
      <c r="D434" s="75"/>
      <c r="E434" s="75"/>
      <c r="F434" s="75"/>
      <c r="G434" s="75"/>
      <c r="H434" s="75"/>
      <c r="I434" s="123"/>
      <c r="J434" s="123"/>
      <c r="M434" s="75"/>
      <c r="N434" s="75"/>
      <c r="O434" s="75"/>
      <c r="P434" s="75"/>
      <c r="Q434" s="75"/>
      <c r="R434" s="123"/>
      <c r="S434" s="123"/>
    </row>
    <row r="435" spans="4:19" ht="12.75" customHeight="1">
      <c r="D435" s="75"/>
      <c r="E435" s="75"/>
      <c r="F435" s="75"/>
      <c r="G435" s="75"/>
      <c r="H435" s="75"/>
      <c r="I435" s="123"/>
      <c r="J435" s="123"/>
      <c r="M435" s="75"/>
      <c r="N435" s="75"/>
      <c r="O435" s="75"/>
      <c r="P435" s="75"/>
      <c r="Q435" s="75"/>
      <c r="R435" s="123"/>
      <c r="S435" s="123"/>
    </row>
    <row r="436" spans="4:19" ht="12.75" customHeight="1">
      <c r="D436" s="75"/>
      <c r="E436" s="75"/>
      <c r="F436" s="75"/>
      <c r="G436" s="75"/>
      <c r="H436" s="75"/>
      <c r="I436" s="123"/>
      <c r="J436" s="123"/>
      <c r="M436" s="75"/>
      <c r="N436" s="75"/>
      <c r="O436" s="75"/>
      <c r="P436" s="75"/>
      <c r="Q436" s="75"/>
      <c r="R436" s="123"/>
      <c r="S436" s="123"/>
    </row>
    <row r="437" spans="4:19" ht="12.75" customHeight="1">
      <c r="D437" s="75"/>
      <c r="E437" s="75"/>
      <c r="F437" s="75"/>
      <c r="G437" s="75"/>
      <c r="H437" s="75"/>
      <c r="I437" s="123"/>
      <c r="J437" s="123"/>
      <c r="M437" s="75"/>
      <c r="N437" s="75"/>
      <c r="O437" s="75"/>
      <c r="P437" s="75"/>
      <c r="Q437" s="75"/>
      <c r="R437" s="123"/>
      <c r="S437" s="123"/>
    </row>
    <row r="438" spans="4:19" ht="12.75" customHeight="1">
      <c r="D438" s="75"/>
      <c r="E438" s="75"/>
      <c r="F438" s="75"/>
      <c r="G438" s="75"/>
      <c r="H438" s="75"/>
      <c r="I438" s="123"/>
      <c r="J438" s="123"/>
      <c r="M438" s="75"/>
      <c r="N438" s="75"/>
      <c r="O438" s="75"/>
      <c r="P438" s="75"/>
      <c r="Q438" s="75"/>
      <c r="R438" s="123"/>
      <c r="S438" s="123"/>
    </row>
    <row r="439" spans="4:19" ht="12.75" customHeight="1">
      <c r="D439" s="75"/>
      <c r="E439" s="75"/>
      <c r="F439" s="75"/>
      <c r="G439" s="75"/>
      <c r="H439" s="75"/>
      <c r="I439" s="123"/>
      <c r="J439" s="123"/>
      <c r="M439" s="75"/>
      <c r="N439" s="75"/>
      <c r="O439" s="75"/>
      <c r="P439" s="75"/>
      <c r="Q439" s="75"/>
      <c r="R439" s="123"/>
      <c r="S439" s="123"/>
    </row>
    <row r="440" spans="4:19" ht="12.75" customHeight="1">
      <c r="D440" s="75"/>
      <c r="E440" s="75"/>
      <c r="F440" s="75"/>
      <c r="G440" s="75"/>
      <c r="H440" s="75"/>
      <c r="I440" s="123"/>
      <c r="J440" s="123"/>
      <c r="M440" s="75"/>
      <c r="N440" s="75"/>
      <c r="O440" s="75"/>
      <c r="P440" s="75"/>
      <c r="Q440" s="75"/>
      <c r="R440" s="123"/>
      <c r="S440" s="123"/>
    </row>
    <row r="441" spans="4:19" ht="12.75" customHeight="1">
      <c r="D441" s="75"/>
      <c r="E441" s="75"/>
      <c r="F441" s="75"/>
      <c r="G441" s="75"/>
      <c r="H441" s="75"/>
      <c r="I441" s="123"/>
      <c r="J441" s="123"/>
      <c r="M441" s="75"/>
      <c r="N441" s="75"/>
      <c r="O441" s="75"/>
      <c r="P441" s="75"/>
      <c r="Q441" s="75"/>
      <c r="R441" s="123"/>
      <c r="S441" s="123"/>
    </row>
    <row r="442" spans="4:19" ht="12.75" customHeight="1">
      <c r="D442" s="75"/>
      <c r="E442" s="75"/>
      <c r="F442" s="75"/>
      <c r="G442" s="75"/>
      <c r="H442" s="75"/>
      <c r="I442" s="123"/>
      <c r="J442" s="123"/>
      <c r="M442" s="75"/>
      <c r="N442" s="75"/>
      <c r="O442" s="75"/>
      <c r="P442" s="75"/>
      <c r="Q442" s="75"/>
      <c r="R442" s="123"/>
      <c r="S442" s="123"/>
    </row>
    <row r="443" spans="4:19" ht="12.75" customHeight="1">
      <c r="D443" s="75"/>
      <c r="E443" s="75"/>
      <c r="F443" s="75"/>
      <c r="G443" s="75"/>
      <c r="H443" s="75"/>
      <c r="I443" s="123"/>
      <c r="J443" s="123"/>
      <c r="M443" s="75"/>
      <c r="N443" s="75"/>
      <c r="O443" s="75"/>
      <c r="P443" s="75"/>
      <c r="Q443" s="75"/>
      <c r="R443" s="123"/>
      <c r="S443" s="123"/>
    </row>
    <row r="444" spans="4:19" ht="12.75" customHeight="1">
      <c r="D444" s="75"/>
      <c r="E444" s="75"/>
      <c r="F444" s="75"/>
      <c r="G444" s="75"/>
      <c r="H444" s="75"/>
      <c r="I444" s="123"/>
      <c r="J444" s="123"/>
      <c r="M444" s="75"/>
      <c r="N444" s="75"/>
      <c r="O444" s="75"/>
      <c r="P444" s="75"/>
      <c r="Q444" s="75"/>
      <c r="R444" s="123"/>
      <c r="S444" s="123"/>
    </row>
    <row r="445" spans="4:19" ht="12.75" customHeight="1">
      <c r="D445" s="75"/>
      <c r="E445" s="75"/>
      <c r="F445" s="75"/>
      <c r="G445" s="75"/>
      <c r="H445" s="75"/>
      <c r="I445" s="123"/>
      <c r="J445" s="123"/>
      <c r="M445" s="75"/>
      <c r="N445" s="75"/>
      <c r="O445" s="75"/>
      <c r="P445" s="75"/>
      <c r="Q445" s="75"/>
      <c r="R445" s="123"/>
      <c r="S445" s="123"/>
    </row>
    <row r="446" spans="4:19" ht="12.75" customHeight="1">
      <c r="D446" s="75"/>
      <c r="E446" s="75"/>
      <c r="F446" s="75"/>
      <c r="G446" s="75"/>
      <c r="H446" s="75"/>
      <c r="I446" s="123"/>
      <c r="J446" s="123"/>
      <c r="M446" s="75"/>
      <c r="N446" s="75"/>
      <c r="O446" s="75"/>
      <c r="P446" s="75"/>
      <c r="Q446" s="75"/>
      <c r="R446" s="123"/>
      <c r="S446" s="123"/>
    </row>
    <row r="447" spans="4:19" ht="12.75" customHeight="1">
      <c r="D447" s="75"/>
      <c r="E447" s="75"/>
      <c r="F447" s="75"/>
      <c r="G447" s="75"/>
      <c r="H447" s="75"/>
      <c r="I447" s="123"/>
      <c r="J447" s="123"/>
      <c r="M447" s="75"/>
      <c r="N447" s="75"/>
      <c r="O447" s="75"/>
      <c r="P447" s="75"/>
      <c r="Q447" s="75"/>
      <c r="R447" s="123"/>
      <c r="S447" s="123"/>
    </row>
    <row r="448" spans="4:19" ht="12.75" customHeight="1">
      <c r="D448" s="75"/>
      <c r="E448" s="75"/>
      <c r="F448" s="75"/>
      <c r="G448" s="75"/>
      <c r="H448" s="75"/>
      <c r="I448" s="123"/>
      <c r="J448" s="123"/>
      <c r="M448" s="75"/>
      <c r="N448" s="75"/>
      <c r="O448" s="75"/>
      <c r="P448" s="75"/>
      <c r="Q448" s="75"/>
      <c r="R448" s="123"/>
      <c r="S448" s="123"/>
    </row>
    <row r="449" spans="4:19" ht="12.75" customHeight="1">
      <c r="D449" s="75"/>
      <c r="E449" s="75"/>
      <c r="F449" s="75"/>
      <c r="G449" s="75"/>
      <c r="H449" s="75"/>
      <c r="I449" s="123"/>
      <c r="J449" s="123"/>
      <c r="M449" s="75"/>
      <c r="N449" s="75"/>
      <c r="O449" s="75"/>
      <c r="P449" s="75"/>
      <c r="Q449" s="75"/>
      <c r="R449" s="123"/>
      <c r="S449" s="123"/>
    </row>
    <row r="450" spans="4:19" ht="12.75" customHeight="1">
      <c r="D450" s="75"/>
      <c r="E450" s="75"/>
      <c r="F450" s="75"/>
      <c r="G450" s="75"/>
      <c r="H450" s="75"/>
      <c r="I450" s="123"/>
      <c r="J450" s="123"/>
      <c r="M450" s="75"/>
      <c r="N450" s="75"/>
      <c r="O450" s="75"/>
      <c r="P450" s="75"/>
      <c r="Q450" s="75"/>
      <c r="R450" s="123"/>
      <c r="S450" s="123"/>
    </row>
    <row r="451" spans="4:19" ht="12.75" customHeight="1">
      <c r="D451" s="75"/>
      <c r="E451" s="75"/>
      <c r="F451" s="75"/>
      <c r="G451" s="75"/>
      <c r="H451" s="75"/>
      <c r="I451" s="123"/>
      <c r="J451" s="123"/>
      <c r="M451" s="75"/>
      <c r="N451" s="75"/>
      <c r="O451" s="75"/>
      <c r="P451" s="75"/>
      <c r="Q451" s="75"/>
      <c r="R451" s="123"/>
      <c r="S451" s="123"/>
    </row>
    <row r="452" spans="4:19" ht="12.75" customHeight="1">
      <c r="D452" s="75"/>
      <c r="E452" s="75"/>
      <c r="F452" s="75"/>
      <c r="G452" s="75"/>
      <c r="H452" s="75"/>
      <c r="I452" s="123"/>
      <c r="J452" s="123"/>
      <c r="M452" s="75"/>
      <c r="N452" s="75"/>
      <c r="O452" s="75"/>
      <c r="P452" s="75"/>
      <c r="Q452" s="75"/>
      <c r="R452" s="123"/>
      <c r="S452" s="123"/>
    </row>
    <row r="453" spans="4:19" ht="12.75" customHeight="1">
      <c r="D453" s="75"/>
      <c r="E453" s="75"/>
      <c r="F453" s="75"/>
      <c r="G453" s="75"/>
      <c r="H453" s="75"/>
      <c r="I453" s="123"/>
      <c r="J453" s="123"/>
      <c r="M453" s="75"/>
      <c r="N453" s="75"/>
      <c r="O453" s="75"/>
      <c r="P453" s="75"/>
      <c r="Q453" s="75"/>
      <c r="R453" s="123"/>
      <c r="S453" s="123"/>
    </row>
    <row r="454" spans="4:19" ht="12.75" customHeight="1">
      <c r="D454" s="75"/>
      <c r="E454" s="75"/>
      <c r="F454" s="75"/>
      <c r="G454" s="75"/>
      <c r="H454" s="75"/>
      <c r="I454" s="123"/>
      <c r="J454" s="123"/>
      <c r="M454" s="75"/>
      <c r="N454" s="75"/>
      <c r="O454" s="75"/>
      <c r="P454" s="75"/>
      <c r="Q454" s="75"/>
      <c r="R454" s="123"/>
      <c r="S454" s="123"/>
    </row>
    <row r="455" spans="4:19" ht="12.75" customHeight="1">
      <c r="D455" s="75"/>
      <c r="E455" s="75"/>
      <c r="F455" s="75"/>
      <c r="G455" s="75"/>
      <c r="H455" s="75"/>
      <c r="I455" s="123"/>
      <c r="J455" s="123"/>
      <c r="M455" s="75"/>
      <c r="N455" s="75"/>
      <c r="O455" s="75"/>
      <c r="P455" s="75"/>
      <c r="Q455" s="75"/>
      <c r="R455" s="123"/>
      <c r="S455" s="123"/>
    </row>
    <row r="456" spans="4:19" ht="12.75" customHeight="1">
      <c r="D456" s="75"/>
      <c r="E456" s="75"/>
      <c r="F456" s="75"/>
      <c r="G456" s="75"/>
      <c r="H456" s="75"/>
      <c r="I456" s="123"/>
      <c r="J456" s="123"/>
      <c r="M456" s="75"/>
      <c r="N456" s="75"/>
      <c r="O456" s="75"/>
      <c r="P456" s="75"/>
      <c r="Q456" s="75"/>
      <c r="R456" s="123"/>
      <c r="S456" s="123"/>
    </row>
    <row r="457" spans="4:19" ht="12.75" customHeight="1">
      <c r="D457" s="75"/>
      <c r="E457" s="75"/>
      <c r="F457" s="75"/>
      <c r="G457" s="75"/>
      <c r="H457" s="75"/>
      <c r="I457" s="123"/>
      <c r="J457" s="123"/>
      <c r="M457" s="75"/>
      <c r="N457" s="75"/>
      <c r="O457" s="75"/>
      <c r="P457" s="75"/>
      <c r="Q457" s="75"/>
      <c r="R457" s="123"/>
      <c r="S457" s="123"/>
    </row>
    <row r="458" spans="4:19" ht="12.75" customHeight="1">
      <c r="D458" s="75"/>
      <c r="E458" s="75"/>
      <c r="F458" s="75"/>
      <c r="G458" s="75"/>
      <c r="H458" s="75"/>
      <c r="I458" s="123"/>
      <c r="J458" s="123"/>
      <c r="M458" s="75"/>
      <c r="N458" s="75"/>
      <c r="O458" s="75"/>
      <c r="P458" s="75"/>
      <c r="Q458" s="75"/>
      <c r="R458" s="123"/>
      <c r="S458" s="123"/>
    </row>
    <row r="459" spans="4:19" ht="12.75" customHeight="1">
      <c r="D459" s="75"/>
      <c r="E459" s="75"/>
      <c r="F459" s="75"/>
      <c r="G459" s="75"/>
      <c r="H459" s="75"/>
      <c r="I459" s="123"/>
      <c r="J459" s="123"/>
      <c r="M459" s="75"/>
      <c r="N459" s="75"/>
      <c r="O459" s="75"/>
      <c r="P459" s="75"/>
      <c r="Q459" s="75"/>
      <c r="R459" s="123"/>
      <c r="S459" s="123"/>
    </row>
    <row r="460" spans="4:19" ht="12.75" customHeight="1">
      <c r="D460" s="75"/>
      <c r="E460" s="75"/>
      <c r="F460" s="75"/>
      <c r="G460" s="75"/>
      <c r="H460" s="75"/>
      <c r="I460" s="123"/>
      <c r="J460" s="123"/>
      <c r="M460" s="75"/>
      <c r="N460" s="75"/>
      <c r="O460" s="75"/>
      <c r="P460" s="75"/>
      <c r="Q460" s="75"/>
      <c r="R460" s="123"/>
      <c r="S460" s="123"/>
    </row>
    <row r="461" spans="4:19" ht="12.75" customHeight="1">
      <c r="D461" s="75"/>
      <c r="E461" s="75"/>
      <c r="F461" s="75"/>
      <c r="G461" s="75"/>
      <c r="H461" s="75"/>
      <c r="I461" s="123"/>
      <c r="J461" s="123"/>
      <c r="M461" s="75"/>
      <c r="N461" s="75"/>
      <c r="O461" s="75"/>
      <c r="P461" s="75"/>
      <c r="Q461" s="75"/>
      <c r="R461" s="123"/>
      <c r="S461" s="123"/>
    </row>
    <row r="462" spans="4:19" ht="12.75" customHeight="1">
      <c r="D462" s="75"/>
      <c r="E462" s="75"/>
      <c r="F462" s="75"/>
      <c r="G462" s="75"/>
      <c r="H462" s="75"/>
      <c r="I462" s="123"/>
      <c r="J462" s="123"/>
      <c r="M462" s="75"/>
      <c r="N462" s="75"/>
      <c r="O462" s="75"/>
      <c r="P462" s="75"/>
      <c r="Q462" s="75"/>
      <c r="R462" s="123"/>
      <c r="S462" s="123"/>
    </row>
    <row r="463" spans="4:19" ht="12.75" customHeight="1">
      <c r="D463" s="75"/>
      <c r="E463" s="75"/>
      <c r="F463" s="75"/>
      <c r="G463" s="75"/>
      <c r="H463" s="75"/>
      <c r="I463" s="123"/>
      <c r="J463" s="123"/>
      <c r="M463" s="75"/>
      <c r="N463" s="75"/>
      <c r="O463" s="75"/>
      <c r="P463" s="75"/>
      <c r="Q463" s="75"/>
      <c r="R463" s="123"/>
      <c r="S463" s="123"/>
    </row>
    <row r="464" spans="4:19" ht="12.75" customHeight="1">
      <c r="D464" s="75"/>
      <c r="E464" s="75"/>
      <c r="F464" s="75"/>
      <c r="G464" s="75"/>
      <c r="H464" s="75"/>
      <c r="I464" s="123"/>
      <c r="J464" s="123"/>
      <c r="M464" s="75"/>
      <c r="N464" s="75"/>
      <c r="O464" s="75"/>
      <c r="P464" s="75"/>
      <c r="Q464" s="75"/>
      <c r="R464" s="123"/>
      <c r="S464" s="123"/>
    </row>
    <row r="465" spans="4:19" ht="12.75" customHeight="1">
      <c r="D465" s="75"/>
      <c r="E465" s="75"/>
      <c r="F465" s="75"/>
      <c r="G465" s="75"/>
      <c r="H465" s="75"/>
      <c r="I465" s="123"/>
      <c r="J465" s="123"/>
      <c r="M465" s="75"/>
      <c r="N465" s="75"/>
      <c r="O465" s="75"/>
      <c r="P465" s="75"/>
      <c r="Q465" s="75"/>
      <c r="R465" s="123"/>
      <c r="S465" s="123"/>
    </row>
    <row r="466" spans="4:19" ht="12.75" customHeight="1">
      <c r="D466" s="75"/>
      <c r="E466" s="75"/>
      <c r="F466" s="75"/>
      <c r="G466" s="75"/>
      <c r="H466" s="75"/>
      <c r="I466" s="123"/>
      <c r="J466" s="123"/>
      <c r="M466" s="75"/>
      <c r="N466" s="75"/>
      <c r="O466" s="75"/>
      <c r="P466" s="75"/>
      <c r="Q466" s="75"/>
      <c r="R466" s="123"/>
      <c r="S466" s="123"/>
    </row>
    <row r="467" spans="4:19" ht="12.75" customHeight="1">
      <c r="D467" s="75"/>
      <c r="E467" s="75"/>
      <c r="F467" s="75"/>
      <c r="G467" s="75"/>
      <c r="H467" s="75"/>
      <c r="I467" s="123"/>
      <c r="J467" s="123"/>
      <c r="M467" s="75"/>
      <c r="N467" s="75"/>
      <c r="O467" s="75"/>
      <c r="P467" s="75"/>
      <c r="Q467" s="75"/>
      <c r="R467" s="123"/>
      <c r="S467" s="123"/>
    </row>
    <row r="468" spans="4:19" ht="12.75" customHeight="1">
      <c r="D468" s="75"/>
      <c r="E468" s="75"/>
      <c r="F468" s="75"/>
      <c r="G468" s="75"/>
      <c r="H468" s="75"/>
      <c r="I468" s="123"/>
      <c r="J468" s="123"/>
      <c r="M468" s="75"/>
      <c r="N468" s="75"/>
      <c r="O468" s="75"/>
      <c r="P468" s="75"/>
      <c r="Q468" s="75"/>
      <c r="R468" s="123"/>
      <c r="S468" s="123"/>
    </row>
    <row r="469" spans="4:19" ht="12.75" customHeight="1">
      <c r="D469" s="75"/>
      <c r="E469" s="75"/>
      <c r="F469" s="75"/>
      <c r="G469" s="75"/>
      <c r="H469" s="75"/>
      <c r="I469" s="123"/>
      <c r="J469" s="123"/>
      <c r="M469" s="75"/>
      <c r="N469" s="75"/>
      <c r="O469" s="75"/>
      <c r="P469" s="75"/>
      <c r="Q469" s="75"/>
      <c r="R469" s="123"/>
      <c r="S469" s="123"/>
    </row>
    <row r="470" spans="4:19" ht="12.75" customHeight="1">
      <c r="D470" s="75"/>
      <c r="E470" s="75"/>
      <c r="F470" s="75"/>
      <c r="G470" s="75"/>
      <c r="H470" s="75"/>
      <c r="I470" s="123"/>
      <c r="J470" s="123"/>
      <c r="M470" s="75"/>
      <c r="N470" s="75"/>
      <c r="O470" s="75"/>
      <c r="P470" s="75"/>
      <c r="Q470" s="75"/>
      <c r="R470" s="123"/>
      <c r="S470" s="123"/>
    </row>
    <row r="471" spans="4:19" ht="12.75" customHeight="1">
      <c r="D471" s="75"/>
      <c r="E471" s="75"/>
      <c r="F471" s="75"/>
      <c r="G471" s="75"/>
      <c r="H471" s="75"/>
      <c r="I471" s="123"/>
      <c r="J471" s="123"/>
      <c r="M471" s="75"/>
      <c r="N471" s="75"/>
      <c r="O471" s="75"/>
      <c r="P471" s="75"/>
      <c r="Q471" s="75"/>
      <c r="R471" s="123"/>
      <c r="S471" s="123"/>
    </row>
    <row r="472" spans="4:19" ht="12.75" customHeight="1">
      <c r="D472" s="75"/>
      <c r="E472" s="75"/>
      <c r="F472" s="75"/>
      <c r="G472" s="75"/>
      <c r="H472" s="75"/>
      <c r="I472" s="123"/>
      <c r="J472" s="123"/>
      <c r="M472" s="75"/>
      <c r="N472" s="75"/>
      <c r="O472" s="75"/>
      <c r="P472" s="75"/>
      <c r="Q472" s="75"/>
      <c r="R472" s="123"/>
      <c r="S472" s="123"/>
    </row>
    <row r="473" spans="4:19" ht="12.75" customHeight="1">
      <c r="D473" s="75"/>
      <c r="E473" s="75"/>
      <c r="F473" s="75"/>
      <c r="G473" s="75"/>
      <c r="H473" s="75"/>
      <c r="I473" s="123"/>
      <c r="J473" s="123"/>
      <c r="M473" s="75"/>
      <c r="N473" s="75"/>
      <c r="O473" s="75"/>
      <c r="P473" s="75"/>
      <c r="Q473" s="75"/>
      <c r="R473" s="123"/>
      <c r="S473" s="123"/>
    </row>
    <row r="474" spans="4:19" ht="12.75" customHeight="1">
      <c r="D474" s="75"/>
      <c r="E474" s="75"/>
      <c r="F474" s="75"/>
      <c r="G474" s="75"/>
      <c r="H474" s="75"/>
      <c r="I474" s="123"/>
      <c r="J474" s="123"/>
      <c r="M474" s="75"/>
      <c r="N474" s="75"/>
      <c r="O474" s="75"/>
      <c r="P474" s="75"/>
      <c r="Q474" s="75"/>
      <c r="R474" s="123"/>
      <c r="S474" s="123"/>
    </row>
    <row r="475" spans="4:19" ht="12.75" customHeight="1">
      <c r="D475" s="75"/>
      <c r="E475" s="75"/>
      <c r="F475" s="75"/>
      <c r="G475" s="75"/>
      <c r="H475" s="75"/>
      <c r="I475" s="123"/>
      <c r="J475" s="123"/>
      <c r="M475" s="75"/>
      <c r="N475" s="75"/>
      <c r="O475" s="75"/>
      <c r="P475" s="75"/>
      <c r="Q475" s="75"/>
      <c r="R475" s="123"/>
      <c r="S475" s="123"/>
    </row>
    <row r="476" spans="4:19" ht="12.75" customHeight="1">
      <c r="D476" s="75"/>
      <c r="E476" s="75"/>
      <c r="F476" s="75"/>
      <c r="G476" s="75"/>
      <c r="H476" s="75"/>
      <c r="I476" s="123"/>
      <c r="J476" s="123"/>
      <c r="M476" s="75"/>
      <c r="N476" s="75"/>
      <c r="O476" s="75"/>
      <c r="P476" s="75"/>
      <c r="Q476" s="75"/>
      <c r="R476" s="123"/>
      <c r="S476" s="123"/>
    </row>
    <row r="477" spans="4:19" ht="12.75" customHeight="1">
      <c r="D477" s="75"/>
      <c r="E477" s="75"/>
      <c r="F477" s="75"/>
      <c r="G477" s="75"/>
      <c r="H477" s="75"/>
      <c r="I477" s="123"/>
      <c r="J477" s="123"/>
      <c r="M477" s="75"/>
      <c r="N477" s="75"/>
      <c r="O477" s="75"/>
      <c r="P477" s="75"/>
      <c r="Q477" s="75"/>
      <c r="R477" s="123"/>
      <c r="S477" s="123"/>
    </row>
    <row r="478" spans="4:19" ht="12.75" customHeight="1">
      <c r="D478" s="75"/>
      <c r="E478" s="75"/>
      <c r="F478" s="75"/>
      <c r="G478" s="75"/>
      <c r="H478" s="75"/>
      <c r="I478" s="123"/>
      <c r="J478" s="123"/>
      <c r="M478" s="75"/>
      <c r="N478" s="75"/>
      <c r="O478" s="75"/>
      <c r="P478" s="75"/>
      <c r="Q478" s="75"/>
      <c r="R478" s="123"/>
      <c r="S478" s="123"/>
    </row>
    <row r="479" spans="4:19" ht="12.75" customHeight="1">
      <c r="D479" s="75"/>
      <c r="E479" s="75"/>
      <c r="F479" s="75"/>
      <c r="G479" s="75"/>
      <c r="H479" s="75"/>
      <c r="I479" s="123"/>
      <c r="J479" s="123"/>
      <c r="M479" s="75"/>
      <c r="N479" s="75"/>
      <c r="O479" s="75"/>
      <c r="P479" s="75"/>
      <c r="Q479" s="75"/>
      <c r="R479" s="123"/>
      <c r="S479" s="123"/>
    </row>
    <row r="480" spans="4:19" ht="12.75" customHeight="1">
      <c r="D480" s="75"/>
      <c r="E480" s="75"/>
      <c r="F480" s="75"/>
      <c r="G480" s="75"/>
      <c r="H480" s="75"/>
      <c r="I480" s="123"/>
      <c r="J480" s="123"/>
      <c r="M480" s="75"/>
      <c r="N480" s="75"/>
      <c r="O480" s="75"/>
      <c r="P480" s="75"/>
      <c r="Q480" s="75"/>
      <c r="R480" s="123"/>
      <c r="S480" s="123"/>
    </row>
    <row r="481" spans="4:19" ht="12.75" customHeight="1">
      <c r="D481" s="75"/>
      <c r="E481" s="75"/>
      <c r="F481" s="75"/>
      <c r="G481" s="75"/>
      <c r="H481" s="75"/>
      <c r="I481" s="123"/>
      <c r="J481" s="123"/>
      <c r="M481" s="75"/>
      <c r="N481" s="75"/>
      <c r="O481" s="75"/>
      <c r="P481" s="75"/>
      <c r="Q481" s="75"/>
      <c r="R481" s="123"/>
      <c r="S481" s="123"/>
    </row>
    <row r="482" spans="4:19" ht="12.75" customHeight="1">
      <c r="D482" s="75"/>
      <c r="E482" s="75"/>
      <c r="F482" s="75"/>
      <c r="G482" s="75"/>
      <c r="H482" s="75"/>
      <c r="I482" s="123"/>
      <c r="J482" s="123"/>
      <c r="M482" s="75"/>
      <c r="N482" s="75"/>
      <c r="O482" s="75"/>
      <c r="P482" s="75"/>
      <c r="Q482" s="75"/>
      <c r="R482" s="123"/>
      <c r="S482" s="123"/>
    </row>
    <row r="483" spans="4:19" ht="12.75" customHeight="1">
      <c r="D483" s="75"/>
      <c r="E483" s="75"/>
      <c r="F483" s="75"/>
      <c r="G483" s="75"/>
      <c r="H483" s="75"/>
      <c r="I483" s="123"/>
      <c r="J483" s="123"/>
      <c r="M483" s="75"/>
      <c r="N483" s="75"/>
      <c r="O483" s="75"/>
      <c r="P483" s="75"/>
      <c r="Q483" s="75"/>
      <c r="R483" s="123"/>
      <c r="S483" s="123"/>
    </row>
    <row r="484" spans="4:19" ht="12.75" customHeight="1">
      <c r="D484" s="75"/>
      <c r="E484" s="75"/>
      <c r="F484" s="75"/>
      <c r="G484" s="75"/>
      <c r="H484" s="75"/>
      <c r="I484" s="123"/>
      <c r="J484" s="123"/>
      <c r="M484" s="75"/>
      <c r="N484" s="75"/>
      <c r="O484" s="75"/>
      <c r="P484" s="75"/>
      <c r="Q484" s="75"/>
      <c r="R484" s="123"/>
      <c r="S484" s="123"/>
    </row>
    <row r="485" spans="4:19" ht="12.75" customHeight="1">
      <c r="D485" s="75"/>
      <c r="E485" s="75"/>
      <c r="F485" s="75"/>
      <c r="G485" s="75"/>
      <c r="H485" s="75"/>
      <c r="I485" s="123"/>
      <c r="J485" s="123"/>
      <c r="M485" s="75"/>
      <c r="N485" s="75"/>
      <c r="O485" s="75"/>
      <c r="P485" s="75"/>
      <c r="Q485" s="75"/>
      <c r="R485" s="123"/>
      <c r="S485" s="123"/>
    </row>
    <row r="486" spans="4:19" ht="12.75" customHeight="1">
      <c r="D486" s="75"/>
      <c r="E486" s="75"/>
      <c r="F486" s="75"/>
      <c r="G486" s="75"/>
      <c r="H486" s="75"/>
      <c r="I486" s="123"/>
      <c r="J486" s="123"/>
      <c r="M486" s="75"/>
      <c r="N486" s="75"/>
      <c r="O486" s="75"/>
      <c r="P486" s="75"/>
      <c r="Q486" s="75"/>
      <c r="R486" s="123"/>
      <c r="S486" s="123"/>
    </row>
    <row r="487" spans="4:19" ht="12.75" customHeight="1">
      <c r="D487" s="75"/>
      <c r="E487" s="75"/>
      <c r="F487" s="75"/>
      <c r="G487" s="75"/>
      <c r="H487" s="75"/>
      <c r="I487" s="123"/>
      <c r="J487" s="123"/>
      <c r="M487" s="75"/>
      <c r="N487" s="75"/>
      <c r="O487" s="75"/>
      <c r="P487" s="75"/>
      <c r="Q487" s="75"/>
      <c r="R487" s="123"/>
      <c r="S487" s="123"/>
    </row>
    <row r="488" spans="4:19" ht="12.75" customHeight="1">
      <c r="D488" s="75"/>
      <c r="E488" s="75"/>
      <c r="F488" s="75"/>
      <c r="G488" s="75"/>
      <c r="H488" s="75"/>
      <c r="I488" s="123"/>
      <c r="J488" s="123"/>
      <c r="M488" s="75"/>
      <c r="N488" s="75"/>
      <c r="O488" s="75"/>
      <c r="P488" s="75"/>
      <c r="Q488" s="75"/>
      <c r="R488" s="123"/>
      <c r="S488" s="123"/>
    </row>
    <row r="489" spans="4:19" ht="12.75" customHeight="1">
      <c r="D489" s="75"/>
      <c r="E489" s="75"/>
      <c r="F489" s="75"/>
      <c r="G489" s="75"/>
      <c r="H489" s="75"/>
      <c r="I489" s="123"/>
      <c r="J489" s="123"/>
      <c r="M489" s="75"/>
      <c r="N489" s="75"/>
      <c r="O489" s="75"/>
      <c r="P489" s="75"/>
      <c r="Q489" s="75"/>
      <c r="R489" s="123"/>
      <c r="S489" s="123"/>
    </row>
    <row r="490" spans="4:19" ht="12.75" customHeight="1">
      <c r="D490" s="75"/>
      <c r="E490" s="75"/>
      <c r="F490" s="75"/>
      <c r="G490" s="75"/>
      <c r="H490" s="75"/>
      <c r="I490" s="123"/>
      <c r="J490" s="123"/>
      <c r="M490" s="75"/>
      <c r="N490" s="75"/>
      <c r="O490" s="75"/>
      <c r="P490" s="75"/>
      <c r="Q490" s="75"/>
      <c r="R490" s="123"/>
      <c r="S490" s="123"/>
    </row>
    <row r="491" spans="4:19" ht="12.75" customHeight="1">
      <c r="D491" s="75"/>
      <c r="E491" s="75"/>
      <c r="F491" s="75"/>
      <c r="G491" s="75"/>
      <c r="H491" s="75"/>
      <c r="I491" s="123"/>
      <c r="J491" s="123"/>
      <c r="M491" s="75"/>
      <c r="N491" s="75"/>
      <c r="O491" s="75"/>
      <c r="P491" s="75"/>
      <c r="Q491" s="75"/>
      <c r="R491" s="123"/>
      <c r="S491" s="123"/>
    </row>
    <row r="492" spans="4:19" ht="12.75" customHeight="1">
      <c r="D492" s="75"/>
      <c r="E492" s="75"/>
      <c r="F492" s="75"/>
      <c r="G492" s="75"/>
      <c r="H492" s="75"/>
      <c r="I492" s="123"/>
      <c r="J492" s="123"/>
      <c r="M492" s="75"/>
      <c r="N492" s="75"/>
      <c r="O492" s="75"/>
      <c r="P492" s="75"/>
      <c r="Q492" s="75"/>
      <c r="R492" s="123"/>
      <c r="S492" s="123"/>
    </row>
    <row r="493" spans="4:19" ht="12.75" customHeight="1">
      <c r="D493" s="75"/>
      <c r="E493" s="75"/>
      <c r="F493" s="75"/>
      <c r="G493" s="75"/>
      <c r="H493" s="75"/>
      <c r="I493" s="123"/>
      <c r="J493" s="123"/>
      <c r="M493" s="75"/>
      <c r="N493" s="75"/>
      <c r="O493" s="75"/>
      <c r="P493" s="75"/>
      <c r="Q493" s="75"/>
      <c r="R493" s="123"/>
      <c r="S493" s="123"/>
    </row>
    <row r="494" spans="4:19" ht="12.75" customHeight="1">
      <c r="D494" s="75"/>
      <c r="E494" s="75"/>
      <c r="F494" s="75"/>
      <c r="G494" s="75"/>
      <c r="H494" s="75"/>
      <c r="I494" s="123"/>
      <c r="J494" s="123"/>
      <c r="M494" s="75"/>
      <c r="N494" s="75"/>
      <c r="O494" s="75"/>
      <c r="P494" s="75"/>
      <c r="Q494" s="75"/>
      <c r="R494" s="123"/>
      <c r="S494" s="123"/>
    </row>
    <row r="495" spans="4:19" ht="12.75" customHeight="1">
      <c r="D495" s="75"/>
      <c r="E495" s="75"/>
      <c r="F495" s="75"/>
      <c r="G495" s="75"/>
      <c r="H495" s="75"/>
      <c r="I495" s="123"/>
      <c r="J495" s="123"/>
      <c r="M495" s="75"/>
      <c r="N495" s="75"/>
      <c r="O495" s="75"/>
      <c r="P495" s="75"/>
      <c r="Q495" s="75"/>
      <c r="R495" s="123"/>
      <c r="S495" s="123"/>
    </row>
    <row r="496" spans="4:19" ht="12.75" customHeight="1">
      <c r="D496" s="75"/>
      <c r="E496" s="75"/>
      <c r="F496" s="75"/>
      <c r="G496" s="75"/>
      <c r="H496" s="75"/>
      <c r="I496" s="123"/>
      <c r="J496" s="123"/>
      <c r="M496" s="75"/>
      <c r="N496" s="75"/>
      <c r="O496" s="75"/>
      <c r="P496" s="75"/>
      <c r="Q496" s="75"/>
      <c r="R496" s="123"/>
      <c r="S496" s="123"/>
    </row>
    <row r="497" spans="4:19" ht="12.75" customHeight="1">
      <c r="D497" s="75"/>
      <c r="E497" s="75"/>
      <c r="F497" s="75"/>
      <c r="G497" s="75"/>
      <c r="H497" s="75"/>
      <c r="I497" s="123"/>
      <c r="J497" s="123"/>
      <c r="M497" s="75"/>
      <c r="N497" s="75"/>
      <c r="O497" s="75"/>
      <c r="P497" s="75"/>
      <c r="Q497" s="75"/>
      <c r="R497" s="123"/>
      <c r="S497" s="123"/>
    </row>
    <row r="498" spans="4:19" ht="12.75" customHeight="1">
      <c r="D498" s="75"/>
      <c r="E498" s="75"/>
      <c r="F498" s="75"/>
      <c r="G498" s="75"/>
      <c r="H498" s="75"/>
      <c r="I498" s="123"/>
      <c r="J498" s="123"/>
      <c r="M498" s="75"/>
      <c r="N498" s="75"/>
      <c r="O498" s="75"/>
      <c r="P498" s="75"/>
      <c r="Q498" s="75"/>
      <c r="R498" s="123"/>
      <c r="S498" s="123"/>
    </row>
    <row r="499" spans="4:19" ht="12.75" customHeight="1">
      <c r="D499" s="75"/>
      <c r="E499" s="75"/>
      <c r="F499" s="75"/>
      <c r="G499" s="75"/>
      <c r="H499" s="75"/>
      <c r="I499" s="123"/>
      <c r="J499" s="123"/>
      <c r="M499" s="75"/>
      <c r="N499" s="75"/>
      <c r="O499" s="75"/>
      <c r="P499" s="75"/>
      <c r="Q499" s="75"/>
      <c r="R499" s="123"/>
      <c r="S499" s="123"/>
    </row>
    <row r="500" spans="4:19" ht="12.75" customHeight="1">
      <c r="D500" s="75"/>
      <c r="E500" s="75"/>
      <c r="F500" s="75"/>
      <c r="G500" s="75"/>
      <c r="H500" s="75"/>
      <c r="I500" s="123"/>
      <c r="J500" s="123"/>
      <c r="M500" s="75"/>
      <c r="N500" s="75"/>
      <c r="O500" s="75"/>
      <c r="P500" s="75"/>
      <c r="Q500" s="75"/>
      <c r="R500" s="123"/>
      <c r="S500" s="123"/>
    </row>
    <row r="501" spans="4:19" ht="12.75" customHeight="1">
      <c r="D501" s="75"/>
      <c r="E501" s="75"/>
      <c r="F501" s="75"/>
      <c r="G501" s="75"/>
      <c r="H501" s="75"/>
      <c r="I501" s="123"/>
      <c r="J501" s="123"/>
      <c r="M501" s="75"/>
      <c r="N501" s="75"/>
      <c r="O501" s="75"/>
      <c r="P501" s="75"/>
      <c r="Q501" s="75"/>
      <c r="R501" s="123"/>
      <c r="S501" s="123"/>
    </row>
    <row r="502" spans="4:19" ht="12.75" customHeight="1">
      <c r="D502" s="75"/>
      <c r="E502" s="75"/>
      <c r="F502" s="75"/>
      <c r="G502" s="75"/>
      <c r="H502" s="75"/>
      <c r="I502" s="123"/>
      <c r="J502" s="123"/>
      <c r="M502" s="75"/>
      <c r="N502" s="75"/>
      <c r="O502" s="75"/>
      <c r="P502" s="75"/>
      <c r="Q502" s="75"/>
      <c r="R502" s="123"/>
      <c r="S502" s="123"/>
    </row>
    <row r="503" spans="4:19" ht="12.75" customHeight="1">
      <c r="D503" s="75"/>
      <c r="E503" s="75"/>
      <c r="F503" s="75"/>
      <c r="G503" s="75"/>
      <c r="H503" s="75"/>
      <c r="I503" s="123"/>
      <c r="J503" s="123"/>
      <c r="M503" s="75"/>
      <c r="N503" s="75"/>
      <c r="O503" s="75"/>
      <c r="P503" s="75"/>
      <c r="Q503" s="75"/>
      <c r="R503" s="123"/>
      <c r="S503" s="123"/>
    </row>
    <row r="504" spans="4:19" ht="12.75" customHeight="1">
      <c r="D504" s="75"/>
      <c r="E504" s="75"/>
      <c r="F504" s="75"/>
      <c r="G504" s="75"/>
      <c r="H504" s="75"/>
      <c r="I504" s="123"/>
      <c r="J504" s="123"/>
      <c r="M504" s="75"/>
      <c r="N504" s="75"/>
      <c r="O504" s="75"/>
      <c r="P504" s="75"/>
      <c r="Q504" s="75"/>
      <c r="R504" s="123"/>
      <c r="S504" s="123"/>
    </row>
    <row r="505" spans="4:19" ht="12.75" customHeight="1">
      <c r="D505" s="75"/>
      <c r="E505" s="75"/>
      <c r="F505" s="75"/>
      <c r="G505" s="75"/>
      <c r="H505" s="75"/>
      <c r="I505" s="123"/>
      <c r="J505" s="123"/>
      <c r="M505" s="75"/>
      <c r="N505" s="75"/>
      <c r="O505" s="75"/>
      <c r="P505" s="75"/>
      <c r="Q505" s="75"/>
      <c r="R505" s="123"/>
      <c r="S505" s="123"/>
    </row>
    <row r="506" spans="4:19" ht="12.75" customHeight="1">
      <c r="D506" s="75"/>
      <c r="E506" s="75"/>
      <c r="F506" s="75"/>
      <c r="G506" s="75"/>
      <c r="H506" s="75"/>
      <c r="I506" s="123"/>
      <c r="J506" s="123"/>
      <c r="M506" s="75"/>
      <c r="N506" s="75"/>
      <c r="O506" s="75"/>
      <c r="P506" s="75"/>
      <c r="Q506" s="75"/>
      <c r="R506" s="123"/>
      <c r="S506" s="123"/>
    </row>
    <row r="507" spans="4:19" ht="12.75" customHeight="1">
      <c r="D507" s="75"/>
      <c r="E507" s="75"/>
      <c r="F507" s="75"/>
      <c r="G507" s="75"/>
      <c r="H507" s="75"/>
      <c r="I507" s="123"/>
      <c r="J507" s="123"/>
      <c r="M507" s="75"/>
      <c r="N507" s="75"/>
      <c r="O507" s="75"/>
      <c r="P507" s="75"/>
      <c r="Q507" s="75"/>
      <c r="R507" s="123"/>
      <c r="S507" s="123"/>
    </row>
    <row r="508" spans="4:19" ht="12.75" customHeight="1">
      <c r="D508" s="75"/>
      <c r="E508" s="75"/>
      <c r="F508" s="75"/>
      <c r="G508" s="75"/>
      <c r="H508" s="75"/>
      <c r="I508" s="123"/>
      <c r="J508" s="123"/>
      <c r="M508" s="75"/>
      <c r="N508" s="75"/>
      <c r="O508" s="75"/>
      <c r="P508" s="75"/>
      <c r="Q508" s="75"/>
      <c r="R508" s="123"/>
      <c r="S508" s="123"/>
    </row>
    <row r="509" spans="4:19" ht="12.75" customHeight="1">
      <c r="D509" s="75"/>
      <c r="E509" s="75"/>
      <c r="F509" s="75"/>
      <c r="G509" s="75"/>
      <c r="H509" s="75"/>
      <c r="I509" s="123"/>
      <c r="J509" s="123"/>
      <c r="M509" s="75"/>
      <c r="N509" s="75"/>
      <c r="O509" s="75"/>
      <c r="P509" s="75"/>
      <c r="Q509" s="75"/>
      <c r="R509" s="123"/>
      <c r="S509" s="123"/>
    </row>
    <row r="510" spans="4:19" ht="12.75" customHeight="1">
      <c r="D510" s="75"/>
      <c r="E510" s="75"/>
      <c r="F510" s="75"/>
      <c r="G510" s="75"/>
      <c r="H510" s="75"/>
      <c r="I510" s="123"/>
      <c r="J510" s="123"/>
      <c r="M510" s="75"/>
      <c r="N510" s="75"/>
      <c r="O510" s="75"/>
      <c r="P510" s="75"/>
      <c r="Q510" s="75"/>
      <c r="R510" s="123"/>
      <c r="S510" s="123"/>
    </row>
    <row r="511" spans="4:19" ht="12.75" customHeight="1">
      <c r="D511" s="75"/>
      <c r="E511" s="75"/>
      <c r="F511" s="75"/>
      <c r="G511" s="75"/>
      <c r="H511" s="75"/>
      <c r="I511" s="123"/>
      <c r="J511" s="123"/>
      <c r="M511" s="75"/>
      <c r="N511" s="75"/>
      <c r="O511" s="75"/>
      <c r="P511" s="75"/>
      <c r="Q511" s="75"/>
      <c r="R511" s="123"/>
      <c r="S511" s="123"/>
    </row>
    <row r="512" spans="4:19" ht="12.75" customHeight="1">
      <c r="D512" s="75"/>
      <c r="E512" s="75"/>
      <c r="F512" s="75"/>
      <c r="G512" s="75"/>
      <c r="H512" s="75"/>
      <c r="I512" s="123"/>
      <c r="J512" s="123"/>
      <c r="M512" s="75"/>
      <c r="N512" s="75"/>
      <c r="O512" s="75"/>
      <c r="P512" s="75"/>
      <c r="Q512" s="75"/>
      <c r="R512" s="123"/>
      <c r="S512" s="123"/>
    </row>
    <row r="513" spans="4:19" ht="12.75" customHeight="1">
      <c r="D513" s="75"/>
      <c r="E513" s="75"/>
      <c r="F513" s="75"/>
      <c r="G513" s="75"/>
      <c r="H513" s="75"/>
      <c r="I513" s="123"/>
      <c r="J513" s="123"/>
      <c r="M513" s="75"/>
      <c r="N513" s="75"/>
      <c r="O513" s="75"/>
      <c r="P513" s="75"/>
      <c r="Q513" s="75"/>
      <c r="R513" s="123"/>
      <c r="S513" s="123"/>
    </row>
    <row r="514" spans="4:19" ht="12.75" customHeight="1">
      <c r="D514" s="75"/>
      <c r="E514" s="75"/>
      <c r="F514" s="75"/>
      <c r="G514" s="75"/>
      <c r="H514" s="75"/>
      <c r="I514" s="123"/>
      <c r="J514" s="123"/>
      <c r="M514" s="75"/>
      <c r="N514" s="75"/>
      <c r="O514" s="75"/>
      <c r="P514" s="75"/>
      <c r="Q514" s="75"/>
      <c r="R514" s="123"/>
      <c r="S514" s="123"/>
    </row>
    <row r="515" spans="4:19" ht="12.75" customHeight="1">
      <c r="D515" s="75"/>
      <c r="E515" s="75"/>
      <c r="F515" s="75"/>
      <c r="G515" s="75"/>
      <c r="H515" s="75"/>
      <c r="I515" s="123"/>
      <c r="J515" s="123"/>
      <c r="M515" s="75"/>
      <c r="N515" s="75"/>
      <c r="O515" s="75"/>
      <c r="P515" s="75"/>
      <c r="Q515" s="75"/>
      <c r="R515" s="123"/>
      <c r="S515" s="123"/>
    </row>
    <row r="516" spans="4:19" ht="12.75" customHeight="1">
      <c r="D516" s="75"/>
      <c r="E516" s="75"/>
      <c r="F516" s="75"/>
      <c r="G516" s="75"/>
      <c r="H516" s="75"/>
      <c r="I516" s="123"/>
      <c r="J516" s="123"/>
      <c r="M516" s="75"/>
      <c r="N516" s="75"/>
      <c r="O516" s="75"/>
      <c r="P516" s="75"/>
      <c r="Q516" s="75"/>
      <c r="R516" s="123"/>
      <c r="S516" s="123"/>
    </row>
    <row r="517" spans="4:19" ht="12.75" customHeight="1">
      <c r="D517" s="75"/>
      <c r="E517" s="75"/>
      <c r="F517" s="75"/>
      <c r="G517" s="75"/>
      <c r="H517" s="75"/>
      <c r="I517" s="123"/>
      <c r="J517" s="123"/>
      <c r="M517" s="75"/>
      <c r="N517" s="75"/>
      <c r="O517" s="75"/>
      <c r="P517" s="75"/>
      <c r="Q517" s="75"/>
      <c r="R517" s="123"/>
      <c r="S517" s="123"/>
    </row>
    <row r="518" spans="4:19" ht="12.75" customHeight="1">
      <c r="D518" s="75"/>
      <c r="E518" s="75"/>
      <c r="F518" s="75"/>
      <c r="G518" s="75"/>
      <c r="H518" s="75"/>
      <c r="I518" s="123"/>
      <c r="J518" s="123"/>
      <c r="M518" s="75"/>
      <c r="N518" s="75"/>
      <c r="O518" s="75"/>
      <c r="P518" s="75"/>
      <c r="Q518" s="75"/>
      <c r="R518" s="123"/>
      <c r="S518" s="123"/>
    </row>
    <row r="519" spans="4:19" ht="12.75" customHeight="1">
      <c r="D519" s="75"/>
      <c r="E519" s="75"/>
      <c r="F519" s="75"/>
      <c r="G519" s="75"/>
      <c r="H519" s="75"/>
      <c r="I519" s="123"/>
      <c r="J519" s="123"/>
      <c r="M519" s="75"/>
      <c r="N519" s="75"/>
      <c r="O519" s="75"/>
      <c r="P519" s="75"/>
      <c r="Q519" s="75"/>
      <c r="R519" s="123"/>
      <c r="S519" s="123"/>
    </row>
    <row r="520" spans="4:19" ht="12.75" customHeight="1">
      <c r="D520" s="75"/>
      <c r="E520" s="75"/>
      <c r="F520" s="75"/>
      <c r="G520" s="75"/>
      <c r="H520" s="75"/>
      <c r="I520" s="123"/>
      <c r="J520" s="123"/>
      <c r="M520" s="75"/>
      <c r="N520" s="75"/>
      <c r="O520" s="75"/>
      <c r="P520" s="75"/>
      <c r="Q520" s="75"/>
      <c r="R520" s="123"/>
      <c r="S520" s="123"/>
    </row>
    <row r="521" spans="4:19" ht="12.75" customHeight="1">
      <c r="D521" s="75"/>
      <c r="E521" s="75"/>
      <c r="F521" s="75"/>
      <c r="G521" s="75"/>
      <c r="H521" s="75"/>
      <c r="I521" s="123"/>
      <c r="J521" s="123"/>
      <c r="M521" s="75"/>
      <c r="N521" s="75"/>
      <c r="O521" s="75"/>
      <c r="P521" s="75"/>
      <c r="Q521" s="75"/>
      <c r="R521" s="123"/>
      <c r="S521" s="123"/>
    </row>
    <row r="522" spans="4:19" ht="12.75" customHeight="1">
      <c r="D522" s="75"/>
      <c r="E522" s="75"/>
      <c r="F522" s="75"/>
      <c r="G522" s="75"/>
      <c r="H522" s="75"/>
      <c r="I522" s="123"/>
      <c r="J522" s="123"/>
      <c r="M522" s="75"/>
      <c r="N522" s="75"/>
      <c r="O522" s="75"/>
      <c r="P522" s="75"/>
      <c r="Q522" s="75"/>
      <c r="R522" s="123"/>
      <c r="S522" s="123"/>
    </row>
    <row r="523" spans="4:19" ht="12.75" customHeight="1">
      <c r="D523" s="75"/>
      <c r="E523" s="75"/>
      <c r="F523" s="75"/>
      <c r="G523" s="75"/>
      <c r="H523" s="75"/>
      <c r="I523" s="123"/>
      <c r="J523" s="123"/>
      <c r="M523" s="75"/>
      <c r="N523" s="75"/>
      <c r="O523" s="75"/>
      <c r="P523" s="75"/>
      <c r="Q523" s="75"/>
      <c r="R523" s="123"/>
      <c r="S523" s="123"/>
    </row>
    <row r="524" spans="4:19" ht="12.75" customHeight="1">
      <c r="D524" s="75"/>
      <c r="E524" s="75"/>
      <c r="F524" s="75"/>
      <c r="G524" s="75"/>
      <c r="H524" s="75"/>
      <c r="I524" s="123"/>
      <c r="J524" s="123"/>
      <c r="M524" s="75"/>
      <c r="N524" s="75"/>
      <c r="O524" s="75"/>
      <c r="P524" s="75"/>
      <c r="Q524" s="75"/>
      <c r="R524" s="123"/>
      <c r="S524" s="123"/>
    </row>
    <row r="525" spans="4:19" ht="12.75" customHeight="1">
      <c r="D525" s="75"/>
      <c r="E525" s="75"/>
      <c r="F525" s="75"/>
      <c r="G525" s="75"/>
      <c r="H525" s="75"/>
      <c r="I525" s="123"/>
      <c r="J525" s="123"/>
      <c r="M525" s="75"/>
      <c r="N525" s="75"/>
      <c r="O525" s="75"/>
      <c r="P525" s="75"/>
      <c r="Q525" s="75"/>
      <c r="R525" s="123"/>
      <c r="S525" s="123"/>
    </row>
    <row r="526" spans="4:19" ht="12.75" customHeight="1">
      <c r="D526" s="75"/>
      <c r="E526" s="75"/>
      <c r="F526" s="75"/>
      <c r="G526" s="75"/>
      <c r="H526" s="75"/>
      <c r="I526" s="123"/>
      <c r="J526" s="123"/>
      <c r="M526" s="75"/>
      <c r="N526" s="75"/>
      <c r="O526" s="75"/>
      <c r="P526" s="75"/>
      <c r="Q526" s="75"/>
      <c r="R526" s="123"/>
      <c r="S526" s="123"/>
    </row>
    <row r="527" spans="4:19" ht="12.75" customHeight="1">
      <c r="D527" s="75"/>
      <c r="E527" s="75"/>
      <c r="F527" s="75"/>
      <c r="G527" s="75"/>
      <c r="H527" s="75"/>
      <c r="I527" s="123"/>
      <c r="J527" s="123"/>
      <c r="M527" s="75"/>
      <c r="N527" s="75"/>
      <c r="O527" s="75"/>
      <c r="P527" s="75"/>
      <c r="Q527" s="75"/>
      <c r="R527" s="123"/>
      <c r="S527" s="123"/>
    </row>
    <row r="528" spans="4:19" ht="12.75" customHeight="1">
      <c r="D528" s="75"/>
      <c r="E528" s="75"/>
      <c r="F528" s="75"/>
      <c r="G528" s="75"/>
      <c r="H528" s="75"/>
      <c r="I528" s="123"/>
      <c r="J528" s="123"/>
      <c r="M528" s="75"/>
      <c r="N528" s="75"/>
      <c r="O528" s="75"/>
      <c r="P528" s="75"/>
      <c r="Q528" s="75"/>
      <c r="R528" s="123"/>
      <c r="S528" s="123"/>
    </row>
    <row r="529" spans="4:19" ht="12.75" customHeight="1">
      <c r="D529" s="75"/>
      <c r="E529" s="75"/>
      <c r="F529" s="75"/>
      <c r="G529" s="75"/>
      <c r="H529" s="75"/>
      <c r="I529" s="123"/>
      <c r="J529" s="123"/>
      <c r="M529" s="75"/>
      <c r="N529" s="75"/>
      <c r="O529" s="75"/>
      <c r="P529" s="75"/>
      <c r="Q529" s="75"/>
      <c r="R529" s="123"/>
      <c r="S529" s="123"/>
    </row>
    <row r="530" spans="4:19" ht="12.75" customHeight="1">
      <c r="D530" s="75"/>
      <c r="E530" s="75"/>
      <c r="F530" s="75"/>
      <c r="G530" s="75"/>
      <c r="H530" s="75"/>
      <c r="I530" s="123"/>
      <c r="J530" s="123"/>
      <c r="M530" s="75"/>
      <c r="N530" s="75"/>
      <c r="O530" s="75"/>
      <c r="P530" s="75"/>
      <c r="Q530" s="75"/>
      <c r="R530" s="123"/>
      <c r="S530" s="123"/>
    </row>
    <row r="531" spans="4:19" ht="12.75" customHeight="1">
      <c r="D531" s="75"/>
      <c r="E531" s="75"/>
      <c r="F531" s="75"/>
      <c r="G531" s="75"/>
      <c r="H531" s="75"/>
      <c r="I531" s="123"/>
      <c r="J531" s="123"/>
      <c r="M531" s="75"/>
      <c r="N531" s="75"/>
      <c r="O531" s="75"/>
      <c r="P531" s="75"/>
      <c r="Q531" s="75"/>
      <c r="R531" s="123"/>
      <c r="S531" s="123"/>
    </row>
    <row r="532" spans="4:19" ht="12.75" customHeight="1">
      <c r="D532" s="75"/>
      <c r="E532" s="75"/>
      <c r="F532" s="75"/>
      <c r="G532" s="75"/>
      <c r="H532" s="75"/>
      <c r="I532" s="123"/>
      <c r="J532" s="123"/>
      <c r="M532" s="75"/>
      <c r="N532" s="75"/>
      <c r="O532" s="75"/>
      <c r="P532" s="75"/>
      <c r="Q532" s="75"/>
      <c r="R532" s="123"/>
      <c r="S532" s="123"/>
    </row>
    <row r="533" spans="4:19" ht="12.75" customHeight="1">
      <c r="D533" s="75"/>
      <c r="E533" s="75"/>
      <c r="F533" s="75"/>
      <c r="G533" s="75"/>
      <c r="H533" s="75"/>
      <c r="I533" s="123"/>
      <c r="J533" s="123"/>
      <c r="M533" s="75"/>
      <c r="N533" s="75"/>
      <c r="O533" s="75"/>
      <c r="P533" s="75"/>
      <c r="Q533" s="75"/>
      <c r="R533" s="123"/>
      <c r="S533" s="123"/>
    </row>
    <row r="534" spans="4:19" ht="12.75" customHeight="1">
      <c r="D534" s="75"/>
      <c r="E534" s="75"/>
      <c r="F534" s="75"/>
      <c r="G534" s="75"/>
      <c r="H534" s="75"/>
      <c r="I534" s="123"/>
      <c r="J534" s="123"/>
      <c r="M534" s="75"/>
      <c r="N534" s="75"/>
      <c r="O534" s="75"/>
      <c r="P534" s="75"/>
      <c r="Q534" s="75"/>
      <c r="R534" s="123"/>
      <c r="S534" s="123"/>
    </row>
    <row r="535" spans="4:19" ht="12.75" customHeight="1">
      <c r="D535" s="75"/>
      <c r="E535" s="75"/>
      <c r="F535" s="75"/>
      <c r="G535" s="75"/>
      <c r="H535" s="75"/>
      <c r="I535" s="123"/>
      <c r="J535" s="123"/>
      <c r="M535" s="75"/>
      <c r="N535" s="75"/>
      <c r="O535" s="75"/>
      <c r="P535" s="75"/>
      <c r="Q535" s="75"/>
      <c r="R535" s="123"/>
      <c r="S535" s="123"/>
    </row>
    <row r="536" spans="4:19" ht="12.75" customHeight="1">
      <c r="D536" s="75"/>
      <c r="E536" s="75"/>
      <c r="F536" s="75"/>
      <c r="G536" s="75"/>
      <c r="H536" s="75"/>
      <c r="I536" s="123"/>
      <c r="J536" s="123"/>
      <c r="M536" s="75"/>
      <c r="N536" s="75"/>
      <c r="O536" s="75"/>
      <c r="P536" s="75"/>
      <c r="Q536" s="75"/>
      <c r="R536" s="123"/>
      <c r="S536" s="123"/>
    </row>
    <row r="537" spans="4:19" ht="12.75" customHeight="1">
      <c r="D537" s="75"/>
      <c r="E537" s="75"/>
      <c r="F537" s="75"/>
      <c r="G537" s="75"/>
      <c r="H537" s="75"/>
      <c r="I537" s="123"/>
      <c r="J537" s="123"/>
      <c r="M537" s="75"/>
      <c r="N537" s="75"/>
      <c r="O537" s="75"/>
      <c r="P537" s="75"/>
      <c r="Q537" s="75"/>
      <c r="R537" s="123"/>
      <c r="S537" s="123"/>
    </row>
    <row r="538" spans="4:19" ht="12.75" customHeight="1">
      <c r="D538" s="75"/>
      <c r="E538" s="75"/>
      <c r="F538" s="75"/>
      <c r="G538" s="75"/>
      <c r="H538" s="75"/>
      <c r="I538" s="123"/>
      <c r="J538" s="123"/>
      <c r="M538" s="75"/>
      <c r="N538" s="75"/>
      <c r="O538" s="75"/>
      <c r="P538" s="75"/>
      <c r="Q538" s="75"/>
      <c r="R538" s="123"/>
      <c r="S538" s="123"/>
    </row>
    <row r="539" spans="4:19" ht="12.75" customHeight="1">
      <c r="D539" s="75"/>
      <c r="E539" s="75"/>
      <c r="F539" s="75"/>
      <c r="G539" s="75"/>
      <c r="H539" s="75"/>
      <c r="I539" s="123"/>
      <c r="J539" s="123"/>
      <c r="M539" s="75"/>
      <c r="N539" s="75"/>
      <c r="O539" s="75"/>
      <c r="P539" s="75"/>
      <c r="Q539" s="75"/>
      <c r="R539" s="123"/>
      <c r="S539" s="123"/>
    </row>
    <row r="540" spans="4:19" ht="12.75" customHeight="1">
      <c r="D540" s="75"/>
      <c r="E540" s="75"/>
      <c r="F540" s="75"/>
      <c r="G540" s="75"/>
      <c r="H540" s="75"/>
      <c r="I540" s="123"/>
      <c r="J540" s="123"/>
      <c r="M540" s="75"/>
      <c r="N540" s="75"/>
      <c r="O540" s="75"/>
      <c r="P540" s="75"/>
      <c r="Q540" s="75"/>
      <c r="R540" s="123"/>
      <c r="S540" s="123"/>
    </row>
    <row r="541" spans="4:19" ht="12.75" customHeight="1">
      <c r="D541" s="75"/>
      <c r="E541" s="75"/>
      <c r="F541" s="75"/>
      <c r="G541" s="75"/>
      <c r="H541" s="75"/>
      <c r="I541" s="123"/>
      <c r="J541" s="123"/>
      <c r="M541" s="75"/>
      <c r="N541" s="75"/>
      <c r="O541" s="75"/>
      <c r="P541" s="75"/>
      <c r="Q541" s="75"/>
      <c r="R541" s="123"/>
      <c r="S541" s="123"/>
    </row>
    <row r="542" spans="4:19" ht="12.75" customHeight="1">
      <c r="D542" s="75"/>
      <c r="E542" s="75"/>
      <c r="F542" s="75"/>
      <c r="G542" s="75"/>
      <c r="H542" s="75"/>
      <c r="I542" s="123"/>
      <c r="J542" s="123"/>
      <c r="M542" s="75"/>
      <c r="N542" s="75"/>
      <c r="O542" s="75"/>
      <c r="P542" s="75"/>
      <c r="Q542" s="75"/>
      <c r="R542" s="123"/>
      <c r="S542" s="123"/>
    </row>
    <row r="543" spans="4:19" ht="12.75" customHeight="1">
      <c r="D543" s="75"/>
      <c r="E543" s="75"/>
      <c r="F543" s="75"/>
      <c r="G543" s="75"/>
      <c r="H543" s="75"/>
      <c r="I543" s="123"/>
      <c r="J543" s="123"/>
      <c r="M543" s="75"/>
      <c r="N543" s="75"/>
      <c r="O543" s="75"/>
      <c r="P543" s="75"/>
      <c r="Q543" s="75"/>
      <c r="R543" s="123"/>
      <c r="S543" s="123"/>
    </row>
    <row r="544" spans="4:19" ht="12.75" customHeight="1">
      <c r="D544" s="75"/>
      <c r="E544" s="75"/>
      <c r="F544" s="75"/>
      <c r="G544" s="75"/>
      <c r="H544" s="75"/>
      <c r="I544" s="123"/>
      <c r="J544" s="123"/>
      <c r="M544" s="75"/>
      <c r="N544" s="75"/>
      <c r="O544" s="75"/>
      <c r="P544" s="75"/>
      <c r="Q544" s="75"/>
      <c r="R544" s="123"/>
      <c r="S544" s="123"/>
    </row>
    <row r="545" spans="4:19" ht="12.75" customHeight="1">
      <c r="D545" s="75"/>
      <c r="E545" s="75"/>
      <c r="F545" s="75"/>
      <c r="G545" s="75"/>
      <c r="H545" s="75"/>
      <c r="I545" s="123"/>
      <c r="J545" s="123"/>
      <c r="M545" s="75"/>
      <c r="N545" s="75"/>
      <c r="O545" s="75"/>
      <c r="P545" s="75"/>
      <c r="Q545" s="75"/>
      <c r="R545" s="123"/>
      <c r="S545" s="123"/>
    </row>
    <row r="546" spans="4:19" ht="12.75" customHeight="1">
      <c r="D546" s="75"/>
      <c r="E546" s="75"/>
      <c r="F546" s="75"/>
      <c r="G546" s="75"/>
      <c r="H546" s="75"/>
      <c r="I546" s="123"/>
      <c r="J546" s="123"/>
      <c r="M546" s="75"/>
      <c r="N546" s="75"/>
      <c r="O546" s="75"/>
      <c r="P546" s="75"/>
      <c r="Q546" s="75"/>
      <c r="R546" s="123"/>
      <c r="S546" s="123"/>
    </row>
    <row r="547" spans="4:19" ht="12.75" customHeight="1">
      <c r="D547" s="75"/>
      <c r="E547" s="75"/>
      <c r="F547" s="75"/>
      <c r="G547" s="75"/>
      <c r="H547" s="75"/>
      <c r="I547" s="123"/>
      <c r="J547" s="123"/>
      <c r="M547" s="75"/>
      <c r="N547" s="75"/>
      <c r="O547" s="75"/>
      <c r="P547" s="75"/>
      <c r="Q547" s="75"/>
      <c r="R547" s="123"/>
      <c r="S547" s="123"/>
    </row>
    <row r="548" spans="4:19" ht="12.75" customHeight="1">
      <c r="D548" s="75"/>
      <c r="E548" s="75"/>
      <c r="F548" s="75"/>
      <c r="G548" s="75"/>
      <c r="H548" s="75"/>
      <c r="I548" s="123"/>
      <c r="J548" s="123"/>
      <c r="M548" s="75"/>
      <c r="N548" s="75"/>
      <c r="O548" s="75"/>
      <c r="P548" s="75"/>
      <c r="Q548" s="75"/>
      <c r="R548" s="123"/>
      <c r="S548" s="123"/>
    </row>
    <row r="549" spans="4:19" ht="12.75" customHeight="1">
      <c r="D549" s="75"/>
      <c r="E549" s="75"/>
      <c r="F549" s="75"/>
      <c r="G549" s="75"/>
      <c r="H549" s="75"/>
      <c r="I549" s="123"/>
      <c r="J549" s="123"/>
      <c r="M549" s="75"/>
      <c r="N549" s="75"/>
      <c r="O549" s="75"/>
      <c r="P549" s="75"/>
      <c r="Q549" s="75"/>
      <c r="R549" s="123"/>
      <c r="S549" s="123"/>
    </row>
    <row r="550" spans="4:19" ht="12.75" customHeight="1">
      <c r="D550" s="75"/>
      <c r="E550" s="75"/>
      <c r="F550" s="75"/>
      <c r="G550" s="75"/>
      <c r="H550" s="75"/>
      <c r="I550" s="123"/>
      <c r="J550" s="123"/>
      <c r="M550" s="75"/>
      <c r="N550" s="75"/>
      <c r="O550" s="75"/>
      <c r="P550" s="75"/>
      <c r="Q550" s="75"/>
      <c r="R550" s="123"/>
      <c r="S550" s="123"/>
    </row>
    <row r="551" spans="4:19" ht="12.75" customHeight="1">
      <c r="D551" s="75"/>
      <c r="E551" s="75"/>
      <c r="F551" s="75"/>
      <c r="G551" s="75"/>
      <c r="H551" s="75"/>
      <c r="I551" s="123"/>
      <c r="J551" s="123"/>
      <c r="M551" s="75"/>
      <c r="N551" s="75"/>
      <c r="O551" s="75"/>
      <c r="P551" s="75"/>
      <c r="Q551" s="75"/>
      <c r="R551" s="123"/>
      <c r="S551" s="123"/>
    </row>
    <row r="552" spans="4:19" ht="12.75" customHeight="1">
      <c r="D552" s="75"/>
      <c r="E552" s="75"/>
      <c r="F552" s="75"/>
      <c r="G552" s="75"/>
      <c r="H552" s="75"/>
      <c r="I552" s="123"/>
      <c r="J552" s="123"/>
      <c r="M552" s="75"/>
      <c r="N552" s="75"/>
      <c r="O552" s="75"/>
      <c r="P552" s="75"/>
      <c r="Q552" s="75"/>
      <c r="R552" s="123"/>
      <c r="S552" s="123"/>
    </row>
    <row r="553" spans="4:19" ht="12.75" customHeight="1">
      <c r="D553" s="75"/>
      <c r="E553" s="75"/>
      <c r="F553" s="75"/>
      <c r="G553" s="75"/>
      <c r="H553" s="75"/>
      <c r="I553" s="123"/>
      <c r="J553" s="123"/>
      <c r="M553" s="75"/>
      <c r="N553" s="75"/>
      <c r="O553" s="75"/>
      <c r="P553" s="75"/>
      <c r="Q553" s="75"/>
      <c r="R553" s="123"/>
      <c r="S553" s="123"/>
    </row>
    <row r="554" spans="4:19" ht="12.75" customHeight="1">
      <c r="D554" s="75"/>
      <c r="E554" s="75"/>
      <c r="F554" s="75"/>
      <c r="G554" s="75"/>
      <c r="H554" s="75"/>
      <c r="I554" s="123"/>
      <c r="J554" s="123"/>
      <c r="M554" s="75"/>
      <c r="N554" s="75"/>
      <c r="O554" s="75"/>
      <c r="P554" s="75"/>
      <c r="Q554" s="75"/>
      <c r="R554" s="123"/>
      <c r="S554" s="123"/>
    </row>
    <row r="555" spans="4:19" ht="12.75" customHeight="1">
      <c r="D555" s="75"/>
      <c r="E555" s="75"/>
      <c r="F555" s="75"/>
      <c r="G555" s="75"/>
      <c r="H555" s="75"/>
      <c r="I555" s="123"/>
      <c r="J555" s="123"/>
      <c r="M555" s="75"/>
      <c r="N555" s="75"/>
      <c r="O555" s="75"/>
      <c r="P555" s="75"/>
      <c r="Q555" s="75"/>
      <c r="R555" s="123"/>
      <c r="S555" s="123"/>
    </row>
    <row r="556" spans="4:19" ht="12.75" customHeight="1">
      <c r="D556" s="75"/>
      <c r="E556" s="75"/>
      <c r="F556" s="75"/>
      <c r="G556" s="75"/>
      <c r="H556" s="75"/>
      <c r="I556" s="123"/>
      <c r="J556" s="123"/>
      <c r="M556" s="75"/>
      <c r="N556" s="75"/>
      <c r="O556" s="75"/>
      <c r="P556" s="75"/>
      <c r="Q556" s="75"/>
      <c r="R556" s="123"/>
      <c r="S556" s="123"/>
    </row>
    <row r="557" spans="4:19" ht="12.75" customHeight="1">
      <c r="D557" s="75"/>
      <c r="E557" s="75"/>
      <c r="F557" s="75"/>
      <c r="G557" s="75"/>
      <c r="H557" s="75"/>
      <c r="I557" s="123"/>
      <c r="J557" s="123"/>
      <c r="M557" s="75"/>
      <c r="N557" s="75"/>
      <c r="O557" s="75"/>
      <c r="P557" s="75"/>
      <c r="Q557" s="75"/>
      <c r="R557" s="123"/>
      <c r="S557" s="123"/>
    </row>
    <row r="558" spans="4:19" ht="12.75" customHeight="1">
      <c r="D558" s="75"/>
      <c r="E558" s="75"/>
      <c r="F558" s="75"/>
      <c r="G558" s="75"/>
      <c r="H558" s="75"/>
      <c r="I558" s="123"/>
      <c r="J558" s="123"/>
      <c r="M558" s="75"/>
      <c r="N558" s="75"/>
      <c r="O558" s="75"/>
      <c r="P558" s="75"/>
      <c r="Q558" s="75"/>
      <c r="R558" s="123"/>
      <c r="S558" s="123"/>
    </row>
    <row r="559" spans="4:19" ht="12.75" customHeight="1">
      <c r="D559" s="75"/>
      <c r="E559" s="75"/>
      <c r="F559" s="75"/>
      <c r="G559" s="75"/>
      <c r="H559" s="75"/>
      <c r="I559" s="123"/>
      <c r="J559" s="123"/>
      <c r="M559" s="75"/>
      <c r="N559" s="75"/>
      <c r="O559" s="75"/>
      <c r="P559" s="75"/>
      <c r="Q559" s="75"/>
      <c r="R559" s="123"/>
      <c r="S559" s="123"/>
    </row>
    <row r="560" spans="4:19" ht="12.75" customHeight="1">
      <c r="D560" s="75"/>
      <c r="E560" s="75"/>
      <c r="F560" s="75"/>
      <c r="G560" s="75"/>
      <c r="H560" s="75"/>
      <c r="I560" s="123"/>
      <c r="J560" s="123"/>
      <c r="M560" s="75"/>
      <c r="N560" s="75"/>
      <c r="O560" s="75"/>
      <c r="P560" s="75"/>
      <c r="Q560" s="75"/>
      <c r="R560" s="123"/>
      <c r="S560" s="123"/>
    </row>
    <row r="561" spans="4:19" ht="12.75" customHeight="1">
      <c r="D561" s="75"/>
      <c r="E561" s="75"/>
      <c r="F561" s="75"/>
      <c r="G561" s="75"/>
      <c r="H561" s="75"/>
      <c r="I561" s="123"/>
      <c r="J561" s="123"/>
      <c r="M561" s="75"/>
      <c r="N561" s="75"/>
      <c r="O561" s="75"/>
      <c r="P561" s="75"/>
      <c r="Q561" s="75"/>
      <c r="R561" s="123"/>
      <c r="S561" s="123"/>
    </row>
    <row r="562" spans="4:19" ht="12.75" customHeight="1">
      <c r="D562" s="75"/>
      <c r="E562" s="75"/>
      <c r="F562" s="75"/>
      <c r="G562" s="75"/>
      <c r="H562" s="75"/>
      <c r="I562" s="123"/>
      <c r="J562" s="123"/>
      <c r="M562" s="75"/>
      <c r="N562" s="75"/>
      <c r="O562" s="75"/>
      <c r="P562" s="75"/>
      <c r="Q562" s="75"/>
      <c r="R562" s="123"/>
      <c r="S562" s="123"/>
    </row>
    <row r="563" spans="4:19" ht="12.75" customHeight="1">
      <c r="D563" s="75"/>
      <c r="E563" s="75"/>
      <c r="F563" s="75"/>
      <c r="G563" s="75"/>
      <c r="H563" s="75"/>
      <c r="I563" s="123"/>
      <c r="J563" s="123"/>
      <c r="M563" s="75"/>
      <c r="N563" s="75"/>
      <c r="O563" s="75"/>
      <c r="P563" s="75"/>
      <c r="Q563" s="75"/>
      <c r="R563" s="123"/>
      <c r="S563" s="123"/>
    </row>
    <row r="564" spans="4:19" ht="12.75" customHeight="1">
      <c r="D564" s="75"/>
      <c r="E564" s="75"/>
      <c r="F564" s="75"/>
      <c r="G564" s="75"/>
      <c r="H564" s="75"/>
      <c r="I564" s="123"/>
      <c r="J564" s="123"/>
      <c r="M564" s="75"/>
      <c r="N564" s="75"/>
      <c r="O564" s="75"/>
      <c r="P564" s="75"/>
      <c r="Q564" s="75"/>
      <c r="R564" s="123"/>
      <c r="S564" s="123"/>
    </row>
    <row r="565" spans="4:19" ht="12.75" customHeight="1">
      <c r="D565" s="75"/>
      <c r="E565" s="75"/>
      <c r="F565" s="75"/>
      <c r="G565" s="75"/>
      <c r="H565" s="75"/>
      <c r="I565" s="123"/>
      <c r="J565" s="123"/>
      <c r="M565" s="75"/>
      <c r="N565" s="75"/>
      <c r="O565" s="75"/>
      <c r="P565" s="75"/>
      <c r="Q565" s="75"/>
      <c r="R565" s="123"/>
      <c r="S565" s="123"/>
    </row>
    <row r="566" spans="4:19" ht="12.75" customHeight="1">
      <c r="D566" s="75"/>
      <c r="E566" s="75"/>
      <c r="F566" s="75"/>
      <c r="G566" s="75"/>
      <c r="H566" s="75"/>
      <c r="I566" s="123"/>
      <c r="J566" s="123"/>
      <c r="M566" s="75"/>
      <c r="N566" s="75"/>
      <c r="O566" s="75"/>
      <c r="P566" s="75"/>
      <c r="Q566" s="75"/>
      <c r="R566" s="123"/>
      <c r="S566" s="123"/>
    </row>
    <row r="567" spans="4:19" ht="12.75" customHeight="1">
      <c r="D567" s="75"/>
      <c r="E567" s="75"/>
      <c r="F567" s="75"/>
      <c r="G567" s="75"/>
      <c r="H567" s="75"/>
      <c r="I567" s="123"/>
      <c r="J567" s="123"/>
      <c r="M567" s="75"/>
      <c r="N567" s="75"/>
      <c r="O567" s="75"/>
      <c r="P567" s="75"/>
      <c r="Q567" s="75"/>
      <c r="R567" s="123"/>
      <c r="S567" s="123"/>
    </row>
    <row r="568" spans="4:19" ht="12.75" customHeight="1">
      <c r="D568" s="75"/>
      <c r="E568" s="75"/>
      <c r="F568" s="75"/>
      <c r="G568" s="75"/>
      <c r="H568" s="75"/>
      <c r="I568" s="123"/>
      <c r="J568" s="123"/>
      <c r="M568" s="75"/>
      <c r="N568" s="75"/>
      <c r="O568" s="75"/>
      <c r="P568" s="75"/>
      <c r="Q568" s="75"/>
      <c r="R568" s="123"/>
      <c r="S568" s="123"/>
    </row>
    <row r="569" spans="4:19" ht="12.75" customHeight="1">
      <c r="D569" s="75"/>
      <c r="E569" s="75"/>
      <c r="F569" s="75"/>
      <c r="G569" s="75"/>
      <c r="H569" s="75"/>
      <c r="I569" s="123"/>
      <c r="J569" s="123"/>
      <c r="M569" s="75"/>
      <c r="N569" s="75"/>
      <c r="O569" s="75"/>
      <c r="P569" s="75"/>
      <c r="Q569" s="75"/>
      <c r="R569" s="123"/>
      <c r="S569" s="123"/>
    </row>
    <row r="570" spans="4:19" ht="12.75" customHeight="1">
      <c r="D570" s="75"/>
      <c r="E570" s="75"/>
      <c r="F570" s="75"/>
      <c r="G570" s="75"/>
      <c r="H570" s="75"/>
      <c r="I570" s="123"/>
      <c r="J570" s="123"/>
      <c r="M570" s="75"/>
      <c r="N570" s="75"/>
      <c r="O570" s="75"/>
      <c r="P570" s="75"/>
      <c r="Q570" s="75"/>
      <c r="R570" s="123"/>
      <c r="S570" s="123"/>
    </row>
    <row r="571" spans="4:19" ht="12.75" customHeight="1">
      <c r="D571" s="75"/>
      <c r="E571" s="75"/>
      <c r="F571" s="75"/>
      <c r="G571" s="75"/>
      <c r="H571" s="75"/>
      <c r="I571" s="123"/>
      <c r="J571" s="123"/>
      <c r="M571" s="75"/>
      <c r="N571" s="75"/>
      <c r="O571" s="75"/>
      <c r="P571" s="75"/>
      <c r="Q571" s="75"/>
      <c r="R571" s="123"/>
      <c r="S571" s="123"/>
    </row>
    <row r="572" spans="4:19" ht="12.75" customHeight="1">
      <c r="D572" s="75"/>
      <c r="E572" s="75"/>
      <c r="F572" s="75"/>
      <c r="G572" s="75"/>
      <c r="H572" s="75"/>
      <c r="I572" s="123"/>
      <c r="J572" s="123"/>
      <c r="M572" s="75"/>
      <c r="N572" s="75"/>
      <c r="O572" s="75"/>
      <c r="P572" s="75"/>
      <c r="Q572" s="75"/>
      <c r="R572" s="123"/>
      <c r="S572" s="123"/>
    </row>
    <row r="573" spans="4:19" ht="12.75" customHeight="1">
      <c r="D573" s="75"/>
      <c r="E573" s="75"/>
      <c r="F573" s="75"/>
      <c r="G573" s="75"/>
      <c r="H573" s="75"/>
      <c r="I573" s="123"/>
      <c r="J573" s="123"/>
      <c r="M573" s="75"/>
      <c r="N573" s="75"/>
      <c r="O573" s="75"/>
      <c r="P573" s="75"/>
      <c r="Q573" s="75"/>
      <c r="R573" s="123"/>
      <c r="S573" s="123"/>
    </row>
    <row r="574" spans="4:19" ht="12.75" customHeight="1">
      <c r="D574" s="75"/>
      <c r="E574" s="75"/>
      <c r="F574" s="75"/>
      <c r="G574" s="75"/>
      <c r="H574" s="75"/>
      <c r="I574" s="123"/>
      <c r="J574" s="123"/>
      <c r="M574" s="75"/>
      <c r="N574" s="75"/>
      <c r="O574" s="75"/>
      <c r="P574" s="75"/>
      <c r="Q574" s="75"/>
      <c r="R574" s="123"/>
      <c r="S574" s="123"/>
    </row>
    <row r="575" spans="4:19" ht="12.75" customHeight="1">
      <c r="D575" s="75"/>
      <c r="E575" s="75"/>
      <c r="F575" s="75"/>
      <c r="G575" s="75"/>
      <c r="H575" s="75"/>
      <c r="I575" s="123"/>
      <c r="J575" s="123"/>
      <c r="M575" s="75"/>
      <c r="N575" s="75"/>
      <c r="O575" s="75"/>
      <c r="P575" s="75"/>
      <c r="Q575" s="75"/>
      <c r="R575" s="123"/>
      <c r="S575" s="123"/>
    </row>
    <row r="576" spans="4:19" ht="12.75" customHeight="1">
      <c r="D576" s="75"/>
      <c r="E576" s="75"/>
      <c r="F576" s="75"/>
      <c r="G576" s="75"/>
      <c r="H576" s="75"/>
      <c r="I576" s="123"/>
      <c r="J576" s="123"/>
      <c r="M576" s="75"/>
      <c r="N576" s="75"/>
      <c r="O576" s="75"/>
      <c r="P576" s="75"/>
      <c r="Q576" s="75"/>
      <c r="R576" s="123"/>
      <c r="S576" s="123"/>
    </row>
    <row r="577" spans="4:19" ht="12.75" customHeight="1">
      <c r="D577" s="75"/>
      <c r="E577" s="75"/>
      <c r="F577" s="75"/>
      <c r="G577" s="75"/>
      <c r="H577" s="75"/>
      <c r="I577" s="123"/>
      <c r="J577" s="123"/>
      <c r="M577" s="75"/>
      <c r="N577" s="75"/>
      <c r="O577" s="75"/>
      <c r="P577" s="75"/>
      <c r="Q577" s="75"/>
      <c r="R577" s="123"/>
      <c r="S577" s="123"/>
    </row>
    <row r="578" spans="4:19" ht="12.75" customHeight="1">
      <c r="D578" s="75"/>
      <c r="E578" s="75"/>
      <c r="F578" s="75"/>
      <c r="G578" s="75"/>
      <c r="H578" s="75"/>
      <c r="I578" s="123"/>
      <c r="J578" s="123"/>
      <c r="M578" s="75"/>
      <c r="N578" s="75"/>
      <c r="O578" s="75"/>
      <c r="P578" s="75"/>
      <c r="Q578" s="75"/>
      <c r="R578" s="123"/>
      <c r="S578" s="123"/>
    </row>
    <row r="579" spans="4:19" ht="12.75" customHeight="1">
      <c r="D579" s="75"/>
      <c r="E579" s="75"/>
      <c r="F579" s="75"/>
      <c r="G579" s="75"/>
      <c r="H579" s="75"/>
      <c r="I579" s="123"/>
      <c r="J579" s="123"/>
      <c r="M579" s="75"/>
      <c r="N579" s="75"/>
      <c r="O579" s="75"/>
      <c r="P579" s="75"/>
      <c r="Q579" s="75"/>
      <c r="R579" s="123"/>
      <c r="S579" s="123"/>
    </row>
    <row r="580" spans="4:19" ht="12.75" customHeight="1">
      <c r="D580" s="75"/>
      <c r="E580" s="75"/>
      <c r="F580" s="75"/>
      <c r="G580" s="75"/>
      <c r="H580" s="75"/>
      <c r="I580" s="123"/>
      <c r="J580" s="123"/>
      <c r="M580" s="75"/>
      <c r="N580" s="75"/>
      <c r="O580" s="75"/>
      <c r="P580" s="75"/>
      <c r="Q580" s="75"/>
      <c r="R580" s="123"/>
      <c r="S580" s="123"/>
    </row>
    <row r="581" spans="4:19" ht="12.75" customHeight="1">
      <c r="D581" s="75"/>
      <c r="E581" s="75"/>
      <c r="F581" s="75"/>
      <c r="G581" s="75"/>
      <c r="H581" s="75"/>
      <c r="I581" s="123"/>
      <c r="J581" s="123"/>
      <c r="M581" s="75"/>
      <c r="N581" s="75"/>
      <c r="O581" s="75"/>
      <c r="P581" s="75"/>
      <c r="Q581" s="75"/>
      <c r="R581" s="123"/>
      <c r="S581" s="123"/>
    </row>
    <row r="582" spans="4:19" ht="12.75" customHeight="1">
      <c r="D582" s="75"/>
      <c r="E582" s="75"/>
      <c r="F582" s="75"/>
      <c r="G582" s="75"/>
      <c r="H582" s="75"/>
      <c r="I582" s="123"/>
      <c r="J582" s="123"/>
      <c r="M582" s="75"/>
      <c r="N582" s="75"/>
      <c r="O582" s="75"/>
      <c r="P582" s="75"/>
      <c r="Q582" s="75"/>
      <c r="R582" s="123"/>
      <c r="S582" s="123"/>
    </row>
    <row r="583" spans="4:19" ht="12.75" customHeight="1">
      <c r="D583" s="75"/>
      <c r="E583" s="75"/>
      <c r="F583" s="75"/>
      <c r="G583" s="75"/>
      <c r="H583" s="75"/>
      <c r="I583" s="123"/>
      <c r="J583" s="123"/>
      <c r="M583" s="75"/>
      <c r="N583" s="75"/>
      <c r="O583" s="75"/>
      <c r="P583" s="75"/>
      <c r="Q583" s="75"/>
      <c r="R583" s="123"/>
      <c r="S583" s="123"/>
    </row>
    <row r="584" spans="4:19" ht="12.75" customHeight="1">
      <c r="D584" s="75"/>
      <c r="E584" s="75"/>
      <c r="F584" s="75"/>
      <c r="G584" s="75"/>
      <c r="H584" s="75"/>
      <c r="I584" s="123"/>
      <c r="J584" s="123"/>
      <c r="M584" s="75"/>
      <c r="N584" s="75"/>
      <c r="O584" s="75"/>
      <c r="P584" s="75"/>
      <c r="Q584" s="75"/>
      <c r="R584" s="123"/>
      <c r="S584" s="123"/>
    </row>
    <row r="585" spans="4:19" ht="12.75" customHeight="1">
      <c r="D585" s="75"/>
      <c r="E585" s="75"/>
      <c r="F585" s="75"/>
      <c r="G585" s="75"/>
      <c r="H585" s="75"/>
      <c r="I585" s="123"/>
      <c r="J585" s="123"/>
      <c r="M585" s="75"/>
      <c r="N585" s="75"/>
      <c r="O585" s="75"/>
      <c r="P585" s="75"/>
      <c r="Q585" s="75"/>
      <c r="R585" s="123"/>
      <c r="S585" s="123"/>
    </row>
    <row r="586" spans="4:19" ht="12.75" customHeight="1">
      <c r="D586" s="75"/>
      <c r="E586" s="75"/>
      <c r="F586" s="75"/>
      <c r="G586" s="75"/>
      <c r="H586" s="75"/>
      <c r="I586" s="123"/>
      <c r="J586" s="123"/>
      <c r="M586" s="75"/>
      <c r="N586" s="75"/>
      <c r="O586" s="75"/>
      <c r="P586" s="75"/>
      <c r="Q586" s="75"/>
      <c r="R586" s="123"/>
      <c r="S586" s="123"/>
    </row>
    <row r="587" spans="4:19" ht="12.75" customHeight="1">
      <c r="D587" s="75"/>
      <c r="E587" s="75"/>
      <c r="F587" s="75"/>
      <c r="G587" s="75"/>
      <c r="H587" s="75"/>
      <c r="I587" s="123"/>
      <c r="J587" s="123"/>
      <c r="M587" s="75"/>
      <c r="N587" s="75"/>
      <c r="O587" s="75"/>
      <c r="P587" s="75"/>
      <c r="Q587" s="75"/>
      <c r="R587" s="123"/>
      <c r="S587" s="123"/>
    </row>
    <row r="588" spans="4:19" ht="12.75" customHeight="1">
      <c r="D588" s="75"/>
      <c r="E588" s="75"/>
      <c r="F588" s="75"/>
      <c r="G588" s="75"/>
      <c r="H588" s="75"/>
      <c r="I588" s="123"/>
      <c r="J588" s="123"/>
      <c r="M588" s="75"/>
      <c r="N588" s="75"/>
      <c r="O588" s="75"/>
      <c r="P588" s="75"/>
      <c r="Q588" s="75"/>
      <c r="R588" s="123"/>
      <c r="S588" s="123"/>
    </row>
    <row r="589" spans="4:19" ht="12.75" customHeight="1">
      <c r="D589" s="75"/>
      <c r="E589" s="75"/>
      <c r="F589" s="75"/>
      <c r="G589" s="75"/>
      <c r="H589" s="75"/>
      <c r="I589" s="123"/>
      <c r="J589" s="123"/>
      <c r="M589" s="75"/>
      <c r="N589" s="75"/>
      <c r="O589" s="75"/>
      <c r="P589" s="75"/>
      <c r="Q589" s="75"/>
      <c r="R589" s="123"/>
      <c r="S589" s="123"/>
    </row>
    <row r="590" spans="4:19" ht="12.75" customHeight="1">
      <c r="D590" s="75"/>
      <c r="E590" s="75"/>
      <c r="F590" s="75"/>
      <c r="G590" s="75"/>
      <c r="H590" s="75"/>
      <c r="I590" s="123"/>
      <c r="J590" s="123"/>
      <c r="M590" s="75"/>
      <c r="N590" s="75"/>
      <c r="O590" s="75"/>
      <c r="P590" s="75"/>
      <c r="Q590" s="75"/>
      <c r="R590" s="123"/>
      <c r="S590" s="123"/>
    </row>
    <row r="591" spans="4:19" ht="12.75" customHeight="1">
      <c r="D591" s="75"/>
      <c r="E591" s="75"/>
      <c r="F591" s="75"/>
      <c r="G591" s="75"/>
      <c r="H591" s="75"/>
      <c r="I591" s="123"/>
      <c r="J591" s="123"/>
      <c r="M591" s="75"/>
      <c r="N591" s="75"/>
      <c r="O591" s="75"/>
      <c r="P591" s="75"/>
      <c r="Q591" s="75"/>
      <c r="R591" s="123"/>
      <c r="S591" s="123"/>
    </row>
    <row r="592" spans="4:19" ht="12.75" customHeight="1">
      <c r="D592" s="75"/>
      <c r="E592" s="75"/>
      <c r="F592" s="75"/>
      <c r="G592" s="75"/>
      <c r="H592" s="75"/>
      <c r="I592" s="123"/>
      <c r="J592" s="123"/>
      <c r="M592" s="75"/>
      <c r="N592" s="75"/>
      <c r="O592" s="75"/>
      <c r="P592" s="75"/>
      <c r="Q592" s="75"/>
      <c r="R592" s="123"/>
      <c r="S592" s="123"/>
    </row>
    <row r="593" spans="4:19" ht="12.75" customHeight="1">
      <c r="D593" s="75"/>
      <c r="E593" s="75"/>
      <c r="F593" s="75"/>
      <c r="G593" s="75"/>
      <c r="H593" s="75"/>
      <c r="I593" s="123"/>
      <c r="J593" s="123"/>
      <c r="M593" s="75"/>
      <c r="N593" s="75"/>
      <c r="O593" s="75"/>
      <c r="P593" s="75"/>
      <c r="Q593" s="75"/>
      <c r="R593" s="123"/>
      <c r="S593" s="123"/>
    </row>
    <row r="594" spans="4:19" ht="12.75" customHeight="1">
      <c r="D594" s="75"/>
      <c r="E594" s="75"/>
      <c r="F594" s="75"/>
      <c r="G594" s="75"/>
      <c r="H594" s="75"/>
      <c r="I594" s="123"/>
      <c r="J594" s="123"/>
      <c r="M594" s="75"/>
      <c r="N594" s="75"/>
      <c r="O594" s="75"/>
      <c r="P594" s="75"/>
      <c r="Q594" s="75"/>
      <c r="R594" s="123"/>
      <c r="S594" s="123"/>
    </row>
    <row r="595" spans="4:19" ht="12.75" customHeight="1">
      <c r="D595" s="75"/>
      <c r="E595" s="75"/>
      <c r="F595" s="75"/>
      <c r="G595" s="75"/>
      <c r="H595" s="75"/>
      <c r="I595" s="123"/>
      <c r="J595" s="123"/>
      <c r="M595" s="75"/>
      <c r="N595" s="75"/>
      <c r="O595" s="75"/>
      <c r="P595" s="75"/>
      <c r="Q595" s="75"/>
      <c r="R595" s="123"/>
      <c r="S595" s="123"/>
    </row>
    <row r="596" spans="4:19" ht="12.75" customHeight="1">
      <c r="D596" s="75"/>
      <c r="E596" s="75"/>
      <c r="F596" s="75"/>
      <c r="G596" s="75"/>
      <c r="H596" s="75"/>
      <c r="I596" s="123"/>
      <c r="J596" s="123"/>
      <c r="M596" s="75"/>
      <c r="N596" s="75"/>
      <c r="O596" s="75"/>
      <c r="P596" s="75"/>
      <c r="Q596" s="75"/>
      <c r="R596" s="123"/>
      <c r="S596" s="123"/>
    </row>
    <row r="597" spans="4:19" ht="12.75" customHeight="1">
      <c r="D597" s="75"/>
      <c r="E597" s="75"/>
      <c r="F597" s="75"/>
      <c r="G597" s="75"/>
      <c r="H597" s="75"/>
      <c r="I597" s="123"/>
      <c r="J597" s="123"/>
      <c r="M597" s="75"/>
      <c r="N597" s="75"/>
      <c r="O597" s="75"/>
      <c r="P597" s="75"/>
      <c r="Q597" s="75"/>
      <c r="R597" s="123"/>
      <c r="S597" s="123"/>
    </row>
    <row r="598" spans="4:19" ht="12.75" customHeight="1">
      <c r="D598" s="75"/>
      <c r="E598" s="75"/>
      <c r="F598" s="75"/>
      <c r="G598" s="75"/>
      <c r="H598" s="75"/>
      <c r="I598" s="123"/>
      <c r="J598" s="123"/>
      <c r="M598" s="75"/>
      <c r="N598" s="75"/>
      <c r="O598" s="75"/>
      <c r="P598" s="75"/>
      <c r="Q598" s="75"/>
      <c r="R598" s="123"/>
      <c r="S598" s="123"/>
    </row>
    <row r="599" spans="4:19" ht="12.75" customHeight="1">
      <c r="D599" s="75"/>
      <c r="E599" s="75"/>
      <c r="F599" s="75"/>
      <c r="G599" s="75"/>
      <c r="H599" s="75"/>
      <c r="I599" s="123"/>
      <c r="J599" s="123"/>
      <c r="M599" s="75"/>
      <c r="N599" s="75"/>
      <c r="O599" s="75"/>
      <c r="P599" s="75"/>
      <c r="Q599" s="75"/>
      <c r="R599" s="123"/>
      <c r="S599" s="123"/>
    </row>
    <row r="600" spans="4:19" ht="12.75" customHeight="1">
      <c r="D600" s="75"/>
      <c r="E600" s="75"/>
      <c r="F600" s="75"/>
      <c r="G600" s="75"/>
      <c r="H600" s="75"/>
      <c r="I600" s="123"/>
      <c r="J600" s="123"/>
      <c r="M600" s="75"/>
      <c r="N600" s="75"/>
      <c r="O600" s="75"/>
      <c r="P600" s="75"/>
      <c r="Q600" s="75"/>
      <c r="R600" s="123"/>
      <c r="S600" s="123"/>
    </row>
    <row r="601" spans="4:19" ht="12.75" customHeight="1">
      <c r="D601" s="75"/>
      <c r="E601" s="75"/>
      <c r="F601" s="75"/>
      <c r="G601" s="75"/>
      <c r="H601" s="75"/>
      <c r="I601" s="123"/>
      <c r="J601" s="123"/>
      <c r="M601" s="75"/>
      <c r="N601" s="75"/>
      <c r="O601" s="75"/>
      <c r="P601" s="75"/>
      <c r="Q601" s="75"/>
      <c r="R601" s="123"/>
      <c r="S601" s="123"/>
    </row>
    <row r="602" spans="4:19" ht="12.75" customHeight="1">
      <c r="D602" s="75"/>
      <c r="E602" s="75"/>
      <c r="F602" s="75"/>
      <c r="G602" s="75"/>
      <c r="H602" s="75"/>
      <c r="I602" s="123"/>
      <c r="J602" s="123"/>
      <c r="M602" s="75"/>
      <c r="N602" s="75"/>
      <c r="O602" s="75"/>
      <c r="P602" s="75"/>
      <c r="Q602" s="75"/>
      <c r="R602" s="123"/>
      <c r="S602" s="123"/>
    </row>
    <row r="603" spans="4:19" ht="12.75" customHeight="1">
      <c r="D603" s="75"/>
      <c r="E603" s="75"/>
      <c r="F603" s="75"/>
      <c r="G603" s="75"/>
      <c r="H603" s="75"/>
      <c r="I603" s="123"/>
      <c r="J603" s="123"/>
      <c r="M603" s="75"/>
      <c r="N603" s="75"/>
      <c r="O603" s="75"/>
      <c r="P603" s="75"/>
      <c r="Q603" s="75"/>
      <c r="R603" s="123"/>
      <c r="S603" s="123"/>
    </row>
    <row r="604" spans="4:19" ht="12.75" customHeight="1">
      <c r="D604" s="75"/>
      <c r="E604" s="75"/>
      <c r="F604" s="75"/>
      <c r="G604" s="75"/>
      <c r="H604" s="75"/>
      <c r="I604" s="123"/>
      <c r="J604" s="123"/>
      <c r="M604" s="75"/>
      <c r="N604" s="75"/>
      <c r="O604" s="75"/>
      <c r="P604" s="75"/>
      <c r="Q604" s="75"/>
      <c r="R604" s="123"/>
      <c r="S604" s="123"/>
    </row>
    <row r="605" spans="4:19" ht="12.75" customHeight="1">
      <c r="D605" s="75"/>
      <c r="E605" s="75"/>
      <c r="F605" s="75"/>
      <c r="G605" s="75"/>
      <c r="H605" s="75"/>
      <c r="I605" s="123"/>
      <c r="J605" s="123"/>
      <c r="M605" s="75"/>
      <c r="N605" s="75"/>
      <c r="O605" s="75"/>
      <c r="P605" s="75"/>
      <c r="Q605" s="75"/>
      <c r="R605" s="123"/>
      <c r="S605" s="123"/>
    </row>
    <row r="606" spans="4:19" ht="12.75" customHeight="1">
      <c r="D606" s="75"/>
      <c r="E606" s="75"/>
      <c r="F606" s="75"/>
      <c r="G606" s="75"/>
      <c r="H606" s="75"/>
      <c r="I606" s="123"/>
      <c r="J606" s="123"/>
      <c r="M606" s="75"/>
      <c r="N606" s="75"/>
      <c r="O606" s="75"/>
      <c r="P606" s="75"/>
      <c r="Q606" s="75"/>
      <c r="R606" s="123"/>
      <c r="S606" s="123"/>
    </row>
    <row r="607" spans="4:19" ht="12.75" customHeight="1">
      <c r="D607" s="75"/>
      <c r="E607" s="75"/>
      <c r="F607" s="75"/>
      <c r="G607" s="75"/>
      <c r="H607" s="75"/>
      <c r="I607" s="123"/>
      <c r="J607" s="123"/>
      <c r="M607" s="75"/>
      <c r="N607" s="75"/>
      <c r="O607" s="75"/>
      <c r="P607" s="75"/>
      <c r="Q607" s="75"/>
      <c r="R607" s="123"/>
      <c r="S607" s="123"/>
    </row>
    <row r="608" spans="4:19" ht="12.75" customHeight="1">
      <c r="D608" s="75"/>
      <c r="E608" s="75"/>
      <c r="F608" s="75"/>
      <c r="G608" s="75"/>
      <c r="H608" s="75"/>
      <c r="I608" s="123"/>
      <c r="J608" s="123"/>
      <c r="M608" s="75"/>
      <c r="N608" s="75"/>
      <c r="O608" s="75"/>
      <c r="P608" s="75"/>
      <c r="Q608" s="75"/>
      <c r="R608" s="123"/>
      <c r="S608" s="123"/>
    </row>
    <row r="609" spans="4:19" ht="12.75" customHeight="1">
      <c r="D609" s="75"/>
      <c r="E609" s="75"/>
      <c r="F609" s="75"/>
      <c r="G609" s="75"/>
      <c r="H609" s="75"/>
      <c r="I609" s="123"/>
      <c r="J609" s="123"/>
      <c r="M609" s="75"/>
      <c r="N609" s="75"/>
      <c r="O609" s="75"/>
      <c r="P609" s="75"/>
      <c r="Q609" s="75"/>
      <c r="R609" s="123"/>
      <c r="S609" s="123"/>
    </row>
    <row r="610" spans="4:19" ht="12.75" customHeight="1">
      <c r="D610" s="75"/>
      <c r="E610" s="75"/>
      <c r="F610" s="75"/>
      <c r="G610" s="75"/>
      <c r="H610" s="75"/>
      <c r="I610" s="123"/>
      <c r="J610" s="123"/>
      <c r="M610" s="75"/>
      <c r="N610" s="75"/>
      <c r="O610" s="75"/>
      <c r="P610" s="75"/>
      <c r="Q610" s="75"/>
      <c r="R610" s="123"/>
      <c r="S610" s="123"/>
    </row>
    <row r="611" spans="4:19" ht="12.75" customHeight="1">
      <c r="D611" s="75"/>
      <c r="E611" s="75"/>
      <c r="F611" s="75"/>
      <c r="G611" s="75"/>
      <c r="H611" s="75"/>
      <c r="I611" s="123"/>
      <c r="J611" s="123"/>
      <c r="M611" s="75"/>
      <c r="N611" s="75"/>
      <c r="O611" s="75"/>
      <c r="P611" s="75"/>
      <c r="Q611" s="75"/>
      <c r="R611" s="123"/>
      <c r="S611" s="123"/>
    </row>
    <row r="612" spans="4:19" ht="12.75" customHeight="1">
      <c r="D612" s="75"/>
      <c r="E612" s="75"/>
      <c r="F612" s="75"/>
      <c r="G612" s="75"/>
      <c r="H612" s="75"/>
      <c r="I612" s="123"/>
      <c r="J612" s="123"/>
      <c r="M612" s="75"/>
      <c r="N612" s="75"/>
      <c r="O612" s="75"/>
      <c r="P612" s="75"/>
      <c r="Q612" s="75"/>
      <c r="R612" s="123"/>
      <c r="S612" s="123"/>
    </row>
    <row r="613" spans="4:19" ht="12.75" customHeight="1">
      <c r="D613" s="75"/>
      <c r="E613" s="75"/>
      <c r="F613" s="75"/>
      <c r="G613" s="75"/>
      <c r="H613" s="75"/>
      <c r="I613" s="123"/>
      <c r="J613" s="123"/>
      <c r="M613" s="75"/>
      <c r="N613" s="75"/>
      <c r="O613" s="75"/>
      <c r="P613" s="75"/>
      <c r="Q613" s="75"/>
      <c r="R613" s="123"/>
      <c r="S613" s="123"/>
    </row>
    <row r="614" spans="4:19" ht="12.75" customHeight="1">
      <c r="D614" s="75"/>
      <c r="E614" s="75"/>
      <c r="F614" s="75"/>
      <c r="G614" s="75"/>
      <c r="H614" s="75"/>
      <c r="I614" s="123"/>
      <c r="J614" s="123"/>
      <c r="M614" s="75"/>
      <c r="N614" s="75"/>
      <c r="O614" s="75"/>
      <c r="P614" s="75"/>
      <c r="Q614" s="75"/>
      <c r="R614" s="123"/>
      <c r="S614" s="123"/>
    </row>
    <row r="615" spans="4:19" ht="12.75" customHeight="1">
      <c r="D615" s="75"/>
      <c r="E615" s="75"/>
      <c r="F615" s="75"/>
      <c r="G615" s="75"/>
      <c r="H615" s="75"/>
      <c r="I615" s="123"/>
      <c r="J615" s="123"/>
      <c r="M615" s="75"/>
      <c r="N615" s="75"/>
      <c r="O615" s="75"/>
      <c r="P615" s="75"/>
      <c r="Q615" s="75"/>
      <c r="R615" s="123"/>
      <c r="S615" s="123"/>
    </row>
    <row r="616" spans="4:19" ht="12.75" customHeight="1">
      <c r="D616" s="75"/>
      <c r="E616" s="75"/>
      <c r="F616" s="75"/>
      <c r="G616" s="75"/>
      <c r="H616" s="75"/>
      <c r="I616" s="123"/>
      <c r="J616" s="123"/>
      <c r="M616" s="75"/>
      <c r="N616" s="75"/>
      <c r="O616" s="75"/>
      <c r="P616" s="75"/>
      <c r="Q616" s="75"/>
      <c r="R616" s="123"/>
      <c r="S616" s="123"/>
    </row>
    <row r="617" spans="4:19" ht="12.75" customHeight="1">
      <c r="D617" s="75"/>
      <c r="E617" s="75"/>
      <c r="F617" s="75"/>
      <c r="G617" s="75"/>
      <c r="H617" s="75"/>
      <c r="I617" s="123"/>
      <c r="J617" s="123"/>
      <c r="M617" s="75"/>
      <c r="N617" s="75"/>
      <c r="O617" s="75"/>
      <c r="P617" s="75"/>
      <c r="Q617" s="75"/>
      <c r="R617" s="123"/>
      <c r="S617" s="123"/>
    </row>
    <row r="618" spans="4:19" ht="12.75" customHeight="1">
      <c r="D618" s="75"/>
      <c r="E618" s="75"/>
      <c r="F618" s="75"/>
      <c r="G618" s="75"/>
      <c r="H618" s="75"/>
      <c r="I618" s="123"/>
      <c r="J618" s="123"/>
      <c r="M618" s="75"/>
      <c r="N618" s="75"/>
      <c r="O618" s="75"/>
      <c r="P618" s="75"/>
      <c r="Q618" s="75"/>
      <c r="R618" s="123"/>
      <c r="S618" s="123"/>
    </row>
    <row r="619" spans="4:19" ht="12.75" customHeight="1">
      <c r="D619" s="75"/>
      <c r="E619" s="75"/>
      <c r="F619" s="75"/>
      <c r="G619" s="75"/>
      <c r="H619" s="75"/>
      <c r="I619" s="123"/>
      <c r="J619" s="123"/>
      <c r="M619" s="75"/>
      <c r="N619" s="75"/>
      <c r="O619" s="75"/>
      <c r="P619" s="75"/>
      <c r="Q619" s="75"/>
      <c r="R619" s="123"/>
      <c r="S619" s="123"/>
    </row>
    <row r="620" spans="4:19" ht="12.75" customHeight="1">
      <c r="D620" s="75"/>
      <c r="E620" s="75"/>
      <c r="F620" s="75"/>
      <c r="G620" s="75"/>
      <c r="H620" s="75"/>
      <c r="I620" s="123"/>
      <c r="J620" s="123"/>
      <c r="M620" s="75"/>
      <c r="N620" s="75"/>
      <c r="O620" s="75"/>
      <c r="P620" s="75"/>
      <c r="Q620" s="75"/>
      <c r="R620" s="123"/>
      <c r="S620" s="123"/>
    </row>
    <row r="621" spans="4:19" ht="12.75" customHeight="1">
      <c r="D621" s="75"/>
      <c r="E621" s="75"/>
      <c r="F621" s="75"/>
      <c r="G621" s="75"/>
      <c r="H621" s="75"/>
      <c r="I621" s="123"/>
      <c r="J621" s="123"/>
      <c r="M621" s="75"/>
      <c r="N621" s="75"/>
      <c r="O621" s="75"/>
      <c r="P621" s="75"/>
      <c r="Q621" s="75"/>
      <c r="R621" s="123"/>
      <c r="S621" s="123"/>
    </row>
    <row r="622" spans="4:19" ht="12.75" customHeight="1">
      <c r="D622" s="75"/>
      <c r="E622" s="75"/>
      <c r="F622" s="75"/>
      <c r="G622" s="75"/>
      <c r="H622" s="75"/>
      <c r="I622" s="123"/>
      <c r="J622" s="123"/>
      <c r="M622" s="75"/>
      <c r="N622" s="75"/>
      <c r="O622" s="75"/>
      <c r="P622" s="75"/>
      <c r="Q622" s="75"/>
      <c r="R622" s="123"/>
      <c r="S622" s="123"/>
    </row>
    <row r="623" spans="4:19" ht="12.75" customHeight="1">
      <c r="D623" s="75"/>
      <c r="E623" s="75"/>
      <c r="F623" s="75"/>
      <c r="G623" s="75"/>
      <c r="H623" s="75"/>
      <c r="I623" s="123"/>
      <c r="J623" s="123"/>
      <c r="M623" s="75"/>
      <c r="N623" s="75"/>
      <c r="O623" s="75"/>
      <c r="P623" s="75"/>
      <c r="Q623" s="75"/>
      <c r="R623" s="123"/>
      <c r="S623" s="123"/>
    </row>
    <row r="624" spans="4:19" ht="12.75" customHeight="1">
      <c r="D624" s="75"/>
      <c r="E624" s="75"/>
      <c r="F624" s="75"/>
      <c r="G624" s="75"/>
      <c r="H624" s="75"/>
      <c r="I624" s="123"/>
      <c r="J624" s="123"/>
      <c r="M624" s="75"/>
      <c r="N624" s="75"/>
      <c r="O624" s="75"/>
      <c r="P624" s="75"/>
      <c r="Q624" s="75"/>
      <c r="R624" s="123"/>
      <c r="S624" s="123"/>
    </row>
    <row r="625" spans="4:19" ht="12.75" customHeight="1">
      <c r="D625" s="75"/>
      <c r="E625" s="75"/>
      <c r="F625" s="75"/>
      <c r="G625" s="75"/>
      <c r="H625" s="75"/>
      <c r="I625" s="123"/>
      <c r="J625" s="123"/>
      <c r="M625" s="75"/>
      <c r="N625" s="75"/>
      <c r="O625" s="75"/>
      <c r="P625" s="75"/>
      <c r="Q625" s="75"/>
      <c r="R625" s="123"/>
      <c r="S625" s="123"/>
    </row>
    <row r="626" spans="4:19" ht="12.75" customHeight="1">
      <c r="D626" s="75"/>
      <c r="E626" s="75"/>
      <c r="F626" s="75"/>
      <c r="G626" s="75"/>
      <c r="H626" s="75"/>
      <c r="I626" s="123"/>
      <c r="J626" s="123"/>
      <c r="M626" s="75"/>
      <c r="N626" s="75"/>
      <c r="O626" s="75"/>
      <c r="P626" s="75"/>
      <c r="Q626" s="75"/>
      <c r="R626" s="123"/>
      <c r="S626" s="123"/>
    </row>
    <row r="627" spans="4:19" ht="12.75" customHeight="1">
      <c r="D627" s="75"/>
      <c r="E627" s="75"/>
      <c r="F627" s="75"/>
      <c r="G627" s="75"/>
      <c r="H627" s="75"/>
      <c r="I627" s="123"/>
      <c r="J627" s="123"/>
      <c r="M627" s="75"/>
      <c r="N627" s="75"/>
      <c r="O627" s="75"/>
      <c r="P627" s="75"/>
      <c r="Q627" s="75"/>
      <c r="R627" s="123"/>
      <c r="S627" s="123"/>
    </row>
    <row r="628" spans="4:19" ht="12.75" customHeight="1">
      <c r="D628" s="75"/>
      <c r="E628" s="75"/>
      <c r="F628" s="75"/>
      <c r="G628" s="75"/>
      <c r="H628" s="75"/>
      <c r="I628" s="123"/>
      <c r="J628" s="123"/>
      <c r="M628" s="75"/>
      <c r="N628" s="75"/>
      <c r="O628" s="75"/>
      <c r="P628" s="75"/>
      <c r="Q628" s="75"/>
      <c r="R628" s="123"/>
      <c r="S628" s="123"/>
    </row>
    <row r="629" spans="4:19" ht="12.75" customHeight="1">
      <c r="D629" s="75"/>
      <c r="E629" s="75"/>
      <c r="F629" s="75"/>
      <c r="G629" s="75"/>
      <c r="H629" s="75"/>
      <c r="I629" s="123"/>
      <c r="J629" s="123"/>
      <c r="M629" s="75"/>
      <c r="N629" s="75"/>
      <c r="O629" s="75"/>
      <c r="P629" s="75"/>
      <c r="Q629" s="75"/>
      <c r="R629" s="123"/>
      <c r="S629" s="123"/>
    </row>
    <row r="630" spans="4:19" ht="12.75" customHeight="1">
      <c r="D630" s="75"/>
      <c r="E630" s="75"/>
      <c r="F630" s="75"/>
      <c r="G630" s="75"/>
      <c r="H630" s="75"/>
      <c r="I630" s="123"/>
      <c r="J630" s="123"/>
      <c r="M630" s="75"/>
      <c r="N630" s="75"/>
      <c r="O630" s="75"/>
      <c r="P630" s="75"/>
      <c r="Q630" s="75"/>
      <c r="R630" s="123"/>
      <c r="S630" s="123"/>
    </row>
    <row r="631" spans="4:19" ht="12.75" customHeight="1">
      <c r="D631" s="75"/>
      <c r="E631" s="75"/>
      <c r="F631" s="75"/>
      <c r="G631" s="75"/>
      <c r="H631" s="75"/>
      <c r="I631" s="123"/>
      <c r="J631" s="123"/>
      <c r="M631" s="75"/>
      <c r="N631" s="75"/>
      <c r="O631" s="75"/>
      <c r="P631" s="75"/>
      <c r="Q631" s="75"/>
      <c r="R631" s="123"/>
      <c r="S631" s="123"/>
    </row>
    <row r="632" spans="4:19" ht="12.75" customHeight="1">
      <c r="D632" s="75"/>
      <c r="E632" s="75"/>
      <c r="F632" s="75"/>
      <c r="G632" s="75"/>
      <c r="H632" s="75"/>
      <c r="I632" s="123"/>
      <c r="J632" s="123"/>
      <c r="M632" s="75"/>
      <c r="N632" s="75"/>
      <c r="O632" s="75"/>
      <c r="P632" s="75"/>
      <c r="Q632" s="75"/>
      <c r="R632" s="123"/>
      <c r="S632" s="123"/>
    </row>
    <row r="633" spans="4:19" ht="12.75" customHeight="1">
      <c r="D633" s="75"/>
      <c r="E633" s="75"/>
      <c r="F633" s="75"/>
      <c r="G633" s="75"/>
      <c r="H633" s="75"/>
      <c r="I633" s="123"/>
      <c r="J633" s="123"/>
      <c r="M633" s="75"/>
      <c r="N633" s="75"/>
      <c r="O633" s="75"/>
      <c r="P633" s="75"/>
      <c r="Q633" s="75"/>
      <c r="R633" s="123"/>
      <c r="S633" s="123"/>
    </row>
    <row r="634" spans="4:19" ht="12.75" customHeight="1">
      <c r="D634" s="75"/>
      <c r="E634" s="75"/>
      <c r="F634" s="75"/>
      <c r="G634" s="75"/>
      <c r="H634" s="75"/>
      <c r="I634" s="123"/>
      <c r="J634" s="123"/>
      <c r="M634" s="75"/>
      <c r="N634" s="75"/>
      <c r="O634" s="75"/>
      <c r="P634" s="75"/>
      <c r="Q634" s="75"/>
      <c r="R634" s="123"/>
      <c r="S634" s="123"/>
    </row>
    <row r="635" spans="4:19" ht="12.75" customHeight="1">
      <c r="D635" s="75"/>
      <c r="E635" s="75"/>
      <c r="F635" s="75"/>
      <c r="G635" s="75"/>
      <c r="H635" s="75"/>
      <c r="I635" s="123"/>
      <c r="J635" s="123"/>
      <c r="M635" s="75"/>
      <c r="N635" s="75"/>
      <c r="O635" s="75"/>
      <c r="P635" s="75"/>
      <c r="Q635" s="75"/>
      <c r="R635" s="123"/>
      <c r="S635" s="123"/>
    </row>
    <row r="636" spans="4:19" ht="12.75" customHeight="1">
      <c r="D636" s="75"/>
      <c r="E636" s="75"/>
      <c r="F636" s="75"/>
      <c r="G636" s="75"/>
      <c r="H636" s="75"/>
      <c r="I636" s="123"/>
      <c r="J636" s="123"/>
      <c r="M636" s="75"/>
      <c r="N636" s="75"/>
      <c r="O636" s="75"/>
      <c r="P636" s="75"/>
      <c r="Q636" s="75"/>
      <c r="R636" s="123"/>
      <c r="S636" s="123"/>
    </row>
    <row r="637" spans="4:19" ht="12.75" customHeight="1">
      <c r="D637" s="75"/>
      <c r="E637" s="75"/>
      <c r="F637" s="75"/>
      <c r="G637" s="75"/>
      <c r="H637" s="75"/>
      <c r="I637" s="123"/>
      <c r="J637" s="123"/>
      <c r="M637" s="75"/>
      <c r="N637" s="75"/>
      <c r="O637" s="75"/>
      <c r="P637" s="75"/>
      <c r="Q637" s="75"/>
      <c r="R637" s="123"/>
      <c r="S637" s="123"/>
    </row>
    <row r="638" spans="4:19" ht="12.75" customHeight="1">
      <c r="D638" s="75"/>
      <c r="E638" s="75"/>
      <c r="F638" s="75"/>
      <c r="G638" s="75"/>
      <c r="H638" s="75"/>
      <c r="I638" s="123"/>
      <c r="J638" s="123"/>
      <c r="M638" s="75"/>
      <c r="N638" s="75"/>
      <c r="O638" s="75"/>
      <c r="P638" s="75"/>
      <c r="Q638" s="75"/>
      <c r="R638" s="123"/>
      <c r="S638" s="123"/>
    </row>
    <row r="639" spans="4:19" ht="12.75" customHeight="1">
      <c r="D639" s="75"/>
      <c r="E639" s="75"/>
      <c r="F639" s="75"/>
      <c r="G639" s="75"/>
      <c r="H639" s="75"/>
      <c r="I639" s="123"/>
      <c r="J639" s="123"/>
      <c r="M639" s="75"/>
      <c r="N639" s="75"/>
      <c r="O639" s="75"/>
      <c r="P639" s="75"/>
      <c r="Q639" s="75"/>
      <c r="R639" s="123"/>
      <c r="S639" s="123"/>
    </row>
    <row r="640" spans="4:19" ht="12.75" customHeight="1">
      <c r="D640" s="75"/>
      <c r="E640" s="75"/>
      <c r="F640" s="75"/>
      <c r="G640" s="75"/>
      <c r="H640" s="75"/>
      <c r="I640" s="123"/>
      <c r="J640" s="123"/>
      <c r="M640" s="75"/>
      <c r="N640" s="75"/>
      <c r="O640" s="75"/>
      <c r="P640" s="75"/>
      <c r="Q640" s="75"/>
      <c r="R640" s="123"/>
      <c r="S640" s="123"/>
    </row>
    <row r="641" spans="4:19" ht="12.75" customHeight="1">
      <c r="D641" s="75"/>
      <c r="E641" s="75"/>
      <c r="F641" s="75"/>
      <c r="G641" s="75"/>
      <c r="H641" s="75"/>
      <c r="I641" s="123"/>
      <c r="J641" s="123"/>
      <c r="M641" s="75"/>
      <c r="N641" s="75"/>
      <c r="O641" s="75"/>
      <c r="P641" s="75"/>
      <c r="Q641" s="75"/>
      <c r="R641" s="123"/>
      <c r="S641" s="123"/>
    </row>
    <row r="642" spans="4:19" ht="12.75" customHeight="1">
      <c r="D642" s="75"/>
      <c r="E642" s="75"/>
      <c r="F642" s="75"/>
      <c r="G642" s="75"/>
      <c r="H642" s="75"/>
      <c r="I642" s="123"/>
      <c r="J642" s="123"/>
      <c r="M642" s="75"/>
      <c r="N642" s="75"/>
      <c r="O642" s="75"/>
      <c r="P642" s="75"/>
      <c r="Q642" s="75"/>
      <c r="R642" s="123"/>
      <c r="S642" s="123"/>
    </row>
    <row r="643" spans="4:19" ht="12.75" customHeight="1">
      <c r="D643" s="75"/>
      <c r="E643" s="75"/>
      <c r="F643" s="75"/>
      <c r="G643" s="75"/>
      <c r="H643" s="75"/>
      <c r="I643" s="123"/>
      <c r="J643" s="123"/>
      <c r="M643" s="75"/>
      <c r="N643" s="75"/>
      <c r="O643" s="75"/>
      <c r="P643" s="75"/>
      <c r="Q643" s="75"/>
      <c r="R643" s="123"/>
      <c r="S643" s="123"/>
    </row>
    <row r="644" spans="4:19" ht="12.75" customHeight="1">
      <c r="D644" s="75"/>
      <c r="E644" s="75"/>
      <c r="F644" s="75"/>
      <c r="G644" s="75"/>
      <c r="H644" s="75"/>
      <c r="I644" s="123"/>
      <c r="J644" s="123"/>
      <c r="M644" s="75"/>
      <c r="N644" s="75"/>
      <c r="O644" s="75"/>
      <c r="P644" s="75"/>
      <c r="Q644" s="75"/>
      <c r="R644" s="123"/>
      <c r="S644" s="123"/>
    </row>
    <row r="645" spans="4:19" ht="12.75" customHeight="1">
      <c r="D645" s="75"/>
      <c r="E645" s="75"/>
      <c r="F645" s="75"/>
      <c r="G645" s="75"/>
      <c r="H645" s="75"/>
      <c r="I645" s="123"/>
      <c r="J645" s="123"/>
      <c r="M645" s="75"/>
      <c r="N645" s="75"/>
      <c r="O645" s="75"/>
      <c r="P645" s="75"/>
      <c r="Q645" s="75"/>
      <c r="R645" s="123"/>
      <c r="S645" s="123"/>
    </row>
    <row r="646" spans="4:19" ht="12.75" customHeight="1">
      <c r="D646" s="75"/>
      <c r="E646" s="75"/>
      <c r="F646" s="75"/>
      <c r="G646" s="75"/>
      <c r="H646" s="75"/>
      <c r="I646" s="123"/>
      <c r="J646" s="123"/>
      <c r="M646" s="75"/>
      <c r="N646" s="75"/>
      <c r="O646" s="75"/>
      <c r="P646" s="75"/>
      <c r="Q646" s="75"/>
      <c r="R646" s="123"/>
      <c r="S646" s="123"/>
    </row>
    <row r="647" spans="4:19" ht="12.75" customHeight="1">
      <c r="D647" s="75"/>
      <c r="E647" s="75"/>
      <c r="F647" s="75"/>
      <c r="G647" s="75"/>
      <c r="H647" s="75"/>
      <c r="I647" s="123"/>
      <c r="J647" s="123"/>
      <c r="M647" s="75"/>
      <c r="N647" s="75"/>
      <c r="O647" s="75"/>
      <c r="P647" s="75"/>
      <c r="Q647" s="75"/>
      <c r="R647" s="123"/>
      <c r="S647" s="123"/>
    </row>
    <row r="648" spans="4:19" ht="12.75" customHeight="1">
      <c r="D648" s="75"/>
      <c r="E648" s="75"/>
      <c r="F648" s="75"/>
      <c r="G648" s="75"/>
      <c r="H648" s="75"/>
      <c r="I648" s="123"/>
      <c r="J648" s="123"/>
      <c r="M648" s="75"/>
      <c r="N648" s="75"/>
      <c r="O648" s="75"/>
      <c r="P648" s="75"/>
      <c r="Q648" s="75"/>
      <c r="R648" s="123"/>
      <c r="S648" s="123"/>
    </row>
    <row r="649" spans="4:19" ht="12.75" customHeight="1">
      <c r="D649" s="75"/>
      <c r="E649" s="75"/>
      <c r="F649" s="75"/>
      <c r="G649" s="75"/>
      <c r="H649" s="75"/>
      <c r="I649" s="123"/>
      <c r="J649" s="123"/>
      <c r="M649" s="75"/>
      <c r="N649" s="75"/>
      <c r="O649" s="75"/>
      <c r="P649" s="75"/>
      <c r="Q649" s="75"/>
      <c r="R649" s="123"/>
      <c r="S649" s="123"/>
    </row>
    <row r="650" spans="4:19" ht="12.75" customHeight="1">
      <c r="D650" s="75"/>
      <c r="E650" s="75"/>
      <c r="F650" s="75"/>
      <c r="G650" s="75"/>
      <c r="H650" s="75"/>
      <c r="I650" s="123"/>
      <c r="J650" s="123"/>
      <c r="M650" s="75"/>
      <c r="N650" s="75"/>
      <c r="O650" s="75"/>
      <c r="P650" s="75"/>
      <c r="Q650" s="75"/>
      <c r="R650" s="123"/>
      <c r="S650" s="123"/>
    </row>
    <row r="651" spans="4:19" ht="12.75" customHeight="1">
      <c r="D651" s="75"/>
      <c r="E651" s="75"/>
      <c r="F651" s="75"/>
      <c r="G651" s="75"/>
      <c r="H651" s="75"/>
      <c r="I651" s="123"/>
      <c r="J651" s="123"/>
      <c r="M651" s="75"/>
      <c r="N651" s="75"/>
      <c r="O651" s="75"/>
      <c r="P651" s="75"/>
      <c r="Q651" s="75"/>
      <c r="R651" s="123"/>
      <c r="S651" s="123"/>
    </row>
    <row r="652" spans="4:19" ht="12.75" customHeight="1">
      <c r="D652" s="75"/>
      <c r="E652" s="75"/>
      <c r="F652" s="75"/>
      <c r="G652" s="75"/>
      <c r="H652" s="75"/>
      <c r="I652" s="123"/>
      <c r="J652" s="123"/>
      <c r="M652" s="75"/>
      <c r="N652" s="75"/>
      <c r="O652" s="75"/>
      <c r="P652" s="75"/>
      <c r="Q652" s="75"/>
      <c r="R652" s="123"/>
      <c r="S652" s="123"/>
    </row>
    <row r="653" spans="4:19" ht="12.75" customHeight="1">
      <c r="D653" s="75"/>
      <c r="E653" s="75"/>
      <c r="F653" s="75"/>
      <c r="G653" s="75"/>
      <c r="H653" s="75"/>
      <c r="I653" s="123"/>
      <c r="J653" s="123"/>
      <c r="M653" s="75"/>
      <c r="N653" s="75"/>
      <c r="O653" s="75"/>
      <c r="P653" s="75"/>
      <c r="Q653" s="75"/>
      <c r="R653" s="123"/>
      <c r="S653" s="123"/>
    </row>
    <row r="654" spans="4:19" ht="12.75" customHeight="1">
      <c r="D654" s="75"/>
      <c r="E654" s="75"/>
      <c r="F654" s="75"/>
      <c r="G654" s="75"/>
      <c r="H654" s="75"/>
      <c r="I654" s="123"/>
      <c r="J654" s="123"/>
      <c r="M654" s="75"/>
      <c r="N654" s="75"/>
      <c r="O654" s="75"/>
      <c r="P654" s="75"/>
      <c r="Q654" s="75"/>
      <c r="R654" s="123"/>
      <c r="S654" s="123"/>
    </row>
    <row r="655" spans="4:19" ht="12.75" customHeight="1">
      <c r="D655" s="75"/>
      <c r="E655" s="75"/>
      <c r="F655" s="75"/>
      <c r="G655" s="75"/>
      <c r="H655" s="75"/>
      <c r="I655" s="123"/>
      <c r="J655" s="123"/>
      <c r="M655" s="75"/>
      <c r="N655" s="75"/>
      <c r="O655" s="75"/>
      <c r="P655" s="75"/>
      <c r="Q655" s="75"/>
      <c r="R655" s="123"/>
      <c r="S655" s="123"/>
    </row>
    <row r="656" spans="4:19" ht="12.75" customHeight="1">
      <c r="D656" s="75"/>
      <c r="E656" s="75"/>
      <c r="F656" s="75"/>
      <c r="G656" s="75"/>
      <c r="H656" s="75"/>
      <c r="I656" s="123"/>
      <c r="J656" s="123"/>
      <c r="M656" s="75"/>
      <c r="N656" s="75"/>
      <c r="O656" s="75"/>
      <c r="P656" s="75"/>
      <c r="Q656" s="75"/>
      <c r="R656" s="123"/>
      <c r="S656" s="123"/>
    </row>
    <row r="657" spans="4:19" ht="12.75" customHeight="1">
      <c r="D657" s="75"/>
      <c r="E657" s="75"/>
      <c r="F657" s="75"/>
      <c r="G657" s="75"/>
      <c r="H657" s="75"/>
      <c r="I657" s="123"/>
      <c r="J657" s="123"/>
      <c r="M657" s="75"/>
      <c r="N657" s="75"/>
      <c r="O657" s="75"/>
      <c r="P657" s="75"/>
      <c r="Q657" s="75"/>
      <c r="R657" s="123"/>
      <c r="S657" s="123"/>
    </row>
    <row r="658" spans="4:19" ht="12.75" customHeight="1">
      <c r="D658" s="75"/>
      <c r="E658" s="75"/>
      <c r="F658" s="75"/>
      <c r="G658" s="75"/>
      <c r="H658" s="75"/>
      <c r="I658" s="123"/>
      <c r="J658" s="123"/>
      <c r="M658" s="75"/>
      <c r="N658" s="75"/>
      <c r="O658" s="75"/>
      <c r="P658" s="75"/>
      <c r="Q658" s="75"/>
      <c r="R658" s="123"/>
      <c r="S658" s="123"/>
    </row>
    <row r="659" spans="4:19" ht="12.75" customHeight="1">
      <c r="D659" s="75"/>
      <c r="E659" s="75"/>
      <c r="F659" s="75"/>
      <c r="G659" s="75"/>
      <c r="H659" s="75"/>
      <c r="I659" s="123"/>
      <c r="J659" s="123"/>
      <c r="M659" s="75"/>
      <c r="N659" s="75"/>
      <c r="O659" s="75"/>
      <c r="P659" s="75"/>
      <c r="Q659" s="75"/>
      <c r="R659" s="123"/>
      <c r="S659" s="123"/>
    </row>
    <row r="660" spans="4:19" ht="12.75" customHeight="1">
      <c r="D660" s="75"/>
      <c r="E660" s="75"/>
      <c r="F660" s="75"/>
      <c r="G660" s="75"/>
      <c r="H660" s="75"/>
      <c r="I660" s="123"/>
      <c r="J660" s="123"/>
      <c r="M660" s="75"/>
      <c r="N660" s="75"/>
      <c r="O660" s="75"/>
      <c r="P660" s="75"/>
      <c r="Q660" s="75"/>
      <c r="R660" s="123"/>
      <c r="S660" s="123"/>
    </row>
    <row r="661" spans="4:19" ht="12.75" customHeight="1">
      <c r="D661" s="75"/>
      <c r="E661" s="75"/>
      <c r="F661" s="75"/>
      <c r="G661" s="75"/>
      <c r="H661" s="75"/>
      <c r="I661" s="123"/>
      <c r="J661" s="123"/>
      <c r="M661" s="75"/>
      <c r="N661" s="75"/>
      <c r="O661" s="75"/>
      <c r="P661" s="75"/>
      <c r="Q661" s="75"/>
      <c r="R661" s="123"/>
      <c r="S661" s="123"/>
    </row>
    <row r="662" spans="4:19" ht="12.75" customHeight="1">
      <c r="D662" s="75"/>
      <c r="E662" s="75"/>
      <c r="F662" s="75"/>
      <c r="G662" s="75"/>
      <c r="H662" s="75"/>
      <c r="I662" s="123"/>
      <c r="J662" s="123"/>
      <c r="M662" s="75"/>
      <c r="N662" s="75"/>
      <c r="O662" s="75"/>
      <c r="P662" s="75"/>
      <c r="Q662" s="75"/>
      <c r="R662" s="123"/>
      <c r="S662" s="123"/>
    </row>
    <row r="663" spans="4:19" ht="12.75" customHeight="1">
      <c r="D663" s="75"/>
      <c r="E663" s="75"/>
      <c r="F663" s="75"/>
      <c r="G663" s="75"/>
      <c r="H663" s="75"/>
      <c r="I663" s="123"/>
      <c r="J663" s="123"/>
      <c r="M663" s="75"/>
      <c r="N663" s="75"/>
      <c r="O663" s="75"/>
      <c r="P663" s="75"/>
      <c r="Q663" s="75"/>
      <c r="R663" s="123"/>
      <c r="S663" s="123"/>
    </row>
    <row r="664" spans="4:19" ht="12.75" customHeight="1">
      <c r="D664" s="75"/>
      <c r="E664" s="75"/>
      <c r="F664" s="75"/>
      <c r="G664" s="75"/>
      <c r="H664" s="75"/>
      <c r="I664" s="123"/>
      <c r="J664" s="123"/>
      <c r="M664" s="75"/>
      <c r="N664" s="75"/>
      <c r="O664" s="75"/>
      <c r="P664" s="75"/>
      <c r="Q664" s="75"/>
      <c r="R664" s="123"/>
      <c r="S664" s="123"/>
    </row>
    <row r="665" spans="4:19" ht="12.75" customHeight="1">
      <c r="D665" s="75"/>
      <c r="E665" s="75"/>
      <c r="F665" s="75"/>
      <c r="G665" s="75"/>
      <c r="H665" s="75"/>
      <c r="I665" s="123"/>
      <c r="J665" s="123"/>
      <c r="M665" s="75"/>
      <c r="N665" s="75"/>
      <c r="O665" s="75"/>
      <c r="P665" s="75"/>
      <c r="Q665" s="75"/>
      <c r="R665" s="123"/>
      <c r="S665" s="123"/>
    </row>
    <row r="666" spans="4:19" ht="12.75" customHeight="1">
      <c r="D666" s="75"/>
      <c r="E666" s="75"/>
      <c r="F666" s="75"/>
      <c r="G666" s="75"/>
      <c r="H666" s="75"/>
      <c r="I666" s="123"/>
      <c r="J666" s="123"/>
      <c r="M666" s="75"/>
      <c r="N666" s="75"/>
      <c r="O666" s="75"/>
      <c r="P666" s="75"/>
      <c r="Q666" s="75"/>
      <c r="R666" s="123"/>
      <c r="S666" s="123"/>
    </row>
    <row r="667" spans="4:19" ht="12.75" customHeight="1">
      <c r="D667" s="75"/>
      <c r="E667" s="75"/>
      <c r="F667" s="75"/>
      <c r="G667" s="75"/>
      <c r="H667" s="75"/>
      <c r="I667" s="123"/>
      <c r="J667" s="123"/>
      <c r="M667" s="75"/>
      <c r="N667" s="75"/>
      <c r="O667" s="75"/>
      <c r="P667" s="75"/>
      <c r="Q667" s="75"/>
      <c r="R667" s="123"/>
      <c r="S667" s="123"/>
    </row>
    <row r="668" spans="4:19" ht="12.75" customHeight="1">
      <c r="D668" s="75"/>
      <c r="E668" s="75"/>
      <c r="F668" s="75"/>
      <c r="G668" s="75"/>
      <c r="H668" s="75"/>
      <c r="I668" s="123"/>
      <c r="J668" s="123"/>
      <c r="M668" s="75"/>
      <c r="N668" s="75"/>
      <c r="O668" s="75"/>
      <c r="P668" s="75"/>
      <c r="Q668" s="75"/>
      <c r="R668" s="123"/>
      <c r="S668" s="123"/>
    </row>
    <row r="669" spans="4:19" ht="12.75" customHeight="1">
      <c r="D669" s="75"/>
      <c r="E669" s="75"/>
      <c r="F669" s="75"/>
      <c r="G669" s="75"/>
      <c r="H669" s="75"/>
      <c r="I669" s="123"/>
      <c r="J669" s="123"/>
      <c r="M669" s="75"/>
      <c r="N669" s="75"/>
      <c r="O669" s="75"/>
      <c r="P669" s="75"/>
      <c r="Q669" s="75"/>
      <c r="R669" s="123"/>
      <c r="S669" s="123"/>
    </row>
    <row r="670" spans="4:19" ht="12.75" customHeight="1">
      <c r="D670" s="75"/>
      <c r="E670" s="75"/>
      <c r="F670" s="75"/>
      <c r="G670" s="75"/>
      <c r="H670" s="75"/>
      <c r="I670" s="123"/>
      <c r="J670" s="123"/>
      <c r="M670" s="75"/>
      <c r="N670" s="75"/>
      <c r="O670" s="75"/>
      <c r="P670" s="75"/>
      <c r="Q670" s="75"/>
      <c r="R670" s="123"/>
      <c r="S670" s="123"/>
    </row>
    <row r="671" spans="4:19" ht="12.75" customHeight="1">
      <c r="D671" s="75"/>
      <c r="E671" s="75"/>
      <c r="F671" s="75"/>
      <c r="G671" s="75"/>
      <c r="H671" s="75"/>
      <c r="I671" s="123"/>
      <c r="J671" s="123"/>
      <c r="M671" s="75"/>
      <c r="N671" s="75"/>
      <c r="O671" s="75"/>
      <c r="P671" s="75"/>
      <c r="Q671" s="75"/>
      <c r="R671" s="123"/>
      <c r="S671" s="123"/>
    </row>
    <row r="672" spans="4:19" ht="12.75" customHeight="1">
      <c r="D672" s="75"/>
      <c r="E672" s="75"/>
      <c r="F672" s="75"/>
      <c r="G672" s="75"/>
      <c r="H672" s="75"/>
      <c r="I672" s="123"/>
      <c r="J672" s="123"/>
      <c r="M672" s="75"/>
      <c r="N672" s="75"/>
      <c r="O672" s="75"/>
      <c r="P672" s="75"/>
      <c r="Q672" s="75"/>
      <c r="R672" s="123"/>
      <c r="S672" s="123"/>
    </row>
    <row r="673" spans="4:19" ht="12.75" customHeight="1">
      <c r="D673" s="75"/>
      <c r="E673" s="75"/>
      <c r="F673" s="75"/>
      <c r="G673" s="75"/>
      <c r="H673" s="75"/>
      <c r="I673" s="123"/>
      <c r="J673" s="123"/>
      <c r="M673" s="75"/>
      <c r="N673" s="75"/>
      <c r="O673" s="75"/>
      <c r="P673" s="75"/>
      <c r="Q673" s="75"/>
      <c r="R673" s="123"/>
      <c r="S673" s="123"/>
    </row>
    <row r="674" spans="4:19" ht="12.75" customHeight="1">
      <c r="D674" s="75"/>
      <c r="E674" s="75"/>
      <c r="F674" s="75"/>
      <c r="G674" s="75"/>
      <c r="H674" s="75"/>
      <c r="I674" s="123"/>
      <c r="J674" s="123"/>
      <c r="M674" s="75"/>
      <c r="N674" s="75"/>
      <c r="O674" s="75"/>
      <c r="P674" s="75"/>
      <c r="Q674" s="75"/>
      <c r="R674" s="123"/>
      <c r="S674" s="123"/>
    </row>
    <row r="675" spans="4:19" ht="12.75" customHeight="1">
      <c r="D675" s="75"/>
      <c r="E675" s="75"/>
      <c r="F675" s="75"/>
      <c r="G675" s="75"/>
      <c r="H675" s="75"/>
      <c r="I675" s="123"/>
      <c r="J675" s="123"/>
      <c r="M675" s="75"/>
      <c r="N675" s="75"/>
      <c r="O675" s="75"/>
      <c r="P675" s="75"/>
      <c r="Q675" s="75"/>
      <c r="R675" s="123"/>
      <c r="S675" s="123"/>
    </row>
    <row r="676" spans="4:19" ht="12.75" customHeight="1">
      <c r="D676" s="75"/>
      <c r="E676" s="75"/>
      <c r="F676" s="75"/>
      <c r="G676" s="75"/>
      <c r="H676" s="75"/>
      <c r="I676" s="123"/>
      <c r="J676" s="123"/>
      <c r="M676" s="75"/>
      <c r="N676" s="75"/>
      <c r="O676" s="75"/>
      <c r="P676" s="75"/>
      <c r="Q676" s="75"/>
      <c r="R676" s="123"/>
      <c r="S676" s="123"/>
    </row>
    <row r="677" spans="4:19" ht="12.75" customHeight="1">
      <c r="D677" s="75"/>
      <c r="E677" s="75"/>
      <c r="F677" s="75"/>
      <c r="G677" s="75"/>
      <c r="H677" s="75"/>
      <c r="I677" s="123"/>
      <c r="J677" s="123"/>
      <c r="M677" s="75"/>
      <c r="N677" s="75"/>
      <c r="O677" s="75"/>
      <c r="P677" s="75"/>
      <c r="Q677" s="75"/>
      <c r="R677" s="123"/>
      <c r="S677" s="123"/>
    </row>
    <row r="678" spans="4:19" ht="12.75" customHeight="1">
      <c r="D678" s="75"/>
      <c r="E678" s="75"/>
      <c r="F678" s="75"/>
      <c r="G678" s="75"/>
      <c r="H678" s="75"/>
      <c r="I678" s="123"/>
      <c r="J678" s="123"/>
      <c r="M678" s="75"/>
      <c r="N678" s="75"/>
      <c r="O678" s="75"/>
      <c r="P678" s="75"/>
      <c r="Q678" s="75"/>
      <c r="R678" s="123"/>
      <c r="S678" s="123"/>
    </row>
    <row r="679" spans="4:19" ht="12.75" customHeight="1">
      <c r="D679" s="75"/>
      <c r="E679" s="75"/>
      <c r="F679" s="75"/>
      <c r="G679" s="75"/>
      <c r="H679" s="75"/>
      <c r="I679" s="123"/>
      <c r="J679" s="123"/>
      <c r="M679" s="75"/>
      <c r="N679" s="75"/>
      <c r="O679" s="75"/>
      <c r="P679" s="75"/>
      <c r="Q679" s="75"/>
      <c r="R679" s="123"/>
      <c r="S679" s="123"/>
    </row>
    <row r="680" spans="4:19" ht="12.75" customHeight="1">
      <c r="D680" s="75"/>
      <c r="E680" s="75"/>
      <c r="F680" s="75"/>
      <c r="G680" s="75"/>
      <c r="H680" s="75"/>
      <c r="I680" s="123"/>
      <c r="J680" s="123"/>
      <c r="M680" s="75"/>
      <c r="N680" s="75"/>
      <c r="O680" s="75"/>
      <c r="P680" s="75"/>
      <c r="Q680" s="75"/>
      <c r="R680" s="123"/>
      <c r="S680" s="123"/>
    </row>
    <row r="681" spans="4:19" ht="12.75" customHeight="1">
      <c r="D681" s="75"/>
      <c r="E681" s="75"/>
      <c r="F681" s="75"/>
      <c r="G681" s="75"/>
      <c r="H681" s="75"/>
      <c r="I681" s="123"/>
      <c r="J681" s="123"/>
      <c r="M681" s="75"/>
      <c r="N681" s="75"/>
      <c r="O681" s="75"/>
      <c r="P681" s="75"/>
      <c r="Q681" s="75"/>
      <c r="R681" s="123"/>
      <c r="S681" s="123"/>
    </row>
    <row r="682" spans="4:19" ht="12.75" customHeight="1">
      <c r="D682" s="75"/>
      <c r="E682" s="75"/>
      <c r="F682" s="75"/>
      <c r="G682" s="75"/>
      <c r="H682" s="75"/>
      <c r="I682" s="123"/>
      <c r="J682" s="123"/>
      <c r="M682" s="75"/>
      <c r="N682" s="75"/>
      <c r="O682" s="75"/>
      <c r="P682" s="75"/>
      <c r="Q682" s="75"/>
      <c r="R682" s="123"/>
      <c r="S682" s="123"/>
    </row>
    <row r="683" spans="4:19" ht="12.75" customHeight="1">
      <c r="D683" s="75"/>
      <c r="E683" s="75"/>
      <c r="F683" s="75"/>
      <c r="G683" s="75"/>
      <c r="H683" s="75"/>
      <c r="I683" s="123"/>
      <c r="J683" s="123"/>
      <c r="M683" s="75"/>
      <c r="N683" s="75"/>
      <c r="O683" s="75"/>
      <c r="P683" s="75"/>
      <c r="Q683" s="75"/>
      <c r="R683" s="123"/>
      <c r="S683" s="123"/>
    </row>
    <row r="684" spans="4:19" ht="12.75" customHeight="1">
      <c r="D684" s="75"/>
      <c r="E684" s="75"/>
      <c r="F684" s="75"/>
      <c r="G684" s="75"/>
      <c r="H684" s="75"/>
      <c r="I684" s="123"/>
      <c r="J684" s="123"/>
      <c r="M684" s="75"/>
      <c r="N684" s="75"/>
      <c r="O684" s="75"/>
      <c r="P684" s="75"/>
      <c r="Q684" s="75"/>
      <c r="R684" s="123"/>
      <c r="S684" s="123"/>
    </row>
    <row r="685" spans="4:19" ht="12.75" customHeight="1">
      <c r="D685" s="75"/>
      <c r="E685" s="75"/>
      <c r="F685" s="75"/>
      <c r="G685" s="75"/>
      <c r="H685" s="75"/>
      <c r="I685" s="123"/>
      <c r="J685" s="123"/>
      <c r="M685" s="75"/>
      <c r="N685" s="75"/>
      <c r="O685" s="75"/>
      <c r="P685" s="75"/>
      <c r="Q685" s="75"/>
      <c r="R685" s="123"/>
      <c r="S685" s="123"/>
    </row>
    <row r="686" spans="4:19" ht="12.75" customHeight="1">
      <c r="D686" s="75"/>
      <c r="E686" s="75"/>
      <c r="F686" s="75"/>
      <c r="G686" s="75"/>
      <c r="H686" s="75"/>
      <c r="I686" s="123"/>
      <c r="J686" s="123"/>
      <c r="M686" s="75"/>
      <c r="N686" s="75"/>
      <c r="O686" s="75"/>
      <c r="P686" s="75"/>
      <c r="Q686" s="75"/>
      <c r="R686" s="123"/>
      <c r="S686" s="123"/>
    </row>
    <row r="687" spans="4:19" ht="12.75" customHeight="1">
      <c r="D687" s="75"/>
      <c r="E687" s="75"/>
      <c r="F687" s="75"/>
      <c r="G687" s="75"/>
      <c r="H687" s="75"/>
      <c r="I687" s="123"/>
      <c r="J687" s="123"/>
      <c r="M687" s="75"/>
      <c r="N687" s="75"/>
      <c r="O687" s="75"/>
      <c r="P687" s="75"/>
      <c r="Q687" s="75"/>
      <c r="R687" s="123"/>
      <c r="S687" s="123"/>
    </row>
    <row r="688" spans="4:19" ht="12.75" customHeight="1">
      <c r="D688" s="75"/>
      <c r="E688" s="75"/>
      <c r="F688" s="75"/>
      <c r="G688" s="75"/>
      <c r="H688" s="75"/>
      <c r="I688" s="123"/>
      <c r="J688" s="123"/>
      <c r="M688" s="75"/>
      <c r="N688" s="75"/>
      <c r="O688" s="75"/>
      <c r="P688" s="75"/>
      <c r="Q688" s="75"/>
      <c r="R688" s="123"/>
      <c r="S688" s="123"/>
    </row>
    <row r="689" spans="4:19" ht="12.75" customHeight="1">
      <c r="D689" s="75"/>
      <c r="E689" s="75"/>
      <c r="F689" s="75"/>
      <c r="G689" s="75"/>
      <c r="H689" s="75"/>
      <c r="I689" s="123"/>
      <c r="J689" s="123"/>
      <c r="M689" s="75"/>
      <c r="N689" s="75"/>
      <c r="O689" s="75"/>
      <c r="P689" s="75"/>
      <c r="Q689" s="75"/>
      <c r="R689" s="123"/>
      <c r="S689" s="123"/>
    </row>
    <row r="690" spans="4:19" ht="12.75" customHeight="1">
      <c r="D690" s="75"/>
      <c r="E690" s="75"/>
      <c r="F690" s="75"/>
      <c r="G690" s="75"/>
      <c r="H690" s="75"/>
      <c r="I690" s="123"/>
      <c r="J690" s="123"/>
      <c r="M690" s="75"/>
      <c r="N690" s="75"/>
      <c r="O690" s="75"/>
      <c r="P690" s="75"/>
      <c r="Q690" s="75"/>
      <c r="R690" s="123"/>
      <c r="S690" s="123"/>
    </row>
    <row r="691" spans="4:19" ht="12.75" customHeight="1">
      <c r="D691" s="75"/>
      <c r="E691" s="75"/>
      <c r="F691" s="75"/>
      <c r="G691" s="75"/>
      <c r="H691" s="75"/>
      <c r="I691" s="123"/>
      <c r="J691" s="123"/>
      <c r="M691" s="75"/>
      <c r="N691" s="75"/>
      <c r="O691" s="75"/>
      <c r="P691" s="75"/>
      <c r="Q691" s="75"/>
      <c r="R691" s="123"/>
      <c r="S691" s="123"/>
    </row>
    <row r="692" spans="4:19" ht="12.75" customHeight="1">
      <c r="D692" s="75"/>
      <c r="E692" s="75"/>
      <c r="F692" s="75"/>
      <c r="G692" s="75"/>
      <c r="H692" s="75"/>
      <c r="I692" s="123"/>
      <c r="J692" s="123"/>
      <c r="M692" s="75"/>
      <c r="N692" s="75"/>
      <c r="O692" s="75"/>
      <c r="P692" s="75"/>
      <c r="Q692" s="75"/>
      <c r="R692" s="123"/>
      <c r="S692" s="123"/>
    </row>
    <row r="693" spans="4:19" ht="12.75" customHeight="1">
      <c r="D693" s="75"/>
      <c r="E693" s="75"/>
      <c r="F693" s="75"/>
      <c r="G693" s="75"/>
      <c r="H693" s="75"/>
      <c r="I693" s="123"/>
      <c r="J693" s="123"/>
      <c r="M693" s="75"/>
      <c r="N693" s="75"/>
      <c r="O693" s="75"/>
      <c r="P693" s="75"/>
      <c r="Q693" s="75"/>
      <c r="R693" s="123"/>
      <c r="S693" s="123"/>
    </row>
    <row r="694" spans="4:19" ht="12.75" customHeight="1">
      <c r="D694" s="75"/>
      <c r="E694" s="75"/>
      <c r="F694" s="75"/>
      <c r="G694" s="75"/>
      <c r="H694" s="75"/>
      <c r="I694" s="123"/>
      <c r="J694" s="123"/>
      <c r="M694" s="75"/>
      <c r="N694" s="75"/>
      <c r="O694" s="75"/>
      <c r="P694" s="75"/>
      <c r="Q694" s="75"/>
      <c r="R694" s="123"/>
      <c r="S694" s="123"/>
    </row>
    <row r="695" spans="4:19" ht="12.75" customHeight="1">
      <c r="D695" s="75"/>
      <c r="E695" s="75"/>
      <c r="F695" s="75"/>
      <c r="G695" s="75"/>
      <c r="H695" s="75"/>
      <c r="I695" s="123"/>
      <c r="J695" s="123"/>
      <c r="M695" s="75"/>
      <c r="N695" s="75"/>
      <c r="O695" s="75"/>
      <c r="P695" s="75"/>
      <c r="Q695" s="75"/>
      <c r="R695" s="123"/>
      <c r="S695" s="123"/>
    </row>
    <row r="696" spans="4:19" ht="12.75" customHeight="1">
      <c r="D696" s="75"/>
      <c r="E696" s="75"/>
      <c r="F696" s="75"/>
      <c r="G696" s="75"/>
      <c r="H696" s="75"/>
      <c r="I696" s="123"/>
      <c r="J696" s="123"/>
      <c r="M696" s="75"/>
      <c r="N696" s="75"/>
      <c r="O696" s="75"/>
      <c r="P696" s="75"/>
      <c r="Q696" s="75"/>
      <c r="R696" s="123"/>
      <c r="S696" s="123"/>
    </row>
    <row r="697" spans="4:19" ht="12.75" customHeight="1">
      <c r="D697" s="75"/>
      <c r="E697" s="75"/>
      <c r="F697" s="75"/>
      <c r="G697" s="75"/>
      <c r="H697" s="75"/>
      <c r="I697" s="123"/>
      <c r="J697" s="123"/>
      <c r="M697" s="75"/>
      <c r="N697" s="75"/>
      <c r="O697" s="75"/>
      <c r="P697" s="75"/>
      <c r="Q697" s="75"/>
      <c r="R697" s="123"/>
      <c r="S697" s="123"/>
    </row>
    <row r="698" spans="4:19" ht="12.75" customHeight="1">
      <c r="D698" s="75"/>
      <c r="E698" s="75"/>
      <c r="F698" s="75"/>
      <c r="G698" s="75"/>
      <c r="H698" s="75"/>
      <c r="I698" s="123"/>
      <c r="J698" s="123"/>
      <c r="M698" s="75"/>
      <c r="N698" s="75"/>
      <c r="O698" s="75"/>
      <c r="P698" s="75"/>
      <c r="Q698" s="75"/>
      <c r="R698" s="123"/>
      <c r="S698" s="123"/>
    </row>
    <row r="699" spans="4:19" ht="12.75" customHeight="1">
      <c r="D699" s="75"/>
      <c r="E699" s="75"/>
      <c r="F699" s="75"/>
      <c r="G699" s="75"/>
      <c r="H699" s="75"/>
      <c r="I699" s="123"/>
      <c r="J699" s="123"/>
      <c r="M699" s="75"/>
      <c r="N699" s="75"/>
      <c r="O699" s="75"/>
      <c r="P699" s="75"/>
      <c r="Q699" s="75"/>
      <c r="R699" s="123"/>
      <c r="S699" s="123"/>
    </row>
    <row r="700" spans="4:19" ht="12.75" customHeight="1">
      <c r="D700" s="75"/>
      <c r="E700" s="75"/>
      <c r="F700" s="75"/>
      <c r="G700" s="75"/>
      <c r="H700" s="75"/>
      <c r="I700" s="123"/>
      <c r="J700" s="123"/>
      <c r="M700" s="75"/>
      <c r="N700" s="75"/>
      <c r="O700" s="75"/>
      <c r="P700" s="75"/>
      <c r="Q700" s="75"/>
      <c r="R700" s="123"/>
      <c r="S700" s="123"/>
    </row>
    <row r="701" spans="4:19" ht="12.75" customHeight="1">
      <c r="D701" s="75"/>
      <c r="E701" s="75"/>
      <c r="F701" s="75"/>
      <c r="G701" s="75"/>
      <c r="H701" s="75"/>
      <c r="I701" s="123"/>
      <c r="J701" s="123"/>
      <c r="M701" s="75"/>
      <c r="N701" s="75"/>
      <c r="O701" s="75"/>
      <c r="P701" s="75"/>
      <c r="Q701" s="75"/>
      <c r="R701" s="123"/>
      <c r="S701" s="123"/>
    </row>
    <row r="702" spans="4:19" ht="12.75" customHeight="1">
      <c r="D702" s="75"/>
      <c r="E702" s="75"/>
      <c r="F702" s="75"/>
      <c r="G702" s="75"/>
      <c r="H702" s="75"/>
      <c r="I702" s="123"/>
      <c r="J702" s="123"/>
      <c r="M702" s="75"/>
      <c r="N702" s="75"/>
      <c r="O702" s="75"/>
      <c r="P702" s="75"/>
      <c r="Q702" s="75"/>
      <c r="R702" s="123"/>
      <c r="S702" s="123"/>
    </row>
    <row r="703" spans="4:19" ht="12.75" customHeight="1">
      <c r="D703" s="75"/>
      <c r="E703" s="75"/>
      <c r="F703" s="75"/>
      <c r="G703" s="75"/>
      <c r="H703" s="75"/>
      <c r="I703" s="123"/>
      <c r="J703" s="123"/>
      <c r="M703" s="75"/>
      <c r="N703" s="75"/>
      <c r="O703" s="75"/>
      <c r="P703" s="75"/>
      <c r="Q703" s="75"/>
      <c r="R703" s="123"/>
      <c r="S703" s="123"/>
    </row>
    <row r="704" spans="4:19" ht="12.75" customHeight="1">
      <c r="D704" s="75"/>
      <c r="E704" s="75"/>
      <c r="F704" s="75"/>
      <c r="G704" s="75"/>
      <c r="H704" s="75"/>
      <c r="I704" s="123"/>
      <c r="J704" s="123"/>
      <c r="M704" s="75"/>
      <c r="N704" s="75"/>
      <c r="O704" s="75"/>
      <c r="P704" s="75"/>
      <c r="Q704" s="75"/>
      <c r="R704" s="123"/>
      <c r="S704" s="123"/>
    </row>
    <row r="705" spans="4:19" ht="12.75" customHeight="1">
      <c r="D705" s="75"/>
      <c r="E705" s="75"/>
      <c r="F705" s="75"/>
      <c r="G705" s="75"/>
      <c r="H705" s="75"/>
      <c r="I705" s="123"/>
      <c r="J705" s="123"/>
      <c r="M705" s="75"/>
      <c r="N705" s="75"/>
      <c r="O705" s="75"/>
      <c r="P705" s="75"/>
      <c r="Q705" s="75"/>
      <c r="R705" s="123"/>
      <c r="S705" s="123"/>
    </row>
    <row r="706" spans="4:19" ht="12.75" customHeight="1">
      <c r="D706" s="75"/>
      <c r="E706" s="75"/>
      <c r="F706" s="75"/>
      <c r="G706" s="75"/>
      <c r="H706" s="75"/>
      <c r="I706" s="123"/>
      <c r="J706" s="123"/>
      <c r="M706" s="75"/>
      <c r="N706" s="75"/>
      <c r="O706" s="75"/>
      <c r="P706" s="75"/>
      <c r="Q706" s="75"/>
      <c r="R706" s="123"/>
      <c r="S706" s="123"/>
    </row>
    <row r="707" spans="4:19" ht="12.75" customHeight="1">
      <c r="D707" s="75"/>
      <c r="E707" s="75"/>
      <c r="F707" s="75"/>
      <c r="G707" s="75"/>
      <c r="H707" s="75"/>
      <c r="I707" s="123"/>
      <c r="J707" s="123"/>
      <c r="M707" s="75"/>
      <c r="N707" s="75"/>
      <c r="O707" s="75"/>
      <c r="P707" s="75"/>
      <c r="Q707" s="75"/>
      <c r="R707" s="123"/>
      <c r="S707" s="123"/>
    </row>
    <row r="708" spans="4:19" ht="12.75" customHeight="1">
      <c r="D708" s="75"/>
      <c r="E708" s="75"/>
      <c r="F708" s="75"/>
      <c r="G708" s="75"/>
      <c r="H708" s="75"/>
      <c r="I708" s="123"/>
      <c r="J708" s="123"/>
      <c r="M708" s="75"/>
      <c r="N708" s="75"/>
      <c r="O708" s="75"/>
      <c r="P708" s="75"/>
      <c r="Q708" s="75"/>
      <c r="R708" s="123"/>
      <c r="S708" s="123"/>
    </row>
    <row r="709" spans="4:19" ht="12.75" customHeight="1">
      <c r="D709" s="75"/>
      <c r="E709" s="75"/>
      <c r="F709" s="75"/>
      <c r="G709" s="75"/>
      <c r="H709" s="75"/>
      <c r="I709" s="123"/>
      <c r="J709" s="123"/>
      <c r="M709" s="75"/>
      <c r="N709" s="75"/>
      <c r="O709" s="75"/>
      <c r="P709" s="75"/>
      <c r="Q709" s="75"/>
      <c r="R709" s="123"/>
      <c r="S709" s="123"/>
    </row>
    <row r="710" spans="4:19" ht="12.75" customHeight="1">
      <c r="D710" s="75"/>
      <c r="E710" s="75"/>
      <c r="F710" s="75"/>
      <c r="G710" s="75"/>
      <c r="H710" s="75"/>
      <c r="I710" s="123"/>
      <c r="J710" s="123"/>
      <c r="M710" s="75"/>
      <c r="N710" s="75"/>
      <c r="O710" s="75"/>
      <c r="P710" s="75"/>
      <c r="Q710" s="75"/>
      <c r="R710" s="123"/>
      <c r="S710" s="123"/>
    </row>
    <row r="711" spans="4:19" ht="12.75" customHeight="1">
      <c r="D711" s="75"/>
      <c r="E711" s="75"/>
      <c r="F711" s="75"/>
      <c r="G711" s="75"/>
      <c r="H711" s="75"/>
      <c r="I711" s="123"/>
      <c r="J711" s="123"/>
      <c r="M711" s="75"/>
      <c r="N711" s="75"/>
      <c r="O711" s="75"/>
      <c r="P711" s="75"/>
      <c r="Q711" s="75"/>
      <c r="R711" s="123"/>
      <c r="S711" s="123"/>
    </row>
    <row r="712" spans="4:19" ht="12.75" customHeight="1">
      <c r="D712" s="75"/>
      <c r="E712" s="75"/>
      <c r="F712" s="75"/>
      <c r="G712" s="75"/>
      <c r="H712" s="75"/>
      <c r="I712" s="123"/>
      <c r="J712" s="123"/>
      <c r="M712" s="75"/>
      <c r="N712" s="75"/>
      <c r="O712" s="75"/>
      <c r="P712" s="75"/>
      <c r="Q712" s="75"/>
      <c r="R712" s="123"/>
      <c r="S712" s="123"/>
    </row>
    <row r="713" spans="4:19" ht="12.75" customHeight="1">
      <c r="D713" s="75"/>
      <c r="E713" s="75"/>
      <c r="F713" s="75"/>
      <c r="G713" s="75"/>
      <c r="H713" s="75"/>
      <c r="I713" s="123"/>
      <c r="J713" s="123"/>
      <c r="M713" s="75"/>
      <c r="N713" s="75"/>
      <c r="O713" s="75"/>
      <c r="P713" s="75"/>
      <c r="Q713" s="75"/>
      <c r="R713" s="123"/>
      <c r="S713" s="123"/>
    </row>
    <row r="714" spans="4:19" ht="12.75" customHeight="1">
      <c r="D714" s="75"/>
      <c r="E714" s="75"/>
      <c r="F714" s="75"/>
      <c r="G714" s="75"/>
      <c r="H714" s="75"/>
      <c r="I714" s="123"/>
      <c r="J714" s="123"/>
      <c r="M714" s="75"/>
      <c r="N714" s="75"/>
      <c r="O714" s="75"/>
      <c r="P714" s="75"/>
      <c r="Q714" s="75"/>
      <c r="R714" s="123"/>
      <c r="S714" s="123"/>
    </row>
    <row r="715" spans="4:19" ht="12.75" customHeight="1">
      <c r="D715" s="75"/>
      <c r="E715" s="75"/>
      <c r="F715" s="75"/>
      <c r="G715" s="75"/>
      <c r="H715" s="75"/>
      <c r="I715" s="123"/>
      <c r="J715" s="123"/>
      <c r="M715" s="75"/>
      <c r="N715" s="75"/>
      <c r="O715" s="75"/>
      <c r="P715" s="75"/>
      <c r="Q715" s="75"/>
      <c r="R715" s="123"/>
      <c r="S715" s="123"/>
    </row>
    <row r="716" spans="4:19" ht="12.75" customHeight="1">
      <c r="D716" s="75"/>
      <c r="E716" s="75"/>
      <c r="F716" s="75"/>
      <c r="G716" s="75"/>
      <c r="H716" s="75"/>
      <c r="I716" s="123"/>
      <c r="J716" s="123"/>
      <c r="M716" s="75"/>
      <c r="N716" s="75"/>
      <c r="O716" s="75"/>
      <c r="P716" s="75"/>
      <c r="Q716" s="75"/>
      <c r="R716" s="123"/>
      <c r="S716" s="123"/>
    </row>
    <row r="717" spans="4:19" ht="12.75" customHeight="1">
      <c r="D717" s="75"/>
      <c r="E717" s="75"/>
      <c r="F717" s="75"/>
      <c r="G717" s="75"/>
      <c r="H717" s="75"/>
      <c r="I717" s="123"/>
      <c r="J717" s="123"/>
      <c r="M717" s="75"/>
      <c r="N717" s="75"/>
      <c r="O717" s="75"/>
      <c r="P717" s="75"/>
      <c r="Q717" s="75"/>
      <c r="R717" s="123"/>
      <c r="S717" s="123"/>
    </row>
    <row r="718" spans="4:19" ht="12.75" customHeight="1">
      <c r="D718" s="75"/>
      <c r="E718" s="75"/>
      <c r="F718" s="75"/>
      <c r="G718" s="75"/>
      <c r="H718" s="75"/>
      <c r="I718" s="123"/>
      <c r="J718" s="123"/>
      <c r="M718" s="75"/>
      <c r="N718" s="75"/>
      <c r="O718" s="75"/>
      <c r="P718" s="75"/>
      <c r="Q718" s="75"/>
      <c r="R718" s="123"/>
      <c r="S718" s="123"/>
    </row>
    <row r="719" spans="4:19" ht="12.75" customHeight="1">
      <c r="D719" s="75"/>
      <c r="E719" s="75"/>
      <c r="F719" s="75"/>
      <c r="G719" s="75"/>
      <c r="H719" s="75"/>
      <c r="I719" s="123"/>
      <c r="J719" s="123"/>
      <c r="M719" s="75"/>
      <c r="N719" s="75"/>
      <c r="O719" s="75"/>
      <c r="P719" s="75"/>
      <c r="Q719" s="75"/>
      <c r="R719" s="123"/>
      <c r="S719" s="123"/>
    </row>
    <row r="720" spans="4:19" ht="12.75" customHeight="1">
      <c r="D720" s="75"/>
      <c r="E720" s="75"/>
      <c r="F720" s="75"/>
      <c r="G720" s="75"/>
      <c r="H720" s="75"/>
      <c r="I720" s="123"/>
      <c r="J720" s="123"/>
      <c r="M720" s="75"/>
      <c r="N720" s="75"/>
      <c r="O720" s="75"/>
      <c r="P720" s="75"/>
      <c r="Q720" s="75"/>
      <c r="R720" s="123"/>
      <c r="S720" s="123"/>
    </row>
    <row r="721" spans="4:19" ht="12.75" customHeight="1">
      <c r="D721" s="75"/>
      <c r="E721" s="75"/>
      <c r="F721" s="75"/>
      <c r="G721" s="75"/>
      <c r="H721" s="75"/>
      <c r="I721" s="123"/>
      <c r="J721" s="123"/>
      <c r="M721" s="75"/>
      <c r="N721" s="75"/>
      <c r="O721" s="75"/>
      <c r="P721" s="75"/>
      <c r="Q721" s="75"/>
      <c r="R721" s="123"/>
      <c r="S721" s="123"/>
    </row>
    <row r="722" spans="4:19" ht="12.75" customHeight="1">
      <c r="D722" s="75"/>
      <c r="E722" s="75"/>
      <c r="F722" s="75"/>
      <c r="G722" s="75"/>
      <c r="H722" s="75"/>
      <c r="I722" s="123"/>
      <c r="J722" s="123"/>
      <c r="M722" s="75"/>
      <c r="N722" s="75"/>
      <c r="O722" s="75"/>
      <c r="P722" s="75"/>
      <c r="Q722" s="75"/>
      <c r="R722" s="123"/>
      <c r="S722" s="123"/>
    </row>
    <row r="723" spans="4:19" ht="12.75" customHeight="1">
      <c r="D723" s="75"/>
      <c r="E723" s="75"/>
      <c r="F723" s="75"/>
      <c r="G723" s="75"/>
      <c r="H723" s="75"/>
      <c r="I723" s="123"/>
      <c r="J723" s="123"/>
      <c r="M723" s="75"/>
      <c r="N723" s="75"/>
      <c r="O723" s="75"/>
      <c r="P723" s="75"/>
      <c r="Q723" s="75"/>
      <c r="R723" s="123"/>
      <c r="S723" s="123"/>
    </row>
    <row r="724" spans="4:19" ht="12.75" customHeight="1">
      <c r="D724" s="75"/>
      <c r="E724" s="75"/>
      <c r="F724" s="75"/>
      <c r="G724" s="75"/>
      <c r="H724" s="75"/>
      <c r="I724" s="123"/>
      <c r="J724" s="123"/>
      <c r="M724" s="75"/>
      <c r="N724" s="75"/>
      <c r="O724" s="75"/>
      <c r="P724" s="75"/>
      <c r="Q724" s="75"/>
      <c r="R724" s="123"/>
      <c r="S724" s="123"/>
    </row>
    <row r="725" spans="4:19" ht="12.75" customHeight="1">
      <c r="D725" s="75"/>
      <c r="E725" s="75"/>
      <c r="F725" s="75"/>
      <c r="G725" s="75"/>
      <c r="H725" s="75"/>
      <c r="I725" s="123"/>
      <c r="J725" s="123"/>
      <c r="M725" s="75"/>
      <c r="N725" s="75"/>
      <c r="O725" s="75"/>
      <c r="P725" s="75"/>
      <c r="Q725" s="75"/>
      <c r="R725" s="123"/>
      <c r="S725" s="123"/>
    </row>
    <row r="726" spans="4:19" ht="12.75" customHeight="1">
      <c r="D726" s="75"/>
      <c r="E726" s="75"/>
      <c r="F726" s="75"/>
      <c r="G726" s="75"/>
      <c r="H726" s="75"/>
      <c r="I726" s="123"/>
      <c r="J726" s="123"/>
      <c r="M726" s="75"/>
      <c r="N726" s="75"/>
      <c r="O726" s="75"/>
      <c r="P726" s="75"/>
      <c r="Q726" s="75"/>
      <c r="R726" s="123"/>
      <c r="S726" s="123"/>
    </row>
    <row r="727" spans="4:19" ht="12.75" customHeight="1">
      <c r="D727" s="75"/>
      <c r="E727" s="75"/>
      <c r="F727" s="75"/>
      <c r="G727" s="75"/>
      <c r="H727" s="75"/>
      <c r="I727" s="123"/>
      <c r="J727" s="123"/>
      <c r="M727" s="75"/>
      <c r="N727" s="75"/>
      <c r="O727" s="75"/>
      <c r="P727" s="75"/>
      <c r="Q727" s="75"/>
      <c r="R727" s="123"/>
      <c r="S727" s="123"/>
    </row>
    <row r="728" spans="4:19" ht="12.75" customHeight="1">
      <c r="D728" s="75"/>
      <c r="E728" s="75"/>
      <c r="F728" s="75"/>
      <c r="G728" s="75"/>
      <c r="H728" s="75"/>
      <c r="I728" s="123"/>
      <c r="J728" s="123"/>
      <c r="M728" s="75"/>
      <c r="N728" s="75"/>
      <c r="O728" s="75"/>
      <c r="P728" s="75"/>
      <c r="Q728" s="75"/>
      <c r="R728" s="123"/>
      <c r="S728" s="123"/>
    </row>
    <row r="729" spans="4:19" ht="12.75" customHeight="1">
      <c r="D729" s="75"/>
      <c r="E729" s="75"/>
      <c r="F729" s="75"/>
      <c r="G729" s="75"/>
      <c r="H729" s="75"/>
      <c r="I729" s="123"/>
      <c r="J729" s="123"/>
      <c r="M729" s="75"/>
      <c r="N729" s="75"/>
      <c r="O729" s="75"/>
      <c r="P729" s="75"/>
      <c r="Q729" s="75"/>
      <c r="R729" s="123"/>
      <c r="S729" s="123"/>
    </row>
    <row r="730" spans="4:19" ht="12.75" customHeight="1">
      <c r="D730" s="75"/>
      <c r="E730" s="75"/>
      <c r="F730" s="75"/>
      <c r="G730" s="75"/>
      <c r="H730" s="75"/>
      <c r="I730" s="123"/>
      <c r="J730" s="123"/>
      <c r="M730" s="75"/>
      <c r="N730" s="75"/>
      <c r="O730" s="75"/>
      <c r="P730" s="75"/>
      <c r="Q730" s="75"/>
      <c r="R730" s="123"/>
      <c r="S730" s="123"/>
    </row>
    <row r="731" spans="4:19" ht="12.75" customHeight="1">
      <c r="D731" s="75"/>
      <c r="E731" s="75"/>
      <c r="F731" s="75"/>
      <c r="G731" s="75"/>
      <c r="H731" s="75"/>
      <c r="I731" s="123"/>
      <c r="J731" s="123"/>
      <c r="M731" s="75"/>
      <c r="N731" s="75"/>
      <c r="O731" s="75"/>
      <c r="P731" s="75"/>
      <c r="Q731" s="75"/>
      <c r="R731" s="123"/>
      <c r="S731" s="123"/>
    </row>
    <row r="732" spans="4:19" ht="12.75" customHeight="1">
      <c r="D732" s="75"/>
      <c r="E732" s="75"/>
      <c r="F732" s="75"/>
      <c r="G732" s="75"/>
      <c r="H732" s="75"/>
      <c r="I732" s="123"/>
      <c r="J732" s="123"/>
      <c r="M732" s="75"/>
      <c r="N732" s="75"/>
      <c r="O732" s="75"/>
      <c r="P732" s="75"/>
      <c r="Q732" s="75"/>
      <c r="R732" s="123"/>
      <c r="S732" s="123"/>
    </row>
    <row r="733" spans="4:19" ht="12.75" customHeight="1">
      <c r="D733" s="75"/>
      <c r="E733" s="75"/>
      <c r="F733" s="75"/>
      <c r="G733" s="75"/>
      <c r="H733" s="75"/>
      <c r="I733" s="123"/>
      <c r="J733" s="123"/>
      <c r="M733" s="75"/>
      <c r="N733" s="75"/>
      <c r="O733" s="75"/>
      <c r="P733" s="75"/>
      <c r="Q733" s="75"/>
      <c r="R733" s="123"/>
      <c r="S733" s="123"/>
    </row>
    <row r="734" spans="4:19" ht="12.75" customHeight="1">
      <c r="D734" s="75"/>
      <c r="E734" s="75"/>
      <c r="F734" s="75"/>
      <c r="G734" s="75"/>
      <c r="H734" s="75"/>
      <c r="I734" s="123"/>
      <c r="J734" s="123"/>
      <c r="M734" s="75"/>
      <c r="N734" s="75"/>
      <c r="O734" s="75"/>
      <c r="P734" s="75"/>
      <c r="Q734" s="75"/>
      <c r="R734" s="123"/>
      <c r="S734" s="123"/>
    </row>
    <row r="735" spans="4:19" ht="12.75" customHeight="1">
      <c r="D735" s="75"/>
      <c r="E735" s="75"/>
      <c r="F735" s="75"/>
      <c r="G735" s="75"/>
      <c r="H735" s="75"/>
      <c r="I735" s="123"/>
      <c r="J735" s="123"/>
      <c r="M735" s="75"/>
      <c r="N735" s="75"/>
      <c r="O735" s="75"/>
      <c r="P735" s="75"/>
      <c r="Q735" s="75"/>
      <c r="R735" s="123"/>
      <c r="S735" s="123"/>
    </row>
    <row r="736" spans="4:19" ht="12.75" customHeight="1">
      <c r="D736" s="75"/>
      <c r="E736" s="75"/>
      <c r="F736" s="75"/>
      <c r="G736" s="75"/>
      <c r="H736" s="75"/>
      <c r="I736" s="123"/>
      <c r="J736" s="123"/>
      <c r="M736" s="75"/>
      <c r="N736" s="75"/>
      <c r="O736" s="75"/>
      <c r="P736" s="75"/>
      <c r="Q736" s="75"/>
      <c r="R736" s="123"/>
      <c r="S736" s="123"/>
    </row>
    <row r="737" spans="4:19" ht="12.75" customHeight="1">
      <c r="D737" s="75"/>
      <c r="E737" s="75"/>
      <c r="F737" s="75"/>
      <c r="G737" s="75"/>
      <c r="H737" s="75"/>
      <c r="I737" s="123"/>
      <c r="J737" s="123"/>
      <c r="M737" s="75"/>
      <c r="N737" s="75"/>
      <c r="O737" s="75"/>
      <c r="P737" s="75"/>
      <c r="Q737" s="75"/>
      <c r="R737" s="123"/>
      <c r="S737" s="123"/>
    </row>
    <row r="738" spans="4:19" ht="12.75" customHeight="1">
      <c r="D738" s="75"/>
      <c r="E738" s="75"/>
      <c r="F738" s="75"/>
      <c r="G738" s="75"/>
      <c r="H738" s="75"/>
      <c r="I738" s="123"/>
      <c r="J738" s="123"/>
      <c r="M738" s="75"/>
      <c r="N738" s="75"/>
      <c r="O738" s="75"/>
      <c r="P738" s="75"/>
      <c r="Q738" s="75"/>
      <c r="R738" s="123"/>
      <c r="S738" s="123"/>
    </row>
    <row r="739" spans="4:19" ht="12.75" customHeight="1">
      <c r="D739" s="75"/>
      <c r="E739" s="75"/>
      <c r="F739" s="75"/>
      <c r="G739" s="75"/>
      <c r="H739" s="75"/>
      <c r="I739" s="123"/>
      <c r="J739" s="123"/>
      <c r="M739" s="75"/>
      <c r="N739" s="75"/>
      <c r="O739" s="75"/>
      <c r="P739" s="75"/>
      <c r="Q739" s="75"/>
      <c r="R739" s="123"/>
      <c r="S739" s="123"/>
    </row>
    <row r="740" spans="4:19" ht="12.75" customHeight="1">
      <c r="D740" s="75"/>
      <c r="E740" s="75"/>
      <c r="F740" s="75"/>
      <c r="G740" s="75"/>
      <c r="H740" s="75"/>
      <c r="I740" s="123"/>
      <c r="J740" s="123"/>
      <c r="M740" s="75"/>
      <c r="N740" s="75"/>
      <c r="O740" s="75"/>
      <c r="P740" s="75"/>
      <c r="Q740" s="75"/>
      <c r="R740" s="123"/>
      <c r="S740" s="123"/>
    </row>
    <row r="741" spans="4:19" ht="12.75" customHeight="1">
      <c r="D741" s="75"/>
      <c r="E741" s="75"/>
      <c r="F741" s="75"/>
      <c r="G741" s="75"/>
      <c r="H741" s="75"/>
      <c r="I741" s="123"/>
      <c r="J741" s="123"/>
      <c r="M741" s="75"/>
      <c r="N741" s="75"/>
      <c r="O741" s="75"/>
      <c r="P741" s="75"/>
      <c r="Q741" s="75"/>
      <c r="R741" s="123"/>
      <c r="S741" s="123"/>
    </row>
    <row r="742" spans="4:19" ht="12.75" customHeight="1">
      <c r="D742" s="75"/>
      <c r="E742" s="75"/>
      <c r="F742" s="75"/>
      <c r="G742" s="75"/>
      <c r="H742" s="75"/>
      <c r="I742" s="123"/>
      <c r="J742" s="123"/>
      <c r="M742" s="75"/>
      <c r="N742" s="75"/>
      <c r="O742" s="75"/>
      <c r="P742" s="75"/>
      <c r="Q742" s="75"/>
      <c r="R742" s="123"/>
      <c r="S742" s="123"/>
    </row>
    <row r="743" spans="4:19" ht="12.75" customHeight="1">
      <c r="D743" s="75"/>
      <c r="E743" s="75"/>
      <c r="F743" s="75"/>
      <c r="G743" s="75"/>
      <c r="H743" s="75"/>
      <c r="I743" s="123"/>
      <c r="J743" s="123"/>
      <c r="M743" s="75"/>
      <c r="N743" s="75"/>
      <c r="O743" s="75"/>
      <c r="P743" s="75"/>
      <c r="Q743" s="75"/>
      <c r="R743" s="123"/>
      <c r="S743" s="123"/>
    </row>
    <row r="744" spans="4:19" ht="12.75" customHeight="1">
      <c r="D744" s="75"/>
      <c r="E744" s="75"/>
      <c r="F744" s="75"/>
      <c r="G744" s="75"/>
      <c r="H744" s="75"/>
      <c r="I744" s="123"/>
      <c r="J744" s="123"/>
      <c r="M744" s="75"/>
      <c r="N744" s="75"/>
      <c r="O744" s="75"/>
      <c r="P744" s="75"/>
      <c r="Q744" s="75"/>
      <c r="R744" s="123"/>
      <c r="S744" s="123"/>
    </row>
    <row r="745" spans="4:19" ht="12.75" customHeight="1">
      <c r="D745" s="75"/>
      <c r="E745" s="75"/>
      <c r="F745" s="75"/>
      <c r="G745" s="75"/>
      <c r="H745" s="75"/>
      <c r="I745" s="123"/>
      <c r="J745" s="123"/>
      <c r="M745" s="75"/>
      <c r="N745" s="75"/>
      <c r="O745" s="75"/>
      <c r="P745" s="75"/>
      <c r="Q745" s="75"/>
      <c r="R745" s="123"/>
      <c r="S745" s="123"/>
    </row>
    <row r="746" spans="4:19" ht="12.75" customHeight="1">
      <c r="D746" s="75"/>
      <c r="E746" s="75"/>
      <c r="F746" s="75"/>
      <c r="G746" s="75"/>
      <c r="H746" s="75"/>
      <c r="I746" s="123"/>
      <c r="J746" s="123"/>
      <c r="M746" s="75"/>
      <c r="N746" s="75"/>
      <c r="O746" s="75"/>
      <c r="P746" s="75"/>
      <c r="Q746" s="75"/>
      <c r="R746" s="123"/>
      <c r="S746" s="123"/>
    </row>
    <row r="747" spans="4:19" ht="12.75" customHeight="1">
      <c r="D747" s="75"/>
      <c r="E747" s="75"/>
      <c r="F747" s="75"/>
      <c r="G747" s="75"/>
      <c r="H747" s="75"/>
      <c r="I747" s="123"/>
      <c r="J747" s="123"/>
      <c r="M747" s="75"/>
      <c r="N747" s="75"/>
      <c r="O747" s="75"/>
      <c r="P747" s="75"/>
      <c r="Q747" s="75"/>
      <c r="R747" s="123"/>
      <c r="S747" s="123"/>
    </row>
    <row r="748" spans="4:19" ht="12.75" customHeight="1">
      <c r="D748" s="75"/>
      <c r="E748" s="75"/>
      <c r="F748" s="75"/>
      <c r="G748" s="75"/>
      <c r="H748" s="75"/>
      <c r="I748" s="123"/>
      <c r="J748" s="123"/>
      <c r="M748" s="75"/>
      <c r="N748" s="75"/>
      <c r="O748" s="75"/>
      <c r="P748" s="75"/>
      <c r="Q748" s="75"/>
      <c r="R748" s="123"/>
      <c r="S748" s="123"/>
    </row>
    <row r="749" spans="4:19" ht="12.75" customHeight="1">
      <c r="D749" s="75"/>
      <c r="E749" s="75"/>
      <c r="F749" s="75"/>
      <c r="G749" s="75"/>
      <c r="H749" s="75"/>
      <c r="I749" s="123"/>
      <c r="J749" s="123"/>
      <c r="M749" s="75"/>
      <c r="N749" s="75"/>
      <c r="O749" s="75"/>
      <c r="P749" s="75"/>
      <c r="Q749" s="75"/>
      <c r="R749" s="123"/>
      <c r="S749" s="123"/>
    </row>
    <row r="750" spans="4:19" ht="12.75" customHeight="1">
      <c r="D750" s="75"/>
      <c r="E750" s="75"/>
      <c r="F750" s="75"/>
      <c r="G750" s="75"/>
      <c r="H750" s="75"/>
      <c r="I750" s="123"/>
      <c r="J750" s="123"/>
      <c r="M750" s="75"/>
      <c r="N750" s="75"/>
      <c r="O750" s="75"/>
      <c r="P750" s="75"/>
      <c r="Q750" s="75"/>
      <c r="R750" s="123"/>
      <c r="S750" s="123"/>
    </row>
    <row r="751" spans="4:19" ht="12.75" customHeight="1">
      <c r="D751" s="75"/>
      <c r="E751" s="75"/>
      <c r="F751" s="75"/>
      <c r="G751" s="75"/>
      <c r="H751" s="75"/>
      <c r="I751" s="123"/>
      <c r="J751" s="123"/>
      <c r="M751" s="75"/>
      <c r="N751" s="75"/>
      <c r="O751" s="75"/>
      <c r="P751" s="75"/>
      <c r="Q751" s="75"/>
      <c r="R751" s="123"/>
      <c r="S751" s="123"/>
    </row>
    <row r="752" spans="4:19" ht="12.75" customHeight="1">
      <c r="D752" s="75"/>
      <c r="E752" s="75"/>
      <c r="F752" s="75"/>
      <c r="G752" s="75"/>
      <c r="H752" s="75"/>
      <c r="I752" s="123"/>
      <c r="J752" s="123"/>
      <c r="M752" s="75"/>
      <c r="N752" s="75"/>
      <c r="O752" s="75"/>
      <c r="P752" s="75"/>
      <c r="Q752" s="75"/>
      <c r="R752" s="123"/>
      <c r="S752" s="123"/>
    </row>
    <row r="753" spans="4:19" ht="12.75" customHeight="1">
      <c r="D753" s="75"/>
      <c r="E753" s="75"/>
      <c r="F753" s="75"/>
      <c r="G753" s="75"/>
      <c r="H753" s="75"/>
      <c r="I753" s="123"/>
      <c r="J753" s="123"/>
      <c r="M753" s="75"/>
      <c r="N753" s="75"/>
      <c r="O753" s="75"/>
      <c r="P753" s="75"/>
      <c r="Q753" s="75"/>
      <c r="R753" s="123"/>
      <c r="S753" s="123"/>
    </row>
    <row r="754" spans="4:19" ht="12.75" customHeight="1">
      <c r="D754" s="75"/>
      <c r="E754" s="75"/>
      <c r="F754" s="75"/>
      <c r="G754" s="75"/>
      <c r="H754" s="75"/>
      <c r="I754" s="123"/>
      <c r="J754" s="123"/>
      <c r="M754" s="75"/>
      <c r="N754" s="75"/>
      <c r="O754" s="75"/>
      <c r="P754" s="75"/>
      <c r="Q754" s="75"/>
      <c r="R754" s="123"/>
      <c r="S754" s="123"/>
    </row>
    <row r="755" spans="4:19" ht="12.75" customHeight="1">
      <c r="D755" s="75"/>
      <c r="E755" s="75"/>
      <c r="F755" s="75"/>
      <c r="G755" s="75"/>
      <c r="H755" s="75"/>
      <c r="I755" s="123"/>
      <c r="J755" s="123"/>
      <c r="M755" s="75"/>
      <c r="N755" s="75"/>
      <c r="O755" s="75"/>
      <c r="P755" s="75"/>
      <c r="Q755" s="75"/>
      <c r="R755" s="123"/>
      <c r="S755" s="123"/>
    </row>
    <row r="756" spans="4:19" ht="12.75" customHeight="1">
      <c r="D756" s="75"/>
      <c r="E756" s="75"/>
      <c r="F756" s="75"/>
      <c r="G756" s="75"/>
      <c r="H756" s="75"/>
      <c r="I756" s="123"/>
      <c r="J756" s="123"/>
      <c r="M756" s="75"/>
      <c r="N756" s="75"/>
      <c r="O756" s="75"/>
      <c r="P756" s="75"/>
      <c r="Q756" s="75"/>
      <c r="R756" s="123"/>
      <c r="S756" s="123"/>
    </row>
    <row r="757" spans="4:19" ht="12.75" customHeight="1">
      <c r="D757" s="75"/>
      <c r="E757" s="75"/>
      <c r="F757" s="75"/>
      <c r="G757" s="75"/>
      <c r="H757" s="75"/>
      <c r="I757" s="123"/>
      <c r="J757" s="123"/>
      <c r="M757" s="75"/>
      <c r="N757" s="75"/>
      <c r="O757" s="75"/>
      <c r="P757" s="75"/>
      <c r="Q757" s="75"/>
      <c r="R757" s="123"/>
      <c r="S757" s="123"/>
    </row>
    <row r="758" spans="4:19" ht="12.75" customHeight="1">
      <c r="D758" s="75"/>
      <c r="E758" s="75"/>
      <c r="F758" s="75"/>
      <c r="G758" s="75"/>
      <c r="H758" s="75"/>
      <c r="I758" s="123"/>
      <c r="J758" s="123"/>
      <c r="M758" s="75"/>
      <c r="N758" s="75"/>
      <c r="O758" s="75"/>
      <c r="P758" s="75"/>
      <c r="Q758" s="75"/>
      <c r="R758" s="123"/>
      <c r="S758" s="123"/>
    </row>
    <row r="759" spans="4:19" ht="12.75" customHeight="1">
      <c r="D759" s="75"/>
      <c r="E759" s="75"/>
      <c r="F759" s="75"/>
      <c r="G759" s="75"/>
      <c r="H759" s="75"/>
      <c r="I759" s="123"/>
      <c r="J759" s="123"/>
      <c r="M759" s="75"/>
      <c r="N759" s="75"/>
      <c r="O759" s="75"/>
      <c r="P759" s="75"/>
      <c r="Q759" s="75"/>
      <c r="R759" s="123"/>
      <c r="S759" s="123"/>
    </row>
    <row r="760" spans="4:19" ht="12.75" customHeight="1">
      <c r="D760" s="75"/>
      <c r="E760" s="75"/>
      <c r="F760" s="75"/>
      <c r="G760" s="75"/>
      <c r="H760" s="75"/>
      <c r="I760" s="123"/>
      <c r="J760" s="123"/>
      <c r="M760" s="75"/>
      <c r="N760" s="75"/>
      <c r="O760" s="75"/>
      <c r="P760" s="75"/>
      <c r="Q760" s="75"/>
      <c r="R760" s="123"/>
      <c r="S760" s="123"/>
    </row>
    <row r="761" spans="4:19" ht="12.75" customHeight="1">
      <c r="D761" s="75"/>
      <c r="E761" s="75"/>
      <c r="F761" s="75"/>
      <c r="G761" s="75"/>
      <c r="H761" s="75"/>
      <c r="I761" s="123"/>
      <c r="J761" s="123"/>
      <c r="M761" s="75"/>
      <c r="N761" s="75"/>
      <c r="O761" s="75"/>
      <c r="P761" s="75"/>
      <c r="Q761" s="75"/>
      <c r="R761" s="123"/>
      <c r="S761" s="123"/>
    </row>
    <row r="762" spans="4:19" ht="12.75" customHeight="1">
      <c r="D762" s="75"/>
      <c r="E762" s="75"/>
      <c r="F762" s="75"/>
      <c r="G762" s="75"/>
      <c r="H762" s="75"/>
      <c r="I762" s="123"/>
      <c r="J762" s="123"/>
      <c r="M762" s="75"/>
      <c r="N762" s="75"/>
      <c r="O762" s="75"/>
      <c r="P762" s="75"/>
      <c r="Q762" s="75"/>
      <c r="R762" s="123"/>
      <c r="S762" s="123"/>
    </row>
    <row r="763" spans="4:19" ht="12.75" customHeight="1">
      <c r="D763" s="75"/>
      <c r="E763" s="75"/>
      <c r="F763" s="75"/>
      <c r="G763" s="75"/>
      <c r="H763" s="75"/>
      <c r="I763" s="123"/>
      <c r="J763" s="123"/>
      <c r="M763" s="75"/>
      <c r="N763" s="75"/>
      <c r="O763" s="75"/>
      <c r="P763" s="75"/>
      <c r="Q763" s="75"/>
      <c r="R763" s="123"/>
      <c r="S763" s="123"/>
    </row>
    <row r="764" spans="4:19" ht="12.75" customHeight="1">
      <c r="D764" s="75"/>
      <c r="E764" s="75"/>
      <c r="F764" s="75"/>
      <c r="G764" s="75"/>
      <c r="H764" s="75"/>
      <c r="I764" s="123"/>
      <c r="J764" s="123"/>
      <c r="M764" s="75"/>
      <c r="N764" s="75"/>
      <c r="O764" s="75"/>
      <c r="P764" s="75"/>
      <c r="Q764" s="75"/>
      <c r="R764" s="123"/>
      <c r="S764" s="123"/>
    </row>
    <row r="765" spans="4:19" ht="12.75" customHeight="1">
      <c r="D765" s="75"/>
      <c r="E765" s="75"/>
      <c r="F765" s="75"/>
      <c r="G765" s="75"/>
      <c r="H765" s="75"/>
      <c r="I765" s="123"/>
      <c r="J765" s="123"/>
      <c r="M765" s="75"/>
      <c r="N765" s="75"/>
      <c r="O765" s="75"/>
      <c r="P765" s="75"/>
      <c r="Q765" s="75"/>
      <c r="R765" s="123"/>
      <c r="S765" s="123"/>
    </row>
    <row r="766" spans="4:19" ht="12.75" customHeight="1">
      <c r="D766" s="75"/>
      <c r="E766" s="75"/>
      <c r="F766" s="75"/>
      <c r="G766" s="75"/>
      <c r="H766" s="75"/>
      <c r="I766" s="123"/>
      <c r="J766" s="123"/>
      <c r="M766" s="75"/>
      <c r="N766" s="75"/>
      <c r="O766" s="75"/>
      <c r="P766" s="75"/>
      <c r="Q766" s="75"/>
      <c r="R766" s="123"/>
      <c r="S766" s="123"/>
    </row>
    <row r="767" spans="4:19" ht="12.75" customHeight="1">
      <c r="D767" s="75"/>
      <c r="E767" s="75"/>
      <c r="F767" s="75"/>
      <c r="G767" s="75"/>
      <c r="H767" s="75"/>
      <c r="I767" s="123"/>
      <c r="J767" s="123"/>
      <c r="M767" s="75"/>
      <c r="N767" s="75"/>
      <c r="O767" s="75"/>
      <c r="P767" s="75"/>
      <c r="Q767" s="75"/>
      <c r="R767" s="123"/>
      <c r="S767" s="123"/>
    </row>
    <row r="768" spans="4:19" ht="12.75" customHeight="1">
      <c r="D768" s="75"/>
      <c r="E768" s="75"/>
      <c r="F768" s="75"/>
      <c r="G768" s="75"/>
      <c r="H768" s="75"/>
      <c r="I768" s="123"/>
      <c r="J768" s="123"/>
      <c r="M768" s="75"/>
      <c r="N768" s="75"/>
      <c r="O768" s="75"/>
      <c r="P768" s="75"/>
      <c r="Q768" s="75"/>
      <c r="R768" s="123"/>
      <c r="S768" s="123"/>
    </row>
    <row r="769" spans="4:19" ht="12.75" customHeight="1">
      <c r="D769" s="75"/>
      <c r="E769" s="75"/>
      <c r="F769" s="75"/>
      <c r="G769" s="75"/>
      <c r="H769" s="75"/>
      <c r="I769" s="123"/>
      <c r="J769" s="123"/>
      <c r="M769" s="75"/>
      <c r="N769" s="75"/>
      <c r="O769" s="75"/>
      <c r="P769" s="75"/>
      <c r="Q769" s="75"/>
      <c r="R769" s="123"/>
      <c r="S769" s="123"/>
    </row>
    <row r="770" spans="4:19" ht="12.75" customHeight="1">
      <c r="D770" s="75"/>
      <c r="E770" s="75"/>
      <c r="F770" s="75"/>
      <c r="G770" s="75"/>
      <c r="H770" s="75"/>
      <c r="I770" s="123"/>
      <c r="J770" s="123"/>
      <c r="M770" s="75"/>
      <c r="N770" s="75"/>
      <c r="O770" s="75"/>
      <c r="P770" s="75"/>
      <c r="Q770" s="75"/>
      <c r="R770" s="123"/>
      <c r="S770" s="123"/>
    </row>
    <row r="771" spans="4:19" ht="12.75" customHeight="1">
      <c r="D771" s="75"/>
      <c r="E771" s="75"/>
      <c r="F771" s="75"/>
      <c r="G771" s="75"/>
      <c r="H771" s="75"/>
      <c r="I771" s="123"/>
      <c r="J771" s="123"/>
      <c r="M771" s="75"/>
      <c r="N771" s="75"/>
      <c r="O771" s="75"/>
      <c r="P771" s="75"/>
      <c r="Q771" s="75"/>
      <c r="R771" s="123"/>
      <c r="S771" s="123"/>
    </row>
    <row r="772" spans="4:19" ht="12.75" customHeight="1">
      <c r="D772" s="75"/>
      <c r="E772" s="75"/>
      <c r="F772" s="75"/>
      <c r="G772" s="75"/>
      <c r="H772" s="75"/>
      <c r="I772" s="123"/>
      <c r="J772" s="123"/>
      <c r="M772" s="75"/>
      <c r="N772" s="75"/>
      <c r="O772" s="75"/>
      <c r="P772" s="75"/>
      <c r="Q772" s="75"/>
      <c r="R772" s="123"/>
      <c r="S772" s="123"/>
    </row>
    <row r="773" spans="4:19" ht="12.75" customHeight="1">
      <c r="D773" s="75"/>
      <c r="E773" s="75"/>
      <c r="F773" s="75"/>
      <c r="G773" s="75"/>
      <c r="H773" s="75"/>
      <c r="I773" s="123"/>
      <c r="J773" s="123"/>
      <c r="M773" s="75"/>
      <c r="N773" s="75"/>
      <c r="O773" s="75"/>
      <c r="P773" s="75"/>
      <c r="Q773" s="75"/>
      <c r="R773" s="123"/>
      <c r="S773" s="123"/>
    </row>
    <row r="774" spans="4:19" ht="12.75" customHeight="1">
      <c r="D774" s="75"/>
      <c r="E774" s="75"/>
      <c r="F774" s="75"/>
      <c r="G774" s="75"/>
      <c r="H774" s="75"/>
      <c r="I774" s="123"/>
      <c r="J774" s="123"/>
      <c r="M774" s="75"/>
      <c r="N774" s="75"/>
      <c r="O774" s="75"/>
      <c r="P774" s="75"/>
      <c r="Q774" s="75"/>
      <c r="R774" s="123"/>
      <c r="S774" s="123"/>
    </row>
    <row r="775" spans="4:19" ht="12.75" customHeight="1">
      <c r="D775" s="75"/>
      <c r="E775" s="75"/>
      <c r="F775" s="75"/>
      <c r="G775" s="75"/>
      <c r="H775" s="75"/>
      <c r="I775" s="123"/>
      <c r="J775" s="123"/>
      <c r="M775" s="75"/>
      <c r="N775" s="75"/>
      <c r="O775" s="75"/>
      <c r="P775" s="75"/>
      <c r="Q775" s="75"/>
      <c r="R775" s="123"/>
      <c r="S775" s="123"/>
    </row>
    <row r="776" spans="4:19" ht="12.75" customHeight="1">
      <c r="D776" s="75"/>
      <c r="E776" s="75"/>
      <c r="F776" s="75"/>
      <c r="G776" s="75"/>
      <c r="H776" s="75"/>
      <c r="I776" s="123"/>
      <c r="J776" s="123"/>
      <c r="M776" s="75"/>
      <c r="N776" s="75"/>
      <c r="O776" s="75"/>
      <c r="P776" s="75"/>
      <c r="Q776" s="75"/>
      <c r="R776" s="123"/>
      <c r="S776" s="123"/>
    </row>
    <row r="777" spans="4:19" ht="12.75" customHeight="1">
      <c r="D777" s="75"/>
      <c r="E777" s="75"/>
      <c r="F777" s="75"/>
      <c r="G777" s="75"/>
      <c r="H777" s="75"/>
      <c r="I777" s="123"/>
      <c r="J777" s="123"/>
      <c r="M777" s="75"/>
      <c r="N777" s="75"/>
      <c r="O777" s="75"/>
      <c r="P777" s="75"/>
      <c r="Q777" s="75"/>
      <c r="R777" s="123"/>
      <c r="S777" s="123"/>
    </row>
    <row r="778" spans="4:19" ht="12.75" customHeight="1">
      <c r="D778" s="75"/>
      <c r="E778" s="75"/>
      <c r="F778" s="75"/>
      <c r="G778" s="75"/>
      <c r="H778" s="75"/>
      <c r="I778" s="123"/>
      <c r="J778" s="123"/>
      <c r="M778" s="75"/>
      <c r="N778" s="75"/>
      <c r="O778" s="75"/>
      <c r="P778" s="75"/>
      <c r="Q778" s="75"/>
      <c r="R778" s="123"/>
      <c r="S778" s="123"/>
    </row>
    <row r="779" spans="4:19" ht="12.75" customHeight="1">
      <c r="D779" s="75"/>
      <c r="E779" s="75"/>
      <c r="F779" s="75"/>
      <c r="G779" s="75"/>
      <c r="H779" s="75"/>
      <c r="I779" s="123"/>
      <c r="J779" s="123"/>
      <c r="M779" s="75"/>
      <c r="N779" s="75"/>
      <c r="O779" s="75"/>
      <c r="P779" s="75"/>
      <c r="Q779" s="75"/>
      <c r="R779" s="123"/>
      <c r="S779" s="123"/>
    </row>
    <row r="780" spans="4:19" ht="12.75" customHeight="1">
      <c r="D780" s="75"/>
      <c r="E780" s="75"/>
      <c r="F780" s="75"/>
      <c r="G780" s="75"/>
      <c r="H780" s="75"/>
      <c r="I780" s="123"/>
      <c r="J780" s="123"/>
      <c r="M780" s="75"/>
      <c r="N780" s="75"/>
      <c r="O780" s="75"/>
      <c r="P780" s="75"/>
      <c r="Q780" s="75"/>
      <c r="R780" s="123"/>
      <c r="S780" s="123"/>
    </row>
    <row r="781" spans="4:19" ht="12.75" customHeight="1">
      <c r="D781" s="75"/>
      <c r="E781" s="75"/>
      <c r="F781" s="75"/>
      <c r="G781" s="75"/>
      <c r="H781" s="75"/>
      <c r="I781" s="123"/>
      <c r="J781" s="123"/>
      <c r="M781" s="75"/>
      <c r="N781" s="75"/>
      <c r="O781" s="75"/>
      <c r="P781" s="75"/>
      <c r="Q781" s="75"/>
      <c r="R781" s="123"/>
      <c r="S781" s="123"/>
    </row>
    <row r="782" spans="4:19" ht="12.75" customHeight="1">
      <c r="D782" s="75"/>
      <c r="E782" s="75"/>
      <c r="F782" s="75"/>
      <c r="G782" s="75"/>
      <c r="H782" s="75"/>
      <c r="I782" s="123"/>
      <c r="J782" s="123"/>
      <c r="M782" s="75"/>
      <c r="N782" s="75"/>
      <c r="O782" s="75"/>
      <c r="P782" s="75"/>
      <c r="Q782" s="75"/>
      <c r="R782" s="123"/>
      <c r="S782" s="123"/>
    </row>
    <row r="783" spans="4:19" ht="12.75" customHeight="1">
      <c r="D783" s="75"/>
      <c r="E783" s="75"/>
      <c r="F783" s="75"/>
      <c r="G783" s="75"/>
      <c r="H783" s="75"/>
      <c r="I783" s="123"/>
      <c r="J783" s="123"/>
      <c r="M783" s="75"/>
      <c r="N783" s="75"/>
      <c r="O783" s="75"/>
      <c r="P783" s="75"/>
      <c r="Q783" s="75"/>
      <c r="R783" s="123"/>
      <c r="S783" s="123"/>
    </row>
    <row r="784" spans="4:19" ht="12.75" customHeight="1">
      <c r="D784" s="75"/>
      <c r="E784" s="75"/>
      <c r="F784" s="75"/>
      <c r="G784" s="75"/>
      <c r="H784" s="75"/>
      <c r="I784" s="123"/>
      <c r="J784" s="123"/>
      <c r="M784" s="75"/>
      <c r="N784" s="75"/>
      <c r="O784" s="75"/>
      <c r="P784" s="75"/>
      <c r="Q784" s="75"/>
      <c r="R784" s="123"/>
      <c r="S784" s="123"/>
    </row>
    <row r="785" spans="4:19" ht="12.75" customHeight="1">
      <c r="D785" s="75"/>
      <c r="E785" s="75"/>
      <c r="F785" s="75"/>
      <c r="G785" s="75"/>
      <c r="H785" s="75"/>
      <c r="I785" s="123"/>
      <c r="J785" s="123"/>
      <c r="M785" s="75"/>
      <c r="N785" s="75"/>
      <c r="O785" s="75"/>
      <c r="P785" s="75"/>
      <c r="Q785" s="75"/>
      <c r="R785" s="123"/>
      <c r="S785" s="123"/>
    </row>
    <row r="786" spans="4:19" ht="12.75" customHeight="1">
      <c r="D786" s="75"/>
      <c r="E786" s="75"/>
      <c r="F786" s="75"/>
      <c r="G786" s="75"/>
      <c r="H786" s="75"/>
      <c r="I786" s="123"/>
      <c r="J786" s="123"/>
      <c r="M786" s="75"/>
      <c r="N786" s="75"/>
      <c r="O786" s="75"/>
      <c r="P786" s="75"/>
      <c r="Q786" s="75"/>
      <c r="R786" s="123"/>
      <c r="S786" s="123"/>
    </row>
    <row r="787" spans="4:19" ht="12.75" customHeight="1">
      <c r="D787" s="75"/>
      <c r="E787" s="75"/>
      <c r="F787" s="75"/>
      <c r="G787" s="75"/>
      <c r="H787" s="75"/>
      <c r="I787" s="123"/>
      <c r="J787" s="123"/>
      <c r="M787" s="75"/>
      <c r="N787" s="75"/>
      <c r="O787" s="75"/>
      <c r="P787" s="75"/>
      <c r="Q787" s="75"/>
      <c r="R787" s="123"/>
      <c r="S787" s="123"/>
    </row>
    <row r="788" spans="4:19" ht="12.75" customHeight="1">
      <c r="D788" s="75"/>
      <c r="E788" s="75"/>
      <c r="F788" s="75"/>
      <c r="G788" s="75"/>
      <c r="H788" s="75"/>
      <c r="I788" s="123"/>
      <c r="J788" s="123"/>
      <c r="M788" s="75"/>
      <c r="N788" s="75"/>
      <c r="O788" s="75"/>
      <c r="P788" s="75"/>
      <c r="Q788" s="75"/>
      <c r="R788" s="123"/>
      <c r="S788" s="123"/>
    </row>
    <row r="789" spans="4:19" ht="12.75" customHeight="1">
      <c r="D789" s="75"/>
      <c r="E789" s="75"/>
      <c r="F789" s="75"/>
      <c r="G789" s="75"/>
      <c r="H789" s="75"/>
      <c r="I789" s="123"/>
      <c r="J789" s="123"/>
      <c r="M789" s="75"/>
      <c r="N789" s="75"/>
      <c r="O789" s="75"/>
      <c r="P789" s="75"/>
      <c r="Q789" s="75"/>
      <c r="R789" s="123"/>
      <c r="S789" s="123"/>
    </row>
    <row r="790" spans="4:19" ht="12.75" customHeight="1">
      <c r="D790" s="75"/>
      <c r="E790" s="75"/>
      <c r="F790" s="75"/>
      <c r="G790" s="75"/>
      <c r="H790" s="75"/>
      <c r="I790" s="123"/>
      <c r="J790" s="123"/>
      <c r="M790" s="75"/>
      <c r="N790" s="75"/>
      <c r="O790" s="75"/>
      <c r="P790" s="75"/>
      <c r="Q790" s="75"/>
      <c r="R790" s="123"/>
      <c r="S790" s="123"/>
    </row>
    <row r="791" spans="4:19" ht="12.75" customHeight="1">
      <c r="D791" s="75"/>
      <c r="E791" s="75"/>
      <c r="F791" s="75"/>
      <c r="G791" s="75"/>
      <c r="H791" s="75"/>
      <c r="I791" s="123"/>
      <c r="J791" s="123"/>
      <c r="M791" s="75"/>
      <c r="N791" s="75"/>
      <c r="O791" s="75"/>
      <c r="P791" s="75"/>
      <c r="Q791" s="75"/>
      <c r="R791" s="123"/>
      <c r="S791" s="123"/>
    </row>
    <row r="792" spans="4:19" ht="12.75" customHeight="1">
      <c r="D792" s="75"/>
      <c r="E792" s="75"/>
      <c r="F792" s="75"/>
      <c r="G792" s="75"/>
      <c r="H792" s="75"/>
      <c r="I792" s="123"/>
      <c r="J792" s="123"/>
      <c r="M792" s="75"/>
      <c r="N792" s="75"/>
      <c r="O792" s="75"/>
      <c r="P792" s="75"/>
      <c r="Q792" s="75"/>
      <c r="R792" s="123"/>
      <c r="S792" s="123"/>
    </row>
    <row r="793" spans="4:19" ht="12.75" customHeight="1">
      <c r="D793" s="75"/>
      <c r="E793" s="75"/>
      <c r="F793" s="75"/>
      <c r="G793" s="75"/>
      <c r="H793" s="75"/>
      <c r="I793" s="123"/>
      <c r="J793" s="123"/>
      <c r="M793" s="75"/>
      <c r="N793" s="75"/>
      <c r="O793" s="75"/>
      <c r="P793" s="75"/>
      <c r="Q793" s="75"/>
      <c r="R793" s="123"/>
      <c r="S793" s="123"/>
    </row>
    <row r="794" spans="4:19" ht="12.75" customHeight="1">
      <c r="D794" s="75"/>
      <c r="E794" s="75"/>
      <c r="F794" s="75"/>
      <c r="G794" s="75"/>
      <c r="H794" s="75"/>
      <c r="I794" s="123"/>
      <c r="J794" s="123"/>
      <c r="M794" s="75"/>
      <c r="N794" s="75"/>
      <c r="O794" s="75"/>
      <c r="P794" s="75"/>
      <c r="Q794" s="75"/>
      <c r="R794" s="123"/>
      <c r="S794" s="123"/>
    </row>
    <row r="795" spans="4:19" ht="12.75" customHeight="1">
      <c r="D795" s="75"/>
      <c r="E795" s="75"/>
      <c r="F795" s="75"/>
      <c r="G795" s="75"/>
      <c r="H795" s="75"/>
      <c r="I795" s="123"/>
      <c r="J795" s="123"/>
      <c r="M795" s="75"/>
      <c r="N795" s="75"/>
      <c r="O795" s="75"/>
      <c r="P795" s="75"/>
      <c r="Q795" s="75"/>
      <c r="R795" s="123"/>
      <c r="S795" s="123"/>
    </row>
    <row r="796" spans="4:19" ht="12.75" customHeight="1">
      <c r="D796" s="75"/>
      <c r="E796" s="75"/>
      <c r="F796" s="75"/>
      <c r="G796" s="75"/>
      <c r="H796" s="75"/>
      <c r="I796" s="123"/>
      <c r="J796" s="123"/>
      <c r="M796" s="75"/>
      <c r="N796" s="75"/>
      <c r="O796" s="75"/>
      <c r="P796" s="75"/>
      <c r="Q796" s="75"/>
      <c r="R796" s="123"/>
      <c r="S796" s="123"/>
    </row>
    <row r="797" spans="4:19" ht="12.75" customHeight="1">
      <c r="D797" s="75"/>
      <c r="E797" s="75"/>
      <c r="F797" s="75"/>
      <c r="G797" s="75"/>
      <c r="H797" s="75"/>
      <c r="I797" s="123"/>
      <c r="J797" s="123"/>
      <c r="M797" s="75"/>
      <c r="N797" s="75"/>
      <c r="O797" s="75"/>
      <c r="P797" s="75"/>
      <c r="Q797" s="75"/>
      <c r="R797" s="123"/>
      <c r="S797" s="123"/>
    </row>
    <row r="798" spans="4:19" ht="12.75" customHeight="1">
      <c r="D798" s="75"/>
      <c r="E798" s="75"/>
      <c r="F798" s="75"/>
      <c r="G798" s="75"/>
      <c r="H798" s="75"/>
      <c r="I798" s="123"/>
      <c r="J798" s="123"/>
      <c r="M798" s="75"/>
      <c r="N798" s="75"/>
      <c r="O798" s="75"/>
      <c r="P798" s="75"/>
      <c r="Q798" s="75"/>
      <c r="R798" s="123"/>
      <c r="S798" s="123"/>
    </row>
    <row r="799" spans="4:19" ht="12.75" customHeight="1">
      <c r="D799" s="75"/>
      <c r="E799" s="75"/>
      <c r="F799" s="75"/>
      <c r="G799" s="75"/>
      <c r="H799" s="75"/>
      <c r="I799" s="123"/>
      <c r="J799" s="123"/>
      <c r="M799" s="75"/>
      <c r="N799" s="75"/>
      <c r="O799" s="75"/>
      <c r="P799" s="75"/>
      <c r="Q799" s="75"/>
      <c r="R799" s="123"/>
      <c r="S799" s="123"/>
    </row>
    <row r="800" spans="4:19" ht="12.75" customHeight="1">
      <c r="D800" s="75"/>
      <c r="E800" s="75"/>
      <c r="F800" s="75"/>
      <c r="G800" s="75"/>
      <c r="H800" s="75"/>
      <c r="I800" s="123"/>
      <c r="J800" s="123"/>
      <c r="M800" s="75"/>
      <c r="N800" s="75"/>
      <c r="O800" s="75"/>
      <c r="P800" s="75"/>
      <c r="Q800" s="75"/>
      <c r="R800" s="123"/>
      <c r="S800" s="123"/>
    </row>
    <row r="801" spans="4:19" ht="12.75" customHeight="1">
      <c r="D801" s="75"/>
      <c r="E801" s="75"/>
      <c r="F801" s="75"/>
      <c r="G801" s="75"/>
      <c r="H801" s="75"/>
      <c r="I801" s="123"/>
      <c r="J801" s="123"/>
      <c r="M801" s="75"/>
      <c r="N801" s="75"/>
      <c r="O801" s="75"/>
      <c r="P801" s="75"/>
      <c r="Q801" s="75"/>
      <c r="R801" s="123"/>
      <c r="S801" s="123"/>
    </row>
    <row r="802" spans="4:19" ht="12.75" customHeight="1">
      <c r="D802" s="75"/>
      <c r="E802" s="75"/>
      <c r="F802" s="75"/>
      <c r="G802" s="75"/>
      <c r="H802" s="75"/>
      <c r="I802" s="123"/>
      <c r="J802" s="123"/>
      <c r="M802" s="75"/>
      <c r="N802" s="75"/>
      <c r="O802" s="75"/>
      <c r="P802" s="75"/>
      <c r="Q802" s="75"/>
      <c r="R802" s="123"/>
      <c r="S802" s="123"/>
    </row>
    <row r="803" spans="4:19" ht="12.75" customHeight="1">
      <c r="D803" s="75"/>
      <c r="E803" s="75"/>
      <c r="F803" s="75"/>
      <c r="G803" s="75"/>
      <c r="H803" s="75"/>
      <c r="I803" s="123"/>
      <c r="J803" s="123"/>
      <c r="M803" s="75"/>
      <c r="N803" s="75"/>
      <c r="O803" s="75"/>
      <c r="P803" s="75"/>
      <c r="Q803" s="75"/>
      <c r="R803" s="123"/>
      <c r="S803" s="123"/>
    </row>
    <row r="804" spans="4:19" ht="12.75" customHeight="1">
      <c r="D804" s="75"/>
      <c r="E804" s="75"/>
      <c r="F804" s="75"/>
      <c r="G804" s="75"/>
      <c r="H804" s="75"/>
      <c r="I804" s="123"/>
      <c r="J804" s="123"/>
      <c r="M804" s="75"/>
      <c r="N804" s="75"/>
      <c r="O804" s="75"/>
      <c r="P804" s="75"/>
      <c r="Q804" s="75"/>
      <c r="R804" s="123"/>
      <c r="S804" s="123"/>
    </row>
    <row r="805" spans="4:19" ht="12.75" customHeight="1">
      <c r="D805" s="75"/>
      <c r="E805" s="75"/>
      <c r="F805" s="75"/>
      <c r="G805" s="75"/>
      <c r="H805" s="75"/>
      <c r="I805" s="123"/>
      <c r="J805" s="123"/>
      <c r="M805" s="75"/>
      <c r="N805" s="75"/>
      <c r="O805" s="75"/>
      <c r="P805" s="75"/>
      <c r="Q805" s="75"/>
      <c r="R805" s="123"/>
      <c r="S805" s="123"/>
    </row>
    <row r="806" spans="4:19" ht="12.75" customHeight="1">
      <c r="D806" s="75"/>
      <c r="E806" s="75"/>
      <c r="F806" s="75"/>
      <c r="G806" s="75"/>
      <c r="H806" s="75"/>
      <c r="I806" s="123"/>
      <c r="J806" s="123"/>
      <c r="M806" s="75"/>
      <c r="N806" s="75"/>
      <c r="O806" s="75"/>
      <c r="P806" s="75"/>
      <c r="Q806" s="75"/>
      <c r="R806" s="123"/>
      <c r="S806" s="123"/>
    </row>
    <row r="807" spans="4:19" ht="12.75" customHeight="1">
      <c r="D807" s="75"/>
      <c r="E807" s="75"/>
      <c r="F807" s="75"/>
      <c r="G807" s="75"/>
      <c r="H807" s="75"/>
      <c r="I807" s="123"/>
      <c r="J807" s="123"/>
      <c r="M807" s="75"/>
      <c r="N807" s="75"/>
      <c r="O807" s="75"/>
      <c r="P807" s="75"/>
      <c r="Q807" s="75"/>
      <c r="R807" s="123"/>
      <c r="S807" s="123"/>
    </row>
    <row r="808" spans="4:19" ht="12.75" customHeight="1">
      <c r="D808" s="75"/>
      <c r="E808" s="75"/>
      <c r="F808" s="75"/>
      <c r="G808" s="75"/>
      <c r="H808" s="75"/>
      <c r="I808" s="123"/>
      <c r="J808" s="123"/>
      <c r="M808" s="75"/>
      <c r="N808" s="75"/>
      <c r="O808" s="75"/>
      <c r="P808" s="75"/>
      <c r="Q808" s="75"/>
      <c r="R808" s="123"/>
      <c r="S808" s="123"/>
    </row>
    <row r="809" spans="4:19" ht="12.75" customHeight="1">
      <c r="D809" s="75"/>
      <c r="E809" s="75"/>
      <c r="F809" s="75"/>
      <c r="G809" s="75"/>
      <c r="H809" s="75"/>
      <c r="I809" s="123"/>
      <c r="J809" s="123"/>
      <c r="M809" s="75"/>
      <c r="N809" s="75"/>
      <c r="O809" s="75"/>
      <c r="P809" s="75"/>
      <c r="Q809" s="75"/>
      <c r="R809" s="123"/>
      <c r="S809" s="123"/>
    </row>
    <row r="810" spans="4:19" ht="12.75" customHeight="1">
      <c r="D810" s="75"/>
      <c r="E810" s="75"/>
      <c r="F810" s="75"/>
      <c r="G810" s="75"/>
      <c r="H810" s="75"/>
      <c r="I810" s="123"/>
      <c r="J810" s="123"/>
      <c r="M810" s="75"/>
      <c r="N810" s="75"/>
      <c r="O810" s="75"/>
      <c r="P810" s="75"/>
      <c r="Q810" s="75"/>
      <c r="R810" s="123"/>
      <c r="S810" s="123"/>
    </row>
    <row r="811" spans="4:19" ht="12.75" customHeight="1">
      <c r="D811" s="75"/>
      <c r="E811" s="75"/>
      <c r="F811" s="75"/>
      <c r="G811" s="75"/>
      <c r="H811" s="75"/>
      <c r="I811" s="123"/>
      <c r="J811" s="123"/>
      <c r="M811" s="75"/>
      <c r="N811" s="75"/>
      <c r="O811" s="75"/>
      <c r="P811" s="75"/>
      <c r="Q811" s="75"/>
      <c r="R811" s="123"/>
      <c r="S811" s="123"/>
    </row>
    <row r="812" spans="4:19" ht="12.75" customHeight="1">
      <c r="D812" s="75"/>
      <c r="E812" s="75"/>
      <c r="F812" s="75"/>
      <c r="G812" s="75"/>
      <c r="H812" s="75"/>
      <c r="I812" s="123"/>
      <c r="J812" s="123"/>
      <c r="M812" s="75"/>
      <c r="N812" s="75"/>
      <c r="O812" s="75"/>
      <c r="P812" s="75"/>
      <c r="Q812" s="75"/>
      <c r="R812" s="123"/>
      <c r="S812" s="123"/>
    </row>
    <row r="813" spans="4:19" ht="12.75" customHeight="1">
      <c r="D813" s="75"/>
      <c r="E813" s="75"/>
      <c r="F813" s="75"/>
      <c r="G813" s="75"/>
      <c r="H813" s="75"/>
      <c r="I813" s="123"/>
      <c r="J813" s="123"/>
      <c r="M813" s="75"/>
      <c r="N813" s="75"/>
      <c r="O813" s="75"/>
      <c r="P813" s="75"/>
      <c r="Q813" s="75"/>
      <c r="R813" s="123"/>
      <c r="S813" s="123"/>
    </row>
    <row r="814" spans="4:19" ht="12.75" customHeight="1">
      <c r="D814" s="75"/>
      <c r="E814" s="75"/>
      <c r="F814" s="75"/>
      <c r="G814" s="75"/>
      <c r="H814" s="75"/>
      <c r="I814" s="123"/>
      <c r="J814" s="123"/>
      <c r="M814" s="75"/>
      <c r="N814" s="75"/>
      <c r="O814" s="75"/>
      <c r="P814" s="75"/>
      <c r="Q814" s="75"/>
      <c r="R814" s="123"/>
      <c r="S814" s="123"/>
    </row>
    <row r="815" spans="4:19" ht="12.75" customHeight="1">
      <c r="D815" s="75"/>
      <c r="E815" s="75"/>
      <c r="F815" s="75"/>
      <c r="G815" s="75"/>
      <c r="H815" s="75"/>
      <c r="I815" s="123"/>
      <c r="J815" s="123"/>
      <c r="M815" s="75"/>
      <c r="N815" s="75"/>
      <c r="O815" s="75"/>
      <c r="P815" s="75"/>
      <c r="Q815" s="75"/>
      <c r="R815" s="123"/>
      <c r="S815" s="123"/>
    </row>
    <row r="816" spans="4:19" ht="12.75" customHeight="1">
      <c r="D816" s="75"/>
      <c r="E816" s="75"/>
      <c r="F816" s="75"/>
      <c r="G816" s="75"/>
      <c r="H816" s="75"/>
      <c r="I816" s="123"/>
      <c r="J816" s="123"/>
      <c r="M816" s="75"/>
      <c r="N816" s="75"/>
      <c r="O816" s="75"/>
      <c r="P816" s="75"/>
      <c r="Q816" s="75"/>
      <c r="R816" s="123"/>
      <c r="S816" s="123"/>
    </row>
    <row r="817" spans="4:19" ht="12.75" customHeight="1">
      <c r="D817" s="75"/>
      <c r="E817" s="75"/>
      <c r="F817" s="75"/>
      <c r="G817" s="75"/>
      <c r="H817" s="75"/>
      <c r="I817" s="123"/>
      <c r="J817" s="123"/>
      <c r="M817" s="75"/>
      <c r="N817" s="75"/>
      <c r="O817" s="75"/>
      <c r="P817" s="75"/>
      <c r="Q817" s="75"/>
      <c r="R817" s="123"/>
      <c r="S817" s="123"/>
    </row>
    <row r="818" spans="4:19" ht="12.75" customHeight="1">
      <c r="D818" s="75"/>
      <c r="E818" s="75"/>
      <c r="F818" s="75"/>
      <c r="G818" s="75"/>
      <c r="H818" s="75"/>
      <c r="I818" s="123"/>
      <c r="J818" s="123"/>
      <c r="M818" s="75"/>
      <c r="N818" s="75"/>
      <c r="O818" s="75"/>
      <c r="P818" s="75"/>
      <c r="Q818" s="75"/>
      <c r="R818" s="123"/>
      <c r="S818" s="123"/>
    </row>
    <row r="819" spans="4:19" ht="12.75" customHeight="1">
      <c r="D819" s="75"/>
      <c r="E819" s="75"/>
      <c r="F819" s="75"/>
      <c r="G819" s="75"/>
      <c r="H819" s="75"/>
      <c r="I819" s="123"/>
      <c r="J819" s="123"/>
      <c r="M819" s="75"/>
      <c r="N819" s="75"/>
      <c r="O819" s="75"/>
      <c r="P819" s="75"/>
      <c r="Q819" s="75"/>
      <c r="R819" s="123"/>
      <c r="S819" s="123"/>
    </row>
    <row r="820" spans="4:19" ht="12.75" customHeight="1">
      <c r="D820" s="75"/>
      <c r="E820" s="75"/>
      <c r="F820" s="75"/>
      <c r="G820" s="75"/>
      <c r="H820" s="75"/>
      <c r="I820" s="123"/>
      <c r="J820" s="123"/>
      <c r="M820" s="75"/>
      <c r="N820" s="75"/>
      <c r="O820" s="75"/>
      <c r="P820" s="75"/>
      <c r="Q820" s="75"/>
      <c r="R820" s="123"/>
      <c r="S820" s="123"/>
    </row>
    <row r="821" spans="4:19" ht="12.75" customHeight="1">
      <c r="D821" s="75"/>
      <c r="E821" s="75"/>
      <c r="F821" s="75"/>
      <c r="G821" s="75"/>
      <c r="H821" s="75"/>
      <c r="I821" s="123"/>
      <c r="J821" s="123"/>
      <c r="M821" s="75"/>
      <c r="N821" s="75"/>
      <c r="O821" s="75"/>
      <c r="P821" s="75"/>
      <c r="Q821" s="75"/>
      <c r="R821" s="123"/>
      <c r="S821" s="123"/>
    </row>
    <row r="822" spans="4:19" ht="12.75" customHeight="1">
      <c r="D822" s="75"/>
      <c r="E822" s="75"/>
      <c r="F822" s="75"/>
      <c r="G822" s="75"/>
      <c r="H822" s="75"/>
      <c r="I822" s="123"/>
      <c r="J822" s="123"/>
      <c r="M822" s="75"/>
      <c r="N822" s="75"/>
      <c r="O822" s="75"/>
      <c r="P822" s="75"/>
      <c r="Q822" s="75"/>
      <c r="R822" s="123"/>
      <c r="S822" s="123"/>
    </row>
    <row r="823" spans="4:19" ht="12.75" customHeight="1">
      <c r="D823" s="75"/>
      <c r="E823" s="75"/>
      <c r="F823" s="75"/>
      <c r="G823" s="75"/>
      <c r="H823" s="75"/>
      <c r="I823" s="123"/>
      <c r="J823" s="123"/>
      <c r="M823" s="75"/>
      <c r="N823" s="75"/>
      <c r="O823" s="75"/>
      <c r="P823" s="75"/>
      <c r="Q823" s="75"/>
      <c r="R823" s="123"/>
      <c r="S823" s="123"/>
    </row>
    <row r="824" spans="4:19" ht="12.75" customHeight="1">
      <c r="D824" s="75"/>
      <c r="E824" s="75"/>
      <c r="F824" s="75"/>
      <c r="G824" s="75"/>
      <c r="H824" s="75"/>
      <c r="I824" s="123"/>
      <c r="J824" s="123"/>
      <c r="M824" s="75"/>
      <c r="N824" s="75"/>
      <c r="O824" s="75"/>
      <c r="P824" s="75"/>
      <c r="Q824" s="75"/>
      <c r="R824" s="123"/>
      <c r="S824" s="123"/>
    </row>
    <row r="825" spans="4:19" ht="12.75" customHeight="1">
      <c r="D825" s="75"/>
      <c r="E825" s="75"/>
      <c r="F825" s="75"/>
      <c r="G825" s="75"/>
      <c r="H825" s="75"/>
      <c r="I825" s="123"/>
      <c r="J825" s="123"/>
      <c r="M825" s="75"/>
      <c r="N825" s="75"/>
      <c r="O825" s="75"/>
      <c r="P825" s="75"/>
      <c r="Q825" s="75"/>
      <c r="R825" s="123"/>
      <c r="S825" s="123"/>
    </row>
    <row r="826" spans="4:19" ht="12.75" customHeight="1">
      <c r="D826" s="75"/>
      <c r="E826" s="75"/>
      <c r="F826" s="75"/>
      <c r="G826" s="75"/>
      <c r="H826" s="75"/>
      <c r="I826" s="123"/>
      <c r="J826" s="123"/>
      <c r="M826" s="75"/>
      <c r="N826" s="75"/>
      <c r="O826" s="75"/>
      <c r="P826" s="75"/>
      <c r="Q826" s="75"/>
      <c r="R826" s="123"/>
      <c r="S826" s="123"/>
    </row>
    <row r="827" spans="4:19" ht="12.75" customHeight="1">
      <c r="D827" s="75"/>
      <c r="E827" s="75"/>
      <c r="F827" s="75"/>
      <c r="G827" s="75"/>
      <c r="H827" s="75"/>
      <c r="I827" s="123"/>
      <c r="J827" s="123"/>
      <c r="M827" s="75"/>
      <c r="N827" s="75"/>
      <c r="O827" s="75"/>
      <c r="P827" s="75"/>
      <c r="Q827" s="75"/>
      <c r="R827" s="123"/>
      <c r="S827" s="123"/>
    </row>
    <row r="828" spans="4:19" ht="12.75" customHeight="1">
      <c r="D828" s="75"/>
      <c r="E828" s="75"/>
      <c r="F828" s="75"/>
      <c r="G828" s="75"/>
      <c r="H828" s="75"/>
      <c r="I828" s="123"/>
      <c r="J828" s="123"/>
      <c r="M828" s="75"/>
      <c r="N828" s="75"/>
      <c r="O828" s="75"/>
      <c r="P828" s="75"/>
      <c r="Q828" s="75"/>
      <c r="R828" s="123"/>
      <c r="S828" s="123"/>
    </row>
    <row r="829" spans="4:19" ht="12.75" customHeight="1">
      <c r="D829" s="75"/>
      <c r="E829" s="75"/>
      <c r="F829" s="75"/>
      <c r="G829" s="75"/>
      <c r="H829" s="75"/>
      <c r="I829" s="123"/>
      <c r="J829" s="123"/>
      <c r="M829" s="75"/>
      <c r="N829" s="75"/>
      <c r="O829" s="75"/>
      <c r="P829" s="75"/>
      <c r="Q829" s="75"/>
      <c r="R829" s="123"/>
      <c r="S829" s="123"/>
    </row>
    <row r="830" spans="4:19" ht="12.75" customHeight="1">
      <c r="D830" s="75"/>
      <c r="E830" s="75"/>
      <c r="F830" s="75"/>
      <c r="G830" s="75"/>
      <c r="H830" s="75"/>
      <c r="I830" s="123"/>
      <c r="J830" s="123"/>
      <c r="M830" s="75"/>
      <c r="N830" s="75"/>
      <c r="O830" s="75"/>
      <c r="P830" s="75"/>
      <c r="Q830" s="75"/>
      <c r="R830" s="123"/>
      <c r="S830" s="123"/>
    </row>
    <row r="831" spans="4:19" ht="12.75" customHeight="1">
      <c r="D831" s="75"/>
      <c r="E831" s="75"/>
      <c r="F831" s="75"/>
      <c r="G831" s="75"/>
      <c r="H831" s="75"/>
      <c r="I831" s="123"/>
      <c r="J831" s="123"/>
      <c r="M831" s="75"/>
      <c r="N831" s="75"/>
      <c r="O831" s="75"/>
      <c r="P831" s="75"/>
      <c r="Q831" s="75"/>
      <c r="R831" s="123"/>
      <c r="S831" s="123"/>
    </row>
    <row r="832" spans="4:19" ht="12.75" customHeight="1">
      <c r="D832" s="75"/>
      <c r="E832" s="75"/>
      <c r="F832" s="75"/>
      <c r="G832" s="75"/>
      <c r="H832" s="75"/>
      <c r="I832" s="123"/>
      <c r="J832" s="123"/>
      <c r="M832" s="75"/>
      <c r="N832" s="75"/>
      <c r="O832" s="75"/>
      <c r="P832" s="75"/>
      <c r="Q832" s="75"/>
      <c r="R832" s="123"/>
      <c r="S832" s="123"/>
    </row>
    <row r="833" spans="4:19" ht="12.75" customHeight="1">
      <c r="D833" s="75"/>
      <c r="E833" s="75"/>
      <c r="F833" s="75"/>
      <c r="G833" s="75"/>
      <c r="H833" s="75"/>
      <c r="I833" s="123"/>
      <c r="J833" s="123"/>
      <c r="M833" s="75"/>
      <c r="N833" s="75"/>
      <c r="O833" s="75"/>
      <c r="P833" s="75"/>
      <c r="Q833" s="75"/>
      <c r="R833" s="123"/>
      <c r="S833" s="123"/>
    </row>
    <row r="834" spans="4:19" ht="12.75" customHeight="1">
      <c r="D834" s="75"/>
      <c r="E834" s="75"/>
      <c r="F834" s="75"/>
      <c r="G834" s="75"/>
      <c r="H834" s="75"/>
      <c r="I834" s="123"/>
      <c r="J834" s="123"/>
      <c r="M834" s="75"/>
      <c r="N834" s="75"/>
      <c r="O834" s="75"/>
      <c r="P834" s="75"/>
      <c r="Q834" s="75"/>
      <c r="R834" s="123"/>
      <c r="S834" s="123"/>
    </row>
    <row r="835" spans="4:19" ht="12.75" customHeight="1">
      <c r="D835" s="75"/>
      <c r="E835" s="75"/>
      <c r="F835" s="75"/>
      <c r="G835" s="75"/>
      <c r="H835" s="75"/>
      <c r="I835" s="123"/>
      <c r="J835" s="123"/>
      <c r="M835" s="75"/>
      <c r="N835" s="75"/>
      <c r="O835" s="75"/>
      <c r="P835" s="75"/>
      <c r="Q835" s="75"/>
      <c r="R835" s="123"/>
      <c r="S835" s="123"/>
    </row>
    <row r="836" spans="4:19" ht="12.75" customHeight="1">
      <c r="D836" s="75"/>
      <c r="E836" s="75"/>
      <c r="F836" s="75"/>
      <c r="G836" s="75"/>
      <c r="H836" s="75"/>
      <c r="I836" s="123"/>
      <c r="J836" s="123"/>
      <c r="M836" s="75"/>
      <c r="N836" s="75"/>
      <c r="O836" s="75"/>
      <c r="P836" s="75"/>
      <c r="Q836" s="75"/>
      <c r="R836" s="123"/>
      <c r="S836" s="123"/>
    </row>
    <row r="837" spans="4:19" ht="12.75" customHeight="1">
      <c r="D837" s="75"/>
      <c r="E837" s="75"/>
      <c r="F837" s="75"/>
      <c r="G837" s="75"/>
      <c r="H837" s="75"/>
      <c r="I837" s="123"/>
      <c r="J837" s="123"/>
      <c r="M837" s="75"/>
      <c r="N837" s="75"/>
      <c r="O837" s="75"/>
      <c r="P837" s="75"/>
      <c r="Q837" s="75"/>
      <c r="R837" s="123"/>
      <c r="S837" s="123"/>
    </row>
    <row r="838" spans="4:19" ht="12.75" customHeight="1">
      <c r="D838" s="75"/>
      <c r="E838" s="75"/>
      <c r="F838" s="75"/>
      <c r="G838" s="75"/>
      <c r="H838" s="75"/>
      <c r="I838" s="123"/>
      <c r="J838" s="123"/>
      <c r="M838" s="75"/>
      <c r="N838" s="75"/>
      <c r="O838" s="75"/>
      <c r="P838" s="75"/>
      <c r="Q838" s="75"/>
      <c r="R838" s="123"/>
      <c r="S838" s="123"/>
    </row>
    <row r="839" spans="4:19" ht="12.75" customHeight="1">
      <c r="D839" s="75"/>
      <c r="E839" s="75"/>
      <c r="F839" s="75"/>
      <c r="G839" s="75"/>
      <c r="H839" s="75"/>
      <c r="I839" s="123"/>
      <c r="J839" s="123"/>
      <c r="M839" s="75"/>
      <c r="N839" s="75"/>
      <c r="O839" s="75"/>
      <c r="P839" s="75"/>
      <c r="Q839" s="75"/>
      <c r="R839" s="123"/>
      <c r="S839" s="123"/>
    </row>
    <row r="840" spans="4:19" ht="12.75" customHeight="1">
      <c r="D840" s="75"/>
      <c r="E840" s="75"/>
      <c r="F840" s="75"/>
      <c r="G840" s="75"/>
      <c r="H840" s="75"/>
      <c r="I840" s="123"/>
      <c r="J840" s="123"/>
      <c r="M840" s="75"/>
      <c r="N840" s="75"/>
      <c r="O840" s="75"/>
      <c r="P840" s="75"/>
      <c r="Q840" s="75"/>
      <c r="R840" s="123"/>
      <c r="S840" s="123"/>
    </row>
    <row r="841" spans="4:19" ht="12.75" customHeight="1">
      <c r="D841" s="75"/>
      <c r="E841" s="75"/>
      <c r="F841" s="75"/>
      <c r="G841" s="75"/>
      <c r="H841" s="75"/>
      <c r="I841" s="123"/>
      <c r="J841" s="123"/>
      <c r="M841" s="75"/>
      <c r="N841" s="75"/>
      <c r="O841" s="75"/>
      <c r="P841" s="75"/>
      <c r="Q841" s="75"/>
      <c r="R841" s="123"/>
      <c r="S841" s="123"/>
    </row>
    <row r="842" spans="4:19" ht="12.75" customHeight="1">
      <c r="D842" s="75"/>
      <c r="E842" s="75"/>
      <c r="F842" s="75"/>
      <c r="G842" s="75"/>
      <c r="H842" s="75"/>
      <c r="I842" s="123"/>
      <c r="J842" s="123"/>
      <c r="M842" s="75"/>
      <c r="N842" s="75"/>
      <c r="O842" s="75"/>
      <c r="P842" s="75"/>
      <c r="Q842" s="75"/>
      <c r="R842" s="123"/>
      <c r="S842" s="123"/>
    </row>
    <row r="843" spans="4:19" ht="12.75" customHeight="1">
      <c r="D843" s="75"/>
      <c r="E843" s="75"/>
      <c r="F843" s="75"/>
      <c r="G843" s="75"/>
      <c r="H843" s="75"/>
      <c r="I843" s="123"/>
      <c r="J843" s="123"/>
      <c r="M843" s="75"/>
      <c r="N843" s="75"/>
      <c r="O843" s="75"/>
      <c r="P843" s="75"/>
      <c r="Q843" s="75"/>
      <c r="R843" s="123"/>
      <c r="S843" s="123"/>
    </row>
    <row r="844" spans="4:19" ht="12.75" customHeight="1">
      <c r="D844" s="75"/>
      <c r="E844" s="75"/>
      <c r="F844" s="75"/>
      <c r="G844" s="75"/>
      <c r="H844" s="75"/>
      <c r="I844" s="123"/>
      <c r="J844" s="123"/>
      <c r="M844" s="75"/>
      <c r="N844" s="75"/>
      <c r="O844" s="75"/>
      <c r="P844" s="75"/>
      <c r="Q844" s="75"/>
      <c r="R844" s="123"/>
      <c r="S844" s="123"/>
    </row>
    <row r="845" spans="4:19" ht="12.75" customHeight="1">
      <c r="D845" s="75"/>
      <c r="E845" s="75"/>
      <c r="F845" s="75"/>
      <c r="G845" s="75"/>
      <c r="H845" s="75"/>
      <c r="I845" s="123"/>
      <c r="J845" s="123"/>
      <c r="M845" s="75"/>
      <c r="N845" s="75"/>
      <c r="O845" s="75"/>
      <c r="P845" s="75"/>
      <c r="Q845" s="75"/>
      <c r="R845" s="123"/>
      <c r="S845" s="123"/>
    </row>
    <row r="846" spans="4:19" ht="12.75" customHeight="1">
      <c r="D846" s="75"/>
      <c r="E846" s="75"/>
      <c r="F846" s="75"/>
      <c r="G846" s="75"/>
      <c r="H846" s="75"/>
      <c r="I846" s="123"/>
      <c r="J846" s="123"/>
      <c r="M846" s="75"/>
      <c r="N846" s="75"/>
      <c r="O846" s="75"/>
      <c r="P846" s="75"/>
      <c r="Q846" s="75"/>
      <c r="R846" s="123"/>
      <c r="S846" s="123"/>
    </row>
    <row r="847" spans="4:19" ht="12.75" customHeight="1">
      <c r="D847" s="75"/>
      <c r="E847" s="75"/>
      <c r="F847" s="75"/>
      <c r="G847" s="75"/>
      <c r="H847" s="75"/>
      <c r="I847" s="123"/>
      <c r="J847" s="123"/>
      <c r="M847" s="75"/>
      <c r="N847" s="75"/>
      <c r="O847" s="75"/>
      <c r="P847" s="75"/>
      <c r="Q847" s="75"/>
      <c r="R847" s="123"/>
      <c r="S847" s="123"/>
    </row>
    <row r="848" spans="4:19" ht="12.75" customHeight="1">
      <c r="D848" s="75"/>
      <c r="E848" s="75"/>
      <c r="F848" s="75"/>
      <c r="G848" s="75"/>
      <c r="H848" s="75"/>
      <c r="I848" s="123"/>
      <c r="J848" s="123"/>
      <c r="M848" s="75"/>
      <c r="N848" s="75"/>
      <c r="O848" s="75"/>
      <c r="P848" s="75"/>
      <c r="Q848" s="75"/>
      <c r="R848" s="123"/>
      <c r="S848" s="123"/>
    </row>
    <row r="849" spans="4:19" ht="12.75" customHeight="1">
      <c r="D849" s="75"/>
      <c r="E849" s="75"/>
      <c r="F849" s="75"/>
      <c r="G849" s="75"/>
      <c r="H849" s="75"/>
      <c r="I849" s="123"/>
      <c r="J849" s="123"/>
      <c r="M849" s="75"/>
      <c r="N849" s="75"/>
      <c r="O849" s="75"/>
      <c r="P849" s="75"/>
      <c r="Q849" s="75"/>
      <c r="R849" s="123"/>
      <c r="S849" s="123"/>
    </row>
    <row r="850" spans="4:19" ht="12.75" customHeight="1">
      <c r="D850" s="75"/>
      <c r="E850" s="75"/>
      <c r="F850" s="75"/>
      <c r="G850" s="75"/>
      <c r="H850" s="75"/>
      <c r="I850" s="123"/>
      <c r="J850" s="123"/>
      <c r="M850" s="75"/>
      <c r="N850" s="75"/>
      <c r="O850" s="75"/>
      <c r="P850" s="75"/>
      <c r="Q850" s="75"/>
      <c r="R850" s="123"/>
      <c r="S850" s="123"/>
    </row>
    <row r="851" spans="4:19" ht="12.75" customHeight="1">
      <c r="D851" s="75"/>
      <c r="E851" s="75"/>
      <c r="F851" s="75"/>
      <c r="G851" s="75"/>
      <c r="H851" s="75"/>
      <c r="I851" s="123"/>
      <c r="J851" s="123"/>
      <c r="M851" s="75"/>
      <c r="N851" s="75"/>
      <c r="O851" s="75"/>
      <c r="P851" s="75"/>
      <c r="Q851" s="75"/>
      <c r="R851" s="123"/>
      <c r="S851" s="123"/>
    </row>
    <row r="852" spans="4:19" ht="12.75" customHeight="1">
      <c r="D852" s="75"/>
      <c r="E852" s="75"/>
      <c r="F852" s="75"/>
      <c r="G852" s="75"/>
      <c r="H852" s="75"/>
      <c r="I852" s="123"/>
      <c r="J852" s="123"/>
      <c r="M852" s="75"/>
      <c r="N852" s="75"/>
      <c r="O852" s="75"/>
      <c r="P852" s="75"/>
      <c r="Q852" s="75"/>
      <c r="R852" s="123"/>
      <c r="S852" s="123"/>
    </row>
    <row r="853" spans="4:19" ht="12.75" customHeight="1">
      <c r="D853" s="75"/>
      <c r="E853" s="75"/>
      <c r="F853" s="75"/>
      <c r="G853" s="75"/>
      <c r="H853" s="75"/>
      <c r="I853" s="123"/>
      <c r="J853" s="123"/>
      <c r="M853" s="75"/>
      <c r="N853" s="75"/>
      <c r="O853" s="75"/>
      <c r="P853" s="75"/>
      <c r="Q853" s="75"/>
      <c r="R853" s="123"/>
      <c r="S853" s="123"/>
    </row>
    <row r="854" spans="4:19" ht="12.75" customHeight="1">
      <c r="D854" s="75"/>
      <c r="E854" s="75"/>
      <c r="F854" s="75"/>
      <c r="G854" s="75"/>
      <c r="H854" s="75"/>
      <c r="I854" s="123"/>
      <c r="J854" s="123"/>
      <c r="M854" s="75"/>
      <c r="N854" s="75"/>
      <c r="O854" s="75"/>
      <c r="P854" s="75"/>
      <c r="Q854" s="75"/>
      <c r="R854" s="123"/>
      <c r="S854" s="123"/>
    </row>
    <row r="855" spans="4:19" ht="12.75" customHeight="1">
      <c r="D855" s="75"/>
      <c r="E855" s="75"/>
      <c r="F855" s="75"/>
      <c r="G855" s="75"/>
      <c r="H855" s="75"/>
      <c r="I855" s="123"/>
      <c r="J855" s="123"/>
      <c r="M855" s="75"/>
      <c r="N855" s="75"/>
      <c r="O855" s="75"/>
      <c r="P855" s="75"/>
      <c r="Q855" s="75"/>
      <c r="R855" s="123"/>
      <c r="S855" s="123"/>
    </row>
    <row r="856" spans="4:19" ht="12.75" customHeight="1">
      <c r="D856" s="75"/>
      <c r="E856" s="75"/>
      <c r="F856" s="75"/>
      <c r="G856" s="75"/>
      <c r="H856" s="75"/>
      <c r="I856" s="123"/>
      <c r="J856" s="123"/>
      <c r="M856" s="75"/>
      <c r="N856" s="75"/>
      <c r="O856" s="75"/>
      <c r="P856" s="75"/>
      <c r="Q856" s="75"/>
      <c r="R856" s="123"/>
      <c r="S856" s="123"/>
    </row>
    <row r="857" spans="4:19" ht="12.75" customHeight="1">
      <c r="D857" s="75"/>
      <c r="E857" s="75"/>
      <c r="F857" s="75"/>
      <c r="G857" s="75"/>
      <c r="H857" s="75"/>
      <c r="I857" s="123"/>
      <c r="J857" s="123"/>
      <c r="M857" s="75"/>
      <c r="N857" s="75"/>
      <c r="O857" s="75"/>
      <c r="P857" s="75"/>
      <c r="Q857" s="75"/>
      <c r="R857" s="123"/>
      <c r="S857" s="123"/>
    </row>
    <row r="858" spans="4:19" ht="12.75" customHeight="1">
      <c r="D858" s="75"/>
      <c r="E858" s="75"/>
      <c r="F858" s="75"/>
      <c r="G858" s="75"/>
      <c r="H858" s="75"/>
      <c r="I858" s="123"/>
      <c r="J858" s="123"/>
      <c r="M858" s="75"/>
      <c r="N858" s="75"/>
      <c r="O858" s="75"/>
      <c r="P858" s="75"/>
      <c r="Q858" s="75"/>
      <c r="R858" s="123"/>
      <c r="S858" s="123"/>
    </row>
    <row r="859" spans="4:19" ht="12.75" customHeight="1">
      <c r="D859" s="75"/>
      <c r="E859" s="75"/>
      <c r="F859" s="75"/>
      <c r="G859" s="75"/>
      <c r="H859" s="75"/>
      <c r="I859" s="123"/>
      <c r="J859" s="123"/>
      <c r="M859" s="75"/>
      <c r="N859" s="75"/>
      <c r="O859" s="75"/>
      <c r="P859" s="75"/>
      <c r="Q859" s="75"/>
      <c r="R859" s="123"/>
      <c r="S859" s="123"/>
    </row>
    <row r="860" spans="4:19" ht="12.75" customHeight="1">
      <c r="D860" s="75"/>
      <c r="E860" s="75"/>
      <c r="F860" s="75"/>
      <c r="G860" s="75"/>
      <c r="H860" s="75"/>
      <c r="I860" s="123"/>
      <c r="J860" s="123"/>
      <c r="M860" s="75"/>
      <c r="N860" s="75"/>
      <c r="O860" s="75"/>
      <c r="P860" s="75"/>
      <c r="Q860" s="75"/>
      <c r="R860" s="123"/>
      <c r="S860" s="123"/>
    </row>
    <row r="861" spans="4:19" ht="12.75" customHeight="1">
      <c r="D861" s="75"/>
      <c r="E861" s="75"/>
      <c r="F861" s="75"/>
      <c r="G861" s="75"/>
      <c r="H861" s="75"/>
      <c r="I861" s="123"/>
      <c r="J861" s="123"/>
      <c r="M861" s="75"/>
      <c r="N861" s="75"/>
      <c r="O861" s="75"/>
      <c r="P861" s="75"/>
      <c r="Q861" s="75"/>
      <c r="R861" s="123"/>
      <c r="S861" s="123"/>
    </row>
    <row r="862" spans="4:19" ht="12.75" customHeight="1">
      <c r="D862" s="75"/>
      <c r="E862" s="75"/>
      <c r="F862" s="75"/>
      <c r="G862" s="75"/>
      <c r="H862" s="75"/>
      <c r="I862" s="123"/>
      <c r="J862" s="123"/>
      <c r="M862" s="75"/>
      <c r="N862" s="75"/>
      <c r="O862" s="75"/>
      <c r="P862" s="75"/>
      <c r="Q862" s="75"/>
      <c r="R862" s="123"/>
      <c r="S862" s="123"/>
    </row>
    <row r="863" spans="4:19" ht="12.75" customHeight="1">
      <c r="D863" s="75"/>
      <c r="E863" s="75"/>
      <c r="F863" s="75"/>
      <c r="G863" s="75"/>
      <c r="H863" s="75"/>
      <c r="I863" s="123"/>
      <c r="J863" s="123"/>
      <c r="M863" s="75"/>
      <c r="N863" s="75"/>
      <c r="O863" s="75"/>
      <c r="P863" s="75"/>
      <c r="Q863" s="75"/>
      <c r="R863" s="123"/>
      <c r="S863" s="123"/>
    </row>
    <row r="864" spans="4:19" ht="12.75" customHeight="1">
      <c r="D864" s="75"/>
      <c r="E864" s="75"/>
      <c r="F864" s="75"/>
      <c r="G864" s="75"/>
      <c r="H864" s="75"/>
      <c r="I864" s="123"/>
      <c r="J864" s="123"/>
      <c r="M864" s="75"/>
      <c r="N864" s="75"/>
      <c r="O864" s="75"/>
      <c r="P864" s="75"/>
      <c r="Q864" s="75"/>
      <c r="R864" s="123"/>
      <c r="S864" s="123"/>
    </row>
    <row r="865" spans="4:19" ht="12.75" customHeight="1">
      <c r="D865" s="75"/>
      <c r="E865" s="75"/>
      <c r="F865" s="75"/>
      <c r="G865" s="75"/>
      <c r="H865" s="75"/>
      <c r="I865" s="123"/>
      <c r="J865" s="123"/>
      <c r="M865" s="75"/>
      <c r="N865" s="75"/>
      <c r="O865" s="75"/>
      <c r="P865" s="75"/>
      <c r="Q865" s="75"/>
      <c r="R865" s="123"/>
      <c r="S865" s="123"/>
    </row>
    <row r="866" spans="4:19" ht="12.75" customHeight="1">
      <c r="D866" s="75"/>
      <c r="E866" s="75"/>
      <c r="F866" s="75"/>
      <c r="G866" s="75"/>
      <c r="H866" s="75"/>
      <c r="I866" s="123"/>
      <c r="J866" s="123"/>
      <c r="M866" s="75"/>
      <c r="N866" s="75"/>
      <c r="O866" s="75"/>
      <c r="P866" s="75"/>
      <c r="Q866" s="75"/>
      <c r="R866" s="123"/>
      <c r="S866" s="123"/>
    </row>
    <row r="867" spans="4:19" ht="12.75" customHeight="1">
      <c r="D867" s="75"/>
      <c r="E867" s="75"/>
      <c r="F867" s="75"/>
      <c r="G867" s="75"/>
      <c r="H867" s="75"/>
      <c r="I867" s="123"/>
      <c r="J867" s="123"/>
      <c r="M867" s="75"/>
      <c r="N867" s="75"/>
      <c r="O867" s="75"/>
      <c r="P867" s="75"/>
      <c r="Q867" s="75"/>
      <c r="R867" s="123"/>
      <c r="S867" s="123"/>
    </row>
    <row r="868" spans="4:19" ht="12.75" customHeight="1">
      <c r="D868" s="75"/>
      <c r="E868" s="75"/>
      <c r="F868" s="75"/>
      <c r="G868" s="75"/>
      <c r="H868" s="75"/>
      <c r="I868" s="123"/>
      <c r="J868" s="123"/>
      <c r="M868" s="75"/>
      <c r="N868" s="75"/>
      <c r="O868" s="75"/>
      <c r="P868" s="75"/>
      <c r="Q868" s="75"/>
      <c r="R868" s="123"/>
      <c r="S868" s="123"/>
    </row>
    <row r="869" spans="4:19" ht="12.75" customHeight="1">
      <c r="D869" s="75"/>
      <c r="E869" s="75"/>
      <c r="F869" s="75"/>
      <c r="G869" s="75"/>
      <c r="H869" s="75"/>
      <c r="I869" s="123"/>
      <c r="J869" s="123"/>
      <c r="M869" s="75"/>
      <c r="N869" s="75"/>
      <c r="O869" s="75"/>
      <c r="P869" s="75"/>
      <c r="Q869" s="75"/>
      <c r="R869" s="123"/>
      <c r="S869" s="123"/>
    </row>
    <row r="870" spans="4:19" ht="12.75" customHeight="1">
      <c r="D870" s="75"/>
      <c r="E870" s="75"/>
      <c r="F870" s="75"/>
      <c r="G870" s="75"/>
      <c r="H870" s="75"/>
      <c r="I870" s="123"/>
      <c r="J870" s="123"/>
      <c r="M870" s="75"/>
      <c r="N870" s="75"/>
      <c r="O870" s="75"/>
      <c r="P870" s="75"/>
      <c r="Q870" s="75"/>
      <c r="R870" s="123"/>
      <c r="S870" s="123"/>
    </row>
    <row r="871" spans="4:19" ht="12.75" customHeight="1">
      <c r="D871" s="75"/>
      <c r="E871" s="75"/>
      <c r="F871" s="75"/>
      <c r="G871" s="75"/>
      <c r="H871" s="75"/>
      <c r="I871" s="123"/>
      <c r="J871" s="123"/>
      <c r="M871" s="75"/>
      <c r="N871" s="75"/>
      <c r="O871" s="75"/>
      <c r="P871" s="75"/>
      <c r="Q871" s="75"/>
      <c r="R871" s="123"/>
      <c r="S871" s="123"/>
    </row>
    <row r="872" spans="4:19" ht="12.75" customHeight="1">
      <c r="D872" s="75"/>
      <c r="E872" s="75"/>
      <c r="F872" s="75"/>
      <c r="G872" s="75"/>
      <c r="H872" s="75"/>
      <c r="I872" s="123"/>
      <c r="J872" s="123"/>
      <c r="M872" s="75"/>
      <c r="N872" s="75"/>
      <c r="O872" s="75"/>
      <c r="P872" s="75"/>
      <c r="Q872" s="75"/>
      <c r="R872" s="123"/>
      <c r="S872" s="123"/>
    </row>
    <row r="873" spans="4:19" ht="12.75" customHeight="1">
      <c r="D873" s="75"/>
      <c r="E873" s="75"/>
      <c r="F873" s="75"/>
      <c r="G873" s="75"/>
      <c r="H873" s="75"/>
      <c r="I873" s="123"/>
      <c r="J873" s="123"/>
      <c r="M873" s="75"/>
      <c r="N873" s="75"/>
      <c r="O873" s="75"/>
      <c r="P873" s="75"/>
      <c r="Q873" s="75"/>
      <c r="R873" s="123"/>
      <c r="S873" s="123"/>
    </row>
    <row r="874" spans="4:19" ht="12.75" customHeight="1">
      <c r="D874" s="75"/>
      <c r="E874" s="75"/>
      <c r="F874" s="75"/>
      <c r="G874" s="75"/>
      <c r="H874" s="75"/>
      <c r="I874" s="123"/>
      <c r="J874" s="123"/>
      <c r="M874" s="75"/>
      <c r="N874" s="75"/>
      <c r="O874" s="75"/>
      <c r="P874" s="75"/>
      <c r="Q874" s="75"/>
      <c r="R874" s="123"/>
      <c r="S874" s="123"/>
    </row>
    <row r="875" spans="4:19" ht="12.75" customHeight="1">
      <c r="D875" s="75"/>
      <c r="E875" s="75"/>
      <c r="F875" s="75"/>
      <c r="G875" s="75"/>
      <c r="H875" s="75"/>
      <c r="I875" s="123"/>
      <c r="J875" s="123"/>
      <c r="M875" s="75"/>
      <c r="N875" s="75"/>
      <c r="O875" s="75"/>
      <c r="P875" s="75"/>
      <c r="Q875" s="75"/>
      <c r="R875" s="123"/>
      <c r="S875" s="123"/>
    </row>
    <row r="876" spans="4:19" ht="12.75" customHeight="1">
      <c r="D876" s="75"/>
      <c r="E876" s="75"/>
      <c r="F876" s="75"/>
      <c r="G876" s="75"/>
      <c r="H876" s="75"/>
      <c r="I876" s="123"/>
      <c r="J876" s="123"/>
      <c r="M876" s="75"/>
      <c r="N876" s="75"/>
      <c r="O876" s="75"/>
      <c r="P876" s="75"/>
      <c r="Q876" s="75"/>
      <c r="R876" s="123"/>
      <c r="S876" s="123"/>
    </row>
    <row r="877" spans="4:19" ht="12.75" customHeight="1">
      <c r="D877" s="75"/>
      <c r="E877" s="75"/>
      <c r="F877" s="75"/>
      <c r="G877" s="75"/>
      <c r="H877" s="75"/>
      <c r="I877" s="123"/>
      <c r="J877" s="123"/>
      <c r="M877" s="75"/>
      <c r="N877" s="75"/>
      <c r="O877" s="75"/>
      <c r="P877" s="75"/>
      <c r="Q877" s="75"/>
      <c r="R877" s="123"/>
      <c r="S877" s="123"/>
    </row>
    <row r="878" spans="4:19" ht="12.75" customHeight="1">
      <c r="D878" s="75"/>
      <c r="E878" s="75"/>
      <c r="F878" s="75"/>
      <c r="G878" s="75"/>
      <c r="H878" s="75"/>
      <c r="I878" s="123"/>
      <c r="J878" s="123"/>
      <c r="M878" s="75"/>
      <c r="N878" s="75"/>
      <c r="O878" s="75"/>
      <c r="P878" s="75"/>
      <c r="Q878" s="75"/>
      <c r="R878" s="123"/>
      <c r="S878" s="123"/>
    </row>
    <row r="879" spans="4:19" ht="12.75" customHeight="1">
      <c r="D879" s="75"/>
      <c r="E879" s="75"/>
      <c r="F879" s="75"/>
      <c r="G879" s="75"/>
      <c r="H879" s="75"/>
      <c r="I879" s="123"/>
      <c r="J879" s="123"/>
      <c r="M879" s="75"/>
      <c r="N879" s="75"/>
      <c r="O879" s="75"/>
      <c r="P879" s="75"/>
      <c r="Q879" s="75"/>
      <c r="R879" s="123"/>
      <c r="S879" s="123"/>
    </row>
    <row r="880" spans="4:19" ht="12.75" customHeight="1">
      <c r="D880" s="75"/>
      <c r="E880" s="75"/>
      <c r="F880" s="75"/>
      <c r="G880" s="75"/>
      <c r="H880" s="75"/>
      <c r="I880" s="123"/>
      <c r="J880" s="123"/>
      <c r="M880" s="75"/>
      <c r="N880" s="75"/>
      <c r="O880" s="75"/>
      <c r="P880" s="75"/>
      <c r="Q880" s="75"/>
      <c r="R880" s="123"/>
      <c r="S880" s="123"/>
    </row>
    <row r="881" spans="4:19" ht="12.75" customHeight="1">
      <c r="D881" s="75"/>
      <c r="E881" s="75"/>
      <c r="F881" s="75"/>
      <c r="G881" s="75"/>
      <c r="H881" s="75"/>
      <c r="I881" s="123"/>
      <c r="J881" s="123"/>
      <c r="M881" s="75"/>
      <c r="N881" s="75"/>
      <c r="O881" s="75"/>
      <c r="P881" s="75"/>
      <c r="Q881" s="75"/>
      <c r="R881" s="123"/>
      <c r="S881" s="123"/>
    </row>
    <row r="882" spans="4:19" ht="12.75" customHeight="1">
      <c r="D882" s="75"/>
      <c r="E882" s="75"/>
      <c r="F882" s="75"/>
      <c r="G882" s="75"/>
      <c r="H882" s="75"/>
      <c r="I882" s="123"/>
      <c r="J882" s="123"/>
      <c r="M882" s="75"/>
      <c r="N882" s="75"/>
      <c r="O882" s="75"/>
      <c r="P882" s="75"/>
      <c r="Q882" s="75"/>
      <c r="R882" s="123"/>
      <c r="S882" s="123"/>
    </row>
    <row r="883" spans="4:19" ht="12.75" customHeight="1">
      <c r="D883" s="75"/>
      <c r="E883" s="75"/>
      <c r="F883" s="75"/>
      <c r="G883" s="75"/>
      <c r="H883" s="75"/>
      <c r="I883" s="123"/>
      <c r="J883" s="123"/>
      <c r="M883" s="75"/>
      <c r="N883" s="75"/>
      <c r="O883" s="75"/>
      <c r="P883" s="75"/>
      <c r="Q883" s="75"/>
      <c r="R883" s="123"/>
      <c r="S883" s="123"/>
    </row>
    <row r="884" spans="4:19" ht="12.75" customHeight="1">
      <c r="D884" s="75"/>
      <c r="E884" s="75"/>
      <c r="F884" s="75"/>
      <c r="G884" s="75"/>
      <c r="H884" s="75"/>
      <c r="I884" s="123"/>
      <c r="J884" s="123"/>
      <c r="M884" s="75"/>
      <c r="N884" s="75"/>
      <c r="O884" s="75"/>
      <c r="P884" s="75"/>
      <c r="Q884" s="75"/>
      <c r="R884" s="123"/>
      <c r="S884" s="123"/>
    </row>
    <row r="885" spans="4:19" ht="12.75" customHeight="1">
      <c r="D885" s="75"/>
      <c r="E885" s="75"/>
      <c r="F885" s="75"/>
      <c r="G885" s="75"/>
      <c r="H885" s="75"/>
      <c r="I885" s="123"/>
      <c r="J885" s="123"/>
      <c r="M885" s="75"/>
      <c r="N885" s="75"/>
      <c r="O885" s="75"/>
      <c r="P885" s="75"/>
      <c r="Q885" s="75"/>
      <c r="R885" s="123"/>
      <c r="S885" s="123"/>
    </row>
    <row r="886" spans="4:19" ht="12.75" customHeight="1">
      <c r="D886" s="75"/>
      <c r="E886" s="75"/>
      <c r="F886" s="75"/>
      <c r="G886" s="75"/>
      <c r="H886" s="75"/>
      <c r="I886" s="123"/>
      <c r="J886" s="123"/>
      <c r="M886" s="75"/>
      <c r="N886" s="75"/>
      <c r="O886" s="75"/>
      <c r="P886" s="75"/>
      <c r="Q886" s="75"/>
      <c r="R886" s="123"/>
      <c r="S886" s="123"/>
    </row>
    <row r="887" spans="4:19" ht="12.75" customHeight="1">
      <c r="D887" s="75"/>
      <c r="E887" s="75"/>
      <c r="F887" s="75"/>
      <c r="G887" s="75"/>
      <c r="H887" s="75"/>
      <c r="I887" s="123"/>
      <c r="J887" s="123"/>
      <c r="M887" s="75"/>
      <c r="N887" s="75"/>
      <c r="O887" s="75"/>
      <c r="P887" s="75"/>
      <c r="Q887" s="75"/>
      <c r="R887" s="123"/>
      <c r="S887" s="123"/>
    </row>
    <row r="888" spans="4:19" ht="12.75" customHeight="1">
      <c r="D888" s="75"/>
      <c r="E888" s="75"/>
      <c r="F888" s="75"/>
      <c r="G888" s="75"/>
      <c r="H888" s="75"/>
      <c r="I888" s="123"/>
      <c r="J888" s="123"/>
      <c r="M888" s="75"/>
      <c r="N888" s="75"/>
      <c r="O888" s="75"/>
      <c r="P888" s="75"/>
      <c r="Q888" s="75"/>
      <c r="R888" s="123"/>
      <c r="S888" s="123"/>
    </row>
    <row r="889" spans="4:19" ht="12.75" customHeight="1">
      <c r="D889" s="75"/>
      <c r="E889" s="75"/>
      <c r="F889" s="75"/>
      <c r="G889" s="75"/>
      <c r="H889" s="75"/>
      <c r="I889" s="123"/>
      <c r="J889" s="123"/>
      <c r="M889" s="75"/>
      <c r="N889" s="75"/>
      <c r="O889" s="75"/>
      <c r="P889" s="75"/>
      <c r="Q889" s="75"/>
      <c r="R889" s="123"/>
      <c r="S889" s="123"/>
    </row>
    <row r="890" spans="4:19" ht="12.75" customHeight="1">
      <c r="D890" s="75"/>
      <c r="E890" s="75"/>
      <c r="F890" s="75"/>
      <c r="G890" s="75"/>
      <c r="H890" s="75"/>
      <c r="I890" s="123"/>
      <c r="J890" s="123"/>
      <c r="M890" s="75"/>
      <c r="N890" s="75"/>
      <c r="O890" s="75"/>
      <c r="P890" s="75"/>
      <c r="Q890" s="75"/>
      <c r="R890" s="123"/>
      <c r="S890" s="123"/>
    </row>
    <row r="891" spans="4:19" ht="12.75" customHeight="1">
      <c r="D891" s="75"/>
      <c r="E891" s="75"/>
      <c r="F891" s="75"/>
      <c r="G891" s="75"/>
      <c r="H891" s="75"/>
      <c r="I891" s="123"/>
      <c r="J891" s="123"/>
      <c r="M891" s="75"/>
      <c r="N891" s="75"/>
      <c r="O891" s="75"/>
      <c r="P891" s="75"/>
      <c r="Q891" s="75"/>
      <c r="R891" s="123"/>
      <c r="S891" s="123"/>
    </row>
    <row r="892" spans="4:19" ht="12.75" customHeight="1">
      <c r="D892" s="75"/>
      <c r="E892" s="75"/>
      <c r="F892" s="75"/>
      <c r="G892" s="75"/>
      <c r="H892" s="75"/>
      <c r="I892" s="123"/>
      <c r="J892" s="123"/>
      <c r="M892" s="75"/>
      <c r="N892" s="75"/>
      <c r="O892" s="75"/>
      <c r="P892" s="75"/>
      <c r="Q892" s="75"/>
      <c r="R892" s="123"/>
      <c r="S892" s="123"/>
    </row>
    <row r="893" spans="4:19" ht="12.75" customHeight="1">
      <c r="D893" s="75"/>
      <c r="E893" s="75"/>
      <c r="F893" s="75"/>
      <c r="G893" s="75"/>
      <c r="H893" s="75"/>
      <c r="I893" s="123"/>
      <c r="J893" s="123"/>
      <c r="M893" s="75"/>
      <c r="N893" s="75"/>
      <c r="O893" s="75"/>
      <c r="P893" s="75"/>
      <c r="Q893" s="75"/>
      <c r="R893" s="123"/>
      <c r="S893" s="123"/>
    </row>
    <row r="894" spans="4:19" ht="12.75" customHeight="1">
      <c r="D894" s="75"/>
      <c r="E894" s="75"/>
      <c r="F894" s="75"/>
      <c r="G894" s="75"/>
      <c r="H894" s="75"/>
      <c r="I894" s="123"/>
      <c r="J894" s="123"/>
      <c r="M894" s="75"/>
      <c r="N894" s="75"/>
      <c r="O894" s="75"/>
      <c r="P894" s="75"/>
      <c r="Q894" s="75"/>
      <c r="R894" s="123"/>
      <c r="S894" s="123"/>
    </row>
    <row r="895" spans="4:19" ht="12.75" customHeight="1">
      <c r="D895" s="75"/>
      <c r="E895" s="75"/>
      <c r="F895" s="75"/>
      <c r="G895" s="75"/>
      <c r="H895" s="75"/>
      <c r="I895" s="123"/>
      <c r="J895" s="123"/>
      <c r="M895" s="75"/>
      <c r="N895" s="75"/>
      <c r="O895" s="75"/>
      <c r="P895" s="75"/>
      <c r="Q895" s="75"/>
      <c r="R895" s="123"/>
      <c r="S895" s="123"/>
    </row>
    <row r="896" spans="4:19" ht="12.75" customHeight="1">
      <c r="D896" s="75"/>
      <c r="E896" s="75"/>
      <c r="F896" s="75"/>
      <c r="G896" s="75"/>
      <c r="H896" s="75"/>
      <c r="I896" s="123"/>
      <c r="J896" s="123"/>
      <c r="M896" s="75"/>
      <c r="N896" s="75"/>
      <c r="O896" s="75"/>
      <c r="P896" s="75"/>
      <c r="Q896" s="75"/>
      <c r="R896" s="123"/>
      <c r="S896" s="123"/>
    </row>
    <row r="897" spans="4:19" ht="12.75" customHeight="1">
      <c r="D897" s="75"/>
      <c r="E897" s="75"/>
      <c r="F897" s="75"/>
      <c r="G897" s="75"/>
      <c r="H897" s="75"/>
      <c r="I897" s="123"/>
      <c r="J897" s="123"/>
      <c r="M897" s="75"/>
      <c r="N897" s="75"/>
      <c r="O897" s="75"/>
      <c r="P897" s="75"/>
      <c r="Q897" s="75"/>
      <c r="R897" s="123"/>
      <c r="S897" s="123"/>
    </row>
    <row r="898" spans="4:19" ht="12.75" customHeight="1">
      <c r="D898" s="75"/>
      <c r="E898" s="75"/>
      <c r="F898" s="75"/>
      <c r="G898" s="75"/>
      <c r="H898" s="75"/>
      <c r="I898" s="123"/>
      <c r="J898" s="123"/>
      <c r="M898" s="75"/>
      <c r="N898" s="75"/>
      <c r="O898" s="75"/>
      <c r="P898" s="75"/>
      <c r="Q898" s="75"/>
      <c r="R898" s="123"/>
      <c r="S898" s="123"/>
    </row>
    <row r="899" spans="4:19" ht="12.75" customHeight="1">
      <c r="D899" s="75"/>
      <c r="E899" s="75"/>
      <c r="F899" s="75"/>
      <c r="G899" s="75"/>
      <c r="H899" s="75"/>
      <c r="I899" s="123"/>
      <c r="J899" s="123"/>
      <c r="M899" s="75"/>
      <c r="N899" s="75"/>
      <c r="O899" s="75"/>
      <c r="P899" s="75"/>
      <c r="Q899" s="75"/>
      <c r="R899" s="123"/>
      <c r="S899" s="123"/>
    </row>
    <row r="900" spans="4:19" ht="12.75" customHeight="1">
      <c r="D900" s="75"/>
      <c r="E900" s="75"/>
      <c r="F900" s="75"/>
      <c r="G900" s="75"/>
      <c r="H900" s="75"/>
      <c r="I900" s="123"/>
      <c r="J900" s="123"/>
      <c r="M900" s="75"/>
      <c r="N900" s="75"/>
      <c r="O900" s="75"/>
      <c r="P900" s="75"/>
      <c r="Q900" s="75"/>
      <c r="R900" s="123"/>
      <c r="S900" s="123"/>
    </row>
    <row r="901" spans="4:19" ht="12.75" customHeight="1">
      <c r="D901" s="75"/>
      <c r="E901" s="75"/>
      <c r="F901" s="75"/>
      <c r="G901" s="75"/>
      <c r="H901" s="75"/>
      <c r="I901" s="123"/>
      <c r="J901" s="123"/>
      <c r="M901" s="75"/>
      <c r="N901" s="75"/>
      <c r="O901" s="75"/>
      <c r="P901" s="75"/>
      <c r="Q901" s="75"/>
      <c r="R901" s="123"/>
      <c r="S901" s="123"/>
    </row>
    <row r="902" spans="4:19" ht="12.75" customHeight="1">
      <c r="D902" s="75"/>
      <c r="E902" s="75"/>
      <c r="F902" s="75"/>
      <c r="G902" s="75"/>
      <c r="H902" s="75"/>
      <c r="I902" s="123"/>
      <c r="J902" s="123"/>
      <c r="M902" s="75"/>
      <c r="N902" s="75"/>
      <c r="O902" s="75"/>
      <c r="P902" s="75"/>
      <c r="Q902" s="75"/>
      <c r="R902" s="123"/>
      <c r="S902" s="123"/>
    </row>
    <row r="903" spans="4:19" ht="12.75" customHeight="1">
      <c r="D903" s="75"/>
      <c r="E903" s="75"/>
      <c r="F903" s="75"/>
      <c r="G903" s="75"/>
      <c r="H903" s="75"/>
      <c r="I903" s="123"/>
      <c r="J903" s="123"/>
      <c r="M903" s="75"/>
      <c r="N903" s="75"/>
      <c r="O903" s="75"/>
      <c r="P903" s="75"/>
      <c r="Q903" s="75"/>
      <c r="R903" s="123"/>
      <c r="S903" s="123"/>
    </row>
    <row r="904" spans="4:19" ht="12.75" customHeight="1">
      <c r="D904" s="75"/>
      <c r="E904" s="75"/>
      <c r="F904" s="75"/>
      <c r="G904" s="75"/>
      <c r="H904" s="75"/>
      <c r="I904" s="123"/>
      <c r="J904" s="123"/>
      <c r="M904" s="75"/>
      <c r="N904" s="75"/>
      <c r="O904" s="75"/>
      <c r="P904" s="75"/>
      <c r="Q904" s="75"/>
      <c r="R904" s="123"/>
      <c r="S904" s="123"/>
    </row>
    <row r="905" spans="4:19" ht="12.75" customHeight="1">
      <c r="D905" s="75"/>
      <c r="E905" s="75"/>
      <c r="F905" s="75"/>
      <c r="G905" s="75"/>
      <c r="H905" s="75"/>
      <c r="I905" s="123"/>
      <c r="J905" s="123"/>
      <c r="M905" s="75"/>
      <c r="N905" s="75"/>
      <c r="O905" s="75"/>
      <c r="P905" s="75"/>
      <c r="Q905" s="75"/>
      <c r="R905" s="123"/>
      <c r="S905" s="123"/>
    </row>
    <row r="906" spans="4:19" ht="12.75" customHeight="1">
      <c r="D906" s="75"/>
      <c r="E906" s="75"/>
      <c r="F906" s="75"/>
      <c r="G906" s="75"/>
      <c r="H906" s="75"/>
      <c r="I906" s="123"/>
      <c r="J906" s="123"/>
      <c r="M906" s="75"/>
      <c r="N906" s="75"/>
      <c r="O906" s="75"/>
      <c r="P906" s="75"/>
      <c r="Q906" s="75"/>
      <c r="R906" s="123"/>
      <c r="S906" s="123"/>
    </row>
    <row r="907" spans="4:19" ht="12.75" customHeight="1">
      <c r="D907" s="75"/>
      <c r="E907" s="75"/>
      <c r="F907" s="75"/>
      <c r="G907" s="75"/>
      <c r="H907" s="75"/>
      <c r="I907" s="123"/>
      <c r="J907" s="123"/>
      <c r="M907" s="75"/>
      <c r="N907" s="75"/>
      <c r="O907" s="75"/>
      <c r="P907" s="75"/>
      <c r="Q907" s="75"/>
      <c r="R907" s="123"/>
      <c r="S907" s="123"/>
    </row>
    <row r="908" spans="4:19" ht="12.75" customHeight="1">
      <c r="D908" s="75"/>
      <c r="E908" s="75"/>
      <c r="F908" s="75"/>
      <c r="G908" s="75"/>
      <c r="H908" s="75"/>
      <c r="I908" s="123"/>
      <c r="J908" s="123"/>
      <c r="M908" s="75"/>
      <c r="N908" s="75"/>
      <c r="O908" s="75"/>
      <c r="P908" s="75"/>
      <c r="Q908" s="75"/>
      <c r="R908" s="123"/>
      <c r="S908" s="123"/>
    </row>
    <row r="909" spans="4:19" ht="12.75" customHeight="1">
      <c r="D909" s="75"/>
      <c r="E909" s="75"/>
      <c r="F909" s="75"/>
      <c r="G909" s="75"/>
      <c r="H909" s="75"/>
      <c r="I909" s="123"/>
      <c r="J909" s="123"/>
      <c r="M909" s="75"/>
      <c r="N909" s="75"/>
      <c r="O909" s="75"/>
      <c r="P909" s="75"/>
      <c r="Q909" s="75"/>
      <c r="R909" s="123"/>
      <c r="S909" s="123"/>
    </row>
    <row r="910" spans="4:19" ht="12.75" customHeight="1">
      <c r="D910" s="75"/>
      <c r="E910" s="75"/>
      <c r="F910" s="75"/>
      <c r="G910" s="75"/>
      <c r="H910" s="75"/>
      <c r="I910" s="123"/>
      <c r="J910" s="123"/>
      <c r="M910" s="75"/>
      <c r="N910" s="75"/>
      <c r="O910" s="75"/>
      <c r="P910" s="75"/>
      <c r="Q910" s="75"/>
      <c r="R910" s="123"/>
      <c r="S910" s="123"/>
    </row>
    <row r="911" spans="4:19" ht="12.75" customHeight="1">
      <c r="D911" s="75"/>
      <c r="E911" s="75"/>
      <c r="F911" s="75"/>
      <c r="G911" s="75"/>
      <c r="H911" s="75"/>
      <c r="I911" s="123"/>
      <c r="J911" s="123"/>
      <c r="M911" s="75"/>
      <c r="N911" s="75"/>
      <c r="O911" s="75"/>
      <c r="P911" s="75"/>
      <c r="Q911" s="75"/>
      <c r="R911" s="123"/>
      <c r="S911" s="123"/>
    </row>
    <row r="912" spans="4:19" ht="12.75" customHeight="1">
      <c r="D912" s="75"/>
      <c r="E912" s="75"/>
      <c r="F912" s="75"/>
      <c r="G912" s="75"/>
      <c r="H912" s="75"/>
      <c r="I912" s="123"/>
      <c r="J912" s="123"/>
      <c r="M912" s="75"/>
      <c r="N912" s="75"/>
      <c r="O912" s="75"/>
      <c r="P912" s="75"/>
      <c r="Q912" s="75"/>
      <c r="R912" s="123"/>
      <c r="S912" s="123"/>
    </row>
    <row r="913" spans="4:19" ht="12.75" customHeight="1">
      <c r="D913" s="75"/>
      <c r="E913" s="75"/>
      <c r="F913" s="75"/>
      <c r="G913" s="75"/>
      <c r="H913" s="75"/>
      <c r="I913" s="123"/>
      <c r="J913" s="123"/>
      <c r="M913" s="75"/>
      <c r="N913" s="75"/>
      <c r="O913" s="75"/>
      <c r="P913" s="75"/>
      <c r="Q913" s="75"/>
      <c r="R913" s="123"/>
      <c r="S913" s="123"/>
    </row>
    <row r="914" spans="4:19" ht="12.75" customHeight="1">
      <c r="D914" s="75"/>
      <c r="E914" s="75"/>
      <c r="F914" s="75"/>
      <c r="G914" s="75"/>
      <c r="H914" s="75"/>
      <c r="I914" s="123"/>
      <c r="J914" s="123"/>
      <c r="M914" s="75"/>
      <c r="N914" s="75"/>
      <c r="O914" s="75"/>
      <c r="P914" s="75"/>
      <c r="Q914" s="75"/>
      <c r="R914" s="123"/>
      <c r="S914" s="123"/>
    </row>
    <row r="915" spans="4:19" ht="12.75" customHeight="1">
      <c r="D915" s="75"/>
      <c r="E915" s="75"/>
      <c r="F915" s="75"/>
      <c r="G915" s="75"/>
      <c r="H915" s="75"/>
      <c r="I915" s="123"/>
      <c r="J915" s="123"/>
      <c r="M915" s="75"/>
      <c r="N915" s="75"/>
      <c r="O915" s="75"/>
      <c r="P915" s="75"/>
      <c r="Q915" s="75"/>
      <c r="R915" s="123"/>
      <c r="S915" s="123"/>
    </row>
    <row r="916" spans="4:19" ht="12.75" customHeight="1">
      <c r="D916" s="75"/>
      <c r="E916" s="75"/>
      <c r="F916" s="75"/>
      <c r="G916" s="75"/>
      <c r="H916" s="75"/>
      <c r="I916" s="123"/>
      <c r="J916" s="123"/>
      <c r="M916" s="75"/>
      <c r="N916" s="75"/>
      <c r="O916" s="75"/>
      <c r="P916" s="75"/>
      <c r="Q916" s="75"/>
      <c r="R916" s="123"/>
      <c r="S916" s="123"/>
    </row>
    <row r="917" spans="4:19" ht="12.75" customHeight="1">
      <c r="D917" s="75"/>
      <c r="E917" s="75"/>
      <c r="F917" s="75"/>
      <c r="G917" s="75"/>
      <c r="H917" s="75"/>
      <c r="I917" s="123"/>
      <c r="J917" s="123"/>
      <c r="M917" s="75"/>
      <c r="N917" s="75"/>
      <c r="O917" s="75"/>
      <c r="P917" s="75"/>
      <c r="Q917" s="75"/>
      <c r="R917" s="123"/>
      <c r="S917" s="123"/>
    </row>
    <row r="918" spans="4:19" ht="12.75" customHeight="1">
      <c r="D918" s="75"/>
      <c r="E918" s="75"/>
      <c r="F918" s="75"/>
      <c r="G918" s="75"/>
      <c r="H918" s="75"/>
      <c r="I918" s="123"/>
      <c r="J918" s="123"/>
      <c r="M918" s="75"/>
      <c r="N918" s="75"/>
      <c r="O918" s="75"/>
      <c r="P918" s="75"/>
      <c r="Q918" s="75"/>
      <c r="R918" s="123"/>
      <c r="S918" s="123"/>
    </row>
    <row r="919" spans="4:19" ht="12.75" customHeight="1">
      <c r="D919" s="75"/>
      <c r="E919" s="75"/>
      <c r="F919" s="75"/>
      <c r="G919" s="75"/>
      <c r="H919" s="75"/>
      <c r="I919" s="123"/>
      <c r="J919" s="123"/>
      <c r="M919" s="75"/>
      <c r="N919" s="75"/>
      <c r="O919" s="75"/>
      <c r="P919" s="75"/>
      <c r="Q919" s="75"/>
      <c r="R919" s="123"/>
      <c r="S919" s="123"/>
    </row>
    <row r="920" spans="4:19" ht="12.75" customHeight="1">
      <c r="D920" s="75"/>
      <c r="E920" s="75"/>
      <c r="F920" s="75"/>
      <c r="G920" s="75"/>
      <c r="H920" s="75"/>
      <c r="I920" s="123"/>
      <c r="J920" s="123"/>
      <c r="M920" s="75"/>
      <c r="N920" s="75"/>
      <c r="O920" s="75"/>
      <c r="P920" s="75"/>
      <c r="Q920" s="75"/>
      <c r="R920" s="123"/>
      <c r="S920" s="123"/>
    </row>
    <row r="921" spans="4:19" ht="12.75" customHeight="1">
      <c r="D921" s="75"/>
      <c r="E921" s="75"/>
      <c r="F921" s="75"/>
      <c r="G921" s="75"/>
      <c r="H921" s="75"/>
      <c r="I921" s="123"/>
      <c r="J921" s="123"/>
      <c r="M921" s="75"/>
      <c r="N921" s="75"/>
      <c r="O921" s="75"/>
      <c r="P921" s="75"/>
      <c r="Q921" s="75"/>
      <c r="R921" s="123"/>
      <c r="S921" s="123"/>
    </row>
    <row r="922" spans="4:19" ht="12.75" customHeight="1">
      <c r="D922" s="75"/>
      <c r="E922" s="75"/>
      <c r="F922" s="75"/>
      <c r="G922" s="75"/>
      <c r="H922" s="75"/>
      <c r="I922" s="123"/>
      <c r="J922" s="123"/>
      <c r="M922" s="75"/>
      <c r="N922" s="75"/>
      <c r="O922" s="75"/>
      <c r="P922" s="75"/>
      <c r="Q922" s="75"/>
      <c r="R922" s="123"/>
      <c r="S922" s="123"/>
    </row>
    <row r="923" spans="4:19" ht="12.75" customHeight="1">
      <c r="D923" s="75"/>
      <c r="E923" s="75"/>
      <c r="F923" s="75"/>
      <c r="G923" s="75"/>
      <c r="H923" s="75"/>
      <c r="I923" s="123"/>
      <c r="J923" s="123"/>
      <c r="M923" s="75"/>
      <c r="N923" s="75"/>
      <c r="O923" s="75"/>
      <c r="P923" s="75"/>
      <c r="Q923" s="75"/>
      <c r="R923" s="123"/>
      <c r="S923" s="123"/>
    </row>
    <row r="924" spans="4:19" ht="12.75" customHeight="1">
      <c r="D924" s="75"/>
      <c r="E924" s="75"/>
      <c r="F924" s="75"/>
      <c r="G924" s="75"/>
      <c r="H924" s="75"/>
      <c r="I924" s="123"/>
      <c r="J924" s="123"/>
      <c r="M924" s="75"/>
      <c r="N924" s="75"/>
      <c r="O924" s="75"/>
      <c r="P924" s="75"/>
      <c r="Q924" s="75"/>
      <c r="R924" s="123"/>
      <c r="S924" s="123"/>
    </row>
    <row r="925" spans="4:19" ht="12.75" customHeight="1">
      <c r="D925" s="75"/>
      <c r="E925" s="75"/>
      <c r="F925" s="75"/>
      <c r="G925" s="75"/>
      <c r="H925" s="75"/>
      <c r="I925" s="123"/>
      <c r="J925" s="123"/>
      <c r="M925" s="75"/>
      <c r="N925" s="75"/>
      <c r="O925" s="75"/>
      <c r="P925" s="75"/>
      <c r="Q925" s="75"/>
      <c r="R925" s="123"/>
      <c r="S925" s="123"/>
    </row>
    <row r="926" spans="4:19" ht="12.75" customHeight="1">
      <c r="D926" s="75"/>
      <c r="E926" s="75"/>
      <c r="F926" s="75"/>
      <c r="G926" s="75"/>
      <c r="H926" s="75"/>
      <c r="I926" s="123"/>
      <c r="J926" s="123"/>
      <c r="M926" s="75"/>
      <c r="N926" s="75"/>
      <c r="O926" s="75"/>
      <c r="P926" s="75"/>
      <c r="Q926" s="75"/>
      <c r="R926" s="123"/>
      <c r="S926" s="123"/>
    </row>
    <row r="927" spans="4:19" ht="12.75" customHeight="1">
      <c r="D927" s="75"/>
      <c r="E927" s="75"/>
      <c r="F927" s="75"/>
      <c r="G927" s="75"/>
      <c r="H927" s="75"/>
      <c r="I927" s="123"/>
      <c r="J927" s="123"/>
      <c r="M927" s="75"/>
      <c r="N927" s="75"/>
      <c r="O927" s="75"/>
      <c r="P927" s="75"/>
      <c r="Q927" s="75"/>
      <c r="R927" s="123"/>
      <c r="S927" s="123"/>
    </row>
    <row r="928" spans="4:19" ht="12.75" customHeight="1">
      <c r="D928" s="75"/>
      <c r="E928" s="75"/>
      <c r="F928" s="75"/>
      <c r="G928" s="75"/>
      <c r="H928" s="75"/>
      <c r="I928" s="123"/>
      <c r="J928" s="123"/>
      <c r="M928" s="75"/>
      <c r="N928" s="75"/>
      <c r="O928" s="75"/>
      <c r="P928" s="75"/>
      <c r="Q928" s="75"/>
      <c r="R928" s="123"/>
      <c r="S928" s="123"/>
    </row>
    <row r="929" spans="4:19" ht="12.75" customHeight="1">
      <c r="D929" s="75"/>
      <c r="E929" s="75"/>
      <c r="F929" s="75"/>
      <c r="G929" s="75"/>
      <c r="H929" s="75"/>
      <c r="I929" s="123"/>
      <c r="J929" s="123"/>
      <c r="M929" s="75"/>
      <c r="N929" s="75"/>
      <c r="O929" s="75"/>
      <c r="P929" s="75"/>
      <c r="Q929" s="75"/>
      <c r="R929" s="123"/>
      <c r="S929" s="123"/>
    </row>
    <row r="930" spans="4:19" ht="12.75" customHeight="1">
      <c r="D930" s="75"/>
      <c r="E930" s="75"/>
      <c r="F930" s="75"/>
      <c r="G930" s="75"/>
      <c r="H930" s="75"/>
      <c r="I930" s="123"/>
      <c r="J930" s="123"/>
      <c r="M930" s="75"/>
      <c r="N930" s="75"/>
      <c r="O930" s="75"/>
      <c r="P930" s="75"/>
      <c r="Q930" s="75"/>
      <c r="R930" s="123"/>
      <c r="S930" s="123"/>
    </row>
    <row r="931" spans="4:19" ht="12.75" customHeight="1">
      <c r="D931" s="75"/>
      <c r="E931" s="75"/>
      <c r="F931" s="75"/>
      <c r="G931" s="75"/>
      <c r="H931" s="75"/>
      <c r="I931" s="123"/>
      <c r="J931" s="123"/>
      <c r="M931" s="75"/>
      <c r="N931" s="75"/>
      <c r="O931" s="75"/>
      <c r="P931" s="75"/>
      <c r="Q931" s="75"/>
      <c r="R931" s="123"/>
      <c r="S931" s="123"/>
    </row>
    <row r="932" spans="4:19" ht="12.75" customHeight="1">
      <c r="D932" s="75"/>
      <c r="E932" s="75"/>
      <c r="F932" s="75"/>
      <c r="G932" s="75"/>
      <c r="H932" s="75"/>
      <c r="I932" s="123"/>
      <c r="J932" s="123"/>
      <c r="M932" s="75"/>
      <c r="N932" s="75"/>
      <c r="O932" s="75"/>
      <c r="P932" s="75"/>
      <c r="Q932" s="75"/>
      <c r="R932" s="123"/>
      <c r="S932" s="123"/>
    </row>
    <row r="933" spans="4:19" ht="12.75" customHeight="1">
      <c r="D933" s="75"/>
      <c r="E933" s="75"/>
      <c r="F933" s="75"/>
      <c r="G933" s="75"/>
      <c r="H933" s="75"/>
      <c r="I933" s="123"/>
      <c r="J933" s="123"/>
      <c r="M933" s="75"/>
      <c r="N933" s="75"/>
      <c r="O933" s="75"/>
      <c r="P933" s="75"/>
      <c r="Q933" s="75"/>
      <c r="R933" s="123"/>
      <c r="S933" s="123"/>
    </row>
    <row r="934" spans="4:19" ht="12.75" customHeight="1">
      <c r="D934" s="75"/>
      <c r="E934" s="75"/>
      <c r="F934" s="75"/>
      <c r="G934" s="75"/>
      <c r="H934" s="75"/>
      <c r="I934" s="123"/>
      <c r="J934" s="123"/>
      <c r="M934" s="75"/>
      <c r="N934" s="75"/>
      <c r="O934" s="75"/>
      <c r="P934" s="75"/>
      <c r="Q934" s="75"/>
      <c r="R934" s="123"/>
      <c r="S934" s="123"/>
    </row>
    <row r="935" spans="4:19" ht="12.75" customHeight="1">
      <c r="D935" s="75"/>
      <c r="E935" s="75"/>
      <c r="F935" s="75"/>
      <c r="G935" s="75"/>
      <c r="H935" s="75"/>
      <c r="I935" s="123"/>
      <c r="J935" s="123"/>
      <c r="M935" s="75"/>
      <c r="N935" s="75"/>
      <c r="O935" s="75"/>
      <c r="P935" s="75"/>
      <c r="Q935" s="75"/>
      <c r="R935" s="123"/>
      <c r="S935" s="123"/>
    </row>
    <row r="936" spans="4:19" ht="12.75" customHeight="1">
      <c r="D936" s="75"/>
      <c r="E936" s="75"/>
      <c r="F936" s="75"/>
      <c r="G936" s="75"/>
      <c r="H936" s="75"/>
      <c r="I936" s="123"/>
      <c r="J936" s="123"/>
      <c r="M936" s="75"/>
      <c r="N936" s="75"/>
      <c r="O936" s="75"/>
      <c r="P936" s="75"/>
      <c r="Q936" s="75"/>
      <c r="R936" s="123"/>
      <c r="S936" s="123"/>
    </row>
    <row r="937" spans="4:19" ht="12.75" customHeight="1">
      <c r="D937" s="75"/>
      <c r="E937" s="75"/>
      <c r="F937" s="75"/>
      <c r="G937" s="75"/>
      <c r="H937" s="75"/>
      <c r="I937" s="123"/>
      <c r="J937" s="123"/>
      <c r="M937" s="75"/>
      <c r="N937" s="75"/>
      <c r="O937" s="75"/>
      <c r="P937" s="75"/>
      <c r="Q937" s="75"/>
      <c r="R937" s="123"/>
      <c r="S937" s="123"/>
    </row>
    <row r="938" spans="4:19" ht="12.75" customHeight="1">
      <c r="D938" s="75"/>
      <c r="E938" s="75"/>
      <c r="F938" s="75"/>
      <c r="G938" s="75"/>
      <c r="H938" s="75"/>
      <c r="I938" s="123"/>
      <c r="J938" s="123"/>
      <c r="M938" s="75"/>
      <c r="N938" s="75"/>
      <c r="O938" s="75"/>
      <c r="P938" s="75"/>
      <c r="Q938" s="75"/>
      <c r="R938" s="123"/>
      <c r="S938" s="123"/>
    </row>
    <row r="939" spans="4:19" ht="12.75" customHeight="1">
      <c r="D939" s="75"/>
      <c r="E939" s="75"/>
      <c r="F939" s="75"/>
      <c r="G939" s="75"/>
      <c r="H939" s="75"/>
      <c r="I939" s="123"/>
      <c r="J939" s="123"/>
      <c r="M939" s="75"/>
      <c r="N939" s="75"/>
      <c r="O939" s="75"/>
      <c r="P939" s="75"/>
      <c r="Q939" s="75"/>
      <c r="R939" s="123"/>
      <c r="S939" s="123"/>
    </row>
    <row r="940" spans="4:19" ht="12.75" customHeight="1">
      <c r="D940" s="75"/>
      <c r="E940" s="75"/>
      <c r="F940" s="75"/>
      <c r="G940" s="75"/>
      <c r="H940" s="75"/>
      <c r="I940" s="123"/>
      <c r="J940" s="123"/>
      <c r="M940" s="75"/>
      <c r="N940" s="75"/>
      <c r="O940" s="75"/>
      <c r="P940" s="75"/>
      <c r="Q940" s="75"/>
      <c r="R940" s="123"/>
      <c r="S940" s="123"/>
    </row>
    <row r="941" spans="4:19" ht="12.75" customHeight="1">
      <c r="D941" s="75"/>
      <c r="E941" s="75"/>
      <c r="F941" s="75"/>
      <c r="G941" s="75"/>
      <c r="H941" s="75"/>
      <c r="I941" s="123"/>
      <c r="J941" s="123"/>
      <c r="M941" s="75"/>
      <c r="N941" s="75"/>
      <c r="O941" s="75"/>
      <c r="P941" s="75"/>
      <c r="Q941" s="75"/>
      <c r="R941" s="123"/>
      <c r="S941" s="123"/>
    </row>
    <row r="942" spans="4:19" ht="12.75" customHeight="1">
      <c r="D942" s="75"/>
      <c r="E942" s="75"/>
      <c r="F942" s="75"/>
      <c r="G942" s="75"/>
      <c r="H942" s="75"/>
      <c r="I942" s="123"/>
      <c r="J942" s="123"/>
      <c r="M942" s="75"/>
      <c r="N942" s="75"/>
      <c r="O942" s="75"/>
      <c r="P942" s="75"/>
      <c r="Q942" s="75"/>
      <c r="R942" s="123"/>
      <c r="S942" s="123"/>
    </row>
    <row r="943" spans="4:19" ht="12.75" customHeight="1">
      <c r="D943" s="75"/>
      <c r="E943" s="75"/>
      <c r="F943" s="75"/>
      <c r="G943" s="75"/>
      <c r="H943" s="75"/>
      <c r="I943" s="123"/>
      <c r="J943" s="123"/>
      <c r="M943" s="75"/>
      <c r="N943" s="75"/>
      <c r="O943" s="75"/>
      <c r="P943" s="75"/>
      <c r="Q943" s="75"/>
      <c r="R943" s="123"/>
      <c r="S943" s="123"/>
    </row>
    <row r="944" spans="4:19" ht="12.75" customHeight="1">
      <c r="D944" s="75"/>
      <c r="E944" s="75"/>
      <c r="F944" s="75"/>
      <c r="G944" s="75"/>
      <c r="H944" s="75"/>
      <c r="I944" s="123"/>
      <c r="J944" s="123"/>
      <c r="M944" s="75"/>
      <c r="N944" s="75"/>
      <c r="O944" s="75"/>
      <c r="P944" s="75"/>
      <c r="Q944" s="75"/>
      <c r="R944" s="123"/>
      <c r="S944" s="123"/>
    </row>
    <row r="945" spans="4:19" ht="12.75" customHeight="1">
      <c r="D945" s="75"/>
      <c r="E945" s="75"/>
      <c r="F945" s="75"/>
      <c r="G945" s="75"/>
      <c r="H945" s="75"/>
      <c r="I945" s="123"/>
      <c r="J945" s="123"/>
      <c r="M945" s="75"/>
      <c r="N945" s="75"/>
      <c r="O945" s="75"/>
      <c r="P945" s="75"/>
      <c r="Q945" s="75"/>
      <c r="R945" s="123"/>
      <c r="S945" s="123"/>
    </row>
    <row r="946" spans="4:19" ht="12.75" customHeight="1">
      <c r="D946" s="75"/>
      <c r="E946" s="75"/>
      <c r="F946" s="75"/>
      <c r="G946" s="75"/>
      <c r="H946" s="75"/>
      <c r="I946" s="123"/>
      <c r="J946" s="123"/>
      <c r="M946" s="75"/>
      <c r="N946" s="75"/>
      <c r="O946" s="75"/>
      <c r="P946" s="75"/>
      <c r="Q946" s="75"/>
      <c r="R946" s="123"/>
      <c r="S946" s="123"/>
    </row>
    <row r="947" spans="4:19" ht="12.75" customHeight="1">
      <c r="D947" s="75"/>
      <c r="E947" s="75"/>
      <c r="F947" s="75"/>
      <c r="G947" s="75"/>
      <c r="H947" s="75"/>
      <c r="I947" s="123"/>
      <c r="J947" s="123"/>
      <c r="M947" s="75"/>
      <c r="N947" s="75"/>
      <c r="O947" s="75"/>
      <c r="P947" s="75"/>
      <c r="Q947" s="75"/>
      <c r="R947" s="123"/>
      <c r="S947" s="123"/>
    </row>
    <row r="948" spans="4:19" ht="12.75" customHeight="1">
      <c r="D948" s="75"/>
      <c r="E948" s="75"/>
      <c r="F948" s="75"/>
      <c r="G948" s="75"/>
      <c r="H948" s="75"/>
      <c r="I948" s="123"/>
      <c r="J948" s="123"/>
      <c r="M948" s="75"/>
      <c r="N948" s="75"/>
      <c r="O948" s="75"/>
      <c r="P948" s="75"/>
      <c r="Q948" s="75"/>
      <c r="R948" s="123"/>
      <c r="S948" s="123"/>
    </row>
    <row r="949" spans="4:19" ht="12.75" customHeight="1">
      <c r="D949" s="75"/>
      <c r="E949" s="75"/>
      <c r="F949" s="75"/>
      <c r="G949" s="75"/>
      <c r="H949" s="75"/>
      <c r="I949" s="123"/>
      <c r="J949" s="123"/>
      <c r="M949" s="75"/>
      <c r="N949" s="75"/>
      <c r="O949" s="75"/>
      <c r="P949" s="75"/>
      <c r="Q949" s="75"/>
      <c r="R949" s="123"/>
      <c r="S949" s="123"/>
    </row>
    <row r="950" spans="4:19" ht="12.75" customHeight="1">
      <c r="D950" s="75"/>
      <c r="E950" s="75"/>
      <c r="F950" s="75"/>
      <c r="G950" s="75"/>
      <c r="H950" s="75"/>
      <c r="I950" s="123"/>
      <c r="J950" s="123"/>
      <c r="M950" s="75"/>
      <c r="N950" s="75"/>
      <c r="O950" s="75"/>
      <c r="P950" s="75"/>
      <c r="Q950" s="75"/>
      <c r="R950" s="123"/>
      <c r="S950" s="123"/>
    </row>
    <row r="951" spans="4:19" ht="12.75" customHeight="1">
      <c r="D951" s="75"/>
      <c r="E951" s="75"/>
      <c r="F951" s="75"/>
      <c r="G951" s="75"/>
      <c r="H951" s="75"/>
      <c r="I951" s="123"/>
      <c r="J951" s="123"/>
      <c r="M951" s="75"/>
      <c r="N951" s="75"/>
      <c r="O951" s="75"/>
      <c r="P951" s="75"/>
      <c r="Q951" s="75"/>
      <c r="R951" s="123"/>
      <c r="S951" s="123"/>
    </row>
    <row r="952" spans="4:19" ht="12.75" customHeight="1">
      <c r="D952" s="75"/>
      <c r="E952" s="75"/>
      <c r="F952" s="75"/>
      <c r="G952" s="75"/>
      <c r="H952" s="75"/>
      <c r="I952" s="123"/>
      <c r="J952" s="123"/>
      <c r="M952" s="75"/>
      <c r="N952" s="75"/>
      <c r="O952" s="75"/>
      <c r="P952" s="75"/>
      <c r="Q952" s="75"/>
      <c r="R952" s="123"/>
      <c r="S952" s="123"/>
    </row>
    <row r="953" spans="4:19" ht="12.75" customHeight="1">
      <c r="D953" s="75"/>
      <c r="E953" s="75"/>
      <c r="F953" s="75"/>
      <c r="G953" s="75"/>
      <c r="H953" s="75"/>
      <c r="I953" s="123"/>
      <c r="J953" s="123"/>
      <c r="M953" s="75"/>
      <c r="N953" s="75"/>
      <c r="O953" s="75"/>
      <c r="P953" s="75"/>
      <c r="Q953" s="75"/>
      <c r="R953" s="123"/>
      <c r="S953" s="123"/>
    </row>
    <row r="954" spans="4:19" ht="12.75" customHeight="1">
      <c r="D954" s="75"/>
      <c r="E954" s="75"/>
      <c r="F954" s="75"/>
      <c r="G954" s="75"/>
      <c r="H954" s="75"/>
      <c r="I954" s="123"/>
      <c r="J954" s="123"/>
      <c r="M954" s="75"/>
      <c r="N954" s="75"/>
      <c r="O954" s="75"/>
      <c r="P954" s="75"/>
      <c r="Q954" s="75"/>
      <c r="R954" s="123"/>
      <c r="S954" s="123"/>
    </row>
    <row r="955" spans="4:19" ht="12.75" customHeight="1">
      <c r="D955" s="75"/>
      <c r="E955" s="75"/>
      <c r="F955" s="75"/>
      <c r="G955" s="75"/>
      <c r="H955" s="75"/>
      <c r="I955" s="123"/>
      <c r="J955" s="123"/>
      <c r="M955" s="75"/>
      <c r="N955" s="75"/>
      <c r="O955" s="75"/>
      <c r="P955" s="75"/>
      <c r="Q955" s="75"/>
      <c r="R955" s="123"/>
      <c r="S955" s="123"/>
    </row>
    <row r="956" spans="4:19" ht="12.75" customHeight="1">
      <c r="D956" s="75"/>
      <c r="E956" s="75"/>
      <c r="F956" s="75"/>
      <c r="G956" s="75"/>
      <c r="H956" s="75"/>
      <c r="I956" s="123"/>
      <c r="J956" s="123"/>
      <c r="M956" s="75"/>
      <c r="N956" s="75"/>
      <c r="O956" s="75"/>
      <c r="P956" s="75"/>
      <c r="Q956" s="75"/>
      <c r="R956" s="123"/>
      <c r="S956" s="123"/>
    </row>
    <row r="957" spans="4:19" ht="12.75" customHeight="1">
      <c r="D957" s="75"/>
      <c r="E957" s="75"/>
      <c r="F957" s="75"/>
      <c r="G957" s="75"/>
      <c r="H957" s="75"/>
      <c r="I957" s="123"/>
      <c r="J957" s="123"/>
      <c r="M957" s="75"/>
      <c r="N957" s="75"/>
      <c r="O957" s="75"/>
      <c r="P957" s="75"/>
      <c r="Q957" s="75"/>
      <c r="R957" s="123"/>
      <c r="S957" s="123"/>
    </row>
    <row r="958" spans="4:19" ht="12.75" customHeight="1">
      <c r="D958" s="75"/>
      <c r="E958" s="75"/>
      <c r="F958" s="75"/>
      <c r="G958" s="75"/>
      <c r="H958" s="75"/>
      <c r="I958" s="123"/>
      <c r="J958" s="123"/>
      <c r="M958" s="75"/>
      <c r="N958" s="75"/>
      <c r="O958" s="75"/>
      <c r="P958" s="75"/>
      <c r="Q958" s="75"/>
      <c r="R958" s="123"/>
      <c r="S958" s="123"/>
    </row>
    <row r="959" spans="4:19" ht="12.75" customHeight="1">
      <c r="D959" s="75"/>
      <c r="E959" s="75"/>
      <c r="F959" s="75"/>
      <c r="G959" s="75"/>
      <c r="H959" s="75"/>
      <c r="I959" s="123"/>
      <c r="J959" s="123"/>
      <c r="M959" s="75"/>
      <c r="N959" s="75"/>
      <c r="O959" s="75"/>
      <c r="P959" s="75"/>
      <c r="Q959" s="75"/>
      <c r="R959" s="123"/>
      <c r="S959" s="123"/>
    </row>
    <row r="960" spans="4:19" ht="12.75" customHeight="1">
      <c r="D960" s="75"/>
      <c r="E960" s="75"/>
      <c r="F960" s="75"/>
      <c r="G960" s="75"/>
      <c r="H960" s="75"/>
      <c r="I960" s="123"/>
      <c r="J960" s="123"/>
      <c r="M960" s="75"/>
      <c r="N960" s="75"/>
      <c r="O960" s="75"/>
      <c r="P960" s="75"/>
      <c r="Q960" s="75"/>
      <c r="R960" s="123"/>
      <c r="S960" s="123"/>
    </row>
    <row r="961" spans="4:19" ht="12.75" customHeight="1">
      <c r="D961" s="75"/>
      <c r="E961" s="75"/>
      <c r="F961" s="75"/>
      <c r="G961" s="75"/>
      <c r="H961" s="75"/>
      <c r="I961" s="123"/>
      <c r="J961" s="123"/>
      <c r="M961" s="75"/>
      <c r="N961" s="75"/>
      <c r="O961" s="75"/>
      <c r="P961" s="75"/>
      <c r="Q961" s="75"/>
      <c r="R961" s="123"/>
      <c r="S961" s="123"/>
    </row>
    <row r="962" spans="4:19" ht="12.75" customHeight="1">
      <c r="D962" s="75"/>
      <c r="E962" s="75"/>
      <c r="F962" s="75"/>
      <c r="G962" s="75"/>
      <c r="H962" s="75"/>
      <c r="I962" s="123"/>
      <c r="J962" s="123"/>
      <c r="M962" s="75"/>
      <c r="N962" s="75"/>
      <c r="O962" s="75"/>
      <c r="P962" s="75"/>
      <c r="Q962" s="75"/>
      <c r="R962" s="123"/>
      <c r="S962" s="123"/>
    </row>
    <row r="963" spans="4:19" ht="12.75" customHeight="1">
      <c r="D963" s="75"/>
      <c r="E963" s="75"/>
      <c r="F963" s="75"/>
      <c r="G963" s="75"/>
      <c r="H963" s="75"/>
      <c r="I963" s="123"/>
      <c r="J963" s="123"/>
      <c r="M963" s="75"/>
      <c r="N963" s="75"/>
      <c r="O963" s="75"/>
      <c r="P963" s="75"/>
      <c r="Q963" s="75"/>
      <c r="R963" s="123"/>
      <c r="S963" s="123"/>
    </row>
    <row r="964" spans="4:19" ht="12.75" customHeight="1">
      <c r="D964" s="75"/>
      <c r="E964" s="75"/>
      <c r="F964" s="75"/>
      <c r="G964" s="75"/>
      <c r="H964" s="75"/>
      <c r="I964" s="123"/>
      <c r="J964" s="123"/>
      <c r="M964" s="75"/>
      <c r="N964" s="75"/>
      <c r="O964" s="75"/>
      <c r="P964" s="75"/>
      <c r="Q964" s="75"/>
      <c r="R964" s="123"/>
      <c r="S964" s="123"/>
    </row>
    <row r="965" spans="4:19" ht="12.75" customHeight="1">
      <c r="D965" s="75"/>
      <c r="E965" s="75"/>
      <c r="F965" s="75"/>
      <c r="G965" s="75"/>
      <c r="H965" s="75"/>
      <c r="I965" s="123"/>
      <c r="J965" s="123"/>
      <c r="M965" s="75"/>
      <c r="N965" s="75"/>
      <c r="O965" s="75"/>
      <c r="P965" s="75"/>
      <c r="Q965" s="75"/>
      <c r="R965" s="123"/>
      <c r="S965" s="123"/>
    </row>
    <row r="966" spans="4:19" ht="12.75" customHeight="1">
      <c r="D966" s="75"/>
      <c r="E966" s="75"/>
      <c r="F966" s="75"/>
      <c r="G966" s="75"/>
      <c r="H966" s="75"/>
      <c r="I966" s="123"/>
      <c r="J966" s="123"/>
      <c r="M966" s="75"/>
      <c r="N966" s="75"/>
      <c r="O966" s="75"/>
      <c r="P966" s="75"/>
      <c r="Q966" s="75"/>
      <c r="R966" s="123"/>
      <c r="S966" s="123"/>
    </row>
    <row r="967" spans="4:19" ht="12.75" customHeight="1">
      <c r="D967" s="75"/>
      <c r="E967" s="75"/>
      <c r="F967" s="75"/>
      <c r="G967" s="75"/>
      <c r="H967" s="75"/>
      <c r="I967" s="123"/>
      <c r="J967" s="123"/>
      <c r="M967" s="75"/>
      <c r="N967" s="75"/>
      <c r="O967" s="75"/>
      <c r="P967" s="75"/>
      <c r="Q967" s="75"/>
      <c r="R967" s="123"/>
      <c r="S967" s="123"/>
    </row>
    <row r="968" spans="4:19" ht="12.75" customHeight="1">
      <c r="D968" s="75"/>
      <c r="E968" s="75"/>
      <c r="F968" s="75"/>
      <c r="G968" s="75"/>
      <c r="H968" s="75"/>
      <c r="I968" s="123"/>
      <c r="J968" s="123"/>
      <c r="M968" s="75"/>
      <c r="N968" s="75"/>
      <c r="O968" s="75"/>
      <c r="P968" s="75"/>
      <c r="Q968" s="75"/>
      <c r="R968" s="123"/>
      <c r="S968" s="123"/>
    </row>
    <row r="969" spans="4:19" ht="12.75" customHeight="1">
      <c r="D969" s="75"/>
      <c r="E969" s="75"/>
      <c r="F969" s="75"/>
      <c r="G969" s="75"/>
      <c r="H969" s="75"/>
      <c r="I969" s="123"/>
      <c r="J969" s="123"/>
      <c r="M969" s="75"/>
      <c r="N969" s="75"/>
      <c r="O969" s="75"/>
      <c r="P969" s="75"/>
      <c r="Q969" s="75"/>
      <c r="R969" s="123"/>
      <c r="S969" s="123"/>
    </row>
    <row r="970" spans="4:19" ht="12.75" customHeight="1">
      <c r="D970" s="75"/>
      <c r="E970" s="75"/>
      <c r="F970" s="75"/>
      <c r="G970" s="75"/>
      <c r="H970" s="75"/>
      <c r="I970" s="123"/>
      <c r="J970" s="123"/>
      <c r="M970" s="75"/>
      <c r="N970" s="75"/>
      <c r="O970" s="75"/>
      <c r="P970" s="75"/>
      <c r="Q970" s="75"/>
      <c r="R970" s="123"/>
      <c r="S970" s="123"/>
    </row>
    <row r="971" spans="4:19" ht="12.75" customHeight="1">
      <c r="D971" s="75"/>
      <c r="E971" s="75"/>
      <c r="F971" s="75"/>
      <c r="G971" s="75"/>
      <c r="H971" s="75"/>
      <c r="I971" s="123"/>
      <c r="J971" s="123"/>
      <c r="M971" s="75"/>
      <c r="N971" s="75"/>
      <c r="O971" s="75"/>
      <c r="P971" s="75"/>
      <c r="Q971" s="75"/>
      <c r="R971" s="123"/>
      <c r="S971" s="123"/>
    </row>
    <row r="972" spans="4:19" ht="12.75" customHeight="1">
      <c r="D972" s="75"/>
      <c r="E972" s="75"/>
      <c r="F972" s="75"/>
      <c r="G972" s="75"/>
      <c r="H972" s="75"/>
      <c r="I972" s="123"/>
      <c r="J972" s="123"/>
      <c r="M972" s="75"/>
      <c r="N972" s="75"/>
      <c r="O972" s="75"/>
      <c r="P972" s="75"/>
      <c r="Q972" s="75"/>
      <c r="R972" s="123"/>
      <c r="S972" s="123"/>
    </row>
    <row r="973" spans="4:19" ht="12.75" customHeight="1">
      <c r="D973" s="75"/>
      <c r="E973" s="75"/>
      <c r="F973" s="75"/>
      <c r="G973" s="75"/>
      <c r="H973" s="75"/>
      <c r="I973" s="123"/>
      <c r="J973" s="123"/>
      <c r="M973" s="75"/>
      <c r="N973" s="75"/>
      <c r="O973" s="75"/>
      <c r="P973" s="75"/>
      <c r="Q973" s="75"/>
      <c r="R973" s="123"/>
      <c r="S973" s="123"/>
    </row>
    <row r="974" spans="4:19" ht="12.75" customHeight="1">
      <c r="D974" s="75"/>
      <c r="E974" s="75"/>
      <c r="F974" s="75"/>
      <c r="G974" s="75"/>
      <c r="H974" s="75"/>
      <c r="I974" s="123"/>
      <c r="J974" s="123"/>
      <c r="M974" s="75"/>
      <c r="N974" s="75"/>
      <c r="O974" s="75"/>
      <c r="P974" s="75"/>
      <c r="Q974" s="75"/>
      <c r="R974" s="123"/>
      <c r="S974" s="123"/>
    </row>
    <row r="975" spans="4:19" ht="12.75" customHeight="1">
      <c r="D975" s="75"/>
      <c r="E975" s="75"/>
      <c r="F975" s="75"/>
      <c r="G975" s="75"/>
      <c r="H975" s="75"/>
      <c r="I975" s="123"/>
      <c r="J975" s="123"/>
      <c r="M975" s="75"/>
      <c r="N975" s="75"/>
      <c r="O975" s="75"/>
      <c r="P975" s="75"/>
      <c r="Q975" s="75"/>
      <c r="R975" s="123"/>
      <c r="S975" s="123"/>
    </row>
    <row r="976" spans="4:19" ht="12.75" customHeight="1">
      <c r="D976" s="75"/>
      <c r="E976" s="75"/>
      <c r="F976" s="75"/>
      <c r="G976" s="75"/>
      <c r="H976" s="75"/>
      <c r="I976" s="123"/>
      <c r="J976" s="123"/>
      <c r="M976" s="75"/>
      <c r="N976" s="75"/>
      <c r="O976" s="75"/>
      <c r="P976" s="75"/>
      <c r="Q976" s="75"/>
      <c r="R976" s="123"/>
      <c r="S976" s="123"/>
    </row>
    <row r="977" spans="4:19" ht="12.75" customHeight="1">
      <c r="D977" s="75"/>
      <c r="E977" s="75"/>
      <c r="F977" s="75"/>
      <c r="G977" s="75"/>
      <c r="H977" s="75"/>
      <c r="I977" s="123"/>
      <c r="J977" s="123"/>
      <c r="M977" s="75"/>
      <c r="N977" s="75"/>
      <c r="O977" s="75"/>
      <c r="P977" s="75"/>
      <c r="Q977" s="75"/>
      <c r="R977" s="123"/>
      <c r="S977" s="123"/>
    </row>
    <row r="978" spans="4:19" ht="12.75" customHeight="1">
      <c r="D978" s="75"/>
      <c r="E978" s="75"/>
      <c r="F978" s="75"/>
      <c r="G978" s="75"/>
      <c r="H978" s="75"/>
      <c r="I978" s="123"/>
      <c r="J978" s="123"/>
      <c r="M978" s="75"/>
      <c r="N978" s="75"/>
      <c r="O978" s="75"/>
      <c r="P978" s="75"/>
      <c r="Q978" s="75"/>
      <c r="R978" s="123"/>
      <c r="S978" s="123"/>
    </row>
    <row r="979" spans="4:19" ht="12.75" customHeight="1">
      <c r="D979" s="75"/>
      <c r="E979" s="75"/>
      <c r="F979" s="75"/>
      <c r="G979" s="75"/>
      <c r="H979" s="75"/>
      <c r="I979" s="123"/>
      <c r="J979" s="123"/>
      <c r="M979" s="75"/>
      <c r="N979" s="75"/>
      <c r="O979" s="75"/>
      <c r="P979" s="75"/>
      <c r="Q979" s="75"/>
      <c r="R979" s="123"/>
      <c r="S979" s="123"/>
    </row>
    <row r="980" spans="4:19" ht="12.75" customHeight="1">
      <c r="D980" s="75"/>
      <c r="E980" s="75"/>
      <c r="F980" s="75"/>
      <c r="G980" s="75"/>
      <c r="H980" s="75"/>
      <c r="I980" s="123"/>
      <c r="J980" s="123"/>
      <c r="M980" s="75"/>
      <c r="N980" s="75"/>
      <c r="O980" s="75"/>
      <c r="P980" s="75"/>
      <c r="Q980" s="75"/>
      <c r="R980" s="123"/>
      <c r="S980" s="123"/>
    </row>
    <row r="981" spans="4:19" ht="12.75" customHeight="1">
      <c r="D981" s="75"/>
      <c r="E981" s="75"/>
      <c r="F981" s="75"/>
      <c r="G981" s="75"/>
      <c r="H981" s="75"/>
      <c r="I981" s="123"/>
      <c r="J981" s="123"/>
      <c r="M981" s="75"/>
      <c r="N981" s="75"/>
      <c r="O981" s="75"/>
      <c r="P981" s="75"/>
      <c r="Q981" s="75"/>
      <c r="R981" s="123"/>
      <c r="S981" s="123"/>
    </row>
    <row r="982" spans="4:19" ht="12.75" customHeight="1">
      <c r="D982" s="75"/>
      <c r="E982" s="75"/>
      <c r="F982" s="75"/>
      <c r="G982" s="75"/>
      <c r="H982" s="75"/>
      <c r="I982" s="123"/>
      <c r="J982" s="123"/>
      <c r="M982" s="75"/>
      <c r="N982" s="75"/>
      <c r="O982" s="75"/>
      <c r="P982" s="75"/>
      <c r="Q982" s="75"/>
      <c r="R982" s="123"/>
      <c r="S982" s="123"/>
    </row>
    <row r="983" spans="4:19" ht="12.75" customHeight="1">
      <c r="D983" s="75"/>
      <c r="E983" s="75"/>
      <c r="F983" s="75"/>
      <c r="G983" s="75"/>
      <c r="H983" s="75"/>
      <c r="I983" s="123"/>
      <c r="J983" s="123"/>
      <c r="M983" s="75"/>
      <c r="N983" s="75"/>
      <c r="O983" s="75"/>
      <c r="P983" s="75"/>
      <c r="Q983" s="75"/>
      <c r="R983" s="123"/>
      <c r="S983" s="123"/>
    </row>
    <row r="984" spans="4:19" ht="12.75" customHeight="1">
      <c r="D984" s="75"/>
      <c r="E984" s="75"/>
      <c r="F984" s="75"/>
      <c r="G984" s="75"/>
      <c r="H984" s="75"/>
      <c r="I984" s="123"/>
      <c r="J984" s="123"/>
      <c r="M984" s="75"/>
      <c r="N984" s="75"/>
      <c r="O984" s="75"/>
      <c r="P984" s="75"/>
      <c r="Q984" s="75"/>
      <c r="R984" s="123"/>
      <c r="S984" s="123"/>
    </row>
    <row r="985" spans="4:19" ht="12.75" customHeight="1">
      <c r="D985" s="75"/>
      <c r="E985" s="75"/>
      <c r="F985" s="75"/>
      <c r="G985" s="75"/>
      <c r="H985" s="75"/>
      <c r="I985" s="123"/>
      <c r="J985" s="123"/>
      <c r="M985" s="75"/>
      <c r="N985" s="75"/>
      <c r="O985" s="75"/>
      <c r="P985" s="75"/>
      <c r="Q985" s="75"/>
      <c r="R985" s="123"/>
      <c r="S985" s="123"/>
    </row>
    <row r="986" spans="4:19" ht="12.75" customHeight="1">
      <c r="D986" s="75"/>
      <c r="E986" s="75"/>
      <c r="F986" s="75"/>
      <c r="G986" s="75"/>
      <c r="H986" s="75"/>
      <c r="I986" s="123"/>
      <c r="J986" s="123"/>
      <c r="M986" s="75"/>
      <c r="N986" s="75"/>
      <c r="O986" s="75"/>
      <c r="P986" s="75"/>
      <c r="Q986" s="75"/>
      <c r="R986" s="123"/>
      <c r="S986" s="123"/>
    </row>
    <row r="987" spans="4:19" ht="12.75" customHeight="1">
      <c r="D987" s="75"/>
      <c r="E987" s="75"/>
      <c r="F987" s="75"/>
      <c r="G987" s="75"/>
      <c r="H987" s="75"/>
      <c r="I987" s="123"/>
      <c r="J987" s="123"/>
      <c r="M987" s="75"/>
      <c r="N987" s="75"/>
      <c r="O987" s="75"/>
      <c r="P987" s="75"/>
      <c r="Q987" s="75"/>
      <c r="R987" s="123"/>
      <c r="S987" s="123"/>
    </row>
    <row r="988" spans="4:19" ht="12.75" customHeight="1">
      <c r="D988" s="75"/>
      <c r="E988" s="75"/>
      <c r="F988" s="75"/>
      <c r="G988" s="75"/>
      <c r="H988" s="75"/>
      <c r="I988" s="123"/>
      <c r="J988" s="123"/>
      <c r="M988" s="75"/>
      <c r="N988" s="75"/>
      <c r="O988" s="75"/>
      <c r="P988" s="75"/>
      <c r="Q988" s="75"/>
      <c r="R988" s="123"/>
      <c r="S988" s="123"/>
    </row>
    <row r="989" spans="4:19" ht="12.75" customHeight="1">
      <c r="D989" s="75"/>
      <c r="E989" s="75"/>
      <c r="F989" s="75"/>
      <c r="G989" s="75"/>
      <c r="H989" s="75"/>
      <c r="I989" s="123"/>
      <c r="J989" s="123"/>
      <c r="M989" s="75"/>
      <c r="N989" s="75"/>
      <c r="O989" s="75"/>
      <c r="P989" s="75"/>
      <c r="Q989" s="75"/>
      <c r="R989" s="123"/>
      <c r="S989" s="123"/>
    </row>
    <row r="990" spans="4:19" ht="12.75" customHeight="1">
      <c r="D990" s="75"/>
      <c r="E990" s="75"/>
      <c r="F990" s="75"/>
      <c r="G990" s="75"/>
      <c r="H990" s="75"/>
      <c r="I990" s="123"/>
      <c r="J990" s="123"/>
      <c r="M990" s="75"/>
      <c r="N990" s="75"/>
      <c r="O990" s="75"/>
      <c r="P990" s="75"/>
      <c r="Q990" s="75"/>
      <c r="R990" s="123"/>
      <c r="S990" s="123"/>
    </row>
    <row r="991" spans="4:19" ht="12.75" customHeight="1">
      <c r="D991" s="75"/>
      <c r="E991" s="75"/>
      <c r="F991" s="75"/>
      <c r="G991" s="75"/>
      <c r="H991" s="75"/>
      <c r="I991" s="123"/>
      <c r="J991" s="123"/>
      <c r="M991" s="75"/>
      <c r="N991" s="75"/>
      <c r="O991" s="75"/>
      <c r="P991" s="75"/>
      <c r="Q991" s="75"/>
      <c r="R991" s="123"/>
      <c r="S991" s="123"/>
    </row>
    <row r="992" spans="4:19" ht="12.75" customHeight="1">
      <c r="D992" s="75"/>
      <c r="E992" s="75"/>
      <c r="F992" s="75"/>
      <c r="G992" s="75"/>
      <c r="H992" s="75"/>
      <c r="I992" s="123"/>
      <c r="J992" s="123"/>
      <c r="M992" s="75"/>
      <c r="N992" s="75"/>
      <c r="O992" s="75"/>
      <c r="P992" s="75"/>
      <c r="Q992" s="75"/>
      <c r="R992" s="123"/>
      <c r="S992" s="123"/>
    </row>
    <row r="993" spans="4:19" ht="12.75" customHeight="1">
      <c r="D993" s="75"/>
      <c r="E993" s="75"/>
      <c r="F993" s="75"/>
      <c r="G993" s="75"/>
      <c r="H993" s="75"/>
      <c r="I993" s="123"/>
      <c r="J993" s="123"/>
      <c r="M993" s="75"/>
      <c r="N993" s="75"/>
      <c r="O993" s="75"/>
      <c r="P993" s="75"/>
      <c r="Q993" s="75"/>
      <c r="R993" s="123"/>
      <c r="S993" s="123"/>
    </row>
    <row r="994" spans="4:19" ht="12.75" customHeight="1">
      <c r="D994" s="75"/>
      <c r="E994" s="75"/>
      <c r="F994" s="75"/>
      <c r="G994" s="75"/>
      <c r="H994" s="75"/>
      <c r="I994" s="123"/>
      <c r="J994" s="123"/>
      <c r="M994" s="75"/>
      <c r="N994" s="75"/>
      <c r="O994" s="75"/>
      <c r="P994" s="75"/>
      <c r="Q994" s="75"/>
      <c r="R994" s="123"/>
      <c r="S994" s="123"/>
    </row>
    <row r="995" spans="4:19" ht="12.75" customHeight="1">
      <c r="D995" s="75"/>
      <c r="E995" s="75"/>
      <c r="F995" s="75"/>
      <c r="G995" s="75"/>
      <c r="H995" s="75"/>
      <c r="I995" s="123"/>
      <c r="J995" s="123"/>
      <c r="M995" s="75"/>
      <c r="N995" s="75"/>
      <c r="O995" s="75"/>
      <c r="P995" s="75"/>
      <c r="Q995" s="75"/>
      <c r="R995" s="123"/>
      <c r="S995" s="123"/>
    </row>
    <row r="996" spans="4:19" ht="12.75" customHeight="1">
      <c r="D996" s="75"/>
      <c r="E996" s="75"/>
      <c r="F996" s="75"/>
      <c r="G996" s="75"/>
      <c r="H996" s="75"/>
      <c r="I996" s="123"/>
      <c r="J996" s="123"/>
      <c r="M996" s="75"/>
      <c r="N996" s="75"/>
      <c r="O996" s="75"/>
      <c r="P996" s="75"/>
      <c r="Q996" s="75"/>
      <c r="R996" s="123"/>
      <c r="S996" s="123"/>
    </row>
    <row r="997" spans="4:19" ht="12.75" customHeight="1">
      <c r="D997" s="75"/>
      <c r="E997" s="75"/>
      <c r="F997" s="75"/>
      <c r="G997" s="75"/>
      <c r="H997" s="75"/>
      <c r="I997" s="123"/>
      <c r="J997" s="123"/>
      <c r="M997" s="75"/>
      <c r="N997" s="75"/>
      <c r="O997" s="75"/>
      <c r="P997" s="75"/>
      <c r="Q997" s="75"/>
      <c r="R997" s="123"/>
      <c r="S997" s="123"/>
    </row>
    <row r="998" spans="4:19" ht="12.75" customHeight="1">
      <c r="D998" s="75"/>
      <c r="E998" s="75"/>
      <c r="F998" s="75"/>
      <c r="G998" s="75"/>
      <c r="H998" s="75"/>
      <c r="I998" s="123"/>
      <c r="J998" s="123"/>
      <c r="M998" s="75"/>
      <c r="N998" s="75"/>
      <c r="O998" s="75"/>
      <c r="P998" s="75"/>
      <c r="Q998" s="75"/>
      <c r="R998" s="123"/>
      <c r="S998" s="123"/>
    </row>
    <row r="999" spans="4:19" ht="12.75" customHeight="1">
      <c r="D999" s="75"/>
      <c r="E999" s="75"/>
      <c r="F999" s="75"/>
      <c r="G999" s="75"/>
      <c r="H999" s="75"/>
      <c r="I999" s="123"/>
      <c r="J999" s="123"/>
      <c r="M999" s="75"/>
      <c r="N999" s="75"/>
      <c r="O999" s="75"/>
      <c r="P999" s="75"/>
      <c r="Q999" s="75"/>
      <c r="R999" s="123"/>
      <c r="S999" s="123"/>
    </row>
    <row r="1000" spans="4:19" ht="12.75" customHeight="1">
      <c r="D1000" s="75"/>
      <c r="E1000" s="75"/>
      <c r="F1000" s="75"/>
      <c r="G1000" s="75"/>
      <c r="H1000" s="75"/>
      <c r="I1000" s="123"/>
      <c r="J1000" s="123"/>
      <c r="M1000" s="75"/>
      <c r="N1000" s="75"/>
      <c r="O1000" s="75"/>
      <c r="P1000" s="75"/>
      <c r="Q1000" s="75"/>
      <c r="R1000" s="123"/>
      <c r="S1000" s="123"/>
    </row>
    <row r="1001" spans="4:19" ht="12.75" customHeight="1">
      <c r="D1001" s="75"/>
      <c r="E1001" s="75"/>
      <c r="F1001" s="75"/>
      <c r="G1001" s="75"/>
      <c r="H1001" s="75"/>
      <c r="I1001" s="123"/>
      <c r="J1001" s="123"/>
      <c r="M1001" s="75"/>
      <c r="N1001" s="75"/>
      <c r="O1001" s="75"/>
      <c r="P1001" s="75"/>
      <c r="Q1001" s="75"/>
      <c r="R1001" s="123"/>
      <c r="S1001" s="123"/>
    </row>
    <row r="1002" spans="4:19" ht="12.75" customHeight="1">
      <c r="D1002" s="75"/>
      <c r="E1002" s="75"/>
      <c r="F1002" s="75"/>
      <c r="G1002" s="75"/>
      <c r="H1002" s="75"/>
      <c r="I1002" s="123"/>
      <c r="J1002" s="123"/>
      <c r="M1002" s="75"/>
      <c r="N1002" s="75"/>
      <c r="O1002" s="75"/>
      <c r="P1002" s="75"/>
      <c r="Q1002" s="75"/>
      <c r="R1002" s="123"/>
      <c r="S1002" s="123"/>
    </row>
  </sheetData>
  <conditionalFormatting sqref="D12:N12">
    <cfRule type="notContainsBlanks" dxfId="1" priority="1">
      <formula>LEN(TRIM(D12))&gt;0</formula>
    </cfRule>
  </conditionalFormatting>
  <conditionalFormatting sqref="N12 D44:H44">
    <cfRule type="notContainsBlanks" dxfId="0" priority="2">
      <formula>LEN(TRIM(N12))&gt;0</formula>
    </cfRule>
  </conditionalFormatting>
  <printOptions horizontalCentered="1"/>
  <pageMargins left="0.7" right="0.7" top="0.75" bottom="0.75" header="0" footer="0"/>
  <pageSetup paperSize="3" fitToHeight="0" orientation="landscape"/>
  <headerFooter>
    <oddHeader>&amp;L2019 ULI Hines Student Competition&amp;R2019-331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EA2A2"/>
    <pageSetUpPr fitToPage="1"/>
  </sheetPr>
  <dimension ref="A1:Z991"/>
  <sheetViews>
    <sheetView showGridLines="0" workbookViewId="0">
      <selection activeCell="L21" sqref="L21"/>
    </sheetView>
  </sheetViews>
  <sheetFormatPr baseColWidth="10" defaultColWidth="14.5" defaultRowHeight="15" customHeight="1"/>
  <cols>
    <col min="1" max="1" width="1.6640625" style="400" customWidth="1"/>
    <col min="2" max="2" width="38.1640625" style="400" customWidth="1"/>
    <col min="3" max="3" width="14.5" style="400" customWidth="1"/>
    <col min="4" max="4" width="15.83203125" style="400" customWidth="1"/>
    <col min="5" max="5" width="14.33203125" style="400" customWidth="1"/>
    <col min="6" max="7" width="14.5" style="400" customWidth="1"/>
    <col min="8" max="8" width="18.5" style="400" customWidth="1"/>
    <col min="9" max="9" width="14.5" style="400" customWidth="1"/>
    <col min="10" max="11" width="8.83203125" style="400" customWidth="1"/>
    <col min="12" max="12" width="15.33203125" style="400" customWidth="1"/>
    <col min="13" max="13" width="2.5" style="400" customWidth="1"/>
    <col min="14" max="15" width="8.83203125" style="400" customWidth="1"/>
    <col min="16" max="16" width="14.6640625" style="400" customWidth="1"/>
    <col min="17" max="26" width="8.6640625" style="400" customWidth="1"/>
    <col min="27" max="16384" width="14.5" style="400"/>
  </cols>
  <sheetData>
    <row r="1" spans="1:26" ht="12.75" customHeight="1">
      <c r="A1" s="109"/>
      <c r="B1" s="399"/>
      <c r="C1" s="109"/>
      <c r="D1" s="109"/>
      <c r="E1" s="109"/>
      <c r="F1" s="109"/>
      <c r="G1" s="109"/>
      <c r="H1" s="143"/>
      <c r="I1" s="109"/>
      <c r="J1" s="109"/>
      <c r="K1" s="109"/>
      <c r="L1" s="109"/>
      <c r="M1" s="109"/>
      <c r="N1" s="109"/>
      <c r="O1" s="109"/>
      <c r="P1" s="109"/>
      <c r="Q1" s="109"/>
      <c r="R1" s="109"/>
      <c r="S1" s="109"/>
      <c r="T1" s="109"/>
      <c r="U1" s="109"/>
      <c r="V1" s="109"/>
      <c r="W1" s="109"/>
      <c r="X1" s="109"/>
      <c r="Y1" s="109"/>
      <c r="Z1" s="109"/>
    </row>
    <row r="2" spans="1:26" ht="12.75" customHeight="1">
      <c r="A2" s="109"/>
      <c r="B2" s="399"/>
      <c r="C2" s="109"/>
      <c r="D2" s="109"/>
      <c r="E2" s="109"/>
      <c r="F2" s="109"/>
      <c r="G2" s="109"/>
      <c r="H2" s="143"/>
      <c r="I2" s="109"/>
      <c r="J2" s="109"/>
      <c r="K2" s="109"/>
      <c r="L2" s="109"/>
      <c r="M2" s="109"/>
      <c r="N2" s="109"/>
      <c r="O2" s="109"/>
      <c r="P2" s="109"/>
      <c r="Q2" s="109"/>
      <c r="R2" s="109"/>
      <c r="S2" s="109"/>
      <c r="T2" s="109"/>
      <c r="U2" s="109"/>
      <c r="V2" s="109"/>
      <c r="W2" s="109"/>
      <c r="X2" s="109"/>
      <c r="Y2" s="109"/>
      <c r="Z2" s="109"/>
    </row>
    <row r="3" spans="1:26" ht="12.75" customHeight="1">
      <c r="A3" s="109"/>
      <c r="B3" s="399"/>
      <c r="C3" s="109"/>
      <c r="D3" s="109"/>
      <c r="E3" s="109"/>
      <c r="F3" s="109"/>
      <c r="G3" s="109"/>
      <c r="H3" s="143"/>
      <c r="I3" s="109"/>
      <c r="J3" s="109"/>
      <c r="K3" s="109"/>
      <c r="L3" s="109"/>
      <c r="M3" s="109"/>
      <c r="N3" s="109"/>
      <c r="O3" s="109"/>
      <c r="P3" s="109"/>
      <c r="Q3" s="109"/>
      <c r="R3" s="109"/>
      <c r="S3" s="109"/>
      <c r="T3" s="109"/>
      <c r="U3" s="109"/>
      <c r="V3" s="109"/>
      <c r="W3" s="109"/>
      <c r="X3" s="109"/>
      <c r="Y3" s="109"/>
      <c r="Z3" s="109"/>
    </row>
    <row r="4" spans="1:26" ht="12.75" customHeight="1">
      <c r="A4" s="109"/>
      <c r="B4" s="399"/>
      <c r="C4" s="109"/>
      <c r="D4" s="109"/>
      <c r="E4" s="109"/>
      <c r="F4" s="109"/>
      <c r="G4" s="109"/>
      <c r="H4" s="143"/>
      <c r="I4" s="109"/>
      <c r="J4" s="109"/>
      <c r="K4" s="109"/>
      <c r="L4" s="109"/>
      <c r="M4" s="109"/>
      <c r="N4" s="109"/>
      <c r="O4" s="109"/>
      <c r="P4" s="109"/>
      <c r="Q4" s="109"/>
      <c r="R4" s="109"/>
      <c r="S4" s="109"/>
      <c r="T4" s="109"/>
      <c r="U4" s="109"/>
      <c r="V4" s="109"/>
      <c r="W4" s="109"/>
      <c r="X4" s="109"/>
      <c r="Y4" s="109"/>
      <c r="Z4" s="109"/>
    </row>
    <row r="5" spans="1:26" ht="12.75" customHeight="1">
      <c r="A5" s="109"/>
      <c r="B5" s="399"/>
      <c r="C5" s="109"/>
      <c r="D5" s="109"/>
      <c r="E5" s="109"/>
      <c r="F5" s="109"/>
      <c r="G5" s="109"/>
      <c r="H5" s="143"/>
      <c r="I5" s="109"/>
      <c r="J5" s="109"/>
      <c r="K5" s="109"/>
      <c r="L5" s="109"/>
      <c r="M5" s="109"/>
      <c r="N5" s="109"/>
      <c r="O5" s="109"/>
      <c r="P5" s="109"/>
      <c r="Q5" s="109"/>
      <c r="R5" s="109"/>
      <c r="S5" s="109"/>
      <c r="T5" s="109"/>
      <c r="U5" s="109"/>
      <c r="V5" s="109"/>
      <c r="W5" s="109"/>
      <c r="X5" s="109"/>
      <c r="Y5" s="109"/>
      <c r="Z5" s="109"/>
    </row>
    <row r="6" spans="1:26" ht="12.75" customHeight="1">
      <c r="A6" s="109"/>
      <c r="B6" s="399"/>
      <c r="C6" s="109"/>
      <c r="D6" s="109"/>
      <c r="E6" s="109"/>
      <c r="F6" s="109"/>
      <c r="G6" s="109"/>
      <c r="H6" s="143"/>
      <c r="I6" s="109"/>
      <c r="J6" s="109"/>
      <c r="K6" s="109"/>
      <c r="L6" s="109"/>
      <c r="M6" s="109"/>
      <c r="N6" s="109"/>
      <c r="O6" s="109"/>
      <c r="P6" s="109"/>
      <c r="Q6" s="109"/>
      <c r="R6" s="109"/>
      <c r="S6" s="109"/>
      <c r="T6" s="109"/>
      <c r="U6" s="109"/>
      <c r="V6" s="109"/>
      <c r="W6" s="109"/>
      <c r="X6" s="109"/>
      <c r="Y6" s="109"/>
      <c r="Z6" s="109"/>
    </row>
    <row r="7" spans="1:26" ht="12.75" customHeight="1">
      <c r="A7" s="109"/>
      <c r="B7" s="399"/>
      <c r="C7" s="109"/>
      <c r="D7" s="109"/>
      <c r="E7" s="109"/>
      <c r="F7" s="109"/>
      <c r="G7" s="109"/>
      <c r="H7" s="143"/>
      <c r="I7" s="109"/>
      <c r="J7" s="109"/>
      <c r="K7" s="109"/>
      <c r="L7" s="109"/>
      <c r="M7" s="109"/>
      <c r="N7" s="109"/>
      <c r="O7" s="109"/>
      <c r="P7" s="109"/>
      <c r="Q7" s="109"/>
      <c r="R7" s="109"/>
      <c r="S7" s="109"/>
      <c r="T7" s="109"/>
      <c r="U7" s="109"/>
      <c r="V7" s="109"/>
      <c r="W7" s="109"/>
      <c r="X7" s="109"/>
      <c r="Y7" s="109"/>
      <c r="Z7" s="109"/>
    </row>
    <row r="8" spans="1:26" ht="12.75" customHeight="1">
      <c r="A8" s="109"/>
      <c r="B8" s="401" t="s">
        <v>68</v>
      </c>
      <c r="C8" s="402"/>
      <c r="D8" s="109"/>
      <c r="E8" s="109"/>
      <c r="F8" s="109"/>
      <c r="G8" s="109"/>
      <c r="H8" s="143"/>
      <c r="I8" s="109"/>
      <c r="J8" s="109"/>
      <c r="K8" s="109"/>
      <c r="L8" s="109"/>
      <c r="M8" s="109"/>
      <c r="N8" s="109"/>
      <c r="O8" s="109"/>
      <c r="P8" s="109"/>
      <c r="Q8" s="109"/>
      <c r="R8" s="109"/>
      <c r="S8" s="109"/>
      <c r="T8" s="109"/>
      <c r="U8" s="109"/>
      <c r="V8" s="109"/>
      <c r="W8" s="109"/>
      <c r="X8" s="109"/>
      <c r="Y8" s="109"/>
      <c r="Z8" s="109"/>
    </row>
    <row r="9" spans="1:26" ht="5.75" customHeight="1" thickBot="1">
      <c r="A9" s="109"/>
      <c r="B9" s="399"/>
      <c r="C9" s="109"/>
      <c r="D9" s="109"/>
      <c r="E9" s="109"/>
      <c r="F9" s="109"/>
      <c r="G9" s="109"/>
      <c r="H9" s="143"/>
      <c r="I9" s="109"/>
      <c r="J9" s="109"/>
      <c r="K9" s="109"/>
      <c r="L9" s="109"/>
      <c r="M9" s="109"/>
      <c r="N9" s="109"/>
      <c r="O9" s="109"/>
      <c r="P9" s="109"/>
      <c r="Q9" s="109"/>
      <c r="R9" s="109"/>
      <c r="S9" s="109"/>
      <c r="T9" s="109"/>
      <c r="U9" s="109"/>
      <c r="V9" s="109"/>
      <c r="W9" s="109"/>
      <c r="X9" s="109"/>
      <c r="Y9" s="109"/>
      <c r="Z9" s="109"/>
    </row>
    <row r="10" spans="1:26" ht="15.5" customHeight="1">
      <c r="A10" s="109"/>
      <c r="B10" s="780" t="s">
        <v>729</v>
      </c>
      <c r="C10" s="781"/>
      <c r="D10" s="781"/>
      <c r="E10" s="781"/>
      <c r="F10" s="782"/>
      <c r="G10" s="782"/>
      <c r="H10" s="782"/>
      <c r="I10" s="783"/>
      <c r="J10" s="109"/>
      <c r="K10" s="109"/>
      <c r="L10" s="109"/>
      <c r="M10" s="109"/>
      <c r="N10" s="109"/>
      <c r="O10" s="109"/>
      <c r="P10" s="109"/>
      <c r="Q10" s="109"/>
      <c r="R10" s="109"/>
      <c r="S10" s="109"/>
      <c r="T10" s="109"/>
      <c r="U10" s="109"/>
      <c r="V10" s="109"/>
      <c r="W10" s="109"/>
      <c r="X10" s="109"/>
      <c r="Y10" s="109"/>
      <c r="Z10" s="109"/>
    </row>
    <row r="11" spans="1:26" ht="15.5" customHeight="1">
      <c r="A11" s="109"/>
      <c r="B11" s="1504"/>
      <c r="C11" s="784" t="s">
        <v>227</v>
      </c>
      <c r="D11" s="785" t="s">
        <v>1</v>
      </c>
      <c r="E11" s="786" t="s">
        <v>2</v>
      </c>
      <c r="F11" s="785" t="s">
        <v>228</v>
      </c>
      <c r="G11" s="786" t="s">
        <v>229</v>
      </c>
      <c r="H11" s="1510" t="s">
        <v>38</v>
      </c>
      <c r="I11" s="787" t="s">
        <v>230</v>
      </c>
      <c r="J11" s="109"/>
      <c r="K11" s="109"/>
      <c r="L11" s="109"/>
      <c r="M11" s="109"/>
      <c r="N11" s="109"/>
      <c r="O11" s="109"/>
      <c r="P11" s="109"/>
      <c r="Q11" s="109"/>
      <c r="R11" s="109"/>
      <c r="S11" s="109"/>
      <c r="T11" s="109"/>
      <c r="U11" s="109"/>
      <c r="V11" s="109"/>
      <c r="W11" s="109"/>
      <c r="X11" s="109"/>
      <c r="Y11" s="109"/>
      <c r="Z11" s="109"/>
    </row>
    <row r="12" spans="1:26" ht="15.5" customHeight="1">
      <c r="A12" s="109"/>
      <c r="B12" s="1505" t="s">
        <v>128</v>
      </c>
      <c r="C12" s="513">
        <v>300</v>
      </c>
      <c r="D12" s="788">
        <v>3200</v>
      </c>
      <c r="E12" s="518">
        <v>420</v>
      </c>
      <c r="F12" s="514">
        <f t="shared" ref="F12:G12" si="0">$C12*D12</f>
        <v>960000</v>
      </c>
      <c r="G12" s="514">
        <f t="shared" si="0"/>
        <v>126000</v>
      </c>
      <c r="H12" s="1511">
        <f>SUM(D12:E12)</f>
        <v>3620</v>
      </c>
      <c r="I12" s="789">
        <f>SUM(F12:G12)</f>
        <v>1086000</v>
      </c>
      <c r="J12" s="109"/>
      <c r="K12" s="109"/>
      <c r="L12" s="109"/>
      <c r="M12" s="109"/>
      <c r="N12" s="109"/>
      <c r="O12" s="109"/>
      <c r="P12" s="109"/>
      <c r="Q12" s="109"/>
      <c r="R12" s="109"/>
      <c r="S12" s="109"/>
      <c r="T12" s="109"/>
      <c r="U12" s="109"/>
      <c r="V12" s="109"/>
      <c r="W12" s="109"/>
      <c r="X12" s="109"/>
      <c r="Y12" s="109"/>
      <c r="Z12" s="109"/>
    </row>
    <row r="13" spans="1:26" s="459" customFormat="1" ht="27.5" customHeight="1">
      <c r="A13" s="458"/>
      <c r="B13" s="1506" t="s">
        <v>779</v>
      </c>
      <c r="C13" s="515">
        <f>(1500+2250+18000+350*5)/25</f>
        <v>940</v>
      </c>
      <c r="D13" s="516">
        <f>' Parcels'!I48</f>
        <v>19.827842056932965</v>
      </c>
      <c r="E13" s="519">
        <f>' Parcels'!I49</f>
        <v>5.5149999999999997</v>
      </c>
      <c r="F13" s="517">
        <f>C13*D13</f>
        <v>18638.171533516987</v>
      </c>
      <c r="G13" s="517">
        <f>E13*C13</f>
        <v>5184.0999999999995</v>
      </c>
      <c r="H13" s="1512">
        <f>D13+E13</f>
        <v>25.342842056932966</v>
      </c>
      <c r="I13" s="789">
        <f>F13+G13</f>
        <v>23822.271533516985</v>
      </c>
      <c r="J13" s="458"/>
      <c r="K13" s="458"/>
      <c r="L13" s="458"/>
      <c r="M13" s="458"/>
      <c r="N13" s="458"/>
      <c r="O13" s="458"/>
      <c r="P13" s="458"/>
      <c r="Q13" s="458"/>
      <c r="R13" s="458"/>
      <c r="S13" s="458"/>
      <c r="T13" s="458"/>
      <c r="U13" s="458"/>
      <c r="V13" s="458"/>
      <c r="W13" s="458"/>
      <c r="X13" s="458"/>
      <c r="Y13" s="458"/>
      <c r="Z13" s="458"/>
    </row>
    <row r="14" spans="1:26" ht="15.5" customHeight="1">
      <c r="A14" s="109"/>
      <c r="B14" s="1505" t="s">
        <v>741</v>
      </c>
      <c r="C14" s="513">
        <v>5.7000000000000002E-2</v>
      </c>
      <c r="D14" s="788">
        <f>'Area Matrix'!D21</f>
        <v>542937.5</v>
      </c>
      <c r="E14" s="518">
        <v>0</v>
      </c>
      <c r="F14" s="514">
        <f>C14*D14</f>
        <v>30947.4375</v>
      </c>
      <c r="G14" s="514">
        <v>0</v>
      </c>
      <c r="H14" s="1511">
        <f>D14+F14</f>
        <v>573884.9375</v>
      </c>
      <c r="I14" s="790">
        <f t="shared" ref="I14" si="1">SUM(F14:G14)</f>
        <v>30947.4375</v>
      </c>
      <c r="J14" s="109"/>
      <c r="K14" s="109"/>
      <c r="L14" s="109"/>
      <c r="M14" s="109"/>
      <c r="N14" s="109"/>
      <c r="O14" s="109"/>
      <c r="P14" s="109"/>
      <c r="Q14" s="109"/>
      <c r="R14" s="109"/>
      <c r="S14" s="109"/>
      <c r="T14" s="109"/>
      <c r="U14" s="109"/>
      <c r="V14" s="109"/>
      <c r="W14" s="109"/>
      <c r="X14" s="109"/>
      <c r="Y14" s="109"/>
      <c r="Z14" s="109"/>
    </row>
    <row r="15" spans="1:26" ht="15.5" customHeight="1">
      <c r="A15" s="109"/>
      <c r="B15" s="1505" t="s">
        <v>727</v>
      </c>
      <c r="C15" s="513">
        <v>0.18</v>
      </c>
      <c r="D15" s="788">
        <f>'Area Matrix'!D21</f>
        <v>542937.5</v>
      </c>
      <c r="E15" s="518">
        <v>0</v>
      </c>
      <c r="F15" s="514">
        <f>C15*D15</f>
        <v>97728.75</v>
      </c>
      <c r="G15" s="514">
        <v>0</v>
      </c>
      <c r="H15" s="1511">
        <f>D15+F15</f>
        <v>640666.25</v>
      </c>
      <c r="I15" s="790">
        <f t="shared" ref="I15" si="2">SUM(F15:G15)</f>
        <v>97728.75</v>
      </c>
      <c r="J15" s="109"/>
      <c r="K15" s="109"/>
      <c r="L15" s="109"/>
      <c r="M15" s="109"/>
      <c r="N15" s="109"/>
      <c r="O15" s="109"/>
      <c r="P15" s="109"/>
      <c r="Q15" s="109"/>
      <c r="R15" s="109"/>
      <c r="S15" s="109"/>
      <c r="T15" s="109"/>
      <c r="U15" s="109"/>
      <c r="V15" s="109"/>
      <c r="W15" s="109"/>
      <c r="X15" s="109"/>
      <c r="Y15" s="109"/>
      <c r="Z15" s="109"/>
    </row>
    <row r="16" spans="1:26" ht="15.5" customHeight="1">
      <c r="A16" s="109"/>
      <c r="B16" s="1507" t="s">
        <v>83</v>
      </c>
      <c r="C16" s="513">
        <v>8.1199999999999992</v>
      </c>
      <c r="D16" s="788">
        <v>19800</v>
      </c>
      <c r="E16" s="788">
        <v>75000</v>
      </c>
      <c r="F16" s="514">
        <f t="shared" ref="F16:G16" si="3">$C16*D16</f>
        <v>160775.99999999997</v>
      </c>
      <c r="G16" s="514">
        <f t="shared" si="3"/>
        <v>608999.99999999988</v>
      </c>
      <c r="H16" s="1511">
        <f>SUM(D16:E16)</f>
        <v>94800</v>
      </c>
      <c r="I16" s="790">
        <f>SUM(F16:G16)</f>
        <v>769775.99999999988</v>
      </c>
      <c r="J16" s="109"/>
      <c r="K16" s="109"/>
      <c r="L16" s="109"/>
      <c r="M16" s="109"/>
      <c r="N16" s="109"/>
      <c r="O16" s="109"/>
      <c r="P16" s="109"/>
      <c r="Q16" s="109"/>
      <c r="R16" s="109"/>
      <c r="S16" s="109"/>
      <c r="T16" s="109"/>
      <c r="U16" s="109"/>
      <c r="V16" s="109"/>
      <c r="W16" s="109"/>
      <c r="X16" s="109"/>
      <c r="Y16" s="109"/>
      <c r="Z16" s="109"/>
    </row>
    <row r="17" spans="1:26" ht="15.5" customHeight="1">
      <c r="A17" s="109"/>
      <c r="B17" s="1507" t="s">
        <v>127</v>
      </c>
      <c r="C17" s="513">
        <v>150</v>
      </c>
      <c r="D17" s="788">
        <v>96200</v>
      </c>
      <c r="E17" s="788">
        <v>42335</v>
      </c>
      <c r="F17" s="514">
        <f>C17*D17</f>
        <v>14430000</v>
      </c>
      <c r="G17" s="514">
        <f>C17*E17</f>
        <v>6350250</v>
      </c>
      <c r="H17" s="1511">
        <f>SUM(D17:E17)</f>
        <v>138535</v>
      </c>
      <c r="I17" s="790">
        <f>SUM(F17:G17)</f>
        <v>20780250</v>
      </c>
      <c r="J17" s="109"/>
      <c r="K17" s="404"/>
      <c r="L17" s="109"/>
      <c r="M17" s="109"/>
      <c r="N17" s="109"/>
      <c r="O17" s="109"/>
      <c r="P17" s="109"/>
      <c r="Q17" s="109"/>
      <c r="R17" s="109"/>
      <c r="S17" s="109"/>
      <c r="T17" s="109"/>
      <c r="U17" s="109"/>
      <c r="V17" s="109"/>
      <c r="W17" s="109"/>
      <c r="X17" s="109"/>
      <c r="Y17" s="109"/>
      <c r="Z17" s="109"/>
    </row>
    <row r="18" spans="1:26" ht="15.5" customHeight="1">
      <c r="A18" s="109"/>
      <c r="B18" s="1505" t="s">
        <v>691</v>
      </c>
      <c r="C18" s="513">
        <v>50</v>
      </c>
      <c r="D18" s="514">
        <v>890</v>
      </c>
      <c r="E18" s="514">
        <v>520</v>
      </c>
      <c r="F18" s="514">
        <f t="shared" ref="F18:G18" si="4">$C18*D18</f>
        <v>44500</v>
      </c>
      <c r="G18" s="514">
        <f t="shared" si="4"/>
        <v>26000</v>
      </c>
      <c r="H18" s="1511">
        <f>SUM(D18:E18)</f>
        <v>1410</v>
      </c>
      <c r="I18" s="789">
        <f>SUM(F18:G18)</f>
        <v>70500</v>
      </c>
      <c r="J18" s="109"/>
      <c r="K18" s="109"/>
      <c r="L18" s="109"/>
      <c r="M18" s="109"/>
      <c r="N18" s="109"/>
      <c r="O18" s="109"/>
      <c r="P18" s="109"/>
      <c r="Q18" s="109"/>
      <c r="R18" s="109"/>
      <c r="S18" s="109"/>
      <c r="T18" s="109"/>
      <c r="U18" s="109"/>
      <c r="V18" s="109"/>
      <c r="W18" s="109"/>
      <c r="X18" s="109"/>
      <c r="Y18" s="109"/>
      <c r="Z18" s="109"/>
    </row>
    <row r="19" spans="1:26" ht="15.5" customHeight="1">
      <c r="A19" s="109"/>
      <c r="B19" s="1505" t="s">
        <v>254</v>
      </c>
      <c r="C19" s="513">
        <v>10</v>
      </c>
      <c r="D19" s="514">
        <f>'(L) Infrastructure Budget'!D38</f>
        <v>265340</v>
      </c>
      <c r="E19" s="514">
        <f>'(L) Infrastructure Budget'!E38</f>
        <v>104280</v>
      </c>
      <c r="F19" s="514">
        <f t="shared" ref="F19:G19" si="5">$C19*D19</f>
        <v>2653400</v>
      </c>
      <c r="G19" s="514">
        <f t="shared" si="5"/>
        <v>1042800</v>
      </c>
      <c r="H19" s="1511">
        <f t="shared" ref="H19" si="6">SUM(D19:E19)</f>
        <v>369620</v>
      </c>
      <c r="I19" s="789">
        <f t="shared" ref="I19" si="7">SUM(F19:G19)</f>
        <v>3696200</v>
      </c>
      <c r="J19" s="109"/>
      <c r="K19" s="109"/>
      <c r="L19" s="109"/>
      <c r="M19" s="109"/>
      <c r="N19" s="109"/>
      <c r="O19" s="109"/>
      <c r="P19" s="109"/>
      <c r="Q19" s="109"/>
      <c r="R19" s="109"/>
      <c r="S19" s="109"/>
      <c r="T19" s="109"/>
      <c r="U19" s="109"/>
      <c r="V19" s="109"/>
      <c r="W19" s="109"/>
      <c r="X19" s="109"/>
      <c r="Y19" s="109"/>
      <c r="Z19" s="109"/>
    </row>
    <row r="20" spans="1:26" ht="15.5" customHeight="1">
      <c r="A20" s="109"/>
      <c r="B20" s="1505" t="s">
        <v>255</v>
      </c>
      <c r="C20" s="513">
        <v>50</v>
      </c>
      <c r="D20" s="514">
        <f>'(L) Infrastructure Budget'!D40</f>
        <v>34040</v>
      </c>
      <c r="E20" s="514">
        <f>'(L) Infrastructure Budget'!E40</f>
        <v>0</v>
      </c>
      <c r="F20" s="514">
        <f t="shared" ref="F20:G20" si="8">$C20*D20</f>
        <v>1702000</v>
      </c>
      <c r="G20" s="514">
        <f t="shared" si="8"/>
        <v>0</v>
      </c>
      <c r="H20" s="1511">
        <f t="shared" ref="H20" si="9">SUM(D20:E20)</f>
        <v>34040</v>
      </c>
      <c r="I20" s="789">
        <f t="shared" ref="I20" si="10">SUM(F20:G20)</f>
        <v>1702000</v>
      </c>
      <c r="J20" s="109"/>
      <c r="K20" s="109"/>
      <c r="L20" s="109"/>
      <c r="M20" s="109"/>
      <c r="N20" s="109"/>
      <c r="O20" s="109"/>
      <c r="P20" s="109"/>
      <c r="Q20" s="109"/>
      <c r="R20" s="109"/>
      <c r="S20" s="109"/>
      <c r="T20" s="109"/>
      <c r="U20" s="109"/>
      <c r="V20" s="109"/>
      <c r="W20" s="109"/>
      <c r="X20" s="109"/>
      <c r="Y20" s="109"/>
      <c r="Z20" s="109"/>
    </row>
    <row r="21" spans="1:26" ht="15.5" customHeight="1">
      <c r="A21" s="109"/>
      <c r="B21" s="1505" t="s">
        <v>256</v>
      </c>
      <c r="C21" s="791">
        <v>3.5</v>
      </c>
      <c r="D21" s="792">
        <v>32785</v>
      </c>
      <c r="E21" s="792">
        <v>33865</v>
      </c>
      <c r="F21" s="792">
        <f>C21*D21</f>
        <v>114747.5</v>
      </c>
      <c r="G21" s="792">
        <f>C21*E21</f>
        <v>118527.5</v>
      </c>
      <c r="H21" s="1513">
        <f>SUM(D21:E21)</f>
        <v>66650</v>
      </c>
      <c r="I21" s="793">
        <f>SUM(F21:G21)</f>
        <v>233275</v>
      </c>
      <c r="J21" s="109"/>
      <c r="K21" s="109"/>
      <c r="L21" s="109"/>
      <c r="M21" s="109"/>
      <c r="N21" s="109"/>
      <c r="O21" s="109"/>
      <c r="P21" s="109"/>
      <c r="Q21" s="109"/>
      <c r="R21" s="109"/>
      <c r="S21" s="109"/>
      <c r="T21" s="109"/>
      <c r="U21" s="109"/>
      <c r="V21" s="109"/>
      <c r="W21" s="109"/>
      <c r="X21" s="109"/>
      <c r="Y21" s="109"/>
      <c r="Z21" s="109"/>
    </row>
    <row r="22" spans="1:26" ht="15.5" customHeight="1">
      <c r="A22" s="109"/>
      <c r="B22" s="1508"/>
      <c r="C22" s="794" t="s">
        <v>244</v>
      </c>
      <c r="D22" s="794" t="s">
        <v>245</v>
      </c>
      <c r="E22" s="794" t="s">
        <v>245</v>
      </c>
      <c r="F22" s="794" t="str">
        <f t="shared" ref="F22:G22" si="11">F$11</f>
        <v>Phase I ($)</v>
      </c>
      <c r="G22" s="794" t="str">
        <f t="shared" si="11"/>
        <v>Phase II ($)</v>
      </c>
      <c r="H22" s="1514" t="s">
        <v>246</v>
      </c>
      <c r="I22" s="795" t="str">
        <f>I$11</f>
        <v>Total Cost</v>
      </c>
      <c r="J22" s="109"/>
      <c r="K22" s="109"/>
      <c r="L22" s="109"/>
      <c r="M22" s="109"/>
      <c r="N22" s="109"/>
      <c r="O22" s="109"/>
      <c r="P22" s="109"/>
      <c r="Q22" s="109"/>
      <c r="R22" s="109"/>
      <c r="S22" s="109"/>
      <c r="T22" s="109"/>
      <c r="U22" s="109"/>
      <c r="V22" s="109"/>
      <c r="W22" s="109"/>
      <c r="X22" s="109"/>
      <c r="Y22" s="109"/>
      <c r="Z22" s="109"/>
    </row>
    <row r="23" spans="1:26" ht="15.5" customHeight="1">
      <c r="A23" s="109"/>
      <c r="B23" s="1507" t="s">
        <v>84</v>
      </c>
      <c r="C23" s="518">
        <v>13333</v>
      </c>
      <c r="D23" s="514">
        <v>47</v>
      </c>
      <c r="E23" s="514">
        <v>12</v>
      </c>
      <c r="F23" s="514">
        <f t="shared" ref="F23:G23" si="12">$C23*D23</f>
        <v>626651</v>
      </c>
      <c r="G23" s="514">
        <f t="shared" si="12"/>
        <v>159996</v>
      </c>
      <c r="H23" s="1511">
        <f>SUM(D23:E23)</f>
        <v>59</v>
      </c>
      <c r="I23" s="790">
        <f>SUM(F23:G23)</f>
        <v>786647</v>
      </c>
      <c r="J23" s="109"/>
      <c r="K23" s="109"/>
      <c r="L23" s="109"/>
      <c r="M23" s="109"/>
      <c r="N23" s="109"/>
      <c r="O23" s="109"/>
      <c r="P23" s="109"/>
      <c r="Q23" s="109"/>
      <c r="R23" s="109"/>
      <c r="S23" s="109"/>
      <c r="T23" s="109"/>
      <c r="U23" s="109"/>
      <c r="V23" s="109"/>
      <c r="W23" s="109"/>
      <c r="X23" s="109"/>
      <c r="Y23" s="109"/>
      <c r="Z23" s="109"/>
    </row>
    <row r="24" spans="1:26" ht="15.5" customHeight="1">
      <c r="A24" s="109"/>
      <c r="B24" s="1508" t="s">
        <v>728</v>
      </c>
      <c r="C24" s="796"/>
      <c r="D24" s="797"/>
      <c r="E24" s="797"/>
      <c r="F24" s="797"/>
      <c r="G24" s="797"/>
      <c r="H24" s="1515"/>
      <c r="I24" s="798"/>
      <c r="J24" s="109"/>
      <c r="K24" s="109"/>
      <c r="L24" s="109"/>
      <c r="M24" s="109"/>
      <c r="N24" s="109"/>
      <c r="O24" s="109"/>
      <c r="P24" s="109"/>
      <c r="Q24" s="109"/>
      <c r="R24" s="109"/>
      <c r="S24" s="109"/>
      <c r="T24" s="109"/>
      <c r="U24" s="109"/>
      <c r="V24" s="109"/>
      <c r="W24" s="109"/>
      <c r="X24" s="109"/>
      <c r="Y24" s="109"/>
      <c r="Z24" s="109"/>
    </row>
    <row r="25" spans="1:26" ht="15.5" customHeight="1">
      <c r="A25" s="109"/>
      <c r="B25" s="1507" t="s">
        <v>247</v>
      </c>
      <c r="C25" s="799">
        <v>0.1</v>
      </c>
      <c r="D25" s="788"/>
      <c r="E25" s="788"/>
      <c r="F25" s="514">
        <f>SUM(F12:F24)*C25</f>
        <v>2083938.8859033519</v>
      </c>
      <c r="G25" s="514">
        <f>SUM(G12:G24)*C25</f>
        <v>843775.76</v>
      </c>
      <c r="H25" s="1511"/>
      <c r="I25" s="790">
        <f>SUM(I12:I24)*C25</f>
        <v>2927714.6459033517</v>
      </c>
      <c r="J25" s="109"/>
      <c r="K25" s="109"/>
      <c r="L25" s="109"/>
      <c r="M25" s="109"/>
      <c r="N25" s="109"/>
      <c r="O25" s="109"/>
      <c r="P25" s="109"/>
      <c r="Q25" s="109"/>
      <c r="R25" s="109"/>
      <c r="S25" s="109"/>
      <c r="T25" s="109"/>
      <c r="U25" s="109"/>
      <c r="V25" s="109"/>
      <c r="W25" s="109"/>
      <c r="X25" s="109"/>
      <c r="Y25" s="109"/>
      <c r="Z25" s="109"/>
    </row>
    <row r="26" spans="1:26" ht="15.5" customHeight="1" thickBot="1">
      <c r="A26" s="109"/>
      <c r="B26" s="1509" t="s">
        <v>730</v>
      </c>
      <c r="C26" s="1481"/>
      <c r="D26" s="1481"/>
      <c r="E26" s="1481"/>
      <c r="F26" s="1481">
        <f>SUM(F12:F25)</f>
        <v>22923327.744936869</v>
      </c>
      <c r="G26" s="1481">
        <f>SUM(G12:G25)</f>
        <v>9281533.3599999994</v>
      </c>
      <c r="H26" s="1516"/>
      <c r="I26" s="1482">
        <f>SUM(I12:I25)</f>
        <v>32204861.104936868</v>
      </c>
      <c r="J26" s="109"/>
      <c r="K26" s="109"/>
      <c r="L26" s="109"/>
      <c r="M26" s="109"/>
      <c r="N26" s="109"/>
      <c r="O26" s="109"/>
      <c r="P26" s="109"/>
      <c r="Q26" s="109"/>
      <c r="R26" s="109"/>
      <c r="S26" s="109"/>
      <c r="T26" s="109"/>
      <c r="U26" s="109"/>
      <c r="V26" s="109"/>
      <c r="W26" s="109"/>
      <c r="X26" s="109"/>
      <c r="Y26" s="109"/>
      <c r="Z26" s="109"/>
    </row>
    <row r="27" spans="1:26" s="408" customFormat="1" ht="15.5" customHeight="1">
      <c r="A27" s="371"/>
      <c r="B27" s="777"/>
      <c r="C27" s="518"/>
      <c r="D27" s="514"/>
      <c r="E27" s="514"/>
      <c r="F27" s="514"/>
      <c r="G27" s="514"/>
      <c r="H27" s="514"/>
      <c r="I27" s="514"/>
      <c r="J27" s="405"/>
      <c r="K27" s="406"/>
      <c r="L27" s="407"/>
      <c r="M27" s="371"/>
      <c r="N27" s="405"/>
      <c r="O27" s="406"/>
      <c r="P27" s="407"/>
      <c r="Q27" s="371"/>
      <c r="R27" s="371"/>
      <c r="S27" s="371"/>
      <c r="T27" s="371"/>
      <c r="U27" s="371"/>
      <c r="V27" s="371"/>
      <c r="W27" s="371"/>
      <c r="X27" s="371"/>
      <c r="Y27" s="371"/>
      <c r="Z27" s="371"/>
    </row>
    <row r="28" spans="1:26" s="408" customFormat="1" ht="12.75" customHeight="1">
      <c r="A28" s="371"/>
      <c r="B28" s="777"/>
      <c r="C28" s="778"/>
      <c r="D28" s="403"/>
      <c r="E28" s="403"/>
      <c r="F28" s="779"/>
      <c r="G28" s="779"/>
      <c r="H28" s="403"/>
      <c r="I28" s="779"/>
      <c r="J28" s="405"/>
      <c r="K28" s="406"/>
      <c r="L28" s="407"/>
      <c r="M28" s="371"/>
      <c r="N28" s="405"/>
      <c r="O28" s="406"/>
      <c r="P28" s="407"/>
      <c r="Q28" s="371"/>
      <c r="R28" s="371"/>
      <c r="S28" s="371"/>
      <c r="T28" s="371"/>
      <c r="U28" s="371"/>
      <c r="V28" s="371"/>
      <c r="W28" s="371"/>
      <c r="X28" s="371"/>
      <c r="Y28" s="371"/>
      <c r="Z28" s="371"/>
    </row>
    <row r="29" spans="1:26" ht="12.75" customHeight="1">
      <c r="A29" s="109"/>
      <c r="B29" s="109"/>
      <c r="C29" s="109"/>
      <c r="D29" s="109"/>
      <c r="E29" s="109"/>
      <c r="F29" s="109"/>
      <c r="G29" s="109"/>
      <c r="H29" s="143"/>
      <c r="I29" s="109"/>
      <c r="J29" s="109"/>
      <c r="K29" s="109"/>
      <c r="L29" s="109"/>
      <c r="M29" s="109"/>
      <c r="N29" s="109"/>
      <c r="O29" s="109"/>
      <c r="P29" s="109"/>
      <c r="Q29" s="109"/>
      <c r="R29" s="109"/>
      <c r="S29" s="109"/>
      <c r="T29" s="109"/>
      <c r="U29" s="109"/>
      <c r="V29" s="109"/>
      <c r="W29" s="109"/>
      <c r="X29" s="109"/>
      <c r="Y29" s="109"/>
      <c r="Z29" s="109"/>
    </row>
    <row r="30" spans="1:26" ht="12.75" customHeight="1">
      <c r="A30" s="109"/>
      <c r="B30" s="109"/>
      <c r="C30" s="109"/>
      <c r="D30" s="109"/>
      <c r="E30" s="109"/>
      <c r="F30" s="109"/>
      <c r="G30" s="109"/>
      <c r="H30" s="143"/>
      <c r="I30" s="109"/>
      <c r="J30" s="109"/>
      <c r="K30" s="109"/>
      <c r="L30" s="109"/>
      <c r="M30" s="109"/>
      <c r="N30" s="109"/>
      <c r="O30" s="109"/>
      <c r="P30" s="109"/>
      <c r="Q30" s="109"/>
      <c r="R30" s="109"/>
      <c r="S30" s="109"/>
      <c r="T30" s="109"/>
      <c r="U30" s="109"/>
      <c r="V30" s="109"/>
      <c r="W30" s="109"/>
      <c r="X30" s="109"/>
      <c r="Y30" s="109"/>
      <c r="Z30" s="109"/>
    </row>
    <row r="31" spans="1:26" ht="12.75" customHeight="1">
      <c r="A31" s="109"/>
      <c r="B31" s="109"/>
      <c r="C31" s="109"/>
      <c r="D31" s="109"/>
      <c r="E31" s="109"/>
      <c r="F31" s="109"/>
      <c r="G31" s="109"/>
      <c r="H31" s="143"/>
      <c r="I31" s="109"/>
      <c r="J31" s="109"/>
      <c r="K31" s="109"/>
      <c r="L31" s="109"/>
      <c r="M31" s="109"/>
      <c r="N31" s="109"/>
      <c r="O31" s="109"/>
      <c r="P31" s="109"/>
      <c r="Q31" s="109"/>
      <c r="R31" s="109"/>
      <c r="S31" s="109"/>
      <c r="T31" s="109"/>
      <c r="U31" s="109"/>
      <c r="V31" s="109"/>
      <c r="W31" s="109"/>
      <c r="X31" s="109"/>
      <c r="Y31" s="109"/>
      <c r="Z31" s="109"/>
    </row>
    <row r="32" spans="1:26" ht="12.75" customHeight="1">
      <c r="A32" s="109"/>
      <c r="B32" s="109"/>
      <c r="C32" s="109"/>
      <c r="D32" s="109"/>
      <c r="E32" s="109"/>
      <c r="F32" s="109"/>
      <c r="G32" s="109"/>
      <c r="H32" s="143"/>
      <c r="I32" s="109"/>
      <c r="J32" s="109"/>
      <c r="K32" s="109"/>
      <c r="L32" s="109"/>
      <c r="M32" s="109"/>
      <c r="N32" s="109"/>
      <c r="O32" s="109"/>
      <c r="P32" s="109"/>
      <c r="Q32" s="109"/>
      <c r="R32" s="109"/>
      <c r="S32" s="109"/>
      <c r="T32" s="109"/>
      <c r="U32" s="109"/>
      <c r="V32" s="109"/>
      <c r="W32" s="109"/>
      <c r="X32" s="109"/>
      <c r="Y32" s="109"/>
      <c r="Z32" s="109"/>
    </row>
    <row r="33" spans="1:26" ht="12.75" customHeight="1">
      <c r="A33" s="109"/>
      <c r="B33" s="109"/>
      <c r="C33" s="109"/>
      <c r="D33" s="109"/>
      <c r="E33" s="109"/>
      <c r="F33" s="109"/>
      <c r="G33" s="109"/>
      <c r="H33" s="143"/>
      <c r="I33" s="109"/>
      <c r="J33" s="109"/>
      <c r="K33" s="109"/>
      <c r="L33" s="109"/>
      <c r="M33" s="109"/>
      <c r="N33" s="109"/>
      <c r="O33" s="109"/>
      <c r="P33" s="109"/>
      <c r="Q33" s="109"/>
      <c r="R33" s="109"/>
      <c r="S33" s="109"/>
      <c r="T33" s="109"/>
      <c r="U33" s="109"/>
      <c r="V33" s="109"/>
      <c r="W33" s="109"/>
      <c r="X33" s="109"/>
      <c r="Y33" s="109"/>
      <c r="Z33" s="109"/>
    </row>
    <row r="34" spans="1:26" ht="12.75" customHeight="1">
      <c r="A34" s="109"/>
      <c r="B34" s="109"/>
      <c r="C34" s="109"/>
      <c r="D34" s="109"/>
      <c r="E34" s="109"/>
      <c r="F34" s="109"/>
      <c r="G34" s="109"/>
      <c r="H34" s="143"/>
      <c r="I34" s="109"/>
      <c r="J34" s="109"/>
      <c r="K34" s="109"/>
      <c r="L34" s="109"/>
      <c r="M34" s="109"/>
      <c r="N34" s="109"/>
      <c r="O34" s="109"/>
      <c r="P34" s="109"/>
      <c r="Q34" s="109"/>
      <c r="R34" s="109"/>
      <c r="S34" s="109"/>
      <c r="T34" s="109"/>
      <c r="U34" s="109"/>
      <c r="V34" s="109"/>
      <c r="W34" s="109"/>
      <c r="X34" s="109"/>
      <c r="Y34" s="109"/>
      <c r="Z34" s="109"/>
    </row>
    <row r="35" spans="1:26" ht="12.75" customHeight="1">
      <c r="A35" s="109"/>
      <c r="B35" s="109"/>
      <c r="C35" s="109"/>
      <c r="D35" s="109"/>
      <c r="E35" s="109"/>
      <c r="F35" s="109"/>
      <c r="G35" s="109"/>
      <c r="H35" s="143"/>
      <c r="I35" s="109"/>
      <c r="J35" s="109"/>
      <c r="K35" s="109"/>
      <c r="L35" s="109"/>
      <c r="M35" s="109"/>
      <c r="N35" s="109"/>
      <c r="O35" s="109"/>
      <c r="P35" s="109"/>
      <c r="Q35" s="109"/>
      <c r="R35" s="109"/>
      <c r="S35" s="109"/>
      <c r="T35" s="109"/>
      <c r="U35" s="109"/>
      <c r="V35" s="109"/>
      <c r="W35" s="109"/>
      <c r="X35" s="109"/>
      <c r="Y35" s="109"/>
      <c r="Z35" s="109"/>
    </row>
    <row r="36" spans="1:26" ht="12.75" customHeight="1">
      <c r="A36" s="109"/>
      <c r="B36" s="410"/>
      <c r="C36" s="109"/>
      <c r="D36" s="109"/>
      <c r="E36" s="109"/>
      <c r="F36" s="109"/>
      <c r="G36" s="109"/>
      <c r="H36" s="143"/>
      <c r="I36" s="109"/>
      <c r="J36" s="109"/>
      <c r="K36" s="109"/>
      <c r="L36" s="109"/>
      <c r="M36" s="109"/>
      <c r="N36" s="109"/>
      <c r="O36" s="109"/>
      <c r="P36" s="109"/>
      <c r="Q36" s="109"/>
      <c r="R36" s="109"/>
      <c r="S36" s="109"/>
      <c r="T36" s="109"/>
      <c r="U36" s="109"/>
      <c r="V36" s="109"/>
      <c r="W36" s="109"/>
      <c r="X36" s="109"/>
      <c r="Y36" s="109"/>
      <c r="Z36" s="109"/>
    </row>
    <row r="37" spans="1:26" ht="12.75" customHeight="1">
      <c r="A37" s="109"/>
      <c r="B37" s="109"/>
      <c r="C37" s="411"/>
      <c r="D37" s="143"/>
      <c r="E37" s="109"/>
      <c r="F37" s="109"/>
      <c r="G37" s="109"/>
      <c r="H37" s="143"/>
      <c r="I37" s="109"/>
      <c r="J37" s="109"/>
      <c r="K37" s="109"/>
      <c r="L37" s="109"/>
      <c r="M37" s="109"/>
      <c r="N37" s="109"/>
      <c r="O37" s="109"/>
      <c r="P37" s="109"/>
      <c r="Q37" s="109"/>
      <c r="R37" s="109"/>
      <c r="S37" s="109"/>
      <c r="T37" s="109"/>
      <c r="U37" s="109"/>
      <c r="V37" s="109"/>
      <c r="W37" s="109"/>
      <c r="X37" s="109"/>
      <c r="Y37" s="109"/>
      <c r="Z37" s="109"/>
    </row>
    <row r="38" spans="1:26" ht="12.75" customHeight="1">
      <c r="A38" s="109"/>
      <c r="B38" s="109"/>
      <c r="C38" s="109"/>
      <c r="D38" s="109"/>
      <c r="E38" s="109"/>
      <c r="F38" s="109"/>
      <c r="G38" s="109"/>
      <c r="H38" s="143"/>
      <c r="I38" s="109"/>
      <c r="J38" s="109"/>
      <c r="K38" s="109"/>
      <c r="L38" s="109"/>
      <c r="M38" s="109"/>
      <c r="N38" s="109"/>
      <c r="O38" s="109"/>
      <c r="P38" s="109"/>
      <c r="Q38" s="109"/>
      <c r="R38" s="109"/>
      <c r="S38" s="109"/>
      <c r="T38" s="109"/>
      <c r="U38" s="109"/>
      <c r="V38" s="109"/>
      <c r="W38" s="109"/>
      <c r="X38" s="109"/>
      <c r="Y38" s="109"/>
      <c r="Z38" s="109"/>
    </row>
    <row r="39" spans="1:26" ht="12.75" customHeight="1">
      <c r="A39" s="109"/>
      <c r="B39" s="109"/>
      <c r="C39" s="109"/>
      <c r="D39" s="109"/>
      <c r="E39" s="109"/>
      <c r="F39" s="109"/>
      <c r="G39" s="109"/>
      <c r="H39" s="143"/>
      <c r="I39" s="109"/>
      <c r="J39" s="109"/>
      <c r="K39" s="109"/>
      <c r="L39" s="109"/>
      <c r="M39" s="109"/>
      <c r="N39" s="109"/>
      <c r="O39" s="109"/>
      <c r="P39" s="109"/>
      <c r="Q39" s="109"/>
      <c r="R39" s="109"/>
      <c r="S39" s="109"/>
      <c r="T39" s="109"/>
      <c r="U39" s="109"/>
      <c r="V39" s="109"/>
      <c r="W39" s="109"/>
      <c r="X39" s="109"/>
      <c r="Y39" s="109"/>
      <c r="Z39" s="109"/>
    </row>
    <row r="40" spans="1:26" ht="12.75" customHeight="1">
      <c r="A40" s="109"/>
      <c r="B40" s="109"/>
      <c r="C40" s="411"/>
      <c r="D40" s="109"/>
      <c r="E40" s="109"/>
      <c r="F40" s="109"/>
      <c r="G40" s="109"/>
      <c r="H40" s="143"/>
      <c r="I40" s="109"/>
      <c r="J40" s="109"/>
      <c r="K40" s="109"/>
      <c r="L40" s="109"/>
      <c r="M40" s="109"/>
      <c r="N40" s="109"/>
      <c r="O40" s="109"/>
      <c r="P40" s="109"/>
      <c r="Q40" s="109"/>
      <c r="R40" s="109"/>
      <c r="S40" s="109"/>
      <c r="T40" s="109"/>
      <c r="U40" s="109"/>
      <c r="V40" s="109"/>
      <c r="W40" s="109"/>
      <c r="X40" s="109"/>
      <c r="Y40" s="109"/>
      <c r="Z40" s="109"/>
    </row>
    <row r="41" spans="1:26" ht="12.75" customHeight="1">
      <c r="A41" s="109"/>
      <c r="B41" s="109"/>
      <c r="C41" s="411"/>
      <c r="D41" s="109"/>
      <c r="E41" s="109"/>
      <c r="F41" s="109"/>
      <c r="G41" s="109"/>
      <c r="H41" s="143"/>
      <c r="I41" s="109"/>
      <c r="J41" s="109"/>
      <c r="K41" s="109"/>
      <c r="L41" s="109"/>
      <c r="M41" s="109"/>
      <c r="N41" s="109"/>
      <c r="O41" s="109"/>
      <c r="P41" s="109"/>
      <c r="Q41" s="109"/>
      <c r="R41" s="109"/>
      <c r="S41" s="109"/>
      <c r="T41" s="109"/>
      <c r="U41" s="109"/>
      <c r="V41" s="109"/>
      <c r="W41" s="109"/>
      <c r="X41" s="109"/>
      <c r="Y41" s="109"/>
      <c r="Z41" s="109"/>
    </row>
    <row r="42" spans="1:26" ht="12.75" customHeight="1">
      <c r="A42" s="109"/>
      <c r="B42" s="109"/>
      <c r="C42" s="109"/>
      <c r="D42" s="109"/>
      <c r="E42" s="109"/>
      <c r="F42" s="109"/>
      <c r="G42" s="109"/>
      <c r="H42" s="143"/>
      <c r="I42" s="109"/>
      <c r="J42" s="109"/>
      <c r="K42" s="109"/>
      <c r="L42" s="109"/>
      <c r="M42" s="109"/>
      <c r="N42" s="109"/>
      <c r="O42" s="109"/>
      <c r="P42" s="109"/>
      <c r="Q42" s="109"/>
      <c r="R42" s="109"/>
      <c r="S42" s="109"/>
      <c r="T42" s="109"/>
      <c r="U42" s="109"/>
      <c r="V42" s="109"/>
      <c r="W42" s="109"/>
      <c r="X42" s="109"/>
      <c r="Y42" s="109"/>
      <c r="Z42" s="109"/>
    </row>
    <row r="43" spans="1:26" ht="12.75" customHeight="1">
      <c r="A43" s="109"/>
      <c r="B43" s="109"/>
      <c r="C43" s="109"/>
      <c r="D43" s="109"/>
      <c r="E43" s="109"/>
      <c r="F43" s="109"/>
      <c r="G43" s="109"/>
      <c r="H43" s="143"/>
      <c r="I43" s="109"/>
      <c r="J43" s="109"/>
      <c r="K43" s="109"/>
      <c r="L43" s="109"/>
      <c r="M43" s="109"/>
      <c r="N43" s="109"/>
      <c r="O43" s="109"/>
      <c r="P43" s="109"/>
      <c r="Q43" s="109"/>
      <c r="R43" s="109"/>
      <c r="S43" s="109"/>
      <c r="T43" s="109"/>
      <c r="U43" s="109"/>
      <c r="V43" s="109"/>
      <c r="W43" s="109"/>
      <c r="X43" s="109"/>
      <c r="Y43" s="109"/>
      <c r="Z43" s="109"/>
    </row>
    <row r="44" spans="1:26" ht="12.75" customHeight="1">
      <c r="A44" s="109"/>
      <c r="B44" s="410"/>
      <c r="C44" s="109"/>
      <c r="D44" s="109"/>
      <c r="E44" s="143"/>
      <c r="F44" s="410"/>
      <c r="G44" s="410"/>
      <c r="H44" s="412"/>
      <c r="I44" s="410"/>
      <c r="J44" s="109"/>
      <c r="K44" s="109"/>
      <c r="L44" s="109"/>
      <c r="M44" s="109"/>
      <c r="N44" s="109"/>
      <c r="O44" s="109"/>
      <c r="P44" s="109"/>
      <c r="Q44" s="109"/>
      <c r="R44" s="109"/>
      <c r="S44" s="109"/>
      <c r="T44" s="109"/>
      <c r="U44" s="109"/>
      <c r="V44" s="109"/>
      <c r="W44" s="109"/>
      <c r="X44" s="109"/>
      <c r="Y44" s="109"/>
      <c r="Z44" s="109"/>
    </row>
    <row r="45" spans="1:26" ht="12.75" customHeight="1">
      <c r="A45" s="109"/>
      <c r="B45" s="109"/>
      <c r="C45" s="109"/>
      <c r="D45" s="109"/>
      <c r="E45" s="109"/>
      <c r="F45" s="109"/>
      <c r="G45" s="109"/>
      <c r="H45" s="143"/>
      <c r="I45" s="109"/>
      <c r="J45" s="109"/>
      <c r="K45" s="109"/>
      <c r="L45" s="109"/>
      <c r="M45" s="109"/>
      <c r="N45" s="109"/>
      <c r="O45" s="109"/>
      <c r="P45" s="109"/>
      <c r="Q45" s="109"/>
      <c r="R45" s="109"/>
      <c r="S45" s="109"/>
      <c r="T45" s="109"/>
      <c r="U45" s="109"/>
      <c r="V45" s="109"/>
      <c r="W45" s="109"/>
      <c r="X45" s="109"/>
      <c r="Y45" s="109"/>
      <c r="Z45" s="109"/>
    </row>
    <row r="46" spans="1:26" ht="12.75" customHeight="1">
      <c r="A46" s="109"/>
      <c r="B46" s="109"/>
      <c r="C46" s="109"/>
      <c r="D46" s="109"/>
      <c r="E46" s="109"/>
      <c r="F46" s="109"/>
      <c r="G46" s="109"/>
      <c r="H46" s="143"/>
      <c r="I46" s="109"/>
      <c r="J46" s="109"/>
      <c r="K46" s="109"/>
      <c r="L46" s="109"/>
      <c r="M46" s="109"/>
      <c r="N46" s="109"/>
      <c r="O46" s="109"/>
      <c r="P46" s="109"/>
      <c r="Q46" s="109"/>
      <c r="R46" s="109"/>
      <c r="S46" s="109"/>
      <c r="T46" s="109"/>
      <c r="U46" s="109"/>
      <c r="V46" s="109"/>
      <c r="W46" s="109"/>
      <c r="X46" s="109"/>
      <c r="Y46" s="109"/>
      <c r="Z46" s="109"/>
    </row>
    <row r="47" spans="1:26" ht="12.75" customHeight="1">
      <c r="A47" s="109"/>
      <c r="B47" s="109"/>
      <c r="C47" s="109"/>
      <c r="D47" s="109"/>
      <c r="E47" s="109"/>
      <c r="F47" s="109"/>
      <c r="G47" s="109"/>
      <c r="H47" s="143"/>
      <c r="I47" s="109"/>
      <c r="J47" s="109"/>
      <c r="K47" s="109"/>
      <c r="L47" s="109"/>
      <c r="M47" s="109"/>
      <c r="N47" s="109"/>
      <c r="O47" s="109"/>
      <c r="P47" s="109"/>
      <c r="Q47" s="109"/>
      <c r="R47" s="109"/>
      <c r="S47" s="109"/>
      <c r="T47" s="109"/>
      <c r="U47" s="109"/>
      <c r="V47" s="109"/>
      <c r="W47" s="109"/>
      <c r="X47" s="109"/>
      <c r="Y47" s="109"/>
      <c r="Z47" s="109"/>
    </row>
    <row r="48" spans="1:26" ht="12.75" customHeight="1">
      <c r="A48" s="109"/>
      <c r="B48" s="109"/>
      <c r="C48" s="109"/>
      <c r="D48" s="109"/>
      <c r="E48" s="109"/>
      <c r="F48" s="109"/>
      <c r="G48" s="109"/>
      <c r="H48" s="143"/>
      <c r="I48" s="109"/>
      <c r="J48" s="109"/>
      <c r="K48" s="109"/>
      <c r="L48" s="109"/>
      <c r="M48" s="109"/>
      <c r="N48" s="109"/>
      <c r="O48" s="109"/>
      <c r="P48" s="109"/>
      <c r="Q48" s="109"/>
      <c r="R48" s="109"/>
      <c r="S48" s="109"/>
      <c r="T48" s="109"/>
      <c r="U48" s="109"/>
      <c r="V48" s="109"/>
      <c r="W48" s="109"/>
      <c r="X48" s="109"/>
      <c r="Y48" s="109"/>
      <c r="Z48" s="109"/>
    </row>
    <row r="49" spans="1:26" ht="12.75" customHeight="1">
      <c r="A49" s="109"/>
      <c r="B49" s="109"/>
      <c r="C49" s="109"/>
      <c r="D49" s="109"/>
      <c r="E49" s="109"/>
      <c r="F49" s="109"/>
      <c r="G49" s="109"/>
      <c r="H49" s="143"/>
      <c r="I49" s="109"/>
      <c r="J49" s="109"/>
      <c r="K49" s="109"/>
      <c r="L49" s="109"/>
      <c r="M49" s="109"/>
      <c r="N49" s="109"/>
      <c r="O49" s="109"/>
      <c r="P49" s="109"/>
      <c r="Q49" s="109"/>
      <c r="R49" s="109"/>
      <c r="S49" s="109"/>
      <c r="T49" s="109"/>
      <c r="U49" s="109"/>
      <c r="V49" s="109"/>
      <c r="W49" s="109"/>
      <c r="X49" s="109"/>
      <c r="Y49" s="109"/>
      <c r="Z49" s="109"/>
    </row>
    <row r="50" spans="1:26" ht="12.75" customHeight="1">
      <c r="A50" s="109"/>
      <c r="B50" s="109"/>
      <c r="C50" s="109"/>
      <c r="D50" s="109"/>
      <c r="E50" s="109"/>
      <c r="F50" s="109"/>
      <c r="G50" s="109"/>
      <c r="H50" s="143"/>
      <c r="I50" s="109"/>
      <c r="J50" s="109"/>
      <c r="K50" s="109"/>
      <c r="L50" s="109"/>
      <c r="M50" s="109"/>
      <c r="N50" s="109"/>
      <c r="O50" s="109"/>
      <c r="P50" s="109"/>
      <c r="Q50" s="109"/>
      <c r="R50" s="109"/>
      <c r="S50" s="109"/>
      <c r="T50" s="109"/>
      <c r="U50" s="109"/>
      <c r="V50" s="109"/>
      <c r="W50" s="109"/>
      <c r="X50" s="109"/>
      <c r="Y50" s="109"/>
      <c r="Z50" s="109"/>
    </row>
    <row r="51" spans="1:26" ht="12.75" customHeight="1">
      <c r="A51" s="109"/>
      <c r="B51" s="410"/>
      <c r="C51" s="109"/>
      <c r="D51" s="109"/>
      <c r="E51" s="143"/>
      <c r="F51" s="109"/>
      <c r="G51" s="143"/>
      <c r="H51" s="412"/>
      <c r="I51" s="109"/>
      <c r="J51" s="410"/>
      <c r="K51" s="109"/>
      <c r="L51" s="143"/>
      <c r="M51" s="109"/>
      <c r="N51" s="410"/>
      <c r="O51" s="109"/>
      <c r="P51" s="143"/>
      <c r="Q51" s="109"/>
      <c r="R51" s="109"/>
      <c r="S51" s="109"/>
      <c r="T51" s="109"/>
      <c r="U51" s="109"/>
      <c r="V51" s="109"/>
      <c r="W51" s="109"/>
      <c r="X51" s="109"/>
      <c r="Y51" s="109"/>
      <c r="Z51" s="109"/>
    </row>
    <row r="52" spans="1:26" ht="12.75" customHeight="1">
      <c r="A52" s="109"/>
      <c r="B52" s="109"/>
      <c r="C52" s="109"/>
      <c r="D52" s="109"/>
      <c r="E52" s="109"/>
      <c r="F52" s="109"/>
      <c r="G52" s="109"/>
      <c r="H52" s="143"/>
      <c r="I52" s="109"/>
      <c r="J52" s="109"/>
      <c r="K52" s="109"/>
      <c r="L52" s="109"/>
      <c r="M52" s="109"/>
      <c r="N52" s="109"/>
      <c r="O52" s="109"/>
      <c r="P52" s="109"/>
      <c r="Q52" s="109"/>
      <c r="R52" s="109"/>
      <c r="S52" s="109"/>
      <c r="T52" s="109"/>
      <c r="U52" s="109"/>
      <c r="V52" s="109"/>
      <c r="W52" s="109"/>
      <c r="X52" s="109"/>
      <c r="Y52" s="109"/>
      <c r="Z52" s="109"/>
    </row>
    <row r="53" spans="1:26" ht="12.75" customHeight="1">
      <c r="A53" s="109"/>
      <c r="B53" s="109"/>
      <c r="C53" s="109"/>
      <c r="D53" s="109"/>
      <c r="E53" s="109"/>
      <c r="F53" s="109"/>
      <c r="G53" s="109"/>
      <c r="H53" s="143"/>
      <c r="I53" s="109"/>
      <c r="J53" s="109"/>
      <c r="K53" s="109"/>
      <c r="L53" s="109"/>
      <c r="M53" s="109"/>
      <c r="N53" s="109"/>
      <c r="O53" s="109"/>
      <c r="P53" s="109"/>
      <c r="Q53" s="109"/>
      <c r="R53" s="109"/>
      <c r="S53" s="109"/>
      <c r="T53" s="109"/>
      <c r="U53" s="109"/>
      <c r="V53" s="109"/>
      <c r="W53" s="109"/>
      <c r="X53" s="109"/>
      <c r="Y53" s="109"/>
      <c r="Z53" s="109"/>
    </row>
    <row r="54" spans="1:26" ht="12.75" customHeight="1">
      <c r="A54" s="109"/>
      <c r="B54" s="109"/>
      <c r="C54" s="109"/>
      <c r="D54" s="109"/>
      <c r="E54" s="109"/>
      <c r="F54" s="109"/>
      <c r="G54" s="109"/>
      <c r="H54" s="143"/>
      <c r="I54" s="109"/>
      <c r="J54" s="109"/>
      <c r="K54" s="109"/>
      <c r="L54" s="109"/>
      <c r="M54" s="109"/>
      <c r="N54" s="109"/>
      <c r="O54" s="109"/>
      <c r="P54" s="109"/>
      <c r="Q54" s="109"/>
      <c r="R54" s="109"/>
      <c r="S54" s="109"/>
      <c r="T54" s="109"/>
      <c r="U54" s="109"/>
      <c r="V54" s="109"/>
      <c r="W54" s="109"/>
      <c r="X54" s="109"/>
      <c r="Y54" s="109"/>
      <c r="Z54" s="109"/>
    </row>
    <row r="55" spans="1:26" ht="12.75" customHeight="1">
      <c r="A55" s="109"/>
      <c r="B55" s="109"/>
      <c r="C55" s="109"/>
      <c r="D55" s="109"/>
      <c r="E55" s="109"/>
      <c r="F55" s="109"/>
      <c r="G55" s="109"/>
      <c r="H55" s="143"/>
      <c r="I55" s="109"/>
      <c r="J55" s="109"/>
      <c r="K55" s="109"/>
      <c r="L55" s="109"/>
      <c r="M55" s="109"/>
      <c r="N55" s="109"/>
      <c r="O55" s="109"/>
      <c r="P55" s="109"/>
      <c r="Q55" s="109"/>
      <c r="R55" s="109"/>
      <c r="S55" s="109"/>
      <c r="T55" s="109"/>
      <c r="U55" s="109"/>
      <c r="V55" s="109"/>
      <c r="W55" s="109"/>
      <c r="X55" s="109"/>
      <c r="Y55" s="109"/>
      <c r="Z55" s="109"/>
    </row>
    <row r="56" spans="1:26" ht="12.75" customHeight="1">
      <c r="A56" s="109"/>
      <c r="B56" s="109"/>
      <c r="C56" s="109"/>
      <c r="D56" s="109"/>
      <c r="E56" s="109"/>
      <c r="F56" s="109"/>
      <c r="G56" s="109"/>
      <c r="H56" s="143"/>
      <c r="I56" s="109"/>
      <c r="J56" s="109"/>
      <c r="K56" s="109"/>
      <c r="L56" s="109"/>
      <c r="M56" s="109"/>
      <c r="N56" s="109"/>
      <c r="O56" s="109"/>
      <c r="P56" s="109"/>
      <c r="Q56" s="109"/>
      <c r="R56" s="109"/>
      <c r="S56" s="109"/>
      <c r="T56" s="109"/>
      <c r="U56" s="109"/>
      <c r="V56" s="109"/>
      <c r="W56" s="109"/>
      <c r="X56" s="109"/>
      <c r="Y56" s="109"/>
      <c r="Z56" s="109"/>
    </row>
    <row r="57" spans="1:26" ht="12.75" customHeight="1">
      <c r="A57" s="109"/>
      <c r="B57" s="109"/>
      <c r="C57" s="109"/>
      <c r="D57" s="109"/>
      <c r="E57" s="109"/>
      <c r="F57" s="109"/>
      <c r="G57" s="109"/>
      <c r="H57" s="143"/>
      <c r="I57" s="109"/>
      <c r="J57" s="109"/>
      <c r="K57" s="109"/>
      <c r="L57" s="109"/>
      <c r="M57" s="109"/>
      <c r="N57" s="109"/>
      <c r="O57" s="109"/>
      <c r="P57" s="109"/>
      <c r="Q57" s="109"/>
      <c r="R57" s="109"/>
      <c r="S57" s="109"/>
      <c r="T57" s="109"/>
      <c r="U57" s="109"/>
      <c r="V57" s="109"/>
      <c r="W57" s="109"/>
      <c r="X57" s="109"/>
      <c r="Y57" s="109"/>
      <c r="Z57" s="109"/>
    </row>
    <row r="58" spans="1:26" ht="12.75" customHeight="1">
      <c r="A58" s="109"/>
      <c r="B58" s="109"/>
      <c r="C58" s="109"/>
      <c r="D58" s="109"/>
      <c r="E58" s="109"/>
      <c r="F58" s="109"/>
      <c r="G58" s="109"/>
      <c r="H58" s="143"/>
      <c r="I58" s="109"/>
      <c r="J58" s="109"/>
      <c r="K58" s="109"/>
      <c r="L58" s="109"/>
      <c r="M58" s="109"/>
      <c r="N58" s="109"/>
      <c r="O58" s="109"/>
      <c r="P58" s="109"/>
      <c r="Q58" s="109"/>
      <c r="R58" s="109"/>
      <c r="S58" s="109"/>
      <c r="T58" s="109"/>
      <c r="U58" s="109"/>
      <c r="V58" s="109"/>
      <c r="W58" s="109"/>
      <c r="X58" s="109"/>
      <c r="Y58" s="109"/>
      <c r="Z58" s="109"/>
    </row>
    <row r="59" spans="1:26" ht="12.75" customHeight="1">
      <c r="A59" s="109"/>
      <c r="B59" s="109"/>
      <c r="C59" s="109"/>
      <c r="D59" s="109"/>
      <c r="E59" s="109"/>
      <c r="F59" s="109"/>
      <c r="G59" s="109"/>
      <c r="H59" s="143"/>
      <c r="I59" s="109"/>
      <c r="J59" s="109"/>
      <c r="K59" s="109"/>
      <c r="L59" s="109"/>
      <c r="M59" s="109"/>
      <c r="N59" s="109"/>
      <c r="O59" s="109"/>
      <c r="P59" s="109"/>
      <c r="Q59" s="109"/>
      <c r="R59" s="109"/>
      <c r="S59" s="109"/>
      <c r="T59" s="109"/>
      <c r="U59" s="109"/>
      <c r="V59" s="109"/>
      <c r="W59" s="109"/>
      <c r="X59" s="109"/>
      <c r="Y59" s="109"/>
      <c r="Z59" s="109"/>
    </row>
    <row r="60" spans="1:26" ht="12.75" customHeight="1">
      <c r="A60" s="109"/>
      <c r="B60" s="109"/>
      <c r="C60" s="109"/>
      <c r="D60" s="109"/>
      <c r="E60" s="109"/>
      <c r="F60" s="109"/>
      <c r="G60" s="109"/>
      <c r="H60" s="143"/>
      <c r="I60" s="109"/>
      <c r="J60" s="109"/>
      <c r="K60" s="109"/>
      <c r="L60" s="109"/>
      <c r="M60" s="109"/>
      <c r="N60" s="109"/>
      <c r="O60" s="109"/>
      <c r="P60" s="109"/>
      <c r="Q60" s="109"/>
      <c r="R60" s="109"/>
      <c r="S60" s="109"/>
      <c r="T60" s="109"/>
      <c r="U60" s="109"/>
      <c r="V60" s="109"/>
      <c r="W60" s="109"/>
      <c r="X60" s="109"/>
      <c r="Y60" s="109"/>
      <c r="Z60" s="109"/>
    </row>
    <row r="61" spans="1:26" ht="12.75" customHeight="1">
      <c r="A61" s="109"/>
      <c r="B61" s="109"/>
      <c r="C61" s="109"/>
      <c r="D61" s="109"/>
      <c r="E61" s="109"/>
      <c r="F61" s="109"/>
      <c r="G61" s="109"/>
      <c r="H61" s="143"/>
      <c r="I61" s="109"/>
      <c r="J61" s="109"/>
      <c r="K61" s="109"/>
      <c r="L61" s="109"/>
      <c r="M61" s="109"/>
      <c r="N61" s="109"/>
      <c r="O61" s="109"/>
      <c r="P61" s="109"/>
      <c r="Q61" s="109"/>
      <c r="R61" s="109"/>
      <c r="S61" s="109"/>
      <c r="T61" s="109"/>
      <c r="U61" s="109"/>
      <c r="V61" s="109"/>
      <c r="W61" s="109"/>
      <c r="X61" s="109"/>
      <c r="Y61" s="109"/>
      <c r="Z61" s="109"/>
    </row>
    <row r="62" spans="1:26" ht="12.75" customHeight="1">
      <c r="A62" s="109"/>
      <c r="B62" s="109"/>
      <c r="C62" s="109"/>
      <c r="D62" s="109"/>
      <c r="E62" s="109"/>
      <c r="F62" s="109"/>
      <c r="G62" s="109"/>
      <c r="H62" s="143"/>
      <c r="I62" s="109"/>
      <c r="J62" s="109"/>
      <c r="K62" s="109"/>
      <c r="L62" s="109"/>
      <c r="M62" s="109"/>
      <c r="N62" s="109"/>
      <c r="O62" s="109"/>
      <c r="P62" s="109"/>
      <c r="Q62" s="109"/>
      <c r="R62" s="109"/>
      <c r="S62" s="109"/>
      <c r="T62" s="109"/>
      <c r="U62" s="109"/>
      <c r="V62" s="109"/>
      <c r="W62" s="109"/>
      <c r="X62" s="109"/>
      <c r="Y62" s="109"/>
      <c r="Z62" s="109"/>
    </row>
    <row r="63" spans="1:26" ht="12.75" customHeight="1">
      <c r="A63" s="109"/>
      <c r="B63" s="109"/>
      <c r="C63" s="109"/>
      <c r="D63" s="109"/>
      <c r="E63" s="109"/>
      <c r="F63" s="109"/>
      <c r="G63" s="109"/>
      <c r="H63" s="143"/>
      <c r="I63" s="109"/>
      <c r="J63" s="109"/>
      <c r="K63" s="109"/>
      <c r="L63" s="109"/>
      <c r="M63" s="109"/>
      <c r="N63" s="109"/>
      <c r="O63" s="109"/>
      <c r="P63" s="109"/>
      <c r="Q63" s="109"/>
      <c r="R63" s="109"/>
      <c r="S63" s="109"/>
      <c r="T63" s="109"/>
      <c r="U63" s="109"/>
      <c r="V63" s="109"/>
      <c r="W63" s="109"/>
      <c r="X63" s="109"/>
      <c r="Y63" s="109"/>
      <c r="Z63" s="109"/>
    </row>
    <row r="64" spans="1:26" ht="12.75" customHeight="1">
      <c r="A64" s="109"/>
      <c r="B64" s="109"/>
      <c r="C64" s="109"/>
      <c r="D64" s="109"/>
      <c r="E64" s="109"/>
      <c r="F64" s="109"/>
      <c r="G64" s="109"/>
      <c r="H64" s="143"/>
      <c r="I64" s="109"/>
      <c r="J64" s="109"/>
      <c r="K64" s="109"/>
      <c r="L64" s="109"/>
      <c r="M64" s="109"/>
      <c r="N64" s="109"/>
      <c r="O64" s="109"/>
      <c r="P64" s="109"/>
      <c r="Q64" s="109"/>
      <c r="R64" s="109"/>
      <c r="S64" s="109"/>
      <c r="T64" s="109"/>
      <c r="U64" s="109"/>
      <c r="V64" s="109"/>
      <c r="W64" s="109"/>
      <c r="X64" s="109"/>
      <c r="Y64" s="109"/>
      <c r="Z64" s="109"/>
    </row>
    <row r="65" spans="1:26" ht="12.75" customHeight="1">
      <c r="A65" s="109"/>
      <c r="B65" s="109"/>
      <c r="C65" s="109"/>
      <c r="D65" s="109"/>
      <c r="E65" s="109"/>
      <c r="F65" s="109"/>
      <c r="G65" s="109"/>
      <c r="H65" s="143"/>
      <c r="I65" s="109"/>
      <c r="J65" s="109"/>
      <c r="K65" s="109"/>
      <c r="L65" s="109"/>
      <c r="M65" s="109"/>
      <c r="N65" s="109"/>
      <c r="O65" s="109"/>
      <c r="P65" s="109"/>
      <c r="Q65" s="109"/>
      <c r="R65" s="109"/>
      <c r="S65" s="109"/>
      <c r="T65" s="109"/>
      <c r="U65" s="109"/>
      <c r="V65" s="109"/>
      <c r="W65" s="109"/>
      <c r="X65" s="109"/>
      <c r="Y65" s="109"/>
      <c r="Z65" s="109"/>
    </row>
    <row r="66" spans="1:26" ht="12.75" customHeight="1">
      <c r="A66" s="109"/>
      <c r="B66" s="109"/>
      <c r="C66" s="109"/>
      <c r="D66" s="109"/>
      <c r="E66" s="109"/>
      <c r="F66" s="109"/>
      <c r="G66" s="109"/>
      <c r="H66" s="143"/>
      <c r="I66" s="109"/>
      <c r="J66" s="109"/>
      <c r="K66" s="109"/>
      <c r="L66" s="109"/>
      <c r="M66" s="109"/>
      <c r="N66" s="109"/>
      <c r="O66" s="109"/>
      <c r="P66" s="109"/>
      <c r="Q66" s="109"/>
      <c r="R66" s="109"/>
      <c r="S66" s="109"/>
      <c r="T66" s="109"/>
      <c r="U66" s="109"/>
      <c r="V66" s="109"/>
      <c r="W66" s="109"/>
      <c r="X66" s="109"/>
      <c r="Y66" s="109"/>
      <c r="Z66" s="109"/>
    </row>
    <row r="67" spans="1:26" ht="12.75" customHeight="1">
      <c r="A67" s="109"/>
      <c r="B67" s="109"/>
      <c r="C67" s="109"/>
      <c r="D67" s="109"/>
      <c r="E67" s="109"/>
      <c r="F67" s="109"/>
      <c r="G67" s="109"/>
      <c r="H67" s="143"/>
      <c r="I67" s="109"/>
      <c r="J67" s="109"/>
      <c r="K67" s="109"/>
      <c r="L67" s="109"/>
      <c r="M67" s="109"/>
      <c r="N67" s="109"/>
      <c r="O67" s="109"/>
      <c r="P67" s="109"/>
      <c r="Q67" s="109"/>
      <c r="R67" s="109"/>
      <c r="S67" s="109"/>
      <c r="T67" s="109"/>
      <c r="U67" s="109"/>
      <c r="V67" s="109"/>
      <c r="W67" s="109"/>
      <c r="X67" s="109"/>
      <c r="Y67" s="109"/>
      <c r="Z67" s="109"/>
    </row>
    <row r="68" spans="1:26" ht="12.75" customHeight="1">
      <c r="A68" s="109"/>
      <c r="B68" s="109"/>
      <c r="C68" s="109"/>
      <c r="D68" s="109"/>
      <c r="E68" s="109"/>
      <c r="F68" s="109"/>
      <c r="G68" s="109"/>
      <c r="H68" s="143"/>
      <c r="I68" s="109"/>
      <c r="J68" s="109"/>
      <c r="K68" s="109"/>
      <c r="L68" s="109"/>
      <c r="M68" s="109"/>
      <c r="N68" s="109"/>
      <c r="O68" s="109"/>
      <c r="P68" s="109"/>
      <c r="Q68" s="109"/>
      <c r="R68" s="109"/>
      <c r="S68" s="109"/>
      <c r="T68" s="109"/>
      <c r="U68" s="109"/>
      <c r="V68" s="109"/>
      <c r="W68" s="109"/>
      <c r="X68" s="109"/>
      <c r="Y68" s="109"/>
      <c r="Z68" s="109"/>
    </row>
    <row r="69" spans="1:26" ht="12.75" customHeight="1">
      <c r="A69" s="109"/>
      <c r="B69" s="109"/>
      <c r="C69" s="109"/>
      <c r="D69" s="109"/>
      <c r="E69" s="109"/>
      <c r="F69" s="109"/>
      <c r="G69" s="109"/>
      <c r="H69" s="143"/>
      <c r="I69" s="109"/>
      <c r="J69" s="109"/>
      <c r="K69" s="109"/>
      <c r="L69" s="109"/>
      <c r="M69" s="109"/>
      <c r="N69" s="109"/>
      <c r="O69" s="109"/>
      <c r="P69" s="109"/>
      <c r="Q69" s="109"/>
      <c r="R69" s="109"/>
      <c r="S69" s="109"/>
      <c r="T69" s="109"/>
      <c r="U69" s="109"/>
      <c r="V69" s="109"/>
      <c r="W69" s="109"/>
      <c r="X69" s="109"/>
      <c r="Y69" s="109"/>
      <c r="Z69" s="109"/>
    </row>
    <row r="70" spans="1:26" ht="12.75" customHeight="1">
      <c r="A70" s="109"/>
      <c r="B70" s="109"/>
      <c r="C70" s="109"/>
      <c r="D70" s="109"/>
      <c r="E70" s="109"/>
      <c r="F70" s="109"/>
      <c r="G70" s="109"/>
      <c r="H70" s="143"/>
      <c r="I70" s="109"/>
      <c r="J70" s="109"/>
      <c r="K70" s="109"/>
      <c r="L70" s="109"/>
      <c r="M70" s="109"/>
      <c r="N70" s="109"/>
      <c r="O70" s="109"/>
      <c r="P70" s="109"/>
      <c r="Q70" s="109"/>
      <c r="R70" s="109"/>
      <c r="S70" s="109"/>
      <c r="T70" s="109"/>
      <c r="U70" s="109"/>
      <c r="V70" s="109"/>
      <c r="W70" s="109"/>
      <c r="X70" s="109"/>
      <c r="Y70" s="109"/>
      <c r="Z70" s="109"/>
    </row>
    <row r="71" spans="1:26" ht="12.75" customHeight="1">
      <c r="A71" s="109"/>
      <c r="B71" s="109"/>
      <c r="C71" s="109"/>
      <c r="D71" s="109"/>
      <c r="E71" s="109"/>
      <c r="F71" s="109"/>
      <c r="G71" s="109"/>
      <c r="H71" s="143"/>
      <c r="I71" s="109"/>
      <c r="J71" s="109"/>
      <c r="K71" s="109"/>
      <c r="L71" s="109"/>
      <c r="M71" s="109"/>
      <c r="N71" s="109"/>
      <c r="O71" s="109"/>
      <c r="P71" s="109"/>
      <c r="Q71" s="109"/>
      <c r="R71" s="109"/>
      <c r="S71" s="109"/>
      <c r="T71" s="109"/>
      <c r="U71" s="109"/>
      <c r="V71" s="109"/>
      <c r="W71" s="109"/>
      <c r="X71" s="109"/>
      <c r="Y71" s="109"/>
      <c r="Z71" s="109"/>
    </row>
    <row r="72" spans="1:26" ht="12.75" customHeight="1">
      <c r="A72" s="109"/>
      <c r="B72" s="109"/>
      <c r="C72" s="109"/>
      <c r="D72" s="109"/>
      <c r="E72" s="109"/>
      <c r="F72" s="109"/>
      <c r="G72" s="109"/>
      <c r="H72" s="143"/>
      <c r="I72" s="109"/>
      <c r="J72" s="109"/>
      <c r="K72" s="109"/>
      <c r="L72" s="109"/>
      <c r="M72" s="109"/>
      <c r="N72" s="109"/>
      <c r="O72" s="109"/>
      <c r="P72" s="109"/>
      <c r="Q72" s="109"/>
      <c r="R72" s="109"/>
      <c r="S72" s="109"/>
      <c r="T72" s="109"/>
      <c r="U72" s="109"/>
      <c r="V72" s="109"/>
      <c r="W72" s="109"/>
      <c r="X72" s="109"/>
      <c r="Y72" s="109"/>
      <c r="Z72" s="109"/>
    </row>
    <row r="73" spans="1:26" ht="12.75" customHeight="1">
      <c r="A73" s="109"/>
      <c r="B73" s="109"/>
      <c r="C73" s="109"/>
      <c r="D73" s="109"/>
      <c r="E73" s="109"/>
      <c r="F73" s="109"/>
      <c r="G73" s="109"/>
      <c r="H73" s="143"/>
      <c r="I73" s="109"/>
      <c r="J73" s="109"/>
      <c r="K73" s="109"/>
      <c r="L73" s="109"/>
      <c r="M73" s="109"/>
      <c r="N73" s="109"/>
      <c r="O73" s="109"/>
      <c r="P73" s="109"/>
      <c r="Q73" s="109"/>
      <c r="R73" s="109"/>
      <c r="S73" s="109"/>
      <c r="T73" s="109"/>
      <c r="U73" s="109"/>
      <c r="V73" s="109"/>
      <c r="W73" s="109"/>
      <c r="X73" s="109"/>
      <c r="Y73" s="109"/>
      <c r="Z73" s="109"/>
    </row>
    <row r="74" spans="1:26" ht="12.75" customHeight="1">
      <c r="A74" s="109"/>
      <c r="B74" s="109"/>
      <c r="C74" s="109"/>
      <c r="D74" s="109"/>
      <c r="E74" s="109"/>
      <c r="F74" s="109"/>
      <c r="G74" s="109"/>
      <c r="H74" s="143"/>
      <c r="I74" s="109"/>
      <c r="J74" s="109"/>
      <c r="K74" s="109"/>
      <c r="L74" s="109"/>
      <c r="M74" s="109"/>
      <c r="N74" s="109"/>
      <c r="O74" s="109"/>
      <c r="P74" s="109"/>
      <c r="Q74" s="109"/>
      <c r="R74" s="109"/>
      <c r="S74" s="109"/>
      <c r="T74" s="109"/>
      <c r="U74" s="109"/>
      <c r="V74" s="109"/>
      <c r="W74" s="109"/>
      <c r="X74" s="109"/>
      <c r="Y74" s="109"/>
      <c r="Z74" s="109"/>
    </row>
    <row r="75" spans="1:26" ht="12.75" customHeight="1">
      <c r="A75" s="109"/>
      <c r="B75" s="109"/>
      <c r="C75" s="109"/>
      <c r="D75" s="109"/>
      <c r="E75" s="109"/>
      <c r="F75" s="109"/>
      <c r="G75" s="109"/>
      <c r="H75" s="143"/>
      <c r="I75" s="109"/>
      <c r="J75" s="109"/>
      <c r="K75" s="109"/>
      <c r="L75" s="109"/>
      <c r="M75" s="109"/>
      <c r="N75" s="109"/>
      <c r="O75" s="109"/>
      <c r="P75" s="109"/>
      <c r="Q75" s="109"/>
      <c r="R75" s="109"/>
      <c r="S75" s="109"/>
      <c r="T75" s="109"/>
      <c r="U75" s="109"/>
      <c r="V75" s="109"/>
      <c r="W75" s="109"/>
      <c r="X75" s="109"/>
      <c r="Y75" s="109"/>
      <c r="Z75" s="109"/>
    </row>
    <row r="76" spans="1:26" ht="12.75" customHeight="1">
      <c r="A76" s="109"/>
      <c r="B76" s="109"/>
      <c r="C76" s="109"/>
      <c r="D76" s="109"/>
      <c r="E76" s="109"/>
      <c r="F76" s="109"/>
      <c r="G76" s="109"/>
      <c r="H76" s="143"/>
      <c r="I76" s="109"/>
      <c r="J76" s="109"/>
      <c r="K76" s="109"/>
      <c r="L76" s="109"/>
      <c r="M76" s="109"/>
      <c r="N76" s="109"/>
      <c r="O76" s="109"/>
      <c r="P76" s="109"/>
      <c r="Q76" s="109"/>
      <c r="R76" s="109"/>
      <c r="S76" s="109"/>
      <c r="T76" s="109"/>
      <c r="U76" s="109"/>
      <c r="V76" s="109"/>
      <c r="W76" s="109"/>
      <c r="X76" s="109"/>
      <c r="Y76" s="109"/>
      <c r="Z76" s="109"/>
    </row>
    <row r="77" spans="1:26" ht="12.75" customHeight="1">
      <c r="A77" s="109"/>
      <c r="B77" s="109"/>
      <c r="C77" s="109"/>
      <c r="D77" s="109"/>
      <c r="E77" s="109"/>
      <c r="F77" s="109"/>
      <c r="G77" s="109"/>
      <c r="H77" s="143"/>
      <c r="I77" s="109"/>
      <c r="J77" s="109"/>
      <c r="K77" s="109"/>
      <c r="L77" s="109"/>
      <c r="M77" s="109"/>
      <c r="N77" s="109"/>
      <c r="O77" s="109"/>
      <c r="P77" s="109"/>
      <c r="Q77" s="109"/>
      <c r="R77" s="109"/>
      <c r="S77" s="109"/>
      <c r="T77" s="109"/>
      <c r="U77" s="109"/>
      <c r="V77" s="109"/>
      <c r="W77" s="109"/>
      <c r="X77" s="109"/>
      <c r="Y77" s="109"/>
      <c r="Z77" s="109"/>
    </row>
    <row r="78" spans="1:26" ht="12.75" customHeight="1">
      <c r="A78" s="109"/>
      <c r="B78" s="109"/>
      <c r="C78" s="109"/>
      <c r="D78" s="109"/>
      <c r="E78" s="109"/>
      <c r="F78" s="109"/>
      <c r="G78" s="109"/>
      <c r="H78" s="143"/>
      <c r="I78" s="109"/>
      <c r="J78" s="109"/>
      <c r="K78" s="109"/>
      <c r="L78" s="109"/>
      <c r="M78" s="109"/>
      <c r="N78" s="109"/>
      <c r="O78" s="109"/>
      <c r="P78" s="109"/>
      <c r="Q78" s="109"/>
      <c r="R78" s="109"/>
      <c r="S78" s="109"/>
      <c r="T78" s="109"/>
      <c r="U78" s="109"/>
      <c r="V78" s="109"/>
      <c r="W78" s="109"/>
      <c r="X78" s="109"/>
      <c r="Y78" s="109"/>
      <c r="Z78" s="109"/>
    </row>
    <row r="79" spans="1:26" ht="12.75" customHeight="1">
      <c r="A79" s="109"/>
      <c r="B79" s="109"/>
      <c r="C79" s="109"/>
      <c r="D79" s="109"/>
      <c r="E79" s="109"/>
      <c r="F79" s="109"/>
      <c r="G79" s="109"/>
      <c r="H79" s="143"/>
      <c r="I79" s="109"/>
      <c r="J79" s="109"/>
      <c r="K79" s="109"/>
      <c r="L79" s="109"/>
      <c r="M79" s="109"/>
      <c r="N79" s="109"/>
      <c r="O79" s="109"/>
      <c r="P79" s="109"/>
      <c r="Q79" s="109"/>
      <c r="R79" s="109"/>
      <c r="S79" s="109"/>
      <c r="T79" s="109"/>
      <c r="U79" s="109"/>
      <c r="V79" s="109"/>
      <c r="W79" s="109"/>
      <c r="X79" s="109"/>
      <c r="Y79" s="109"/>
      <c r="Z79" s="109"/>
    </row>
    <row r="80" spans="1:26" ht="12.75" customHeight="1">
      <c r="A80" s="109"/>
      <c r="B80" s="109"/>
      <c r="C80" s="109"/>
      <c r="D80" s="109"/>
      <c r="E80" s="109"/>
      <c r="F80" s="109"/>
      <c r="G80" s="109"/>
      <c r="H80" s="143"/>
      <c r="I80" s="109"/>
      <c r="J80" s="109"/>
      <c r="K80" s="109"/>
      <c r="L80" s="109"/>
      <c r="M80" s="109"/>
      <c r="N80" s="109"/>
      <c r="O80" s="109"/>
      <c r="P80" s="109"/>
      <c r="Q80" s="109"/>
      <c r="R80" s="109"/>
      <c r="S80" s="109"/>
      <c r="T80" s="109"/>
      <c r="U80" s="109"/>
      <c r="V80" s="109"/>
      <c r="W80" s="109"/>
      <c r="X80" s="109"/>
      <c r="Y80" s="109"/>
      <c r="Z80" s="109"/>
    </row>
    <row r="81" spans="1:26" ht="12.75" customHeight="1">
      <c r="A81" s="109"/>
      <c r="B81" s="109"/>
      <c r="C81" s="109"/>
      <c r="D81" s="109"/>
      <c r="E81" s="109"/>
      <c r="F81" s="109"/>
      <c r="G81" s="109"/>
      <c r="H81" s="143"/>
      <c r="I81" s="109"/>
      <c r="J81" s="109"/>
      <c r="K81" s="109"/>
      <c r="L81" s="109"/>
      <c r="M81" s="109"/>
      <c r="N81" s="109"/>
      <c r="O81" s="109"/>
      <c r="P81" s="109"/>
      <c r="Q81" s="109"/>
      <c r="R81" s="109"/>
      <c r="S81" s="109"/>
      <c r="T81" s="109"/>
      <c r="U81" s="109"/>
      <c r="V81" s="109"/>
      <c r="W81" s="109"/>
      <c r="X81" s="109"/>
      <c r="Y81" s="109"/>
      <c r="Z81" s="109"/>
    </row>
    <row r="82" spans="1:26" ht="12.75" customHeight="1">
      <c r="A82" s="109"/>
      <c r="B82" s="109"/>
      <c r="C82" s="109"/>
      <c r="D82" s="109"/>
      <c r="E82" s="109"/>
      <c r="F82" s="109"/>
      <c r="G82" s="109"/>
      <c r="H82" s="143"/>
      <c r="I82" s="109"/>
      <c r="J82" s="109"/>
      <c r="K82" s="109"/>
      <c r="L82" s="109"/>
      <c r="M82" s="109"/>
      <c r="N82" s="109"/>
      <c r="O82" s="109"/>
      <c r="P82" s="109"/>
      <c r="Q82" s="109"/>
      <c r="R82" s="109"/>
      <c r="S82" s="109"/>
      <c r="T82" s="109"/>
      <c r="U82" s="109"/>
      <c r="V82" s="109"/>
      <c r="W82" s="109"/>
      <c r="X82" s="109"/>
      <c r="Y82" s="109"/>
      <c r="Z82" s="109"/>
    </row>
    <row r="83" spans="1:26" ht="12.75" customHeight="1">
      <c r="A83" s="109"/>
      <c r="B83" s="109"/>
      <c r="C83" s="109"/>
      <c r="D83" s="109"/>
      <c r="E83" s="109"/>
      <c r="F83" s="109"/>
      <c r="G83" s="109"/>
      <c r="H83" s="143"/>
      <c r="I83" s="109"/>
      <c r="J83" s="109"/>
      <c r="K83" s="109"/>
      <c r="L83" s="109"/>
      <c r="M83" s="109"/>
      <c r="N83" s="109"/>
      <c r="O83" s="109"/>
      <c r="P83" s="109"/>
      <c r="Q83" s="109"/>
      <c r="R83" s="109"/>
      <c r="S83" s="109"/>
      <c r="T83" s="109"/>
      <c r="U83" s="109"/>
      <c r="V83" s="109"/>
      <c r="W83" s="109"/>
      <c r="X83" s="109"/>
      <c r="Y83" s="109"/>
      <c r="Z83" s="109"/>
    </row>
    <row r="84" spans="1:26" ht="12.75" customHeight="1">
      <c r="A84" s="109"/>
      <c r="B84" s="109"/>
      <c r="C84" s="109"/>
      <c r="D84" s="109"/>
      <c r="E84" s="109"/>
      <c r="F84" s="109"/>
      <c r="G84" s="109"/>
      <c r="H84" s="143"/>
      <c r="I84" s="109"/>
      <c r="J84" s="109"/>
      <c r="K84" s="109"/>
      <c r="L84" s="109"/>
      <c r="M84" s="109"/>
      <c r="N84" s="109"/>
      <c r="O84" s="109"/>
      <c r="P84" s="109"/>
      <c r="Q84" s="109"/>
      <c r="R84" s="109"/>
      <c r="S84" s="109"/>
      <c r="T84" s="109"/>
      <c r="U84" s="109"/>
      <c r="V84" s="109"/>
      <c r="W84" s="109"/>
      <c r="X84" s="109"/>
      <c r="Y84" s="109"/>
      <c r="Z84" s="109"/>
    </row>
    <row r="85" spans="1:26" ht="12.75" customHeight="1">
      <c r="A85" s="109"/>
      <c r="B85" s="109"/>
      <c r="C85" s="109"/>
      <c r="D85" s="109"/>
      <c r="E85" s="109"/>
      <c r="F85" s="109"/>
      <c r="G85" s="109"/>
      <c r="H85" s="143"/>
      <c r="I85" s="109"/>
      <c r="J85" s="109"/>
      <c r="K85" s="109"/>
      <c r="L85" s="109"/>
      <c r="M85" s="109"/>
      <c r="N85" s="109"/>
      <c r="O85" s="109"/>
      <c r="P85" s="109"/>
      <c r="Q85" s="109"/>
      <c r="R85" s="109"/>
      <c r="S85" s="109"/>
      <c r="T85" s="109"/>
      <c r="U85" s="109"/>
      <c r="V85" s="109"/>
      <c r="W85" s="109"/>
      <c r="X85" s="109"/>
      <c r="Y85" s="109"/>
      <c r="Z85" s="109"/>
    </row>
    <row r="86" spans="1:26" ht="12.75" customHeight="1">
      <c r="A86" s="109"/>
      <c r="B86" s="109"/>
      <c r="C86" s="109"/>
      <c r="D86" s="109"/>
      <c r="E86" s="109"/>
      <c r="F86" s="109"/>
      <c r="G86" s="109"/>
      <c r="H86" s="143"/>
      <c r="I86" s="109"/>
      <c r="J86" s="109"/>
      <c r="K86" s="109"/>
      <c r="L86" s="109"/>
      <c r="M86" s="109"/>
      <c r="N86" s="109"/>
      <c r="O86" s="109"/>
      <c r="P86" s="109"/>
      <c r="Q86" s="109"/>
      <c r="R86" s="109"/>
      <c r="S86" s="109"/>
      <c r="T86" s="109"/>
      <c r="U86" s="109"/>
      <c r="V86" s="109"/>
      <c r="W86" s="109"/>
      <c r="X86" s="109"/>
      <c r="Y86" s="109"/>
      <c r="Z86" s="109"/>
    </row>
    <row r="87" spans="1:26" ht="12.75" customHeight="1">
      <c r="A87" s="109"/>
      <c r="B87" s="109"/>
      <c r="C87" s="109"/>
      <c r="D87" s="109"/>
      <c r="E87" s="109"/>
      <c r="F87" s="109"/>
      <c r="G87" s="109"/>
      <c r="H87" s="143"/>
      <c r="I87" s="109"/>
      <c r="J87" s="109"/>
      <c r="K87" s="109"/>
      <c r="L87" s="109"/>
      <c r="M87" s="109"/>
      <c r="N87" s="109"/>
      <c r="O87" s="109"/>
      <c r="P87" s="109"/>
      <c r="Q87" s="109"/>
      <c r="R87" s="109"/>
      <c r="S87" s="109"/>
      <c r="T87" s="109"/>
      <c r="U87" s="109"/>
      <c r="V87" s="109"/>
      <c r="W87" s="109"/>
      <c r="X87" s="109"/>
      <c r="Y87" s="109"/>
      <c r="Z87" s="109"/>
    </row>
    <row r="88" spans="1:26" ht="12.75" customHeight="1">
      <c r="A88" s="109"/>
      <c r="B88" s="109"/>
      <c r="C88" s="109"/>
      <c r="D88" s="109"/>
      <c r="E88" s="109"/>
      <c r="F88" s="109"/>
      <c r="G88" s="109"/>
      <c r="H88" s="143"/>
      <c r="I88" s="109"/>
      <c r="J88" s="109"/>
      <c r="K88" s="109"/>
      <c r="L88" s="109"/>
      <c r="M88" s="109"/>
      <c r="N88" s="109"/>
      <c r="O88" s="109"/>
      <c r="P88" s="109"/>
      <c r="Q88" s="109"/>
      <c r="R88" s="109"/>
      <c r="S88" s="109"/>
      <c r="T88" s="109"/>
      <c r="U88" s="109"/>
      <c r="V88" s="109"/>
      <c r="W88" s="109"/>
      <c r="X88" s="109"/>
      <c r="Y88" s="109"/>
      <c r="Z88" s="109"/>
    </row>
    <row r="89" spans="1:26" ht="12.75" customHeight="1">
      <c r="A89" s="109"/>
      <c r="B89" s="109"/>
      <c r="C89" s="109"/>
      <c r="D89" s="109"/>
      <c r="E89" s="109"/>
      <c r="F89" s="109"/>
      <c r="G89" s="109"/>
      <c r="H89" s="143"/>
      <c r="I89" s="109"/>
      <c r="J89" s="109"/>
      <c r="K89" s="109"/>
      <c r="L89" s="109"/>
      <c r="M89" s="109"/>
      <c r="N89" s="109"/>
      <c r="O89" s="109"/>
      <c r="P89" s="109"/>
      <c r="Q89" s="109"/>
      <c r="R89" s="109"/>
      <c r="S89" s="109"/>
      <c r="T89" s="109"/>
      <c r="U89" s="109"/>
      <c r="V89" s="109"/>
      <c r="W89" s="109"/>
      <c r="X89" s="109"/>
      <c r="Y89" s="109"/>
      <c r="Z89" s="109"/>
    </row>
    <row r="90" spans="1:26" ht="12.75" customHeight="1">
      <c r="A90" s="109"/>
      <c r="B90" s="109"/>
      <c r="C90" s="109"/>
      <c r="D90" s="109"/>
      <c r="E90" s="109"/>
      <c r="F90" s="109"/>
      <c r="G90" s="109"/>
      <c r="H90" s="143"/>
      <c r="I90" s="109"/>
      <c r="J90" s="109"/>
      <c r="K90" s="109"/>
      <c r="L90" s="109"/>
      <c r="M90" s="109"/>
      <c r="N90" s="109"/>
      <c r="O90" s="109"/>
      <c r="P90" s="109"/>
      <c r="Q90" s="109"/>
      <c r="R90" s="109"/>
      <c r="S90" s="109"/>
      <c r="T90" s="109"/>
      <c r="U90" s="109"/>
      <c r="V90" s="109"/>
      <c r="W90" s="109"/>
      <c r="X90" s="109"/>
      <c r="Y90" s="109"/>
      <c r="Z90" s="109"/>
    </row>
    <row r="91" spans="1:26" ht="12.75" customHeight="1">
      <c r="A91" s="109"/>
      <c r="B91" s="109"/>
      <c r="C91" s="109"/>
      <c r="D91" s="109"/>
      <c r="E91" s="109"/>
      <c r="F91" s="109"/>
      <c r="G91" s="109"/>
      <c r="H91" s="143"/>
      <c r="I91" s="109"/>
      <c r="J91" s="109"/>
      <c r="K91" s="109"/>
      <c r="L91" s="109"/>
      <c r="M91" s="109"/>
      <c r="N91" s="109"/>
      <c r="O91" s="109"/>
      <c r="P91" s="109"/>
      <c r="Q91" s="109"/>
      <c r="R91" s="109"/>
      <c r="S91" s="109"/>
      <c r="T91" s="109"/>
      <c r="U91" s="109"/>
      <c r="V91" s="109"/>
      <c r="W91" s="109"/>
      <c r="X91" s="109"/>
      <c r="Y91" s="109"/>
      <c r="Z91" s="109"/>
    </row>
    <row r="92" spans="1:26" ht="12.75" customHeight="1">
      <c r="A92" s="109"/>
      <c r="B92" s="109"/>
      <c r="C92" s="109"/>
      <c r="D92" s="109"/>
      <c r="E92" s="109"/>
      <c r="F92" s="109"/>
      <c r="G92" s="109"/>
      <c r="H92" s="143"/>
      <c r="I92" s="109"/>
      <c r="J92" s="109"/>
      <c r="K92" s="109"/>
      <c r="L92" s="109"/>
      <c r="M92" s="109"/>
      <c r="N92" s="109"/>
      <c r="O92" s="109"/>
      <c r="P92" s="109"/>
      <c r="Q92" s="109"/>
      <c r="R92" s="109"/>
      <c r="S92" s="109"/>
      <c r="T92" s="109"/>
      <c r="U92" s="109"/>
      <c r="V92" s="109"/>
      <c r="W92" s="109"/>
      <c r="X92" s="109"/>
      <c r="Y92" s="109"/>
      <c r="Z92" s="109"/>
    </row>
    <row r="93" spans="1:26" ht="12.75" customHeight="1">
      <c r="A93" s="109"/>
      <c r="B93" s="109"/>
      <c r="C93" s="109"/>
      <c r="D93" s="109"/>
      <c r="E93" s="109"/>
      <c r="F93" s="109"/>
      <c r="G93" s="109"/>
      <c r="H93" s="143"/>
      <c r="I93" s="109"/>
      <c r="J93" s="109"/>
      <c r="K93" s="109"/>
      <c r="L93" s="109"/>
      <c r="M93" s="109"/>
      <c r="N93" s="109"/>
      <c r="O93" s="109"/>
      <c r="P93" s="109"/>
      <c r="Q93" s="109"/>
      <c r="R93" s="109"/>
      <c r="S93" s="109"/>
      <c r="T93" s="109"/>
      <c r="U93" s="109"/>
      <c r="V93" s="109"/>
      <c r="W93" s="109"/>
      <c r="X93" s="109"/>
      <c r="Y93" s="109"/>
      <c r="Z93" s="109"/>
    </row>
    <row r="94" spans="1:26" ht="12.75" customHeight="1">
      <c r="A94" s="109"/>
      <c r="B94" s="109"/>
      <c r="C94" s="109"/>
      <c r="D94" s="109"/>
      <c r="E94" s="109"/>
      <c r="F94" s="109"/>
      <c r="G94" s="109"/>
      <c r="H94" s="143"/>
      <c r="I94" s="109"/>
      <c r="J94" s="109"/>
      <c r="K94" s="109"/>
      <c r="L94" s="109"/>
      <c r="M94" s="109"/>
      <c r="N94" s="109"/>
      <c r="O94" s="109"/>
      <c r="P94" s="109"/>
      <c r="Q94" s="109"/>
      <c r="R94" s="109"/>
      <c r="S94" s="109"/>
      <c r="T94" s="109"/>
      <c r="U94" s="109"/>
      <c r="V94" s="109"/>
      <c r="W94" s="109"/>
      <c r="X94" s="109"/>
      <c r="Y94" s="109"/>
      <c r="Z94" s="109"/>
    </row>
    <row r="95" spans="1:26" ht="12.75" customHeight="1">
      <c r="A95" s="109"/>
      <c r="B95" s="109"/>
      <c r="C95" s="109"/>
      <c r="D95" s="109"/>
      <c r="E95" s="109"/>
      <c r="F95" s="109"/>
      <c r="G95" s="109"/>
      <c r="H95" s="143"/>
      <c r="I95" s="109"/>
      <c r="J95" s="109"/>
      <c r="K95" s="109"/>
      <c r="L95" s="109"/>
      <c r="M95" s="109"/>
      <c r="N95" s="109"/>
      <c r="O95" s="109"/>
      <c r="P95" s="109"/>
      <c r="Q95" s="109"/>
      <c r="R95" s="109"/>
      <c r="S95" s="109"/>
      <c r="T95" s="109"/>
      <c r="U95" s="109"/>
      <c r="V95" s="109"/>
      <c r="W95" s="109"/>
      <c r="X95" s="109"/>
      <c r="Y95" s="109"/>
      <c r="Z95" s="109"/>
    </row>
    <row r="96" spans="1:26" ht="12.75" customHeight="1">
      <c r="A96" s="109"/>
      <c r="B96" s="109"/>
      <c r="C96" s="109"/>
      <c r="D96" s="109"/>
      <c r="E96" s="109"/>
      <c r="F96" s="109"/>
      <c r="G96" s="109"/>
      <c r="H96" s="143"/>
      <c r="I96" s="109"/>
      <c r="J96" s="109"/>
      <c r="K96" s="109"/>
      <c r="L96" s="109"/>
      <c r="M96" s="109"/>
      <c r="N96" s="109"/>
      <c r="O96" s="109"/>
      <c r="P96" s="109"/>
      <c r="Q96" s="109"/>
      <c r="R96" s="109"/>
      <c r="S96" s="109"/>
      <c r="T96" s="109"/>
      <c r="U96" s="109"/>
      <c r="V96" s="109"/>
      <c r="W96" s="109"/>
      <c r="X96" s="109"/>
      <c r="Y96" s="109"/>
      <c r="Z96" s="109"/>
    </row>
    <row r="97" spans="1:26" ht="12.75" customHeight="1">
      <c r="A97" s="109"/>
      <c r="B97" s="109"/>
      <c r="C97" s="109"/>
      <c r="D97" s="109"/>
      <c r="E97" s="109"/>
      <c r="F97" s="109"/>
      <c r="G97" s="109"/>
      <c r="H97" s="143"/>
      <c r="I97" s="109"/>
      <c r="J97" s="109"/>
      <c r="K97" s="109"/>
      <c r="L97" s="109"/>
      <c r="M97" s="109"/>
      <c r="N97" s="109"/>
      <c r="O97" s="109"/>
      <c r="P97" s="109"/>
      <c r="Q97" s="109"/>
      <c r="R97" s="109"/>
      <c r="S97" s="109"/>
      <c r="T97" s="109"/>
      <c r="U97" s="109"/>
      <c r="V97" s="109"/>
      <c r="W97" s="109"/>
      <c r="X97" s="109"/>
      <c r="Y97" s="109"/>
      <c r="Z97" s="109"/>
    </row>
    <row r="98" spans="1:26" ht="12.75" customHeight="1">
      <c r="A98" s="109"/>
      <c r="B98" s="109"/>
      <c r="C98" s="109"/>
      <c r="D98" s="109"/>
      <c r="E98" s="109"/>
      <c r="F98" s="109"/>
      <c r="G98" s="109"/>
      <c r="H98" s="143"/>
      <c r="I98" s="109"/>
      <c r="J98" s="109"/>
      <c r="K98" s="109"/>
      <c r="L98" s="109"/>
      <c r="M98" s="109"/>
      <c r="N98" s="109"/>
      <c r="O98" s="109"/>
      <c r="P98" s="109"/>
      <c r="Q98" s="109"/>
      <c r="R98" s="109"/>
      <c r="S98" s="109"/>
      <c r="T98" s="109"/>
      <c r="U98" s="109"/>
      <c r="V98" s="109"/>
      <c r="W98" s="109"/>
      <c r="X98" s="109"/>
      <c r="Y98" s="109"/>
      <c r="Z98" s="109"/>
    </row>
    <row r="99" spans="1:26" ht="12.75" customHeight="1">
      <c r="A99" s="109"/>
      <c r="B99" s="109"/>
      <c r="C99" s="109"/>
      <c r="D99" s="109"/>
      <c r="E99" s="109"/>
      <c r="F99" s="109"/>
      <c r="G99" s="109"/>
      <c r="H99" s="143"/>
      <c r="I99" s="109"/>
      <c r="J99" s="109"/>
      <c r="K99" s="109"/>
      <c r="L99" s="109"/>
      <c r="M99" s="109"/>
      <c r="N99" s="109"/>
      <c r="O99" s="109"/>
      <c r="P99" s="109"/>
      <c r="Q99" s="109"/>
      <c r="R99" s="109"/>
      <c r="S99" s="109"/>
      <c r="T99" s="109"/>
      <c r="U99" s="109"/>
      <c r="V99" s="109"/>
      <c r="W99" s="109"/>
      <c r="X99" s="109"/>
      <c r="Y99" s="109"/>
      <c r="Z99" s="109"/>
    </row>
    <row r="100" spans="1:26" ht="12.75" customHeight="1">
      <c r="A100" s="109"/>
      <c r="B100" s="109"/>
      <c r="C100" s="109"/>
      <c r="D100" s="109"/>
      <c r="E100" s="109"/>
      <c r="F100" s="109"/>
      <c r="G100" s="109"/>
      <c r="H100" s="143"/>
      <c r="I100" s="109"/>
      <c r="J100" s="109"/>
      <c r="K100" s="109"/>
      <c r="L100" s="109"/>
      <c r="M100" s="109"/>
      <c r="N100" s="109"/>
      <c r="O100" s="109"/>
      <c r="P100" s="109"/>
      <c r="Q100" s="109"/>
      <c r="R100" s="109"/>
      <c r="S100" s="109"/>
      <c r="T100" s="109"/>
      <c r="U100" s="109"/>
      <c r="V100" s="109"/>
      <c r="W100" s="109"/>
      <c r="X100" s="109"/>
      <c r="Y100" s="109"/>
      <c r="Z100" s="109"/>
    </row>
    <row r="101" spans="1:26" ht="12.75" customHeight="1">
      <c r="A101" s="109"/>
      <c r="B101" s="109"/>
      <c r="C101" s="109"/>
      <c r="D101" s="109"/>
      <c r="E101" s="109"/>
      <c r="F101" s="109"/>
      <c r="G101" s="109"/>
      <c r="H101" s="143"/>
      <c r="I101" s="109"/>
      <c r="J101" s="109"/>
      <c r="K101" s="109"/>
      <c r="L101" s="109"/>
      <c r="M101" s="109"/>
      <c r="N101" s="109"/>
      <c r="O101" s="109"/>
      <c r="P101" s="109"/>
      <c r="Q101" s="109"/>
      <c r="R101" s="109"/>
      <c r="S101" s="109"/>
      <c r="T101" s="109"/>
      <c r="U101" s="109"/>
      <c r="V101" s="109"/>
      <c r="W101" s="109"/>
      <c r="X101" s="109"/>
      <c r="Y101" s="109"/>
      <c r="Z101" s="109"/>
    </row>
    <row r="102" spans="1:26" ht="12.75" customHeight="1">
      <c r="A102" s="109"/>
      <c r="B102" s="109"/>
      <c r="C102" s="109"/>
      <c r="D102" s="109"/>
      <c r="E102" s="109"/>
      <c r="F102" s="109"/>
      <c r="G102" s="109"/>
      <c r="H102" s="143"/>
      <c r="I102" s="109"/>
      <c r="J102" s="109"/>
      <c r="K102" s="109"/>
      <c r="L102" s="109"/>
      <c r="M102" s="109"/>
      <c r="N102" s="109"/>
      <c r="O102" s="109"/>
      <c r="P102" s="109"/>
      <c r="Q102" s="109"/>
      <c r="R102" s="109"/>
      <c r="S102" s="109"/>
      <c r="T102" s="109"/>
      <c r="U102" s="109"/>
      <c r="V102" s="109"/>
      <c r="W102" s="109"/>
      <c r="X102" s="109"/>
      <c r="Y102" s="109"/>
      <c r="Z102" s="109"/>
    </row>
    <row r="103" spans="1:26" ht="12.75" customHeight="1">
      <c r="A103" s="109"/>
      <c r="B103" s="109"/>
      <c r="C103" s="109"/>
      <c r="D103" s="109"/>
      <c r="E103" s="109"/>
      <c r="F103" s="109"/>
      <c r="G103" s="109"/>
      <c r="H103" s="143"/>
      <c r="I103" s="109"/>
      <c r="J103" s="109"/>
      <c r="K103" s="109"/>
      <c r="L103" s="109"/>
      <c r="M103" s="109"/>
      <c r="N103" s="109"/>
      <c r="O103" s="109"/>
      <c r="P103" s="109"/>
      <c r="Q103" s="109"/>
      <c r="R103" s="109"/>
      <c r="S103" s="109"/>
      <c r="T103" s="109"/>
      <c r="U103" s="109"/>
      <c r="V103" s="109"/>
      <c r="W103" s="109"/>
      <c r="X103" s="109"/>
      <c r="Y103" s="109"/>
      <c r="Z103" s="109"/>
    </row>
    <row r="104" spans="1:26" ht="12.75" customHeight="1">
      <c r="A104" s="109"/>
      <c r="B104" s="109"/>
      <c r="C104" s="109"/>
      <c r="D104" s="109"/>
      <c r="E104" s="109"/>
      <c r="F104" s="109"/>
      <c r="G104" s="109"/>
      <c r="H104" s="143"/>
      <c r="I104" s="109"/>
      <c r="J104" s="109"/>
      <c r="K104" s="109"/>
      <c r="L104" s="109"/>
      <c r="M104" s="109"/>
      <c r="N104" s="109"/>
      <c r="O104" s="109"/>
      <c r="P104" s="109"/>
      <c r="Q104" s="109"/>
      <c r="R104" s="109"/>
      <c r="S104" s="109"/>
      <c r="T104" s="109"/>
      <c r="U104" s="109"/>
      <c r="V104" s="109"/>
      <c r="W104" s="109"/>
      <c r="X104" s="109"/>
      <c r="Y104" s="109"/>
      <c r="Z104" s="109"/>
    </row>
    <row r="105" spans="1:26" ht="12.75" customHeight="1">
      <c r="A105" s="109"/>
      <c r="B105" s="109"/>
      <c r="C105" s="109"/>
      <c r="D105" s="109"/>
      <c r="E105" s="109"/>
      <c r="F105" s="109"/>
      <c r="G105" s="109"/>
      <c r="H105" s="143"/>
      <c r="I105" s="109"/>
      <c r="J105" s="109"/>
      <c r="K105" s="109"/>
      <c r="L105" s="109"/>
      <c r="M105" s="109"/>
      <c r="N105" s="109"/>
      <c r="O105" s="109"/>
      <c r="P105" s="109"/>
      <c r="Q105" s="109"/>
      <c r="R105" s="109"/>
      <c r="S105" s="109"/>
      <c r="T105" s="109"/>
      <c r="U105" s="109"/>
      <c r="V105" s="109"/>
      <c r="W105" s="109"/>
      <c r="X105" s="109"/>
      <c r="Y105" s="109"/>
      <c r="Z105" s="109"/>
    </row>
    <row r="106" spans="1:26" ht="12.75" customHeight="1">
      <c r="A106" s="109"/>
      <c r="B106" s="109"/>
      <c r="C106" s="109"/>
      <c r="D106" s="109"/>
      <c r="E106" s="109"/>
      <c r="F106" s="109"/>
      <c r="G106" s="109"/>
      <c r="H106" s="143"/>
      <c r="I106" s="109"/>
      <c r="J106" s="109"/>
      <c r="K106" s="109"/>
      <c r="L106" s="109"/>
      <c r="M106" s="109"/>
      <c r="N106" s="109"/>
      <c r="O106" s="109"/>
      <c r="P106" s="109"/>
      <c r="Q106" s="109"/>
      <c r="R106" s="109"/>
      <c r="S106" s="109"/>
      <c r="T106" s="109"/>
      <c r="U106" s="109"/>
      <c r="V106" s="109"/>
      <c r="W106" s="109"/>
      <c r="X106" s="109"/>
      <c r="Y106" s="109"/>
      <c r="Z106" s="109"/>
    </row>
    <row r="107" spans="1:26" ht="12.75" customHeight="1">
      <c r="A107" s="109"/>
      <c r="B107" s="109"/>
      <c r="C107" s="109"/>
      <c r="D107" s="109"/>
      <c r="E107" s="109"/>
      <c r="F107" s="109"/>
      <c r="G107" s="109"/>
      <c r="H107" s="143"/>
      <c r="I107" s="109"/>
      <c r="J107" s="109"/>
      <c r="K107" s="109"/>
      <c r="L107" s="109"/>
      <c r="M107" s="109"/>
      <c r="N107" s="109"/>
      <c r="O107" s="109"/>
      <c r="P107" s="109"/>
      <c r="Q107" s="109"/>
      <c r="R107" s="109"/>
      <c r="S107" s="109"/>
      <c r="T107" s="109"/>
      <c r="U107" s="109"/>
      <c r="V107" s="109"/>
      <c r="W107" s="109"/>
      <c r="X107" s="109"/>
      <c r="Y107" s="109"/>
      <c r="Z107" s="109"/>
    </row>
    <row r="108" spans="1:26" ht="12.75" customHeight="1">
      <c r="A108" s="109"/>
      <c r="B108" s="109"/>
      <c r="C108" s="109"/>
      <c r="D108" s="109"/>
      <c r="E108" s="109"/>
      <c r="F108" s="109"/>
      <c r="G108" s="109"/>
      <c r="H108" s="143"/>
      <c r="I108" s="109"/>
      <c r="J108" s="109"/>
      <c r="K108" s="109"/>
      <c r="L108" s="109"/>
      <c r="M108" s="109"/>
      <c r="N108" s="109"/>
      <c r="O108" s="109"/>
      <c r="P108" s="109"/>
      <c r="Q108" s="109"/>
      <c r="R108" s="109"/>
      <c r="S108" s="109"/>
      <c r="T108" s="109"/>
      <c r="U108" s="109"/>
      <c r="V108" s="109"/>
      <c r="W108" s="109"/>
      <c r="X108" s="109"/>
      <c r="Y108" s="109"/>
      <c r="Z108" s="109"/>
    </row>
    <row r="109" spans="1:26" ht="12.75" customHeight="1">
      <c r="A109" s="109"/>
      <c r="B109" s="109"/>
      <c r="C109" s="109"/>
      <c r="D109" s="109"/>
      <c r="E109" s="109"/>
      <c r="F109" s="109"/>
      <c r="G109" s="109"/>
      <c r="H109" s="143"/>
      <c r="I109" s="109"/>
      <c r="J109" s="109"/>
      <c r="K109" s="109"/>
      <c r="L109" s="109"/>
      <c r="M109" s="109"/>
      <c r="N109" s="109"/>
      <c r="O109" s="109"/>
      <c r="P109" s="109"/>
      <c r="Q109" s="109"/>
      <c r="R109" s="109"/>
      <c r="S109" s="109"/>
      <c r="T109" s="109"/>
      <c r="U109" s="109"/>
      <c r="V109" s="109"/>
      <c r="W109" s="109"/>
      <c r="X109" s="109"/>
      <c r="Y109" s="109"/>
      <c r="Z109" s="109"/>
    </row>
    <row r="110" spans="1:26" ht="12.75" customHeight="1">
      <c r="A110" s="109"/>
      <c r="B110" s="109"/>
      <c r="C110" s="109"/>
      <c r="D110" s="109"/>
      <c r="E110" s="109"/>
      <c r="F110" s="109"/>
      <c r="G110" s="109"/>
      <c r="H110" s="143"/>
      <c r="I110" s="109"/>
      <c r="J110" s="109"/>
      <c r="K110" s="109"/>
      <c r="L110" s="109"/>
      <c r="M110" s="109"/>
      <c r="N110" s="109"/>
      <c r="O110" s="109"/>
      <c r="P110" s="109"/>
      <c r="Q110" s="109"/>
      <c r="R110" s="109"/>
      <c r="S110" s="109"/>
      <c r="T110" s="109"/>
      <c r="U110" s="109"/>
      <c r="V110" s="109"/>
      <c r="W110" s="109"/>
      <c r="X110" s="109"/>
      <c r="Y110" s="109"/>
      <c r="Z110" s="109"/>
    </row>
    <row r="111" spans="1:26" ht="12.75" customHeight="1">
      <c r="A111" s="109"/>
      <c r="B111" s="109"/>
      <c r="C111" s="109"/>
      <c r="D111" s="109"/>
      <c r="E111" s="109"/>
      <c r="F111" s="109"/>
      <c r="G111" s="109"/>
      <c r="H111" s="143"/>
      <c r="I111" s="109"/>
      <c r="J111" s="109"/>
      <c r="K111" s="109"/>
      <c r="L111" s="109"/>
      <c r="M111" s="109"/>
      <c r="N111" s="109"/>
      <c r="O111" s="109"/>
      <c r="P111" s="109"/>
      <c r="Q111" s="109"/>
      <c r="R111" s="109"/>
      <c r="S111" s="109"/>
      <c r="T111" s="109"/>
      <c r="U111" s="109"/>
      <c r="V111" s="109"/>
      <c r="W111" s="109"/>
      <c r="X111" s="109"/>
      <c r="Y111" s="109"/>
      <c r="Z111" s="109"/>
    </row>
    <row r="112" spans="1:26" ht="12.75" customHeight="1">
      <c r="A112" s="109"/>
      <c r="B112" s="109"/>
      <c r="C112" s="109"/>
      <c r="D112" s="109"/>
      <c r="E112" s="109"/>
      <c r="F112" s="109"/>
      <c r="G112" s="109"/>
      <c r="H112" s="143"/>
      <c r="I112" s="109"/>
      <c r="J112" s="109"/>
      <c r="K112" s="109"/>
      <c r="L112" s="109"/>
      <c r="M112" s="109"/>
      <c r="N112" s="109"/>
      <c r="O112" s="109"/>
      <c r="P112" s="109"/>
      <c r="Q112" s="109"/>
      <c r="R112" s="109"/>
      <c r="S112" s="109"/>
      <c r="T112" s="109"/>
      <c r="U112" s="109"/>
      <c r="V112" s="109"/>
      <c r="W112" s="109"/>
      <c r="X112" s="109"/>
      <c r="Y112" s="109"/>
      <c r="Z112" s="109"/>
    </row>
    <row r="113" spans="1:26" ht="12.75" customHeight="1">
      <c r="A113" s="109"/>
      <c r="B113" s="109"/>
      <c r="C113" s="109"/>
      <c r="D113" s="109"/>
      <c r="E113" s="109"/>
      <c r="F113" s="109"/>
      <c r="G113" s="109"/>
      <c r="H113" s="143"/>
      <c r="I113" s="109"/>
      <c r="J113" s="109"/>
      <c r="K113" s="109"/>
      <c r="L113" s="109"/>
      <c r="M113" s="109"/>
      <c r="N113" s="109"/>
      <c r="O113" s="109"/>
      <c r="P113" s="109"/>
      <c r="Q113" s="109"/>
      <c r="R113" s="109"/>
      <c r="S113" s="109"/>
      <c r="T113" s="109"/>
      <c r="U113" s="109"/>
      <c r="V113" s="109"/>
      <c r="W113" s="109"/>
      <c r="X113" s="109"/>
      <c r="Y113" s="109"/>
      <c r="Z113" s="109"/>
    </row>
    <row r="114" spans="1:26" ht="12.75" customHeight="1">
      <c r="A114" s="109"/>
      <c r="B114" s="109"/>
      <c r="C114" s="109"/>
      <c r="D114" s="109"/>
      <c r="E114" s="109"/>
      <c r="F114" s="109"/>
      <c r="G114" s="109"/>
      <c r="H114" s="143"/>
      <c r="I114" s="109"/>
      <c r="J114" s="109"/>
      <c r="K114" s="109"/>
      <c r="L114" s="109"/>
      <c r="M114" s="109"/>
      <c r="N114" s="109"/>
      <c r="O114" s="109"/>
      <c r="P114" s="109"/>
      <c r="Q114" s="109"/>
      <c r="R114" s="109"/>
      <c r="S114" s="109"/>
      <c r="T114" s="109"/>
      <c r="U114" s="109"/>
      <c r="V114" s="109"/>
      <c r="W114" s="109"/>
      <c r="X114" s="109"/>
      <c r="Y114" s="109"/>
      <c r="Z114" s="109"/>
    </row>
    <row r="115" spans="1:26" ht="12.75" customHeight="1">
      <c r="A115" s="109"/>
      <c r="B115" s="109"/>
      <c r="C115" s="109"/>
      <c r="D115" s="109"/>
      <c r="E115" s="109"/>
      <c r="F115" s="109"/>
      <c r="G115" s="109"/>
      <c r="H115" s="143"/>
      <c r="I115" s="109"/>
      <c r="J115" s="109"/>
      <c r="K115" s="109"/>
      <c r="L115" s="109"/>
      <c r="M115" s="109"/>
      <c r="N115" s="109"/>
      <c r="O115" s="109"/>
      <c r="P115" s="109"/>
      <c r="Q115" s="109"/>
      <c r="R115" s="109"/>
      <c r="S115" s="109"/>
      <c r="T115" s="109"/>
      <c r="U115" s="109"/>
      <c r="V115" s="109"/>
      <c r="W115" s="109"/>
      <c r="X115" s="109"/>
      <c r="Y115" s="109"/>
      <c r="Z115" s="109"/>
    </row>
    <row r="116" spans="1:26" ht="12.75" customHeight="1">
      <c r="A116" s="109"/>
      <c r="B116" s="109"/>
      <c r="C116" s="109"/>
      <c r="D116" s="109"/>
      <c r="E116" s="109"/>
      <c r="F116" s="109"/>
      <c r="G116" s="109"/>
      <c r="H116" s="143"/>
      <c r="I116" s="109"/>
      <c r="J116" s="109"/>
      <c r="K116" s="109"/>
      <c r="L116" s="109"/>
      <c r="M116" s="109"/>
      <c r="N116" s="109"/>
      <c r="O116" s="109"/>
      <c r="P116" s="109"/>
      <c r="Q116" s="109"/>
      <c r="R116" s="109"/>
      <c r="S116" s="109"/>
      <c r="T116" s="109"/>
      <c r="U116" s="109"/>
      <c r="V116" s="109"/>
      <c r="W116" s="109"/>
      <c r="X116" s="109"/>
      <c r="Y116" s="109"/>
      <c r="Z116" s="109"/>
    </row>
    <row r="117" spans="1:26" ht="12.75" customHeight="1">
      <c r="A117" s="109"/>
      <c r="B117" s="109"/>
      <c r="C117" s="109"/>
      <c r="D117" s="109"/>
      <c r="E117" s="109"/>
      <c r="F117" s="109"/>
      <c r="G117" s="109"/>
      <c r="H117" s="143"/>
      <c r="I117" s="109"/>
      <c r="J117" s="109"/>
      <c r="K117" s="109"/>
      <c r="L117" s="109"/>
      <c r="M117" s="109"/>
      <c r="N117" s="109"/>
      <c r="O117" s="109"/>
      <c r="P117" s="109"/>
      <c r="Q117" s="109"/>
      <c r="R117" s="109"/>
      <c r="S117" s="109"/>
      <c r="T117" s="109"/>
      <c r="U117" s="109"/>
      <c r="V117" s="109"/>
      <c r="W117" s="109"/>
      <c r="X117" s="109"/>
      <c r="Y117" s="109"/>
      <c r="Z117" s="109"/>
    </row>
    <row r="118" spans="1:26" ht="12.75" customHeight="1">
      <c r="A118" s="109"/>
      <c r="B118" s="109"/>
      <c r="C118" s="109"/>
      <c r="D118" s="109"/>
      <c r="E118" s="109"/>
      <c r="F118" s="109"/>
      <c r="G118" s="109"/>
      <c r="H118" s="143"/>
      <c r="I118" s="109"/>
      <c r="J118" s="109"/>
      <c r="K118" s="109"/>
      <c r="L118" s="109"/>
      <c r="M118" s="109"/>
      <c r="N118" s="109"/>
      <c r="O118" s="109"/>
      <c r="P118" s="109"/>
      <c r="Q118" s="109"/>
      <c r="R118" s="109"/>
      <c r="S118" s="109"/>
      <c r="T118" s="109"/>
      <c r="U118" s="109"/>
      <c r="V118" s="109"/>
      <c r="W118" s="109"/>
      <c r="X118" s="109"/>
      <c r="Y118" s="109"/>
      <c r="Z118" s="109"/>
    </row>
    <row r="119" spans="1:26" ht="12.75" customHeight="1">
      <c r="A119" s="109"/>
      <c r="B119" s="109"/>
      <c r="C119" s="109"/>
      <c r="D119" s="109"/>
      <c r="E119" s="109"/>
      <c r="F119" s="109"/>
      <c r="G119" s="109"/>
      <c r="H119" s="143"/>
      <c r="I119" s="109"/>
      <c r="J119" s="109"/>
      <c r="K119" s="109"/>
      <c r="L119" s="109"/>
      <c r="M119" s="109"/>
      <c r="N119" s="109"/>
      <c r="O119" s="109"/>
      <c r="P119" s="109"/>
      <c r="Q119" s="109"/>
      <c r="R119" s="109"/>
      <c r="S119" s="109"/>
      <c r="T119" s="109"/>
      <c r="U119" s="109"/>
      <c r="V119" s="109"/>
      <c r="W119" s="109"/>
      <c r="X119" s="109"/>
      <c r="Y119" s="109"/>
      <c r="Z119" s="109"/>
    </row>
    <row r="120" spans="1:26" ht="12.75" customHeight="1">
      <c r="A120" s="109"/>
      <c r="B120" s="109"/>
      <c r="C120" s="109"/>
      <c r="D120" s="109"/>
      <c r="E120" s="109"/>
      <c r="F120" s="109"/>
      <c r="G120" s="109"/>
      <c r="H120" s="143"/>
      <c r="I120" s="109"/>
      <c r="J120" s="109"/>
      <c r="K120" s="109"/>
      <c r="L120" s="109"/>
      <c r="M120" s="109"/>
      <c r="N120" s="109"/>
      <c r="O120" s="109"/>
      <c r="P120" s="109"/>
      <c r="Q120" s="109"/>
      <c r="R120" s="109"/>
      <c r="S120" s="109"/>
      <c r="T120" s="109"/>
      <c r="U120" s="109"/>
      <c r="V120" s="109"/>
      <c r="W120" s="109"/>
      <c r="X120" s="109"/>
      <c r="Y120" s="109"/>
      <c r="Z120" s="109"/>
    </row>
    <row r="121" spans="1:26" ht="12.75" customHeight="1">
      <c r="A121" s="109"/>
      <c r="B121" s="109"/>
      <c r="C121" s="109"/>
      <c r="D121" s="109"/>
      <c r="E121" s="109"/>
      <c r="F121" s="109"/>
      <c r="G121" s="109"/>
      <c r="H121" s="143"/>
      <c r="I121" s="109"/>
      <c r="J121" s="109"/>
      <c r="K121" s="109"/>
      <c r="L121" s="109"/>
      <c r="M121" s="109"/>
      <c r="N121" s="109"/>
      <c r="O121" s="109"/>
      <c r="P121" s="109"/>
      <c r="Q121" s="109"/>
      <c r="R121" s="109"/>
      <c r="S121" s="109"/>
      <c r="T121" s="109"/>
      <c r="U121" s="109"/>
      <c r="V121" s="109"/>
      <c r="W121" s="109"/>
      <c r="X121" s="109"/>
      <c r="Y121" s="109"/>
      <c r="Z121" s="109"/>
    </row>
    <row r="122" spans="1:26" ht="12.75" customHeight="1">
      <c r="A122" s="109"/>
      <c r="B122" s="109"/>
      <c r="C122" s="109"/>
      <c r="D122" s="109"/>
      <c r="E122" s="109"/>
      <c r="F122" s="109"/>
      <c r="G122" s="109"/>
      <c r="H122" s="143"/>
      <c r="I122" s="109"/>
      <c r="J122" s="109"/>
      <c r="K122" s="109"/>
      <c r="L122" s="109"/>
      <c r="M122" s="109"/>
      <c r="N122" s="109"/>
      <c r="O122" s="109"/>
      <c r="P122" s="109"/>
      <c r="Q122" s="109"/>
      <c r="R122" s="109"/>
      <c r="S122" s="109"/>
      <c r="T122" s="109"/>
      <c r="U122" s="109"/>
      <c r="V122" s="109"/>
      <c r="W122" s="109"/>
      <c r="X122" s="109"/>
      <c r="Y122" s="109"/>
      <c r="Z122" s="109"/>
    </row>
    <row r="123" spans="1:26" ht="12.75" customHeight="1">
      <c r="A123" s="109"/>
      <c r="B123" s="109"/>
      <c r="C123" s="109"/>
      <c r="D123" s="109"/>
      <c r="E123" s="109"/>
      <c r="F123" s="109"/>
      <c r="G123" s="109"/>
      <c r="H123" s="143"/>
      <c r="I123" s="109"/>
      <c r="J123" s="109"/>
      <c r="K123" s="109"/>
      <c r="L123" s="109"/>
      <c r="M123" s="109"/>
      <c r="N123" s="109"/>
      <c r="O123" s="109"/>
      <c r="P123" s="109"/>
      <c r="Q123" s="109"/>
      <c r="R123" s="109"/>
      <c r="S123" s="109"/>
      <c r="T123" s="109"/>
      <c r="U123" s="109"/>
      <c r="V123" s="109"/>
      <c r="W123" s="109"/>
      <c r="X123" s="109"/>
      <c r="Y123" s="109"/>
      <c r="Z123" s="109"/>
    </row>
    <row r="124" spans="1:26" ht="12.75" customHeight="1">
      <c r="A124" s="109"/>
      <c r="B124" s="109"/>
      <c r="C124" s="109"/>
      <c r="D124" s="109"/>
      <c r="E124" s="109"/>
      <c r="F124" s="109"/>
      <c r="G124" s="109"/>
      <c r="H124" s="143"/>
      <c r="I124" s="109"/>
      <c r="J124" s="109"/>
      <c r="K124" s="109"/>
      <c r="L124" s="109"/>
      <c r="M124" s="109"/>
      <c r="N124" s="109"/>
      <c r="O124" s="109"/>
      <c r="P124" s="109"/>
      <c r="Q124" s="109"/>
      <c r="R124" s="109"/>
      <c r="S124" s="109"/>
      <c r="T124" s="109"/>
      <c r="U124" s="109"/>
      <c r="V124" s="109"/>
      <c r="W124" s="109"/>
      <c r="X124" s="109"/>
      <c r="Y124" s="109"/>
      <c r="Z124" s="109"/>
    </row>
    <row r="125" spans="1:26" ht="12.75" customHeight="1">
      <c r="A125" s="109"/>
      <c r="B125" s="109"/>
      <c r="C125" s="109"/>
      <c r="D125" s="109"/>
      <c r="E125" s="109"/>
      <c r="F125" s="109"/>
      <c r="G125" s="109"/>
      <c r="H125" s="143"/>
      <c r="I125" s="109"/>
      <c r="J125" s="109"/>
      <c r="K125" s="109"/>
      <c r="L125" s="109"/>
      <c r="M125" s="109"/>
      <c r="N125" s="109"/>
      <c r="O125" s="109"/>
      <c r="P125" s="109"/>
      <c r="Q125" s="109"/>
      <c r="R125" s="109"/>
      <c r="S125" s="109"/>
      <c r="T125" s="109"/>
      <c r="U125" s="109"/>
      <c r="V125" s="109"/>
      <c r="W125" s="109"/>
      <c r="X125" s="109"/>
      <c r="Y125" s="109"/>
      <c r="Z125" s="109"/>
    </row>
    <row r="126" spans="1:26" ht="12.75" customHeight="1">
      <c r="A126" s="109"/>
      <c r="B126" s="109"/>
      <c r="C126" s="109"/>
      <c r="D126" s="109"/>
      <c r="E126" s="109"/>
      <c r="F126" s="109"/>
      <c r="G126" s="109"/>
      <c r="H126" s="143"/>
      <c r="I126" s="109"/>
      <c r="J126" s="109"/>
      <c r="K126" s="109"/>
      <c r="L126" s="109"/>
      <c r="M126" s="109"/>
      <c r="N126" s="109"/>
      <c r="O126" s="109"/>
      <c r="P126" s="109"/>
      <c r="Q126" s="109"/>
      <c r="R126" s="109"/>
      <c r="S126" s="109"/>
      <c r="T126" s="109"/>
      <c r="U126" s="109"/>
      <c r="V126" s="109"/>
      <c r="W126" s="109"/>
      <c r="X126" s="109"/>
      <c r="Y126" s="109"/>
      <c r="Z126" s="109"/>
    </row>
    <row r="127" spans="1:26" ht="12.75" customHeight="1">
      <c r="A127" s="109"/>
      <c r="B127" s="109"/>
      <c r="C127" s="109"/>
      <c r="D127" s="109"/>
      <c r="E127" s="109"/>
      <c r="F127" s="109"/>
      <c r="G127" s="109"/>
      <c r="H127" s="143"/>
      <c r="I127" s="109"/>
      <c r="J127" s="109"/>
      <c r="K127" s="109"/>
      <c r="L127" s="109"/>
      <c r="M127" s="109"/>
      <c r="N127" s="109"/>
      <c r="O127" s="109"/>
      <c r="P127" s="109"/>
      <c r="Q127" s="109"/>
      <c r="R127" s="109"/>
      <c r="S127" s="109"/>
      <c r="T127" s="109"/>
      <c r="U127" s="109"/>
      <c r="V127" s="109"/>
      <c r="W127" s="109"/>
      <c r="X127" s="109"/>
      <c r="Y127" s="109"/>
      <c r="Z127" s="109"/>
    </row>
    <row r="128" spans="1:26" ht="12.75" customHeight="1">
      <c r="A128" s="109"/>
      <c r="B128" s="109"/>
      <c r="C128" s="109"/>
      <c r="D128" s="109"/>
      <c r="E128" s="109"/>
      <c r="F128" s="109"/>
      <c r="G128" s="109"/>
      <c r="H128" s="143"/>
      <c r="I128" s="109"/>
      <c r="J128" s="109"/>
      <c r="K128" s="109"/>
      <c r="L128" s="109"/>
      <c r="M128" s="109"/>
      <c r="N128" s="109"/>
      <c r="O128" s="109"/>
      <c r="P128" s="109"/>
      <c r="Q128" s="109"/>
      <c r="R128" s="109"/>
      <c r="S128" s="109"/>
      <c r="T128" s="109"/>
      <c r="U128" s="109"/>
      <c r="V128" s="109"/>
      <c r="W128" s="109"/>
      <c r="X128" s="109"/>
      <c r="Y128" s="109"/>
      <c r="Z128" s="109"/>
    </row>
    <row r="129" spans="1:26" ht="12.75" customHeight="1">
      <c r="A129" s="109"/>
      <c r="B129" s="109"/>
      <c r="C129" s="109"/>
      <c r="D129" s="109"/>
      <c r="E129" s="109"/>
      <c r="F129" s="109"/>
      <c r="G129" s="109"/>
      <c r="H129" s="143"/>
      <c r="I129" s="109"/>
      <c r="J129" s="109"/>
      <c r="K129" s="109"/>
      <c r="L129" s="109"/>
      <c r="M129" s="109"/>
      <c r="N129" s="109"/>
      <c r="O129" s="109"/>
      <c r="P129" s="109"/>
      <c r="Q129" s="109"/>
      <c r="R129" s="109"/>
      <c r="S129" s="109"/>
      <c r="T129" s="109"/>
      <c r="U129" s="109"/>
      <c r="V129" s="109"/>
      <c r="W129" s="109"/>
      <c r="X129" s="109"/>
      <c r="Y129" s="109"/>
      <c r="Z129" s="109"/>
    </row>
    <row r="130" spans="1:26" ht="12.75" customHeight="1">
      <c r="A130" s="109"/>
      <c r="B130" s="109"/>
      <c r="C130" s="109"/>
      <c r="D130" s="109"/>
      <c r="E130" s="109"/>
      <c r="F130" s="109"/>
      <c r="G130" s="109"/>
      <c r="H130" s="143"/>
      <c r="I130" s="109"/>
      <c r="J130" s="109"/>
      <c r="K130" s="109"/>
      <c r="L130" s="109"/>
      <c r="M130" s="109"/>
      <c r="N130" s="109"/>
      <c r="O130" s="109"/>
      <c r="P130" s="109"/>
      <c r="Q130" s="109"/>
      <c r="R130" s="109"/>
      <c r="S130" s="109"/>
      <c r="T130" s="109"/>
      <c r="U130" s="109"/>
      <c r="V130" s="109"/>
      <c r="W130" s="109"/>
      <c r="X130" s="109"/>
      <c r="Y130" s="109"/>
      <c r="Z130" s="109"/>
    </row>
    <row r="131" spans="1:26" ht="12.75" customHeight="1">
      <c r="A131" s="109"/>
      <c r="B131" s="109"/>
      <c r="C131" s="109"/>
      <c r="D131" s="109"/>
      <c r="E131" s="109"/>
      <c r="F131" s="109"/>
      <c r="G131" s="109"/>
      <c r="H131" s="143"/>
      <c r="I131" s="109"/>
      <c r="J131" s="109"/>
      <c r="K131" s="109"/>
      <c r="L131" s="109"/>
      <c r="M131" s="109"/>
      <c r="N131" s="109"/>
      <c r="O131" s="109"/>
      <c r="P131" s="109"/>
      <c r="Q131" s="109"/>
      <c r="R131" s="109"/>
      <c r="S131" s="109"/>
      <c r="T131" s="109"/>
      <c r="U131" s="109"/>
      <c r="V131" s="109"/>
      <c r="W131" s="109"/>
      <c r="X131" s="109"/>
      <c r="Y131" s="109"/>
      <c r="Z131" s="109"/>
    </row>
    <row r="132" spans="1:26" ht="12.75" customHeight="1">
      <c r="A132" s="109"/>
      <c r="B132" s="109"/>
      <c r="C132" s="109"/>
      <c r="D132" s="109"/>
      <c r="E132" s="109"/>
      <c r="F132" s="109"/>
      <c r="G132" s="109"/>
      <c r="H132" s="143"/>
      <c r="I132" s="109"/>
      <c r="J132" s="109"/>
      <c r="K132" s="109"/>
      <c r="L132" s="109"/>
      <c r="M132" s="109"/>
      <c r="N132" s="109"/>
      <c r="O132" s="109"/>
      <c r="P132" s="109"/>
      <c r="Q132" s="109"/>
      <c r="R132" s="109"/>
      <c r="S132" s="109"/>
      <c r="T132" s="109"/>
      <c r="U132" s="109"/>
      <c r="V132" s="109"/>
      <c r="W132" s="109"/>
      <c r="X132" s="109"/>
      <c r="Y132" s="109"/>
      <c r="Z132" s="109"/>
    </row>
    <row r="133" spans="1:26" ht="12.75" customHeight="1">
      <c r="A133" s="109"/>
      <c r="B133" s="109"/>
      <c r="C133" s="109"/>
      <c r="D133" s="109"/>
      <c r="E133" s="109"/>
      <c r="F133" s="109"/>
      <c r="G133" s="109"/>
      <c r="H133" s="143"/>
      <c r="I133" s="109"/>
      <c r="J133" s="109"/>
      <c r="K133" s="109"/>
      <c r="L133" s="109"/>
      <c r="M133" s="109"/>
      <c r="N133" s="109"/>
      <c r="O133" s="109"/>
      <c r="P133" s="109"/>
      <c r="Q133" s="109"/>
      <c r="R133" s="109"/>
      <c r="S133" s="109"/>
      <c r="T133" s="109"/>
      <c r="U133" s="109"/>
      <c r="V133" s="109"/>
      <c r="W133" s="109"/>
      <c r="X133" s="109"/>
      <c r="Y133" s="109"/>
      <c r="Z133" s="109"/>
    </row>
    <row r="134" spans="1:26" ht="12.75" customHeight="1">
      <c r="A134" s="109"/>
      <c r="B134" s="109"/>
      <c r="C134" s="109"/>
      <c r="D134" s="109"/>
      <c r="E134" s="109"/>
      <c r="F134" s="109"/>
      <c r="G134" s="109"/>
      <c r="H134" s="143"/>
      <c r="I134" s="109"/>
      <c r="J134" s="109"/>
      <c r="K134" s="109"/>
      <c r="L134" s="109"/>
      <c r="M134" s="109"/>
      <c r="N134" s="109"/>
      <c r="O134" s="109"/>
      <c r="P134" s="109"/>
      <c r="Q134" s="109"/>
      <c r="R134" s="109"/>
      <c r="S134" s="109"/>
      <c r="T134" s="109"/>
      <c r="U134" s="109"/>
      <c r="V134" s="109"/>
      <c r="W134" s="109"/>
      <c r="X134" s="109"/>
      <c r="Y134" s="109"/>
      <c r="Z134" s="109"/>
    </row>
    <row r="135" spans="1:26" ht="12.75" customHeight="1">
      <c r="A135" s="109"/>
      <c r="B135" s="109"/>
      <c r="C135" s="109"/>
      <c r="D135" s="109"/>
      <c r="E135" s="109"/>
      <c r="F135" s="109"/>
      <c r="G135" s="109"/>
      <c r="H135" s="143"/>
      <c r="I135" s="109"/>
      <c r="J135" s="109"/>
      <c r="K135" s="109"/>
      <c r="L135" s="109"/>
      <c r="M135" s="109"/>
      <c r="N135" s="109"/>
      <c r="O135" s="109"/>
      <c r="P135" s="109"/>
      <c r="Q135" s="109"/>
      <c r="R135" s="109"/>
      <c r="S135" s="109"/>
      <c r="T135" s="109"/>
      <c r="U135" s="109"/>
      <c r="V135" s="109"/>
      <c r="W135" s="109"/>
      <c r="X135" s="109"/>
      <c r="Y135" s="109"/>
      <c r="Z135" s="109"/>
    </row>
    <row r="136" spans="1:26" ht="12.75" customHeight="1">
      <c r="A136" s="109"/>
      <c r="B136" s="109"/>
      <c r="C136" s="109"/>
      <c r="D136" s="109"/>
      <c r="E136" s="109"/>
      <c r="F136" s="109"/>
      <c r="G136" s="109"/>
      <c r="H136" s="143"/>
      <c r="I136" s="109"/>
      <c r="J136" s="109"/>
      <c r="K136" s="109"/>
      <c r="L136" s="109"/>
      <c r="M136" s="109"/>
      <c r="N136" s="109"/>
      <c r="O136" s="109"/>
      <c r="P136" s="109"/>
      <c r="Q136" s="109"/>
      <c r="R136" s="109"/>
      <c r="S136" s="109"/>
      <c r="T136" s="109"/>
      <c r="U136" s="109"/>
      <c r="V136" s="109"/>
      <c r="W136" s="109"/>
      <c r="X136" s="109"/>
      <c r="Y136" s="109"/>
      <c r="Z136" s="109"/>
    </row>
    <row r="137" spans="1:26" ht="12.75" customHeight="1">
      <c r="A137" s="109"/>
      <c r="B137" s="109"/>
      <c r="C137" s="109"/>
      <c r="D137" s="109"/>
      <c r="E137" s="109"/>
      <c r="F137" s="109"/>
      <c r="G137" s="109"/>
      <c r="H137" s="143"/>
      <c r="I137" s="109"/>
      <c r="J137" s="109"/>
      <c r="K137" s="109"/>
      <c r="L137" s="109"/>
      <c r="M137" s="109"/>
      <c r="N137" s="109"/>
      <c r="O137" s="109"/>
      <c r="P137" s="109"/>
      <c r="Q137" s="109"/>
      <c r="R137" s="109"/>
      <c r="S137" s="109"/>
      <c r="T137" s="109"/>
      <c r="U137" s="109"/>
      <c r="V137" s="109"/>
      <c r="W137" s="109"/>
      <c r="X137" s="109"/>
      <c r="Y137" s="109"/>
      <c r="Z137" s="109"/>
    </row>
    <row r="138" spans="1:26" ht="12.75" customHeight="1">
      <c r="A138" s="109"/>
      <c r="B138" s="109"/>
      <c r="C138" s="109"/>
      <c r="D138" s="109"/>
      <c r="E138" s="109"/>
      <c r="F138" s="109"/>
      <c r="G138" s="109"/>
      <c r="H138" s="143"/>
      <c r="I138" s="109"/>
      <c r="J138" s="109"/>
      <c r="K138" s="109"/>
      <c r="L138" s="109"/>
      <c r="M138" s="109"/>
      <c r="N138" s="109"/>
      <c r="O138" s="109"/>
      <c r="P138" s="109"/>
      <c r="Q138" s="109"/>
      <c r="R138" s="109"/>
      <c r="S138" s="109"/>
      <c r="T138" s="109"/>
      <c r="U138" s="109"/>
      <c r="V138" s="109"/>
      <c r="W138" s="109"/>
      <c r="X138" s="109"/>
      <c r="Y138" s="109"/>
      <c r="Z138" s="109"/>
    </row>
    <row r="139" spans="1:26" ht="12.75" customHeight="1">
      <c r="A139" s="109"/>
      <c r="B139" s="109"/>
      <c r="C139" s="109"/>
      <c r="D139" s="109"/>
      <c r="E139" s="109"/>
      <c r="F139" s="109"/>
      <c r="G139" s="109"/>
      <c r="H139" s="143"/>
      <c r="I139" s="109"/>
      <c r="J139" s="109"/>
      <c r="K139" s="109"/>
      <c r="L139" s="109"/>
      <c r="M139" s="109"/>
      <c r="N139" s="109"/>
      <c r="O139" s="109"/>
      <c r="P139" s="109"/>
      <c r="Q139" s="109"/>
      <c r="R139" s="109"/>
      <c r="S139" s="109"/>
      <c r="T139" s="109"/>
      <c r="U139" s="109"/>
      <c r="V139" s="109"/>
      <c r="W139" s="109"/>
      <c r="X139" s="109"/>
      <c r="Y139" s="109"/>
      <c r="Z139" s="109"/>
    </row>
    <row r="140" spans="1:26" ht="12.75" customHeight="1">
      <c r="A140" s="109"/>
      <c r="B140" s="109"/>
      <c r="C140" s="109"/>
      <c r="D140" s="109"/>
      <c r="E140" s="109"/>
      <c r="F140" s="109"/>
      <c r="G140" s="109"/>
      <c r="H140" s="143"/>
      <c r="I140" s="109"/>
      <c r="J140" s="109"/>
      <c r="K140" s="109"/>
      <c r="L140" s="109"/>
      <c r="M140" s="109"/>
      <c r="N140" s="109"/>
      <c r="O140" s="109"/>
      <c r="P140" s="109"/>
      <c r="Q140" s="109"/>
      <c r="R140" s="109"/>
      <c r="S140" s="109"/>
      <c r="T140" s="109"/>
      <c r="U140" s="109"/>
      <c r="V140" s="109"/>
      <c r="W140" s="109"/>
      <c r="X140" s="109"/>
      <c r="Y140" s="109"/>
      <c r="Z140" s="109"/>
    </row>
    <row r="141" spans="1:26" ht="12.75" customHeight="1">
      <c r="A141" s="109"/>
      <c r="B141" s="109"/>
      <c r="C141" s="109"/>
      <c r="D141" s="109"/>
      <c r="E141" s="109"/>
      <c r="F141" s="109"/>
      <c r="G141" s="109"/>
      <c r="H141" s="143"/>
      <c r="I141" s="109"/>
      <c r="J141" s="109"/>
      <c r="K141" s="109"/>
      <c r="L141" s="109"/>
      <c r="M141" s="109"/>
      <c r="N141" s="109"/>
      <c r="O141" s="109"/>
      <c r="P141" s="109"/>
      <c r="Q141" s="109"/>
      <c r="R141" s="109"/>
      <c r="S141" s="109"/>
      <c r="T141" s="109"/>
      <c r="U141" s="109"/>
      <c r="V141" s="109"/>
      <c r="W141" s="109"/>
      <c r="X141" s="109"/>
      <c r="Y141" s="109"/>
      <c r="Z141" s="109"/>
    </row>
    <row r="142" spans="1:26" ht="12.75" customHeight="1">
      <c r="A142" s="109"/>
      <c r="B142" s="109"/>
      <c r="C142" s="109"/>
      <c r="D142" s="109"/>
      <c r="E142" s="109"/>
      <c r="F142" s="109"/>
      <c r="G142" s="109"/>
      <c r="H142" s="143"/>
      <c r="I142" s="109"/>
      <c r="J142" s="109"/>
      <c r="K142" s="109"/>
      <c r="L142" s="109"/>
      <c r="M142" s="109"/>
      <c r="N142" s="109"/>
      <c r="O142" s="109"/>
      <c r="P142" s="109"/>
      <c r="Q142" s="109"/>
      <c r="R142" s="109"/>
      <c r="S142" s="109"/>
      <c r="T142" s="109"/>
      <c r="U142" s="109"/>
      <c r="V142" s="109"/>
      <c r="W142" s="109"/>
      <c r="X142" s="109"/>
      <c r="Y142" s="109"/>
      <c r="Z142" s="109"/>
    </row>
    <row r="143" spans="1:26" ht="12.75" customHeight="1">
      <c r="A143" s="109"/>
      <c r="B143" s="109"/>
      <c r="C143" s="109"/>
      <c r="D143" s="109"/>
      <c r="E143" s="109"/>
      <c r="F143" s="109"/>
      <c r="G143" s="109"/>
      <c r="H143" s="143"/>
      <c r="I143" s="109"/>
      <c r="J143" s="109"/>
      <c r="K143" s="109"/>
      <c r="L143" s="109"/>
      <c r="M143" s="109"/>
      <c r="N143" s="109"/>
      <c r="O143" s="109"/>
      <c r="P143" s="109"/>
      <c r="Q143" s="109"/>
      <c r="R143" s="109"/>
      <c r="S143" s="109"/>
      <c r="T143" s="109"/>
      <c r="U143" s="109"/>
      <c r="V143" s="109"/>
      <c r="W143" s="109"/>
      <c r="X143" s="109"/>
      <c r="Y143" s="109"/>
      <c r="Z143" s="109"/>
    </row>
    <row r="144" spans="1:26" ht="12.75" customHeight="1">
      <c r="A144" s="109"/>
      <c r="B144" s="109"/>
      <c r="C144" s="109"/>
      <c r="D144" s="109"/>
      <c r="E144" s="109"/>
      <c r="F144" s="109"/>
      <c r="G144" s="109"/>
      <c r="H144" s="143"/>
      <c r="I144" s="109"/>
      <c r="J144" s="109"/>
      <c r="K144" s="109"/>
      <c r="L144" s="109"/>
      <c r="M144" s="109"/>
      <c r="N144" s="109"/>
      <c r="O144" s="109"/>
      <c r="P144" s="109"/>
      <c r="Q144" s="109"/>
      <c r="R144" s="109"/>
      <c r="S144" s="109"/>
      <c r="T144" s="109"/>
      <c r="U144" s="109"/>
      <c r="V144" s="109"/>
      <c r="W144" s="109"/>
      <c r="X144" s="109"/>
      <c r="Y144" s="109"/>
      <c r="Z144" s="109"/>
    </row>
    <row r="145" spans="1:26" ht="12.75" customHeight="1">
      <c r="A145" s="109"/>
      <c r="B145" s="109"/>
      <c r="C145" s="109"/>
      <c r="D145" s="109"/>
      <c r="E145" s="109"/>
      <c r="F145" s="109"/>
      <c r="G145" s="109"/>
      <c r="H145" s="143"/>
      <c r="I145" s="109"/>
      <c r="J145" s="109"/>
      <c r="K145" s="109"/>
      <c r="L145" s="109"/>
      <c r="M145" s="109"/>
      <c r="N145" s="109"/>
      <c r="O145" s="109"/>
      <c r="P145" s="109"/>
      <c r="Q145" s="109"/>
      <c r="R145" s="109"/>
      <c r="S145" s="109"/>
      <c r="T145" s="109"/>
      <c r="U145" s="109"/>
      <c r="V145" s="109"/>
      <c r="W145" s="109"/>
      <c r="X145" s="109"/>
      <c r="Y145" s="109"/>
      <c r="Z145" s="109"/>
    </row>
    <row r="146" spans="1:26" ht="12.75" customHeight="1">
      <c r="A146" s="109"/>
      <c r="B146" s="109"/>
      <c r="C146" s="109"/>
      <c r="D146" s="109"/>
      <c r="E146" s="109"/>
      <c r="F146" s="109"/>
      <c r="G146" s="109"/>
      <c r="H146" s="143"/>
      <c r="I146" s="109"/>
      <c r="J146" s="109"/>
      <c r="K146" s="109"/>
      <c r="L146" s="109"/>
      <c r="M146" s="109"/>
      <c r="N146" s="109"/>
      <c r="O146" s="109"/>
      <c r="P146" s="109"/>
      <c r="Q146" s="109"/>
      <c r="R146" s="109"/>
      <c r="S146" s="109"/>
      <c r="T146" s="109"/>
      <c r="U146" s="109"/>
      <c r="V146" s="109"/>
      <c r="W146" s="109"/>
      <c r="X146" s="109"/>
      <c r="Y146" s="109"/>
      <c r="Z146" s="109"/>
    </row>
    <row r="147" spans="1:26" ht="12.75" customHeight="1">
      <c r="A147" s="109"/>
      <c r="B147" s="109"/>
      <c r="C147" s="109"/>
      <c r="D147" s="109"/>
      <c r="E147" s="109"/>
      <c r="F147" s="109"/>
      <c r="G147" s="109"/>
      <c r="H147" s="143"/>
      <c r="I147" s="109"/>
      <c r="J147" s="109"/>
      <c r="K147" s="109"/>
      <c r="L147" s="109"/>
      <c r="M147" s="109"/>
      <c r="N147" s="109"/>
      <c r="O147" s="109"/>
      <c r="P147" s="109"/>
      <c r="Q147" s="109"/>
      <c r="R147" s="109"/>
      <c r="S147" s="109"/>
      <c r="T147" s="109"/>
      <c r="U147" s="109"/>
      <c r="V147" s="109"/>
      <c r="W147" s="109"/>
      <c r="X147" s="109"/>
      <c r="Y147" s="109"/>
      <c r="Z147" s="109"/>
    </row>
    <row r="148" spans="1:26" ht="12.75" customHeight="1">
      <c r="A148" s="109"/>
      <c r="B148" s="109"/>
      <c r="C148" s="109"/>
      <c r="D148" s="109"/>
      <c r="E148" s="109"/>
      <c r="F148" s="109"/>
      <c r="G148" s="109"/>
      <c r="H148" s="143"/>
      <c r="I148" s="109"/>
      <c r="J148" s="109"/>
      <c r="K148" s="109"/>
      <c r="L148" s="109"/>
      <c r="M148" s="109"/>
      <c r="N148" s="109"/>
      <c r="O148" s="109"/>
      <c r="P148" s="109"/>
      <c r="Q148" s="109"/>
      <c r="R148" s="109"/>
      <c r="S148" s="109"/>
      <c r="T148" s="109"/>
      <c r="U148" s="109"/>
      <c r="V148" s="109"/>
      <c r="W148" s="109"/>
      <c r="X148" s="109"/>
      <c r="Y148" s="109"/>
      <c r="Z148" s="109"/>
    </row>
    <row r="149" spans="1:26" ht="12.75" customHeight="1">
      <c r="A149" s="109"/>
      <c r="B149" s="109"/>
      <c r="C149" s="109"/>
      <c r="D149" s="109"/>
      <c r="E149" s="109"/>
      <c r="F149" s="109"/>
      <c r="G149" s="109"/>
      <c r="H149" s="143"/>
      <c r="I149" s="109"/>
      <c r="J149" s="109"/>
      <c r="K149" s="109"/>
      <c r="L149" s="109"/>
      <c r="M149" s="109"/>
      <c r="N149" s="109"/>
      <c r="O149" s="109"/>
      <c r="P149" s="109"/>
      <c r="Q149" s="109"/>
      <c r="R149" s="109"/>
      <c r="S149" s="109"/>
      <c r="T149" s="109"/>
      <c r="U149" s="109"/>
      <c r="V149" s="109"/>
      <c r="W149" s="109"/>
      <c r="X149" s="109"/>
      <c r="Y149" s="109"/>
      <c r="Z149" s="109"/>
    </row>
    <row r="150" spans="1:26" ht="12.75" customHeight="1">
      <c r="A150" s="109"/>
      <c r="B150" s="109"/>
      <c r="C150" s="109"/>
      <c r="D150" s="109"/>
      <c r="E150" s="109"/>
      <c r="F150" s="109"/>
      <c r="G150" s="109"/>
      <c r="H150" s="143"/>
      <c r="I150" s="109"/>
      <c r="J150" s="109"/>
      <c r="K150" s="109"/>
      <c r="L150" s="109"/>
      <c r="M150" s="109"/>
      <c r="N150" s="109"/>
      <c r="O150" s="109"/>
      <c r="P150" s="109"/>
      <c r="Q150" s="109"/>
      <c r="R150" s="109"/>
      <c r="S150" s="109"/>
      <c r="T150" s="109"/>
      <c r="U150" s="109"/>
      <c r="V150" s="109"/>
      <c r="W150" s="109"/>
      <c r="X150" s="109"/>
      <c r="Y150" s="109"/>
      <c r="Z150" s="109"/>
    </row>
    <row r="151" spans="1:26" ht="12.75" customHeight="1">
      <c r="A151" s="109"/>
      <c r="B151" s="109"/>
      <c r="C151" s="109"/>
      <c r="D151" s="109"/>
      <c r="E151" s="109"/>
      <c r="F151" s="109"/>
      <c r="G151" s="109"/>
      <c r="H151" s="143"/>
      <c r="I151" s="109"/>
      <c r="J151" s="109"/>
      <c r="K151" s="109"/>
      <c r="L151" s="109"/>
      <c r="M151" s="109"/>
      <c r="N151" s="109"/>
      <c r="O151" s="109"/>
      <c r="P151" s="109"/>
      <c r="Q151" s="109"/>
      <c r="R151" s="109"/>
      <c r="S151" s="109"/>
      <c r="T151" s="109"/>
      <c r="U151" s="109"/>
      <c r="V151" s="109"/>
      <c r="W151" s="109"/>
      <c r="X151" s="109"/>
      <c r="Y151" s="109"/>
      <c r="Z151" s="109"/>
    </row>
    <row r="152" spans="1:26" ht="12.75" customHeight="1">
      <c r="A152" s="109"/>
      <c r="B152" s="109"/>
      <c r="C152" s="109"/>
      <c r="D152" s="109"/>
      <c r="E152" s="109"/>
      <c r="F152" s="109"/>
      <c r="G152" s="109"/>
      <c r="H152" s="143"/>
      <c r="I152" s="109"/>
      <c r="J152" s="109"/>
      <c r="K152" s="109"/>
      <c r="L152" s="109"/>
      <c r="M152" s="109"/>
      <c r="N152" s="109"/>
      <c r="O152" s="109"/>
      <c r="P152" s="109"/>
      <c r="Q152" s="109"/>
      <c r="R152" s="109"/>
      <c r="S152" s="109"/>
      <c r="T152" s="109"/>
      <c r="U152" s="109"/>
      <c r="V152" s="109"/>
      <c r="W152" s="109"/>
      <c r="X152" s="109"/>
      <c r="Y152" s="109"/>
      <c r="Z152" s="109"/>
    </row>
    <row r="153" spans="1:26" ht="12.75" customHeight="1">
      <c r="A153" s="109"/>
      <c r="B153" s="109"/>
      <c r="C153" s="109"/>
      <c r="D153" s="109"/>
      <c r="E153" s="109"/>
      <c r="F153" s="109"/>
      <c r="G153" s="109"/>
      <c r="H153" s="143"/>
      <c r="I153" s="109"/>
      <c r="J153" s="109"/>
      <c r="K153" s="109"/>
      <c r="L153" s="109"/>
      <c r="M153" s="109"/>
      <c r="N153" s="109"/>
      <c r="O153" s="109"/>
      <c r="P153" s="109"/>
      <c r="Q153" s="109"/>
      <c r="R153" s="109"/>
      <c r="S153" s="109"/>
      <c r="T153" s="109"/>
      <c r="U153" s="109"/>
      <c r="V153" s="109"/>
      <c r="W153" s="109"/>
      <c r="X153" s="109"/>
      <c r="Y153" s="109"/>
      <c r="Z153" s="109"/>
    </row>
    <row r="154" spans="1:26" ht="12.75" customHeight="1">
      <c r="A154" s="109"/>
      <c r="B154" s="109"/>
      <c r="C154" s="109"/>
      <c r="D154" s="109"/>
      <c r="E154" s="109"/>
      <c r="F154" s="109"/>
      <c r="G154" s="109"/>
      <c r="H154" s="143"/>
      <c r="I154" s="109"/>
      <c r="J154" s="109"/>
      <c r="K154" s="109"/>
      <c r="L154" s="109"/>
      <c r="M154" s="109"/>
      <c r="N154" s="109"/>
      <c r="O154" s="109"/>
      <c r="P154" s="109"/>
      <c r="Q154" s="109"/>
      <c r="R154" s="109"/>
      <c r="S154" s="109"/>
      <c r="T154" s="109"/>
      <c r="U154" s="109"/>
      <c r="V154" s="109"/>
      <c r="W154" s="109"/>
      <c r="X154" s="109"/>
      <c r="Y154" s="109"/>
      <c r="Z154" s="109"/>
    </row>
    <row r="155" spans="1:26" ht="12.75" customHeight="1">
      <c r="A155" s="109"/>
      <c r="B155" s="109"/>
      <c r="C155" s="109"/>
      <c r="D155" s="109"/>
      <c r="E155" s="109"/>
      <c r="F155" s="109"/>
      <c r="G155" s="109"/>
      <c r="H155" s="143"/>
      <c r="I155" s="109"/>
      <c r="J155" s="109"/>
      <c r="K155" s="109"/>
      <c r="L155" s="109"/>
      <c r="M155" s="109"/>
      <c r="N155" s="109"/>
      <c r="O155" s="109"/>
      <c r="P155" s="109"/>
      <c r="Q155" s="109"/>
      <c r="R155" s="109"/>
      <c r="S155" s="109"/>
      <c r="T155" s="109"/>
      <c r="U155" s="109"/>
      <c r="V155" s="109"/>
      <c r="W155" s="109"/>
      <c r="X155" s="109"/>
      <c r="Y155" s="109"/>
      <c r="Z155" s="109"/>
    </row>
    <row r="156" spans="1:26" ht="12.75" customHeight="1">
      <c r="A156" s="109"/>
      <c r="B156" s="109"/>
      <c r="C156" s="109"/>
      <c r="D156" s="109"/>
      <c r="E156" s="109"/>
      <c r="F156" s="109"/>
      <c r="G156" s="109"/>
      <c r="H156" s="143"/>
      <c r="I156" s="109"/>
      <c r="J156" s="109"/>
      <c r="K156" s="109"/>
      <c r="L156" s="109"/>
      <c r="M156" s="109"/>
      <c r="N156" s="109"/>
      <c r="O156" s="109"/>
      <c r="P156" s="109"/>
      <c r="Q156" s="109"/>
      <c r="R156" s="109"/>
      <c r="S156" s="109"/>
      <c r="T156" s="109"/>
      <c r="U156" s="109"/>
      <c r="V156" s="109"/>
      <c r="W156" s="109"/>
      <c r="X156" s="109"/>
      <c r="Y156" s="109"/>
      <c r="Z156" s="109"/>
    </row>
    <row r="157" spans="1:26" ht="12.75" customHeight="1">
      <c r="A157" s="109"/>
      <c r="B157" s="109"/>
      <c r="C157" s="109"/>
      <c r="D157" s="109"/>
      <c r="E157" s="109"/>
      <c r="F157" s="109"/>
      <c r="G157" s="109"/>
      <c r="H157" s="143"/>
      <c r="I157" s="109"/>
      <c r="J157" s="109"/>
      <c r="K157" s="109"/>
      <c r="L157" s="109"/>
      <c r="M157" s="109"/>
      <c r="N157" s="109"/>
      <c r="O157" s="109"/>
      <c r="P157" s="109"/>
      <c r="Q157" s="109"/>
      <c r="R157" s="109"/>
      <c r="S157" s="109"/>
      <c r="T157" s="109"/>
      <c r="U157" s="109"/>
      <c r="V157" s="109"/>
      <c r="W157" s="109"/>
      <c r="X157" s="109"/>
      <c r="Y157" s="109"/>
      <c r="Z157" s="109"/>
    </row>
    <row r="158" spans="1:26" ht="12.75" customHeight="1">
      <c r="A158" s="109"/>
      <c r="B158" s="109"/>
      <c r="C158" s="109"/>
      <c r="D158" s="109"/>
      <c r="E158" s="109"/>
      <c r="F158" s="109"/>
      <c r="G158" s="109"/>
      <c r="H158" s="143"/>
      <c r="I158" s="109"/>
      <c r="J158" s="109"/>
      <c r="K158" s="109"/>
      <c r="L158" s="109"/>
      <c r="M158" s="109"/>
      <c r="N158" s="109"/>
      <c r="O158" s="109"/>
      <c r="P158" s="109"/>
      <c r="Q158" s="109"/>
      <c r="R158" s="109"/>
      <c r="S158" s="109"/>
      <c r="T158" s="109"/>
      <c r="U158" s="109"/>
      <c r="V158" s="109"/>
      <c r="W158" s="109"/>
      <c r="X158" s="109"/>
      <c r="Y158" s="109"/>
      <c r="Z158" s="109"/>
    </row>
    <row r="159" spans="1:26" ht="12.75" customHeight="1">
      <c r="A159" s="109"/>
      <c r="B159" s="109"/>
      <c r="C159" s="109"/>
      <c r="D159" s="109"/>
      <c r="E159" s="109"/>
      <c r="F159" s="109"/>
      <c r="G159" s="109"/>
      <c r="H159" s="143"/>
      <c r="I159" s="109"/>
      <c r="J159" s="109"/>
      <c r="K159" s="109"/>
      <c r="L159" s="109"/>
      <c r="M159" s="109"/>
      <c r="N159" s="109"/>
      <c r="O159" s="109"/>
      <c r="P159" s="109"/>
      <c r="Q159" s="109"/>
      <c r="R159" s="109"/>
      <c r="S159" s="109"/>
      <c r="T159" s="109"/>
      <c r="U159" s="109"/>
      <c r="V159" s="109"/>
      <c r="W159" s="109"/>
      <c r="X159" s="109"/>
      <c r="Y159" s="109"/>
      <c r="Z159" s="109"/>
    </row>
    <row r="160" spans="1:26" ht="12.75" customHeight="1">
      <c r="A160" s="109"/>
      <c r="B160" s="109"/>
      <c r="C160" s="109"/>
      <c r="D160" s="109"/>
      <c r="E160" s="109"/>
      <c r="F160" s="109"/>
      <c r="G160" s="109"/>
      <c r="H160" s="143"/>
      <c r="I160" s="109"/>
      <c r="J160" s="109"/>
      <c r="K160" s="109"/>
      <c r="L160" s="109"/>
      <c r="M160" s="109"/>
      <c r="N160" s="109"/>
      <c r="O160" s="109"/>
      <c r="P160" s="109"/>
      <c r="Q160" s="109"/>
      <c r="R160" s="109"/>
      <c r="S160" s="109"/>
      <c r="T160" s="109"/>
      <c r="U160" s="109"/>
      <c r="V160" s="109"/>
      <c r="W160" s="109"/>
      <c r="X160" s="109"/>
      <c r="Y160" s="109"/>
      <c r="Z160" s="109"/>
    </row>
    <row r="161" spans="1:26" ht="12.75" customHeight="1">
      <c r="A161" s="109"/>
      <c r="B161" s="109"/>
      <c r="C161" s="109"/>
      <c r="D161" s="109"/>
      <c r="E161" s="109"/>
      <c r="F161" s="109"/>
      <c r="G161" s="109"/>
      <c r="H161" s="143"/>
      <c r="I161" s="109"/>
      <c r="J161" s="109"/>
      <c r="K161" s="109"/>
      <c r="L161" s="109"/>
      <c r="M161" s="109"/>
      <c r="N161" s="109"/>
      <c r="O161" s="109"/>
      <c r="P161" s="109"/>
      <c r="Q161" s="109"/>
      <c r="R161" s="109"/>
      <c r="S161" s="109"/>
      <c r="T161" s="109"/>
      <c r="U161" s="109"/>
      <c r="V161" s="109"/>
      <c r="W161" s="109"/>
      <c r="X161" s="109"/>
      <c r="Y161" s="109"/>
      <c r="Z161" s="109"/>
    </row>
    <row r="162" spans="1:26" ht="12.75" customHeight="1">
      <c r="A162" s="109"/>
      <c r="B162" s="109"/>
      <c r="C162" s="109"/>
      <c r="D162" s="109"/>
      <c r="E162" s="109"/>
      <c r="F162" s="109"/>
      <c r="G162" s="109"/>
      <c r="H162" s="143"/>
      <c r="I162" s="109"/>
      <c r="J162" s="109"/>
      <c r="K162" s="109"/>
      <c r="L162" s="109"/>
      <c r="M162" s="109"/>
      <c r="N162" s="109"/>
      <c r="O162" s="109"/>
      <c r="P162" s="109"/>
      <c r="Q162" s="109"/>
      <c r="R162" s="109"/>
      <c r="S162" s="109"/>
      <c r="T162" s="109"/>
      <c r="U162" s="109"/>
      <c r="V162" s="109"/>
      <c r="W162" s="109"/>
      <c r="X162" s="109"/>
      <c r="Y162" s="109"/>
      <c r="Z162" s="109"/>
    </row>
    <row r="163" spans="1:26" ht="12.75" customHeight="1">
      <c r="A163" s="109"/>
      <c r="B163" s="109"/>
      <c r="C163" s="109"/>
      <c r="D163" s="109"/>
      <c r="E163" s="109"/>
      <c r="F163" s="109"/>
      <c r="G163" s="109"/>
      <c r="H163" s="143"/>
      <c r="I163" s="109"/>
      <c r="J163" s="109"/>
      <c r="K163" s="109"/>
      <c r="L163" s="109"/>
      <c r="M163" s="109"/>
      <c r="N163" s="109"/>
      <c r="O163" s="109"/>
      <c r="P163" s="109"/>
      <c r="Q163" s="109"/>
      <c r="R163" s="109"/>
      <c r="S163" s="109"/>
      <c r="T163" s="109"/>
      <c r="U163" s="109"/>
      <c r="V163" s="109"/>
      <c r="W163" s="109"/>
      <c r="X163" s="109"/>
      <c r="Y163" s="109"/>
      <c r="Z163" s="109"/>
    </row>
    <row r="164" spans="1:26" ht="12.75" customHeight="1">
      <c r="A164" s="109"/>
      <c r="B164" s="109"/>
      <c r="C164" s="109"/>
      <c r="D164" s="109"/>
      <c r="E164" s="109"/>
      <c r="F164" s="109"/>
      <c r="G164" s="109"/>
      <c r="H164" s="143"/>
      <c r="I164" s="109"/>
      <c r="J164" s="109"/>
      <c r="K164" s="109"/>
      <c r="L164" s="109"/>
      <c r="M164" s="109"/>
      <c r="N164" s="109"/>
      <c r="O164" s="109"/>
      <c r="P164" s="109"/>
      <c r="Q164" s="109"/>
      <c r="R164" s="109"/>
      <c r="S164" s="109"/>
      <c r="T164" s="109"/>
      <c r="U164" s="109"/>
      <c r="V164" s="109"/>
      <c r="W164" s="109"/>
      <c r="X164" s="109"/>
      <c r="Y164" s="109"/>
      <c r="Z164" s="109"/>
    </row>
    <row r="165" spans="1:26" ht="12.75" customHeight="1">
      <c r="A165" s="109"/>
      <c r="B165" s="109"/>
      <c r="C165" s="109"/>
      <c r="D165" s="109"/>
      <c r="E165" s="109"/>
      <c r="F165" s="109"/>
      <c r="G165" s="109"/>
      <c r="H165" s="143"/>
      <c r="I165" s="109"/>
      <c r="J165" s="109"/>
      <c r="K165" s="109"/>
      <c r="L165" s="109"/>
      <c r="M165" s="109"/>
      <c r="N165" s="109"/>
      <c r="O165" s="109"/>
      <c r="P165" s="109"/>
      <c r="Q165" s="109"/>
      <c r="R165" s="109"/>
      <c r="S165" s="109"/>
      <c r="T165" s="109"/>
      <c r="U165" s="109"/>
      <c r="V165" s="109"/>
      <c r="W165" s="109"/>
      <c r="X165" s="109"/>
      <c r="Y165" s="109"/>
      <c r="Z165" s="109"/>
    </row>
    <row r="166" spans="1:26" ht="12.75" customHeight="1">
      <c r="A166" s="109"/>
      <c r="B166" s="109"/>
      <c r="C166" s="109"/>
      <c r="D166" s="109"/>
      <c r="E166" s="109"/>
      <c r="F166" s="109"/>
      <c r="G166" s="109"/>
      <c r="H166" s="143"/>
      <c r="I166" s="109"/>
      <c r="J166" s="109"/>
      <c r="K166" s="109"/>
      <c r="L166" s="109"/>
      <c r="M166" s="109"/>
      <c r="N166" s="109"/>
      <c r="O166" s="109"/>
      <c r="P166" s="109"/>
      <c r="Q166" s="109"/>
      <c r="R166" s="109"/>
      <c r="S166" s="109"/>
      <c r="T166" s="109"/>
      <c r="U166" s="109"/>
      <c r="V166" s="109"/>
      <c r="W166" s="109"/>
      <c r="X166" s="109"/>
      <c r="Y166" s="109"/>
      <c r="Z166" s="109"/>
    </row>
    <row r="167" spans="1:26" ht="12.75" customHeight="1">
      <c r="A167" s="109"/>
      <c r="B167" s="109"/>
      <c r="C167" s="109"/>
      <c r="D167" s="109"/>
      <c r="E167" s="109"/>
      <c r="F167" s="109"/>
      <c r="G167" s="109"/>
      <c r="H167" s="143"/>
      <c r="I167" s="109"/>
      <c r="J167" s="109"/>
      <c r="K167" s="109"/>
      <c r="L167" s="109"/>
      <c r="M167" s="109"/>
      <c r="N167" s="109"/>
      <c r="O167" s="109"/>
      <c r="P167" s="109"/>
      <c r="Q167" s="109"/>
      <c r="R167" s="109"/>
      <c r="S167" s="109"/>
      <c r="T167" s="109"/>
      <c r="U167" s="109"/>
      <c r="V167" s="109"/>
      <c r="W167" s="109"/>
      <c r="X167" s="109"/>
      <c r="Y167" s="109"/>
      <c r="Z167" s="109"/>
    </row>
    <row r="168" spans="1:26" ht="12.75" customHeight="1">
      <c r="A168" s="109"/>
      <c r="B168" s="109"/>
      <c r="C168" s="109"/>
      <c r="D168" s="109"/>
      <c r="E168" s="109"/>
      <c r="F168" s="109"/>
      <c r="G168" s="109"/>
      <c r="H168" s="143"/>
      <c r="I168" s="109"/>
      <c r="J168" s="109"/>
      <c r="K168" s="109"/>
      <c r="L168" s="109"/>
      <c r="M168" s="109"/>
      <c r="N168" s="109"/>
      <c r="O168" s="109"/>
      <c r="P168" s="109"/>
      <c r="Q168" s="109"/>
      <c r="R168" s="109"/>
      <c r="S168" s="109"/>
      <c r="T168" s="109"/>
      <c r="U168" s="109"/>
      <c r="V168" s="109"/>
      <c r="W168" s="109"/>
      <c r="X168" s="109"/>
      <c r="Y168" s="109"/>
      <c r="Z168" s="109"/>
    </row>
    <row r="169" spans="1:26" ht="12.75" customHeight="1">
      <c r="A169" s="109"/>
      <c r="B169" s="109"/>
      <c r="C169" s="109"/>
      <c r="D169" s="109"/>
      <c r="E169" s="109"/>
      <c r="F169" s="109"/>
      <c r="G169" s="109"/>
      <c r="H169" s="143"/>
      <c r="I169" s="109"/>
      <c r="J169" s="109"/>
      <c r="K169" s="109"/>
      <c r="L169" s="109"/>
      <c r="M169" s="109"/>
      <c r="N169" s="109"/>
      <c r="O169" s="109"/>
      <c r="P169" s="109"/>
      <c r="Q169" s="109"/>
      <c r="R169" s="109"/>
      <c r="S169" s="109"/>
      <c r="T169" s="109"/>
      <c r="U169" s="109"/>
      <c r="V169" s="109"/>
      <c r="W169" s="109"/>
      <c r="X169" s="109"/>
      <c r="Y169" s="109"/>
      <c r="Z169" s="109"/>
    </row>
    <row r="170" spans="1:26" ht="12.75" customHeight="1">
      <c r="A170" s="109"/>
      <c r="B170" s="109"/>
      <c r="C170" s="109"/>
      <c r="D170" s="109"/>
      <c r="E170" s="109"/>
      <c r="F170" s="109"/>
      <c r="G170" s="109"/>
      <c r="H170" s="143"/>
      <c r="I170" s="109"/>
      <c r="J170" s="109"/>
      <c r="K170" s="109"/>
      <c r="L170" s="109"/>
      <c r="M170" s="109"/>
      <c r="N170" s="109"/>
      <c r="O170" s="109"/>
      <c r="P170" s="109"/>
      <c r="Q170" s="109"/>
      <c r="R170" s="109"/>
      <c r="S170" s="109"/>
      <c r="T170" s="109"/>
      <c r="U170" s="109"/>
      <c r="V170" s="109"/>
      <c r="W170" s="109"/>
      <c r="X170" s="109"/>
      <c r="Y170" s="109"/>
      <c r="Z170" s="109"/>
    </row>
    <row r="171" spans="1:26" ht="12.75" customHeight="1">
      <c r="A171" s="109"/>
      <c r="B171" s="109"/>
      <c r="C171" s="109"/>
      <c r="D171" s="109"/>
      <c r="E171" s="109"/>
      <c r="F171" s="109"/>
      <c r="G171" s="109"/>
      <c r="H171" s="143"/>
      <c r="I171" s="109"/>
      <c r="J171" s="109"/>
      <c r="K171" s="109"/>
      <c r="L171" s="109"/>
      <c r="M171" s="109"/>
      <c r="N171" s="109"/>
      <c r="O171" s="109"/>
      <c r="P171" s="109"/>
      <c r="Q171" s="109"/>
      <c r="R171" s="109"/>
      <c r="S171" s="109"/>
      <c r="T171" s="109"/>
      <c r="U171" s="109"/>
      <c r="V171" s="109"/>
      <c r="W171" s="109"/>
      <c r="X171" s="109"/>
      <c r="Y171" s="109"/>
      <c r="Z171" s="109"/>
    </row>
    <row r="172" spans="1:26" ht="12.75" customHeight="1">
      <c r="A172" s="109"/>
      <c r="B172" s="109"/>
      <c r="C172" s="109"/>
      <c r="D172" s="109"/>
      <c r="E172" s="109"/>
      <c r="F172" s="109"/>
      <c r="G172" s="109"/>
      <c r="H172" s="143"/>
      <c r="I172" s="109"/>
      <c r="J172" s="109"/>
      <c r="K172" s="109"/>
      <c r="L172" s="109"/>
      <c r="M172" s="109"/>
      <c r="N172" s="109"/>
      <c r="O172" s="109"/>
      <c r="P172" s="109"/>
      <c r="Q172" s="109"/>
      <c r="R172" s="109"/>
      <c r="S172" s="109"/>
      <c r="T172" s="109"/>
      <c r="U172" s="109"/>
      <c r="V172" s="109"/>
      <c r="W172" s="109"/>
      <c r="X172" s="109"/>
      <c r="Y172" s="109"/>
      <c r="Z172" s="109"/>
    </row>
    <row r="173" spans="1:26" ht="12.75" customHeight="1">
      <c r="A173" s="109"/>
      <c r="B173" s="109"/>
      <c r="C173" s="109"/>
      <c r="D173" s="109"/>
      <c r="E173" s="109"/>
      <c r="F173" s="109"/>
      <c r="G173" s="109"/>
      <c r="H173" s="143"/>
      <c r="I173" s="109"/>
      <c r="J173" s="109"/>
      <c r="K173" s="109"/>
      <c r="L173" s="109"/>
      <c r="M173" s="109"/>
      <c r="N173" s="109"/>
      <c r="O173" s="109"/>
      <c r="P173" s="109"/>
      <c r="Q173" s="109"/>
      <c r="R173" s="109"/>
      <c r="S173" s="109"/>
      <c r="T173" s="109"/>
      <c r="U173" s="109"/>
      <c r="V173" s="109"/>
      <c r="W173" s="109"/>
      <c r="X173" s="109"/>
      <c r="Y173" s="109"/>
      <c r="Z173" s="109"/>
    </row>
    <row r="174" spans="1:26" ht="12.75" customHeight="1">
      <c r="A174" s="109"/>
      <c r="B174" s="109"/>
      <c r="C174" s="109"/>
      <c r="D174" s="109"/>
      <c r="E174" s="109"/>
      <c r="F174" s="109"/>
      <c r="G174" s="109"/>
      <c r="H174" s="143"/>
      <c r="I174" s="109"/>
      <c r="J174" s="109"/>
      <c r="K174" s="109"/>
      <c r="L174" s="109"/>
      <c r="M174" s="109"/>
      <c r="N174" s="109"/>
      <c r="O174" s="109"/>
      <c r="P174" s="109"/>
      <c r="Q174" s="109"/>
      <c r="R174" s="109"/>
      <c r="S174" s="109"/>
      <c r="T174" s="109"/>
      <c r="U174" s="109"/>
      <c r="V174" s="109"/>
      <c r="W174" s="109"/>
      <c r="X174" s="109"/>
      <c r="Y174" s="109"/>
      <c r="Z174" s="109"/>
    </row>
    <row r="175" spans="1:26" ht="12.75" customHeight="1">
      <c r="A175" s="109"/>
      <c r="B175" s="109"/>
      <c r="C175" s="109"/>
      <c r="D175" s="109"/>
      <c r="E175" s="109"/>
      <c r="F175" s="109"/>
      <c r="G175" s="109"/>
      <c r="H175" s="143"/>
      <c r="I175" s="109"/>
      <c r="J175" s="109"/>
      <c r="K175" s="109"/>
      <c r="L175" s="109"/>
      <c r="M175" s="109"/>
      <c r="N175" s="109"/>
      <c r="O175" s="109"/>
      <c r="P175" s="109"/>
      <c r="Q175" s="109"/>
      <c r="R175" s="109"/>
      <c r="S175" s="109"/>
      <c r="T175" s="109"/>
      <c r="U175" s="109"/>
      <c r="V175" s="109"/>
      <c r="W175" s="109"/>
      <c r="X175" s="109"/>
      <c r="Y175" s="109"/>
      <c r="Z175" s="109"/>
    </row>
    <row r="176" spans="1:26" ht="12.75" customHeight="1">
      <c r="A176" s="109"/>
      <c r="B176" s="109"/>
      <c r="C176" s="109"/>
      <c r="D176" s="109"/>
      <c r="E176" s="109"/>
      <c r="F176" s="109"/>
      <c r="G176" s="109"/>
      <c r="H176" s="143"/>
      <c r="I176" s="109"/>
      <c r="J176" s="109"/>
      <c r="K176" s="109"/>
      <c r="L176" s="109"/>
      <c r="M176" s="109"/>
      <c r="N176" s="109"/>
      <c r="O176" s="109"/>
      <c r="P176" s="109"/>
      <c r="Q176" s="109"/>
      <c r="R176" s="109"/>
      <c r="S176" s="109"/>
      <c r="T176" s="109"/>
      <c r="U176" s="109"/>
      <c r="V176" s="109"/>
      <c r="W176" s="109"/>
      <c r="X176" s="109"/>
      <c r="Y176" s="109"/>
      <c r="Z176" s="109"/>
    </row>
    <row r="177" spans="1:26" ht="12.75" customHeight="1">
      <c r="A177" s="109"/>
      <c r="B177" s="109"/>
      <c r="C177" s="109"/>
      <c r="D177" s="109"/>
      <c r="E177" s="109"/>
      <c r="F177" s="109"/>
      <c r="G177" s="109"/>
      <c r="H177" s="143"/>
      <c r="I177" s="109"/>
      <c r="J177" s="109"/>
      <c r="K177" s="109"/>
      <c r="L177" s="109"/>
      <c r="M177" s="109"/>
      <c r="N177" s="109"/>
      <c r="O177" s="109"/>
      <c r="P177" s="109"/>
      <c r="Q177" s="109"/>
      <c r="R177" s="109"/>
      <c r="S177" s="109"/>
      <c r="T177" s="109"/>
      <c r="U177" s="109"/>
      <c r="V177" s="109"/>
      <c r="W177" s="109"/>
      <c r="X177" s="109"/>
      <c r="Y177" s="109"/>
      <c r="Z177" s="109"/>
    </row>
    <row r="178" spans="1:26" ht="12.75" customHeight="1">
      <c r="A178" s="109"/>
      <c r="B178" s="109"/>
      <c r="C178" s="109"/>
      <c r="D178" s="109"/>
      <c r="E178" s="109"/>
      <c r="F178" s="109"/>
      <c r="G178" s="109"/>
      <c r="H178" s="143"/>
      <c r="I178" s="109"/>
      <c r="J178" s="109"/>
      <c r="K178" s="109"/>
      <c r="L178" s="109"/>
      <c r="M178" s="109"/>
      <c r="N178" s="109"/>
      <c r="O178" s="109"/>
      <c r="P178" s="109"/>
      <c r="Q178" s="109"/>
      <c r="R178" s="109"/>
      <c r="S178" s="109"/>
      <c r="T178" s="109"/>
      <c r="U178" s="109"/>
      <c r="V178" s="109"/>
      <c r="W178" s="109"/>
      <c r="X178" s="109"/>
      <c r="Y178" s="109"/>
      <c r="Z178" s="109"/>
    </row>
    <row r="179" spans="1:26" ht="12.75" customHeight="1">
      <c r="A179" s="109"/>
      <c r="B179" s="109"/>
      <c r="C179" s="109"/>
      <c r="D179" s="109"/>
      <c r="E179" s="109"/>
      <c r="F179" s="109"/>
      <c r="G179" s="109"/>
      <c r="H179" s="143"/>
      <c r="I179" s="109"/>
      <c r="J179" s="109"/>
      <c r="K179" s="109"/>
      <c r="L179" s="109"/>
      <c r="M179" s="109"/>
      <c r="N179" s="109"/>
      <c r="O179" s="109"/>
      <c r="P179" s="109"/>
      <c r="Q179" s="109"/>
      <c r="R179" s="109"/>
      <c r="S179" s="109"/>
      <c r="T179" s="109"/>
      <c r="U179" s="109"/>
      <c r="V179" s="109"/>
      <c r="W179" s="109"/>
      <c r="X179" s="109"/>
      <c r="Y179" s="109"/>
      <c r="Z179" s="109"/>
    </row>
    <row r="180" spans="1:26" ht="12.75" customHeight="1">
      <c r="A180" s="109"/>
      <c r="B180" s="109"/>
      <c r="C180" s="109"/>
      <c r="D180" s="109"/>
      <c r="E180" s="109"/>
      <c r="F180" s="109"/>
      <c r="G180" s="109"/>
      <c r="H180" s="143"/>
      <c r="I180" s="109"/>
      <c r="J180" s="109"/>
      <c r="K180" s="109"/>
      <c r="L180" s="109"/>
      <c r="M180" s="109"/>
      <c r="N180" s="109"/>
      <c r="O180" s="109"/>
      <c r="P180" s="109"/>
      <c r="Q180" s="109"/>
      <c r="R180" s="109"/>
      <c r="S180" s="109"/>
      <c r="T180" s="109"/>
      <c r="U180" s="109"/>
      <c r="V180" s="109"/>
      <c r="W180" s="109"/>
      <c r="X180" s="109"/>
      <c r="Y180" s="109"/>
      <c r="Z180" s="109"/>
    </row>
    <row r="181" spans="1:26" ht="12.75" customHeight="1">
      <c r="A181" s="109"/>
      <c r="B181" s="109"/>
      <c r="C181" s="109"/>
      <c r="D181" s="109"/>
      <c r="E181" s="109"/>
      <c r="F181" s="109"/>
      <c r="G181" s="109"/>
      <c r="H181" s="143"/>
      <c r="I181" s="109"/>
      <c r="J181" s="109"/>
      <c r="K181" s="109"/>
      <c r="L181" s="109"/>
      <c r="M181" s="109"/>
      <c r="N181" s="109"/>
      <c r="O181" s="109"/>
      <c r="P181" s="109"/>
      <c r="Q181" s="109"/>
      <c r="R181" s="109"/>
      <c r="S181" s="109"/>
      <c r="T181" s="109"/>
      <c r="U181" s="109"/>
      <c r="V181" s="109"/>
      <c r="W181" s="109"/>
      <c r="X181" s="109"/>
      <c r="Y181" s="109"/>
      <c r="Z181" s="109"/>
    </row>
    <row r="182" spans="1:26" ht="12.75" customHeight="1">
      <c r="A182" s="109"/>
      <c r="B182" s="109"/>
      <c r="C182" s="109"/>
      <c r="D182" s="109"/>
      <c r="E182" s="109"/>
      <c r="F182" s="109"/>
      <c r="G182" s="109"/>
      <c r="H182" s="143"/>
      <c r="I182" s="109"/>
      <c r="J182" s="109"/>
      <c r="K182" s="109"/>
      <c r="L182" s="109"/>
      <c r="M182" s="109"/>
      <c r="N182" s="109"/>
      <c r="O182" s="109"/>
      <c r="P182" s="109"/>
      <c r="Q182" s="109"/>
      <c r="R182" s="109"/>
      <c r="S182" s="109"/>
      <c r="T182" s="109"/>
      <c r="U182" s="109"/>
      <c r="V182" s="109"/>
      <c r="W182" s="109"/>
      <c r="X182" s="109"/>
      <c r="Y182" s="109"/>
      <c r="Z182" s="109"/>
    </row>
    <row r="183" spans="1:26" ht="12.75" customHeight="1">
      <c r="A183" s="109"/>
      <c r="B183" s="109"/>
      <c r="C183" s="109"/>
      <c r="D183" s="109"/>
      <c r="E183" s="109"/>
      <c r="F183" s="109"/>
      <c r="G183" s="109"/>
      <c r="H183" s="143"/>
      <c r="I183" s="109"/>
      <c r="J183" s="109"/>
      <c r="K183" s="109"/>
      <c r="L183" s="109"/>
      <c r="M183" s="109"/>
      <c r="N183" s="109"/>
      <c r="O183" s="109"/>
      <c r="P183" s="109"/>
      <c r="Q183" s="109"/>
      <c r="R183" s="109"/>
      <c r="S183" s="109"/>
      <c r="T183" s="109"/>
      <c r="U183" s="109"/>
      <c r="V183" s="109"/>
      <c r="W183" s="109"/>
      <c r="X183" s="109"/>
      <c r="Y183" s="109"/>
      <c r="Z183" s="109"/>
    </row>
    <row r="184" spans="1:26" ht="12.75" customHeight="1">
      <c r="A184" s="109"/>
      <c r="B184" s="109"/>
      <c r="C184" s="109"/>
      <c r="D184" s="109"/>
      <c r="E184" s="109"/>
      <c r="F184" s="109"/>
      <c r="G184" s="109"/>
      <c r="H184" s="143"/>
      <c r="I184" s="109"/>
      <c r="J184" s="109"/>
      <c r="K184" s="109"/>
      <c r="L184" s="109"/>
      <c r="M184" s="109"/>
      <c r="N184" s="109"/>
      <c r="O184" s="109"/>
      <c r="P184" s="109"/>
      <c r="Q184" s="109"/>
      <c r="R184" s="109"/>
      <c r="S184" s="109"/>
      <c r="T184" s="109"/>
      <c r="U184" s="109"/>
      <c r="V184" s="109"/>
      <c r="W184" s="109"/>
      <c r="X184" s="109"/>
      <c r="Y184" s="109"/>
      <c r="Z184" s="109"/>
    </row>
    <row r="185" spans="1:26" ht="12.75" customHeight="1">
      <c r="A185" s="109"/>
      <c r="B185" s="109"/>
      <c r="C185" s="109"/>
      <c r="D185" s="109"/>
      <c r="E185" s="109"/>
      <c r="F185" s="109"/>
      <c r="G185" s="109"/>
      <c r="H185" s="143"/>
      <c r="I185" s="109"/>
      <c r="J185" s="109"/>
      <c r="K185" s="109"/>
      <c r="L185" s="109"/>
      <c r="M185" s="109"/>
      <c r="N185" s="109"/>
      <c r="O185" s="109"/>
      <c r="P185" s="109"/>
      <c r="Q185" s="109"/>
      <c r="R185" s="109"/>
      <c r="S185" s="109"/>
      <c r="T185" s="109"/>
      <c r="U185" s="109"/>
      <c r="V185" s="109"/>
      <c r="W185" s="109"/>
      <c r="X185" s="109"/>
      <c r="Y185" s="109"/>
      <c r="Z185" s="109"/>
    </row>
    <row r="186" spans="1:26" ht="12.75" customHeight="1">
      <c r="A186" s="109"/>
      <c r="B186" s="109"/>
      <c r="C186" s="109"/>
      <c r="D186" s="109"/>
      <c r="E186" s="109"/>
      <c r="F186" s="109"/>
      <c r="G186" s="109"/>
      <c r="H186" s="143"/>
      <c r="I186" s="109"/>
      <c r="J186" s="109"/>
      <c r="K186" s="109"/>
      <c r="L186" s="109"/>
      <c r="M186" s="109"/>
      <c r="N186" s="109"/>
      <c r="O186" s="109"/>
      <c r="P186" s="109"/>
      <c r="Q186" s="109"/>
      <c r="R186" s="109"/>
      <c r="S186" s="109"/>
      <c r="T186" s="109"/>
      <c r="U186" s="109"/>
      <c r="V186" s="109"/>
      <c r="W186" s="109"/>
      <c r="X186" s="109"/>
      <c r="Y186" s="109"/>
      <c r="Z186" s="109"/>
    </row>
    <row r="187" spans="1:26" ht="12.75" customHeight="1">
      <c r="A187" s="109"/>
      <c r="B187" s="109"/>
      <c r="C187" s="109"/>
      <c r="D187" s="109"/>
      <c r="E187" s="109"/>
      <c r="F187" s="109"/>
      <c r="G187" s="109"/>
      <c r="H187" s="143"/>
      <c r="I187" s="109"/>
      <c r="J187" s="109"/>
      <c r="K187" s="109"/>
      <c r="L187" s="109"/>
      <c r="M187" s="109"/>
      <c r="N187" s="109"/>
      <c r="O187" s="109"/>
      <c r="P187" s="109"/>
      <c r="Q187" s="109"/>
      <c r="R187" s="109"/>
      <c r="S187" s="109"/>
      <c r="T187" s="109"/>
      <c r="U187" s="109"/>
      <c r="V187" s="109"/>
      <c r="W187" s="109"/>
      <c r="X187" s="109"/>
      <c r="Y187" s="109"/>
      <c r="Z187" s="109"/>
    </row>
    <row r="188" spans="1:26" ht="12.75" customHeight="1">
      <c r="A188" s="109"/>
      <c r="B188" s="109"/>
      <c r="C188" s="109"/>
      <c r="D188" s="109"/>
      <c r="E188" s="109"/>
      <c r="F188" s="109"/>
      <c r="G188" s="109"/>
      <c r="H188" s="143"/>
      <c r="I188" s="109"/>
      <c r="J188" s="109"/>
      <c r="K188" s="109"/>
      <c r="L188" s="109"/>
      <c r="M188" s="109"/>
      <c r="N188" s="109"/>
      <c r="O188" s="109"/>
      <c r="P188" s="109"/>
      <c r="Q188" s="109"/>
      <c r="R188" s="109"/>
      <c r="S188" s="109"/>
      <c r="T188" s="109"/>
      <c r="U188" s="109"/>
      <c r="V188" s="109"/>
      <c r="W188" s="109"/>
      <c r="X188" s="109"/>
      <c r="Y188" s="109"/>
      <c r="Z188" s="109"/>
    </row>
    <row r="189" spans="1:26" ht="12.75" customHeight="1">
      <c r="A189" s="109"/>
      <c r="B189" s="109"/>
      <c r="C189" s="109"/>
      <c r="D189" s="109"/>
      <c r="E189" s="109"/>
      <c r="F189" s="109"/>
      <c r="G189" s="109"/>
      <c r="H189" s="143"/>
      <c r="I189" s="109"/>
      <c r="J189" s="109"/>
      <c r="K189" s="109"/>
      <c r="L189" s="109"/>
      <c r="M189" s="109"/>
      <c r="N189" s="109"/>
      <c r="O189" s="109"/>
      <c r="P189" s="109"/>
      <c r="Q189" s="109"/>
      <c r="R189" s="109"/>
      <c r="S189" s="109"/>
      <c r="T189" s="109"/>
      <c r="U189" s="109"/>
      <c r="V189" s="109"/>
      <c r="W189" s="109"/>
      <c r="X189" s="109"/>
      <c r="Y189" s="109"/>
      <c r="Z189" s="109"/>
    </row>
    <row r="190" spans="1:26" ht="12.75" customHeight="1">
      <c r="A190" s="109"/>
      <c r="B190" s="109"/>
      <c r="C190" s="109"/>
      <c r="D190" s="109"/>
      <c r="E190" s="109"/>
      <c r="F190" s="109"/>
      <c r="G190" s="109"/>
      <c r="H190" s="143"/>
      <c r="I190" s="109"/>
      <c r="J190" s="109"/>
      <c r="K190" s="109"/>
      <c r="L190" s="109"/>
      <c r="M190" s="109"/>
      <c r="N190" s="109"/>
      <c r="O190" s="109"/>
      <c r="P190" s="109"/>
      <c r="Q190" s="109"/>
      <c r="R190" s="109"/>
      <c r="S190" s="109"/>
      <c r="T190" s="109"/>
      <c r="U190" s="109"/>
      <c r="V190" s="109"/>
      <c r="W190" s="109"/>
      <c r="X190" s="109"/>
      <c r="Y190" s="109"/>
      <c r="Z190" s="109"/>
    </row>
    <row r="191" spans="1:26" ht="12.75" customHeight="1">
      <c r="A191" s="109"/>
      <c r="B191" s="109"/>
      <c r="C191" s="109"/>
      <c r="D191" s="109"/>
      <c r="E191" s="109"/>
      <c r="F191" s="109"/>
      <c r="G191" s="109"/>
      <c r="H191" s="143"/>
      <c r="I191" s="109"/>
      <c r="J191" s="109"/>
      <c r="K191" s="109"/>
      <c r="L191" s="109"/>
      <c r="M191" s="109"/>
      <c r="N191" s="109"/>
      <c r="O191" s="109"/>
      <c r="P191" s="109"/>
      <c r="Q191" s="109"/>
      <c r="R191" s="109"/>
      <c r="S191" s="109"/>
      <c r="T191" s="109"/>
      <c r="U191" s="109"/>
      <c r="V191" s="109"/>
      <c r="W191" s="109"/>
      <c r="X191" s="109"/>
      <c r="Y191" s="109"/>
      <c r="Z191" s="109"/>
    </row>
    <row r="192" spans="1:26" ht="12.75" customHeight="1">
      <c r="A192" s="109"/>
      <c r="B192" s="109"/>
      <c r="C192" s="109"/>
      <c r="D192" s="109"/>
      <c r="E192" s="109"/>
      <c r="F192" s="109"/>
      <c r="G192" s="109"/>
      <c r="H192" s="143"/>
      <c r="I192" s="109"/>
      <c r="J192" s="109"/>
      <c r="K192" s="109"/>
      <c r="L192" s="109"/>
      <c r="M192" s="109"/>
      <c r="N192" s="109"/>
      <c r="O192" s="109"/>
      <c r="P192" s="109"/>
      <c r="Q192" s="109"/>
      <c r="R192" s="109"/>
      <c r="S192" s="109"/>
      <c r="T192" s="109"/>
      <c r="U192" s="109"/>
      <c r="V192" s="109"/>
      <c r="W192" s="109"/>
      <c r="X192" s="109"/>
      <c r="Y192" s="109"/>
      <c r="Z192" s="109"/>
    </row>
    <row r="193" spans="1:26" ht="12.75" customHeight="1">
      <c r="A193" s="109"/>
      <c r="B193" s="109"/>
      <c r="C193" s="109"/>
      <c r="D193" s="109"/>
      <c r="E193" s="109"/>
      <c r="F193" s="109"/>
      <c r="G193" s="109"/>
      <c r="H193" s="143"/>
      <c r="I193" s="109"/>
      <c r="J193" s="109"/>
      <c r="K193" s="109"/>
      <c r="L193" s="109"/>
      <c r="M193" s="109"/>
      <c r="N193" s="109"/>
      <c r="O193" s="109"/>
      <c r="P193" s="109"/>
      <c r="Q193" s="109"/>
      <c r="R193" s="109"/>
      <c r="S193" s="109"/>
      <c r="T193" s="109"/>
      <c r="U193" s="109"/>
      <c r="V193" s="109"/>
      <c r="W193" s="109"/>
      <c r="X193" s="109"/>
      <c r="Y193" s="109"/>
      <c r="Z193" s="109"/>
    </row>
    <row r="194" spans="1:26" ht="12.75" customHeight="1">
      <c r="A194" s="109"/>
      <c r="B194" s="109"/>
      <c r="C194" s="109"/>
      <c r="D194" s="109"/>
      <c r="E194" s="109"/>
      <c r="F194" s="109"/>
      <c r="G194" s="109"/>
      <c r="H194" s="143"/>
      <c r="I194" s="109"/>
      <c r="J194" s="109"/>
      <c r="K194" s="109"/>
      <c r="L194" s="109"/>
      <c r="M194" s="109"/>
      <c r="N194" s="109"/>
      <c r="O194" s="109"/>
      <c r="P194" s="109"/>
      <c r="Q194" s="109"/>
      <c r="R194" s="109"/>
      <c r="S194" s="109"/>
      <c r="T194" s="109"/>
      <c r="U194" s="109"/>
      <c r="V194" s="109"/>
      <c r="W194" s="109"/>
      <c r="X194" s="109"/>
      <c r="Y194" s="109"/>
      <c r="Z194" s="109"/>
    </row>
    <row r="195" spans="1:26" ht="12.75" customHeight="1">
      <c r="A195" s="109"/>
      <c r="B195" s="109"/>
      <c r="C195" s="109"/>
      <c r="D195" s="109"/>
      <c r="E195" s="109"/>
      <c r="F195" s="109"/>
      <c r="G195" s="109"/>
      <c r="H195" s="143"/>
      <c r="I195" s="109"/>
      <c r="J195" s="109"/>
      <c r="K195" s="109"/>
      <c r="L195" s="109"/>
      <c r="M195" s="109"/>
      <c r="N195" s="109"/>
      <c r="O195" s="109"/>
      <c r="P195" s="109"/>
      <c r="Q195" s="109"/>
      <c r="R195" s="109"/>
      <c r="S195" s="109"/>
      <c r="T195" s="109"/>
      <c r="U195" s="109"/>
      <c r="V195" s="109"/>
      <c r="W195" s="109"/>
      <c r="X195" s="109"/>
      <c r="Y195" s="109"/>
      <c r="Z195" s="109"/>
    </row>
    <row r="196" spans="1:26" ht="12.75" customHeight="1">
      <c r="A196" s="109"/>
      <c r="B196" s="109"/>
      <c r="C196" s="109"/>
      <c r="D196" s="109"/>
      <c r="E196" s="109"/>
      <c r="F196" s="109"/>
      <c r="G196" s="109"/>
      <c r="H196" s="143"/>
      <c r="I196" s="109"/>
      <c r="J196" s="109"/>
      <c r="K196" s="109"/>
      <c r="L196" s="109"/>
      <c r="M196" s="109"/>
      <c r="N196" s="109"/>
      <c r="O196" s="109"/>
      <c r="P196" s="109"/>
      <c r="Q196" s="109"/>
      <c r="R196" s="109"/>
      <c r="S196" s="109"/>
      <c r="T196" s="109"/>
      <c r="U196" s="109"/>
      <c r="V196" s="109"/>
      <c r="W196" s="109"/>
      <c r="X196" s="109"/>
      <c r="Y196" s="109"/>
      <c r="Z196" s="109"/>
    </row>
    <row r="197" spans="1:26" ht="12.75" customHeight="1">
      <c r="A197" s="109"/>
      <c r="B197" s="109"/>
      <c r="C197" s="109"/>
      <c r="D197" s="109"/>
      <c r="E197" s="109"/>
      <c r="F197" s="109"/>
      <c r="G197" s="109"/>
      <c r="H197" s="143"/>
      <c r="I197" s="109"/>
      <c r="J197" s="109"/>
      <c r="K197" s="109"/>
      <c r="L197" s="109"/>
      <c r="M197" s="109"/>
      <c r="N197" s="109"/>
      <c r="O197" s="109"/>
      <c r="P197" s="109"/>
      <c r="Q197" s="109"/>
      <c r="R197" s="109"/>
      <c r="S197" s="109"/>
      <c r="T197" s="109"/>
      <c r="U197" s="109"/>
      <c r="V197" s="109"/>
      <c r="W197" s="109"/>
      <c r="X197" s="109"/>
      <c r="Y197" s="109"/>
      <c r="Z197" s="109"/>
    </row>
    <row r="198" spans="1:26" ht="12.75" customHeight="1">
      <c r="A198" s="109"/>
      <c r="B198" s="109"/>
      <c r="C198" s="109"/>
      <c r="D198" s="109"/>
      <c r="E198" s="109"/>
      <c r="F198" s="109"/>
      <c r="G198" s="109"/>
      <c r="H198" s="143"/>
      <c r="I198" s="109"/>
      <c r="J198" s="109"/>
      <c r="K198" s="109"/>
      <c r="L198" s="109"/>
      <c r="M198" s="109"/>
      <c r="N198" s="109"/>
      <c r="O198" s="109"/>
      <c r="P198" s="109"/>
      <c r="Q198" s="109"/>
      <c r="R198" s="109"/>
      <c r="S198" s="109"/>
      <c r="T198" s="109"/>
      <c r="U198" s="109"/>
      <c r="V198" s="109"/>
      <c r="W198" s="109"/>
      <c r="X198" s="109"/>
      <c r="Y198" s="109"/>
      <c r="Z198" s="109"/>
    </row>
    <row r="199" spans="1:26" ht="12.75" customHeight="1">
      <c r="A199" s="109"/>
      <c r="B199" s="109"/>
      <c r="C199" s="109"/>
      <c r="D199" s="109"/>
      <c r="E199" s="109"/>
      <c r="F199" s="109"/>
      <c r="G199" s="109"/>
      <c r="H199" s="143"/>
      <c r="I199" s="109"/>
      <c r="J199" s="109"/>
      <c r="K199" s="109"/>
      <c r="L199" s="109"/>
      <c r="M199" s="109"/>
      <c r="N199" s="109"/>
      <c r="O199" s="109"/>
      <c r="P199" s="109"/>
      <c r="Q199" s="109"/>
      <c r="R199" s="109"/>
      <c r="S199" s="109"/>
      <c r="T199" s="109"/>
      <c r="U199" s="109"/>
      <c r="V199" s="109"/>
      <c r="W199" s="109"/>
      <c r="X199" s="109"/>
      <c r="Y199" s="109"/>
      <c r="Z199" s="109"/>
    </row>
    <row r="200" spans="1:26" ht="12.75" customHeight="1">
      <c r="A200" s="109"/>
      <c r="B200" s="109"/>
      <c r="C200" s="109"/>
      <c r="D200" s="109"/>
      <c r="E200" s="109"/>
      <c r="F200" s="109"/>
      <c r="G200" s="109"/>
      <c r="H200" s="143"/>
      <c r="I200" s="109"/>
      <c r="J200" s="109"/>
      <c r="K200" s="109"/>
      <c r="L200" s="109"/>
      <c r="M200" s="109"/>
      <c r="N200" s="109"/>
      <c r="O200" s="109"/>
      <c r="P200" s="109"/>
      <c r="Q200" s="109"/>
      <c r="R200" s="109"/>
      <c r="S200" s="109"/>
      <c r="T200" s="109"/>
      <c r="U200" s="109"/>
      <c r="V200" s="109"/>
      <c r="W200" s="109"/>
      <c r="X200" s="109"/>
      <c r="Y200" s="109"/>
      <c r="Z200" s="109"/>
    </row>
    <row r="201" spans="1:26" ht="12.75" customHeight="1">
      <c r="A201" s="109"/>
      <c r="B201" s="109"/>
      <c r="C201" s="109"/>
      <c r="D201" s="109"/>
      <c r="E201" s="109"/>
      <c r="F201" s="109"/>
      <c r="G201" s="109"/>
      <c r="H201" s="143"/>
      <c r="I201" s="109"/>
      <c r="J201" s="109"/>
      <c r="K201" s="109"/>
      <c r="L201" s="109"/>
      <c r="M201" s="109"/>
      <c r="N201" s="109"/>
      <c r="O201" s="109"/>
      <c r="P201" s="109"/>
      <c r="Q201" s="109"/>
      <c r="R201" s="109"/>
      <c r="S201" s="109"/>
      <c r="T201" s="109"/>
      <c r="U201" s="109"/>
      <c r="V201" s="109"/>
      <c r="W201" s="109"/>
      <c r="X201" s="109"/>
      <c r="Y201" s="109"/>
      <c r="Z201" s="109"/>
    </row>
    <row r="202" spans="1:26" ht="12.75" customHeight="1">
      <c r="A202" s="109"/>
      <c r="B202" s="109"/>
      <c r="C202" s="109"/>
      <c r="D202" s="109"/>
      <c r="E202" s="109"/>
      <c r="F202" s="109"/>
      <c r="G202" s="109"/>
      <c r="H202" s="143"/>
      <c r="I202" s="109"/>
      <c r="J202" s="109"/>
      <c r="K202" s="109"/>
      <c r="L202" s="109"/>
      <c r="M202" s="109"/>
      <c r="N202" s="109"/>
      <c r="O202" s="109"/>
      <c r="P202" s="109"/>
      <c r="Q202" s="109"/>
      <c r="R202" s="109"/>
      <c r="S202" s="109"/>
      <c r="T202" s="109"/>
      <c r="U202" s="109"/>
      <c r="V202" s="109"/>
      <c r="W202" s="109"/>
      <c r="X202" s="109"/>
      <c r="Y202" s="109"/>
      <c r="Z202" s="109"/>
    </row>
    <row r="203" spans="1:26" ht="12.75" customHeight="1">
      <c r="A203" s="109"/>
      <c r="B203" s="109"/>
      <c r="C203" s="109"/>
      <c r="D203" s="109"/>
      <c r="E203" s="109"/>
      <c r="F203" s="109"/>
      <c r="G203" s="109"/>
      <c r="H203" s="143"/>
      <c r="I203" s="109"/>
      <c r="J203" s="109"/>
      <c r="K203" s="109"/>
      <c r="L203" s="109"/>
      <c r="M203" s="109"/>
      <c r="N203" s="109"/>
      <c r="O203" s="109"/>
      <c r="P203" s="109"/>
      <c r="Q203" s="109"/>
      <c r="R203" s="109"/>
      <c r="S203" s="109"/>
      <c r="T203" s="109"/>
      <c r="U203" s="109"/>
      <c r="V203" s="109"/>
      <c r="W203" s="109"/>
      <c r="X203" s="109"/>
      <c r="Y203" s="109"/>
      <c r="Z203" s="109"/>
    </row>
    <row r="204" spans="1:26" ht="12.75" customHeight="1">
      <c r="A204" s="109"/>
      <c r="B204" s="109"/>
      <c r="C204" s="109"/>
      <c r="D204" s="109"/>
      <c r="E204" s="109"/>
      <c r="F204" s="109"/>
      <c r="G204" s="109"/>
      <c r="H204" s="143"/>
      <c r="I204" s="109"/>
      <c r="J204" s="109"/>
      <c r="K204" s="109"/>
      <c r="L204" s="109"/>
      <c r="M204" s="109"/>
      <c r="N204" s="109"/>
      <c r="O204" s="109"/>
      <c r="P204" s="109"/>
      <c r="Q204" s="109"/>
      <c r="R204" s="109"/>
      <c r="S204" s="109"/>
      <c r="T204" s="109"/>
      <c r="U204" s="109"/>
      <c r="V204" s="109"/>
      <c r="W204" s="109"/>
      <c r="X204" s="109"/>
      <c r="Y204" s="109"/>
      <c r="Z204" s="109"/>
    </row>
    <row r="205" spans="1:26" ht="12.75" customHeight="1">
      <c r="A205" s="109"/>
      <c r="B205" s="109"/>
      <c r="C205" s="109"/>
      <c r="D205" s="109"/>
      <c r="E205" s="109"/>
      <c r="F205" s="109"/>
      <c r="G205" s="109"/>
      <c r="H205" s="143"/>
      <c r="I205" s="109"/>
      <c r="J205" s="109"/>
      <c r="K205" s="109"/>
      <c r="L205" s="109"/>
      <c r="M205" s="109"/>
      <c r="N205" s="109"/>
      <c r="O205" s="109"/>
      <c r="P205" s="109"/>
      <c r="Q205" s="109"/>
      <c r="R205" s="109"/>
      <c r="S205" s="109"/>
      <c r="T205" s="109"/>
      <c r="U205" s="109"/>
      <c r="V205" s="109"/>
      <c r="W205" s="109"/>
      <c r="X205" s="109"/>
      <c r="Y205" s="109"/>
      <c r="Z205" s="109"/>
    </row>
    <row r="206" spans="1:26" ht="12.75" customHeight="1">
      <c r="A206" s="109"/>
      <c r="B206" s="109"/>
      <c r="C206" s="109"/>
      <c r="D206" s="109"/>
      <c r="E206" s="109"/>
      <c r="F206" s="109"/>
      <c r="G206" s="109"/>
      <c r="H206" s="143"/>
      <c r="I206" s="109"/>
      <c r="J206" s="109"/>
      <c r="K206" s="109"/>
      <c r="L206" s="109"/>
      <c r="M206" s="109"/>
      <c r="N206" s="109"/>
      <c r="O206" s="109"/>
      <c r="P206" s="109"/>
      <c r="Q206" s="109"/>
      <c r="R206" s="109"/>
      <c r="S206" s="109"/>
      <c r="T206" s="109"/>
      <c r="U206" s="109"/>
      <c r="V206" s="109"/>
      <c r="W206" s="109"/>
      <c r="X206" s="109"/>
      <c r="Y206" s="109"/>
      <c r="Z206" s="109"/>
    </row>
    <row r="207" spans="1:26" ht="12.75" customHeight="1">
      <c r="A207" s="109"/>
      <c r="B207" s="109"/>
      <c r="C207" s="109"/>
      <c r="D207" s="109"/>
      <c r="E207" s="109"/>
      <c r="F207" s="109"/>
      <c r="G207" s="109"/>
      <c r="H207" s="143"/>
      <c r="I207" s="109"/>
      <c r="J207" s="109"/>
      <c r="K207" s="109"/>
      <c r="L207" s="109"/>
      <c r="M207" s="109"/>
      <c r="N207" s="109"/>
      <c r="O207" s="109"/>
      <c r="P207" s="109"/>
      <c r="Q207" s="109"/>
      <c r="R207" s="109"/>
      <c r="S207" s="109"/>
      <c r="T207" s="109"/>
      <c r="U207" s="109"/>
      <c r="V207" s="109"/>
      <c r="W207" s="109"/>
      <c r="X207" s="109"/>
      <c r="Y207" s="109"/>
      <c r="Z207" s="109"/>
    </row>
    <row r="208" spans="1:26" ht="12.75" customHeight="1">
      <c r="A208" s="109"/>
      <c r="B208" s="109"/>
      <c r="C208" s="109"/>
      <c r="D208" s="109"/>
      <c r="E208" s="109"/>
      <c r="F208" s="109"/>
      <c r="G208" s="109"/>
      <c r="H208" s="143"/>
      <c r="I208" s="109"/>
      <c r="J208" s="109"/>
      <c r="K208" s="109"/>
      <c r="L208" s="109"/>
      <c r="M208" s="109"/>
      <c r="N208" s="109"/>
      <c r="O208" s="109"/>
      <c r="P208" s="109"/>
      <c r="Q208" s="109"/>
      <c r="R208" s="109"/>
      <c r="S208" s="109"/>
      <c r="T208" s="109"/>
      <c r="U208" s="109"/>
      <c r="V208" s="109"/>
      <c r="W208" s="109"/>
      <c r="X208" s="109"/>
      <c r="Y208" s="109"/>
      <c r="Z208" s="109"/>
    </row>
    <row r="209" spans="1:26" ht="12.75" customHeight="1">
      <c r="A209" s="109"/>
      <c r="B209" s="109"/>
      <c r="C209" s="109"/>
      <c r="D209" s="109"/>
      <c r="E209" s="109"/>
      <c r="F209" s="109"/>
      <c r="G209" s="109"/>
      <c r="H209" s="143"/>
      <c r="I209" s="109"/>
      <c r="J209" s="109"/>
      <c r="K209" s="109"/>
      <c r="L209" s="109"/>
      <c r="M209" s="109"/>
      <c r="N209" s="109"/>
      <c r="O209" s="109"/>
      <c r="P209" s="109"/>
      <c r="Q209" s="109"/>
      <c r="R209" s="109"/>
      <c r="S209" s="109"/>
      <c r="T209" s="109"/>
      <c r="U209" s="109"/>
      <c r="V209" s="109"/>
      <c r="W209" s="109"/>
      <c r="X209" s="109"/>
      <c r="Y209" s="109"/>
      <c r="Z209" s="109"/>
    </row>
    <row r="210" spans="1:26" ht="12.75" customHeight="1">
      <c r="A210" s="109"/>
      <c r="B210" s="109"/>
      <c r="C210" s="109"/>
      <c r="D210" s="109"/>
      <c r="E210" s="109"/>
      <c r="F210" s="109"/>
      <c r="G210" s="109"/>
      <c r="H210" s="143"/>
      <c r="I210" s="109"/>
      <c r="J210" s="109"/>
      <c r="K210" s="109"/>
      <c r="L210" s="109"/>
      <c r="M210" s="109"/>
      <c r="N210" s="109"/>
      <c r="O210" s="109"/>
      <c r="P210" s="109"/>
      <c r="Q210" s="109"/>
      <c r="R210" s="109"/>
      <c r="S210" s="109"/>
      <c r="T210" s="109"/>
      <c r="U210" s="109"/>
      <c r="V210" s="109"/>
      <c r="W210" s="109"/>
      <c r="X210" s="109"/>
      <c r="Y210" s="109"/>
      <c r="Z210" s="109"/>
    </row>
    <row r="211" spans="1:26" ht="12.75" customHeight="1">
      <c r="A211" s="109"/>
      <c r="B211" s="109"/>
      <c r="C211" s="109"/>
      <c r="D211" s="109"/>
      <c r="E211" s="109"/>
      <c r="F211" s="109"/>
      <c r="G211" s="109"/>
      <c r="H211" s="143"/>
      <c r="I211" s="109"/>
      <c r="J211" s="109"/>
      <c r="K211" s="109"/>
      <c r="L211" s="109"/>
      <c r="M211" s="109"/>
      <c r="N211" s="109"/>
      <c r="O211" s="109"/>
      <c r="P211" s="109"/>
      <c r="Q211" s="109"/>
      <c r="R211" s="109"/>
      <c r="S211" s="109"/>
      <c r="T211" s="109"/>
      <c r="U211" s="109"/>
      <c r="V211" s="109"/>
      <c r="W211" s="109"/>
      <c r="X211" s="109"/>
      <c r="Y211" s="109"/>
      <c r="Z211" s="109"/>
    </row>
    <row r="212" spans="1:26" ht="12.75" customHeight="1">
      <c r="A212" s="109"/>
      <c r="B212" s="109"/>
      <c r="C212" s="109"/>
      <c r="D212" s="109"/>
      <c r="E212" s="109"/>
      <c r="F212" s="109"/>
      <c r="G212" s="109"/>
      <c r="H212" s="143"/>
      <c r="I212" s="109"/>
      <c r="J212" s="109"/>
      <c r="K212" s="109"/>
      <c r="L212" s="109"/>
      <c r="M212" s="109"/>
      <c r="N212" s="109"/>
      <c r="O212" s="109"/>
      <c r="P212" s="109"/>
      <c r="Q212" s="109"/>
      <c r="R212" s="109"/>
      <c r="S212" s="109"/>
      <c r="T212" s="109"/>
      <c r="U212" s="109"/>
      <c r="V212" s="109"/>
      <c r="W212" s="109"/>
      <c r="X212" s="109"/>
      <c r="Y212" s="109"/>
      <c r="Z212" s="109"/>
    </row>
    <row r="213" spans="1:26" ht="12.75" customHeight="1">
      <c r="A213" s="109"/>
      <c r="B213" s="109"/>
      <c r="C213" s="109"/>
      <c r="D213" s="109"/>
      <c r="E213" s="109"/>
      <c r="F213" s="109"/>
      <c r="G213" s="109"/>
      <c r="H213" s="143"/>
      <c r="I213" s="109"/>
      <c r="J213" s="109"/>
      <c r="K213" s="109"/>
      <c r="L213" s="109"/>
      <c r="M213" s="109"/>
      <c r="N213" s="109"/>
      <c r="O213" s="109"/>
      <c r="P213" s="109"/>
      <c r="Q213" s="109"/>
      <c r="R213" s="109"/>
      <c r="S213" s="109"/>
      <c r="T213" s="109"/>
      <c r="U213" s="109"/>
      <c r="V213" s="109"/>
      <c r="W213" s="109"/>
      <c r="X213" s="109"/>
      <c r="Y213" s="109"/>
      <c r="Z213" s="109"/>
    </row>
    <row r="214" spans="1:26" ht="12.75" customHeight="1">
      <c r="A214" s="109"/>
      <c r="B214" s="109"/>
      <c r="C214" s="109"/>
      <c r="D214" s="109"/>
      <c r="E214" s="109"/>
      <c r="F214" s="109"/>
      <c r="G214" s="109"/>
      <c r="H214" s="143"/>
      <c r="I214" s="109"/>
      <c r="J214" s="109"/>
      <c r="K214" s="109"/>
      <c r="L214" s="109"/>
      <c r="M214" s="109"/>
      <c r="N214" s="109"/>
      <c r="O214" s="109"/>
      <c r="P214" s="109"/>
      <c r="Q214" s="109"/>
      <c r="R214" s="109"/>
      <c r="S214" s="109"/>
      <c r="T214" s="109"/>
      <c r="U214" s="109"/>
      <c r="V214" s="109"/>
      <c r="W214" s="109"/>
      <c r="X214" s="109"/>
      <c r="Y214" s="109"/>
      <c r="Z214" s="109"/>
    </row>
    <row r="215" spans="1:26" ht="12.75" customHeight="1">
      <c r="A215" s="109"/>
      <c r="B215" s="109"/>
      <c r="C215" s="109"/>
      <c r="D215" s="109"/>
      <c r="E215" s="109"/>
      <c r="F215" s="109"/>
      <c r="G215" s="109"/>
      <c r="H215" s="143"/>
      <c r="I215" s="109"/>
      <c r="J215" s="109"/>
      <c r="K215" s="109"/>
      <c r="L215" s="109"/>
      <c r="M215" s="109"/>
      <c r="N215" s="109"/>
      <c r="O215" s="109"/>
      <c r="P215" s="109"/>
      <c r="Q215" s="109"/>
      <c r="R215" s="109"/>
      <c r="S215" s="109"/>
      <c r="T215" s="109"/>
      <c r="U215" s="109"/>
      <c r="V215" s="109"/>
      <c r="W215" s="109"/>
      <c r="X215" s="109"/>
      <c r="Y215" s="109"/>
      <c r="Z215" s="109"/>
    </row>
    <row r="216" spans="1:26" ht="12.75" customHeight="1">
      <c r="A216" s="109"/>
      <c r="B216" s="109"/>
      <c r="C216" s="109"/>
      <c r="D216" s="109"/>
      <c r="E216" s="109"/>
      <c r="F216" s="109"/>
      <c r="G216" s="109"/>
      <c r="H216" s="143"/>
      <c r="I216" s="109"/>
      <c r="J216" s="109"/>
      <c r="K216" s="109"/>
      <c r="L216" s="109"/>
      <c r="M216" s="109"/>
      <c r="N216" s="109"/>
      <c r="O216" s="109"/>
      <c r="P216" s="109"/>
      <c r="Q216" s="109"/>
      <c r="R216" s="109"/>
      <c r="S216" s="109"/>
      <c r="T216" s="109"/>
      <c r="U216" s="109"/>
      <c r="V216" s="109"/>
      <c r="W216" s="109"/>
      <c r="X216" s="109"/>
      <c r="Y216" s="109"/>
      <c r="Z216" s="109"/>
    </row>
    <row r="217" spans="1:26" ht="12.75" customHeight="1">
      <c r="A217" s="109"/>
      <c r="B217" s="109"/>
      <c r="C217" s="109"/>
      <c r="D217" s="109"/>
      <c r="E217" s="109"/>
      <c r="F217" s="109"/>
      <c r="G217" s="109"/>
      <c r="H217" s="143"/>
      <c r="I217" s="109"/>
      <c r="J217" s="109"/>
      <c r="K217" s="109"/>
      <c r="L217" s="109"/>
      <c r="M217" s="109"/>
      <c r="N217" s="109"/>
      <c r="O217" s="109"/>
      <c r="P217" s="109"/>
      <c r="Q217" s="109"/>
      <c r="R217" s="109"/>
      <c r="S217" s="109"/>
      <c r="T217" s="109"/>
      <c r="U217" s="109"/>
      <c r="V217" s="109"/>
      <c r="W217" s="109"/>
      <c r="X217" s="109"/>
      <c r="Y217" s="109"/>
      <c r="Z217" s="109"/>
    </row>
    <row r="218" spans="1:26" ht="12.75" customHeight="1">
      <c r="A218" s="109"/>
      <c r="B218" s="109"/>
      <c r="C218" s="109"/>
      <c r="D218" s="109"/>
      <c r="E218" s="109"/>
      <c r="F218" s="109"/>
      <c r="G218" s="109"/>
      <c r="H218" s="143"/>
      <c r="I218" s="109"/>
      <c r="J218" s="109"/>
      <c r="K218" s="109"/>
      <c r="L218" s="109"/>
      <c r="M218" s="109"/>
      <c r="N218" s="109"/>
      <c r="O218" s="109"/>
      <c r="P218" s="109"/>
      <c r="Q218" s="109"/>
      <c r="R218" s="109"/>
      <c r="S218" s="109"/>
      <c r="T218" s="109"/>
      <c r="U218" s="109"/>
      <c r="V218" s="109"/>
      <c r="W218" s="109"/>
      <c r="X218" s="109"/>
      <c r="Y218" s="109"/>
      <c r="Z218" s="109"/>
    </row>
    <row r="219" spans="1:26" ht="12.75" customHeight="1">
      <c r="A219" s="109"/>
      <c r="B219" s="109"/>
      <c r="C219" s="109"/>
      <c r="D219" s="109"/>
      <c r="E219" s="109"/>
      <c r="F219" s="109"/>
      <c r="G219" s="109"/>
      <c r="H219" s="143"/>
      <c r="I219" s="109"/>
      <c r="J219" s="109"/>
      <c r="K219" s="109"/>
      <c r="L219" s="109"/>
      <c r="M219" s="109"/>
      <c r="N219" s="109"/>
      <c r="O219" s="109"/>
      <c r="P219" s="109"/>
      <c r="Q219" s="109"/>
      <c r="R219" s="109"/>
      <c r="S219" s="109"/>
      <c r="T219" s="109"/>
      <c r="U219" s="109"/>
      <c r="V219" s="109"/>
      <c r="W219" s="109"/>
      <c r="X219" s="109"/>
      <c r="Y219" s="109"/>
      <c r="Z219" s="109"/>
    </row>
    <row r="220" spans="1:26" ht="12.75" customHeight="1">
      <c r="A220" s="109"/>
      <c r="B220" s="109"/>
      <c r="C220" s="109"/>
      <c r="D220" s="109"/>
      <c r="E220" s="109"/>
      <c r="F220" s="109"/>
      <c r="G220" s="109"/>
      <c r="H220" s="143"/>
      <c r="I220" s="109"/>
      <c r="J220" s="109"/>
      <c r="K220" s="109"/>
      <c r="L220" s="109"/>
      <c r="M220" s="109"/>
      <c r="N220" s="109"/>
      <c r="O220" s="109"/>
      <c r="P220" s="109"/>
      <c r="Q220" s="109"/>
      <c r="R220" s="109"/>
      <c r="S220" s="109"/>
      <c r="T220" s="109"/>
      <c r="U220" s="109"/>
      <c r="V220" s="109"/>
      <c r="W220" s="109"/>
      <c r="X220" s="109"/>
      <c r="Y220" s="109"/>
      <c r="Z220" s="109"/>
    </row>
    <row r="221" spans="1:26" ht="12.75" customHeight="1">
      <c r="A221" s="109"/>
      <c r="B221" s="109"/>
      <c r="C221" s="109"/>
      <c r="D221" s="109"/>
      <c r="E221" s="109"/>
      <c r="F221" s="109"/>
      <c r="G221" s="109"/>
      <c r="H221" s="143"/>
      <c r="I221" s="109"/>
      <c r="J221" s="109"/>
      <c r="K221" s="109"/>
      <c r="L221" s="109"/>
      <c r="M221" s="109"/>
      <c r="N221" s="109"/>
      <c r="O221" s="109"/>
      <c r="P221" s="109"/>
      <c r="Q221" s="109"/>
      <c r="R221" s="109"/>
      <c r="S221" s="109"/>
      <c r="T221" s="109"/>
      <c r="U221" s="109"/>
      <c r="V221" s="109"/>
      <c r="W221" s="109"/>
      <c r="X221" s="109"/>
      <c r="Y221" s="109"/>
      <c r="Z221" s="109"/>
    </row>
    <row r="222" spans="1:26" ht="12.75" customHeight="1">
      <c r="A222" s="109"/>
      <c r="B222" s="109"/>
      <c r="C222" s="109"/>
      <c r="D222" s="109"/>
      <c r="E222" s="109"/>
      <c r="F222" s="109"/>
      <c r="G222" s="109"/>
      <c r="H222" s="143"/>
      <c r="I222" s="109"/>
      <c r="J222" s="109"/>
      <c r="K222" s="109"/>
      <c r="L222" s="109"/>
      <c r="M222" s="109"/>
      <c r="N222" s="109"/>
      <c r="O222" s="109"/>
      <c r="P222" s="109"/>
      <c r="Q222" s="109"/>
      <c r="R222" s="109"/>
      <c r="S222" s="109"/>
      <c r="T222" s="109"/>
      <c r="U222" s="109"/>
      <c r="V222" s="109"/>
      <c r="W222" s="109"/>
      <c r="X222" s="109"/>
      <c r="Y222" s="109"/>
      <c r="Z222" s="109"/>
    </row>
    <row r="223" spans="1:26" ht="12.75" customHeight="1">
      <c r="A223" s="109"/>
      <c r="B223" s="109"/>
      <c r="C223" s="109"/>
      <c r="D223" s="109"/>
      <c r="E223" s="109"/>
      <c r="F223" s="109"/>
      <c r="G223" s="109"/>
      <c r="H223" s="143"/>
      <c r="I223" s="109"/>
      <c r="J223" s="109"/>
      <c r="K223" s="109"/>
      <c r="L223" s="109"/>
      <c r="M223" s="109"/>
      <c r="N223" s="109"/>
      <c r="O223" s="109"/>
      <c r="P223" s="109"/>
      <c r="Q223" s="109"/>
      <c r="R223" s="109"/>
      <c r="S223" s="109"/>
      <c r="T223" s="109"/>
      <c r="U223" s="109"/>
      <c r="V223" s="109"/>
      <c r="W223" s="109"/>
      <c r="X223" s="109"/>
      <c r="Y223" s="109"/>
      <c r="Z223" s="109"/>
    </row>
    <row r="224" spans="1:26" ht="12.75" customHeight="1">
      <c r="A224" s="109"/>
      <c r="B224" s="109"/>
      <c r="C224" s="109"/>
      <c r="D224" s="109"/>
      <c r="E224" s="109"/>
      <c r="F224" s="109"/>
      <c r="G224" s="109"/>
      <c r="H224" s="143"/>
      <c r="I224" s="109"/>
      <c r="J224" s="109"/>
      <c r="K224" s="109"/>
      <c r="L224" s="109"/>
      <c r="M224" s="109"/>
      <c r="N224" s="109"/>
      <c r="O224" s="109"/>
      <c r="P224" s="109"/>
      <c r="Q224" s="109"/>
      <c r="R224" s="109"/>
      <c r="S224" s="109"/>
      <c r="T224" s="109"/>
      <c r="U224" s="109"/>
      <c r="V224" s="109"/>
      <c r="W224" s="109"/>
      <c r="X224" s="109"/>
      <c r="Y224" s="109"/>
      <c r="Z224" s="109"/>
    </row>
    <row r="225" spans="1:26" ht="12.75" customHeight="1">
      <c r="A225" s="109"/>
      <c r="B225" s="109"/>
      <c r="C225" s="109"/>
      <c r="D225" s="109"/>
      <c r="E225" s="109"/>
      <c r="F225" s="109"/>
      <c r="G225" s="109"/>
      <c r="H225" s="143"/>
      <c r="I225" s="109"/>
      <c r="J225" s="109"/>
      <c r="K225" s="109"/>
      <c r="L225" s="109"/>
      <c r="M225" s="109"/>
      <c r="N225" s="109"/>
      <c r="O225" s="109"/>
      <c r="P225" s="109"/>
      <c r="Q225" s="109"/>
      <c r="R225" s="109"/>
      <c r="S225" s="109"/>
      <c r="T225" s="109"/>
      <c r="U225" s="109"/>
      <c r="V225" s="109"/>
      <c r="W225" s="109"/>
      <c r="X225" s="109"/>
      <c r="Y225" s="109"/>
      <c r="Z225" s="109"/>
    </row>
    <row r="226" spans="1:26" ht="12.75" customHeight="1">
      <c r="A226" s="109"/>
      <c r="B226" s="109"/>
      <c r="C226" s="109"/>
      <c r="D226" s="109"/>
      <c r="E226" s="109"/>
      <c r="F226" s="109"/>
      <c r="G226" s="109"/>
      <c r="H226" s="143"/>
      <c r="I226" s="109"/>
      <c r="J226" s="109"/>
      <c r="K226" s="109"/>
      <c r="L226" s="109"/>
      <c r="M226" s="109"/>
      <c r="N226" s="109"/>
      <c r="O226" s="109"/>
      <c r="P226" s="109"/>
      <c r="Q226" s="109"/>
      <c r="R226" s="109"/>
      <c r="S226" s="109"/>
      <c r="T226" s="109"/>
      <c r="U226" s="109"/>
      <c r="V226" s="109"/>
      <c r="W226" s="109"/>
      <c r="X226" s="109"/>
      <c r="Y226" s="109"/>
      <c r="Z226" s="109"/>
    </row>
    <row r="227" spans="1:26" ht="12.75" customHeight="1">
      <c r="A227" s="109"/>
      <c r="B227" s="109"/>
      <c r="C227" s="109"/>
      <c r="D227" s="109"/>
      <c r="E227" s="109"/>
      <c r="F227" s="109"/>
      <c r="G227" s="109"/>
      <c r="H227" s="143"/>
      <c r="I227" s="109"/>
      <c r="J227" s="109"/>
      <c r="K227" s="109"/>
      <c r="L227" s="109"/>
      <c r="M227" s="109"/>
      <c r="N227" s="109"/>
      <c r="O227" s="109"/>
      <c r="P227" s="109"/>
      <c r="Q227" s="109"/>
      <c r="R227" s="109"/>
      <c r="S227" s="109"/>
      <c r="T227" s="109"/>
      <c r="U227" s="109"/>
      <c r="V227" s="109"/>
      <c r="W227" s="109"/>
      <c r="X227" s="109"/>
      <c r="Y227" s="109"/>
      <c r="Z227" s="109"/>
    </row>
    <row r="228" spans="1:26" ht="12.75" customHeight="1">
      <c r="A228" s="109"/>
      <c r="B228" s="109"/>
      <c r="C228" s="109"/>
      <c r="D228" s="109"/>
      <c r="E228" s="109"/>
      <c r="F228" s="109"/>
      <c r="G228" s="109"/>
      <c r="H228" s="143"/>
      <c r="I228" s="109"/>
      <c r="J228" s="109"/>
      <c r="K228" s="109"/>
      <c r="L228" s="109"/>
      <c r="M228" s="109"/>
      <c r="N228" s="109"/>
      <c r="O228" s="109"/>
      <c r="P228" s="109"/>
      <c r="Q228" s="109"/>
      <c r="R228" s="109"/>
      <c r="S228" s="109"/>
      <c r="T228" s="109"/>
      <c r="U228" s="109"/>
      <c r="V228" s="109"/>
      <c r="W228" s="109"/>
      <c r="X228" s="109"/>
      <c r="Y228" s="109"/>
      <c r="Z228" s="109"/>
    </row>
    <row r="229" spans="1:26" ht="12.75" customHeight="1">
      <c r="A229" s="109"/>
      <c r="B229" s="109"/>
      <c r="C229" s="109"/>
      <c r="D229" s="109"/>
      <c r="E229" s="109"/>
      <c r="F229" s="109"/>
      <c r="G229" s="109"/>
      <c r="H229" s="143"/>
      <c r="I229" s="109"/>
      <c r="J229" s="109"/>
      <c r="K229" s="109"/>
      <c r="L229" s="109"/>
      <c r="M229" s="109"/>
      <c r="N229" s="109"/>
      <c r="O229" s="109"/>
      <c r="P229" s="109"/>
      <c r="Q229" s="109"/>
      <c r="R229" s="109"/>
      <c r="S229" s="109"/>
      <c r="T229" s="109"/>
      <c r="U229" s="109"/>
      <c r="V229" s="109"/>
      <c r="W229" s="109"/>
      <c r="X229" s="109"/>
      <c r="Y229" s="109"/>
      <c r="Z229" s="109"/>
    </row>
    <row r="230" spans="1:26" ht="12.75" customHeight="1">
      <c r="A230" s="109"/>
      <c r="B230" s="109"/>
      <c r="C230" s="109"/>
      <c r="D230" s="109"/>
      <c r="E230" s="109"/>
      <c r="F230" s="109"/>
      <c r="G230" s="109"/>
      <c r="H230" s="143"/>
      <c r="I230" s="109"/>
      <c r="J230" s="109"/>
      <c r="K230" s="109"/>
      <c r="L230" s="109"/>
      <c r="M230" s="109"/>
      <c r="N230" s="109"/>
      <c r="O230" s="109"/>
      <c r="P230" s="109"/>
      <c r="Q230" s="109"/>
      <c r="R230" s="109"/>
      <c r="S230" s="109"/>
      <c r="T230" s="109"/>
      <c r="U230" s="109"/>
      <c r="V230" s="109"/>
      <c r="W230" s="109"/>
      <c r="X230" s="109"/>
      <c r="Y230" s="109"/>
      <c r="Z230" s="109"/>
    </row>
    <row r="231" spans="1:26" ht="12.75" customHeight="1">
      <c r="A231" s="109"/>
      <c r="B231" s="109"/>
      <c r="C231" s="109"/>
      <c r="D231" s="109"/>
      <c r="E231" s="109"/>
      <c r="F231" s="109"/>
      <c r="G231" s="109"/>
      <c r="H231" s="143"/>
      <c r="I231" s="109"/>
      <c r="J231" s="109"/>
      <c r="K231" s="109"/>
      <c r="L231" s="109"/>
      <c r="M231" s="109"/>
      <c r="N231" s="109"/>
      <c r="O231" s="109"/>
      <c r="P231" s="109"/>
      <c r="Q231" s="109"/>
      <c r="R231" s="109"/>
      <c r="S231" s="109"/>
      <c r="T231" s="109"/>
      <c r="U231" s="109"/>
      <c r="V231" s="109"/>
      <c r="W231" s="109"/>
      <c r="X231" s="109"/>
      <c r="Y231" s="109"/>
      <c r="Z231" s="109"/>
    </row>
    <row r="232" spans="1:26" ht="12.75" customHeight="1">
      <c r="A232" s="109"/>
      <c r="B232" s="109"/>
      <c r="C232" s="109"/>
      <c r="D232" s="109"/>
      <c r="E232" s="109"/>
      <c r="F232" s="109"/>
      <c r="G232" s="109"/>
      <c r="H232" s="143"/>
      <c r="I232" s="109"/>
      <c r="J232" s="109"/>
      <c r="K232" s="109"/>
      <c r="L232" s="109"/>
      <c r="M232" s="109"/>
      <c r="N232" s="109"/>
      <c r="O232" s="109"/>
      <c r="P232" s="109"/>
      <c r="Q232" s="109"/>
      <c r="R232" s="109"/>
      <c r="S232" s="109"/>
      <c r="T232" s="109"/>
      <c r="U232" s="109"/>
      <c r="V232" s="109"/>
      <c r="W232" s="109"/>
      <c r="X232" s="109"/>
      <c r="Y232" s="109"/>
      <c r="Z232" s="109"/>
    </row>
    <row r="233" spans="1:26" ht="12.75" customHeight="1">
      <c r="A233" s="109"/>
      <c r="B233" s="109"/>
      <c r="C233" s="109"/>
      <c r="D233" s="109"/>
      <c r="E233" s="109"/>
      <c r="F233" s="109"/>
      <c r="G233" s="109"/>
      <c r="H233" s="143"/>
      <c r="I233" s="109"/>
      <c r="J233" s="109"/>
      <c r="K233" s="109"/>
      <c r="L233" s="109"/>
      <c r="M233" s="109"/>
      <c r="N233" s="109"/>
      <c r="O233" s="109"/>
      <c r="P233" s="109"/>
      <c r="Q233" s="109"/>
      <c r="R233" s="109"/>
      <c r="S233" s="109"/>
      <c r="T233" s="109"/>
      <c r="U233" s="109"/>
      <c r="V233" s="109"/>
      <c r="W233" s="109"/>
      <c r="X233" s="109"/>
      <c r="Y233" s="109"/>
      <c r="Z233" s="109"/>
    </row>
    <row r="234" spans="1:26" ht="12.75" customHeight="1">
      <c r="A234" s="109"/>
      <c r="B234" s="109"/>
      <c r="C234" s="109"/>
      <c r="D234" s="109"/>
      <c r="E234" s="109"/>
      <c r="F234" s="109"/>
      <c r="G234" s="109"/>
      <c r="H234" s="143"/>
      <c r="I234" s="109"/>
      <c r="J234" s="109"/>
      <c r="K234" s="109"/>
      <c r="L234" s="109"/>
      <c r="M234" s="109"/>
      <c r="N234" s="109"/>
      <c r="O234" s="109"/>
      <c r="P234" s="109"/>
      <c r="Q234" s="109"/>
      <c r="R234" s="109"/>
      <c r="S234" s="109"/>
      <c r="T234" s="109"/>
      <c r="U234" s="109"/>
      <c r="V234" s="109"/>
      <c r="W234" s="109"/>
      <c r="X234" s="109"/>
      <c r="Y234" s="109"/>
      <c r="Z234" s="109"/>
    </row>
    <row r="235" spans="1:26" ht="12.75" customHeight="1">
      <c r="A235" s="109"/>
      <c r="B235" s="109"/>
      <c r="C235" s="109"/>
      <c r="D235" s="109"/>
      <c r="E235" s="109"/>
      <c r="F235" s="109"/>
      <c r="G235" s="109"/>
      <c r="H235" s="143"/>
      <c r="I235" s="109"/>
      <c r="J235" s="109"/>
      <c r="K235" s="109"/>
      <c r="L235" s="109"/>
      <c r="M235" s="109"/>
      <c r="N235" s="109"/>
      <c r="O235" s="109"/>
      <c r="P235" s="109"/>
      <c r="Q235" s="109"/>
      <c r="R235" s="109"/>
      <c r="S235" s="109"/>
      <c r="T235" s="109"/>
      <c r="U235" s="109"/>
      <c r="V235" s="109"/>
      <c r="W235" s="109"/>
      <c r="X235" s="109"/>
      <c r="Y235" s="109"/>
      <c r="Z235" s="109"/>
    </row>
    <row r="236" spans="1:26" ht="12.75" customHeight="1">
      <c r="A236" s="109"/>
      <c r="B236" s="109"/>
      <c r="C236" s="109"/>
      <c r="D236" s="109"/>
      <c r="E236" s="109"/>
      <c r="F236" s="109"/>
      <c r="G236" s="109"/>
      <c r="H236" s="143"/>
      <c r="I236" s="109"/>
      <c r="J236" s="109"/>
      <c r="K236" s="109"/>
      <c r="L236" s="109"/>
      <c r="M236" s="109"/>
      <c r="N236" s="109"/>
      <c r="O236" s="109"/>
      <c r="P236" s="109"/>
      <c r="Q236" s="109"/>
      <c r="R236" s="109"/>
      <c r="S236" s="109"/>
      <c r="T236" s="109"/>
      <c r="U236" s="109"/>
      <c r="V236" s="109"/>
      <c r="W236" s="109"/>
      <c r="X236" s="109"/>
      <c r="Y236" s="109"/>
      <c r="Z236" s="109"/>
    </row>
    <row r="237" spans="1:26" ht="12.75" customHeight="1">
      <c r="A237" s="109"/>
      <c r="B237" s="109"/>
      <c r="C237" s="109"/>
      <c r="D237" s="109"/>
      <c r="E237" s="109"/>
      <c r="F237" s="109"/>
      <c r="G237" s="109"/>
      <c r="H237" s="143"/>
      <c r="I237" s="109"/>
      <c r="J237" s="109"/>
      <c r="K237" s="109"/>
      <c r="L237" s="109"/>
      <c r="M237" s="109"/>
      <c r="N237" s="109"/>
      <c r="O237" s="109"/>
      <c r="P237" s="109"/>
      <c r="Q237" s="109"/>
      <c r="R237" s="109"/>
      <c r="S237" s="109"/>
      <c r="T237" s="109"/>
      <c r="U237" s="109"/>
      <c r="V237" s="109"/>
      <c r="W237" s="109"/>
      <c r="X237" s="109"/>
      <c r="Y237" s="109"/>
      <c r="Z237" s="109"/>
    </row>
    <row r="238" spans="1:26" ht="12.75" customHeight="1">
      <c r="A238" s="109"/>
      <c r="B238" s="109"/>
      <c r="C238" s="109"/>
      <c r="D238" s="109"/>
      <c r="E238" s="109"/>
      <c r="F238" s="109"/>
      <c r="G238" s="109"/>
      <c r="H238" s="143"/>
      <c r="I238" s="109"/>
      <c r="J238" s="109"/>
      <c r="K238" s="109"/>
      <c r="L238" s="109"/>
      <c r="M238" s="109"/>
      <c r="N238" s="109"/>
      <c r="O238" s="109"/>
      <c r="P238" s="109"/>
      <c r="Q238" s="109"/>
      <c r="R238" s="109"/>
      <c r="S238" s="109"/>
      <c r="T238" s="109"/>
      <c r="U238" s="109"/>
      <c r="V238" s="109"/>
      <c r="W238" s="109"/>
      <c r="X238" s="109"/>
      <c r="Y238" s="109"/>
      <c r="Z238" s="109"/>
    </row>
    <row r="239" spans="1:26" ht="12.75" customHeight="1">
      <c r="A239" s="109"/>
      <c r="B239" s="109"/>
      <c r="C239" s="109"/>
      <c r="D239" s="109"/>
      <c r="E239" s="109"/>
      <c r="F239" s="109"/>
      <c r="G239" s="109"/>
      <c r="H239" s="143"/>
      <c r="I239" s="109"/>
      <c r="J239" s="109"/>
      <c r="K239" s="109"/>
      <c r="L239" s="109"/>
      <c r="M239" s="109"/>
      <c r="N239" s="109"/>
      <c r="O239" s="109"/>
      <c r="P239" s="109"/>
      <c r="Q239" s="109"/>
      <c r="R239" s="109"/>
      <c r="S239" s="109"/>
      <c r="T239" s="109"/>
      <c r="U239" s="109"/>
      <c r="V239" s="109"/>
      <c r="W239" s="109"/>
      <c r="X239" s="109"/>
      <c r="Y239" s="109"/>
      <c r="Z239" s="109"/>
    </row>
    <row r="240" spans="1:26" ht="12.75" customHeight="1">
      <c r="A240" s="109"/>
      <c r="B240" s="109"/>
      <c r="C240" s="109"/>
      <c r="D240" s="109"/>
      <c r="E240" s="109"/>
      <c r="F240" s="109"/>
      <c r="G240" s="109"/>
      <c r="H240" s="143"/>
      <c r="I240" s="109"/>
      <c r="J240" s="109"/>
      <c r="K240" s="109"/>
      <c r="L240" s="109"/>
      <c r="M240" s="109"/>
      <c r="N240" s="109"/>
      <c r="O240" s="109"/>
      <c r="P240" s="109"/>
      <c r="Q240" s="109"/>
      <c r="R240" s="109"/>
      <c r="S240" s="109"/>
      <c r="T240" s="109"/>
      <c r="U240" s="109"/>
      <c r="V240" s="109"/>
      <c r="W240" s="109"/>
      <c r="X240" s="109"/>
      <c r="Y240" s="109"/>
      <c r="Z240" s="109"/>
    </row>
    <row r="241" spans="1:26" ht="12.75" customHeight="1">
      <c r="A241" s="109"/>
      <c r="B241" s="109"/>
      <c r="C241" s="109"/>
      <c r="D241" s="109"/>
      <c r="E241" s="109"/>
      <c r="F241" s="109"/>
      <c r="G241" s="109"/>
      <c r="H241" s="143"/>
      <c r="I241" s="109"/>
      <c r="J241" s="109"/>
      <c r="K241" s="109"/>
      <c r="L241" s="109"/>
      <c r="M241" s="109"/>
      <c r="N241" s="109"/>
      <c r="O241" s="109"/>
      <c r="P241" s="109"/>
      <c r="Q241" s="109"/>
      <c r="R241" s="109"/>
      <c r="S241" s="109"/>
      <c r="T241" s="109"/>
      <c r="U241" s="109"/>
      <c r="V241" s="109"/>
      <c r="W241" s="109"/>
      <c r="X241" s="109"/>
      <c r="Y241" s="109"/>
      <c r="Z241" s="109"/>
    </row>
    <row r="242" spans="1:26" ht="12.75" customHeight="1">
      <c r="A242" s="109"/>
      <c r="B242" s="109"/>
      <c r="C242" s="109"/>
      <c r="D242" s="109"/>
      <c r="E242" s="109"/>
      <c r="F242" s="109"/>
      <c r="G242" s="109"/>
      <c r="H242" s="143"/>
      <c r="I242" s="109"/>
      <c r="J242" s="109"/>
      <c r="K242" s="109"/>
      <c r="L242" s="109"/>
      <c r="M242" s="109"/>
      <c r="N242" s="109"/>
      <c r="O242" s="109"/>
      <c r="P242" s="109"/>
      <c r="Q242" s="109"/>
      <c r="R242" s="109"/>
      <c r="S242" s="109"/>
      <c r="T242" s="109"/>
      <c r="U242" s="109"/>
      <c r="V242" s="109"/>
      <c r="W242" s="109"/>
      <c r="X242" s="109"/>
      <c r="Y242" s="109"/>
      <c r="Z242" s="109"/>
    </row>
    <row r="243" spans="1:26" ht="12.75" customHeight="1">
      <c r="A243" s="109"/>
      <c r="B243" s="109"/>
      <c r="C243" s="109"/>
      <c r="D243" s="109"/>
      <c r="E243" s="109"/>
      <c r="F243" s="109"/>
      <c r="G243" s="109"/>
      <c r="H243" s="143"/>
      <c r="I243" s="109"/>
      <c r="J243" s="109"/>
      <c r="K243" s="109"/>
      <c r="L243" s="109"/>
      <c r="M243" s="109"/>
      <c r="N243" s="109"/>
      <c r="O243" s="109"/>
      <c r="P243" s="109"/>
      <c r="Q243" s="109"/>
      <c r="R243" s="109"/>
      <c r="S243" s="109"/>
      <c r="T243" s="109"/>
      <c r="U243" s="109"/>
      <c r="V243" s="109"/>
      <c r="W243" s="109"/>
      <c r="X243" s="109"/>
      <c r="Y243" s="109"/>
      <c r="Z243" s="109"/>
    </row>
    <row r="244" spans="1:26" ht="12.75" customHeight="1">
      <c r="A244" s="109"/>
      <c r="B244" s="109"/>
      <c r="C244" s="109"/>
      <c r="D244" s="109"/>
      <c r="E244" s="109"/>
      <c r="F244" s="109"/>
      <c r="G244" s="109"/>
      <c r="H244" s="143"/>
      <c r="I244" s="109"/>
      <c r="J244" s="109"/>
      <c r="K244" s="109"/>
      <c r="L244" s="109"/>
      <c r="M244" s="109"/>
      <c r="N244" s="109"/>
      <c r="O244" s="109"/>
      <c r="P244" s="109"/>
      <c r="Q244" s="109"/>
      <c r="R244" s="109"/>
      <c r="S244" s="109"/>
      <c r="T244" s="109"/>
      <c r="U244" s="109"/>
      <c r="V244" s="109"/>
      <c r="W244" s="109"/>
      <c r="X244" s="109"/>
      <c r="Y244" s="109"/>
      <c r="Z244" s="109"/>
    </row>
    <row r="245" spans="1:26" ht="12.75" customHeight="1">
      <c r="A245" s="109"/>
      <c r="B245" s="109"/>
      <c r="C245" s="109"/>
      <c r="D245" s="109"/>
      <c r="E245" s="109"/>
      <c r="F245" s="109"/>
      <c r="G245" s="109"/>
      <c r="H245" s="143"/>
      <c r="I245" s="109"/>
      <c r="J245" s="109"/>
      <c r="K245" s="109"/>
      <c r="L245" s="109"/>
      <c r="M245" s="109"/>
      <c r="N245" s="109"/>
      <c r="O245" s="109"/>
      <c r="P245" s="109"/>
      <c r="Q245" s="109"/>
      <c r="R245" s="109"/>
      <c r="S245" s="109"/>
      <c r="T245" s="109"/>
      <c r="U245" s="109"/>
      <c r="V245" s="109"/>
      <c r="W245" s="109"/>
      <c r="X245" s="109"/>
      <c r="Y245" s="109"/>
      <c r="Z245" s="109"/>
    </row>
    <row r="246" spans="1:26" ht="12.75" customHeight="1">
      <c r="A246" s="109"/>
      <c r="B246" s="109"/>
      <c r="C246" s="109"/>
      <c r="D246" s="109"/>
      <c r="E246" s="109"/>
      <c r="F246" s="109"/>
      <c r="G246" s="109"/>
      <c r="H246" s="143"/>
      <c r="I246" s="109"/>
      <c r="J246" s="109"/>
      <c r="K246" s="109"/>
      <c r="L246" s="109"/>
      <c r="M246" s="109"/>
      <c r="N246" s="109"/>
      <c r="O246" s="109"/>
      <c r="P246" s="109"/>
      <c r="Q246" s="109"/>
      <c r="R246" s="109"/>
      <c r="S246" s="109"/>
      <c r="T246" s="109"/>
      <c r="U246" s="109"/>
      <c r="V246" s="109"/>
      <c r="W246" s="109"/>
      <c r="X246" s="109"/>
      <c r="Y246" s="109"/>
      <c r="Z246" s="109"/>
    </row>
    <row r="247" spans="1:26" ht="12.75" customHeight="1">
      <c r="A247" s="109"/>
      <c r="B247" s="109"/>
      <c r="C247" s="109"/>
      <c r="D247" s="109"/>
      <c r="E247" s="109"/>
      <c r="F247" s="109"/>
      <c r="G247" s="109"/>
      <c r="H247" s="143"/>
      <c r="I247" s="109"/>
      <c r="J247" s="109"/>
      <c r="K247" s="109"/>
      <c r="L247" s="109"/>
      <c r="M247" s="109"/>
      <c r="N247" s="109"/>
      <c r="O247" s="109"/>
      <c r="P247" s="109"/>
      <c r="Q247" s="109"/>
      <c r="R247" s="109"/>
      <c r="S247" s="109"/>
      <c r="T247" s="109"/>
      <c r="U247" s="109"/>
      <c r="V247" s="109"/>
      <c r="W247" s="109"/>
      <c r="X247" s="109"/>
      <c r="Y247" s="109"/>
      <c r="Z247" s="109"/>
    </row>
    <row r="248" spans="1:26" ht="12.75" customHeight="1">
      <c r="A248" s="109"/>
      <c r="B248" s="109"/>
      <c r="C248" s="109"/>
      <c r="D248" s="109"/>
      <c r="E248" s="109"/>
      <c r="F248" s="109"/>
      <c r="G248" s="109"/>
      <c r="H248" s="143"/>
      <c r="I248" s="109"/>
      <c r="J248" s="109"/>
      <c r="K248" s="109"/>
      <c r="L248" s="109"/>
      <c r="M248" s="109"/>
      <c r="N248" s="109"/>
      <c r="O248" s="109"/>
      <c r="P248" s="109"/>
      <c r="Q248" s="109"/>
      <c r="R248" s="109"/>
      <c r="S248" s="109"/>
      <c r="T248" s="109"/>
      <c r="U248" s="109"/>
      <c r="V248" s="109"/>
      <c r="W248" s="109"/>
      <c r="X248" s="109"/>
      <c r="Y248" s="109"/>
      <c r="Z248" s="109"/>
    </row>
    <row r="249" spans="1:26" ht="12.75" customHeight="1">
      <c r="A249" s="109"/>
      <c r="B249" s="109"/>
      <c r="C249" s="109"/>
      <c r="D249" s="109"/>
      <c r="E249" s="109"/>
      <c r="F249" s="109"/>
      <c r="G249" s="109"/>
      <c r="H249" s="143"/>
      <c r="I249" s="109"/>
      <c r="J249" s="109"/>
      <c r="K249" s="109"/>
      <c r="L249" s="109"/>
      <c r="M249" s="109"/>
      <c r="N249" s="109"/>
      <c r="O249" s="109"/>
      <c r="P249" s="109"/>
      <c r="Q249" s="109"/>
      <c r="R249" s="109"/>
      <c r="S249" s="109"/>
      <c r="T249" s="109"/>
      <c r="U249" s="109"/>
      <c r="V249" s="109"/>
      <c r="W249" s="109"/>
      <c r="X249" s="109"/>
      <c r="Y249" s="109"/>
      <c r="Z249" s="109"/>
    </row>
    <row r="250" spans="1:26" ht="12.75" customHeight="1">
      <c r="A250" s="109"/>
      <c r="B250" s="109"/>
      <c r="C250" s="109"/>
      <c r="D250" s="109"/>
      <c r="E250" s="109"/>
      <c r="F250" s="109"/>
      <c r="G250" s="109"/>
      <c r="H250" s="143"/>
      <c r="I250" s="109"/>
      <c r="J250" s="109"/>
      <c r="K250" s="109"/>
      <c r="L250" s="109"/>
      <c r="M250" s="109"/>
      <c r="N250" s="109"/>
      <c r="O250" s="109"/>
      <c r="P250" s="109"/>
      <c r="Q250" s="109"/>
      <c r="R250" s="109"/>
      <c r="S250" s="109"/>
      <c r="T250" s="109"/>
      <c r="U250" s="109"/>
      <c r="V250" s="109"/>
      <c r="W250" s="109"/>
      <c r="X250" s="109"/>
      <c r="Y250" s="109"/>
      <c r="Z250" s="109"/>
    </row>
    <row r="251" spans="1:26" ht="12.75" customHeight="1">
      <c r="A251" s="109"/>
      <c r="B251" s="109"/>
      <c r="C251" s="109"/>
      <c r="D251" s="109"/>
      <c r="E251" s="109"/>
      <c r="F251" s="109"/>
      <c r="G251" s="109"/>
      <c r="H251" s="143"/>
      <c r="I251" s="109"/>
      <c r="J251" s="109"/>
      <c r="K251" s="109"/>
      <c r="L251" s="109"/>
      <c r="M251" s="109"/>
      <c r="N251" s="109"/>
      <c r="O251" s="109"/>
      <c r="P251" s="109"/>
      <c r="Q251" s="109"/>
      <c r="R251" s="109"/>
      <c r="S251" s="109"/>
      <c r="T251" s="109"/>
      <c r="U251" s="109"/>
      <c r="V251" s="109"/>
      <c r="W251" s="109"/>
      <c r="X251" s="109"/>
      <c r="Y251" s="109"/>
      <c r="Z251" s="109"/>
    </row>
    <row r="252" spans="1:26" ht="12.75" customHeight="1">
      <c r="A252" s="109"/>
      <c r="B252" s="109"/>
      <c r="C252" s="109"/>
      <c r="D252" s="109"/>
      <c r="E252" s="109"/>
      <c r="F252" s="109"/>
      <c r="G252" s="109"/>
      <c r="H252" s="143"/>
      <c r="I252" s="109"/>
      <c r="J252" s="109"/>
      <c r="K252" s="109"/>
      <c r="L252" s="109"/>
      <c r="M252" s="109"/>
      <c r="N252" s="109"/>
      <c r="O252" s="109"/>
      <c r="P252" s="109"/>
      <c r="Q252" s="109"/>
      <c r="R252" s="109"/>
      <c r="S252" s="109"/>
      <c r="T252" s="109"/>
      <c r="U252" s="109"/>
      <c r="V252" s="109"/>
      <c r="W252" s="109"/>
      <c r="X252" s="109"/>
      <c r="Y252" s="109"/>
      <c r="Z252" s="109"/>
    </row>
    <row r="253" spans="1:26" ht="12.75" customHeight="1">
      <c r="A253" s="109"/>
      <c r="B253" s="109"/>
      <c r="C253" s="109"/>
      <c r="D253" s="109"/>
      <c r="E253" s="109"/>
      <c r="F253" s="109"/>
      <c r="G253" s="109"/>
      <c r="H253" s="143"/>
      <c r="I253" s="109"/>
      <c r="J253" s="109"/>
      <c r="K253" s="109"/>
      <c r="L253" s="109"/>
      <c r="M253" s="109"/>
      <c r="N253" s="109"/>
      <c r="O253" s="109"/>
      <c r="P253" s="109"/>
      <c r="Q253" s="109"/>
      <c r="R253" s="109"/>
      <c r="S253" s="109"/>
      <c r="T253" s="109"/>
      <c r="U253" s="109"/>
      <c r="V253" s="109"/>
      <c r="W253" s="109"/>
      <c r="X253" s="109"/>
      <c r="Y253" s="109"/>
      <c r="Z253" s="109"/>
    </row>
    <row r="254" spans="1:26" ht="12.75" customHeight="1">
      <c r="A254" s="109"/>
      <c r="B254" s="109"/>
      <c r="C254" s="109"/>
      <c r="D254" s="109"/>
      <c r="E254" s="109"/>
      <c r="F254" s="109"/>
      <c r="G254" s="109"/>
      <c r="H254" s="143"/>
      <c r="I254" s="109"/>
      <c r="J254" s="109"/>
      <c r="K254" s="109"/>
      <c r="L254" s="109"/>
      <c r="M254" s="109"/>
      <c r="N254" s="109"/>
      <c r="O254" s="109"/>
      <c r="P254" s="109"/>
      <c r="Q254" s="109"/>
      <c r="R254" s="109"/>
      <c r="S254" s="109"/>
      <c r="T254" s="109"/>
      <c r="U254" s="109"/>
      <c r="V254" s="109"/>
      <c r="W254" s="109"/>
      <c r="X254" s="109"/>
      <c r="Y254" s="109"/>
      <c r="Z254" s="109"/>
    </row>
    <row r="255" spans="1:26" ht="12.75" customHeight="1">
      <c r="A255" s="109"/>
      <c r="B255" s="109"/>
      <c r="C255" s="109"/>
      <c r="D255" s="109"/>
      <c r="E255" s="109"/>
      <c r="F255" s="109"/>
      <c r="G255" s="109"/>
      <c r="H255" s="143"/>
      <c r="I255" s="109"/>
      <c r="J255" s="109"/>
      <c r="K255" s="109"/>
      <c r="L255" s="109"/>
      <c r="M255" s="109"/>
      <c r="N255" s="109"/>
      <c r="O255" s="109"/>
      <c r="P255" s="109"/>
      <c r="Q255" s="109"/>
      <c r="R255" s="109"/>
      <c r="S255" s="109"/>
      <c r="T255" s="109"/>
      <c r="U255" s="109"/>
      <c r="V255" s="109"/>
      <c r="W255" s="109"/>
      <c r="X255" s="109"/>
      <c r="Y255" s="109"/>
      <c r="Z255" s="109"/>
    </row>
    <row r="256" spans="1:26" ht="12.75" customHeight="1">
      <c r="A256" s="109"/>
      <c r="B256" s="109"/>
      <c r="C256" s="109"/>
      <c r="D256" s="109"/>
      <c r="E256" s="109"/>
      <c r="F256" s="109"/>
      <c r="G256" s="109"/>
      <c r="H256" s="143"/>
      <c r="I256" s="109"/>
      <c r="J256" s="109"/>
      <c r="K256" s="109"/>
      <c r="L256" s="109"/>
      <c r="M256" s="109"/>
      <c r="N256" s="109"/>
      <c r="O256" s="109"/>
      <c r="P256" s="109"/>
      <c r="Q256" s="109"/>
      <c r="R256" s="109"/>
      <c r="S256" s="109"/>
      <c r="T256" s="109"/>
      <c r="U256" s="109"/>
      <c r="V256" s="109"/>
      <c r="W256" s="109"/>
      <c r="X256" s="109"/>
      <c r="Y256" s="109"/>
      <c r="Z256" s="109"/>
    </row>
    <row r="257" spans="1:26" ht="12.75" customHeight="1">
      <c r="A257" s="109"/>
      <c r="B257" s="109"/>
      <c r="C257" s="109"/>
      <c r="D257" s="109"/>
      <c r="E257" s="109"/>
      <c r="F257" s="109"/>
      <c r="G257" s="109"/>
      <c r="H257" s="143"/>
      <c r="I257" s="109"/>
      <c r="J257" s="109"/>
      <c r="K257" s="109"/>
      <c r="L257" s="109"/>
      <c r="M257" s="109"/>
      <c r="N257" s="109"/>
      <c r="O257" s="109"/>
      <c r="P257" s="109"/>
      <c r="Q257" s="109"/>
      <c r="R257" s="109"/>
      <c r="S257" s="109"/>
      <c r="T257" s="109"/>
      <c r="U257" s="109"/>
      <c r="V257" s="109"/>
      <c r="W257" s="109"/>
      <c r="X257" s="109"/>
      <c r="Y257" s="109"/>
      <c r="Z257" s="109"/>
    </row>
    <row r="258" spans="1:26" ht="12.75" customHeight="1">
      <c r="A258" s="109"/>
      <c r="B258" s="109"/>
      <c r="C258" s="109"/>
      <c r="D258" s="109"/>
      <c r="E258" s="109"/>
      <c r="F258" s="109"/>
      <c r="G258" s="109"/>
      <c r="H258" s="143"/>
      <c r="I258" s="109"/>
      <c r="J258" s="109"/>
      <c r="K258" s="109"/>
      <c r="L258" s="109"/>
      <c r="M258" s="109"/>
      <c r="N258" s="109"/>
      <c r="O258" s="109"/>
      <c r="P258" s="109"/>
      <c r="Q258" s="109"/>
      <c r="R258" s="109"/>
      <c r="S258" s="109"/>
      <c r="T258" s="109"/>
      <c r="U258" s="109"/>
      <c r="V258" s="109"/>
      <c r="W258" s="109"/>
      <c r="X258" s="109"/>
      <c r="Y258" s="109"/>
      <c r="Z258" s="109"/>
    </row>
    <row r="259" spans="1:26" ht="12.75" customHeight="1">
      <c r="A259" s="109"/>
      <c r="B259" s="109"/>
      <c r="C259" s="109"/>
      <c r="D259" s="109"/>
      <c r="E259" s="109"/>
      <c r="F259" s="109"/>
      <c r="G259" s="109"/>
      <c r="H259" s="143"/>
      <c r="I259" s="109"/>
      <c r="J259" s="109"/>
      <c r="K259" s="109"/>
      <c r="L259" s="109"/>
      <c r="M259" s="109"/>
      <c r="N259" s="109"/>
      <c r="O259" s="109"/>
      <c r="P259" s="109"/>
      <c r="Q259" s="109"/>
      <c r="R259" s="109"/>
      <c r="S259" s="109"/>
      <c r="T259" s="109"/>
      <c r="U259" s="109"/>
      <c r="V259" s="109"/>
      <c r="W259" s="109"/>
      <c r="X259" s="109"/>
      <c r="Y259" s="109"/>
      <c r="Z259" s="109"/>
    </row>
    <row r="260" spans="1:26" ht="12.75" customHeight="1">
      <c r="A260" s="109"/>
      <c r="B260" s="109"/>
      <c r="C260" s="109"/>
      <c r="D260" s="109"/>
      <c r="E260" s="109"/>
      <c r="F260" s="109"/>
      <c r="G260" s="109"/>
      <c r="H260" s="143"/>
      <c r="I260" s="109"/>
      <c r="J260" s="109"/>
      <c r="K260" s="109"/>
      <c r="L260" s="109"/>
      <c r="M260" s="109"/>
      <c r="N260" s="109"/>
      <c r="O260" s="109"/>
      <c r="P260" s="109"/>
      <c r="Q260" s="109"/>
      <c r="R260" s="109"/>
      <c r="S260" s="109"/>
      <c r="T260" s="109"/>
      <c r="U260" s="109"/>
      <c r="V260" s="109"/>
      <c r="W260" s="109"/>
      <c r="X260" s="109"/>
      <c r="Y260" s="109"/>
      <c r="Z260" s="109"/>
    </row>
    <row r="261" spans="1:26" ht="12.75" customHeight="1">
      <c r="A261" s="109"/>
      <c r="B261" s="109"/>
      <c r="C261" s="109"/>
      <c r="D261" s="109"/>
      <c r="E261" s="109"/>
      <c r="F261" s="109"/>
      <c r="G261" s="109"/>
      <c r="H261" s="143"/>
      <c r="I261" s="109"/>
      <c r="J261" s="109"/>
      <c r="K261" s="109"/>
      <c r="L261" s="109"/>
      <c r="M261" s="109"/>
      <c r="N261" s="109"/>
      <c r="O261" s="109"/>
      <c r="P261" s="109"/>
      <c r="Q261" s="109"/>
      <c r="R261" s="109"/>
      <c r="S261" s="109"/>
      <c r="T261" s="109"/>
      <c r="U261" s="109"/>
      <c r="V261" s="109"/>
      <c r="W261" s="109"/>
      <c r="X261" s="109"/>
      <c r="Y261" s="109"/>
      <c r="Z261" s="109"/>
    </row>
    <row r="262" spans="1:26" ht="12.75" customHeight="1">
      <c r="A262" s="109"/>
      <c r="B262" s="109"/>
      <c r="C262" s="109"/>
      <c r="D262" s="109"/>
      <c r="E262" s="109"/>
      <c r="F262" s="109"/>
      <c r="G262" s="109"/>
      <c r="H262" s="143"/>
      <c r="I262" s="109"/>
      <c r="J262" s="109"/>
      <c r="K262" s="109"/>
      <c r="L262" s="109"/>
      <c r="M262" s="109"/>
      <c r="N262" s="109"/>
      <c r="O262" s="109"/>
      <c r="P262" s="109"/>
      <c r="Q262" s="109"/>
      <c r="R262" s="109"/>
      <c r="S262" s="109"/>
      <c r="T262" s="109"/>
      <c r="U262" s="109"/>
      <c r="V262" s="109"/>
      <c r="W262" s="109"/>
      <c r="X262" s="109"/>
      <c r="Y262" s="109"/>
      <c r="Z262" s="109"/>
    </row>
    <row r="263" spans="1:26" ht="12.75" customHeight="1">
      <c r="A263" s="109"/>
      <c r="B263" s="109"/>
      <c r="C263" s="109"/>
      <c r="D263" s="109"/>
      <c r="E263" s="109"/>
      <c r="F263" s="109"/>
      <c r="G263" s="109"/>
      <c r="H263" s="143"/>
      <c r="I263" s="109"/>
      <c r="J263" s="109"/>
      <c r="K263" s="109"/>
      <c r="L263" s="109"/>
      <c r="M263" s="109"/>
      <c r="N263" s="109"/>
      <c r="O263" s="109"/>
      <c r="P263" s="109"/>
      <c r="Q263" s="109"/>
      <c r="R263" s="109"/>
      <c r="S263" s="109"/>
      <c r="T263" s="109"/>
      <c r="U263" s="109"/>
      <c r="V263" s="109"/>
      <c r="W263" s="109"/>
      <c r="X263" s="109"/>
      <c r="Y263" s="109"/>
      <c r="Z263" s="109"/>
    </row>
    <row r="264" spans="1:26" ht="12.75" customHeight="1">
      <c r="A264" s="109"/>
      <c r="B264" s="109"/>
      <c r="C264" s="109"/>
      <c r="D264" s="109"/>
      <c r="E264" s="109"/>
      <c r="F264" s="109"/>
      <c r="G264" s="109"/>
      <c r="H264" s="143"/>
      <c r="I264" s="109"/>
      <c r="J264" s="109"/>
      <c r="K264" s="109"/>
      <c r="L264" s="109"/>
      <c r="M264" s="109"/>
      <c r="N264" s="109"/>
      <c r="O264" s="109"/>
      <c r="P264" s="109"/>
      <c r="Q264" s="109"/>
      <c r="R264" s="109"/>
      <c r="S264" s="109"/>
      <c r="T264" s="109"/>
      <c r="U264" s="109"/>
      <c r="V264" s="109"/>
      <c r="W264" s="109"/>
      <c r="X264" s="109"/>
      <c r="Y264" s="109"/>
      <c r="Z264" s="109"/>
    </row>
    <row r="265" spans="1:26" ht="12.75" customHeight="1">
      <c r="A265" s="109"/>
      <c r="B265" s="109"/>
      <c r="C265" s="109"/>
      <c r="D265" s="109"/>
      <c r="E265" s="109"/>
      <c r="F265" s="109"/>
      <c r="G265" s="109"/>
      <c r="H265" s="143"/>
      <c r="I265" s="109"/>
      <c r="J265" s="109"/>
      <c r="K265" s="109"/>
      <c r="L265" s="109"/>
      <c r="M265" s="109"/>
      <c r="N265" s="109"/>
      <c r="O265" s="109"/>
      <c r="P265" s="109"/>
      <c r="Q265" s="109"/>
      <c r="R265" s="109"/>
      <c r="S265" s="109"/>
      <c r="T265" s="109"/>
      <c r="U265" s="109"/>
      <c r="V265" s="109"/>
      <c r="W265" s="109"/>
      <c r="X265" s="109"/>
      <c r="Y265" s="109"/>
      <c r="Z265" s="109"/>
    </row>
    <row r="266" spans="1:26" ht="12.75" customHeight="1">
      <c r="A266" s="109"/>
      <c r="B266" s="109"/>
      <c r="C266" s="109"/>
      <c r="D266" s="109"/>
      <c r="E266" s="109"/>
      <c r="F266" s="109"/>
      <c r="G266" s="109"/>
      <c r="H266" s="143"/>
      <c r="I266" s="109"/>
      <c r="J266" s="109"/>
      <c r="K266" s="109"/>
      <c r="L266" s="109"/>
      <c r="M266" s="109"/>
      <c r="N266" s="109"/>
      <c r="O266" s="109"/>
      <c r="P266" s="109"/>
      <c r="Q266" s="109"/>
      <c r="R266" s="109"/>
      <c r="S266" s="109"/>
      <c r="T266" s="109"/>
      <c r="U266" s="109"/>
      <c r="V266" s="109"/>
      <c r="W266" s="109"/>
      <c r="X266" s="109"/>
      <c r="Y266" s="109"/>
      <c r="Z266" s="109"/>
    </row>
    <row r="267" spans="1:26" ht="12.75" customHeight="1">
      <c r="A267" s="109"/>
      <c r="B267" s="109"/>
      <c r="C267" s="109"/>
      <c r="D267" s="109"/>
      <c r="E267" s="109"/>
      <c r="F267" s="109"/>
      <c r="G267" s="109"/>
      <c r="H267" s="143"/>
      <c r="I267" s="109"/>
      <c r="J267" s="109"/>
      <c r="K267" s="109"/>
      <c r="L267" s="109"/>
      <c r="M267" s="109"/>
      <c r="N267" s="109"/>
      <c r="O267" s="109"/>
      <c r="P267" s="109"/>
      <c r="Q267" s="109"/>
      <c r="R267" s="109"/>
      <c r="S267" s="109"/>
      <c r="T267" s="109"/>
      <c r="U267" s="109"/>
      <c r="V267" s="109"/>
      <c r="W267" s="109"/>
      <c r="X267" s="109"/>
      <c r="Y267" s="109"/>
      <c r="Z267" s="109"/>
    </row>
    <row r="268" spans="1:26" ht="12.75" customHeight="1">
      <c r="A268" s="109"/>
      <c r="B268" s="109"/>
      <c r="C268" s="109"/>
      <c r="D268" s="109"/>
      <c r="E268" s="109"/>
      <c r="F268" s="109"/>
      <c r="G268" s="109"/>
      <c r="H268" s="143"/>
      <c r="I268" s="109"/>
      <c r="J268" s="109"/>
      <c r="K268" s="109"/>
      <c r="L268" s="109"/>
      <c r="M268" s="109"/>
      <c r="N268" s="109"/>
      <c r="O268" s="109"/>
      <c r="P268" s="109"/>
      <c r="Q268" s="109"/>
      <c r="R268" s="109"/>
      <c r="S268" s="109"/>
      <c r="T268" s="109"/>
      <c r="U268" s="109"/>
      <c r="V268" s="109"/>
      <c r="W268" s="109"/>
      <c r="X268" s="109"/>
      <c r="Y268" s="109"/>
      <c r="Z268" s="109"/>
    </row>
    <row r="269" spans="1:26" ht="12.75" customHeight="1">
      <c r="A269" s="109"/>
      <c r="B269" s="109"/>
      <c r="C269" s="109"/>
      <c r="D269" s="109"/>
      <c r="E269" s="109"/>
      <c r="F269" s="109"/>
      <c r="G269" s="109"/>
      <c r="H269" s="143"/>
      <c r="I269" s="109"/>
      <c r="J269" s="109"/>
      <c r="K269" s="109"/>
      <c r="L269" s="109"/>
      <c r="M269" s="109"/>
      <c r="N269" s="109"/>
      <c r="O269" s="109"/>
      <c r="P269" s="109"/>
      <c r="Q269" s="109"/>
      <c r="R269" s="109"/>
      <c r="S269" s="109"/>
      <c r="T269" s="109"/>
      <c r="U269" s="109"/>
      <c r="V269" s="109"/>
      <c r="W269" s="109"/>
      <c r="X269" s="109"/>
      <c r="Y269" s="109"/>
      <c r="Z269" s="109"/>
    </row>
    <row r="270" spans="1:26" ht="12.75" customHeight="1">
      <c r="A270" s="109"/>
      <c r="B270" s="109"/>
      <c r="C270" s="109"/>
      <c r="D270" s="109"/>
      <c r="E270" s="109"/>
      <c r="F270" s="109"/>
      <c r="G270" s="109"/>
      <c r="H270" s="143"/>
      <c r="I270" s="109"/>
      <c r="J270" s="109"/>
      <c r="K270" s="109"/>
      <c r="L270" s="109"/>
      <c r="M270" s="109"/>
      <c r="N270" s="109"/>
      <c r="O270" s="109"/>
      <c r="P270" s="109"/>
      <c r="Q270" s="109"/>
      <c r="R270" s="109"/>
      <c r="S270" s="109"/>
      <c r="T270" s="109"/>
      <c r="U270" s="109"/>
      <c r="V270" s="109"/>
      <c r="W270" s="109"/>
      <c r="X270" s="109"/>
      <c r="Y270" s="109"/>
      <c r="Z270" s="109"/>
    </row>
    <row r="271" spans="1:26" ht="12.75" customHeight="1">
      <c r="A271" s="109"/>
      <c r="B271" s="109"/>
      <c r="C271" s="109"/>
      <c r="D271" s="109"/>
      <c r="E271" s="109"/>
      <c r="F271" s="109"/>
      <c r="G271" s="109"/>
      <c r="H271" s="143"/>
      <c r="I271" s="109"/>
      <c r="J271" s="109"/>
      <c r="K271" s="109"/>
      <c r="L271" s="109"/>
      <c r="M271" s="109"/>
      <c r="N271" s="109"/>
      <c r="O271" s="109"/>
      <c r="P271" s="109"/>
      <c r="Q271" s="109"/>
      <c r="R271" s="109"/>
      <c r="S271" s="109"/>
      <c r="T271" s="109"/>
      <c r="U271" s="109"/>
      <c r="V271" s="109"/>
      <c r="W271" s="109"/>
      <c r="X271" s="109"/>
      <c r="Y271" s="109"/>
      <c r="Z271" s="109"/>
    </row>
    <row r="272" spans="1:26" ht="12.75" customHeight="1">
      <c r="A272" s="109"/>
      <c r="B272" s="109"/>
      <c r="C272" s="109"/>
      <c r="D272" s="109"/>
      <c r="E272" s="109"/>
      <c r="F272" s="109"/>
      <c r="G272" s="109"/>
      <c r="H272" s="143"/>
      <c r="I272" s="109"/>
      <c r="J272" s="109"/>
      <c r="K272" s="109"/>
      <c r="L272" s="109"/>
      <c r="M272" s="109"/>
      <c r="N272" s="109"/>
      <c r="O272" s="109"/>
      <c r="P272" s="109"/>
      <c r="Q272" s="109"/>
      <c r="R272" s="109"/>
      <c r="S272" s="109"/>
      <c r="T272" s="109"/>
      <c r="U272" s="109"/>
      <c r="V272" s="109"/>
      <c r="W272" s="109"/>
      <c r="X272" s="109"/>
      <c r="Y272" s="109"/>
      <c r="Z272" s="109"/>
    </row>
    <row r="273" spans="1:26" ht="12.75" customHeight="1">
      <c r="A273" s="109"/>
      <c r="B273" s="109"/>
      <c r="C273" s="109"/>
      <c r="D273" s="109"/>
      <c r="E273" s="109"/>
      <c r="F273" s="109"/>
      <c r="G273" s="109"/>
      <c r="H273" s="143"/>
      <c r="I273" s="109"/>
      <c r="J273" s="109"/>
      <c r="K273" s="109"/>
      <c r="L273" s="109"/>
      <c r="M273" s="109"/>
      <c r="N273" s="109"/>
      <c r="O273" s="109"/>
      <c r="P273" s="109"/>
      <c r="Q273" s="109"/>
      <c r="R273" s="109"/>
      <c r="S273" s="109"/>
      <c r="T273" s="109"/>
      <c r="U273" s="109"/>
      <c r="V273" s="109"/>
      <c r="W273" s="109"/>
      <c r="X273" s="109"/>
      <c r="Y273" s="109"/>
      <c r="Z273" s="109"/>
    </row>
    <row r="274" spans="1:26" ht="12.75" customHeight="1">
      <c r="A274" s="109"/>
      <c r="B274" s="109"/>
      <c r="C274" s="109"/>
      <c r="D274" s="109"/>
      <c r="E274" s="109"/>
      <c r="F274" s="109"/>
      <c r="G274" s="109"/>
      <c r="H274" s="143"/>
      <c r="I274" s="109"/>
      <c r="J274" s="109"/>
      <c r="K274" s="109"/>
      <c r="L274" s="109"/>
      <c r="M274" s="109"/>
      <c r="N274" s="109"/>
      <c r="O274" s="109"/>
      <c r="P274" s="109"/>
      <c r="Q274" s="109"/>
      <c r="R274" s="109"/>
      <c r="S274" s="109"/>
      <c r="T274" s="109"/>
      <c r="U274" s="109"/>
      <c r="V274" s="109"/>
      <c r="W274" s="109"/>
      <c r="X274" s="109"/>
      <c r="Y274" s="109"/>
      <c r="Z274" s="109"/>
    </row>
    <row r="275" spans="1:26" ht="12.75" customHeight="1">
      <c r="A275" s="109"/>
      <c r="B275" s="109"/>
      <c r="C275" s="109"/>
      <c r="D275" s="109"/>
      <c r="E275" s="109"/>
      <c r="F275" s="109"/>
      <c r="G275" s="109"/>
      <c r="H275" s="143"/>
      <c r="I275" s="109"/>
      <c r="J275" s="109"/>
      <c r="K275" s="109"/>
      <c r="L275" s="109"/>
      <c r="M275" s="109"/>
      <c r="N275" s="109"/>
      <c r="O275" s="109"/>
      <c r="P275" s="109"/>
      <c r="Q275" s="109"/>
      <c r="R275" s="109"/>
      <c r="S275" s="109"/>
      <c r="T275" s="109"/>
      <c r="U275" s="109"/>
      <c r="V275" s="109"/>
      <c r="W275" s="109"/>
      <c r="X275" s="109"/>
      <c r="Y275" s="109"/>
      <c r="Z275" s="109"/>
    </row>
    <row r="276" spans="1:26" ht="12.75" customHeight="1">
      <c r="A276" s="109"/>
      <c r="B276" s="109"/>
      <c r="C276" s="109"/>
      <c r="D276" s="109"/>
      <c r="E276" s="109"/>
      <c r="F276" s="109"/>
      <c r="G276" s="109"/>
      <c r="H276" s="143"/>
      <c r="I276" s="109"/>
      <c r="J276" s="109"/>
      <c r="K276" s="109"/>
      <c r="L276" s="109"/>
      <c r="M276" s="109"/>
      <c r="N276" s="109"/>
      <c r="O276" s="109"/>
      <c r="P276" s="109"/>
      <c r="Q276" s="109"/>
      <c r="R276" s="109"/>
      <c r="S276" s="109"/>
      <c r="T276" s="109"/>
      <c r="U276" s="109"/>
      <c r="V276" s="109"/>
      <c r="W276" s="109"/>
      <c r="X276" s="109"/>
      <c r="Y276" s="109"/>
      <c r="Z276" s="109"/>
    </row>
    <row r="277" spans="1:26" ht="12.75" customHeight="1">
      <c r="A277" s="109"/>
      <c r="B277" s="109"/>
      <c r="C277" s="109"/>
      <c r="D277" s="109"/>
      <c r="E277" s="109"/>
      <c r="F277" s="109"/>
      <c r="G277" s="109"/>
      <c r="H277" s="143"/>
      <c r="I277" s="109"/>
      <c r="J277" s="109"/>
      <c r="K277" s="109"/>
      <c r="L277" s="109"/>
      <c r="M277" s="109"/>
      <c r="N277" s="109"/>
      <c r="O277" s="109"/>
      <c r="P277" s="109"/>
      <c r="Q277" s="109"/>
      <c r="R277" s="109"/>
      <c r="S277" s="109"/>
      <c r="T277" s="109"/>
      <c r="U277" s="109"/>
      <c r="V277" s="109"/>
      <c r="W277" s="109"/>
      <c r="X277" s="109"/>
      <c r="Y277" s="109"/>
      <c r="Z277" s="109"/>
    </row>
    <row r="278" spans="1:26" ht="12.75" customHeight="1">
      <c r="A278" s="109"/>
      <c r="B278" s="109"/>
      <c r="C278" s="109"/>
      <c r="D278" s="109"/>
      <c r="E278" s="109"/>
      <c r="F278" s="109"/>
      <c r="G278" s="109"/>
      <c r="H278" s="143"/>
      <c r="I278" s="109"/>
      <c r="J278" s="109"/>
      <c r="K278" s="109"/>
      <c r="L278" s="109"/>
      <c r="M278" s="109"/>
      <c r="N278" s="109"/>
      <c r="O278" s="109"/>
      <c r="P278" s="109"/>
      <c r="Q278" s="109"/>
      <c r="R278" s="109"/>
      <c r="S278" s="109"/>
      <c r="T278" s="109"/>
      <c r="U278" s="109"/>
      <c r="V278" s="109"/>
      <c r="W278" s="109"/>
      <c r="X278" s="109"/>
      <c r="Y278" s="109"/>
      <c r="Z278" s="109"/>
    </row>
    <row r="279" spans="1:26" ht="12.75" customHeight="1">
      <c r="A279" s="109"/>
      <c r="B279" s="109"/>
      <c r="C279" s="109"/>
      <c r="D279" s="109"/>
      <c r="E279" s="109"/>
      <c r="F279" s="109"/>
      <c r="G279" s="109"/>
      <c r="H279" s="143"/>
      <c r="I279" s="109"/>
      <c r="J279" s="109"/>
      <c r="K279" s="109"/>
      <c r="L279" s="109"/>
      <c r="M279" s="109"/>
      <c r="N279" s="109"/>
      <c r="O279" s="109"/>
      <c r="P279" s="109"/>
      <c r="Q279" s="109"/>
      <c r="R279" s="109"/>
      <c r="S279" s="109"/>
      <c r="T279" s="109"/>
      <c r="U279" s="109"/>
      <c r="V279" s="109"/>
      <c r="W279" s="109"/>
      <c r="X279" s="109"/>
      <c r="Y279" s="109"/>
      <c r="Z279" s="109"/>
    </row>
    <row r="280" spans="1:26" ht="12.75" customHeight="1">
      <c r="A280" s="109"/>
      <c r="B280" s="109"/>
      <c r="C280" s="109"/>
      <c r="D280" s="109"/>
      <c r="E280" s="109"/>
      <c r="F280" s="109"/>
      <c r="G280" s="109"/>
      <c r="H280" s="143"/>
      <c r="I280" s="109"/>
      <c r="J280" s="109"/>
      <c r="K280" s="109"/>
      <c r="L280" s="109"/>
      <c r="M280" s="109"/>
      <c r="N280" s="109"/>
      <c r="O280" s="109"/>
      <c r="P280" s="109"/>
      <c r="Q280" s="109"/>
      <c r="R280" s="109"/>
      <c r="S280" s="109"/>
      <c r="T280" s="109"/>
      <c r="U280" s="109"/>
      <c r="V280" s="109"/>
      <c r="W280" s="109"/>
      <c r="X280" s="109"/>
      <c r="Y280" s="109"/>
      <c r="Z280" s="109"/>
    </row>
    <row r="281" spans="1:26" ht="12.75" customHeight="1">
      <c r="A281" s="109"/>
      <c r="B281" s="109"/>
      <c r="C281" s="109"/>
      <c r="D281" s="109"/>
      <c r="E281" s="109"/>
      <c r="F281" s="109"/>
      <c r="G281" s="109"/>
      <c r="H281" s="143"/>
      <c r="I281" s="109"/>
      <c r="J281" s="109"/>
      <c r="K281" s="109"/>
      <c r="L281" s="109"/>
      <c r="M281" s="109"/>
      <c r="N281" s="109"/>
      <c r="O281" s="109"/>
      <c r="P281" s="109"/>
      <c r="Q281" s="109"/>
      <c r="R281" s="109"/>
      <c r="S281" s="109"/>
      <c r="T281" s="109"/>
      <c r="U281" s="109"/>
      <c r="V281" s="109"/>
      <c r="W281" s="109"/>
      <c r="X281" s="109"/>
      <c r="Y281" s="109"/>
      <c r="Z281" s="109"/>
    </row>
    <row r="282" spans="1:26" ht="12.75" customHeight="1">
      <c r="A282" s="109"/>
      <c r="B282" s="109"/>
      <c r="C282" s="109"/>
      <c r="D282" s="109"/>
      <c r="E282" s="109"/>
      <c r="F282" s="109"/>
      <c r="G282" s="109"/>
      <c r="H282" s="143"/>
      <c r="I282" s="109"/>
      <c r="J282" s="109"/>
      <c r="K282" s="109"/>
      <c r="L282" s="109"/>
      <c r="M282" s="109"/>
      <c r="N282" s="109"/>
      <c r="O282" s="109"/>
      <c r="P282" s="109"/>
      <c r="Q282" s="109"/>
      <c r="R282" s="109"/>
      <c r="S282" s="109"/>
      <c r="T282" s="109"/>
      <c r="U282" s="109"/>
      <c r="V282" s="109"/>
      <c r="W282" s="109"/>
      <c r="X282" s="109"/>
      <c r="Y282" s="109"/>
      <c r="Z282" s="109"/>
    </row>
    <row r="283" spans="1:26" ht="12.75" customHeight="1">
      <c r="A283" s="109"/>
      <c r="B283" s="109"/>
      <c r="C283" s="109"/>
      <c r="D283" s="109"/>
      <c r="E283" s="109"/>
      <c r="F283" s="109"/>
      <c r="G283" s="109"/>
      <c r="H283" s="143"/>
      <c r="I283" s="109"/>
      <c r="J283" s="109"/>
      <c r="K283" s="109"/>
      <c r="L283" s="109"/>
      <c r="M283" s="109"/>
      <c r="N283" s="109"/>
      <c r="O283" s="109"/>
      <c r="P283" s="109"/>
      <c r="Q283" s="109"/>
      <c r="R283" s="109"/>
      <c r="S283" s="109"/>
      <c r="T283" s="109"/>
      <c r="U283" s="109"/>
      <c r="V283" s="109"/>
      <c r="W283" s="109"/>
      <c r="X283" s="109"/>
      <c r="Y283" s="109"/>
      <c r="Z283" s="109"/>
    </row>
    <row r="284" spans="1:26" ht="12.75" customHeight="1">
      <c r="A284" s="109"/>
      <c r="B284" s="109"/>
      <c r="C284" s="109"/>
      <c r="D284" s="109"/>
      <c r="E284" s="109"/>
      <c r="F284" s="109"/>
      <c r="G284" s="109"/>
      <c r="H284" s="143"/>
      <c r="I284" s="109"/>
      <c r="J284" s="109"/>
      <c r="K284" s="109"/>
      <c r="L284" s="109"/>
      <c r="M284" s="109"/>
      <c r="N284" s="109"/>
      <c r="O284" s="109"/>
      <c r="P284" s="109"/>
      <c r="Q284" s="109"/>
      <c r="R284" s="109"/>
      <c r="S284" s="109"/>
      <c r="T284" s="109"/>
      <c r="U284" s="109"/>
      <c r="V284" s="109"/>
      <c r="W284" s="109"/>
      <c r="X284" s="109"/>
      <c r="Y284" s="109"/>
      <c r="Z284" s="109"/>
    </row>
    <row r="285" spans="1:26" ht="12.75" customHeight="1">
      <c r="A285" s="109"/>
      <c r="B285" s="109"/>
      <c r="C285" s="109"/>
      <c r="D285" s="109"/>
      <c r="E285" s="109"/>
      <c r="F285" s="109"/>
      <c r="G285" s="109"/>
      <c r="H285" s="143"/>
      <c r="I285" s="109"/>
      <c r="J285" s="109"/>
      <c r="K285" s="109"/>
      <c r="L285" s="109"/>
      <c r="M285" s="109"/>
      <c r="N285" s="109"/>
      <c r="O285" s="109"/>
      <c r="P285" s="109"/>
      <c r="Q285" s="109"/>
      <c r="R285" s="109"/>
      <c r="S285" s="109"/>
      <c r="T285" s="109"/>
      <c r="U285" s="109"/>
      <c r="V285" s="109"/>
      <c r="W285" s="109"/>
      <c r="X285" s="109"/>
      <c r="Y285" s="109"/>
      <c r="Z285" s="109"/>
    </row>
    <row r="286" spans="1:26" ht="12.75" customHeight="1">
      <c r="A286" s="109"/>
      <c r="B286" s="109"/>
      <c r="C286" s="109"/>
      <c r="D286" s="109"/>
      <c r="E286" s="109"/>
      <c r="F286" s="109"/>
      <c r="G286" s="109"/>
      <c r="H286" s="143"/>
      <c r="I286" s="109"/>
      <c r="J286" s="109"/>
      <c r="K286" s="109"/>
      <c r="L286" s="109"/>
      <c r="M286" s="109"/>
      <c r="N286" s="109"/>
      <c r="O286" s="109"/>
      <c r="P286" s="109"/>
      <c r="Q286" s="109"/>
      <c r="R286" s="109"/>
      <c r="S286" s="109"/>
      <c r="T286" s="109"/>
      <c r="U286" s="109"/>
      <c r="V286" s="109"/>
      <c r="W286" s="109"/>
      <c r="X286" s="109"/>
      <c r="Y286" s="109"/>
      <c r="Z286" s="109"/>
    </row>
    <row r="287" spans="1:26" ht="12.75" customHeight="1">
      <c r="A287" s="109"/>
      <c r="B287" s="109"/>
      <c r="C287" s="109"/>
      <c r="D287" s="109"/>
      <c r="E287" s="109"/>
      <c r="F287" s="109"/>
      <c r="G287" s="109"/>
      <c r="H287" s="143"/>
      <c r="I287" s="109"/>
      <c r="J287" s="109"/>
      <c r="K287" s="109"/>
      <c r="L287" s="109"/>
      <c r="M287" s="109"/>
      <c r="N287" s="109"/>
      <c r="O287" s="109"/>
      <c r="P287" s="109"/>
      <c r="Q287" s="109"/>
      <c r="R287" s="109"/>
      <c r="S287" s="109"/>
      <c r="T287" s="109"/>
      <c r="U287" s="109"/>
      <c r="V287" s="109"/>
      <c r="W287" s="109"/>
      <c r="X287" s="109"/>
      <c r="Y287" s="109"/>
      <c r="Z287" s="109"/>
    </row>
    <row r="288" spans="1:26" ht="12.75" customHeight="1">
      <c r="A288" s="109"/>
      <c r="B288" s="109"/>
      <c r="C288" s="109"/>
      <c r="D288" s="109"/>
      <c r="E288" s="109"/>
      <c r="F288" s="109"/>
      <c r="G288" s="109"/>
      <c r="H288" s="143"/>
      <c r="I288" s="109"/>
      <c r="J288" s="109"/>
      <c r="K288" s="109"/>
      <c r="L288" s="109"/>
      <c r="M288" s="109"/>
      <c r="N288" s="109"/>
      <c r="O288" s="109"/>
      <c r="P288" s="109"/>
      <c r="Q288" s="109"/>
      <c r="R288" s="109"/>
      <c r="S288" s="109"/>
      <c r="T288" s="109"/>
      <c r="U288" s="109"/>
      <c r="V288" s="109"/>
      <c r="W288" s="109"/>
      <c r="X288" s="109"/>
      <c r="Y288" s="109"/>
      <c r="Z288" s="109"/>
    </row>
    <row r="289" spans="1:26" ht="12.75" customHeight="1">
      <c r="A289" s="109"/>
      <c r="B289" s="109"/>
      <c r="C289" s="109"/>
      <c r="D289" s="109"/>
      <c r="E289" s="109"/>
      <c r="F289" s="109"/>
      <c r="G289" s="109"/>
      <c r="H289" s="143"/>
      <c r="I289" s="109"/>
      <c r="J289" s="109"/>
      <c r="K289" s="109"/>
      <c r="L289" s="109"/>
      <c r="M289" s="109"/>
      <c r="N289" s="109"/>
      <c r="O289" s="109"/>
      <c r="P289" s="109"/>
      <c r="Q289" s="109"/>
      <c r="R289" s="109"/>
      <c r="S289" s="109"/>
      <c r="T289" s="109"/>
      <c r="U289" s="109"/>
      <c r="V289" s="109"/>
      <c r="W289" s="109"/>
      <c r="X289" s="109"/>
      <c r="Y289" s="109"/>
      <c r="Z289" s="109"/>
    </row>
    <row r="290" spans="1:26" ht="12.75" customHeight="1">
      <c r="A290" s="109"/>
      <c r="B290" s="109"/>
      <c r="C290" s="109"/>
      <c r="D290" s="109"/>
      <c r="E290" s="109"/>
      <c r="F290" s="109"/>
      <c r="G290" s="109"/>
      <c r="H290" s="143"/>
      <c r="I290" s="109"/>
      <c r="J290" s="109"/>
      <c r="K290" s="109"/>
      <c r="L290" s="109"/>
      <c r="M290" s="109"/>
      <c r="N290" s="109"/>
      <c r="O290" s="109"/>
      <c r="P290" s="109"/>
      <c r="Q290" s="109"/>
      <c r="R290" s="109"/>
      <c r="S290" s="109"/>
      <c r="T290" s="109"/>
      <c r="U290" s="109"/>
      <c r="V290" s="109"/>
      <c r="W290" s="109"/>
      <c r="X290" s="109"/>
      <c r="Y290" s="109"/>
      <c r="Z290" s="109"/>
    </row>
    <row r="291" spans="1:26" ht="12.75" customHeight="1">
      <c r="A291" s="109"/>
      <c r="B291" s="109"/>
      <c r="C291" s="109"/>
      <c r="D291" s="109"/>
      <c r="E291" s="109"/>
      <c r="F291" s="109"/>
      <c r="G291" s="109"/>
      <c r="H291" s="143"/>
      <c r="I291" s="109"/>
      <c r="J291" s="109"/>
      <c r="K291" s="109"/>
      <c r="L291" s="109"/>
      <c r="M291" s="109"/>
      <c r="N291" s="109"/>
      <c r="O291" s="109"/>
      <c r="P291" s="109"/>
      <c r="Q291" s="109"/>
      <c r="R291" s="109"/>
      <c r="S291" s="109"/>
      <c r="T291" s="109"/>
      <c r="U291" s="109"/>
      <c r="V291" s="109"/>
      <c r="W291" s="109"/>
      <c r="X291" s="109"/>
      <c r="Y291" s="109"/>
      <c r="Z291" s="109"/>
    </row>
    <row r="292" spans="1:26" ht="12.75" customHeight="1">
      <c r="A292" s="109"/>
      <c r="B292" s="109"/>
      <c r="C292" s="109"/>
      <c r="D292" s="109"/>
      <c r="E292" s="109"/>
      <c r="F292" s="109"/>
      <c r="G292" s="109"/>
      <c r="H292" s="143"/>
      <c r="I292" s="109"/>
      <c r="J292" s="109"/>
      <c r="K292" s="109"/>
      <c r="L292" s="109"/>
      <c r="M292" s="109"/>
      <c r="N292" s="109"/>
      <c r="O292" s="109"/>
      <c r="P292" s="109"/>
      <c r="Q292" s="109"/>
      <c r="R292" s="109"/>
      <c r="S292" s="109"/>
      <c r="T292" s="109"/>
      <c r="U292" s="109"/>
      <c r="V292" s="109"/>
      <c r="W292" s="109"/>
      <c r="X292" s="109"/>
      <c r="Y292" s="109"/>
      <c r="Z292" s="109"/>
    </row>
    <row r="293" spans="1:26" ht="12.75" customHeight="1">
      <c r="A293" s="109"/>
      <c r="B293" s="109"/>
      <c r="C293" s="109"/>
      <c r="D293" s="109"/>
      <c r="E293" s="109"/>
      <c r="F293" s="109"/>
      <c r="G293" s="109"/>
      <c r="H293" s="143"/>
      <c r="I293" s="109"/>
      <c r="J293" s="109"/>
      <c r="K293" s="109"/>
      <c r="L293" s="109"/>
      <c r="M293" s="109"/>
      <c r="N293" s="109"/>
      <c r="O293" s="109"/>
      <c r="P293" s="109"/>
      <c r="Q293" s="109"/>
      <c r="R293" s="109"/>
      <c r="S293" s="109"/>
      <c r="T293" s="109"/>
      <c r="U293" s="109"/>
      <c r="V293" s="109"/>
      <c r="W293" s="109"/>
      <c r="X293" s="109"/>
      <c r="Y293" s="109"/>
      <c r="Z293" s="109"/>
    </row>
    <row r="294" spans="1:26" ht="12.75" customHeight="1">
      <c r="A294" s="109"/>
      <c r="B294" s="109"/>
      <c r="C294" s="109"/>
      <c r="D294" s="109"/>
      <c r="E294" s="109"/>
      <c r="F294" s="109"/>
      <c r="G294" s="109"/>
      <c r="H294" s="143"/>
      <c r="I294" s="109"/>
      <c r="J294" s="109"/>
      <c r="K294" s="109"/>
      <c r="L294" s="109"/>
      <c r="M294" s="109"/>
      <c r="N294" s="109"/>
      <c r="O294" s="109"/>
      <c r="P294" s="109"/>
      <c r="Q294" s="109"/>
      <c r="R294" s="109"/>
      <c r="S294" s="109"/>
      <c r="T294" s="109"/>
      <c r="U294" s="109"/>
      <c r="V294" s="109"/>
      <c r="W294" s="109"/>
      <c r="X294" s="109"/>
      <c r="Y294" s="109"/>
      <c r="Z294" s="109"/>
    </row>
    <row r="295" spans="1:26" ht="12.75" customHeight="1">
      <c r="A295" s="109"/>
      <c r="B295" s="109"/>
      <c r="C295" s="109"/>
      <c r="D295" s="109"/>
      <c r="E295" s="109"/>
      <c r="F295" s="109"/>
      <c r="G295" s="109"/>
      <c r="H295" s="143"/>
      <c r="I295" s="109"/>
      <c r="J295" s="109"/>
      <c r="K295" s="109"/>
      <c r="L295" s="109"/>
      <c r="M295" s="109"/>
      <c r="N295" s="109"/>
      <c r="O295" s="109"/>
      <c r="P295" s="109"/>
      <c r="Q295" s="109"/>
      <c r="R295" s="109"/>
      <c r="S295" s="109"/>
      <c r="T295" s="109"/>
      <c r="U295" s="109"/>
      <c r="V295" s="109"/>
      <c r="W295" s="109"/>
      <c r="X295" s="109"/>
      <c r="Y295" s="109"/>
      <c r="Z295" s="109"/>
    </row>
    <row r="296" spans="1:26" ht="12.75" customHeight="1">
      <c r="A296" s="109"/>
      <c r="B296" s="109"/>
      <c r="C296" s="109"/>
      <c r="D296" s="109"/>
      <c r="E296" s="109"/>
      <c r="F296" s="109"/>
      <c r="G296" s="109"/>
      <c r="H296" s="143"/>
      <c r="I296" s="109"/>
      <c r="J296" s="109"/>
      <c r="K296" s="109"/>
      <c r="L296" s="109"/>
      <c r="M296" s="109"/>
      <c r="N296" s="109"/>
      <c r="O296" s="109"/>
      <c r="P296" s="109"/>
      <c r="Q296" s="109"/>
      <c r="R296" s="109"/>
      <c r="S296" s="109"/>
      <c r="T296" s="109"/>
      <c r="U296" s="109"/>
      <c r="V296" s="109"/>
      <c r="W296" s="109"/>
      <c r="X296" s="109"/>
      <c r="Y296" s="109"/>
      <c r="Z296" s="109"/>
    </row>
    <row r="297" spans="1:26" ht="12.75" customHeight="1">
      <c r="A297" s="109"/>
      <c r="B297" s="109"/>
      <c r="C297" s="109"/>
      <c r="D297" s="109"/>
      <c r="E297" s="109"/>
      <c r="F297" s="109"/>
      <c r="G297" s="109"/>
      <c r="H297" s="143"/>
      <c r="I297" s="109"/>
      <c r="J297" s="109"/>
      <c r="K297" s="109"/>
      <c r="L297" s="109"/>
      <c r="M297" s="109"/>
      <c r="N297" s="109"/>
      <c r="O297" s="109"/>
      <c r="P297" s="109"/>
      <c r="Q297" s="109"/>
      <c r="R297" s="109"/>
      <c r="S297" s="109"/>
      <c r="T297" s="109"/>
      <c r="U297" s="109"/>
      <c r="V297" s="109"/>
      <c r="W297" s="109"/>
      <c r="X297" s="109"/>
      <c r="Y297" s="109"/>
      <c r="Z297" s="109"/>
    </row>
    <row r="298" spans="1:26" ht="12.75" customHeight="1">
      <c r="A298" s="109"/>
      <c r="B298" s="109"/>
      <c r="C298" s="109"/>
      <c r="D298" s="109"/>
      <c r="E298" s="109"/>
      <c r="F298" s="109"/>
      <c r="G298" s="109"/>
      <c r="H298" s="143"/>
      <c r="I298" s="109"/>
      <c r="J298" s="109"/>
      <c r="K298" s="109"/>
      <c r="L298" s="109"/>
      <c r="M298" s="109"/>
      <c r="N298" s="109"/>
      <c r="O298" s="109"/>
      <c r="P298" s="109"/>
      <c r="Q298" s="109"/>
      <c r="R298" s="109"/>
      <c r="S298" s="109"/>
      <c r="T298" s="109"/>
      <c r="U298" s="109"/>
      <c r="V298" s="109"/>
      <c r="W298" s="109"/>
      <c r="X298" s="109"/>
      <c r="Y298" s="109"/>
      <c r="Z298" s="109"/>
    </row>
    <row r="299" spans="1:26" ht="12.75" customHeight="1">
      <c r="A299" s="109"/>
      <c r="B299" s="109"/>
      <c r="C299" s="109"/>
      <c r="D299" s="109"/>
      <c r="E299" s="109"/>
      <c r="F299" s="109"/>
      <c r="G299" s="109"/>
      <c r="H299" s="143"/>
      <c r="I299" s="109"/>
      <c r="J299" s="109"/>
      <c r="K299" s="109"/>
      <c r="L299" s="109"/>
      <c r="M299" s="109"/>
      <c r="N299" s="109"/>
      <c r="O299" s="109"/>
      <c r="P299" s="109"/>
      <c r="Q299" s="109"/>
      <c r="R299" s="109"/>
      <c r="S299" s="109"/>
      <c r="T299" s="109"/>
      <c r="U299" s="109"/>
      <c r="V299" s="109"/>
      <c r="W299" s="109"/>
      <c r="X299" s="109"/>
      <c r="Y299" s="109"/>
      <c r="Z299" s="109"/>
    </row>
    <row r="300" spans="1:26" ht="12.75" customHeight="1">
      <c r="A300" s="109"/>
      <c r="B300" s="109"/>
      <c r="C300" s="109"/>
      <c r="D300" s="109"/>
      <c r="E300" s="109"/>
      <c r="F300" s="109"/>
      <c r="G300" s="109"/>
      <c r="H300" s="143"/>
      <c r="I300" s="109"/>
      <c r="J300" s="109"/>
      <c r="K300" s="109"/>
      <c r="L300" s="109"/>
      <c r="M300" s="109"/>
      <c r="N300" s="109"/>
      <c r="O300" s="109"/>
      <c r="P300" s="109"/>
      <c r="Q300" s="109"/>
      <c r="R300" s="109"/>
      <c r="S300" s="109"/>
      <c r="T300" s="109"/>
      <c r="U300" s="109"/>
      <c r="V300" s="109"/>
      <c r="W300" s="109"/>
      <c r="X300" s="109"/>
      <c r="Y300" s="109"/>
      <c r="Z300" s="109"/>
    </row>
    <row r="301" spans="1:26" ht="12.75" customHeight="1">
      <c r="A301" s="109"/>
      <c r="B301" s="109"/>
      <c r="C301" s="109"/>
      <c r="D301" s="109"/>
      <c r="E301" s="109"/>
      <c r="F301" s="109"/>
      <c r="G301" s="109"/>
      <c r="H301" s="143"/>
      <c r="I301" s="109"/>
      <c r="J301" s="109"/>
      <c r="K301" s="109"/>
      <c r="L301" s="109"/>
      <c r="M301" s="109"/>
      <c r="N301" s="109"/>
      <c r="O301" s="109"/>
      <c r="P301" s="109"/>
      <c r="Q301" s="109"/>
      <c r="R301" s="109"/>
      <c r="S301" s="109"/>
      <c r="T301" s="109"/>
      <c r="U301" s="109"/>
      <c r="V301" s="109"/>
      <c r="W301" s="109"/>
      <c r="X301" s="109"/>
      <c r="Y301" s="109"/>
      <c r="Z301" s="109"/>
    </row>
    <row r="302" spans="1:26" ht="12.75" customHeight="1">
      <c r="A302" s="109"/>
      <c r="B302" s="109"/>
      <c r="C302" s="109"/>
      <c r="D302" s="109"/>
      <c r="E302" s="109"/>
      <c r="F302" s="109"/>
      <c r="G302" s="109"/>
      <c r="H302" s="143"/>
      <c r="I302" s="109"/>
      <c r="J302" s="109"/>
      <c r="K302" s="109"/>
      <c r="L302" s="109"/>
      <c r="M302" s="109"/>
      <c r="N302" s="109"/>
      <c r="O302" s="109"/>
      <c r="P302" s="109"/>
      <c r="Q302" s="109"/>
      <c r="R302" s="109"/>
      <c r="S302" s="109"/>
      <c r="T302" s="109"/>
      <c r="U302" s="109"/>
      <c r="V302" s="109"/>
      <c r="W302" s="109"/>
      <c r="X302" s="109"/>
      <c r="Y302" s="109"/>
      <c r="Z302" s="109"/>
    </row>
    <row r="303" spans="1:26" ht="12.75" customHeight="1">
      <c r="A303" s="109"/>
      <c r="B303" s="109"/>
      <c r="C303" s="109"/>
      <c r="D303" s="109"/>
      <c r="E303" s="109"/>
      <c r="F303" s="109"/>
      <c r="G303" s="109"/>
      <c r="H303" s="143"/>
      <c r="I303" s="109"/>
      <c r="J303" s="109"/>
      <c r="K303" s="109"/>
      <c r="L303" s="109"/>
      <c r="M303" s="109"/>
      <c r="N303" s="109"/>
      <c r="O303" s="109"/>
      <c r="P303" s="109"/>
      <c r="Q303" s="109"/>
      <c r="R303" s="109"/>
      <c r="S303" s="109"/>
      <c r="T303" s="109"/>
      <c r="U303" s="109"/>
      <c r="V303" s="109"/>
      <c r="W303" s="109"/>
      <c r="X303" s="109"/>
      <c r="Y303" s="109"/>
      <c r="Z303" s="109"/>
    </row>
    <row r="304" spans="1:26" ht="12.75" customHeight="1">
      <c r="A304" s="109"/>
      <c r="B304" s="109"/>
      <c r="C304" s="109"/>
      <c r="D304" s="109"/>
      <c r="E304" s="109"/>
      <c r="F304" s="109"/>
      <c r="G304" s="109"/>
      <c r="H304" s="143"/>
      <c r="I304" s="109"/>
      <c r="J304" s="109"/>
      <c r="K304" s="109"/>
      <c r="L304" s="109"/>
      <c r="M304" s="109"/>
      <c r="N304" s="109"/>
      <c r="O304" s="109"/>
      <c r="P304" s="109"/>
      <c r="Q304" s="109"/>
      <c r="R304" s="109"/>
      <c r="S304" s="109"/>
      <c r="T304" s="109"/>
      <c r="U304" s="109"/>
      <c r="V304" s="109"/>
      <c r="W304" s="109"/>
      <c r="X304" s="109"/>
      <c r="Y304" s="109"/>
      <c r="Z304" s="109"/>
    </row>
    <row r="305" spans="1:26" ht="12.75" customHeight="1">
      <c r="A305" s="109"/>
      <c r="B305" s="109"/>
      <c r="C305" s="109"/>
      <c r="D305" s="109"/>
      <c r="E305" s="109"/>
      <c r="F305" s="109"/>
      <c r="G305" s="109"/>
      <c r="H305" s="143"/>
      <c r="I305" s="109"/>
      <c r="J305" s="109"/>
      <c r="K305" s="109"/>
      <c r="L305" s="109"/>
      <c r="M305" s="109"/>
      <c r="N305" s="109"/>
      <c r="O305" s="109"/>
      <c r="P305" s="109"/>
      <c r="Q305" s="109"/>
      <c r="R305" s="109"/>
      <c r="S305" s="109"/>
      <c r="T305" s="109"/>
      <c r="U305" s="109"/>
      <c r="V305" s="109"/>
      <c r="W305" s="109"/>
      <c r="X305" s="109"/>
      <c r="Y305" s="109"/>
      <c r="Z305" s="109"/>
    </row>
    <row r="306" spans="1:26" ht="12.75" customHeight="1">
      <c r="A306" s="109"/>
      <c r="B306" s="109"/>
      <c r="C306" s="109"/>
      <c r="D306" s="109"/>
      <c r="E306" s="109"/>
      <c r="F306" s="109"/>
      <c r="G306" s="109"/>
      <c r="H306" s="143"/>
      <c r="I306" s="109"/>
      <c r="J306" s="109"/>
      <c r="K306" s="109"/>
      <c r="L306" s="109"/>
      <c r="M306" s="109"/>
      <c r="N306" s="109"/>
      <c r="O306" s="109"/>
      <c r="P306" s="109"/>
      <c r="Q306" s="109"/>
      <c r="R306" s="109"/>
      <c r="S306" s="109"/>
      <c r="T306" s="109"/>
      <c r="U306" s="109"/>
      <c r="V306" s="109"/>
      <c r="W306" s="109"/>
      <c r="X306" s="109"/>
      <c r="Y306" s="109"/>
      <c r="Z306" s="109"/>
    </row>
    <row r="307" spans="1:26" ht="12.75" customHeight="1">
      <c r="A307" s="109"/>
      <c r="B307" s="109"/>
      <c r="C307" s="109"/>
      <c r="D307" s="109"/>
      <c r="E307" s="109"/>
      <c r="F307" s="109"/>
      <c r="G307" s="109"/>
      <c r="H307" s="143"/>
      <c r="I307" s="109"/>
      <c r="J307" s="109"/>
      <c r="K307" s="109"/>
      <c r="L307" s="109"/>
      <c r="M307" s="109"/>
      <c r="N307" s="109"/>
      <c r="O307" s="109"/>
      <c r="P307" s="109"/>
      <c r="Q307" s="109"/>
      <c r="R307" s="109"/>
      <c r="S307" s="109"/>
      <c r="T307" s="109"/>
      <c r="U307" s="109"/>
      <c r="V307" s="109"/>
      <c r="W307" s="109"/>
      <c r="X307" s="109"/>
      <c r="Y307" s="109"/>
      <c r="Z307" s="109"/>
    </row>
    <row r="308" spans="1:26" ht="12.75" customHeight="1">
      <c r="A308" s="109"/>
      <c r="B308" s="109"/>
      <c r="C308" s="109"/>
      <c r="D308" s="109"/>
      <c r="E308" s="109"/>
      <c r="F308" s="109"/>
      <c r="G308" s="109"/>
      <c r="H308" s="143"/>
      <c r="I308" s="109"/>
      <c r="J308" s="109"/>
      <c r="K308" s="109"/>
      <c r="L308" s="109"/>
      <c r="M308" s="109"/>
      <c r="N308" s="109"/>
      <c r="O308" s="109"/>
      <c r="P308" s="109"/>
      <c r="Q308" s="109"/>
      <c r="R308" s="109"/>
      <c r="S308" s="109"/>
      <c r="T308" s="109"/>
      <c r="U308" s="109"/>
      <c r="V308" s="109"/>
      <c r="W308" s="109"/>
      <c r="X308" s="109"/>
      <c r="Y308" s="109"/>
      <c r="Z308" s="109"/>
    </row>
    <row r="309" spans="1:26" ht="12.75" customHeight="1">
      <c r="A309" s="109"/>
      <c r="B309" s="109"/>
      <c r="C309" s="109"/>
      <c r="D309" s="109"/>
      <c r="E309" s="109"/>
      <c r="F309" s="109"/>
      <c r="G309" s="109"/>
      <c r="H309" s="143"/>
      <c r="I309" s="109"/>
      <c r="J309" s="109"/>
      <c r="K309" s="109"/>
      <c r="L309" s="109"/>
      <c r="M309" s="109"/>
      <c r="N309" s="109"/>
      <c r="O309" s="109"/>
      <c r="P309" s="109"/>
      <c r="Q309" s="109"/>
      <c r="R309" s="109"/>
      <c r="S309" s="109"/>
      <c r="T309" s="109"/>
      <c r="U309" s="109"/>
      <c r="V309" s="109"/>
      <c r="W309" s="109"/>
      <c r="X309" s="109"/>
      <c r="Y309" s="109"/>
      <c r="Z309" s="109"/>
    </row>
    <row r="310" spans="1:26" ht="12.75" customHeight="1">
      <c r="A310" s="109"/>
      <c r="B310" s="109"/>
      <c r="C310" s="109"/>
      <c r="D310" s="109"/>
      <c r="E310" s="109"/>
      <c r="F310" s="109"/>
      <c r="G310" s="109"/>
      <c r="H310" s="143"/>
      <c r="I310" s="109"/>
      <c r="J310" s="109"/>
      <c r="K310" s="109"/>
      <c r="L310" s="109"/>
      <c r="M310" s="109"/>
      <c r="N310" s="109"/>
      <c r="O310" s="109"/>
      <c r="P310" s="109"/>
      <c r="Q310" s="109"/>
      <c r="R310" s="109"/>
      <c r="S310" s="109"/>
      <c r="T310" s="109"/>
      <c r="U310" s="109"/>
      <c r="V310" s="109"/>
      <c r="W310" s="109"/>
      <c r="X310" s="109"/>
      <c r="Y310" s="109"/>
      <c r="Z310" s="109"/>
    </row>
    <row r="311" spans="1:26" ht="12.75" customHeight="1">
      <c r="A311" s="109"/>
      <c r="B311" s="109"/>
      <c r="C311" s="109"/>
      <c r="D311" s="109"/>
      <c r="E311" s="109"/>
      <c r="F311" s="109"/>
      <c r="G311" s="109"/>
      <c r="H311" s="143"/>
      <c r="I311" s="109"/>
      <c r="J311" s="109"/>
      <c r="K311" s="109"/>
      <c r="L311" s="109"/>
      <c r="M311" s="109"/>
      <c r="N311" s="109"/>
      <c r="O311" s="109"/>
      <c r="P311" s="109"/>
      <c r="Q311" s="109"/>
      <c r="R311" s="109"/>
      <c r="S311" s="109"/>
      <c r="T311" s="109"/>
      <c r="U311" s="109"/>
      <c r="V311" s="109"/>
      <c r="W311" s="109"/>
      <c r="X311" s="109"/>
      <c r="Y311" s="109"/>
      <c r="Z311" s="109"/>
    </row>
    <row r="312" spans="1:26" ht="12.75" customHeight="1">
      <c r="A312" s="109"/>
      <c r="B312" s="109"/>
      <c r="C312" s="109"/>
      <c r="D312" s="109"/>
      <c r="E312" s="109"/>
      <c r="F312" s="109"/>
      <c r="G312" s="109"/>
      <c r="H312" s="143"/>
      <c r="I312" s="109"/>
      <c r="J312" s="109"/>
      <c r="K312" s="109"/>
      <c r="L312" s="109"/>
      <c r="M312" s="109"/>
      <c r="N312" s="109"/>
      <c r="O312" s="109"/>
      <c r="P312" s="109"/>
      <c r="Q312" s="109"/>
      <c r="R312" s="109"/>
      <c r="S312" s="109"/>
      <c r="T312" s="109"/>
      <c r="U312" s="109"/>
      <c r="V312" s="109"/>
      <c r="W312" s="109"/>
      <c r="X312" s="109"/>
      <c r="Y312" s="109"/>
      <c r="Z312" s="109"/>
    </row>
    <row r="313" spans="1:26" ht="12.75" customHeight="1">
      <c r="A313" s="109"/>
      <c r="B313" s="109"/>
      <c r="C313" s="109"/>
      <c r="D313" s="109"/>
      <c r="E313" s="109"/>
      <c r="F313" s="109"/>
      <c r="G313" s="109"/>
      <c r="H313" s="143"/>
      <c r="I313" s="109"/>
      <c r="J313" s="109"/>
      <c r="K313" s="109"/>
      <c r="L313" s="109"/>
      <c r="M313" s="109"/>
      <c r="N313" s="109"/>
      <c r="O313" s="109"/>
      <c r="P313" s="109"/>
      <c r="Q313" s="109"/>
      <c r="R313" s="109"/>
      <c r="S313" s="109"/>
      <c r="T313" s="109"/>
      <c r="U313" s="109"/>
      <c r="V313" s="109"/>
      <c r="W313" s="109"/>
      <c r="X313" s="109"/>
      <c r="Y313" s="109"/>
      <c r="Z313" s="109"/>
    </row>
    <row r="314" spans="1:26" ht="12.75" customHeight="1">
      <c r="A314" s="109"/>
      <c r="B314" s="109"/>
      <c r="C314" s="109"/>
      <c r="D314" s="109"/>
      <c r="E314" s="109"/>
      <c r="F314" s="109"/>
      <c r="G314" s="109"/>
      <c r="H314" s="143"/>
      <c r="I314" s="109"/>
      <c r="J314" s="109"/>
      <c r="K314" s="109"/>
      <c r="L314" s="109"/>
      <c r="M314" s="109"/>
      <c r="N314" s="109"/>
      <c r="O314" s="109"/>
      <c r="P314" s="109"/>
      <c r="Q314" s="109"/>
      <c r="R314" s="109"/>
      <c r="S314" s="109"/>
      <c r="T314" s="109"/>
      <c r="U314" s="109"/>
      <c r="V314" s="109"/>
      <c r="W314" s="109"/>
      <c r="X314" s="109"/>
      <c r="Y314" s="109"/>
      <c r="Z314" s="109"/>
    </row>
    <row r="315" spans="1:26" ht="12.75" customHeight="1">
      <c r="A315" s="109"/>
      <c r="B315" s="109"/>
      <c r="C315" s="109"/>
      <c r="D315" s="109"/>
      <c r="E315" s="109"/>
      <c r="F315" s="109"/>
      <c r="G315" s="109"/>
      <c r="H315" s="143"/>
      <c r="I315" s="109"/>
      <c r="J315" s="109"/>
      <c r="K315" s="109"/>
      <c r="L315" s="109"/>
      <c r="M315" s="109"/>
      <c r="N315" s="109"/>
      <c r="O315" s="109"/>
      <c r="P315" s="109"/>
      <c r="Q315" s="109"/>
      <c r="R315" s="109"/>
      <c r="S315" s="109"/>
      <c r="T315" s="109"/>
      <c r="U315" s="109"/>
      <c r="V315" s="109"/>
      <c r="W315" s="109"/>
      <c r="X315" s="109"/>
      <c r="Y315" s="109"/>
      <c r="Z315" s="109"/>
    </row>
    <row r="316" spans="1:26" ht="12.75" customHeight="1">
      <c r="A316" s="109"/>
      <c r="B316" s="109"/>
      <c r="C316" s="109"/>
      <c r="D316" s="109"/>
      <c r="E316" s="109"/>
      <c r="F316" s="109"/>
      <c r="G316" s="109"/>
      <c r="H316" s="143"/>
      <c r="I316" s="109"/>
      <c r="J316" s="109"/>
      <c r="K316" s="109"/>
      <c r="L316" s="109"/>
      <c r="M316" s="109"/>
      <c r="N316" s="109"/>
      <c r="O316" s="109"/>
      <c r="P316" s="109"/>
      <c r="Q316" s="109"/>
      <c r="R316" s="109"/>
      <c r="S316" s="109"/>
      <c r="T316" s="109"/>
      <c r="U316" s="109"/>
      <c r="V316" s="109"/>
      <c r="W316" s="109"/>
      <c r="X316" s="109"/>
      <c r="Y316" s="109"/>
      <c r="Z316" s="109"/>
    </row>
    <row r="317" spans="1:26" ht="12.75" customHeight="1">
      <c r="A317" s="109"/>
      <c r="B317" s="109"/>
      <c r="C317" s="109"/>
      <c r="D317" s="109"/>
      <c r="E317" s="109"/>
      <c r="F317" s="109"/>
      <c r="G317" s="109"/>
      <c r="H317" s="143"/>
      <c r="I317" s="109"/>
      <c r="J317" s="109"/>
      <c r="K317" s="109"/>
      <c r="L317" s="109"/>
      <c r="M317" s="109"/>
      <c r="N317" s="109"/>
      <c r="O317" s="109"/>
      <c r="P317" s="109"/>
      <c r="Q317" s="109"/>
      <c r="R317" s="109"/>
      <c r="S317" s="109"/>
      <c r="T317" s="109"/>
      <c r="U317" s="109"/>
      <c r="V317" s="109"/>
      <c r="W317" s="109"/>
      <c r="X317" s="109"/>
      <c r="Y317" s="109"/>
      <c r="Z317" s="109"/>
    </row>
    <row r="318" spans="1:26" ht="12.75" customHeight="1">
      <c r="A318" s="109"/>
      <c r="B318" s="109"/>
      <c r="C318" s="109"/>
      <c r="D318" s="109"/>
      <c r="E318" s="109"/>
      <c r="F318" s="109"/>
      <c r="G318" s="109"/>
      <c r="H318" s="143"/>
      <c r="I318" s="109"/>
      <c r="J318" s="109"/>
      <c r="K318" s="109"/>
      <c r="L318" s="109"/>
      <c r="M318" s="109"/>
      <c r="N318" s="109"/>
      <c r="O318" s="109"/>
      <c r="P318" s="109"/>
      <c r="Q318" s="109"/>
      <c r="R318" s="109"/>
      <c r="S318" s="109"/>
      <c r="T318" s="109"/>
      <c r="U318" s="109"/>
      <c r="V318" s="109"/>
      <c r="W318" s="109"/>
      <c r="X318" s="109"/>
      <c r="Y318" s="109"/>
      <c r="Z318" s="109"/>
    </row>
    <row r="319" spans="1:26" ht="12.75" customHeight="1">
      <c r="A319" s="109"/>
      <c r="B319" s="109"/>
      <c r="C319" s="109"/>
      <c r="D319" s="109"/>
      <c r="E319" s="109"/>
      <c r="F319" s="109"/>
      <c r="G319" s="109"/>
      <c r="H319" s="143"/>
      <c r="I319" s="109"/>
      <c r="J319" s="109"/>
      <c r="K319" s="109"/>
      <c r="L319" s="109"/>
      <c r="M319" s="109"/>
      <c r="N319" s="109"/>
      <c r="O319" s="109"/>
      <c r="P319" s="109"/>
      <c r="Q319" s="109"/>
      <c r="R319" s="109"/>
      <c r="S319" s="109"/>
      <c r="T319" s="109"/>
      <c r="U319" s="109"/>
      <c r="V319" s="109"/>
      <c r="W319" s="109"/>
      <c r="X319" s="109"/>
      <c r="Y319" s="109"/>
      <c r="Z319" s="109"/>
    </row>
    <row r="320" spans="1:26" ht="12.75" customHeight="1">
      <c r="A320" s="109"/>
      <c r="B320" s="109"/>
      <c r="C320" s="109"/>
      <c r="D320" s="109"/>
      <c r="E320" s="109"/>
      <c r="F320" s="109"/>
      <c r="G320" s="109"/>
      <c r="H320" s="143"/>
      <c r="I320" s="109"/>
      <c r="J320" s="109"/>
      <c r="K320" s="109"/>
      <c r="L320" s="109"/>
      <c r="M320" s="109"/>
      <c r="N320" s="109"/>
      <c r="O320" s="109"/>
      <c r="P320" s="109"/>
      <c r="Q320" s="109"/>
      <c r="R320" s="109"/>
      <c r="S320" s="109"/>
      <c r="T320" s="109"/>
      <c r="U320" s="109"/>
      <c r="V320" s="109"/>
      <c r="W320" s="109"/>
      <c r="X320" s="109"/>
      <c r="Y320" s="109"/>
      <c r="Z320" s="109"/>
    </row>
    <row r="321" spans="1:26" ht="12.75" customHeight="1">
      <c r="A321" s="109"/>
      <c r="B321" s="109"/>
      <c r="C321" s="109"/>
      <c r="D321" s="109"/>
      <c r="E321" s="109"/>
      <c r="F321" s="109"/>
      <c r="G321" s="109"/>
      <c r="H321" s="143"/>
      <c r="I321" s="109"/>
      <c r="J321" s="109"/>
      <c r="K321" s="109"/>
      <c r="L321" s="109"/>
      <c r="M321" s="109"/>
      <c r="N321" s="109"/>
      <c r="O321" s="109"/>
      <c r="P321" s="109"/>
      <c r="Q321" s="109"/>
      <c r="R321" s="109"/>
      <c r="S321" s="109"/>
      <c r="T321" s="109"/>
      <c r="U321" s="109"/>
      <c r="V321" s="109"/>
      <c r="W321" s="109"/>
      <c r="X321" s="109"/>
      <c r="Y321" s="109"/>
      <c r="Z321" s="109"/>
    </row>
    <row r="322" spans="1:26" ht="12.75" customHeight="1">
      <c r="A322" s="109"/>
      <c r="B322" s="109"/>
      <c r="C322" s="109"/>
      <c r="D322" s="109"/>
      <c r="E322" s="109"/>
      <c r="F322" s="109"/>
      <c r="G322" s="109"/>
      <c r="H322" s="143"/>
      <c r="I322" s="109"/>
      <c r="J322" s="109"/>
      <c r="K322" s="109"/>
      <c r="L322" s="109"/>
      <c r="M322" s="109"/>
      <c r="N322" s="109"/>
      <c r="O322" s="109"/>
      <c r="P322" s="109"/>
      <c r="Q322" s="109"/>
      <c r="R322" s="109"/>
      <c r="S322" s="109"/>
      <c r="T322" s="109"/>
      <c r="U322" s="109"/>
      <c r="V322" s="109"/>
      <c r="W322" s="109"/>
      <c r="X322" s="109"/>
      <c r="Y322" s="109"/>
      <c r="Z322" s="109"/>
    </row>
    <row r="323" spans="1:26" ht="12.75" customHeight="1">
      <c r="A323" s="109"/>
      <c r="B323" s="109"/>
      <c r="C323" s="109"/>
      <c r="D323" s="109"/>
      <c r="E323" s="109"/>
      <c r="F323" s="109"/>
      <c r="G323" s="109"/>
      <c r="H323" s="143"/>
      <c r="I323" s="109"/>
      <c r="J323" s="109"/>
      <c r="K323" s="109"/>
      <c r="L323" s="109"/>
      <c r="M323" s="109"/>
      <c r="N323" s="109"/>
      <c r="O323" s="109"/>
      <c r="P323" s="109"/>
      <c r="Q323" s="109"/>
      <c r="R323" s="109"/>
      <c r="S323" s="109"/>
      <c r="T323" s="109"/>
      <c r="U323" s="109"/>
      <c r="V323" s="109"/>
      <c r="W323" s="109"/>
      <c r="X323" s="109"/>
      <c r="Y323" s="109"/>
      <c r="Z323" s="109"/>
    </row>
    <row r="324" spans="1:26" ht="12.75" customHeight="1">
      <c r="A324" s="109"/>
      <c r="B324" s="109"/>
      <c r="C324" s="109"/>
      <c r="D324" s="109"/>
      <c r="E324" s="109"/>
      <c r="F324" s="109"/>
      <c r="G324" s="109"/>
      <c r="H324" s="143"/>
      <c r="I324" s="109"/>
      <c r="J324" s="109"/>
      <c r="K324" s="109"/>
      <c r="L324" s="109"/>
      <c r="M324" s="109"/>
      <c r="N324" s="109"/>
      <c r="O324" s="109"/>
      <c r="P324" s="109"/>
      <c r="Q324" s="109"/>
      <c r="R324" s="109"/>
      <c r="S324" s="109"/>
      <c r="T324" s="109"/>
      <c r="U324" s="109"/>
      <c r="V324" s="109"/>
      <c r="W324" s="109"/>
      <c r="X324" s="109"/>
      <c r="Y324" s="109"/>
      <c r="Z324" s="109"/>
    </row>
    <row r="325" spans="1:26" ht="12.75" customHeight="1">
      <c r="A325" s="109"/>
      <c r="B325" s="109"/>
      <c r="C325" s="109"/>
      <c r="D325" s="109"/>
      <c r="E325" s="109"/>
      <c r="F325" s="109"/>
      <c r="G325" s="109"/>
      <c r="H325" s="143"/>
      <c r="I325" s="109"/>
      <c r="J325" s="109"/>
      <c r="K325" s="109"/>
      <c r="L325" s="109"/>
      <c r="M325" s="109"/>
      <c r="N325" s="109"/>
      <c r="O325" s="109"/>
      <c r="P325" s="109"/>
      <c r="Q325" s="109"/>
      <c r="R325" s="109"/>
      <c r="S325" s="109"/>
      <c r="T325" s="109"/>
      <c r="U325" s="109"/>
      <c r="V325" s="109"/>
      <c r="W325" s="109"/>
      <c r="X325" s="109"/>
      <c r="Y325" s="109"/>
      <c r="Z325" s="109"/>
    </row>
    <row r="326" spans="1:26" ht="12.75" customHeight="1">
      <c r="A326" s="109"/>
      <c r="B326" s="109"/>
      <c r="C326" s="109"/>
      <c r="D326" s="109"/>
      <c r="E326" s="109"/>
      <c r="F326" s="109"/>
      <c r="G326" s="109"/>
      <c r="H326" s="143"/>
      <c r="I326" s="109"/>
      <c r="J326" s="109"/>
      <c r="K326" s="109"/>
      <c r="L326" s="109"/>
      <c r="M326" s="109"/>
      <c r="N326" s="109"/>
      <c r="O326" s="109"/>
      <c r="P326" s="109"/>
      <c r="Q326" s="109"/>
      <c r="R326" s="109"/>
      <c r="S326" s="109"/>
      <c r="T326" s="109"/>
      <c r="U326" s="109"/>
      <c r="V326" s="109"/>
      <c r="W326" s="109"/>
      <c r="X326" s="109"/>
      <c r="Y326" s="109"/>
      <c r="Z326" s="109"/>
    </row>
    <row r="327" spans="1:26" ht="12.75" customHeight="1">
      <c r="A327" s="109"/>
      <c r="B327" s="109"/>
      <c r="C327" s="109"/>
      <c r="D327" s="109"/>
      <c r="E327" s="109"/>
      <c r="F327" s="109"/>
      <c r="G327" s="109"/>
      <c r="H327" s="143"/>
      <c r="I327" s="109"/>
      <c r="J327" s="109"/>
      <c r="K327" s="109"/>
      <c r="L327" s="109"/>
      <c r="M327" s="109"/>
      <c r="N327" s="109"/>
      <c r="O327" s="109"/>
      <c r="P327" s="109"/>
      <c r="Q327" s="109"/>
      <c r="R327" s="109"/>
      <c r="S327" s="109"/>
      <c r="T327" s="109"/>
      <c r="U327" s="109"/>
      <c r="V327" s="109"/>
      <c r="W327" s="109"/>
      <c r="X327" s="109"/>
      <c r="Y327" s="109"/>
      <c r="Z327" s="109"/>
    </row>
    <row r="328" spans="1:26" ht="12.75" customHeight="1">
      <c r="A328" s="109"/>
      <c r="B328" s="109"/>
      <c r="C328" s="109"/>
      <c r="D328" s="109"/>
      <c r="E328" s="109"/>
      <c r="F328" s="109"/>
      <c r="G328" s="109"/>
      <c r="H328" s="143"/>
      <c r="I328" s="109"/>
      <c r="J328" s="109"/>
      <c r="K328" s="109"/>
      <c r="L328" s="109"/>
      <c r="M328" s="109"/>
      <c r="N328" s="109"/>
      <c r="O328" s="109"/>
      <c r="P328" s="109"/>
      <c r="Q328" s="109"/>
      <c r="R328" s="109"/>
      <c r="S328" s="109"/>
      <c r="T328" s="109"/>
      <c r="U328" s="109"/>
      <c r="V328" s="109"/>
      <c r="W328" s="109"/>
      <c r="X328" s="109"/>
      <c r="Y328" s="109"/>
      <c r="Z328" s="109"/>
    </row>
    <row r="329" spans="1:26" ht="12.75" customHeight="1">
      <c r="A329" s="109"/>
      <c r="B329" s="109"/>
      <c r="C329" s="109"/>
      <c r="D329" s="109"/>
      <c r="E329" s="109"/>
      <c r="F329" s="109"/>
      <c r="G329" s="109"/>
      <c r="H329" s="143"/>
      <c r="I329" s="109"/>
      <c r="J329" s="109"/>
      <c r="K329" s="109"/>
      <c r="L329" s="109"/>
      <c r="M329" s="109"/>
      <c r="N329" s="109"/>
      <c r="O329" s="109"/>
      <c r="P329" s="109"/>
      <c r="Q329" s="109"/>
      <c r="R329" s="109"/>
      <c r="S329" s="109"/>
      <c r="T329" s="109"/>
      <c r="U329" s="109"/>
      <c r="V329" s="109"/>
      <c r="W329" s="109"/>
      <c r="X329" s="109"/>
      <c r="Y329" s="109"/>
      <c r="Z329" s="109"/>
    </row>
    <row r="330" spans="1:26" ht="12.75" customHeight="1">
      <c r="A330" s="109"/>
      <c r="B330" s="109"/>
      <c r="C330" s="109"/>
      <c r="D330" s="109"/>
      <c r="E330" s="109"/>
      <c r="F330" s="109"/>
      <c r="G330" s="109"/>
      <c r="H330" s="143"/>
      <c r="I330" s="109"/>
      <c r="J330" s="109"/>
      <c r="K330" s="109"/>
      <c r="L330" s="109"/>
      <c r="M330" s="109"/>
      <c r="N330" s="109"/>
      <c r="O330" s="109"/>
      <c r="P330" s="109"/>
      <c r="Q330" s="109"/>
      <c r="R330" s="109"/>
      <c r="S330" s="109"/>
      <c r="T330" s="109"/>
      <c r="U330" s="109"/>
      <c r="V330" s="109"/>
      <c r="W330" s="109"/>
      <c r="X330" s="109"/>
      <c r="Y330" s="109"/>
      <c r="Z330" s="109"/>
    </row>
    <row r="331" spans="1:26" ht="12.75" customHeight="1">
      <c r="A331" s="109"/>
      <c r="B331" s="109"/>
      <c r="C331" s="109"/>
      <c r="D331" s="109"/>
      <c r="E331" s="109"/>
      <c r="F331" s="109"/>
      <c r="G331" s="109"/>
      <c r="H331" s="143"/>
      <c r="I331" s="109"/>
      <c r="J331" s="109"/>
      <c r="K331" s="109"/>
      <c r="L331" s="109"/>
      <c r="M331" s="109"/>
      <c r="N331" s="109"/>
      <c r="O331" s="109"/>
      <c r="P331" s="109"/>
      <c r="Q331" s="109"/>
      <c r="R331" s="109"/>
      <c r="S331" s="109"/>
      <c r="T331" s="109"/>
      <c r="U331" s="109"/>
      <c r="V331" s="109"/>
      <c r="W331" s="109"/>
      <c r="X331" s="109"/>
      <c r="Y331" s="109"/>
      <c r="Z331" s="109"/>
    </row>
    <row r="332" spans="1:26" ht="12.75" customHeight="1">
      <c r="A332" s="109"/>
      <c r="B332" s="109"/>
      <c r="C332" s="109"/>
      <c r="D332" s="109"/>
      <c r="E332" s="109"/>
      <c r="F332" s="109"/>
      <c r="G332" s="109"/>
      <c r="H332" s="143"/>
      <c r="I332" s="109"/>
      <c r="J332" s="109"/>
      <c r="K332" s="109"/>
      <c r="L332" s="109"/>
      <c r="M332" s="109"/>
      <c r="N332" s="109"/>
      <c r="O332" s="109"/>
      <c r="P332" s="109"/>
      <c r="Q332" s="109"/>
      <c r="R332" s="109"/>
      <c r="S332" s="109"/>
      <c r="T332" s="109"/>
      <c r="U332" s="109"/>
      <c r="V332" s="109"/>
      <c r="W332" s="109"/>
      <c r="X332" s="109"/>
      <c r="Y332" s="109"/>
      <c r="Z332" s="109"/>
    </row>
    <row r="333" spans="1:26" ht="12.75" customHeight="1">
      <c r="A333" s="109"/>
      <c r="B333" s="109"/>
      <c r="C333" s="109"/>
      <c r="D333" s="109"/>
      <c r="E333" s="109"/>
      <c r="F333" s="109"/>
      <c r="G333" s="109"/>
      <c r="H333" s="143"/>
      <c r="I333" s="109"/>
      <c r="J333" s="109"/>
      <c r="K333" s="109"/>
      <c r="L333" s="109"/>
      <c r="M333" s="109"/>
      <c r="N333" s="109"/>
      <c r="O333" s="109"/>
      <c r="P333" s="109"/>
      <c r="Q333" s="109"/>
      <c r="R333" s="109"/>
      <c r="S333" s="109"/>
      <c r="T333" s="109"/>
      <c r="U333" s="109"/>
      <c r="V333" s="109"/>
      <c r="W333" s="109"/>
      <c r="X333" s="109"/>
      <c r="Y333" s="109"/>
      <c r="Z333" s="109"/>
    </row>
    <row r="334" spans="1:26" ht="12.75" customHeight="1">
      <c r="A334" s="109"/>
      <c r="B334" s="109"/>
      <c r="C334" s="109"/>
      <c r="D334" s="109"/>
      <c r="E334" s="109"/>
      <c r="F334" s="109"/>
      <c r="G334" s="109"/>
      <c r="H334" s="143"/>
      <c r="I334" s="109"/>
      <c r="J334" s="109"/>
      <c r="K334" s="109"/>
      <c r="L334" s="109"/>
      <c r="M334" s="109"/>
      <c r="N334" s="109"/>
      <c r="O334" s="109"/>
      <c r="P334" s="109"/>
      <c r="Q334" s="109"/>
      <c r="R334" s="109"/>
      <c r="S334" s="109"/>
      <c r="T334" s="109"/>
      <c r="U334" s="109"/>
      <c r="V334" s="109"/>
      <c r="W334" s="109"/>
      <c r="X334" s="109"/>
      <c r="Y334" s="109"/>
      <c r="Z334" s="109"/>
    </row>
    <row r="335" spans="1:26" ht="12.75" customHeight="1">
      <c r="A335" s="109"/>
      <c r="B335" s="109"/>
      <c r="C335" s="109"/>
      <c r="D335" s="109"/>
      <c r="E335" s="109"/>
      <c r="F335" s="109"/>
      <c r="G335" s="109"/>
      <c r="H335" s="143"/>
      <c r="I335" s="109"/>
      <c r="J335" s="109"/>
      <c r="K335" s="109"/>
      <c r="L335" s="109"/>
      <c r="M335" s="109"/>
      <c r="N335" s="109"/>
      <c r="O335" s="109"/>
      <c r="P335" s="109"/>
      <c r="Q335" s="109"/>
      <c r="R335" s="109"/>
      <c r="S335" s="109"/>
      <c r="T335" s="109"/>
      <c r="U335" s="109"/>
      <c r="V335" s="109"/>
      <c r="W335" s="109"/>
      <c r="X335" s="109"/>
      <c r="Y335" s="109"/>
      <c r="Z335" s="109"/>
    </row>
    <row r="336" spans="1:26" ht="12.75" customHeight="1">
      <c r="A336" s="109"/>
      <c r="B336" s="109"/>
      <c r="C336" s="109"/>
      <c r="D336" s="109"/>
      <c r="E336" s="109"/>
      <c r="F336" s="109"/>
      <c r="G336" s="109"/>
      <c r="H336" s="143"/>
      <c r="I336" s="109"/>
      <c r="J336" s="109"/>
      <c r="K336" s="109"/>
      <c r="L336" s="109"/>
      <c r="M336" s="109"/>
      <c r="N336" s="109"/>
      <c r="O336" s="109"/>
      <c r="P336" s="109"/>
      <c r="Q336" s="109"/>
      <c r="R336" s="109"/>
      <c r="S336" s="109"/>
      <c r="T336" s="109"/>
      <c r="U336" s="109"/>
      <c r="V336" s="109"/>
      <c r="W336" s="109"/>
      <c r="X336" s="109"/>
      <c r="Y336" s="109"/>
      <c r="Z336" s="109"/>
    </row>
    <row r="337" spans="1:26" ht="12.75" customHeight="1">
      <c r="A337" s="109"/>
      <c r="B337" s="109"/>
      <c r="C337" s="109"/>
      <c r="D337" s="109"/>
      <c r="E337" s="109"/>
      <c r="F337" s="109"/>
      <c r="G337" s="109"/>
      <c r="H337" s="143"/>
      <c r="I337" s="109"/>
      <c r="J337" s="109"/>
      <c r="K337" s="109"/>
      <c r="L337" s="109"/>
      <c r="M337" s="109"/>
      <c r="N337" s="109"/>
      <c r="O337" s="109"/>
      <c r="P337" s="109"/>
      <c r="Q337" s="109"/>
      <c r="R337" s="109"/>
      <c r="S337" s="109"/>
      <c r="T337" s="109"/>
      <c r="U337" s="109"/>
      <c r="V337" s="109"/>
      <c r="W337" s="109"/>
      <c r="X337" s="109"/>
      <c r="Y337" s="109"/>
      <c r="Z337" s="109"/>
    </row>
    <row r="338" spans="1:26" ht="12.75" customHeight="1">
      <c r="A338" s="109"/>
      <c r="B338" s="109"/>
      <c r="C338" s="109"/>
      <c r="D338" s="109"/>
      <c r="E338" s="109"/>
      <c r="F338" s="109"/>
      <c r="G338" s="109"/>
      <c r="H338" s="143"/>
      <c r="I338" s="109"/>
      <c r="J338" s="109"/>
      <c r="K338" s="109"/>
      <c r="L338" s="109"/>
      <c r="M338" s="109"/>
      <c r="N338" s="109"/>
      <c r="O338" s="109"/>
      <c r="P338" s="109"/>
      <c r="Q338" s="109"/>
      <c r="R338" s="109"/>
      <c r="S338" s="109"/>
      <c r="T338" s="109"/>
      <c r="U338" s="109"/>
      <c r="V338" s="109"/>
      <c r="W338" s="109"/>
      <c r="X338" s="109"/>
      <c r="Y338" s="109"/>
      <c r="Z338" s="109"/>
    </row>
    <row r="339" spans="1:26" ht="12.75" customHeight="1">
      <c r="A339" s="109"/>
      <c r="B339" s="109"/>
      <c r="C339" s="109"/>
      <c r="D339" s="109"/>
      <c r="E339" s="109"/>
      <c r="F339" s="109"/>
      <c r="G339" s="109"/>
      <c r="H339" s="143"/>
      <c r="I339" s="109"/>
      <c r="J339" s="109"/>
      <c r="K339" s="109"/>
      <c r="L339" s="109"/>
      <c r="M339" s="109"/>
      <c r="N339" s="109"/>
      <c r="O339" s="109"/>
      <c r="P339" s="109"/>
      <c r="Q339" s="109"/>
      <c r="R339" s="109"/>
      <c r="S339" s="109"/>
      <c r="T339" s="109"/>
      <c r="U339" s="109"/>
      <c r="V339" s="109"/>
      <c r="W339" s="109"/>
      <c r="X339" s="109"/>
      <c r="Y339" s="109"/>
      <c r="Z339" s="109"/>
    </row>
    <row r="340" spans="1:26" ht="12.75" customHeight="1">
      <c r="A340" s="109"/>
      <c r="B340" s="109"/>
      <c r="C340" s="109"/>
      <c r="D340" s="109"/>
      <c r="E340" s="109"/>
      <c r="F340" s="109"/>
      <c r="G340" s="109"/>
      <c r="H340" s="143"/>
      <c r="I340" s="109"/>
      <c r="J340" s="109"/>
      <c r="K340" s="109"/>
      <c r="L340" s="109"/>
      <c r="M340" s="109"/>
      <c r="N340" s="109"/>
      <c r="O340" s="109"/>
      <c r="P340" s="109"/>
      <c r="Q340" s="109"/>
      <c r="R340" s="109"/>
      <c r="S340" s="109"/>
      <c r="T340" s="109"/>
      <c r="U340" s="109"/>
      <c r="V340" s="109"/>
      <c r="W340" s="109"/>
      <c r="X340" s="109"/>
      <c r="Y340" s="109"/>
      <c r="Z340" s="109"/>
    </row>
    <row r="341" spans="1:26" ht="12.75" customHeight="1">
      <c r="A341" s="109"/>
      <c r="B341" s="109"/>
      <c r="C341" s="109"/>
      <c r="D341" s="109"/>
      <c r="E341" s="109"/>
      <c r="F341" s="109"/>
      <c r="G341" s="109"/>
      <c r="H341" s="143"/>
      <c r="I341" s="109"/>
      <c r="J341" s="109"/>
      <c r="K341" s="109"/>
      <c r="L341" s="109"/>
      <c r="M341" s="109"/>
      <c r="N341" s="109"/>
      <c r="O341" s="109"/>
      <c r="P341" s="109"/>
      <c r="Q341" s="109"/>
      <c r="R341" s="109"/>
      <c r="S341" s="109"/>
      <c r="T341" s="109"/>
      <c r="U341" s="109"/>
      <c r="V341" s="109"/>
      <c r="W341" s="109"/>
      <c r="X341" s="109"/>
      <c r="Y341" s="109"/>
      <c r="Z341" s="109"/>
    </row>
    <row r="342" spans="1:26" ht="12.75" customHeight="1">
      <c r="A342" s="109"/>
      <c r="B342" s="109"/>
      <c r="C342" s="109"/>
      <c r="D342" s="109"/>
      <c r="E342" s="109"/>
      <c r="F342" s="109"/>
      <c r="G342" s="109"/>
      <c r="H342" s="143"/>
      <c r="I342" s="109"/>
      <c r="J342" s="109"/>
      <c r="K342" s="109"/>
      <c r="L342" s="109"/>
      <c r="M342" s="109"/>
      <c r="N342" s="109"/>
      <c r="O342" s="109"/>
      <c r="P342" s="109"/>
      <c r="Q342" s="109"/>
      <c r="R342" s="109"/>
      <c r="S342" s="109"/>
      <c r="T342" s="109"/>
      <c r="U342" s="109"/>
      <c r="V342" s="109"/>
      <c r="W342" s="109"/>
      <c r="X342" s="109"/>
      <c r="Y342" s="109"/>
      <c r="Z342" s="109"/>
    </row>
    <row r="343" spans="1:26" ht="12.75" customHeight="1">
      <c r="A343" s="109"/>
      <c r="B343" s="109"/>
      <c r="C343" s="109"/>
      <c r="D343" s="109"/>
      <c r="E343" s="109"/>
      <c r="F343" s="109"/>
      <c r="G343" s="109"/>
      <c r="H343" s="143"/>
      <c r="I343" s="109"/>
      <c r="J343" s="109"/>
      <c r="K343" s="109"/>
      <c r="L343" s="109"/>
      <c r="M343" s="109"/>
      <c r="N343" s="109"/>
      <c r="O343" s="109"/>
      <c r="P343" s="109"/>
      <c r="Q343" s="109"/>
      <c r="R343" s="109"/>
      <c r="S343" s="109"/>
      <c r="T343" s="109"/>
      <c r="U343" s="109"/>
      <c r="V343" s="109"/>
      <c r="W343" s="109"/>
      <c r="X343" s="109"/>
      <c r="Y343" s="109"/>
      <c r="Z343" s="109"/>
    </row>
    <row r="344" spans="1:26" ht="12.75" customHeight="1">
      <c r="A344" s="109"/>
      <c r="B344" s="109"/>
      <c r="C344" s="109"/>
      <c r="D344" s="109"/>
      <c r="E344" s="109"/>
      <c r="F344" s="109"/>
      <c r="G344" s="109"/>
      <c r="H344" s="143"/>
      <c r="I344" s="109"/>
      <c r="J344" s="109"/>
      <c r="K344" s="109"/>
      <c r="L344" s="109"/>
      <c r="M344" s="109"/>
      <c r="N344" s="109"/>
      <c r="O344" s="109"/>
      <c r="P344" s="109"/>
      <c r="Q344" s="109"/>
      <c r="R344" s="109"/>
      <c r="S344" s="109"/>
      <c r="T344" s="109"/>
      <c r="U344" s="109"/>
      <c r="V344" s="109"/>
      <c r="W344" s="109"/>
      <c r="X344" s="109"/>
      <c r="Y344" s="109"/>
      <c r="Z344" s="109"/>
    </row>
    <row r="345" spans="1:26" ht="12.75" customHeight="1">
      <c r="A345" s="109"/>
      <c r="B345" s="109"/>
      <c r="C345" s="109"/>
      <c r="D345" s="109"/>
      <c r="E345" s="109"/>
      <c r="F345" s="109"/>
      <c r="G345" s="109"/>
      <c r="H345" s="143"/>
      <c r="I345" s="109"/>
      <c r="J345" s="109"/>
      <c r="K345" s="109"/>
      <c r="L345" s="109"/>
      <c r="M345" s="109"/>
      <c r="N345" s="109"/>
      <c r="O345" s="109"/>
      <c r="P345" s="109"/>
      <c r="Q345" s="109"/>
      <c r="R345" s="109"/>
      <c r="S345" s="109"/>
      <c r="T345" s="109"/>
      <c r="U345" s="109"/>
      <c r="V345" s="109"/>
      <c r="W345" s="109"/>
      <c r="X345" s="109"/>
      <c r="Y345" s="109"/>
      <c r="Z345" s="109"/>
    </row>
    <row r="346" spans="1:26" ht="12.75" customHeight="1">
      <c r="A346" s="109"/>
      <c r="B346" s="109"/>
      <c r="C346" s="109"/>
      <c r="D346" s="109"/>
      <c r="E346" s="109"/>
      <c r="F346" s="109"/>
      <c r="G346" s="109"/>
      <c r="H346" s="143"/>
      <c r="I346" s="109"/>
      <c r="J346" s="109"/>
      <c r="K346" s="109"/>
      <c r="L346" s="109"/>
      <c r="M346" s="109"/>
      <c r="N346" s="109"/>
      <c r="O346" s="109"/>
      <c r="P346" s="109"/>
      <c r="Q346" s="109"/>
      <c r="R346" s="109"/>
      <c r="S346" s="109"/>
      <c r="T346" s="109"/>
      <c r="U346" s="109"/>
      <c r="V346" s="109"/>
      <c r="W346" s="109"/>
      <c r="X346" s="109"/>
      <c r="Y346" s="109"/>
      <c r="Z346" s="109"/>
    </row>
    <row r="347" spans="1:26" ht="12.75" customHeight="1">
      <c r="A347" s="109"/>
      <c r="B347" s="109"/>
      <c r="C347" s="109"/>
      <c r="D347" s="109"/>
      <c r="E347" s="109"/>
      <c r="F347" s="109"/>
      <c r="G347" s="109"/>
      <c r="H347" s="143"/>
      <c r="I347" s="109"/>
      <c r="J347" s="109"/>
      <c r="K347" s="109"/>
      <c r="L347" s="109"/>
      <c r="M347" s="109"/>
      <c r="N347" s="109"/>
      <c r="O347" s="109"/>
      <c r="P347" s="109"/>
      <c r="Q347" s="109"/>
      <c r="R347" s="109"/>
      <c r="S347" s="109"/>
      <c r="T347" s="109"/>
      <c r="U347" s="109"/>
      <c r="V347" s="109"/>
      <c r="W347" s="109"/>
      <c r="X347" s="109"/>
      <c r="Y347" s="109"/>
      <c r="Z347" s="109"/>
    </row>
    <row r="348" spans="1:26" ht="12.75" customHeight="1">
      <c r="A348" s="109"/>
      <c r="B348" s="109"/>
      <c r="C348" s="109"/>
      <c r="D348" s="109"/>
      <c r="E348" s="109"/>
      <c r="F348" s="109"/>
      <c r="G348" s="109"/>
      <c r="H348" s="143"/>
      <c r="I348" s="109"/>
      <c r="J348" s="109"/>
      <c r="K348" s="109"/>
      <c r="L348" s="109"/>
      <c r="M348" s="109"/>
      <c r="N348" s="109"/>
      <c r="O348" s="109"/>
      <c r="P348" s="109"/>
      <c r="Q348" s="109"/>
      <c r="R348" s="109"/>
      <c r="S348" s="109"/>
      <c r="T348" s="109"/>
      <c r="U348" s="109"/>
      <c r="V348" s="109"/>
      <c r="W348" s="109"/>
      <c r="X348" s="109"/>
      <c r="Y348" s="109"/>
      <c r="Z348" s="109"/>
    </row>
    <row r="349" spans="1:26" ht="12.75" customHeight="1">
      <c r="A349" s="109"/>
      <c r="B349" s="109"/>
      <c r="C349" s="109"/>
      <c r="D349" s="109"/>
      <c r="E349" s="109"/>
      <c r="F349" s="109"/>
      <c r="G349" s="109"/>
      <c r="H349" s="143"/>
      <c r="I349" s="109"/>
      <c r="J349" s="109"/>
      <c r="K349" s="109"/>
      <c r="L349" s="109"/>
      <c r="M349" s="109"/>
      <c r="N349" s="109"/>
      <c r="O349" s="109"/>
      <c r="P349" s="109"/>
      <c r="Q349" s="109"/>
      <c r="R349" s="109"/>
      <c r="S349" s="109"/>
      <c r="T349" s="109"/>
      <c r="U349" s="109"/>
      <c r="V349" s="109"/>
      <c r="W349" s="109"/>
      <c r="X349" s="109"/>
      <c r="Y349" s="109"/>
      <c r="Z349" s="109"/>
    </row>
    <row r="350" spans="1:26" ht="12.75" customHeight="1">
      <c r="A350" s="109"/>
      <c r="B350" s="109"/>
      <c r="C350" s="109"/>
      <c r="D350" s="109"/>
      <c r="E350" s="109"/>
      <c r="F350" s="109"/>
      <c r="G350" s="109"/>
      <c r="H350" s="143"/>
      <c r="I350" s="109"/>
      <c r="J350" s="109"/>
      <c r="K350" s="109"/>
      <c r="L350" s="109"/>
      <c r="M350" s="109"/>
      <c r="N350" s="109"/>
      <c r="O350" s="109"/>
      <c r="P350" s="109"/>
      <c r="Q350" s="109"/>
      <c r="R350" s="109"/>
      <c r="S350" s="109"/>
      <c r="T350" s="109"/>
      <c r="U350" s="109"/>
      <c r="V350" s="109"/>
      <c r="W350" s="109"/>
      <c r="X350" s="109"/>
      <c r="Y350" s="109"/>
      <c r="Z350" s="109"/>
    </row>
    <row r="351" spans="1:26" ht="12.75" customHeight="1">
      <c r="A351" s="109"/>
      <c r="B351" s="109"/>
      <c r="C351" s="109"/>
      <c r="D351" s="109"/>
      <c r="E351" s="109"/>
      <c r="F351" s="109"/>
      <c r="G351" s="109"/>
      <c r="H351" s="143"/>
      <c r="I351" s="109"/>
      <c r="J351" s="109"/>
      <c r="K351" s="109"/>
      <c r="L351" s="109"/>
      <c r="M351" s="109"/>
      <c r="N351" s="109"/>
      <c r="O351" s="109"/>
      <c r="P351" s="109"/>
      <c r="Q351" s="109"/>
      <c r="R351" s="109"/>
      <c r="S351" s="109"/>
      <c r="T351" s="109"/>
      <c r="U351" s="109"/>
      <c r="V351" s="109"/>
      <c r="W351" s="109"/>
      <c r="X351" s="109"/>
      <c r="Y351" s="109"/>
      <c r="Z351" s="109"/>
    </row>
    <row r="352" spans="1:26" ht="12.75" customHeight="1">
      <c r="A352" s="109"/>
      <c r="B352" s="109"/>
      <c r="C352" s="109"/>
      <c r="D352" s="109"/>
      <c r="E352" s="109"/>
      <c r="F352" s="109"/>
      <c r="G352" s="109"/>
      <c r="H352" s="143"/>
      <c r="I352" s="109"/>
      <c r="J352" s="109"/>
      <c r="K352" s="109"/>
      <c r="L352" s="109"/>
      <c r="M352" s="109"/>
      <c r="N352" s="109"/>
      <c r="O352" s="109"/>
      <c r="P352" s="109"/>
      <c r="Q352" s="109"/>
      <c r="R352" s="109"/>
      <c r="S352" s="109"/>
      <c r="T352" s="109"/>
      <c r="U352" s="109"/>
      <c r="V352" s="109"/>
      <c r="W352" s="109"/>
      <c r="X352" s="109"/>
      <c r="Y352" s="109"/>
      <c r="Z352" s="109"/>
    </row>
    <row r="353" spans="1:26" ht="12.75" customHeight="1">
      <c r="A353" s="109"/>
      <c r="B353" s="109"/>
      <c r="C353" s="109"/>
      <c r="D353" s="109"/>
      <c r="E353" s="109"/>
      <c r="F353" s="109"/>
      <c r="G353" s="109"/>
      <c r="H353" s="143"/>
      <c r="I353" s="109"/>
      <c r="J353" s="109"/>
      <c r="K353" s="109"/>
      <c r="L353" s="109"/>
      <c r="M353" s="109"/>
      <c r="N353" s="109"/>
      <c r="O353" s="109"/>
      <c r="P353" s="109"/>
      <c r="Q353" s="109"/>
      <c r="R353" s="109"/>
      <c r="S353" s="109"/>
      <c r="T353" s="109"/>
      <c r="U353" s="109"/>
      <c r="V353" s="109"/>
      <c r="W353" s="109"/>
      <c r="X353" s="109"/>
      <c r="Y353" s="109"/>
      <c r="Z353" s="109"/>
    </row>
    <row r="354" spans="1:26" ht="12.75" customHeight="1">
      <c r="A354" s="109"/>
      <c r="B354" s="109"/>
      <c r="C354" s="109"/>
      <c r="D354" s="109"/>
      <c r="E354" s="109"/>
      <c r="F354" s="109"/>
      <c r="G354" s="109"/>
      <c r="H354" s="143"/>
      <c r="I354" s="109"/>
      <c r="J354" s="109"/>
      <c r="K354" s="109"/>
      <c r="L354" s="109"/>
      <c r="M354" s="109"/>
      <c r="N354" s="109"/>
      <c r="O354" s="109"/>
      <c r="P354" s="109"/>
      <c r="Q354" s="109"/>
      <c r="R354" s="109"/>
      <c r="S354" s="109"/>
      <c r="T354" s="109"/>
      <c r="U354" s="109"/>
      <c r="V354" s="109"/>
      <c r="W354" s="109"/>
      <c r="X354" s="109"/>
      <c r="Y354" s="109"/>
      <c r="Z354" s="109"/>
    </row>
    <row r="355" spans="1:26" ht="12.75" customHeight="1">
      <c r="A355" s="109"/>
      <c r="B355" s="109"/>
      <c r="C355" s="109"/>
      <c r="D355" s="109"/>
      <c r="E355" s="109"/>
      <c r="F355" s="109"/>
      <c r="G355" s="109"/>
      <c r="H355" s="143"/>
      <c r="I355" s="109"/>
      <c r="J355" s="109"/>
      <c r="K355" s="109"/>
      <c r="L355" s="109"/>
      <c r="M355" s="109"/>
      <c r="N355" s="109"/>
      <c r="O355" s="109"/>
      <c r="P355" s="109"/>
      <c r="Q355" s="109"/>
      <c r="R355" s="109"/>
      <c r="S355" s="109"/>
      <c r="T355" s="109"/>
      <c r="U355" s="109"/>
      <c r="V355" s="109"/>
      <c r="W355" s="109"/>
      <c r="X355" s="109"/>
      <c r="Y355" s="109"/>
      <c r="Z355" s="109"/>
    </row>
    <row r="356" spans="1:26" ht="12.75" customHeight="1">
      <c r="A356" s="109"/>
      <c r="B356" s="109"/>
      <c r="C356" s="109"/>
      <c r="D356" s="109"/>
      <c r="E356" s="109"/>
      <c r="F356" s="109"/>
      <c r="G356" s="109"/>
      <c r="H356" s="143"/>
      <c r="I356" s="109"/>
      <c r="J356" s="109"/>
      <c r="K356" s="109"/>
      <c r="L356" s="109"/>
      <c r="M356" s="109"/>
      <c r="N356" s="109"/>
      <c r="O356" s="109"/>
      <c r="P356" s="109"/>
      <c r="Q356" s="109"/>
      <c r="R356" s="109"/>
      <c r="S356" s="109"/>
      <c r="T356" s="109"/>
      <c r="U356" s="109"/>
      <c r="V356" s="109"/>
      <c r="W356" s="109"/>
      <c r="X356" s="109"/>
      <c r="Y356" s="109"/>
      <c r="Z356" s="109"/>
    </row>
    <row r="357" spans="1:26" ht="12.75" customHeight="1">
      <c r="A357" s="109"/>
      <c r="B357" s="109"/>
      <c r="C357" s="109"/>
      <c r="D357" s="109"/>
      <c r="E357" s="109"/>
      <c r="F357" s="109"/>
      <c r="G357" s="109"/>
      <c r="H357" s="143"/>
      <c r="I357" s="109"/>
      <c r="J357" s="109"/>
      <c r="K357" s="109"/>
      <c r="L357" s="109"/>
      <c r="M357" s="109"/>
      <c r="N357" s="109"/>
      <c r="O357" s="109"/>
      <c r="P357" s="109"/>
      <c r="Q357" s="109"/>
      <c r="R357" s="109"/>
      <c r="S357" s="109"/>
      <c r="T357" s="109"/>
      <c r="U357" s="109"/>
      <c r="V357" s="109"/>
      <c r="W357" s="109"/>
      <c r="X357" s="109"/>
      <c r="Y357" s="109"/>
      <c r="Z357" s="109"/>
    </row>
    <row r="358" spans="1:26" ht="12.75" customHeight="1">
      <c r="A358" s="109"/>
      <c r="B358" s="109"/>
      <c r="C358" s="109"/>
      <c r="D358" s="109"/>
      <c r="E358" s="109"/>
      <c r="F358" s="109"/>
      <c r="G358" s="109"/>
      <c r="H358" s="143"/>
      <c r="I358" s="109"/>
      <c r="J358" s="109"/>
      <c r="K358" s="109"/>
      <c r="L358" s="109"/>
      <c r="M358" s="109"/>
      <c r="N358" s="109"/>
      <c r="O358" s="109"/>
      <c r="P358" s="109"/>
      <c r="Q358" s="109"/>
      <c r="R358" s="109"/>
      <c r="S358" s="109"/>
      <c r="T358" s="109"/>
      <c r="U358" s="109"/>
      <c r="V358" s="109"/>
      <c r="W358" s="109"/>
      <c r="X358" s="109"/>
      <c r="Y358" s="109"/>
      <c r="Z358" s="109"/>
    </row>
    <row r="359" spans="1:26" ht="12.75" customHeight="1">
      <c r="A359" s="109"/>
      <c r="B359" s="109"/>
      <c r="C359" s="109"/>
      <c r="D359" s="109"/>
      <c r="E359" s="109"/>
      <c r="F359" s="109"/>
      <c r="G359" s="109"/>
      <c r="H359" s="143"/>
      <c r="I359" s="109"/>
      <c r="J359" s="109"/>
      <c r="K359" s="109"/>
      <c r="L359" s="109"/>
      <c r="M359" s="109"/>
      <c r="N359" s="109"/>
      <c r="O359" s="109"/>
      <c r="P359" s="109"/>
      <c r="Q359" s="109"/>
      <c r="R359" s="109"/>
      <c r="S359" s="109"/>
      <c r="T359" s="109"/>
      <c r="U359" s="109"/>
      <c r="V359" s="109"/>
      <c r="W359" s="109"/>
      <c r="X359" s="109"/>
      <c r="Y359" s="109"/>
      <c r="Z359" s="109"/>
    </row>
    <row r="360" spans="1:26" ht="12.75" customHeight="1">
      <c r="A360" s="109"/>
      <c r="B360" s="109"/>
      <c r="C360" s="109"/>
      <c r="D360" s="109"/>
      <c r="E360" s="109"/>
      <c r="F360" s="109"/>
      <c r="G360" s="109"/>
      <c r="H360" s="143"/>
      <c r="I360" s="109"/>
      <c r="J360" s="109"/>
      <c r="K360" s="109"/>
      <c r="L360" s="109"/>
      <c r="M360" s="109"/>
      <c r="N360" s="109"/>
      <c r="O360" s="109"/>
      <c r="P360" s="109"/>
      <c r="Q360" s="109"/>
      <c r="R360" s="109"/>
      <c r="S360" s="109"/>
      <c r="T360" s="109"/>
      <c r="U360" s="109"/>
      <c r="V360" s="109"/>
      <c r="W360" s="109"/>
      <c r="X360" s="109"/>
      <c r="Y360" s="109"/>
      <c r="Z360" s="109"/>
    </row>
    <row r="361" spans="1:26" ht="12.75" customHeight="1">
      <c r="A361" s="109"/>
      <c r="B361" s="109"/>
      <c r="C361" s="109"/>
      <c r="D361" s="109"/>
      <c r="E361" s="109"/>
      <c r="F361" s="109"/>
      <c r="G361" s="109"/>
      <c r="H361" s="143"/>
      <c r="I361" s="109"/>
      <c r="J361" s="109"/>
      <c r="K361" s="109"/>
      <c r="L361" s="109"/>
      <c r="M361" s="109"/>
      <c r="N361" s="109"/>
      <c r="O361" s="109"/>
      <c r="P361" s="109"/>
      <c r="Q361" s="109"/>
      <c r="R361" s="109"/>
      <c r="S361" s="109"/>
      <c r="T361" s="109"/>
      <c r="U361" s="109"/>
      <c r="V361" s="109"/>
      <c r="W361" s="109"/>
      <c r="X361" s="109"/>
      <c r="Y361" s="109"/>
      <c r="Z361" s="109"/>
    </row>
    <row r="362" spans="1:26" ht="12.75" customHeight="1">
      <c r="A362" s="109"/>
      <c r="B362" s="109"/>
      <c r="C362" s="109"/>
      <c r="D362" s="109"/>
      <c r="E362" s="109"/>
      <c r="F362" s="109"/>
      <c r="G362" s="109"/>
      <c r="H362" s="143"/>
      <c r="I362" s="109"/>
      <c r="J362" s="109"/>
      <c r="K362" s="109"/>
      <c r="L362" s="109"/>
      <c r="M362" s="109"/>
      <c r="N362" s="109"/>
      <c r="O362" s="109"/>
      <c r="P362" s="109"/>
      <c r="Q362" s="109"/>
      <c r="R362" s="109"/>
      <c r="S362" s="109"/>
      <c r="T362" s="109"/>
      <c r="U362" s="109"/>
      <c r="V362" s="109"/>
      <c r="W362" s="109"/>
      <c r="X362" s="109"/>
      <c r="Y362" s="109"/>
      <c r="Z362" s="109"/>
    </row>
    <row r="363" spans="1:26" ht="12.75" customHeight="1">
      <c r="A363" s="109"/>
      <c r="B363" s="109"/>
      <c r="C363" s="109"/>
      <c r="D363" s="109"/>
      <c r="E363" s="109"/>
      <c r="F363" s="109"/>
      <c r="G363" s="109"/>
      <c r="H363" s="143"/>
      <c r="I363" s="109"/>
      <c r="J363" s="109"/>
      <c r="K363" s="109"/>
      <c r="L363" s="109"/>
      <c r="M363" s="109"/>
      <c r="N363" s="109"/>
      <c r="O363" s="109"/>
      <c r="P363" s="109"/>
      <c r="Q363" s="109"/>
      <c r="R363" s="109"/>
      <c r="S363" s="109"/>
      <c r="T363" s="109"/>
      <c r="U363" s="109"/>
      <c r="V363" s="109"/>
      <c r="W363" s="109"/>
      <c r="X363" s="109"/>
      <c r="Y363" s="109"/>
      <c r="Z363" s="109"/>
    </row>
    <row r="364" spans="1:26" ht="12.75" customHeight="1">
      <c r="A364" s="109"/>
      <c r="B364" s="109"/>
      <c r="C364" s="109"/>
      <c r="D364" s="109"/>
      <c r="E364" s="109"/>
      <c r="F364" s="109"/>
      <c r="G364" s="109"/>
      <c r="H364" s="143"/>
      <c r="I364" s="109"/>
      <c r="J364" s="109"/>
      <c r="K364" s="109"/>
      <c r="L364" s="109"/>
      <c r="M364" s="109"/>
      <c r="N364" s="109"/>
      <c r="O364" s="109"/>
      <c r="P364" s="109"/>
      <c r="Q364" s="109"/>
      <c r="R364" s="109"/>
      <c r="S364" s="109"/>
      <c r="T364" s="109"/>
      <c r="U364" s="109"/>
      <c r="V364" s="109"/>
      <c r="W364" s="109"/>
      <c r="X364" s="109"/>
      <c r="Y364" s="109"/>
      <c r="Z364" s="109"/>
    </row>
    <row r="365" spans="1:26" ht="12.75" customHeight="1">
      <c r="A365" s="109"/>
      <c r="B365" s="109"/>
      <c r="C365" s="109"/>
      <c r="D365" s="109"/>
      <c r="E365" s="109"/>
      <c r="F365" s="109"/>
      <c r="G365" s="109"/>
      <c r="H365" s="143"/>
      <c r="I365" s="109"/>
      <c r="J365" s="109"/>
      <c r="K365" s="109"/>
      <c r="L365" s="109"/>
      <c r="M365" s="109"/>
      <c r="N365" s="109"/>
      <c r="O365" s="109"/>
      <c r="P365" s="109"/>
      <c r="Q365" s="109"/>
      <c r="R365" s="109"/>
      <c r="S365" s="109"/>
      <c r="T365" s="109"/>
      <c r="U365" s="109"/>
      <c r="V365" s="109"/>
      <c r="W365" s="109"/>
      <c r="X365" s="109"/>
      <c r="Y365" s="109"/>
      <c r="Z365" s="109"/>
    </row>
    <row r="366" spans="1:26" ht="12.75" customHeight="1">
      <c r="A366" s="109"/>
      <c r="B366" s="109"/>
      <c r="C366" s="109"/>
      <c r="D366" s="109"/>
      <c r="E366" s="109"/>
      <c r="F366" s="109"/>
      <c r="G366" s="109"/>
      <c r="H366" s="143"/>
      <c r="I366" s="109"/>
      <c r="J366" s="109"/>
      <c r="K366" s="109"/>
      <c r="L366" s="109"/>
      <c r="M366" s="109"/>
      <c r="N366" s="109"/>
      <c r="O366" s="109"/>
      <c r="P366" s="109"/>
      <c r="Q366" s="109"/>
      <c r="R366" s="109"/>
      <c r="S366" s="109"/>
      <c r="T366" s="109"/>
      <c r="U366" s="109"/>
      <c r="V366" s="109"/>
      <c r="W366" s="109"/>
      <c r="X366" s="109"/>
      <c r="Y366" s="109"/>
      <c r="Z366" s="109"/>
    </row>
    <row r="367" spans="1:26" ht="12.75" customHeight="1">
      <c r="A367" s="109"/>
      <c r="B367" s="109"/>
      <c r="C367" s="109"/>
      <c r="D367" s="109"/>
      <c r="E367" s="109"/>
      <c r="F367" s="109"/>
      <c r="G367" s="109"/>
      <c r="H367" s="143"/>
      <c r="I367" s="109"/>
      <c r="J367" s="109"/>
      <c r="K367" s="109"/>
      <c r="L367" s="109"/>
      <c r="M367" s="109"/>
      <c r="N367" s="109"/>
      <c r="O367" s="109"/>
      <c r="P367" s="109"/>
      <c r="Q367" s="109"/>
      <c r="R367" s="109"/>
      <c r="S367" s="109"/>
      <c r="T367" s="109"/>
      <c r="U367" s="109"/>
      <c r="V367" s="109"/>
      <c r="W367" s="109"/>
      <c r="X367" s="109"/>
      <c r="Y367" s="109"/>
      <c r="Z367" s="109"/>
    </row>
    <row r="368" spans="1:26" ht="12.75" customHeight="1">
      <c r="A368" s="109"/>
      <c r="B368" s="109"/>
      <c r="C368" s="109"/>
      <c r="D368" s="109"/>
      <c r="E368" s="109"/>
      <c r="F368" s="109"/>
      <c r="G368" s="109"/>
      <c r="H368" s="143"/>
      <c r="I368" s="109"/>
      <c r="J368" s="109"/>
      <c r="K368" s="109"/>
      <c r="L368" s="109"/>
      <c r="M368" s="109"/>
      <c r="N368" s="109"/>
      <c r="O368" s="109"/>
      <c r="P368" s="109"/>
      <c r="Q368" s="109"/>
      <c r="R368" s="109"/>
      <c r="S368" s="109"/>
      <c r="T368" s="109"/>
      <c r="U368" s="109"/>
      <c r="V368" s="109"/>
      <c r="W368" s="109"/>
      <c r="X368" s="109"/>
      <c r="Y368" s="109"/>
      <c r="Z368" s="109"/>
    </row>
    <row r="369" spans="1:26" ht="12.75" customHeight="1">
      <c r="A369" s="109"/>
      <c r="B369" s="109"/>
      <c r="C369" s="109"/>
      <c r="D369" s="109"/>
      <c r="E369" s="109"/>
      <c r="F369" s="109"/>
      <c r="G369" s="109"/>
      <c r="H369" s="143"/>
      <c r="I369" s="109"/>
      <c r="J369" s="109"/>
      <c r="K369" s="109"/>
      <c r="L369" s="109"/>
      <c r="M369" s="109"/>
      <c r="N369" s="109"/>
      <c r="O369" s="109"/>
      <c r="P369" s="109"/>
      <c r="Q369" s="109"/>
      <c r="R369" s="109"/>
      <c r="S369" s="109"/>
      <c r="T369" s="109"/>
      <c r="U369" s="109"/>
      <c r="V369" s="109"/>
      <c r="W369" s="109"/>
      <c r="X369" s="109"/>
      <c r="Y369" s="109"/>
      <c r="Z369" s="109"/>
    </row>
    <row r="370" spans="1:26" ht="12.75" customHeight="1">
      <c r="A370" s="109"/>
      <c r="B370" s="109"/>
      <c r="C370" s="109"/>
      <c r="D370" s="109"/>
      <c r="E370" s="109"/>
      <c r="F370" s="109"/>
      <c r="G370" s="109"/>
      <c r="H370" s="143"/>
      <c r="I370" s="109"/>
      <c r="J370" s="109"/>
      <c r="K370" s="109"/>
      <c r="L370" s="109"/>
      <c r="M370" s="109"/>
      <c r="N370" s="109"/>
      <c r="O370" s="109"/>
      <c r="P370" s="109"/>
      <c r="Q370" s="109"/>
      <c r="R370" s="109"/>
      <c r="S370" s="109"/>
      <c r="T370" s="109"/>
      <c r="U370" s="109"/>
      <c r="V370" s="109"/>
      <c r="W370" s="109"/>
      <c r="X370" s="109"/>
      <c r="Y370" s="109"/>
      <c r="Z370" s="109"/>
    </row>
    <row r="371" spans="1:26" ht="12.75" customHeight="1">
      <c r="A371" s="109"/>
      <c r="B371" s="109"/>
      <c r="C371" s="109"/>
      <c r="D371" s="109"/>
      <c r="E371" s="109"/>
      <c r="F371" s="109"/>
      <c r="G371" s="109"/>
      <c r="H371" s="143"/>
      <c r="I371" s="109"/>
      <c r="J371" s="109"/>
      <c r="K371" s="109"/>
      <c r="L371" s="109"/>
      <c r="M371" s="109"/>
      <c r="N371" s="109"/>
      <c r="O371" s="109"/>
      <c r="P371" s="109"/>
      <c r="Q371" s="109"/>
      <c r="R371" s="109"/>
      <c r="S371" s="109"/>
      <c r="T371" s="109"/>
      <c r="U371" s="109"/>
      <c r="V371" s="109"/>
      <c r="W371" s="109"/>
      <c r="X371" s="109"/>
      <c r="Y371" s="109"/>
      <c r="Z371" s="109"/>
    </row>
    <row r="372" spans="1:26" ht="12.75" customHeight="1">
      <c r="A372" s="109"/>
      <c r="B372" s="109"/>
      <c r="C372" s="109"/>
      <c r="D372" s="109"/>
      <c r="E372" s="109"/>
      <c r="F372" s="109"/>
      <c r="G372" s="109"/>
      <c r="H372" s="143"/>
      <c r="I372" s="109"/>
      <c r="J372" s="109"/>
      <c r="K372" s="109"/>
      <c r="L372" s="109"/>
      <c r="M372" s="109"/>
      <c r="N372" s="109"/>
      <c r="O372" s="109"/>
      <c r="P372" s="109"/>
      <c r="Q372" s="109"/>
      <c r="R372" s="109"/>
      <c r="S372" s="109"/>
      <c r="T372" s="109"/>
      <c r="U372" s="109"/>
      <c r="V372" s="109"/>
      <c r="W372" s="109"/>
      <c r="X372" s="109"/>
      <c r="Y372" s="109"/>
      <c r="Z372" s="109"/>
    </row>
    <row r="373" spans="1:26" ht="12.75" customHeight="1">
      <c r="A373" s="109"/>
      <c r="B373" s="109"/>
      <c r="C373" s="109"/>
      <c r="D373" s="109"/>
      <c r="E373" s="109"/>
      <c r="F373" s="109"/>
      <c r="G373" s="109"/>
      <c r="H373" s="143"/>
      <c r="I373" s="109"/>
      <c r="J373" s="109"/>
      <c r="K373" s="109"/>
      <c r="L373" s="109"/>
      <c r="M373" s="109"/>
      <c r="N373" s="109"/>
      <c r="O373" s="109"/>
      <c r="P373" s="109"/>
      <c r="Q373" s="109"/>
      <c r="R373" s="109"/>
      <c r="S373" s="109"/>
      <c r="T373" s="109"/>
      <c r="U373" s="109"/>
      <c r="V373" s="109"/>
      <c r="W373" s="109"/>
      <c r="X373" s="109"/>
      <c r="Y373" s="109"/>
      <c r="Z373" s="109"/>
    </row>
    <row r="374" spans="1:26" ht="12.75" customHeight="1">
      <c r="A374" s="109"/>
      <c r="B374" s="109"/>
      <c r="C374" s="109"/>
      <c r="D374" s="109"/>
      <c r="E374" s="109"/>
      <c r="F374" s="109"/>
      <c r="G374" s="109"/>
      <c r="H374" s="143"/>
      <c r="I374" s="109"/>
      <c r="J374" s="109"/>
      <c r="K374" s="109"/>
      <c r="L374" s="109"/>
      <c r="M374" s="109"/>
      <c r="N374" s="109"/>
      <c r="O374" s="109"/>
      <c r="P374" s="109"/>
      <c r="Q374" s="109"/>
      <c r="R374" s="109"/>
      <c r="S374" s="109"/>
      <c r="T374" s="109"/>
      <c r="U374" s="109"/>
      <c r="V374" s="109"/>
      <c r="W374" s="109"/>
      <c r="X374" s="109"/>
      <c r="Y374" s="109"/>
      <c r="Z374" s="109"/>
    </row>
    <row r="375" spans="1:26" ht="12.75" customHeight="1">
      <c r="A375" s="109"/>
      <c r="B375" s="109"/>
      <c r="C375" s="109"/>
      <c r="D375" s="109"/>
      <c r="E375" s="109"/>
      <c r="F375" s="109"/>
      <c r="G375" s="109"/>
      <c r="H375" s="143"/>
      <c r="I375" s="109"/>
      <c r="J375" s="109"/>
      <c r="K375" s="109"/>
      <c r="L375" s="109"/>
      <c r="M375" s="109"/>
      <c r="N375" s="109"/>
      <c r="O375" s="109"/>
      <c r="P375" s="109"/>
      <c r="Q375" s="109"/>
      <c r="R375" s="109"/>
      <c r="S375" s="109"/>
      <c r="T375" s="109"/>
      <c r="U375" s="109"/>
      <c r="V375" s="109"/>
      <c r="W375" s="109"/>
      <c r="X375" s="109"/>
      <c r="Y375" s="109"/>
      <c r="Z375" s="109"/>
    </row>
    <row r="376" spans="1:26" ht="12.75" customHeight="1">
      <c r="A376" s="109"/>
      <c r="B376" s="109"/>
      <c r="C376" s="109"/>
      <c r="D376" s="109"/>
      <c r="E376" s="109"/>
      <c r="F376" s="109"/>
      <c r="G376" s="109"/>
      <c r="H376" s="143"/>
      <c r="I376" s="109"/>
      <c r="J376" s="109"/>
      <c r="K376" s="109"/>
      <c r="L376" s="109"/>
      <c r="M376" s="109"/>
      <c r="N376" s="109"/>
      <c r="O376" s="109"/>
      <c r="P376" s="109"/>
      <c r="Q376" s="109"/>
      <c r="R376" s="109"/>
      <c r="S376" s="109"/>
      <c r="T376" s="109"/>
      <c r="U376" s="109"/>
      <c r="V376" s="109"/>
      <c r="W376" s="109"/>
      <c r="X376" s="109"/>
      <c r="Y376" s="109"/>
      <c r="Z376" s="109"/>
    </row>
    <row r="377" spans="1:26" ht="12.75" customHeight="1">
      <c r="A377" s="109"/>
      <c r="B377" s="109"/>
      <c r="C377" s="109"/>
      <c r="D377" s="109"/>
      <c r="E377" s="109"/>
      <c r="F377" s="109"/>
      <c r="G377" s="109"/>
      <c r="H377" s="143"/>
      <c r="I377" s="109"/>
      <c r="J377" s="109"/>
      <c r="K377" s="109"/>
      <c r="L377" s="109"/>
      <c r="M377" s="109"/>
      <c r="N377" s="109"/>
      <c r="O377" s="109"/>
      <c r="P377" s="109"/>
      <c r="Q377" s="109"/>
      <c r="R377" s="109"/>
      <c r="S377" s="109"/>
      <c r="T377" s="109"/>
      <c r="U377" s="109"/>
      <c r="V377" s="109"/>
      <c r="W377" s="109"/>
      <c r="X377" s="109"/>
      <c r="Y377" s="109"/>
      <c r="Z377" s="109"/>
    </row>
    <row r="378" spans="1:26" ht="12.75" customHeight="1">
      <c r="A378" s="109"/>
      <c r="B378" s="109"/>
      <c r="C378" s="109"/>
      <c r="D378" s="109"/>
      <c r="E378" s="109"/>
      <c r="F378" s="109"/>
      <c r="G378" s="109"/>
      <c r="H378" s="143"/>
      <c r="I378" s="109"/>
      <c r="J378" s="109"/>
      <c r="K378" s="109"/>
      <c r="L378" s="109"/>
      <c r="M378" s="109"/>
      <c r="N378" s="109"/>
      <c r="O378" s="109"/>
      <c r="P378" s="109"/>
      <c r="Q378" s="109"/>
      <c r="R378" s="109"/>
      <c r="S378" s="109"/>
      <c r="T378" s="109"/>
      <c r="U378" s="109"/>
      <c r="V378" s="109"/>
      <c r="W378" s="109"/>
      <c r="X378" s="109"/>
      <c r="Y378" s="109"/>
      <c r="Z378" s="109"/>
    </row>
    <row r="379" spans="1:26" ht="12.75" customHeight="1">
      <c r="A379" s="109"/>
      <c r="B379" s="109"/>
      <c r="C379" s="109"/>
      <c r="D379" s="109"/>
      <c r="E379" s="109"/>
      <c r="F379" s="109"/>
      <c r="G379" s="109"/>
      <c r="H379" s="143"/>
      <c r="I379" s="109"/>
      <c r="J379" s="109"/>
      <c r="K379" s="109"/>
      <c r="L379" s="109"/>
      <c r="M379" s="109"/>
      <c r="N379" s="109"/>
      <c r="O379" s="109"/>
      <c r="P379" s="109"/>
      <c r="Q379" s="109"/>
      <c r="R379" s="109"/>
      <c r="S379" s="109"/>
      <c r="T379" s="109"/>
      <c r="U379" s="109"/>
      <c r="V379" s="109"/>
      <c r="W379" s="109"/>
      <c r="X379" s="109"/>
      <c r="Y379" s="109"/>
      <c r="Z379" s="109"/>
    </row>
    <row r="380" spans="1:26" ht="12.75" customHeight="1">
      <c r="A380" s="109"/>
      <c r="B380" s="109"/>
      <c r="C380" s="109"/>
      <c r="D380" s="109"/>
      <c r="E380" s="109"/>
      <c r="F380" s="109"/>
      <c r="G380" s="109"/>
      <c r="H380" s="143"/>
      <c r="I380" s="109"/>
      <c r="J380" s="109"/>
      <c r="K380" s="109"/>
      <c r="L380" s="109"/>
      <c r="M380" s="109"/>
      <c r="N380" s="109"/>
      <c r="O380" s="109"/>
      <c r="P380" s="109"/>
      <c r="Q380" s="109"/>
      <c r="R380" s="109"/>
      <c r="S380" s="109"/>
      <c r="T380" s="109"/>
      <c r="U380" s="109"/>
      <c r="V380" s="109"/>
      <c r="W380" s="109"/>
      <c r="X380" s="109"/>
      <c r="Y380" s="109"/>
      <c r="Z380" s="109"/>
    </row>
    <row r="381" spans="1:26" ht="12.75" customHeight="1">
      <c r="A381" s="109"/>
      <c r="B381" s="109"/>
      <c r="C381" s="109"/>
      <c r="D381" s="109"/>
      <c r="E381" s="109"/>
      <c r="F381" s="109"/>
      <c r="G381" s="109"/>
      <c r="H381" s="143"/>
      <c r="I381" s="109"/>
      <c r="J381" s="109"/>
      <c r="K381" s="109"/>
      <c r="L381" s="109"/>
      <c r="M381" s="109"/>
      <c r="N381" s="109"/>
      <c r="O381" s="109"/>
      <c r="P381" s="109"/>
      <c r="Q381" s="109"/>
      <c r="R381" s="109"/>
      <c r="S381" s="109"/>
      <c r="T381" s="109"/>
      <c r="U381" s="109"/>
      <c r="V381" s="109"/>
      <c r="W381" s="109"/>
      <c r="X381" s="109"/>
      <c r="Y381" s="109"/>
      <c r="Z381" s="109"/>
    </row>
    <row r="382" spans="1:26" ht="12.75" customHeight="1">
      <c r="A382" s="109"/>
      <c r="B382" s="109"/>
      <c r="C382" s="109"/>
      <c r="D382" s="109"/>
      <c r="E382" s="109"/>
      <c r="F382" s="109"/>
      <c r="G382" s="109"/>
      <c r="H382" s="143"/>
      <c r="I382" s="109"/>
      <c r="J382" s="109"/>
      <c r="K382" s="109"/>
      <c r="L382" s="109"/>
      <c r="M382" s="109"/>
      <c r="N382" s="109"/>
      <c r="O382" s="109"/>
      <c r="P382" s="109"/>
      <c r="Q382" s="109"/>
      <c r="R382" s="109"/>
      <c r="S382" s="109"/>
      <c r="T382" s="109"/>
      <c r="U382" s="109"/>
      <c r="V382" s="109"/>
      <c r="W382" s="109"/>
      <c r="X382" s="109"/>
      <c r="Y382" s="109"/>
      <c r="Z382" s="109"/>
    </row>
    <row r="383" spans="1:26" ht="12.75" customHeight="1">
      <c r="A383" s="109"/>
      <c r="B383" s="109"/>
      <c r="C383" s="109"/>
      <c r="D383" s="109"/>
      <c r="E383" s="109"/>
      <c r="F383" s="109"/>
      <c r="G383" s="109"/>
      <c r="H383" s="143"/>
      <c r="I383" s="109"/>
      <c r="J383" s="109"/>
      <c r="K383" s="109"/>
      <c r="L383" s="109"/>
      <c r="M383" s="109"/>
      <c r="N383" s="109"/>
      <c r="O383" s="109"/>
      <c r="P383" s="109"/>
      <c r="Q383" s="109"/>
      <c r="R383" s="109"/>
      <c r="S383" s="109"/>
      <c r="T383" s="109"/>
      <c r="U383" s="109"/>
      <c r="V383" s="109"/>
      <c r="W383" s="109"/>
      <c r="X383" s="109"/>
      <c r="Y383" s="109"/>
      <c r="Z383" s="109"/>
    </row>
    <row r="384" spans="1:26" ht="12.75" customHeight="1">
      <c r="A384" s="109"/>
      <c r="B384" s="109"/>
      <c r="C384" s="109"/>
      <c r="D384" s="109"/>
      <c r="E384" s="109"/>
      <c r="F384" s="109"/>
      <c r="G384" s="109"/>
      <c r="H384" s="143"/>
      <c r="I384" s="109"/>
      <c r="J384" s="109"/>
      <c r="K384" s="109"/>
      <c r="L384" s="109"/>
      <c r="M384" s="109"/>
      <c r="N384" s="109"/>
      <c r="O384" s="109"/>
      <c r="P384" s="109"/>
      <c r="Q384" s="109"/>
      <c r="R384" s="109"/>
      <c r="S384" s="109"/>
      <c r="T384" s="109"/>
      <c r="U384" s="109"/>
      <c r="V384" s="109"/>
      <c r="W384" s="109"/>
      <c r="X384" s="109"/>
      <c r="Y384" s="109"/>
      <c r="Z384" s="109"/>
    </row>
    <row r="385" spans="1:26" ht="12.75" customHeight="1">
      <c r="A385" s="109"/>
      <c r="B385" s="109"/>
      <c r="C385" s="109"/>
      <c r="D385" s="109"/>
      <c r="E385" s="109"/>
      <c r="F385" s="109"/>
      <c r="G385" s="109"/>
      <c r="H385" s="143"/>
      <c r="I385" s="109"/>
      <c r="J385" s="109"/>
      <c r="K385" s="109"/>
      <c r="L385" s="109"/>
      <c r="M385" s="109"/>
      <c r="N385" s="109"/>
      <c r="O385" s="109"/>
      <c r="P385" s="109"/>
      <c r="Q385" s="109"/>
      <c r="R385" s="109"/>
      <c r="S385" s="109"/>
      <c r="T385" s="109"/>
      <c r="U385" s="109"/>
      <c r="V385" s="109"/>
      <c r="W385" s="109"/>
      <c r="X385" s="109"/>
      <c r="Y385" s="109"/>
      <c r="Z385" s="109"/>
    </row>
    <row r="386" spans="1:26" ht="12.75" customHeight="1">
      <c r="A386" s="109"/>
      <c r="B386" s="109"/>
      <c r="C386" s="109"/>
      <c r="D386" s="109"/>
      <c r="E386" s="109"/>
      <c r="F386" s="109"/>
      <c r="G386" s="109"/>
      <c r="H386" s="143"/>
      <c r="I386" s="109"/>
      <c r="J386" s="109"/>
      <c r="K386" s="109"/>
      <c r="L386" s="109"/>
      <c r="M386" s="109"/>
      <c r="N386" s="109"/>
      <c r="O386" s="109"/>
      <c r="P386" s="109"/>
      <c r="Q386" s="109"/>
      <c r="R386" s="109"/>
      <c r="S386" s="109"/>
      <c r="T386" s="109"/>
      <c r="U386" s="109"/>
      <c r="V386" s="109"/>
      <c r="W386" s="109"/>
      <c r="X386" s="109"/>
      <c r="Y386" s="109"/>
      <c r="Z386" s="109"/>
    </row>
    <row r="387" spans="1:26" ht="12.75" customHeight="1">
      <c r="A387" s="109"/>
      <c r="B387" s="109"/>
      <c r="C387" s="109"/>
      <c r="D387" s="109"/>
      <c r="E387" s="109"/>
      <c r="F387" s="109"/>
      <c r="G387" s="109"/>
      <c r="H387" s="143"/>
      <c r="I387" s="109"/>
      <c r="J387" s="109"/>
      <c r="K387" s="109"/>
      <c r="L387" s="109"/>
      <c r="M387" s="109"/>
      <c r="N387" s="109"/>
      <c r="O387" s="109"/>
      <c r="P387" s="109"/>
      <c r="Q387" s="109"/>
      <c r="R387" s="109"/>
      <c r="S387" s="109"/>
      <c r="T387" s="109"/>
      <c r="U387" s="109"/>
      <c r="V387" s="109"/>
      <c r="W387" s="109"/>
      <c r="X387" s="109"/>
      <c r="Y387" s="109"/>
      <c r="Z387" s="109"/>
    </row>
    <row r="388" spans="1:26" ht="12.75" customHeight="1">
      <c r="A388" s="109"/>
      <c r="B388" s="109"/>
      <c r="C388" s="109"/>
      <c r="D388" s="109"/>
      <c r="E388" s="109"/>
      <c r="F388" s="109"/>
      <c r="G388" s="109"/>
      <c r="H388" s="143"/>
      <c r="I388" s="109"/>
      <c r="J388" s="109"/>
      <c r="K388" s="109"/>
      <c r="L388" s="109"/>
      <c r="M388" s="109"/>
      <c r="N388" s="109"/>
      <c r="O388" s="109"/>
      <c r="P388" s="109"/>
      <c r="Q388" s="109"/>
      <c r="R388" s="109"/>
      <c r="S388" s="109"/>
      <c r="T388" s="109"/>
      <c r="U388" s="109"/>
      <c r="V388" s="109"/>
      <c r="W388" s="109"/>
      <c r="X388" s="109"/>
      <c r="Y388" s="109"/>
      <c r="Z388" s="109"/>
    </row>
    <row r="389" spans="1:26" ht="12.75" customHeight="1">
      <c r="A389" s="109"/>
      <c r="B389" s="109"/>
      <c r="C389" s="109"/>
      <c r="D389" s="109"/>
      <c r="E389" s="109"/>
      <c r="F389" s="109"/>
      <c r="G389" s="109"/>
      <c r="H389" s="143"/>
      <c r="I389" s="109"/>
      <c r="J389" s="109"/>
      <c r="K389" s="109"/>
      <c r="L389" s="109"/>
      <c r="M389" s="109"/>
      <c r="N389" s="109"/>
      <c r="O389" s="109"/>
      <c r="P389" s="109"/>
      <c r="Q389" s="109"/>
      <c r="R389" s="109"/>
      <c r="S389" s="109"/>
      <c r="T389" s="109"/>
      <c r="U389" s="109"/>
      <c r="V389" s="109"/>
      <c r="W389" s="109"/>
      <c r="X389" s="109"/>
      <c r="Y389" s="109"/>
      <c r="Z389" s="109"/>
    </row>
    <row r="390" spans="1:26" ht="12.75" customHeight="1">
      <c r="A390" s="109"/>
      <c r="B390" s="109"/>
      <c r="C390" s="109"/>
      <c r="D390" s="109"/>
      <c r="E390" s="109"/>
      <c r="F390" s="109"/>
      <c r="G390" s="109"/>
      <c r="H390" s="143"/>
      <c r="I390" s="109"/>
      <c r="J390" s="109"/>
      <c r="K390" s="109"/>
      <c r="L390" s="109"/>
      <c r="M390" s="109"/>
      <c r="N390" s="109"/>
      <c r="O390" s="109"/>
      <c r="P390" s="109"/>
      <c r="Q390" s="109"/>
      <c r="R390" s="109"/>
      <c r="S390" s="109"/>
      <c r="T390" s="109"/>
      <c r="U390" s="109"/>
      <c r="V390" s="109"/>
      <c r="W390" s="109"/>
      <c r="X390" s="109"/>
      <c r="Y390" s="109"/>
      <c r="Z390" s="109"/>
    </row>
    <row r="391" spans="1:26" ht="12.75" customHeight="1">
      <c r="A391" s="109"/>
      <c r="B391" s="109"/>
      <c r="C391" s="109"/>
      <c r="D391" s="109"/>
      <c r="E391" s="109"/>
      <c r="F391" s="109"/>
      <c r="G391" s="109"/>
      <c r="H391" s="143"/>
      <c r="I391" s="109"/>
      <c r="J391" s="109"/>
      <c r="K391" s="109"/>
      <c r="L391" s="109"/>
      <c r="M391" s="109"/>
      <c r="N391" s="109"/>
      <c r="O391" s="109"/>
      <c r="P391" s="109"/>
      <c r="Q391" s="109"/>
      <c r="R391" s="109"/>
      <c r="S391" s="109"/>
      <c r="T391" s="109"/>
      <c r="U391" s="109"/>
      <c r="V391" s="109"/>
      <c r="W391" s="109"/>
      <c r="X391" s="109"/>
      <c r="Y391" s="109"/>
      <c r="Z391" s="109"/>
    </row>
    <row r="392" spans="1:26" ht="12.75" customHeight="1">
      <c r="A392" s="109"/>
      <c r="B392" s="109"/>
      <c r="C392" s="109"/>
      <c r="D392" s="109"/>
      <c r="E392" s="109"/>
      <c r="F392" s="109"/>
      <c r="G392" s="109"/>
      <c r="H392" s="143"/>
      <c r="I392" s="109"/>
      <c r="J392" s="109"/>
      <c r="K392" s="109"/>
      <c r="L392" s="109"/>
      <c r="M392" s="109"/>
      <c r="N392" s="109"/>
      <c r="O392" s="109"/>
      <c r="P392" s="109"/>
      <c r="Q392" s="109"/>
      <c r="R392" s="109"/>
      <c r="S392" s="109"/>
      <c r="T392" s="109"/>
      <c r="U392" s="109"/>
      <c r="V392" s="109"/>
      <c r="W392" s="109"/>
      <c r="X392" s="109"/>
      <c r="Y392" s="109"/>
      <c r="Z392" s="109"/>
    </row>
    <row r="393" spans="1:26" ht="12.75" customHeight="1">
      <c r="A393" s="109"/>
      <c r="B393" s="109"/>
      <c r="C393" s="109"/>
      <c r="D393" s="109"/>
      <c r="E393" s="109"/>
      <c r="F393" s="109"/>
      <c r="G393" s="109"/>
      <c r="H393" s="143"/>
      <c r="I393" s="109"/>
      <c r="J393" s="109"/>
      <c r="K393" s="109"/>
      <c r="L393" s="109"/>
      <c r="M393" s="109"/>
      <c r="N393" s="109"/>
      <c r="O393" s="109"/>
      <c r="P393" s="109"/>
      <c r="Q393" s="109"/>
      <c r="R393" s="109"/>
      <c r="S393" s="109"/>
      <c r="T393" s="109"/>
      <c r="U393" s="109"/>
      <c r="V393" s="109"/>
      <c r="W393" s="109"/>
      <c r="X393" s="109"/>
      <c r="Y393" s="109"/>
      <c r="Z393" s="109"/>
    </row>
    <row r="394" spans="1:26" ht="12.75" customHeight="1">
      <c r="A394" s="109"/>
      <c r="B394" s="109"/>
      <c r="C394" s="109"/>
      <c r="D394" s="109"/>
      <c r="E394" s="109"/>
      <c r="F394" s="109"/>
      <c r="G394" s="109"/>
      <c r="H394" s="143"/>
      <c r="I394" s="109"/>
      <c r="J394" s="109"/>
      <c r="K394" s="109"/>
      <c r="L394" s="109"/>
      <c r="M394" s="109"/>
      <c r="N394" s="109"/>
      <c r="O394" s="109"/>
      <c r="P394" s="109"/>
      <c r="Q394" s="109"/>
      <c r="R394" s="109"/>
      <c r="S394" s="109"/>
      <c r="T394" s="109"/>
      <c r="U394" s="109"/>
      <c r="V394" s="109"/>
      <c r="W394" s="109"/>
      <c r="X394" s="109"/>
      <c r="Y394" s="109"/>
      <c r="Z394" s="109"/>
    </row>
    <row r="395" spans="1:26" ht="12.75" customHeight="1">
      <c r="A395" s="109"/>
      <c r="B395" s="109"/>
      <c r="C395" s="109"/>
      <c r="D395" s="109"/>
      <c r="E395" s="109"/>
      <c r="F395" s="109"/>
      <c r="G395" s="109"/>
      <c r="H395" s="143"/>
      <c r="I395" s="109"/>
      <c r="J395" s="109"/>
      <c r="K395" s="109"/>
      <c r="L395" s="109"/>
      <c r="M395" s="109"/>
      <c r="N395" s="109"/>
      <c r="O395" s="109"/>
      <c r="P395" s="109"/>
      <c r="Q395" s="109"/>
      <c r="R395" s="109"/>
      <c r="S395" s="109"/>
      <c r="T395" s="109"/>
      <c r="U395" s="109"/>
      <c r="V395" s="109"/>
      <c r="W395" s="109"/>
      <c r="X395" s="109"/>
      <c r="Y395" s="109"/>
      <c r="Z395" s="109"/>
    </row>
    <row r="396" spans="1:26" ht="12.75" customHeight="1">
      <c r="A396" s="109"/>
      <c r="B396" s="109"/>
      <c r="C396" s="109"/>
      <c r="D396" s="109"/>
      <c r="E396" s="109"/>
      <c r="F396" s="109"/>
      <c r="G396" s="109"/>
      <c r="H396" s="143"/>
      <c r="I396" s="109"/>
      <c r="J396" s="109"/>
      <c r="K396" s="109"/>
      <c r="L396" s="109"/>
      <c r="M396" s="109"/>
      <c r="N396" s="109"/>
      <c r="O396" s="109"/>
      <c r="P396" s="109"/>
      <c r="Q396" s="109"/>
      <c r="R396" s="109"/>
      <c r="S396" s="109"/>
      <c r="T396" s="109"/>
      <c r="U396" s="109"/>
      <c r="V396" s="109"/>
      <c r="W396" s="109"/>
      <c r="X396" s="109"/>
      <c r="Y396" s="109"/>
      <c r="Z396" s="109"/>
    </row>
    <row r="397" spans="1:26" ht="12.75" customHeight="1">
      <c r="A397" s="109"/>
      <c r="B397" s="109"/>
      <c r="C397" s="109"/>
      <c r="D397" s="109"/>
      <c r="E397" s="109"/>
      <c r="F397" s="109"/>
      <c r="G397" s="109"/>
      <c r="H397" s="143"/>
      <c r="I397" s="109"/>
      <c r="J397" s="109"/>
      <c r="K397" s="109"/>
      <c r="L397" s="109"/>
      <c r="M397" s="109"/>
      <c r="N397" s="109"/>
      <c r="O397" s="109"/>
      <c r="P397" s="109"/>
      <c r="Q397" s="109"/>
      <c r="R397" s="109"/>
      <c r="S397" s="109"/>
      <c r="T397" s="109"/>
      <c r="U397" s="109"/>
      <c r="V397" s="109"/>
      <c r="W397" s="109"/>
      <c r="X397" s="109"/>
      <c r="Y397" s="109"/>
      <c r="Z397" s="109"/>
    </row>
    <row r="398" spans="1:26" ht="12.75" customHeight="1">
      <c r="A398" s="109"/>
      <c r="B398" s="109"/>
      <c r="C398" s="109"/>
      <c r="D398" s="109"/>
      <c r="E398" s="109"/>
      <c r="F398" s="109"/>
      <c r="G398" s="109"/>
      <c r="H398" s="143"/>
      <c r="I398" s="109"/>
      <c r="J398" s="109"/>
      <c r="K398" s="109"/>
      <c r="L398" s="109"/>
      <c r="M398" s="109"/>
      <c r="N398" s="109"/>
      <c r="O398" s="109"/>
      <c r="P398" s="109"/>
      <c r="Q398" s="109"/>
      <c r="R398" s="109"/>
      <c r="S398" s="109"/>
      <c r="T398" s="109"/>
      <c r="U398" s="109"/>
      <c r="V398" s="109"/>
      <c r="W398" s="109"/>
      <c r="X398" s="109"/>
      <c r="Y398" s="109"/>
      <c r="Z398" s="109"/>
    </row>
    <row r="399" spans="1:26" ht="12.75" customHeight="1">
      <c r="A399" s="109"/>
      <c r="B399" s="109"/>
      <c r="C399" s="109"/>
      <c r="D399" s="109"/>
      <c r="E399" s="109"/>
      <c r="F399" s="109"/>
      <c r="G399" s="109"/>
      <c r="H399" s="143"/>
      <c r="I399" s="109"/>
      <c r="J399" s="109"/>
      <c r="K399" s="109"/>
      <c r="L399" s="109"/>
      <c r="M399" s="109"/>
      <c r="N399" s="109"/>
      <c r="O399" s="109"/>
      <c r="P399" s="109"/>
      <c r="Q399" s="109"/>
      <c r="R399" s="109"/>
      <c r="S399" s="109"/>
      <c r="T399" s="109"/>
      <c r="U399" s="109"/>
      <c r="V399" s="109"/>
      <c r="W399" s="109"/>
      <c r="X399" s="109"/>
      <c r="Y399" s="109"/>
      <c r="Z399" s="109"/>
    </row>
    <row r="400" spans="1:26" ht="12.75" customHeight="1">
      <c r="A400" s="109"/>
      <c r="B400" s="109"/>
      <c r="C400" s="109"/>
      <c r="D400" s="109"/>
      <c r="E400" s="109"/>
      <c r="F400" s="109"/>
      <c r="G400" s="109"/>
      <c r="H400" s="143"/>
      <c r="I400" s="109"/>
      <c r="J400" s="109"/>
      <c r="K400" s="109"/>
      <c r="L400" s="109"/>
      <c r="M400" s="109"/>
      <c r="N400" s="109"/>
      <c r="O400" s="109"/>
      <c r="P400" s="109"/>
      <c r="Q400" s="109"/>
      <c r="R400" s="109"/>
      <c r="S400" s="109"/>
      <c r="T400" s="109"/>
      <c r="U400" s="109"/>
      <c r="V400" s="109"/>
      <c r="W400" s="109"/>
      <c r="X400" s="109"/>
      <c r="Y400" s="109"/>
      <c r="Z400" s="109"/>
    </row>
    <row r="401" spans="1:26" ht="12.75" customHeight="1">
      <c r="A401" s="109"/>
      <c r="B401" s="109"/>
      <c r="C401" s="109"/>
      <c r="D401" s="109"/>
      <c r="E401" s="109"/>
      <c r="F401" s="109"/>
      <c r="G401" s="109"/>
      <c r="H401" s="143"/>
      <c r="I401" s="109"/>
      <c r="J401" s="109"/>
      <c r="K401" s="109"/>
      <c r="L401" s="109"/>
      <c r="M401" s="109"/>
      <c r="N401" s="109"/>
      <c r="O401" s="109"/>
      <c r="P401" s="109"/>
      <c r="Q401" s="109"/>
      <c r="R401" s="109"/>
      <c r="S401" s="109"/>
      <c r="T401" s="109"/>
      <c r="U401" s="109"/>
      <c r="V401" s="109"/>
      <c r="W401" s="109"/>
      <c r="X401" s="109"/>
      <c r="Y401" s="109"/>
      <c r="Z401" s="109"/>
    </row>
    <row r="402" spans="1:26" ht="12.75" customHeight="1">
      <c r="A402" s="109"/>
      <c r="B402" s="109"/>
      <c r="C402" s="109"/>
      <c r="D402" s="109"/>
      <c r="E402" s="109"/>
      <c r="F402" s="109"/>
      <c r="G402" s="109"/>
      <c r="H402" s="143"/>
      <c r="I402" s="109"/>
      <c r="J402" s="109"/>
      <c r="K402" s="109"/>
      <c r="L402" s="109"/>
      <c r="M402" s="109"/>
      <c r="N402" s="109"/>
      <c r="O402" s="109"/>
      <c r="P402" s="109"/>
      <c r="Q402" s="109"/>
      <c r="R402" s="109"/>
      <c r="S402" s="109"/>
      <c r="T402" s="109"/>
      <c r="U402" s="109"/>
      <c r="V402" s="109"/>
      <c r="W402" s="109"/>
      <c r="X402" s="109"/>
      <c r="Y402" s="109"/>
      <c r="Z402" s="109"/>
    </row>
    <row r="403" spans="1:26" ht="12.75" customHeight="1">
      <c r="A403" s="109"/>
      <c r="B403" s="109"/>
      <c r="C403" s="109"/>
      <c r="D403" s="109"/>
      <c r="E403" s="109"/>
      <c r="F403" s="109"/>
      <c r="G403" s="109"/>
      <c r="H403" s="143"/>
      <c r="I403" s="109"/>
      <c r="J403" s="109"/>
      <c r="K403" s="109"/>
      <c r="L403" s="109"/>
      <c r="M403" s="109"/>
      <c r="N403" s="109"/>
      <c r="O403" s="109"/>
      <c r="P403" s="109"/>
      <c r="Q403" s="109"/>
      <c r="R403" s="109"/>
      <c r="S403" s="109"/>
      <c r="T403" s="109"/>
      <c r="U403" s="109"/>
      <c r="V403" s="109"/>
      <c r="W403" s="109"/>
      <c r="X403" s="109"/>
      <c r="Y403" s="109"/>
      <c r="Z403" s="109"/>
    </row>
    <row r="404" spans="1:26" ht="12.75" customHeight="1">
      <c r="A404" s="109"/>
      <c r="B404" s="109"/>
      <c r="C404" s="109"/>
      <c r="D404" s="109"/>
      <c r="E404" s="109"/>
      <c r="F404" s="109"/>
      <c r="G404" s="109"/>
      <c r="H404" s="143"/>
      <c r="I404" s="109"/>
      <c r="J404" s="109"/>
      <c r="K404" s="109"/>
      <c r="L404" s="109"/>
      <c r="M404" s="109"/>
      <c r="N404" s="109"/>
      <c r="O404" s="109"/>
      <c r="P404" s="109"/>
      <c r="Q404" s="109"/>
      <c r="R404" s="109"/>
      <c r="S404" s="109"/>
      <c r="T404" s="109"/>
      <c r="U404" s="109"/>
      <c r="V404" s="109"/>
      <c r="W404" s="109"/>
      <c r="X404" s="109"/>
      <c r="Y404" s="109"/>
      <c r="Z404" s="109"/>
    </row>
    <row r="405" spans="1:26" ht="12.75" customHeight="1">
      <c r="A405" s="109"/>
      <c r="B405" s="109"/>
      <c r="C405" s="109"/>
      <c r="D405" s="109"/>
      <c r="E405" s="109"/>
      <c r="F405" s="109"/>
      <c r="G405" s="109"/>
      <c r="H405" s="143"/>
      <c r="I405" s="109"/>
      <c r="J405" s="109"/>
      <c r="K405" s="109"/>
      <c r="L405" s="109"/>
      <c r="M405" s="109"/>
      <c r="N405" s="109"/>
      <c r="O405" s="109"/>
      <c r="P405" s="109"/>
      <c r="Q405" s="109"/>
      <c r="R405" s="109"/>
      <c r="S405" s="109"/>
      <c r="T405" s="109"/>
      <c r="U405" s="109"/>
      <c r="V405" s="109"/>
      <c r="W405" s="109"/>
      <c r="X405" s="109"/>
      <c r="Y405" s="109"/>
      <c r="Z405" s="109"/>
    </row>
    <row r="406" spans="1:26" ht="12.75" customHeight="1">
      <c r="A406" s="109"/>
      <c r="B406" s="109"/>
      <c r="C406" s="109"/>
      <c r="D406" s="109"/>
      <c r="E406" s="109"/>
      <c r="F406" s="109"/>
      <c r="G406" s="109"/>
      <c r="H406" s="143"/>
      <c r="I406" s="109"/>
      <c r="J406" s="109"/>
      <c r="K406" s="109"/>
      <c r="L406" s="109"/>
      <c r="M406" s="109"/>
      <c r="N406" s="109"/>
      <c r="O406" s="109"/>
      <c r="P406" s="109"/>
      <c r="Q406" s="109"/>
      <c r="R406" s="109"/>
      <c r="S406" s="109"/>
      <c r="T406" s="109"/>
      <c r="U406" s="109"/>
      <c r="V406" s="109"/>
      <c r="W406" s="109"/>
      <c r="X406" s="109"/>
      <c r="Y406" s="109"/>
      <c r="Z406" s="109"/>
    </row>
    <row r="407" spans="1:26" ht="12.75" customHeight="1">
      <c r="A407" s="109"/>
      <c r="B407" s="109"/>
      <c r="C407" s="109"/>
      <c r="D407" s="109"/>
      <c r="E407" s="109"/>
      <c r="F407" s="109"/>
      <c r="G407" s="109"/>
      <c r="H407" s="143"/>
      <c r="I407" s="109"/>
      <c r="J407" s="109"/>
      <c r="K407" s="109"/>
      <c r="L407" s="109"/>
      <c r="M407" s="109"/>
      <c r="N407" s="109"/>
      <c r="O407" s="109"/>
      <c r="P407" s="109"/>
      <c r="Q407" s="109"/>
      <c r="R407" s="109"/>
      <c r="S407" s="109"/>
      <c r="T407" s="109"/>
      <c r="U407" s="109"/>
      <c r="V407" s="109"/>
      <c r="W407" s="109"/>
      <c r="X407" s="109"/>
      <c r="Y407" s="109"/>
      <c r="Z407" s="109"/>
    </row>
    <row r="408" spans="1:26" ht="12.75" customHeight="1">
      <c r="A408" s="109"/>
      <c r="B408" s="109"/>
      <c r="C408" s="109"/>
      <c r="D408" s="109"/>
      <c r="E408" s="109"/>
      <c r="F408" s="109"/>
      <c r="G408" s="109"/>
      <c r="H408" s="143"/>
      <c r="I408" s="109"/>
      <c r="J408" s="109"/>
      <c r="K408" s="109"/>
      <c r="L408" s="109"/>
      <c r="M408" s="109"/>
      <c r="N408" s="109"/>
      <c r="O408" s="109"/>
      <c r="P408" s="109"/>
      <c r="Q408" s="109"/>
      <c r="R408" s="109"/>
      <c r="S408" s="109"/>
      <c r="T408" s="109"/>
      <c r="U408" s="109"/>
      <c r="V408" s="109"/>
      <c r="W408" s="109"/>
      <c r="X408" s="109"/>
      <c r="Y408" s="109"/>
      <c r="Z408" s="109"/>
    </row>
    <row r="409" spans="1:26" ht="12.75" customHeight="1">
      <c r="A409" s="109"/>
      <c r="B409" s="109"/>
      <c r="C409" s="109"/>
      <c r="D409" s="109"/>
      <c r="E409" s="109"/>
      <c r="F409" s="109"/>
      <c r="G409" s="109"/>
      <c r="H409" s="143"/>
      <c r="I409" s="109"/>
      <c r="J409" s="109"/>
      <c r="K409" s="109"/>
      <c r="L409" s="109"/>
      <c r="M409" s="109"/>
      <c r="N409" s="109"/>
      <c r="O409" s="109"/>
      <c r="P409" s="109"/>
      <c r="Q409" s="109"/>
      <c r="R409" s="109"/>
      <c r="S409" s="109"/>
      <c r="T409" s="109"/>
      <c r="U409" s="109"/>
      <c r="V409" s="109"/>
      <c r="W409" s="109"/>
      <c r="X409" s="109"/>
      <c r="Y409" s="109"/>
      <c r="Z409" s="109"/>
    </row>
    <row r="410" spans="1:26" ht="12.75" customHeight="1">
      <c r="A410" s="109"/>
      <c r="B410" s="109"/>
      <c r="C410" s="109"/>
      <c r="D410" s="109"/>
      <c r="E410" s="109"/>
      <c r="F410" s="109"/>
      <c r="G410" s="109"/>
      <c r="H410" s="143"/>
      <c r="I410" s="109"/>
      <c r="J410" s="109"/>
      <c r="K410" s="109"/>
      <c r="L410" s="109"/>
      <c r="M410" s="109"/>
      <c r="N410" s="109"/>
      <c r="O410" s="109"/>
      <c r="P410" s="109"/>
      <c r="Q410" s="109"/>
      <c r="R410" s="109"/>
      <c r="S410" s="109"/>
      <c r="T410" s="109"/>
      <c r="U410" s="109"/>
      <c r="V410" s="109"/>
      <c r="W410" s="109"/>
      <c r="X410" s="109"/>
      <c r="Y410" s="109"/>
      <c r="Z410" s="109"/>
    </row>
    <row r="411" spans="1:26" ht="12.75" customHeight="1">
      <c r="A411" s="109"/>
      <c r="B411" s="109"/>
      <c r="C411" s="109"/>
      <c r="D411" s="109"/>
      <c r="E411" s="109"/>
      <c r="F411" s="109"/>
      <c r="G411" s="109"/>
      <c r="H411" s="143"/>
      <c r="I411" s="109"/>
      <c r="J411" s="109"/>
      <c r="K411" s="109"/>
      <c r="L411" s="109"/>
      <c r="M411" s="109"/>
      <c r="N411" s="109"/>
      <c r="O411" s="109"/>
      <c r="P411" s="109"/>
      <c r="Q411" s="109"/>
      <c r="R411" s="109"/>
      <c r="S411" s="109"/>
      <c r="T411" s="109"/>
      <c r="U411" s="109"/>
      <c r="V411" s="109"/>
      <c r="W411" s="109"/>
      <c r="X411" s="109"/>
      <c r="Y411" s="109"/>
      <c r="Z411" s="109"/>
    </row>
    <row r="412" spans="1:26" ht="12.75" customHeight="1">
      <c r="A412" s="109"/>
      <c r="B412" s="109"/>
      <c r="C412" s="109"/>
      <c r="D412" s="109"/>
      <c r="E412" s="109"/>
      <c r="F412" s="109"/>
      <c r="G412" s="109"/>
      <c r="H412" s="143"/>
      <c r="I412" s="109"/>
      <c r="J412" s="109"/>
      <c r="K412" s="109"/>
      <c r="L412" s="109"/>
      <c r="M412" s="109"/>
      <c r="N412" s="109"/>
      <c r="O412" s="109"/>
      <c r="P412" s="109"/>
      <c r="Q412" s="109"/>
      <c r="R412" s="109"/>
      <c r="S412" s="109"/>
      <c r="T412" s="109"/>
      <c r="U412" s="109"/>
      <c r="V412" s="109"/>
      <c r="W412" s="109"/>
      <c r="X412" s="109"/>
      <c r="Y412" s="109"/>
      <c r="Z412" s="109"/>
    </row>
    <row r="413" spans="1:26" ht="12.75" customHeight="1">
      <c r="A413" s="109"/>
      <c r="B413" s="109"/>
      <c r="C413" s="109"/>
      <c r="D413" s="109"/>
      <c r="E413" s="109"/>
      <c r="F413" s="109"/>
      <c r="G413" s="109"/>
      <c r="H413" s="143"/>
      <c r="I413" s="109"/>
      <c r="J413" s="109"/>
      <c r="K413" s="109"/>
      <c r="L413" s="109"/>
      <c r="M413" s="109"/>
      <c r="N413" s="109"/>
      <c r="O413" s="109"/>
      <c r="P413" s="109"/>
      <c r="Q413" s="109"/>
      <c r="R413" s="109"/>
      <c r="S413" s="109"/>
      <c r="T413" s="109"/>
      <c r="U413" s="109"/>
      <c r="V413" s="109"/>
      <c r="W413" s="109"/>
      <c r="X413" s="109"/>
      <c r="Y413" s="109"/>
      <c r="Z413" s="109"/>
    </row>
    <row r="414" spans="1:26" ht="12.75" customHeight="1">
      <c r="A414" s="109"/>
      <c r="B414" s="109"/>
      <c r="C414" s="109"/>
      <c r="D414" s="109"/>
      <c r="E414" s="109"/>
      <c r="F414" s="109"/>
      <c r="G414" s="109"/>
      <c r="H414" s="143"/>
      <c r="I414" s="109"/>
      <c r="J414" s="109"/>
      <c r="K414" s="109"/>
      <c r="L414" s="109"/>
      <c r="M414" s="109"/>
      <c r="N414" s="109"/>
      <c r="O414" s="109"/>
      <c r="P414" s="109"/>
      <c r="Q414" s="109"/>
      <c r="R414" s="109"/>
      <c r="S414" s="109"/>
      <c r="T414" s="109"/>
      <c r="U414" s="109"/>
      <c r="V414" s="109"/>
      <c r="W414" s="109"/>
      <c r="X414" s="109"/>
      <c r="Y414" s="109"/>
      <c r="Z414" s="109"/>
    </row>
    <row r="415" spans="1:26" ht="12.75" customHeight="1">
      <c r="A415" s="109"/>
      <c r="B415" s="109"/>
      <c r="C415" s="109"/>
      <c r="D415" s="109"/>
      <c r="E415" s="109"/>
      <c r="F415" s="109"/>
      <c r="G415" s="109"/>
      <c r="H415" s="143"/>
      <c r="I415" s="109"/>
      <c r="J415" s="109"/>
      <c r="K415" s="109"/>
      <c r="L415" s="109"/>
      <c r="M415" s="109"/>
      <c r="N415" s="109"/>
      <c r="O415" s="109"/>
      <c r="P415" s="109"/>
      <c r="Q415" s="109"/>
      <c r="R415" s="109"/>
      <c r="S415" s="109"/>
      <c r="T415" s="109"/>
      <c r="U415" s="109"/>
      <c r="V415" s="109"/>
      <c r="W415" s="109"/>
      <c r="X415" s="109"/>
      <c r="Y415" s="109"/>
      <c r="Z415" s="109"/>
    </row>
    <row r="416" spans="1:26" ht="12.75" customHeight="1">
      <c r="A416" s="109"/>
      <c r="B416" s="109"/>
      <c r="C416" s="109"/>
      <c r="D416" s="109"/>
      <c r="E416" s="109"/>
      <c r="F416" s="109"/>
      <c r="G416" s="109"/>
      <c r="H416" s="143"/>
      <c r="I416" s="109"/>
      <c r="J416" s="109"/>
      <c r="K416" s="109"/>
      <c r="L416" s="109"/>
      <c r="M416" s="109"/>
      <c r="N416" s="109"/>
      <c r="O416" s="109"/>
      <c r="P416" s="109"/>
      <c r="Q416" s="109"/>
      <c r="R416" s="109"/>
      <c r="S416" s="109"/>
      <c r="T416" s="109"/>
      <c r="U416" s="109"/>
      <c r="V416" s="109"/>
      <c r="W416" s="109"/>
      <c r="X416" s="109"/>
      <c r="Y416" s="109"/>
      <c r="Z416" s="109"/>
    </row>
    <row r="417" spans="1:26" ht="12.75" customHeight="1">
      <c r="A417" s="109"/>
      <c r="B417" s="109"/>
      <c r="C417" s="109"/>
      <c r="D417" s="109"/>
      <c r="E417" s="109"/>
      <c r="F417" s="109"/>
      <c r="G417" s="109"/>
      <c r="H417" s="143"/>
      <c r="I417" s="109"/>
      <c r="J417" s="109"/>
      <c r="K417" s="109"/>
      <c r="L417" s="109"/>
      <c r="M417" s="109"/>
      <c r="N417" s="109"/>
      <c r="O417" s="109"/>
      <c r="P417" s="109"/>
      <c r="Q417" s="109"/>
      <c r="R417" s="109"/>
      <c r="S417" s="109"/>
      <c r="T417" s="109"/>
      <c r="U417" s="109"/>
      <c r="V417" s="109"/>
      <c r="W417" s="109"/>
      <c r="X417" s="109"/>
      <c r="Y417" s="109"/>
      <c r="Z417" s="109"/>
    </row>
    <row r="418" spans="1:26" ht="12.75" customHeight="1">
      <c r="A418" s="109"/>
      <c r="B418" s="109"/>
      <c r="C418" s="109"/>
      <c r="D418" s="109"/>
      <c r="E418" s="109"/>
      <c r="F418" s="109"/>
      <c r="G418" s="109"/>
      <c r="H418" s="143"/>
      <c r="I418" s="109"/>
      <c r="J418" s="109"/>
      <c r="K418" s="109"/>
      <c r="L418" s="109"/>
      <c r="M418" s="109"/>
      <c r="N418" s="109"/>
      <c r="O418" s="109"/>
      <c r="P418" s="109"/>
      <c r="Q418" s="109"/>
      <c r="R418" s="109"/>
      <c r="S418" s="109"/>
      <c r="T418" s="109"/>
      <c r="U418" s="109"/>
      <c r="V418" s="109"/>
      <c r="W418" s="109"/>
      <c r="X418" s="109"/>
      <c r="Y418" s="109"/>
      <c r="Z418" s="109"/>
    </row>
    <row r="419" spans="1:26" ht="12.75" customHeight="1">
      <c r="A419" s="109"/>
      <c r="B419" s="109"/>
      <c r="C419" s="109"/>
      <c r="D419" s="109"/>
      <c r="E419" s="109"/>
      <c r="F419" s="109"/>
      <c r="G419" s="109"/>
      <c r="H419" s="143"/>
      <c r="I419" s="109"/>
      <c r="J419" s="109"/>
      <c r="K419" s="109"/>
      <c r="L419" s="109"/>
      <c r="M419" s="109"/>
      <c r="N419" s="109"/>
      <c r="O419" s="109"/>
      <c r="P419" s="109"/>
      <c r="Q419" s="109"/>
      <c r="R419" s="109"/>
      <c r="S419" s="109"/>
      <c r="T419" s="109"/>
      <c r="U419" s="109"/>
      <c r="V419" s="109"/>
      <c r="W419" s="109"/>
      <c r="X419" s="109"/>
      <c r="Y419" s="109"/>
      <c r="Z419" s="109"/>
    </row>
    <row r="420" spans="1:26" ht="12.75" customHeight="1">
      <c r="A420" s="109"/>
      <c r="B420" s="109"/>
      <c r="C420" s="109"/>
      <c r="D420" s="109"/>
      <c r="E420" s="109"/>
      <c r="F420" s="109"/>
      <c r="G420" s="109"/>
      <c r="H420" s="143"/>
      <c r="I420" s="109"/>
      <c r="J420" s="109"/>
      <c r="K420" s="109"/>
      <c r="L420" s="109"/>
      <c r="M420" s="109"/>
      <c r="N420" s="109"/>
      <c r="O420" s="109"/>
      <c r="P420" s="109"/>
      <c r="Q420" s="109"/>
      <c r="R420" s="109"/>
      <c r="S420" s="109"/>
      <c r="T420" s="109"/>
      <c r="U420" s="109"/>
      <c r="V420" s="109"/>
      <c r="W420" s="109"/>
      <c r="X420" s="109"/>
      <c r="Y420" s="109"/>
      <c r="Z420" s="109"/>
    </row>
    <row r="421" spans="1:26" ht="12.75" customHeight="1">
      <c r="A421" s="109"/>
      <c r="B421" s="109"/>
      <c r="C421" s="109"/>
      <c r="D421" s="109"/>
      <c r="E421" s="109"/>
      <c r="F421" s="109"/>
      <c r="G421" s="109"/>
      <c r="H421" s="143"/>
      <c r="I421" s="109"/>
      <c r="J421" s="109"/>
      <c r="K421" s="109"/>
      <c r="L421" s="109"/>
      <c r="M421" s="109"/>
      <c r="N421" s="109"/>
      <c r="O421" s="109"/>
      <c r="P421" s="109"/>
      <c r="Q421" s="109"/>
      <c r="R421" s="109"/>
      <c r="S421" s="109"/>
      <c r="T421" s="109"/>
      <c r="U421" s="109"/>
      <c r="V421" s="109"/>
      <c r="W421" s="109"/>
      <c r="X421" s="109"/>
      <c r="Y421" s="109"/>
      <c r="Z421" s="109"/>
    </row>
    <row r="422" spans="1:26" ht="12.75" customHeight="1">
      <c r="A422" s="109"/>
      <c r="B422" s="109"/>
      <c r="C422" s="109"/>
      <c r="D422" s="109"/>
      <c r="E422" s="109"/>
      <c r="F422" s="109"/>
      <c r="G422" s="109"/>
      <c r="H422" s="143"/>
      <c r="I422" s="109"/>
      <c r="J422" s="109"/>
      <c r="K422" s="109"/>
      <c r="L422" s="109"/>
      <c r="M422" s="109"/>
      <c r="N422" s="109"/>
      <c r="O422" s="109"/>
      <c r="P422" s="109"/>
      <c r="Q422" s="109"/>
      <c r="R422" s="109"/>
      <c r="S422" s="109"/>
      <c r="T422" s="109"/>
      <c r="U422" s="109"/>
      <c r="V422" s="109"/>
      <c r="W422" s="109"/>
      <c r="X422" s="109"/>
      <c r="Y422" s="109"/>
      <c r="Z422" s="109"/>
    </row>
    <row r="423" spans="1:26" ht="12.75" customHeight="1">
      <c r="A423" s="109"/>
      <c r="B423" s="109"/>
      <c r="C423" s="109"/>
      <c r="D423" s="109"/>
      <c r="E423" s="109"/>
      <c r="F423" s="109"/>
      <c r="G423" s="109"/>
      <c r="H423" s="143"/>
      <c r="I423" s="109"/>
      <c r="J423" s="109"/>
      <c r="K423" s="109"/>
      <c r="L423" s="109"/>
      <c r="M423" s="109"/>
      <c r="N423" s="109"/>
      <c r="O423" s="109"/>
      <c r="P423" s="109"/>
      <c r="Q423" s="109"/>
      <c r="R423" s="109"/>
      <c r="S423" s="109"/>
      <c r="T423" s="109"/>
      <c r="U423" s="109"/>
      <c r="V423" s="109"/>
      <c r="W423" s="109"/>
      <c r="X423" s="109"/>
      <c r="Y423" s="109"/>
      <c r="Z423" s="109"/>
    </row>
    <row r="424" spans="1:26" ht="12.75" customHeight="1">
      <c r="A424" s="109"/>
      <c r="B424" s="109"/>
      <c r="C424" s="109"/>
      <c r="D424" s="109"/>
      <c r="E424" s="109"/>
      <c r="F424" s="109"/>
      <c r="G424" s="109"/>
      <c r="H424" s="143"/>
      <c r="I424" s="109"/>
      <c r="J424" s="109"/>
      <c r="K424" s="109"/>
      <c r="L424" s="109"/>
      <c r="M424" s="109"/>
      <c r="N424" s="109"/>
      <c r="O424" s="109"/>
      <c r="P424" s="109"/>
      <c r="Q424" s="109"/>
      <c r="R424" s="109"/>
      <c r="S424" s="109"/>
      <c r="T424" s="109"/>
      <c r="U424" s="109"/>
      <c r="V424" s="109"/>
      <c r="W424" s="109"/>
      <c r="X424" s="109"/>
      <c r="Y424" s="109"/>
      <c r="Z424" s="109"/>
    </row>
    <row r="425" spans="1:26" ht="12.75" customHeight="1">
      <c r="A425" s="109"/>
      <c r="B425" s="109"/>
      <c r="C425" s="109"/>
      <c r="D425" s="109"/>
      <c r="E425" s="109"/>
      <c r="F425" s="109"/>
      <c r="G425" s="109"/>
      <c r="H425" s="143"/>
      <c r="I425" s="109"/>
      <c r="J425" s="109"/>
      <c r="K425" s="109"/>
      <c r="L425" s="109"/>
      <c r="M425" s="109"/>
      <c r="N425" s="109"/>
      <c r="O425" s="109"/>
      <c r="P425" s="109"/>
      <c r="Q425" s="109"/>
      <c r="R425" s="109"/>
      <c r="S425" s="109"/>
      <c r="T425" s="109"/>
      <c r="U425" s="109"/>
      <c r="V425" s="109"/>
      <c r="W425" s="109"/>
      <c r="X425" s="109"/>
      <c r="Y425" s="109"/>
      <c r="Z425" s="109"/>
    </row>
    <row r="426" spans="1:26" ht="12.75" customHeight="1">
      <c r="A426" s="109"/>
      <c r="B426" s="109"/>
      <c r="C426" s="109"/>
      <c r="D426" s="109"/>
      <c r="E426" s="109"/>
      <c r="F426" s="109"/>
      <c r="G426" s="109"/>
      <c r="H426" s="143"/>
      <c r="I426" s="109"/>
      <c r="J426" s="109"/>
      <c r="K426" s="109"/>
      <c r="L426" s="109"/>
      <c r="M426" s="109"/>
      <c r="N426" s="109"/>
      <c r="O426" s="109"/>
      <c r="P426" s="109"/>
      <c r="Q426" s="109"/>
      <c r="R426" s="109"/>
      <c r="S426" s="109"/>
      <c r="T426" s="109"/>
      <c r="U426" s="109"/>
      <c r="V426" s="109"/>
      <c r="W426" s="109"/>
      <c r="X426" s="109"/>
      <c r="Y426" s="109"/>
      <c r="Z426" s="109"/>
    </row>
    <row r="427" spans="1:26" ht="12.75" customHeight="1">
      <c r="A427" s="109"/>
      <c r="B427" s="109"/>
      <c r="C427" s="109"/>
      <c r="D427" s="109"/>
      <c r="E427" s="109"/>
      <c r="F427" s="109"/>
      <c r="G427" s="109"/>
      <c r="H427" s="143"/>
      <c r="I427" s="109"/>
      <c r="J427" s="109"/>
      <c r="K427" s="109"/>
      <c r="L427" s="109"/>
      <c r="M427" s="109"/>
      <c r="N427" s="109"/>
      <c r="O427" s="109"/>
      <c r="P427" s="109"/>
      <c r="Q427" s="109"/>
      <c r="R427" s="109"/>
      <c r="S427" s="109"/>
      <c r="T427" s="109"/>
      <c r="U427" s="109"/>
      <c r="V427" s="109"/>
      <c r="W427" s="109"/>
      <c r="X427" s="109"/>
      <c r="Y427" s="109"/>
      <c r="Z427" s="109"/>
    </row>
    <row r="428" spans="1:26" ht="12.75" customHeight="1">
      <c r="A428" s="109"/>
      <c r="B428" s="109"/>
      <c r="C428" s="109"/>
      <c r="D428" s="109"/>
      <c r="E428" s="109"/>
      <c r="F428" s="109"/>
      <c r="G428" s="109"/>
      <c r="H428" s="143"/>
      <c r="I428" s="109"/>
      <c r="J428" s="109"/>
      <c r="K428" s="109"/>
      <c r="L428" s="109"/>
      <c r="M428" s="109"/>
      <c r="N428" s="109"/>
      <c r="O428" s="109"/>
      <c r="P428" s="109"/>
      <c r="Q428" s="109"/>
      <c r="R428" s="109"/>
      <c r="S428" s="109"/>
      <c r="T428" s="109"/>
      <c r="U428" s="109"/>
      <c r="V428" s="109"/>
      <c r="W428" s="109"/>
      <c r="X428" s="109"/>
      <c r="Y428" s="109"/>
      <c r="Z428" s="109"/>
    </row>
    <row r="429" spans="1:26" ht="12.75" customHeight="1">
      <c r="A429" s="109"/>
      <c r="B429" s="109"/>
      <c r="C429" s="109"/>
      <c r="D429" s="109"/>
      <c r="E429" s="109"/>
      <c r="F429" s="109"/>
      <c r="G429" s="109"/>
      <c r="H429" s="143"/>
      <c r="I429" s="109"/>
      <c r="J429" s="109"/>
      <c r="K429" s="109"/>
      <c r="L429" s="109"/>
      <c r="M429" s="109"/>
      <c r="N429" s="109"/>
      <c r="O429" s="109"/>
      <c r="P429" s="109"/>
      <c r="Q429" s="109"/>
      <c r="R429" s="109"/>
      <c r="S429" s="109"/>
      <c r="T429" s="109"/>
      <c r="U429" s="109"/>
      <c r="V429" s="109"/>
      <c r="W429" s="109"/>
      <c r="X429" s="109"/>
      <c r="Y429" s="109"/>
      <c r="Z429" s="109"/>
    </row>
    <row r="430" spans="1:26" ht="12.75" customHeight="1">
      <c r="A430" s="109"/>
      <c r="B430" s="109"/>
      <c r="C430" s="109"/>
      <c r="D430" s="109"/>
      <c r="E430" s="109"/>
      <c r="F430" s="109"/>
      <c r="G430" s="109"/>
      <c r="H430" s="143"/>
      <c r="I430" s="109"/>
      <c r="J430" s="109"/>
      <c r="K430" s="109"/>
      <c r="L430" s="109"/>
      <c r="M430" s="109"/>
      <c r="N430" s="109"/>
      <c r="O430" s="109"/>
      <c r="P430" s="109"/>
      <c r="Q430" s="109"/>
      <c r="R430" s="109"/>
      <c r="S430" s="109"/>
      <c r="T430" s="109"/>
      <c r="U430" s="109"/>
      <c r="V430" s="109"/>
      <c r="W430" s="109"/>
      <c r="X430" s="109"/>
      <c r="Y430" s="109"/>
      <c r="Z430" s="109"/>
    </row>
    <row r="431" spans="1:26" ht="12.75" customHeight="1">
      <c r="A431" s="109"/>
      <c r="B431" s="109"/>
      <c r="C431" s="109"/>
      <c r="D431" s="109"/>
      <c r="E431" s="109"/>
      <c r="F431" s="109"/>
      <c r="G431" s="109"/>
      <c r="H431" s="143"/>
      <c r="I431" s="109"/>
      <c r="J431" s="109"/>
      <c r="K431" s="109"/>
      <c r="L431" s="109"/>
      <c r="M431" s="109"/>
      <c r="N431" s="109"/>
      <c r="O431" s="109"/>
      <c r="P431" s="109"/>
      <c r="Q431" s="109"/>
      <c r="R431" s="109"/>
      <c r="S431" s="109"/>
      <c r="T431" s="109"/>
      <c r="U431" s="109"/>
      <c r="V431" s="109"/>
      <c r="W431" s="109"/>
      <c r="X431" s="109"/>
      <c r="Y431" s="109"/>
      <c r="Z431" s="109"/>
    </row>
    <row r="432" spans="1:26" ht="12.75" customHeight="1">
      <c r="A432" s="109"/>
      <c r="B432" s="109"/>
      <c r="C432" s="109"/>
      <c r="D432" s="109"/>
      <c r="E432" s="109"/>
      <c r="F432" s="109"/>
      <c r="G432" s="109"/>
      <c r="H432" s="143"/>
      <c r="I432" s="109"/>
      <c r="J432" s="109"/>
      <c r="K432" s="109"/>
      <c r="L432" s="109"/>
      <c r="M432" s="109"/>
      <c r="N432" s="109"/>
      <c r="O432" s="109"/>
      <c r="P432" s="109"/>
      <c r="Q432" s="109"/>
      <c r="R432" s="109"/>
      <c r="S432" s="109"/>
      <c r="T432" s="109"/>
      <c r="U432" s="109"/>
      <c r="V432" s="109"/>
      <c r="W432" s="109"/>
      <c r="X432" s="109"/>
      <c r="Y432" s="109"/>
      <c r="Z432" s="109"/>
    </row>
    <row r="433" spans="1:26" ht="12.75" customHeight="1">
      <c r="A433" s="109"/>
      <c r="B433" s="109"/>
      <c r="C433" s="109"/>
      <c r="D433" s="109"/>
      <c r="E433" s="109"/>
      <c r="F433" s="109"/>
      <c r="G433" s="109"/>
      <c r="H433" s="143"/>
      <c r="I433" s="109"/>
      <c r="J433" s="109"/>
      <c r="K433" s="109"/>
      <c r="L433" s="109"/>
      <c r="M433" s="109"/>
      <c r="N433" s="109"/>
      <c r="O433" s="109"/>
      <c r="P433" s="109"/>
      <c r="Q433" s="109"/>
      <c r="R433" s="109"/>
      <c r="S433" s="109"/>
      <c r="T433" s="109"/>
      <c r="U433" s="109"/>
      <c r="V433" s="109"/>
      <c r="W433" s="109"/>
      <c r="X433" s="109"/>
      <c r="Y433" s="109"/>
      <c r="Z433" s="109"/>
    </row>
    <row r="434" spans="1:26" ht="12.75" customHeight="1">
      <c r="A434" s="109"/>
      <c r="B434" s="109"/>
      <c r="C434" s="109"/>
      <c r="D434" s="109"/>
      <c r="E434" s="109"/>
      <c r="F434" s="109"/>
      <c r="G434" s="109"/>
      <c r="H434" s="143"/>
      <c r="I434" s="109"/>
      <c r="J434" s="109"/>
      <c r="K434" s="109"/>
      <c r="L434" s="109"/>
      <c r="M434" s="109"/>
      <c r="N434" s="109"/>
      <c r="O434" s="109"/>
      <c r="P434" s="109"/>
      <c r="Q434" s="109"/>
      <c r="R434" s="109"/>
      <c r="S434" s="109"/>
      <c r="T434" s="109"/>
      <c r="U434" s="109"/>
      <c r="V434" s="109"/>
      <c r="W434" s="109"/>
      <c r="X434" s="109"/>
      <c r="Y434" s="109"/>
      <c r="Z434" s="109"/>
    </row>
    <row r="435" spans="1:26" ht="12.75" customHeight="1">
      <c r="A435" s="109"/>
      <c r="B435" s="109"/>
      <c r="C435" s="109"/>
      <c r="D435" s="109"/>
      <c r="E435" s="109"/>
      <c r="F435" s="109"/>
      <c r="G435" s="109"/>
      <c r="H435" s="143"/>
      <c r="I435" s="109"/>
      <c r="J435" s="109"/>
      <c r="K435" s="109"/>
      <c r="L435" s="109"/>
      <c r="M435" s="109"/>
      <c r="N435" s="109"/>
      <c r="O435" s="109"/>
      <c r="P435" s="109"/>
      <c r="Q435" s="109"/>
      <c r="R435" s="109"/>
      <c r="S435" s="109"/>
      <c r="T435" s="109"/>
      <c r="U435" s="109"/>
      <c r="V435" s="109"/>
      <c r="W435" s="109"/>
      <c r="X435" s="109"/>
      <c r="Y435" s="109"/>
      <c r="Z435" s="109"/>
    </row>
    <row r="436" spans="1:26" ht="12.75" customHeight="1">
      <c r="A436" s="109"/>
      <c r="B436" s="109"/>
      <c r="C436" s="109"/>
      <c r="D436" s="109"/>
      <c r="E436" s="109"/>
      <c r="F436" s="109"/>
      <c r="G436" s="109"/>
      <c r="H436" s="143"/>
      <c r="I436" s="109"/>
      <c r="J436" s="109"/>
      <c r="K436" s="109"/>
      <c r="L436" s="109"/>
      <c r="M436" s="109"/>
      <c r="N436" s="109"/>
      <c r="O436" s="109"/>
      <c r="P436" s="109"/>
      <c r="Q436" s="109"/>
      <c r="R436" s="109"/>
      <c r="S436" s="109"/>
      <c r="T436" s="109"/>
      <c r="U436" s="109"/>
      <c r="V436" s="109"/>
      <c r="W436" s="109"/>
      <c r="X436" s="109"/>
      <c r="Y436" s="109"/>
      <c r="Z436" s="109"/>
    </row>
    <row r="437" spans="1:26" ht="12.75" customHeight="1">
      <c r="A437" s="109"/>
      <c r="B437" s="109"/>
      <c r="C437" s="109"/>
      <c r="D437" s="109"/>
      <c r="E437" s="109"/>
      <c r="F437" s="109"/>
      <c r="G437" s="109"/>
      <c r="H437" s="143"/>
      <c r="I437" s="109"/>
      <c r="J437" s="109"/>
      <c r="K437" s="109"/>
      <c r="L437" s="109"/>
      <c r="M437" s="109"/>
      <c r="N437" s="109"/>
      <c r="O437" s="109"/>
      <c r="P437" s="109"/>
      <c r="Q437" s="109"/>
      <c r="R437" s="109"/>
      <c r="S437" s="109"/>
      <c r="T437" s="109"/>
      <c r="U437" s="109"/>
      <c r="V437" s="109"/>
      <c r="W437" s="109"/>
      <c r="X437" s="109"/>
      <c r="Y437" s="109"/>
      <c r="Z437" s="109"/>
    </row>
    <row r="438" spans="1:26" ht="12.75" customHeight="1">
      <c r="A438" s="109"/>
      <c r="B438" s="109"/>
      <c r="C438" s="109"/>
      <c r="D438" s="109"/>
      <c r="E438" s="109"/>
      <c r="F438" s="109"/>
      <c r="G438" s="109"/>
      <c r="H438" s="143"/>
      <c r="I438" s="109"/>
      <c r="J438" s="109"/>
      <c r="K438" s="109"/>
      <c r="L438" s="109"/>
      <c r="M438" s="109"/>
      <c r="N438" s="109"/>
      <c r="O438" s="109"/>
      <c r="P438" s="109"/>
      <c r="Q438" s="109"/>
      <c r="R438" s="109"/>
      <c r="S438" s="109"/>
      <c r="T438" s="109"/>
      <c r="U438" s="109"/>
      <c r="V438" s="109"/>
      <c r="W438" s="109"/>
      <c r="X438" s="109"/>
      <c r="Y438" s="109"/>
      <c r="Z438" s="109"/>
    </row>
    <row r="439" spans="1:26" ht="12.75" customHeight="1">
      <c r="A439" s="109"/>
      <c r="B439" s="109"/>
      <c r="C439" s="109"/>
      <c r="D439" s="109"/>
      <c r="E439" s="109"/>
      <c r="F439" s="109"/>
      <c r="G439" s="109"/>
      <c r="H439" s="143"/>
      <c r="I439" s="109"/>
      <c r="J439" s="109"/>
      <c r="K439" s="109"/>
      <c r="L439" s="109"/>
      <c r="M439" s="109"/>
      <c r="N439" s="109"/>
      <c r="O439" s="109"/>
      <c r="P439" s="109"/>
      <c r="Q439" s="109"/>
      <c r="R439" s="109"/>
      <c r="S439" s="109"/>
      <c r="T439" s="109"/>
      <c r="U439" s="109"/>
      <c r="V439" s="109"/>
      <c r="W439" s="109"/>
      <c r="X439" s="109"/>
      <c r="Y439" s="109"/>
      <c r="Z439" s="109"/>
    </row>
    <row r="440" spans="1:26" ht="12.75" customHeight="1">
      <c r="A440" s="109"/>
      <c r="B440" s="109"/>
      <c r="C440" s="109"/>
      <c r="D440" s="109"/>
      <c r="E440" s="109"/>
      <c r="F440" s="109"/>
      <c r="G440" s="109"/>
      <c r="H440" s="143"/>
      <c r="I440" s="109"/>
      <c r="J440" s="109"/>
      <c r="K440" s="109"/>
      <c r="L440" s="109"/>
      <c r="M440" s="109"/>
      <c r="N440" s="109"/>
      <c r="O440" s="109"/>
      <c r="P440" s="109"/>
      <c r="Q440" s="109"/>
      <c r="R440" s="109"/>
      <c r="S440" s="109"/>
      <c r="T440" s="109"/>
      <c r="U440" s="109"/>
      <c r="V440" s="109"/>
      <c r="W440" s="109"/>
      <c r="X440" s="109"/>
      <c r="Y440" s="109"/>
      <c r="Z440" s="109"/>
    </row>
    <row r="441" spans="1:26" ht="12.75" customHeight="1">
      <c r="A441" s="109"/>
      <c r="B441" s="109"/>
      <c r="C441" s="109"/>
      <c r="D441" s="109"/>
      <c r="E441" s="109"/>
      <c r="F441" s="109"/>
      <c r="G441" s="109"/>
      <c r="H441" s="143"/>
      <c r="I441" s="109"/>
      <c r="J441" s="109"/>
      <c r="K441" s="109"/>
      <c r="L441" s="109"/>
      <c r="M441" s="109"/>
      <c r="N441" s="109"/>
      <c r="O441" s="109"/>
      <c r="P441" s="109"/>
      <c r="Q441" s="109"/>
      <c r="R441" s="109"/>
      <c r="S441" s="109"/>
      <c r="T441" s="109"/>
      <c r="U441" s="109"/>
      <c r="V441" s="109"/>
      <c r="W441" s="109"/>
      <c r="X441" s="109"/>
      <c r="Y441" s="109"/>
      <c r="Z441" s="109"/>
    </row>
    <row r="442" spans="1:26" ht="12.75" customHeight="1">
      <c r="A442" s="109"/>
      <c r="B442" s="109"/>
      <c r="C442" s="109"/>
      <c r="D442" s="109"/>
      <c r="E442" s="109"/>
      <c r="F442" s="109"/>
      <c r="G442" s="109"/>
      <c r="H442" s="143"/>
      <c r="I442" s="109"/>
      <c r="J442" s="109"/>
      <c r="K442" s="109"/>
      <c r="L442" s="109"/>
      <c r="M442" s="109"/>
      <c r="N442" s="109"/>
      <c r="O442" s="109"/>
      <c r="P442" s="109"/>
      <c r="Q442" s="109"/>
      <c r="R442" s="109"/>
      <c r="S442" s="109"/>
      <c r="T442" s="109"/>
      <c r="U442" s="109"/>
      <c r="V442" s="109"/>
      <c r="W442" s="109"/>
      <c r="X442" s="109"/>
      <c r="Y442" s="109"/>
      <c r="Z442" s="109"/>
    </row>
    <row r="443" spans="1:26" ht="12.75" customHeight="1">
      <c r="A443" s="109"/>
      <c r="B443" s="109"/>
      <c r="C443" s="109"/>
      <c r="D443" s="109"/>
      <c r="E443" s="109"/>
      <c r="F443" s="109"/>
      <c r="G443" s="109"/>
      <c r="H443" s="143"/>
      <c r="I443" s="109"/>
      <c r="J443" s="109"/>
      <c r="K443" s="109"/>
      <c r="L443" s="109"/>
      <c r="M443" s="109"/>
      <c r="N443" s="109"/>
      <c r="O443" s="109"/>
      <c r="P443" s="109"/>
      <c r="Q443" s="109"/>
      <c r="R443" s="109"/>
      <c r="S443" s="109"/>
      <c r="T443" s="109"/>
      <c r="U443" s="109"/>
      <c r="V443" s="109"/>
      <c r="W443" s="109"/>
      <c r="X443" s="109"/>
      <c r="Y443" s="109"/>
      <c r="Z443" s="109"/>
    </row>
    <row r="444" spans="1:26" ht="12.75" customHeight="1">
      <c r="A444" s="109"/>
      <c r="B444" s="109"/>
      <c r="C444" s="109"/>
      <c r="D444" s="109"/>
      <c r="E444" s="109"/>
      <c r="F444" s="109"/>
      <c r="G444" s="109"/>
      <c r="H444" s="143"/>
      <c r="I444" s="109"/>
      <c r="J444" s="109"/>
      <c r="K444" s="109"/>
      <c r="L444" s="109"/>
      <c r="M444" s="109"/>
      <c r="N444" s="109"/>
      <c r="O444" s="109"/>
      <c r="P444" s="109"/>
      <c r="Q444" s="109"/>
      <c r="R444" s="109"/>
      <c r="S444" s="109"/>
      <c r="T444" s="109"/>
      <c r="U444" s="109"/>
      <c r="V444" s="109"/>
      <c r="W444" s="109"/>
      <c r="X444" s="109"/>
      <c r="Y444" s="109"/>
      <c r="Z444" s="109"/>
    </row>
    <row r="445" spans="1:26" ht="12.75" customHeight="1">
      <c r="A445" s="109"/>
      <c r="B445" s="109"/>
      <c r="C445" s="109"/>
      <c r="D445" s="109"/>
      <c r="E445" s="109"/>
      <c r="F445" s="109"/>
      <c r="G445" s="109"/>
      <c r="H445" s="143"/>
      <c r="I445" s="109"/>
      <c r="J445" s="109"/>
      <c r="K445" s="109"/>
      <c r="L445" s="109"/>
      <c r="M445" s="109"/>
      <c r="N445" s="109"/>
      <c r="O445" s="109"/>
      <c r="P445" s="109"/>
      <c r="Q445" s="109"/>
      <c r="R445" s="109"/>
      <c r="S445" s="109"/>
      <c r="T445" s="109"/>
      <c r="U445" s="109"/>
      <c r="V445" s="109"/>
      <c r="W445" s="109"/>
      <c r="X445" s="109"/>
      <c r="Y445" s="109"/>
      <c r="Z445" s="109"/>
    </row>
    <row r="446" spans="1:26" ht="12.75" customHeight="1">
      <c r="A446" s="109"/>
      <c r="B446" s="109"/>
      <c r="C446" s="109"/>
      <c r="D446" s="109"/>
      <c r="E446" s="109"/>
      <c r="F446" s="109"/>
      <c r="G446" s="109"/>
      <c r="H446" s="143"/>
      <c r="I446" s="109"/>
      <c r="J446" s="109"/>
      <c r="K446" s="109"/>
      <c r="L446" s="109"/>
      <c r="M446" s="109"/>
      <c r="N446" s="109"/>
      <c r="O446" s="109"/>
      <c r="P446" s="109"/>
      <c r="Q446" s="109"/>
      <c r="R446" s="109"/>
      <c r="S446" s="109"/>
      <c r="T446" s="109"/>
      <c r="U446" s="109"/>
      <c r="V446" s="109"/>
      <c r="W446" s="109"/>
      <c r="X446" s="109"/>
      <c r="Y446" s="109"/>
      <c r="Z446" s="109"/>
    </row>
    <row r="447" spans="1:26" ht="12.75" customHeight="1">
      <c r="A447" s="109"/>
      <c r="B447" s="109"/>
      <c r="C447" s="109"/>
      <c r="D447" s="109"/>
      <c r="E447" s="109"/>
      <c r="F447" s="109"/>
      <c r="G447" s="109"/>
      <c r="H447" s="143"/>
      <c r="I447" s="109"/>
      <c r="J447" s="109"/>
      <c r="K447" s="109"/>
      <c r="L447" s="109"/>
      <c r="M447" s="109"/>
      <c r="N447" s="109"/>
      <c r="O447" s="109"/>
      <c r="P447" s="109"/>
      <c r="Q447" s="109"/>
      <c r="R447" s="109"/>
      <c r="S447" s="109"/>
      <c r="T447" s="109"/>
      <c r="U447" s="109"/>
      <c r="V447" s="109"/>
      <c r="W447" s="109"/>
      <c r="X447" s="109"/>
      <c r="Y447" s="109"/>
      <c r="Z447" s="109"/>
    </row>
    <row r="448" spans="1:26" ht="12.75" customHeight="1">
      <c r="A448" s="109"/>
      <c r="B448" s="109"/>
      <c r="C448" s="109"/>
      <c r="D448" s="109"/>
      <c r="E448" s="109"/>
      <c r="F448" s="109"/>
      <c r="G448" s="109"/>
      <c r="H448" s="143"/>
      <c r="I448" s="109"/>
      <c r="J448" s="109"/>
      <c r="K448" s="109"/>
      <c r="L448" s="109"/>
      <c r="M448" s="109"/>
      <c r="N448" s="109"/>
      <c r="O448" s="109"/>
      <c r="P448" s="109"/>
      <c r="Q448" s="109"/>
      <c r="R448" s="109"/>
      <c r="S448" s="109"/>
      <c r="T448" s="109"/>
      <c r="U448" s="109"/>
      <c r="V448" s="109"/>
      <c r="W448" s="109"/>
      <c r="X448" s="109"/>
      <c r="Y448" s="109"/>
      <c r="Z448" s="109"/>
    </row>
    <row r="449" spans="1:26" ht="12.75" customHeight="1">
      <c r="A449" s="109"/>
      <c r="B449" s="109"/>
      <c r="C449" s="109"/>
      <c r="D449" s="109"/>
      <c r="E449" s="109"/>
      <c r="F449" s="109"/>
      <c r="G449" s="109"/>
      <c r="H449" s="143"/>
      <c r="I449" s="109"/>
      <c r="J449" s="109"/>
      <c r="K449" s="109"/>
      <c r="L449" s="109"/>
      <c r="M449" s="109"/>
      <c r="N449" s="109"/>
      <c r="O449" s="109"/>
      <c r="P449" s="109"/>
      <c r="Q449" s="109"/>
      <c r="R449" s="109"/>
      <c r="S449" s="109"/>
      <c r="T449" s="109"/>
      <c r="U449" s="109"/>
      <c r="V449" s="109"/>
      <c r="W449" s="109"/>
      <c r="X449" s="109"/>
      <c r="Y449" s="109"/>
      <c r="Z449" s="109"/>
    </row>
    <row r="450" spans="1:26" ht="12.75" customHeight="1">
      <c r="A450" s="109"/>
      <c r="B450" s="109"/>
      <c r="C450" s="109"/>
      <c r="D450" s="109"/>
      <c r="E450" s="109"/>
      <c r="F450" s="109"/>
      <c r="G450" s="109"/>
      <c r="H450" s="143"/>
      <c r="I450" s="109"/>
      <c r="J450" s="109"/>
      <c r="K450" s="109"/>
      <c r="L450" s="109"/>
      <c r="M450" s="109"/>
      <c r="N450" s="109"/>
      <c r="O450" s="109"/>
      <c r="P450" s="109"/>
      <c r="Q450" s="109"/>
      <c r="R450" s="109"/>
      <c r="S450" s="109"/>
      <c r="T450" s="109"/>
      <c r="U450" s="109"/>
      <c r="V450" s="109"/>
      <c r="W450" s="109"/>
      <c r="X450" s="109"/>
      <c r="Y450" s="109"/>
      <c r="Z450" s="109"/>
    </row>
    <row r="451" spans="1:26" ht="12.75" customHeight="1">
      <c r="A451" s="109"/>
      <c r="B451" s="109"/>
      <c r="C451" s="109"/>
      <c r="D451" s="109"/>
      <c r="E451" s="109"/>
      <c r="F451" s="109"/>
      <c r="G451" s="109"/>
      <c r="H451" s="143"/>
      <c r="I451" s="109"/>
      <c r="J451" s="109"/>
      <c r="K451" s="109"/>
      <c r="L451" s="109"/>
      <c r="M451" s="109"/>
      <c r="N451" s="109"/>
      <c r="O451" s="109"/>
      <c r="P451" s="109"/>
      <c r="Q451" s="109"/>
      <c r="R451" s="109"/>
      <c r="S451" s="109"/>
      <c r="T451" s="109"/>
      <c r="U451" s="109"/>
      <c r="V451" s="109"/>
      <c r="W451" s="109"/>
      <c r="X451" s="109"/>
      <c r="Y451" s="109"/>
      <c r="Z451" s="109"/>
    </row>
    <row r="452" spans="1:26" ht="12.75" customHeight="1">
      <c r="A452" s="109"/>
      <c r="B452" s="109"/>
      <c r="C452" s="109"/>
      <c r="D452" s="109"/>
      <c r="E452" s="109"/>
      <c r="F452" s="109"/>
      <c r="G452" s="109"/>
      <c r="H452" s="143"/>
      <c r="I452" s="109"/>
      <c r="J452" s="109"/>
      <c r="K452" s="109"/>
      <c r="L452" s="109"/>
      <c r="M452" s="109"/>
      <c r="N452" s="109"/>
      <c r="O452" s="109"/>
      <c r="P452" s="109"/>
      <c r="Q452" s="109"/>
      <c r="R452" s="109"/>
      <c r="S452" s="109"/>
      <c r="T452" s="109"/>
      <c r="U452" s="109"/>
      <c r="V452" s="109"/>
      <c r="W452" s="109"/>
      <c r="X452" s="109"/>
      <c r="Y452" s="109"/>
      <c r="Z452" s="109"/>
    </row>
    <row r="453" spans="1:26" ht="12.75" customHeight="1">
      <c r="A453" s="109"/>
      <c r="B453" s="109"/>
      <c r="C453" s="109"/>
      <c r="D453" s="109"/>
      <c r="E453" s="109"/>
      <c r="F453" s="109"/>
      <c r="G453" s="109"/>
      <c r="H453" s="143"/>
      <c r="I453" s="109"/>
      <c r="J453" s="109"/>
      <c r="K453" s="109"/>
      <c r="L453" s="109"/>
      <c r="M453" s="109"/>
      <c r="N453" s="109"/>
      <c r="O453" s="109"/>
      <c r="P453" s="109"/>
      <c r="Q453" s="109"/>
      <c r="R453" s="109"/>
      <c r="S453" s="109"/>
      <c r="T453" s="109"/>
      <c r="U453" s="109"/>
      <c r="V453" s="109"/>
      <c r="W453" s="109"/>
      <c r="X453" s="109"/>
      <c r="Y453" s="109"/>
      <c r="Z453" s="109"/>
    </row>
    <row r="454" spans="1:26" ht="12.75" customHeight="1">
      <c r="A454" s="109"/>
      <c r="B454" s="109"/>
      <c r="C454" s="109"/>
      <c r="D454" s="109"/>
      <c r="E454" s="109"/>
      <c r="F454" s="109"/>
      <c r="G454" s="109"/>
      <c r="H454" s="143"/>
      <c r="I454" s="109"/>
      <c r="J454" s="109"/>
      <c r="K454" s="109"/>
      <c r="L454" s="109"/>
      <c r="M454" s="109"/>
      <c r="N454" s="109"/>
      <c r="O454" s="109"/>
      <c r="P454" s="109"/>
      <c r="Q454" s="109"/>
      <c r="R454" s="109"/>
      <c r="S454" s="109"/>
      <c r="T454" s="109"/>
      <c r="U454" s="109"/>
      <c r="V454" s="109"/>
      <c r="W454" s="109"/>
      <c r="X454" s="109"/>
      <c r="Y454" s="109"/>
      <c r="Z454" s="109"/>
    </row>
    <row r="455" spans="1:26" ht="12.75" customHeight="1">
      <c r="A455" s="109"/>
      <c r="B455" s="109"/>
      <c r="C455" s="109"/>
      <c r="D455" s="109"/>
      <c r="E455" s="109"/>
      <c r="F455" s="109"/>
      <c r="G455" s="109"/>
      <c r="H455" s="143"/>
      <c r="I455" s="109"/>
      <c r="J455" s="109"/>
      <c r="K455" s="109"/>
      <c r="L455" s="109"/>
      <c r="M455" s="109"/>
      <c r="N455" s="109"/>
      <c r="O455" s="109"/>
      <c r="P455" s="109"/>
      <c r="Q455" s="109"/>
      <c r="R455" s="109"/>
      <c r="S455" s="109"/>
      <c r="T455" s="109"/>
      <c r="U455" s="109"/>
      <c r="V455" s="109"/>
      <c r="W455" s="109"/>
      <c r="X455" s="109"/>
      <c r="Y455" s="109"/>
      <c r="Z455" s="109"/>
    </row>
    <row r="456" spans="1:26" ht="12.75" customHeight="1">
      <c r="A456" s="109"/>
      <c r="B456" s="109"/>
      <c r="C456" s="109"/>
      <c r="D456" s="109"/>
      <c r="E456" s="109"/>
      <c r="F456" s="109"/>
      <c r="G456" s="109"/>
      <c r="H456" s="143"/>
      <c r="I456" s="109"/>
      <c r="J456" s="109"/>
      <c r="K456" s="109"/>
      <c r="L456" s="109"/>
      <c r="M456" s="109"/>
      <c r="N456" s="109"/>
      <c r="O456" s="109"/>
      <c r="P456" s="109"/>
      <c r="Q456" s="109"/>
      <c r="R456" s="109"/>
      <c r="S456" s="109"/>
      <c r="T456" s="109"/>
      <c r="U456" s="109"/>
      <c r="V456" s="109"/>
      <c r="W456" s="109"/>
      <c r="X456" s="109"/>
      <c r="Y456" s="109"/>
      <c r="Z456" s="109"/>
    </row>
    <row r="457" spans="1:26" ht="12.75" customHeight="1">
      <c r="A457" s="109"/>
      <c r="B457" s="109"/>
      <c r="C457" s="109"/>
      <c r="D457" s="109"/>
      <c r="E457" s="109"/>
      <c r="F457" s="109"/>
      <c r="G457" s="109"/>
      <c r="H457" s="143"/>
      <c r="I457" s="109"/>
      <c r="J457" s="109"/>
      <c r="K457" s="109"/>
      <c r="L457" s="109"/>
      <c r="M457" s="109"/>
      <c r="N457" s="109"/>
      <c r="O457" s="109"/>
      <c r="P457" s="109"/>
      <c r="Q457" s="109"/>
      <c r="R457" s="109"/>
      <c r="S457" s="109"/>
      <c r="T457" s="109"/>
      <c r="U457" s="109"/>
      <c r="V457" s="109"/>
      <c r="W457" s="109"/>
      <c r="X457" s="109"/>
      <c r="Y457" s="109"/>
      <c r="Z457" s="109"/>
    </row>
    <row r="458" spans="1:26" ht="12.75" customHeight="1">
      <c r="A458" s="109"/>
      <c r="B458" s="109"/>
      <c r="C458" s="109"/>
      <c r="D458" s="109"/>
      <c r="E458" s="109"/>
      <c r="F458" s="109"/>
      <c r="G458" s="109"/>
      <c r="H458" s="143"/>
      <c r="I458" s="109"/>
      <c r="J458" s="109"/>
      <c r="K458" s="109"/>
      <c r="L458" s="109"/>
      <c r="M458" s="109"/>
      <c r="N458" s="109"/>
      <c r="O458" s="109"/>
      <c r="P458" s="109"/>
      <c r="Q458" s="109"/>
      <c r="R458" s="109"/>
      <c r="S458" s="109"/>
      <c r="T458" s="109"/>
      <c r="U458" s="109"/>
      <c r="V458" s="109"/>
      <c r="W458" s="109"/>
      <c r="X458" s="109"/>
      <c r="Y458" s="109"/>
      <c r="Z458" s="109"/>
    </row>
    <row r="459" spans="1:26" ht="12.75" customHeight="1">
      <c r="A459" s="109"/>
      <c r="B459" s="109"/>
      <c r="C459" s="109"/>
      <c r="D459" s="109"/>
      <c r="E459" s="109"/>
      <c r="F459" s="109"/>
      <c r="G459" s="109"/>
      <c r="H459" s="143"/>
      <c r="I459" s="109"/>
      <c r="J459" s="109"/>
      <c r="K459" s="109"/>
      <c r="L459" s="109"/>
      <c r="M459" s="109"/>
      <c r="N459" s="109"/>
      <c r="O459" s="109"/>
      <c r="P459" s="109"/>
      <c r="Q459" s="109"/>
      <c r="R459" s="109"/>
      <c r="S459" s="109"/>
      <c r="T459" s="109"/>
      <c r="U459" s="109"/>
      <c r="V459" s="109"/>
      <c r="W459" s="109"/>
      <c r="X459" s="109"/>
      <c r="Y459" s="109"/>
      <c r="Z459" s="109"/>
    </row>
    <row r="460" spans="1:26" ht="12.75" customHeight="1">
      <c r="A460" s="109"/>
      <c r="B460" s="109"/>
      <c r="C460" s="109"/>
      <c r="D460" s="109"/>
      <c r="E460" s="109"/>
      <c r="F460" s="109"/>
      <c r="G460" s="109"/>
      <c r="H460" s="143"/>
      <c r="I460" s="109"/>
      <c r="J460" s="109"/>
      <c r="K460" s="109"/>
      <c r="L460" s="109"/>
      <c r="M460" s="109"/>
      <c r="N460" s="109"/>
      <c r="O460" s="109"/>
      <c r="P460" s="109"/>
      <c r="Q460" s="109"/>
      <c r="R460" s="109"/>
      <c r="S460" s="109"/>
      <c r="T460" s="109"/>
      <c r="U460" s="109"/>
      <c r="V460" s="109"/>
      <c r="W460" s="109"/>
      <c r="X460" s="109"/>
      <c r="Y460" s="109"/>
      <c r="Z460" s="109"/>
    </row>
    <row r="461" spans="1:26" ht="12.75" customHeight="1">
      <c r="A461" s="109"/>
      <c r="B461" s="109"/>
      <c r="C461" s="109"/>
      <c r="D461" s="109"/>
      <c r="E461" s="109"/>
      <c r="F461" s="109"/>
      <c r="G461" s="109"/>
      <c r="H461" s="143"/>
      <c r="I461" s="109"/>
      <c r="J461" s="109"/>
      <c r="K461" s="109"/>
      <c r="L461" s="109"/>
      <c r="M461" s="109"/>
      <c r="N461" s="109"/>
      <c r="O461" s="109"/>
      <c r="P461" s="109"/>
      <c r="Q461" s="109"/>
      <c r="R461" s="109"/>
      <c r="S461" s="109"/>
      <c r="T461" s="109"/>
      <c r="U461" s="109"/>
      <c r="V461" s="109"/>
      <c r="W461" s="109"/>
      <c r="X461" s="109"/>
      <c r="Y461" s="109"/>
      <c r="Z461" s="109"/>
    </row>
    <row r="462" spans="1:26" ht="12.75" customHeight="1">
      <c r="A462" s="109"/>
      <c r="B462" s="109"/>
      <c r="C462" s="109"/>
      <c r="D462" s="109"/>
      <c r="E462" s="109"/>
      <c r="F462" s="109"/>
      <c r="G462" s="109"/>
      <c r="H462" s="143"/>
      <c r="I462" s="109"/>
      <c r="J462" s="109"/>
      <c r="K462" s="109"/>
      <c r="L462" s="109"/>
      <c r="M462" s="109"/>
      <c r="N462" s="109"/>
      <c r="O462" s="109"/>
      <c r="P462" s="109"/>
      <c r="Q462" s="109"/>
      <c r="R462" s="109"/>
      <c r="S462" s="109"/>
      <c r="T462" s="109"/>
      <c r="U462" s="109"/>
      <c r="V462" s="109"/>
      <c r="W462" s="109"/>
      <c r="X462" s="109"/>
      <c r="Y462" s="109"/>
      <c r="Z462" s="109"/>
    </row>
    <row r="463" spans="1:26" ht="12.75" customHeight="1">
      <c r="A463" s="109"/>
      <c r="B463" s="109"/>
      <c r="C463" s="109"/>
      <c r="D463" s="109"/>
      <c r="E463" s="109"/>
      <c r="F463" s="109"/>
      <c r="G463" s="109"/>
      <c r="H463" s="143"/>
      <c r="I463" s="109"/>
      <c r="J463" s="109"/>
      <c r="K463" s="109"/>
      <c r="L463" s="109"/>
      <c r="M463" s="109"/>
      <c r="N463" s="109"/>
      <c r="O463" s="109"/>
      <c r="P463" s="109"/>
      <c r="Q463" s="109"/>
      <c r="R463" s="109"/>
      <c r="S463" s="109"/>
      <c r="T463" s="109"/>
      <c r="U463" s="109"/>
      <c r="V463" s="109"/>
      <c r="W463" s="109"/>
      <c r="X463" s="109"/>
      <c r="Y463" s="109"/>
      <c r="Z463" s="109"/>
    </row>
    <row r="464" spans="1:26" ht="12.75" customHeight="1">
      <c r="A464" s="109"/>
      <c r="B464" s="109"/>
      <c r="C464" s="109"/>
      <c r="D464" s="109"/>
      <c r="E464" s="109"/>
      <c r="F464" s="109"/>
      <c r="G464" s="109"/>
      <c r="H464" s="143"/>
      <c r="I464" s="109"/>
      <c r="J464" s="109"/>
      <c r="K464" s="109"/>
      <c r="L464" s="109"/>
      <c r="M464" s="109"/>
      <c r="N464" s="109"/>
      <c r="O464" s="109"/>
      <c r="P464" s="109"/>
      <c r="Q464" s="109"/>
      <c r="R464" s="109"/>
      <c r="S464" s="109"/>
      <c r="T464" s="109"/>
      <c r="U464" s="109"/>
      <c r="V464" s="109"/>
      <c r="W464" s="109"/>
      <c r="X464" s="109"/>
      <c r="Y464" s="109"/>
      <c r="Z464" s="109"/>
    </row>
    <row r="465" spans="1:26" ht="12.75" customHeight="1">
      <c r="A465" s="109"/>
      <c r="B465" s="109"/>
      <c r="C465" s="109"/>
      <c r="D465" s="109"/>
      <c r="E465" s="109"/>
      <c r="F465" s="109"/>
      <c r="G465" s="109"/>
      <c r="H465" s="143"/>
      <c r="I465" s="109"/>
      <c r="J465" s="109"/>
      <c r="K465" s="109"/>
      <c r="L465" s="109"/>
      <c r="M465" s="109"/>
      <c r="N465" s="109"/>
      <c r="O465" s="109"/>
      <c r="P465" s="109"/>
      <c r="Q465" s="109"/>
      <c r="R465" s="109"/>
      <c r="S465" s="109"/>
      <c r="T465" s="109"/>
      <c r="U465" s="109"/>
      <c r="V465" s="109"/>
      <c r="W465" s="109"/>
      <c r="X465" s="109"/>
      <c r="Y465" s="109"/>
      <c r="Z465" s="109"/>
    </row>
    <row r="466" spans="1:26" ht="12.75" customHeight="1">
      <c r="A466" s="109"/>
      <c r="B466" s="109"/>
      <c r="C466" s="109"/>
      <c r="D466" s="109"/>
      <c r="E466" s="109"/>
      <c r="F466" s="109"/>
      <c r="G466" s="109"/>
      <c r="H466" s="143"/>
      <c r="I466" s="109"/>
      <c r="J466" s="109"/>
      <c r="K466" s="109"/>
      <c r="L466" s="109"/>
      <c r="M466" s="109"/>
      <c r="N466" s="109"/>
      <c r="O466" s="109"/>
      <c r="P466" s="109"/>
      <c r="Q466" s="109"/>
      <c r="R466" s="109"/>
      <c r="S466" s="109"/>
      <c r="T466" s="109"/>
      <c r="U466" s="109"/>
      <c r="V466" s="109"/>
      <c r="W466" s="109"/>
      <c r="X466" s="109"/>
      <c r="Y466" s="109"/>
      <c r="Z466" s="109"/>
    </row>
    <row r="467" spans="1:26" ht="12.75" customHeight="1">
      <c r="A467" s="109"/>
      <c r="B467" s="109"/>
      <c r="C467" s="109"/>
      <c r="D467" s="109"/>
      <c r="E467" s="109"/>
      <c r="F467" s="109"/>
      <c r="G467" s="109"/>
      <c r="H467" s="143"/>
      <c r="I467" s="109"/>
      <c r="J467" s="109"/>
      <c r="K467" s="109"/>
      <c r="L467" s="109"/>
      <c r="M467" s="109"/>
      <c r="N467" s="109"/>
      <c r="O467" s="109"/>
      <c r="P467" s="109"/>
      <c r="Q467" s="109"/>
      <c r="R467" s="109"/>
      <c r="S467" s="109"/>
      <c r="T467" s="109"/>
      <c r="U467" s="109"/>
      <c r="V467" s="109"/>
      <c r="W467" s="109"/>
      <c r="X467" s="109"/>
      <c r="Y467" s="109"/>
      <c r="Z467" s="109"/>
    </row>
    <row r="468" spans="1:26" ht="12.75" customHeight="1">
      <c r="A468" s="109"/>
      <c r="B468" s="109"/>
      <c r="C468" s="109"/>
      <c r="D468" s="109"/>
      <c r="E468" s="109"/>
      <c r="F468" s="109"/>
      <c r="G468" s="109"/>
      <c r="H468" s="143"/>
      <c r="I468" s="109"/>
      <c r="J468" s="109"/>
      <c r="K468" s="109"/>
      <c r="L468" s="109"/>
      <c r="M468" s="109"/>
      <c r="N468" s="109"/>
      <c r="O468" s="109"/>
      <c r="P468" s="109"/>
      <c r="Q468" s="109"/>
      <c r="R468" s="109"/>
      <c r="S468" s="109"/>
      <c r="T468" s="109"/>
      <c r="U468" s="109"/>
      <c r="V468" s="109"/>
      <c r="W468" s="109"/>
      <c r="X468" s="109"/>
      <c r="Y468" s="109"/>
      <c r="Z468" s="109"/>
    </row>
    <row r="469" spans="1:26" ht="12.75" customHeight="1">
      <c r="A469" s="109"/>
      <c r="B469" s="109"/>
      <c r="C469" s="109"/>
      <c r="D469" s="109"/>
      <c r="E469" s="109"/>
      <c r="F469" s="109"/>
      <c r="G469" s="109"/>
      <c r="H469" s="143"/>
      <c r="I469" s="109"/>
      <c r="J469" s="109"/>
      <c r="K469" s="109"/>
      <c r="L469" s="109"/>
      <c r="M469" s="109"/>
      <c r="N469" s="109"/>
      <c r="O469" s="109"/>
      <c r="P469" s="109"/>
      <c r="Q469" s="109"/>
      <c r="R469" s="109"/>
      <c r="S469" s="109"/>
      <c r="T469" s="109"/>
      <c r="U469" s="109"/>
      <c r="V469" s="109"/>
      <c r="W469" s="109"/>
      <c r="X469" s="109"/>
      <c r="Y469" s="109"/>
      <c r="Z469" s="109"/>
    </row>
    <row r="470" spans="1:26" ht="12.75" customHeight="1">
      <c r="A470" s="109"/>
      <c r="B470" s="109"/>
      <c r="C470" s="109"/>
      <c r="D470" s="109"/>
      <c r="E470" s="109"/>
      <c r="F470" s="109"/>
      <c r="G470" s="109"/>
      <c r="H470" s="143"/>
      <c r="I470" s="109"/>
      <c r="J470" s="109"/>
      <c r="K470" s="109"/>
      <c r="L470" s="109"/>
      <c r="M470" s="109"/>
      <c r="N470" s="109"/>
      <c r="O470" s="109"/>
      <c r="P470" s="109"/>
      <c r="Q470" s="109"/>
      <c r="R470" s="109"/>
      <c r="S470" s="109"/>
      <c r="T470" s="109"/>
      <c r="U470" s="109"/>
      <c r="V470" s="109"/>
      <c r="W470" s="109"/>
      <c r="X470" s="109"/>
      <c r="Y470" s="109"/>
      <c r="Z470" s="109"/>
    </row>
    <row r="471" spans="1:26" ht="12.75" customHeight="1">
      <c r="A471" s="109"/>
      <c r="B471" s="109"/>
      <c r="C471" s="109"/>
      <c r="D471" s="109"/>
      <c r="E471" s="109"/>
      <c r="F471" s="109"/>
      <c r="G471" s="109"/>
      <c r="H471" s="143"/>
      <c r="I471" s="109"/>
      <c r="J471" s="109"/>
      <c r="K471" s="109"/>
      <c r="L471" s="109"/>
      <c r="M471" s="109"/>
      <c r="N471" s="109"/>
      <c r="O471" s="109"/>
      <c r="P471" s="109"/>
      <c r="Q471" s="109"/>
      <c r="R471" s="109"/>
      <c r="S471" s="109"/>
      <c r="T471" s="109"/>
      <c r="U471" s="109"/>
      <c r="V471" s="109"/>
      <c r="W471" s="109"/>
      <c r="X471" s="109"/>
      <c r="Y471" s="109"/>
      <c r="Z471" s="109"/>
    </row>
    <row r="472" spans="1:26" ht="12.75" customHeight="1">
      <c r="A472" s="109"/>
      <c r="B472" s="109"/>
      <c r="C472" s="109"/>
      <c r="D472" s="109"/>
      <c r="E472" s="109"/>
      <c r="F472" s="109"/>
      <c r="G472" s="109"/>
      <c r="H472" s="143"/>
      <c r="I472" s="109"/>
      <c r="J472" s="109"/>
      <c r="K472" s="109"/>
      <c r="L472" s="109"/>
      <c r="M472" s="109"/>
      <c r="N472" s="109"/>
      <c r="O472" s="109"/>
      <c r="P472" s="109"/>
      <c r="Q472" s="109"/>
      <c r="R472" s="109"/>
      <c r="S472" s="109"/>
      <c r="T472" s="109"/>
      <c r="U472" s="109"/>
      <c r="V472" s="109"/>
      <c r="W472" s="109"/>
      <c r="X472" s="109"/>
      <c r="Y472" s="109"/>
      <c r="Z472" s="109"/>
    </row>
    <row r="473" spans="1:26" ht="12.75" customHeight="1">
      <c r="A473" s="109"/>
      <c r="B473" s="109"/>
      <c r="C473" s="109"/>
      <c r="D473" s="109"/>
      <c r="E473" s="109"/>
      <c r="F473" s="109"/>
      <c r="G473" s="109"/>
      <c r="H473" s="143"/>
      <c r="I473" s="109"/>
      <c r="J473" s="109"/>
      <c r="K473" s="109"/>
      <c r="L473" s="109"/>
      <c r="M473" s="109"/>
      <c r="N473" s="109"/>
      <c r="O473" s="109"/>
      <c r="P473" s="109"/>
      <c r="Q473" s="109"/>
      <c r="R473" s="109"/>
      <c r="S473" s="109"/>
      <c r="T473" s="109"/>
      <c r="U473" s="109"/>
      <c r="V473" s="109"/>
      <c r="W473" s="109"/>
      <c r="X473" s="109"/>
      <c r="Y473" s="109"/>
      <c r="Z473" s="109"/>
    </row>
    <row r="474" spans="1:26" ht="12.75" customHeight="1">
      <c r="A474" s="109"/>
      <c r="B474" s="109"/>
      <c r="C474" s="109"/>
      <c r="D474" s="109"/>
      <c r="E474" s="109"/>
      <c r="F474" s="109"/>
      <c r="G474" s="109"/>
      <c r="H474" s="143"/>
      <c r="I474" s="109"/>
      <c r="J474" s="109"/>
      <c r="K474" s="109"/>
      <c r="L474" s="109"/>
      <c r="M474" s="109"/>
      <c r="N474" s="109"/>
      <c r="O474" s="109"/>
      <c r="P474" s="109"/>
      <c r="Q474" s="109"/>
      <c r="R474" s="109"/>
      <c r="S474" s="109"/>
      <c r="T474" s="109"/>
      <c r="U474" s="109"/>
      <c r="V474" s="109"/>
      <c r="W474" s="109"/>
      <c r="X474" s="109"/>
      <c r="Y474" s="109"/>
      <c r="Z474" s="109"/>
    </row>
    <row r="475" spans="1:26" ht="12.75" customHeight="1">
      <c r="A475" s="109"/>
      <c r="B475" s="109"/>
      <c r="C475" s="109"/>
      <c r="D475" s="109"/>
      <c r="E475" s="109"/>
      <c r="F475" s="109"/>
      <c r="G475" s="109"/>
      <c r="H475" s="143"/>
      <c r="I475" s="109"/>
      <c r="J475" s="109"/>
      <c r="K475" s="109"/>
      <c r="L475" s="109"/>
      <c r="M475" s="109"/>
      <c r="N475" s="109"/>
      <c r="O475" s="109"/>
      <c r="P475" s="109"/>
      <c r="Q475" s="109"/>
      <c r="R475" s="109"/>
      <c r="S475" s="109"/>
      <c r="T475" s="109"/>
      <c r="U475" s="109"/>
      <c r="V475" s="109"/>
      <c r="W475" s="109"/>
      <c r="X475" s="109"/>
      <c r="Y475" s="109"/>
      <c r="Z475" s="109"/>
    </row>
    <row r="476" spans="1:26" ht="12.75" customHeight="1">
      <c r="A476" s="109"/>
      <c r="B476" s="109"/>
      <c r="C476" s="109"/>
      <c r="D476" s="109"/>
      <c r="E476" s="109"/>
      <c r="F476" s="109"/>
      <c r="G476" s="109"/>
      <c r="H476" s="143"/>
      <c r="I476" s="109"/>
      <c r="J476" s="109"/>
      <c r="K476" s="109"/>
      <c r="L476" s="109"/>
      <c r="M476" s="109"/>
      <c r="N476" s="109"/>
      <c r="O476" s="109"/>
      <c r="P476" s="109"/>
      <c r="Q476" s="109"/>
      <c r="R476" s="109"/>
      <c r="S476" s="109"/>
      <c r="T476" s="109"/>
      <c r="U476" s="109"/>
      <c r="V476" s="109"/>
      <c r="W476" s="109"/>
      <c r="X476" s="109"/>
      <c r="Y476" s="109"/>
      <c r="Z476" s="109"/>
    </row>
    <row r="477" spans="1:26" ht="12.75" customHeight="1">
      <c r="A477" s="109"/>
      <c r="B477" s="109"/>
      <c r="C477" s="109"/>
      <c r="D477" s="109"/>
      <c r="E477" s="109"/>
      <c r="F477" s="109"/>
      <c r="G477" s="109"/>
      <c r="H477" s="143"/>
      <c r="I477" s="109"/>
      <c r="J477" s="109"/>
      <c r="K477" s="109"/>
      <c r="L477" s="109"/>
      <c r="M477" s="109"/>
      <c r="N477" s="109"/>
      <c r="O477" s="109"/>
      <c r="P477" s="109"/>
      <c r="Q477" s="109"/>
      <c r="R477" s="109"/>
      <c r="S477" s="109"/>
      <c r="T477" s="109"/>
      <c r="U477" s="109"/>
      <c r="V477" s="109"/>
      <c r="W477" s="109"/>
      <c r="X477" s="109"/>
      <c r="Y477" s="109"/>
      <c r="Z477" s="109"/>
    </row>
    <row r="478" spans="1:26" ht="12.75" customHeight="1">
      <c r="A478" s="109"/>
      <c r="B478" s="109"/>
      <c r="C478" s="109"/>
      <c r="D478" s="109"/>
      <c r="E478" s="109"/>
      <c r="F478" s="109"/>
      <c r="G478" s="109"/>
      <c r="H478" s="143"/>
      <c r="I478" s="109"/>
      <c r="J478" s="109"/>
      <c r="K478" s="109"/>
      <c r="L478" s="109"/>
      <c r="M478" s="109"/>
      <c r="N478" s="109"/>
      <c r="O478" s="109"/>
      <c r="P478" s="109"/>
      <c r="Q478" s="109"/>
      <c r="R478" s="109"/>
      <c r="S478" s="109"/>
      <c r="T478" s="109"/>
      <c r="U478" s="109"/>
      <c r="V478" s="109"/>
      <c r="W478" s="109"/>
      <c r="X478" s="109"/>
      <c r="Y478" s="109"/>
      <c r="Z478" s="109"/>
    </row>
    <row r="479" spans="1:26" ht="12.75" customHeight="1">
      <c r="A479" s="109"/>
      <c r="B479" s="109"/>
      <c r="C479" s="109"/>
      <c r="D479" s="109"/>
      <c r="E479" s="109"/>
      <c r="F479" s="109"/>
      <c r="G479" s="109"/>
      <c r="H479" s="143"/>
      <c r="I479" s="109"/>
      <c r="J479" s="109"/>
      <c r="K479" s="109"/>
      <c r="L479" s="109"/>
      <c r="M479" s="109"/>
      <c r="N479" s="109"/>
      <c r="O479" s="109"/>
      <c r="P479" s="109"/>
      <c r="Q479" s="109"/>
      <c r="R479" s="109"/>
      <c r="S479" s="109"/>
      <c r="T479" s="109"/>
      <c r="U479" s="109"/>
      <c r="V479" s="109"/>
      <c r="W479" s="109"/>
      <c r="X479" s="109"/>
      <c r="Y479" s="109"/>
      <c r="Z479" s="109"/>
    </row>
    <row r="480" spans="1:26" ht="12.75" customHeight="1">
      <c r="A480" s="109"/>
      <c r="B480" s="109"/>
      <c r="C480" s="109"/>
      <c r="D480" s="109"/>
      <c r="E480" s="109"/>
      <c r="F480" s="109"/>
      <c r="G480" s="109"/>
      <c r="H480" s="143"/>
      <c r="I480" s="109"/>
      <c r="J480" s="109"/>
      <c r="K480" s="109"/>
      <c r="L480" s="109"/>
      <c r="M480" s="109"/>
      <c r="N480" s="109"/>
      <c r="O480" s="109"/>
      <c r="P480" s="109"/>
      <c r="Q480" s="109"/>
      <c r="R480" s="109"/>
      <c r="S480" s="109"/>
      <c r="T480" s="109"/>
      <c r="U480" s="109"/>
      <c r="V480" s="109"/>
      <c r="W480" s="109"/>
      <c r="X480" s="109"/>
      <c r="Y480" s="109"/>
      <c r="Z480" s="109"/>
    </row>
    <row r="481" spans="1:26" ht="12.75" customHeight="1">
      <c r="A481" s="109"/>
      <c r="B481" s="109"/>
      <c r="C481" s="109"/>
      <c r="D481" s="109"/>
      <c r="E481" s="109"/>
      <c r="F481" s="109"/>
      <c r="G481" s="109"/>
      <c r="H481" s="143"/>
      <c r="I481" s="109"/>
      <c r="J481" s="109"/>
      <c r="K481" s="109"/>
      <c r="L481" s="109"/>
      <c r="M481" s="109"/>
      <c r="N481" s="109"/>
      <c r="O481" s="109"/>
      <c r="P481" s="109"/>
      <c r="Q481" s="109"/>
      <c r="R481" s="109"/>
      <c r="S481" s="109"/>
      <c r="T481" s="109"/>
      <c r="U481" s="109"/>
      <c r="V481" s="109"/>
      <c r="W481" s="109"/>
      <c r="X481" s="109"/>
      <c r="Y481" s="109"/>
      <c r="Z481" s="109"/>
    </row>
    <row r="482" spans="1:26" ht="12.75" customHeight="1">
      <c r="A482" s="109"/>
      <c r="B482" s="109"/>
      <c r="C482" s="109"/>
      <c r="D482" s="109"/>
      <c r="E482" s="109"/>
      <c r="F482" s="109"/>
      <c r="G482" s="109"/>
      <c r="H482" s="143"/>
      <c r="I482" s="109"/>
      <c r="J482" s="109"/>
      <c r="K482" s="109"/>
      <c r="L482" s="109"/>
      <c r="M482" s="109"/>
      <c r="N482" s="109"/>
      <c r="O482" s="109"/>
      <c r="P482" s="109"/>
      <c r="Q482" s="109"/>
      <c r="R482" s="109"/>
      <c r="S482" s="109"/>
      <c r="T482" s="109"/>
      <c r="U482" s="109"/>
      <c r="V482" s="109"/>
      <c r="W482" s="109"/>
      <c r="X482" s="109"/>
      <c r="Y482" s="109"/>
      <c r="Z482" s="109"/>
    </row>
    <row r="483" spans="1:26" ht="12.75" customHeight="1">
      <c r="A483" s="109"/>
      <c r="B483" s="109"/>
      <c r="C483" s="109"/>
      <c r="D483" s="109"/>
      <c r="E483" s="109"/>
      <c r="F483" s="109"/>
      <c r="G483" s="109"/>
      <c r="H483" s="143"/>
      <c r="I483" s="109"/>
      <c r="J483" s="109"/>
      <c r="K483" s="109"/>
      <c r="L483" s="109"/>
      <c r="M483" s="109"/>
      <c r="N483" s="109"/>
      <c r="O483" s="109"/>
      <c r="P483" s="109"/>
      <c r="Q483" s="109"/>
      <c r="R483" s="109"/>
      <c r="S483" s="109"/>
      <c r="T483" s="109"/>
      <c r="U483" s="109"/>
      <c r="V483" s="109"/>
      <c r="W483" s="109"/>
      <c r="X483" s="109"/>
      <c r="Y483" s="109"/>
      <c r="Z483" s="109"/>
    </row>
    <row r="484" spans="1:26" ht="12.75" customHeight="1">
      <c r="A484" s="109"/>
      <c r="B484" s="109"/>
      <c r="C484" s="109"/>
      <c r="D484" s="109"/>
      <c r="E484" s="109"/>
      <c r="F484" s="109"/>
      <c r="G484" s="109"/>
      <c r="H484" s="143"/>
      <c r="I484" s="109"/>
      <c r="J484" s="109"/>
      <c r="K484" s="109"/>
      <c r="L484" s="109"/>
      <c r="M484" s="109"/>
      <c r="N484" s="109"/>
      <c r="O484" s="109"/>
      <c r="P484" s="109"/>
      <c r="Q484" s="109"/>
      <c r="R484" s="109"/>
      <c r="S484" s="109"/>
      <c r="T484" s="109"/>
      <c r="U484" s="109"/>
      <c r="V484" s="109"/>
      <c r="W484" s="109"/>
      <c r="X484" s="109"/>
      <c r="Y484" s="109"/>
      <c r="Z484" s="109"/>
    </row>
    <row r="485" spans="1:26" ht="12.75" customHeight="1">
      <c r="A485" s="109"/>
      <c r="B485" s="109"/>
      <c r="C485" s="109"/>
      <c r="D485" s="109"/>
      <c r="E485" s="109"/>
      <c r="F485" s="109"/>
      <c r="G485" s="109"/>
      <c r="H485" s="143"/>
      <c r="I485" s="109"/>
      <c r="J485" s="109"/>
      <c r="K485" s="109"/>
      <c r="L485" s="109"/>
      <c r="M485" s="109"/>
      <c r="N485" s="109"/>
      <c r="O485" s="109"/>
      <c r="P485" s="109"/>
      <c r="Q485" s="109"/>
      <c r="R485" s="109"/>
      <c r="S485" s="109"/>
      <c r="T485" s="109"/>
      <c r="U485" s="109"/>
      <c r="V485" s="109"/>
      <c r="W485" s="109"/>
      <c r="X485" s="109"/>
      <c r="Y485" s="109"/>
      <c r="Z485" s="109"/>
    </row>
    <row r="486" spans="1:26" ht="12.75" customHeight="1">
      <c r="A486" s="109"/>
      <c r="B486" s="109"/>
      <c r="C486" s="109"/>
      <c r="D486" s="109"/>
      <c r="E486" s="109"/>
      <c r="F486" s="109"/>
      <c r="G486" s="109"/>
      <c r="H486" s="143"/>
      <c r="I486" s="109"/>
      <c r="J486" s="109"/>
      <c r="K486" s="109"/>
      <c r="L486" s="109"/>
      <c r="M486" s="109"/>
      <c r="N486" s="109"/>
      <c r="O486" s="109"/>
      <c r="P486" s="109"/>
      <c r="Q486" s="109"/>
      <c r="R486" s="109"/>
      <c r="S486" s="109"/>
      <c r="T486" s="109"/>
      <c r="U486" s="109"/>
      <c r="V486" s="109"/>
      <c r="W486" s="109"/>
      <c r="X486" s="109"/>
      <c r="Y486" s="109"/>
      <c r="Z486" s="109"/>
    </row>
    <row r="487" spans="1:26" ht="12.75" customHeight="1">
      <c r="A487" s="109"/>
      <c r="B487" s="109"/>
      <c r="C487" s="109"/>
      <c r="D487" s="109"/>
      <c r="E487" s="109"/>
      <c r="F487" s="109"/>
      <c r="G487" s="109"/>
      <c r="H487" s="143"/>
      <c r="I487" s="109"/>
      <c r="J487" s="109"/>
      <c r="K487" s="109"/>
      <c r="L487" s="109"/>
      <c r="M487" s="109"/>
      <c r="N487" s="109"/>
      <c r="O487" s="109"/>
      <c r="P487" s="109"/>
      <c r="Q487" s="109"/>
      <c r="R487" s="109"/>
      <c r="S487" s="109"/>
      <c r="T487" s="109"/>
      <c r="U487" s="109"/>
      <c r="V487" s="109"/>
      <c r="W487" s="109"/>
      <c r="X487" s="109"/>
      <c r="Y487" s="109"/>
      <c r="Z487" s="109"/>
    </row>
    <row r="488" spans="1:26" ht="12.75" customHeight="1">
      <c r="A488" s="109"/>
      <c r="B488" s="109"/>
      <c r="C488" s="109"/>
      <c r="D488" s="109"/>
      <c r="E488" s="109"/>
      <c r="F488" s="109"/>
      <c r="G488" s="109"/>
      <c r="H488" s="143"/>
      <c r="I488" s="109"/>
      <c r="J488" s="109"/>
      <c r="K488" s="109"/>
      <c r="L488" s="109"/>
      <c r="M488" s="109"/>
      <c r="N488" s="109"/>
      <c r="O488" s="109"/>
      <c r="P488" s="109"/>
      <c r="Q488" s="109"/>
      <c r="R488" s="109"/>
      <c r="S488" s="109"/>
      <c r="T488" s="109"/>
      <c r="U488" s="109"/>
      <c r="V488" s="109"/>
      <c r="W488" s="109"/>
      <c r="X488" s="109"/>
      <c r="Y488" s="109"/>
      <c r="Z488" s="109"/>
    </row>
    <row r="489" spans="1:26" ht="12.75" customHeight="1">
      <c r="A489" s="109"/>
      <c r="B489" s="109"/>
      <c r="C489" s="109"/>
      <c r="D489" s="109"/>
      <c r="E489" s="109"/>
      <c r="F489" s="109"/>
      <c r="G489" s="109"/>
      <c r="H489" s="143"/>
      <c r="I489" s="109"/>
      <c r="J489" s="109"/>
      <c r="K489" s="109"/>
      <c r="L489" s="109"/>
      <c r="M489" s="109"/>
      <c r="N489" s="109"/>
      <c r="O489" s="109"/>
      <c r="P489" s="109"/>
      <c r="Q489" s="109"/>
      <c r="R489" s="109"/>
      <c r="S489" s="109"/>
      <c r="T489" s="109"/>
      <c r="U489" s="109"/>
      <c r="V489" s="109"/>
      <c r="W489" s="109"/>
      <c r="X489" s="109"/>
      <c r="Y489" s="109"/>
      <c r="Z489" s="109"/>
    </row>
    <row r="490" spans="1:26" ht="12.75" customHeight="1">
      <c r="A490" s="109"/>
      <c r="B490" s="109"/>
      <c r="C490" s="109"/>
      <c r="D490" s="109"/>
      <c r="E490" s="109"/>
      <c r="F490" s="109"/>
      <c r="G490" s="109"/>
      <c r="H490" s="143"/>
      <c r="I490" s="109"/>
      <c r="J490" s="109"/>
      <c r="K490" s="109"/>
      <c r="L490" s="109"/>
      <c r="M490" s="109"/>
      <c r="N490" s="109"/>
      <c r="O490" s="109"/>
      <c r="P490" s="109"/>
      <c r="Q490" s="109"/>
      <c r="R490" s="109"/>
      <c r="S490" s="109"/>
      <c r="T490" s="109"/>
      <c r="U490" s="109"/>
      <c r="V490" s="109"/>
      <c r="W490" s="109"/>
      <c r="X490" s="109"/>
      <c r="Y490" s="109"/>
      <c r="Z490" s="109"/>
    </row>
    <row r="491" spans="1:26" ht="12.75" customHeight="1">
      <c r="A491" s="109"/>
      <c r="B491" s="109"/>
      <c r="C491" s="109"/>
      <c r="D491" s="109"/>
      <c r="E491" s="109"/>
      <c r="F491" s="109"/>
      <c r="G491" s="109"/>
      <c r="H491" s="143"/>
      <c r="I491" s="109"/>
      <c r="J491" s="109"/>
      <c r="K491" s="109"/>
      <c r="L491" s="109"/>
      <c r="M491" s="109"/>
      <c r="N491" s="109"/>
      <c r="O491" s="109"/>
      <c r="P491" s="109"/>
      <c r="Q491" s="109"/>
      <c r="R491" s="109"/>
      <c r="S491" s="109"/>
      <c r="T491" s="109"/>
      <c r="U491" s="109"/>
      <c r="V491" s="109"/>
      <c r="W491" s="109"/>
      <c r="X491" s="109"/>
      <c r="Y491" s="109"/>
      <c r="Z491" s="109"/>
    </row>
    <row r="492" spans="1:26" ht="12.75" customHeight="1">
      <c r="A492" s="109"/>
      <c r="B492" s="109"/>
      <c r="C492" s="109"/>
      <c r="D492" s="109"/>
      <c r="E492" s="109"/>
      <c r="F492" s="109"/>
      <c r="G492" s="109"/>
      <c r="H492" s="143"/>
      <c r="I492" s="109"/>
      <c r="J492" s="109"/>
      <c r="K492" s="109"/>
      <c r="L492" s="109"/>
      <c r="M492" s="109"/>
      <c r="N492" s="109"/>
      <c r="O492" s="109"/>
      <c r="P492" s="109"/>
      <c r="Q492" s="109"/>
      <c r="R492" s="109"/>
      <c r="S492" s="109"/>
      <c r="T492" s="109"/>
      <c r="U492" s="109"/>
      <c r="V492" s="109"/>
      <c r="W492" s="109"/>
      <c r="X492" s="109"/>
      <c r="Y492" s="109"/>
      <c r="Z492" s="109"/>
    </row>
    <row r="493" spans="1:26" ht="12.75" customHeight="1">
      <c r="A493" s="109"/>
      <c r="B493" s="109"/>
      <c r="C493" s="109"/>
      <c r="D493" s="109"/>
      <c r="E493" s="109"/>
      <c r="F493" s="109"/>
      <c r="G493" s="109"/>
      <c r="H493" s="143"/>
      <c r="I493" s="109"/>
      <c r="J493" s="109"/>
      <c r="K493" s="109"/>
      <c r="L493" s="109"/>
      <c r="M493" s="109"/>
      <c r="N493" s="109"/>
      <c r="O493" s="109"/>
      <c r="P493" s="109"/>
      <c r="Q493" s="109"/>
      <c r="R493" s="109"/>
      <c r="S493" s="109"/>
      <c r="T493" s="109"/>
      <c r="U493" s="109"/>
      <c r="V493" s="109"/>
      <c r="W493" s="109"/>
      <c r="X493" s="109"/>
      <c r="Y493" s="109"/>
      <c r="Z493" s="109"/>
    </row>
    <row r="494" spans="1:26" ht="12.75" customHeight="1">
      <c r="A494" s="109"/>
      <c r="B494" s="109"/>
      <c r="C494" s="109"/>
      <c r="D494" s="109"/>
      <c r="E494" s="109"/>
      <c r="F494" s="109"/>
      <c r="G494" s="109"/>
      <c r="H494" s="143"/>
      <c r="I494" s="109"/>
      <c r="J494" s="109"/>
      <c r="K494" s="109"/>
      <c r="L494" s="109"/>
      <c r="M494" s="109"/>
      <c r="N494" s="109"/>
      <c r="O494" s="109"/>
      <c r="P494" s="109"/>
      <c r="Q494" s="109"/>
      <c r="R494" s="109"/>
      <c r="S494" s="109"/>
      <c r="T494" s="109"/>
      <c r="U494" s="109"/>
      <c r="V494" s="109"/>
      <c r="W494" s="109"/>
      <c r="X494" s="109"/>
      <c r="Y494" s="109"/>
      <c r="Z494" s="109"/>
    </row>
    <row r="495" spans="1:26" ht="12.75" customHeight="1">
      <c r="A495" s="109"/>
      <c r="B495" s="109"/>
      <c r="C495" s="109"/>
      <c r="D495" s="109"/>
      <c r="E495" s="109"/>
      <c r="F495" s="109"/>
      <c r="G495" s="109"/>
      <c r="H495" s="143"/>
      <c r="I495" s="109"/>
      <c r="J495" s="109"/>
      <c r="K495" s="109"/>
      <c r="L495" s="109"/>
      <c r="M495" s="109"/>
      <c r="N495" s="109"/>
      <c r="O495" s="109"/>
      <c r="P495" s="109"/>
      <c r="Q495" s="109"/>
      <c r="R495" s="109"/>
      <c r="S495" s="109"/>
      <c r="T495" s="109"/>
      <c r="U495" s="109"/>
      <c r="V495" s="109"/>
      <c r="W495" s="109"/>
      <c r="X495" s="109"/>
      <c r="Y495" s="109"/>
      <c r="Z495" s="109"/>
    </row>
    <row r="496" spans="1:26" ht="12.75" customHeight="1">
      <c r="A496" s="109"/>
      <c r="B496" s="109"/>
      <c r="C496" s="109"/>
      <c r="D496" s="109"/>
      <c r="E496" s="109"/>
      <c r="F496" s="109"/>
      <c r="G496" s="109"/>
      <c r="H496" s="143"/>
      <c r="I496" s="109"/>
      <c r="J496" s="109"/>
      <c r="K496" s="109"/>
      <c r="L496" s="109"/>
      <c r="M496" s="109"/>
      <c r="N496" s="109"/>
      <c r="O496" s="109"/>
      <c r="P496" s="109"/>
      <c r="Q496" s="109"/>
      <c r="R496" s="109"/>
      <c r="S496" s="109"/>
      <c r="T496" s="109"/>
      <c r="U496" s="109"/>
      <c r="V496" s="109"/>
      <c r="W496" s="109"/>
      <c r="X496" s="109"/>
      <c r="Y496" s="109"/>
      <c r="Z496" s="109"/>
    </row>
    <row r="497" spans="1:26" ht="12.75" customHeight="1">
      <c r="A497" s="109"/>
      <c r="B497" s="109"/>
      <c r="C497" s="109"/>
      <c r="D497" s="109"/>
      <c r="E497" s="109"/>
      <c r="F497" s="109"/>
      <c r="G497" s="109"/>
      <c r="H497" s="143"/>
      <c r="I497" s="109"/>
      <c r="J497" s="109"/>
      <c r="K497" s="109"/>
      <c r="L497" s="109"/>
      <c r="M497" s="109"/>
      <c r="N497" s="109"/>
      <c r="O497" s="109"/>
      <c r="P497" s="109"/>
      <c r="Q497" s="109"/>
      <c r="R497" s="109"/>
      <c r="S497" s="109"/>
      <c r="T497" s="109"/>
      <c r="U497" s="109"/>
      <c r="V497" s="109"/>
      <c r="W497" s="109"/>
      <c r="X497" s="109"/>
      <c r="Y497" s="109"/>
      <c r="Z497" s="109"/>
    </row>
    <row r="498" spans="1:26" ht="12.75" customHeight="1">
      <c r="A498" s="109"/>
      <c r="B498" s="109"/>
      <c r="C498" s="109"/>
      <c r="D498" s="109"/>
      <c r="E498" s="109"/>
      <c r="F498" s="109"/>
      <c r="G498" s="109"/>
      <c r="H498" s="143"/>
      <c r="I498" s="109"/>
      <c r="J498" s="109"/>
      <c r="K498" s="109"/>
      <c r="L498" s="109"/>
      <c r="M498" s="109"/>
      <c r="N498" s="109"/>
      <c r="O498" s="109"/>
      <c r="P498" s="109"/>
      <c r="Q498" s="109"/>
      <c r="R498" s="109"/>
      <c r="S498" s="109"/>
      <c r="T498" s="109"/>
      <c r="U498" s="109"/>
      <c r="V498" s="109"/>
      <c r="W498" s="109"/>
      <c r="X498" s="109"/>
      <c r="Y498" s="109"/>
      <c r="Z498" s="109"/>
    </row>
    <row r="499" spans="1:26" ht="12.75" customHeight="1">
      <c r="A499" s="109"/>
      <c r="B499" s="109"/>
      <c r="C499" s="109"/>
      <c r="D499" s="109"/>
      <c r="E499" s="109"/>
      <c r="F499" s="109"/>
      <c r="G499" s="109"/>
      <c r="H499" s="143"/>
      <c r="I499" s="109"/>
      <c r="J499" s="109"/>
      <c r="K499" s="109"/>
      <c r="L499" s="109"/>
      <c r="M499" s="109"/>
      <c r="N499" s="109"/>
      <c r="O499" s="109"/>
      <c r="P499" s="109"/>
      <c r="Q499" s="109"/>
      <c r="R499" s="109"/>
      <c r="S499" s="109"/>
      <c r="T499" s="109"/>
      <c r="U499" s="109"/>
      <c r="V499" s="109"/>
      <c r="W499" s="109"/>
      <c r="X499" s="109"/>
      <c r="Y499" s="109"/>
      <c r="Z499" s="109"/>
    </row>
    <row r="500" spans="1:26" ht="12.75" customHeight="1">
      <c r="A500" s="109"/>
      <c r="B500" s="109"/>
      <c r="C500" s="109"/>
      <c r="D500" s="109"/>
      <c r="E500" s="109"/>
      <c r="F500" s="109"/>
      <c r="G500" s="109"/>
      <c r="H500" s="143"/>
      <c r="I500" s="109"/>
      <c r="J500" s="109"/>
      <c r="K500" s="109"/>
      <c r="L500" s="109"/>
      <c r="M500" s="109"/>
      <c r="N500" s="109"/>
      <c r="O500" s="109"/>
      <c r="P500" s="109"/>
      <c r="Q500" s="109"/>
      <c r="R500" s="109"/>
      <c r="S500" s="109"/>
      <c r="T500" s="109"/>
      <c r="U500" s="109"/>
      <c r="V500" s="109"/>
      <c r="W500" s="109"/>
      <c r="X500" s="109"/>
      <c r="Y500" s="109"/>
      <c r="Z500" s="109"/>
    </row>
    <row r="501" spans="1:26" ht="12.75" customHeight="1">
      <c r="A501" s="109"/>
      <c r="B501" s="109"/>
      <c r="C501" s="109"/>
      <c r="D501" s="109"/>
      <c r="E501" s="109"/>
      <c r="F501" s="109"/>
      <c r="G501" s="109"/>
      <c r="H501" s="143"/>
      <c r="I501" s="109"/>
      <c r="J501" s="109"/>
      <c r="K501" s="109"/>
      <c r="L501" s="109"/>
      <c r="M501" s="109"/>
      <c r="N501" s="109"/>
      <c r="O501" s="109"/>
      <c r="P501" s="109"/>
      <c r="Q501" s="109"/>
      <c r="R501" s="109"/>
      <c r="S501" s="109"/>
      <c r="T501" s="109"/>
      <c r="U501" s="109"/>
      <c r="V501" s="109"/>
      <c r="W501" s="109"/>
      <c r="X501" s="109"/>
      <c r="Y501" s="109"/>
      <c r="Z501" s="109"/>
    </row>
    <row r="502" spans="1:26" ht="12.75" customHeight="1">
      <c r="A502" s="109"/>
      <c r="B502" s="109"/>
      <c r="C502" s="109"/>
      <c r="D502" s="109"/>
      <c r="E502" s="109"/>
      <c r="F502" s="109"/>
      <c r="G502" s="109"/>
      <c r="H502" s="143"/>
      <c r="I502" s="109"/>
      <c r="J502" s="109"/>
      <c r="K502" s="109"/>
      <c r="L502" s="109"/>
      <c r="M502" s="109"/>
      <c r="N502" s="109"/>
      <c r="O502" s="109"/>
      <c r="P502" s="109"/>
      <c r="Q502" s="109"/>
      <c r="R502" s="109"/>
      <c r="S502" s="109"/>
      <c r="T502" s="109"/>
      <c r="U502" s="109"/>
      <c r="V502" s="109"/>
      <c r="W502" s="109"/>
      <c r="X502" s="109"/>
      <c r="Y502" s="109"/>
      <c r="Z502" s="109"/>
    </row>
    <row r="503" spans="1:26" ht="12.75" customHeight="1">
      <c r="A503" s="109"/>
      <c r="B503" s="109"/>
      <c r="C503" s="109"/>
      <c r="D503" s="109"/>
      <c r="E503" s="109"/>
      <c r="F503" s="109"/>
      <c r="G503" s="109"/>
      <c r="H503" s="143"/>
      <c r="I503" s="109"/>
      <c r="J503" s="109"/>
      <c r="K503" s="109"/>
      <c r="L503" s="109"/>
      <c r="M503" s="109"/>
      <c r="N503" s="109"/>
      <c r="O503" s="109"/>
      <c r="P503" s="109"/>
      <c r="Q503" s="109"/>
      <c r="R503" s="109"/>
      <c r="S503" s="109"/>
      <c r="T503" s="109"/>
      <c r="U503" s="109"/>
      <c r="V503" s="109"/>
      <c r="W503" s="109"/>
      <c r="X503" s="109"/>
      <c r="Y503" s="109"/>
      <c r="Z503" s="109"/>
    </row>
    <row r="504" spans="1:26" ht="12.75" customHeight="1">
      <c r="A504" s="109"/>
      <c r="B504" s="109"/>
      <c r="C504" s="109"/>
      <c r="D504" s="109"/>
      <c r="E504" s="109"/>
      <c r="F504" s="109"/>
      <c r="G504" s="109"/>
      <c r="H504" s="143"/>
      <c r="I504" s="109"/>
      <c r="J504" s="109"/>
      <c r="K504" s="109"/>
      <c r="L504" s="109"/>
      <c r="M504" s="109"/>
      <c r="N504" s="109"/>
      <c r="O504" s="109"/>
      <c r="P504" s="109"/>
      <c r="Q504" s="109"/>
      <c r="R504" s="109"/>
      <c r="S504" s="109"/>
      <c r="T504" s="109"/>
      <c r="U504" s="109"/>
      <c r="V504" s="109"/>
      <c r="W504" s="109"/>
      <c r="X504" s="109"/>
      <c r="Y504" s="109"/>
      <c r="Z504" s="109"/>
    </row>
    <row r="505" spans="1:26" ht="12.75" customHeight="1">
      <c r="A505" s="109"/>
      <c r="B505" s="109"/>
      <c r="C505" s="109"/>
      <c r="D505" s="109"/>
      <c r="E505" s="109"/>
      <c r="F505" s="109"/>
      <c r="G505" s="109"/>
      <c r="H505" s="143"/>
      <c r="I505" s="109"/>
      <c r="J505" s="109"/>
      <c r="K505" s="109"/>
      <c r="L505" s="109"/>
      <c r="M505" s="109"/>
      <c r="N505" s="109"/>
      <c r="O505" s="109"/>
      <c r="P505" s="109"/>
      <c r="Q505" s="109"/>
      <c r="R505" s="109"/>
      <c r="S505" s="109"/>
      <c r="T505" s="109"/>
      <c r="U505" s="109"/>
      <c r="V505" s="109"/>
      <c r="W505" s="109"/>
      <c r="X505" s="109"/>
      <c r="Y505" s="109"/>
      <c r="Z505" s="109"/>
    </row>
    <row r="506" spans="1:26" ht="12.75" customHeight="1">
      <c r="A506" s="109"/>
      <c r="B506" s="109"/>
      <c r="C506" s="109"/>
      <c r="D506" s="109"/>
      <c r="E506" s="109"/>
      <c r="F506" s="109"/>
      <c r="G506" s="109"/>
      <c r="H506" s="143"/>
      <c r="I506" s="109"/>
      <c r="J506" s="109"/>
      <c r="K506" s="109"/>
      <c r="L506" s="109"/>
      <c r="M506" s="109"/>
      <c r="N506" s="109"/>
      <c r="O506" s="109"/>
      <c r="P506" s="109"/>
      <c r="Q506" s="109"/>
      <c r="R506" s="109"/>
      <c r="S506" s="109"/>
      <c r="T506" s="109"/>
      <c r="U506" s="109"/>
      <c r="V506" s="109"/>
      <c r="W506" s="109"/>
      <c r="X506" s="109"/>
      <c r="Y506" s="109"/>
      <c r="Z506" s="109"/>
    </row>
    <row r="507" spans="1:26" ht="12.75" customHeight="1">
      <c r="A507" s="109"/>
      <c r="B507" s="109"/>
      <c r="C507" s="109"/>
      <c r="D507" s="109"/>
      <c r="E507" s="109"/>
      <c r="F507" s="109"/>
      <c r="G507" s="109"/>
      <c r="H507" s="143"/>
      <c r="I507" s="109"/>
      <c r="J507" s="109"/>
      <c r="K507" s="109"/>
      <c r="L507" s="109"/>
      <c r="M507" s="109"/>
      <c r="N507" s="109"/>
      <c r="O507" s="109"/>
      <c r="P507" s="109"/>
      <c r="Q507" s="109"/>
      <c r="R507" s="109"/>
      <c r="S507" s="109"/>
      <c r="T507" s="109"/>
      <c r="U507" s="109"/>
      <c r="V507" s="109"/>
      <c r="W507" s="109"/>
      <c r="X507" s="109"/>
      <c r="Y507" s="109"/>
      <c r="Z507" s="109"/>
    </row>
    <row r="508" spans="1:26" ht="12.75" customHeight="1">
      <c r="A508" s="109"/>
      <c r="B508" s="109"/>
      <c r="C508" s="109"/>
      <c r="D508" s="109"/>
      <c r="E508" s="109"/>
      <c r="F508" s="109"/>
      <c r="G508" s="109"/>
      <c r="H508" s="143"/>
      <c r="I508" s="109"/>
      <c r="J508" s="109"/>
      <c r="K508" s="109"/>
      <c r="L508" s="109"/>
      <c r="M508" s="109"/>
      <c r="N508" s="109"/>
      <c r="O508" s="109"/>
      <c r="P508" s="109"/>
      <c r="Q508" s="109"/>
      <c r="R508" s="109"/>
      <c r="S508" s="109"/>
      <c r="T508" s="109"/>
      <c r="U508" s="109"/>
      <c r="V508" s="109"/>
      <c r="W508" s="109"/>
      <c r="X508" s="109"/>
      <c r="Y508" s="109"/>
      <c r="Z508" s="109"/>
    </row>
    <row r="509" spans="1:26" ht="12.75" customHeight="1">
      <c r="A509" s="109"/>
      <c r="B509" s="109"/>
      <c r="C509" s="109"/>
      <c r="D509" s="109"/>
      <c r="E509" s="109"/>
      <c r="F509" s="109"/>
      <c r="G509" s="109"/>
      <c r="H509" s="143"/>
      <c r="I509" s="109"/>
      <c r="J509" s="109"/>
      <c r="K509" s="109"/>
      <c r="L509" s="109"/>
      <c r="M509" s="109"/>
      <c r="N509" s="109"/>
      <c r="O509" s="109"/>
      <c r="P509" s="109"/>
      <c r="Q509" s="109"/>
      <c r="R509" s="109"/>
      <c r="S509" s="109"/>
      <c r="T509" s="109"/>
      <c r="U509" s="109"/>
      <c r="V509" s="109"/>
      <c r="W509" s="109"/>
      <c r="X509" s="109"/>
      <c r="Y509" s="109"/>
      <c r="Z509" s="109"/>
    </row>
    <row r="510" spans="1:26" ht="12.75" customHeight="1">
      <c r="A510" s="109"/>
      <c r="B510" s="109"/>
      <c r="C510" s="109"/>
      <c r="D510" s="109"/>
      <c r="E510" s="109"/>
      <c r="F510" s="109"/>
      <c r="G510" s="109"/>
      <c r="H510" s="143"/>
      <c r="I510" s="109"/>
      <c r="J510" s="109"/>
      <c r="K510" s="109"/>
      <c r="L510" s="109"/>
      <c r="M510" s="109"/>
      <c r="N510" s="109"/>
      <c r="O510" s="109"/>
      <c r="P510" s="109"/>
      <c r="Q510" s="109"/>
      <c r="R510" s="109"/>
      <c r="S510" s="109"/>
      <c r="T510" s="109"/>
      <c r="U510" s="109"/>
      <c r="V510" s="109"/>
      <c r="W510" s="109"/>
      <c r="X510" s="109"/>
      <c r="Y510" s="109"/>
      <c r="Z510" s="109"/>
    </row>
    <row r="511" spans="1:26" ht="12.75" customHeight="1">
      <c r="A511" s="109"/>
      <c r="B511" s="109"/>
      <c r="C511" s="109"/>
      <c r="D511" s="109"/>
      <c r="E511" s="109"/>
      <c r="F511" s="109"/>
      <c r="G511" s="109"/>
      <c r="H511" s="143"/>
      <c r="I511" s="109"/>
      <c r="J511" s="109"/>
      <c r="K511" s="109"/>
      <c r="L511" s="109"/>
      <c r="M511" s="109"/>
      <c r="N511" s="109"/>
      <c r="O511" s="109"/>
      <c r="P511" s="109"/>
      <c r="Q511" s="109"/>
      <c r="R511" s="109"/>
      <c r="S511" s="109"/>
      <c r="T511" s="109"/>
      <c r="U511" s="109"/>
      <c r="V511" s="109"/>
      <c r="W511" s="109"/>
      <c r="X511" s="109"/>
      <c r="Y511" s="109"/>
      <c r="Z511" s="109"/>
    </row>
    <row r="512" spans="1:26" ht="12.75" customHeight="1">
      <c r="A512" s="109"/>
      <c r="B512" s="109"/>
      <c r="C512" s="109"/>
      <c r="D512" s="109"/>
      <c r="E512" s="109"/>
      <c r="F512" s="109"/>
      <c r="G512" s="109"/>
      <c r="H512" s="143"/>
      <c r="I512" s="109"/>
      <c r="J512" s="109"/>
      <c r="K512" s="109"/>
      <c r="L512" s="109"/>
      <c r="M512" s="109"/>
      <c r="N512" s="109"/>
      <c r="O512" s="109"/>
      <c r="P512" s="109"/>
      <c r="Q512" s="109"/>
      <c r="R512" s="109"/>
      <c r="S512" s="109"/>
      <c r="T512" s="109"/>
      <c r="U512" s="109"/>
      <c r="V512" s="109"/>
      <c r="W512" s="109"/>
      <c r="X512" s="109"/>
      <c r="Y512" s="109"/>
      <c r="Z512" s="109"/>
    </row>
    <row r="513" spans="1:26" ht="12.75" customHeight="1">
      <c r="A513" s="109"/>
      <c r="B513" s="109"/>
      <c r="C513" s="109"/>
      <c r="D513" s="109"/>
      <c r="E513" s="109"/>
      <c r="F513" s="109"/>
      <c r="G513" s="109"/>
      <c r="H513" s="143"/>
      <c r="I513" s="109"/>
      <c r="J513" s="109"/>
      <c r="K513" s="109"/>
      <c r="L513" s="109"/>
      <c r="M513" s="109"/>
      <c r="N513" s="109"/>
      <c r="O513" s="109"/>
      <c r="P513" s="109"/>
      <c r="Q513" s="109"/>
      <c r="R513" s="109"/>
      <c r="S513" s="109"/>
      <c r="T513" s="109"/>
      <c r="U513" s="109"/>
      <c r="V513" s="109"/>
      <c r="W513" s="109"/>
      <c r="X513" s="109"/>
      <c r="Y513" s="109"/>
      <c r="Z513" s="109"/>
    </row>
    <row r="514" spans="1:26" ht="12.75" customHeight="1">
      <c r="A514" s="109"/>
      <c r="B514" s="109"/>
      <c r="C514" s="109"/>
      <c r="D514" s="109"/>
      <c r="E514" s="109"/>
      <c r="F514" s="109"/>
      <c r="G514" s="109"/>
      <c r="H514" s="143"/>
      <c r="I514" s="109"/>
      <c r="J514" s="109"/>
      <c r="K514" s="109"/>
      <c r="L514" s="109"/>
      <c r="M514" s="109"/>
      <c r="N514" s="109"/>
      <c r="O514" s="109"/>
      <c r="P514" s="109"/>
      <c r="Q514" s="109"/>
      <c r="R514" s="109"/>
      <c r="S514" s="109"/>
      <c r="T514" s="109"/>
      <c r="U514" s="109"/>
      <c r="V514" s="109"/>
      <c r="W514" s="109"/>
      <c r="X514" s="109"/>
      <c r="Y514" s="109"/>
      <c r="Z514" s="109"/>
    </row>
    <row r="515" spans="1:26" ht="12.75" customHeight="1">
      <c r="A515" s="109"/>
      <c r="B515" s="109"/>
      <c r="C515" s="109"/>
      <c r="D515" s="109"/>
      <c r="E515" s="109"/>
      <c r="F515" s="109"/>
      <c r="G515" s="109"/>
      <c r="H515" s="143"/>
      <c r="I515" s="109"/>
      <c r="J515" s="109"/>
      <c r="K515" s="109"/>
      <c r="L515" s="109"/>
      <c r="M515" s="109"/>
      <c r="N515" s="109"/>
      <c r="O515" s="109"/>
      <c r="P515" s="109"/>
      <c r="Q515" s="109"/>
      <c r="R515" s="109"/>
      <c r="S515" s="109"/>
      <c r="T515" s="109"/>
      <c r="U515" s="109"/>
      <c r="V515" s="109"/>
      <c r="W515" s="109"/>
      <c r="X515" s="109"/>
      <c r="Y515" s="109"/>
      <c r="Z515" s="109"/>
    </row>
    <row r="516" spans="1:26" ht="12.75" customHeight="1">
      <c r="A516" s="109"/>
      <c r="B516" s="109"/>
      <c r="C516" s="109"/>
      <c r="D516" s="109"/>
      <c r="E516" s="109"/>
      <c r="F516" s="109"/>
      <c r="G516" s="109"/>
      <c r="H516" s="143"/>
      <c r="I516" s="109"/>
      <c r="J516" s="109"/>
      <c r="K516" s="109"/>
      <c r="L516" s="109"/>
      <c r="M516" s="109"/>
      <c r="N516" s="109"/>
      <c r="O516" s="109"/>
      <c r="P516" s="109"/>
      <c r="Q516" s="109"/>
      <c r="R516" s="109"/>
      <c r="S516" s="109"/>
      <c r="T516" s="109"/>
      <c r="U516" s="109"/>
      <c r="V516" s="109"/>
      <c r="W516" s="109"/>
      <c r="X516" s="109"/>
      <c r="Y516" s="109"/>
      <c r="Z516" s="109"/>
    </row>
    <row r="517" spans="1:26" ht="12.75" customHeight="1">
      <c r="A517" s="109"/>
      <c r="B517" s="109"/>
      <c r="C517" s="109"/>
      <c r="D517" s="109"/>
      <c r="E517" s="109"/>
      <c r="F517" s="109"/>
      <c r="G517" s="109"/>
      <c r="H517" s="143"/>
      <c r="I517" s="109"/>
      <c r="J517" s="109"/>
      <c r="K517" s="109"/>
      <c r="L517" s="109"/>
      <c r="M517" s="109"/>
      <c r="N517" s="109"/>
      <c r="O517" s="109"/>
      <c r="P517" s="109"/>
      <c r="Q517" s="109"/>
      <c r="R517" s="109"/>
      <c r="S517" s="109"/>
      <c r="T517" s="109"/>
      <c r="U517" s="109"/>
      <c r="V517" s="109"/>
      <c r="W517" s="109"/>
      <c r="X517" s="109"/>
      <c r="Y517" s="109"/>
      <c r="Z517" s="109"/>
    </row>
    <row r="518" spans="1:26" ht="12.75" customHeight="1">
      <c r="A518" s="109"/>
      <c r="B518" s="109"/>
      <c r="C518" s="109"/>
      <c r="D518" s="109"/>
      <c r="E518" s="109"/>
      <c r="F518" s="109"/>
      <c r="G518" s="109"/>
      <c r="H518" s="143"/>
      <c r="I518" s="109"/>
      <c r="J518" s="109"/>
      <c r="K518" s="109"/>
      <c r="L518" s="109"/>
      <c r="M518" s="109"/>
      <c r="N518" s="109"/>
      <c r="O518" s="109"/>
      <c r="P518" s="109"/>
      <c r="Q518" s="109"/>
      <c r="R518" s="109"/>
      <c r="S518" s="109"/>
      <c r="T518" s="109"/>
      <c r="U518" s="109"/>
      <c r="V518" s="109"/>
      <c r="W518" s="109"/>
      <c r="X518" s="109"/>
      <c r="Y518" s="109"/>
      <c r="Z518" s="109"/>
    </row>
    <row r="519" spans="1:26" ht="12.75" customHeight="1">
      <c r="A519" s="109"/>
      <c r="B519" s="109"/>
      <c r="C519" s="109"/>
      <c r="D519" s="109"/>
      <c r="E519" s="109"/>
      <c r="F519" s="109"/>
      <c r="G519" s="109"/>
      <c r="H519" s="143"/>
      <c r="I519" s="109"/>
      <c r="J519" s="109"/>
      <c r="K519" s="109"/>
      <c r="L519" s="109"/>
      <c r="M519" s="109"/>
      <c r="N519" s="109"/>
      <c r="O519" s="109"/>
      <c r="P519" s="109"/>
      <c r="Q519" s="109"/>
      <c r="R519" s="109"/>
      <c r="S519" s="109"/>
      <c r="T519" s="109"/>
      <c r="U519" s="109"/>
      <c r="V519" s="109"/>
      <c r="W519" s="109"/>
      <c r="X519" s="109"/>
      <c r="Y519" s="109"/>
      <c r="Z519" s="109"/>
    </row>
    <row r="520" spans="1:26" ht="12.75" customHeight="1">
      <c r="A520" s="109"/>
      <c r="B520" s="109"/>
      <c r="C520" s="109"/>
      <c r="D520" s="109"/>
      <c r="E520" s="109"/>
      <c r="F520" s="109"/>
      <c r="G520" s="109"/>
      <c r="H520" s="143"/>
      <c r="I520" s="109"/>
      <c r="J520" s="109"/>
      <c r="K520" s="109"/>
      <c r="L520" s="109"/>
      <c r="M520" s="109"/>
      <c r="N520" s="109"/>
      <c r="O520" s="109"/>
      <c r="P520" s="109"/>
      <c r="Q520" s="109"/>
      <c r="R520" s="109"/>
      <c r="S520" s="109"/>
      <c r="T520" s="109"/>
      <c r="U520" s="109"/>
      <c r="V520" s="109"/>
      <c r="W520" s="109"/>
      <c r="X520" s="109"/>
      <c r="Y520" s="109"/>
      <c r="Z520" s="109"/>
    </row>
    <row r="521" spans="1:26" ht="12.75" customHeight="1">
      <c r="A521" s="109"/>
      <c r="B521" s="109"/>
      <c r="C521" s="109"/>
      <c r="D521" s="109"/>
      <c r="E521" s="109"/>
      <c r="F521" s="109"/>
      <c r="G521" s="109"/>
      <c r="H521" s="143"/>
      <c r="I521" s="109"/>
      <c r="J521" s="109"/>
      <c r="K521" s="109"/>
      <c r="L521" s="109"/>
      <c r="M521" s="109"/>
      <c r="N521" s="109"/>
      <c r="O521" s="109"/>
      <c r="P521" s="109"/>
      <c r="Q521" s="109"/>
      <c r="R521" s="109"/>
      <c r="S521" s="109"/>
      <c r="T521" s="109"/>
      <c r="U521" s="109"/>
      <c r="V521" s="109"/>
      <c r="W521" s="109"/>
      <c r="X521" s="109"/>
      <c r="Y521" s="109"/>
      <c r="Z521" s="109"/>
    </row>
    <row r="522" spans="1:26" ht="12.75" customHeight="1">
      <c r="A522" s="109"/>
      <c r="B522" s="109"/>
      <c r="C522" s="109"/>
      <c r="D522" s="109"/>
      <c r="E522" s="109"/>
      <c r="F522" s="109"/>
      <c r="G522" s="109"/>
      <c r="H522" s="143"/>
      <c r="I522" s="109"/>
      <c r="J522" s="109"/>
      <c r="K522" s="109"/>
      <c r="L522" s="109"/>
      <c r="M522" s="109"/>
      <c r="N522" s="109"/>
      <c r="O522" s="109"/>
      <c r="P522" s="109"/>
      <c r="Q522" s="109"/>
      <c r="R522" s="109"/>
      <c r="S522" s="109"/>
      <c r="T522" s="109"/>
      <c r="U522" s="109"/>
      <c r="V522" s="109"/>
      <c r="W522" s="109"/>
      <c r="X522" s="109"/>
      <c r="Y522" s="109"/>
      <c r="Z522" s="109"/>
    </row>
    <row r="523" spans="1:26" ht="12.75" customHeight="1">
      <c r="A523" s="109"/>
      <c r="B523" s="109"/>
      <c r="C523" s="109"/>
      <c r="D523" s="109"/>
      <c r="E523" s="109"/>
      <c r="F523" s="109"/>
      <c r="G523" s="109"/>
      <c r="H523" s="143"/>
      <c r="I523" s="109"/>
      <c r="J523" s="109"/>
      <c r="K523" s="109"/>
      <c r="L523" s="109"/>
      <c r="M523" s="109"/>
      <c r="N523" s="109"/>
      <c r="O523" s="109"/>
      <c r="P523" s="109"/>
      <c r="Q523" s="109"/>
      <c r="R523" s="109"/>
      <c r="S523" s="109"/>
      <c r="T523" s="109"/>
      <c r="U523" s="109"/>
      <c r="V523" s="109"/>
      <c r="W523" s="109"/>
      <c r="X523" s="109"/>
      <c r="Y523" s="109"/>
      <c r="Z523" s="109"/>
    </row>
    <row r="524" spans="1:26" ht="12.75" customHeight="1">
      <c r="A524" s="109"/>
      <c r="B524" s="109"/>
      <c r="C524" s="109"/>
      <c r="D524" s="109"/>
      <c r="E524" s="109"/>
      <c r="F524" s="109"/>
      <c r="G524" s="109"/>
      <c r="H524" s="143"/>
      <c r="I524" s="109"/>
      <c r="J524" s="109"/>
      <c r="K524" s="109"/>
      <c r="L524" s="109"/>
      <c r="M524" s="109"/>
      <c r="N524" s="109"/>
      <c r="O524" s="109"/>
      <c r="P524" s="109"/>
      <c r="Q524" s="109"/>
      <c r="R524" s="109"/>
      <c r="S524" s="109"/>
      <c r="T524" s="109"/>
      <c r="U524" s="109"/>
      <c r="V524" s="109"/>
      <c r="W524" s="109"/>
      <c r="X524" s="109"/>
      <c r="Y524" s="109"/>
      <c r="Z524" s="109"/>
    </row>
    <row r="525" spans="1:26" ht="12.75" customHeight="1">
      <c r="A525" s="109"/>
      <c r="B525" s="109"/>
      <c r="C525" s="109"/>
      <c r="D525" s="109"/>
      <c r="E525" s="109"/>
      <c r="F525" s="109"/>
      <c r="G525" s="109"/>
      <c r="H525" s="143"/>
      <c r="I525" s="109"/>
      <c r="J525" s="109"/>
      <c r="K525" s="109"/>
      <c r="L525" s="109"/>
      <c r="M525" s="109"/>
      <c r="N525" s="109"/>
      <c r="O525" s="109"/>
      <c r="P525" s="109"/>
      <c r="Q525" s="109"/>
      <c r="R525" s="109"/>
      <c r="S525" s="109"/>
      <c r="T525" s="109"/>
      <c r="U525" s="109"/>
      <c r="V525" s="109"/>
      <c r="W525" s="109"/>
      <c r="X525" s="109"/>
      <c r="Y525" s="109"/>
      <c r="Z525" s="109"/>
    </row>
    <row r="526" spans="1:26" ht="12.75" customHeight="1">
      <c r="A526" s="109"/>
      <c r="B526" s="109"/>
      <c r="C526" s="109"/>
      <c r="D526" s="109"/>
      <c r="E526" s="109"/>
      <c r="F526" s="109"/>
      <c r="G526" s="109"/>
      <c r="H526" s="143"/>
      <c r="I526" s="109"/>
      <c r="J526" s="109"/>
      <c r="K526" s="109"/>
      <c r="L526" s="109"/>
      <c r="M526" s="109"/>
      <c r="N526" s="109"/>
      <c r="O526" s="109"/>
      <c r="P526" s="109"/>
      <c r="Q526" s="109"/>
      <c r="R526" s="109"/>
      <c r="S526" s="109"/>
      <c r="T526" s="109"/>
      <c r="U526" s="109"/>
      <c r="V526" s="109"/>
      <c r="W526" s="109"/>
      <c r="X526" s="109"/>
      <c r="Y526" s="109"/>
      <c r="Z526" s="109"/>
    </row>
    <row r="527" spans="1:26" ht="12.75" customHeight="1">
      <c r="A527" s="109"/>
      <c r="B527" s="109"/>
      <c r="C527" s="109"/>
      <c r="D527" s="109"/>
      <c r="E527" s="109"/>
      <c r="F527" s="109"/>
      <c r="G527" s="109"/>
      <c r="H527" s="143"/>
      <c r="I527" s="109"/>
      <c r="J527" s="109"/>
      <c r="K527" s="109"/>
      <c r="L527" s="109"/>
      <c r="M527" s="109"/>
      <c r="N527" s="109"/>
      <c r="O527" s="109"/>
      <c r="P527" s="109"/>
      <c r="Q527" s="109"/>
      <c r="R527" s="109"/>
      <c r="S527" s="109"/>
      <c r="T527" s="109"/>
      <c r="U527" s="109"/>
      <c r="V527" s="109"/>
      <c r="W527" s="109"/>
      <c r="X527" s="109"/>
      <c r="Y527" s="109"/>
      <c r="Z527" s="109"/>
    </row>
    <row r="528" spans="1:26" ht="12.75" customHeight="1">
      <c r="A528" s="109"/>
      <c r="B528" s="109"/>
      <c r="C528" s="109"/>
      <c r="D528" s="109"/>
      <c r="E528" s="109"/>
      <c r="F528" s="109"/>
      <c r="G528" s="109"/>
      <c r="H528" s="143"/>
      <c r="I528" s="109"/>
      <c r="J528" s="109"/>
      <c r="K528" s="109"/>
      <c r="L528" s="109"/>
      <c r="M528" s="109"/>
      <c r="N528" s="109"/>
      <c r="O528" s="109"/>
      <c r="P528" s="109"/>
      <c r="Q528" s="109"/>
      <c r="R528" s="109"/>
      <c r="S528" s="109"/>
      <c r="T528" s="109"/>
      <c r="U528" s="109"/>
      <c r="V528" s="109"/>
      <c r="W528" s="109"/>
      <c r="X528" s="109"/>
      <c r="Y528" s="109"/>
      <c r="Z528" s="109"/>
    </row>
    <row r="529" spans="1:26" ht="12.75" customHeight="1">
      <c r="A529" s="109"/>
      <c r="B529" s="109"/>
      <c r="C529" s="109"/>
      <c r="D529" s="109"/>
      <c r="E529" s="109"/>
      <c r="F529" s="109"/>
      <c r="G529" s="109"/>
      <c r="H529" s="143"/>
      <c r="I529" s="109"/>
      <c r="J529" s="109"/>
      <c r="K529" s="109"/>
      <c r="L529" s="109"/>
      <c r="M529" s="109"/>
      <c r="N529" s="109"/>
      <c r="O529" s="109"/>
      <c r="P529" s="109"/>
      <c r="Q529" s="109"/>
      <c r="R529" s="109"/>
      <c r="S529" s="109"/>
      <c r="T529" s="109"/>
      <c r="U529" s="109"/>
      <c r="V529" s="109"/>
      <c r="W529" s="109"/>
      <c r="X529" s="109"/>
      <c r="Y529" s="109"/>
      <c r="Z529" s="109"/>
    </row>
    <row r="530" spans="1:26" ht="12.75" customHeight="1">
      <c r="A530" s="109"/>
      <c r="B530" s="109"/>
      <c r="C530" s="109"/>
      <c r="D530" s="109"/>
      <c r="E530" s="109"/>
      <c r="F530" s="109"/>
      <c r="G530" s="109"/>
      <c r="H530" s="143"/>
      <c r="I530" s="109"/>
      <c r="J530" s="109"/>
      <c r="K530" s="109"/>
      <c r="L530" s="109"/>
      <c r="M530" s="109"/>
      <c r="N530" s="109"/>
      <c r="O530" s="109"/>
      <c r="P530" s="109"/>
      <c r="Q530" s="109"/>
      <c r="R530" s="109"/>
      <c r="S530" s="109"/>
      <c r="T530" s="109"/>
      <c r="U530" s="109"/>
      <c r="V530" s="109"/>
      <c r="W530" s="109"/>
      <c r="X530" s="109"/>
      <c r="Y530" s="109"/>
      <c r="Z530" s="109"/>
    </row>
    <row r="531" spans="1:26" ht="12.75" customHeight="1">
      <c r="A531" s="109"/>
      <c r="B531" s="109"/>
      <c r="C531" s="109"/>
      <c r="D531" s="109"/>
      <c r="E531" s="109"/>
      <c r="F531" s="109"/>
      <c r="G531" s="109"/>
      <c r="H531" s="143"/>
      <c r="I531" s="109"/>
      <c r="J531" s="109"/>
      <c r="K531" s="109"/>
      <c r="L531" s="109"/>
      <c r="M531" s="109"/>
      <c r="N531" s="109"/>
      <c r="O531" s="109"/>
      <c r="P531" s="109"/>
      <c r="Q531" s="109"/>
      <c r="R531" s="109"/>
      <c r="S531" s="109"/>
      <c r="T531" s="109"/>
      <c r="U531" s="109"/>
      <c r="V531" s="109"/>
      <c r="W531" s="109"/>
      <c r="X531" s="109"/>
      <c r="Y531" s="109"/>
      <c r="Z531" s="109"/>
    </row>
    <row r="532" spans="1:26" ht="12.75" customHeight="1">
      <c r="A532" s="109"/>
      <c r="B532" s="109"/>
      <c r="C532" s="109"/>
      <c r="D532" s="109"/>
      <c r="E532" s="109"/>
      <c r="F532" s="109"/>
      <c r="G532" s="109"/>
      <c r="H532" s="143"/>
      <c r="I532" s="109"/>
      <c r="J532" s="109"/>
      <c r="K532" s="109"/>
      <c r="L532" s="109"/>
      <c r="M532" s="109"/>
      <c r="N532" s="109"/>
      <c r="O532" s="109"/>
      <c r="P532" s="109"/>
      <c r="Q532" s="109"/>
      <c r="R532" s="109"/>
      <c r="S532" s="109"/>
      <c r="T532" s="109"/>
      <c r="U532" s="109"/>
      <c r="V532" s="109"/>
      <c r="W532" s="109"/>
      <c r="X532" s="109"/>
      <c r="Y532" s="109"/>
      <c r="Z532" s="109"/>
    </row>
    <row r="533" spans="1:26" ht="12.75" customHeight="1">
      <c r="A533" s="109"/>
      <c r="B533" s="109"/>
      <c r="C533" s="109"/>
      <c r="D533" s="109"/>
      <c r="E533" s="109"/>
      <c r="F533" s="109"/>
      <c r="G533" s="109"/>
      <c r="H533" s="143"/>
      <c r="I533" s="109"/>
      <c r="J533" s="109"/>
      <c r="K533" s="109"/>
      <c r="L533" s="109"/>
      <c r="M533" s="109"/>
      <c r="N533" s="109"/>
      <c r="O533" s="109"/>
      <c r="P533" s="109"/>
      <c r="Q533" s="109"/>
      <c r="R533" s="109"/>
      <c r="S533" s="109"/>
      <c r="T533" s="109"/>
      <c r="U533" s="109"/>
      <c r="V533" s="109"/>
      <c r="W533" s="109"/>
      <c r="X533" s="109"/>
      <c r="Y533" s="109"/>
      <c r="Z533" s="109"/>
    </row>
    <row r="534" spans="1:26" ht="12.75" customHeight="1">
      <c r="A534" s="109"/>
      <c r="B534" s="109"/>
      <c r="C534" s="109"/>
      <c r="D534" s="109"/>
      <c r="E534" s="109"/>
      <c r="F534" s="109"/>
      <c r="G534" s="109"/>
      <c r="H534" s="143"/>
      <c r="I534" s="109"/>
      <c r="J534" s="109"/>
      <c r="K534" s="109"/>
      <c r="L534" s="109"/>
      <c r="M534" s="109"/>
      <c r="N534" s="109"/>
      <c r="O534" s="109"/>
      <c r="P534" s="109"/>
      <c r="Q534" s="109"/>
      <c r="R534" s="109"/>
      <c r="S534" s="109"/>
      <c r="T534" s="109"/>
      <c r="U534" s="109"/>
      <c r="V534" s="109"/>
      <c r="W534" s="109"/>
      <c r="X534" s="109"/>
      <c r="Y534" s="109"/>
      <c r="Z534" s="109"/>
    </row>
    <row r="535" spans="1:26" ht="12.75" customHeight="1">
      <c r="A535" s="109"/>
      <c r="B535" s="109"/>
      <c r="C535" s="109"/>
      <c r="D535" s="109"/>
      <c r="E535" s="109"/>
      <c r="F535" s="109"/>
      <c r="G535" s="109"/>
      <c r="H535" s="143"/>
      <c r="I535" s="109"/>
      <c r="J535" s="109"/>
      <c r="K535" s="109"/>
      <c r="L535" s="109"/>
      <c r="M535" s="109"/>
      <c r="N535" s="109"/>
      <c r="O535" s="109"/>
      <c r="P535" s="109"/>
      <c r="Q535" s="109"/>
      <c r="R535" s="109"/>
      <c r="S535" s="109"/>
      <c r="T535" s="109"/>
      <c r="U535" s="109"/>
      <c r="V535" s="109"/>
      <c r="W535" s="109"/>
      <c r="X535" s="109"/>
      <c r="Y535" s="109"/>
      <c r="Z535" s="109"/>
    </row>
    <row r="536" spans="1:26" ht="12.75" customHeight="1">
      <c r="A536" s="109"/>
      <c r="B536" s="109"/>
      <c r="C536" s="109"/>
      <c r="D536" s="109"/>
      <c r="E536" s="109"/>
      <c r="F536" s="109"/>
      <c r="G536" s="109"/>
      <c r="H536" s="143"/>
      <c r="I536" s="109"/>
      <c r="J536" s="109"/>
      <c r="K536" s="109"/>
      <c r="L536" s="109"/>
      <c r="M536" s="109"/>
      <c r="N536" s="109"/>
      <c r="O536" s="109"/>
      <c r="P536" s="109"/>
      <c r="Q536" s="109"/>
      <c r="R536" s="109"/>
      <c r="S536" s="109"/>
      <c r="T536" s="109"/>
      <c r="U536" s="109"/>
      <c r="V536" s="109"/>
      <c r="W536" s="109"/>
      <c r="X536" s="109"/>
      <c r="Y536" s="109"/>
      <c r="Z536" s="109"/>
    </row>
    <row r="537" spans="1:26" ht="12.75" customHeight="1">
      <c r="A537" s="109"/>
      <c r="B537" s="109"/>
      <c r="C537" s="109"/>
      <c r="D537" s="109"/>
      <c r="E537" s="109"/>
      <c r="F537" s="109"/>
      <c r="G537" s="109"/>
      <c r="H537" s="143"/>
      <c r="I537" s="109"/>
      <c r="J537" s="109"/>
      <c r="K537" s="109"/>
      <c r="L537" s="109"/>
      <c r="M537" s="109"/>
      <c r="N537" s="109"/>
      <c r="O537" s="109"/>
      <c r="P537" s="109"/>
      <c r="Q537" s="109"/>
      <c r="R537" s="109"/>
      <c r="S537" s="109"/>
      <c r="T537" s="109"/>
      <c r="U537" s="109"/>
      <c r="V537" s="109"/>
      <c r="W537" s="109"/>
      <c r="X537" s="109"/>
      <c r="Y537" s="109"/>
      <c r="Z537" s="109"/>
    </row>
    <row r="538" spans="1:26" ht="12.75" customHeight="1">
      <c r="A538" s="109"/>
      <c r="B538" s="109"/>
      <c r="C538" s="109"/>
      <c r="D538" s="109"/>
      <c r="E538" s="109"/>
      <c r="F538" s="109"/>
      <c r="G538" s="109"/>
      <c r="H538" s="143"/>
      <c r="I538" s="109"/>
      <c r="J538" s="109"/>
      <c r="K538" s="109"/>
      <c r="L538" s="109"/>
      <c r="M538" s="109"/>
      <c r="N538" s="109"/>
      <c r="O538" s="109"/>
      <c r="P538" s="109"/>
      <c r="Q538" s="109"/>
      <c r="R538" s="109"/>
      <c r="S538" s="109"/>
      <c r="T538" s="109"/>
      <c r="U538" s="109"/>
      <c r="V538" s="109"/>
      <c r="W538" s="109"/>
      <c r="X538" s="109"/>
      <c r="Y538" s="109"/>
      <c r="Z538" s="109"/>
    </row>
    <row r="539" spans="1:26" ht="12.75" customHeight="1">
      <c r="A539" s="109"/>
      <c r="B539" s="109"/>
      <c r="C539" s="109"/>
      <c r="D539" s="109"/>
      <c r="E539" s="109"/>
      <c r="F539" s="109"/>
      <c r="G539" s="109"/>
      <c r="H539" s="143"/>
      <c r="I539" s="109"/>
      <c r="J539" s="109"/>
      <c r="K539" s="109"/>
      <c r="L539" s="109"/>
      <c r="M539" s="109"/>
      <c r="N539" s="109"/>
      <c r="O539" s="109"/>
      <c r="P539" s="109"/>
      <c r="Q539" s="109"/>
      <c r="R539" s="109"/>
      <c r="S539" s="109"/>
      <c r="T539" s="109"/>
      <c r="U539" s="109"/>
      <c r="V539" s="109"/>
      <c r="W539" s="109"/>
      <c r="X539" s="109"/>
      <c r="Y539" s="109"/>
      <c r="Z539" s="109"/>
    </row>
    <row r="540" spans="1:26" ht="12.75" customHeight="1">
      <c r="A540" s="109"/>
      <c r="B540" s="109"/>
      <c r="C540" s="109"/>
      <c r="D540" s="109"/>
      <c r="E540" s="109"/>
      <c r="F540" s="109"/>
      <c r="G540" s="109"/>
      <c r="H540" s="143"/>
      <c r="I540" s="109"/>
      <c r="J540" s="109"/>
      <c r="K540" s="109"/>
      <c r="L540" s="109"/>
      <c r="M540" s="109"/>
      <c r="N540" s="109"/>
      <c r="O540" s="109"/>
      <c r="P540" s="109"/>
      <c r="Q540" s="109"/>
      <c r="R540" s="109"/>
      <c r="S540" s="109"/>
      <c r="T540" s="109"/>
      <c r="U540" s="109"/>
      <c r="V540" s="109"/>
      <c r="W540" s="109"/>
      <c r="X540" s="109"/>
      <c r="Y540" s="109"/>
      <c r="Z540" s="109"/>
    </row>
    <row r="541" spans="1:26" ht="12.75" customHeight="1">
      <c r="A541" s="109"/>
      <c r="B541" s="109"/>
      <c r="C541" s="109"/>
      <c r="D541" s="109"/>
      <c r="E541" s="109"/>
      <c r="F541" s="109"/>
      <c r="G541" s="109"/>
      <c r="H541" s="143"/>
      <c r="I541" s="109"/>
      <c r="J541" s="109"/>
      <c r="K541" s="109"/>
      <c r="L541" s="109"/>
      <c r="M541" s="109"/>
      <c r="N541" s="109"/>
      <c r="O541" s="109"/>
      <c r="P541" s="109"/>
      <c r="Q541" s="109"/>
      <c r="R541" s="109"/>
      <c r="S541" s="109"/>
      <c r="T541" s="109"/>
      <c r="U541" s="109"/>
      <c r="V541" s="109"/>
      <c r="W541" s="109"/>
      <c r="X541" s="109"/>
      <c r="Y541" s="109"/>
      <c r="Z541" s="109"/>
    </row>
    <row r="542" spans="1:26" ht="12.75" customHeight="1">
      <c r="A542" s="109"/>
      <c r="B542" s="109"/>
      <c r="C542" s="109"/>
      <c r="D542" s="109"/>
      <c r="E542" s="109"/>
      <c r="F542" s="109"/>
      <c r="G542" s="109"/>
      <c r="H542" s="143"/>
      <c r="I542" s="109"/>
      <c r="J542" s="109"/>
      <c r="K542" s="109"/>
      <c r="L542" s="109"/>
      <c r="M542" s="109"/>
      <c r="N542" s="109"/>
      <c r="O542" s="109"/>
      <c r="P542" s="109"/>
      <c r="Q542" s="109"/>
      <c r="R542" s="109"/>
      <c r="S542" s="109"/>
      <c r="T542" s="109"/>
      <c r="U542" s="109"/>
      <c r="V542" s="109"/>
      <c r="W542" s="109"/>
      <c r="X542" s="109"/>
      <c r="Y542" s="109"/>
      <c r="Z542" s="109"/>
    </row>
    <row r="543" spans="1:26" ht="12.75" customHeight="1">
      <c r="A543" s="109"/>
      <c r="B543" s="109"/>
      <c r="C543" s="109"/>
      <c r="D543" s="109"/>
      <c r="E543" s="109"/>
      <c r="F543" s="109"/>
      <c r="G543" s="109"/>
      <c r="H543" s="143"/>
      <c r="I543" s="109"/>
      <c r="J543" s="109"/>
      <c r="K543" s="109"/>
      <c r="L543" s="109"/>
      <c r="M543" s="109"/>
      <c r="N543" s="109"/>
      <c r="O543" s="109"/>
      <c r="P543" s="109"/>
      <c r="Q543" s="109"/>
      <c r="R543" s="109"/>
      <c r="S543" s="109"/>
      <c r="T543" s="109"/>
      <c r="U543" s="109"/>
      <c r="V543" s="109"/>
      <c r="W543" s="109"/>
      <c r="X543" s="109"/>
      <c r="Y543" s="109"/>
      <c r="Z543" s="109"/>
    </row>
    <row r="544" spans="1:26" ht="12.75" customHeight="1">
      <c r="A544" s="109"/>
      <c r="B544" s="109"/>
      <c r="C544" s="109"/>
      <c r="D544" s="109"/>
      <c r="E544" s="109"/>
      <c r="F544" s="109"/>
      <c r="G544" s="109"/>
      <c r="H544" s="143"/>
      <c r="I544" s="109"/>
      <c r="J544" s="109"/>
      <c r="K544" s="109"/>
      <c r="L544" s="109"/>
      <c r="M544" s="109"/>
      <c r="N544" s="109"/>
      <c r="O544" s="109"/>
      <c r="P544" s="109"/>
      <c r="Q544" s="109"/>
      <c r="R544" s="109"/>
      <c r="S544" s="109"/>
      <c r="T544" s="109"/>
      <c r="U544" s="109"/>
      <c r="V544" s="109"/>
      <c r="W544" s="109"/>
      <c r="X544" s="109"/>
      <c r="Y544" s="109"/>
      <c r="Z544" s="109"/>
    </row>
    <row r="545" spans="1:26" ht="12.75" customHeight="1">
      <c r="A545" s="109"/>
      <c r="B545" s="109"/>
      <c r="C545" s="109"/>
      <c r="D545" s="109"/>
      <c r="E545" s="109"/>
      <c r="F545" s="109"/>
      <c r="G545" s="109"/>
      <c r="H545" s="143"/>
      <c r="I545" s="109"/>
      <c r="J545" s="109"/>
      <c r="K545" s="109"/>
      <c r="L545" s="109"/>
      <c r="M545" s="109"/>
      <c r="N545" s="109"/>
      <c r="O545" s="109"/>
      <c r="P545" s="109"/>
      <c r="Q545" s="109"/>
      <c r="R545" s="109"/>
      <c r="S545" s="109"/>
      <c r="T545" s="109"/>
      <c r="U545" s="109"/>
      <c r="V545" s="109"/>
      <c r="W545" s="109"/>
      <c r="X545" s="109"/>
      <c r="Y545" s="109"/>
      <c r="Z545" s="109"/>
    </row>
    <row r="546" spans="1:26" ht="12.75" customHeight="1">
      <c r="A546" s="109"/>
      <c r="B546" s="109"/>
      <c r="C546" s="109"/>
      <c r="D546" s="109"/>
      <c r="E546" s="109"/>
      <c r="F546" s="109"/>
      <c r="G546" s="109"/>
      <c r="H546" s="143"/>
      <c r="I546" s="109"/>
      <c r="J546" s="109"/>
      <c r="K546" s="109"/>
      <c r="L546" s="109"/>
      <c r="M546" s="109"/>
      <c r="N546" s="109"/>
      <c r="O546" s="109"/>
      <c r="P546" s="109"/>
      <c r="Q546" s="109"/>
      <c r="R546" s="109"/>
      <c r="S546" s="109"/>
      <c r="T546" s="109"/>
      <c r="U546" s="109"/>
      <c r="V546" s="109"/>
      <c r="W546" s="109"/>
      <c r="X546" s="109"/>
      <c r="Y546" s="109"/>
      <c r="Z546" s="109"/>
    </row>
    <row r="547" spans="1:26" ht="12.75" customHeight="1">
      <c r="A547" s="109"/>
      <c r="B547" s="109"/>
      <c r="C547" s="109"/>
      <c r="D547" s="109"/>
      <c r="E547" s="109"/>
      <c r="F547" s="109"/>
      <c r="G547" s="109"/>
      <c r="H547" s="143"/>
      <c r="I547" s="109"/>
      <c r="J547" s="109"/>
      <c r="K547" s="109"/>
      <c r="L547" s="109"/>
      <c r="M547" s="109"/>
      <c r="N547" s="109"/>
      <c r="O547" s="109"/>
      <c r="P547" s="109"/>
      <c r="Q547" s="109"/>
      <c r="R547" s="109"/>
      <c r="S547" s="109"/>
      <c r="T547" s="109"/>
      <c r="U547" s="109"/>
      <c r="V547" s="109"/>
      <c r="W547" s="109"/>
      <c r="X547" s="109"/>
      <c r="Y547" s="109"/>
      <c r="Z547" s="109"/>
    </row>
    <row r="548" spans="1:26" ht="12.75" customHeight="1">
      <c r="A548" s="109"/>
      <c r="B548" s="109"/>
      <c r="C548" s="109"/>
      <c r="D548" s="109"/>
      <c r="E548" s="109"/>
      <c r="F548" s="109"/>
      <c r="G548" s="109"/>
      <c r="H548" s="143"/>
      <c r="I548" s="109"/>
      <c r="J548" s="109"/>
      <c r="K548" s="109"/>
      <c r="L548" s="109"/>
      <c r="M548" s="109"/>
      <c r="N548" s="109"/>
      <c r="O548" s="109"/>
      <c r="P548" s="109"/>
      <c r="Q548" s="109"/>
      <c r="R548" s="109"/>
      <c r="S548" s="109"/>
      <c r="T548" s="109"/>
      <c r="U548" s="109"/>
      <c r="V548" s="109"/>
      <c r="W548" s="109"/>
      <c r="X548" s="109"/>
      <c r="Y548" s="109"/>
      <c r="Z548" s="109"/>
    </row>
    <row r="549" spans="1:26" ht="12.75" customHeight="1">
      <c r="A549" s="109"/>
      <c r="B549" s="109"/>
      <c r="C549" s="109"/>
      <c r="D549" s="109"/>
      <c r="E549" s="109"/>
      <c r="F549" s="109"/>
      <c r="G549" s="109"/>
      <c r="H549" s="143"/>
      <c r="I549" s="109"/>
      <c r="J549" s="109"/>
      <c r="K549" s="109"/>
      <c r="L549" s="109"/>
      <c r="M549" s="109"/>
      <c r="N549" s="109"/>
      <c r="O549" s="109"/>
      <c r="P549" s="109"/>
      <c r="Q549" s="109"/>
      <c r="R549" s="109"/>
      <c r="S549" s="109"/>
      <c r="T549" s="109"/>
      <c r="U549" s="109"/>
      <c r="V549" s="109"/>
      <c r="W549" s="109"/>
      <c r="X549" s="109"/>
      <c r="Y549" s="109"/>
      <c r="Z549" s="109"/>
    </row>
    <row r="550" spans="1:26" ht="12.75" customHeight="1">
      <c r="A550" s="109"/>
      <c r="B550" s="109"/>
      <c r="C550" s="109"/>
      <c r="D550" s="109"/>
      <c r="E550" s="109"/>
      <c r="F550" s="109"/>
      <c r="G550" s="109"/>
      <c r="H550" s="143"/>
      <c r="I550" s="109"/>
      <c r="J550" s="109"/>
      <c r="K550" s="109"/>
      <c r="L550" s="109"/>
      <c r="M550" s="109"/>
      <c r="N550" s="109"/>
      <c r="O550" s="109"/>
      <c r="P550" s="109"/>
      <c r="Q550" s="109"/>
      <c r="R550" s="109"/>
      <c r="S550" s="109"/>
      <c r="T550" s="109"/>
      <c r="U550" s="109"/>
      <c r="V550" s="109"/>
      <c r="W550" s="109"/>
      <c r="X550" s="109"/>
      <c r="Y550" s="109"/>
      <c r="Z550" s="109"/>
    </row>
    <row r="551" spans="1:26" ht="12.75" customHeight="1">
      <c r="A551" s="109"/>
      <c r="B551" s="109"/>
      <c r="C551" s="109"/>
      <c r="D551" s="109"/>
      <c r="E551" s="109"/>
      <c r="F551" s="109"/>
      <c r="G551" s="109"/>
      <c r="H551" s="143"/>
      <c r="I551" s="109"/>
      <c r="J551" s="109"/>
      <c r="K551" s="109"/>
      <c r="L551" s="109"/>
      <c r="M551" s="109"/>
      <c r="N551" s="109"/>
      <c r="O551" s="109"/>
      <c r="P551" s="109"/>
      <c r="Q551" s="109"/>
      <c r="R551" s="109"/>
      <c r="S551" s="109"/>
      <c r="T551" s="109"/>
      <c r="U551" s="109"/>
      <c r="V551" s="109"/>
      <c r="W551" s="109"/>
      <c r="X551" s="109"/>
      <c r="Y551" s="109"/>
      <c r="Z551" s="109"/>
    </row>
    <row r="552" spans="1:26" ht="12.75" customHeight="1">
      <c r="A552" s="109"/>
      <c r="B552" s="109"/>
      <c r="C552" s="109"/>
      <c r="D552" s="109"/>
      <c r="E552" s="109"/>
      <c r="F552" s="109"/>
      <c r="G552" s="109"/>
      <c r="H552" s="143"/>
      <c r="I552" s="109"/>
      <c r="J552" s="109"/>
      <c r="K552" s="109"/>
      <c r="L552" s="109"/>
      <c r="M552" s="109"/>
      <c r="N552" s="109"/>
      <c r="O552" s="109"/>
      <c r="P552" s="109"/>
      <c r="Q552" s="109"/>
      <c r="R552" s="109"/>
      <c r="S552" s="109"/>
      <c r="T552" s="109"/>
      <c r="U552" s="109"/>
      <c r="V552" s="109"/>
      <c r="W552" s="109"/>
      <c r="X552" s="109"/>
      <c r="Y552" s="109"/>
      <c r="Z552" s="109"/>
    </row>
    <row r="553" spans="1:26" ht="12.75" customHeight="1">
      <c r="A553" s="109"/>
      <c r="B553" s="109"/>
      <c r="C553" s="109"/>
      <c r="D553" s="109"/>
      <c r="E553" s="109"/>
      <c r="F553" s="109"/>
      <c r="G553" s="109"/>
      <c r="H553" s="143"/>
      <c r="I553" s="109"/>
      <c r="J553" s="109"/>
      <c r="K553" s="109"/>
      <c r="L553" s="109"/>
      <c r="M553" s="109"/>
      <c r="N553" s="109"/>
      <c r="O553" s="109"/>
      <c r="P553" s="109"/>
      <c r="Q553" s="109"/>
      <c r="R553" s="109"/>
      <c r="S553" s="109"/>
      <c r="T553" s="109"/>
      <c r="U553" s="109"/>
      <c r="V553" s="109"/>
      <c r="W553" s="109"/>
      <c r="X553" s="109"/>
      <c r="Y553" s="109"/>
      <c r="Z553" s="109"/>
    </row>
    <row r="554" spans="1:26" ht="12.75" customHeight="1">
      <c r="A554" s="109"/>
      <c r="B554" s="109"/>
      <c r="C554" s="109"/>
      <c r="D554" s="109"/>
      <c r="E554" s="109"/>
      <c r="F554" s="109"/>
      <c r="G554" s="109"/>
      <c r="H554" s="143"/>
      <c r="I554" s="109"/>
      <c r="J554" s="109"/>
      <c r="K554" s="109"/>
      <c r="L554" s="109"/>
      <c r="M554" s="109"/>
      <c r="N554" s="109"/>
      <c r="O554" s="109"/>
      <c r="P554" s="109"/>
      <c r="Q554" s="109"/>
      <c r="R554" s="109"/>
      <c r="S554" s="109"/>
      <c r="T554" s="109"/>
      <c r="U554" s="109"/>
      <c r="V554" s="109"/>
      <c r="W554" s="109"/>
      <c r="X554" s="109"/>
      <c r="Y554" s="109"/>
      <c r="Z554" s="109"/>
    </row>
    <row r="555" spans="1:26" ht="12.75" customHeight="1">
      <c r="A555" s="109"/>
      <c r="B555" s="109"/>
      <c r="C555" s="109"/>
      <c r="D555" s="109"/>
      <c r="E555" s="109"/>
      <c r="F555" s="109"/>
      <c r="G555" s="109"/>
      <c r="H555" s="143"/>
      <c r="I555" s="109"/>
      <c r="J555" s="109"/>
      <c r="K555" s="109"/>
      <c r="L555" s="109"/>
      <c r="M555" s="109"/>
      <c r="N555" s="109"/>
      <c r="O555" s="109"/>
      <c r="P555" s="109"/>
      <c r="Q555" s="109"/>
      <c r="R555" s="109"/>
      <c r="S555" s="109"/>
      <c r="T555" s="109"/>
      <c r="U555" s="109"/>
      <c r="V555" s="109"/>
      <c r="W555" s="109"/>
      <c r="X555" s="109"/>
      <c r="Y555" s="109"/>
      <c r="Z555" s="109"/>
    </row>
    <row r="556" spans="1:26" ht="12.75" customHeight="1">
      <c r="A556" s="109"/>
      <c r="B556" s="109"/>
      <c r="C556" s="109"/>
      <c r="D556" s="109"/>
      <c r="E556" s="109"/>
      <c r="F556" s="109"/>
      <c r="G556" s="109"/>
      <c r="H556" s="143"/>
      <c r="I556" s="109"/>
      <c r="J556" s="109"/>
      <c r="K556" s="109"/>
      <c r="L556" s="109"/>
      <c r="M556" s="109"/>
      <c r="N556" s="109"/>
      <c r="O556" s="109"/>
      <c r="P556" s="109"/>
      <c r="Q556" s="109"/>
      <c r="R556" s="109"/>
      <c r="S556" s="109"/>
      <c r="T556" s="109"/>
      <c r="U556" s="109"/>
      <c r="V556" s="109"/>
      <c r="W556" s="109"/>
      <c r="X556" s="109"/>
      <c r="Y556" s="109"/>
      <c r="Z556" s="109"/>
    </row>
    <row r="557" spans="1:26" ht="12.75" customHeight="1">
      <c r="A557" s="109"/>
      <c r="B557" s="109"/>
      <c r="C557" s="109"/>
      <c r="D557" s="109"/>
      <c r="E557" s="109"/>
      <c r="F557" s="109"/>
      <c r="G557" s="109"/>
      <c r="H557" s="143"/>
      <c r="I557" s="109"/>
      <c r="J557" s="109"/>
      <c r="K557" s="109"/>
      <c r="L557" s="109"/>
      <c r="M557" s="109"/>
      <c r="N557" s="109"/>
      <c r="O557" s="109"/>
      <c r="P557" s="109"/>
      <c r="Q557" s="109"/>
      <c r="R557" s="109"/>
      <c r="S557" s="109"/>
      <c r="T557" s="109"/>
      <c r="U557" s="109"/>
      <c r="V557" s="109"/>
      <c r="W557" s="109"/>
      <c r="X557" s="109"/>
      <c r="Y557" s="109"/>
      <c r="Z557" s="109"/>
    </row>
    <row r="558" spans="1:26" ht="12.75" customHeight="1">
      <c r="A558" s="109"/>
      <c r="B558" s="109"/>
      <c r="C558" s="109"/>
      <c r="D558" s="109"/>
      <c r="E558" s="109"/>
      <c r="F558" s="109"/>
      <c r="G558" s="109"/>
      <c r="H558" s="143"/>
      <c r="I558" s="109"/>
      <c r="J558" s="109"/>
      <c r="K558" s="109"/>
      <c r="L558" s="109"/>
      <c r="M558" s="109"/>
      <c r="N558" s="109"/>
      <c r="O558" s="109"/>
      <c r="P558" s="109"/>
      <c r="Q558" s="109"/>
      <c r="R558" s="109"/>
      <c r="S558" s="109"/>
      <c r="T558" s="109"/>
      <c r="U558" s="109"/>
      <c r="V558" s="109"/>
      <c r="W558" s="109"/>
      <c r="X558" s="109"/>
      <c r="Y558" s="109"/>
      <c r="Z558" s="109"/>
    </row>
    <row r="559" spans="1:26" ht="12.75" customHeight="1">
      <c r="A559" s="109"/>
      <c r="B559" s="109"/>
      <c r="C559" s="109"/>
      <c r="D559" s="109"/>
      <c r="E559" s="109"/>
      <c r="F559" s="109"/>
      <c r="G559" s="109"/>
      <c r="H559" s="143"/>
      <c r="I559" s="109"/>
      <c r="J559" s="109"/>
      <c r="K559" s="109"/>
      <c r="L559" s="109"/>
      <c r="M559" s="109"/>
      <c r="N559" s="109"/>
      <c r="O559" s="109"/>
      <c r="P559" s="109"/>
      <c r="Q559" s="109"/>
      <c r="R559" s="109"/>
      <c r="S559" s="109"/>
      <c r="T559" s="109"/>
      <c r="U559" s="109"/>
      <c r="V559" s="109"/>
      <c r="W559" s="109"/>
      <c r="X559" s="109"/>
      <c r="Y559" s="109"/>
      <c r="Z559" s="109"/>
    </row>
    <row r="560" spans="1:26" ht="12.75" customHeight="1">
      <c r="A560" s="109"/>
      <c r="B560" s="109"/>
      <c r="C560" s="109"/>
      <c r="D560" s="109"/>
      <c r="E560" s="109"/>
      <c r="F560" s="109"/>
      <c r="G560" s="109"/>
      <c r="H560" s="143"/>
      <c r="I560" s="109"/>
      <c r="J560" s="109"/>
      <c r="K560" s="109"/>
      <c r="L560" s="109"/>
      <c r="M560" s="109"/>
      <c r="N560" s="109"/>
      <c r="O560" s="109"/>
      <c r="P560" s="109"/>
      <c r="Q560" s="109"/>
      <c r="R560" s="109"/>
      <c r="S560" s="109"/>
      <c r="T560" s="109"/>
      <c r="U560" s="109"/>
      <c r="V560" s="109"/>
      <c r="W560" s="109"/>
      <c r="X560" s="109"/>
      <c r="Y560" s="109"/>
      <c r="Z560" s="109"/>
    </row>
    <row r="561" spans="1:26" ht="12.75" customHeight="1">
      <c r="A561" s="109"/>
      <c r="B561" s="109"/>
      <c r="C561" s="109"/>
      <c r="D561" s="109"/>
      <c r="E561" s="109"/>
      <c r="F561" s="109"/>
      <c r="G561" s="109"/>
      <c r="H561" s="143"/>
      <c r="I561" s="109"/>
      <c r="J561" s="109"/>
      <c r="K561" s="109"/>
      <c r="L561" s="109"/>
      <c r="M561" s="109"/>
      <c r="N561" s="109"/>
      <c r="O561" s="109"/>
      <c r="P561" s="109"/>
      <c r="Q561" s="109"/>
      <c r="R561" s="109"/>
      <c r="S561" s="109"/>
      <c r="T561" s="109"/>
      <c r="U561" s="109"/>
      <c r="V561" s="109"/>
      <c r="W561" s="109"/>
      <c r="X561" s="109"/>
      <c r="Y561" s="109"/>
      <c r="Z561" s="109"/>
    </row>
    <row r="562" spans="1:26" ht="12.75" customHeight="1">
      <c r="A562" s="109"/>
      <c r="B562" s="109"/>
      <c r="C562" s="109"/>
      <c r="D562" s="109"/>
      <c r="E562" s="109"/>
      <c r="F562" s="109"/>
      <c r="G562" s="109"/>
      <c r="H562" s="143"/>
      <c r="I562" s="109"/>
      <c r="J562" s="109"/>
      <c r="K562" s="109"/>
      <c r="L562" s="109"/>
      <c r="M562" s="109"/>
      <c r="N562" s="109"/>
      <c r="O562" s="109"/>
      <c r="P562" s="109"/>
      <c r="Q562" s="109"/>
      <c r="R562" s="109"/>
      <c r="S562" s="109"/>
      <c r="T562" s="109"/>
      <c r="U562" s="109"/>
      <c r="V562" s="109"/>
      <c r="W562" s="109"/>
      <c r="X562" s="109"/>
      <c r="Y562" s="109"/>
      <c r="Z562" s="109"/>
    </row>
    <row r="563" spans="1:26" ht="12.75" customHeight="1">
      <c r="A563" s="109"/>
      <c r="B563" s="109"/>
      <c r="C563" s="109"/>
      <c r="D563" s="109"/>
      <c r="E563" s="109"/>
      <c r="F563" s="109"/>
      <c r="G563" s="109"/>
      <c r="H563" s="143"/>
      <c r="I563" s="109"/>
      <c r="J563" s="109"/>
      <c r="K563" s="109"/>
      <c r="L563" s="109"/>
      <c r="M563" s="109"/>
      <c r="N563" s="109"/>
      <c r="O563" s="109"/>
      <c r="P563" s="109"/>
      <c r="Q563" s="109"/>
      <c r="R563" s="109"/>
      <c r="S563" s="109"/>
      <c r="T563" s="109"/>
      <c r="U563" s="109"/>
      <c r="V563" s="109"/>
      <c r="W563" s="109"/>
      <c r="X563" s="109"/>
      <c r="Y563" s="109"/>
      <c r="Z563" s="109"/>
    </row>
    <row r="564" spans="1:26" ht="12.75" customHeight="1">
      <c r="A564" s="109"/>
      <c r="B564" s="109"/>
      <c r="C564" s="109"/>
      <c r="D564" s="109"/>
      <c r="E564" s="109"/>
      <c r="F564" s="109"/>
      <c r="G564" s="109"/>
      <c r="H564" s="143"/>
      <c r="I564" s="109"/>
      <c r="J564" s="109"/>
      <c r="K564" s="109"/>
      <c r="L564" s="109"/>
      <c r="M564" s="109"/>
      <c r="N564" s="109"/>
      <c r="O564" s="109"/>
      <c r="P564" s="109"/>
      <c r="Q564" s="109"/>
      <c r="R564" s="109"/>
      <c r="S564" s="109"/>
      <c r="T564" s="109"/>
      <c r="U564" s="109"/>
      <c r="V564" s="109"/>
      <c r="W564" s="109"/>
      <c r="X564" s="109"/>
      <c r="Y564" s="109"/>
      <c r="Z564" s="109"/>
    </row>
    <row r="565" spans="1:26" ht="12.75" customHeight="1">
      <c r="A565" s="109"/>
      <c r="B565" s="109"/>
      <c r="C565" s="109"/>
      <c r="D565" s="109"/>
      <c r="E565" s="109"/>
      <c r="F565" s="109"/>
      <c r="G565" s="109"/>
      <c r="H565" s="143"/>
      <c r="I565" s="109"/>
      <c r="J565" s="109"/>
      <c r="K565" s="109"/>
      <c r="L565" s="109"/>
      <c r="M565" s="109"/>
      <c r="N565" s="109"/>
      <c r="O565" s="109"/>
      <c r="P565" s="109"/>
      <c r="Q565" s="109"/>
      <c r="R565" s="109"/>
      <c r="S565" s="109"/>
      <c r="T565" s="109"/>
      <c r="U565" s="109"/>
      <c r="V565" s="109"/>
      <c r="W565" s="109"/>
      <c r="X565" s="109"/>
      <c r="Y565" s="109"/>
      <c r="Z565" s="109"/>
    </row>
    <row r="566" spans="1:26" ht="12.75" customHeight="1">
      <c r="A566" s="109"/>
      <c r="B566" s="109"/>
      <c r="C566" s="109"/>
      <c r="D566" s="109"/>
      <c r="E566" s="109"/>
      <c r="F566" s="109"/>
      <c r="G566" s="109"/>
      <c r="H566" s="143"/>
      <c r="I566" s="109"/>
      <c r="J566" s="109"/>
      <c r="K566" s="109"/>
      <c r="L566" s="109"/>
      <c r="M566" s="109"/>
      <c r="N566" s="109"/>
      <c r="O566" s="109"/>
      <c r="P566" s="109"/>
      <c r="Q566" s="109"/>
      <c r="R566" s="109"/>
      <c r="S566" s="109"/>
      <c r="T566" s="109"/>
      <c r="U566" s="109"/>
      <c r="V566" s="109"/>
      <c r="W566" s="109"/>
      <c r="X566" s="109"/>
      <c r="Y566" s="109"/>
      <c r="Z566" s="109"/>
    </row>
    <row r="567" spans="1:26" ht="12.75" customHeight="1">
      <c r="A567" s="109"/>
      <c r="B567" s="109"/>
      <c r="C567" s="109"/>
      <c r="D567" s="109"/>
      <c r="E567" s="109"/>
      <c r="F567" s="109"/>
      <c r="G567" s="109"/>
      <c r="H567" s="143"/>
      <c r="I567" s="109"/>
      <c r="J567" s="109"/>
      <c r="K567" s="109"/>
      <c r="L567" s="109"/>
      <c r="M567" s="109"/>
      <c r="N567" s="109"/>
      <c r="O567" s="109"/>
      <c r="P567" s="109"/>
      <c r="Q567" s="109"/>
      <c r="R567" s="109"/>
      <c r="S567" s="109"/>
      <c r="T567" s="109"/>
      <c r="U567" s="109"/>
      <c r="V567" s="109"/>
      <c r="W567" s="109"/>
      <c r="X567" s="109"/>
      <c r="Y567" s="109"/>
      <c r="Z567" s="109"/>
    </row>
    <row r="568" spans="1:26" ht="12.75" customHeight="1">
      <c r="A568" s="109"/>
      <c r="B568" s="109"/>
      <c r="C568" s="109"/>
      <c r="D568" s="109"/>
      <c r="E568" s="109"/>
      <c r="F568" s="109"/>
      <c r="G568" s="109"/>
      <c r="H568" s="143"/>
      <c r="I568" s="109"/>
      <c r="J568" s="109"/>
      <c r="K568" s="109"/>
      <c r="L568" s="109"/>
      <c r="M568" s="109"/>
      <c r="N568" s="109"/>
      <c r="O568" s="109"/>
      <c r="P568" s="109"/>
      <c r="Q568" s="109"/>
      <c r="R568" s="109"/>
      <c r="S568" s="109"/>
      <c r="T568" s="109"/>
      <c r="U568" s="109"/>
      <c r="V568" s="109"/>
      <c r="W568" s="109"/>
      <c r="X568" s="109"/>
      <c r="Y568" s="109"/>
      <c r="Z568" s="109"/>
    </row>
    <row r="569" spans="1:26" ht="12.75" customHeight="1">
      <c r="A569" s="109"/>
      <c r="B569" s="109"/>
      <c r="C569" s="109"/>
      <c r="D569" s="109"/>
      <c r="E569" s="109"/>
      <c r="F569" s="109"/>
      <c r="G569" s="109"/>
      <c r="H569" s="143"/>
      <c r="I569" s="109"/>
      <c r="J569" s="109"/>
      <c r="K569" s="109"/>
      <c r="L569" s="109"/>
      <c r="M569" s="109"/>
      <c r="N569" s="109"/>
      <c r="O569" s="109"/>
      <c r="P569" s="109"/>
      <c r="Q569" s="109"/>
      <c r="R569" s="109"/>
      <c r="S569" s="109"/>
      <c r="T569" s="109"/>
      <c r="U569" s="109"/>
      <c r="V569" s="109"/>
      <c r="W569" s="109"/>
      <c r="X569" s="109"/>
      <c r="Y569" s="109"/>
      <c r="Z569" s="109"/>
    </row>
    <row r="570" spans="1:26" ht="12.75" customHeight="1">
      <c r="A570" s="109"/>
      <c r="B570" s="109"/>
      <c r="C570" s="109"/>
      <c r="D570" s="109"/>
      <c r="E570" s="109"/>
      <c r="F570" s="109"/>
      <c r="G570" s="109"/>
      <c r="H570" s="143"/>
      <c r="I570" s="109"/>
      <c r="J570" s="109"/>
      <c r="K570" s="109"/>
      <c r="L570" s="109"/>
      <c r="M570" s="109"/>
      <c r="N570" s="109"/>
      <c r="O570" s="109"/>
      <c r="P570" s="109"/>
      <c r="Q570" s="109"/>
      <c r="R570" s="109"/>
      <c r="S570" s="109"/>
      <c r="T570" s="109"/>
      <c r="U570" s="109"/>
      <c r="V570" s="109"/>
      <c r="W570" s="109"/>
      <c r="X570" s="109"/>
      <c r="Y570" s="109"/>
      <c r="Z570" s="109"/>
    </row>
    <row r="571" spans="1:26" ht="12.75" customHeight="1">
      <c r="A571" s="109"/>
      <c r="B571" s="109"/>
      <c r="C571" s="109"/>
      <c r="D571" s="109"/>
      <c r="E571" s="109"/>
      <c r="F571" s="109"/>
      <c r="G571" s="109"/>
      <c r="H571" s="143"/>
      <c r="I571" s="109"/>
      <c r="J571" s="109"/>
      <c r="K571" s="109"/>
      <c r="L571" s="109"/>
      <c r="M571" s="109"/>
      <c r="N571" s="109"/>
      <c r="O571" s="109"/>
      <c r="P571" s="109"/>
      <c r="Q571" s="109"/>
      <c r="R571" s="109"/>
      <c r="S571" s="109"/>
      <c r="T571" s="109"/>
      <c r="U571" s="109"/>
      <c r="V571" s="109"/>
      <c r="W571" s="109"/>
      <c r="X571" s="109"/>
      <c r="Y571" s="109"/>
      <c r="Z571" s="109"/>
    </row>
    <row r="572" spans="1:26" ht="12.75" customHeight="1">
      <c r="A572" s="109"/>
      <c r="B572" s="109"/>
      <c r="C572" s="109"/>
      <c r="D572" s="109"/>
      <c r="E572" s="109"/>
      <c r="F572" s="109"/>
      <c r="G572" s="109"/>
      <c r="H572" s="143"/>
      <c r="I572" s="109"/>
      <c r="J572" s="109"/>
      <c r="K572" s="109"/>
      <c r="L572" s="109"/>
      <c r="M572" s="109"/>
      <c r="N572" s="109"/>
      <c r="O572" s="109"/>
      <c r="P572" s="109"/>
      <c r="Q572" s="109"/>
      <c r="R572" s="109"/>
      <c r="S572" s="109"/>
      <c r="T572" s="109"/>
      <c r="U572" s="109"/>
      <c r="V572" s="109"/>
      <c r="W572" s="109"/>
      <c r="X572" s="109"/>
      <c r="Y572" s="109"/>
      <c r="Z572" s="109"/>
    </row>
    <row r="573" spans="1:26" ht="12.75" customHeight="1">
      <c r="A573" s="109"/>
      <c r="B573" s="109"/>
      <c r="C573" s="109"/>
      <c r="D573" s="109"/>
      <c r="E573" s="109"/>
      <c r="F573" s="109"/>
      <c r="G573" s="109"/>
      <c r="H573" s="143"/>
      <c r="I573" s="109"/>
      <c r="J573" s="109"/>
      <c r="K573" s="109"/>
      <c r="L573" s="109"/>
      <c r="M573" s="109"/>
      <c r="N573" s="109"/>
      <c r="O573" s="109"/>
      <c r="P573" s="109"/>
      <c r="Q573" s="109"/>
      <c r="R573" s="109"/>
      <c r="S573" s="109"/>
      <c r="T573" s="109"/>
      <c r="U573" s="109"/>
      <c r="V573" s="109"/>
      <c r="W573" s="109"/>
      <c r="X573" s="109"/>
      <c r="Y573" s="109"/>
      <c r="Z573" s="109"/>
    </row>
    <row r="574" spans="1:26" ht="12.75" customHeight="1">
      <c r="A574" s="109"/>
      <c r="B574" s="109"/>
      <c r="C574" s="109"/>
      <c r="D574" s="109"/>
      <c r="E574" s="109"/>
      <c r="F574" s="109"/>
      <c r="G574" s="109"/>
      <c r="H574" s="143"/>
      <c r="I574" s="109"/>
      <c r="J574" s="109"/>
      <c r="K574" s="109"/>
      <c r="L574" s="109"/>
      <c r="M574" s="109"/>
      <c r="N574" s="109"/>
      <c r="O574" s="109"/>
      <c r="P574" s="109"/>
      <c r="Q574" s="109"/>
      <c r="R574" s="109"/>
      <c r="S574" s="109"/>
      <c r="T574" s="109"/>
      <c r="U574" s="109"/>
      <c r="V574" s="109"/>
      <c r="W574" s="109"/>
      <c r="X574" s="109"/>
      <c r="Y574" s="109"/>
      <c r="Z574" s="109"/>
    </row>
    <row r="575" spans="1:26" ht="12.75" customHeight="1">
      <c r="A575" s="109"/>
      <c r="B575" s="109"/>
      <c r="C575" s="109"/>
      <c r="D575" s="109"/>
      <c r="E575" s="109"/>
      <c r="F575" s="109"/>
      <c r="G575" s="109"/>
      <c r="H575" s="143"/>
      <c r="I575" s="109"/>
      <c r="J575" s="109"/>
      <c r="K575" s="109"/>
      <c r="L575" s="109"/>
      <c r="M575" s="109"/>
      <c r="N575" s="109"/>
      <c r="O575" s="109"/>
      <c r="P575" s="109"/>
      <c r="Q575" s="109"/>
      <c r="R575" s="109"/>
      <c r="S575" s="109"/>
      <c r="T575" s="109"/>
      <c r="U575" s="109"/>
      <c r="V575" s="109"/>
      <c r="W575" s="109"/>
      <c r="X575" s="109"/>
      <c r="Y575" s="109"/>
      <c r="Z575" s="109"/>
    </row>
    <row r="576" spans="1:26" ht="12.75" customHeight="1">
      <c r="A576" s="109"/>
      <c r="B576" s="109"/>
      <c r="C576" s="109"/>
      <c r="D576" s="109"/>
      <c r="E576" s="109"/>
      <c r="F576" s="109"/>
      <c r="G576" s="109"/>
      <c r="H576" s="143"/>
      <c r="I576" s="109"/>
      <c r="J576" s="109"/>
      <c r="K576" s="109"/>
      <c r="L576" s="109"/>
      <c r="M576" s="109"/>
      <c r="N576" s="109"/>
      <c r="O576" s="109"/>
      <c r="P576" s="109"/>
      <c r="Q576" s="109"/>
      <c r="R576" s="109"/>
      <c r="S576" s="109"/>
      <c r="T576" s="109"/>
      <c r="U576" s="109"/>
      <c r="V576" s="109"/>
      <c r="W576" s="109"/>
      <c r="X576" s="109"/>
      <c r="Y576" s="109"/>
      <c r="Z576" s="109"/>
    </row>
    <row r="577" spans="1:26" ht="12.75" customHeight="1">
      <c r="A577" s="109"/>
      <c r="B577" s="109"/>
      <c r="C577" s="109"/>
      <c r="D577" s="109"/>
      <c r="E577" s="109"/>
      <c r="F577" s="109"/>
      <c r="G577" s="109"/>
      <c r="H577" s="143"/>
      <c r="I577" s="109"/>
      <c r="J577" s="109"/>
      <c r="K577" s="109"/>
      <c r="L577" s="109"/>
      <c r="M577" s="109"/>
      <c r="N577" s="109"/>
      <c r="O577" s="109"/>
      <c r="P577" s="109"/>
      <c r="Q577" s="109"/>
      <c r="R577" s="109"/>
      <c r="S577" s="109"/>
      <c r="T577" s="109"/>
      <c r="U577" s="109"/>
      <c r="V577" s="109"/>
      <c r="W577" s="109"/>
      <c r="X577" s="109"/>
      <c r="Y577" s="109"/>
      <c r="Z577" s="109"/>
    </row>
    <row r="578" spans="1:26" ht="12.75" customHeight="1">
      <c r="A578" s="109"/>
      <c r="B578" s="109"/>
      <c r="C578" s="109"/>
      <c r="D578" s="109"/>
      <c r="E578" s="109"/>
      <c r="F578" s="109"/>
      <c r="G578" s="109"/>
      <c r="H578" s="143"/>
      <c r="I578" s="109"/>
      <c r="J578" s="109"/>
      <c r="K578" s="109"/>
      <c r="L578" s="109"/>
      <c r="M578" s="109"/>
      <c r="N578" s="109"/>
      <c r="O578" s="109"/>
      <c r="P578" s="109"/>
      <c r="Q578" s="109"/>
      <c r="R578" s="109"/>
      <c r="S578" s="109"/>
      <c r="T578" s="109"/>
      <c r="U578" s="109"/>
      <c r="V578" s="109"/>
      <c r="W578" s="109"/>
      <c r="X578" s="109"/>
      <c r="Y578" s="109"/>
      <c r="Z578" s="109"/>
    </row>
    <row r="579" spans="1:26" ht="12.75" customHeight="1">
      <c r="A579" s="109"/>
      <c r="B579" s="109"/>
      <c r="C579" s="109"/>
      <c r="D579" s="109"/>
      <c r="E579" s="109"/>
      <c r="F579" s="109"/>
      <c r="G579" s="109"/>
      <c r="H579" s="143"/>
      <c r="I579" s="109"/>
      <c r="J579" s="109"/>
      <c r="K579" s="109"/>
      <c r="L579" s="109"/>
      <c r="M579" s="109"/>
      <c r="N579" s="109"/>
      <c r="O579" s="109"/>
      <c r="P579" s="109"/>
      <c r="Q579" s="109"/>
      <c r="R579" s="109"/>
      <c r="S579" s="109"/>
      <c r="T579" s="109"/>
      <c r="U579" s="109"/>
      <c r="V579" s="109"/>
      <c r="W579" s="109"/>
      <c r="X579" s="109"/>
      <c r="Y579" s="109"/>
      <c r="Z579" s="109"/>
    </row>
    <row r="580" spans="1:26" ht="12.75" customHeight="1">
      <c r="A580" s="109"/>
      <c r="B580" s="109"/>
      <c r="C580" s="109"/>
      <c r="D580" s="109"/>
      <c r="E580" s="109"/>
      <c r="F580" s="109"/>
      <c r="G580" s="109"/>
      <c r="H580" s="143"/>
      <c r="I580" s="109"/>
      <c r="J580" s="109"/>
      <c r="K580" s="109"/>
      <c r="L580" s="109"/>
      <c r="M580" s="109"/>
      <c r="N580" s="109"/>
      <c r="O580" s="109"/>
      <c r="P580" s="109"/>
      <c r="Q580" s="109"/>
      <c r="R580" s="109"/>
      <c r="S580" s="109"/>
      <c r="T580" s="109"/>
      <c r="U580" s="109"/>
      <c r="V580" s="109"/>
      <c r="W580" s="109"/>
      <c r="X580" s="109"/>
      <c r="Y580" s="109"/>
      <c r="Z580" s="109"/>
    </row>
    <row r="581" spans="1:26" ht="12.75" customHeight="1">
      <c r="A581" s="109"/>
      <c r="B581" s="109"/>
      <c r="C581" s="109"/>
      <c r="D581" s="109"/>
      <c r="E581" s="109"/>
      <c r="F581" s="109"/>
      <c r="G581" s="109"/>
      <c r="H581" s="143"/>
      <c r="I581" s="109"/>
      <c r="J581" s="109"/>
      <c r="K581" s="109"/>
      <c r="L581" s="109"/>
      <c r="M581" s="109"/>
      <c r="N581" s="109"/>
      <c r="O581" s="109"/>
      <c r="P581" s="109"/>
      <c r="Q581" s="109"/>
      <c r="R581" s="109"/>
      <c r="S581" s="109"/>
      <c r="T581" s="109"/>
      <c r="U581" s="109"/>
      <c r="V581" s="109"/>
      <c r="W581" s="109"/>
      <c r="X581" s="109"/>
      <c r="Y581" s="109"/>
      <c r="Z581" s="109"/>
    </row>
    <row r="582" spans="1:26" ht="12.75" customHeight="1">
      <c r="A582" s="109"/>
      <c r="B582" s="109"/>
      <c r="C582" s="109"/>
      <c r="D582" s="109"/>
      <c r="E582" s="109"/>
      <c r="F582" s="109"/>
      <c r="G582" s="109"/>
      <c r="H582" s="143"/>
      <c r="I582" s="109"/>
      <c r="J582" s="109"/>
      <c r="K582" s="109"/>
      <c r="L582" s="109"/>
      <c r="M582" s="109"/>
      <c r="N582" s="109"/>
      <c r="O582" s="109"/>
      <c r="P582" s="109"/>
      <c r="Q582" s="109"/>
      <c r="R582" s="109"/>
      <c r="S582" s="109"/>
      <c r="T582" s="109"/>
      <c r="U582" s="109"/>
      <c r="V582" s="109"/>
      <c r="W582" s="109"/>
      <c r="X582" s="109"/>
      <c r="Y582" s="109"/>
      <c r="Z582" s="109"/>
    </row>
    <row r="583" spans="1:26" ht="12.75" customHeight="1">
      <c r="A583" s="109"/>
      <c r="B583" s="109"/>
      <c r="C583" s="109"/>
      <c r="D583" s="109"/>
      <c r="E583" s="109"/>
      <c r="F583" s="109"/>
      <c r="G583" s="109"/>
      <c r="H583" s="143"/>
      <c r="I583" s="109"/>
      <c r="J583" s="109"/>
      <c r="K583" s="109"/>
      <c r="L583" s="109"/>
      <c r="M583" s="109"/>
      <c r="N583" s="109"/>
      <c r="O583" s="109"/>
      <c r="P583" s="109"/>
      <c r="Q583" s="109"/>
      <c r="R583" s="109"/>
      <c r="S583" s="109"/>
      <c r="T583" s="109"/>
      <c r="U583" s="109"/>
      <c r="V583" s="109"/>
      <c r="W583" s="109"/>
      <c r="X583" s="109"/>
      <c r="Y583" s="109"/>
      <c r="Z583" s="109"/>
    </row>
    <row r="584" spans="1:26" ht="12.75" customHeight="1">
      <c r="A584" s="109"/>
      <c r="B584" s="109"/>
      <c r="C584" s="109"/>
      <c r="D584" s="109"/>
      <c r="E584" s="109"/>
      <c r="F584" s="109"/>
      <c r="G584" s="109"/>
      <c r="H584" s="143"/>
      <c r="I584" s="109"/>
      <c r="J584" s="109"/>
      <c r="K584" s="109"/>
      <c r="L584" s="109"/>
      <c r="M584" s="109"/>
      <c r="N584" s="109"/>
      <c r="O584" s="109"/>
      <c r="P584" s="109"/>
      <c r="Q584" s="109"/>
      <c r="R584" s="109"/>
      <c r="S584" s="109"/>
      <c r="T584" s="109"/>
      <c r="U584" s="109"/>
      <c r="V584" s="109"/>
      <c r="W584" s="109"/>
      <c r="X584" s="109"/>
      <c r="Y584" s="109"/>
      <c r="Z584" s="109"/>
    </row>
    <row r="585" spans="1:26" ht="12.75" customHeight="1">
      <c r="A585" s="109"/>
      <c r="B585" s="109"/>
      <c r="C585" s="109"/>
      <c r="D585" s="109"/>
      <c r="E585" s="109"/>
      <c r="F585" s="109"/>
      <c r="G585" s="109"/>
      <c r="H585" s="143"/>
      <c r="I585" s="109"/>
      <c r="J585" s="109"/>
      <c r="K585" s="109"/>
      <c r="L585" s="109"/>
      <c r="M585" s="109"/>
      <c r="N585" s="109"/>
      <c r="O585" s="109"/>
      <c r="P585" s="109"/>
      <c r="Q585" s="109"/>
      <c r="R585" s="109"/>
      <c r="S585" s="109"/>
      <c r="T585" s="109"/>
      <c r="U585" s="109"/>
      <c r="V585" s="109"/>
      <c r="W585" s="109"/>
      <c r="X585" s="109"/>
      <c r="Y585" s="109"/>
      <c r="Z585" s="109"/>
    </row>
    <row r="586" spans="1:26" ht="12.75" customHeight="1">
      <c r="A586" s="109"/>
      <c r="B586" s="109"/>
      <c r="C586" s="109"/>
      <c r="D586" s="109"/>
      <c r="E586" s="109"/>
      <c r="F586" s="109"/>
      <c r="G586" s="109"/>
      <c r="H586" s="143"/>
      <c r="I586" s="109"/>
      <c r="J586" s="109"/>
      <c r="K586" s="109"/>
      <c r="L586" s="109"/>
      <c r="M586" s="109"/>
      <c r="N586" s="109"/>
      <c r="O586" s="109"/>
      <c r="P586" s="109"/>
      <c r="Q586" s="109"/>
      <c r="R586" s="109"/>
      <c r="S586" s="109"/>
      <c r="T586" s="109"/>
      <c r="U586" s="109"/>
      <c r="V586" s="109"/>
      <c r="W586" s="109"/>
      <c r="X586" s="109"/>
      <c r="Y586" s="109"/>
      <c r="Z586" s="109"/>
    </row>
    <row r="587" spans="1:26" ht="12.75" customHeight="1">
      <c r="A587" s="109"/>
      <c r="B587" s="109"/>
      <c r="C587" s="109"/>
      <c r="D587" s="109"/>
      <c r="E587" s="109"/>
      <c r="F587" s="109"/>
      <c r="G587" s="109"/>
      <c r="H587" s="143"/>
      <c r="I587" s="109"/>
      <c r="J587" s="109"/>
      <c r="K587" s="109"/>
      <c r="L587" s="109"/>
      <c r="M587" s="109"/>
      <c r="N587" s="109"/>
      <c r="O587" s="109"/>
      <c r="P587" s="109"/>
      <c r="Q587" s="109"/>
      <c r="R587" s="109"/>
      <c r="S587" s="109"/>
      <c r="T587" s="109"/>
      <c r="U587" s="109"/>
      <c r="V587" s="109"/>
      <c r="W587" s="109"/>
      <c r="X587" s="109"/>
      <c r="Y587" s="109"/>
      <c r="Z587" s="109"/>
    </row>
    <row r="588" spans="1:26" ht="12.75" customHeight="1">
      <c r="A588" s="109"/>
      <c r="B588" s="109"/>
      <c r="C588" s="109"/>
      <c r="D588" s="109"/>
      <c r="E588" s="109"/>
      <c r="F588" s="109"/>
      <c r="G588" s="109"/>
      <c r="H588" s="143"/>
      <c r="I588" s="109"/>
      <c r="J588" s="109"/>
      <c r="K588" s="109"/>
      <c r="L588" s="109"/>
      <c r="M588" s="109"/>
      <c r="N588" s="109"/>
      <c r="O588" s="109"/>
      <c r="P588" s="109"/>
      <c r="Q588" s="109"/>
      <c r="R588" s="109"/>
      <c r="S588" s="109"/>
      <c r="T588" s="109"/>
      <c r="U588" s="109"/>
      <c r="V588" s="109"/>
      <c r="W588" s="109"/>
      <c r="X588" s="109"/>
      <c r="Y588" s="109"/>
      <c r="Z588" s="109"/>
    </row>
    <row r="589" spans="1:26" ht="12.75" customHeight="1">
      <c r="A589" s="109"/>
      <c r="B589" s="109"/>
      <c r="C589" s="109"/>
      <c r="D589" s="109"/>
      <c r="E589" s="109"/>
      <c r="F589" s="109"/>
      <c r="G589" s="109"/>
      <c r="H589" s="143"/>
      <c r="I589" s="109"/>
      <c r="J589" s="109"/>
      <c r="K589" s="109"/>
      <c r="L589" s="109"/>
      <c r="M589" s="109"/>
      <c r="N589" s="109"/>
      <c r="O589" s="109"/>
      <c r="P589" s="109"/>
      <c r="Q589" s="109"/>
      <c r="R589" s="109"/>
      <c r="S589" s="109"/>
      <c r="T589" s="109"/>
      <c r="U589" s="109"/>
      <c r="V589" s="109"/>
      <c r="W589" s="109"/>
      <c r="X589" s="109"/>
      <c r="Y589" s="109"/>
      <c r="Z589" s="109"/>
    </row>
    <row r="590" spans="1:26" ht="12.75" customHeight="1">
      <c r="A590" s="109"/>
      <c r="B590" s="109"/>
      <c r="C590" s="109"/>
      <c r="D590" s="109"/>
      <c r="E590" s="109"/>
      <c r="F590" s="109"/>
      <c r="G590" s="109"/>
      <c r="H590" s="143"/>
      <c r="I590" s="109"/>
      <c r="J590" s="109"/>
      <c r="K590" s="109"/>
      <c r="L590" s="109"/>
      <c r="M590" s="109"/>
      <c r="N590" s="109"/>
      <c r="O590" s="109"/>
      <c r="P590" s="109"/>
      <c r="Q590" s="109"/>
      <c r="R590" s="109"/>
      <c r="S590" s="109"/>
      <c r="T590" s="109"/>
      <c r="U590" s="109"/>
      <c r="V590" s="109"/>
      <c r="W590" s="109"/>
      <c r="X590" s="109"/>
      <c r="Y590" s="109"/>
      <c r="Z590" s="109"/>
    </row>
    <row r="591" spans="1:26" ht="12.75" customHeight="1">
      <c r="A591" s="109"/>
      <c r="B591" s="109"/>
      <c r="C591" s="109"/>
      <c r="D591" s="109"/>
      <c r="E591" s="109"/>
      <c r="F591" s="109"/>
      <c r="G591" s="109"/>
      <c r="H591" s="143"/>
      <c r="I591" s="109"/>
      <c r="J591" s="109"/>
      <c r="K591" s="109"/>
      <c r="L591" s="109"/>
      <c r="M591" s="109"/>
      <c r="N591" s="109"/>
      <c r="O591" s="109"/>
      <c r="P591" s="109"/>
      <c r="Q591" s="109"/>
      <c r="R591" s="109"/>
      <c r="S591" s="109"/>
      <c r="T591" s="109"/>
      <c r="U591" s="109"/>
      <c r="V591" s="109"/>
      <c r="W591" s="109"/>
      <c r="X591" s="109"/>
      <c r="Y591" s="109"/>
      <c r="Z591" s="109"/>
    </row>
    <row r="592" spans="1:26" ht="12.75" customHeight="1">
      <c r="A592" s="109"/>
      <c r="B592" s="109"/>
      <c r="C592" s="109"/>
      <c r="D592" s="109"/>
      <c r="E592" s="109"/>
      <c r="F592" s="109"/>
      <c r="G592" s="109"/>
      <c r="H592" s="143"/>
      <c r="I592" s="109"/>
      <c r="J592" s="109"/>
      <c r="K592" s="109"/>
      <c r="L592" s="109"/>
      <c r="M592" s="109"/>
      <c r="N592" s="109"/>
      <c r="O592" s="109"/>
      <c r="P592" s="109"/>
      <c r="Q592" s="109"/>
      <c r="R592" s="109"/>
      <c r="S592" s="109"/>
      <c r="T592" s="109"/>
      <c r="U592" s="109"/>
      <c r="V592" s="109"/>
      <c r="W592" s="109"/>
      <c r="X592" s="109"/>
      <c r="Y592" s="109"/>
      <c r="Z592" s="109"/>
    </row>
    <row r="593" spans="1:26" ht="12.75" customHeight="1">
      <c r="A593" s="109"/>
      <c r="B593" s="109"/>
      <c r="C593" s="109"/>
      <c r="D593" s="109"/>
      <c r="E593" s="109"/>
      <c r="F593" s="109"/>
      <c r="G593" s="109"/>
      <c r="H593" s="143"/>
      <c r="I593" s="109"/>
      <c r="J593" s="109"/>
      <c r="K593" s="109"/>
      <c r="L593" s="109"/>
      <c r="M593" s="109"/>
      <c r="N593" s="109"/>
      <c r="O593" s="109"/>
      <c r="P593" s="109"/>
      <c r="Q593" s="109"/>
      <c r="R593" s="109"/>
      <c r="S593" s="109"/>
      <c r="T593" s="109"/>
      <c r="U593" s="109"/>
      <c r="V593" s="109"/>
      <c r="W593" s="109"/>
      <c r="X593" s="109"/>
      <c r="Y593" s="109"/>
      <c r="Z593" s="109"/>
    </row>
    <row r="594" spans="1:26" ht="12.75" customHeight="1">
      <c r="A594" s="109"/>
      <c r="B594" s="109"/>
      <c r="C594" s="109"/>
      <c r="D594" s="109"/>
      <c r="E594" s="109"/>
      <c r="F594" s="109"/>
      <c r="G594" s="109"/>
      <c r="H594" s="143"/>
      <c r="I594" s="109"/>
      <c r="J594" s="109"/>
      <c r="K594" s="109"/>
      <c r="L594" s="109"/>
      <c r="M594" s="109"/>
      <c r="N594" s="109"/>
      <c r="O594" s="109"/>
      <c r="P594" s="109"/>
      <c r="Q594" s="109"/>
      <c r="R594" s="109"/>
      <c r="S594" s="109"/>
      <c r="T594" s="109"/>
      <c r="U594" s="109"/>
      <c r="V594" s="109"/>
      <c r="W594" s="109"/>
      <c r="X594" s="109"/>
      <c r="Y594" s="109"/>
      <c r="Z594" s="109"/>
    </row>
    <row r="595" spans="1:26" ht="12.75" customHeight="1">
      <c r="A595" s="109"/>
      <c r="B595" s="109"/>
      <c r="C595" s="109"/>
      <c r="D595" s="109"/>
      <c r="E595" s="109"/>
      <c r="F595" s="109"/>
      <c r="G595" s="109"/>
      <c r="H595" s="143"/>
      <c r="I595" s="109"/>
      <c r="J595" s="109"/>
      <c r="K595" s="109"/>
      <c r="L595" s="109"/>
      <c r="M595" s="109"/>
      <c r="N595" s="109"/>
      <c r="O595" s="109"/>
      <c r="P595" s="109"/>
      <c r="Q595" s="109"/>
      <c r="R595" s="109"/>
      <c r="S595" s="109"/>
      <c r="T595" s="109"/>
      <c r="U595" s="109"/>
      <c r="V595" s="109"/>
      <c r="W595" s="109"/>
      <c r="X595" s="109"/>
      <c r="Y595" s="109"/>
      <c r="Z595" s="109"/>
    </row>
    <row r="596" spans="1:26" ht="12.75" customHeight="1">
      <c r="A596" s="109"/>
      <c r="B596" s="109"/>
      <c r="C596" s="109"/>
      <c r="D596" s="109"/>
      <c r="E596" s="109"/>
      <c r="F596" s="109"/>
      <c r="G596" s="109"/>
      <c r="H596" s="143"/>
      <c r="I596" s="109"/>
      <c r="J596" s="109"/>
      <c r="K596" s="109"/>
      <c r="L596" s="109"/>
      <c r="M596" s="109"/>
      <c r="N596" s="109"/>
      <c r="O596" s="109"/>
      <c r="P596" s="109"/>
      <c r="Q596" s="109"/>
      <c r="R596" s="109"/>
      <c r="S596" s="109"/>
      <c r="T596" s="109"/>
      <c r="U596" s="109"/>
      <c r="V596" s="109"/>
      <c r="W596" s="109"/>
      <c r="X596" s="109"/>
      <c r="Y596" s="109"/>
      <c r="Z596" s="109"/>
    </row>
    <row r="597" spans="1:26" ht="12.75" customHeight="1">
      <c r="A597" s="109"/>
      <c r="B597" s="109"/>
      <c r="C597" s="109"/>
      <c r="D597" s="109"/>
      <c r="E597" s="109"/>
      <c r="F597" s="109"/>
      <c r="G597" s="109"/>
      <c r="H597" s="143"/>
      <c r="I597" s="109"/>
      <c r="J597" s="109"/>
      <c r="K597" s="109"/>
      <c r="L597" s="109"/>
      <c r="M597" s="109"/>
      <c r="N597" s="109"/>
      <c r="O597" s="109"/>
      <c r="P597" s="109"/>
      <c r="Q597" s="109"/>
      <c r="R597" s="109"/>
      <c r="S597" s="109"/>
      <c r="T597" s="109"/>
      <c r="U597" s="109"/>
      <c r="V597" s="109"/>
      <c r="W597" s="109"/>
      <c r="X597" s="109"/>
      <c r="Y597" s="109"/>
      <c r="Z597" s="109"/>
    </row>
    <row r="598" spans="1:26" ht="12.75" customHeight="1">
      <c r="A598" s="109"/>
      <c r="B598" s="109"/>
      <c r="C598" s="109"/>
      <c r="D598" s="109"/>
      <c r="E598" s="109"/>
      <c r="F598" s="109"/>
      <c r="G598" s="109"/>
      <c r="H598" s="143"/>
      <c r="I598" s="109"/>
      <c r="J598" s="109"/>
      <c r="K598" s="109"/>
      <c r="L598" s="109"/>
      <c r="M598" s="109"/>
      <c r="N598" s="109"/>
      <c r="O598" s="109"/>
      <c r="P598" s="109"/>
      <c r="Q598" s="109"/>
      <c r="R598" s="109"/>
      <c r="S598" s="109"/>
      <c r="T598" s="109"/>
      <c r="U598" s="109"/>
      <c r="V598" s="109"/>
      <c r="W598" s="109"/>
      <c r="X598" s="109"/>
      <c r="Y598" s="109"/>
      <c r="Z598" s="109"/>
    </row>
    <row r="599" spans="1:26" ht="12.75" customHeight="1">
      <c r="A599" s="109"/>
      <c r="B599" s="109"/>
      <c r="C599" s="109"/>
      <c r="D599" s="109"/>
      <c r="E599" s="109"/>
      <c r="F599" s="109"/>
      <c r="G599" s="109"/>
      <c r="H599" s="143"/>
      <c r="I599" s="109"/>
      <c r="J599" s="109"/>
      <c r="K599" s="109"/>
      <c r="L599" s="109"/>
      <c r="M599" s="109"/>
      <c r="N599" s="109"/>
      <c r="O599" s="109"/>
      <c r="P599" s="109"/>
      <c r="Q599" s="109"/>
      <c r="R599" s="109"/>
      <c r="S599" s="109"/>
      <c r="T599" s="109"/>
      <c r="U599" s="109"/>
      <c r="V599" s="109"/>
      <c r="W599" s="109"/>
      <c r="X599" s="109"/>
      <c r="Y599" s="109"/>
      <c r="Z599" s="109"/>
    </row>
    <row r="600" spans="1:26" ht="12.75" customHeight="1">
      <c r="A600" s="109"/>
      <c r="B600" s="109"/>
      <c r="C600" s="109"/>
      <c r="D600" s="109"/>
      <c r="E600" s="109"/>
      <c r="F600" s="109"/>
      <c r="G600" s="109"/>
      <c r="H600" s="143"/>
      <c r="I600" s="109"/>
      <c r="J600" s="109"/>
      <c r="K600" s="109"/>
      <c r="L600" s="109"/>
      <c r="M600" s="109"/>
      <c r="N600" s="109"/>
      <c r="O600" s="109"/>
      <c r="P600" s="109"/>
      <c r="Q600" s="109"/>
      <c r="R600" s="109"/>
      <c r="S600" s="109"/>
      <c r="T600" s="109"/>
      <c r="U600" s="109"/>
      <c r="V600" s="109"/>
      <c r="W600" s="109"/>
      <c r="X600" s="109"/>
      <c r="Y600" s="109"/>
      <c r="Z600" s="109"/>
    </row>
    <row r="601" spans="1:26" ht="12.75" customHeight="1">
      <c r="A601" s="109"/>
      <c r="B601" s="109"/>
      <c r="C601" s="109"/>
      <c r="D601" s="109"/>
      <c r="E601" s="109"/>
      <c r="F601" s="109"/>
      <c r="G601" s="109"/>
      <c r="H601" s="143"/>
      <c r="I601" s="109"/>
      <c r="J601" s="109"/>
      <c r="K601" s="109"/>
      <c r="L601" s="109"/>
      <c r="M601" s="109"/>
      <c r="N601" s="109"/>
      <c r="O601" s="109"/>
      <c r="P601" s="109"/>
      <c r="Q601" s="109"/>
      <c r="R601" s="109"/>
      <c r="S601" s="109"/>
      <c r="T601" s="109"/>
      <c r="U601" s="109"/>
      <c r="V601" s="109"/>
      <c r="W601" s="109"/>
      <c r="X601" s="109"/>
      <c r="Y601" s="109"/>
      <c r="Z601" s="109"/>
    </row>
    <row r="602" spans="1:26" ht="12.75" customHeight="1">
      <c r="A602" s="109"/>
      <c r="B602" s="109"/>
      <c r="C602" s="109"/>
      <c r="D602" s="109"/>
      <c r="E602" s="109"/>
      <c r="F602" s="109"/>
      <c r="G602" s="109"/>
      <c r="H602" s="143"/>
      <c r="I602" s="109"/>
      <c r="J602" s="109"/>
      <c r="K602" s="109"/>
      <c r="L602" s="109"/>
      <c r="M602" s="109"/>
      <c r="N602" s="109"/>
      <c r="O602" s="109"/>
      <c r="P602" s="109"/>
      <c r="Q602" s="109"/>
      <c r="R602" s="109"/>
      <c r="S602" s="109"/>
      <c r="T602" s="109"/>
      <c r="U602" s="109"/>
      <c r="V602" s="109"/>
      <c r="W602" s="109"/>
      <c r="X602" s="109"/>
      <c r="Y602" s="109"/>
      <c r="Z602" s="109"/>
    </row>
    <row r="603" spans="1:26" ht="12.75" customHeight="1">
      <c r="A603" s="109"/>
      <c r="B603" s="109"/>
      <c r="C603" s="109"/>
      <c r="D603" s="109"/>
      <c r="E603" s="109"/>
      <c r="F603" s="109"/>
      <c r="G603" s="109"/>
      <c r="H603" s="143"/>
      <c r="I603" s="109"/>
      <c r="J603" s="109"/>
      <c r="K603" s="109"/>
      <c r="L603" s="109"/>
      <c r="M603" s="109"/>
      <c r="N603" s="109"/>
      <c r="O603" s="109"/>
      <c r="P603" s="109"/>
      <c r="Q603" s="109"/>
      <c r="R603" s="109"/>
      <c r="S603" s="109"/>
      <c r="T603" s="109"/>
      <c r="U603" s="109"/>
      <c r="V603" s="109"/>
      <c r="W603" s="109"/>
      <c r="X603" s="109"/>
      <c r="Y603" s="109"/>
      <c r="Z603" s="109"/>
    </row>
    <row r="604" spans="1:26" ht="12.75" customHeight="1">
      <c r="A604" s="109"/>
      <c r="B604" s="109"/>
      <c r="C604" s="109"/>
      <c r="D604" s="109"/>
      <c r="E604" s="109"/>
      <c r="F604" s="109"/>
      <c r="G604" s="109"/>
      <c r="H604" s="143"/>
      <c r="I604" s="109"/>
      <c r="J604" s="109"/>
      <c r="K604" s="109"/>
      <c r="L604" s="109"/>
      <c r="M604" s="109"/>
      <c r="N604" s="109"/>
      <c r="O604" s="109"/>
      <c r="P604" s="109"/>
      <c r="Q604" s="109"/>
      <c r="R604" s="109"/>
      <c r="S604" s="109"/>
      <c r="T604" s="109"/>
      <c r="U604" s="109"/>
      <c r="V604" s="109"/>
      <c r="W604" s="109"/>
      <c r="X604" s="109"/>
      <c r="Y604" s="109"/>
      <c r="Z604" s="109"/>
    </row>
    <row r="605" spans="1:26" ht="12.75" customHeight="1">
      <c r="A605" s="109"/>
      <c r="B605" s="109"/>
      <c r="C605" s="109"/>
      <c r="D605" s="109"/>
      <c r="E605" s="109"/>
      <c r="F605" s="109"/>
      <c r="G605" s="109"/>
      <c r="H605" s="143"/>
      <c r="I605" s="109"/>
      <c r="J605" s="109"/>
      <c r="K605" s="109"/>
      <c r="L605" s="109"/>
      <c r="M605" s="109"/>
      <c r="N605" s="109"/>
      <c r="O605" s="109"/>
      <c r="P605" s="109"/>
      <c r="Q605" s="109"/>
      <c r="R605" s="109"/>
      <c r="S605" s="109"/>
      <c r="T605" s="109"/>
      <c r="U605" s="109"/>
      <c r="V605" s="109"/>
      <c r="W605" s="109"/>
      <c r="X605" s="109"/>
      <c r="Y605" s="109"/>
      <c r="Z605" s="109"/>
    </row>
    <row r="606" spans="1:26" ht="12.75" customHeight="1">
      <c r="A606" s="109"/>
      <c r="B606" s="109"/>
      <c r="C606" s="109"/>
      <c r="D606" s="109"/>
      <c r="E606" s="109"/>
      <c r="F606" s="109"/>
      <c r="G606" s="109"/>
      <c r="H606" s="143"/>
      <c r="I606" s="109"/>
      <c r="J606" s="109"/>
      <c r="K606" s="109"/>
      <c r="L606" s="109"/>
      <c r="M606" s="109"/>
      <c r="N606" s="109"/>
      <c r="O606" s="109"/>
      <c r="P606" s="109"/>
      <c r="Q606" s="109"/>
      <c r="R606" s="109"/>
      <c r="S606" s="109"/>
      <c r="T606" s="109"/>
      <c r="U606" s="109"/>
      <c r="V606" s="109"/>
      <c r="W606" s="109"/>
      <c r="X606" s="109"/>
      <c r="Y606" s="109"/>
      <c r="Z606" s="109"/>
    </row>
    <row r="607" spans="1:26" ht="12.75" customHeight="1">
      <c r="A607" s="109"/>
      <c r="B607" s="109"/>
      <c r="C607" s="109"/>
      <c r="D607" s="109"/>
      <c r="E607" s="109"/>
      <c r="F607" s="109"/>
      <c r="G607" s="109"/>
      <c r="H607" s="143"/>
      <c r="I607" s="109"/>
      <c r="J607" s="109"/>
      <c r="K607" s="109"/>
      <c r="L607" s="109"/>
      <c r="M607" s="109"/>
      <c r="N607" s="109"/>
      <c r="O607" s="109"/>
      <c r="P607" s="109"/>
      <c r="Q607" s="109"/>
      <c r="R607" s="109"/>
      <c r="S607" s="109"/>
      <c r="T607" s="109"/>
      <c r="U607" s="109"/>
      <c r="V607" s="109"/>
      <c r="W607" s="109"/>
      <c r="X607" s="109"/>
      <c r="Y607" s="109"/>
      <c r="Z607" s="109"/>
    </row>
    <row r="608" spans="1:26" ht="12.75" customHeight="1">
      <c r="A608" s="109"/>
      <c r="B608" s="109"/>
      <c r="C608" s="109"/>
      <c r="D608" s="109"/>
      <c r="E608" s="109"/>
      <c r="F608" s="109"/>
      <c r="G608" s="109"/>
      <c r="H608" s="143"/>
      <c r="I608" s="109"/>
      <c r="J608" s="109"/>
      <c r="K608" s="109"/>
      <c r="L608" s="109"/>
      <c r="M608" s="109"/>
      <c r="N608" s="109"/>
      <c r="O608" s="109"/>
      <c r="P608" s="109"/>
      <c r="Q608" s="109"/>
      <c r="R608" s="109"/>
      <c r="S608" s="109"/>
      <c r="T608" s="109"/>
      <c r="U608" s="109"/>
      <c r="V608" s="109"/>
      <c r="W608" s="109"/>
      <c r="X608" s="109"/>
      <c r="Y608" s="109"/>
      <c r="Z608" s="109"/>
    </row>
    <row r="609" spans="1:26" ht="12.75" customHeight="1">
      <c r="A609" s="109"/>
      <c r="B609" s="109"/>
      <c r="C609" s="109"/>
      <c r="D609" s="109"/>
      <c r="E609" s="109"/>
      <c r="F609" s="109"/>
      <c r="G609" s="109"/>
      <c r="H609" s="143"/>
      <c r="I609" s="109"/>
      <c r="J609" s="109"/>
      <c r="K609" s="109"/>
      <c r="L609" s="109"/>
      <c r="M609" s="109"/>
      <c r="N609" s="109"/>
      <c r="O609" s="109"/>
      <c r="P609" s="109"/>
      <c r="Q609" s="109"/>
      <c r="R609" s="109"/>
      <c r="S609" s="109"/>
      <c r="T609" s="109"/>
      <c r="U609" s="109"/>
      <c r="V609" s="109"/>
      <c r="W609" s="109"/>
      <c r="X609" s="109"/>
      <c r="Y609" s="109"/>
      <c r="Z609" s="109"/>
    </row>
    <row r="610" spans="1:26" ht="12.75" customHeight="1">
      <c r="A610" s="109"/>
      <c r="B610" s="109"/>
      <c r="C610" s="109"/>
      <c r="D610" s="109"/>
      <c r="E610" s="109"/>
      <c r="F610" s="109"/>
      <c r="G610" s="109"/>
      <c r="H610" s="143"/>
      <c r="I610" s="109"/>
      <c r="J610" s="109"/>
      <c r="K610" s="109"/>
      <c r="L610" s="109"/>
      <c r="M610" s="109"/>
      <c r="N610" s="109"/>
      <c r="O610" s="109"/>
      <c r="P610" s="109"/>
      <c r="Q610" s="109"/>
      <c r="R610" s="109"/>
      <c r="S610" s="109"/>
      <c r="T610" s="109"/>
      <c r="U610" s="109"/>
      <c r="V610" s="109"/>
      <c r="W610" s="109"/>
      <c r="X610" s="109"/>
      <c r="Y610" s="109"/>
      <c r="Z610" s="109"/>
    </row>
    <row r="611" spans="1:26" ht="12.75" customHeight="1">
      <c r="A611" s="109"/>
      <c r="B611" s="109"/>
      <c r="C611" s="109"/>
      <c r="D611" s="109"/>
      <c r="E611" s="109"/>
      <c r="F611" s="109"/>
      <c r="G611" s="109"/>
      <c r="H611" s="143"/>
      <c r="I611" s="109"/>
      <c r="J611" s="109"/>
      <c r="K611" s="109"/>
      <c r="L611" s="109"/>
      <c r="M611" s="109"/>
      <c r="N611" s="109"/>
      <c r="O611" s="109"/>
      <c r="P611" s="109"/>
      <c r="Q611" s="109"/>
      <c r="R611" s="109"/>
      <c r="S611" s="109"/>
      <c r="T611" s="109"/>
      <c r="U611" s="109"/>
      <c r="V611" s="109"/>
      <c r="W611" s="109"/>
      <c r="X611" s="109"/>
      <c r="Y611" s="109"/>
      <c r="Z611" s="109"/>
    </row>
    <row r="612" spans="1:26" ht="12.75" customHeight="1">
      <c r="A612" s="109"/>
      <c r="B612" s="109"/>
      <c r="C612" s="109"/>
      <c r="D612" s="109"/>
      <c r="E612" s="109"/>
      <c r="F612" s="109"/>
      <c r="G612" s="109"/>
      <c r="H612" s="143"/>
      <c r="I612" s="109"/>
      <c r="J612" s="109"/>
      <c r="K612" s="109"/>
      <c r="L612" s="109"/>
      <c r="M612" s="109"/>
      <c r="N612" s="109"/>
      <c r="O612" s="109"/>
      <c r="P612" s="109"/>
      <c r="Q612" s="109"/>
      <c r="R612" s="109"/>
      <c r="S612" s="109"/>
      <c r="T612" s="109"/>
      <c r="U612" s="109"/>
      <c r="V612" s="109"/>
      <c r="W612" s="109"/>
      <c r="X612" s="109"/>
      <c r="Y612" s="109"/>
      <c r="Z612" s="109"/>
    </row>
    <row r="613" spans="1:26" ht="12.75" customHeight="1">
      <c r="A613" s="109"/>
      <c r="B613" s="109"/>
      <c r="C613" s="109"/>
      <c r="D613" s="109"/>
      <c r="E613" s="109"/>
      <c r="F613" s="109"/>
      <c r="G613" s="109"/>
      <c r="H613" s="143"/>
      <c r="I613" s="109"/>
      <c r="J613" s="109"/>
      <c r="K613" s="109"/>
      <c r="L613" s="109"/>
      <c r="M613" s="109"/>
      <c r="N613" s="109"/>
      <c r="O613" s="109"/>
      <c r="P613" s="109"/>
      <c r="Q613" s="109"/>
      <c r="R613" s="109"/>
      <c r="S613" s="109"/>
      <c r="T613" s="109"/>
      <c r="U613" s="109"/>
      <c r="V613" s="109"/>
      <c r="W613" s="109"/>
      <c r="X613" s="109"/>
      <c r="Y613" s="109"/>
      <c r="Z613" s="109"/>
    </row>
    <row r="614" spans="1:26" ht="12.75" customHeight="1">
      <c r="A614" s="109"/>
      <c r="B614" s="109"/>
      <c r="C614" s="109"/>
      <c r="D614" s="109"/>
      <c r="E614" s="109"/>
      <c r="F614" s="109"/>
      <c r="G614" s="109"/>
      <c r="H614" s="143"/>
      <c r="I614" s="109"/>
      <c r="J614" s="109"/>
      <c r="K614" s="109"/>
      <c r="L614" s="109"/>
      <c r="M614" s="109"/>
      <c r="N614" s="109"/>
      <c r="O614" s="109"/>
      <c r="P614" s="109"/>
      <c r="Q614" s="109"/>
      <c r="R614" s="109"/>
      <c r="S614" s="109"/>
      <c r="T614" s="109"/>
      <c r="U614" s="109"/>
      <c r="V614" s="109"/>
      <c r="W614" s="109"/>
      <c r="X614" s="109"/>
      <c r="Y614" s="109"/>
      <c r="Z614" s="109"/>
    </row>
    <row r="615" spans="1:26" ht="12.75" customHeight="1">
      <c r="A615" s="109"/>
      <c r="B615" s="109"/>
      <c r="C615" s="109"/>
      <c r="D615" s="109"/>
      <c r="E615" s="109"/>
      <c r="F615" s="109"/>
      <c r="G615" s="109"/>
      <c r="H615" s="143"/>
      <c r="I615" s="109"/>
      <c r="J615" s="109"/>
      <c r="K615" s="109"/>
      <c r="L615" s="109"/>
      <c r="M615" s="109"/>
      <c r="N615" s="109"/>
      <c r="O615" s="109"/>
      <c r="P615" s="109"/>
      <c r="Q615" s="109"/>
      <c r="R615" s="109"/>
      <c r="S615" s="109"/>
      <c r="T615" s="109"/>
      <c r="U615" s="109"/>
      <c r="V615" s="109"/>
      <c r="W615" s="109"/>
      <c r="X615" s="109"/>
      <c r="Y615" s="109"/>
      <c r="Z615" s="109"/>
    </row>
    <row r="616" spans="1:26" ht="12.75" customHeight="1">
      <c r="A616" s="109"/>
      <c r="B616" s="109"/>
      <c r="C616" s="109"/>
      <c r="D616" s="109"/>
      <c r="E616" s="109"/>
      <c r="F616" s="109"/>
      <c r="G616" s="109"/>
      <c r="H616" s="143"/>
      <c r="I616" s="109"/>
      <c r="J616" s="109"/>
      <c r="K616" s="109"/>
      <c r="L616" s="109"/>
      <c r="M616" s="109"/>
      <c r="N616" s="109"/>
      <c r="O616" s="109"/>
      <c r="P616" s="109"/>
      <c r="Q616" s="109"/>
      <c r="R616" s="109"/>
      <c r="S616" s="109"/>
      <c r="T616" s="109"/>
      <c r="U616" s="109"/>
      <c r="V616" s="109"/>
      <c r="W616" s="109"/>
      <c r="X616" s="109"/>
      <c r="Y616" s="109"/>
      <c r="Z616" s="109"/>
    </row>
    <row r="617" spans="1:26" ht="12.75" customHeight="1">
      <c r="A617" s="109"/>
      <c r="B617" s="109"/>
      <c r="C617" s="109"/>
      <c r="D617" s="109"/>
      <c r="E617" s="109"/>
      <c r="F617" s="109"/>
      <c r="G617" s="109"/>
      <c r="H617" s="143"/>
      <c r="I617" s="109"/>
      <c r="J617" s="109"/>
      <c r="K617" s="109"/>
      <c r="L617" s="109"/>
      <c r="M617" s="109"/>
      <c r="N617" s="109"/>
      <c r="O617" s="109"/>
      <c r="P617" s="109"/>
      <c r="Q617" s="109"/>
      <c r="R617" s="109"/>
      <c r="S617" s="109"/>
      <c r="T617" s="109"/>
      <c r="U617" s="109"/>
      <c r="V617" s="109"/>
      <c r="W617" s="109"/>
      <c r="X617" s="109"/>
      <c r="Y617" s="109"/>
      <c r="Z617" s="109"/>
    </row>
    <row r="618" spans="1:26" ht="12.75" customHeight="1">
      <c r="A618" s="109"/>
      <c r="B618" s="109"/>
      <c r="C618" s="109"/>
      <c r="D618" s="109"/>
      <c r="E618" s="109"/>
      <c r="F618" s="109"/>
      <c r="G618" s="109"/>
      <c r="H618" s="143"/>
      <c r="I618" s="109"/>
      <c r="J618" s="109"/>
      <c r="K618" s="109"/>
      <c r="L618" s="109"/>
      <c r="M618" s="109"/>
      <c r="N618" s="109"/>
      <c r="O618" s="109"/>
      <c r="P618" s="109"/>
      <c r="Q618" s="109"/>
      <c r="R618" s="109"/>
      <c r="S618" s="109"/>
      <c r="T618" s="109"/>
      <c r="U618" s="109"/>
      <c r="V618" s="109"/>
      <c r="W618" s="109"/>
      <c r="X618" s="109"/>
      <c r="Y618" s="109"/>
      <c r="Z618" s="109"/>
    </row>
    <row r="619" spans="1:26" ht="12.75" customHeight="1">
      <c r="A619" s="109"/>
      <c r="B619" s="109"/>
      <c r="C619" s="109"/>
      <c r="D619" s="109"/>
      <c r="E619" s="109"/>
      <c r="F619" s="109"/>
      <c r="G619" s="109"/>
      <c r="H619" s="143"/>
      <c r="I619" s="109"/>
      <c r="J619" s="109"/>
      <c r="K619" s="109"/>
      <c r="L619" s="109"/>
      <c r="M619" s="109"/>
      <c r="N619" s="109"/>
      <c r="O619" s="109"/>
      <c r="P619" s="109"/>
      <c r="Q619" s="109"/>
      <c r="R619" s="109"/>
      <c r="S619" s="109"/>
      <c r="T619" s="109"/>
      <c r="U619" s="109"/>
      <c r="V619" s="109"/>
      <c r="W619" s="109"/>
      <c r="X619" s="109"/>
      <c r="Y619" s="109"/>
      <c r="Z619" s="109"/>
    </row>
    <row r="620" spans="1:26" ht="12.75" customHeight="1">
      <c r="A620" s="109"/>
      <c r="B620" s="109"/>
      <c r="C620" s="109"/>
      <c r="D620" s="109"/>
      <c r="E620" s="109"/>
      <c r="F620" s="109"/>
      <c r="G620" s="109"/>
      <c r="H620" s="143"/>
      <c r="I620" s="109"/>
      <c r="J620" s="109"/>
      <c r="K620" s="109"/>
      <c r="L620" s="109"/>
      <c r="M620" s="109"/>
      <c r="N620" s="109"/>
      <c r="O620" s="109"/>
      <c r="P620" s="109"/>
      <c r="Q620" s="109"/>
      <c r="R620" s="109"/>
      <c r="S620" s="109"/>
      <c r="T620" s="109"/>
      <c r="U620" s="109"/>
      <c r="V620" s="109"/>
      <c r="W620" s="109"/>
      <c r="X620" s="109"/>
      <c r="Y620" s="109"/>
      <c r="Z620" s="109"/>
    </row>
    <row r="621" spans="1:26" ht="12.75" customHeight="1">
      <c r="A621" s="109"/>
      <c r="B621" s="109"/>
      <c r="C621" s="109"/>
      <c r="D621" s="109"/>
      <c r="E621" s="109"/>
      <c r="F621" s="109"/>
      <c r="G621" s="109"/>
      <c r="H621" s="143"/>
      <c r="I621" s="109"/>
      <c r="J621" s="109"/>
      <c r="K621" s="109"/>
      <c r="L621" s="109"/>
      <c r="M621" s="109"/>
      <c r="N621" s="109"/>
      <c r="O621" s="109"/>
      <c r="P621" s="109"/>
      <c r="Q621" s="109"/>
      <c r="R621" s="109"/>
      <c r="S621" s="109"/>
      <c r="T621" s="109"/>
      <c r="U621" s="109"/>
      <c r="V621" s="109"/>
      <c r="W621" s="109"/>
      <c r="X621" s="109"/>
      <c r="Y621" s="109"/>
      <c r="Z621" s="109"/>
    </row>
    <row r="622" spans="1:26" ht="12.75" customHeight="1">
      <c r="A622" s="109"/>
      <c r="B622" s="109"/>
      <c r="C622" s="109"/>
      <c r="D622" s="109"/>
      <c r="E622" s="109"/>
      <c r="F622" s="109"/>
      <c r="G622" s="109"/>
      <c r="H622" s="143"/>
      <c r="I622" s="109"/>
      <c r="J622" s="109"/>
      <c r="K622" s="109"/>
      <c r="L622" s="109"/>
      <c r="M622" s="109"/>
      <c r="N622" s="109"/>
      <c r="O622" s="109"/>
      <c r="P622" s="109"/>
      <c r="Q622" s="109"/>
      <c r="R622" s="109"/>
      <c r="S622" s="109"/>
      <c r="T622" s="109"/>
      <c r="U622" s="109"/>
      <c r="V622" s="109"/>
      <c r="W622" s="109"/>
      <c r="X622" s="109"/>
      <c r="Y622" s="109"/>
      <c r="Z622" s="109"/>
    </row>
    <row r="623" spans="1:26" ht="12.75" customHeight="1">
      <c r="A623" s="109"/>
      <c r="B623" s="109"/>
      <c r="C623" s="109"/>
      <c r="D623" s="109"/>
      <c r="E623" s="109"/>
      <c r="F623" s="109"/>
      <c r="G623" s="109"/>
      <c r="H623" s="143"/>
      <c r="I623" s="109"/>
      <c r="J623" s="109"/>
      <c r="K623" s="109"/>
      <c r="L623" s="109"/>
      <c r="M623" s="109"/>
      <c r="N623" s="109"/>
      <c r="O623" s="109"/>
      <c r="P623" s="109"/>
      <c r="Q623" s="109"/>
      <c r="R623" s="109"/>
      <c r="S623" s="109"/>
      <c r="T623" s="109"/>
      <c r="U623" s="109"/>
      <c r="V623" s="109"/>
      <c r="W623" s="109"/>
      <c r="X623" s="109"/>
      <c r="Y623" s="109"/>
      <c r="Z623" s="109"/>
    </row>
    <row r="624" spans="1:26" ht="12.75" customHeight="1">
      <c r="A624" s="109"/>
      <c r="B624" s="109"/>
      <c r="C624" s="109"/>
      <c r="D624" s="109"/>
      <c r="E624" s="109"/>
      <c r="F624" s="109"/>
      <c r="G624" s="109"/>
      <c r="H624" s="143"/>
      <c r="I624" s="109"/>
      <c r="J624" s="109"/>
      <c r="K624" s="109"/>
      <c r="L624" s="109"/>
      <c r="M624" s="109"/>
      <c r="N624" s="109"/>
      <c r="O624" s="109"/>
      <c r="P624" s="109"/>
      <c r="Q624" s="109"/>
      <c r="R624" s="109"/>
      <c r="S624" s="109"/>
      <c r="T624" s="109"/>
      <c r="U624" s="109"/>
      <c r="V624" s="109"/>
      <c r="W624" s="109"/>
      <c r="X624" s="109"/>
      <c r="Y624" s="109"/>
      <c r="Z624" s="109"/>
    </row>
    <row r="625" spans="1:26" ht="12.75" customHeight="1">
      <c r="A625" s="109"/>
      <c r="B625" s="109"/>
      <c r="C625" s="109"/>
      <c r="D625" s="109"/>
      <c r="E625" s="109"/>
      <c r="F625" s="109"/>
      <c r="G625" s="109"/>
      <c r="H625" s="143"/>
      <c r="I625" s="109"/>
      <c r="J625" s="109"/>
      <c r="K625" s="109"/>
      <c r="L625" s="109"/>
      <c r="M625" s="109"/>
      <c r="N625" s="109"/>
      <c r="O625" s="109"/>
      <c r="P625" s="109"/>
      <c r="Q625" s="109"/>
      <c r="R625" s="109"/>
      <c r="S625" s="109"/>
      <c r="T625" s="109"/>
      <c r="U625" s="109"/>
      <c r="V625" s="109"/>
      <c r="W625" s="109"/>
      <c r="X625" s="109"/>
      <c r="Y625" s="109"/>
      <c r="Z625" s="109"/>
    </row>
    <row r="626" spans="1:26" ht="12.75" customHeight="1">
      <c r="A626" s="109"/>
      <c r="B626" s="109"/>
      <c r="C626" s="109"/>
      <c r="D626" s="109"/>
      <c r="E626" s="109"/>
      <c r="F626" s="109"/>
      <c r="G626" s="109"/>
      <c r="H626" s="143"/>
      <c r="I626" s="109"/>
      <c r="J626" s="109"/>
      <c r="K626" s="109"/>
      <c r="L626" s="109"/>
      <c r="M626" s="109"/>
      <c r="N626" s="109"/>
      <c r="O626" s="109"/>
      <c r="P626" s="109"/>
      <c r="Q626" s="109"/>
      <c r="R626" s="109"/>
      <c r="S626" s="109"/>
      <c r="T626" s="109"/>
      <c r="U626" s="109"/>
      <c r="V626" s="109"/>
      <c r="W626" s="109"/>
      <c r="X626" s="109"/>
      <c r="Y626" s="109"/>
      <c r="Z626" s="109"/>
    </row>
    <row r="627" spans="1:26" ht="12.75" customHeight="1">
      <c r="A627" s="109"/>
      <c r="B627" s="109"/>
      <c r="C627" s="109"/>
      <c r="D627" s="109"/>
      <c r="E627" s="109"/>
      <c r="F627" s="109"/>
      <c r="G627" s="109"/>
      <c r="H627" s="143"/>
      <c r="I627" s="109"/>
      <c r="J627" s="109"/>
      <c r="K627" s="109"/>
      <c r="L627" s="109"/>
      <c r="M627" s="109"/>
      <c r="N627" s="109"/>
      <c r="O627" s="109"/>
      <c r="P627" s="109"/>
      <c r="Q627" s="109"/>
      <c r="R627" s="109"/>
      <c r="S627" s="109"/>
      <c r="T627" s="109"/>
      <c r="U627" s="109"/>
      <c r="V627" s="109"/>
      <c r="W627" s="109"/>
      <c r="X627" s="109"/>
      <c r="Y627" s="109"/>
      <c r="Z627" s="109"/>
    </row>
    <row r="628" spans="1:26" ht="12.75" customHeight="1">
      <c r="A628" s="109"/>
      <c r="B628" s="109"/>
      <c r="C628" s="109"/>
      <c r="D628" s="109"/>
      <c r="E628" s="109"/>
      <c r="F628" s="109"/>
      <c r="G628" s="109"/>
      <c r="H628" s="143"/>
      <c r="I628" s="109"/>
      <c r="J628" s="109"/>
      <c r="K628" s="109"/>
      <c r="L628" s="109"/>
      <c r="M628" s="109"/>
      <c r="N628" s="109"/>
      <c r="O628" s="109"/>
      <c r="P628" s="109"/>
      <c r="Q628" s="109"/>
      <c r="R628" s="109"/>
      <c r="S628" s="109"/>
      <c r="T628" s="109"/>
      <c r="U628" s="109"/>
      <c r="V628" s="109"/>
      <c r="W628" s="109"/>
      <c r="X628" s="109"/>
      <c r="Y628" s="109"/>
      <c r="Z628" s="109"/>
    </row>
    <row r="629" spans="1:26" ht="12.75" customHeight="1">
      <c r="A629" s="109"/>
      <c r="B629" s="109"/>
      <c r="C629" s="109"/>
      <c r="D629" s="109"/>
      <c r="E629" s="109"/>
      <c r="F629" s="109"/>
      <c r="G629" s="109"/>
      <c r="H629" s="143"/>
      <c r="I629" s="109"/>
      <c r="J629" s="109"/>
      <c r="K629" s="109"/>
      <c r="L629" s="109"/>
      <c r="M629" s="109"/>
      <c r="N629" s="109"/>
      <c r="O629" s="109"/>
      <c r="P629" s="109"/>
      <c r="Q629" s="109"/>
      <c r="R629" s="109"/>
      <c r="S629" s="109"/>
      <c r="T629" s="109"/>
      <c r="U629" s="109"/>
      <c r="V629" s="109"/>
      <c r="W629" s="109"/>
      <c r="X629" s="109"/>
      <c r="Y629" s="109"/>
      <c r="Z629" s="109"/>
    </row>
    <row r="630" spans="1:26" ht="12.75" customHeight="1">
      <c r="A630" s="109"/>
      <c r="B630" s="109"/>
      <c r="C630" s="109"/>
      <c r="D630" s="109"/>
      <c r="E630" s="109"/>
      <c r="F630" s="109"/>
      <c r="G630" s="109"/>
      <c r="H630" s="143"/>
      <c r="I630" s="109"/>
      <c r="J630" s="109"/>
      <c r="K630" s="109"/>
      <c r="L630" s="109"/>
      <c r="M630" s="109"/>
      <c r="N630" s="109"/>
      <c r="O630" s="109"/>
      <c r="P630" s="109"/>
      <c r="Q630" s="109"/>
      <c r="R630" s="109"/>
      <c r="S630" s="109"/>
      <c r="T630" s="109"/>
      <c r="U630" s="109"/>
      <c r="V630" s="109"/>
      <c r="W630" s="109"/>
      <c r="X630" s="109"/>
      <c r="Y630" s="109"/>
      <c r="Z630" s="109"/>
    </row>
    <row r="631" spans="1:26" ht="12.75" customHeight="1">
      <c r="A631" s="109"/>
      <c r="B631" s="109"/>
      <c r="C631" s="109"/>
      <c r="D631" s="109"/>
      <c r="E631" s="109"/>
      <c r="F631" s="109"/>
      <c r="G631" s="109"/>
      <c r="H631" s="143"/>
      <c r="I631" s="109"/>
      <c r="J631" s="109"/>
      <c r="K631" s="109"/>
      <c r="L631" s="109"/>
      <c r="M631" s="109"/>
      <c r="N631" s="109"/>
      <c r="O631" s="109"/>
      <c r="P631" s="109"/>
      <c r="Q631" s="109"/>
      <c r="R631" s="109"/>
      <c r="S631" s="109"/>
      <c r="T631" s="109"/>
      <c r="U631" s="109"/>
      <c r="V631" s="109"/>
      <c r="W631" s="109"/>
      <c r="X631" s="109"/>
      <c r="Y631" s="109"/>
      <c r="Z631" s="109"/>
    </row>
    <row r="632" spans="1:26" ht="12.75" customHeight="1">
      <c r="A632" s="109"/>
      <c r="B632" s="109"/>
      <c r="C632" s="109"/>
      <c r="D632" s="109"/>
      <c r="E632" s="109"/>
      <c r="F632" s="109"/>
      <c r="G632" s="109"/>
      <c r="H632" s="143"/>
      <c r="I632" s="109"/>
      <c r="J632" s="109"/>
      <c r="K632" s="109"/>
      <c r="L632" s="109"/>
      <c r="M632" s="109"/>
      <c r="N632" s="109"/>
      <c r="O632" s="109"/>
      <c r="P632" s="109"/>
      <c r="Q632" s="109"/>
      <c r="R632" s="109"/>
      <c r="S632" s="109"/>
      <c r="T632" s="109"/>
      <c r="U632" s="109"/>
      <c r="V632" s="109"/>
      <c r="W632" s="109"/>
      <c r="X632" s="109"/>
      <c r="Y632" s="109"/>
      <c r="Z632" s="109"/>
    </row>
    <row r="633" spans="1:26" ht="12.75" customHeight="1">
      <c r="A633" s="109"/>
      <c r="B633" s="109"/>
      <c r="C633" s="109"/>
      <c r="D633" s="109"/>
      <c r="E633" s="109"/>
      <c r="F633" s="109"/>
      <c r="G633" s="109"/>
      <c r="H633" s="143"/>
      <c r="I633" s="109"/>
      <c r="J633" s="109"/>
      <c r="K633" s="109"/>
      <c r="L633" s="109"/>
      <c r="M633" s="109"/>
      <c r="N633" s="109"/>
      <c r="O633" s="109"/>
      <c r="P633" s="109"/>
      <c r="Q633" s="109"/>
      <c r="R633" s="109"/>
      <c r="S633" s="109"/>
      <c r="T633" s="109"/>
      <c r="U633" s="109"/>
      <c r="V633" s="109"/>
      <c r="W633" s="109"/>
      <c r="X633" s="109"/>
      <c r="Y633" s="109"/>
      <c r="Z633" s="109"/>
    </row>
    <row r="634" spans="1:26" ht="12.75" customHeight="1">
      <c r="A634" s="109"/>
      <c r="B634" s="109"/>
      <c r="C634" s="109"/>
      <c r="D634" s="109"/>
      <c r="E634" s="109"/>
      <c r="F634" s="109"/>
      <c r="G634" s="109"/>
      <c r="H634" s="143"/>
      <c r="I634" s="109"/>
      <c r="J634" s="109"/>
      <c r="K634" s="109"/>
      <c r="L634" s="109"/>
      <c r="M634" s="109"/>
      <c r="N634" s="109"/>
      <c r="O634" s="109"/>
      <c r="P634" s="109"/>
      <c r="Q634" s="109"/>
      <c r="R634" s="109"/>
      <c r="S634" s="109"/>
      <c r="T634" s="109"/>
      <c r="U634" s="109"/>
      <c r="V634" s="109"/>
      <c r="W634" s="109"/>
      <c r="X634" s="109"/>
      <c r="Y634" s="109"/>
      <c r="Z634" s="109"/>
    </row>
    <row r="635" spans="1:26" ht="12.75" customHeight="1">
      <c r="A635" s="109"/>
      <c r="B635" s="109"/>
      <c r="C635" s="109"/>
      <c r="D635" s="109"/>
      <c r="E635" s="109"/>
      <c r="F635" s="109"/>
      <c r="G635" s="109"/>
      <c r="H635" s="143"/>
      <c r="I635" s="109"/>
      <c r="J635" s="109"/>
      <c r="K635" s="109"/>
      <c r="L635" s="109"/>
      <c r="M635" s="109"/>
      <c r="N635" s="109"/>
      <c r="O635" s="109"/>
      <c r="P635" s="109"/>
      <c r="Q635" s="109"/>
      <c r="R635" s="109"/>
      <c r="S635" s="109"/>
      <c r="T635" s="109"/>
      <c r="U635" s="109"/>
      <c r="V635" s="109"/>
      <c r="W635" s="109"/>
      <c r="X635" s="109"/>
      <c r="Y635" s="109"/>
      <c r="Z635" s="109"/>
    </row>
    <row r="636" spans="1:26" ht="12.75" customHeight="1">
      <c r="A636" s="109"/>
      <c r="B636" s="109"/>
      <c r="C636" s="109"/>
      <c r="D636" s="109"/>
      <c r="E636" s="109"/>
      <c r="F636" s="109"/>
      <c r="G636" s="109"/>
      <c r="H636" s="143"/>
      <c r="I636" s="109"/>
      <c r="J636" s="109"/>
      <c r="K636" s="109"/>
      <c r="L636" s="109"/>
      <c r="M636" s="109"/>
      <c r="N636" s="109"/>
      <c r="O636" s="109"/>
      <c r="P636" s="109"/>
      <c r="Q636" s="109"/>
      <c r="R636" s="109"/>
      <c r="S636" s="109"/>
      <c r="T636" s="109"/>
      <c r="U636" s="109"/>
      <c r="V636" s="109"/>
      <c r="W636" s="109"/>
      <c r="X636" s="109"/>
      <c r="Y636" s="109"/>
      <c r="Z636" s="109"/>
    </row>
    <row r="637" spans="1:26" ht="12.75" customHeight="1">
      <c r="A637" s="109"/>
      <c r="B637" s="109"/>
      <c r="C637" s="109"/>
      <c r="D637" s="109"/>
      <c r="E637" s="109"/>
      <c r="F637" s="109"/>
      <c r="G637" s="109"/>
      <c r="H637" s="143"/>
      <c r="I637" s="109"/>
      <c r="J637" s="109"/>
      <c r="K637" s="109"/>
      <c r="L637" s="109"/>
      <c r="M637" s="109"/>
      <c r="N637" s="109"/>
      <c r="O637" s="109"/>
      <c r="P637" s="109"/>
      <c r="Q637" s="109"/>
      <c r="R637" s="109"/>
      <c r="S637" s="109"/>
      <c r="T637" s="109"/>
      <c r="U637" s="109"/>
      <c r="V637" s="109"/>
      <c r="W637" s="109"/>
      <c r="X637" s="109"/>
      <c r="Y637" s="109"/>
      <c r="Z637" s="109"/>
    </row>
    <row r="638" spans="1:26" ht="12.75" customHeight="1">
      <c r="A638" s="109"/>
      <c r="B638" s="109"/>
      <c r="C638" s="109"/>
      <c r="D638" s="109"/>
      <c r="E638" s="109"/>
      <c r="F638" s="109"/>
      <c r="G638" s="109"/>
      <c r="H638" s="143"/>
      <c r="I638" s="109"/>
      <c r="J638" s="109"/>
      <c r="K638" s="109"/>
      <c r="L638" s="109"/>
      <c r="M638" s="109"/>
      <c r="N638" s="109"/>
      <c r="O638" s="109"/>
      <c r="P638" s="109"/>
      <c r="Q638" s="109"/>
      <c r="R638" s="109"/>
      <c r="S638" s="109"/>
      <c r="T638" s="109"/>
      <c r="U638" s="109"/>
      <c r="V638" s="109"/>
      <c r="W638" s="109"/>
      <c r="X638" s="109"/>
      <c r="Y638" s="109"/>
      <c r="Z638" s="109"/>
    </row>
    <row r="639" spans="1:26" ht="12.75" customHeight="1">
      <c r="A639" s="109"/>
      <c r="B639" s="109"/>
      <c r="C639" s="109"/>
      <c r="D639" s="109"/>
      <c r="E639" s="109"/>
      <c r="F639" s="109"/>
      <c r="G639" s="109"/>
      <c r="H639" s="143"/>
      <c r="I639" s="109"/>
      <c r="J639" s="109"/>
      <c r="K639" s="109"/>
      <c r="L639" s="109"/>
      <c r="M639" s="109"/>
      <c r="N639" s="109"/>
      <c r="O639" s="109"/>
      <c r="P639" s="109"/>
      <c r="Q639" s="109"/>
      <c r="R639" s="109"/>
      <c r="S639" s="109"/>
      <c r="T639" s="109"/>
      <c r="U639" s="109"/>
      <c r="V639" s="109"/>
      <c r="W639" s="109"/>
      <c r="X639" s="109"/>
      <c r="Y639" s="109"/>
      <c r="Z639" s="109"/>
    </row>
    <row r="640" spans="1:26" ht="12.75" customHeight="1">
      <c r="A640" s="109"/>
      <c r="B640" s="109"/>
      <c r="C640" s="109"/>
      <c r="D640" s="109"/>
      <c r="E640" s="109"/>
      <c r="F640" s="109"/>
      <c r="G640" s="109"/>
      <c r="H640" s="143"/>
      <c r="I640" s="109"/>
      <c r="J640" s="109"/>
      <c r="K640" s="109"/>
      <c r="L640" s="109"/>
      <c r="M640" s="109"/>
      <c r="N640" s="109"/>
      <c r="O640" s="109"/>
      <c r="P640" s="109"/>
      <c r="Q640" s="109"/>
      <c r="R640" s="109"/>
      <c r="S640" s="109"/>
      <c r="T640" s="109"/>
      <c r="U640" s="109"/>
      <c r="V640" s="109"/>
      <c r="W640" s="109"/>
      <c r="X640" s="109"/>
      <c r="Y640" s="109"/>
      <c r="Z640" s="109"/>
    </row>
    <row r="641" spans="1:26" ht="12.75" customHeight="1">
      <c r="A641" s="109"/>
      <c r="B641" s="109"/>
      <c r="C641" s="109"/>
      <c r="D641" s="109"/>
      <c r="E641" s="109"/>
      <c r="F641" s="109"/>
      <c r="G641" s="109"/>
      <c r="H641" s="143"/>
      <c r="I641" s="109"/>
      <c r="J641" s="109"/>
      <c r="K641" s="109"/>
      <c r="L641" s="109"/>
      <c r="M641" s="109"/>
      <c r="N641" s="109"/>
      <c r="O641" s="109"/>
      <c r="P641" s="109"/>
      <c r="Q641" s="109"/>
      <c r="R641" s="109"/>
      <c r="S641" s="109"/>
      <c r="T641" s="109"/>
      <c r="U641" s="109"/>
      <c r="V641" s="109"/>
      <c r="W641" s="109"/>
      <c r="X641" s="109"/>
      <c r="Y641" s="109"/>
      <c r="Z641" s="109"/>
    </row>
    <row r="642" spans="1:26" ht="12.75" customHeight="1">
      <c r="A642" s="109"/>
      <c r="B642" s="109"/>
      <c r="C642" s="109"/>
      <c r="D642" s="109"/>
      <c r="E642" s="109"/>
      <c r="F642" s="109"/>
      <c r="G642" s="109"/>
      <c r="H642" s="143"/>
      <c r="I642" s="109"/>
      <c r="J642" s="109"/>
      <c r="K642" s="109"/>
      <c r="L642" s="109"/>
      <c r="M642" s="109"/>
      <c r="N642" s="109"/>
      <c r="O642" s="109"/>
      <c r="P642" s="109"/>
      <c r="Q642" s="109"/>
      <c r="R642" s="109"/>
      <c r="S642" s="109"/>
      <c r="T642" s="109"/>
      <c r="U642" s="109"/>
      <c r="V642" s="109"/>
      <c r="W642" s="109"/>
      <c r="X642" s="109"/>
      <c r="Y642" s="109"/>
      <c r="Z642" s="109"/>
    </row>
    <row r="643" spans="1:26" ht="12.75" customHeight="1">
      <c r="A643" s="109"/>
      <c r="B643" s="109"/>
      <c r="C643" s="109"/>
      <c r="D643" s="109"/>
      <c r="E643" s="109"/>
      <c r="F643" s="109"/>
      <c r="G643" s="109"/>
      <c r="H643" s="143"/>
      <c r="I643" s="109"/>
      <c r="J643" s="109"/>
      <c r="K643" s="109"/>
      <c r="L643" s="109"/>
      <c r="M643" s="109"/>
      <c r="N643" s="109"/>
      <c r="O643" s="109"/>
      <c r="P643" s="109"/>
      <c r="Q643" s="109"/>
      <c r="R643" s="109"/>
      <c r="S643" s="109"/>
      <c r="T643" s="109"/>
      <c r="U643" s="109"/>
      <c r="V643" s="109"/>
      <c r="W643" s="109"/>
      <c r="X643" s="109"/>
      <c r="Y643" s="109"/>
      <c r="Z643" s="109"/>
    </row>
    <row r="644" spans="1:26" ht="12.75" customHeight="1">
      <c r="A644" s="109"/>
      <c r="B644" s="109"/>
      <c r="C644" s="109"/>
      <c r="D644" s="109"/>
      <c r="E644" s="109"/>
      <c r="F644" s="109"/>
      <c r="G644" s="109"/>
      <c r="H644" s="143"/>
      <c r="I644" s="109"/>
      <c r="J644" s="109"/>
      <c r="K644" s="109"/>
      <c r="L644" s="109"/>
      <c r="M644" s="109"/>
      <c r="N644" s="109"/>
      <c r="O644" s="109"/>
      <c r="P644" s="109"/>
      <c r="Q644" s="109"/>
      <c r="R644" s="109"/>
      <c r="S644" s="109"/>
      <c r="T644" s="109"/>
      <c r="U644" s="109"/>
      <c r="V644" s="109"/>
      <c r="W644" s="109"/>
      <c r="X644" s="109"/>
      <c r="Y644" s="109"/>
      <c r="Z644" s="109"/>
    </row>
    <row r="645" spans="1:26" ht="12.75" customHeight="1">
      <c r="A645" s="109"/>
      <c r="B645" s="109"/>
      <c r="C645" s="109"/>
      <c r="D645" s="109"/>
      <c r="E645" s="109"/>
      <c r="F645" s="109"/>
      <c r="G645" s="109"/>
      <c r="H645" s="143"/>
      <c r="I645" s="109"/>
      <c r="J645" s="109"/>
      <c r="K645" s="109"/>
      <c r="L645" s="109"/>
      <c r="M645" s="109"/>
      <c r="N645" s="109"/>
      <c r="O645" s="109"/>
      <c r="P645" s="109"/>
      <c r="Q645" s="109"/>
      <c r="R645" s="109"/>
      <c r="S645" s="109"/>
      <c r="T645" s="109"/>
      <c r="U645" s="109"/>
      <c r="V645" s="109"/>
      <c r="W645" s="109"/>
      <c r="X645" s="109"/>
      <c r="Y645" s="109"/>
      <c r="Z645" s="109"/>
    </row>
    <row r="646" spans="1:26" ht="12.75" customHeight="1">
      <c r="A646" s="109"/>
      <c r="B646" s="109"/>
      <c r="C646" s="109"/>
      <c r="D646" s="109"/>
      <c r="E646" s="109"/>
      <c r="F646" s="109"/>
      <c r="G646" s="109"/>
      <c r="H646" s="143"/>
      <c r="I646" s="109"/>
      <c r="J646" s="109"/>
      <c r="K646" s="109"/>
      <c r="L646" s="109"/>
      <c r="M646" s="109"/>
      <c r="N646" s="109"/>
      <c r="O646" s="109"/>
      <c r="P646" s="109"/>
      <c r="Q646" s="109"/>
      <c r="R646" s="109"/>
      <c r="S646" s="109"/>
      <c r="T646" s="109"/>
      <c r="U646" s="109"/>
      <c r="V646" s="109"/>
      <c r="W646" s="109"/>
      <c r="X646" s="109"/>
      <c r="Y646" s="109"/>
      <c r="Z646" s="109"/>
    </row>
    <row r="647" spans="1:26" ht="12.75" customHeight="1">
      <c r="A647" s="109"/>
      <c r="B647" s="109"/>
      <c r="C647" s="109"/>
      <c r="D647" s="109"/>
      <c r="E647" s="109"/>
      <c r="F647" s="109"/>
      <c r="G647" s="109"/>
      <c r="H647" s="143"/>
      <c r="I647" s="109"/>
      <c r="J647" s="109"/>
      <c r="K647" s="109"/>
      <c r="L647" s="109"/>
      <c r="M647" s="109"/>
      <c r="N647" s="109"/>
      <c r="O647" s="109"/>
      <c r="P647" s="109"/>
      <c r="Q647" s="109"/>
      <c r="R647" s="109"/>
      <c r="S647" s="109"/>
      <c r="T647" s="109"/>
      <c r="U647" s="109"/>
      <c r="V647" s="109"/>
      <c r="W647" s="109"/>
      <c r="X647" s="109"/>
      <c r="Y647" s="109"/>
      <c r="Z647" s="109"/>
    </row>
    <row r="648" spans="1:26" ht="12.75" customHeight="1">
      <c r="A648" s="109"/>
      <c r="B648" s="109"/>
      <c r="C648" s="109"/>
      <c r="D648" s="109"/>
      <c r="E648" s="109"/>
      <c r="F648" s="109"/>
      <c r="G648" s="109"/>
      <c r="H648" s="143"/>
      <c r="I648" s="109"/>
      <c r="J648" s="109"/>
      <c r="K648" s="109"/>
      <c r="L648" s="109"/>
      <c r="M648" s="109"/>
      <c r="N648" s="109"/>
      <c r="O648" s="109"/>
      <c r="P648" s="109"/>
      <c r="Q648" s="109"/>
      <c r="R648" s="109"/>
      <c r="S648" s="109"/>
      <c r="T648" s="109"/>
      <c r="U648" s="109"/>
      <c r="V648" s="109"/>
      <c r="W648" s="109"/>
      <c r="X648" s="109"/>
      <c r="Y648" s="109"/>
      <c r="Z648" s="109"/>
    </row>
    <row r="649" spans="1:26" ht="12.75" customHeight="1">
      <c r="A649" s="109"/>
      <c r="B649" s="109"/>
      <c r="C649" s="109"/>
      <c r="D649" s="109"/>
      <c r="E649" s="109"/>
      <c r="F649" s="109"/>
      <c r="G649" s="109"/>
      <c r="H649" s="143"/>
      <c r="I649" s="109"/>
      <c r="J649" s="109"/>
      <c r="K649" s="109"/>
      <c r="L649" s="109"/>
      <c r="M649" s="109"/>
      <c r="N649" s="109"/>
      <c r="O649" s="109"/>
      <c r="P649" s="109"/>
      <c r="Q649" s="109"/>
      <c r="R649" s="109"/>
      <c r="S649" s="109"/>
      <c r="T649" s="109"/>
      <c r="U649" s="109"/>
      <c r="V649" s="109"/>
      <c r="W649" s="109"/>
      <c r="X649" s="109"/>
      <c r="Y649" s="109"/>
      <c r="Z649" s="109"/>
    </row>
    <row r="650" spans="1:26" ht="12.75" customHeight="1">
      <c r="A650" s="109"/>
      <c r="B650" s="109"/>
      <c r="C650" s="109"/>
      <c r="D650" s="109"/>
      <c r="E650" s="109"/>
      <c r="F650" s="109"/>
      <c r="G650" s="109"/>
      <c r="H650" s="143"/>
      <c r="I650" s="109"/>
      <c r="J650" s="109"/>
      <c r="K650" s="109"/>
      <c r="L650" s="109"/>
      <c r="M650" s="109"/>
      <c r="N650" s="109"/>
      <c r="O650" s="109"/>
      <c r="P650" s="109"/>
      <c r="Q650" s="109"/>
      <c r="R650" s="109"/>
      <c r="S650" s="109"/>
      <c r="T650" s="109"/>
      <c r="U650" s="109"/>
      <c r="V650" s="109"/>
      <c r="W650" s="109"/>
      <c r="X650" s="109"/>
      <c r="Y650" s="109"/>
      <c r="Z650" s="109"/>
    </row>
    <row r="651" spans="1:26" ht="12.75" customHeight="1">
      <c r="A651" s="109"/>
      <c r="B651" s="109"/>
      <c r="C651" s="109"/>
      <c r="D651" s="109"/>
      <c r="E651" s="109"/>
      <c r="F651" s="109"/>
      <c r="G651" s="109"/>
      <c r="H651" s="143"/>
      <c r="I651" s="109"/>
      <c r="J651" s="109"/>
      <c r="K651" s="109"/>
      <c r="L651" s="109"/>
      <c r="M651" s="109"/>
      <c r="N651" s="109"/>
      <c r="O651" s="109"/>
      <c r="P651" s="109"/>
      <c r="Q651" s="109"/>
      <c r="R651" s="109"/>
      <c r="S651" s="109"/>
      <c r="T651" s="109"/>
      <c r="U651" s="109"/>
      <c r="V651" s="109"/>
      <c r="W651" s="109"/>
      <c r="X651" s="109"/>
      <c r="Y651" s="109"/>
      <c r="Z651" s="109"/>
    </row>
    <row r="652" spans="1:26" ht="12.75" customHeight="1">
      <c r="A652" s="109"/>
      <c r="B652" s="109"/>
      <c r="C652" s="109"/>
      <c r="D652" s="109"/>
      <c r="E652" s="109"/>
      <c r="F652" s="109"/>
      <c r="G652" s="109"/>
      <c r="H652" s="143"/>
      <c r="I652" s="109"/>
      <c r="J652" s="109"/>
      <c r="K652" s="109"/>
      <c r="L652" s="109"/>
      <c r="M652" s="109"/>
      <c r="N652" s="109"/>
      <c r="O652" s="109"/>
      <c r="P652" s="109"/>
      <c r="Q652" s="109"/>
      <c r="R652" s="109"/>
      <c r="S652" s="109"/>
      <c r="T652" s="109"/>
      <c r="U652" s="109"/>
      <c r="V652" s="109"/>
      <c r="W652" s="109"/>
      <c r="X652" s="109"/>
      <c r="Y652" s="109"/>
      <c r="Z652" s="109"/>
    </row>
    <row r="653" spans="1:26" ht="12.75" customHeight="1">
      <c r="A653" s="109"/>
      <c r="B653" s="109"/>
      <c r="C653" s="109"/>
      <c r="D653" s="109"/>
      <c r="E653" s="109"/>
      <c r="F653" s="109"/>
      <c r="G653" s="109"/>
      <c r="H653" s="143"/>
      <c r="I653" s="109"/>
      <c r="J653" s="109"/>
      <c r="K653" s="109"/>
      <c r="L653" s="109"/>
      <c r="M653" s="109"/>
      <c r="N653" s="109"/>
      <c r="O653" s="109"/>
      <c r="P653" s="109"/>
      <c r="Q653" s="109"/>
      <c r="R653" s="109"/>
      <c r="S653" s="109"/>
      <c r="T653" s="109"/>
      <c r="U653" s="109"/>
      <c r="V653" s="109"/>
      <c r="W653" s="109"/>
      <c r="X653" s="109"/>
      <c r="Y653" s="109"/>
      <c r="Z653" s="109"/>
    </row>
    <row r="654" spans="1:26" ht="12.75" customHeight="1">
      <c r="A654" s="109"/>
      <c r="B654" s="109"/>
      <c r="C654" s="109"/>
      <c r="D654" s="109"/>
      <c r="E654" s="109"/>
      <c r="F654" s="109"/>
      <c r="G654" s="109"/>
      <c r="H654" s="143"/>
      <c r="I654" s="109"/>
      <c r="J654" s="109"/>
      <c r="K654" s="109"/>
      <c r="L654" s="109"/>
      <c r="M654" s="109"/>
      <c r="N654" s="109"/>
      <c r="O654" s="109"/>
      <c r="P654" s="109"/>
      <c r="Q654" s="109"/>
      <c r="R654" s="109"/>
      <c r="S654" s="109"/>
      <c r="T654" s="109"/>
      <c r="U654" s="109"/>
      <c r="V654" s="109"/>
      <c r="W654" s="109"/>
      <c r="X654" s="109"/>
      <c r="Y654" s="109"/>
      <c r="Z654" s="109"/>
    </row>
    <row r="655" spans="1:26" ht="12.75" customHeight="1">
      <c r="A655" s="109"/>
      <c r="B655" s="109"/>
      <c r="C655" s="109"/>
      <c r="D655" s="109"/>
      <c r="E655" s="109"/>
      <c r="F655" s="109"/>
      <c r="G655" s="109"/>
      <c r="H655" s="143"/>
      <c r="I655" s="109"/>
      <c r="J655" s="109"/>
      <c r="K655" s="109"/>
      <c r="L655" s="109"/>
      <c r="M655" s="109"/>
      <c r="N655" s="109"/>
      <c r="O655" s="109"/>
      <c r="P655" s="109"/>
      <c r="Q655" s="109"/>
      <c r="R655" s="109"/>
      <c r="S655" s="109"/>
      <c r="T655" s="109"/>
      <c r="U655" s="109"/>
      <c r="V655" s="109"/>
      <c r="W655" s="109"/>
      <c r="X655" s="109"/>
      <c r="Y655" s="109"/>
      <c r="Z655" s="109"/>
    </row>
    <row r="656" spans="1:26" ht="12.75" customHeight="1">
      <c r="A656" s="109"/>
      <c r="B656" s="109"/>
      <c r="C656" s="109"/>
      <c r="D656" s="109"/>
      <c r="E656" s="109"/>
      <c r="F656" s="109"/>
      <c r="G656" s="109"/>
      <c r="H656" s="143"/>
      <c r="I656" s="109"/>
      <c r="J656" s="109"/>
      <c r="K656" s="109"/>
      <c r="L656" s="109"/>
      <c r="M656" s="109"/>
      <c r="N656" s="109"/>
      <c r="O656" s="109"/>
      <c r="P656" s="109"/>
      <c r="Q656" s="109"/>
      <c r="R656" s="109"/>
      <c r="S656" s="109"/>
      <c r="T656" s="109"/>
      <c r="U656" s="109"/>
      <c r="V656" s="109"/>
      <c r="W656" s="109"/>
      <c r="X656" s="109"/>
      <c r="Y656" s="109"/>
      <c r="Z656" s="109"/>
    </row>
    <row r="657" spans="1:26" ht="12.75" customHeight="1">
      <c r="A657" s="109"/>
      <c r="B657" s="109"/>
      <c r="C657" s="109"/>
      <c r="D657" s="109"/>
      <c r="E657" s="109"/>
      <c r="F657" s="109"/>
      <c r="G657" s="109"/>
      <c r="H657" s="143"/>
      <c r="I657" s="109"/>
      <c r="J657" s="109"/>
      <c r="K657" s="109"/>
      <c r="L657" s="109"/>
      <c r="M657" s="109"/>
      <c r="N657" s="109"/>
      <c r="O657" s="109"/>
      <c r="P657" s="109"/>
      <c r="Q657" s="109"/>
      <c r="R657" s="109"/>
      <c r="S657" s="109"/>
      <c r="T657" s="109"/>
      <c r="U657" s="109"/>
      <c r="V657" s="109"/>
      <c r="W657" s="109"/>
      <c r="X657" s="109"/>
      <c r="Y657" s="109"/>
      <c r="Z657" s="109"/>
    </row>
    <row r="658" spans="1:26" ht="12.75" customHeight="1">
      <c r="A658" s="109"/>
      <c r="B658" s="109"/>
      <c r="C658" s="109"/>
      <c r="D658" s="109"/>
      <c r="E658" s="109"/>
      <c r="F658" s="109"/>
      <c r="G658" s="109"/>
      <c r="H658" s="143"/>
      <c r="I658" s="109"/>
      <c r="J658" s="109"/>
      <c r="K658" s="109"/>
      <c r="L658" s="109"/>
      <c r="M658" s="109"/>
      <c r="N658" s="109"/>
      <c r="O658" s="109"/>
      <c r="P658" s="109"/>
      <c r="Q658" s="109"/>
      <c r="R658" s="109"/>
      <c r="S658" s="109"/>
      <c r="T658" s="109"/>
      <c r="U658" s="109"/>
      <c r="V658" s="109"/>
      <c r="W658" s="109"/>
      <c r="X658" s="109"/>
      <c r="Y658" s="109"/>
      <c r="Z658" s="109"/>
    </row>
    <row r="659" spans="1:26" ht="12.75" customHeight="1">
      <c r="A659" s="109"/>
      <c r="B659" s="109"/>
      <c r="C659" s="109"/>
      <c r="D659" s="109"/>
      <c r="E659" s="109"/>
      <c r="F659" s="109"/>
      <c r="G659" s="109"/>
      <c r="H659" s="143"/>
      <c r="I659" s="109"/>
      <c r="J659" s="109"/>
      <c r="K659" s="109"/>
      <c r="L659" s="109"/>
      <c r="M659" s="109"/>
      <c r="N659" s="109"/>
      <c r="O659" s="109"/>
      <c r="P659" s="109"/>
      <c r="Q659" s="109"/>
      <c r="R659" s="109"/>
      <c r="S659" s="109"/>
      <c r="T659" s="109"/>
      <c r="U659" s="109"/>
      <c r="V659" s="109"/>
      <c r="W659" s="109"/>
      <c r="X659" s="109"/>
      <c r="Y659" s="109"/>
      <c r="Z659" s="109"/>
    </row>
    <row r="660" spans="1:26" ht="12.75" customHeight="1">
      <c r="A660" s="109"/>
      <c r="B660" s="109"/>
      <c r="C660" s="109"/>
      <c r="D660" s="109"/>
      <c r="E660" s="109"/>
      <c r="F660" s="109"/>
      <c r="G660" s="109"/>
      <c r="H660" s="143"/>
      <c r="I660" s="109"/>
      <c r="J660" s="109"/>
      <c r="K660" s="109"/>
      <c r="L660" s="109"/>
      <c r="M660" s="109"/>
      <c r="N660" s="109"/>
      <c r="O660" s="109"/>
      <c r="P660" s="109"/>
      <c r="Q660" s="109"/>
      <c r="R660" s="109"/>
      <c r="S660" s="109"/>
      <c r="T660" s="109"/>
      <c r="U660" s="109"/>
      <c r="V660" s="109"/>
      <c r="W660" s="109"/>
      <c r="X660" s="109"/>
      <c r="Y660" s="109"/>
      <c r="Z660" s="109"/>
    </row>
    <row r="661" spans="1:26" ht="12.75" customHeight="1">
      <c r="A661" s="109"/>
      <c r="B661" s="109"/>
      <c r="C661" s="109"/>
      <c r="D661" s="109"/>
      <c r="E661" s="109"/>
      <c r="F661" s="109"/>
      <c r="G661" s="109"/>
      <c r="H661" s="143"/>
      <c r="I661" s="109"/>
      <c r="J661" s="109"/>
      <c r="K661" s="109"/>
      <c r="L661" s="109"/>
      <c r="M661" s="109"/>
      <c r="N661" s="109"/>
      <c r="O661" s="109"/>
      <c r="P661" s="109"/>
      <c r="Q661" s="109"/>
      <c r="R661" s="109"/>
      <c r="S661" s="109"/>
      <c r="T661" s="109"/>
      <c r="U661" s="109"/>
      <c r="V661" s="109"/>
      <c r="W661" s="109"/>
      <c r="X661" s="109"/>
      <c r="Y661" s="109"/>
      <c r="Z661" s="109"/>
    </row>
    <row r="662" spans="1:26" ht="12.75" customHeight="1">
      <c r="A662" s="109"/>
      <c r="B662" s="109"/>
      <c r="C662" s="109"/>
      <c r="D662" s="109"/>
      <c r="E662" s="109"/>
      <c r="F662" s="109"/>
      <c r="G662" s="109"/>
      <c r="H662" s="143"/>
      <c r="I662" s="109"/>
      <c r="J662" s="109"/>
      <c r="K662" s="109"/>
      <c r="L662" s="109"/>
      <c r="M662" s="109"/>
      <c r="N662" s="109"/>
      <c r="O662" s="109"/>
      <c r="P662" s="109"/>
      <c r="Q662" s="109"/>
      <c r="R662" s="109"/>
      <c r="S662" s="109"/>
      <c r="T662" s="109"/>
      <c r="U662" s="109"/>
      <c r="V662" s="109"/>
      <c r="W662" s="109"/>
      <c r="X662" s="109"/>
      <c r="Y662" s="109"/>
      <c r="Z662" s="109"/>
    </row>
    <row r="663" spans="1:26" ht="12.75" customHeight="1">
      <c r="A663" s="109"/>
      <c r="B663" s="109"/>
      <c r="C663" s="109"/>
      <c r="D663" s="109"/>
      <c r="E663" s="109"/>
      <c r="F663" s="109"/>
      <c r="G663" s="109"/>
      <c r="H663" s="143"/>
      <c r="I663" s="109"/>
      <c r="J663" s="109"/>
      <c r="K663" s="109"/>
      <c r="L663" s="109"/>
      <c r="M663" s="109"/>
      <c r="N663" s="109"/>
      <c r="O663" s="109"/>
      <c r="P663" s="109"/>
      <c r="Q663" s="109"/>
      <c r="R663" s="109"/>
      <c r="S663" s="109"/>
      <c r="T663" s="109"/>
      <c r="U663" s="109"/>
      <c r="V663" s="109"/>
      <c r="W663" s="109"/>
      <c r="X663" s="109"/>
      <c r="Y663" s="109"/>
      <c r="Z663" s="109"/>
    </row>
    <row r="664" spans="1:26" ht="12.75" customHeight="1">
      <c r="A664" s="109"/>
      <c r="B664" s="109"/>
      <c r="C664" s="109"/>
      <c r="D664" s="109"/>
      <c r="E664" s="109"/>
      <c r="F664" s="109"/>
      <c r="G664" s="109"/>
      <c r="H664" s="143"/>
      <c r="I664" s="109"/>
      <c r="J664" s="109"/>
      <c r="K664" s="109"/>
      <c r="L664" s="109"/>
      <c r="M664" s="109"/>
      <c r="N664" s="109"/>
      <c r="O664" s="109"/>
      <c r="P664" s="109"/>
      <c r="Q664" s="109"/>
      <c r="R664" s="109"/>
      <c r="S664" s="109"/>
      <c r="T664" s="109"/>
      <c r="U664" s="109"/>
      <c r="V664" s="109"/>
      <c r="W664" s="109"/>
      <c r="X664" s="109"/>
      <c r="Y664" s="109"/>
      <c r="Z664" s="109"/>
    </row>
    <row r="665" spans="1:26" ht="12.75" customHeight="1">
      <c r="A665" s="109"/>
      <c r="B665" s="109"/>
      <c r="C665" s="109"/>
      <c r="D665" s="109"/>
      <c r="E665" s="109"/>
      <c r="F665" s="109"/>
      <c r="G665" s="109"/>
      <c r="H665" s="143"/>
      <c r="I665" s="109"/>
      <c r="J665" s="109"/>
      <c r="K665" s="109"/>
      <c r="L665" s="109"/>
      <c r="M665" s="109"/>
      <c r="N665" s="109"/>
      <c r="O665" s="109"/>
      <c r="P665" s="109"/>
      <c r="Q665" s="109"/>
      <c r="R665" s="109"/>
      <c r="S665" s="109"/>
      <c r="T665" s="109"/>
      <c r="U665" s="109"/>
      <c r="V665" s="109"/>
      <c r="W665" s="109"/>
      <c r="X665" s="109"/>
      <c r="Y665" s="109"/>
      <c r="Z665" s="109"/>
    </row>
    <row r="666" spans="1:26" ht="12.75" customHeight="1">
      <c r="A666" s="109"/>
      <c r="B666" s="109"/>
      <c r="C666" s="109"/>
      <c r="D666" s="109"/>
      <c r="E666" s="109"/>
      <c r="F666" s="109"/>
      <c r="G666" s="109"/>
      <c r="H666" s="143"/>
      <c r="I666" s="109"/>
      <c r="J666" s="109"/>
      <c r="K666" s="109"/>
      <c r="L666" s="109"/>
      <c r="M666" s="109"/>
      <c r="N666" s="109"/>
      <c r="O666" s="109"/>
      <c r="P666" s="109"/>
      <c r="Q666" s="109"/>
      <c r="R666" s="109"/>
      <c r="S666" s="109"/>
      <c r="T666" s="109"/>
      <c r="U666" s="109"/>
      <c r="V666" s="109"/>
      <c r="W666" s="109"/>
      <c r="X666" s="109"/>
      <c r="Y666" s="109"/>
      <c r="Z666" s="109"/>
    </row>
    <row r="667" spans="1:26" ht="12.75" customHeight="1">
      <c r="A667" s="109"/>
      <c r="B667" s="109"/>
      <c r="C667" s="109"/>
      <c r="D667" s="109"/>
      <c r="E667" s="109"/>
      <c r="F667" s="109"/>
      <c r="G667" s="109"/>
      <c r="H667" s="143"/>
      <c r="I667" s="109"/>
      <c r="J667" s="109"/>
      <c r="K667" s="109"/>
      <c r="L667" s="109"/>
      <c r="M667" s="109"/>
      <c r="N667" s="109"/>
      <c r="O667" s="109"/>
      <c r="P667" s="109"/>
      <c r="Q667" s="109"/>
      <c r="R667" s="109"/>
      <c r="S667" s="109"/>
      <c r="T667" s="109"/>
      <c r="U667" s="109"/>
      <c r="V667" s="109"/>
      <c r="W667" s="109"/>
      <c r="X667" s="109"/>
      <c r="Y667" s="109"/>
      <c r="Z667" s="109"/>
    </row>
    <row r="668" spans="1:26" ht="12.75" customHeight="1">
      <c r="A668" s="109"/>
      <c r="B668" s="109"/>
      <c r="C668" s="109"/>
      <c r="D668" s="109"/>
      <c r="E668" s="109"/>
      <c r="F668" s="109"/>
      <c r="G668" s="109"/>
      <c r="H668" s="143"/>
      <c r="I668" s="109"/>
      <c r="J668" s="109"/>
      <c r="K668" s="109"/>
      <c r="L668" s="109"/>
      <c r="M668" s="109"/>
      <c r="N668" s="109"/>
      <c r="O668" s="109"/>
      <c r="P668" s="109"/>
      <c r="Q668" s="109"/>
      <c r="R668" s="109"/>
      <c r="S668" s="109"/>
      <c r="T668" s="109"/>
      <c r="U668" s="109"/>
      <c r="V668" s="109"/>
      <c r="W668" s="109"/>
      <c r="X668" s="109"/>
      <c r="Y668" s="109"/>
      <c r="Z668" s="109"/>
    </row>
    <row r="669" spans="1:26" ht="12.75" customHeight="1">
      <c r="A669" s="109"/>
      <c r="B669" s="109"/>
      <c r="C669" s="109"/>
      <c r="D669" s="109"/>
      <c r="E669" s="109"/>
      <c r="F669" s="109"/>
      <c r="G669" s="109"/>
      <c r="H669" s="143"/>
      <c r="I669" s="109"/>
      <c r="J669" s="109"/>
      <c r="K669" s="109"/>
      <c r="L669" s="109"/>
      <c r="M669" s="109"/>
      <c r="N669" s="109"/>
      <c r="O669" s="109"/>
      <c r="P669" s="109"/>
      <c r="Q669" s="109"/>
      <c r="R669" s="109"/>
      <c r="S669" s="109"/>
      <c r="T669" s="109"/>
      <c r="U669" s="109"/>
      <c r="V669" s="109"/>
      <c r="W669" s="109"/>
      <c r="X669" s="109"/>
      <c r="Y669" s="109"/>
      <c r="Z669" s="109"/>
    </row>
    <row r="670" spans="1:26" ht="12.75" customHeight="1">
      <c r="A670" s="109"/>
      <c r="B670" s="109"/>
      <c r="C670" s="109"/>
      <c r="D670" s="109"/>
      <c r="E670" s="109"/>
      <c r="F670" s="109"/>
      <c r="G670" s="109"/>
      <c r="H670" s="143"/>
      <c r="I670" s="109"/>
      <c r="J670" s="109"/>
      <c r="K670" s="109"/>
      <c r="L670" s="109"/>
      <c r="M670" s="109"/>
      <c r="N670" s="109"/>
      <c r="O670" s="109"/>
      <c r="P670" s="109"/>
      <c r="Q670" s="109"/>
      <c r="R670" s="109"/>
      <c r="S670" s="109"/>
      <c r="T670" s="109"/>
      <c r="U670" s="109"/>
      <c r="V670" s="109"/>
      <c r="W670" s="109"/>
      <c r="X670" s="109"/>
      <c r="Y670" s="109"/>
      <c r="Z670" s="109"/>
    </row>
    <row r="671" spans="1:26" ht="12.75" customHeight="1">
      <c r="A671" s="109"/>
      <c r="B671" s="109"/>
      <c r="C671" s="109"/>
      <c r="D671" s="109"/>
      <c r="E671" s="109"/>
      <c r="F671" s="109"/>
      <c r="G671" s="109"/>
      <c r="H671" s="143"/>
      <c r="I671" s="109"/>
      <c r="J671" s="109"/>
      <c r="K671" s="109"/>
      <c r="L671" s="109"/>
      <c r="M671" s="109"/>
      <c r="N671" s="109"/>
      <c r="O671" s="109"/>
      <c r="P671" s="109"/>
      <c r="Q671" s="109"/>
      <c r="R671" s="109"/>
      <c r="S671" s="109"/>
      <c r="T671" s="109"/>
      <c r="U671" s="109"/>
      <c r="V671" s="109"/>
      <c r="W671" s="109"/>
      <c r="X671" s="109"/>
      <c r="Y671" s="109"/>
      <c r="Z671" s="109"/>
    </row>
    <row r="672" spans="1:26" ht="12.75" customHeight="1">
      <c r="A672" s="109"/>
      <c r="B672" s="109"/>
      <c r="C672" s="109"/>
      <c r="D672" s="109"/>
      <c r="E672" s="109"/>
      <c r="F672" s="109"/>
      <c r="G672" s="109"/>
      <c r="H672" s="143"/>
      <c r="I672" s="109"/>
      <c r="J672" s="109"/>
      <c r="K672" s="109"/>
      <c r="L672" s="109"/>
      <c r="M672" s="109"/>
      <c r="N672" s="109"/>
      <c r="O672" s="109"/>
      <c r="P672" s="109"/>
      <c r="Q672" s="109"/>
      <c r="R672" s="109"/>
      <c r="S672" s="109"/>
      <c r="T672" s="109"/>
      <c r="U672" s="109"/>
      <c r="V672" s="109"/>
      <c r="W672" s="109"/>
      <c r="X672" s="109"/>
      <c r="Y672" s="109"/>
      <c r="Z672" s="109"/>
    </row>
    <row r="673" spans="1:26" ht="12.75" customHeight="1">
      <c r="A673" s="109"/>
      <c r="B673" s="109"/>
      <c r="C673" s="109"/>
      <c r="D673" s="109"/>
      <c r="E673" s="109"/>
      <c r="F673" s="109"/>
      <c r="G673" s="109"/>
      <c r="H673" s="143"/>
      <c r="I673" s="109"/>
      <c r="J673" s="109"/>
      <c r="K673" s="109"/>
      <c r="L673" s="109"/>
      <c r="M673" s="109"/>
      <c r="N673" s="109"/>
      <c r="O673" s="109"/>
      <c r="P673" s="109"/>
      <c r="Q673" s="109"/>
      <c r="R673" s="109"/>
      <c r="S673" s="109"/>
      <c r="T673" s="109"/>
      <c r="U673" s="109"/>
      <c r="V673" s="109"/>
      <c r="W673" s="109"/>
      <c r="X673" s="109"/>
      <c r="Y673" s="109"/>
      <c r="Z673" s="109"/>
    </row>
    <row r="674" spans="1:26" ht="12.75" customHeight="1">
      <c r="A674" s="109"/>
      <c r="B674" s="109"/>
      <c r="C674" s="109"/>
      <c r="D674" s="109"/>
      <c r="E674" s="109"/>
      <c r="F674" s="109"/>
      <c r="G674" s="109"/>
      <c r="H674" s="143"/>
      <c r="I674" s="109"/>
      <c r="J674" s="109"/>
      <c r="K674" s="109"/>
      <c r="L674" s="109"/>
      <c r="M674" s="109"/>
      <c r="N674" s="109"/>
      <c r="O674" s="109"/>
      <c r="P674" s="109"/>
      <c r="Q674" s="109"/>
      <c r="R674" s="109"/>
      <c r="S674" s="109"/>
      <c r="T674" s="109"/>
      <c r="U674" s="109"/>
      <c r="V674" s="109"/>
      <c r="W674" s="109"/>
      <c r="X674" s="109"/>
      <c r="Y674" s="109"/>
      <c r="Z674" s="109"/>
    </row>
    <row r="675" spans="1:26" ht="12.75" customHeight="1">
      <c r="A675" s="109"/>
      <c r="B675" s="109"/>
      <c r="C675" s="109"/>
      <c r="D675" s="109"/>
      <c r="E675" s="109"/>
      <c r="F675" s="109"/>
      <c r="G675" s="109"/>
      <c r="H675" s="143"/>
      <c r="I675" s="109"/>
      <c r="J675" s="109"/>
      <c r="K675" s="109"/>
      <c r="L675" s="109"/>
      <c r="M675" s="109"/>
      <c r="N675" s="109"/>
      <c r="O675" s="109"/>
      <c r="P675" s="109"/>
      <c r="Q675" s="109"/>
      <c r="R675" s="109"/>
      <c r="S675" s="109"/>
      <c r="T675" s="109"/>
      <c r="U675" s="109"/>
      <c r="V675" s="109"/>
      <c r="W675" s="109"/>
      <c r="X675" s="109"/>
      <c r="Y675" s="109"/>
      <c r="Z675" s="109"/>
    </row>
    <row r="676" spans="1:26" ht="12.75" customHeight="1">
      <c r="A676" s="109"/>
      <c r="B676" s="109"/>
      <c r="C676" s="109"/>
      <c r="D676" s="109"/>
      <c r="E676" s="109"/>
      <c r="F676" s="109"/>
      <c r="G676" s="109"/>
      <c r="H676" s="143"/>
      <c r="I676" s="109"/>
      <c r="J676" s="109"/>
      <c r="K676" s="109"/>
      <c r="L676" s="109"/>
      <c r="M676" s="109"/>
      <c r="N676" s="109"/>
      <c r="O676" s="109"/>
      <c r="P676" s="109"/>
      <c r="Q676" s="109"/>
      <c r="R676" s="109"/>
      <c r="S676" s="109"/>
      <c r="T676" s="109"/>
      <c r="U676" s="109"/>
      <c r="V676" s="109"/>
      <c r="W676" s="109"/>
      <c r="X676" s="109"/>
      <c r="Y676" s="109"/>
      <c r="Z676" s="109"/>
    </row>
    <row r="677" spans="1:26" ht="12.75" customHeight="1">
      <c r="A677" s="109"/>
      <c r="B677" s="109"/>
      <c r="C677" s="109"/>
      <c r="D677" s="109"/>
      <c r="E677" s="109"/>
      <c r="F677" s="109"/>
      <c r="G677" s="109"/>
      <c r="H677" s="143"/>
      <c r="I677" s="109"/>
      <c r="J677" s="109"/>
      <c r="K677" s="109"/>
      <c r="L677" s="109"/>
      <c r="M677" s="109"/>
      <c r="N677" s="109"/>
      <c r="O677" s="109"/>
      <c r="P677" s="109"/>
      <c r="Q677" s="109"/>
      <c r="R677" s="109"/>
      <c r="S677" s="109"/>
      <c r="T677" s="109"/>
      <c r="U677" s="109"/>
      <c r="V677" s="109"/>
      <c r="W677" s="109"/>
      <c r="X677" s="109"/>
      <c r="Y677" s="109"/>
      <c r="Z677" s="109"/>
    </row>
    <row r="678" spans="1:26" ht="12.75" customHeight="1">
      <c r="A678" s="109"/>
      <c r="B678" s="109"/>
      <c r="C678" s="109"/>
      <c r="D678" s="109"/>
      <c r="E678" s="109"/>
      <c r="F678" s="109"/>
      <c r="G678" s="109"/>
      <c r="H678" s="143"/>
      <c r="I678" s="109"/>
      <c r="J678" s="109"/>
      <c r="K678" s="109"/>
      <c r="L678" s="109"/>
      <c r="M678" s="109"/>
      <c r="N678" s="109"/>
      <c r="O678" s="109"/>
      <c r="P678" s="109"/>
      <c r="Q678" s="109"/>
      <c r="R678" s="109"/>
      <c r="S678" s="109"/>
      <c r="T678" s="109"/>
      <c r="U678" s="109"/>
      <c r="V678" s="109"/>
      <c r="W678" s="109"/>
      <c r="X678" s="109"/>
      <c r="Y678" s="109"/>
      <c r="Z678" s="109"/>
    </row>
    <row r="679" spans="1:26" ht="12.75" customHeight="1">
      <c r="A679" s="109"/>
      <c r="B679" s="109"/>
      <c r="C679" s="109"/>
      <c r="D679" s="109"/>
      <c r="E679" s="109"/>
      <c r="F679" s="109"/>
      <c r="G679" s="109"/>
      <c r="H679" s="143"/>
      <c r="I679" s="109"/>
      <c r="J679" s="109"/>
      <c r="K679" s="109"/>
      <c r="L679" s="109"/>
      <c r="M679" s="109"/>
      <c r="N679" s="109"/>
      <c r="O679" s="109"/>
      <c r="P679" s="109"/>
      <c r="Q679" s="109"/>
      <c r="R679" s="109"/>
      <c r="S679" s="109"/>
      <c r="T679" s="109"/>
      <c r="U679" s="109"/>
      <c r="V679" s="109"/>
      <c r="W679" s="109"/>
      <c r="X679" s="109"/>
      <c r="Y679" s="109"/>
      <c r="Z679" s="109"/>
    </row>
    <row r="680" spans="1:26" ht="12.75" customHeight="1">
      <c r="A680" s="109"/>
      <c r="B680" s="109"/>
      <c r="C680" s="109"/>
      <c r="D680" s="109"/>
      <c r="E680" s="109"/>
      <c r="F680" s="109"/>
      <c r="G680" s="109"/>
      <c r="H680" s="143"/>
      <c r="I680" s="109"/>
      <c r="J680" s="109"/>
      <c r="K680" s="109"/>
      <c r="L680" s="109"/>
      <c r="M680" s="109"/>
      <c r="N680" s="109"/>
      <c r="O680" s="109"/>
      <c r="P680" s="109"/>
      <c r="Q680" s="109"/>
      <c r="R680" s="109"/>
      <c r="S680" s="109"/>
      <c r="T680" s="109"/>
      <c r="U680" s="109"/>
      <c r="V680" s="109"/>
      <c r="W680" s="109"/>
      <c r="X680" s="109"/>
      <c r="Y680" s="109"/>
      <c r="Z680" s="109"/>
    </row>
    <row r="681" spans="1:26" ht="12.75" customHeight="1">
      <c r="A681" s="109"/>
      <c r="B681" s="109"/>
      <c r="C681" s="109"/>
      <c r="D681" s="109"/>
      <c r="E681" s="109"/>
      <c r="F681" s="109"/>
      <c r="G681" s="109"/>
      <c r="H681" s="143"/>
      <c r="I681" s="109"/>
      <c r="J681" s="109"/>
      <c r="K681" s="109"/>
      <c r="L681" s="109"/>
      <c r="M681" s="109"/>
      <c r="N681" s="109"/>
      <c r="O681" s="109"/>
      <c r="P681" s="109"/>
      <c r="Q681" s="109"/>
      <c r="R681" s="109"/>
      <c r="S681" s="109"/>
      <c r="T681" s="109"/>
      <c r="U681" s="109"/>
      <c r="V681" s="109"/>
      <c r="W681" s="109"/>
      <c r="X681" s="109"/>
      <c r="Y681" s="109"/>
      <c r="Z681" s="109"/>
    </row>
    <row r="682" spans="1:26" ht="12.75" customHeight="1">
      <c r="A682" s="109"/>
      <c r="B682" s="109"/>
      <c r="C682" s="109"/>
      <c r="D682" s="109"/>
      <c r="E682" s="109"/>
      <c r="F682" s="109"/>
      <c r="G682" s="109"/>
      <c r="H682" s="143"/>
      <c r="I682" s="109"/>
      <c r="J682" s="109"/>
      <c r="K682" s="109"/>
      <c r="L682" s="109"/>
      <c r="M682" s="109"/>
      <c r="N682" s="109"/>
      <c r="O682" s="109"/>
      <c r="P682" s="109"/>
      <c r="Q682" s="109"/>
      <c r="R682" s="109"/>
      <c r="S682" s="109"/>
      <c r="T682" s="109"/>
      <c r="U682" s="109"/>
      <c r="V682" s="109"/>
      <c r="W682" s="109"/>
      <c r="X682" s="109"/>
      <c r="Y682" s="109"/>
      <c r="Z682" s="109"/>
    </row>
    <row r="683" spans="1:26" ht="12.75" customHeight="1">
      <c r="A683" s="109"/>
      <c r="B683" s="109"/>
      <c r="C683" s="109"/>
      <c r="D683" s="109"/>
      <c r="E683" s="109"/>
      <c r="F683" s="109"/>
      <c r="G683" s="109"/>
      <c r="H683" s="143"/>
      <c r="I683" s="109"/>
      <c r="J683" s="109"/>
      <c r="K683" s="109"/>
      <c r="L683" s="109"/>
      <c r="M683" s="109"/>
      <c r="N683" s="109"/>
      <c r="O683" s="109"/>
      <c r="P683" s="109"/>
      <c r="Q683" s="109"/>
      <c r="R683" s="109"/>
      <c r="S683" s="109"/>
      <c r="T683" s="109"/>
      <c r="U683" s="109"/>
      <c r="V683" s="109"/>
      <c r="W683" s="109"/>
      <c r="X683" s="109"/>
      <c r="Y683" s="109"/>
      <c r="Z683" s="109"/>
    </row>
    <row r="684" spans="1:26" ht="12.75" customHeight="1">
      <c r="A684" s="109"/>
      <c r="B684" s="109"/>
      <c r="C684" s="109"/>
      <c r="D684" s="109"/>
      <c r="E684" s="109"/>
      <c r="F684" s="109"/>
      <c r="G684" s="109"/>
      <c r="H684" s="143"/>
      <c r="I684" s="109"/>
      <c r="J684" s="109"/>
      <c r="K684" s="109"/>
      <c r="L684" s="109"/>
      <c r="M684" s="109"/>
      <c r="N684" s="109"/>
      <c r="O684" s="109"/>
      <c r="P684" s="109"/>
      <c r="Q684" s="109"/>
      <c r="R684" s="109"/>
      <c r="S684" s="109"/>
      <c r="T684" s="109"/>
      <c r="U684" s="109"/>
      <c r="V684" s="109"/>
      <c r="W684" s="109"/>
      <c r="X684" s="109"/>
      <c r="Y684" s="109"/>
      <c r="Z684" s="109"/>
    </row>
    <row r="685" spans="1:26" ht="12.75" customHeight="1">
      <c r="A685" s="109"/>
      <c r="B685" s="109"/>
      <c r="C685" s="109"/>
      <c r="D685" s="109"/>
      <c r="E685" s="109"/>
      <c r="F685" s="109"/>
      <c r="G685" s="109"/>
      <c r="H685" s="143"/>
      <c r="I685" s="109"/>
      <c r="J685" s="109"/>
      <c r="K685" s="109"/>
      <c r="L685" s="109"/>
      <c r="M685" s="109"/>
      <c r="N685" s="109"/>
      <c r="O685" s="109"/>
      <c r="P685" s="109"/>
      <c r="Q685" s="109"/>
      <c r="R685" s="109"/>
      <c r="S685" s="109"/>
      <c r="T685" s="109"/>
      <c r="U685" s="109"/>
      <c r="V685" s="109"/>
      <c r="W685" s="109"/>
      <c r="X685" s="109"/>
      <c r="Y685" s="109"/>
      <c r="Z685" s="109"/>
    </row>
    <row r="686" spans="1:26" ht="12.75" customHeight="1">
      <c r="A686" s="109"/>
      <c r="B686" s="109"/>
      <c r="C686" s="109"/>
      <c r="D686" s="109"/>
      <c r="E686" s="109"/>
      <c r="F686" s="109"/>
      <c r="G686" s="109"/>
      <c r="H686" s="143"/>
      <c r="I686" s="109"/>
      <c r="J686" s="109"/>
      <c r="K686" s="109"/>
      <c r="L686" s="109"/>
      <c r="M686" s="109"/>
      <c r="N686" s="109"/>
      <c r="O686" s="109"/>
      <c r="P686" s="109"/>
      <c r="Q686" s="109"/>
      <c r="R686" s="109"/>
      <c r="S686" s="109"/>
      <c r="T686" s="109"/>
      <c r="U686" s="109"/>
      <c r="V686" s="109"/>
      <c r="W686" s="109"/>
      <c r="X686" s="109"/>
      <c r="Y686" s="109"/>
      <c r="Z686" s="109"/>
    </row>
    <row r="687" spans="1:26" ht="12.75" customHeight="1">
      <c r="A687" s="109"/>
      <c r="B687" s="109"/>
      <c r="C687" s="109"/>
      <c r="D687" s="109"/>
      <c r="E687" s="109"/>
      <c r="F687" s="109"/>
      <c r="G687" s="109"/>
      <c r="H687" s="143"/>
      <c r="I687" s="109"/>
      <c r="J687" s="109"/>
      <c r="K687" s="109"/>
      <c r="L687" s="109"/>
      <c r="M687" s="109"/>
      <c r="N687" s="109"/>
      <c r="O687" s="109"/>
      <c r="P687" s="109"/>
      <c r="Q687" s="109"/>
      <c r="R687" s="109"/>
      <c r="S687" s="109"/>
      <c r="T687" s="109"/>
      <c r="U687" s="109"/>
      <c r="V687" s="109"/>
      <c r="W687" s="109"/>
      <c r="X687" s="109"/>
      <c r="Y687" s="109"/>
      <c r="Z687" s="109"/>
    </row>
    <row r="688" spans="1:26" ht="12.75" customHeight="1">
      <c r="A688" s="109"/>
      <c r="B688" s="109"/>
      <c r="C688" s="109"/>
      <c r="D688" s="109"/>
      <c r="E688" s="109"/>
      <c r="F688" s="109"/>
      <c r="G688" s="109"/>
      <c r="H688" s="143"/>
      <c r="I688" s="109"/>
      <c r="J688" s="109"/>
      <c r="K688" s="109"/>
      <c r="L688" s="109"/>
      <c r="M688" s="109"/>
      <c r="N688" s="109"/>
      <c r="O688" s="109"/>
      <c r="P688" s="109"/>
      <c r="Q688" s="109"/>
      <c r="R688" s="109"/>
      <c r="S688" s="109"/>
      <c r="T688" s="109"/>
      <c r="U688" s="109"/>
      <c r="V688" s="109"/>
      <c r="W688" s="109"/>
      <c r="X688" s="109"/>
      <c r="Y688" s="109"/>
      <c r="Z688" s="109"/>
    </row>
    <row r="689" spans="1:26" ht="12.75" customHeight="1">
      <c r="A689" s="109"/>
      <c r="B689" s="109"/>
      <c r="C689" s="109"/>
      <c r="D689" s="109"/>
      <c r="E689" s="109"/>
      <c r="F689" s="109"/>
      <c r="G689" s="109"/>
      <c r="H689" s="143"/>
      <c r="I689" s="109"/>
      <c r="J689" s="109"/>
      <c r="K689" s="109"/>
      <c r="L689" s="109"/>
      <c r="M689" s="109"/>
      <c r="N689" s="109"/>
      <c r="O689" s="109"/>
      <c r="P689" s="109"/>
      <c r="Q689" s="109"/>
      <c r="R689" s="109"/>
      <c r="S689" s="109"/>
      <c r="T689" s="109"/>
      <c r="U689" s="109"/>
      <c r="V689" s="109"/>
      <c r="W689" s="109"/>
      <c r="X689" s="109"/>
      <c r="Y689" s="109"/>
      <c r="Z689" s="109"/>
    </row>
    <row r="690" spans="1:26" ht="12.75" customHeight="1">
      <c r="A690" s="109"/>
      <c r="B690" s="109"/>
      <c r="C690" s="109"/>
      <c r="D690" s="109"/>
      <c r="E690" s="109"/>
      <c r="F690" s="109"/>
      <c r="G690" s="109"/>
      <c r="H690" s="143"/>
      <c r="I690" s="109"/>
      <c r="J690" s="109"/>
      <c r="K690" s="109"/>
      <c r="L690" s="109"/>
      <c r="M690" s="109"/>
      <c r="N690" s="109"/>
      <c r="O690" s="109"/>
      <c r="P690" s="109"/>
      <c r="Q690" s="109"/>
      <c r="R690" s="109"/>
      <c r="S690" s="109"/>
      <c r="T690" s="109"/>
      <c r="U690" s="109"/>
      <c r="V690" s="109"/>
      <c r="W690" s="109"/>
      <c r="X690" s="109"/>
      <c r="Y690" s="109"/>
      <c r="Z690" s="109"/>
    </row>
    <row r="691" spans="1:26" ht="12.75" customHeight="1">
      <c r="A691" s="109"/>
      <c r="B691" s="109"/>
      <c r="C691" s="109"/>
      <c r="D691" s="109"/>
      <c r="E691" s="109"/>
      <c r="F691" s="109"/>
      <c r="G691" s="109"/>
      <c r="H691" s="143"/>
      <c r="I691" s="109"/>
      <c r="J691" s="109"/>
      <c r="K691" s="109"/>
      <c r="L691" s="109"/>
      <c r="M691" s="109"/>
      <c r="N691" s="109"/>
      <c r="O691" s="109"/>
      <c r="P691" s="109"/>
      <c r="Q691" s="109"/>
      <c r="R691" s="109"/>
      <c r="S691" s="109"/>
      <c r="T691" s="109"/>
      <c r="U691" s="109"/>
      <c r="V691" s="109"/>
      <c r="W691" s="109"/>
      <c r="X691" s="109"/>
      <c r="Y691" s="109"/>
      <c r="Z691" s="109"/>
    </row>
    <row r="692" spans="1:26" ht="12.75" customHeight="1">
      <c r="A692" s="109"/>
      <c r="B692" s="109"/>
      <c r="C692" s="109"/>
      <c r="D692" s="109"/>
      <c r="E692" s="109"/>
      <c r="F692" s="109"/>
      <c r="G692" s="109"/>
      <c r="H692" s="143"/>
      <c r="I692" s="109"/>
      <c r="J692" s="109"/>
      <c r="K692" s="109"/>
      <c r="L692" s="109"/>
      <c r="M692" s="109"/>
      <c r="N692" s="109"/>
      <c r="O692" s="109"/>
      <c r="P692" s="109"/>
      <c r="Q692" s="109"/>
      <c r="R692" s="109"/>
      <c r="S692" s="109"/>
      <c r="T692" s="109"/>
      <c r="U692" s="109"/>
      <c r="V692" s="109"/>
      <c r="W692" s="109"/>
      <c r="X692" s="109"/>
      <c r="Y692" s="109"/>
      <c r="Z692" s="109"/>
    </row>
    <row r="693" spans="1:26" ht="12.75" customHeight="1">
      <c r="A693" s="109"/>
      <c r="B693" s="109"/>
      <c r="C693" s="109"/>
      <c r="D693" s="109"/>
      <c r="E693" s="109"/>
      <c r="F693" s="109"/>
      <c r="G693" s="109"/>
      <c r="H693" s="143"/>
      <c r="I693" s="109"/>
      <c r="J693" s="109"/>
      <c r="K693" s="109"/>
      <c r="L693" s="109"/>
      <c r="M693" s="109"/>
      <c r="N693" s="109"/>
      <c r="O693" s="109"/>
      <c r="P693" s="109"/>
      <c r="Q693" s="109"/>
      <c r="R693" s="109"/>
      <c r="S693" s="109"/>
      <c r="T693" s="109"/>
      <c r="U693" s="109"/>
      <c r="V693" s="109"/>
      <c r="W693" s="109"/>
      <c r="X693" s="109"/>
      <c r="Y693" s="109"/>
      <c r="Z693" s="109"/>
    </row>
    <row r="694" spans="1:26" ht="12.75" customHeight="1">
      <c r="A694" s="109"/>
      <c r="B694" s="109"/>
      <c r="C694" s="109"/>
      <c r="D694" s="109"/>
      <c r="E694" s="109"/>
      <c r="F694" s="109"/>
      <c r="G694" s="109"/>
      <c r="H694" s="143"/>
      <c r="I694" s="109"/>
      <c r="J694" s="109"/>
      <c r="K694" s="109"/>
      <c r="L694" s="109"/>
      <c r="M694" s="109"/>
      <c r="N694" s="109"/>
      <c r="O694" s="109"/>
      <c r="P694" s="109"/>
      <c r="Q694" s="109"/>
      <c r="R694" s="109"/>
      <c r="S694" s="109"/>
      <c r="T694" s="109"/>
      <c r="U694" s="109"/>
      <c r="V694" s="109"/>
      <c r="W694" s="109"/>
      <c r="X694" s="109"/>
      <c r="Y694" s="109"/>
      <c r="Z694" s="109"/>
    </row>
    <row r="695" spans="1:26" ht="12.75" customHeight="1">
      <c r="A695" s="109"/>
      <c r="B695" s="109"/>
      <c r="C695" s="109"/>
      <c r="D695" s="109"/>
      <c r="E695" s="109"/>
      <c r="F695" s="109"/>
      <c r="G695" s="109"/>
      <c r="H695" s="143"/>
      <c r="I695" s="109"/>
      <c r="J695" s="109"/>
      <c r="K695" s="109"/>
      <c r="L695" s="109"/>
      <c r="M695" s="109"/>
      <c r="N695" s="109"/>
      <c r="O695" s="109"/>
      <c r="P695" s="109"/>
      <c r="Q695" s="109"/>
      <c r="R695" s="109"/>
      <c r="S695" s="109"/>
      <c r="T695" s="109"/>
      <c r="U695" s="109"/>
      <c r="V695" s="109"/>
      <c r="W695" s="109"/>
      <c r="X695" s="109"/>
      <c r="Y695" s="109"/>
      <c r="Z695" s="109"/>
    </row>
    <row r="696" spans="1:26" ht="12.75" customHeight="1">
      <c r="A696" s="109"/>
      <c r="B696" s="109"/>
      <c r="C696" s="109"/>
      <c r="D696" s="109"/>
      <c r="E696" s="109"/>
      <c r="F696" s="109"/>
      <c r="G696" s="109"/>
      <c r="H696" s="143"/>
      <c r="I696" s="109"/>
      <c r="J696" s="109"/>
      <c r="K696" s="109"/>
      <c r="L696" s="109"/>
      <c r="M696" s="109"/>
      <c r="N696" s="109"/>
      <c r="O696" s="109"/>
      <c r="P696" s="109"/>
      <c r="Q696" s="109"/>
      <c r="R696" s="109"/>
      <c r="S696" s="109"/>
      <c r="T696" s="109"/>
      <c r="U696" s="109"/>
      <c r="V696" s="109"/>
      <c r="W696" s="109"/>
      <c r="X696" s="109"/>
      <c r="Y696" s="109"/>
      <c r="Z696" s="109"/>
    </row>
    <row r="697" spans="1:26" ht="12.75" customHeight="1">
      <c r="A697" s="109"/>
      <c r="B697" s="109"/>
      <c r="C697" s="109"/>
      <c r="D697" s="109"/>
      <c r="E697" s="109"/>
      <c r="F697" s="109"/>
      <c r="G697" s="109"/>
      <c r="H697" s="143"/>
      <c r="I697" s="109"/>
      <c r="J697" s="109"/>
      <c r="K697" s="109"/>
      <c r="L697" s="109"/>
      <c r="M697" s="109"/>
      <c r="N697" s="109"/>
      <c r="O697" s="109"/>
      <c r="P697" s="109"/>
      <c r="Q697" s="109"/>
      <c r="R697" s="109"/>
      <c r="S697" s="109"/>
      <c r="T697" s="109"/>
      <c r="U697" s="109"/>
      <c r="V697" s="109"/>
      <c r="W697" s="109"/>
      <c r="X697" s="109"/>
      <c r="Y697" s="109"/>
      <c r="Z697" s="109"/>
    </row>
    <row r="698" spans="1:26" ht="12.75" customHeight="1">
      <c r="A698" s="109"/>
      <c r="B698" s="109"/>
      <c r="C698" s="109"/>
      <c r="D698" s="109"/>
      <c r="E698" s="109"/>
      <c r="F698" s="109"/>
      <c r="G698" s="109"/>
      <c r="H698" s="143"/>
      <c r="I698" s="109"/>
      <c r="J698" s="109"/>
      <c r="K698" s="109"/>
      <c r="L698" s="109"/>
      <c r="M698" s="109"/>
      <c r="N698" s="109"/>
      <c r="O698" s="109"/>
      <c r="P698" s="109"/>
      <c r="Q698" s="109"/>
      <c r="R698" s="109"/>
      <c r="S698" s="109"/>
      <c r="T698" s="109"/>
      <c r="U698" s="109"/>
      <c r="V698" s="109"/>
      <c r="W698" s="109"/>
      <c r="X698" s="109"/>
      <c r="Y698" s="109"/>
      <c r="Z698" s="109"/>
    </row>
    <row r="699" spans="1:26" ht="12.75" customHeight="1">
      <c r="A699" s="109"/>
      <c r="B699" s="109"/>
      <c r="C699" s="109"/>
      <c r="D699" s="109"/>
      <c r="E699" s="109"/>
      <c r="F699" s="109"/>
      <c r="G699" s="109"/>
      <c r="H699" s="143"/>
      <c r="I699" s="109"/>
      <c r="J699" s="109"/>
      <c r="K699" s="109"/>
      <c r="L699" s="109"/>
      <c r="M699" s="109"/>
      <c r="N699" s="109"/>
      <c r="O699" s="109"/>
      <c r="P699" s="109"/>
      <c r="Q699" s="109"/>
      <c r="R699" s="109"/>
      <c r="S699" s="109"/>
      <c r="T699" s="109"/>
      <c r="U699" s="109"/>
      <c r="V699" s="109"/>
      <c r="W699" s="109"/>
      <c r="X699" s="109"/>
      <c r="Y699" s="109"/>
      <c r="Z699" s="109"/>
    </row>
    <row r="700" spans="1:26" ht="12.75" customHeight="1">
      <c r="A700" s="109"/>
      <c r="B700" s="109"/>
      <c r="C700" s="109"/>
      <c r="D700" s="109"/>
      <c r="E700" s="109"/>
      <c r="F700" s="109"/>
      <c r="G700" s="109"/>
      <c r="H700" s="143"/>
      <c r="I700" s="109"/>
      <c r="J700" s="109"/>
      <c r="K700" s="109"/>
      <c r="L700" s="109"/>
      <c r="M700" s="109"/>
      <c r="N700" s="109"/>
      <c r="O700" s="109"/>
      <c r="P700" s="109"/>
      <c r="Q700" s="109"/>
      <c r="R700" s="109"/>
      <c r="S700" s="109"/>
      <c r="T700" s="109"/>
      <c r="U700" s="109"/>
      <c r="V700" s="109"/>
      <c r="W700" s="109"/>
      <c r="X700" s="109"/>
      <c r="Y700" s="109"/>
      <c r="Z700" s="109"/>
    </row>
    <row r="701" spans="1:26" ht="12.75" customHeight="1">
      <c r="A701" s="109"/>
      <c r="B701" s="109"/>
      <c r="C701" s="109"/>
      <c r="D701" s="109"/>
      <c r="E701" s="109"/>
      <c r="F701" s="109"/>
      <c r="G701" s="109"/>
      <c r="H701" s="143"/>
      <c r="I701" s="109"/>
      <c r="J701" s="109"/>
      <c r="K701" s="109"/>
      <c r="L701" s="109"/>
      <c r="M701" s="109"/>
      <c r="N701" s="109"/>
      <c r="O701" s="109"/>
      <c r="P701" s="109"/>
      <c r="Q701" s="109"/>
      <c r="R701" s="109"/>
      <c r="S701" s="109"/>
      <c r="T701" s="109"/>
      <c r="U701" s="109"/>
      <c r="V701" s="109"/>
      <c r="W701" s="109"/>
      <c r="X701" s="109"/>
      <c r="Y701" s="109"/>
      <c r="Z701" s="109"/>
    </row>
    <row r="702" spans="1:26" ht="12.75" customHeight="1">
      <c r="A702" s="109"/>
      <c r="B702" s="109"/>
      <c r="C702" s="109"/>
      <c r="D702" s="109"/>
      <c r="E702" s="109"/>
      <c r="F702" s="109"/>
      <c r="G702" s="109"/>
      <c r="H702" s="143"/>
      <c r="I702" s="109"/>
      <c r="J702" s="109"/>
      <c r="K702" s="109"/>
      <c r="L702" s="109"/>
      <c r="M702" s="109"/>
      <c r="N702" s="109"/>
      <c r="O702" s="109"/>
      <c r="P702" s="109"/>
      <c r="Q702" s="109"/>
      <c r="R702" s="109"/>
      <c r="S702" s="109"/>
      <c r="T702" s="109"/>
      <c r="U702" s="109"/>
      <c r="V702" s="109"/>
      <c r="W702" s="109"/>
      <c r="X702" s="109"/>
      <c r="Y702" s="109"/>
      <c r="Z702" s="109"/>
    </row>
    <row r="703" spans="1:26" ht="12.75" customHeight="1">
      <c r="A703" s="109"/>
      <c r="B703" s="109"/>
      <c r="C703" s="109"/>
      <c r="D703" s="109"/>
      <c r="E703" s="109"/>
      <c r="F703" s="109"/>
      <c r="G703" s="109"/>
      <c r="H703" s="143"/>
      <c r="I703" s="109"/>
      <c r="J703" s="109"/>
      <c r="K703" s="109"/>
      <c r="L703" s="109"/>
      <c r="M703" s="109"/>
      <c r="N703" s="109"/>
      <c r="O703" s="109"/>
      <c r="P703" s="109"/>
      <c r="Q703" s="109"/>
      <c r="R703" s="109"/>
      <c r="S703" s="109"/>
      <c r="T703" s="109"/>
      <c r="U703" s="109"/>
      <c r="V703" s="109"/>
      <c r="W703" s="109"/>
      <c r="X703" s="109"/>
      <c r="Y703" s="109"/>
      <c r="Z703" s="109"/>
    </row>
    <row r="704" spans="1:26" ht="12.75" customHeight="1">
      <c r="A704" s="109"/>
      <c r="B704" s="109"/>
      <c r="C704" s="109"/>
      <c r="D704" s="109"/>
      <c r="E704" s="109"/>
      <c r="F704" s="109"/>
      <c r="G704" s="109"/>
      <c r="H704" s="143"/>
      <c r="I704" s="109"/>
      <c r="J704" s="109"/>
      <c r="K704" s="109"/>
      <c r="L704" s="109"/>
      <c r="M704" s="109"/>
      <c r="N704" s="109"/>
      <c r="O704" s="109"/>
      <c r="P704" s="109"/>
      <c r="Q704" s="109"/>
      <c r="R704" s="109"/>
      <c r="S704" s="109"/>
      <c r="T704" s="109"/>
      <c r="U704" s="109"/>
      <c r="V704" s="109"/>
      <c r="W704" s="109"/>
      <c r="X704" s="109"/>
      <c r="Y704" s="109"/>
      <c r="Z704" s="109"/>
    </row>
    <row r="705" spans="1:26" ht="12.75" customHeight="1">
      <c r="A705" s="109"/>
      <c r="B705" s="109"/>
      <c r="C705" s="109"/>
      <c r="D705" s="109"/>
      <c r="E705" s="109"/>
      <c r="F705" s="109"/>
      <c r="G705" s="109"/>
      <c r="H705" s="143"/>
      <c r="I705" s="109"/>
      <c r="J705" s="109"/>
      <c r="K705" s="109"/>
      <c r="L705" s="109"/>
      <c r="M705" s="109"/>
      <c r="N705" s="109"/>
      <c r="O705" s="109"/>
      <c r="P705" s="109"/>
      <c r="Q705" s="109"/>
      <c r="R705" s="109"/>
      <c r="S705" s="109"/>
      <c r="T705" s="109"/>
      <c r="U705" s="109"/>
      <c r="V705" s="109"/>
      <c r="W705" s="109"/>
      <c r="X705" s="109"/>
      <c r="Y705" s="109"/>
      <c r="Z705" s="109"/>
    </row>
    <row r="706" spans="1:26" ht="12.75" customHeight="1">
      <c r="A706" s="109"/>
      <c r="B706" s="109"/>
      <c r="C706" s="109"/>
      <c r="D706" s="109"/>
      <c r="E706" s="109"/>
      <c r="F706" s="109"/>
      <c r="G706" s="109"/>
      <c r="H706" s="143"/>
      <c r="I706" s="109"/>
      <c r="J706" s="109"/>
      <c r="K706" s="109"/>
      <c r="L706" s="109"/>
      <c r="M706" s="109"/>
      <c r="N706" s="109"/>
      <c r="O706" s="109"/>
      <c r="P706" s="109"/>
      <c r="Q706" s="109"/>
      <c r="R706" s="109"/>
      <c r="S706" s="109"/>
      <c r="T706" s="109"/>
      <c r="U706" s="109"/>
      <c r="V706" s="109"/>
      <c r="W706" s="109"/>
      <c r="X706" s="109"/>
      <c r="Y706" s="109"/>
      <c r="Z706" s="109"/>
    </row>
    <row r="707" spans="1:26" ht="12.75" customHeight="1">
      <c r="A707" s="109"/>
      <c r="B707" s="109"/>
      <c r="C707" s="109"/>
      <c r="D707" s="109"/>
      <c r="E707" s="109"/>
      <c r="F707" s="109"/>
      <c r="G707" s="109"/>
      <c r="H707" s="143"/>
      <c r="I707" s="109"/>
      <c r="J707" s="109"/>
      <c r="K707" s="109"/>
      <c r="L707" s="109"/>
      <c r="M707" s="109"/>
      <c r="N707" s="109"/>
      <c r="O707" s="109"/>
      <c r="P707" s="109"/>
      <c r="Q707" s="109"/>
      <c r="R707" s="109"/>
      <c r="S707" s="109"/>
      <c r="T707" s="109"/>
      <c r="U707" s="109"/>
      <c r="V707" s="109"/>
      <c r="W707" s="109"/>
      <c r="X707" s="109"/>
      <c r="Y707" s="109"/>
      <c r="Z707" s="109"/>
    </row>
    <row r="708" spans="1:26" ht="12.75" customHeight="1">
      <c r="A708" s="109"/>
      <c r="B708" s="109"/>
      <c r="C708" s="109"/>
      <c r="D708" s="109"/>
      <c r="E708" s="109"/>
      <c r="F708" s="109"/>
      <c r="G708" s="109"/>
      <c r="H708" s="143"/>
      <c r="I708" s="109"/>
      <c r="J708" s="109"/>
      <c r="K708" s="109"/>
      <c r="L708" s="109"/>
      <c r="M708" s="109"/>
      <c r="N708" s="109"/>
      <c r="O708" s="109"/>
      <c r="P708" s="109"/>
      <c r="Q708" s="109"/>
      <c r="R708" s="109"/>
      <c r="S708" s="109"/>
      <c r="T708" s="109"/>
      <c r="U708" s="109"/>
      <c r="V708" s="109"/>
      <c r="W708" s="109"/>
      <c r="X708" s="109"/>
      <c r="Y708" s="109"/>
      <c r="Z708" s="109"/>
    </row>
    <row r="709" spans="1:26" ht="12.75" customHeight="1">
      <c r="A709" s="109"/>
      <c r="B709" s="109"/>
      <c r="C709" s="109"/>
      <c r="D709" s="109"/>
      <c r="E709" s="109"/>
      <c r="F709" s="109"/>
      <c r="G709" s="109"/>
      <c r="H709" s="143"/>
      <c r="I709" s="109"/>
      <c r="J709" s="109"/>
      <c r="K709" s="109"/>
      <c r="L709" s="109"/>
      <c r="M709" s="109"/>
      <c r="N709" s="109"/>
      <c r="O709" s="109"/>
      <c r="P709" s="109"/>
      <c r="Q709" s="109"/>
      <c r="R709" s="109"/>
      <c r="S709" s="109"/>
      <c r="T709" s="109"/>
      <c r="U709" s="109"/>
      <c r="V709" s="109"/>
      <c r="W709" s="109"/>
      <c r="X709" s="109"/>
      <c r="Y709" s="109"/>
      <c r="Z709" s="109"/>
    </row>
    <row r="710" spans="1:26" ht="12.75" customHeight="1">
      <c r="A710" s="109"/>
      <c r="B710" s="109"/>
      <c r="C710" s="109"/>
      <c r="D710" s="109"/>
      <c r="E710" s="109"/>
      <c r="F710" s="109"/>
      <c r="G710" s="109"/>
      <c r="H710" s="143"/>
      <c r="I710" s="109"/>
      <c r="J710" s="109"/>
      <c r="K710" s="109"/>
      <c r="L710" s="109"/>
      <c r="M710" s="109"/>
      <c r="N710" s="109"/>
      <c r="O710" s="109"/>
      <c r="P710" s="109"/>
      <c r="Q710" s="109"/>
      <c r="R710" s="109"/>
      <c r="S710" s="109"/>
      <c r="T710" s="109"/>
      <c r="U710" s="109"/>
      <c r="V710" s="109"/>
      <c r="W710" s="109"/>
      <c r="X710" s="109"/>
      <c r="Y710" s="109"/>
      <c r="Z710" s="109"/>
    </row>
    <row r="711" spans="1:26" ht="12.75" customHeight="1">
      <c r="A711" s="109"/>
      <c r="B711" s="109"/>
      <c r="C711" s="109"/>
      <c r="D711" s="109"/>
      <c r="E711" s="109"/>
      <c r="F711" s="109"/>
      <c r="G711" s="109"/>
      <c r="H711" s="143"/>
      <c r="I711" s="109"/>
      <c r="J711" s="109"/>
      <c r="K711" s="109"/>
      <c r="L711" s="109"/>
      <c r="M711" s="109"/>
      <c r="N711" s="109"/>
      <c r="O711" s="109"/>
      <c r="P711" s="109"/>
      <c r="Q711" s="109"/>
      <c r="R711" s="109"/>
      <c r="S711" s="109"/>
      <c r="T711" s="109"/>
      <c r="U711" s="109"/>
      <c r="V711" s="109"/>
      <c r="W711" s="109"/>
      <c r="X711" s="109"/>
      <c r="Y711" s="109"/>
      <c r="Z711" s="109"/>
    </row>
    <row r="712" spans="1:26" ht="12.75" customHeight="1">
      <c r="A712" s="109"/>
      <c r="B712" s="109"/>
      <c r="C712" s="109"/>
      <c r="D712" s="109"/>
      <c r="E712" s="109"/>
      <c r="F712" s="109"/>
      <c r="G712" s="109"/>
      <c r="H712" s="143"/>
      <c r="I712" s="109"/>
      <c r="J712" s="109"/>
      <c r="K712" s="109"/>
      <c r="L712" s="109"/>
      <c r="M712" s="109"/>
      <c r="N712" s="109"/>
      <c r="O712" s="109"/>
      <c r="P712" s="109"/>
      <c r="Q712" s="109"/>
      <c r="R712" s="109"/>
      <c r="S712" s="109"/>
      <c r="T712" s="109"/>
      <c r="U712" s="109"/>
      <c r="V712" s="109"/>
      <c r="W712" s="109"/>
      <c r="X712" s="109"/>
      <c r="Y712" s="109"/>
      <c r="Z712" s="109"/>
    </row>
    <row r="713" spans="1:26" ht="12.75" customHeight="1">
      <c r="A713" s="109"/>
      <c r="B713" s="109"/>
      <c r="C713" s="109"/>
      <c r="D713" s="109"/>
      <c r="E713" s="109"/>
      <c r="F713" s="109"/>
      <c r="G713" s="109"/>
      <c r="H713" s="143"/>
      <c r="I713" s="109"/>
      <c r="J713" s="109"/>
      <c r="K713" s="109"/>
      <c r="L713" s="109"/>
      <c r="M713" s="109"/>
      <c r="N713" s="109"/>
      <c r="O713" s="109"/>
      <c r="P713" s="109"/>
      <c r="Q713" s="109"/>
      <c r="R713" s="109"/>
      <c r="S713" s="109"/>
      <c r="T713" s="109"/>
      <c r="U713" s="109"/>
      <c r="V713" s="109"/>
      <c r="W713" s="109"/>
      <c r="X713" s="109"/>
      <c r="Y713" s="109"/>
      <c r="Z713" s="109"/>
    </row>
    <row r="714" spans="1:26" ht="12.75" customHeight="1">
      <c r="A714" s="109"/>
      <c r="B714" s="109"/>
      <c r="C714" s="109"/>
      <c r="D714" s="109"/>
      <c r="E714" s="109"/>
      <c r="F714" s="109"/>
      <c r="G714" s="109"/>
      <c r="H714" s="143"/>
      <c r="I714" s="109"/>
      <c r="J714" s="109"/>
      <c r="K714" s="109"/>
      <c r="L714" s="109"/>
      <c r="M714" s="109"/>
      <c r="N714" s="109"/>
      <c r="O714" s="109"/>
      <c r="P714" s="109"/>
      <c r="Q714" s="109"/>
      <c r="R714" s="109"/>
      <c r="S714" s="109"/>
      <c r="T714" s="109"/>
      <c r="U714" s="109"/>
      <c r="V714" s="109"/>
      <c r="W714" s="109"/>
      <c r="X714" s="109"/>
      <c r="Y714" s="109"/>
      <c r="Z714" s="109"/>
    </row>
    <row r="715" spans="1:26" ht="12.75" customHeight="1">
      <c r="A715" s="109"/>
      <c r="B715" s="109"/>
      <c r="C715" s="109"/>
      <c r="D715" s="109"/>
      <c r="E715" s="109"/>
      <c r="F715" s="109"/>
      <c r="G715" s="109"/>
      <c r="H715" s="143"/>
      <c r="I715" s="109"/>
      <c r="J715" s="109"/>
      <c r="K715" s="109"/>
      <c r="L715" s="109"/>
      <c r="M715" s="109"/>
      <c r="N715" s="109"/>
      <c r="O715" s="109"/>
      <c r="P715" s="109"/>
      <c r="Q715" s="109"/>
      <c r="R715" s="109"/>
      <c r="S715" s="109"/>
      <c r="T715" s="109"/>
      <c r="U715" s="109"/>
      <c r="V715" s="109"/>
      <c r="W715" s="109"/>
      <c r="X715" s="109"/>
      <c r="Y715" s="109"/>
      <c r="Z715" s="109"/>
    </row>
    <row r="716" spans="1:26" ht="12.75" customHeight="1">
      <c r="A716" s="109"/>
      <c r="B716" s="109"/>
      <c r="C716" s="109"/>
      <c r="D716" s="109"/>
      <c r="E716" s="109"/>
      <c r="F716" s="109"/>
      <c r="G716" s="109"/>
      <c r="H716" s="143"/>
      <c r="I716" s="109"/>
      <c r="J716" s="109"/>
      <c r="K716" s="109"/>
      <c r="L716" s="109"/>
      <c r="M716" s="109"/>
      <c r="N716" s="109"/>
      <c r="O716" s="109"/>
      <c r="P716" s="109"/>
      <c r="Q716" s="109"/>
      <c r="R716" s="109"/>
      <c r="S716" s="109"/>
      <c r="T716" s="109"/>
      <c r="U716" s="109"/>
      <c r="V716" s="109"/>
      <c r="W716" s="109"/>
      <c r="X716" s="109"/>
      <c r="Y716" s="109"/>
      <c r="Z716" s="109"/>
    </row>
    <row r="717" spans="1:26" ht="12.75" customHeight="1">
      <c r="A717" s="109"/>
      <c r="B717" s="109"/>
      <c r="C717" s="109"/>
      <c r="D717" s="109"/>
      <c r="E717" s="109"/>
      <c r="F717" s="109"/>
      <c r="G717" s="109"/>
      <c r="H717" s="143"/>
      <c r="I717" s="109"/>
      <c r="J717" s="109"/>
      <c r="K717" s="109"/>
      <c r="L717" s="109"/>
      <c r="M717" s="109"/>
      <c r="N717" s="109"/>
      <c r="O717" s="109"/>
      <c r="P717" s="109"/>
      <c r="Q717" s="109"/>
      <c r="R717" s="109"/>
      <c r="S717" s="109"/>
      <c r="T717" s="109"/>
      <c r="U717" s="109"/>
      <c r="V717" s="109"/>
      <c r="W717" s="109"/>
      <c r="X717" s="109"/>
      <c r="Y717" s="109"/>
      <c r="Z717" s="109"/>
    </row>
    <row r="718" spans="1:26" ht="12.75" customHeight="1">
      <c r="A718" s="109"/>
      <c r="B718" s="109"/>
      <c r="C718" s="109"/>
      <c r="D718" s="109"/>
      <c r="E718" s="109"/>
      <c r="F718" s="109"/>
      <c r="G718" s="109"/>
      <c r="H718" s="143"/>
      <c r="I718" s="109"/>
      <c r="J718" s="109"/>
      <c r="K718" s="109"/>
      <c r="L718" s="109"/>
      <c r="M718" s="109"/>
      <c r="N718" s="109"/>
      <c r="O718" s="109"/>
      <c r="P718" s="109"/>
      <c r="Q718" s="109"/>
      <c r="R718" s="109"/>
      <c r="S718" s="109"/>
      <c r="T718" s="109"/>
      <c r="U718" s="109"/>
      <c r="V718" s="109"/>
      <c r="W718" s="109"/>
      <c r="X718" s="109"/>
      <c r="Y718" s="109"/>
      <c r="Z718" s="109"/>
    </row>
    <row r="719" spans="1:26" ht="12.75" customHeight="1">
      <c r="A719" s="109"/>
      <c r="B719" s="109"/>
      <c r="C719" s="109"/>
      <c r="D719" s="109"/>
      <c r="E719" s="109"/>
      <c r="F719" s="109"/>
      <c r="G719" s="109"/>
      <c r="H719" s="143"/>
      <c r="I719" s="109"/>
      <c r="J719" s="109"/>
      <c r="K719" s="109"/>
      <c r="L719" s="109"/>
      <c r="M719" s="109"/>
      <c r="N719" s="109"/>
      <c r="O719" s="109"/>
      <c r="P719" s="109"/>
      <c r="Q719" s="109"/>
      <c r="R719" s="109"/>
      <c r="S719" s="109"/>
      <c r="T719" s="109"/>
      <c r="U719" s="109"/>
      <c r="V719" s="109"/>
      <c r="W719" s="109"/>
      <c r="X719" s="109"/>
      <c r="Y719" s="109"/>
      <c r="Z719" s="109"/>
    </row>
    <row r="720" spans="1:26" ht="12.75" customHeight="1">
      <c r="A720" s="109"/>
      <c r="B720" s="109"/>
      <c r="C720" s="109"/>
      <c r="D720" s="109"/>
      <c r="E720" s="109"/>
      <c r="F720" s="109"/>
      <c r="G720" s="109"/>
      <c r="H720" s="143"/>
      <c r="I720" s="109"/>
      <c r="J720" s="109"/>
      <c r="K720" s="109"/>
      <c r="L720" s="109"/>
      <c r="M720" s="109"/>
      <c r="N720" s="109"/>
      <c r="O720" s="109"/>
      <c r="P720" s="109"/>
      <c r="Q720" s="109"/>
      <c r="R720" s="109"/>
      <c r="S720" s="109"/>
      <c r="T720" s="109"/>
      <c r="U720" s="109"/>
      <c r="V720" s="109"/>
      <c r="W720" s="109"/>
      <c r="X720" s="109"/>
      <c r="Y720" s="109"/>
      <c r="Z720" s="109"/>
    </row>
    <row r="721" spans="1:26" ht="12.75" customHeight="1">
      <c r="A721" s="109"/>
      <c r="B721" s="109"/>
      <c r="C721" s="109"/>
      <c r="D721" s="109"/>
      <c r="E721" s="109"/>
      <c r="F721" s="109"/>
      <c r="G721" s="109"/>
      <c r="H721" s="143"/>
      <c r="I721" s="109"/>
      <c r="J721" s="109"/>
      <c r="K721" s="109"/>
      <c r="L721" s="109"/>
      <c r="M721" s="109"/>
      <c r="N721" s="109"/>
      <c r="O721" s="109"/>
      <c r="P721" s="109"/>
      <c r="Q721" s="109"/>
      <c r="R721" s="109"/>
      <c r="S721" s="109"/>
      <c r="T721" s="109"/>
      <c r="U721" s="109"/>
      <c r="V721" s="109"/>
      <c r="W721" s="109"/>
      <c r="X721" s="109"/>
      <c r="Y721" s="109"/>
      <c r="Z721" s="109"/>
    </row>
    <row r="722" spans="1:26" ht="12.75" customHeight="1">
      <c r="A722" s="109"/>
      <c r="B722" s="109"/>
      <c r="C722" s="109"/>
      <c r="D722" s="109"/>
      <c r="E722" s="109"/>
      <c r="F722" s="109"/>
      <c r="G722" s="109"/>
      <c r="H722" s="143"/>
      <c r="I722" s="109"/>
      <c r="J722" s="109"/>
      <c r="K722" s="109"/>
      <c r="L722" s="109"/>
      <c r="M722" s="109"/>
      <c r="N722" s="109"/>
      <c r="O722" s="109"/>
      <c r="P722" s="109"/>
      <c r="Q722" s="109"/>
      <c r="R722" s="109"/>
      <c r="S722" s="109"/>
      <c r="T722" s="109"/>
      <c r="U722" s="109"/>
      <c r="V722" s="109"/>
      <c r="W722" s="109"/>
      <c r="X722" s="109"/>
      <c r="Y722" s="109"/>
      <c r="Z722" s="109"/>
    </row>
    <row r="723" spans="1:26" ht="12.75" customHeight="1">
      <c r="A723" s="109"/>
      <c r="B723" s="109"/>
      <c r="C723" s="109"/>
      <c r="D723" s="109"/>
      <c r="E723" s="109"/>
      <c r="F723" s="109"/>
      <c r="G723" s="109"/>
      <c r="H723" s="143"/>
      <c r="I723" s="109"/>
      <c r="J723" s="109"/>
      <c r="K723" s="109"/>
      <c r="L723" s="109"/>
      <c r="M723" s="109"/>
      <c r="N723" s="109"/>
      <c r="O723" s="109"/>
      <c r="P723" s="109"/>
      <c r="Q723" s="109"/>
      <c r="R723" s="109"/>
      <c r="S723" s="109"/>
      <c r="T723" s="109"/>
      <c r="U723" s="109"/>
      <c r="V723" s="109"/>
      <c r="W723" s="109"/>
      <c r="X723" s="109"/>
      <c r="Y723" s="109"/>
      <c r="Z723" s="109"/>
    </row>
    <row r="724" spans="1:26" ht="12.75" customHeight="1">
      <c r="A724" s="109"/>
      <c r="B724" s="109"/>
      <c r="C724" s="109"/>
      <c r="D724" s="109"/>
      <c r="E724" s="109"/>
      <c r="F724" s="109"/>
      <c r="G724" s="109"/>
      <c r="H724" s="143"/>
      <c r="I724" s="109"/>
      <c r="J724" s="109"/>
      <c r="K724" s="109"/>
      <c r="L724" s="109"/>
      <c r="M724" s="109"/>
      <c r="N724" s="109"/>
      <c r="O724" s="109"/>
      <c r="P724" s="109"/>
      <c r="Q724" s="109"/>
      <c r="R724" s="109"/>
      <c r="S724" s="109"/>
      <c r="T724" s="109"/>
      <c r="U724" s="109"/>
      <c r="V724" s="109"/>
      <c r="W724" s="109"/>
      <c r="X724" s="109"/>
      <c r="Y724" s="109"/>
      <c r="Z724" s="109"/>
    </row>
    <row r="725" spans="1:26" ht="12.75" customHeight="1">
      <c r="A725" s="109"/>
      <c r="B725" s="109"/>
      <c r="C725" s="109"/>
      <c r="D725" s="109"/>
      <c r="E725" s="109"/>
      <c r="F725" s="109"/>
      <c r="G725" s="109"/>
      <c r="H725" s="143"/>
      <c r="I725" s="109"/>
      <c r="J725" s="109"/>
      <c r="K725" s="109"/>
      <c r="L725" s="109"/>
      <c r="M725" s="109"/>
      <c r="N725" s="109"/>
      <c r="O725" s="109"/>
      <c r="P725" s="109"/>
      <c r="Q725" s="109"/>
      <c r="R725" s="109"/>
      <c r="S725" s="109"/>
      <c r="T725" s="109"/>
      <c r="U725" s="109"/>
      <c r="V725" s="109"/>
      <c r="W725" s="109"/>
      <c r="X725" s="109"/>
      <c r="Y725" s="109"/>
      <c r="Z725" s="109"/>
    </row>
    <row r="726" spans="1:26" ht="12.75" customHeight="1">
      <c r="A726" s="109"/>
      <c r="B726" s="109"/>
      <c r="C726" s="109"/>
      <c r="D726" s="109"/>
      <c r="E726" s="109"/>
      <c r="F726" s="109"/>
      <c r="G726" s="109"/>
      <c r="H726" s="143"/>
      <c r="I726" s="109"/>
      <c r="J726" s="109"/>
      <c r="K726" s="109"/>
      <c r="L726" s="109"/>
      <c r="M726" s="109"/>
      <c r="N726" s="109"/>
      <c r="O726" s="109"/>
      <c r="P726" s="109"/>
      <c r="Q726" s="109"/>
      <c r="R726" s="109"/>
      <c r="S726" s="109"/>
      <c r="T726" s="109"/>
      <c r="U726" s="109"/>
      <c r="V726" s="109"/>
      <c r="W726" s="109"/>
      <c r="X726" s="109"/>
      <c r="Y726" s="109"/>
      <c r="Z726" s="109"/>
    </row>
    <row r="727" spans="1:26" ht="12.75" customHeight="1">
      <c r="A727" s="109"/>
      <c r="B727" s="109"/>
      <c r="C727" s="109"/>
      <c r="D727" s="109"/>
      <c r="E727" s="109"/>
      <c r="F727" s="109"/>
      <c r="G727" s="109"/>
      <c r="H727" s="143"/>
      <c r="I727" s="109"/>
      <c r="J727" s="109"/>
      <c r="K727" s="109"/>
      <c r="L727" s="109"/>
      <c r="M727" s="109"/>
      <c r="N727" s="109"/>
      <c r="O727" s="109"/>
      <c r="P727" s="109"/>
      <c r="Q727" s="109"/>
      <c r="R727" s="109"/>
      <c r="S727" s="109"/>
      <c r="T727" s="109"/>
      <c r="U727" s="109"/>
      <c r="V727" s="109"/>
      <c r="W727" s="109"/>
      <c r="X727" s="109"/>
      <c r="Y727" s="109"/>
      <c r="Z727" s="109"/>
    </row>
    <row r="728" spans="1:26" ht="12.75" customHeight="1">
      <c r="A728" s="109"/>
      <c r="B728" s="109"/>
      <c r="C728" s="109"/>
      <c r="D728" s="109"/>
      <c r="E728" s="109"/>
      <c r="F728" s="109"/>
      <c r="G728" s="109"/>
      <c r="H728" s="143"/>
      <c r="I728" s="109"/>
      <c r="J728" s="109"/>
      <c r="K728" s="109"/>
      <c r="L728" s="109"/>
      <c r="M728" s="109"/>
      <c r="N728" s="109"/>
      <c r="O728" s="109"/>
      <c r="P728" s="109"/>
      <c r="Q728" s="109"/>
      <c r="R728" s="109"/>
      <c r="S728" s="109"/>
      <c r="T728" s="109"/>
      <c r="U728" s="109"/>
      <c r="V728" s="109"/>
      <c r="W728" s="109"/>
      <c r="X728" s="109"/>
      <c r="Y728" s="109"/>
      <c r="Z728" s="109"/>
    </row>
    <row r="729" spans="1:26" ht="12.75" customHeight="1">
      <c r="A729" s="109"/>
      <c r="B729" s="109"/>
      <c r="C729" s="109"/>
      <c r="D729" s="109"/>
      <c r="E729" s="109"/>
      <c r="F729" s="109"/>
      <c r="G729" s="109"/>
      <c r="H729" s="143"/>
      <c r="I729" s="109"/>
      <c r="J729" s="109"/>
      <c r="K729" s="109"/>
      <c r="L729" s="109"/>
      <c r="M729" s="109"/>
      <c r="N729" s="109"/>
      <c r="O729" s="109"/>
      <c r="P729" s="109"/>
      <c r="Q729" s="109"/>
      <c r="R729" s="109"/>
      <c r="S729" s="109"/>
      <c r="T729" s="109"/>
      <c r="U729" s="109"/>
      <c r="V729" s="109"/>
      <c r="W729" s="109"/>
      <c r="X729" s="109"/>
      <c r="Y729" s="109"/>
      <c r="Z729" s="109"/>
    </row>
    <row r="730" spans="1:26" ht="12.75" customHeight="1">
      <c r="A730" s="109"/>
      <c r="B730" s="109"/>
      <c r="C730" s="109"/>
      <c r="D730" s="109"/>
      <c r="E730" s="109"/>
      <c r="F730" s="109"/>
      <c r="G730" s="109"/>
      <c r="H730" s="143"/>
      <c r="I730" s="109"/>
      <c r="J730" s="109"/>
      <c r="K730" s="109"/>
      <c r="L730" s="109"/>
      <c r="M730" s="109"/>
      <c r="N730" s="109"/>
      <c r="O730" s="109"/>
      <c r="P730" s="109"/>
      <c r="Q730" s="109"/>
      <c r="R730" s="109"/>
      <c r="S730" s="109"/>
      <c r="T730" s="109"/>
      <c r="U730" s="109"/>
      <c r="V730" s="109"/>
      <c r="W730" s="109"/>
      <c r="X730" s="109"/>
      <c r="Y730" s="109"/>
      <c r="Z730" s="109"/>
    </row>
    <row r="731" spans="1:26" ht="12.75" customHeight="1">
      <c r="A731" s="109"/>
      <c r="B731" s="109"/>
      <c r="C731" s="109"/>
      <c r="D731" s="109"/>
      <c r="E731" s="109"/>
      <c r="F731" s="109"/>
      <c r="G731" s="109"/>
      <c r="H731" s="143"/>
      <c r="I731" s="109"/>
      <c r="J731" s="109"/>
      <c r="K731" s="109"/>
      <c r="L731" s="109"/>
      <c r="M731" s="109"/>
      <c r="N731" s="109"/>
      <c r="O731" s="109"/>
      <c r="P731" s="109"/>
      <c r="Q731" s="109"/>
      <c r="R731" s="109"/>
      <c r="S731" s="109"/>
      <c r="T731" s="109"/>
      <c r="U731" s="109"/>
      <c r="V731" s="109"/>
      <c r="W731" s="109"/>
      <c r="X731" s="109"/>
      <c r="Y731" s="109"/>
      <c r="Z731" s="109"/>
    </row>
    <row r="732" spans="1:26" ht="12.75" customHeight="1">
      <c r="A732" s="109"/>
      <c r="B732" s="109"/>
      <c r="C732" s="109"/>
      <c r="D732" s="109"/>
      <c r="E732" s="109"/>
      <c r="F732" s="109"/>
      <c r="G732" s="109"/>
      <c r="H732" s="143"/>
      <c r="I732" s="109"/>
      <c r="J732" s="109"/>
      <c r="K732" s="109"/>
      <c r="L732" s="109"/>
      <c r="M732" s="109"/>
      <c r="N732" s="109"/>
      <c r="O732" s="109"/>
      <c r="P732" s="109"/>
      <c r="Q732" s="109"/>
      <c r="R732" s="109"/>
      <c r="S732" s="109"/>
      <c r="T732" s="109"/>
      <c r="U732" s="109"/>
      <c r="V732" s="109"/>
      <c r="W732" s="109"/>
      <c r="X732" s="109"/>
      <c r="Y732" s="109"/>
      <c r="Z732" s="109"/>
    </row>
    <row r="733" spans="1:26" ht="12.75" customHeight="1">
      <c r="A733" s="109"/>
      <c r="B733" s="109"/>
      <c r="C733" s="109"/>
      <c r="D733" s="109"/>
      <c r="E733" s="109"/>
      <c r="F733" s="109"/>
      <c r="G733" s="109"/>
      <c r="H733" s="143"/>
      <c r="I733" s="109"/>
      <c r="J733" s="109"/>
      <c r="K733" s="109"/>
      <c r="L733" s="109"/>
      <c r="M733" s="109"/>
      <c r="N733" s="109"/>
      <c r="O733" s="109"/>
      <c r="P733" s="109"/>
      <c r="Q733" s="109"/>
      <c r="R733" s="109"/>
      <c r="S733" s="109"/>
      <c r="T733" s="109"/>
      <c r="U733" s="109"/>
      <c r="V733" s="109"/>
      <c r="W733" s="109"/>
      <c r="X733" s="109"/>
      <c r="Y733" s="109"/>
      <c r="Z733" s="109"/>
    </row>
    <row r="734" spans="1:26" ht="12.75" customHeight="1">
      <c r="A734" s="109"/>
      <c r="B734" s="109"/>
      <c r="C734" s="109"/>
      <c r="D734" s="109"/>
      <c r="E734" s="109"/>
      <c r="F734" s="109"/>
      <c r="G734" s="109"/>
      <c r="H734" s="143"/>
      <c r="I734" s="109"/>
      <c r="J734" s="109"/>
      <c r="K734" s="109"/>
      <c r="L734" s="109"/>
      <c r="M734" s="109"/>
      <c r="N734" s="109"/>
      <c r="O734" s="109"/>
      <c r="P734" s="109"/>
      <c r="Q734" s="109"/>
      <c r="R734" s="109"/>
      <c r="S734" s="109"/>
      <c r="T734" s="109"/>
      <c r="U734" s="109"/>
      <c r="V734" s="109"/>
      <c r="W734" s="109"/>
      <c r="X734" s="109"/>
      <c r="Y734" s="109"/>
      <c r="Z734" s="109"/>
    </row>
    <row r="735" spans="1:26" ht="12.75" customHeight="1">
      <c r="A735" s="109"/>
      <c r="B735" s="109"/>
      <c r="C735" s="109"/>
      <c r="D735" s="109"/>
      <c r="E735" s="109"/>
      <c r="F735" s="109"/>
      <c r="G735" s="109"/>
      <c r="H735" s="143"/>
      <c r="I735" s="109"/>
      <c r="J735" s="109"/>
      <c r="K735" s="109"/>
      <c r="L735" s="109"/>
      <c r="M735" s="109"/>
      <c r="N735" s="109"/>
      <c r="O735" s="109"/>
      <c r="P735" s="109"/>
      <c r="Q735" s="109"/>
      <c r="R735" s="109"/>
      <c r="S735" s="109"/>
      <c r="T735" s="109"/>
      <c r="U735" s="109"/>
      <c r="V735" s="109"/>
      <c r="W735" s="109"/>
      <c r="X735" s="109"/>
      <c r="Y735" s="109"/>
      <c r="Z735" s="109"/>
    </row>
    <row r="736" spans="1:26" ht="12.75" customHeight="1">
      <c r="A736" s="109"/>
      <c r="B736" s="109"/>
      <c r="C736" s="109"/>
      <c r="D736" s="109"/>
      <c r="E736" s="109"/>
      <c r="F736" s="109"/>
      <c r="G736" s="109"/>
      <c r="H736" s="143"/>
      <c r="I736" s="109"/>
      <c r="J736" s="109"/>
      <c r="K736" s="109"/>
      <c r="L736" s="109"/>
      <c r="M736" s="109"/>
      <c r="N736" s="109"/>
      <c r="O736" s="109"/>
      <c r="P736" s="109"/>
      <c r="Q736" s="109"/>
      <c r="R736" s="109"/>
      <c r="S736" s="109"/>
      <c r="T736" s="109"/>
      <c r="U736" s="109"/>
      <c r="V736" s="109"/>
      <c r="W736" s="109"/>
      <c r="X736" s="109"/>
      <c r="Y736" s="109"/>
      <c r="Z736" s="109"/>
    </row>
    <row r="737" spans="1:26" ht="12.75" customHeight="1">
      <c r="A737" s="109"/>
      <c r="B737" s="109"/>
      <c r="C737" s="109"/>
      <c r="D737" s="109"/>
      <c r="E737" s="109"/>
      <c r="F737" s="109"/>
      <c r="G737" s="109"/>
      <c r="H737" s="143"/>
      <c r="I737" s="109"/>
      <c r="J737" s="109"/>
      <c r="K737" s="109"/>
      <c r="L737" s="109"/>
      <c r="M737" s="109"/>
      <c r="N737" s="109"/>
      <c r="O737" s="109"/>
      <c r="P737" s="109"/>
      <c r="Q737" s="109"/>
      <c r="R737" s="109"/>
      <c r="S737" s="109"/>
      <c r="T737" s="109"/>
      <c r="U737" s="109"/>
      <c r="V737" s="109"/>
      <c r="W737" s="109"/>
      <c r="X737" s="109"/>
      <c r="Y737" s="109"/>
      <c r="Z737" s="109"/>
    </row>
    <row r="738" spans="1:26" ht="12.75" customHeight="1">
      <c r="A738" s="109"/>
      <c r="B738" s="109"/>
      <c r="C738" s="109"/>
      <c r="D738" s="109"/>
      <c r="E738" s="109"/>
      <c r="F738" s="109"/>
      <c r="G738" s="109"/>
      <c r="H738" s="143"/>
      <c r="I738" s="109"/>
      <c r="J738" s="109"/>
      <c r="K738" s="109"/>
      <c r="L738" s="109"/>
      <c r="M738" s="109"/>
      <c r="N738" s="109"/>
      <c r="O738" s="109"/>
      <c r="P738" s="109"/>
      <c r="Q738" s="109"/>
      <c r="R738" s="109"/>
      <c r="S738" s="109"/>
      <c r="T738" s="109"/>
      <c r="U738" s="109"/>
      <c r="V738" s="109"/>
      <c r="W738" s="109"/>
      <c r="X738" s="109"/>
      <c r="Y738" s="109"/>
      <c r="Z738" s="109"/>
    </row>
    <row r="739" spans="1:26" ht="12.75" customHeight="1">
      <c r="A739" s="109"/>
      <c r="B739" s="109"/>
      <c r="C739" s="109"/>
      <c r="D739" s="109"/>
      <c r="E739" s="109"/>
      <c r="F739" s="109"/>
      <c r="G739" s="109"/>
      <c r="H739" s="143"/>
      <c r="I739" s="109"/>
      <c r="J739" s="109"/>
      <c r="K739" s="109"/>
      <c r="L739" s="109"/>
      <c r="M739" s="109"/>
      <c r="N739" s="109"/>
      <c r="O739" s="109"/>
      <c r="P739" s="109"/>
      <c r="Q739" s="109"/>
      <c r="R739" s="109"/>
      <c r="S739" s="109"/>
      <c r="T739" s="109"/>
      <c r="U739" s="109"/>
      <c r="V739" s="109"/>
      <c r="W739" s="109"/>
      <c r="X739" s="109"/>
      <c r="Y739" s="109"/>
      <c r="Z739" s="109"/>
    </row>
    <row r="740" spans="1:26" ht="12.75" customHeight="1">
      <c r="A740" s="109"/>
      <c r="B740" s="109"/>
      <c r="C740" s="109"/>
      <c r="D740" s="109"/>
      <c r="E740" s="109"/>
      <c r="F740" s="109"/>
      <c r="G740" s="109"/>
      <c r="H740" s="143"/>
      <c r="I740" s="109"/>
      <c r="J740" s="109"/>
      <c r="K740" s="109"/>
      <c r="L740" s="109"/>
      <c r="M740" s="109"/>
      <c r="N740" s="109"/>
      <c r="O740" s="109"/>
      <c r="P740" s="109"/>
      <c r="Q740" s="109"/>
      <c r="R740" s="109"/>
      <c r="S740" s="109"/>
      <c r="T740" s="109"/>
      <c r="U740" s="109"/>
      <c r="V740" s="109"/>
      <c r="W740" s="109"/>
      <c r="X740" s="109"/>
      <c r="Y740" s="109"/>
      <c r="Z740" s="109"/>
    </row>
    <row r="741" spans="1:26" ht="12.75" customHeight="1">
      <c r="A741" s="109"/>
      <c r="B741" s="109"/>
      <c r="C741" s="109"/>
      <c r="D741" s="109"/>
      <c r="E741" s="109"/>
      <c r="F741" s="109"/>
      <c r="G741" s="109"/>
      <c r="H741" s="143"/>
      <c r="I741" s="109"/>
      <c r="J741" s="109"/>
      <c r="K741" s="109"/>
      <c r="L741" s="109"/>
      <c r="M741" s="109"/>
      <c r="N741" s="109"/>
      <c r="O741" s="109"/>
      <c r="P741" s="109"/>
      <c r="Q741" s="109"/>
      <c r="R741" s="109"/>
      <c r="S741" s="109"/>
      <c r="T741" s="109"/>
      <c r="U741" s="109"/>
      <c r="V741" s="109"/>
      <c r="W741" s="109"/>
      <c r="X741" s="109"/>
      <c r="Y741" s="109"/>
      <c r="Z741" s="109"/>
    </row>
    <row r="742" spans="1:26" ht="12.75" customHeight="1">
      <c r="A742" s="109"/>
      <c r="B742" s="109"/>
      <c r="C742" s="109"/>
      <c r="D742" s="109"/>
      <c r="E742" s="109"/>
      <c r="F742" s="109"/>
      <c r="G742" s="109"/>
      <c r="H742" s="143"/>
      <c r="I742" s="109"/>
      <c r="J742" s="109"/>
      <c r="K742" s="109"/>
      <c r="L742" s="109"/>
      <c r="M742" s="109"/>
      <c r="N742" s="109"/>
      <c r="O742" s="109"/>
      <c r="P742" s="109"/>
      <c r="Q742" s="109"/>
      <c r="R742" s="109"/>
      <c r="S742" s="109"/>
      <c r="T742" s="109"/>
      <c r="U742" s="109"/>
      <c r="V742" s="109"/>
      <c r="W742" s="109"/>
      <c r="X742" s="109"/>
      <c r="Y742" s="109"/>
      <c r="Z742" s="109"/>
    </row>
    <row r="743" spans="1:26" ht="12.75" customHeight="1">
      <c r="A743" s="109"/>
      <c r="B743" s="109"/>
      <c r="C743" s="109"/>
      <c r="D743" s="109"/>
      <c r="E743" s="109"/>
      <c r="F743" s="109"/>
      <c r="G743" s="109"/>
      <c r="H743" s="143"/>
      <c r="I743" s="109"/>
      <c r="J743" s="109"/>
      <c r="K743" s="109"/>
      <c r="L743" s="109"/>
      <c r="M743" s="109"/>
      <c r="N743" s="109"/>
      <c r="O743" s="109"/>
      <c r="P743" s="109"/>
      <c r="Q743" s="109"/>
      <c r="R743" s="109"/>
      <c r="S743" s="109"/>
      <c r="T743" s="109"/>
      <c r="U743" s="109"/>
      <c r="V743" s="109"/>
      <c r="W743" s="109"/>
      <c r="X743" s="109"/>
      <c r="Y743" s="109"/>
      <c r="Z743" s="109"/>
    </row>
    <row r="744" spans="1:26" ht="12.75" customHeight="1">
      <c r="A744" s="109"/>
      <c r="B744" s="109"/>
      <c r="C744" s="109"/>
      <c r="D744" s="109"/>
      <c r="E744" s="109"/>
      <c r="F744" s="109"/>
      <c r="G744" s="109"/>
      <c r="H744" s="143"/>
      <c r="I744" s="109"/>
      <c r="J744" s="109"/>
      <c r="K744" s="109"/>
      <c r="L744" s="109"/>
      <c r="M744" s="109"/>
      <c r="N744" s="109"/>
      <c r="O744" s="109"/>
      <c r="P744" s="109"/>
      <c r="Q744" s="109"/>
      <c r="R744" s="109"/>
      <c r="S744" s="109"/>
      <c r="T744" s="109"/>
      <c r="U744" s="109"/>
      <c r="V744" s="109"/>
      <c r="W744" s="109"/>
      <c r="X744" s="109"/>
      <c r="Y744" s="109"/>
      <c r="Z744" s="109"/>
    </row>
    <row r="745" spans="1:26" ht="12.75" customHeight="1">
      <c r="A745" s="109"/>
      <c r="B745" s="109"/>
      <c r="C745" s="109"/>
      <c r="D745" s="109"/>
      <c r="E745" s="109"/>
      <c r="F745" s="109"/>
      <c r="G745" s="109"/>
      <c r="H745" s="143"/>
      <c r="I745" s="109"/>
      <c r="J745" s="109"/>
      <c r="K745" s="109"/>
      <c r="L745" s="109"/>
      <c r="M745" s="109"/>
      <c r="N745" s="109"/>
      <c r="O745" s="109"/>
      <c r="P745" s="109"/>
      <c r="Q745" s="109"/>
      <c r="R745" s="109"/>
      <c r="S745" s="109"/>
      <c r="T745" s="109"/>
      <c r="U745" s="109"/>
      <c r="V745" s="109"/>
      <c r="W745" s="109"/>
      <c r="X745" s="109"/>
      <c r="Y745" s="109"/>
      <c r="Z745" s="109"/>
    </row>
    <row r="746" spans="1:26" ht="12.75" customHeight="1">
      <c r="A746" s="109"/>
      <c r="B746" s="109"/>
      <c r="C746" s="109"/>
      <c r="D746" s="109"/>
      <c r="E746" s="109"/>
      <c r="F746" s="109"/>
      <c r="G746" s="109"/>
      <c r="H746" s="143"/>
      <c r="I746" s="109"/>
      <c r="J746" s="109"/>
      <c r="K746" s="109"/>
      <c r="L746" s="109"/>
      <c r="M746" s="109"/>
      <c r="N746" s="109"/>
      <c r="O746" s="109"/>
      <c r="P746" s="109"/>
      <c r="Q746" s="109"/>
      <c r="R746" s="109"/>
      <c r="S746" s="109"/>
      <c r="T746" s="109"/>
      <c r="U746" s="109"/>
      <c r="V746" s="109"/>
      <c r="W746" s="109"/>
      <c r="X746" s="109"/>
      <c r="Y746" s="109"/>
      <c r="Z746" s="109"/>
    </row>
    <row r="747" spans="1:26" ht="12.75" customHeight="1">
      <c r="A747" s="109"/>
      <c r="B747" s="109"/>
      <c r="C747" s="109"/>
      <c r="D747" s="109"/>
      <c r="E747" s="109"/>
      <c r="F747" s="109"/>
      <c r="G747" s="109"/>
      <c r="H747" s="143"/>
      <c r="I747" s="109"/>
      <c r="J747" s="109"/>
      <c r="K747" s="109"/>
      <c r="L747" s="109"/>
      <c r="M747" s="109"/>
      <c r="N747" s="109"/>
      <c r="O747" s="109"/>
      <c r="P747" s="109"/>
      <c r="Q747" s="109"/>
      <c r="R747" s="109"/>
      <c r="S747" s="109"/>
      <c r="T747" s="109"/>
      <c r="U747" s="109"/>
      <c r="V747" s="109"/>
      <c r="W747" s="109"/>
      <c r="X747" s="109"/>
      <c r="Y747" s="109"/>
      <c r="Z747" s="109"/>
    </row>
    <row r="748" spans="1:26" ht="12.75" customHeight="1">
      <c r="A748" s="109"/>
      <c r="B748" s="109"/>
      <c r="C748" s="109"/>
      <c r="D748" s="109"/>
      <c r="E748" s="109"/>
      <c r="F748" s="109"/>
      <c r="G748" s="109"/>
      <c r="H748" s="143"/>
      <c r="I748" s="109"/>
      <c r="J748" s="109"/>
      <c r="K748" s="109"/>
      <c r="L748" s="109"/>
      <c r="M748" s="109"/>
      <c r="N748" s="109"/>
      <c r="O748" s="109"/>
      <c r="P748" s="109"/>
      <c r="Q748" s="109"/>
      <c r="R748" s="109"/>
      <c r="S748" s="109"/>
      <c r="T748" s="109"/>
      <c r="U748" s="109"/>
      <c r="V748" s="109"/>
      <c r="W748" s="109"/>
      <c r="X748" s="109"/>
      <c r="Y748" s="109"/>
      <c r="Z748" s="109"/>
    </row>
    <row r="749" spans="1:26" ht="12.75" customHeight="1">
      <c r="A749" s="109"/>
      <c r="B749" s="109"/>
      <c r="C749" s="109"/>
      <c r="D749" s="109"/>
      <c r="E749" s="109"/>
      <c r="F749" s="109"/>
      <c r="G749" s="109"/>
      <c r="H749" s="143"/>
      <c r="I749" s="109"/>
      <c r="J749" s="109"/>
      <c r="K749" s="109"/>
      <c r="L749" s="109"/>
      <c r="M749" s="109"/>
      <c r="N749" s="109"/>
      <c r="O749" s="109"/>
      <c r="P749" s="109"/>
      <c r="Q749" s="109"/>
      <c r="R749" s="109"/>
      <c r="S749" s="109"/>
      <c r="T749" s="109"/>
      <c r="U749" s="109"/>
      <c r="V749" s="109"/>
      <c r="W749" s="109"/>
      <c r="X749" s="109"/>
      <c r="Y749" s="109"/>
      <c r="Z749" s="109"/>
    </row>
    <row r="750" spans="1:26" ht="12.75" customHeight="1">
      <c r="A750" s="109"/>
      <c r="B750" s="109"/>
      <c r="C750" s="109"/>
      <c r="D750" s="109"/>
      <c r="E750" s="109"/>
      <c r="F750" s="109"/>
      <c r="G750" s="109"/>
      <c r="H750" s="143"/>
      <c r="I750" s="109"/>
      <c r="J750" s="109"/>
      <c r="K750" s="109"/>
      <c r="L750" s="109"/>
      <c r="M750" s="109"/>
      <c r="N750" s="109"/>
      <c r="O750" s="109"/>
      <c r="P750" s="109"/>
      <c r="Q750" s="109"/>
      <c r="R750" s="109"/>
      <c r="S750" s="109"/>
      <c r="T750" s="109"/>
      <c r="U750" s="109"/>
      <c r="V750" s="109"/>
      <c r="W750" s="109"/>
      <c r="X750" s="109"/>
      <c r="Y750" s="109"/>
      <c r="Z750" s="109"/>
    </row>
    <row r="751" spans="1:26" ht="12.75" customHeight="1">
      <c r="A751" s="109"/>
      <c r="B751" s="109"/>
      <c r="C751" s="109"/>
      <c r="D751" s="109"/>
      <c r="E751" s="109"/>
      <c r="F751" s="109"/>
      <c r="G751" s="109"/>
      <c r="H751" s="143"/>
      <c r="I751" s="109"/>
      <c r="J751" s="109"/>
      <c r="K751" s="109"/>
      <c r="L751" s="109"/>
      <c r="M751" s="109"/>
      <c r="N751" s="109"/>
      <c r="O751" s="109"/>
      <c r="P751" s="109"/>
      <c r="Q751" s="109"/>
      <c r="R751" s="109"/>
      <c r="S751" s="109"/>
      <c r="T751" s="109"/>
      <c r="U751" s="109"/>
      <c r="V751" s="109"/>
      <c r="W751" s="109"/>
      <c r="X751" s="109"/>
      <c r="Y751" s="109"/>
      <c r="Z751" s="109"/>
    </row>
    <row r="752" spans="1:26" ht="12.75" customHeight="1">
      <c r="A752" s="109"/>
      <c r="B752" s="109"/>
      <c r="C752" s="109"/>
      <c r="D752" s="109"/>
      <c r="E752" s="109"/>
      <c r="F752" s="109"/>
      <c r="G752" s="109"/>
      <c r="H752" s="143"/>
      <c r="I752" s="109"/>
      <c r="J752" s="109"/>
      <c r="K752" s="109"/>
      <c r="L752" s="109"/>
      <c r="M752" s="109"/>
      <c r="N752" s="109"/>
      <c r="O752" s="109"/>
      <c r="P752" s="109"/>
      <c r="Q752" s="109"/>
      <c r="R752" s="109"/>
      <c r="S752" s="109"/>
      <c r="T752" s="109"/>
      <c r="U752" s="109"/>
      <c r="V752" s="109"/>
      <c r="W752" s="109"/>
      <c r="X752" s="109"/>
      <c r="Y752" s="109"/>
      <c r="Z752" s="109"/>
    </row>
    <row r="753" spans="1:26" ht="12.75" customHeight="1">
      <c r="A753" s="109"/>
      <c r="B753" s="109"/>
      <c r="C753" s="109"/>
      <c r="D753" s="109"/>
      <c r="E753" s="109"/>
      <c r="F753" s="109"/>
      <c r="G753" s="109"/>
      <c r="H753" s="143"/>
      <c r="I753" s="109"/>
      <c r="J753" s="109"/>
      <c r="K753" s="109"/>
      <c r="L753" s="109"/>
      <c r="M753" s="109"/>
      <c r="N753" s="109"/>
      <c r="O753" s="109"/>
      <c r="P753" s="109"/>
      <c r="Q753" s="109"/>
      <c r="R753" s="109"/>
      <c r="S753" s="109"/>
      <c r="T753" s="109"/>
      <c r="U753" s="109"/>
      <c r="V753" s="109"/>
      <c r="W753" s="109"/>
      <c r="X753" s="109"/>
      <c r="Y753" s="109"/>
      <c r="Z753" s="109"/>
    </row>
    <row r="754" spans="1:26" ht="12.75" customHeight="1">
      <c r="A754" s="109"/>
      <c r="B754" s="109"/>
      <c r="C754" s="109"/>
      <c r="D754" s="109"/>
      <c r="E754" s="109"/>
      <c r="F754" s="109"/>
      <c r="G754" s="109"/>
      <c r="H754" s="143"/>
      <c r="I754" s="109"/>
      <c r="J754" s="109"/>
      <c r="K754" s="109"/>
      <c r="L754" s="109"/>
      <c r="M754" s="109"/>
      <c r="N754" s="109"/>
      <c r="O754" s="109"/>
      <c r="P754" s="109"/>
      <c r="Q754" s="109"/>
      <c r="R754" s="109"/>
      <c r="S754" s="109"/>
      <c r="T754" s="109"/>
      <c r="U754" s="109"/>
      <c r="V754" s="109"/>
      <c r="W754" s="109"/>
      <c r="X754" s="109"/>
      <c r="Y754" s="109"/>
      <c r="Z754" s="109"/>
    </row>
    <row r="755" spans="1:26" ht="12.75" customHeight="1">
      <c r="A755" s="109"/>
      <c r="B755" s="109"/>
      <c r="C755" s="109"/>
      <c r="D755" s="109"/>
      <c r="E755" s="109"/>
      <c r="F755" s="109"/>
      <c r="G755" s="109"/>
      <c r="H755" s="143"/>
      <c r="I755" s="109"/>
      <c r="J755" s="109"/>
      <c r="K755" s="109"/>
      <c r="L755" s="109"/>
      <c r="M755" s="109"/>
      <c r="N755" s="109"/>
      <c r="O755" s="109"/>
      <c r="P755" s="109"/>
      <c r="Q755" s="109"/>
      <c r="R755" s="109"/>
      <c r="S755" s="109"/>
      <c r="T755" s="109"/>
      <c r="U755" s="109"/>
      <c r="V755" s="109"/>
      <c r="W755" s="109"/>
      <c r="X755" s="109"/>
      <c r="Y755" s="109"/>
      <c r="Z755" s="109"/>
    </row>
    <row r="756" spans="1:26" ht="12.75" customHeight="1">
      <c r="A756" s="109"/>
      <c r="B756" s="109"/>
      <c r="C756" s="109"/>
      <c r="D756" s="109"/>
      <c r="E756" s="109"/>
      <c r="F756" s="109"/>
      <c r="G756" s="109"/>
      <c r="H756" s="143"/>
      <c r="I756" s="109"/>
      <c r="J756" s="109"/>
      <c r="K756" s="109"/>
      <c r="L756" s="109"/>
      <c r="M756" s="109"/>
      <c r="N756" s="109"/>
      <c r="O756" s="109"/>
      <c r="P756" s="109"/>
      <c r="Q756" s="109"/>
      <c r="R756" s="109"/>
      <c r="S756" s="109"/>
      <c r="T756" s="109"/>
      <c r="U756" s="109"/>
      <c r="V756" s="109"/>
      <c r="W756" s="109"/>
      <c r="X756" s="109"/>
      <c r="Y756" s="109"/>
      <c r="Z756" s="109"/>
    </row>
    <row r="757" spans="1:26" ht="12.75" customHeight="1">
      <c r="A757" s="109"/>
      <c r="B757" s="109"/>
      <c r="C757" s="109"/>
      <c r="D757" s="109"/>
      <c r="E757" s="109"/>
      <c r="F757" s="109"/>
      <c r="G757" s="109"/>
      <c r="H757" s="143"/>
      <c r="I757" s="109"/>
      <c r="J757" s="109"/>
      <c r="K757" s="109"/>
      <c r="L757" s="109"/>
      <c r="M757" s="109"/>
      <c r="N757" s="109"/>
      <c r="O757" s="109"/>
      <c r="P757" s="109"/>
      <c r="Q757" s="109"/>
      <c r="R757" s="109"/>
      <c r="S757" s="109"/>
      <c r="T757" s="109"/>
      <c r="U757" s="109"/>
      <c r="V757" s="109"/>
      <c r="W757" s="109"/>
      <c r="X757" s="109"/>
      <c r="Y757" s="109"/>
      <c r="Z757" s="109"/>
    </row>
    <row r="758" spans="1:26" ht="12.75" customHeight="1">
      <c r="A758" s="109"/>
      <c r="B758" s="109"/>
      <c r="C758" s="109"/>
      <c r="D758" s="109"/>
      <c r="E758" s="109"/>
      <c r="F758" s="109"/>
      <c r="G758" s="109"/>
      <c r="H758" s="143"/>
      <c r="I758" s="109"/>
      <c r="J758" s="109"/>
      <c r="K758" s="109"/>
      <c r="L758" s="109"/>
      <c r="M758" s="109"/>
      <c r="N758" s="109"/>
      <c r="O758" s="109"/>
      <c r="P758" s="109"/>
      <c r="Q758" s="109"/>
      <c r="R758" s="109"/>
      <c r="S758" s="109"/>
      <c r="T758" s="109"/>
      <c r="U758" s="109"/>
      <c r="V758" s="109"/>
      <c r="W758" s="109"/>
      <c r="X758" s="109"/>
      <c r="Y758" s="109"/>
      <c r="Z758" s="109"/>
    </row>
    <row r="759" spans="1:26" ht="12.75" customHeight="1">
      <c r="A759" s="109"/>
      <c r="B759" s="109"/>
      <c r="C759" s="109"/>
      <c r="D759" s="109"/>
      <c r="E759" s="109"/>
      <c r="F759" s="109"/>
      <c r="G759" s="109"/>
      <c r="H759" s="143"/>
      <c r="I759" s="109"/>
      <c r="J759" s="109"/>
      <c r="K759" s="109"/>
      <c r="L759" s="109"/>
      <c r="M759" s="109"/>
      <c r="N759" s="109"/>
      <c r="O759" s="109"/>
      <c r="P759" s="109"/>
      <c r="Q759" s="109"/>
      <c r="R759" s="109"/>
      <c r="S759" s="109"/>
      <c r="T759" s="109"/>
      <c r="U759" s="109"/>
      <c r="V759" s="109"/>
      <c r="W759" s="109"/>
      <c r="X759" s="109"/>
      <c r="Y759" s="109"/>
      <c r="Z759" s="109"/>
    </row>
    <row r="760" spans="1:26" ht="12.75" customHeight="1">
      <c r="A760" s="109"/>
      <c r="B760" s="109"/>
      <c r="C760" s="109"/>
      <c r="D760" s="109"/>
      <c r="E760" s="109"/>
      <c r="F760" s="109"/>
      <c r="G760" s="109"/>
      <c r="H760" s="143"/>
      <c r="I760" s="109"/>
      <c r="J760" s="109"/>
      <c r="K760" s="109"/>
      <c r="L760" s="109"/>
      <c r="M760" s="109"/>
      <c r="N760" s="109"/>
      <c r="O760" s="109"/>
      <c r="P760" s="109"/>
      <c r="Q760" s="109"/>
      <c r="R760" s="109"/>
      <c r="S760" s="109"/>
      <c r="T760" s="109"/>
      <c r="U760" s="109"/>
      <c r="V760" s="109"/>
      <c r="W760" s="109"/>
      <c r="X760" s="109"/>
      <c r="Y760" s="109"/>
      <c r="Z760" s="109"/>
    </row>
    <row r="761" spans="1:26" ht="12.75" customHeight="1">
      <c r="A761" s="109"/>
      <c r="B761" s="109"/>
      <c r="C761" s="109"/>
      <c r="D761" s="109"/>
      <c r="E761" s="109"/>
      <c r="F761" s="109"/>
      <c r="G761" s="109"/>
      <c r="H761" s="143"/>
      <c r="I761" s="109"/>
      <c r="J761" s="109"/>
      <c r="K761" s="109"/>
      <c r="L761" s="109"/>
      <c r="M761" s="109"/>
      <c r="N761" s="109"/>
      <c r="O761" s="109"/>
      <c r="P761" s="109"/>
      <c r="Q761" s="109"/>
      <c r="R761" s="109"/>
      <c r="S761" s="109"/>
      <c r="T761" s="109"/>
      <c r="U761" s="109"/>
      <c r="V761" s="109"/>
      <c r="W761" s="109"/>
      <c r="X761" s="109"/>
      <c r="Y761" s="109"/>
      <c r="Z761" s="109"/>
    </row>
    <row r="762" spans="1:26" ht="12.75" customHeight="1">
      <c r="A762" s="109"/>
      <c r="B762" s="109"/>
      <c r="C762" s="109"/>
      <c r="D762" s="109"/>
      <c r="E762" s="109"/>
      <c r="F762" s="109"/>
      <c r="G762" s="109"/>
      <c r="H762" s="143"/>
      <c r="I762" s="109"/>
      <c r="J762" s="109"/>
      <c r="K762" s="109"/>
      <c r="L762" s="109"/>
      <c r="M762" s="109"/>
      <c r="N762" s="109"/>
      <c r="O762" s="109"/>
      <c r="P762" s="109"/>
      <c r="Q762" s="109"/>
      <c r="R762" s="109"/>
      <c r="S762" s="109"/>
      <c r="T762" s="109"/>
      <c r="U762" s="109"/>
      <c r="V762" s="109"/>
      <c r="W762" s="109"/>
      <c r="X762" s="109"/>
      <c r="Y762" s="109"/>
      <c r="Z762" s="109"/>
    </row>
    <row r="763" spans="1:26" ht="12.75" customHeight="1">
      <c r="A763" s="109"/>
      <c r="B763" s="109"/>
      <c r="C763" s="109"/>
      <c r="D763" s="109"/>
      <c r="E763" s="109"/>
      <c r="F763" s="109"/>
      <c r="G763" s="109"/>
      <c r="H763" s="143"/>
      <c r="I763" s="109"/>
      <c r="J763" s="109"/>
      <c r="K763" s="109"/>
      <c r="L763" s="109"/>
      <c r="M763" s="109"/>
      <c r="N763" s="109"/>
      <c r="O763" s="109"/>
      <c r="P763" s="109"/>
      <c r="Q763" s="109"/>
      <c r="R763" s="109"/>
      <c r="S763" s="109"/>
      <c r="T763" s="109"/>
      <c r="U763" s="109"/>
      <c r="V763" s="109"/>
      <c r="W763" s="109"/>
      <c r="X763" s="109"/>
      <c r="Y763" s="109"/>
      <c r="Z763" s="109"/>
    </row>
    <row r="764" spans="1:26" ht="12.75" customHeight="1">
      <c r="A764" s="109"/>
      <c r="B764" s="109"/>
      <c r="C764" s="109"/>
      <c r="D764" s="109"/>
      <c r="E764" s="109"/>
      <c r="F764" s="109"/>
      <c r="G764" s="109"/>
      <c r="H764" s="143"/>
      <c r="I764" s="109"/>
      <c r="J764" s="109"/>
      <c r="K764" s="109"/>
      <c r="L764" s="109"/>
      <c r="M764" s="109"/>
      <c r="N764" s="109"/>
      <c r="O764" s="109"/>
      <c r="P764" s="109"/>
      <c r="Q764" s="109"/>
      <c r="R764" s="109"/>
      <c r="S764" s="109"/>
      <c r="T764" s="109"/>
      <c r="U764" s="109"/>
      <c r="V764" s="109"/>
      <c r="W764" s="109"/>
      <c r="X764" s="109"/>
      <c r="Y764" s="109"/>
      <c r="Z764" s="109"/>
    </row>
    <row r="765" spans="1:26" ht="12.75" customHeight="1">
      <c r="A765" s="109"/>
      <c r="B765" s="109"/>
      <c r="C765" s="109"/>
      <c r="D765" s="109"/>
      <c r="E765" s="109"/>
      <c r="F765" s="109"/>
      <c r="G765" s="109"/>
      <c r="H765" s="143"/>
      <c r="I765" s="109"/>
      <c r="J765" s="109"/>
      <c r="K765" s="109"/>
      <c r="L765" s="109"/>
      <c r="M765" s="109"/>
      <c r="N765" s="109"/>
      <c r="O765" s="109"/>
      <c r="P765" s="109"/>
      <c r="Q765" s="109"/>
      <c r="R765" s="109"/>
      <c r="S765" s="109"/>
      <c r="T765" s="109"/>
      <c r="U765" s="109"/>
      <c r="V765" s="109"/>
      <c r="W765" s="109"/>
      <c r="X765" s="109"/>
      <c r="Y765" s="109"/>
      <c r="Z765" s="109"/>
    </row>
    <row r="766" spans="1:26" ht="12.75" customHeight="1">
      <c r="A766" s="109"/>
      <c r="B766" s="109"/>
      <c r="C766" s="109"/>
      <c r="D766" s="109"/>
      <c r="E766" s="109"/>
      <c r="F766" s="109"/>
      <c r="G766" s="109"/>
      <c r="H766" s="143"/>
      <c r="I766" s="109"/>
      <c r="J766" s="109"/>
      <c r="K766" s="109"/>
      <c r="L766" s="109"/>
      <c r="M766" s="109"/>
      <c r="N766" s="109"/>
      <c r="O766" s="109"/>
      <c r="P766" s="109"/>
      <c r="Q766" s="109"/>
      <c r="R766" s="109"/>
      <c r="S766" s="109"/>
      <c r="T766" s="109"/>
      <c r="U766" s="109"/>
      <c r="V766" s="109"/>
      <c r="W766" s="109"/>
      <c r="X766" s="109"/>
      <c r="Y766" s="109"/>
      <c r="Z766" s="109"/>
    </row>
    <row r="767" spans="1:26" ht="12.75" customHeight="1">
      <c r="A767" s="109"/>
      <c r="B767" s="109"/>
      <c r="C767" s="109"/>
      <c r="D767" s="109"/>
      <c r="E767" s="109"/>
      <c r="F767" s="109"/>
      <c r="G767" s="109"/>
      <c r="H767" s="143"/>
      <c r="I767" s="109"/>
      <c r="J767" s="109"/>
      <c r="K767" s="109"/>
      <c r="L767" s="109"/>
      <c r="M767" s="109"/>
      <c r="N767" s="109"/>
      <c r="O767" s="109"/>
      <c r="P767" s="109"/>
      <c r="Q767" s="109"/>
      <c r="R767" s="109"/>
      <c r="S767" s="109"/>
      <c r="T767" s="109"/>
      <c r="U767" s="109"/>
      <c r="V767" s="109"/>
      <c r="W767" s="109"/>
      <c r="X767" s="109"/>
      <c r="Y767" s="109"/>
      <c r="Z767" s="109"/>
    </row>
    <row r="768" spans="1:26" ht="12.75" customHeight="1">
      <c r="A768" s="109"/>
      <c r="B768" s="109"/>
      <c r="C768" s="109"/>
      <c r="D768" s="109"/>
      <c r="E768" s="109"/>
      <c r="F768" s="109"/>
      <c r="G768" s="109"/>
      <c r="H768" s="143"/>
      <c r="I768" s="109"/>
      <c r="J768" s="109"/>
      <c r="K768" s="109"/>
      <c r="L768" s="109"/>
      <c r="M768" s="109"/>
      <c r="N768" s="109"/>
      <c r="O768" s="109"/>
      <c r="P768" s="109"/>
      <c r="Q768" s="109"/>
      <c r="R768" s="109"/>
      <c r="S768" s="109"/>
      <c r="T768" s="109"/>
      <c r="U768" s="109"/>
      <c r="V768" s="109"/>
      <c r="W768" s="109"/>
      <c r="X768" s="109"/>
      <c r="Y768" s="109"/>
      <c r="Z768" s="109"/>
    </row>
    <row r="769" spans="1:26" ht="12.75" customHeight="1">
      <c r="A769" s="109"/>
      <c r="B769" s="109"/>
      <c r="C769" s="109"/>
      <c r="D769" s="109"/>
      <c r="E769" s="109"/>
      <c r="F769" s="109"/>
      <c r="G769" s="109"/>
      <c r="H769" s="143"/>
      <c r="I769" s="109"/>
      <c r="J769" s="109"/>
      <c r="K769" s="109"/>
      <c r="L769" s="109"/>
      <c r="M769" s="109"/>
      <c r="N769" s="109"/>
      <c r="O769" s="109"/>
      <c r="P769" s="109"/>
      <c r="Q769" s="109"/>
      <c r="R769" s="109"/>
      <c r="S769" s="109"/>
      <c r="T769" s="109"/>
      <c r="U769" s="109"/>
      <c r="V769" s="109"/>
      <c r="W769" s="109"/>
      <c r="X769" s="109"/>
      <c r="Y769" s="109"/>
      <c r="Z769" s="109"/>
    </row>
    <row r="770" spans="1:26" ht="12.75" customHeight="1">
      <c r="A770" s="109"/>
      <c r="B770" s="109"/>
      <c r="C770" s="109"/>
      <c r="D770" s="109"/>
      <c r="E770" s="109"/>
      <c r="F770" s="109"/>
      <c r="G770" s="109"/>
      <c r="H770" s="143"/>
      <c r="I770" s="109"/>
      <c r="J770" s="109"/>
      <c r="K770" s="109"/>
      <c r="L770" s="109"/>
      <c r="M770" s="109"/>
      <c r="N770" s="109"/>
      <c r="O770" s="109"/>
      <c r="P770" s="109"/>
      <c r="Q770" s="109"/>
      <c r="R770" s="109"/>
      <c r="S770" s="109"/>
      <c r="T770" s="109"/>
      <c r="U770" s="109"/>
      <c r="V770" s="109"/>
      <c r="W770" s="109"/>
      <c r="X770" s="109"/>
      <c r="Y770" s="109"/>
      <c r="Z770" s="109"/>
    </row>
    <row r="771" spans="1:26" ht="12.75" customHeight="1">
      <c r="A771" s="109"/>
      <c r="B771" s="109"/>
      <c r="C771" s="109"/>
      <c r="D771" s="109"/>
      <c r="E771" s="109"/>
      <c r="F771" s="109"/>
      <c r="G771" s="109"/>
      <c r="H771" s="143"/>
      <c r="I771" s="109"/>
      <c r="J771" s="109"/>
      <c r="K771" s="109"/>
      <c r="L771" s="109"/>
      <c r="M771" s="109"/>
      <c r="N771" s="109"/>
      <c r="O771" s="109"/>
      <c r="P771" s="109"/>
      <c r="Q771" s="109"/>
      <c r="R771" s="109"/>
      <c r="S771" s="109"/>
      <c r="T771" s="109"/>
      <c r="U771" s="109"/>
      <c r="V771" s="109"/>
      <c r="W771" s="109"/>
      <c r="X771" s="109"/>
      <c r="Y771" s="109"/>
      <c r="Z771" s="109"/>
    </row>
    <row r="772" spans="1:26" ht="12.75" customHeight="1">
      <c r="A772" s="109"/>
      <c r="B772" s="109"/>
      <c r="C772" s="109"/>
      <c r="D772" s="109"/>
      <c r="E772" s="109"/>
      <c r="F772" s="109"/>
      <c r="G772" s="109"/>
      <c r="H772" s="143"/>
      <c r="I772" s="109"/>
      <c r="J772" s="109"/>
      <c r="K772" s="109"/>
      <c r="L772" s="109"/>
      <c r="M772" s="109"/>
      <c r="N772" s="109"/>
      <c r="O772" s="109"/>
      <c r="P772" s="109"/>
      <c r="Q772" s="109"/>
      <c r="R772" s="109"/>
      <c r="S772" s="109"/>
      <c r="T772" s="109"/>
      <c r="U772" s="109"/>
      <c r="V772" s="109"/>
      <c r="W772" s="109"/>
      <c r="X772" s="109"/>
      <c r="Y772" s="109"/>
      <c r="Z772" s="109"/>
    </row>
    <row r="773" spans="1:26" ht="12.75" customHeight="1">
      <c r="A773" s="109"/>
      <c r="B773" s="109"/>
      <c r="C773" s="109"/>
      <c r="D773" s="109"/>
      <c r="E773" s="109"/>
      <c r="F773" s="109"/>
      <c r="G773" s="109"/>
      <c r="H773" s="143"/>
      <c r="I773" s="109"/>
      <c r="J773" s="109"/>
      <c r="K773" s="109"/>
      <c r="L773" s="109"/>
      <c r="M773" s="109"/>
      <c r="N773" s="109"/>
      <c r="O773" s="109"/>
      <c r="P773" s="109"/>
      <c r="Q773" s="109"/>
      <c r="R773" s="109"/>
      <c r="S773" s="109"/>
      <c r="T773" s="109"/>
      <c r="U773" s="109"/>
      <c r="V773" s="109"/>
      <c r="W773" s="109"/>
      <c r="X773" s="109"/>
      <c r="Y773" s="109"/>
      <c r="Z773" s="109"/>
    </row>
    <row r="774" spans="1:26" ht="12.75" customHeight="1">
      <c r="A774" s="109"/>
      <c r="B774" s="109"/>
      <c r="C774" s="109"/>
      <c r="D774" s="109"/>
      <c r="E774" s="109"/>
      <c r="F774" s="109"/>
      <c r="G774" s="109"/>
      <c r="H774" s="143"/>
      <c r="I774" s="109"/>
      <c r="J774" s="109"/>
      <c r="K774" s="109"/>
      <c r="L774" s="109"/>
      <c r="M774" s="109"/>
      <c r="N774" s="109"/>
      <c r="O774" s="109"/>
      <c r="P774" s="109"/>
      <c r="Q774" s="109"/>
      <c r="R774" s="109"/>
      <c r="S774" s="109"/>
      <c r="T774" s="109"/>
      <c r="U774" s="109"/>
      <c r="V774" s="109"/>
      <c r="W774" s="109"/>
      <c r="X774" s="109"/>
      <c r="Y774" s="109"/>
      <c r="Z774" s="109"/>
    </row>
    <row r="775" spans="1:26" ht="12.75" customHeight="1">
      <c r="A775" s="109"/>
      <c r="B775" s="109"/>
      <c r="C775" s="109"/>
      <c r="D775" s="109"/>
      <c r="E775" s="109"/>
      <c r="F775" s="109"/>
      <c r="G775" s="109"/>
      <c r="H775" s="143"/>
      <c r="I775" s="109"/>
      <c r="J775" s="109"/>
      <c r="K775" s="109"/>
      <c r="L775" s="109"/>
      <c r="M775" s="109"/>
      <c r="N775" s="109"/>
      <c r="O775" s="109"/>
      <c r="P775" s="109"/>
      <c r="Q775" s="109"/>
      <c r="R775" s="109"/>
      <c r="S775" s="109"/>
      <c r="T775" s="109"/>
      <c r="U775" s="109"/>
      <c r="V775" s="109"/>
      <c r="W775" s="109"/>
      <c r="X775" s="109"/>
      <c r="Y775" s="109"/>
      <c r="Z775" s="109"/>
    </row>
    <row r="776" spans="1:26" ht="12.75" customHeight="1">
      <c r="A776" s="109"/>
      <c r="B776" s="109"/>
      <c r="C776" s="109"/>
      <c r="D776" s="109"/>
      <c r="E776" s="109"/>
      <c r="F776" s="109"/>
      <c r="G776" s="109"/>
      <c r="H776" s="143"/>
      <c r="I776" s="109"/>
      <c r="J776" s="109"/>
      <c r="K776" s="109"/>
      <c r="L776" s="109"/>
      <c r="M776" s="109"/>
      <c r="N776" s="109"/>
      <c r="O776" s="109"/>
      <c r="P776" s="109"/>
      <c r="Q776" s="109"/>
      <c r="R776" s="109"/>
      <c r="S776" s="109"/>
      <c r="T776" s="109"/>
      <c r="U776" s="109"/>
      <c r="V776" s="109"/>
      <c r="W776" s="109"/>
      <c r="X776" s="109"/>
      <c r="Y776" s="109"/>
      <c r="Z776" s="109"/>
    </row>
    <row r="777" spans="1:26" ht="12.75" customHeight="1">
      <c r="A777" s="109"/>
      <c r="B777" s="109"/>
      <c r="C777" s="109"/>
      <c r="D777" s="109"/>
      <c r="E777" s="109"/>
      <c r="F777" s="109"/>
      <c r="G777" s="109"/>
      <c r="H777" s="143"/>
      <c r="I777" s="109"/>
      <c r="J777" s="109"/>
      <c r="K777" s="109"/>
      <c r="L777" s="109"/>
      <c r="M777" s="109"/>
      <c r="N777" s="109"/>
      <c r="O777" s="109"/>
      <c r="P777" s="109"/>
      <c r="Q777" s="109"/>
      <c r="R777" s="109"/>
      <c r="S777" s="109"/>
      <c r="T777" s="109"/>
      <c r="U777" s="109"/>
      <c r="V777" s="109"/>
      <c r="W777" s="109"/>
      <c r="X777" s="109"/>
      <c r="Y777" s="109"/>
      <c r="Z777" s="109"/>
    </row>
    <row r="778" spans="1:26" ht="12.75" customHeight="1">
      <c r="A778" s="109"/>
      <c r="B778" s="109"/>
      <c r="C778" s="109"/>
      <c r="D778" s="109"/>
      <c r="E778" s="109"/>
      <c r="F778" s="109"/>
      <c r="G778" s="109"/>
      <c r="H778" s="143"/>
      <c r="I778" s="109"/>
      <c r="J778" s="109"/>
      <c r="K778" s="109"/>
      <c r="L778" s="109"/>
      <c r="M778" s="109"/>
      <c r="N778" s="109"/>
      <c r="O778" s="109"/>
      <c r="P778" s="109"/>
      <c r="Q778" s="109"/>
      <c r="R778" s="109"/>
      <c r="S778" s="109"/>
      <c r="T778" s="109"/>
      <c r="U778" s="109"/>
      <c r="V778" s="109"/>
      <c r="W778" s="109"/>
      <c r="X778" s="109"/>
      <c r="Y778" s="109"/>
      <c r="Z778" s="109"/>
    </row>
    <row r="779" spans="1:26" ht="12.75" customHeight="1">
      <c r="A779" s="109"/>
      <c r="B779" s="109"/>
      <c r="C779" s="109"/>
      <c r="D779" s="109"/>
      <c r="E779" s="109"/>
      <c r="F779" s="109"/>
      <c r="G779" s="109"/>
      <c r="H779" s="143"/>
      <c r="I779" s="109"/>
      <c r="J779" s="109"/>
      <c r="K779" s="109"/>
      <c r="L779" s="109"/>
      <c r="M779" s="109"/>
      <c r="N779" s="109"/>
      <c r="O779" s="109"/>
      <c r="P779" s="109"/>
      <c r="Q779" s="109"/>
      <c r="R779" s="109"/>
      <c r="S779" s="109"/>
      <c r="T779" s="109"/>
      <c r="U779" s="109"/>
      <c r="V779" s="109"/>
      <c r="W779" s="109"/>
      <c r="X779" s="109"/>
      <c r="Y779" s="109"/>
      <c r="Z779" s="109"/>
    </row>
    <row r="780" spans="1:26" ht="12.75" customHeight="1">
      <c r="A780" s="109"/>
      <c r="B780" s="109"/>
      <c r="C780" s="109"/>
      <c r="D780" s="109"/>
      <c r="E780" s="109"/>
      <c r="F780" s="109"/>
      <c r="G780" s="109"/>
      <c r="H780" s="143"/>
      <c r="I780" s="109"/>
      <c r="J780" s="109"/>
      <c r="K780" s="109"/>
      <c r="L780" s="109"/>
      <c r="M780" s="109"/>
      <c r="N780" s="109"/>
      <c r="O780" s="109"/>
      <c r="P780" s="109"/>
      <c r="Q780" s="109"/>
      <c r="R780" s="109"/>
      <c r="S780" s="109"/>
      <c r="T780" s="109"/>
      <c r="U780" s="109"/>
      <c r="V780" s="109"/>
      <c r="W780" s="109"/>
      <c r="X780" s="109"/>
      <c r="Y780" s="109"/>
      <c r="Z780" s="109"/>
    </row>
    <row r="781" spans="1:26" ht="12.75" customHeight="1">
      <c r="A781" s="109"/>
      <c r="B781" s="109"/>
      <c r="C781" s="109"/>
      <c r="D781" s="109"/>
      <c r="E781" s="109"/>
      <c r="F781" s="109"/>
      <c r="G781" s="109"/>
      <c r="H781" s="143"/>
      <c r="I781" s="109"/>
      <c r="J781" s="109"/>
      <c r="K781" s="109"/>
      <c r="L781" s="109"/>
      <c r="M781" s="109"/>
      <c r="N781" s="109"/>
      <c r="O781" s="109"/>
      <c r="P781" s="109"/>
      <c r="Q781" s="109"/>
      <c r="R781" s="109"/>
      <c r="S781" s="109"/>
      <c r="T781" s="109"/>
      <c r="U781" s="109"/>
      <c r="V781" s="109"/>
      <c r="W781" s="109"/>
      <c r="X781" s="109"/>
      <c r="Y781" s="109"/>
      <c r="Z781" s="109"/>
    </row>
    <row r="782" spans="1:26" ht="12.75" customHeight="1">
      <c r="A782" s="109"/>
      <c r="B782" s="109"/>
      <c r="C782" s="109"/>
      <c r="D782" s="109"/>
      <c r="E782" s="109"/>
      <c r="F782" s="109"/>
      <c r="G782" s="109"/>
      <c r="H782" s="143"/>
      <c r="I782" s="109"/>
      <c r="J782" s="109"/>
      <c r="K782" s="109"/>
      <c r="L782" s="109"/>
      <c r="M782" s="109"/>
      <c r="N782" s="109"/>
      <c r="O782" s="109"/>
      <c r="P782" s="109"/>
      <c r="Q782" s="109"/>
      <c r="R782" s="109"/>
      <c r="S782" s="109"/>
      <c r="T782" s="109"/>
      <c r="U782" s="109"/>
      <c r="V782" s="109"/>
      <c r="W782" s="109"/>
      <c r="X782" s="109"/>
      <c r="Y782" s="109"/>
      <c r="Z782" s="109"/>
    </row>
    <row r="783" spans="1:26" ht="12.75" customHeight="1">
      <c r="A783" s="109"/>
      <c r="B783" s="109"/>
      <c r="C783" s="109"/>
      <c r="D783" s="109"/>
      <c r="E783" s="109"/>
      <c r="F783" s="109"/>
      <c r="G783" s="109"/>
      <c r="H783" s="143"/>
      <c r="I783" s="109"/>
      <c r="J783" s="109"/>
      <c r="K783" s="109"/>
      <c r="L783" s="109"/>
      <c r="M783" s="109"/>
      <c r="N783" s="109"/>
      <c r="O783" s="109"/>
      <c r="P783" s="109"/>
      <c r="Q783" s="109"/>
      <c r="R783" s="109"/>
      <c r="S783" s="109"/>
      <c r="T783" s="109"/>
      <c r="U783" s="109"/>
      <c r="V783" s="109"/>
      <c r="W783" s="109"/>
      <c r="X783" s="109"/>
      <c r="Y783" s="109"/>
      <c r="Z783" s="109"/>
    </row>
    <row r="784" spans="1:26" ht="12.75" customHeight="1">
      <c r="A784" s="109"/>
      <c r="B784" s="109"/>
      <c r="C784" s="109"/>
      <c r="D784" s="109"/>
      <c r="E784" s="109"/>
      <c r="F784" s="109"/>
      <c r="G784" s="109"/>
      <c r="H784" s="143"/>
      <c r="I784" s="109"/>
      <c r="J784" s="109"/>
      <c r="K784" s="109"/>
      <c r="L784" s="109"/>
      <c r="M784" s="109"/>
      <c r="N784" s="109"/>
      <c r="O784" s="109"/>
      <c r="P784" s="109"/>
      <c r="Q784" s="109"/>
      <c r="R784" s="109"/>
      <c r="S784" s="109"/>
      <c r="T784" s="109"/>
      <c r="U784" s="109"/>
      <c r="V784" s="109"/>
      <c r="W784" s="109"/>
      <c r="X784" s="109"/>
      <c r="Y784" s="109"/>
      <c r="Z784" s="109"/>
    </row>
    <row r="785" spans="1:26" ht="12.75" customHeight="1">
      <c r="A785" s="109"/>
      <c r="B785" s="109"/>
      <c r="C785" s="109"/>
      <c r="D785" s="109"/>
      <c r="E785" s="109"/>
      <c r="F785" s="109"/>
      <c r="G785" s="109"/>
      <c r="H785" s="143"/>
      <c r="I785" s="109"/>
      <c r="J785" s="109"/>
      <c r="K785" s="109"/>
      <c r="L785" s="109"/>
      <c r="M785" s="109"/>
      <c r="N785" s="109"/>
      <c r="O785" s="109"/>
      <c r="P785" s="109"/>
      <c r="Q785" s="109"/>
      <c r="R785" s="109"/>
      <c r="S785" s="109"/>
      <c r="T785" s="109"/>
      <c r="U785" s="109"/>
      <c r="V785" s="109"/>
      <c r="W785" s="109"/>
      <c r="X785" s="109"/>
      <c r="Y785" s="109"/>
      <c r="Z785" s="109"/>
    </row>
    <row r="786" spans="1:26" ht="12.75" customHeight="1">
      <c r="A786" s="109"/>
      <c r="B786" s="109"/>
      <c r="C786" s="109"/>
      <c r="D786" s="109"/>
      <c r="E786" s="109"/>
      <c r="F786" s="109"/>
      <c r="G786" s="109"/>
      <c r="H786" s="143"/>
      <c r="I786" s="109"/>
      <c r="J786" s="109"/>
      <c r="K786" s="109"/>
      <c r="L786" s="109"/>
      <c r="M786" s="109"/>
      <c r="N786" s="109"/>
      <c r="O786" s="109"/>
      <c r="P786" s="109"/>
      <c r="Q786" s="109"/>
      <c r="R786" s="109"/>
      <c r="S786" s="109"/>
      <c r="T786" s="109"/>
      <c r="U786" s="109"/>
      <c r="V786" s="109"/>
      <c r="W786" s="109"/>
      <c r="X786" s="109"/>
      <c r="Y786" s="109"/>
      <c r="Z786" s="109"/>
    </row>
    <row r="787" spans="1:26" ht="12.75" customHeight="1">
      <c r="A787" s="109"/>
      <c r="B787" s="109"/>
      <c r="C787" s="109"/>
      <c r="D787" s="109"/>
      <c r="E787" s="109"/>
      <c r="F787" s="109"/>
      <c r="G787" s="109"/>
      <c r="H787" s="143"/>
      <c r="I787" s="109"/>
      <c r="J787" s="109"/>
      <c r="K787" s="109"/>
      <c r="L787" s="109"/>
      <c r="M787" s="109"/>
      <c r="N787" s="109"/>
      <c r="O787" s="109"/>
      <c r="P787" s="109"/>
      <c r="Q787" s="109"/>
      <c r="R787" s="109"/>
      <c r="S787" s="109"/>
      <c r="T787" s="109"/>
      <c r="U787" s="109"/>
      <c r="V787" s="109"/>
      <c r="W787" s="109"/>
      <c r="X787" s="109"/>
      <c r="Y787" s="109"/>
      <c r="Z787" s="109"/>
    </row>
    <row r="788" spans="1:26" ht="12.75" customHeight="1">
      <c r="A788" s="109"/>
      <c r="B788" s="109"/>
      <c r="C788" s="109"/>
      <c r="D788" s="109"/>
      <c r="E788" s="109"/>
      <c r="F788" s="109"/>
      <c r="G788" s="109"/>
      <c r="H788" s="143"/>
      <c r="I788" s="109"/>
      <c r="J788" s="109"/>
      <c r="K788" s="109"/>
      <c r="L788" s="109"/>
      <c r="M788" s="109"/>
      <c r="N788" s="109"/>
      <c r="O788" s="109"/>
      <c r="P788" s="109"/>
      <c r="Q788" s="109"/>
      <c r="R788" s="109"/>
      <c r="S788" s="109"/>
      <c r="T788" s="109"/>
      <c r="U788" s="109"/>
      <c r="V788" s="109"/>
      <c r="W788" s="109"/>
      <c r="X788" s="109"/>
      <c r="Y788" s="109"/>
      <c r="Z788" s="109"/>
    </row>
    <row r="789" spans="1:26" ht="12.75" customHeight="1">
      <c r="A789" s="109"/>
      <c r="B789" s="109"/>
      <c r="C789" s="109"/>
      <c r="D789" s="109"/>
      <c r="E789" s="109"/>
      <c r="F789" s="109"/>
      <c r="G789" s="109"/>
      <c r="H789" s="143"/>
      <c r="I789" s="109"/>
      <c r="J789" s="109"/>
      <c r="K789" s="109"/>
      <c r="L789" s="109"/>
      <c r="M789" s="109"/>
      <c r="N789" s="109"/>
      <c r="O789" s="109"/>
      <c r="P789" s="109"/>
      <c r="Q789" s="109"/>
      <c r="R789" s="109"/>
      <c r="S789" s="109"/>
      <c r="T789" s="109"/>
      <c r="U789" s="109"/>
      <c r="V789" s="109"/>
      <c r="W789" s="109"/>
      <c r="X789" s="109"/>
      <c r="Y789" s="109"/>
      <c r="Z789" s="109"/>
    </row>
    <row r="790" spans="1:26" ht="12.75" customHeight="1">
      <c r="A790" s="109"/>
      <c r="B790" s="109"/>
      <c r="C790" s="109"/>
      <c r="D790" s="109"/>
      <c r="E790" s="109"/>
      <c r="F790" s="109"/>
      <c r="G790" s="109"/>
      <c r="H790" s="143"/>
      <c r="I790" s="109"/>
      <c r="J790" s="109"/>
      <c r="K790" s="109"/>
      <c r="L790" s="109"/>
      <c r="M790" s="109"/>
      <c r="N790" s="109"/>
      <c r="O790" s="109"/>
      <c r="P790" s="109"/>
      <c r="Q790" s="109"/>
      <c r="R790" s="109"/>
      <c r="S790" s="109"/>
      <c r="T790" s="109"/>
      <c r="U790" s="109"/>
      <c r="V790" s="109"/>
      <c r="W790" s="109"/>
      <c r="X790" s="109"/>
      <c r="Y790" s="109"/>
      <c r="Z790" s="109"/>
    </row>
    <row r="791" spans="1:26" ht="12.75" customHeight="1">
      <c r="A791" s="109"/>
      <c r="B791" s="109"/>
      <c r="C791" s="109"/>
      <c r="D791" s="109"/>
      <c r="E791" s="109"/>
      <c r="F791" s="109"/>
      <c r="G791" s="109"/>
      <c r="H791" s="143"/>
      <c r="I791" s="109"/>
      <c r="J791" s="109"/>
      <c r="K791" s="109"/>
      <c r="L791" s="109"/>
      <c r="M791" s="109"/>
      <c r="N791" s="109"/>
      <c r="O791" s="109"/>
      <c r="P791" s="109"/>
      <c r="Q791" s="109"/>
      <c r="R791" s="109"/>
      <c r="S791" s="109"/>
      <c r="T791" s="109"/>
      <c r="U791" s="109"/>
      <c r="V791" s="109"/>
      <c r="W791" s="109"/>
      <c r="X791" s="109"/>
      <c r="Y791" s="109"/>
      <c r="Z791" s="109"/>
    </row>
    <row r="792" spans="1:26" ht="12.75" customHeight="1">
      <c r="A792" s="109"/>
      <c r="B792" s="109"/>
      <c r="C792" s="109"/>
      <c r="D792" s="109"/>
      <c r="E792" s="109"/>
      <c r="F792" s="109"/>
      <c r="G792" s="109"/>
      <c r="H792" s="143"/>
      <c r="I792" s="109"/>
      <c r="J792" s="109"/>
      <c r="K792" s="109"/>
      <c r="L792" s="109"/>
      <c r="M792" s="109"/>
      <c r="N792" s="109"/>
      <c r="O792" s="109"/>
      <c r="P792" s="109"/>
      <c r="Q792" s="109"/>
      <c r="R792" s="109"/>
      <c r="S792" s="109"/>
      <c r="T792" s="109"/>
      <c r="U792" s="109"/>
      <c r="V792" s="109"/>
      <c r="W792" s="109"/>
      <c r="X792" s="109"/>
      <c r="Y792" s="109"/>
      <c r="Z792" s="109"/>
    </row>
    <row r="793" spans="1:26" ht="12.75" customHeight="1">
      <c r="A793" s="109"/>
      <c r="B793" s="109"/>
      <c r="C793" s="109"/>
      <c r="D793" s="109"/>
      <c r="E793" s="109"/>
      <c r="F793" s="109"/>
      <c r="G793" s="109"/>
      <c r="H793" s="143"/>
      <c r="I793" s="109"/>
      <c r="J793" s="109"/>
      <c r="K793" s="109"/>
      <c r="L793" s="109"/>
      <c r="M793" s="109"/>
      <c r="N793" s="109"/>
      <c r="O793" s="109"/>
      <c r="P793" s="109"/>
      <c r="Q793" s="109"/>
      <c r="R793" s="109"/>
      <c r="S793" s="109"/>
      <c r="T793" s="109"/>
      <c r="U793" s="109"/>
      <c r="V793" s="109"/>
      <c r="W793" s="109"/>
      <c r="X793" s="109"/>
      <c r="Y793" s="109"/>
      <c r="Z793" s="109"/>
    </row>
    <row r="794" spans="1:26" ht="12.75" customHeight="1">
      <c r="A794" s="109"/>
      <c r="B794" s="109"/>
      <c r="C794" s="109"/>
      <c r="D794" s="109"/>
      <c r="E794" s="109"/>
      <c r="F794" s="109"/>
      <c r="G794" s="109"/>
      <c r="H794" s="143"/>
      <c r="I794" s="109"/>
      <c r="J794" s="109"/>
      <c r="K794" s="109"/>
      <c r="L794" s="109"/>
      <c r="M794" s="109"/>
      <c r="N794" s="109"/>
      <c r="O794" s="109"/>
      <c r="P794" s="109"/>
      <c r="Q794" s="109"/>
      <c r="R794" s="109"/>
      <c r="S794" s="109"/>
      <c r="T794" s="109"/>
      <c r="U794" s="109"/>
      <c r="V794" s="109"/>
      <c r="W794" s="109"/>
      <c r="X794" s="109"/>
      <c r="Y794" s="109"/>
      <c r="Z794" s="109"/>
    </row>
    <row r="795" spans="1:26" ht="12.75" customHeight="1">
      <c r="A795" s="109"/>
      <c r="B795" s="109"/>
      <c r="C795" s="109"/>
      <c r="D795" s="109"/>
      <c r="E795" s="109"/>
      <c r="F795" s="109"/>
      <c r="G795" s="109"/>
      <c r="H795" s="143"/>
      <c r="I795" s="109"/>
      <c r="J795" s="109"/>
      <c r="K795" s="109"/>
      <c r="L795" s="109"/>
      <c r="M795" s="109"/>
      <c r="N795" s="109"/>
      <c r="O795" s="109"/>
      <c r="P795" s="109"/>
      <c r="Q795" s="109"/>
      <c r="R795" s="109"/>
      <c r="S795" s="109"/>
      <c r="T795" s="109"/>
      <c r="U795" s="109"/>
      <c r="V795" s="109"/>
      <c r="W795" s="109"/>
      <c r="X795" s="109"/>
      <c r="Y795" s="109"/>
      <c r="Z795" s="109"/>
    </row>
    <row r="796" spans="1:26" ht="12.75" customHeight="1">
      <c r="A796" s="109"/>
      <c r="B796" s="109"/>
      <c r="C796" s="109"/>
      <c r="D796" s="109"/>
      <c r="E796" s="109"/>
      <c r="F796" s="109"/>
      <c r="G796" s="109"/>
      <c r="H796" s="143"/>
      <c r="I796" s="109"/>
      <c r="J796" s="109"/>
      <c r="K796" s="109"/>
      <c r="L796" s="109"/>
      <c r="M796" s="109"/>
      <c r="N796" s="109"/>
      <c r="O796" s="109"/>
      <c r="P796" s="109"/>
      <c r="Q796" s="109"/>
      <c r="R796" s="109"/>
      <c r="S796" s="109"/>
      <c r="T796" s="109"/>
      <c r="U796" s="109"/>
      <c r="V796" s="109"/>
      <c r="W796" s="109"/>
      <c r="X796" s="109"/>
      <c r="Y796" s="109"/>
      <c r="Z796" s="109"/>
    </row>
    <row r="797" spans="1:26" ht="12.75" customHeight="1">
      <c r="A797" s="109"/>
      <c r="B797" s="109"/>
      <c r="C797" s="109"/>
      <c r="D797" s="109"/>
      <c r="E797" s="109"/>
      <c r="F797" s="109"/>
      <c r="G797" s="109"/>
      <c r="H797" s="143"/>
      <c r="I797" s="109"/>
      <c r="J797" s="109"/>
      <c r="K797" s="109"/>
      <c r="L797" s="109"/>
      <c r="M797" s="109"/>
      <c r="N797" s="109"/>
      <c r="O797" s="109"/>
      <c r="P797" s="109"/>
      <c r="Q797" s="109"/>
      <c r="R797" s="109"/>
      <c r="S797" s="109"/>
      <c r="T797" s="109"/>
      <c r="U797" s="109"/>
      <c r="V797" s="109"/>
      <c r="W797" s="109"/>
      <c r="X797" s="109"/>
      <c r="Y797" s="109"/>
      <c r="Z797" s="109"/>
    </row>
    <row r="798" spans="1:26" ht="12.75" customHeight="1">
      <c r="A798" s="109"/>
      <c r="B798" s="109"/>
      <c r="C798" s="109"/>
      <c r="D798" s="109"/>
      <c r="E798" s="109"/>
      <c r="F798" s="109"/>
      <c r="G798" s="109"/>
      <c r="H798" s="143"/>
      <c r="I798" s="109"/>
      <c r="J798" s="109"/>
      <c r="K798" s="109"/>
      <c r="L798" s="109"/>
      <c r="M798" s="109"/>
      <c r="N798" s="109"/>
      <c r="O798" s="109"/>
      <c r="P798" s="109"/>
      <c r="Q798" s="109"/>
      <c r="R798" s="109"/>
      <c r="S798" s="109"/>
      <c r="T798" s="109"/>
      <c r="U798" s="109"/>
      <c r="V798" s="109"/>
      <c r="W798" s="109"/>
      <c r="X798" s="109"/>
      <c r="Y798" s="109"/>
      <c r="Z798" s="109"/>
    </row>
    <row r="799" spans="1:26" ht="12.75" customHeight="1">
      <c r="A799" s="109"/>
      <c r="B799" s="109"/>
      <c r="C799" s="109"/>
      <c r="D799" s="109"/>
      <c r="E799" s="109"/>
      <c r="F799" s="109"/>
      <c r="G799" s="109"/>
      <c r="H799" s="143"/>
      <c r="I799" s="109"/>
      <c r="J799" s="109"/>
      <c r="K799" s="109"/>
      <c r="L799" s="109"/>
      <c r="M799" s="109"/>
      <c r="N799" s="109"/>
      <c r="O799" s="109"/>
      <c r="P799" s="109"/>
      <c r="Q799" s="109"/>
      <c r="R799" s="109"/>
      <c r="S799" s="109"/>
      <c r="T799" s="109"/>
      <c r="U799" s="109"/>
      <c r="V799" s="109"/>
      <c r="W799" s="109"/>
      <c r="X799" s="109"/>
      <c r="Y799" s="109"/>
      <c r="Z799" s="109"/>
    </row>
    <row r="800" spans="1:26" ht="12.75" customHeight="1">
      <c r="A800" s="109"/>
      <c r="B800" s="109"/>
      <c r="C800" s="109"/>
      <c r="D800" s="109"/>
      <c r="E800" s="109"/>
      <c r="F800" s="109"/>
      <c r="G800" s="109"/>
      <c r="H800" s="143"/>
      <c r="I800" s="109"/>
      <c r="J800" s="109"/>
      <c r="K800" s="109"/>
      <c r="L800" s="109"/>
      <c r="M800" s="109"/>
      <c r="N800" s="109"/>
      <c r="O800" s="109"/>
      <c r="P800" s="109"/>
      <c r="Q800" s="109"/>
      <c r="R800" s="109"/>
      <c r="S800" s="109"/>
      <c r="T800" s="109"/>
      <c r="U800" s="109"/>
      <c r="V800" s="109"/>
      <c r="W800" s="109"/>
      <c r="X800" s="109"/>
      <c r="Y800" s="109"/>
      <c r="Z800" s="109"/>
    </row>
    <row r="801" spans="1:26" ht="12.75" customHeight="1">
      <c r="A801" s="109"/>
      <c r="B801" s="109"/>
      <c r="C801" s="109"/>
      <c r="D801" s="109"/>
      <c r="E801" s="109"/>
      <c r="F801" s="109"/>
      <c r="G801" s="109"/>
      <c r="H801" s="143"/>
      <c r="I801" s="109"/>
      <c r="J801" s="109"/>
      <c r="K801" s="109"/>
      <c r="L801" s="109"/>
      <c r="M801" s="109"/>
      <c r="N801" s="109"/>
      <c r="O801" s="109"/>
      <c r="P801" s="109"/>
      <c r="Q801" s="109"/>
      <c r="R801" s="109"/>
      <c r="S801" s="109"/>
      <c r="T801" s="109"/>
      <c r="U801" s="109"/>
      <c r="V801" s="109"/>
      <c r="W801" s="109"/>
      <c r="X801" s="109"/>
      <c r="Y801" s="109"/>
      <c r="Z801" s="109"/>
    </row>
    <row r="802" spans="1:26" ht="12.75" customHeight="1">
      <c r="A802" s="109"/>
      <c r="B802" s="109"/>
      <c r="C802" s="109"/>
      <c r="D802" s="109"/>
      <c r="E802" s="109"/>
      <c r="F802" s="109"/>
      <c r="G802" s="109"/>
      <c r="H802" s="143"/>
      <c r="I802" s="109"/>
      <c r="J802" s="109"/>
      <c r="K802" s="109"/>
      <c r="L802" s="109"/>
      <c r="M802" s="109"/>
      <c r="N802" s="109"/>
      <c r="O802" s="109"/>
      <c r="P802" s="109"/>
      <c r="Q802" s="109"/>
      <c r="R802" s="109"/>
      <c r="S802" s="109"/>
      <c r="T802" s="109"/>
      <c r="U802" s="109"/>
      <c r="V802" s="109"/>
      <c r="W802" s="109"/>
      <c r="X802" s="109"/>
      <c r="Y802" s="109"/>
      <c r="Z802" s="109"/>
    </row>
    <row r="803" spans="1:26" ht="12.75" customHeight="1">
      <c r="A803" s="109"/>
      <c r="B803" s="109"/>
      <c r="C803" s="109"/>
      <c r="D803" s="109"/>
      <c r="E803" s="109"/>
      <c r="F803" s="109"/>
      <c r="G803" s="109"/>
      <c r="H803" s="143"/>
      <c r="I803" s="109"/>
      <c r="J803" s="109"/>
      <c r="K803" s="109"/>
      <c r="L803" s="109"/>
      <c r="M803" s="109"/>
      <c r="N803" s="109"/>
      <c r="O803" s="109"/>
      <c r="P803" s="109"/>
      <c r="Q803" s="109"/>
      <c r="R803" s="109"/>
      <c r="S803" s="109"/>
      <c r="T803" s="109"/>
      <c r="U803" s="109"/>
      <c r="V803" s="109"/>
      <c r="W803" s="109"/>
      <c r="X803" s="109"/>
      <c r="Y803" s="109"/>
      <c r="Z803" s="109"/>
    </row>
    <row r="804" spans="1:26" ht="12.75" customHeight="1">
      <c r="A804" s="109"/>
      <c r="B804" s="109"/>
      <c r="C804" s="109"/>
      <c r="D804" s="109"/>
      <c r="E804" s="109"/>
      <c r="F804" s="109"/>
      <c r="G804" s="109"/>
      <c r="H804" s="143"/>
      <c r="I804" s="109"/>
      <c r="J804" s="109"/>
      <c r="K804" s="109"/>
      <c r="L804" s="109"/>
      <c r="M804" s="109"/>
      <c r="N804" s="109"/>
      <c r="O804" s="109"/>
      <c r="P804" s="109"/>
      <c r="Q804" s="109"/>
      <c r="R804" s="109"/>
      <c r="S804" s="109"/>
      <c r="T804" s="109"/>
      <c r="U804" s="109"/>
      <c r="V804" s="109"/>
      <c r="W804" s="109"/>
      <c r="X804" s="109"/>
      <c r="Y804" s="109"/>
      <c r="Z804" s="109"/>
    </row>
    <row r="805" spans="1:26" ht="12.75" customHeight="1">
      <c r="A805" s="109"/>
      <c r="B805" s="109"/>
      <c r="C805" s="109"/>
      <c r="D805" s="109"/>
      <c r="E805" s="109"/>
      <c r="F805" s="109"/>
      <c r="G805" s="109"/>
      <c r="H805" s="143"/>
      <c r="I805" s="109"/>
      <c r="J805" s="109"/>
      <c r="K805" s="109"/>
      <c r="L805" s="109"/>
      <c r="M805" s="109"/>
      <c r="N805" s="109"/>
      <c r="O805" s="109"/>
      <c r="P805" s="109"/>
      <c r="Q805" s="109"/>
      <c r="R805" s="109"/>
      <c r="S805" s="109"/>
      <c r="T805" s="109"/>
      <c r="U805" s="109"/>
      <c r="V805" s="109"/>
      <c r="W805" s="109"/>
      <c r="X805" s="109"/>
      <c r="Y805" s="109"/>
      <c r="Z805" s="109"/>
    </row>
    <row r="806" spans="1:26" ht="12.75" customHeight="1">
      <c r="A806" s="109"/>
      <c r="B806" s="109"/>
      <c r="C806" s="109"/>
      <c r="D806" s="109"/>
      <c r="E806" s="109"/>
      <c r="F806" s="109"/>
      <c r="G806" s="109"/>
      <c r="H806" s="143"/>
      <c r="I806" s="109"/>
      <c r="J806" s="109"/>
      <c r="K806" s="109"/>
      <c r="L806" s="109"/>
      <c r="M806" s="109"/>
      <c r="N806" s="109"/>
      <c r="O806" s="109"/>
      <c r="P806" s="109"/>
      <c r="Q806" s="109"/>
      <c r="R806" s="109"/>
      <c r="S806" s="109"/>
      <c r="T806" s="109"/>
      <c r="U806" s="109"/>
      <c r="V806" s="109"/>
      <c r="W806" s="109"/>
      <c r="X806" s="109"/>
      <c r="Y806" s="109"/>
      <c r="Z806" s="109"/>
    </row>
    <row r="807" spans="1:26" ht="12.75" customHeight="1">
      <c r="A807" s="109"/>
      <c r="B807" s="109"/>
      <c r="C807" s="109"/>
      <c r="D807" s="109"/>
      <c r="E807" s="109"/>
      <c r="F807" s="109"/>
      <c r="G807" s="109"/>
      <c r="H807" s="143"/>
      <c r="I807" s="109"/>
      <c r="J807" s="109"/>
      <c r="K807" s="109"/>
      <c r="L807" s="109"/>
      <c r="M807" s="109"/>
      <c r="N807" s="109"/>
      <c r="O807" s="109"/>
      <c r="P807" s="109"/>
      <c r="Q807" s="109"/>
      <c r="R807" s="109"/>
      <c r="S807" s="109"/>
      <c r="T807" s="109"/>
      <c r="U807" s="109"/>
      <c r="V807" s="109"/>
      <c r="W807" s="109"/>
      <c r="X807" s="109"/>
      <c r="Y807" s="109"/>
      <c r="Z807" s="109"/>
    </row>
    <row r="808" spans="1:26" ht="12.75" customHeight="1">
      <c r="A808" s="109"/>
      <c r="B808" s="109"/>
      <c r="C808" s="109"/>
      <c r="D808" s="109"/>
      <c r="E808" s="109"/>
      <c r="F808" s="109"/>
      <c r="G808" s="109"/>
      <c r="H808" s="143"/>
      <c r="I808" s="109"/>
      <c r="J808" s="109"/>
      <c r="K808" s="109"/>
      <c r="L808" s="109"/>
      <c r="M808" s="109"/>
      <c r="N808" s="109"/>
      <c r="O808" s="109"/>
      <c r="P808" s="109"/>
      <c r="Q808" s="109"/>
      <c r="R808" s="109"/>
      <c r="S808" s="109"/>
      <c r="T808" s="109"/>
      <c r="U808" s="109"/>
      <c r="V808" s="109"/>
      <c r="W808" s="109"/>
      <c r="X808" s="109"/>
      <c r="Y808" s="109"/>
      <c r="Z808" s="109"/>
    </row>
    <row r="809" spans="1:26" ht="12.75" customHeight="1">
      <c r="A809" s="109"/>
      <c r="B809" s="109"/>
      <c r="C809" s="109"/>
      <c r="D809" s="109"/>
      <c r="E809" s="109"/>
      <c r="F809" s="109"/>
      <c r="G809" s="109"/>
      <c r="H809" s="143"/>
      <c r="I809" s="109"/>
      <c r="J809" s="109"/>
      <c r="K809" s="109"/>
      <c r="L809" s="109"/>
      <c r="M809" s="109"/>
      <c r="N809" s="109"/>
      <c r="O809" s="109"/>
      <c r="P809" s="109"/>
      <c r="Q809" s="109"/>
      <c r="R809" s="109"/>
      <c r="S809" s="109"/>
      <c r="T809" s="109"/>
      <c r="U809" s="109"/>
      <c r="V809" s="109"/>
      <c r="W809" s="109"/>
      <c r="X809" s="109"/>
      <c r="Y809" s="109"/>
      <c r="Z809" s="109"/>
    </row>
    <row r="810" spans="1:26" ht="12.75" customHeight="1">
      <c r="A810" s="109"/>
      <c r="B810" s="109"/>
      <c r="C810" s="109"/>
      <c r="D810" s="109"/>
      <c r="E810" s="109"/>
      <c r="F810" s="109"/>
      <c r="G810" s="109"/>
      <c r="H810" s="143"/>
      <c r="I810" s="109"/>
      <c r="J810" s="109"/>
      <c r="K810" s="109"/>
      <c r="L810" s="109"/>
      <c r="M810" s="109"/>
      <c r="N810" s="109"/>
      <c r="O810" s="109"/>
      <c r="P810" s="109"/>
      <c r="Q810" s="109"/>
      <c r="R810" s="109"/>
      <c r="S810" s="109"/>
      <c r="T810" s="109"/>
      <c r="U810" s="109"/>
      <c r="V810" s="109"/>
      <c r="W810" s="109"/>
      <c r="X810" s="109"/>
      <c r="Y810" s="109"/>
      <c r="Z810" s="109"/>
    </row>
    <row r="811" spans="1:26" ht="12.75" customHeight="1">
      <c r="A811" s="109"/>
      <c r="B811" s="109"/>
      <c r="C811" s="109"/>
      <c r="D811" s="109"/>
      <c r="E811" s="109"/>
      <c r="F811" s="109"/>
      <c r="G811" s="109"/>
      <c r="H811" s="143"/>
      <c r="I811" s="109"/>
      <c r="J811" s="109"/>
      <c r="K811" s="109"/>
      <c r="L811" s="109"/>
      <c r="M811" s="109"/>
      <c r="N811" s="109"/>
      <c r="O811" s="109"/>
      <c r="P811" s="109"/>
      <c r="Q811" s="109"/>
      <c r="R811" s="109"/>
      <c r="S811" s="109"/>
      <c r="T811" s="109"/>
      <c r="U811" s="109"/>
      <c r="V811" s="109"/>
      <c r="W811" s="109"/>
      <c r="X811" s="109"/>
      <c r="Y811" s="109"/>
      <c r="Z811" s="109"/>
    </row>
    <row r="812" spans="1:26" ht="12.75" customHeight="1">
      <c r="A812" s="109"/>
      <c r="B812" s="109"/>
      <c r="C812" s="109"/>
      <c r="D812" s="109"/>
      <c r="E812" s="109"/>
      <c r="F812" s="109"/>
      <c r="G812" s="109"/>
      <c r="H812" s="143"/>
      <c r="I812" s="109"/>
      <c r="J812" s="109"/>
      <c r="K812" s="109"/>
      <c r="L812" s="109"/>
      <c r="M812" s="109"/>
      <c r="N812" s="109"/>
      <c r="O812" s="109"/>
      <c r="P812" s="109"/>
      <c r="Q812" s="109"/>
      <c r="R812" s="109"/>
      <c r="S812" s="109"/>
      <c r="T812" s="109"/>
      <c r="U812" s="109"/>
      <c r="V812" s="109"/>
      <c r="W812" s="109"/>
      <c r="X812" s="109"/>
      <c r="Y812" s="109"/>
      <c r="Z812" s="109"/>
    </row>
    <row r="813" spans="1:26" ht="12.75" customHeight="1">
      <c r="A813" s="109"/>
      <c r="B813" s="109"/>
      <c r="C813" s="109"/>
      <c r="D813" s="109"/>
      <c r="E813" s="109"/>
      <c r="F813" s="109"/>
      <c r="G813" s="109"/>
      <c r="H813" s="143"/>
      <c r="I813" s="109"/>
      <c r="J813" s="109"/>
      <c r="K813" s="109"/>
      <c r="L813" s="109"/>
      <c r="M813" s="109"/>
      <c r="N813" s="109"/>
      <c r="O813" s="109"/>
      <c r="P813" s="109"/>
      <c r="Q813" s="109"/>
      <c r="R813" s="109"/>
      <c r="S813" s="109"/>
      <c r="T813" s="109"/>
      <c r="U813" s="109"/>
      <c r="V813" s="109"/>
      <c r="W813" s="109"/>
      <c r="X813" s="109"/>
      <c r="Y813" s="109"/>
      <c r="Z813" s="109"/>
    </row>
    <row r="814" spans="1:26" ht="12.75" customHeight="1">
      <c r="A814" s="109"/>
      <c r="B814" s="109"/>
      <c r="C814" s="109"/>
      <c r="D814" s="109"/>
      <c r="E814" s="109"/>
      <c r="F814" s="109"/>
      <c r="G814" s="109"/>
      <c r="H814" s="143"/>
      <c r="I814" s="109"/>
      <c r="J814" s="109"/>
      <c r="K814" s="109"/>
      <c r="L814" s="109"/>
      <c r="M814" s="109"/>
      <c r="N814" s="109"/>
      <c r="O814" s="109"/>
      <c r="P814" s="109"/>
      <c r="Q814" s="109"/>
      <c r="R814" s="109"/>
      <c r="S814" s="109"/>
      <c r="T814" s="109"/>
      <c r="U814" s="109"/>
      <c r="V814" s="109"/>
      <c r="W814" s="109"/>
      <c r="X814" s="109"/>
      <c r="Y814" s="109"/>
      <c r="Z814" s="109"/>
    </row>
    <row r="815" spans="1:26" ht="12.75" customHeight="1">
      <c r="A815" s="109"/>
      <c r="B815" s="109"/>
      <c r="C815" s="109"/>
      <c r="D815" s="109"/>
      <c r="E815" s="109"/>
      <c r="F815" s="109"/>
      <c r="G815" s="109"/>
      <c r="H815" s="143"/>
      <c r="I815" s="109"/>
      <c r="J815" s="109"/>
      <c r="K815" s="109"/>
      <c r="L815" s="109"/>
      <c r="M815" s="109"/>
      <c r="N815" s="109"/>
      <c r="O815" s="109"/>
      <c r="P815" s="109"/>
      <c r="Q815" s="109"/>
      <c r="R815" s="109"/>
      <c r="S815" s="109"/>
      <c r="T815" s="109"/>
      <c r="U815" s="109"/>
      <c r="V815" s="109"/>
      <c r="W815" s="109"/>
      <c r="X815" s="109"/>
      <c r="Y815" s="109"/>
      <c r="Z815" s="109"/>
    </row>
    <row r="816" spans="1:26" ht="12.75" customHeight="1">
      <c r="A816" s="109"/>
      <c r="B816" s="109"/>
      <c r="C816" s="109"/>
      <c r="D816" s="109"/>
      <c r="E816" s="109"/>
      <c r="F816" s="109"/>
      <c r="G816" s="109"/>
      <c r="H816" s="143"/>
      <c r="I816" s="109"/>
      <c r="J816" s="109"/>
      <c r="K816" s="109"/>
      <c r="L816" s="109"/>
      <c r="M816" s="109"/>
      <c r="N816" s="109"/>
      <c r="O816" s="109"/>
      <c r="P816" s="109"/>
      <c r="Q816" s="109"/>
      <c r="R816" s="109"/>
      <c r="S816" s="109"/>
      <c r="T816" s="109"/>
      <c r="U816" s="109"/>
      <c r="V816" s="109"/>
      <c r="W816" s="109"/>
      <c r="X816" s="109"/>
      <c r="Y816" s="109"/>
      <c r="Z816" s="109"/>
    </row>
    <row r="817" spans="1:26" ht="12.75" customHeight="1">
      <c r="A817" s="109"/>
      <c r="B817" s="109"/>
      <c r="C817" s="109"/>
      <c r="D817" s="109"/>
      <c r="E817" s="109"/>
      <c r="F817" s="109"/>
      <c r="G817" s="109"/>
      <c r="H817" s="143"/>
      <c r="I817" s="109"/>
      <c r="J817" s="109"/>
      <c r="K817" s="109"/>
      <c r="L817" s="109"/>
      <c r="M817" s="109"/>
      <c r="N817" s="109"/>
      <c r="O817" s="109"/>
      <c r="P817" s="109"/>
      <c r="Q817" s="109"/>
      <c r="R817" s="109"/>
      <c r="S817" s="109"/>
      <c r="T817" s="109"/>
      <c r="U817" s="109"/>
      <c r="V817" s="109"/>
      <c r="W817" s="109"/>
      <c r="X817" s="109"/>
      <c r="Y817" s="109"/>
      <c r="Z817" s="109"/>
    </row>
    <row r="818" spans="1:26" ht="12.75" customHeight="1">
      <c r="A818" s="109"/>
      <c r="B818" s="109"/>
      <c r="C818" s="109"/>
      <c r="D818" s="109"/>
      <c r="E818" s="109"/>
      <c r="F818" s="109"/>
      <c r="G818" s="109"/>
      <c r="H818" s="143"/>
      <c r="I818" s="109"/>
      <c r="J818" s="109"/>
      <c r="K818" s="109"/>
      <c r="L818" s="109"/>
      <c r="M818" s="109"/>
      <c r="N818" s="109"/>
      <c r="O818" s="109"/>
      <c r="P818" s="109"/>
      <c r="Q818" s="109"/>
      <c r="R818" s="109"/>
      <c r="S818" s="109"/>
      <c r="T818" s="109"/>
      <c r="U818" s="109"/>
      <c r="V818" s="109"/>
      <c r="W818" s="109"/>
      <c r="X818" s="109"/>
      <c r="Y818" s="109"/>
      <c r="Z818" s="109"/>
    </row>
    <row r="819" spans="1:26" ht="12.75" customHeight="1">
      <c r="A819" s="109"/>
      <c r="B819" s="109"/>
      <c r="C819" s="109"/>
      <c r="D819" s="109"/>
      <c r="E819" s="109"/>
      <c r="F819" s="109"/>
      <c r="G819" s="109"/>
      <c r="H819" s="143"/>
      <c r="I819" s="109"/>
      <c r="J819" s="109"/>
      <c r="K819" s="109"/>
      <c r="L819" s="109"/>
      <c r="M819" s="109"/>
      <c r="N819" s="109"/>
      <c r="O819" s="109"/>
      <c r="P819" s="109"/>
      <c r="Q819" s="109"/>
      <c r="R819" s="109"/>
      <c r="S819" s="109"/>
      <c r="T819" s="109"/>
      <c r="U819" s="109"/>
      <c r="V819" s="109"/>
      <c r="W819" s="109"/>
      <c r="X819" s="109"/>
      <c r="Y819" s="109"/>
      <c r="Z819" s="109"/>
    </row>
    <row r="820" spans="1:26" ht="12.75" customHeight="1">
      <c r="A820" s="109"/>
      <c r="B820" s="109"/>
      <c r="C820" s="109"/>
      <c r="D820" s="109"/>
      <c r="E820" s="109"/>
      <c r="F820" s="109"/>
      <c r="G820" s="109"/>
      <c r="H820" s="143"/>
      <c r="I820" s="109"/>
      <c r="J820" s="109"/>
      <c r="K820" s="109"/>
      <c r="L820" s="109"/>
      <c r="M820" s="109"/>
      <c r="N820" s="109"/>
      <c r="O820" s="109"/>
      <c r="P820" s="109"/>
      <c r="Q820" s="109"/>
      <c r="R820" s="109"/>
      <c r="S820" s="109"/>
      <c r="T820" s="109"/>
      <c r="U820" s="109"/>
      <c r="V820" s="109"/>
      <c r="W820" s="109"/>
      <c r="X820" s="109"/>
      <c r="Y820" s="109"/>
      <c r="Z820" s="109"/>
    </row>
    <row r="821" spans="1:26" ht="12.75" customHeight="1">
      <c r="A821" s="109"/>
      <c r="B821" s="109"/>
      <c r="C821" s="109"/>
      <c r="D821" s="109"/>
      <c r="E821" s="109"/>
      <c r="F821" s="109"/>
      <c r="G821" s="109"/>
      <c r="H821" s="143"/>
      <c r="I821" s="109"/>
      <c r="J821" s="109"/>
      <c r="K821" s="109"/>
      <c r="L821" s="109"/>
      <c r="M821" s="109"/>
      <c r="N821" s="109"/>
      <c r="O821" s="109"/>
      <c r="P821" s="109"/>
      <c r="Q821" s="109"/>
      <c r="R821" s="109"/>
      <c r="S821" s="109"/>
      <c r="T821" s="109"/>
      <c r="U821" s="109"/>
      <c r="V821" s="109"/>
      <c r="W821" s="109"/>
      <c r="X821" s="109"/>
      <c r="Y821" s="109"/>
      <c r="Z821" s="109"/>
    </row>
    <row r="822" spans="1:26" ht="12.75" customHeight="1">
      <c r="A822" s="109"/>
      <c r="B822" s="109"/>
      <c r="C822" s="109"/>
      <c r="D822" s="109"/>
      <c r="E822" s="109"/>
      <c r="F822" s="109"/>
      <c r="G822" s="109"/>
      <c r="H822" s="143"/>
      <c r="I822" s="109"/>
      <c r="J822" s="109"/>
      <c r="K822" s="109"/>
      <c r="L822" s="109"/>
      <c r="M822" s="109"/>
      <c r="N822" s="109"/>
      <c r="O822" s="109"/>
      <c r="P822" s="109"/>
      <c r="Q822" s="109"/>
      <c r="R822" s="109"/>
      <c r="S822" s="109"/>
      <c r="T822" s="109"/>
      <c r="U822" s="109"/>
      <c r="V822" s="109"/>
      <c r="W822" s="109"/>
      <c r="X822" s="109"/>
      <c r="Y822" s="109"/>
      <c r="Z822" s="109"/>
    </row>
    <row r="823" spans="1:26" ht="12.75" customHeight="1">
      <c r="A823" s="109"/>
      <c r="B823" s="109"/>
      <c r="C823" s="109"/>
      <c r="D823" s="109"/>
      <c r="E823" s="109"/>
      <c r="F823" s="109"/>
      <c r="G823" s="109"/>
      <c r="H823" s="143"/>
      <c r="I823" s="109"/>
      <c r="J823" s="109"/>
      <c r="K823" s="109"/>
      <c r="L823" s="109"/>
      <c r="M823" s="109"/>
      <c r="N823" s="109"/>
      <c r="O823" s="109"/>
      <c r="P823" s="109"/>
      <c r="Q823" s="109"/>
      <c r="R823" s="109"/>
      <c r="S823" s="109"/>
      <c r="T823" s="109"/>
      <c r="U823" s="109"/>
      <c r="V823" s="109"/>
      <c r="W823" s="109"/>
      <c r="X823" s="109"/>
      <c r="Y823" s="109"/>
      <c r="Z823" s="109"/>
    </row>
    <row r="824" spans="1:26" ht="12.75" customHeight="1">
      <c r="A824" s="109"/>
      <c r="B824" s="109"/>
      <c r="C824" s="109"/>
      <c r="D824" s="109"/>
      <c r="E824" s="109"/>
      <c r="F824" s="109"/>
      <c r="G824" s="109"/>
      <c r="H824" s="143"/>
      <c r="I824" s="109"/>
      <c r="J824" s="109"/>
      <c r="K824" s="109"/>
      <c r="L824" s="109"/>
      <c r="M824" s="109"/>
      <c r="N824" s="109"/>
      <c r="O824" s="109"/>
      <c r="P824" s="109"/>
      <c r="Q824" s="109"/>
      <c r="R824" s="109"/>
      <c r="S824" s="109"/>
      <c r="T824" s="109"/>
      <c r="U824" s="109"/>
      <c r="V824" s="109"/>
      <c r="W824" s="109"/>
      <c r="X824" s="109"/>
      <c r="Y824" s="109"/>
      <c r="Z824" s="109"/>
    </row>
    <row r="825" spans="1:26" ht="12.75" customHeight="1">
      <c r="A825" s="109"/>
      <c r="B825" s="109"/>
      <c r="C825" s="109"/>
      <c r="D825" s="109"/>
      <c r="E825" s="109"/>
      <c r="F825" s="109"/>
      <c r="G825" s="109"/>
      <c r="H825" s="143"/>
      <c r="I825" s="109"/>
      <c r="J825" s="109"/>
      <c r="K825" s="109"/>
      <c r="L825" s="109"/>
      <c r="M825" s="109"/>
      <c r="N825" s="109"/>
      <c r="O825" s="109"/>
      <c r="P825" s="109"/>
      <c r="Q825" s="109"/>
      <c r="R825" s="109"/>
      <c r="S825" s="109"/>
      <c r="T825" s="109"/>
      <c r="U825" s="109"/>
      <c r="V825" s="109"/>
      <c r="W825" s="109"/>
      <c r="X825" s="109"/>
      <c r="Y825" s="109"/>
      <c r="Z825" s="109"/>
    </row>
    <row r="826" spans="1:26" ht="12.75" customHeight="1">
      <c r="A826" s="109"/>
      <c r="B826" s="109"/>
      <c r="C826" s="109"/>
      <c r="D826" s="109"/>
      <c r="E826" s="109"/>
      <c r="F826" s="109"/>
      <c r="G826" s="109"/>
      <c r="H826" s="143"/>
      <c r="I826" s="109"/>
      <c r="J826" s="109"/>
      <c r="K826" s="109"/>
      <c r="L826" s="109"/>
      <c r="M826" s="109"/>
      <c r="N826" s="109"/>
      <c r="O826" s="109"/>
      <c r="P826" s="109"/>
      <c r="Q826" s="109"/>
      <c r="R826" s="109"/>
      <c r="S826" s="109"/>
      <c r="T826" s="109"/>
      <c r="U826" s="109"/>
      <c r="V826" s="109"/>
      <c r="W826" s="109"/>
      <c r="X826" s="109"/>
      <c r="Y826" s="109"/>
      <c r="Z826" s="109"/>
    </row>
    <row r="827" spans="1:26" ht="12.75" customHeight="1">
      <c r="A827" s="109"/>
      <c r="B827" s="109"/>
      <c r="C827" s="109"/>
      <c r="D827" s="109"/>
      <c r="E827" s="109"/>
      <c r="F827" s="109"/>
      <c r="G827" s="109"/>
      <c r="H827" s="143"/>
      <c r="I827" s="109"/>
      <c r="J827" s="109"/>
      <c r="K827" s="109"/>
      <c r="L827" s="109"/>
      <c r="M827" s="109"/>
      <c r="N827" s="109"/>
      <c r="O827" s="109"/>
      <c r="P827" s="109"/>
      <c r="Q827" s="109"/>
      <c r="R827" s="109"/>
      <c r="S827" s="109"/>
      <c r="T827" s="109"/>
      <c r="U827" s="109"/>
      <c r="V827" s="109"/>
      <c r="W827" s="109"/>
      <c r="X827" s="109"/>
      <c r="Y827" s="109"/>
      <c r="Z827" s="109"/>
    </row>
    <row r="828" spans="1:26" ht="12.75" customHeight="1">
      <c r="A828" s="109"/>
      <c r="B828" s="109"/>
      <c r="C828" s="109"/>
      <c r="D828" s="109"/>
      <c r="E828" s="109"/>
      <c r="F828" s="109"/>
      <c r="G828" s="109"/>
      <c r="H828" s="143"/>
      <c r="I828" s="109"/>
      <c r="J828" s="109"/>
      <c r="K828" s="109"/>
      <c r="L828" s="109"/>
      <c r="M828" s="109"/>
      <c r="N828" s="109"/>
      <c r="O828" s="109"/>
      <c r="P828" s="109"/>
      <c r="Q828" s="109"/>
      <c r="R828" s="109"/>
      <c r="S828" s="109"/>
      <c r="T828" s="109"/>
      <c r="U828" s="109"/>
      <c r="V828" s="109"/>
      <c r="W828" s="109"/>
      <c r="X828" s="109"/>
      <c r="Y828" s="109"/>
      <c r="Z828" s="109"/>
    </row>
    <row r="829" spans="1:26" ht="12.75" customHeight="1">
      <c r="A829" s="109"/>
      <c r="B829" s="109"/>
      <c r="C829" s="109"/>
      <c r="D829" s="109"/>
      <c r="E829" s="109"/>
      <c r="F829" s="109"/>
      <c r="G829" s="109"/>
      <c r="H829" s="143"/>
      <c r="I829" s="109"/>
      <c r="J829" s="109"/>
      <c r="K829" s="109"/>
      <c r="L829" s="109"/>
      <c r="M829" s="109"/>
      <c r="N829" s="109"/>
      <c r="O829" s="109"/>
      <c r="P829" s="109"/>
      <c r="Q829" s="109"/>
      <c r="R829" s="109"/>
      <c r="S829" s="109"/>
      <c r="T829" s="109"/>
      <c r="U829" s="109"/>
      <c r="V829" s="109"/>
      <c r="W829" s="109"/>
      <c r="X829" s="109"/>
      <c r="Y829" s="109"/>
      <c r="Z829" s="109"/>
    </row>
    <row r="830" spans="1:26" ht="12.75" customHeight="1">
      <c r="A830" s="109"/>
      <c r="B830" s="109"/>
      <c r="C830" s="109"/>
      <c r="D830" s="109"/>
      <c r="E830" s="109"/>
      <c r="F830" s="109"/>
      <c r="G830" s="109"/>
      <c r="H830" s="143"/>
      <c r="I830" s="109"/>
      <c r="J830" s="109"/>
      <c r="K830" s="109"/>
      <c r="L830" s="109"/>
      <c r="M830" s="109"/>
      <c r="N830" s="109"/>
      <c r="O830" s="109"/>
      <c r="P830" s="109"/>
      <c r="Q830" s="109"/>
      <c r="R830" s="109"/>
      <c r="S830" s="109"/>
      <c r="T830" s="109"/>
      <c r="U830" s="109"/>
      <c r="V830" s="109"/>
      <c r="W830" s="109"/>
      <c r="X830" s="109"/>
      <c r="Y830" s="109"/>
      <c r="Z830" s="109"/>
    </row>
    <row r="831" spans="1:26" ht="12.75" customHeight="1">
      <c r="A831" s="109"/>
      <c r="B831" s="109"/>
      <c r="C831" s="109"/>
      <c r="D831" s="109"/>
      <c r="E831" s="109"/>
      <c r="F831" s="109"/>
      <c r="G831" s="109"/>
      <c r="H831" s="143"/>
      <c r="I831" s="109"/>
      <c r="J831" s="109"/>
      <c r="K831" s="109"/>
      <c r="L831" s="109"/>
      <c r="M831" s="109"/>
      <c r="N831" s="109"/>
      <c r="O831" s="109"/>
      <c r="P831" s="109"/>
      <c r="Q831" s="109"/>
      <c r="R831" s="109"/>
      <c r="S831" s="109"/>
      <c r="T831" s="109"/>
      <c r="U831" s="109"/>
      <c r="V831" s="109"/>
      <c r="W831" s="109"/>
      <c r="X831" s="109"/>
      <c r="Y831" s="109"/>
      <c r="Z831" s="109"/>
    </row>
    <row r="832" spans="1:26" ht="12.75" customHeight="1">
      <c r="A832" s="109"/>
      <c r="B832" s="109"/>
      <c r="C832" s="109"/>
      <c r="D832" s="109"/>
      <c r="E832" s="109"/>
      <c r="F832" s="109"/>
      <c r="G832" s="109"/>
      <c r="H832" s="143"/>
      <c r="I832" s="109"/>
      <c r="J832" s="109"/>
      <c r="K832" s="109"/>
      <c r="L832" s="109"/>
      <c r="M832" s="109"/>
      <c r="N832" s="109"/>
      <c r="O832" s="109"/>
      <c r="P832" s="109"/>
      <c r="Q832" s="109"/>
      <c r="R832" s="109"/>
      <c r="S832" s="109"/>
      <c r="T832" s="109"/>
      <c r="U832" s="109"/>
      <c r="V832" s="109"/>
      <c r="W832" s="109"/>
      <c r="X832" s="109"/>
      <c r="Y832" s="109"/>
      <c r="Z832" s="109"/>
    </row>
    <row r="833" spans="1:26" ht="12.75" customHeight="1">
      <c r="A833" s="109"/>
      <c r="B833" s="109"/>
      <c r="C833" s="109"/>
      <c r="D833" s="109"/>
      <c r="E833" s="109"/>
      <c r="F833" s="109"/>
      <c r="G833" s="109"/>
      <c r="H833" s="143"/>
      <c r="I833" s="109"/>
      <c r="J833" s="109"/>
      <c r="K833" s="109"/>
      <c r="L833" s="109"/>
      <c r="M833" s="109"/>
      <c r="N833" s="109"/>
      <c r="O833" s="109"/>
      <c r="P833" s="109"/>
      <c r="Q833" s="109"/>
      <c r="R833" s="109"/>
      <c r="S833" s="109"/>
      <c r="T833" s="109"/>
      <c r="U833" s="109"/>
      <c r="V833" s="109"/>
      <c r="W833" s="109"/>
      <c r="X833" s="109"/>
      <c r="Y833" s="109"/>
      <c r="Z833" s="109"/>
    </row>
    <row r="834" spans="1:26" ht="12.75" customHeight="1">
      <c r="A834" s="109"/>
      <c r="B834" s="109"/>
      <c r="C834" s="109"/>
      <c r="D834" s="109"/>
      <c r="E834" s="109"/>
      <c r="F834" s="109"/>
      <c r="G834" s="109"/>
      <c r="H834" s="143"/>
      <c r="I834" s="109"/>
      <c r="J834" s="109"/>
      <c r="K834" s="109"/>
      <c r="L834" s="109"/>
      <c r="M834" s="109"/>
      <c r="N834" s="109"/>
      <c r="O834" s="109"/>
      <c r="P834" s="109"/>
      <c r="Q834" s="109"/>
      <c r="R834" s="109"/>
      <c r="S834" s="109"/>
      <c r="T834" s="109"/>
      <c r="U834" s="109"/>
      <c r="V834" s="109"/>
      <c r="W834" s="109"/>
      <c r="X834" s="109"/>
      <c r="Y834" s="109"/>
      <c r="Z834" s="109"/>
    </row>
    <row r="835" spans="1:26" ht="12.75" customHeight="1">
      <c r="A835" s="109"/>
      <c r="B835" s="109"/>
      <c r="C835" s="109"/>
      <c r="D835" s="109"/>
      <c r="E835" s="109"/>
      <c r="F835" s="109"/>
      <c r="G835" s="109"/>
      <c r="H835" s="143"/>
      <c r="I835" s="109"/>
      <c r="J835" s="109"/>
      <c r="K835" s="109"/>
      <c r="L835" s="109"/>
      <c r="M835" s="109"/>
      <c r="N835" s="109"/>
      <c r="O835" s="109"/>
      <c r="P835" s="109"/>
      <c r="Q835" s="109"/>
      <c r="R835" s="109"/>
      <c r="S835" s="109"/>
      <c r="T835" s="109"/>
      <c r="U835" s="109"/>
      <c r="V835" s="109"/>
      <c r="W835" s="109"/>
      <c r="X835" s="109"/>
      <c r="Y835" s="109"/>
      <c r="Z835" s="109"/>
    </row>
    <row r="836" spans="1:26" ht="12.75" customHeight="1">
      <c r="A836" s="109"/>
      <c r="B836" s="109"/>
      <c r="C836" s="109"/>
      <c r="D836" s="109"/>
      <c r="E836" s="109"/>
      <c r="F836" s="109"/>
      <c r="G836" s="109"/>
      <c r="H836" s="143"/>
      <c r="I836" s="109"/>
      <c r="J836" s="109"/>
      <c r="K836" s="109"/>
      <c r="L836" s="109"/>
      <c r="M836" s="109"/>
      <c r="N836" s="109"/>
      <c r="O836" s="109"/>
      <c r="P836" s="109"/>
      <c r="Q836" s="109"/>
      <c r="R836" s="109"/>
      <c r="S836" s="109"/>
      <c r="T836" s="109"/>
      <c r="U836" s="109"/>
      <c r="V836" s="109"/>
      <c r="W836" s="109"/>
      <c r="X836" s="109"/>
      <c r="Y836" s="109"/>
      <c r="Z836" s="109"/>
    </row>
    <row r="837" spans="1:26" ht="12.75" customHeight="1">
      <c r="A837" s="109"/>
      <c r="B837" s="109"/>
      <c r="C837" s="109"/>
      <c r="D837" s="109"/>
      <c r="E837" s="109"/>
      <c r="F837" s="109"/>
      <c r="G837" s="109"/>
      <c r="H837" s="143"/>
      <c r="I837" s="109"/>
      <c r="J837" s="109"/>
      <c r="K837" s="109"/>
      <c r="L837" s="109"/>
      <c r="M837" s="109"/>
      <c r="N837" s="109"/>
      <c r="O837" s="109"/>
      <c r="P837" s="109"/>
      <c r="Q837" s="109"/>
      <c r="R837" s="109"/>
      <c r="S837" s="109"/>
      <c r="T837" s="109"/>
      <c r="U837" s="109"/>
      <c r="V837" s="109"/>
      <c r="W837" s="109"/>
      <c r="X837" s="109"/>
      <c r="Y837" s="109"/>
      <c r="Z837" s="109"/>
    </row>
    <row r="838" spans="1:26" ht="12.75" customHeight="1">
      <c r="A838" s="109"/>
      <c r="B838" s="109"/>
      <c r="C838" s="109"/>
      <c r="D838" s="109"/>
      <c r="E838" s="109"/>
      <c r="F838" s="109"/>
      <c r="G838" s="109"/>
      <c r="H838" s="143"/>
      <c r="I838" s="109"/>
      <c r="J838" s="109"/>
      <c r="K838" s="109"/>
      <c r="L838" s="109"/>
      <c r="M838" s="109"/>
      <c r="N838" s="109"/>
      <c r="O838" s="109"/>
      <c r="P838" s="109"/>
      <c r="Q838" s="109"/>
      <c r="R838" s="109"/>
      <c r="S838" s="109"/>
      <c r="T838" s="109"/>
      <c r="U838" s="109"/>
      <c r="V838" s="109"/>
      <c r="W838" s="109"/>
      <c r="X838" s="109"/>
      <c r="Y838" s="109"/>
      <c r="Z838" s="109"/>
    </row>
    <row r="839" spans="1:26" ht="12.75" customHeight="1">
      <c r="A839" s="109"/>
      <c r="B839" s="109"/>
      <c r="C839" s="109"/>
      <c r="D839" s="109"/>
      <c r="E839" s="109"/>
      <c r="F839" s="109"/>
      <c r="G839" s="109"/>
      <c r="H839" s="143"/>
      <c r="I839" s="109"/>
      <c r="J839" s="109"/>
      <c r="K839" s="109"/>
      <c r="L839" s="109"/>
      <c r="M839" s="109"/>
      <c r="N839" s="109"/>
      <c r="O839" s="109"/>
      <c r="P839" s="109"/>
      <c r="Q839" s="109"/>
      <c r="R839" s="109"/>
      <c r="S839" s="109"/>
      <c r="T839" s="109"/>
      <c r="U839" s="109"/>
      <c r="V839" s="109"/>
      <c r="W839" s="109"/>
      <c r="X839" s="109"/>
      <c r="Y839" s="109"/>
      <c r="Z839" s="109"/>
    </row>
    <row r="840" spans="1:26" ht="12.75" customHeight="1">
      <c r="A840" s="109"/>
      <c r="B840" s="109"/>
      <c r="C840" s="109"/>
      <c r="D840" s="109"/>
      <c r="E840" s="109"/>
      <c r="F840" s="109"/>
      <c r="G840" s="109"/>
      <c r="H840" s="143"/>
      <c r="I840" s="109"/>
      <c r="J840" s="109"/>
      <c r="K840" s="109"/>
      <c r="L840" s="109"/>
      <c r="M840" s="109"/>
      <c r="N840" s="109"/>
      <c r="O840" s="109"/>
      <c r="P840" s="109"/>
      <c r="Q840" s="109"/>
      <c r="R840" s="109"/>
      <c r="S840" s="109"/>
      <c r="T840" s="109"/>
      <c r="U840" s="109"/>
      <c r="V840" s="109"/>
      <c r="W840" s="109"/>
      <c r="X840" s="109"/>
      <c r="Y840" s="109"/>
      <c r="Z840" s="109"/>
    </row>
    <row r="841" spans="1:26" ht="12.75" customHeight="1">
      <c r="A841" s="109"/>
      <c r="B841" s="109"/>
      <c r="C841" s="109"/>
      <c r="D841" s="109"/>
      <c r="E841" s="109"/>
      <c r="F841" s="109"/>
      <c r="G841" s="109"/>
      <c r="H841" s="143"/>
      <c r="I841" s="109"/>
      <c r="J841" s="109"/>
      <c r="K841" s="109"/>
      <c r="L841" s="109"/>
      <c r="M841" s="109"/>
      <c r="N841" s="109"/>
      <c r="O841" s="109"/>
      <c r="P841" s="109"/>
      <c r="Q841" s="109"/>
      <c r="R841" s="109"/>
      <c r="S841" s="109"/>
      <c r="T841" s="109"/>
      <c r="U841" s="109"/>
      <c r="V841" s="109"/>
      <c r="W841" s="109"/>
      <c r="X841" s="109"/>
      <c r="Y841" s="109"/>
      <c r="Z841" s="109"/>
    </row>
    <row r="842" spans="1:26" ht="12.75" customHeight="1">
      <c r="A842" s="109"/>
      <c r="B842" s="109"/>
      <c r="C842" s="109"/>
      <c r="D842" s="109"/>
      <c r="E842" s="109"/>
      <c r="F842" s="109"/>
      <c r="G842" s="109"/>
      <c r="H842" s="143"/>
      <c r="I842" s="109"/>
      <c r="J842" s="109"/>
      <c r="K842" s="109"/>
      <c r="L842" s="109"/>
      <c r="M842" s="109"/>
      <c r="N842" s="109"/>
      <c r="O842" s="109"/>
      <c r="P842" s="109"/>
      <c r="Q842" s="109"/>
      <c r="R842" s="109"/>
      <c r="S842" s="109"/>
      <c r="T842" s="109"/>
      <c r="U842" s="109"/>
      <c r="V842" s="109"/>
      <c r="W842" s="109"/>
      <c r="X842" s="109"/>
      <c r="Y842" s="109"/>
      <c r="Z842" s="109"/>
    </row>
    <row r="843" spans="1:26" ht="12.75" customHeight="1">
      <c r="A843" s="109"/>
      <c r="B843" s="109"/>
      <c r="C843" s="109"/>
      <c r="D843" s="109"/>
      <c r="E843" s="109"/>
      <c r="F843" s="109"/>
      <c r="G843" s="109"/>
      <c r="H843" s="143"/>
      <c r="I843" s="109"/>
      <c r="J843" s="109"/>
      <c r="K843" s="109"/>
      <c r="L843" s="109"/>
      <c r="M843" s="109"/>
      <c r="N843" s="109"/>
      <c r="O843" s="109"/>
      <c r="P843" s="109"/>
      <c r="Q843" s="109"/>
      <c r="R843" s="109"/>
      <c r="S843" s="109"/>
      <c r="T843" s="109"/>
      <c r="U843" s="109"/>
      <c r="V843" s="109"/>
      <c r="W843" s="109"/>
      <c r="X843" s="109"/>
      <c r="Y843" s="109"/>
      <c r="Z843" s="109"/>
    </row>
    <row r="844" spans="1:26" ht="12.75" customHeight="1">
      <c r="A844" s="109"/>
      <c r="B844" s="109"/>
      <c r="C844" s="109"/>
      <c r="D844" s="109"/>
      <c r="E844" s="109"/>
      <c r="F844" s="109"/>
      <c r="G844" s="109"/>
      <c r="H844" s="143"/>
      <c r="I844" s="109"/>
      <c r="J844" s="109"/>
      <c r="K844" s="109"/>
      <c r="L844" s="109"/>
      <c r="M844" s="109"/>
      <c r="N844" s="109"/>
      <c r="O844" s="109"/>
      <c r="P844" s="109"/>
      <c r="Q844" s="109"/>
      <c r="R844" s="109"/>
      <c r="S844" s="109"/>
      <c r="T844" s="109"/>
      <c r="U844" s="109"/>
      <c r="V844" s="109"/>
      <c r="W844" s="109"/>
      <c r="X844" s="109"/>
      <c r="Y844" s="109"/>
      <c r="Z844" s="109"/>
    </row>
    <row r="845" spans="1:26" ht="12.75" customHeight="1">
      <c r="A845" s="109"/>
      <c r="B845" s="109"/>
      <c r="C845" s="109"/>
      <c r="D845" s="109"/>
      <c r="E845" s="109"/>
      <c r="F845" s="109"/>
      <c r="G845" s="109"/>
      <c r="H845" s="143"/>
      <c r="I845" s="109"/>
      <c r="J845" s="109"/>
      <c r="K845" s="109"/>
      <c r="L845" s="109"/>
      <c r="M845" s="109"/>
      <c r="N845" s="109"/>
      <c r="O845" s="109"/>
      <c r="P845" s="109"/>
      <c r="Q845" s="109"/>
      <c r="R845" s="109"/>
      <c r="S845" s="109"/>
      <c r="T845" s="109"/>
      <c r="U845" s="109"/>
      <c r="V845" s="109"/>
      <c r="W845" s="109"/>
      <c r="X845" s="109"/>
      <c r="Y845" s="109"/>
      <c r="Z845" s="109"/>
    </row>
    <row r="846" spans="1:26" ht="12.75" customHeight="1">
      <c r="A846" s="109"/>
      <c r="B846" s="109"/>
      <c r="C846" s="109"/>
      <c r="D846" s="109"/>
      <c r="E846" s="109"/>
      <c r="F846" s="109"/>
      <c r="G846" s="109"/>
      <c r="H846" s="143"/>
      <c r="I846" s="109"/>
      <c r="J846" s="109"/>
      <c r="K846" s="109"/>
      <c r="L846" s="109"/>
      <c r="M846" s="109"/>
      <c r="N846" s="109"/>
      <c r="O846" s="109"/>
      <c r="P846" s="109"/>
      <c r="Q846" s="109"/>
      <c r="R846" s="109"/>
      <c r="S846" s="109"/>
      <c r="T846" s="109"/>
      <c r="U846" s="109"/>
      <c r="V846" s="109"/>
      <c r="W846" s="109"/>
      <c r="X846" s="109"/>
      <c r="Y846" s="109"/>
      <c r="Z846" s="109"/>
    </row>
    <row r="847" spans="1:26" ht="12.75" customHeight="1">
      <c r="A847" s="109"/>
      <c r="B847" s="109"/>
      <c r="C847" s="109"/>
      <c r="D847" s="109"/>
      <c r="E847" s="109"/>
      <c r="F847" s="109"/>
      <c r="G847" s="109"/>
      <c r="H847" s="143"/>
      <c r="I847" s="109"/>
      <c r="J847" s="109"/>
      <c r="K847" s="109"/>
      <c r="L847" s="109"/>
      <c r="M847" s="109"/>
      <c r="N847" s="109"/>
      <c r="O847" s="109"/>
      <c r="P847" s="109"/>
      <c r="Q847" s="109"/>
      <c r="R847" s="109"/>
      <c r="S847" s="109"/>
      <c r="T847" s="109"/>
      <c r="U847" s="109"/>
      <c r="V847" s="109"/>
      <c r="W847" s="109"/>
      <c r="X847" s="109"/>
      <c r="Y847" s="109"/>
      <c r="Z847" s="109"/>
    </row>
    <row r="848" spans="1:26" ht="12.75" customHeight="1">
      <c r="A848" s="109"/>
      <c r="B848" s="109"/>
      <c r="C848" s="109"/>
      <c r="D848" s="109"/>
      <c r="E848" s="109"/>
      <c r="F848" s="109"/>
      <c r="G848" s="109"/>
      <c r="H848" s="143"/>
      <c r="I848" s="109"/>
      <c r="J848" s="109"/>
      <c r="K848" s="109"/>
      <c r="L848" s="109"/>
      <c r="M848" s="109"/>
      <c r="N848" s="109"/>
      <c r="O848" s="109"/>
      <c r="P848" s="109"/>
      <c r="Q848" s="109"/>
      <c r="R848" s="109"/>
      <c r="S848" s="109"/>
      <c r="T848" s="109"/>
      <c r="U848" s="109"/>
      <c r="V848" s="109"/>
      <c r="W848" s="109"/>
      <c r="X848" s="109"/>
      <c r="Y848" s="109"/>
      <c r="Z848" s="109"/>
    </row>
    <row r="849" spans="1:26" ht="12.75" customHeight="1">
      <c r="A849" s="109"/>
      <c r="B849" s="109"/>
      <c r="C849" s="109"/>
      <c r="D849" s="109"/>
      <c r="E849" s="109"/>
      <c r="F849" s="109"/>
      <c r="G849" s="109"/>
      <c r="H849" s="143"/>
      <c r="I849" s="109"/>
      <c r="J849" s="109"/>
      <c r="K849" s="109"/>
      <c r="L849" s="109"/>
      <c r="M849" s="109"/>
      <c r="N849" s="109"/>
      <c r="O849" s="109"/>
      <c r="P849" s="109"/>
      <c r="Q849" s="109"/>
      <c r="R849" s="109"/>
      <c r="S849" s="109"/>
      <c r="T849" s="109"/>
      <c r="U849" s="109"/>
      <c r="V849" s="109"/>
      <c r="W849" s="109"/>
      <c r="X849" s="109"/>
      <c r="Y849" s="109"/>
      <c r="Z849" s="109"/>
    </row>
    <row r="850" spans="1:26" ht="12.75" customHeight="1">
      <c r="A850" s="109"/>
      <c r="B850" s="109"/>
      <c r="C850" s="109"/>
      <c r="D850" s="109"/>
      <c r="E850" s="109"/>
      <c r="F850" s="109"/>
      <c r="G850" s="109"/>
      <c r="H850" s="143"/>
      <c r="I850" s="109"/>
      <c r="J850" s="109"/>
      <c r="K850" s="109"/>
      <c r="L850" s="109"/>
      <c r="M850" s="109"/>
      <c r="N850" s="109"/>
      <c r="O850" s="109"/>
      <c r="P850" s="109"/>
      <c r="Q850" s="109"/>
      <c r="R850" s="109"/>
      <c r="S850" s="109"/>
      <c r="T850" s="109"/>
      <c r="U850" s="109"/>
      <c r="V850" s="109"/>
      <c r="W850" s="109"/>
      <c r="X850" s="109"/>
      <c r="Y850" s="109"/>
      <c r="Z850" s="109"/>
    </row>
    <row r="851" spans="1:26" ht="12.75" customHeight="1">
      <c r="A851" s="109"/>
      <c r="B851" s="109"/>
      <c r="C851" s="109"/>
      <c r="D851" s="109"/>
      <c r="E851" s="109"/>
      <c r="F851" s="109"/>
      <c r="G851" s="109"/>
      <c r="H851" s="143"/>
      <c r="I851" s="109"/>
      <c r="J851" s="109"/>
      <c r="K851" s="109"/>
      <c r="L851" s="109"/>
      <c r="M851" s="109"/>
      <c r="N851" s="109"/>
      <c r="O851" s="109"/>
      <c r="P851" s="109"/>
      <c r="Q851" s="109"/>
      <c r="R851" s="109"/>
      <c r="S851" s="109"/>
      <c r="T851" s="109"/>
      <c r="U851" s="109"/>
      <c r="V851" s="109"/>
      <c r="W851" s="109"/>
      <c r="X851" s="109"/>
      <c r="Y851" s="109"/>
      <c r="Z851" s="109"/>
    </row>
    <row r="852" spans="1:26" ht="12.75" customHeight="1">
      <c r="A852" s="109"/>
      <c r="B852" s="109"/>
      <c r="C852" s="109"/>
      <c r="D852" s="109"/>
      <c r="E852" s="109"/>
      <c r="F852" s="109"/>
      <c r="G852" s="109"/>
      <c r="H852" s="143"/>
      <c r="I852" s="109"/>
      <c r="J852" s="109"/>
      <c r="K852" s="109"/>
      <c r="L852" s="109"/>
      <c r="M852" s="109"/>
      <c r="N852" s="109"/>
      <c r="O852" s="109"/>
      <c r="P852" s="109"/>
      <c r="Q852" s="109"/>
      <c r="R852" s="109"/>
      <c r="S852" s="109"/>
      <c r="T852" s="109"/>
      <c r="U852" s="109"/>
      <c r="V852" s="109"/>
      <c r="W852" s="109"/>
      <c r="X852" s="109"/>
      <c r="Y852" s="109"/>
      <c r="Z852" s="109"/>
    </row>
    <row r="853" spans="1:26" ht="12.75" customHeight="1">
      <c r="A853" s="109"/>
      <c r="B853" s="109"/>
      <c r="C853" s="109"/>
      <c r="D853" s="109"/>
      <c r="E853" s="109"/>
      <c r="F853" s="109"/>
      <c r="G853" s="109"/>
      <c r="H853" s="143"/>
      <c r="I853" s="109"/>
      <c r="J853" s="109"/>
      <c r="K853" s="109"/>
      <c r="L853" s="109"/>
      <c r="M853" s="109"/>
      <c r="N853" s="109"/>
      <c r="O853" s="109"/>
      <c r="P853" s="109"/>
      <c r="Q853" s="109"/>
      <c r="R853" s="109"/>
      <c r="S853" s="109"/>
      <c r="T853" s="109"/>
      <c r="U853" s="109"/>
      <c r="V853" s="109"/>
      <c r="W853" s="109"/>
      <c r="X853" s="109"/>
      <c r="Y853" s="109"/>
      <c r="Z853" s="109"/>
    </row>
    <row r="854" spans="1:26" ht="12.75" customHeight="1">
      <c r="A854" s="109"/>
      <c r="B854" s="109"/>
      <c r="C854" s="109"/>
      <c r="D854" s="109"/>
      <c r="E854" s="109"/>
      <c r="F854" s="109"/>
      <c r="G854" s="109"/>
      <c r="H854" s="143"/>
      <c r="I854" s="109"/>
      <c r="J854" s="109"/>
      <c r="K854" s="109"/>
      <c r="L854" s="109"/>
      <c r="M854" s="109"/>
      <c r="N854" s="109"/>
      <c r="O854" s="109"/>
      <c r="P854" s="109"/>
      <c r="Q854" s="109"/>
      <c r="R854" s="109"/>
      <c r="S854" s="109"/>
      <c r="T854" s="109"/>
      <c r="U854" s="109"/>
      <c r="V854" s="109"/>
      <c r="W854" s="109"/>
      <c r="X854" s="109"/>
      <c r="Y854" s="109"/>
      <c r="Z854" s="109"/>
    </row>
    <row r="855" spans="1:26" ht="12.75" customHeight="1">
      <c r="A855" s="109"/>
      <c r="B855" s="109"/>
      <c r="C855" s="109"/>
      <c r="D855" s="109"/>
      <c r="E855" s="109"/>
      <c r="F855" s="109"/>
      <c r="G855" s="109"/>
      <c r="H855" s="143"/>
      <c r="I855" s="109"/>
      <c r="J855" s="109"/>
      <c r="K855" s="109"/>
      <c r="L855" s="109"/>
      <c r="M855" s="109"/>
      <c r="N855" s="109"/>
      <c r="O855" s="109"/>
      <c r="P855" s="109"/>
      <c r="Q855" s="109"/>
      <c r="R855" s="109"/>
      <c r="S855" s="109"/>
      <c r="T855" s="109"/>
      <c r="U855" s="109"/>
      <c r="V855" s="109"/>
      <c r="W855" s="109"/>
      <c r="X855" s="109"/>
      <c r="Y855" s="109"/>
      <c r="Z855" s="109"/>
    </row>
    <row r="856" spans="1:26" ht="12.75" customHeight="1">
      <c r="A856" s="109"/>
      <c r="B856" s="109"/>
      <c r="C856" s="109"/>
      <c r="D856" s="109"/>
      <c r="E856" s="109"/>
      <c r="F856" s="109"/>
      <c r="G856" s="109"/>
      <c r="H856" s="143"/>
      <c r="I856" s="109"/>
      <c r="J856" s="109"/>
      <c r="K856" s="109"/>
      <c r="L856" s="109"/>
      <c r="M856" s="109"/>
      <c r="N856" s="109"/>
      <c r="O856" s="109"/>
      <c r="P856" s="109"/>
      <c r="Q856" s="109"/>
      <c r="R856" s="109"/>
      <c r="S856" s="109"/>
      <c r="T856" s="109"/>
      <c r="U856" s="109"/>
      <c r="V856" s="109"/>
      <c r="W856" s="109"/>
      <c r="X856" s="109"/>
      <c r="Y856" s="109"/>
      <c r="Z856" s="109"/>
    </row>
    <row r="857" spans="1:26" ht="12.75" customHeight="1">
      <c r="A857" s="109"/>
      <c r="B857" s="109"/>
      <c r="C857" s="109"/>
      <c r="D857" s="109"/>
      <c r="E857" s="109"/>
      <c r="F857" s="109"/>
      <c r="G857" s="109"/>
      <c r="H857" s="143"/>
      <c r="I857" s="109"/>
      <c r="J857" s="109"/>
      <c r="K857" s="109"/>
      <c r="L857" s="109"/>
      <c r="M857" s="109"/>
      <c r="N857" s="109"/>
      <c r="O857" s="109"/>
      <c r="P857" s="109"/>
      <c r="Q857" s="109"/>
      <c r="R857" s="109"/>
      <c r="S857" s="109"/>
      <c r="T857" s="109"/>
      <c r="U857" s="109"/>
      <c r="V857" s="109"/>
      <c r="W857" s="109"/>
      <c r="X857" s="109"/>
      <c r="Y857" s="109"/>
      <c r="Z857" s="109"/>
    </row>
    <row r="858" spans="1:26" ht="12.75" customHeight="1">
      <c r="A858" s="109"/>
      <c r="B858" s="109"/>
      <c r="C858" s="109"/>
      <c r="D858" s="109"/>
      <c r="E858" s="109"/>
      <c r="F858" s="109"/>
      <c r="G858" s="109"/>
      <c r="H858" s="143"/>
      <c r="I858" s="109"/>
      <c r="J858" s="109"/>
      <c r="K858" s="109"/>
      <c r="L858" s="109"/>
      <c r="M858" s="109"/>
      <c r="N858" s="109"/>
      <c r="O858" s="109"/>
      <c r="P858" s="109"/>
      <c r="Q858" s="109"/>
      <c r="R858" s="109"/>
      <c r="S858" s="109"/>
      <c r="T858" s="109"/>
      <c r="U858" s="109"/>
      <c r="V858" s="109"/>
      <c r="W858" s="109"/>
      <c r="X858" s="109"/>
      <c r="Y858" s="109"/>
      <c r="Z858" s="109"/>
    </row>
    <row r="859" spans="1:26" ht="12.75" customHeight="1">
      <c r="A859" s="109"/>
      <c r="B859" s="109"/>
      <c r="C859" s="109"/>
      <c r="D859" s="109"/>
      <c r="E859" s="109"/>
      <c r="F859" s="109"/>
      <c r="G859" s="109"/>
      <c r="H859" s="143"/>
      <c r="I859" s="109"/>
      <c r="J859" s="109"/>
      <c r="K859" s="109"/>
      <c r="L859" s="109"/>
      <c r="M859" s="109"/>
      <c r="N859" s="109"/>
      <c r="O859" s="109"/>
      <c r="P859" s="109"/>
      <c r="Q859" s="109"/>
      <c r="R859" s="109"/>
      <c r="S859" s="109"/>
      <c r="T859" s="109"/>
      <c r="U859" s="109"/>
      <c r="V859" s="109"/>
      <c r="W859" s="109"/>
      <c r="X859" s="109"/>
      <c r="Y859" s="109"/>
      <c r="Z859" s="109"/>
    </row>
    <row r="860" spans="1:26" ht="12.75" customHeight="1">
      <c r="A860" s="109"/>
      <c r="B860" s="109"/>
      <c r="C860" s="109"/>
      <c r="D860" s="109"/>
      <c r="E860" s="109"/>
      <c r="F860" s="109"/>
      <c r="G860" s="109"/>
      <c r="H860" s="143"/>
      <c r="I860" s="109"/>
      <c r="J860" s="109"/>
      <c r="K860" s="109"/>
      <c r="L860" s="109"/>
      <c r="M860" s="109"/>
      <c r="N860" s="109"/>
      <c r="O860" s="109"/>
      <c r="P860" s="109"/>
      <c r="Q860" s="109"/>
      <c r="R860" s="109"/>
      <c r="S860" s="109"/>
      <c r="T860" s="109"/>
      <c r="U860" s="109"/>
      <c r="V860" s="109"/>
      <c r="W860" s="109"/>
      <c r="X860" s="109"/>
      <c r="Y860" s="109"/>
      <c r="Z860" s="109"/>
    </row>
    <row r="861" spans="1:26" ht="12.75" customHeight="1">
      <c r="A861" s="109"/>
      <c r="B861" s="109"/>
      <c r="C861" s="109"/>
      <c r="D861" s="109"/>
      <c r="E861" s="109"/>
      <c r="F861" s="109"/>
      <c r="G861" s="109"/>
      <c r="H861" s="143"/>
      <c r="I861" s="109"/>
      <c r="J861" s="109"/>
      <c r="K861" s="109"/>
      <c r="L861" s="109"/>
      <c r="M861" s="109"/>
      <c r="N861" s="109"/>
      <c r="O861" s="109"/>
      <c r="P861" s="109"/>
      <c r="Q861" s="109"/>
      <c r="R861" s="109"/>
      <c r="S861" s="109"/>
      <c r="T861" s="109"/>
      <c r="U861" s="109"/>
      <c r="V861" s="109"/>
      <c r="W861" s="109"/>
      <c r="X861" s="109"/>
      <c r="Y861" s="109"/>
      <c r="Z861" s="109"/>
    </row>
    <row r="862" spans="1:26" ht="12.75" customHeight="1">
      <c r="A862" s="109"/>
      <c r="B862" s="109"/>
      <c r="C862" s="109"/>
      <c r="D862" s="109"/>
      <c r="E862" s="109"/>
      <c r="F862" s="109"/>
      <c r="G862" s="109"/>
      <c r="H862" s="143"/>
      <c r="I862" s="109"/>
      <c r="J862" s="109"/>
      <c r="K862" s="109"/>
      <c r="L862" s="109"/>
      <c r="M862" s="109"/>
      <c r="N862" s="109"/>
      <c r="O862" s="109"/>
      <c r="P862" s="109"/>
      <c r="Q862" s="109"/>
      <c r="R862" s="109"/>
      <c r="S862" s="109"/>
      <c r="T862" s="109"/>
      <c r="U862" s="109"/>
      <c r="V862" s="109"/>
      <c r="W862" s="109"/>
      <c r="X862" s="109"/>
      <c r="Y862" s="109"/>
      <c r="Z862" s="109"/>
    </row>
    <row r="863" spans="1:26" ht="12.75" customHeight="1">
      <c r="A863" s="109"/>
      <c r="B863" s="109"/>
      <c r="C863" s="109"/>
      <c r="D863" s="109"/>
      <c r="E863" s="109"/>
      <c r="F863" s="109"/>
      <c r="G863" s="109"/>
      <c r="H863" s="143"/>
      <c r="I863" s="109"/>
      <c r="J863" s="109"/>
      <c r="K863" s="109"/>
      <c r="L863" s="109"/>
      <c r="M863" s="109"/>
      <c r="N863" s="109"/>
      <c r="O863" s="109"/>
      <c r="P863" s="109"/>
      <c r="Q863" s="109"/>
      <c r="R863" s="109"/>
      <c r="S863" s="109"/>
      <c r="T863" s="109"/>
      <c r="U863" s="109"/>
      <c r="V863" s="109"/>
      <c r="W863" s="109"/>
      <c r="X863" s="109"/>
      <c r="Y863" s="109"/>
      <c r="Z863" s="109"/>
    </row>
    <row r="864" spans="1:26" ht="12.75" customHeight="1">
      <c r="A864" s="109"/>
      <c r="B864" s="109"/>
      <c r="C864" s="109"/>
      <c r="D864" s="109"/>
      <c r="E864" s="109"/>
      <c r="F864" s="109"/>
      <c r="G864" s="109"/>
      <c r="H864" s="143"/>
      <c r="I864" s="109"/>
      <c r="J864" s="109"/>
      <c r="K864" s="109"/>
      <c r="L864" s="109"/>
      <c r="M864" s="109"/>
      <c r="N864" s="109"/>
      <c r="O864" s="109"/>
      <c r="P864" s="109"/>
      <c r="Q864" s="109"/>
      <c r="R864" s="109"/>
      <c r="S864" s="109"/>
      <c r="T864" s="109"/>
      <c r="U864" s="109"/>
      <c r="V864" s="109"/>
      <c r="W864" s="109"/>
      <c r="X864" s="109"/>
      <c r="Y864" s="109"/>
      <c r="Z864" s="109"/>
    </row>
    <row r="865" spans="1:26" ht="12.75" customHeight="1">
      <c r="A865" s="109"/>
      <c r="B865" s="109"/>
      <c r="C865" s="109"/>
      <c r="D865" s="109"/>
      <c r="E865" s="109"/>
      <c r="F865" s="109"/>
      <c r="G865" s="109"/>
      <c r="H865" s="143"/>
      <c r="I865" s="109"/>
      <c r="J865" s="109"/>
      <c r="K865" s="109"/>
      <c r="L865" s="109"/>
      <c r="M865" s="109"/>
      <c r="N865" s="109"/>
      <c r="O865" s="109"/>
      <c r="P865" s="109"/>
      <c r="Q865" s="109"/>
      <c r="R865" s="109"/>
      <c r="S865" s="109"/>
      <c r="T865" s="109"/>
      <c r="U865" s="109"/>
      <c r="V865" s="109"/>
      <c r="W865" s="109"/>
      <c r="X865" s="109"/>
      <c r="Y865" s="109"/>
      <c r="Z865" s="109"/>
    </row>
    <row r="866" spans="1:26" ht="12.75" customHeight="1">
      <c r="A866" s="109"/>
      <c r="B866" s="109"/>
      <c r="C866" s="109"/>
      <c r="D866" s="109"/>
      <c r="E866" s="109"/>
      <c r="F866" s="109"/>
      <c r="G866" s="109"/>
      <c r="H866" s="143"/>
      <c r="I866" s="109"/>
      <c r="J866" s="109"/>
      <c r="K866" s="109"/>
      <c r="L866" s="109"/>
      <c r="M866" s="109"/>
      <c r="N866" s="109"/>
      <c r="O866" s="109"/>
      <c r="P866" s="109"/>
      <c r="Q866" s="109"/>
      <c r="R866" s="109"/>
      <c r="S866" s="109"/>
      <c r="T866" s="109"/>
      <c r="U866" s="109"/>
      <c r="V866" s="109"/>
      <c r="W866" s="109"/>
      <c r="X866" s="109"/>
      <c r="Y866" s="109"/>
      <c r="Z866" s="109"/>
    </row>
    <row r="867" spans="1:26" ht="12.75" customHeight="1">
      <c r="A867" s="109"/>
      <c r="B867" s="109"/>
      <c r="C867" s="109"/>
      <c r="D867" s="109"/>
      <c r="E867" s="109"/>
      <c r="F867" s="109"/>
      <c r="G867" s="109"/>
      <c r="H867" s="143"/>
      <c r="I867" s="109"/>
      <c r="J867" s="109"/>
      <c r="K867" s="109"/>
      <c r="L867" s="109"/>
      <c r="M867" s="109"/>
      <c r="N867" s="109"/>
      <c r="O867" s="109"/>
      <c r="P867" s="109"/>
      <c r="Q867" s="109"/>
      <c r="R867" s="109"/>
      <c r="S867" s="109"/>
      <c r="T867" s="109"/>
      <c r="U867" s="109"/>
      <c r="V867" s="109"/>
      <c r="W867" s="109"/>
      <c r="X867" s="109"/>
      <c r="Y867" s="109"/>
      <c r="Z867" s="109"/>
    </row>
    <row r="868" spans="1:26" ht="12.75" customHeight="1">
      <c r="A868" s="109"/>
      <c r="B868" s="109"/>
      <c r="C868" s="109"/>
      <c r="D868" s="109"/>
      <c r="E868" s="109"/>
      <c r="F868" s="109"/>
      <c r="G868" s="109"/>
      <c r="H868" s="143"/>
      <c r="I868" s="109"/>
      <c r="J868" s="109"/>
      <c r="K868" s="109"/>
      <c r="L868" s="109"/>
      <c r="M868" s="109"/>
      <c r="N868" s="109"/>
      <c r="O868" s="109"/>
      <c r="P868" s="109"/>
      <c r="Q868" s="109"/>
      <c r="R868" s="109"/>
      <c r="S868" s="109"/>
      <c r="T868" s="109"/>
      <c r="U868" s="109"/>
      <c r="V868" s="109"/>
      <c r="W868" s="109"/>
      <c r="X868" s="109"/>
      <c r="Y868" s="109"/>
      <c r="Z868" s="109"/>
    </row>
    <row r="869" spans="1:26" ht="12.75" customHeight="1">
      <c r="A869" s="109"/>
      <c r="B869" s="109"/>
      <c r="C869" s="109"/>
      <c r="D869" s="109"/>
      <c r="E869" s="109"/>
      <c r="F869" s="109"/>
      <c r="G869" s="109"/>
      <c r="H869" s="143"/>
      <c r="I869" s="109"/>
      <c r="J869" s="109"/>
      <c r="K869" s="109"/>
      <c r="L869" s="109"/>
      <c r="M869" s="109"/>
      <c r="N869" s="109"/>
      <c r="O869" s="109"/>
      <c r="P869" s="109"/>
      <c r="Q869" s="109"/>
      <c r="R869" s="109"/>
      <c r="S869" s="109"/>
      <c r="T869" s="109"/>
      <c r="U869" s="109"/>
      <c r="V869" s="109"/>
      <c r="W869" s="109"/>
      <c r="X869" s="109"/>
      <c r="Y869" s="109"/>
      <c r="Z869" s="109"/>
    </row>
    <row r="870" spans="1:26" ht="12.75" customHeight="1">
      <c r="A870" s="109"/>
      <c r="B870" s="109"/>
      <c r="C870" s="109"/>
      <c r="D870" s="109"/>
      <c r="E870" s="109"/>
      <c r="F870" s="109"/>
      <c r="G870" s="109"/>
      <c r="H870" s="143"/>
      <c r="I870" s="109"/>
      <c r="J870" s="109"/>
      <c r="K870" s="109"/>
      <c r="L870" s="109"/>
      <c r="M870" s="109"/>
      <c r="N870" s="109"/>
      <c r="O870" s="109"/>
      <c r="P870" s="109"/>
      <c r="Q870" s="109"/>
      <c r="R870" s="109"/>
      <c r="S870" s="109"/>
      <c r="T870" s="109"/>
      <c r="U870" s="109"/>
      <c r="V870" s="109"/>
      <c r="W870" s="109"/>
      <c r="X870" s="109"/>
      <c r="Y870" s="109"/>
      <c r="Z870" s="109"/>
    </row>
    <row r="871" spans="1:26" ht="12.75" customHeight="1">
      <c r="A871" s="109"/>
      <c r="B871" s="109"/>
      <c r="C871" s="109"/>
      <c r="D871" s="109"/>
      <c r="E871" s="109"/>
      <c r="F871" s="109"/>
      <c r="G871" s="109"/>
      <c r="H871" s="143"/>
      <c r="I871" s="109"/>
      <c r="J871" s="109"/>
      <c r="K871" s="109"/>
      <c r="L871" s="109"/>
      <c r="M871" s="109"/>
      <c r="N871" s="109"/>
      <c r="O871" s="109"/>
      <c r="P871" s="109"/>
      <c r="Q871" s="109"/>
      <c r="R871" s="109"/>
      <c r="S871" s="109"/>
      <c r="T871" s="109"/>
      <c r="U871" s="109"/>
      <c r="V871" s="109"/>
      <c r="W871" s="109"/>
      <c r="X871" s="109"/>
      <c r="Y871" s="109"/>
      <c r="Z871" s="109"/>
    </row>
    <row r="872" spans="1:26" ht="12.75" customHeight="1">
      <c r="A872" s="109"/>
      <c r="B872" s="109"/>
      <c r="C872" s="109"/>
      <c r="D872" s="109"/>
      <c r="E872" s="109"/>
      <c r="F872" s="109"/>
      <c r="G872" s="109"/>
      <c r="H872" s="143"/>
      <c r="I872" s="109"/>
      <c r="J872" s="109"/>
      <c r="K872" s="109"/>
      <c r="L872" s="109"/>
      <c r="M872" s="109"/>
      <c r="N872" s="109"/>
      <c r="O872" s="109"/>
      <c r="P872" s="109"/>
      <c r="Q872" s="109"/>
      <c r="R872" s="109"/>
      <c r="S872" s="109"/>
      <c r="T872" s="109"/>
      <c r="U872" s="109"/>
      <c r="V872" s="109"/>
      <c r="W872" s="109"/>
      <c r="X872" s="109"/>
      <c r="Y872" s="109"/>
      <c r="Z872" s="109"/>
    </row>
    <row r="873" spans="1:26" ht="12.75" customHeight="1">
      <c r="A873" s="109"/>
      <c r="B873" s="109"/>
      <c r="C873" s="109"/>
      <c r="D873" s="109"/>
      <c r="E873" s="109"/>
      <c r="F873" s="109"/>
      <c r="G873" s="109"/>
      <c r="H873" s="143"/>
      <c r="I873" s="109"/>
      <c r="J873" s="109"/>
      <c r="K873" s="109"/>
      <c r="L873" s="109"/>
      <c r="M873" s="109"/>
      <c r="N873" s="109"/>
      <c r="O873" s="109"/>
      <c r="P873" s="109"/>
      <c r="Q873" s="109"/>
      <c r="R873" s="109"/>
      <c r="S873" s="109"/>
      <c r="T873" s="109"/>
      <c r="U873" s="109"/>
      <c r="V873" s="109"/>
      <c r="W873" s="109"/>
      <c r="X873" s="109"/>
      <c r="Y873" s="109"/>
      <c r="Z873" s="109"/>
    </row>
    <row r="874" spans="1:26" ht="12.75" customHeight="1">
      <c r="A874" s="109"/>
      <c r="B874" s="109"/>
      <c r="C874" s="109"/>
      <c r="D874" s="109"/>
      <c r="E874" s="109"/>
      <c r="F874" s="109"/>
      <c r="G874" s="109"/>
      <c r="H874" s="143"/>
      <c r="I874" s="109"/>
      <c r="J874" s="109"/>
      <c r="K874" s="109"/>
      <c r="L874" s="109"/>
      <c r="M874" s="109"/>
      <c r="N874" s="109"/>
      <c r="O874" s="109"/>
      <c r="P874" s="109"/>
      <c r="Q874" s="109"/>
      <c r="R874" s="109"/>
      <c r="S874" s="109"/>
      <c r="T874" s="109"/>
      <c r="U874" s="109"/>
      <c r="V874" s="109"/>
      <c r="W874" s="109"/>
      <c r="X874" s="109"/>
      <c r="Y874" s="109"/>
      <c r="Z874" s="109"/>
    </row>
    <row r="875" spans="1:26" ht="12.75" customHeight="1">
      <c r="A875" s="109"/>
      <c r="B875" s="109"/>
      <c r="C875" s="109"/>
      <c r="D875" s="109"/>
      <c r="E875" s="109"/>
      <c r="F875" s="109"/>
      <c r="G875" s="109"/>
      <c r="H875" s="143"/>
      <c r="I875" s="109"/>
      <c r="J875" s="109"/>
      <c r="K875" s="109"/>
      <c r="L875" s="109"/>
      <c r="M875" s="109"/>
      <c r="N875" s="109"/>
      <c r="O875" s="109"/>
      <c r="P875" s="109"/>
      <c r="Q875" s="109"/>
      <c r="R875" s="109"/>
      <c r="S875" s="109"/>
      <c r="T875" s="109"/>
      <c r="U875" s="109"/>
      <c r="V875" s="109"/>
      <c r="W875" s="109"/>
      <c r="X875" s="109"/>
      <c r="Y875" s="109"/>
      <c r="Z875" s="109"/>
    </row>
    <row r="876" spans="1:26" ht="12.75" customHeight="1">
      <c r="A876" s="109"/>
      <c r="B876" s="109"/>
      <c r="C876" s="109"/>
      <c r="D876" s="109"/>
      <c r="E876" s="109"/>
      <c r="F876" s="109"/>
      <c r="G876" s="109"/>
      <c r="H876" s="143"/>
      <c r="I876" s="109"/>
      <c r="J876" s="109"/>
      <c r="K876" s="109"/>
      <c r="L876" s="109"/>
      <c r="M876" s="109"/>
      <c r="N876" s="109"/>
      <c r="O876" s="109"/>
      <c r="P876" s="109"/>
      <c r="Q876" s="109"/>
      <c r="R876" s="109"/>
      <c r="S876" s="109"/>
      <c r="T876" s="109"/>
      <c r="U876" s="109"/>
      <c r="V876" s="109"/>
      <c r="W876" s="109"/>
      <c r="X876" s="109"/>
      <c r="Y876" s="109"/>
      <c r="Z876" s="109"/>
    </row>
    <row r="877" spans="1:26" ht="12.75" customHeight="1">
      <c r="A877" s="109"/>
      <c r="B877" s="109"/>
      <c r="C877" s="109"/>
      <c r="D877" s="109"/>
      <c r="E877" s="109"/>
      <c r="F877" s="109"/>
      <c r="G877" s="109"/>
      <c r="H877" s="143"/>
      <c r="I877" s="109"/>
      <c r="J877" s="109"/>
      <c r="K877" s="109"/>
      <c r="L877" s="109"/>
      <c r="M877" s="109"/>
      <c r="N877" s="109"/>
      <c r="O877" s="109"/>
      <c r="P877" s="109"/>
      <c r="Q877" s="109"/>
      <c r="R877" s="109"/>
      <c r="S877" s="109"/>
      <c r="T877" s="109"/>
      <c r="U877" s="109"/>
      <c r="V877" s="109"/>
      <c r="W877" s="109"/>
      <c r="X877" s="109"/>
      <c r="Y877" s="109"/>
      <c r="Z877" s="109"/>
    </row>
    <row r="878" spans="1:26" ht="12.75" customHeight="1">
      <c r="A878" s="109"/>
      <c r="B878" s="109"/>
      <c r="C878" s="109"/>
      <c r="D878" s="109"/>
      <c r="E878" s="109"/>
      <c r="F878" s="109"/>
      <c r="G878" s="109"/>
      <c r="H878" s="143"/>
      <c r="I878" s="109"/>
      <c r="J878" s="109"/>
      <c r="K878" s="109"/>
      <c r="L878" s="109"/>
      <c r="M878" s="109"/>
      <c r="N878" s="109"/>
      <c r="O878" s="109"/>
      <c r="P878" s="109"/>
      <c r="Q878" s="109"/>
      <c r="R878" s="109"/>
      <c r="S878" s="109"/>
      <c r="T878" s="109"/>
      <c r="U878" s="109"/>
      <c r="V878" s="109"/>
      <c r="W878" s="109"/>
      <c r="X878" s="109"/>
      <c r="Y878" s="109"/>
      <c r="Z878" s="109"/>
    </row>
    <row r="879" spans="1:26" ht="12.75" customHeight="1">
      <c r="A879" s="109"/>
      <c r="B879" s="109"/>
      <c r="C879" s="109"/>
      <c r="D879" s="109"/>
      <c r="E879" s="109"/>
      <c r="F879" s="109"/>
      <c r="G879" s="109"/>
      <c r="H879" s="143"/>
      <c r="I879" s="109"/>
      <c r="J879" s="109"/>
      <c r="K879" s="109"/>
      <c r="L879" s="109"/>
      <c r="M879" s="109"/>
      <c r="N879" s="109"/>
      <c r="O879" s="109"/>
      <c r="P879" s="109"/>
      <c r="Q879" s="109"/>
      <c r="R879" s="109"/>
      <c r="S879" s="109"/>
      <c r="T879" s="109"/>
      <c r="U879" s="109"/>
      <c r="V879" s="109"/>
      <c r="W879" s="109"/>
      <c r="X879" s="109"/>
      <c r="Y879" s="109"/>
      <c r="Z879" s="109"/>
    </row>
    <row r="880" spans="1:26" ht="12.75" customHeight="1">
      <c r="A880" s="109"/>
      <c r="B880" s="109"/>
      <c r="C880" s="109"/>
      <c r="D880" s="109"/>
      <c r="E880" s="109"/>
      <c r="F880" s="109"/>
      <c r="G880" s="109"/>
      <c r="H880" s="143"/>
      <c r="I880" s="109"/>
      <c r="J880" s="109"/>
      <c r="K880" s="109"/>
      <c r="L880" s="109"/>
      <c r="M880" s="109"/>
      <c r="N880" s="109"/>
      <c r="O880" s="109"/>
      <c r="P880" s="109"/>
      <c r="Q880" s="109"/>
      <c r="R880" s="109"/>
      <c r="S880" s="109"/>
      <c r="T880" s="109"/>
      <c r="U880" s="109"/>
      <c r="V880" s="109"/>
      <c r="W880" s="109"/>
      <c r="X880" s="109"/>
      <c r="Y880" s="109"/>
      <c r="Z880" s="109"/>
    </row>
    <row r="881" spans="1:26" ht="12.75" customHeight="1">
      <c r="A881" s="109"/>
      <c r="B881" s="109"/>
      <c r="C881" s="109"/>
      <c r="D881" s="109"/>
      <c r="E881" s="109"/>
      <c r="F881" s="109"/>
      <c r="G881" s="109"/>
      <c r="H881" s="143"/>
      <c r="I881" s="109"/>
      <c r="J881" s="109"/>
      <c r="K881" s="109"/>
      <c r="L881" s="109"/>
      <c r="M881" s="109"/>
      <c r="N881" s="109"/>
      <c r="O881" s="109"/>
      <c r="P881" s="109"/>
      <c r="Q881" s="109"/>
      <c r="R881" s="109"/>
      <c r="S881" s="109"/>
      <c r="T881" s="109"/>
      <c r="U881" s="109"/>
      <c r="V881" s="109"/>
      <c r="W881" s="109"/>
      <c r="X881" s="109"/>
      <c r="Y881" s="109"/>
      <c r="Z881" s="109"/>
    </row>
    <row r="882" spans="1:26" ht="12.75" customHeight="1">
      <c r="A882" s="109"/>
      <c r="B882" s="109"/>
      <c r="C882" s="109"/>
      <c r="D882" s="109"/>
      <c r="E882" s="109"/>
      <c r="F882" s="109"/>
      <c r="G882" s="109"/>
      <c r="H882" s="143"/>
      <c r="I882" s="109"/>
      <c r="J882" s="109"/>
      <c r="K882" s="109"/>
      <c r="L882" s="109"/>
      <c r="M882" s="109"/>
      <c r="N882" s="109"/>
      <c r="O882" s="109"/>
      <c r="P882" s="109"/>
      <c r="Q882" s="109"/>
      <c r="R882" s="109"/>
      <c r="S882" s="109"/>
      <c r="T882" s="109"/>
      <c r="U882" s="109"/>
      <c r="V882" s="109"/>
      <c r="W882" s="109"/>
      <c r="X882" s="109"/>
      <c r="Y882" s="109"/>
      <c r="Z882" s="109"/>
    </row>
    <row r="883" spans="1:26" ht="12.75" customHeight="1">
      <c r="A883" s="109"/>
      <c r="B883" s="109"/>
      <c r="C883" s="109"/>
      <c r="D883" s="109"/>
      <c r="E883" s="109"/>
      <c r="F883" s="109"/>
      <c r="G883" s="109"/>
      <c r="H883" s="143"/>
      <c r="I883" s="109"/>
      <c r="J883" s="109"/>
      <c r="K883" s="109"/>
      <c r="L883" s="109"/>
      <c r="M883" s="109"/>
      <c r="N883" s="109"/>
      <c r="O883" s="109"/>
      <c r="P883" s="109"/>
      <c r="Q883" s="109"/>
      <c r="R883" s="109"/>
      <c r="S883" s="109"/>
      <c r="T883" s="109"/>
      <c r="U883" s="109"/>
      <c r="V883" s="109"/>
      <c r="W883" s="109"/>
      <c r="X883" s="109"/>
      <c r="Y883" s="109"/>
      <c r="Z883" s="109"/>
    </row>
    <row r="884" spans="1:26" ht="12.75" customHeight="1">
      <c r="A884" s="109"/>
      <c r="B884" s="109"/>
      <c r="C884" s="109"/>
      <c r="D884" s="109"/>
      <c r="E884" s="109"/>
      <c r="F884" s="109"/>
      <c r="G884" s="109"/>
      <c r="H884" s="143"/>
      <c r="I884" s="109"/>
      <c r="J884" s="109"/>
      <c r="K884" s="109"/>
      <c r="L884" s="109"/>
      <c r="M884" s="109"/>
      <c r="N884" s="109"/>
      <c r="O884" s="109"/>
      <c r="P884" s="109"/>
      <c r="Q884" s="109"/>
      <c r="R884" s="109"/>
      <c r="S884" s="109"/>
      <c r="T884" s="109"/>
      <c r="U884" s="109"/>
      <c r="V884" s="109"/>
      <c r="W884" s="109"/>
      <c r="X884" s="109"/>
      <c r="Y884" s="109"/>
      <c r="Z884" s="109"/>
    </row>
    <row r="885" spans="1:26" ht="12.75" customHeight="1">
      <c r="A885" s="109"/>
      <c r="B885" s="109"/>
      <c r="C885" s="109"/>
      <c r="D885" s="109"/>
      <c r="E885" s="109"/>
      <c r="F885" s="109"/>
      <c r="G885" s="109"/>
      <c r="H885" s="143"/>
      <c r="I885" s="109"/>
      <c r="J885" s="109"/>
      <c r="K885" s="109"/>
      <c r="L885" s="109"/>
      <c r="M885" s="109"/>
      <c r="N885" s="109"/>
      <c r="O885" s="109"/>
      <c r="P885" s="109"/>
      <c r="Q885" s="109"/>
      <c r="R885" s="109"/>
      <c r="S885" s="109"/>
      <c r="T885" s="109"/>
      <c r="U885" s="109"/>
      <c r="V885" s="109"/>
      <c r="W885" s="109"/>
      <c r="X885" s="109"/>
      <c r="Y885" s="109"/>
      <c r="Z885" s="109"/>
    </row>
    <row r="886" spans="1:26" ht="12.75" customHeight="1">
      <c r="A886" s="109"/>
      <c r="B886" s="109"/>
      <c r="C886" s="109"/>
      <c r="D886" s="109"/>
      <c r="E886" s="109"/>
      <c r="F886" s="109"/>
      <c r="G886" s="109"/>
      <c r="H886" s="143"/>
      <c r="I886" s="109"/>
      <c r="J886" s="109"/>
      <c r="K886" s="109"/>
      <c r="L886" s="109"/>
      <c r="M886" s="109"/>
      <c r="N886" s="109"/>
      <c r="O886" s="109"/>
      <c r="P886" s="109"/>
      <c r="Q886" s="109"/>
      <c r="R886" s="109"/>
      <c r="S886" s="109"/>
      <c r="T886" s="109"/>
      <c r="U886" s="109"/>
      <c r="V886" s="109"/>
      <c r="W886" s="109"/>
      <c r="X886" s="109"/>
      <c r="Y886" s="109"/>
      <c r="Z886" s="109"/>
    </row>
    <row r="887" spans="1:26" ht="12.75" customHeight="1">
      <c r="A887" s="109"/>
      <c r="B887" s="109"/>
      <c r="C887" s="109"/>
      <c r="D887" s="109"/>
      <c r="E887" s="109"/>
      <c r="F887" s="109"/>
      <c r="G887" s="109"/>
      <c r="H887" s="143"/>
      <c r="I887" s="109"/>
      <c r="J887" s="109"/>
      <c r="K887" s="109"/>
      <c r="L887" s="109"/>
      <c r="M887" s="109"/>
      <c r="N887" s="109"/>
      <c r="O887" s="109"/>
      <c r="P887" s="109"/>
      <c r="Q887" s="109"/>
      <c r="R887" s="109"/>
      <c r="S887" s="109"/>
      <c r="T887" s="109"/>
      <c r="U887" s="109"/>
      <c r="V887" s="109"/>
      <c r="W887" s="109"/>
      <c r="X887" s="109"/>
      <c r="Y887" s="109"/>
      <c r="Z887" s="109"/>
    </row>
    <row r="888" spans="1:26" ht="12.75" customHeight="1">
      <c r="A888" s="109"/>
      <c r="B888" s="109"/>
      <c r="C888" s="109"/>
      <c r="D888" s="109"/>
      <c r="E888" s="109"/>
      <c r="F888" s="109"/>
      <c r="G888" s="109"/>
      <c r="H888" s="143"/>
      <c r="I888" s="109"/>
      <c r="J888" s="109"/>
      <c r="K888" s="109"/>
      <c r="L888" s="109"/>
      <c r="M888" s="109"/>
      <c r="N888" s="109"/>
      <c r="O888" s="109"/>
      <c r="P888" s="109"/>
      <c r="Q888" s="109"/>
      <c r="R888" s="109"/>
      <c r="S888" s="109"/>
      <c r="T888" s="109"/>
      <c r="U888" s="109"/>
      <c r="V888" s="109"/>
      <c r="W888" s="109"/>
      <c r="X888" s="109"/>
      <c r="Y888" s="109"/>
      <c r="Z888" s="109"/>
    </row>
    <row r="889" spans="1:26" ht="12.75" customHeight="1">
      <c r="A889" s="109"/>
      <c r="B889" s="109"/>
      <c r="C889" s="109"/>
      <c r="D889" s="109"/>
      <c r="E889" s="109"/>
      <c r="F889" s="109"/>
      <c r="G889" s="109"/>
      <c r="H889" s="143"/>
      <c r="I889" s="109"/>
      <c r="J889" s="109"/>
      <c r="K889" s="109"/>
      <c r="L889" s="109"/>
      <c r="M889" s="109"/>
      <c r="N889" s="109"/>
      <c r="O889" s="109"/>
      <c r="P889" s="109"/>
      <c r="Q889" s="109"/>
      <c r="R889" s="109"/>
      <c r="S889" s="109"/>
      <c r="T889" s="109"/>
      <c r="U889" s="109"/>
      <c r="V889" s="109"/>
      <c r="W889" s="109"/>
      <c r="X889" s="109"/>
      <c r="Y889" s="109"/>
      <c r="Z889" s="109"/>
    </row>
    <row r="890" spans="1:26" ht="12.75" customHeight="1">
      <c r="A890" s="109"/>
      <c r="B890" s="109"/>
      <c r="C890" s="109"/>
      <c r="D890" s="109"/>
      <c r="E890" s="109"/>
      <c r="F890" s="109"/>
      <c r="G890" s="109"/>
      <c r="H890" s="143"/>
      <c r="I890" s="109"/>
      <c r="J890" s="109"/>
      <c r="K890" s="109"/>
      <c r="L890" s="109"/>
      <c r="M890" s="109"/>
      <c r="N890" s="109"/>
      <c r="O890" s="109"/>
      <c r="P890" s="109"/>
      <c r="Q890" s="109"/>
      <c r="R890" s="109"/>
      <c r="S890" s="109"/>
      <c r="T890" s="109"/>
      <c r="U890" s="109"/>
      <c r="V890" s="109"/>
      <c r="W890" s="109"/>
      <c r="X890" s="109"/>
      <c r="Y890" s="109"/>
      <c r="Z890" s="109"/>
    </row>
    <row r="891" spans="1:26" ht="12.75" customHeight="1">
      <c r="A891" s="109"/>
      <c r="B891" s="109"/>
      <c r="C891" s="109"/>
      <c r="D891" s="109"/>
      <c r="E891" s="109"/>
      <c r="F891" s="109"/>
      <c r="G891" s="109"/>
      <c r="H891" s="143"/>
      <c r="I891" s="109"/>
      <c r="J891" s="109"/>
      <c r="K891" s="109"/>
      <c r="L891" s="109"/>
      <c r="M891" s="109"/>
      <c r="N891" s="109"/>
      <c r="O891" s="109"/>
      <c r="P891" s="109"/>
      <c r="Q891" s="109"/>
      <c r="R891" s="109"/>
      <c r="S891" s="109"/>
      <c r="T891" s="109"/>
      <c r="U891" s="109"/>
      <c r="V891" s="109"/>
      <c r="W891" s="109"/>
      <c r="X891" s="109"/>
      <c r="Y891" s="109"/>
      <c r="Z891" s="109"/>
    </row>
    <row r="892" spans="1:26" ht="12.75" customHeight="1">
      <c r="A892" s="109"/>
      <c r="B892" s="109"/>
      <c r="C892" s="109"/>
      <c r="D892" s="109"/>
      <c r="E892" s="109"/>
      <c r="F892" s="109"/>
      <c r="G892" s="109"/>
      <c r="H892" s="143"/>
      <c r="I892" s="109"/>
      <c r="J892" s="109"/>
      <c r="K892" s="109"/>
      <c r="L892" s="109"/>
      <c r="M892" s="109"/>
      <c r="N892" s="109"/>
      <c r="O892" s="109"/>
      <c r="P892" s="109"/>
      <c r="Q892" s="109"/>
      <c r="R892" s="109"/>
      <c r="S892" s="109"/>
      <c r="T892" s="109"/>
      <c r="U892" s="109"/>
      <c r="V892" s="109"/>
      <c r="W892" s="109"/>
      <c r="X892" s="109"/>
      <c r="Y892" s="109"/>
      <c r="Z892" s="109"/>
    </row>
    <row r="893" spans="1:26" ht="12.75" customHeight="1">
      <c r="A893" s="109"/>
      <c r="B893" s="109"/>
      <c r="C893" s="109"/>
      <c r="D893" s="109"/>
      <c r="E893" s="109"/>
      <c r="F893" s="109"/>
      <c r="G893" s="109"/>
      <c r="H893" s="143"/>
      <c r="I893" s="109"/>
      <c r="J893" s="109"/>
      <c r="K893" s="109"/>
      <c r="L893" s="109"/>
      <c r="M893" s="109"/>
      <c r="N893" s="109"/>
      <c r="O893" s="109"/>
      <c r="P893" s="109"/>
      <c r="Q893" s="109"/>
      <c r="R893" s="109"/>
      <c r="S893" s="109"/>
      <c r="T893" s="109"/>
      <c r="U893" s="109"/>
      <c r="V893" s="109"/>
      <c r="W893" s="109"/>
      <c r="X893" s="109"/>
      <c r="Y893" s="109"/>
      <c r="Z893" s="109"/>
    </row>
    <row r="894" spans="1:26" ht="12.75" customHeight="1">
      <c r="A894" s="109"/>
      <c r="B894" s="109"/>
      <c r="C894" s="109"/>
      <c r="D894" s="109"/>
      <c r="E894" s="109"/>
      <c r="F894" s="109"/>
      <c r="G894" s="109"/>
      <c r="H894" s="143"/>
      <c r="I894" s="109"/>
      <c r="J894" s="109"/>
      <c r="K894" s="109"/>
      <c r="L894" s="109"/>
      <c r="M894" s="109"/>
      <c r="N894" s="109"/>
      <c r="O894" s="109"/>
      <c r="P894" s="109"/>
      <c r="Q894" s="109"/>
      <c r="R894" s="109"/>
      <c r="S894" s="109"/>
      <c r="T894" s="109"/>
      <c r="U894" s="109"/>
      <c r="V894" s="109"/>
      <c r="W894" s="109"/>
      <c r="X894" s="109"/>
      <c r="Y894" s="109"/>
      <c r="Z894" s="109"/>
    </row>
    <row r="895" spans="1:26" ht="12.75" customHeight="1">
      <c r="A895" s="109"/>
      <c r="B895" s="109"/>
      <c r="C895" s="109"/>
      <c r="D895" s="109"/>
      <c r="E895" s="109"/>
      <c r="F895" s="109"/>
      <c r="G895" s="109"/>
      <c r="H895" s="143"/>
      <c r="I895" s="109"/>
      <c r="J895" s="109"/>
      <c r="K895" s="109"/>
      <c r="L895" s="109"/>
      <c r="M895" s="109"/>
      <c r="N895" s="109"/>
      <c r="O895" s="109"/>
      <c r="P895" s="109"/>
      <c r="Q895" s="109"/>
      <c r="R895" s="109"/>
      <c r="S895" s="109"/>
      <c r="T895" s="109"/>
      <c r="U895" s="109"/>
      <c r="V895" s="109"/>
      <c r="W895" s="109"/>
      <c r="X895" s="109"/>
      <c r="Y895" s="109"/>
      <c r="Z895" s="109"/>
    </row>
    <row r="896" spans="1:26" ht="12.75" customHeight="1">
      <c r="A896" s="109"/>
      <c r="B896" s="109"/>
      <c r="C896" s="109"/>
      <c r="D896" s="109"/>
      <c r="E896" s="109"/>
      <c r="F896" s="109"/>
      <c r="G896" s="109"/>
      <c r="H896" s="143"/>
      <c r="I896" s="109"/>
      <c r="J896" s="109"/>
      <c r="K896" s="109"/>
      <c r="L896" s="109"/>
      <c r="M896" s="109"/>
      <c r="N896" s="109"/>
      <c r="O896" s="109"/>
      <c r="P896" s="109"/>
      <c r="Q896" s="109"/>
      <c r="R896" s="109"/>
      <c r="S896" s="109"/>
      <c r="T896" s="109"/>
      <c r="U896" s="109"/>
      <c r="V896" s="109"/>
      <c r="W896" s="109"/>
      <c r="X896" s="109"/>
      <c r="Y896" s="109"/>
      <c r="Z896" s="109"/>
    </row>
    <row r="897" spans="1:26" ht="12.75" customHeight="1">
      <c r="A897" s="109"/>
      <c r="B897" s="109"/>
      <c r="C897" s="109"/>
      <c r="D897" s="109"/>
      <c r="E897" s="109"/>
      <c r="F897" s="109"/>
      <c r="G897" s="109"/>
      <c r="H897" s="143"/>
      <c r="I897" s="109"/>
      <c r="J897" s="109"/>
      <c r="K897" s="109"/>
      <c r="L897" s="109"/>
      <c r="M897" s="109"/>
      <c r="N897" s="109"/>
      <c r="O897" s="109"/>
      <c r="P897" s="109"/>
      <c r="Q897" s="109"/>
      <c r="R897" s="109"/>
      <c r="S897" s="109"/>
      <c r="T897" s="109"/>
      <c r="U897" s="109"/>
      <c r="V897" s="109"/>
      <c r="W897" s="109"/>
      <c r="X897" s="109"/>
      <c r="Y897" s="109"/>
      <c r="Z897" s="109"/>
    </row>
    <row r="898" spans="1:26" ht="12.75" customHeight="1">
      <c r="A898" s="109"/>
      <c r="B898" s="109"/>
      <c r="C898" s="109"/>
      <c r="D898" s="109"/>
      <c r="E898" s="109"/>
      <c r="F898" s="109"/>
      <c r="G898" s="109"/>
      <c r="H898" s="143"/>
      <c r="I898" s="109"/>
      <c r="J898" s="109"/>
      <c r="K898" s="109"/>
      <c r="L898" s="109"/>
      <c r="M898" s="109"/>
      <c r="N898" s="109"/>
      <c r="O898" s="109"/>
      <c r="P898" s="109"/>
      <c r="Q898" s="109"/>
      <c r="R898" s="109"/>
      <c r="S898" s="109"/>
      <c r="T898" s="109"/>
      <c r="U898" s="109"/>
      <c r="V898" s="109"/>
      <c r="W898" s="109"/>
      <c r="X898" s="109"/>
      <c r="Y898" s="109"/>
      <c r="Z898" s="109"/>
    </row>
    <row r="899" spans="1:26" ht="12.75" customHeight="1">
      <c r="A899" s="109"/>
      <c r="B899" s="109"/>
      <c r="C899" s="109"/>
      <c r="D899" s="109"/>
      <c r="E899" s="109"/>
      <c r="F899" s="109"/>
      <c r="G899" s="109"/>
      <c r="H899" s="143"/>
      <c r="I899" s="109"/>
      <c r="J899" s="109"/>
      <c r="K899" s="109"/>
      <c r="L899" s="109"/>
      <c r="M899" s="109"/>
      <c r="N899" s="109"/>
      <c r="O899" s="109"/>
      <c r="P899" s="109"/>
      <c r="Q899" s="109"/>
      <c r="R899" s="109"/>
      <c r="S899" s="109"/>
      <c r="T899" s="109"/>
      <c r="U899" s="109"/>
      <c r="V899" s="109"/>
      <c r="W899" s="109"/>
      <c r="X899" s="109"/>
      <c r="Y899" s="109"/>
      <c r="Z899" s="109"/>
    </row>
    <row r="900" spans="1:26" ht="12.75" customHeight="1">
      <c r="A900" s="109"/>
      <c r="B900" s="109"/>
      <c r="C900" s="109"/>
      <c r="D900" s="109"/>
      <c r="E900" s="109"/>
      <c r="F900" s="109"/>
      <c r="G900" s="109"/>
      <c r="H900" s="143"/>
      <c r="I900" s="109"/>
      <c r="J900" s="109"/>
      <c r="K900" s="109"/>
      <c r="L900" s="109"/>
      <c r="M900" s="109"/>
      <c r="N900" s="109"/>
      <c r="O900" s="109"/>
      <c r="P900" s="109"/>
      <c r="Q900" s="109"/>
      <c r="R900" s="109"/>
      <c r="S900" s="109"/>
      <c r="T900" s="109"/>
      <c r="U900" s="109"/>
      <c r="V900" s="109"/>
      <c r="W900" s="109"/>
      <c r="X900" s="109"/>
      <c r="Y900" s="109"/>
      <c r="Z900" s="109"/>
    </row>
    <row r="901" spans="1:26" ht="12.75" customHeight="1">
      <c r="A901" s="109"/>
      <c r="B901" s="109"/>
      <c r="C901" s="109"/>
      <c r="D901" s="109"/>
      <c r="E901" s="109"/>
      <c r="F901" s="109"/>
      <c r="G901" s="109"/>
      <c r="H901" s="143"/>
      <c r="I901" s="109"/>
      <c r="J901" s="109"/>
      <c r="K901" s="109"/>
      <c r="L901" s="109"/>
      <c r="M901" s="109"/>
      <c r="N901" s="109"/>
      <c r="O901" s="109"/>
      <c r="P901" s="109"/>
      <c r="Q901" s="109"/>
      <c r="R901" s="109"/>
      <c r="S901" s="109"/>
      <c r="T901" s="109"/>
      <c r="U901" s="109"/>
      <c r="V901" s="109"/>
      <c r="W901" s="109"/>
      <c r="X901" s="109"/>
      <c r="Y901" s="109"/>
      <c r="Z901" s="109"/>
    </row>
    <row r="902" spans="1:26" ht="12.75" customHeight="1">
      <c r="A902" s="109"/>
      <c r="B902" s="109"/>
      <c r="C902" s="109"/>
      <c r="D902" s="109"/>
      <c r="E902" s="109"/>
      <c r="F902" s="109"/>
      <c r="G902" s="109"/>
      <c r="H902" s="143"/>
      <c r="I902" s="109"/>
      <c r="J902" s="109"/>
      <c r="K902" s="109"/>
      <c r="L902" s="109"/>
      <c r="M902" s="109"/>
      <c r="N902" s="109"/>
      <c r="O902" s="109"/>
      <c r="P902" s="109"/>
      <c r="Q902" s="109"/>
      <c r="R902" s="109"/>
      <c r="S902" s="109"/>
      <c r="T902" s="109"/>
      <c r="U902" s="109"/>
      <c r="V902" s="109"/>
      <c r="W902" s="109"/>
      <c r="X902" s="109"/>
      <c r="Y902" s="109"/>
      <c r="Z902" s="109"/>
    </row>
    <row r="903" spans="1:26" ht="12.75" customHeight="1">
      <c r="A903" s="109"/>
      <c r="B903" s="109"/>
      <c r="C903" s="109"/>
      <c r="D903" s="109"/>
      <c r="E903" s="109"/>
      <c r="F903" s="109"/>
      <c r="G903" s="109"/>
      <c r="H903" s="143"/>
      <c r="I903" s="109"/>
      <c r="J903" s="109"/>
      <c r="K903" s="109"/>
      <c r="L903" s="109"/>
      <c r="M903" s="109"/>
      <c r="N903" s="109"/>
      <c r="O903" s="109"/>
      <c r="P903" s="109"/>
      <c r="Q903" s="109"/>
      <c r="R903" s="109"/>
      <c r="S903" s="109"/>
      <c r="T903" s="109"/>
      <c r="U903" s="109"/>
      <c r="V903" s="109"/>
      <c r="W903" s="109"/>
      <c r="X903" s="109"/>
      <c r="Y903" s="109"/>
      <c r="Z903" s="109"/>
    </row>
    <row r="904" spans="1:26" ht="12.75" customHeight="1">
      <c r="A904" s="109"/>
      <c r="B904" s="109"/>
      <c r="C904" s="109"/>
      <c r="D904" s="109"/>
      <c r="E904" s="109"/>
      <c r="F904" s="109"/>
      <c r="G904" s="109"/>
      <c r="H904" s="143"/>
      <c r="I904" s="109"/>
      <c r="J904" s="109"/>
      <c r="K904" s="109"/>
      <c r="L904" s="109"/>
      <c r="M904" s="109"/>
      <c r="N904" s="109"/>
      <c r="O904" s="109"/>
      <c r="P904" s="109"/>
      <c r="Q904" s="109"/>
      <c r="R904" s="109"/>
      <c r="S904" s="109"/>
      <c r="T904" s="109"/>
      <c r="U904" s="109"/>
      <c r="V904" s="109"/>
      <c r="W904" s="109"/>
      <c r="X904" s="109"/>
      <c r="Y904" s="109"/>
      <c r="Z904" s="109"/>
    </row>
    <row r="905" spans="1:26" ht="12.75" customHeight="1">
      <c r="A905" s="109"/>
      <c r="B905" s="109"/>
      <c r="C905" s="109"/>
      <c r="D905" s="109"/>
      <c r="E905" s="109"/>
      <c r="F905" s="109"/>
      <c r="G905" s="109"/>
      <c r="H905" s="143"/>
      <c r="I905" s="109"/>
      <c r="J905" s="109"/>
      <c r="K905" s="109"/>
      <c r="L905" s="109"/>
      <c r="M905" s="109"/>
      <c r="N905" s="109"/>
      <c r="O905" s="109"/>
      <c r="P905" s="109"/>
      <c r="Q905" s="109"/>
      <c r="R905" s="109"/>
      <c r="S905" s="109"/>
      <c r="T905" s="109"/>
      <c r="U905" s="109"/>
      <c r="V905" s="109"/>
      <c r="W905" s="109"/>
      <c r="X905" s="109"/>
      <c r="Y905" s="109"/>
      <c r="Z905" s="109"/>
    </row>
    <row r="906" spans="1:26" ht="12.75" customHeight="1">
      <c r="A906" s="109"/>
      <c r="B906" s="109"/>
      <c r="C906" s="109"/>
      <c r="D906" s="109"/>
      <c r="E906" s="109"/>
      <c r="F906" s="109"/>
      <c r="G906" s="109"/>
      <c r="H906" s="143"/>
      <c r="I906" s="109"/>
      <c r="J906" s="109"/>
      <c r="K906" s="109"/>
      <c r="L906" s="109"/>
      <c r="M906" s="109"/>
      <c r="N906" s="109"/>
      <c r="O906" s="109"/>
      <c r="P906" s="109"/>
      <c r="Q906" s="109"/>
      <c r="R906" s="109"/>
      <c r="S906" s="109"/>
      <c r="T906" s="109"/>
      <c r="U906" s="109"/>
      <c r="V906" s="109"/>
      <c r="W906" s="109"/>
      <c r="X906" s="109"/>
      <c r="Y906" s="109"/>
      <c r="Z906" s="109"/>
    </row>
    <row r="907" spans="1:26" ht="12.75" customHeight="1">
      <c r="A907" s="109"/>
      <c r="B907" s="109"/>
      <c r="C907" s="109"/>
      <c r="D907" s="109"/>
      <c r="E907" s="109"/>
      <c r="F907" s="109"/>
      <c r="G907" s="109"/>
      <c r="H907" s="143"/>
      <c r="I907" s="109"/>
      <c r="J907" s="109"/>
      <c r="K907" s="109"/>
      <c r="L907" s="109"/>
      <c r="M907" s="109"/>
      <c r="N907" s="109"/>
      <c r="O907" s="109"/>
      <c r="P907" s="109"/>
      <c r="Q907" s="109"/>
      <c r="R907" s="109"/>
      <c r="S907" s="109"/>
      <c r="T907" s="109"/>
      <c r="U907" s="109"/>
      <c r="V907" s="109"/>
      <c r="W907" s="109"/>
      <c r="X907" s="109"/>
      <c r="Y907" s="109"/>
      <c r="Z907" s="109"/>
    </row>
    <row r="908" spans="1:26" ht="12.75" customHeight="1">
      <c r="A908" s="109"/>
      <c r="B908" s="109"/>
      <c r="C908" s="109"/>
      <c r="D908" s="109"/>
      <c r="E908" s="109"/>
      <c r="F908" s="109"/>
      <c r="G908" s="109"/>
      <c r="H908" s="143"/>
      <c r="I908" s="109"/>
      <c r="J908" s="109"/>
      <c r="K908" s="109"/>
      <c r="L908" s="109"/>
      <c r="M908" s="109"/>
      <c r="N908" s="109"/>
      <c r="O908" s="109"/>
      <c r="P908" s="109"/>
      <c r="Q908" s="109"/>
      <c r="R908" s="109"/>
      <c r="S908" s="109"/>
      <c r="T908" s="109"/>
      <c r="U908" s="109"/>
      <c r="V908" s="109"/>
      <c r="W908" s="109"/>
      <c r="X908" s="109"/>
      <c r="Y908" s="109"/>
      <c r="Z908" s="109"/>
    </row>
    <row r="909" spans="1:26" ht="12.75" customHeight="1">
      <c r="A909" s="109"/>
      <c r="B909" s="109"/>
      <c r="C909" s="109"/>
      <c r="D909" s="109"/>
      <c r="E909" s="109"/>
      <c r="F909" s="109"/>
      <c r="G909" s="109"/>
      <c r="H909" s="143"/>
      <c r="I909" s="109"/>
      <c r="J909" s="109"/>
      <c r="K909" s="109"/>
      <c r="L909" s="109"/>
      <c r="M909" s="109"/>
      <c r="N909" s="109"/>
      <c r="O909" s="109"/>
      <c r="P909" s="109"/>
      <c r="Q909" s="109"/>
      <c r="R909" s="109"/>
      <c r="S909" s="109"/>
      <c r="T909" s="109"/>
      <c r="U909" s="109"/>
      <c r="V909" s="109"/>
      <c r="W909" s="109"/>
      <c r="X909" s="109"/>
      <c r="Y909" s="109"/>
      <c r="Z909" s="109"/>
    </row>
    <row r="910" spans="1:26" ht="12.75" customHeight="1">
      <c r="A910" s="109"/>
      <c r="B910" s="109"/>
      <c r="C910" s="109"/>
      <c r="D910" s="109"/>
      <c r="E910" s="109"/>
      <c r="F910" s="109"/>
      <c r="G910" s="109"/>
      <c r="H910" s="143"/>
      <c r="I910" s="109"/>
      <c r="J910" s="109"/>
      <c r="K910" s="109"/>
      <c r="L910" s="109"/>
      <c r="M910" s="109"/>
      <c r="N910" s="109"/>
      <c r="O910" s="109"/>
      <c r="P910" s="109"/>
      <c r="Q910" s="109"/>
      <c r="R910" s="109"/>
      <c r="S910" s="109"/>
      <c r="T910" s="109"/>
      <c r="U910" s="109"/>
      <c r="V910" s="109"/>
      <c r="W910" s="109"/>
      <c r="X910" s="109"/>
      <c r="Y910" s="109"/>
      <c r="Z910" s="109"/>
    </row>
    <row r="911" spans="1:26" ht="12.75" customHeight="1">
      <c r="A911" s="109"/>
      <c r="B911" s="109"/>
      <c r="C911" s="109"/>
      <c r="D911" s="109"/>
      <c r="E911" s="109"/>
      <c r="F911" s="109"/>
      <c r="G911" s="109"/>
      <c r="H911" s="143"/>
      <c r="I911" s="109"/>
      <c r="J911" s="109"/>
      <c r="K911" s="109"/>
      <c r="L911" s="109"/>
      <c r="M911" s="109"/>
      <c r="N911" s="109"/>
      <c r="O911" s="109"/>
      <c r="P911" s="109"/>
      <c r="Q911" s="109"/>
      <c r="R911" s="109"/>
      <c r="S911" s="109"/>
      <c r="T911" s="109"/>
      <c r="U911" s="109"/>
      <c r="V911" s="109"/>
      <c r="W911" s="109"/>
      <c r="X911" s="109"/>
      <c r="Y911" s="109"/>
      <c r="Z911" s="109"/>
    </row>
    <row r="912" spans="1:26" ht="12.75" customHeight="1">
      <c r="A912" s="109"/>
      <c r="B912" s="109"/>
      <c r="C912" s="109"/>
      <c r="D912" s="109"/>
      <c r="E912" s="109"/>
      <c r="F912" s="109"/>
      <c r="G912" s="109"/>
      <c r="H912" s="143"/>
      <c r="I912" s="109"/>
      <c r="J912" s="109"/>
      <c r="K912" s="109"/>
      <c r="L912" s="109"/>
      <c r="M912" s="109"/>
      <c r="N912" s="109"/>
      <c r="O912" s="109"/>
      <c r="P912" s="109"/>
      <c r="Q912" s="109"/>
      <c r="R912" s="109"/>
      <c r="S912" s="109"/>
      <c r="T912" s="109"/>
      <c r="U912" s="109"/>
      <c r="V912" s="109"/>
      <c r="W912" s="109"/>
      <c r="X912" s="109"/>
      <c r="Y912" s="109"/>
      <c r="Z912" s="109"/>
    </row>
    <row r="913" spans="1:26" ht="12.75" customHeight="1">
      <c r="A913" s="109"/>
      <c r="B913" s="109"/>
      <c r="C913" s="109"/>
      <c r="D913" s="109"/>
      <c r="E913" s="109"/>
      <c r="F913" s="109"/>
      <c r="G913" s="109"/>
      <c r="H913" s="143"/>
      <c r="I913" s="109"/>
      <c r="J913" s="109"/>
      <c r="K913" s="109"/>
      <c r="L913" s="109"/>
      <c r="M913" s="109"/>
      <c r="N913" s="109"/>
      <c r="O913" s="109"/>
      <c r="P913" s="109"/>
      <c r="Q913" s="109"/>
      <c r="R913" s="109"/>
      <c r="S913" s="109"/>
      <c r="T913" s="109"/>
      <c r="U913" s="109"/>
      <c r="V913" s="109"/>
      <c r="W913" s="109"/>
      <c r="X913" s="109"/>
      <c r="Y913" s="109"/>
      <c r="Z913" s="109"/>
    </row>
    <row r="914" spans="1:26" ht="12.75" customHeight="1">
      <c r="A914" s="109"/>
      <c r="B914" s="109"/>
      <c r="C914" s="109"/>
      <c r="D914" s="109"/>
      <c r="E914" s="109"/>
      <c r="F914" s="109"/>
      <c r="G914" s="109"/>
      <c r="H914" s="143"/>
      <c r="I914" s="109"/>
      <c r="J914" s="109"/>
      <c r="K914" s="109"/>
      <c r="L914" s="109"/>
      <c r="M914" s="109"/>
      <c r="N914" s="109"/>
      <c r="O914" s="109"/>
      <c r="P914" s="109"/>
      <c r="Q914" s="109"/>
      <c r="R914" s="109"/>
      <c r="S914" s="109"/>
      <c r="T914" s="109"/>
      <c r="U914" s="109"/>
      <c r="V914" s="109"/>
      <c r="W914" s="109"/>
      <c r="X914" s="109"/>
      <c r="Y914" s="109"/>
      <c r="Z914" s="109"/>
    </row>
    <row r="915" spans="1:26" ht="12.75" customHeight="1">
      <c r="A915" s="109"/>
      <c r="B915" s="109"/>
      <c r="C915" s="109"/>
      <c r="D915" s="109"/>
      <c r="E915" s="109"/>
      <c r="F915" s="109"/>
      <c r="G915" s="109"/>
      <c r="H915" s="143"/>
      <c r="I915" s="109"/>
      <c r="J915" s="109"/>
      <c r="K915" s="109"/>
      <c r="L915" s="109"/>
      <c r="M915" s="109"/>
      <c r="N915" s="109"/>
      <c r="O915" s="109"/>
      <c r="P915" s="109"/>
      <c r="Q915" s="109"/>
      <c r="R915" s="109"/>
      <c r="S915" s="109"/>
      <c r="T915" s="109"/>
      <c r="U915" s="109"/>
      <c r="V915" s="109"/>
      <c r="W915" s="109"/>
      <c r="X915" s="109"/>
      <c r="Y915" s="109"/>
      <c r="Z915" s="109"/>
    </row>
    <row r="916" spans="1:26" ht="12.75" customHeight="1">
      <c r="A916" s="109"/>
      <c r="B916" s="109"/>
      <c r="C916" s="109"/>
      <c r="D916" s="109"/>
      <c r="E916" s="109"/>
      <c r="F916" s="109"/>
      <c r="G916" s="109"/>
      <c r="H916" s="143"/>
      <c r="I916" s="109"/>
      <c r="J916" s="109"/>
      <c r="K916" s="109"/>
      <c r="L916" s="109"/>
      <c r="M916" s="109"/>
      <c r="N916" s="109"/>
      <c r="O916" s="109"/>
      <c r="P916" s="109"/>
      <c r="Q916" s="109"/>
      <c r="R916" s="109"/>
      <c r="S916" s="109"/>
      <c r="T916" s="109"/>
      <c r="U916" s="109"/>
      <c r="V916" s="109"/>
      <c r="W916" s="109"/>
      <c r="X916" s="109"/>
      <c r="Y916" s="109"/>
      <c r="Z916" s="109"/>
    </row>
    <row r="917" spans="1:26" ht="12.75" customHeight="1">
      <c r="A917" s="109"/>
      <c r="B917" s="109"/>
      <c r="C917" s="109"/>
      <c r="D917" s="109"/>
      <c r="E917" s="109"/>
      <c r="F917" s="109"/>
      <c r="G917" s="109"/>
      <c r="H917" s="143"/>
      <c r="I917" s="109"/>
      <c r="J917" s="109"/>
      <c r="K917" s="109"/>
      <c r="L917" s="109"/>
      <c r="M917" s="109"/>
      <c r="N917" s="109"/>
      <c r="O917" s="109"/>
      <c r="P917" s="109"/>
      <c r="Q917" s="109"/>
      <c r="R917" s="109"/>
      <c r="S917" s="109"/>
      <c r="T917" s="109"/>
      <c r="U917" s="109"/>
      <c r="V917" s="109"/>
      <c r="W917" s="109"/>
      <c r="X917" s="109"/>
      <c r="Y917" s="109"/>
      <c r="Z917" s="109"/>
    </row>
    <row r="918" spans="1:26" ht="12.75" customHeight="1">
      <c r="A918" s="109"/>
      <c r="B918" s="109"/>
      <c r="C918" s="109"/>
      <c r="D918" s="109"/>
      <c r="E918" s="109"/>
      <c r="F918" s="109"/>
      <c r="G918" s="109"/>
      <c r="H918" s="143"/>
      <c r="I918" s="109"/>
      <c r="J918" s="109"/>
      <c r="K918" s="109"/>
      <c r="L918" s="109"/>
      <c r="M918" s="109"/>
      <c r="N918" s="109"/>
      <c r="O918" s="109"/>
      <c r="P918" s="109"/>
      <c r="Q918" s="109"/>
      <c r="R918" s="109"/>
      <c r="S918" s="109"/>
      <c r="T918" s="109"/>
      <c r="U918" s="109"/>
      <c r="V918" s="109"/>
      <c r="W918" s="109"/>
      <c r="X918" s="109"/>
      <c r="Y918" s="109"/>
      <c r="Z918" s="109"/>
    </row>
    <row r="919" spans="1:26" ht="12.75" customHeight="1">
      <c r="A919" s="109"/>
      <c r="B919" s="109"/>
      <c r="C919" s="109"/>
      <c r="D919" s="109"/>
      <c r="E919" s="109"/>
      <c r="F919" s="109"/>
      <c r="G919" s="109"/>
      <c r="H919" s="143"/>
      <c r="I919" s="109"/>
      <c r="J919" s="109"/>
      <c r="K919" s="109"/>
      <c r="L919" s="109"/>
      <c r="M919" s="109"/>
      <c r="N919" s="109"/>
      <c r="O919" s="109"/>
      <c r="P919" s="109"/>
      <c r="Q919" s="109"/>
      <c r="R919" s="109"/>
      <c r="S919" s="109"/>
      <c r="T919" s="109"/>
      <c r="U919" s="109"/>
      <c r="V919" s="109"/>
      <c r="W919" s="109"/>
      <c r="X919" s="109"/>
      <c r="Y919" s="109"/>
      <c r="Z919" s="109"/>
    </row>
    <row r="920" spans="1:26" ht="12.75" customHeight="1">
      <c r="A920" s="109"/>
      <c r="B920" s="109"/>
      <c r="C920" s="109"/>
      <c r="D920" s="109"/>
      <c r="E920" s="109"/>
      <c r="F920" s="109"/>
      <c r="G920" s="109"/>
      <c r="H920" s="143"/>
      <c r="I920" s="109"/>
      <c r="J920" s="109"/>
      <c r="K920" s="109"/>
      <c r="L920" s="109"/>
      <c r="M920" s="109"/>
      <c r="N920" s="109"/>
      <c r="O920" s="109"/>
      <c r="P920" s="109"/>
      <c r="Q920" s="109"/>
      <c r="R920" s="109"/>
      <c r="S920" s="109"/>
      <c r="T920" s="109"/>
      <c r="U920" s="109"/>
      <c r="V920" s="109"/>
      <c r="W920" s="109"/>
      <c r="X920" s="109"/>
      <c r="Y920" s="109"/>
      <c r="Z920" s="109"/>
    </row>
    <row r="921" spans="1:26" ht="12.75" customHeight="1">
      <c r="A921" s="109"/>
      <c r="B921" s="109"/>
      <c r="C921" s="109"/>
      <c r="D921" s="109"/>
      <c r="E921" s="109"/>
      <c r="F921" s="109"/>
      <c r="G921" s="109"/>
      <c r="H921" s="143"/>
      <c r="I921" s="109"/>
      <c r="J921" s="109"/>
      <c r="K921" s="109"/>
      <c r="L921" s="109"/>
      <c r="M921" s="109"/>
      <c r="N921" s="109"/>
      <c r="O921" s="109"/>
      <c r="P921" s="109"/>
      <c r="Q921" s="109"/>
      <c r="R921" s="109"/>
      <c r="S921" s="109"/>
      <c r="T921" s="109"/>
      <c r="U921" s="109"/>
      <c r="V921" s="109"/>
      <c r="W921" s="109"/>
      <c r="X921" s="109"/>
      <c r="Y921" s="109"/>
      <c r="Z921" s="109"/>
    </row>
    <row r="922" spans="1:26" ht="12.75" customHeight="1">
      <c r="A922" s="109"/>
      <c r="B922" s="109"/>
      <c r="C922" s="109"/>
      <c r="D922" s="109"/>
      <c r="E922" s="109"/>
      <c r="F922" s="109"/>
      <c r="G922" s="109"/>
      <c r="H922" s="143"/>
      <c r="I922" s="109"/>
      <c r="J922" s="109"/>
      <c r="K922" s="109"/>
      <c r="L922" s="109"/>
      <c r="M922" s="109"/>
      <c r="N922" s="109"/>
      <c r="O922" s="109"/>
      <c r="P922" s="109"/>
      <c r="Q922" s="109"/>
      <c r="R922" s="109"/>
      <c r="S922" s="109"/>
      <c r="T922" s="109"/>
      <c r="U922" s="109"/>
      <c r="V922" s="109"/>
      <c r="W922" s="109"/>
      <c r="X922" s="109"/>
      <c r="Y922" s="109"/>
      <c r="Z922" s="109"/>
    </row>
    <row r="923" spans="1:26" ht="12.75" customHeight="1">
      <c r="A923" s="109"/>
      <c r="B923" s="109"/>
      <c r="C923" s="109"/>
      <c r="D923" s="109"/>
      <c r="E923" s="109"/>
      <c r="F923" s="109"/>
      <c r="G923" s="109"/>
      <c r="H923" s="143"/>
      <c r="I923" s="109"/>
      <c r="J923" s="109"/>
      <c r="K923" s="109"/>
      <c r="L923" s="109"/>
      <c r="M923" s="109"/>
      <c r="N923" s="109"/>
      <c r="O923" s="109"/>
      <c r="P923" s="109"/>
      <c r="Q923" s="109"/>
      <c r="R923" s="109"/>
      <c r="S923" s="109"/>
      <c r="T923" s="109"/>
      <c r="U923" s="109"/>
      <c r="V923" s="109"/>
      <c r="W923" s="109"/>
      <c r="X923" s="109"/>
      <c r="Y923" s="109"/>
      <c r="Z923" s="109"/>
    </row>
    <row r="924" spans="1:26" ht="12.75" customHeight="1">
      <c r="A924" s="109"/>
      <c r="B924" s="109"/>
      <c r="C924" s="109"/>
      <c r="D924" s="109"/>
      <c r="E924" s="109"/>
      <c r="F924" s="109"/>
      <c r="G924" s="109"/>
      <c r="H924" s="143"/>
      <c r="I924" s="109"/>
      <c r="J924" s="109"/>
      <c r="K924" s="109"/>
      <c r="L924" s="109"/>
      <c r="M924" s="109"/>
      <c r="N924" s="109"/>
      <c r="O924" s="109"/>
      <c r="P924" s="109"/>
      <c r="Q924" s="109"/>
      <c r="R924" s="109"/>
      <c r="S924" s="109"/>
      <c r="T924" s="109"/>
      <c r="U924" s="109"/>
      <c r="V924" s="109"/>
      <c r="W924" s="109"/>
      <c r="X924" s="109"/>
      <c r="Y924" s="109"/>
      <c r="Z924" s="109"/>
    </row>
    <row r="925" spans="1:26" ht="12.75" customHeight="1">
      <c r="A925" s="109"/>
      <c r="B925" s="109"/>
      <c r="C925" s="109"/>
      <c r="D925" s="109"/>
      <c r="E925" s="109"/>
      <c r="F925" s="109"/>
      <c r="G925" s="109"/>
      <c r="H925" s="143"/>
      <c r="I925" s="109"/>
      <c r="J925" s="109"/>
      <c r="K925" s="109"/>
      <c r="L925" s="109"/>
      <c r="M925" s="109"/>
      <c r="N925" s="109"/>
      <c r="O925" s="109"/>
      <c r="P925" s="109"/>
      <c r="Q925" s="109"/>
      <c r="R925" s="109"/>
      <c r="S925" s="109"/>
      <c r="T925" s="109"/>
      <c r="U925" s="109"/>
      <c r="V925" s="109"/>
      <c r="W925" s="109"/>
      <c r="X925" s="109"/>
      <c r="Y925" s="109"/>
      <c r="Z925" s="109"/>
    </row>
    <row r="926" spans="1:26" ht="12.75" customHeight="1">
      <c r="A926" s="109"/>
      <c r="B926" s="109"/>
      <c r="C926" s="109"/>
      <c r="D926" s="109"/>
      <c r="E926" s="109"/>
      <c r="F926" s="109"/>
      <c r="G926" s="109"/>
      <c r="H926" s="143"/>
      <c r="I926" s="109"/>
      <c r="J926" s="109"/>
      <c r="K926" s="109"/>
      <c r="L926" s="109"/>
      <c r="M926" s="109"/>
      <c r="N926" s="109"/>
      <c r="O926" s="109"/>
      <c r="P926" s="109"/>
      <c r="Q926" s="109"/>
      <c r="R926" s="109"/>
      <c r="S926" s="109"/>
      <c r="T926" s="109"/>
      <c r="U926" s="109"/>
      <c r="V926" s="109"/>
      <c r="W926" s="109"/>
      <c r="X926" s="109"/>
      <c r="Y926" s="109"/>
      <c r="Z926" s="109"/>
    </row>
    <row r="927" spans="1:26" ht="12.75" customHeight="1">
      <c r="A927" s="109"/>
      <c r="B927" s="109"/>
      <c r="C927" s="109"/>
      <c r="D927" s="109"/>
      <c r="E927" s="109"/>
      <c r="F927" s="109"/>
      <c r="G927" s="109"/>
      <c r="H927" s="143"/>
      <c r="I927" s="109"/>
      <c r="J927" s="109"/>
      <c r="K927" s="109"/>
      <c r="L927" s="109"/>
      <c r="M927" s="109"/>
      <c r="N927" s="109"/>
      <c r="O927" s="109"/>
      <c r="P927" s="109"/>
      <c r="Q927" s="109"/>
      <c r="R927" s="109"/>
      <c r="S927" s="109"/>
      <c r="T927" s="109"/>
      <c r="U927" s="109"/>
      <c r="V927" s="109"/>
      <c r="W927" s="109"/>
      <c r="X927" s="109"/>
      <c r="Y927" s="109"/>
      <c r="Z927" s="109"/>
    </row>
    <row r="928" spans="1:26" ht="12.75" customHeight="1">
      <c r="A928" s="109"/>
      <c r="B928" s="109"/>
      <c r="C928" s="109"/>
      <c r="D928" s="109"/>
      <c r="E928" s="109"/>
      <c r="F928" s="109"/>
      <c r="G928" s="109"/>
      <c r="H928" s="143"/>
      <c r="I928" s="109"/>
      <c r="J928" s="109"/>
      <c r="K928" s="109"/>
      <c r="L928" s="109"/>
      <c r="M928" s="109"/>
      <c r="N928" s="109"/>
      <c r="O928" s="109"/>
      <c r="P928" s="109"/>
      <c r="Q928" s="109"/>
      <c r="R928" s="109"/>
      <c r="S928" s="109"/>
      <c r="T928" s="109"/>
      <c r="U928" s="109"/>
      <c r="V928" s="109"/>
      <c r="W928" s="109"/>
      <c r="X928" s="109"/>
      <c r="Y928" s="109"/>
      <c r="Z928" s="109"/>
    </row>
    <row r="929" spans="1:26" ht="12.75" customHeight="1">
      <c r="A929" s="109"/>
      <c r="B929" s="109"/>
      <c r="C929" s="109"/>
      <c r="D929" s="109"/>
      <c r="E929" s="109"/>
      <c r="F929" s="109"/>
      <c r="G929" s="109"/>
      <c r="H929" s="143"/>
      <c r="I929" s="109"/>
      <c r="J929" s="109"/>
      <c r="K929" s="109"/>
      <c r="L929" s="109"/>
      <c r="M929" s="109"/>
      <c r="N929" s="109"/>
      <c r="O929" s="109"/>
      <c r="P929" s="109"/>
      <c r="Q929" s="109"/>
      <c r="R929" s="109"/>
      <c r="S929" s="109"/>
      <c r="T929" s="109"/>
      <c r="U929" s="109"/>
      <c r="V929" s="109"/>
      <c r="W929" s="109"/>
      <c r="X929" s="109"/>
      <c r="Y929" s="109"/>
      <c r="Z929" s="109"/>
    </row>
    <row r="930" spans="1:26" ht="12.75" customHeight="1">
      <c r="A930" s="109"/>
      <c r="B930" s="109"/>
      <c r="C930" s="109"/>
      <c r="D930" s="109"/>
      <c r="E930" s="109"/>
      <c r="F930" s="109"/>
      <c r="G930" s="109"/>
      <c r="H930" s="143"/>
      <c r="I930" s="109"/>
      <c r="J930" s="109"/>
      <c r="K930" s="109"/>
      <c r="L930" s="109"/>
      <c r="M930" s="109"/>
      <c r="N930" s="109"/>
      <c r="O930" s="109"/>
      <c r="P930" s="109"/>
      <c r="Q930" s="109"/>
      <c r="R930" s="109"/>
      <c r="S930" s="109"/>
      <c r="T930" s="109"/>
      <c r="U930" s="109"/>
      <c r="V930" s="109"/>
      <c r="W930" s="109"/>
      <c r="X930" s="109"/>
      <c r="Y930" s="109"/>
      <c r="Z930" s="109"/>
    </row>
    <row r="931" spans="1:26" ht="12.75" customHeight="1">
      <c r="A931" s="109"/>
      <c r="B931" s="109"/>
      <c r="C931" s="109"/>
      <c r="D931" s="109"/>
      <c r="E931" s="109"/>
      <c r="F931" s="109"/>
      <c r="G931" s="109"/>
      <c r="H931" s="143"/>
      <c r="I931" s="109"/>
      <c r="J931" s="109"/>
      <c r="K931" s="109"/>
      <c r="L931" s="109"/>
      <c r="M931" s="109"/>
      <c r="N931" s="109"/>
      <c r="O931" s="109"/>
      <c r="P931" s="109"/>
      <c r="Q931" s="109"/>
      <c r="R931" s="109"/>
      <c r="S931" s="109"/>
      <c r="T931" s="109"/>
      <c r="U931" s="109"/>
      <c r="V931" s="109"/>
      <c r="W931" s="109"/>
      <c r="X931" s="109"/>
      <c r="Y931" s="109"/>
      <c r="Z931" s="109"/>
    </row>
    <row r="932" spans="1:26" ht="12.75" customHeight="1">
      <c r="A932" s="109"/>
      <c r="B932" s="109"/>
      <c r="C932" s="109"/>
      <c r="D932" s="109"/>
      <c r="E932" s="109"/>
      <c r="F932" s="109"/>
      <c r="G932" s="109"/>
      <c r="H932" s="143"/>
      <c r="I932" s="109"/>
      <c r="J932" s="109"/>
      <c r="K932" s="109"/>
      <c r="L932" s="109"/>
      <c r="M932" s="109"/>
      <c r="N932" s="109"/>
      <c r="O932" s="109"/>
      <c r="P932" s="109"/>
      <c r="Q932" s="109"/>
      <c r="R932" s="109"/>
      <c r="S932" s="109"/>
      <c r="T932" s="109"/>
      <c r="U932" s="109"/>
      <c r="V932" s="109"/>
      <c r="W932" s="109"/>
      <c r="X932" s="109"/>
      <c r="Y932" s="109"/>
      <c r="Z932" s="109"/>
    </row>
    <row r="933" spans="1:26" ht="12.75" customHeight="1">
      <c r="A933" s="109"/>
      <c r="B933" s="109"/>
      <c r="C933" s="109"/>
      <c r="D933" s="109"/>
      <c r="E933" s="109"/>
      <c r="F933" s="109"/>
      <c r="G933" s="109"/>
      <c r="H933" s="143"/>
      <c r="I933" s="109"/>
      <c r="J933" s="109"/>
      <c r="K933" s="109"/>
      <c r="L933" s="109"/>
      <c r="M933" s="109"/>
      <c r="N933" s="109"/>
      <c r="O933" s="109"/>
      <c r="P933" s="109"/>
      <c r="Q933" s="109"/>
      <c r="R933" s="109"/>
      <c r="S933" s="109"/>
      <c r="T933" s="109"/>
      <c r="U933" s="109"/>
      <c r="V933" s="109"/>
      <c r="W933" s="109"/>
      <c r="X933" s="109"/>
      <c r="Y933" s="109"/>
      <c r="Z933" s="109"/>
    </row>
    <row r="934" spans="1:26" ht="12.75" customHeight="1">
      <c r="A934" s="109"/>
      <c r="B934" s="109"/>
      <c r="C934" s="109"/>
      <c r="D934" s="109"/>
      <c r="E934" s="109"/>
      <c r="F934" s="109"/>
      <c r="G934" s="109"/>
      <c r="H934" s="143"/>
      <c r="I934" s="109"/>
      <c r="J934" s="109"/>
      <c r="K934" s="109"/>
      <c r="L934" s="109"/>
      <c r="M934" s="109"/>
      <c r="N934" s="109"/>
      <c r="O934" s="109"/>
      <c r="P934" s="109"/>
      <c r="Q934" s="109"/>
      <c r="R934" s="109"/>
      <c r="S934" s="109"/>
      <c r="T934" s="109"/>
      <c r="U934" s="109"/>
      <c r="V934" s="109"/>
      <c r="W934" s="109"/>
      <c r="X934" s="109"/>
      <c r="Y934" s="109"/>
      <c r="Z934" s="109"/>
    </row>
    <row r="935" spans="1:26" ht="12.75" customHeight="1">
      <c r="A935" s="109"/>
      <c r="B935" s="109"/>
      <c r="C935" s="109"/>
      <c r="D935" s="109"/>
      <c r="E935" s="109"/>
      <c r="F935" s="109"/>
      <c r="G935" s="109"/>
      <c r="H935" s="143"/>
      <c r="I935" s="109"/>
      <c r="J935" s="109"/>
      <c r="K935" s="109"/>
      <c r="L935" s="109"/>
      <c r="M935" s="109"/>
      <c r="N935" s="109"/>
      <c r="O935" s="109"/>
      <c r="P935" s="109"/>
      <c r="Q935" s="109"/>
      <c r="R935" s="109"/>
      <c r="S935" s="109"/>
      <c r="T935" s="109"/>
      <c r="U935" s="109"/>
      <c r="V935" s="109"/>
      <c r="W935" s="109"/>
      <c r="X935" s="109"/>
      <c r="Y935" s="109"/>
      <c r="Z935" s="109"/>
    </row>
    <row r="936" spans="1:26" ht="12.75" customHeight="1">
      <c r="A936" s="109"/>
      <c r="B936" s="109"/>
      <c r="C936" s="109"/>
      <c r="D936" s="109"/>
      <c r="E936" s="109"/>
      <c r="F936" s="109"/>
      <c r="G936" s="109"/>
      <c r="H936" s="143"/>
      <c r="I936" s="109"/>
      <c r="J936" s="109"/>
      <c r="K936" s="109"/>
      <c r="L936" s="109"/>
      <c r="M936" s="109"/>
      <c r="N936" s="109"/>
      <c r="O936" s="109"/>
      <c r="P936" s="109"/>
      <c r="Q936" s="109"/>
      <c r="R936" s="109"/>
      <c r="S936" s="109"/>
      <c r="T936" s="109"/>
      <c r="U936" s="109"/>
      <c r="V936" s="109"/>
      <c r="W936" s="109"/>
      <c r="X936" s="109"/>
      <c r="Y936" s="109"/>
      <c r="Z936" s="109"/>
    </row>
    <row r="937" spans="1:26" ht="12.75" customHeight="1">
      <c r="A937" s="109"/>
      <c r="B937" s="109"/>
      <c r="C937" s="109"/>
      <c r="D937" s="109"/>
      <c r="E937" s="109"/>
      <c r="F937" s="109"/>
      <c r="G937" s="109"/>
      <c r="H937" s="143"/>
      <c r="I937" s="109"/>
      <c r="J937" s="109"/>
      <c r="K937" s="109"/>
      <c r="L937" s="109"/>
      <c r="M937" s="109"/>
      <c r="N937" s="109"/>
      <c r="O937" s="109"/>
      <c r="P937" s="109"/>
      <c r="Q937" s="109"/>
      <c r="R937" s="109"/>
      <c r="S937" s="109"/>
      <c r="T937" s="109"/>
      <c r="U937" s="109"/>
      <c r="V937" s="109"/>
      <c r="W937" s="109"/>
      <c r="X937" s="109"/>
      <c r="Y937" s="109"/>
      <c r="Z937" s="109"/>
    </row>
    <row r="938" spans="1:26" ht="12.75" customHeight="1">
      <c r="A938" s="109"/>
      <c r="B938" s="109"/>
      <c r="C938" s="109"/>
      <c r="D938" s="109"/>
      <c r="E938" s="109"/>
      <c r="F938" s="109"/>
      <c r="G938" s="109"/>
      <c r="H938" s="143"/>
      <c r="I938" s="109"/>
      <c r="J938" s="109"/>
      <c r="K938" s="109"/>
      <c r="L938" s="109"/>
      <c r="M938" s="109"/>
      <c r="N938" s="109"/>
      <c r="O938" s="109"/>
      <c r="P938" s="109"/>
      <c r="Q938" s="109"/>
      <c r="R938" s="109"/>
      <c r="S938" s="109"/>
      <c r="T938" s="109"/>
      <c r="U938" s="109"/>
      <c r="V938" s="109"/>
      <c r="W938" s="109"/>
      <c r="X938" s="109"/>
      <c r="Y938" s="109"/>
      <c r="Z938" s="109"/>
    </row>
    <row r="939" spans="1:26" ht="12.75" customHeight="1">
      <c r="A939" s="109"/>
      <c r="B939" s="109"/>
      <c r="C939" s="109"/>
      <c r="D939" s="109"/>
      <c r="E939" s="109"/>
      <c r="F939" s="109"/>
      <c r="G939" s="109"/>
      <c r="H939" s="143"/>
      <c r="I939" s="109"/>
      <c r="J939" s="109"/>
      <c r="K939" s="109"/>
      <c r="L939" s="109"/>
      <c r="M939" s="109"/>
      <c r="N939" s="109"/>
      <c r="O939" s="109"/>
      <c r="P939" s="109"/>
      <c r="Q939" s="109"/>
      <c r="R939" s="109"/>
      <c r="S939" s="109"/>
      <c r="T939" s="109"/>
      <c r="U939" s="109"/>
      <c r="V939" s="109"/>
      <c r="W939" s="109"/>
      <c r="X939" s="109"/>
      <c r="Y939" s="109"/>
      <c r="Z939" s="109"/>
    </row>
    <row r="940" spans="1:26" ht="12.75" customHeight="1">
      <c r="A940" s="109"/>
      <c r="B940" s="109"/>
      <c r="C940" s="109"/>
      <c r="D940" s="109"/>
      <c r="E940" s="109"/>
      <c r="F940" s="109"/>
      <c r="G940" s="109"/>
      <c r="H940" s="143"/>
      <c r="I940" s="109"/>
      <c r="J940" s="109"/>
      <c r="K940" s="109"/>
      <c r="L940" s="109"/>
      <c r="M940" s="109"/>
      <c r="N940" s="109"/>
      <c r="O940" s="109"/>
      <c r="P940" s="109"/>
      <c r="Q940" s="109"/>
      <c r="R940" s="109"/>
      <c r="S940" s="109"/>
      <c r="T940" s="109"/>
      <c r="U940" s="109"/>
      <c r="V940" s="109"/>
      <c r="W940" s="109"/>
      <c r="X940" s="109"/>
      <c r="Y940" s="109"/>
      <c r="Z940" s="109"/>
    </row>
    <row r="941" spans="1:26" ht="12.75" customHeight="1">
      <c r="A941" s="109"/>
      <c r="B941" s="109"/>
      <c r="C941" s="109"/>
      <c r="D941" s="109"/>
      <c r="E941" s="109"/>
      <c r="F941" s="109"/>
      <c r="G941" s="109"/>
      <c r="H941" s="143"/>
      <c r="I941" s="109"/>
      <c r="J941" s="109"/>
      <c r="K941" s="109"/>
      <c r="L941" s="109"/>
      <c r="M941" s="109"/>
      <c r="N941" s="109"/>
      <c r="O941" s="109"/>
      <c r="P941" s="109"/>
      <c r="Q941" s="109"/>
      <c r="R941" s="109"/>
      <c r="S941" s="109"/>
      <c r="T941" s="109"/>
      <c r="U941" s="109"/>
      <c r="V941" s="109"/>
      <c r="W941" s="109"/>
      <c r="X941" s="109"/>
      <c r="Y941" s="109"/>
      <c r="Z941" s="109"/>
    </row>
    <row r="942" spans="1:26" ht="12.75" customHeight="1">
      <c r="A942" s="109"/>
      <c r="B942" s="109"/>
      <c r="C942" s="109"/>
      <c r="D942" s="109"/>
      <c r="E942" s="109"/>
      <c r="F942" s="109"/>
      <c r="G942" s="109"/>
      <c r="H942" s="143"/>
      <c r="I942" s="109"/>
      <c r="J942" s="109"/>
      <c r="K942" s="109"/>
      <c r="L942" s="109"/>
      <c r="M942" s="109"/>
      <c r="N942" s="109"/>
      <c r="O942" s="109"/>
      <c r="P942" s="109"/>
      <c r="Q942" s="109"/>
      <c r="R942" s="109"/>
      <c r="S942" s="109"/>
      <c r="T942" s="109"/>
      <c r="U942" s="109"/>
      <c r="V942" s="109"/>
      <c r="W942" s="109"/>
      <c r="X942" s="109"/>
      <c r="Y942" s="109"/>
      <c r="Z942" s="109"/>
    </row>
    <row r="943" spans="1:26" ht="12.75" customHeight="1">
      <c r="A943" s="109"/>
      <c r="B943" s="109"/>
      <c r="C943" s="109"/>
      <c r="D943" s="109"/>
      <c r="E943" s="109"/>
      <c r="F943" s="109"/>
      <c r="G943" s="109"/>
      <c r="H943" s="143"/>
      <c r="I943" s="109"/>
      <c r="J943" s="109"/>
      <c r="K943" s="109"/>
      <c r="L943" s="109"/>
      <c r="M943" s="109"/>
      <c r="N943" s="109"/>
      <c r="O943" s="109"/>
      <c r="P943" s="109"/>
      <c r="Q943" s="109"/>
      <c r="R943" s="109"/>
      <c r="S943" s="109"/>
      <c r="T943" s="109"/>
      <c r="U943" s="109"/>
      <c r="V943" s="109"/>
      <c r="W943" s="109"/>
      <c r="X943" s="109"/>
      <c r="Y943" s="109"/>
      <c r="Z943" s="109"/>
    </row>
    <row r="944" spans="1:26" ht="12.75" customHeight="1">
      <c r="A944" s="109"/>
      <c r="B944" s="109"/>
      <c r="C944" s="109"/>
      <c r="D944" s="109"/>
      <c r="E944" s="109"/>
      <c r="F944" s="109"/>
      <c r="G944" s="109"/>
      <c r="H944" s="143"/>
      <c r="I944" s="109"/>
      <c r="J944" s="109"/>
      <c r="K944" s="109"/>
      <c r="L944" s="109"/>
      <c r="M944" s="109"/>
      <c r="N944" s="109"/>
      <c r="O944" s="109"/>
      <c r="P944" s="109"/>
      <c r="Q944" s="109"/>
      <c r="R944" s="109"/>
      <c r="S944" s="109"/>
      <c r="T944" s="109"/>
      <c r="U944" s="109"/>
      <c r="V944" s="109"/>
      <c r="W944" s="109"/>
      <c r="X944" s="109"/>
      <c r="Y944" s="109"/>
      <c r="Z944" s="109"/>
    </row>
    <row r="945" spans="1:26" ht="12.75" customHeight="1">
      <c r="A945" s="109"/>
      <c r="B945" s="109"/>
      <c r="C945" s="109"/>
      <c r="D945" s="109"/>
      <c r="E945" s="109"/>
      <c r="F945" s="109"/>
      <c r="G945" s="109"/>
      <c r="H945" s="143"/>
      <c r="I945" s="109"/>
      <c r="J945" s="109"/>
      <c r="K945" s="109"/>
      <c r="L945" s="109"/>
      <c r="M945" s="109"/>
      <c r="N945" s="109"/>
      <c r="O945" s="109"/>
      <c r="P945" s="109"/>
      <c r="Q945" s="109"/>
      <c r="R945" s="109"/>
      <c r="S945" s="109"/>
      <c r="T945" s="109"/>
      <c r="U945" s="109"/>
      <c r="V945" s="109"/>
      <c r="W945" s="109"/>
      <c r="X945" s="109"/>
      <c r="Y945" s="109"/>
      <c r="Z945" s="109"/>
    </row>
    <row r="946" spans="1:26" ht="12.75" customHeight="1">
      <c r="A946" s="109"/>
      <c r="B946" s="109"/>
      <c r="C946" s="109"/>
      <c r="D946" s="109"/>
      <c r="E946" s="109"/>
      <c r="F946" s="109"/>
      <c r="G946" s="109"/>
      <c r="H946" s="143"/>
      <c r="I946" s="109"/>
      <c r="J946" s="109"/>
      <c r="K946" s="109"/>
      <c r="L946" s="109"/>
      <c r="M946" s="109"/>
      <c r="N946" s="109"/>
      <c r="O946" s="109"/>
      <c r="P946" s="109"/>
      <c r="Q946" s="109"/>
      <c r="R946" s="109"/>
      <c r="S946" s="109"/>
      <c r="T946" s="109"/>
      <c r="U946" s="109"/>
      <c r="V946" s="109"/>
      <c r="W946" s="109"/>
      <c r="X946" s="109"/>
      <c r="Y946" s="109"/>
      <c r="Z946" s="109"/>
    </row>
    <row r="947" spans="1:26" ht="12.75" customHeight="1">
      <c r="A947" s="109"/>
      <c r="B947" s="109"/>
      <c r="C947" s="109"/>
      <c r="D947" s="109"/>
      <c r="E947" s="109"/>
      <c r="F947" s="109"/>
      <c r="G947" s="109"/>
      <c r="H947" s="143"/>
      <c r="I947" s="109"/>
      <c r="J947" s="109"/>
      <c r="K947" s="109"/>
      <c r="L947" s="109"/>
      <c r="M947" s="109"/>
      <c r="N947" s="109"/>
      <c r="O947" s="109"/>
      <c r="P947" s="109"/>
      <c r="Q947" s="109"/>
      <c r="R947" s="109"/>
      <c r="S947" s="109"/>
      <c r="T947" s="109"/>
      <c r="U947" s="109"/>
      <c r="V947" s="109"/>
      <c r="W947" s="109"/>
      <c r="X947" s="109"/>
      <c r="Y947" s="109"/>
      <c r="Z947" s="109"/>
    </row>
    <row r="948" spans="1:26" ht="12.75" customHeight="1">
      <c r="A948" s="109"/>
      <c r="B948" s="109"/>
      <c r="C948" s="109"/>
      <c r="D948" s="109"/>
      <c r="E948" s="109"/>
      <c r="F948" s="109"/>
      <c r="G948" s="109"/>
      <c r="H948" s="143"/>
      <c r="I948" s="109"/>
      <c r="J948" s="109"/>
      <c r="K948" s="109"/>
      <c r="L948" s="109"/>
      <c r="M948" s="109"/>
      <c r="N948" s="109"/>
      <c r="O948" s="109"/>
      <c r="P948" s="109"/>
      <c r="Q948" s="109"/>
      <c r="R948" s="109"/>
      <c r="S948" s="109"/>
      <c r="T948" s="109"/>
      <c r="U948" s="109"/>
      <c r="V948" s="109"/>
      <c r="W948" s="109"/>
      <c r="X948" s="109"/>
      <c r="Y948" s="109"/>
      <c r="Z948" s="109"/>
    </row>
    <row r="949" spans="1:26" ht="12.75" customHeight="1">
      <c r="A949" s="109"/>
      <c r="B949" s="109"/>
      <c r="C949" s="109"/>
      <c r="D949" s="109"/>
      <c r="E949" s="109"/>
      <c r="F949" s="109"/>
      <c r="G949" s="109"/>
      <c r="H949" s="143"/>
      <c r="I949" s="109"/>
      <c r="J949" s="109"/>
      <c r="K949" s="109"/>
      <c r="L949" s="109"/>
      <c r="M949" s="109"/>
      <c r="N949" s="109"/>
      <c r="O949" s="109"/>
      <c r="P949" s="109"/>
      <c r="Q949" s="109"/>
      <c r="R949" s="109"/>
      <c r="S949" s="109"/>
      <c r="T949" s="109"/>
      <c r="U949" s="109"/>
      <c r="V949" s="109"/>
      <c r="W949" s="109"/>
      <c r="X949" s="109"/>
      <c r="Y949" s="109"/>
      <c r="Z949" s="109"/>
    </row>
    <row r="950" spans="1:26" ht="12.75" customHeight="1">
      <c r="A950" s="109"/>
      <c r="B950" s="109"/>
      <c r="C950" s="109"/>
      <c r="D950" s="109"/>
      <c r="E950" s="109"/>
      <c r="F950" s="109"/>
      <c r="G950" s="109"/>
      <c r="H950" s="143"/>
      <c r="I950" s="109"/>
      <c r="J950" s="109"/>
      <c r="K950" s="109"/>
      <c r="L950" s="109"/>
      <c r="M950" s="109"/>
      <c r="N950" s="109"/>
      <c r="O950" s="109"/>
      <c r="P950" s="109"/>
      <c r="Q950" s="109"/>
      <c r="R950" s="109"/>
      <c r="S950" s="109"/>
      <c r="T950" s="109"/>
      <c r="U950" s="109"/>
      <c r="V950" s="109"/>
      <c r="W950" s="109"/>
      <c r="X950" s="109"/>
      <c r="Y950" s="109"/>
      <c r="Z950" s="109"/>
    </row>
    <row r="951" spans="1:26" ht="12.75" customHeight="1">
      <c r="A951" s="109"/>
      <c r="B951" s="109"/>
      <c r="C951" s="109"/>
      <c r="D951" s="109"/>
      <c r="E951" s="109"/>
      <c r="F951" s="109"/>
      <c r="G951" s="109"/>
      <c r="H951" s="143"/>
      <c r="I951" s="109"/>
      <c r="J951" s="109"/>
      <c r="K951" s="109"/>
      <c r="L951" s="109"/>
      <c r="M951" s="109"/>
      <c r="N951" s="109"/>
      <c r="O951" s="109"/>
      <c r="P951" s="109"/>
      <c r="Q951" s="109"/>
      <c r="R951" s="109"/>
      <c r="S951" s="109"/>
      <c r="T951" s="109"/>
      <c r="U951" s="109"/>
      <c r="V951" s="109"/>
      <c r="W951" s="109"/>
      <c r="X951" s="109"/>
      <c r="Y951" s="109"/>
      <c r="Z951" s="109"/>
    </row>
    <row r="952" spans="1:26" ht="12.75" customHeight="1">
      <c r="A952" s="109"/>
      <c r="B952" s="109"/>
      <c r="C952" s="109"/>
      <c r="D952" s="109"/>
      <c r="E952" s="109"/>
      <c r="F952" s="109"/>
      <c r="G952" s="109"/>
      <c r="H952" s="143"/>
      <c r="I952" s="109"/>
      <c r="J952" s="109"/>
      <c r="K952" s="109"/>
      <c r="L952" s="109"/>
      <c r="M952" s="109"/>
      <c r="N952" s="109"/>
      <c r="O952" s="109"/>
      <c r="P952" s="109"/>
      <c r="Q952" s="109"/>
      <c r="R952" s="109"/>
      <c r="S952" s="109"/>
      <c r="T952" s="109"/>
      <c r="U952" s="109"/>
      <c r="V952" s="109"/>
      <c r="W952" s="109"/>
      <c r="X952" s="109"/>
      <c r="Y952" s="109"/>
      <c r="Z952" s="109"/>
    </row>
    <row r="953" spans="1:26" ht="12.75" customHeight="1">
      <c r="A953" s="109"/>
      <c r="B953" s="109"/>
      <c r="C953" s="109"/>
      <c r="D953" s="109"/>
      <c r="E953" s="109"/>
      <c r="F953" s="109"/>
      <c r="G953" s="109"/>
      <c r="H953" s="143"/>
      <c r="I953" s="109"/>
      <c r="J953" s="109"/>
      <c r="K953" s="109"/>
      <c r="L953" s="109"/>
      <c r="M953" s="109"/>
      <c r="N953" s="109"/>
      <c r="O953" s="109"/>
      <c r="P953" s="109"/>
      <c r="Q953" s="109"/>
      <c r="R953" s="109"/>
      <c r="S953" s="109"/>
      <c r="T953" s="109"/>
      <c r="U953" s="109"/>
      <c r="V953" s="109"/>
      <c r="W953" s="109"/>
      <c r="X953" s="109"/>
      <c r="Y953" s="109"/>
      <c r="Z953" s="109"/>
    </row>
    <row r="954" spans="1:26" ht="12.75" customHeight="1">
      <c r="A954" s="109"/>
      <c r="B954" s="109"/>
      <c r="C954" s="109"/>
      <c r="D954" s="109"/>
      <c r="E954" s="109"/>
      <c r="F954" s="109"/>
      <c r="G954" s="109"/>
      <c r="H954" s="143"/>
      <c r="I954" s="109"/>
      <c r="J954" s="109"/>
      <c r="K954" s="109"/>
      <c r="L954" s="109"/>
      <c r="M954" s="109"/>
      <c r="N954" s="109"/>
      <c r="O954" s="109"/>
      <c r="P954" s="109"/>
      <c r="Q954" s="109"/>
      <c r="R954" s="109"/>
      <c r="S954" s="109"/>
      <c r="T954" s="109"/>
      <c r="U954" s="109"/>
      <c r="V954" s="109"/>
      <c r="W954" s="109"/>
      <c r="X954" s="109"/>
      <c r="Y954" s="109"/>
      <c r="Z954" s="109"/>
    </row>
    <row r="955" spans="1:26" ht="12.75" customHeight="1">
      <c r="A955" s="109"/>
      <c r="B955" s="109"/>
      <c r="C955" s="109"/>
      <c r="D955" s="109"/>
      <c r="E955" s="109"/>
      <c r="F955" s="109"/>
      <c r="G955" s="109"/>
      <c r="H955" s="143"/>
      <c r="I955" s="109"/>
      <c r="J955" s="109"/>
      <c r="K955" s="109"/>
      <c r="L955" s="109"/>
      <c r="M955" s="109"/>
      <c r="N955" s="109"/>
      <c r="O955" s="109"/>
      <c r="P955" s="109"/>
      <c r="Q955" s="109"/>
      <c r="R955" s="109"/>
      <c r="S955" s="109"/>
      <c r="T955" s="109"/>
      <c r="U955" s="109"/>
      <c r="V955" s="109"/>
      <c r="W955" s="109"/>
      <c r="X955" s="109"/>
      <c r="Y955" s="109"/>
      <c r="Z955" s="109"/>
    </row>
    <row r="956" spans="1:26" ht="12.75" customHeight="1">
      <c r="A956" s="109"/>
      <c r="B956" s="109"/>
      <c r="C956" s="109"/>
      <c r="D956" s="109"/>
      <c r="E956" s="109"/>
      <c r="F956" s="109"/>
      <c r="G956" s="109"/>
      <c r="H956" s="143"/>
      <c r="I956" s="109"/>
      <c r="J956" s="109"/>
      <c r="K956" s="109"/>
      <c r="L956" s="109"/>
      <c r="M956" s="109"/>
      <c r="N956" s="109"/>
      <c r="O956" s="109"/>
      <c r="P956" s="109"/>
      <c r="Q956" s="109"/>
      <c r="R956" s="109"/>
      <c r="S956" s="109"/>
      <c r="T956" s="109"/>
      <c r="U956" s="109"/>
      <c r="V956" s="109"/>
      <c r="W956" s="109"/>
      <c r="X956" s="109"/>
      <c r="Y956" s="109"/>
      <c r="Z956" s="109"/>
    </row>
    <row r="957" spans="1:26" ht="12.75" customHeight="1">
      <c r="A957" s="109"/>
      <c r="B957" s="109"/>
      <c r="C957" s="109"/>
      <c r="D957" s="109"/>
      <c r="E957" s="109"/>
      <c r="F957" s="109"/>
      <c r="G957" s="109"/>
      <c r="H957" s="143"/>
      <c r="I957" s="109"/>
      <c r="J957" s="109"/>
      <c r="K957" s="109"/>
      <c r="L957" s="109"/>
      <c r="M957" s="109"/>
      <c r="N957" s="109"/>
      <c r="O957" s="109"/>
      <c r="P957" s="109"/>
      <c r="Q957" s="109"/>
      <c r="R957" s="109"/>
      <c r="S957" s="109"/>
      <c r="T957" s="109"/>
      <c r="U957" s="109"/>
      <c r="V957" s="109"/>
      <c r="W957" s="109"/>
      <c r="X957" s="109"/>
      <c r="Y957" s="109"/>
      <c r="Z957" s="109"/>
    </row>
    <row r="958" spans="1:26" ht="12.75" customHeight="1">
      <c r="A958" s="109"/>
      <c r="B958" s="109"/>
      <c r="C958" s="109"/>
      <c r="D958" s="109"/>
      <c r="E958" s="109"/>
      <c r="F958" s="109"/>
      <c r="G958" s="109"/>
      <c r="H958" s="143"/>
      <c r="I958" s="109"/>
      <c r="J958" s="109"/>
      <c r="K958" s="109"/>
      <c r="L958" s="109"/>
      <c r="M958" s="109"/>
      <c r="N958" s="109"/>
      <c r="O958" s="109"/>
      <c r="P958" s="109"/>
      <c r="Q958" s="109"/>
      <c r="R958" s="109"/>
      <c r="S958" s="109"/>
      <c r="T958" s="109"/>
      <c r="U958" s="109"/>
      <c r="V958" s="109"/>
      <c r="W958" s="109"/>
      <c r="X958" s="109"/>
      <c r="Y958" s="109"/>
      <c r="Z958" s="109"/>
    </row>
    <row r="959" spans="1:26" ht="12.75" customHeight="1">
      <c r="A959" s="109"/>
      <c r="B959" s="109"/>
      <c r="C959" s="109"/>
      <c r="D959" s="109"/>
      <c r="E959" s="109"/>
      <c r="F959" s="109"/>
      <c r="G959" s="109"/>
      <c r="H959" s="143"/>
      <c r="I959" s="109"/>
      <c r="J959" s="109"/>
      <c r="K959" s="109"/>
      <c r="L959" s="109"/>
      <c r="M959" s="109"/>
      <c r="N959" s="109"/>
      <c r="O959" s="109"/>
      <c r="P959" s="109"/>
      <c r="Q959" s="109"/>
      <c r="R959" s="109"/>
      <c r="S959" s="109"/>
      <c r="T959" s="109"/>
      <c r="U959" s="109"/>
      <c r="V959" s="109"/>
      <c r="W959" s="109"/>
      <c r="X959" s="109"/>
      <c r="Y959" s="109"/>
      <c r="Z959" s="109"/>
    </row>
    <row r="960" spans="1:26" ht="12.75" customHeight="1">
      <c r="A960" s="109"/>
      <c r="B960" s="109"/>
      <c r="C960" s="109"/>
      <c r="D960" s="109"/>
      <c r="E960" s="109"/>
      <c r="F960" s="109"/>
      <c r="G960" s="109"/>
      <c r="H960" s="143"/>
      <c r="I960" s="109"/>
      <c r="J960" s="109"/>
      <c r="K960" s="109"/>
      <c r="L960" s="109"/>
      <c r="M960" s="109"/>
      <c r="N960" s="109"/>
      <c r="O960" s="109"/>
      <c r="P960" s="109"/>
      <c r="Q960" s="109"/>
      <c r="R960" s="109"/>
      <c r="S960" s="109"/>
      <c r="T960" s="109"/>
      <c r="U960" s="109"/>
      <c r="V960" s="109"/>
      <c r="W960" s="109"/>
      <c r="X960" s="109"/>
      <c r="Y960" s="109"/>
      <c r="Z960" s="109"/>
    </row>
    <row r="961" spans="1:26" ht="12.75" customHeight="1">
      <c r="A961" s="109"/>
      <c r="B961" s="109"/>
      <c r="C961" s="109"/>
      <c r="D961" s="109"/>
      <c r="E961" s="109"/>
      <c r="F961" s="109"/>
      <c r="G961" s="109"/>
      <c r="H961" s="143"/>
      <c r="I961" s="109"/>
      <c r="J961" s="109"/>
      <c r="K961" s="109"/>
      <c r="L961" s="109"/>
      <c r="M961" s="109"/>
      <c r="N961" s="109"/>
      <c r="O961" s="109"/>
      <c r="P961" s="109"/>
      <c r="Q961" s="109"/>
      <c r="R961" s="109"/>
      <c r="S961" s="109"/>
      <c r="T961" s="109"/>
      <c r="U961" s="109"/>
      <c r="V961" s="109"/>
      <c r="W961" s="109"/>
      <c r="X961" s="109"/>
      <c r="Y961" s="109"/>
      <c r="Z961" s="109"/>
    </row>
    <row r="962" spans="1:26" ht="12.75" customHeight="1">
      <c r="A962" s="109"/>
      <c r="B962" s="109"/>
      <c r="C962" s="109"/>
      <c r="D962" s="109"/>
      <c r="E962" s="109"/>
      <c r="F962" s="109"/>
      <c r="G962" s="109"/>
      <c r="H962" s="143"/>
      <c r="I962" s="109"/>
      <c r="J962" s="109"/>
      <c r="K962" s="109"/>
      <c r="L962" s="109"/>
      <c r="M962" s="109"/>
      <c r="N962" s="109"/>
      <c r="O962" s="109"/>
      <c r="P962" s="109"/>
      <c r="Q962" s="109"/>
      <c r="R962" s="109"/>
      <c r="S962" s="109"/>
      <c r="T962" s="109"/>
      <c r="U962" s="109"/>
      <c r="V962" s="109"/>
      <c r="W962" s="109"/>
      <c r="X962" s="109"/>
      <c r="Y962" s="109"/>
      <c r="Z962" s="109"/>
    </row>
    <row r="963" spans="1:26" ht="12.75" customHeight="1">
      <c r="A963" s="109"/>
      <c r="B963" s="109"/>
      <c r="C963" s="109"/>
      <c r="D963" s="109"/>
      <c r="E963" s="109"/>
      <c r="F963" s="109"/>
      <c r="G963" s="109"/>
      <c r="H963" s="143"/>
      <c r="I963" s="109"/>
      <c r="J963" s="109"/>
      <c r="K963" s="109"/>
      <c r="L963" s="109"/>
      <c r="M963" s="109"/>
      <c r="N963" s="109"/>
      <c r="O963" s="109"/>
      <c r="P963" s="109"/>
      <c r="Q963" s="109"/>
      <c r="R963" s="109"/>
      <c r="S963" s="109"/>
      <c r="T963" s="109"/>
      <c r="U963" s="109"/>
      <c r="V963" s="109"/>
      <c r="W963" s="109"/>
      <c r="X963" s="109"/>
      <c r="Y963" s="109"/>
      <c r="Z963" s="109"/>
    </row>
    <row r="964" spans="1:26" ht="12.75" customHeight="1">
      <c r="A964" s="109"/>
      <c r="B964" s="109"/>
      <c r="C964" s="109"/>
      <c r="D964" s="109"/>
      <c r="E964" s="109"/>
      <c r="F964" s="109"/>
      <c r="G964" s="109"/>
      <c r="H964" s="143"/>
      <c r="I964" s="109"/>
      <c r="J964" s="109"/>
      <c r="K964" s="109"/>
      <c r="L964" s="109"/>
      <c r="M964" s="109"/>
      <c r="N964" s="109"/>
      <c r="O964" s="109"/>
      <c r="P964" s="109"/>
      <c r="Q964" s="109"/>
      <c r="R964" s="109"/>
      <c r="S964" s="109"/>
      <c r="T964" s="109"/>
      <c r="U964" s="109"/>
      <c r="V964" s="109"/>
      <c r="W964" s="109"/>
      <c r="X964" s="109"/>
      <c r="Y964" s="109"/>
      <c r="Z964" s="109"/>
    </row>
    <row r="965" spans="1:26" ht="12.75" customHeight="1">
      <c r="A965" s="109"/>
      <c r="B965" s="109"/>
      <c r="C965" s="109"/>
      <c r="D965" s="109"/>
      <c r="E965" s="109"/>
      <c r="F965" s="109"/>
      <c r="G965" s="109"/>
      <c r="H965" s="143"/>
      <c r="I965" s="109"/>
      <c r="J965" s="109"/>
      <c r="K965" s="109"/>
      <c r="L965" s="109"/>
      <c r="M965" s="109"/>
      <c r="N965" s="109"/>
      <c r="O965" s="109"/>
      <c r="P965" s="109"/>
      <c r="Q965" s="109"/>
      <c r="R965" s="109"/>
      <c r="S965" s="109"/>
      <c r="T965" s="109"/>
      <c r="U965" s="109"/>
      <c r="V965" s="109"/>
      <c r="W965" s="109"/>
      <c r="X965" s="109"/>
      <c r="Y965" s="109"/>
      <c r="Z965" s="109"/>
    </row>
    <row r="966" spans="1:26" ht="12.75" customHeight="1">
      <c r="A966" s="109"/>
      <c r="B966" s="109"/>
      <c r="C966" s="109"/>
      <c r="D966" s="109"/>
      <c r="E966" s="109"/>
      <c r="F966" s="109"/>
      <c r="G966" s="109"/>
      <c r="H966" s="143"/>
      <c r="I966" s="109"/>
      <c r="J966" s="109"/>
      <c r="K966" s="109"/>
      <c r="L966" s="109"/>
      <c r="M966" s="109"/>
      <c r="N966" s="109"/>
      <c r="O966" s="109"/>
      <c r="P966" s="109"/>
      <c r="Q966" s="109"/>
      <c r="R966" s="109"/>
      <c r="S966" s="109"/>
      <c r="T966" s="109"/>
      <c r="U966" s="109"/>
      <c r="V966" s="109"/>
      <c r="W966" s="109"/>
      <c r="X966" s="109"/>
      <c r="Y966" s="109"/>
      <c r="Z966" s="109"/>
    </row>
    <row r="967" spans="1:26" ht="12.75" customHeight="1">
      <c r="A967" s="109"/>
      <c r="B967" s="109"/>
      <c r="C967" s="109"/>
      <c r="D967" s="109"/>
      <c r="E967" s="109"/>
      <c r="F967" s="109"/>
      <c r="G967" s="109"/>
      <c r="H967" s="143"/>
      <c r="I967" s="109"/>
      <c r="J967" s="109"/>
      <c r="K967" s="109"/>
      <c r="L967" s="109"/>
      <c r="M967" s="109"/>
      <c r="N967" s="109"/>
      <c r="O967" s="109"/>
      <c r="P967" s="109"/>
      <c r="Q967" s="109"/>
      <c r="R967" s="109"/>
      <c r="S967" s="109"/>
      <c r="T967" s="109"/>
      <c r="U967" s="109"/>
      <c r="V967" s="109"/>
      <c r="W967" s="109"/>
      <c r="X967" s="109"/>
      <c r="Y967" s="109"/>
      <c r="Z967" s="109"/>
    </row>
    <row r="968" spans="1:26" ht="12.75" customHeight="1">
      <c r="A968" s="109"/>
      <c r="B968" s="109"/>
      <c r="C968" s="109"/>
      <c r="D968" s="109"/>
      <c r="E968" s="109"/>
      <c r="F968" s="109"/>
      <c r="G968" s="109"/>
      <c r="H968" s="143"/>
      <c r="I968" s="109"/>
      <c r="J968" s="109"/>
      <c r="K968" s="109"/>
      <c r="L968" s="109"/>
      <c r="M968" s="109"/>
      <c r="N968" s="109"/>
      <c r="O968" s="109"/>
      <c r="P968" s="109"/>
      <c r="Q968" s="109"/>
      <c r="R968" s="109"/>
      <c r="S968" s="109"/>
      <c r="T968" s="109"/>
      <c r="U968" s="109"/>
      <c r="V968" s="109"/>
      <c r="W968" s="109"/>
      <c r="X968" s="109"/>
      <c r="Y968" s="109"/>
      <c r="Z968" s="109"/>
    </row>
    <row r="969" spans="1:26" ht="12.75" customHeight="1">
      <c r="A969" s="109"/>
      <c r="B969" s="109"/>
      <c r="C969" s="109"/>
      <c r="D969" s="109"/>
      <c r="E969" s="109"/>
      <c r="F969" s="109"/>
      <c r="G969" s="109"/>
      <c r="H969" s="143"/>
      <c r="I969" s="109"/>
      <c r="J969" s="109"/>
      <c r="K969" s="109"/>
      <c r="L969" s="109"/>
      <c r="M969" s="109"/>
      <c r="N969" s="109"/>
      <c r="O969" s="109"/>
      <c r="P969" s="109"/>
      <c r="Q969" s="109"/>
      <c r="R969" s="109"/>
      <c r="S969" s="109"/>
      <c r="T969" s="109"/>
      <c r="U969" s="109"/>
      <c r="V969" s="109"/>
      <c r="W969" s="109"/>
      <c r="X969" s="109"/>
      <c r="Y969" s="109"/>
      <c r="Z969" s="109"/>
    </row>
    <row r="970" spans="1:26" ht="12.75" customHeight="1">
      <c r="A970" s="109"/>
      <c r="B970" s="109"/>
      <c r="C970" s="109"/>
      <c r="D970" s="109"/>
      <c r="E970" s="109"/>
      <c r="F970" s="109"/>
      <c r="G970" s="109"/>
      <c r="H970" s="143"/>
      <c r="I970" s="109"/>
      <c r="J970" s="109"/>
      <c r="K970" s="109"/>
      <c r="L970" s="109"/>
      <c r="M970" s="109"/>
      <c r="N970" s="109"/>
      <c r="O970" s="109"/>
      <c r="P970" s="109"/>
      <c r="Q970" s="109"/>
      <c r="R970" s="109"/>
      <c r="S970" s="109"/>
      <c r="T970" s="109"/>
      <c r="U970" s="109"/>
      <c r="V970" s="109"/>
      <c r="W970" s="109"/>
      <c r="X970" s="109"/>
      <c r="Y970" s="109"/>
      <c r="Z970" s="109"/>
    </row>
    <row r="971" spans="1:26" ht="12.75" customHeight="1">
      <c r="A971" s="109"/>
      <c r="B971" s="109"/>
      <c r="C971" s="109"/>
      <c r="D971" s="109"/>
      <c r="E971" s="109"/>
      <c r="F971" s="109"/>
      <c r="G971" s="109"/>
      <c r="H971" s="143"/>
      <c r="I971" s="109"/>
      <c r="J971" s="109"/>
      <c r="K971" s="109"/>
      <c r="L971" s="109"/>
      <c r="M971" s="109"/>
      <c r="N971" s="109"/>
      <c r="O971" s="109"/>
      <c r="P971" s="109"/>
      <c r="Q971" s="109"/>
      <c r="R971" s="109"/>
      <c r="S971" s="109"/>
      <c r="T971" s="109"/>
      <c r="U971" s="109"/>
      <c r="V971" s="109"/>
      <c r="W971" s="109"/>
      <c r="X971" s="109"/>
      <c r="Y971" s="109"/>
      <c r="Z971" s="109"/>
    </row>
    <row r="972" spans="1:26" ht="12.75" customHeight="1">
      <c r="A972" s="109"/>
      <c r="B972" s="109"/>
      <c r="C972" s="109"/>
      <c r="D972" s="109"/>
      <c r="E972" s="109"/>
      <c r="F972" s="109"/>
      <c r="G972" s="109"/>
      <c r="H972" s="143"/>
      <c r="I972" s="109"/>
      <c r="J972" s="109"/>
      <c r="K972" s="109"/>
      <c r="L972" s="109"/>
      <c r="M972" s="109"/>
      <c r="N972" s="109"/>
      <c r="O972" s="109"/>
      <c r="P972" s="109"/>
      <c r="Q972" s="109"/>
      <c r="R972" s="109"/>
      <c r="S972" s="109"/>
      <c r="T972" s="109"/>
      <c r="U972" s="109"/>
      <c r="V972" s="109"/>
      <c r="W972" s="109"/>
      <c r="X972" s="109"/>
      <c r="Y972" s="109"/>
      <c r="Z972" s="109"/>
    </row>
    <row r="973" spans="1:26" ht="12.75" customHeight="1">
      <c r="A973" s="109"/>
      <c r="B973" s="109"/>
      <c r="C973" s="109"/>
      <c r="D973" s="109"/>
      <c r="E973" s="109"/>
      <c r="F973" s="109"/>
      <c r="G973" s="109"/>
      <c r="H973" s="143"/>
      <c r="I973" s="109"/>
      <c r="J973" s="109"/>
      <c r="K973" s="109"/>
      <c r="L973" s="109"/>
      <c r="M973" s="109"/>
      <c r="N973" s="109"/>
      <c r="O973" s="109"/>
      <c r="P973" s="109"/>
      <c r="Q973" s="109"/>
      <c r="R973" s="109"/>
      <c r="S973" s="109"/>
      <c r="T973" s="109"/>
      <c r="U973" s="109"/>
      <c r="V973" s="109"/>
      <c r="W973" s="109"/>
      <c r="X973" s="109"/>
      <c r="Y973" s="109"/>
      <c r="Z973" s="109"/>
    </row>
    <row r="974" spans="1:26" ht="12.75" customHeight="1">
      <c r="A974" s="109"/>
      <c r="B974" s="109"/>
      <c r="C974" s="109"/>
      <c r="D974" s="109"/>
      <c r="E974" s="109"/>
      <c r="F974" s="109"/>
      <c r="G974" s="109"/>
      <c r="H974" s="143"/>
      <c r="I974" s="109"/>
      <c r="J974" s="109"/>
      <c r="K974" s="109"/>
      <c r="L974" s="109"/>
      <c r="M974" s="109"/>
      <c r="N974" s="109"/>
      <c r="O974" s="109"/>
      <c r="P974" s="109"/>
      <c r="Q974" s="109"/>
      <c r="R974" s="109"/>
      <c r="S974" s="109"/>
      <c r="T974" s="109"/>
      <c r="U974" s="109"/>
      <c r="V974" s="109"/>
      <c r="W974" s="109"/>
      <c r="X974" s="109"/>
      <c r="Y974" s="109"/>
      <c r="Z974" s="109"/>
    </row>
    <row r="975" spans="1:26" ht="12.75" customHeight="1">
      <c r="A975" s="109"/>
      <c r="B975" s="109"/>
      <c r="C975" s="109"/>
      <c r="D975" s="109"/>
      <c r="E975" s="109"/>
      <c r="F975" s="109"/>
      <c r="G975" s="109"/>
      <c r="H975" s="143"/>
      <c r="I975" s="109"/>
      <c r="J975" s="109"/>
      <c r="K975" s="109"/>
      <c r="L975" s="109"/>
      <c r="M975" s="109"/>
      <c r="N975" s="109"/>
      <c r="O975" s="109"/>
      <c r="P975" s="109"/>
      <c r="Q975" s="109"/>
      <c r="R975" s="109"/>
      <c r="S975" s="109"/>
      <c r="T975" s="109"/>
      <c r="U975" s="109"/>
      <c r="V975" s="109"/>
      <c r="W975" s="109"/>
      <c r="X975" s="109"/>
      <c r="Y975" s="109"/>
      <c r="Z975" s="109"/>
    </row>
    <row r="976" spans="1:26" ht="12.75" customHeight="1">
      <c r="A976" s="109"/>
      <c r="B976" s="109"/>
      <c r="C976" s="109"/>
      <c r="D976" s="109"/>
      <c r="E976" s="109"/>
      <c r="F976" s="109"/>
      <c r="G976" s="109"/>
      <c r="H976" s="143"/>
      <c r="I976" s="109"/>
      <c r="J976" s="109"/>
      <c r="K976" s="109"/>
      <c r="L976" s="109"/>
      <c r="M976" s="109"/>
      <c r="N976" s="109"/>
      <c r="O976" s="109"/>
      <c r="P976" s="109"/>
      <c r="Q976" s="109"/>
      <c r="R976" s="109"/>
      <c r="S976" s="109"/>
      <c r="T976" s="109"/>
      <c r="U976" s="109"/>
      <c r="V976" s="109"/>
      <c r="W976" s="109"/>
      <c r="X976" s="109"/>
      <c r="Y976" s="109"/>
      <c r="Z976" s="109"/>
    </row>
    <row r="977" spans="1:26" ht="12.75" customHeight="1">
      <c r="A977" s="109"/>
      <c r="B977" s="109"/>
      <c r="C977" s="109"/>
      <c r="D977" s="109"/>
      <c r="E977" s="109"/>
      <c r="F977" s="109"/>
      <c r="G977" s="109"/>
      <c r="H977" s="143"/>
      <c r="I977" s="109"/>
      <c r="J977" s="109"/>
      <c r="K977" s="109"/>
      <c r="L977" s="109"/>
      <c r="M977" s="109"/>
      <c r="N977" s="109"/>
      <c r="O977" s="109"/>
      <c r="P977" s="109"/>
      <c r="Q977" s="109"/>
      <c r="R977" s="109"/>
      <c r="S977" s="109"/>
      <c r="T977" s="109"/>
      <c r="U977" s="109"/>
      <c r="V977" s="109"/>
      <c r="W977" s="109"/>
      <c r="X977" s="109"/>
      <c r="Y977" s="109"/>
      <c r="Z977" s="109"/>
    </row>
    <row r="978" spans="1:26" ht="12.75" customHeight="1">
      <c r="A978" s="109"/>
      <c r="B978" s="109"/>
      <c r="C978" s="109"/>
      <c r="D978" s="109"/>
      <c r="E978" s="109"/>
      <c r="F978" s="109"/>
      <c r="G978" s="109"/>
      <c r="H978" s="143"/>
      <c r="I978" s="109"/>
      <c r="J978" s="109"/>
      <c r="K978" s="109"/>
      <c r="L978" s="109"/>
      <c r="M978" s="109"/>
      <c r="N978" s="109"/>
      <c r="O978" s="109"/>
      <c r="P978" s="109"/>
      <c r="Q978" s="109"/>
      <c r="R978" s="109"/>
      <c r="S978" s="109"/>
      <c r="T978" s="109"/>
      <c r="U978" s="109"/>
      <c r="V978" s="109"/>
      <c r="W978" s="109"/>
      <c r="X978" s="109"/>
      <c r="Y978" s="109"/>
      <c r="Z978" s="109"/>
    </row>
    <row r="979" spans="1:26" ht="12.75" customHeight="1">
      <c r="A979" s="109"/>
      <c r="B979" s="109"/>
      <c r="C979" s="109"/>
      <c r="D979" s="109"/>
      <c r="E979" s="109"/>
      <c r="F979" s="109"/>
      <c r="G979" s="109"/>
      <c r="H979" s="143"/>
      <c r="I979" s="109"/>
      <c r="J979" s="109"/>
      <c r="K979" s="109"/>
      <c r="L979" s="109"/>
      <c r="M979" s="109"/>
      <c r="N979" s="109"/>
      <c r="O979" s="109"/>
      <c r="P979" s="109"/>
      <c r="Q979" s="109"/>
      <c r="R979" s="109"/>
      <c r="S979" s="109"/>
      <c r="T979" s="109"/>
      <c r="U979" s="109"/>
      <c r="V979" s="109"/>
      <c r="W979" s="109"/>
      <c r="X979" s="109"/>
      <c r="Y979" s="109"/>
      <c r="Z979" s="109"/>
    </row>
    <row r="980" spans="1:26" ht="12.75" customHeight="1">
      <c r="A980" s="109"/>
      <c r="B980" s="109"/>
      <c r="C980" s="109"/>
      <c r="D980" s="109"/>
      <c r="E980" s="109"/>
      <c r="F980" s="109"/>
      <c r="G980" s="109"/>
      <c r="H980" s="143"/>
      <c r="I980" s="109"/>
      <c r="J980" s="109"/>
      <c r="K980" s="109"/>
      <c r="L980" s="109"/>
      <c r="M980" s="109"/>
      <c r="N980" s="109"/>
      <c r="O980" s="109"/>
      <c r="P980" s="109"/>
      <c r="Q980" s="109"/>
      <c r="R980" s="109"/>
      <c r="S980" s="109"/>
      <c r="T980" s="109"/>
      <c r="U980" s="109"/>
      <c r="V980" s="109"/>
      <c r="W980" s="109"/>
      <c r="X980" s="109"/>
      <c r="Y980" s="109"/>
      <c r="Z980" s="109"/>
    </row>
    <row r="981" spans="1:26" ht="12.75" customHeight="1">
      <c r="A981" s="109"/>
      <c r="B981" s="109"/>
      <c r="C981" s="109"/>
      <c r="D981" s="109"/>
      <c r="E981" s="109"/>
      <c r="F981" s="109"/>
      <c r="G981" s="109"/>
      <c r="H981" s="143"/>
      <c r="I981" s="109"/>
      <c r="J981" s="109"/>
      <c r="K981" s="109"/>
      <c r="L981" s="109"/>
      <c r="M981" s="109"/>
      <c r="N981" s="109"/>
      <c r="O981" s="109"/>
      <c r="P981" s="109"/>
      <c r="Q981" s="109"/>
      <c r="R981" s="109"/>
      <c r="S981" s="109"/>
      <c r="T981" s="109"/>
      <c r="U981" s="109"/>
      <c r="V981" s="109"/>
      <c r="W981" s="109"/>
      <c r="X981" s="109"/>
      <c r="Y981" s="109"/>
      <c r="Z981" s="109"/>
    </row>
    <row r="982" spans="1:26" ht="12.75" customHeight="1">
      <c r="A982" s="109"/>
      <c r="B982" s="109"/>
      <c r="C982" s="109"/>
      <c r="D982" s="109"/>
      <c r="E982" s="109"/>
      <c r="F982" s="109"/>
      <c r="G982" s="109"/>
      <c r="H982" s="143"/>
      <c r="I982" s="109"/>
      <c r="J982" s="109"/>
      <c r="K982" s="109"/>
      <c r="L982" s="109"/>
      <c r="M982" s="109"/>
      <c r="N982" s="109"/>
      <c r="O982" s="109"/>
      <c r="P982" s="109"/>
      <c r="Q982" s="109"/>
      <c r="R982" s="109"/>
      <c r="S982" s="109"/>
      <c r="T982" s="109"/>
      <c r="U982" s="109"/>
      <c r="V982" s="109"/>
      <c r="W982" s="109"/>
      <c r="X982" s="109"/>
      <c r="Y982" s="109"/>
      <c r="Z982" s="109"/>
    </row>
    <row r="983" spans="1:26" ht="12.75" customHeight="1">
      <c r="A983" s="109"/>
      <c r="B983" s="109"/>
      <c r="C983" s="109"/>
      <c r="D983" s="109"/>
      <c r="E983" s="109"/>
      <c r="F983" s="109"/>
      <c r="G983" s="109"/>
      <c r="H983" s="143"/>
      <c r="I983" s="109"/>
      <c r="J983" s="109"/>
      <c r="K983" s="109"/>
      <c r="L983" s="109"/>
      <c r="M983" s="109"/>
      <c r="N983" s="109"/>
      <c r="O983" s="109"/>
      <c r="P983" s="109"/>
      <c r="Q983" s="109"/>
      <c r="R983" s="109"/>
      <c r="S983" s="109"/>
      <c r="T983" s="109"/>
      <c r="U983" s="109"/>
      <c r="V983" s="109"/>
      <c r="W983" s="109"/>
      <c r="X983" s="109"/>
      <c r="Y983" s="109"/>
      <c r="Z983" s="109"/>
    </row>
    <row r="984" spans="1:26" ht="12.75" customHeight="1">
      <c r="A984" s="109"/>
      <c r="B984" s="109"/>
      <c r="C984" s="109"/>
      <c r="D984" s="109"/>
      <c r="E984" s="109"/>
      <c r="F984" s="109"/>
      <c r="G984" s="109"/>
      <c r="H984" s="143"/>
      <c r="I984" s="109"/>
      <c r="J984" s="109"/>
      <c r="K984" s="109"/>
      <c r="L984" s="109"/>
      <c r="M984" s="109"/>
      <c r="N984" s="109"/>
      <c r="O984" s="109"/>
      <c r="P984" s="109"/>
      <c r="Q984" s="109"/>
      <c r="R984" s="109"/>
      <c r="S984" s="109"/>
      <c r="T984" s="109"/>
      <c r="U984" s="109"/>
      <c r="V984" s="109"/>
      <c r="W984" s="109"/>
      <c r="X984" s="109"/>
      <c r="Y984" s="109"/>
      <c r="Z984" s="109"/>
    </row>
    <row r="985" spans="1:26" ht="12.75" customHeight="1">
      <c r="A985" s="109"/>
      <c r="B985" s="109"/>
      <c r="C985" s="109"/>
      <c r="D985" s="109"/>
      <c r="E985" s="109"/>
      <c r="F985" s="109"/>
      <c r="G985" s="109"/>
      <c r="H985" s="143"/>
      <c r="I985" s="109"/>
      <c r="J985" s="109"/>
      <c r="K985" s="109"/>
      <c r="L985" s="109"/>
      <c r="M985" s="109"/>
      <c r="N985" s="109"/>
      <c r="O985" s="109"/>
      <c r="P985" s="109"/>
      <c r="Q985" s="109"/>
      <c r="R985" s="109"/>
      <c r="S985" s="109"/>
      <c r="T985" s="109"/>
      <c r="U985" s="109"/>
      <c r="V985" s="109"/>
      <c r="W985" s="109"/>
      <c r="X985" s="109"/>
      <c r="Y985" s="109"/>
      <c r="Z985" s="109"/>
    </row>
    <row r="986" spans="1:26" ht="12.75" customHeight="1">
      <c r="A986" s="109"/>
      <c r="B986" s="109"/>
      <c r="C986" s="109"/>
      <c r="D986" s="109"/>
      <c r="E986" s="109"/>
      <c r="F986" s="109"/>
      <c r="G986" s="109"/>
      <c r="H986" s="143"/>
      <c r="I986" s="109"/>
      <c r="J986" s="109"/>
      <c r="K986" s="109"/>
      <c r="L986" s="109"/>
      <c r="M986" s="109"/>
      <c r="N986" s="109"/>
      <c r="O986" s="109"/>
      <c r="P986" s="109"/>
      <c r="Q986" s="109"/>
      <c r="R986" s="109"/>
      <c r="S986" s="109"/>
      <c r="T986" s="109"/>
      <c r="U986" s="109"/>
      <c r="V986" s="109"/>
      <c r="W986" s="109"/>
      <c r="X986" s="109"/>
      <c r="Y986" s="109"/>
      <c r="Z986" s="109"/>
    </row>
    <row r="987" spans="1:26" ht="12.75" customHeight="1">
      <c r="A987" s="109"/>
      <c r="B987" s="109"/>
      <c r="C987" s="109"/>
      <c r="D987" s="109"/>
      <c r="E987" s="109"/>
      <c r="F987" s="109"/>
      <c r="G987" s="109"/>
      <c r="H987" s="143"/>
      <c r="I987" s="109"/>
      <c r="J987" s="109"/>
      <c r="K987" s="109"/>
      <c r="L987" s="109"/>
      <c r="M987" s="109"/>
      <c r="N987" s="109"/>
      <c r="O987" s="109"/>
      <c r="P987" s="109"/>
      <c r="Q987" s="109"/>
      <c r="R987" s="109"/>
      <c r="S987" s="109"/>
      <c r="T987" s="109"/>
      <c r="U987" s="109"/>
      <c r="V987" s="109"/>
      <c r="W987" s="109"/>
      <c r="X987" s="109"/>
      <c r="Y987" s="109"/>
      <c r="Z987" s="109"/>
    </row>
    <row r="988" spans="1:26" ht="12.75" customHeight="1">
      <c r="A988" s="109"/>
      <c r="B988" s="109"/>
      <c r="C988" s="109"/>
      <c r="D988" s="109"/>
      <c r="E988" s="109"/>
      <c r="F988" s="109"/>
      <c r="G988" s="109"/>
      <c r="H988" s="143"/>
      <c r="I988" s="109"/>
      <c r="J988" s="109"/>
      <c r="K988" s="109"/>
      <c r="L988" s="109"/>
      <c r="M988" s="109"/>
      <c r="N988" s="109"/>
      <c r="O988" s="109"/>
      <c r="P988" s="109"/>
      <c r="Q988" s="109"/>
      <c r="R988" s="109"/>
      <c r="S988" s="109"/>
      <c r="T988" s="109"/>
      <c r="U988" s="109"/>
      <c r="V988" s="109"/>
      <c r="W988" s="109"/>
      <c r="X988" s="109"/>
      <c r="Y988" s="109"/>
      <c r="Z988" s="109"/>
    </row>
    <row r="989" spans="1:26" ht="12.75" customHeight="1">
      <c r="A989" s="109"/>
      <c r="B989" s="109"/>
      <c r="C989" s="109"/>
      <c r="D989" s="109"/>
      <c r="E989" s="109"/>
      <c r="F989" s="109"/>
      <c r="G989" s="109"/>
      <c r="H989" s="143"/>
      <c r="I989" s="109"/>
      <c r="J989" s="109"/>
      <c r="K989" s="109"/>
      <c r="L989" s="109"/>
      <c r="M989" s="109"/>
      <c r="N989" s="109"/>
      <c r="O989" s="109"/>
      <c r="P989" s="109"/>
      <c r="Q989" s="109"/>
      <c r="R989" s="109"/>
      <c r="S989" s="109"/>
      <c r="T989" s="109"/>
      <c r="U989" s="109"/>
      <c r="V989" s="109"/>
      <c r="W989" s="109"/>
      <c r="X989" s="109"/>
      <c r="Y989" s="109"/>
      <c r="Z989" s="109"/>
    </row>
    <row r="990" spans="1:26" ht="12.75" customHeight="1">
      <c r="A990" s="109"/>
      <c r="B990" s="109"/>
      <c r="C990" s="109"/>
      <c r="D990" s="109"/>
      <c r="E990" s="109"/>
      <c r="F990" s="109"/>
      <c r="G990" s="109"/>
      <c r="H990" s="143"/>
      <c r="I990" s="109"/>
      <c r="J990" s="109"/>
      <c r="K990" s="109"/>
      <c r="L990" s="109"/>
      <c r="M990" s="109"/>
      <c r="N990" s="109"/>
      <c r="O990" s="109"/>
      <c r="P990" s="109"/>
      <c r="Q990" s="109"/>
      <c r="R990" s="109"/>
      <c r="S990" s="109"/>
      <c r="T990" s="109"/>
      <c r="U990" s="109"/>
      <c r="V990" s="109"/>
      <c r="W990" s="109"/>
      <c r="X990" s="109"/>
      <c r="Y990" s="109"/>
      <c r="Z990" s="109"/>
    </row>
    <row r="991" spans="1:26" ht="12.75" customHeight="1">
      <c r="A991" s="109"/>
      <c r="B991" s="109"/>
      <c r="C991" s="109"/>
      <c r="D991" s="109"/>
      <c r="E991" s="109"/>
      <c r="F991" s="109"/>
      <c r="G991" s="109"/>
      <c r="H991" s="143"/>
      <c r="I991" s="109"/>
      <c r="J991" s="109"/>
      <c r="K991" s="109"/>
      <c r="L991" s="109"/>
      <c r="M991" s="109"/>
      <c r="N991" s="109"/>
      <c r="O991" s="109"/>
      <c r="P991" s="109"/>
      <c r="Q991" s="109"/>
      <c r="R991" s="109"/>
      <c r="S991" s="109"/>
      <c r="T991" s="109"/>
      <c r="U991" s="109"/>
      <c r="V991" s="109"/>
      <c r="W991" s="109"/>
      <c r="X991" s="109"/>
      <c r="Y991" s="109"/>
      <c r="Z991" s="109"/>
    </row>
  </sheetData>
  <printOptions horizontalCentered="1"/>
  <pageMargins left="0.7" right="0.7" top="0.75" bottom="0.75" header="0" footer="0"/>
  <pageSetup paperSize="3" fitToHeight="0" orientation="landscape"/>
  <headerFooter>
    <oddHeader>&amp;L2019 ULI Hines Student Competition&amp;R2019-331 &amp;A</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9"/>
  <sheetViews>
    <sheetView topLeftCell="A22" workbookViewId="0">
      <selection activeCell="K40" sqref="K40"/>
    </sheetView>
  </sheetViews>
  <sheetFormatPr baseColWidth="10" defaultColWidth="14.5" defaultRowHeight="15" customHeight="1"/>
  <cols>
    <col min="1" max="1" width="3.5" customWidth="1"/>
  </cols>
  <sheetData>
    <row r="1" spans="1:26" ht="15" customHeight="1">
      <c r="A1" s="6"/>
      <c r="B1" s="161"/>
      <c r="C1" s="6"/>
      <c r="D1" s="6"/>
      <c r="E1" s="6"/>
      <c r="F1" s="6"/>
      <c r="G1" s="6"/>
      <c r="H1" s="118"/>
      <c r="I1" s="6"/>
      <c r="J1" s="6"/>
      <c r="K1" s="6"/>
      <c r="L1" s="6"/>
      <c r="M1" s="6"/>
      <c r="N1" s="6"/>
      <c r="O1" s="6"/>
      <c r="P1" s="6"/>
      <c r="Q1" s="6"/>
      <c r="R1" s="6"/>
      <c r="S1" s="6"/>
      <c r="T1" s="6"/>
      <c r="U1" s="6"/>
      <c r="V1" s="6"/>
      <c r="W1" s="6"/>
      <c r="X1" s="6"/>
      <c r="Y1" s="6"/>
      <c r="Z1" s="6"/>
    </row>
    <row r="2" spans="1:26" ht="15" customHeight="1">
      <c r="A2" s="6"/>
      <c r="B2" s="161"/>
      <c r="C2" s="6"/>
      <c r="D2" s="6"/>
      <c r="E2" s="6"/>
      <c r="F2" s="6"/>
      <c r="G2" s="6"/>
      <c r="H2" s="118"/>
      <c r="I2" s="6"/>
      <c r="J2" s="6"/>
      <c r="K2" s="6"/>
      <c r="L2" s="6"/>
      <c r="M2" s="6"/>
      <c r="N2" s="6"/>
      <c r="O2" s="6"/>
      <c r="P2" s="6"/>
      <c r="Q2" s="6"/>
      <c r="R2" s="6"/>
      <c r="S2" s="6"/>
      <c r="T2" s="6"/>
      <c r="U2" s="6"/>
      <c r="V2" s="6"/>
      <c r="W2" s="6"/>
      <c r="X2" s="6"/>
      <c r="Y2" s="6"/>
      <c r="Z2" s="6"/>
    </row>
    <row r="3" spans="1:26" ht="15" customHeight="1">
      <c r="A3" s="6"/>
      <c r="B3" s="161"/>
      <c r="C3" s="6"/>
      <c r="D3" s="6"/>
      <c r="E3" s="6"/>
      <c r="F3" s="6"/>
      <c r="G3" s="6"/>
      <c r="H3" s="118"/>
      <c r="I3" s="6"/>
      <c r="J3" s="6"/>
      <c r="K3" s="6"/>
      <c r="L3" s="6"/>
      <c r="M3" s="6"/>
      <c r="N3" s="6"/>
      <c r="O3" s="6"/>
      <c r="P3" s="6"/>
      <c r="Q3" s="6"/>
      <c r="R3" s="6"/>
      <c r="S3" s="6"/>
      <c r="T3" s="6"/>
      <c r="U3" s="6"/>
      <c r="V3" s="6"/>
      <c r="W3" s="6"/>
      <c r="X3" s="6"/>
      <c r="Y3" s="6"/>
      <c r="Z3" s="6"/>
    </row>
    <row r="4" spans="1:26" ht="15" customHeight="1">
      <c r="A4" s="6"/>
      <c r="B4" s="161"/>
      <c r="C4" s="6"/>
      <c r="D4" s="6"/>
      <c r="E4" s="6"/>
      <c r="F4" s="6"/>
      <c r="G4" s="6"/>
      <c r="H4" s="118"/>
      <c r="I4" s="6"/>
      <c r="J4" s="6"/>
      <c r="K4" s="6"/>
      <c r="L4" s="6"/>
      <c r="M4" s="6"/>
      <c r="N4" s="6"/>
      <c r="O4" s="6"/>
      <c r="P4" s="6"/>
      <c r="Q4" s="6"/>
      <c r="R4" s="6"/>
      <c r="S4" s="6"/>
      <c r="T4" s="6"/>
      <c r="U4" s="6"/>
      <c r="V4" s="6"/>
      <c r="W4" s="6"/>
      <c r="X4" s="6"/>
      <c r="Y4" s="6"/>
      <c r="Z4" s="6"/>
    </row>
    <row r="5" spans="1:26" ht="15" customHeight="1">
      <c r="A5" s="6"/>
      <c r="B5" s="161"/>
      <c r="C5" s="6"/>
      <c r="D5" s="6"/>
      <c r="E5" s="6"/>
      <c r="F5" s="6"/>
      <c r="G5" s="6"/>
      <c r="H5" s="118"/>
      <c r="I5" s="6"/>
      <c r="J5" s="6"/>
      <c r="K5" s="6"/>
      <c r="L5" s="6"/>
      <c r="M5" s="6"/>
      <c r="N5" s="6"/>
      <c r="O5" s="6"/>
      <c r="P5" s="6"/>
      <c r="Q5" s="6"/>
      <c r="R5" s="6"/>
      <c r="S5" s="6"/>
      <c r="T5" s="6"/>
      <c r="U5" s="6"/>
      <c r="V5" s="6"/>
      <c r="W5" s="6"/>
      <c r="X5" s="6"/>
      <c r="Y5" s="6"/>
      <c r="Z5" s="6"/>
    </row>
    <row r="6" spans="1:26" ht="15" customHeight="1">
      <c r="A6" s="6"/>
      <c r="B6" s="161"/>
      <c r="C6" s="6"/>
      <c r="D6" s="6"/>
      <c r="E6" s="6"/>
      <c r="F6" s="6"/>
      <c r="G6" s="6"/>
      <c r="H6" s="118"/>
      <c r="I6" s="6"/>
      <c r="J6" s="6"/>
      <c r="K6" s="6"/>
      <c r="L6" s="6"/>
      <c r="M6" s="6"/>
      <c r="N6" s="6"/>
      <c r="O6" s="6"/>
      <c r="P6" s="6"/>
      <c r="Q6" s="6"/>
      <c r="R6" s="6"/>
      <c r="S6" s="6"/>
      <c r="T6" s="6"/>
      <c r="U6" s="6"/>
      <c r="V6" s="6"/>
      <c r="W6" s="6"/>
      <c r="X6" s="6"/>
      <c r="Y6" s="6"/>
      <c r="Z6" s="6"/>
    </row>
    <row r="7" spans="1:26" ht="15" customHeight="1">
      <c r="A7" s="6"/>
      <c r="B7" s="161"/>
      <c r="C7" s="6"/>
      <c r="D7" s="6"/>
      <c r="E7" s="6"/>
      <c r="F7" s="6"/>
      <c r="G7" s="6"/>
      <c r="H7" s="118"/>
      <c r="I7" s="6"/>
      <c r="J7" s="6"/>
      <c r="K7" s="6"/>
      <c r="L7" s="6"/>
      <c r="M7" s="6"/>
      <c r="N7" s="6"/>
      <c r="O7" s="6"/>
      <c r="P7" s="6"/>
      <c r="Q7" s="6"/>
      <c r="R7" s="6"/>
      <c r="S7" s="6"/>
      <c r="T7" s="6"/>
      <c r="U7" s="6"/>
      <c r="V7" s="6"/>
      <c r="W7" s="6"/>
      <c r="X7" s="6"/>
      <c r="Y7" s="6"/>
      <c r="Z7" s="6"/>
    </row>
    <row r="8" spans="1:26" ht="15" customHeight="1">
      <c r="A8" s="6"/>
      <c r="B8" s="162" t="s">
        <v>68</v>
      </c>
      <c r="C8" s="163"/>
      <c r="D8" s="6"/>
      <c r="E8" s="6"/>
      <c r="F8" s="6"/>
      <c r="G8" s="6"/>
      <c r="H8" s="118"/>
      <c r="I8" s="6"/>
      <c r="J8" s="6"/>
      <c r="K8" s="6"/>
      <c r="L8" s="6"/>
      <c r="M8" s="6"/>
      <c r="N8" s="6"/>
      <c r="O8" s="6"/>
      <c r="P8" s="6"/>
      <c r="Q8" s="6"/>
      <c r="R8" s="6"/>
      <c r="S8" s="6"/>
      <c r="T8" s="6"/>
      <c r="U8" s="6"/>
      <c r="V8" s="6"/>
      <c r="W8" s="6"/>
      <c r="X8" s="6"/>
      <c r="Y8" s="6"/>
      <c r="Z8" s="6"/>
    </row>
    <row r="9" spans="1:26" ht="15" customHeight="1">
      <c r="A9" s="6"/>
      <c r="B9" s="161"/>
      <c r="C9" s="6"/>
      <c r="D9" s="6"/>
      <c r="E9" s="6"/>
      <c r="F9" s="6"/>
      <c r="G9" s="6"/>
      <c r="H9" s="118"/>
      <c r="I9" s="6"/>
      <c r="J9" s="6"/>
      <c r="K9" s="6"/>
      <c r="L9" s="6"/>
      <c r="M9" s="6"/>
      <c r="N9" s="6"/>
      <c r="O9" s="6"/>
      <c r="P9" s="6"/>
      <c r="Q9" s="6"/>
      <c r="R9" s="6"/>
      <c r="S9" s="6"/>
      <c r="T9" s="6"/>
      <c r="U9" s="6"/>
      <c r="V9" s="6"/>
      <c r="W9" s="6"/>
      <c r="X9" s="6"/>
      <c r="Y9" s="6"/>
      <c r="Z9" s="6"/>
    </row>
    <row r="10" spans="1:26" ht="15" customHeight="1">
      <c r="A10" s="6"/>
      <c r="B10" s="164" t="s">
        <v>226</v>
      </c>
      <c r="C10" s="165"/>
      <c r="D10" s="165"/>
      <c r="E10" s="165"/>
      <c r="F10" s="166"/>
      <c r="G10" s="166"/>
      <c r="H10" s="166"/>
      <c r="I10" s="166"/>
      <c r="J10" s="6"/>
      <c r="K10" s="6"/>
      <c r="L10" s="6"/>
      <c r="M10" s="6"/>
      <c r="N10" s="6"/>
      <c r="O10" s="6"/>
      <c r="P10" s="6"/>
      <c r="Q10" s="6"/>
      <c r="R10" s="6"/>
      <c r="S10" s="6"/>
      <c r="T10" s="6"/>
      <c r="U10" s="6"/>
      <c r="V10" s="6"/>
      <c r="W10" s="6"/>
      <c r="X10" s="6"/>
      <c r="Y10" s="6"/>
      <c r="Z10" s="6"/>
    </row>
    <row r="11" spans="1:26" ht="15" customHeight="1">
      <c r="A11" s="6"/>
      <c r="B11" s="167"/>
      <c r="C11" s="168" t="s">
        <v>227</v>
      </c>
      <c r="D11" s="169" t="s">
        <v>249</v>
      </c>
      <c r="E11" s="170" t="s">
        <v>250</v>
      </c>
      <c r="F11" s="171" t="s">
        <v>228</v>
      </c>
      <c r="G11" s="172" t="s">
        <v>229</v>
      </c>
      <c r="H11" s="168" t="s">
        <v>38</v>
      </c>
      <c r="I11" s="168" t="s">
        <v>230</v>
      </c>
      <c r="J11" s="6"/>
      <c r="K11" s="6"/>
      <c r="L11" s="6"/>
      <c r="M11" s="6"/>
      <c r="N11" s="6"/>
      <c r="O11" s="6"/>
      <c r="P11" s="6"/>
      <c r="Q11" s="6"/>
      <c r="R11" s="6"/>
      <c r="S11" s="6"/>
      <c r="T11" s="6"/>
      <c r="U11" s="6"/>
      <c r="V11" s="6"/>
      <c r="W11" s="6"/>
      <c r="X11" s="6"/>
      <c r="Y11" s="6"/>
      <c r="Z11" s="6"/>
    </row>
    <row r="12" spans="1:26" ht="15" customHeight="1">
      <c r="A12" s="6"/>
      <c r="B12" s="167"/>
      <c r="C12" s="173"/>
      <c r="D12" s="173"/>
      <c r="E12" s="173"/>
      <c r="F12" s="174"/>
      <c r="G12" s="174"/>
      <c r="H12" s="173"/>
      <c r="I12" s="174"/>
      <c r="J12" s="6"/>
      <c r="K12" s="6"/>
      <c r="L12" s="6"/>
      <c r="M12" s="6"/>
      <c r="N12" s="6"/>
      <c r="O12" s="6"/>
      <c r="P12" s="6"/>
      <c r="Q12" s="6"/>
      <c r="R12" s="6"/>
      <c r="S12" s="6"/>
      <c r="T12" s="6"/>
      <c r="U12" s="6"/>
      <c r="V12" s="6"/>
      <c r="W12" s="6"/>
      <c r="X12" s="6"/>
      <c r="Y12" s="6"/>
      <c r="Z12" s="6"/>
    </row>
    <row r="13" spans="1:26" ht="15" customHeight="1">
      <c r="A13" s="6"/>
      <c r="B13" s="175" t="s">
        <v>231</v>
      </c>
      <c r="C13" s="176">
        <v>0</v>
      </c>
      <c r="D13" s="177">
        <f>SUM(' Parcels'!J11,' Parcels'!J13:J15)</f>
        <v>37461.599999999999</v>
      </c>
      <c r="E13" s="177"/>
      <c r="F13" s="178">
        <f t="shared" ref="F13:F21" si="0">C13*D13</f>
        <v>0</v>
      </c>
      <c r="G13" s="178"/>
      <c r="H13" s="179">
        <f t="shared" ref="H13:H25" si="1">SUM(D13:E13)</f>
        <v>37461.599999999999</v>
      </c>
      <c r="I13" s="178">
        <f t="shared" ref="I13:I25" si="2">SUM(F13:G13)</f>
        <v>0</v>
      </c>
      <c r="J13" s="6"/>
      <c r="K13" s="6"/>
      <c r="L13" s="6"/>
      <c r="M13" s="6"/>
      <c r="N13" s="6"/>
      <c r="O13" s="6"/>
      <c r="P13" s="6"/>
      <c r="Q13" s="6"/>
      <c r="R13" s="6"/>
      <c r="S13" s="6"/>
      <c r="T13" s="6"/>
      <c r="U13" s="6"/>
      <c r="V13" s="6"/>
      <c r="W13" s="6"/>
      <c r="X13" s="6"/>
      <c r="Y13" s="6"/>
      <c r="Z13" s="6"/>
    </row>
    <row r="14" spans="1:26" ht="15" customHeight="1">
      <c r="A14" s="6"/>
      <c r="B14" s="175" t="s">
        <v>232</v>
      </c>
      <c r="C14" s="176">
        <v>0</v>
      </c>
      <c r="D14" s="177">
        <f>' Parcels'!J16</f>
        <v>50093.999999999993</v>
      </c>
      <c r="E14" s="177"/>
      <c r="F14" s="178">
        <f t="shared" si="0"/>
        <v>0</v>
      </c>
      <c r="G14" s="178"/>
      <c r="H14" s="179">
        <f t="shared" si="1"/>
        <v>50093.999999999993</v>
      </c>
      <c r="I14" s="178">
        <f t="shared" si="2"/>
        <v>0</v>
      </c>
      <c r="J14" s="6"/>
      <c r="K14" s="6"/>
      <c r="L14" s="6"/>
      <c r="M14" s="6"/>
      <c r="N14" s="6"/>
      <c r="O14" s="6"/>
      <c r="P14" s="6"/>
      <c r="Q14" s="6"/>
      <c r="R14" s="6"/>
      <c r="S14" s="6"/>
      <c r="T14" s="6"/>
      <c r="U14" s="6"/>
      <c r="V14" s="6"/>
      <c r="W14" s="6"/>
      <c r="X14" s="6"/>
      <c r="Y14" s="6"/>
      <c r="Z14" s="6"/>
    </row>
    <row r="15" spans="1:26" ht="15" customHeight="1">
      <c r="A15" s="6"/>
      <c r="B15" s="175" t="s">
        <v>233</v>
      </c>
      <c r="C15" s="176">
        <v>0</v>
      </c>
      <c r="D15" s="177">
        <f>SUM(' Parcels'!J19,' Parcels'!J20,' Parcels'!J21,' Parcels'!J26,' Parcels'!J27,' Parcels'!J28,' Parcels'!J29)</f>
        <v>119354.4</v>
      </c>
      <c r="E15" s="177"/>
      <c r="F15" s="178">
        <f t="shared" si="0"/>
        <v>0</v>
      </c>
      <c r="G15" s="178"/>
      <c r="H15" s="179">
        <f t="shared" si="1"/>
        <v>119354.4</v>
      </c>
      <c r="I15" s="178">
        <f t="shared" si="2"/>
        <v>0</v>
      </c>
      <c r="J15" s="6"/>
      <c r="K15" s="6"/>
      <c r="L15" s="6"/>
      <c r="M15" s="6"/>
      <c r="N15" s="6"/>
      <c r="O15" s="6"/>
      <c r="P15" s="6"/>
      <c r="Q15" s="6"/>
      <c r="R15" s="6"/>
      <c r="S15" s="6"/>
      <c r="T15" s="6"/>
      <c r="U15" s="6"/>
      <c r="V15" s="6"/>
      <c r="W15" s="6"/>
      <c r="X15" s="6"/>
      <c r="Y15" s="6"/>
      <c r="Z15" s="6"/>
    </row>
    <row r="16" spans="1:26" ht="15" customHeight="1">
      <c r="A16" s="6"/>
      <c r="B16" s="175" t="s">
        <v>234</v>
      </c>
      <c r="C16" s="176">
        <v>0</v>
      </c>
      <c r="D16" s="177">
        <f>SUM(' Parcels'!J31,' Parcels'!J32,' Parcels'!J33,' Parcels'!J34)</f>
        <v>100188</v>
      </c>
      <c r="E16" s="177"/>
      <c r="F16" s="178">
        <f t="shared" si="0"/>
        <v>0</v>
      </c>
      <c r="G16" s="178"/>
      <c r="H16" s="179">
        <f t="shared" si="1"/>
        <v>100188</v>
      </c>
      <c r="I16" s="178">
        <f t="shared" si="2"/>
        <v>0</v>
      </c>
      <c r="J16" s="6"/>
      <c r="K16" s="6"/>
      <c r="L16" s="6"/>
      <c r="M16" s="6"/>
      <c r="N16" s="6"/>
      <c r="O16" s="6"/>
      <c r="P16" s="6"/>
      <c r="Q16" s="6"/>
      <c r="R16" s="6"/>
      <c r="S16" s="6"/>
      <c r="T16" s="6"/>
      <c r="U16" s="6"/>
      <c r="V16" s="6"/>
      <c r="W16" s="6"/>
      <c r="X16" s="6"/>
      <c r="Y16" s="6"/>
      <c r="Z16" s="6"/>
    </row>
    <row r="17" spans="1:26" ht="15" customHeight="1">
      <c r="A17" s="6"/>
      <c r="B17" s="175" t="s">
        <v>235</v>
      </c>
      <c r="C17" s="176">
        <v>0</v>
      </c>
      <c r="D17" s="177">
        <f>' Parcels'!J12</f>
        <v>100187.99999999999</v>
      </c>
      <c r="E17" s="179"/>
      <c r="F17" s="178">
        <f t="shared" si="0"/>
        <v>0</v>
      </c>
      <c r="G17" s="178"/>
      <c r="H17" s="179">
        <f t="shared" si="1"/>
        <v>100187.99999999999</v>
      </c>
      <c r="I17" s="178">
        <f t="shared" si="2"/>
        <v>0</v>
      </c>
      <c r="J17" s="6"/>
      <c r="K17" s="6"/>
      <c r="L17" s="6"/>
      <c r="M17" s="6"/>
      <c r="N17" s="6"/>
      <c r="O17" s="6"/>
      <c r="P17" s="6"/>
      <c r="Q17" s="6"/>
      <c r="R17" s="6"/>
      <c r="S17" s="6"/>
      <c r="T17" s="6"/>
      <c r="U17" s="6"/>
      <c r="V17" s="6"/>
      <c r="W17" s="6"/>
      <c r="X17" s="6"/>
      <c r="Y17" s="6"/>
      <c r="Z17" s="6"/>
    </row>
    <row r="18" spans="1:26" ht="15" customHeight="1">
      <c r="A18" s="6"/>
      <c r="B18" s="175" t="s">
        <v>236</v>
      </c>
      <c r="C18" s="176">
        <v>0</v>
      </c>
      <c r="D18" s="177">
        <f>SUM(' Parcels'!J17,' Parcels'!J18)</f>
        <v>100188</v>
      </c>
      <c r="E18" s="179"/>
      <c r="F18" s="178">
        <f t="shared" si="0"/>
        <v>0</v>
      </c>
      <c r="G18" s="178"/>
      <c r="H18" s="179">
        <f t="shared" si="1"/>
        <v>100188</v>
      </c>
      <c r="I18" s="178">
        <f t="shared" si="2"/>
        <v>0</v>
      </c>
      <c r="J18" s="6"/>
      <c r="K18" s="6"/>
      <c r="L18" s="6"/>
      <c r="M18" s="6"/>
      <c r="N18" s="6"/>
      <c r="O18" s="6"/>
      <c r="P18" s="6"/>
      <c r="Q18" s="6"/>
      <c r="R18" s="6"/>
      <c r="S18" s="6"/>
      <c r="T18" s="6"/>
      <c r="U18" s="6"/>
      <c r="V18" s="6"/>
      <c r="W18" s="6"/>
      <c r="X18" s="6"/>
      <c r="Y18" s="6"/>
      <c r="Z18" s="6"/>
    </row>
    <row r="19" spans="1:26" ht="15" customHeight="1">
      <c r="A19" s="6"/>
      <c r="B19" s="175" t="s">
        <v>237</v>
      </c>
      <c r="C19" s="176">
        <v>0</v>
      </c>
      <c r="D19" s="177">
        <f>SUM(' Parcels'!J22,' Parcels'!J23,' Parcels'!J24,' Parcels'!J25,' Parcels'!J30)</f>
        <v>101059.2</v>
      </c>
      <c r="E19" s="179"/>
      <c r="F19" s="178">
        <f t="shared" si="0"/>
        <v>0</v>
      </c>
      <c r="G19" s="178"/>
      <c r="H19" s="179">
        <f t="shared" si="1"/>
        <v>101059.2</v>
      </c>
      <c r="I19" s="178">
        <f t="shared" si="2"/>
        <v>0</v>
      </c>
      <c r="J19" s="6"/>
      <c r="K19" s="6"/>
      <c r="L19" s="6"/>
      <c r="M19" s="6"/>
      <c r="N19" s="6"/>
      <c r="O19" s="6"/>
      <c r="P19" s="6"/>
      <c r="Q19" s="6"/>
      <c r="R19" s="6"/>
      <c r="S19" s="6"/>
      <c r="T19" s="6"/>
      <c r="U19" s="6"/>
      <c r="V19" s="6"/>
      <c r="W19" s="6"/>
      <c r="X19" s="6"/>
      <c r="Y19" s="6"/>
      <c r="Z19" s="6"/>
    </row>
    <row r="20" spans="1:26" ht="15" customHeight="1">
      <c r="A20" s="6"/>
      <c r="B20" s="175" t="s">
        <v>238</v>
      </c>
      <c r="C20" s="176">
        <v>0</v>
      </c>
      <c r="D20" s="177">
        <f>' Parcels'!J35</f>
        <v>95832.000000000015</v>
      </c>
      <c r="E20" s="177"/>
      <c r="F20" s="178">
        <f t="shared" si="0"/>
        <v>0</v>
      </c>
      <c r="G20" s="178"/>
      <c r="H20" s="179">
        <f t="shared" si="1"/>
        <v>95832.000000000015</v>
      </c>
      <c r="I20" s="178">
        <f t="shared" si="2"/>
        <v>0</v>
      </c>
      <c r="J20" s="6"/>
      <c r="K20" s="6"/>
      <c r="L20" s="6"/>
      <c r="M20" s="6"/>
      <c r="N20" s="6"/>
      <c r="O20" s="6"/>
      <c r="P20" s="6"/>
      <c r="Q20" s="6"/>
      <c r="R20" s="6"/>
      <c r="S20" s="6"/>
      <c r="T20" s="6"/>
      <c r="U20" s="6"/>
      <c r="V20" s="6"/>
      <c r="W20" s="6"/>
      <c r="X20" s="6"/>
      <c r="Y20" s="6"/>
      <c r="Z20" s="6"/>
    </row>
    <row r="21" spans="1:26" ht="15" customHeight="1">
      <c r="A21" s="6"/>
      <c r="B21" s="175" t="s">
        <v>239</v>
      </c>
      <c r="C21" s="180">
        <f>' Parcels'!L36</f>
        <v>9.097713827884057</v>
      </c>
      <c r="D21" s="177">
        <f>' Parcels'!J36</f>
        <v>109335.59999999999</v>
      </c>
      <c r="E21" s="179"/>
      <c r="F21" s="178">
        <f t="shared" si="0"/>
        <v>994704</v>
      </c>
      <c r="G21" s="178"/>
      <c r="H21" s="179">
        <f t="shared" si="1"/>
        <v>109335.59999999999</v>
      </c>
      <c r="I21" s="178">
        <f t="shared" si="2"/>
        <v>994704</v>
      </c>
      <c r="J21" s="6"/>
      <c r="K21" s="6"/>
      <c r="L21" s="6"/>
      <c r="M21" s="6"/>
      <c r="N21" s="6"/>
      <c r="O21" s="6"/>
      <c r="P21" s="6"/>
      <c r="Q21" s="6"/>
      <c r="R21" s="6"/>
      <c r="S21" s="6"/>
      <c r="T21" s="6"/>
      <c r="U21" s="6"/>
      <c r="V21" s="6"/>
      <c r="W21" s="6"/>
      <c r="X21" s="6"/>
      <c r="Y21" s="6"/>
      <c r="Z21" s="6"/>
    </row>
    <row r="22" spans="1:26" ht="15" customHeight="1">
      <c r="A22" s="6"/>
      <c r="B22" s="175" t="s">
        <v>240</v>
      </c>
      <c r="C22" s="180">
        <f>' Parcels'!L38</f>
        <v>6.1097295139848331</v>
      </c>
      <c r="D22" s="177"/>
      <c r="E22" s="177">
        <f>' Parcels'!J38</f>
        <v>57324.959999999999</v>
      </c>
      <c r="F22" s="178"/>
      <c r="G22" s="178">
        <f t="shared" ref="G22:G25" si="3">C22*E22</f>
        <v>350240</v>
      </c>
      <c r="H22" s="179">
        <f t="shared" si="1"/>
        <v>57324.959999999999</v>
      </c>
      <c r="I22" s="178">
        <f t="shared" si="2"/>
        <v>350240</v>
      </c>
      <c r="J22" s="6"/>
      <c r="K22" s="6"/>
      <c r="L22" s="6"/>
      <c r="M22" s="6"/>
      <c r="N22" s="6"/>
      <c r="O22" s="6"/>
      <c r="P22" s="6"/>
      <c r="Q22" s="6"/>
      <c r="R22" s="6"/>
      <c r="S22" s="6"/>
      <c r="T22" s="6"/>
      <c r="U22" s="6"/>
      <c r="V22" s="6"/>
      <c r="W22" s="6"/>
      <c r="X22" s="6"/>
      <c r="Y22" s="6"/>
      <c r="Z22" s="6"/>
    </row>
    <row r="23" spans="1:26" ht="15" customHeight="1">
      <c r="A23" s="6"/>
      <c r="B23" s="175" t="s">
        <v>241</v>
      </c>
      <c r="C23" s="180">
        <f>AVERAGE(' Parcels'!L39:L40)</f>
        <v>10.15733112870209</v>
      </c>
      <c r="D23" s="177"/>
      <c r="E23" s="177">
        <f>SUM(' Parcels'!J39:J40)</f>
        <v>53056.08</v>
      </c>
      <c r="F23" s="178"/>
      <c r="G23" s="178">
        <f t="shared" si="3"/>
        <v>538908.17295090843</v>
      </c>
      <c r="H23" s="179">
        <f t="shared" si="1"/>
        <v>53056.08</v>
      </c>
      <c r="I23" s="178">
        <f t="shared" si="2"/>
        <v>538908.17295090843</v>
      </c>
      <c r="J23" s="6"/>
      <c r="K23" s="6"/>
      <c r="L23" s="6"/>
      <c r="M23" s="6"/>
      <c r="N23" s="6"/>
      <c r="O23" s="6"/>
      <c r="P23" s="6"/>
      <c r="Q23" s="6"/>
      <c r="R23" s="6"/>
      <c r="S23" s="6"/>
      <c r="T23" s="6"/>
      <c r="U23" s="6"/>
      <c r="V23" s="6"/>
      <c r="W23" s="6"/>
      <c r="X23" s="6"/>
      <c r="Y23" s="6"/>
      <c r="Z23" s="6"/>
    </row>
    <row r="24" spans="1:26" ht="15" customHeight="1">
      <c r="A24" s="6"/>
      <c r="B24" s="175" t="s">
        <v>242</v>
      </c>
      <c r="C24" s="180">
        <f>AVERAGE(' Parcels'!L41:L45)</f>
        <v>11.743969862830108</v>
      </c>
      <c r="D24" s="177"/>
      <c r="E24" s="177">
        <f>SUM(' Parcels'!J41:J45)</f>
        <v>60809.759999999995</v>
      </c>
      <c r="F24" s="178"/>
      <c r="G24" s="178">
        <f t="shared" si="3"/>
        <v>714147.98880593176</v>
      </c>
      <c r="H24" s="179">
        <f t="shared" si="1"/>
        <v>60809.759999999995</v>
      </c>
      <c r="I24" s="178">
        <f t="shared" si="2"/>
        <v>714147.98880593176</v>
      </c>
      <c r="J24" s="6"/>
      <c r="K24" s="6"/>
      <c r="L24" s="6"/>
      <c r="M24" s="6"/>
      <c r="N24" s="6"/>
      <c r="O24" s="6"/>
      <c r="P24" s="6"/>
      <c r="Q24" s="6"/>
      <c r="R24" s="6"/>
      <c r="S24" s="6"/>
      <c r="T24" s="6"/>
      <c r="U24" s="6"/>
      <c r="V24" s="6"/>
      <c r="W24" s="6"/>
      <c r="X24" s="6"/>
      <c r="Y24" s="6"/>
      <c r="Z24" s="6"/>
    </row>
    <row r="25" spans="1:26" ht="15" customHeight="1">
      <c r="A25" s="6"/>
      <c r="B25" s="175" t="s">
        <v>243</v>
      </c>
      <c r="C25" s="180">
        <f>' Parcels'!L46</f>
        <v>5.2855483426174574</v>
      </c>
      <c r="D25" s="177"/>
      <c r="E25" s="177">
        <f>' Parcels'!J46</f>
        <v>69042.599999999991</v>
      </c>
      <c r="F25" s="178"/>
      <c r="G25" s="178">
        <f t="shared" si="3"/>
        <v>364928</v>
      </c>
      <c r="H25" s="179">
        <f t="shared" si="1"/>
        <v>69042.599999999991</v>
      </c>
      <c r="I25" s="178">
        <f t="shared" si="2"/>
        <v>364928</v>
      </c>
      <c r="J25" s="6"/>
      <c r="K25" s="6"/>
      <c r="L25" s="6"/>
      <c r="M25" s="6"/>
      <c r="N25" s="6"/>
      <c r="O25" s="6"/>
      <c r="P25" s="6"/>
      <c r="Q25" s="6"/>
      <c r="R25" s="6"/>
      <c r="S25" s="6"/>
      <c r="T25" s="6"/>
      <c r="U25" s="6"/>
      <c r="V25" s="6"/>
      <c r="W25" s="6"/>
      <c r="X25" s="6"/>
      <c r="Y25" s="6"/>
      <c r="Z25" s="6"/>
    </row>
    <row r="26" spans="1:26" ht="15" customHeight="1">
      <c r="A26" s="6"/>
      <c r="B26" s="181"/>
      <c r="C26" s="180"/>
      <c r="D26" s="182"/>
      <c r="E26" s="182"/>
      <c r="F26" s="178"/>
      <c r="G26" s="178"/>
      <c r="H26" s="174"/>
      <c r="I26" s="178"/>
      <c r="J26" s="6"/>
      <c r="K26" s="6"/>
      <c r="L26" s="6"/>
      <c r="M26" s="6"/>
      <c r="N26" s="6"/>
      <c r="O26" s="6"/>
      <c r="P26" s="6"/>
      <c r="Q26" s="6"/>
      <c r="R26" s="6"/>
      <c r="S26" s="6"/>
      <c r="T26" s="6"/>
      <c r="U26" s="6"/>
      <c r="V26" s="6"/>
      <c r="W26" s="6"/>
      <c r="X26" s="6"/>
      <c r="Y26" s="6"/>
      <c r="Z26" s="6"/>
    </row>
    <row r="27" spans="1:26" ht="13">
      <c r="A27" s="6"/>
      <c r="B27" s="183" t="s">
        <v>251</v>
      </c>
      <c r="C27" s="176">
        <v>15</v>
      </c>
      <c r="D27" s="184">
        <v>50000</v>
      </c>
      <c r="E27" s="182"/>
      <c r="F27" s="178">
        <f>$C27*D27</f>
        <v>750000</v>
      </c>
      <c r="G27" s="185"/>
      <c r="H27" s="174">
        <f t="shared" ref="H27:H28" si="4">SUM(D27:E27)</f>
        <v>50000</v>
      </c>
      <c r="I27" s="178">
        <f t="shared" ref="I27:I28" si="5">SUM(F27:G27)</f>
        <v>750000</v>
      </c>
      <c r="J27" s="6"/>
      <c r="K27" s="6"/>
      <c r="L27" s="6"/>
      <c r="M27" s="6"/>
      <c r="N27" s="6"/>
      <c r="O27" s="6"/>
      <c r="P27" s="6"/>
      <c r="Q27" s="6"/>
      <c r="R27" s="6"/>
      <c r="S27" s="6"/>
      <c r="T27" s="6"/>
      <c r="U27" s="6"/>
      <c r="V27" s="6"/>
      <c r="W27" s="6"/>
      <c r="X27" s="6"/>
      <c r="Y27" s="6"/>
      <c r="Z27" s="6"/>
    </row>
    <row r="28" spans="1:26" ht="13">
      <c r="A28" s="6"/>
      <c r="B28" s="175" t="s">
        <v>252</v>
      </c>
      <c r="C28" s="186">
        <v>8.1199999999999992</v>
      </c>
      <c r="D28" s="184">
        <v>50000</v>
      </c>
      <c r="E28" s="6"/>
      <c r="F28" s="122">
        <f>C28*D28</f>
        <v>405999.99999999994</v>
      </c>
      <c r="G28" s="122"/>
      <c r="H28" s="6">
        <f t="shared" si="4"/>
        <v>50000</v>
      </c>
      <c r="I28" s="178">
        <f t="shared" si="5"/>
        <v>405999.99999999994</v>
      </c>
      <c r="J28" s="6"/>
      <c r="K28" s="6"/>
      <c r="L28" s="6"/>
      <c r="M28" s="6"/>
      <c r="N28" s="6"/>
      <c r="O28" s="6"/>
      <c r="P28" s="6"/>
      <c r="Q28" s="6"/>
      <c r="R28" s="6"/>
      <c r="S28" s="6"/>
      <c r="T28" s="6"/>
      <c r="U28" s="6"/>
      <c r="V28" s="6"/>
      <c r="W28" s="6"/>
      <c r="X28" s="6"/>
      <c r="Y28" s="6"/>
      <c r="Z28" s="6"/>
    </row>
    <row r="29" spans="1:26" ht="13">
      <c r="A29" s="6"/>
      <c r="B29" s="181"/>
      <c r="C29" s="180"/>
      <c r="D29" s="182"/>
      <c r="E29" s="182"/>
      <c r="F29" s="178"/>
      <c r="G29" s="178"/>
      <c r="H29" s="174"/>
      <c r="I29" s="178"/>
      <c r="J29" s="6"/>
      <c r="K29" s="6"/>
      <c r="L29" s="6"/>
      <c r="M29" s="6"/>
      <c r="N29" s="6"/>
      <c r="O29" s="6"/>
      <c r="P29" s="6"/>
      <c r="Q29" s="6"/>
      <c r="R29" s="6"/>
      <c r="S29" s="6"/>
      <c r="T29" s="6"/>
      <c r="U29" s="6"/>
      <c r="V29" s="6"/>
      <c r="W29" s="6"/>
      <c r="X29" s="6"/>
      <c r="Y29" s="6"/>
      <c r="Z29" s="6"/>
    </row>
    <row r="30" spans="1:26" ht="13">
      <c r="A30" s="6"/>
      <c r="B30" s="183" t="s">
        <v>83</v>
      </c>
      <c r="C30" s="176">
        <v>8.1199999999999992</v>
      </c>
      <c r="D30" s="187">
        <v>19800</v>
      </c>
      <c r="E30" s="187">
        <v>75000</v>
      </c>
      <c r="F30" s="178">
        <f t="shared" ref="F30:G30" si="6">$C30*D30</f>
        <v>160775.99999999997</v>
      </c>
      <c r="G30" s="178">
        <f t="shared" si="6"/>
        <v>608999.99999999988</v>
      </c>
      <c r="H30" s="174">
        <f>SUM(D30:E30)</f>
        <v>94800</v>
      </c>
      <c r="I30" s="178">
        <f>SUM(F30:G30)</f>
        <v>769775.99999999988</v>
      </c>
      <c r="J30" s="6"/>
      <c r="K30" s="6"/>
      <c r="L30" s="6"/>
      <c r="M30" s="6"/>
      <c r="N30" s="6"/>
      <c r="O30" s="6"/>
      <c r="P30" s="6"/>
      <c r="Q30" s="6"/>
      <c r="R30" s="6"/>
      <c r="S30" s="6"/>
      <c r="T30" s="6"/>
      <c r="U30" s="6"/>
      <c r="V30" s="6"/>
      <c r="W30" s="6"/>
      <c r="X30" s="6"/>
      <c r="Y30" s="6"/>
      <c r="Z30" s="6"/>
    </row>
    <row r="31" spans="1:26" ht="13">
      <c r="A31" s="6"/>
      <c r="B31" s="181"/>
      <c r="C31" s="180"/>
      <c r="D31" s="174"/>
      <c r="E31" s="174"/>
      <c r="F31" s="178"/>
      <c r="G31" s="178"/>
      <c r="H31" s="174"/>
      <c r="I31" s="178"/>
      <c r="J31" s="6"/>
      <c r="K31" s="6"/>
      <c r="L31" s="6"/>
      <c r="M31" s="6"/>
      <c r="N31" s="6"/>
      <c r="O31" s="6"/>
      <c r="P31" s="6"/>
      <c r="Q31" s="6"/>
      <c r="R31" s="6"/>
      <c r="S31" s="6"/>
      <c r="T31" s="6"/>
      <c r="U31" s="6"/>
      <c r="V31" s="6"/>
      <c r="W31" s="6"/>
      <c r="X31" s="6"/>
      <c r="Y31" s="6"/>
      <c r="Z31" s="6"/>
    </row>
    <row r="32" spans="1:26" ht="13">
      <c r="A32" s="6"/>
      <c r="B32" s="183" t="s">
        <v>127</v>
      </c>
      <c r="C32" s="176">
        <v>150</v>
      </c>
      <c r="D32" s="187">
        <v>96200</v>
      </c>
      <c r="E32" s="187">
        <v>42335</v>
      </c>
      <c r="F32" s="178">
        <f>C32*D32</f>
        <v>14430000</v>
      </c>
      <c r="G32" s="178">
        <f>C32*E32</f>
        <v>6350250</v>
      </c>
      <c r="H32" s="174">
        <f>SUM(D32:E32)</f>
        <v>138535</v>
      </c>
      <c r="I32" s="178">
        <f>SUM(F32:G32)</f>
        <v>20780250</v>
      </c>
      <c r="J32" s="6"/>
      <c r="K32" s="6"/>
      <c r="L32" s="6"/>
      <c r="M32" s="6"/>
      <c r="N32" s="6"/>
      <c r="O32" s="6"/>
      <c r="P32" s="6"/>
      <c r="Q32" s="6"/>
      <c r="R32" s="6"/>
      <c r="S32" s="6"/>
      <c r="T32" s="6"/>
      <c r="U32" s="6"/>
      <c r="V32" s="6"/>
      <c r="W32" s="6"/>
      <c r="X32" s="6"/>
      <c r="Y32" s="6"/>
      <c r="Z32" s="6"/>
    </row>
    <row r="33" spans="1:26" ht="13">
      <c r="A33" s="6"/>
      <c r="B33" s="181"/>
      <c r="C33" s="180"/>
      <c r="D33" s="174"/>
      <c r="E33" s="174"/>
      <c r="F33" s="178"/>
      <c r="G33" s="178"/>
      <c r="H33" s="174"/>
      <c r="I33" s="178"/>
      <c r="J33" s="6"/>
      <c r="K33" s="6"/>
      <c r="L33" s="6"/>
      <c r="M33" s="6"/>
      <c r="N33" s="6"/>
      <c r="O33" s="6"/>
      <c r="P33" s="6"/>
      <c r="Q33" s="6"/>
      <c r="R33" s="6"/>
      <c r="S33" s="6"/>
      <c r="T33" s="6"/>
      <c r="U33" s="6"/>
      <c r="V33" s="6"/>
      <c r="W33" s="6"/>
      <c r="X33" s="6"/>
      <c r="Y33" s="6"/>
      <c r="Z33" s="6"/>
    </row>
    <row r="34" spans="1:26" ht="13">
      <c r="A34" s="6"/>
      <c r="B34" s="188"/>
      <c r="C34" s="189" t="s">
        <v>244</v>
      </c>
      <c r="D34" s="190" t="s">
        <v>245</v>
      </c>
      <c r="E34" s="190" t="s">
        <v>245</v>
      </c>
      <c r="F34" s="191" t="str">
        <f t="shared" ref="F34:G34" si="7">F$11</f>
        <v>Phase I ($)</v>
      </c>
      <c r="G34" s="191" t="str">
        <f t="shared" si="7"/>
        <v>Phase II ($)</v>
      </c>
      <c r="H34" s="192" t="s">
        <v>253</v>
      </c>
      <c r="I34" s="191" t="str">
        <f>I$11</f>
        <v>Total Cost</v>
      </c>
      <c r="J34" s="6"/>
      <c r="K34" s="6"/>
      <c r="L34" s="6"/>
      <c r="M34" s="6"/>
      <c r="N34" s="6"/>
      <c r="O34" s="6"/>
      <c r="P34" s="6"/>
      <c r="Q34" s="6"/>
      <c r="R34" s="6"/>
      <c r="S34" s="6"/>
      <c r="T34" s="6"/>
      <c r="U34" s="6"/>
      <c r="V34" s="6"/>
      <c r="W34" s="6"/>
      <c r="X34" s="6"/>
      <c r="Y34" s="6"/>
      <c r="Z34" s="6"/>
    </row>
    <row r="35" spans="1:26" ht="13">
      <c r="A35" s="6"/>
      <c r="B35" s="175" t="s">
        <v>84</v>
      </c>
      <c r="C35" s="176">
        <v>12920</v>
      </c>
      <c r="D35" s="179">
        <f>SUM('(L) Building Source Data'!V10,'(L) Building Source Data'!V18,'(L) Building Source Data'!V26,'(L) Building Source Data'!V34,'(L) Building Source Data'!V42,'(L) Building Source Data'!V50,'(L) Building Source Data'!V66,'(L) Building Source Data'!V74,'(L) Building Source Data'!V82,'(L) Building Source Data'!V90,'(L) Building Source Data'!V98)/3000</f>
        <v>107.79833333333333</v>
      </c>
      <c r="E35" s="179">
        <f>SUM('(L) Building Source Data'!V107,'(L) Building Source Data'!V115,'(L) Building Source Data'!V123,'(L) Building Source Data'!V131,'(L) Building Source Data'!V139)/3000</f>
        <v>8.8853333333333335</v>
      </c>
      <c r="F35" s="178">
        <f t="shared" ref="F35:G35" si="8">$C35*D35</f>
        <v>1392754.4666666666</v>
      </c>
      <c r="G35" s="178">
        <f t="shared" si="8"/>
        <v>114798.50666666667</v>
      </c>
      <c r="H35" s="179">
        <f>SUM(D35:E35)</f>
        <v>116.68366666666667</v>
      </c>
      <c r="I35" s="178">
        <f>SUM(F35:G35)</f>
        <v>1507552.9733333332</v>
      </c>
      <c r="J35" s="6"/>
      <c r="K35" s="6"/>
      <c r="L35" s="6"/>
      <c r="M35" s="6"/>
      <c r="N35" s="6"/>
      <c r="O35" s="6"/>
      <c r="P35" s="6"/>
      <c r="Q35" s="6"/>
      <c r="R35" s="6"/>
      <c r="S35" s="6"/>
      <c r="T35" s="6"/>
      <c r="U35" s="6"/>
      <c r="V35" s="6"/>
      <c r="W35" s="6"/>
      <c r="X35" s="6"/>
      <c r="Y35" s="6"/>
      <c r="Z35" s="6"/>
    </row>
    <row r="36" spans="1:26" ht="13">
      <c r="A36" s="6"/>
      <c r="B36" s="188"/>
      <c r="C36" s="180"/>
      <c r="D36" s="174"/>
      <c r="E36" s="174"/>
      <c r="F36" s="178"/>
      <c r="G36" s="178"/>
      <c r="H36" s="174"/>
      <c r="I36" s="178"/>
      <c r="J36" s="6"/>
      <c r="K36" s="6"/>
      <c r="L36" s="6"/>
      <c r="M36" s="6"/>
      <c r="N36" s="6"/>
      <c r="O36" s="6"/>
      <c r="P36" s="6"/>
      <c r="Q36" s="6"/>
      <c r="R36" s="6"/>
      <c r="S36" s="6"/>
      <c r="T36" s="6"/>
      <c r="U36" s="6"/>
      <c r="V36" s="6"/>
      <c r="W36" s="6"/>
      <c r="X36" s="6"/>
      <c r="Y36" s="6"/>
      <c r="Z36" s="6"/>
    </row>
    <row r="37" spans="1:26" ht="13">
      <c r="A37" s="6"/>
      <c r="B37" s="188"/>
      <c r="C37" s="193" t="s">
        <v>227</v>
      </c>
      <c r="D37" s="194" t="s">
        <v>137</v>
      </c>
      <c r="E37" s="194" t="s">
        <v>137</v>
      </c>
      <c r="F37" s="178"/>
      <c r="G37" s="178"/>
      <c r="H37" s="194" t="s">
        <v>38</v>
      </c>
      <c r="I37" s="178"/>
      <c r="J37" s="6"/>
      <c r="K37" s="6"/>
      <c r="L37" s="6"/>
      <c r="M37" s="6"/>
      <c r="N37" s="6"/>
      <c r="O37" s="6"/>
      <c r="P37" s="6"/>
      <c r="Q37" s="6"/>
      <c r="R37" s="6"/>
      <c r="S37" s="6"/>
      <c r="T37" s="6"/>
      <c r="U37" s="6"/>
      <c r="V37" s="6"/>
      <c r="W37" s="6"/>
      <c r="X37" s="6"/>
      <c r="Y37" s="6"/>
      <c r="Z37" s="6"/>
    </row>
    <row r="38" spans="1:26" ht="13">
      <c r="A38" s="6"/>
      <c r="B38" s="175" t="s">
        <v>254</v>
      </c>
      <c r="C38" s="195">
        <v>10</v>
      </c>
      <c r="D38" s="196">
        <f>SUM('(L) Building Source Data'!V10,'(L) Building Source Data'!V18,'(L) Building Source Data'!V26,'(L) Building Source Data'!V34,'(L) Building Source Data'!V42,'(L) Building Source Data'!V50,'(L) Building Source Data'!V66,'(L) Building Source Data'!D38)</f>
        <v>265340</v>
      </c>
      <c r="E38" s="197">
        <f>SUM('(L) Building Source Data'!V106,'(L) Building Source Data'!V114,'(L) Building Source Data'!V122,'(L) Building Source Data'!V138)</f>
        <v>104280</v>
      </c>
      <c r="F38" s="198">
        <f>C38*D38</f>
        <v>2653400</v>
      </c>
      <c r="G38" s="198">
        <f>C38*E38</f>
        <v>1042800</v>
      </c>
      <c r="H38" s="196">
        <f>SUM(D38:E38)</f>
        <v>369620</v>
      </c>
      <c r="I38" s="198">
        <f>SUM(F38:G38)</f>
        <v>3696200</v>
      </c>
      <c r="J38" s="6"/>
      <c r="K38" s="6"/>
      <c r="L38" s="6"/>
      <c r="M38" s="6"/>
      <c r="N38" s="6"/>
      <c r="O38" s="6"/>
      <c r="P38" s="6"/>
      <c r="Q38" s="6"/>
      <c r="R38" s="6"/>
      <c r="S38" s="6"/>
      <c r="T38" s="6"/>
      <c r="U38" s="6"/>
      <c r="V38" s="6"/>
      <c r="W38" s="6"/>
      <c r="X38" s="6"/>
      <c r="Y38" s="6"/>
      <c r="Z38" s="6"/>
    </row>
    <row r="39" spans="1:26" ht="13">
      <c r="A39" s="6"/>
      <c r="B39" s="188"/>
      <c r="C39" s="199"/>
      <c r="D39" s="200"/>
      <c r="E39" s="200"/>
      <c r="F39" s="198"/>
      <c r="G39" s="198"/>
      <c r="H39" s="200"/>
      <c r="I39" s="198"/>
      <c r="J39" s="6"/>
      <c r="K39" s="6"/>
      <c r="L39" s="6"/>
      <c r="M39" s="6"/>
      <c r="N39" s="6"/>
      <c r="O39" s="6"/>
      <c r="P39" s="6"/>
      <c r="Q39" s="6"/>
      <c r="R39" s="6"/>
      <c r="S39" s="6"/>
      <c r="T39" s="6"/>
      <c r="U39" s="6"/>
      <c r="V39" s="6"/>
      <c r="W39" s="6"/>
      <c r="X39" s="6"/>
      <c r="Y39" s="6"/>
      <c r="Z39" s="6"/>
    </row>
    <row r="40" spans="1:26" ht="13">
      <c r="A40" s="6"/>
      <c r="B40" s="175" t="s">
        <v>255</v>
      </c>
      <c r="C40" s="195">
        <v>50</v>
      </c>
      <c r="D40" s="197">
        <f>SUM('(L) Building Source Data'!V8,'(L) Building Source Data'!V16,'(L) Building Source Data'!V24,'(L) Building Source Data'!V32,'(L) Building Source Data'!V40,'(L) Building Source Data'!V48,'(L) Building Source Data'!V56,'(L) Building Source Data'!V64,'(L) Building Source Data'!V72,'(L) Building Source Data'!V80,'(L) Building Source Data'!V88,'(L) Building Source Data'!V96)</f>
        <v>34040</v>
      </c>
      <c r="E40" s="200"/>
      <c r="F40" s="198">
        <f>C40*D40</f>
        <v>1702000</v>
      </c>
      <c r="G40" s="198">
        <f>C40*E40</f>
        <v>0</v>
      </c>
      <c r="H40" s="197">
        <f>SUM(D40:E40)</f>
        <v>34040</v>
      </c>
      <c r="I40" s="198">
        <f>SUM(F40:G40)</f>
        <v>1702000</v>
      </c>
      <c r="J40" s="6"/>
      <c r="K40" s="6"/>
      <c r="L40" s="6"/>
      <c r="M40" s="6"/>
      <c r="N40" s="6"/>
      <c r="O40" s="6"/>
      <c r="P40" s="6"/>
      <c r="Q40" s="6"/>
      <c r="R40" s="6"/>
      <c r="S40" s="6"/>
      <c r="T40" s="6"/>
      <c r="U40" s="6"/>
      <c r="V40" s="6"/>
      <c r="W40" s="6"/>
      <c r="X40" s="6"/>
      <c r="Y40" s="6"/>
      <c r="Z40" s="6"/>
    </row>
    <row r="41" spans="1:26" ht="13">
      <c r="A41" s="6"/>
      <c r="B41" s="181"/>
      <c r="C41" s="199"/>
      <c r="D41" s="200"/>
      <c r="E41" s="200"/>
      <c r="F41" s="198"/>
      <c r="G41" s="198"/>
      <c r="H41" s="200"/>
      <c r="I41" s="198"/>
      <c r="J41" s="6"/>
      <c r="K41" s="6"/>
      <c r="L41" s="6"/>
      <c r="M41" s="6"/>
      <c r="N41" s="6"/>
      <c r="O41" s="6"/>
      <c r="P41" s="6"/>
      <c r="Q41" s="6"/>
      <c r="R41" s="6"/>
      <c r="S41" s="6"/>
      <c r="T41" s="6"/>
      <c r="U41" s="6"/>
      <c r="V41" s="6"/>
      <c r="W41" s="6"/>
      <c r="X41" s="6"/>
      <c r="Y41" s="6"/>
      <c r="Z41" s="6"/>
    </row>
    <row r="42" spans="1:26" ht="13">
      <c r="A42" s="6"/>
      <c r="B42" s="183" t="s">
        <v>256</v>
      </c>
      <c r="C42" s="195">
        <v>3.5</v>
      </c>
      <c r="D42" s="201">
        <v>32785</v>
      </c>
      <c r="E42" s="201">
        <v>33865</v>
      </c>
      <c r="F42" s="198">
        <f>C42*D42</f>
        <v>114747.5</v>
      </c>
      <c r="G42" s="198">
        <f>C42*E42</f>
        <v>118527.5</v>
      </c>
      <c r="H42" s="200">
        <f>SUM(D42:E42)</f>
        <v>66650</v>
      </c>
      <c r="I42" s="198">
        <f>SUM(F42:G42)</f>
        <v>233275</v>
      </c>
      <c r="J42" s="6"/>
      <c r="K42" s="6"/>
      <c r="L42" s="6"/>
      <c r="M42" s="6"/>
      <c r="N42" s="6"/>
      <c r="O42" s="6"/>
      <c r="P42" s="6"/>
      <c r="Q42" s="6"/>
      <c r="R42" s="6"/>
      <c r="S42" s="6"/>
      <c r="T42" s="6"/>
      <c r="U42" s="6"/>
      <c r="V42" s="6"/>
      <c r="W42" s="6"/>
      <c r="X42" s="6"/>
      <c r="Y42" s="6"/>
      <c r="Z42" s="6"/>
    </row>
    <row r="43" spans="1:26" ht="13">
      <c r="A43" s="6"/>
      <c r="B43" s="167"/>
      <c r="C43" s="202"/>
      <c r="D43" s="7"/>
      <c r="E43" s="7"/>
      <c r="F43" s="7"/>
      <c r="G43" s="7"/>
      <c r="H43" s="7"/>
      <c r="I43" s="7"/>
      <c r="J43" s="6"/>
      <c r="K43" s="6"/>
      <c r="L43" s="6"/>
      <c r="M43" s="6"/>
      <c r="N43" s="6"/>
      <c r="O43" s="6"/>
      <c r="P43" s="6"/>
      <c r="Q43" s="6"/>
      <c r="R43" s="6"/>
      <c r="S43" s="6"/>
      <c r="T43" s="6"/>
      <c r="U43" s="6"/>
      <c r="V43" s="6"/>
      <c r="W43" s="6"/>
      <c r="X43" s="6"/>
      <c r="Y43" s="6"/>
      <c r="Z43" s="6"/>
    </row>
    <row r="44" spans="1:26" ht="13">
      <c r="A44" s="6"/>
      <c r="B44" s="203"/>
      <c r="C44" s="204"/>
      <c r="D44" s="205"/>
      <c r="E44" s="205"/>
      <c r="F44" s="205"/>
      <c r="G44" s="205"/>
      <c r="H44" s="205"/>
      <c r="I44" s="205"/>
      <c r="J44" s="6"/>
      <c r="K44" s="6"/>
      <c r="L44" s="6"/>
      <c r="M44" s="6"/>
      <c r="N44" s="6"/>
      <c r="O44" s="6"/>
      <c r="P44" s="6"/>
      <c r="Q44" s="6"/>
      <c r="R44" s="6"/>
      <c r="S44" s="6"/>
      <c r="T44" s="6"/>
      <c r="U44" s="6"/>
      <c r="V44" s="6"/>
      <c r="W44" s="6"/>
      <c r="X44" s="6"/>
      <c r="Y44" s="6"/>
      <c r="Z44" s="6"/>
    </row>
    <row r="45" spans="1:26" ht="13">
      <c r="A45" s="6"/>
      <c r="B45" s="206" t="s">
        <v>248</v>
      </c>
      <c r="C45" s="207"/>
      <c r="D45" s="207"/>
      <c r="E45" s="207"/>
      <c r="F45" s="208">
        <f t="shared" ref="F45:G45" si="9">SUM(F13:F43)</f>
        <v>22604381.966666665</v>
      </c>
      <c r="G45" s="208">
        <f t="shared" si="9"/>
        <v>10203600.168423505</v>
      </c>
      <c r="H45" s="209"/>
      <c r="I45" s="208">
        <f>SUM(I13:I43)</f>
        <v>32807982.135090172</v>
      </c>
      <c r="J45" s="6"/>
      <c r="K45" s="6"/>
      <c r="L45" s="6"/>
      <c r="M45" s="6"/>
      <c r="N45" s="6"/>
      <c r="O45" s="6"/>
      <c r="P45" s="6"/>
      <c r="Q45" s="6"/>
      <c r="R45" s="6"/>
      <c r="S45" s="6"/>
      <c r="T45" s="6"/>
      <c r="U45" s="6"/>
      <c r="V45" s="6"/>
      <c r="W45" s="6"/>
      <c r="X45" s="6"/>
      <c r="Y45" s="6"/>
      <c r="Z45" s="6"/>
    </row>
    <row r="46" spans="1:26" ht="13">
      <c r="A46" s="6"/>
      <c r="B46" s="203"/>
      <c r="C46" s="210"/>
      <c r="D46" s="211"/>
      <c r="E46" s="211"/>
      <c r="F46" s="16"/>
      <c r="G46" s="16"/>
      <c r="H46" s="211"/>
      <c r="I46" s="16"/>
      <c r="J46" s="212"/>
      <c r="K46" s="119"/>
      <c r="L46" s="120"/>
      <c r="M46" s="6"/>
      <c r="N46" s="212"/>
      <c r="O46" s="119"/>
      <c r="P46" s="120"/>
      <c r="Q46" s="6"/>
      <c r="R46" s="6"/>
      <c r="S46" s="6"/>
      <c r="T46" s="6"/>
      <c r="U46" s="6"/>
      <c r="V46" s="6"/>
      <c r="W46" s="6"/>
      <c r="X46" s="6"/>
      <c r="Y46" s="6"/>
      <c r="Z46" s="6"/>
    </row>
    <row r="47" spans="1:26" ht="13">
      <c r="A47" s="6"/>
      <c r="B47" s="6"/>
      <c r="C47" s="6"/>
      <c r="D47" s="6"/>
      <c r="E47" s="6"/>
      <c r="F47" s="6"/>
      <c r="G47" s="6"/>
      <c r="H47" s="118"/>
      <c r="I47" s="6"/>
      <c r="J47" s="6"/>
      <c r="K47" s="6"/>
      <c r="L47" s="6"/>
      <c r="M47" s="6"/>
      <c r="N47" s="6"/>
      <c r="O47" s="6"/>
      <c r="P47" s="6"/>
      <c r="Q47" s="6"/>
      <c r="R47" s="6"/>
      <c r="S47" s="6"/>
      <c r="T47" s="6"/>
      <c r="U47" s="6"/>
      <c r="V47" s="6"/>
      <c r="W47" s="6"/>
      <c r="X47" s="6"/>
      <c r="Y47" s="6"/>
      <c r="Z47" s="6"/>
    </row>
    <row r="48" spans="1:26" ht="13">
      <c r="A48" s="6"/>
      <c r="B48" s="6"/>
      <c r="C48" s="6"/>
      <c r="D48" s="6"/>
      <c r="E48" s="6"/>
      <c r="F48" s="6"/>
      <c r="G48" s="6"/>
      <c r="H48" s="118"/>
      <c r="I48" s="6"/>
      <c r="J48" s="6"/>
      <c r="K48" s="6"/>
      <c r="L48" s="6"/>
      <c r="M48" s="6"/>
      <c r="N48" s="6"/>
      <c r="O48" s="6"/>
      <c r="P48" s="6"/>
      <c r="Q48" s="6"/>
      <c r="R48" s="6"/>
      <c r="S48" s="6"/>
      <c r="T48" s="6"/>
      <c r="U48" s="6"/>
      <c r="V48" s="6"/>
      <c r="W48" s="6"/>
      <c r="X48" s="6"/>
      <c r="Y48" s="6"/>
      <c r="Z48" s="6"/>
    </row>
    <row r="49" spans="1:26" ht="13">
      <c r="A49" s="6"/>
      <c r="B49" s="6"/>
      <c r="C49" s="6"/>
      <c r="D49" s="6"/>
      <c r="E49" s="6"/>
      <c r="F49" s="6"/>
      <c r="G49" s="6"/>
      <c r="H49" s="118"/>
      <c r="I49" s="6"/>
      <c r="J49" s="6"/>
      <c r="K49" s="6"/>
      <c r="L49" s="6"/>
      <c r="M49" s="6"/>
      <c r="N49" s="6"/>
      <c r="O49" s="6"/>
      <c r="P49" s="6"/>
      <c r="Q49" s="6"/>
      <c r="R49" s="6"/>
      <c r="S49" s="6"/>
      <c r="T49" s="6"/>
      <c r="U49" s="6"/>
      <c r="V49" s="6"/>
      <c r="W49" s="6"/>
      <c r="X49" s="6"/>
      <c r="Y49" s="6"/>
      <c r="Z49" s="6"/>
    </row>
    <row r="50" spans="1:26" ht="13">
      <c r="A50" s="6"/>
      <c r="B50" s="6"/>
      <c r="C50" s="6"/>
      <c r="D50" s="6"/>
      <c r="E50" s="6"/>
      <c r="F50" s="6"/>
      <c r="G50" s="6"/>
      <c r="H50" s="118"/>
      <c r="I50" s="6"/>
      <c r="J50" s="6"/>
      <c r="K50" s="6"/>
      <c r="L50" s="6"/>
      <c r="M50" s="6"/>
      <c r="N50" s="6"/>
      <c r="O50" s="6"/>
      <c r="P50" s="6"/>
      <c r="Q50" s="6"/>
      <c r="R50" s="6"/>
      <c r="S50" s="6"/>
      <c r="T50" s="6"/>
      <c r="U50" s="6"/>
      <c r="V50" s="6"/>
      <c r="W50" s="6"/>
      <c r="X50" s="6"/>
      <c r="Y50" s="6"/>
      <c r="Z50" s="6"/>
    </row>
    <row r="51" spans="1:26" ht="13">
      <c r="A51" s="6"/>
      <c r="B51" s="6"/>
      <c r="C51" s="6"/>
      <c r="D51" s="6"/>
      <c r="E51" s="6"/>
      <c r="F51" s="6"/>
      <c r="G51" s="6"/>
      <c r="H51" s="118"/>
      <c r="I51" s="6"/>
      <c r="J51" s="6"/>
      <c r="K51" s="6"/>
      <c r="L51" s="6"/>
      <c r="M51" s="6"/>
      <c r="N51" s="6"/>
      <c r="O51" s="6"/>
      <c r="P51" s="6"/>
      <c r="Q51" s="6"/>
      <c r="R51" s="6"/>
      <c r="S51" s="6"/>
      <c r="T51" s="6"/>
      <c r="U51" s="6"/>
      <c r="V51" s="6"/>
      <c r="W51" s="6"/>
      <c r="X51" s="6"/>
      <c r="Y51" s="6"/>
      <c r="Z51" s="6"/>
    </row>
    <row r="52" spans="1:26" ht="13">
      <c r="A52" s="6"/>
      <c r="B52" s="6"/>
      <c r="C52" s="6"/>
      <c r="D52" s="6"/>
      <c r="E52" s="6"/>
      <c r="F52" s="6"/>
      <c r="G52" s="6"/>
      <c r="H52" s="118"/>
      <c r="I52" s="6"/>
      <c r="J52" s="6"/>
      <c r="K52" s="6"/>
      <c r="L52" s="6"/>
      <c r="M52" s="6"/>
      <c r="N52" s="6"/>
      <c r="O52" s="6"/>
      <c r="P52" s="6"/>
      <c r="Q52" s="6"/>
      <c r="R52" s="6"/>
      <c r="S52" s="6"/>
      <c r="T52" s="6"/>
      <c r="U52" s="6"/>
      <c r="V52" s="6"/>
      <c r="W52" s="6"/>
      <c r="X52" s="6"/>
      <c r="Y52" s="6"/>
      <c r="Z52" s="6"/>
    </row>
    <row r="53" spans="1:26" ht="13">
      <c r="A53" s="6"/>
      <c r="B53" s="6"/>
      <c r="C53" s="6"/>
      <c r="D53" s="6"/>
      <c r="E53" s="6"/>
      <c r="F53" s="6"/>
      <c r="G53" s="6"/>
      <c r="H53" s="118"/>
      <c r="I53" s="6"/>
      <c r="J53" s="6"/>
      <c r="K53" s="6"/>
      <c r="L53" s="6"/>
      <c r="M53" s="6"/>
      <c r="N53" s="6"/>
      <c r="O53" s="6"/>
      <c r="P53" s="6"/>
      <c r="Q53" s="6"/>
      <c r="R53" s="6"/>
      <c r="S53" s="6"/>
      <c r="T53" s="6"/>
      <c r="U53" s="6"/>
      <c r="V53" s="6"/>
      <c r="W53" s="6"/>
      <c r="X53" s="6"/>
      <c r="Y53" s="6"/>
      <c r="Z53" s="6"/>
    </row>
    <row r="54" spans="1:26" ht="13">
      <c r="A54" s="6"/>
      <c r="B54" s="121"/>
      <c r="C54" s="6"/>
      <c r="D54" s="6"/>
      <c r="E54" s="6"/>
      <c r="F54" s="6"/>
      <c r="G54" s="6"/>
      <c r="H54" s="118"/>
      <c r="I54" s="6"/>
      <c r="J54" s="6"/>
      <c r="K54" s="6"/>
      <c r="L54" s="6"/>
      <c r="M54" s="6"/>
      <c r="N54" s="6"/>
      <c r="O54" s="6"/>
      <c r="P54" s="6"/>
      <c r="Q54" s="6"/>
      <c r="R54" s="6"/>
      <c r="S54" s="6"/>
      <c r="T54" s="6"/>
      <c r="U54" s="6"/>
      <c r="V54" s="6"/>
      <c r="W54" s="6"/>
      <c r="X54" s="6"/>
      <c r="Y54" s="6"/>
      <c r="Z54" s="6"/>
    </row>
    <row r="55" spans="1:26" ht="13">
      <c r="A55" s="6"/>
      <c r="B55" s="6"/>
      <c r="C55" s="213"/>
      <c r="D55" s="118"/>
      <c r="E55" s="6"/>
      <c r="F55" s="6"/>
      <c r="G55" s="6"/>
      <c r="H55" s="118"/>
      <c r="I55" s="6"/>
      <c r="J55" s="6"/>
      <c r="K55" s="6"/>
      <c r="L55" s="6"/>
      <c r="M55" s="6"/>
      <c r="N55" s="6"/>
      <c r="O55" s="6"/>
      <c r="P55" s="6"/>
      <c r="Q55" s="6"/>
      <c r="R55" s="6"/>
      <c r="S55" s="6"/>
      <c r="T55" s="6"/>
      <c r="U55" s="6"/>
      <c r="V55" s="6"/>
      <c r="W55" s="6"/>
      <c r="X55" s="6"/>
      <c r="Y55" s="6"/>
      <c r="Z55" s="6"/>
    </row>
    <row r="56" spans="1:26" ht="13">
      <c r="A56" s="6"/>
      <c r="B56" s="6"/>
      <c r="C56" s="6"/>
      <c r="D56" s="6"/>
      <c r="E56" s="6"/>
      <c r="F56" s="6"/>
      <c r="G56" s="6"/>
      <c r="H56" s="118"/>
      <c r="I56" s="6"/>
      <c r="J56" s="6"/>
      <c r="K56" s="6"/>
      <c r="L56" s="6"/>
      <c r="M56" s="6"/>
      <c r="N56" s="6"/>
      <c r="O56" s="6"/>
      <c r="P56" s="6"/>
      <c r="Q56" s="6"/>
      <c r="R56" s="6"/>
      <c r="S56" s="6"/>
      <c r="T56" s="6"/>
      <c r="U56" s="6"/>
      <c r="V56" s="6"/>
      <c r="W56" s="6"/>
      <c r="X56" s="6"/>
      <c r="Y56" s="6"/>
      <c r="Z56" s="6"/>
    </row>
    <row r="57" spans="1:26" ht="13">
      <c r="A57" s="6"/>
      <c r="B57" s="6"/>
      <c r="C57" s="6"/>
      <c r="D57" s="6"/>
      <c r="E57" s="6"/>
      <c r="F57" s="6"/>
      <c r="G57" s="6"/>
      <c r="H57" s="118"/>
      <c r="I57" s="6"/>
      <c r="J57" s="6"/>
      <c r="K57" s="6"/>
      <c r="L57" s="6"/>
      <c r="M57" s="6"/>
      <c r="N57" s="6"/>
      <c r="O57" s="6"/>
      <c r="P57" s="6"/>
      <c r="Q57" s="6"/>
      <c r="R57" s="6"/>
      <c r="S57" s="6"/>
      <c r="T57" s="6"/>
      <c r="U57" s="6"/>
      <c r="V57" s="6"/>
      <c r="W57" s="6"/>
      <c r="X57" s="6"/>
      <c r="Y57" s="6"/>
      <c r="Z57" s="6"/>
    </row>
    <row r="58" spans="1:26" ht="13">
      <c r="A58" s="6"/>
      <c r="B58" s="6"/>
      <c r="C58" s="213"/>
      <c r="D58" s="6"/>
      <c r="E58" s="6"/>
      <c r="F58" s="6"/>
      <c r="G58" s="6"/>
      <c r="H58" s="118"/>
      <c r="I58" s="6"/>
      <c r="J58" s="6"/>
      <c r="K58" s="6"/>
      <c r="L58" s="6"/>
      <c r="M58" s="6"/>
      <c r="N58" s="6"/>
      <c r="O58" s="6"/>
      <c r="P58" s="6"/>
      <c r="Q58" s="6"/>
      <c r="R58" s="6"/>
      <c r="S58" s="6"/>
      <c r="T58" s="6"/>
      <c r="U58" s="6"/>
      <c r="V58" s="6"/>
      <c r="W58" s="6"/>
      <c r="X58" s="6"/>
      <c r="Y58" s="6"/>
      <c r="Z58" s="6"/>
    </row>
    <row r="59" spans="1:26" ht="13">
      <c r="A59" s="6"/>
      <c r="B59" s="6"/>
      <c r="C59" s="213"/>
      <c r="D59" s="6"/>
      <c r="E59" s="6"/>
      <c r="F59" s="6"/>
      <c r="G59" s="6"/>
      <c r="H59" s="118"/>
      <c r="I59" s="6"/>
      <c r="J59" s="6"/>
      <c r="K59" s="6"/>
      <c r="L59" s="6"/>
      <c r="M59" s="6"/>
      <c r="N59" s="6"/>
      <c r="O59" s="6"/>
      <c r="P59" s="6"/>
      <c r="Q59" s="6"/>
      <c r="R59" s="6"/>
      <c r="S59" s="6"/>
      <c r="T59" s="6"/>
      <c r="U59" s="6"/>
      <c r="V59" s="6"/>
      <c r="W59" s="6"/>
      <c r="X59" s="6"/>
      <c r="Y59" s="6"/>
      <c r="Z59" s="6"/>
    </row>
    <row r="60" spans="1:26" ht="13">
      <c r="A60" s="6"/>
      <c r="B60" s="6"/>
      <c r="C60" s="6"/>
      <c r="D60" s="6"/>
      <c r="E60" s="6"/>
      <c r="F60" s="6"/>
      <c r="G60" s="6"/>
      <c r="H60" s="118"/>
      <c r="I60" s="6"/>
      <c r="J60" s="6"/>
      <c r="K60" s="6"/>
      <c r="L60" s="6"/>
      <c r="M60" s="6"/>
      <c r="N60" s="6"/>
      <c r="O60" s="6"/>
      <c r="P60" s="6"/>
      <c r="Q60" s="6"/>
      <c r="R60" s="6"/>
      <c r="S60" s="6"/>
      <c r="T60" s="6"/>
      <c r="U60" s="6"/>
      <c r="V60" s="6"/>
      <c r="W60" s="6"/>
      <c r="X60" s="6"/>
      <c r="Y60" s="6"/>
      <c r="Z60" s="6"/>
    </row>
    <row r="61" spans="1:26" ht="13">
      <c r="A61" s="6"/>
      <c r="B61" s="6"/>
      <c r="C61" s="6"/>
      <c r="D61" s="6"/>
      <c r="E61" s="6"/>
      <c r="F61" s="6"/>
      <c r="G61" s="6"/>
      <c r="H61" s="118"/>
      <c r="I61" s="6"/>
      <c r="J61" s="6"/>
      <c r="K61" s="6"/>
      <c r="L61" s="6"/>
      <c r="M61" s="6"/>
      <c r="N61" s="6"/>
      <c r="O61" s="6"/>
      <c r="P61" s="6"/>
      <c r="Q61" s="6"/>
      <c r="R61" s="6"/>
      <c r="S61" s="6"/>
      <c r="T61" s="6"/>
      <c r="U61" s="6"/>
      <c r="V61" s="6"/>
      <c r="W61" s="6"/>
      <c r="X61" s="6"/>
      <c r="Y61" s="6"/>
      <c r="Z61" s="6"/>
    </row>
    <row r="62" spans="1:26" ht="13">
      <c r="A62" s="6"/>
      <c r="B62" s="121"/>
      <c r="C62" s="6"/>
      <c r="D62" s="6"/>
      <c r="E62" s="118"/>
      <c r="F62" s="121"/>
      <c r="G62" s="121"/>
      <c r="H62" s="214"/>
      <c r="I62" s="121"/>
      <c r="J62" s="6"/>
      <c r="K62" s="6"/>
      <c r="L62" s="6"/>
      <c r="M62" s="6"/>
      <c r="N62" s="6"/>
      <c r="O62" s="6"/>
      <c r="P62" s="6"/>
      <c r="Q62" s="6"/>
      <c r="R62" s="6"/>
      <c r="S62" s="6"/>
      <c r="T62" s="6"/>
      <c r="U62" s="6"/>
      <c r="V62" s="6"/>
      <c r="W62" s="6"/>
      <c r="X62" s="6"/>
      <c r="Y62" s="6"/>
      <c r="Z62" s="6"/>
    </row>
    <row r="63" spans="1:26" ht="13">
      <c r="A63" s="6"/>
      <c r="B63" s="6"/>
      <c r="C63" s="6"/>
      <c r="D63" s="6"/>
      <c r="E63" s="6"/>
      <c r="F63" s="6"/>
      <c r="G63" s="6"/>
      <c r="H63" s="118"/>
      <c r="I63" s="6"/>
      <c r="J63" s="6"/>
      <c r="K63" s="6"/>
      <c r="L63" s="6"/>
      <c r="M63" s="6"/>
      <c r="N63" s="6"/>
      <c r="O63" s="6"/>
      <c r="P63" s="6"/>
      <c r="Q63" s="6"/>
      <c r="R63" s="6"/>
      <c r="S63" s="6"/>
      <c r="T63" s="6"/>
      <c r="U63" s="6"/>
      <c r="V63" s="6"/>
      <c r="W63" s="6"/>
      <c r="X63" s="6"/>
      <c r="Y63" s="6"/>
      <c r="Z63" s="6"/>
    </row>
    <row r="64" spans="1:26" ht="13">
      <c r="A64" s="6"/>
      <c r="B64" s="6"/>
      <c r="C64" s="6"/>
      <c r="D64" s="6"/>
      <c r="E64" s="6"/>
      <c r="F64" s="6"/>
      <c r="G64" s="6"/>
      <c r="H64" s="118"/>
      <c r="I64" s="6"/>
      <c r="J64" s="6"/>
      <c r="K64" s="6"/>
      <c r="L64" s="6"/>
      <c r="M64" s="6"/>
      <c r="N64" s="6"/>
      <c r="O64" s="6"/>
      <c r="P64" s="6"/>
      <c r="Q64" s="6"/>
      <c r="R64" s="6"/>
      <c r="S64" s="6"/>
      <c r="T64" s="6"/>
      <c r="U64" s="6"/>
      <c r="V64" s="6"/>
      <c r="W64" s="6"/>
      <c r="X64" s="6"/>
      <c r="Y64" s="6"/>
      <c r="Z64" s="6"/>
    </row>
    <row r="65" spans="1:26" ht="13">
      <c r="A65" s="6"/>
      <c r="B65" s="6"/>
      <c r="C65" s="6"/>
      <c r="D65" s="6"/>
      <c r="E65" s="6"/>
      <c r="F65" s="6"/>
      <c r="G65" s="6"/>
      <c r="H65" s="118"/>
      <c r="I65" s="6"/>
      <c r="J65" s="6"/>
      <c r="K65" s="6"/>
      <c r="L65" s="6"/>
      <c r="M65" s="6"/>
      <c r="N65" s="6"/>
      <c r="O65" s="6"/>
      <c r="P65" s="6"/>
      <c r="Q65" s="6"/>
      <c r="R65" s="6"/>
      <c r="S65" s="6"/>
      <c r="T65" s="6"/>
      <c r="U65" s="6"/>
      <c r="V65" s="6"/>
      <c r="W65" s="6"/>
      <c r="X65" s="6"/>
      <c r="Y65" s="6"/>
      <c r="Z65" s="6"/>
    </row>
    <row r="66" spans="1:26" ht="13">
      <c r="A66" s="6"/>
      <c r="B66" s="6"/>
      <c r="C66" s="6"/>
      <c r="D66" s="6"/>
      <c r="E66" s="6"/>
      <c r="F66" s="6"/>
      <c r="G66" s="6"/>
      <c r="H66" s="118"/>
      <c r="I66" s="6"/>
      <c r="J66" s="6"/>
      <c r="K66" s="6"/>
      <c r="L66" s="6"/>
      <c r="M66" s="6"/>
      <c r="N66" s="6"/>
      <c r="O66" s="6"/>
      <c r="P66" s="6"/>
      <c r="Q66" s="6"/>
      <c r="R66" s="6"/>
      <c r="S66" s="6"/>
      <c r="T66" s="6"/>
      <c r="U66" s="6"/>
      <c r="V66" s="6"/>
      <c r="W66" s="6"/>
      <c r="X66" s="6"/>
      <c r="Y66" s="6"/>
      <c r="Z66" s="6"/>
    </row>
    <row r="67" spans="1:26" ht="13">
      <c r="A67" s="6"/>
      <c r="B67" s="6"/>
      <c r="C67" s="6"/>
      <c r="D67" s="6"/>
      <c r="E67" s="6"/>
      <c r="F67" s="6"/>
      <c r="G67" s="6"/>
      <c r="H67" s="118"/>
      <c r="I67" s="6"/>
      <c r="J67" s="6"/>
      <c r="K67" s="6"/>
      <c r="L67" s="6"/>
      <c r="M67" s="6"/>
      <c r="N67" s="6"/>
      <c r="O67" s="6"/>
      <c r="P67" s="6"/>
      <c r="Q67" s="6"/>
      <c r="R67" s="6"/>
      <c r="S67" s="6"/>
      <c r="T67" s="6"/>
      <c r="U67" s="6"/>
      <c r="V67" s="6"/>
      <c r="W67" s="6"/>
      <c r="X67" s="6"/>
      <c r="Y67" s="6"/>
      <c r="Z67" s="6"/>
    </row>
    <row r="68" spans="1:26" ht="13">
      <c r="A68" s="6"/>
      <c r="B68" s="6"/>
      <c r="C68" s="6"/>
      <c r="D68" s="6"/>
      <c r="E68" s="6"/>
      <c r="F68" s="6"/>
      <c r="G68" s="6"/>
      <c r="H68" s="118"/>
      <c r="I68" s="6"/>
      <c r="J68" s="6"/>
      <c r="K68" s="6"/>
      <c r="L68" s="6"/>
      <c r="M68" s="6"/>
      <c r="N68" s="6"/>
      <c r="O68" s="6"/>
      <c r="P68" s="6"/>
      <c r="Q68" s="6"/>
      <c r="R68" s="6"/>
      <c r="S68" s="6"/>
      <c r="T68" s="6"/>
      <c r="U68" s="6"/>
      <c r="V68" s="6"/>
      <c r="W68" s="6"/>
      <c r="X68" s="6"/>
      <c r="Y68" s="6"/>
      <c r="Z68" s="6"/>
    </row>
    <row r="69" spans="1:26" ht="13">
      <c r="A69" s="6"/>
      <c r="B69" s="121"/>
      <c r="C69" s="6"/>
      <c r="D69" s="6"/>
      <c r="E69" s="118"/>
      <c r="F69" s="6"/>
      <c r="G69" s="118"/>
      <c r="H69" s="214"/>
      <c r="I69" s="6"/>
      <c r="J69" s="121"/>
      <c r="K69" s="6"/>
      <c r="L69" s="118"/>
      <c r="M69" s="6"/>
      <c r="N69" s="121"/>
      <c r="O69" s="6"/>
      <c r="P69" s="118"/>
      <c r="Q69" s="6"/>
      <c r="R69" s="6"/>
      <c r="S69" s="6"/>
      <c r="T69" s="6"/>
      <c r="U69" s="6"/>
      <c r="V69" s="6"/>
      <c r="W69" s="6"/>
      <c r="X69" s="6"/>
      <c r="Y69" s="6"/>
      <c r="Z69" s="6"/>
    </row>
    <row r="70" spans="1:26" ht="13">
      <c r="A70" s="6"/>
      <c r="B70" s="6"/>
      <c r="C70" s="6"/>
      <c r="D70" s="6"/>
      <c r="E70" s="6"/>
      <c r="F70" s="6"/>
      <c r="G70" s="6"/>
      <c r="H70" s="118"/>
      <c r="I70" s="6"/>
      <c r="J70" s="6"/>
      <c r="K70" s="6"/>
      <c r="L70" s="6"/>
      <c r="M70" s="6"/>
      <c r="N70" s="6"/>
      <c r="O70" s="6"/>
      <c r="P70" s="6"/>
      <c r="Q70" s="6"/>
      <c r="R70" s="6"/>
      <c r="S70" s="6"/>
      <c r="T70" s="6"/>
      <c r="U70" s="6"/>
      <c r="V70" s="6"/>
      <c r="W70" s="6"/>
      <c r="X70" s="6"/>
      <c r="Y70" s="6"/>
      <c r="Z70" s="6"/>
    </row>
    <row r="71" spans="1:26" ht="13">
      <c r="A71" s="6"/>
      <c r="B71" s="6"/>
      <c r="C71" s="6"/>
      <c r="D71" s="6"/>
      <c r="E71" s="6"/>
      <c r="F71" s="6"/>
      <c r="G71" s="6"/>
      <c r="H71" s="118"/>
      <c r="I71" s="6"/>
      <c r="J71" s="6"/>
      <c r="K71" s="6"/>
      <c r="L71" s="6"/>
      <c r="M71" s="6"/>
      <c r="N71" s="6"/>
      <c r="O71" s="6"/>
      <c r="P71" s="6"/>
      <c r="Q71" s="6"/>
      <c r="R71" s="6"/>
      <c r="S71" s="6"/>
      <c r="T71" s="6"/>
      <c r="U71" s="6"/>
      <c r="V71" s="6"/>
      <c r="W71" s="6"/>
      <c r="X71" s="6"/>
      <c r="Y71" s="6"/>
      <c r="Z71" s="6"/>
    </row>
    <row r="72" spans="1:26" ht="13">
      <c r="A72" s="6"/>
      <c r="B72" s="6"/>
      <c r="C72" s="6"/>
      <c r="D72" s="6"/>
      <c r="E72" s="6"/>
      <c r="F72" s="6"/>
      <c r="G72" s="6"/>
      <c r="H72" s="118"/>
      <c r="I72" s="6"/>
      <c r="J72" s="6"/>
      <c r="K72" s="6"/>
      <c r="L72" s="6"/>
      <c r="M72" s="6"/>
      <c r="N72" s="6"/>
      <c r="O72" s="6"/>
      <c r="P72" s="6"/>
      <c r="Q72" s="6"/>
      <c r="R72" s="6"/>
      <c r="S72" s="6"/>
      <c r="T72" s="6"/>
      <c r="U72" s="6"/>
      <c r="V72" s="6"/>
      <c r="W72" s="6"/>
      <c r="X72" s="6"/>
      <c r="Y72" s="6"/>
      <c r="Z72" s="6"/>
    </row>
    <row r="73" spans="1:26" ht="13">
      <c r="A73" s="6"/>
      <c r="B73" s="6"/>
      <c r="C73" s="6"/>
      <c r="D73" s="6"/>
      <c r="E73" s="6"/>
      <c r="F73" s="6"/>
      <c r="G73" s="6"/>
      <c r="H73" s="118"/>
      <c r="I73" s="6"/>
      <c r="J73" s="6"/>
      <c r="K73" s="6"/>
      <c r="L73" s="6"/>
      <c r="M73" s="6"/>
      <c r="N73" s="6"/>
      <c r="O73" s="6"/>
      <c r="P73" s="6"/>
      <c r="Q73" s="6"/>
      <c r="R73" s="6"/>
      <c r="S73" s="6"/>
      <c r="T73" s="6"/>
      <c r="U73" s="6"/>
      <c r="V73" s="6"/>
      <c r="W73" s="6"/>
      <c r="X73" s="6"/>
      <c r="Y73" s="6"/>
      <c r="Z73" s="6"/>
    </row>
    <row r="74" spans="1:26" ht="13">
      <c r="A74" s="6"/>
      <c r="B74" s="6"/>
      <c r="C74" s="6"/>
      <c r="D74" s="6"/>
      <c r="E74" s="6"/>
      <c r="F74" s="6"/>
      <c r="G74" s="6"/>
      <c r="H74" s="118"/>
      <c r="I74" s="6"/>
      <c r="J74" s="6"/>
      <c r="K74" s="6"/>
      <c r="L74" s="6"/>
      <c r="M74" s="6"/>
      <c r="N74" s="6"/>
      <c r="O74" s="6"/>
      <c r="P74" s="6"/>
      <c r="Q74" s="6"/>
      <c r="R74" s="6"/>
      <c r="S74" s="6"/>
      <c r="T74" s="6"/>
      <c r="U74" s="6"/>
      <c r="V74" s="6"/>
      <c r="W74" s="6"/>
      <c r="X74" s="6"/>
      <c r="Y74" s="6"/>
      <c r="Z74" s="6"/>
    </row>
    <row r="75" spans="1:26" ht="13">
      <c r="A75" s="6"/>
      <c r="B75" s="6"/>
      <c r="C75" s="6"/>
      <c r="D75" s="6"/>
      <c r="E75" s="6"/>
      <c r="F75" s="6"/>
      <c r="G75" s="6"/>
      <c r="H75" s="118"/>
      <c r="I75" s="6"/>
      <c r="J75" s="6"/>
      <c r="K75" s="6"/>
      <c r="L75" s="6"/>
      <c r="M75" s="6"/>
      <c r="N75" s="6"/>
      <c r="O75" s="6"/>
      <c r="P75" s="6"/>
      <c r="Q75" s="6"/>
      <c r="R75" s="6"/>
      <c r="S75" s="6"/>
      <c r="T75" s="6"/>
      <c r="U75" s="6"/>
      <c r="V75" s="6"/>
      <c r="W75" s="6"/>
      <c r="X75" s="6"/>
      <c r="Y75" s="6"/>
      <c r="Z75" s="6"/>
    </row>
    <row r="76" spans="1:26" ht="13">
      <c r="A76" s="6"/>
      <c r="B76" s="6"/>
      <c r="C76" s="6"/>
      <c r="D76" s="6"/>
      <c r="E76" s="6"/>
      <c r="F76" s="6"/>
      <c r="G76" s="6"/>
      <c r="H76" s="118"/>
      <c r="I76" s="6"/>
      <c r="J76" s="6"/>
      <c r="K76" s="6"/>
      <c r="L76" s="6"/>
      <c r="M76" s="6"/>
      <c r="N76" s="6"/>
      <c r="O76" s="6"/>
      <c r="P76" s="6"/>
      <c r="Q76" s="6"/>
      <c r="R76" s="6"/>
      <c r="S76" s="6"/>
      <c r="T76" s="6"/>
      <c r="U76" s="6"/>
      <c r="V76" s="6"/>
      <c r="W76" s="6"/>
      <c r="X76" s="6"/>
      <c r="Y76" s="6"/>
      <c r="Z76" s="6"/>
    </row>
    <row r="77" spans="1:26" ht="13">
      <c r="A77" s="6"/>
      <c r="B77" s="6"/>
      <c r="C77" s="6"/>
      <c r="D77" s="6"/>
      <c r="E77" s="6"/>
      <c r="F77" s="6"/>
      <c r="G77" s="6"/>
      <c r="H77" s="118"/>
      <c r="I77" s="6"/>
      <c r="J77" s="6"/>
      <c r="K77" s="6"/>
      <c r="L77" s="6"/>
      <c r="M77" s="6"/>
      <c r="N77" s="6"/>
      <c r="O77" s="6"/>
      <c r="P77" s="6"/>
      <c r="Q77" s="6"/>
      <c r="R77" s="6"/>
      <c r="S77" s="6"/>
      <c r="T77" s="6"/>
      <c r="U77" s="6"/>
      <c r="V77" s="6"/>
      <c r="W77" s="6"/>
      <c r="X77" s="6"/>
      <c r="Y77" s="6"/>
      <c r="Z77" s="6"/>
    </row>
    <row r="78" spans="1:26" ht="13">
      <c r="A78" s="6"/>
      <c r="B78" s="6"/>
      <c r="C78" s="6"/>
      <c r="D78" s="6"/>
      <c r="E78" s="6"/>
      <c r="F78" s="6"/>
      <c r="G78" s="6"/>
      <c r="H78" s="118"/>
      <c r="I78" s="6"/>
      <c r="J78" s="6"/>
      <c r="K78" s="6"/>
      <c r="L78" s="6"/>
      <c r="M78" s="6"/>
      <c r="N78" s="6"/>
      <c r="O78" s="6"/>
      <c r="P78" s="6"/>
      <c r="Q78" s="6"/>
      <c r="R78" s="6"/>
      <c r="S78" s="6"/>
      <c r="T78" s="6"/>
      <c r="U78" s="6"/>
      <c r="V78" s="6"/>
      <c r="W78" s="6"/>
      <c r="X78" s="6"/>
      <c r="Y78" s="6"/>
      <c r="Z78" s="6"/>
    </row>
    <row r="79" spans="1:26" ht="13">
      <c r="A79" s="6"/>
      <c r="B79" s="6"/>
      <c r="C79" s="6"/>
      <c r="D79" s="6"/>
      <c r="E79" s="6"/>
      <c r="F79" s="6"/>
      <c r="G79" s="6"/>
      <c r="H79" s="118"/>
      <c r="I79" s="6"/>
      <c r="J79" s="6"/>
      <c r="K79" s="6"/>
      <c r="L79" s="6"/>
      <c r="M79" s="6"/>
      <c r="N79" s="6"/>
      <c r="O79" s="6"/>
      <c r="P79" s="6"/>
      <c r="Q79" s="6"/>
      <c r="R79" s="6"/>
      <c r="S79" s="6"/>
      <c r="T79" s="6"/>
      <c r="U79" s="6"/>
      <c r="V79" s="6"/>
      <c r="W79" s="6"/>
      <c r="X79" s="6"/>
      <c r="Y79" s="6"/>
      <c r="Z79" s="6"/>
    </row>
    <row r="80" spans="1:26" ht="13">
      <c r="A80" s="6"/>
      <c r="B80" s="6"/>
      <c r="C80" s="6"/>
      <c r="D80" s="6"/>
      <c r="E80" s="6"/>
      <c r="F80" s="6"/>
      <c r="G80" s="6"/>
      <c r="H80" s="118"/>
      <c r="I80" s="6"/>
      <c r="J80" s="6"/>
      <c r="K80" s="6"/>
      <c r="L80" s="6"/>
      <c r="M80" s="6"/>
      <c r="N80" s="6"/>
      <c r="O80" s="6"/>
      <c r="P80" s="6"/>
      <c r="Q80" s="6"/>
      <c r="R80" s="6"/>
      <c r="S80" s="6"/>
      <c r="T80" s="6"/>
      <c r="U80" s="6"/>
      <c r="V80" s="6"/>
      <c r="W80" s="6"/>
      <c r="X80" s="6"/>
      <c r="Y80" s="6"/>
      <c r="Z80" s="6"/>
    </row>
    <row r="81" spans="1:26" ht="13">
      <c r="A81" s="6"/>
      <c r="B81" s="6"/>
      <c r="C81" s="6"/>
      <c r="D81" s="6"/>
      <c r="E81" s="6"/>
      <c r="F81" s="6"/>
      <c r="G81" s="6"/>
      <c r="H81" s="118"/>
      <c r="I81" s="6"/>
      <c r="J81" s="6"/>
      <c r="K81" s="6"/>
      <c r="L81" s="6"/>
      <c r="M81" s="6"/>
      <c r="N81" s="6"/>
      <c r="O81" s="6"/>
      <c r="P81" s="6"/>
      <c r="Q81" s="6"/>
      <c r="R81" s="6"/>
      <c r="S81" s="6"/>
      <c r="T81" s="6"/>
      <c r="U81" s="6"/>
      <c r="V81" s="6"/>
      <c r="W81" s="6"/>
      <c r="X81" s="6"/>
      <c r="Y81" s="6"/>
      <c r="Z81" s="6"/>
    </row>
    <row r="82" spans="1:26" ht="13">
      <c r="A82" s="6"/>
      <c r="B82" s="6"/>
      <c r="C82" s="6"/>
      <c r="D82" s="6"/>
      <c r="E82" s="6"/>
      <c r="F82" s="6"/>
      <c r="G82" s="6"/>
      <c r="H82" s="118"/>
      <c r="I82" s="6"/>
      <c r="J82" s="6"/>
      <c r="K82" s="6"/>
      <c r="L82" s="6"/>
      <c r="M82" s="6"/>
      <c r="N82" s="6"/>
      <c r="O82" s="6"/>
      <c r="P82" s="6"/>
      <c r="Q82" s="6"/>
      <c r="R82" s="6"/>
      <c r="S82" s="6"/>
      <c r="T82" s="6"/>
      <c r="U82" s="6"/>
      <c r="V82" s="6"/>
      <c r="W82" s="6"/>
      <c r="X82" s="6"/>
      <c r="Y82" s="6"/>
      <c r="Z82" s="6"/>
    </row>
    <row r="83" spans="1:26" ht="13">
      <c r="A83" s="6"/>
      <c r="B83" s="6"/>
      <c r="C83" s="6"/>
      <c r="D83" s="6"/>
      <c r="E83" s="6"/>
      <c r="F83" s="6"/>
      <c r="G83" s="6"/>
      <c r="H83" s="118"/>
      <c r="I83" s="6"/>
      <c r="J83" s="6"/>
      <c r="K83" s="6"/>
      <c r="L83" s="6"/>
      <c r="M83" s="6"/>
      <c r="N83" s="6"/>
      <c r="O83" s="6"/>
      <c r="P83" s="6"/>
      <c r="Q83" s="6"/>
      <c r="R83" s="6"/>
      <c r="S83" s="6"/>
      <c r="T83" s="6"/>
      <c r="U83" s="6"/>
      <c r="V83" s="6"/>
      <c r="W83" s="6"/>
      <c r="X83" s="6"/>
      <c r="Y83" s="6"/>
      <c r="Z83" s="6"/>
    </row>
    <row r="84" spans="1:26" ht="13">
      <c r="A84" s="6"/>
      <c r="B84" s="6"/>
      <c r="C84" s="6"/>
      <c r="D84" s="6"/>
      <c r="E84" s="6"/>
      <c r="F84" s="6"/>
      <c r="G84" s="6"/>
      <c r="H84" s="118"/>
      <c r="I84" s="6"/>
      <c r="J84" s="6"/>
      <c r="K84" s="6"/>
      <c r="L84" s="6"/>
      <c r="M84" s="6"/>
      <c r="N84" s="6"/>
      <c r="O84" s="6"/>
      <c r="P84" s="6"/>
      <c r="Q84" s="6"/>
      <c r="R84" s="6"/>
      <c r="S84" s="6"/>
      <c r="T84" s="6"/>
      <c r="U84" s="6"/>
      <c r="V84" s="6"/>
      <c r="W84" s="6"/>
      <c r="X84" s="6"/>
      <c r="Y84" s="6"/>
      <c r="Z84" s="6"/>
    </row>
    <row r="85" spans="1:26" ht="13">
      <c r="A85" s="6"/>
      <c r="B85" s="6"/>
      <c r="C85" s="6"/>
      <c r="D85" s="6"/>
      <c r="E85" s="6"/>
      <c r="F85" s="6"/>
      <c r="G85" s="6"/>
      <c r="H85" s="118"/>
      <c r="I85" s="6"/>
      <c r="J85" s="6"/>
      <c r="K85" s="6"/>
      <c r="L85" s="6"/>
      <c r="M85" s="6"/>
      <c r="N85" s="6"/>
      <c r="O85" s="6"/>
      <c r="P85" s="6"/>
      <c r="Q85" s="6"/>
      <c r="R85" s="6"/>
      <c r="S85" s="6"/>
      <c r="T85" s="6"/>
      <c r="U85" s="6"/>
      <c r="V85" s="6"/>
      <c r="W85" s="6"/>
      <c r="X85" s="6"/>
      <c r="Y85" s="6"/>
      <c r="Z85" s="6"/>
    </row>
    <row r="86" spans="1:26" ht="13">
      <c r="A86" s="6"/>
      <c r="B86" s="6"/>
      <c r="C86" s="6"/>
      <c r="D86" s="6"/>
      <c r="E86" s="6"/>
      <c r="F86" s="6"/>
      <c r="G86" s="6"/>
      <c r="H86" s="118"/>
      <c r="I86" s="6"/>
      <c r="J86" s="6"/>
      <c r="K86" s="6"/>
      <c r="L86" s="6"/>
      <c r="M86" s="6"/>
      <c r="N86" s="6"/>
      <c r="O86" s="6"/>
      <c r="P86" s="6"/>
      <c r="Q86" s="6"/>
      <c r="R86" s="6"/>
      <c r="S86" s="6"/>
      <c r="T86" s="6"/>
      <c r="U86" s="6"/>
      <c r="V86" s="6"/>
      <c r="W86" s="6"/>
      <c r="X86" s="6"/>
      <c r="Y86" s="6"/>
      <c r="Z86" s="6"/>
    </row>
    <row r="87" spans="1:26" ht="13">
      <c r="A87" s="6"/>
      <c r="B87" s="6"/>
      <c r="C87" s="6"/>
      <c r="D87" s="6"/>
      <c r="E87" s="6"/>
      <c r="F87" s="6"/>
      <c r="G87" s="6"/>
      <c r="H87" s="118"/>
      <c r="I87" s="6"/>
      <c r="J87" s="6"/>
      <c r="K87" s="6"/>
      <c r="L87" s="6"/>
      <c r="M87" s="6"/>
      <c r="N87" s="6"/>
      <c r="O87" s="6"/>
      <c r="P87" s="6"/>
      <c r="Q87" s="6"/>
      <c r="R87" s="6"/>
      <c r="S87" s="6"/>
      <c r="T87" s="6"/>
      <c r="U87" s="6"/>
      <c r="V87" s="6"/>
      <c r="W87" s="6"/>
      <c r="X87" s="6"/>
      <c r="Y87" s="6"/>
      <c r="Z87" s="6"/>
    </row>
    <row r="88" spans="1:26" ht="13">
      <c r="A88" s="6"/>
      <c r="B88" s="6"/>
      <c r="C88" s="6"/>
      <c r="D88" s="6"/>
      <c r="E88" s="6"/>
      <c r="F88" s="6"/>
      <c r="G88" s="6"/>
      <c r="H88" s="118"/>
      <c r="I88" s="6"/>
      <c r="J88" s="6"/>
      <c r="K88" s="6"/>
      <c r="L88" s="6"/>
      <c r="M88" s="6"/>
      <c r="N88" s="6"/>
      <c r="O88" s="6"/>
      <c r="P88" s="6"/>
      <c r="Q88" s="6"/>
      <c r="R88" s="6"/>
      <c r="S88" s="6"/>
      <c r="T88" s="6"/>
      <c r="U88" s="6"/>
      <c r="V88" s="6"/>
      <c r="W88" s="6"/>
      <c r="X88" s="6"/>
      <c r="Y88" s="6"/>
      <c r="Z88" s="6"/>
    </row>
    <row r="89" spans="1:26" ht="13">
      <c r="A89" s="6"/>
      <c r="B89" s="6"/>
      <c r="C89" s="6"/>
      <c r="D89" s="6"/>
      <c r="E89" s="6"/>
      <c r="F89" s="6"/>
      <c r="G89" s="6"/>
      <c r="H89" s="118"/>
      <c r="I89" s="6"/>
      <c r="J89" s="6"/>
      <c r="K89" s="6"/>
      <c r="L89" s="6"/>
      <c r="M89" s="6"/>
      <c r="N89" s="6"/>
      <c r="O89" s="6"/>
      <c r="P89" s="6"/>
      <c r="Q89" s="6"/>
      <c r="R89" s="6"/>
      <c r="S89" s="6"/>
      <c r="T89" s="6"/>
      <c r="U89" s="6"/>
      <c r="V89" s="6"/>
      <c r="W89" s="6"/>
      <c r="X89" s="6"/>
      <c r="Y89" s="6"/>
      <c r="Z89" s="6"/>
    </row>
    <row r="90" spans="1:26" ht="13">
      <c r="A90" s="6"/>
      <c r="B90" s="6"/>
      <c r="C90" s="6"/>
      <c r="D90" s="6"/>
      <c r="E90" s="6"/>
      <c r="F90" s="6"/>
      <c r="G90" s="6"/>
      <c r="H90" s="118"/>
      <c r="I90" s="6"/>
      <c r="J90" s="6"/>
      <c r="K90" s="6"/>
      <c r="L90" s="6"/>
      <c r="M90" s="6"/>
      <c r="N90" s="6"/>
      <c r="O90" s="6"/>
      <c r="P90" s="6"/>
      <c r="Q90" s="6"/>
      <c r="R90" s="6"/>
      <c r="S90" s="6"/>
      <c r="T90" s="6"/>
      <c r="U90" s="6"/>
      <c r="V90" s="6"/>
      <c r="W90" s="6"/>
      <c r="X90" s="6"/>
      <c r="Y90" s="6"/>
      <c r="Z90" s="6"/>
    </row>
    <row r="91" spans="1:26" ht="13">
      <c r="A91" s="6"/>
      <c r="B91" s="6"/>
      <c r="C91" s="6"/>
      <c r="D91" s="6"/>
      <c r="E91" s="6"/>
      <c r="F91" s="6"/>
      <c r="G91" s="6"/>
      <c r="H91" s="118"/>
      <c r="I91" s="6"/>
      <c r="J91" s="6"/>
      <c r="K91" s="6"/>
      <c r="L91" s="6"/>
      <c r="M91" s="6"/>
      <c r="N91" s="6"/>
      <c r="O91" s="6"/>
      <c r="P91" s="6"/>
      <c r="Q91" s="6"/>
      <c r="R91" s="6"/>
      <c r="S91" s="6"/>
      <c r="T91" s="6"/>
      <c r="U91" s="6"/>
      <c r="V91" s="6"/>
      <c r="W91" s="6"/>
      <c r="X91" s="6"/>
      <c r="Y91" s="6"/>
      <c r="Z91" s="6"/>
    </row>
    <row r="92" spans="1:26" ht="13">
      <c r="A92" s="6"/>
      <c r="B92" s="6"/>
      <c r="C92" s="6"/>
      <c r="D92" s="6"/>
      <c r="E92" s="6"/>
      <c r="F92" s="6"/>
      <c r="G92" s="6"/>
      <c r="H92" s="118"/>
      <c r="I92" s="6"/>
      <c r="J92" s="6"/>
      <c r="K92" s="6"/>
      <c r="L92" s="6"/>
      <c r="M92" s="6"/>
      <c r="N92" s="6"/>
      <c r="O92" s="6"/>
      <c r="P92" s="6"/>
      <c r="Q92" s="6"/>
      <c r="R92" s="6"/>
      <c r="S92" s="6"/>
      <c r="T92" s="6"/>
      <c r="U92" s="6"/>
      <c r="V92" s="6"/>
      <c r="W92" s="6"/>
      <c r="X92" s="6"/>
      <c r="Y92" s="6"/>
      <c r="Z92" s="6"/>
    </row>
    <row r="93" spans="1:26" ht="13">
      <c r="A93" s="6"/>
      <c r="B93" s="6"/>
      <c r="C93" s="6"/>
      <c r="D93" s="6"/>
      <c r="E93" s="6"/>
      <c r="F93" s="6"/>
      <c r="G93" s="6"/>
      <c r="H93" s="118"/>
      <c r="I93" s="6"/>
      <c r="J93" s="6"/>
      <c r="K93" s="6"/>
      <c r="L93" s="6"/>
      <c r="M93" s="6"/>
      <c r="N93" s="6"/>
      <c r="O93" s="6"/>
      <c r="P93" s="6"/>
      <c r="Q93" s="6"/>
      <c r="R93" s="6"/>
      <c r="S93" s="6"/>
      <c r="T93" s="6"/>
      <c r="U93" s="6"/>
      <c r="V93" s="6"/>
      <c r="W93" s="6"/>
      <c r="X93" s="6"/>
      <c r="Y93" s="6"/>
      <c r="Z93" s="6"/>
    </row>
    <row r="94" spans="1:26" ht="13">
      <c r="A94" s="6"/>
      <c r="B94" s="6"/>
      <c r="C94" s="6"/>
      <c r="D94" s="6"/>
      <c r="E94" s="6"/>
      <c r="F94" s="6"/>
      <c r="G94" s="6"/>
      <c r="H94" s="118"/>
      <c r="I94" s="6"/>
      <c r="J94" s="6"/>
      <c r="K94" s="6"/>
      <c r="L94" s="6"/>
      <c r="M94" s="6"/>
      <c r="N94" s="6"/>
      <c r="O94" s="6"/>
      <c r="P94" s="6"/>
      <c r="Q94" s="6"/>
      <c r="R94" s="6"/>
      <c r="S94" s="6"/>
      <c r="T94" s="6"/>
      <c r="U94" s="6"/>
      <c r="V94" s="6"/>
      <c r="W94" s="6"/>
      <c r="X94" s="6"/>
      <c r="Y94" s="6"/>
      <c r="Z94" s="6"/>
    </row>
    <row r="95" spans="1:26" ht="13">
      <c r="A95" s="6"/>
      <c r="B95" s="6"/>
      <c r="C95" s="6"/>
      <c r="D95" s="6"/>
      <c r="E95" s="6"/>
      <c r="F95" s="6"/>
      <c r="G95" s="6"/>
      <c r="H95" s="118"/>
      <c r="I95" s="6"/>
      <c r="J95" s="6"/>
      <c r="K95" s="6"/>
      <c r="L95" s="6"/>
      <c r="M95" s="6"/>
      <c r="N95" s="6"/>
      <c r="O95" s="6"/>
      <c r="P95" s="6"/>
      <c r="Q95" s="6"/>
      <c r="R95" s="6"/>
      <c r="S95" s="6"/>
      <c r="T95" s="6"/>
      <c r="U95" s="6"/>
      <c r="V95" s="6"/>
      <c r="W95" s="6"/>
      <c r="X95" s="6"/>
      <c r="Y95" s="6"/>
      <c r="Z95" s="6"/>
    </row>
    <row r="96" spans="1:26" ht="13">
      <c r="A96" s="6"/>
      <c r="B96" s="6"/>
      <c r="C96" s="6"/>
      <c r="D96" s="6"/>
      <c r="E96" s="6"/>
      <c r="F96" s="6"/>
      <c r="G96" s="6"/>
      <c r="H96" s="118"/>
      <c r="I96" s="6"/>
      <c r="J96" s="6"/>
      <c r="K96" s="6"/>
      <c r="L96" s="6"/>
      <c r="M96" s="6"/>
      <c r="N96" s="6"/>
      <c r="O96" s="6"/>
      <c r="P96" s="6"/>
      <c r="Q96" s="6"/>
      <c r="R96" s="6"/>
      <c r="S96" s="6"/>
      <c r="T96" s="6"/>
      <c r="U96" s="6"/>
      <c r="V96" s="6"/>
      <c r="W96" s="6"/>
      <c r="X96" s="6"/>
      <c r="Y96" s="6"/>
      <c r="Z96" s="6"/>
    </row>
    <row r="97" spans="1:26" ht="13">
      <c r="A97" s="6"/>
      <c r="B97" s="6"/>
      <c r="C97" s="6"/>
      <c r="D97" s="6"/>
      <c r="E97" s="6"/>
      <c r="F97" s="6"/>
      <c r="G97" s="6"/>
      <c r="H97" s="118"/>
      <c r="I97" s="6"/>
      <c r="J97" s="6"/>
      <c r="K97" s="6"/>
      <c r="L97" s="6"/>
      <c r="M97" s="6"/>
      <c r="N97" s="6"/>
      <c r="O97" s="6"/>
      <c r="P97" s="6"/>
      <c r="Q97" s="6"/>
      <c r="R97" s="6"/>
      <c r="S97" s="6"/>
      <c r="T97" s="6"/>
      <c r="U97" s="6"/>
      <c r="V97" s="6"/>
      <c r="W97" s="6"/>
      <c r="X97" s="6"/>
      <c r="Y97" s="6"/>
      <c r="Z97" s="6"/>
    </row>
    <row r="98" spans="1:26" ht="13">
      <c r="A98" s="6"/>
      <c r="B98" s="6"/>
      <c r="C98" s="6"/>
      <c r="D98" s="6"/>
      <c r="E98" s="6"/>
      <c r="F98" s="6"/>
      <c r="G98" s="6"/>
      <c r="H98" s="118"/>
      <c r="I98" s="6"/>
      <c r="J98" s="6"/>
      <c r="K98" s="6"/>
      <c r="L98" s="6"/>
      <c r="M98" s="6"/>
      <c r="N98" s="6"/>
      <c r="O98" s="6"/>
      <c r="P98" s="6"/>
      <c r="Q98" s="6"/>
      <c r="R98" s="6"/>
      <c r="S98" s="6"/>
      <c r="T98" s="6"/>
      <c r="U98" s="6"/>
      <c r="V98" s="6"/>
      <c r="W98" s="6"/>
      <c r="X98" s="6"/>
      <c r="Y98" s="6"/>
      <c r="Z98" s="6"/>
    </row>
    <row r="99" spans="1:26" ht="13">
      <c r="A99" s="6"/>
      <c r="B99" s="6"/>
      <c r="C99" s="6"/>
      <c r="D99" s="6"/>
      <c r="E99" s="6"/>
      <c r="F99" s="6"/>
      <c r="G99" s="6"/>
      <c r="H99" s="118"/>
      <c r="I99" s="6"/>
      <c r="J99" s="6"/>
      <c r="K99" s="6"/>
      <c r="L99" s="6"/>
      <c r="M99" s="6"/>
      <c r="N99" s="6"/>
      <c r="O99" s="6"/>
      <c r="P99" s="6"/>
      <c r="Q99" s="6"/>
      <c r="R99" s="6"/>
      <c r="S99" s="6"/>
      <c r="T99" s="6"/>
      <c r="U99" s="6"/>
      <c r="V99" s="6"/>
      <c r="W99" s="6"/>
      <c r="X99" s="6"/>
      <c r="Y99" s="6"/>
      <c r="Z99" s="6"/>
    </row>
    <row r="100" spans="1:26" ht="13">
      <c r="A100" s="6"/>
      <c r="B100" s="6"/>
      <c r="C100" s="6"/>
      <c r="D100" s="6"/>
      <c r="E100" s="6"/>
      <c r="F100" s="6"/>
      <c r="G100" s="6"/>
      <c r="H100" s="118"/>
      <c r="I100" s="6"/>
      <c r="J100" s="6"/>
      <c r="K100" s="6"/>
      <c r="L100" s="6"/>
      <c r="M100" s="6"/>
      <c r="N100" s="6"/>
      <c r="O100" s="6"/>
      <c r="P100" s="6"/>
      <c r="Q100" s="6"/>
      <c r="R100" s="6"/>
      <c r="S100" s="6"/>
      <c r="T100" s="6"/>
      <c r="U100" s="6"/>
      <c r="V100" s="6"/>
      <c r="W100" s="6"/>
      <c r="X100" s="6"/>
      <c r="Y100" s="6"/>
      <c r="Z100" s="6"/>
    </row>
    <row r="101" spans="1:26" ht="13">
      <c r="A101" s="6"/>
      <c r="B101" s="6"/>
      <c r="C101" s="6"/>
      <c r="D101" s="6"/>
      <c r="E101" s="6"/>
      <c r="F101" s="6"/>
      <c r="G101" s="6"/>
      <c r="H101" s="118"/>
      <c r="I101" s="6"/>
      <c r="J101" s="6"/>
      <c r="K101" s="6"/>
      <c r="L101" s="6"/>
      <c r="M101" s="6"/>
      <c r="N101" s="6"/>
      <c r="O101" s="6"/>
      <c r="P101" s="6"/>
      <c r="Q101" s="6"/>
      <c r="R101" s="6"/>
      <c r="S101" s="6"/>
      <c r="T101" s="6"/>
      <c r="U101" s="6"/>
      <c r="V101" s="6"/>
      <c r="W101" s="6"/>
      <c r="X101" s="6"/>
      <c r="Y101" s="6"/>
      <c r="Z101" s="6"/>
    </row>
    <row r="102" spans="1:26" ht="13">
      <c r="A102" s="6"/>
      <c r="B102" s="6"/>
      <c r="C102" s="6"/>
      <c r="D102" s="6"/>
      <c r="E102" s="6"/>
      <c r="F102" s="6"/>
      <c r="G102" s="6"/>
      <c r="H102" s="118"/>
      <c r="I102" s="6"/>
      <c r="J102" s="6"/>
      <c r="K102" s="6"/>
      <c r="L102" s="6"/>
      <c r="M102" s="6"/>
      <c r="N102" s="6"/>
      <c r="O102" s="6"/>
      <c r="P102" s="6"/>
      <c r="Q102" s="6"/>
      <c r="R102" s="6"/>
      <c r="S102" s="6"/>
      <c r="T102" s="6"/>
      <c r="U102" s="6"/>
      <c r="V102" s="6"/>
      <c r="W102" s="6"/>
      <c r="X102" s="6"/>
      <c r="Y102" s="6"/>
      <c r="Z102" s="6"/>
    </row>
    <row r="103" spans="1:26" ht="13">
      <c r="A103" s="6"/>
      <c r="B103" s="6"/>
      <c r="C103" s="6"/>
      <c r="D103" s="6"/>
      <c r="E103" s="6"/>
      <c r="F103" s="6"/>
      <c r="G103" s="6"/>
      <c r="H103" s="118"/>
      <c r="I103" s="6"/>
      <c r="J103" s="6"/>
      <c r="K103" s="6"/>
      <c r="L103" s="6"/>
      <c r="M103" s="6"/>
      <c r="N103" s="6"/>
      <c r="O103" s="6"/>
      <c r="P103" s="6"/>
      <c r="Q103" s="6"/>
      <c r="R103" s="6"/>
      <c r="S103" s="6"/>
      <c r="T103" s="6"/>
      <c r="U103" s="6"/>
      <c r="V103" s="6"/>
      <c r="W103" s="6"/>
      <c r="X103" s="6"/>
      <c r="Y103" s="6"/>
      <c r="Z103" s="6"/>
    </row>
    <row r="104" spans="1:26" ht="13">
      <c r="A104" s="6"/>
      <c r="B104" s="6"/>
      <c r="C104" s="6"/>
      <c r="D104" s="6"/>
      <c r="E104" s="6"/>
      <c r="F104" s="6"/>
      <c r="G104" s="6"/>
      <c r="H104" s="118"/>
      <c r="I104" s="6"/>
      <c r="J104" s="6"/>
      <c r="K104" s="6"/>
      <c r="L104" s="6"/>
      <c r="M104" s="6"/>
      <c r="N104" s="6"/>
      <c r="O104" s="6"/>
      <c r="P104" s="6"/>
      <c r="Q104" s="6"/>
      <c r="R104" s="6"/>
      <c r="S104" s="6"/>
      <c r="T104" s="6"/>
      <c r="U104" s="6"/>
      <c r="V104" s="6"/>
      <c r="W104" s="6"/>
      <c r="X104" s="6"/>
      <c r="Y104" s="6"/>
      <c r="Z104" s="6"/>
    </row>
    <row r="105" spans="1:26" ht="13">
      <c r="A105" s="6"/>
      <c r="B105" s="6"/>
      <c r="C105" s="6"/>
      <c r="D105" s="6"/>
      <c r="E105" s="6"/>
      <c r="F105" s="6"/>
      <c r="G105" s="6"/>
      <c r="H105" s="118"/>
      <c r="I105" s="6"/>
      <c r="J105" s="6"/>
      <c r="K105" s="6"/>
      <c r="L105" s="6"/>
      <c r="M105" s="6"/>
      <c r="N105" s="6"/>
      <c r="O105" s="6"/>
      <c r="P105" s="6"/>
      <c r="Q105" s="6"/>
      <c r="R105" s="6"/>
      <c r="S105" s="6"/>
      <c r="T105" s="6"/>
      <c r="U105" s="6"/>
      <c r="V105" s="6"/>
      <c r="W105" s="6"/>
      <c r="X105" s="6"/>
      <c r="Y105" s="6"/>
      <c r="Z105" s="6"/>
    </row>
    <row r="106" spans="1:26" ht="13">
      <c r="A106" s="6"/>
      <c r="B106" s="6"/>
      <c r="C106" s="6"/>
      <c r="D106" s="6"/>
      <c r="E106" s="6"/>
      <c r="F106" s="6"/>
      <c r="G106" s="6"/>
      <c r="H106" s="118"/>
      <c r="I106" s="6"/>
      <c r="J106" s="6"/>
      <c r="K106" s="6"/>
      <c r="L106" s="6"/>
      <c r="M106" s="6"/>
      <c r="N106" s="6"/>
      <c r="O106" s="6"/>
      <c r="P106" s="6"/>
      <c r="Q106" s="6"/>
      <c r="R106" s="6"/>
      <c r="S106" s="6"/>
      <c r="T106" s="6"/>
      <c r="U106" s="6"/>
      <c r="V106" s="6"/>
      <c r="W106" s="6"/>
      <c r="X106" s="6"/>
      <c r="Y106" s="6"/>
      <c r="Z106" s="6"/>
    </row>
    <row r="107" spans="1:26" ht="13">
      <c r="A107" s="6"/>
      <c r="B107" s="6"/>
      <c r="C107" s="6"/>
      <c r="D107" s="6"/>
      <c r="E107" s="6"/>
      <c r="F107" s="6"/>
      <c r="G107" s="6"/>
      <c r="H107" s="118"/>
      <c r="I107" s="6"/>
      <c r="J107" s="6"/>
      <c r="K107" s="6"/>
      <c r="L107" s="6"/>
      <c r="M107" s="6"/>
      <c r="N107" s="6"/>
      <c r="O107" s="6"/>
      <c r="P107" s="6"/>
      <c r="Q107" s="6"/>
      <c r="R107" s="6"/>
      <c r="S107" s="6"/>
      <c r="T107" s="6"/>
      <c r="U107" s="6"/>
      <c r="V107" s="6"/>
      <c r="W107" s="6"/>
      <c r="X107" s="6"/>
      <c r="Y107" s="6"/>
      <c r="Z107" s="6"/>
    </row>
    <row r="108" spans="1:26" ht="13">
      <c r="A108" s="6"/>
      <c r="B108" s="6"/>
      <c r="C108" s="6"/>
      <c r="D108" s="6"/>
      <c r="E108" s="6"/>
      <c r="F108" s="6"/>
      <c r="G108" s="6"/>
      <c r="H108" s="118"/>
      <c r="I108" s="6"/>
      <c r="J108" s="6"/>
      <c r="K108" s="6"/>
      <c r="L108" s="6"/>
      <c r="M108" s="6"/>
      <c r="N108" s="6"/>
      <c r="O108" s="6"/>
      <c r="P108" s="6"/>
      <c r="Q108" s="6"/>
      <c r="R108" s="6"/>
      <c r="S108" s="6"/>
      <c r="T108" s="6"/>
      <c r="U108" s="6"/>
      <c r="V108" s="6"/>
      <c r="W108" s="6"/>
      <c r="X108" s="6"/>
      <c r="Y108" s="6"/>
      <c r="Z108" s="6"/>
    </row>
    <row r="109" spans="1:26" ht="13">
      <c r="A109" s="6"/>
      <c r="B109" s="6"/>
      <c r="C109" s="6"/>
      <c r="D109" s="6"/>
      <c r="E109" s="6"/>
      <c r="F109" s="6"/>
      <c r="G109" s="6"/>
      <c r="H109" s="118"/>
      <c r="I109" s="6"/>
      <c r="J109" s="6"/>
      <c r="K109" s="6"/>
      <c r="L109" s="6"/>
      <c r="M109" s="6"/>
      <c r="N109" s="6"/>
      <c r="O109" s="6"/>
      <c r="P109" s="6"/>
      <c r="Q109" s="6"/>
      <c r="R109" s="6"/>
      <c r="S109" s="6"/>
      <c r="T109" s="6"/>
      <c r="U109" s="6"/>
      <c r="V109" s="6"/>
      <c r="W109" s="6"/>
      <c r="X109" s="6"/>
      <c r="Y109" s="6"/>
      <c r="Z109" s="6"/>
    </row>
    <row r="110" spans="1:26" ht="13">
      <c r="A110" s="6"/>
      <c r="B110" s="6"/>
      <c r="C110" s="6"/>
      <c r="D110" s="6"/>
      <c r="E110" s="6"/>
      <c r="F110" s="6"/>
      <c r="G110" s="6"/>
      <c r="H110" s="118"/>
      <c r="I110" s="6"/>
      <c r="J110" s="6"/>
      <c r="K110" s="6"/>
      <c r="L110" s="6"/>
      <c r="M110" s="6"/>
      <c r="N110" s="6"/>
      <c r="O110" s="6"/>
      <c r="P110" s="6"/>
      <c r="Q110" s="6"/>
      <c r="R110" s="6"/>
      <c r="S110" s="6"/>
      <c r="T110" s="6"/>
      <c r="U110" s="6"/>
      <c r="V110" s="6"/>
      <c r="W110" s="6"/>
      <c r="X110" s="6"/>
      <c r="Y110" s="6"/>
      <c r="Z110" s="6"/>
    </row>
    <row r="111" spans="1:26" ht="13">
      <c r="A111" s="6"/>
      <c r="B111" s="6"/>
      <c r="C111" s="6"/>
      <c r="D111" s="6"/>
      <c r="E111" s="6"/>
      <c r="F111" s="6"/>
      <c r="G111" s="6"/>
      <c r="H111" s="118"/>
      <c r="I111" s="6"/>
      <c r="J111" s="6"/>
      <c r="K111" s="6"/>
      <c r="L111" s="6"/>
      <c r="M111" s="6"/>
      <c r="N111" s="6"/>
      <c r="O111" s="6"/>
      <c r="P111" s="6"/>
      <c r="Q111" s="6"/>
      <c r="R111" s="6"/>
      <c r="S111" s="6"/>
      <c r="T111" s="6"/>
      <c r="U111" s="6"/>
      <c r="V111" s="6"/>
      <c r="W111" s="6"/>
      <c r="X111" s="6"/>
      <c r="Y111" s="6"/>
      <c r="Z111" s="6"/>
    </row>
    <row r="112" spans="1:26" ht="13">
      <c r="A112" s="6"/>
      <c r="B112" s="6"/>
      <c r="C112" s="6"/>
      <c r="D112" s="6"/>
      <c r="E112" s="6"/>
      <c r="F112" s="6"/>
      <c r="G112" s="6"/>
      <c r="H112" s="118"/>
      <c r="I112" s="6"/>
      <c r="J112" s="6"/>
      <c r="K112" s="6"/>
      <c r="L112" s="6"/>
      <c r="M112" s="6"/>
      <c r="N112" s="6"/>
      <c r="O112" s="6"/>
      <c r="P112" s="6"/>
      <c r="Q112" s="6"/>
      <c r="R112" s="6"/>
      <c r="S112" s="6"/>
      <c r="T112" s="6"/>
      <c r="U112" s="6"/>
      <c r="V112" s="6"/>
      <c r="W112" s="6"/>
      <c r="X112" s="6"/>
      <c r="Y112" s="6"/>
      <c r="Z112" s="6"/>
    </row>
    <row r="113" spans="1:26" ht="13">
      <c r="A113" s="6"/>
      <c r="B113" s="6"/>
      <c r="C113" s="6"/>
      <c r="D113" s="6"/>
      <c r="E113" s="6"/>
      <c r="F113" s="6"/>
      <c r="G113" s="6"/>
      <c r="H113" s="118"/>
      <c r="I113" s="6"/>
      <c r="J113" s="6"/>
      <c r="K113" s="6"/>
      <c r="L113" s="6"/>
      <c r="M113" s="6"/>
      <c r="N113" s="6"/>
      <c r="O113" s="6"/>
      <c r="P113" s="6"/>
      <c r="Q113" s="6"/>
      <c r="R113" s="6"/>
      <c r="S113" s="6"/>
      <c r="T113" s="6"/>
      <c r="U113" s="6"/>
      <c r="V113" s="6"/>
      <c r="W113" s="6"/>
      <c r="X113" s="6"/>
      <c r="Y113" s="6"/>
      <c r="Z113" s="6"/>
    </row>
    <row r="114" spans="1:26" ht="13">
      <c r="A114" s="6"/>
      <c r="B114" s="6"/>
      <c r="C114" s="6"/>
      <c r="D114" s="6"/>
      <c r="E114" s="6"/>
      <c r="F114" s="6"/>
      <c r="G114" s="6"/>
      <c r="H114" s="118"/>
      <c r="I114" s="6"/>
      <c r="J114" s="6"/>
      <c r="K114" s="6"/>
      <c r="L114" s="6"/>
      <c r="M114" s="6"/>
      <c r="N114" s="6"/>
      <c r="O114" s="6"/>
      <c r="P114" s="6"/>
      <c r="Q114" s="6"/>
      <c r="R114" s="6"/>
      <c r="S114" s="6"/>
      <c r="T114" s="6"/>
      <c r="U114" s="6"/>
      <c r="V114" s="6"/>
      <c r="W114" s="6"/>
      <c r="X114" s="6"/>
      <c r="Y114" s="6"/>
      <c r="Z114" s="6"/>
    </row>
    <row r="115" spans="1:26" ht="13">
      <c r="A115" s="6"/>
      <c r="B115" s="6"/>
      <c r="C115" s="6"/>
      <c r="D115" s="6"/>
      <c r="E115" s="6"/>
      <c r="F115" s="6"/>
      <c r="G115" s="6"/>
      <c r="H115" s="118"/>
      <c r="I115" s="6"/>
      <c r="J115" s="6"/>
      <c r="K115" s="6"/>
      <c r="L115" s="6"/>
      <c r="M115" s="6"/>
      <c r="N115" s="6"/>
      <c r="O115" s="6"/>
      <c r="P115" s="6"/>
      <c r="Q115" s="6"/>
      <c r="R115" s="6"/>
      <c r="S115" s="6"/>
      <c r="T115" s="6"/>
      <c r="U115" s="6"/>
      <c r="V115" s="6"/>
      <c r="W115" s="6"/>
      <c r="X115" s="6"/>
      <c r="Y115" s="6"/>
      <c r="Z115" s="6"/>
    </row>
    <row r="116" spans="1:26" ht="13">
      <c r="A116" s="6"/>
      <c r="B116" s="6"/>
      <c r="C116" s="6"/>
      <c r="D116" s="6"/>
      <c r="E116" s="6"/>
      <c r="F116" s="6"/>
      <c r="G116" s="6"/>
      <c r="H116" s="118"/>
      <c r="I116" s="6"/>
      <c r="J116" s="6"/>
      <c r="K116" s="6"/>
      <c r="L116" s="6"/>
      <c r="M116" s="6"/>
      <c r="N116" s="6"/>
      <c r="O116" s="6"/>
      <c r="P116" s="6"/>
      <c r="Q116" s="6"/>
      <c r="R116" s="6"/>
      <c r="S116" s="6"/>
      <c r="T116" s="6"/>
      <c r="U116" s="6"/>
      <c r="V116" s="6"/>
      <c r="W116" s="6"/>
      <c r="X116" s="6"/>
      <c r="Y116" s="6"/>
      <c r="Z116" s="6"/>
    </row>
    <row r="117" spans="1:26" ht="13">
      <c r="A117" s="6"/>
      <c r="B117" s="6"/>
      <c r="C117" s="6"/>
      <c r="D117" s="6"/>
      <c r="E117" s="6"/>
      <c r="F117" s="6"/>
      <c r="G117" s="6"/>
      <c r="H117" s="118"/>
      <c r="I117" s="6"/>
      <c r="J117" s="6"/>
      <c r="K117" s="6"/>
      <c r="L117" s="6"/>
      <c r="M117" s="6"/>
      <c r="N117" s="6"/>
      <c r="O117" s="6"/>
      <c r="P117" s="6"/>
      <c r="Q117" s="6"/>
      <c r="R117" s="6"/>
      <c r="S117" s="6"/>
      <c r="T117" s="6"/>
      <c r="U117" s="6"/>
      <c r="V117" s="6"/>
      <c r="W117" s="6"/>
      <c r="X117" s="6"/>
      <c r="Y117" s="6"/>
      <c r="Z117" s="6"/>
    </row>
    <row r="118" spans="1:26" ht="13">
      <c r="A118" s="6"/>
      <c r="B118" s="6"/>
      <c r="C118" s="6"/>
      <c r="D118" s="6"/>
      <c r="E118" s="6"/>
      <c r="F118" s="6"/>
      <c r="G118" s="6"/>
      <c r="H118" s="118"/>
      <c r="I118" s="6"/>
      <c r="J118" s="6"/>
      <c r="K118" s="6"/>
      <c r="L118" s="6"/>
      <c r="M118" s="6"/>
      <c r="N118" s="6"/>
      <c r="O118" s="6"/>
      <c r="P118" s="6"/>
      <c r="Q118" s="6"/>
      <c r="R118" s="6"/>
      <c r="S118" s="6"/>
      <c r="T118" s="6"/>
      <c r="U118" s="6"/>
      <c r="V118" s="6"/>
      <c r="W118" s="6"/>
      <c r="X118" s="6"/>
      <c r="Y118" s="6"/>
      <c r="Z118" s="6"/>
    </row>
    <row r="119" spans="1:26" ht="13">
      <c r="A119" s="6"/>
      <c r="B119" s="6"/>
      <c r="C119" s="6"/>
      <c r="D119" s="6"/>
      <c r="E119" s="6"/>
      <c r="F119" s="6"/>
      <c r="G119" s="6"/>
      <c r="H119" s="118"/>
      <c r="I119" s="6"/>
      <c r="J119" s="6"/>
      <c r="K119" s="6"/>
      <c r="L119" s="6"/>
      <c r="M119" s="6"/>
      <c r="N119" s="6"/>
      <c r="O119" s="6"/>
      <c r="P119" s="6"/>
      <c r="Q119" s="6"/>
      <c r="R119" s="6"/>
      <c r="S119" s="6"/>
      <c r="T119" s="6"/>
      <c r="U119" s="6"/>
      <c r="V119" s="6"/>
      <c r="W119" s="6"/>
      <c r="X119" s="6"/>
      <c r="Y119" s="6"/>
      <c r="Z119" s="6"/>
    </row>
    <row r="120" spans="1:26" ht="13">
      <c r="A120" s="6"/>
      <c r="B120" s="6"/>
      <c r="C120" s="6"/>
      <c r="D120" s="6"/>
      <c r="E120" s="6"/>
      <c r="F120" s="6"/>
      <c r="G120" s="6"/>
      <c r="H120" s="118"/>
      <c r="I120" s="6"/>
      <c r="J120" s="6"/>
      <c r="K120" s="6"/>
      <c r="L120" s="6"/>
      <c r="M120" s="6"/>
      <c r="N120" s="6"/>
      <c r="O120" s="6"/>
      <c r="P120" s="6"/>
      <c r="Q120" s="6"/>
      <c r="R120" s="6"/>
      <c r="S120" s="6"/>
      <c r="T120" s="6"/>
      <c r="U120" s="6"/>
      <c r="V120" s="6"/>
      <c r="W120" s="6"/>
      <c r="X120" s="6"/>
      <c r="Y120" s="6"/>
      <c r="Z120" s="6"/>
    </row>
    <row r="121" spans="1:26" ht="13">
      <c r="A121" s="6"/>
      <c r="B121" s="6"/>
      <c r="C121" s="6"/>
      <c r="D121" s="6"/>
      <c r="E121" s="6"/>
      <c r="F121" s="6"/>
      <c r="G121" s="6"/>
      <c r="H121" s="118"/>
      <c r="I121" s="6"/>
      <c r="J121" s="6"/>
      <c r="K121" s="6"/>
      <c r="L121" s="6"/>
      <c r="M121" s="6"/>
      <c r="N121" s="6"/>
      <c r="O121" s="6"/>
      <c r="P121" s="6"/>
      <c r="Q121" s="6"/>
      <c r="R121" s="6"/>
      <c r="S121" s="6"/>
      <c r="T121" s="6"/>
      <c r="U121" s="6"/>
      <c r="V121" s="6"/>
      <c r="W121" s="6"/>
      <c r="X121" s="6"/>
      <c r="Y121" s="6"/>
      <c r="Z121" s="6"/>
    </row>
    <row r="122" spans="1:26" ht="13">
      <c r="A122" s="6"/>
      <c r="B122" s="6"/>
      <c r="C122" s="6"/>
      <c r="D122" s="6"/>
      <c r="E122" s="6"/>
      <c r="F122" s="6"/>
      <c r="G122" s="6"/>
      <c r="H122" s="118"/>
      <c r="I122" s="6"/>
      <c r="J122" s="6"/>
      <c r="K122" s="6"/>
      <c r="L122" s="6"/>
      <c r="M122" s="6"/>
      <c r="N122" s="6"/>
      <c r="O122" s="6"/>
      <c r="P122" s="6"/>
      <c r="Q122" s="6"/>
      <c r="R122" s="6"/>
      <c r="S122" s="6"/>
      <c r="T122" s="6"/>
      <c r="U122" s="6"/>
      <c r="V122" s="6"/>
      <c r="W122" s="6"/>
      <c r="X122" s="6"/>
      <c r="Y122" s="6"/>
      <c r="Z122" s="6"/>
    </row>
    <row r="123" spans="1:26" ht="13">
      <c r="A123" s="6"/>
      <c r="B123" s="6"/>
      <c r="C123" s="6"/>
      <c r="D123" s="6"/>
      <c r="E123" s="6"/>
      <c r="F123" s="6"/>
      <c r="G123" s="6"/>
      <c r="H123" s="118"/>
      <c r="I123" s="6"/>
      <c r="J123" s="6"/>
      <c r="K123" s="6"/>
      <c r="L123" s="6"/>
      <c r="M123" s="6"/>
      <c r="N123" s="6"/>
      <c r="O123" s="6"/>
      <c r="P123" s="6"/>
      <c r="Q123" s="6"/>
      <c r="R123" s="6"/>
      <c r="S123" s="6"/>
      <c r="T123" s="6"/>
      <c r="U123" s="6"/>
      <c r="V123" s="6"/>
      <c r="W123" s="6"/>
      <c r="X123" s="6"/>
      <c r="Y123" s="6"/>
      <c r="Z123" s="6"/>
    </row>
    <row r="124" spans="1:26" ht="13">
      <c r="A124" s="6"/>
      <c r="B124" s="6"/>
      <c r="C124" s="6"/>
      <c r="D124" s="6"/>
      <c r="E124" s="6"/>
      <c r="F124" s="6"/>
      <c r="G124" s="6"/>
      <c r="H124" s="118"/>
      <c r="I124" s="6"/>
      <c r="J124" s="6"/>
      <c r="K124" s="6"/>
      <c r="L124" s="6"/>
      <c r="M124" s="6"/>
      <c r="N124" s="6"/>
      <c r="O124" s="6"/>
      <c r="P124" s="6"/>
      <c r="Q124" s="6"/>
      <c r="R124" s="6"/>
      <c r="S124" s="6"/>
      <c r="T124" s="6"/>
      <c r="U124" s="6"/>
      <c r="V124" s="6"/>
      <c r="W124" s="6"/>
      <c r="X124" s="6"/>
      <c r="Y124" s="6"/>
      <c r="Z124" s="6"/>
    </row>
    <row r="125" spans="1:26" ht="13">
      <c r="A125" s="6"/>
      <c r="B125" s="6"/>
      <c r="C125" s="6"/>
      <c r="D125" s="6"/>
      <c r="E125" s="6"/>
      <c r="F125" s="6"/>
      <c r="G125" s="6"/>
      <c r="H125" s="118"/>
      <c r="I125" s="6"/>
      <c r="J125" s="6"/>
      <c r="K125" s="6"/>
      <c r="L125" s="6"/>
      <c r="M125" s="6"/>
      <c r="N125" s="6"/>
      <c r="O125" s="6"/>
      <c r="P125" s="6"/>
      <c r="Q125" s="6"/>
      <c r="R125" s="6"/>
      <c r="S125" s="6"/>
      <c r="T125" s="6"/>
      <c r="U125" s="6"/>
      <c r="V125" s="6"/>
      <c r="W125" s="6"/>
      <c r="X125" s="6"/>
      <c r="Y125" s="6"/>
      <c r="Z125" s="6"/>
    </row>
    <row r="126" spans="1:26" ht="13">
      <c r="A126" s="6"/>
      <c r="B126" s="6"/>
      <c r="C126" s="6"/>
      <c r="D126" s="6"/>
      <c r="E126" s="6"/>
      <c r="F126" s="6"/>
      <c r="G126" s="6"/>
      <c r="H126" s="118"/>
      <c r="I126" s="6"/>
      <c r="J126" s="6"/>
      <c r="K126" s="6"/>
      <c r="L126" s="6"/>
      <c r="M126" s="6"/>
      <c r="N126" s="6"/>
      <c r="O126" s="6"/>
      <c r="P126" s="6"/>
      <c r="Q126" s="6"/>
      <c r="R126" s="6"/>
      <c r="S126" s="6"/>
      <c r="T126" s="6"/>
      <c r="U126" s="6"/>
      <c r="V126" s="6"/>
      <c r="W126" s="6"/>
      <c r="X126" s="6"/>
      <c r="Y126" s="6"/>
      <c r="Z126" s="6"/>
    </row>
    <row r="127" spans="1:26" ht="13">
      <c r="A127" s="6"/>
      <c r="B127" s="6"/>
      <c r="C127" s="6"/>
      <c r="D127" s="6"/>
      <c r="E127" s="6"/>
      <c r="F127" s="6"/>
      <c r="G127" s="6"/>
      <c r="H127" s="118"/>
      <c r="I127" s="6"/>
      <c r="J127" s="6"/>
      <c r="K127" s="6"/>
      <c r="L127" s="6"/>
      <c r="M127" s="6"/>
      <c r="N127" s="6"/>
      <c r="O127" s="6"/>
      <c r="P127" s="6"/>
      <c r="Q127" s="6"/>
      <c r="R127" s="6"/>
      <c r="S127" s="6"/>
      <c r="T127" s="6"/>
      <c r="U127" s="6"/>
      <c r="V127" s="6"/>
      <c r="W127" s="6"/>
      <c r="X127" s="6"/>
      <c r="Y127" s="6"/>
      <c r="Z127" s="6"/>
    </row>
    <row r="128" spans="1:26" ht="13">
      <c r="A128" s="6"/>
      <c r="B128" s="6"/>
      <c r="C128" s="6"/>
      <c r="D128" s="6"/>
      <c r="E128" s="6"/>
      <c r="F128" s="6"/>
      <c r="G128" s="6"/>
      <c r="H128" s="118"/>
      <c r="I128" s="6"/>
      <c r="J128" s="6"/>
      <c r="K128" s="6"/>
      <c r="L128" s="6"/>
      <c r="M128" s="6"/>
      <c r="N128" s="6"/>
      <c r="O128" s="6"/>
      <c r="P128" s="6"/>
      <c r="Q128" s="6"/>
      <c r="R128" s="6"/>
      <c r="S128" s="6"/>
      <c r="T128" s="6"/>
      <c r="U128" s="6"/>
      <c r="V128" s="6"/>
      <c r="W128" s="6"/>
      <c r="X128" s="6"/>
      <c r="Y128" s="6"/>
      <c r="Z128" s="6"/>
    </row>
    <row r="129" spans="1:26" ht="13">
      <c r="A129" s="6"/>
      <c r="B129" s="6"/>
      <c r="C129" s="6"/>
      <c r="D129" s="6"/>
      <c r="E129" s="6"/>
      <c r="F129" s="6"/>
      <c r="G129" s="6"/>
      <c r="H129" s="118"/>
      <c r="I129" s="6"/>
      <c r="J129" s="6"/>
      <c r="K129" s="6"/>
      <c r="L129" s="6"/>
      <c r="M129" s="6"/>
      <c r="N129" s="6"/>
      <c r="O129" s="6"/>
      <c r="P129" s="6"/>
      <c r="Q129" s="6"/>
      <c r="R129" s="6"/>
      <c r="S129" s="6"/>
      <c r="T129" s="6"/>
      <c r="U129" s="6"/>
      <c r="V129" s="6"/>
      <c r="W129" s="6"/>
      <c r="X129" s="6"/>
      <c r="Y129" s="6"/>
      <c r="Z129" s="6"/>
    </row>
    <row r="130" spans="1:26" ht="13">
      <c r="A130" s="6"/>
      <c r="B130" s="6"/>
      <c r="C130" s="6"/>
      <c r="D130" s="6"/>
      <c r="E130" s="6"/>
      <c r="F130" s="6"/>
      <c r="G130" s="6"/>
      <c r="H130" s="118"/>
      <c r="I130" s="6"/>
      <c r="J130" s="6"/>
      <c r="K130" s="6"/>
      <c r="L130" s="6"/>
      <c r="M130" s="6"/>
      <c r="N130" s="6"/>
      <c r="O130" s="6"/>
      <c r="P130" s="6"/>
      <c r="Q130" s="6"/>
      <c r="R130" s="6"/>
      <c r="S130" s="6"/>
      <c r="T130" s="6"/>
      <c r="U130" s="6"/>
      <c r="V130" s="6"/>
      <c r="W130" s="6"/>
      <c r="X130" s="6"/>
      <c r="Y130" s="6"/>
      <c r="Z130" s="6"/>
    </row>
    <row r="131" spans="1:26" ht="13">
      <c r="A131" s="6"/>
      <c r="B131" s="6"/>
      <c r="C131" s="6"/>
      <c r="D131" s="6"/>
      <c r="E131" s="6"/>
      <c r="F131" s="6"/>
      <c r="G131" s="6"/>
      <c r="H131" s="118"/>
      <c r="I131" s="6"/>
      <c r="J131" s="6"/>
      <c r="K131" s="6"/>
      <c r="L131" s="6"/>
      <c r="M131" s="6"/>
      <c r="N131" s="6"/>
      <c r="O131" s="6"/>
      <c r="P131" s="6"/>
      <c r="Q131" s="6"/>
      <c r="R131" s="6"/>
      <c r="S131" s="6"/>
      <c r="T131" s="6"/>
      <c r="U131" s="6"/>
      <c r="V131" s="6"/>
      <c r="W131" s="6"/>
      <c r="X131" s="6"/>
      <c r="Y131" s="6"/>
      <c r="Z131" s="6"/>
    </row>
    <row r="132" spans="1:26" ht="13">
      <c r="A132" s="6"/>
      <c r="B132" s="6"/>
      <c r="C132" s="6"/>
      <c r="D132" s="6"/>
      <c r="E132" s="6"/>
      <c r="F132" s="6"/>
      <c r="G132" s="6"/>
      <c r="H132" s="118"/>
      <c r="I132" s="6"/>
      <c r="J132" s="6"/>
      <c r="K132" s="6"/>
      <c r="L132" s="6"/>
      <c r="M132" s="6"/>
      <c r="N132" s="6"/>
      <c r="O132" s="6"/>
      <c r="P132" s="6"/>
      <c r="Q132" s="6"/>
      <c r="R132" s="6"/>
      <c r="S132" s="6"/>
      <c r="T132" s="6"/>
      <c r="U132" s="6"/>
      <c r="V132" s="6"/>
      <c r="W132" s="6"/>
      <c r="X132" s="6"/>
      <c r="Y132" s="6"/>
      <c r="Z132" s="6"/>
    </row>
    <row r="133" spans="1:26" ht="13">
      <c r="A133" s="6"/>
      <c r="B133" s="6"/>
      <c r="C133" s="6"/>
      <c r="D133" s="6"/>
      <c r="E133" s="6"/>
      <c r="F133" s="6"/>
      <c r="G133" s="6"/>
      <c r="H133" s="118"/>
      <c r="I133" s="6"/>
      <c r="J133" s="6"/>
      <c r="K133" s="6"/>
      <c r="L133" s="6"/>
      <c r="M133" s="6"/>
      <c r="N133" s="6"/>
      <c r="O133" s="6"/>
      <c r="P133" s="6"/>
      <c r="Q133" s="6"/>
      <c r="R133" s="6"/>
      <c r="S133" s="6"/>
      <c r="T133" s="6"/>
      <c r="U133" s="6"/>
      <c r="V133" s="6"/>
      <c r="W133" s="6"/>
      <c r="X133" s="6"/>
      <c r="Y133" s="6"/>
      <c r="Z133" s="6"/>
    </row>
    <row r="134" spans="1:26" ht="13">
      <c r="A134" s="6"/>
      <c r="B134" s="6"/>
      <c r="C134" s="6"/>
      <c r="D134" s="6"/>
      <c r="E134" s="6"/>
      <c r="F134" s="6"/>
      <c r="G134" s="6"/>
      <c r="H134" s="118"/>
      <c r="I134" s="6"/>
      <c r="J134" s="6"/>
      <c r="K134" s="6"/>
      <c r="L134" s="6"/>
      <c r="M134" s="6"/>
      <c r="N134" s="6"/>
      <c r="O134" s="6"/>
      <c r="P134" s="6"/>
      <c r="Q134" s="6"/>
      <c r="R134" s="6"/>
      <c r="S134" s="6"/>
      <c r="T134" s="6"/>
      <c r="U134" s="6"/>
      <c r="V134" s="6"/>
      <c r="W134" s="6"/>
      <c r="X134" s="6"/>
      <c r="Y134" s="6"/>
      <c r="Z134" s="6"/>
    </row>
    <row r="135" spans="1:26" ht="13">
      <c r="A135" s="6"/>
      <c r="B135" s="6"/>
      <c r="C135" s="6"/>
      <c r="D135" s="6"/>
      <c r="E135" s="6"/>
      <c r="F135" s="6"/>
      <c r="G135" s="6"/>
      <c r="H135" s="118"/>
      <c r="I135" s="6"/>
      <c r="J135" s="6"/>
      <c r="K135" s="6"/>
      <c r="L135" s="6"/>
      <c r="M135" s="6"/>
      <c r="N135" s="6"/>
      <c r="O135" s="6"/>
      <c r="P135" s="6"/>
      <c r="Q135" s="6"/>
      <c r="R135" s="6"/>
      <c r="S135" s="6"/>
      <c r="T135" s="6"/>
      <c r="U135" s="6"/>
      <c r="V135" s="6"/>
      <c r="W135" s="6"/>
      <c r="X135" s="6"/>
      <c r="Y135" s="6"/>
      <c r="Z135" s="6"/>
    </row>
    <row r="136" spans="1:26" ht="13">
      <c r="A136" s="6"/>
      <c r="B136" s="6"/>
      <c r="C136" s="6"/>
      <c r="D136" s="6"/>
      <c r="E136" s="6"/>
      <c r="F136" s="6"/>
      <c r="G136" s="6"/>
      <c r="H136" s="118"/>
      <c r="I136" s="6"/>
      <c r="J136" s="6"/>
      <c r="K136" s="6"/>
      <c r="L136" s="6"/>
      <c r="M136" s="6"/>
      <c r="N136" s="6"/>
      <c r="O136" s="6"/>
      <c r="P136" s="6"/>
      <c r="Q136" s="6"/>
      <c r="R136" s="6"/>
      <c r="S136" s="6"/>
      <c r="T136" s="6"/>
      <c r="U136" s="6"/>
      <c r="V136" s="6"/>
      <c r="W136" s="6"/>
      <c r="X136" s="6"/>
      <c r="Y136" s="6"/>
      <c r="Z136" s="6"/>
    </row>
    <row r="137" spans="1:26" ht="13">
      <c r="A137" s="6"/>
      <c r="B137" s="6"/>
      <c r="C137" s="6"/>
      <c r="D137" s="6"/>
      <c r="E137" s="6"/>
      <c r="F137" s="6"/>
      <c r="G137" s="6"/>
      <c r="H137" s="118"/>
      <c r="I137" s="6"/>
      <c r="J137" s="6"/>
      <c r="K137" s="6"/>
      <c r="L137" s="6"/>
      <c r="M137" s="6"/>
      <c r="N137" s="6"/>
      <c r="O137" s="6"/>
      <c r="P137" s="6"/>
      <c r="Q137" s="6"/>
      <c r="R137" s="6"/>
      <c r="S137" s="6"/>
      <c r="T137" s="6"/>
      <c r="U137" s="6"/>
      <c r="V137" s="6"/>
      <c r="W137" s="6"/>
      <c r="X137" s="6"/>
      <c r="Y137" s="6"/>
      <c r="Z137" s="6"/>
    </row>
    <row r="138" spans="1:26" ht="13">
      <c r="A138" s="6"/>
      <c r="B138" s="6"/>
      <c r="C138" s="6"/>
      <c r="D138" s="6"/>
      <c r="E138" s="6"/>
      <c r="F138" s="6"/>
      <c r="G138" s="6"/>
      <c r="H138" s="118"/>
      <c r="I138" s="6"/>
      <c r="J138" s="6"/>
      <c r="K138" s="6"/>
      <c r="L138" s="6"/>
      <c r="M138" s="6"/>
      <c r="N138" s="6"/>
      <c r="O138" s="6"/>
      <c r="P138" s="6"/>
      <c r="Q138" s="6"/>
      <c r="R138" s="6"/>
      <c r="S138" s="6"/>
      <c r="T138" s="6"/>
      <c r="U138" s="6"/>
      <c r="V138" s="6"/>
      <c r="W138" s="6"/>
      <c r="X138" s="6"/>
      <c r="Y138" s="6"/>
      <c r="Z138" s="6"/>
    </row>
    <row r="139" spans="1:26" ht="13">
      <c r="A139" s="6"/>
      <c r="B139" s="6"/>
      <c r="C139" s="6"/>
      <c r="D139" s="6"/>
      <c r="E139" s="6"/>
      <c r="F139" s="6"/>
      <c r="G139" s="6"/>
      <c r="H139" s="118"/>
      <c r="I139" s="6"/>
      <c r="J139" s="6"/>
      <c r="K139" s="6"/>
      <c r="L139" s="6"/>
      <c r="M139" s="6"/>
      <c r="N139" s="6"/>
      <c r="O139" s="6"/>
      <c r="P139" s="6"/>
      <c r="Q139" s="6"/>
      <c r="R139" s="6"/>
      <c r="S139" s="6"/>
      <c r="T139" s="6"/>
      <c r="U139" s="6"/>
      <c r="V139" s="6"/>
      <c r="W139" s="6"/>
      <c r="X139" s="6"/>
      <c r="Y139" s="6"/>
      <c r="Z139" s="6"/>
    </row>
    <row r="140" spans="1:26" ht="13">
      <c r="A140" s="6"/>
      <c r="B140" s="6"/>
      <c r="C140" s="6"/>
      <c r="D140" s="6"/>
      <c r="E140" s="6"/>
      <c r="F140" s="6"/>
      <c r="G140" s="6"/>
      <c r="H140" s="118"/>
      <c r="I140" s="6"/>
      <c r="J140" s="6"/>
      <c r="K140" s="6"/>
      <c r="L140" s="6"/>
      <c r="M140" s="6"/>
      <c r="N140" s="6"/>
      <c r="O140" s="6"/>
      <c r="P140" s="6"/>
      <c r="Q140" s="6"/>
      <c r="R140" s="6"/>
      <c r="S140" s="6"/>
      <c r="T140" s="6"/>
      <c r="U140" s="6"/>
      <c r="V140" s="6"/>
      <c r="W140" s="6"/>
      <c r="X140" s="6"/>
      <c r="Y140" s="6"/>
      <c r="Z140" s="6"/>
    </row>
    <row r="141" spans="1:26" ht="13">
      <c r="A141" s="6"/>
      <c r="B141" s="6"/>
      <c r="C141" s="6"/>
      <c r="D141" s="6"/>
      <c r="E141" s="6"/>
      <c r="F141" s="6"/>
      <c r="G141" s="6"/>
      <c r="H141" s="118"/>
      <c r="I141" s="6"/>
      <c r="J141" s="6"/>
      <c r="K141" s="6"/>
      <c r="L141" s="6"/>
      <c r="M141" s="6"/>
      <c r="N141" s="6"/>
      <c r="O141" s="6"/>
      <c r="P141" s="6"/>
      <c r="Q141" s="6"/>
      <c r="R141" s="6"/>
      <c r="S141" s="6"/>
      <c r="T141" s="6"/>
      <c r="U141" s="6"/>
      <c r="V141" s="6"/>
      <c r="W141" s="6"/>
      <c r="X141" s="6"/>
      <c r="Y141" s="6"/>
      <c r="Z141" s="6"/>
    </row>
    <row r="142" spans="1:26" ht="13">
      <c r="A142" s="6"/>
      <c r="B142" s="6"/>
      <c r="C142" s="6"/>
      <c r="D142" s="6"/>
      <c r="E142" s="6"/>
      <c r="F142" s="6"/>
      <c r="G142" s="6"/>
      <c r="H142" s="118"/>
      <c r="I142" s="6"/>
      <c r="J142" s="6"/>
      <c r="K142" s="6"/>
      <c r="L142" s="6"/>
      <c r="M142" s="6"/>
      <c r="N142" s="6"/>
      <c r="O142" s="6"/>
      <c r="P142" s="6"/>
      <c r="Q142" s="6"/>
      <c r="R142" s="6"/>
      <c r="S142" s="6"/>
      <c r="T142" s="6"/>
      <c r="U142" s="6"/>
      <c r="V142" s="6"/>
      <c r="W142" s="6"/>
      <c r="X142" s="6"/>
      <c r="Y142" s="6"/>
      <c r="Z142" s="6"/>
    </row>
    <row r="143" spans="1:26" ht="13">
      <c r="A143" s="6"/>
      <c r="B143" s="6"/>
      <c r="C143" s="6"/>
      <c r="D143" s="6"/>
      <c r="E143" s="6"/>
      <c r="F143" s="6"/>
      <c r="G143" s="6"/>
      <c r="H143" s="118"/>
      <c r="I143" s="6"/>
      <c r="J143" s="6"/>
      <c r="K143" s="6"/>
      <c r="L143" s="6"/>
      <c r="M143" s="6"/>
      <c r="N143" s="6"/>
      <c r="O143" s="6"/>
      <c r="P143" s="6"/>
      <c r="Q143" s="6"/>
      <c r="R143" s="6"/>
      <c r="S143" s="6"/>
      <c r="T143" s="6"/>
      <c r="U143" s="6"/>
      <c r="V143" s="6"/>
      <c r="W143" s="6"/>
      <c r="X143" s="6"/>
      <c r="Y143" s="6"/>
      <c r="Z143" s="6"/>
    </row>
    <row r="144" spans="1:26" ht="13">
      <c r="A144" s="6"/>
      <c r="B144" s="6"/>
      <c r="C144" s="6"/>
      <c r="D144" s="6"/>
      <c r="E144" s="6"/>
      <c r="F144" s="6"/>
      <c r="G144" s="6"/>
      <c r="H144" s="118"/>
      <c r="I144" s="6"/>
      <c r="J144" s="6"/>
      <c r="K144" s="6"/>
      <c r="L144" s="6"/>
      <c r="M144" s="6"/>
      <c r="N144" s="6"/>
      <c r="O144" s="6"/>
      <c r="P144" s="6"/>
      <c r="Q144" s="6"/>
      <c r="R144" s="6"/>
      <c r="S144" s="6"/>
      <c r="T144" s="6"/>
      <c r="U144" s="6"/>
      <c r="V144" s="6"/>
      <c r="W144" s="6"/>
      <c r="X144" s="6"/>
      <c r="Y144" s="6"/>
      <c r="Z144" s="6"/>
    </row>
    <row r="145" spans="1:26" ht="13">
      <c r="A145" s="6"/>
      <c r="B145" s="6"/>
      <c r="C145" s="6"/>
      <c r="D145" s="6"/>
      <c r="E145" s="6"/>
      <c r="F145" s="6"/>
      <c r="G145" s="6"/>
      <c r="H145" s="118"/>
      <c r="I145" s="6"/>
      <c r="J145" s="6"/>
      <c r="K145" s="6"/>
      <c r="L145" s="6"/>
      <c r="M145" s="6"/>
      <c r="N145" s="6"/>
      <c r="O145" s="6"/>
      <c r="P145" s="6"/>
      <c r="Q145" s="6"/>
      <c r="R145" s="6"/>
      <c r="S145" s="6"/>
      <c r="T145" s="6"/>
      <c r="U145" s="6"/>
      <c r="V145" s="6"/>
      <c r="W145" s="6"/>
      <c r="X145" s="6"/>
      <c r="Y145" s="6"/>
      <c r="Z145" s="6"/>
    </row>
    <row r="146" spans="1:26" ht="13">
      <c r="A146" s="6"/>
      <c r="B146" s="6"/>
      <c r="C146" s="6"/>
      <c r="D146" s="6"/>
      <c r="E146" s="6"/>
      <c r="F146" s="6"/>
      <c r="G146" s="6"/>
      <c r="H146" s="118"/>
      <c r="I146" s="6"/>
      <c r="J146" s="6"/>
      <c r="K146" s="6"/>
      <c r="L146" s="6"/>
      <c r="M146" s="6"/>
      <c r="N146" s="6"/>
      <c r="O146" s="6"/>
      <c r="P146" s="6"/>
      <c r="Q146" s="6"/>
      <c r="R146" s="6"/>
      <c r="S146" s="6"/>
      <c r="T146" s="6"/>
      <c r="U146" s="6"/>
      <c r="V146" s="6"/>
      <c r="W146" s="6"/>
      <c r="X146" s="6"/>
      <c r="Y146" s="6"/>
      <c r="Z146" s="6"/>
    </row>
    <row r="147" spans="1:26" ht="13">
      <c r="A147" s="6"/>
      <c r="B147" s="6"/>
      <c r="C147" s="6"/>
      <c r="D147" s="6"/>
      <c r="E147" s="6"/>
      <c r="F147" s="6"/>
      <c r="G147" s="6"/>
      <c r="H147" s="118"/>
      <c r="I147" s="6"/>
      <c r="J147" s="6"/>
      <c r="K147" s="6"/>
      <c r="L147" s="6"/>
      <c r="M147" s="6"/>
      <c r="N147" s="6"/>
      <c r="O147" s="6"/>
      <c r="P147" s="6"/>
      <c r="Q147" s="6"/>
      <c r="R147" s="6"/>
      <c r="S147" s="6"/>
      <c r="T147" s="6"/>
      <c r="U147" s="6"/>
      <c r="V147" s="6"/>
      <c r="W147" s="6"/>
      <c r="X147" s="6"/>
      <c r="Y147" s="6"/>
      <c r="Z147" s="6"/>
    </row>
    <row r="148" spans="1:26" ht="13">
      <c r="A148" s="6"/>
      <c r="B148" s="6"/>
      <c r="C148" s="6"/>
      <c r="D148" s="6"/>
      <c r="E148" s="6"/>
      <c r="F148" s="6"/>
      <c r="G148" s="6"/>
      <c r="H148" s="118"/>
      <c r="I148" s="6"/>
      <c r="J148" s="6"/>
      <c r="K148" s="6"/>
      <c r="L148" s="6"/>
      <c r="M148" s="6"/>
      <c r="N148" s="6"/>
      <c r="O148" s="6"/>
      <c r="P148" s="6"/>
      <c r="Q148" s="6"/>
      <c r="R148" s="6"/>
      <c r="S148" s="6"/>
      <c r="T148" s="6"/>
      <c r="U148" s="6"/>
      <c r="V148" s="6"/>
      <c r="W148" s="6"/>
      <c r="X148" s="6"/>
      <c r="Y148" s="6"/>
      <c r="Z148" s="6"/>
    </row>
    <row r="149" spans="1:26" ht="13">
      <c r="A149" s="6"/>
      <c r="B149" s="6"/>
      <c r="C149" s="6"/>
      <c r="D149" s="6"/>
      <c r="E149" s="6"/>
      <c r="F149" s="6"/>
      <c r="G149" s="6"/>
      <c r="H149" s="118"/>
      <c r="I149" s="6"/>
      <c r="J149" s="6"/>
      <c r="K149" s="6"/>
      <c r="L149" s="6"/>
      <c r="M149" s="6"/>
      <c r="N149" s="6"/>
      <c r="O149" s="6"/>
      <c r="P149" s="6"/>
      <c r="Q149" s="6"/>
      <c r="R149" s="6"/>
      <c r="S149" s="6"/>
      <c r="T149" s="6"/>
      <c r="U149" s="6"/>
      <c r="V149" s="6"/>
      <c r="W149" s="6"/>
      <c r="X149" s="6"/>
      <c r="Y149" s="6"/>
      <c r="Z149" s="6"/>
    </row>
    <row r="150" spans="1:26" ht="13">
      <c r="A150" s="6"/>
      <c r="B150" s="6"/>
      <c r="C150" s="6"/>
      <c r="D150" s="6"/>
      <c r="E150" s="6"/>
      <c r="F150" s="6"/>
      <c r="G150" s="6"/>
      <c r="H150" s="118"/>
      <c r="I150" s="6"/>
      <c r="J150" s="6"/>
      <c r="K150" s="6"/>
      <c r="L150" s="6"/>
      <c r="M150" s="6"/>
      <c r="N150" s="6"/>
      <c r="O150" s="6"/>
      <c r="P150" s="6"/>
      <c r="Q150" s="6"/>
      <c r="R150" s="6"/>
      <c r="S150" s="6"/>
      <c r="T150" s="6"/>
      <c r="U150" s="6"/>
      <c r="V150" s="6"/>
      <c r="W150" s="6"/>
      <c r="X150" s="6"/>
      <c r="Y150" s="6"/>
      <c r="Z150" s="6"/>
    </row>
    <row r="151" spans="1:26" ht="13">
      <c r="A151" s="6"/>
      <c r="B151" s="6"/>
      <c r="C151" s="6"/>
      <c r="D151" s="6"/>
      <c r="E151" s="6"/>
      <c r="F151" s="6"/>
      <c r="G151" s="6"/>
      <c r="H151" s="118"/>
      <c r="I151" s="6"/>
      <c r="J151" s="6"/>
      <c r="K151" s="6"/>
      <c r="L151" s="6"/>
      <c r="M151" s="6"/>
      <c r="N151" s="6"/>
      <c r="O151" s="6"/>
      <c r="P151" s="6"/>
      <c r="Q151" s="6"/>
      <c r="R151" s="6"/>
      <c r="S151" s="6"/>
      <c r="T151" s="6"/>
      <c r="U151" s="6"/>
      <c r="V151" s="6"/>
      <c r="W151" s="6"/>
      <c r="X151" s="6"/>
      <c r="Y151" s="6"/>
      <c r="Z151" s="6"/>
    </row>
    <row r="152" spans="1:26" ht="13">
      <c r="A152" s="6"/>
      <c r="B152" s="6"/>
      <c r="C152" s="6"/>
      <c r="D152" s="6"/>
      <c r="E152" s="6"/>
      <c r="F152" s="6"/>
      <c r="G152" s="6"/>
      <c r="H152" s="118"/>
      <c r="I152" s="6"/>
      <c r="J152" s="6"/>
      <c r="K152" s="6"/>
      <c r="L152" s="6"/>
      <c r="M152" s="6"/>
      <c r="N152" s="6"/>
      <c r="O152" s="6"/>
      <c r="P152" s="6"/>
      <c r="Q152" s="6"/>
      <c r="R152" s="6"/>
      <c r="S152" s="6"/>
      <c r="T152" s="6"/>
      <c r="U152" s="6"/>
      <c r="V152" s="6"/>
      <c r="W152" s="6"/>
      <c r="X152" s="6"/>
      <c r="Y152" s="6"/>
      <c r="Z152" s="6"/>
    </row>
    <row r="153" spans="1:26" ht="13">
      <c r="A153" s="6"/>
      <c r="B153" s="6"/>
      <c r="C153" s="6"/>
      <c r="D153" s="6"/>
      <c r="E153" s="6"/>
      <c r="F153" s="6"/>
      <c r="G153" s="6"/>
      <c r="H153" s="118"/>
      <c r="I153" s="6"/>
      <c r="J153" s="6"/>
      <c r="K153" s="6"/>
      <c r="L153" s="6"/>
      <c r="M153" s="6"/>
      <c r="N153" s="6"/>
      <c r="O153" s="6"/>
      <c r="P153" s="6"/>
      <c r="Q153" s="6"/>
      <c r="R153" s="6"/>
      <c r="S153" s="6"/>
      <c r="T153" s="6"/>
      <c r="U153" s="6"/>
      <c r="V153" s="6"/>
      <c r="W153" s="6"/>
      <c r="X153" s="6"/>
      <c r="Y153" s="6"/>
      <c r="Z153" s="6"/>
    </row>
    <row r="154" spans="1:26" ht="13">
      <c r="A154" s="6"/>
      <c r="B154" s="6"/>
      <c r="C154" s="6"/>
      <c r="D154" s="6"/>
      <c r="E154" s="6"/>
      <c r="F154" s="6"/>
      <c r="G154" s="6"/>
      <c r="H154" s="118"/>
      <c r="I154" s="6"/>
      <c r="J154" s="6"/>
      <c r="K154" s="6"/>
      <c r="L154" s="6"/>
      <c r="M154" s="6"/>
      <c r="N154" s="6"/>
      <c r="O154" s="6"/>
      <c r="P154" s="6"/>
      <c r="Q154" s="6"/>
      <c r="R154" s="6"/>
      <c r="S154" s="6"/>
      <c r="T154" s="6"/>
      <c r="U154" s="6"/>
      <c r="V154" s="6"/>
      <c r="W154" s="6"/>
      <c r="X154" s="6"/>
      <c r="Y154" s="6"/>
      <c r="Z154" s="6"/>
    </row>
    <row r="155" spans="1:26" ht="13">
      <c r="A155" s="6"/>
      <c r="B155" s="6"/>
      <c r="C155" s="6"/>
      <c r="D155" s="6"/>
      <c r="E155" s="6"/>
      <c r="F155" s="6"/>
      <c r="G155" s="6"/>
      <c r="H155" s="118"/>
      <c r="I155" s="6"/>
      <c r="J155" s="6"/>
      <c r="K155" s="6"/>
      <c r="L155" s="6"/>
      <c r="M155" s="6"/>
      <c r="N155" s="6"/>
      <c r="O155" s="6"/>
      <c r="P155" s="6"/>
      <c r="Q155" s="6"/>
      <c r="R155" s="6"/>
      <c r="S155" s="6"/>
      <c r="T155" s="6"/>
      <c r="U155" s="6"/>
      <c r="V155" s="6"/>
      <c r="W155" s="6"/>
      <c r="X155" s="6"/>
      <c r="Y155" s="6"/>
      <c r="Z155" s="6"/>
    </row>
    <row r="156" spans="1:26" ht="13">
      <c r="A156" s="6"/>
      <c r="B156" s="6"/>
      <c r="C156" s="6"/>
      <c r="D156" s="6"/>
      <c r="E156" s="6"/>
      <c r="F156" s="6"/>
      <c r="G156" s="6"/>
      <c r="H156" s="118"/>
      <c r="I156" s="6"/>
      <c r="J156" s="6"/>
      <c r="K156" s="6"/>
      <c r="L156" s="6"/>
      <c r="M156" s="6"/>
      <c r="N156" s="6"/>
      <c r="O156" s="6"/>
      <c r="P156" s="6"/>
      <c r="Q156" s="6"/>
      <c r="R156" s="6"/>
      <c r="S156" s="6"/>
      <c r="T156" s="6"/>
      <c r="U156" s="6"/>
      <c r="V156" s="6"/>
      <c r="W156" s="6"/>
      <c r="X156" s="6"/>
      <c r="Y156" s="6"/>
      <c r="Z156" s="6"/>
    </row>
    <row r="157" spans="1:26" ht="13">
      <c r="A157" s="6"/>
      <c r="B157" s="6"/>
      <c r="C157" s="6"/>
      <c r="D157" s="6"/>
      <c r="E157" s="6"/>
      <c r="F157" s="6"/>
      <c r="G157" s="6"/>
      <c r="H157" s="118"/>
      <c r="I157" s="6"/>
      <c r="J157" s="6"/>
      <c r="K157" s="6"/>
      <c r="L157" s="6"/>
      <c r="M157" s="6"/>
      <c r="N157" s="6"/>
      <c r="O157" s="6"/>
      <c r="P157" s="6"/>
      <c r="Q157" s="6"/>
      <c r="R157" s="6"/>
      <c r="S157" s="6"/>
      <c r="T157" s="6"/>
      <c r="U157" s="6"/>
      <c r="V157" s="6"/>
      <c r="W157" s="6"/>
      <c r="X157" s="6"/>
      <c r="Y157" s="6"/>
      <c r="Z157" s="6"/>
    </row>
    <row r="158" spans="1:26" ht="13">
      <c r="A158" s="6"/>
      <c r="B158" s="6"/>
      <c r="C158" s="6"/>
      <c r="D158" s="6"/>
      <c r="E158" s="6"/>
      <c r="F158" s="6"/>
      <c r="G158" s="6"/>
      <c r="H158" s="118"/>
      <c r="I158" s="6"/>
      <c r="J158" s="6"/>
      <c r="K158" s="6"/>
      <c r="L158" s="6"/>
      <c r="M158" s="6"/>
      <c r="N158" s="6"/>
      <c r="O158" s="6"/>
      <c r="P158" s="6"/>
      <c r="Q158" s="6"/>
      <c r="R158" s="6"/>
      <c r="S158" s="6"/>
      <c r="T158" s="6"/>
      <c r="U158" s="6"/>
      <c r="V158" s="6"/>
      <c r="W158" s="6"/>
      <c r="X158" s="6"/>
      <c r="Y158" s="6"/>
      <c r="Z158" s="6"/>
    </row>
    <row r="159" spans="1:26" ht="13">
      <c r="A159" s="6"/>
      <c r="B159" s="6"/>
      <c r="C159" s="6"/>
      <c r="D159" s="6"/>
      <c r="E159" s="6"/>
      <c r="F159" s="6"/>
      <c r="G159" s="6"/>
      <c r="H159" s="118"/>
      <c r="I159" s="6"/>
      <c r="J159" s="6"/>
      <c r="K159" s="6"/>
      <c r="L159" s="6"/>
      <c r="M159" s="6"/>
      <c r="N159" s="6"/>
      <c r="O159" s="6"/>
      <c r="P159" s="6"/>
      <c r="Q159" s="6"/>
      <c r="R159" s="6"/>
      <c r="S159" s="6"/>
      <c r="T159" s="6"/>
      <c r="U159" s="6"/>
      <c r="V159" s="6"/>
      <c r="W159" s="6"/>
      <c r="X159" s="6"/>
      <c r="Y159" s="6"/>
      <c r="Z159" s="6"/>
    </row>
    <row r="160" spans="1:26" ht="13">
      <c r="A160" s="6"/>
      <c r="B160" s="6"/>
      <c r="C160" s="6"/>
      <c r="D160" s="6"/>
      <c r="E160" s="6"/>
      <c r="F160" s="6"/>
      <c r="G160" s="6"/>
      <c r="H160" s="118"/>
      <c r="I160" s="6"/>
      <c r="J160" s="6"/>
      <c r="K160" s="6"/>
      <c r="L160" s="6"/>
      <c r="M160" s="6"/>
      <c r="N160" s="6"/>
      <c r="O160" s="6"/>
      <c r="P160" s="6"/>
      <c r="Q160" s="6"/>
      <c r="R160" s="6"/>
      <c r="S160" s="6"/>
      <c r="T160" s="6"/>
      <c r="U160" s="6"/>
      <c r="V160" s="6"/>
      <c r="W160" s="6"/>
      <c r="X160" s="6"/>
      <c r="Y160" s="6"/>
      <c r="Z160" s="6"/>
    </row>
    <row r="161" spans="1:26" ht="13">
      <c r="A161" s="6"/>
      <c r="B161" s="6"/>
      <c r="C161" s="6"/>
      <c r="D161" s="6"/>
      <c r="E161" s="6"/>
      <c r="F161" s="6"/>
      <c r="G161" s="6"/>
      <c r="H161" s="118"/>
      <c r="I161" s="6"/>
      <c r="J161" s="6"/>
      <c r="K161" s="6"/>
      <c r="L161" s="6"/>
      <c r="M161" s="6"/>
      <c r="N161" s="6"/>
      <c r="O161" s="6"/>
      <c r="P161" s="6"/>
      <c r="Q161" s="6"/>
      <c r="R161" s="6"/>
      <c r="S161" s="6"/>
      <c r="T161" s="6"/>
      <c r="U161" s="6"/>
      <c r="V161" s="6"/>
      <c r="W161" s="6"/>
      <c r="X161" s="6"/>
      <c r="Y161" s="6"/>
      <c r="Z161" s="6"/>
    </row>
    <row r="162" spans="1:26" ht="13">
      <c r="A162" s="6"/>
      <c r="B162" s="6"/>
      <c r="C162" s="6"/>
      <c r="D162" s="6"/>
      <c r="E162" s="6"/>
      <c r="F162" s="6"/>
      <c r="G162" s="6"/>
      <c r="H162" s="118"/>
      <c r="I162" s="6"/>
      <c r="J162" s="6"/>
      <c r="K162" s="6"/>
      <c r="L162" s="6"/>
      <c r="M162" s="6"/>
      <c r="N162" s="6"/>
      <c r="O162" s="6"/>
      <c r="P162" s="6"/>
      <c r="Q162" s="6"/>
      <c r="R162" s="6"/>
      <c r="S162" s="6"/>
      <c r="T162" s="6"/>
      <c r="U162" s="6"/>
      <c r="V162" s="6"/>
      <c r="W162" s="6"/>
      <c r="X162" s="6"/>
      <c r="Y162" s="6"/>
      <c r="Z162" s="6"/>
    </row>
    <row r="163" spans="1:26" ht="13">
      <c r="A163" s="6"/>
      <c r="B163" s="6"/>
      <c r="C163" s="6"/>
      <c r="D163" s="6"/>
      <c r="E163" s="6"/>
      <c r="F163" s="6"/>
      <c r="G163" s="6"/>
      <c r="H163" s="118"/>
      <c r="I163" s="6"/>
      <c r="J163" s="6"/>
      <c r="K163" s="6"/>
      <c r="L163" s="6"/>
      <c r="M163" s="6"/>
      <c r="N163" s="6"/>
      <c r="O163" s="6"/>
      <c r="P163" s="6"/>
      <c r="Q163" s="6"/>
      <c r="R163" s="6"/>
      <c r="S163" s="6"/>
      <c r="T163" s="6"/>
      <c r="U163" s="6"/>
      <c r="V163" s="6"/>
      <c r="W163" s="6"/>
      <c r="X163" s="6"/>
      <c r="Y163" s="6"/>
      <c r="Z163" s="6"/>
    </row>
    <row r="164" spans="1:26" ht="13">
      <c r="A164" s="6"/>
      <c r="B164" s="6"/>
      <c r="C164" s="6"/>
      <c r="D164" s="6"/>
      <c r="E164" s="6"/>
      <c r="F164" s="6"/>
      <c r="G164" s="6"/>
      <c r="H164" s="118"/>
      <c r="I164" s="6"/>
      <c r="J164" s="6"/>
      <c r="K164" s="6"/>
      <c r="L164" s="6"/>
      <c r="M164" s="6"/>
      <c r="N164" s="6"/>
      <c r="O164" s="6"/>
      <c r="P164" s="6"/>
      <c r="Q164" s="6"/>
      <c r="R164" s="6"/>
      <c r="S164" s="6"/>
      <c r="T164" s="6"/>
      <c r="U164" s="6"/>
      <c r="V164" s="6"/>
      <c r="W164" s="6"/>
      <c r="X164" s="6"/>
      <c r="Y164" s="6"/>
      <c r="Z164" s="6"/>
    </row>
    <row r="165" spans="1:26" ht="13">
      <c r="A165" s="6"/>
      <c r="B165" s="6"/>
      <c r="C165" s="6"/>
      <c r="D165" s="6"/>
      <c r="E165" s="6"/>
      <c r="F165" s="6"/>
      <c r="G165" s="6"/>
      <c r="H165" s="118"/>
      <c r="I165" s="6"/>
      <c r="J165" s="6"/>
      <c r="K165" s="6"/>
      <c r="L165" s="6"/>
      <c r="M165" s="6"/>
      <c r="N165" s="6"/>
      <c r="O165" s="6"/>
      <c r="P165" s="6"/>
      <c r="Q165" s="6"/>
      <c r="R165" s="6"/>
      <c r="S165" s="6"/>
      <c r="T165" s="6"/>
      <c r="U165" s="6"/>
      <c r="V165" s="6"/>
      <c r="W165" s="6"/>
      <c r="X165" s="6"/>
      <c r="Y165" s="6"/>
      <c r="Z165" s="6"/>
    </row>
    <row r="166" spans="1:26" ht="13">
      <c r="A166" s="6"/>
      <c r="B166" s="6"/>
      <c r="C166" s="6"/>
      <c r="D166" s="6"/>
      <c r="E166" s="6"/>
      <c r="F166" s="6"/>
      <c r="G166" s="6"/>
      <c r="H166" s="118"/>
      <c r="I166" s="6"/>
      <c r="J166" s="6"/>
      <c r="K166" s="6"/>
      <c r="L166" s="6"/>
      <c r="M166" s="6"/>
      <c r="N166" s="6"/>
      <c r="O166" s="6"/>
      <c r="P166" s="6"/>
      <c r="Q166" s="6"/>
      <c r="R166" s="6"/>
      <c r="S166" s="6"/>
      <c r="T166" s="6"/>
      <c r="U166" s="6"/>
      <c r="V166" s="6"/>
      <c r="W166" s="6"/>
      <c r="X166" s="6"/>
      <c r="Y166" s="6"/>
      <c r="Z166" s="6"/>
    </row>
    <row r="167" spans="1:26" ht="13">
      <c r="A167" s="6"/>
      <c r="B167" s="6"/>
      <c r="C167" s="6"/>
      <c r="D167" s="6"/>
      <c r="E167" s="6"/>
      <c r="F167" s="6"/>
      <c r="G167" s="6"/>
      <c r="H167" s="118"/>
      <c r="I167" s="6"/>
      <c r="J167" s="6"/>
      <c r="K167" s="6"/>
      <c r="L167" s="6"/>
      <c r="M167" s="6"/>
      <c r="N167" s="6"/>
      <c r="O167" s="6"/>
      <c r="P167" s="6"/>
      <c r="Q167" s="6"/>
      <c r="R167" s="6"/>
      <c r="S167" s="6"/>
      <c r="T167" s="6"/>
      <c r="U167" s="6"/>
      <c r="V167" s="6"/>
      <c r="W167" s="6"/>
      <c r="X167" s="6"/>
      <c r="Y167" s="6"/>
      <c r="Z167" s="6"/>
    </row>
    <row r="168" spans="1:26" ht="13">
      <c r="A168" s="6"/>
      <c r="B168" s="6"/>
      <c r="C168" s="6"/>
      <c r="D168" s="6"/>
      <c r="E168" s="6"/>
      <c r="F168" s="6"/>
      <c r="G168" s="6"/>
      <c r="H168" s="118"/>
      <c r="I168" s="6"/>
      <c r="J168" s="6"/>
      <c r="K168" s="6"/>
      <c r="L168" s="6"/>
      <c r="M168" s="6"/>
      <c r="N168" s="6"/>
      <c r="O168" s="6"/>
      <c r="P168" s="6"/>
      <c r="Q168" s="6"/>
      <c r="R168" s="6"/>
      <c r="S168" s="6"/>
      <c r="T168" s="6"/>
      <c r="U168" s="6"/>
      <c r="V168" s="6"/>
      <c r="W168" s="6"/>
      <c r="X168" s="6"/>
      <c r="Y168" s="6"/>
      <c r="Z168" s="6"/>
    </row>
    <row r="169" spans="1:26" ht="13">
      <c r="A169" s="6"/>
      <c r="B169" s="6"/>
      <c r="C169" s="6"/>
      <c r="D169" s="6"/>
      <c r="E169" s="6"/>
      <c r="F169" s="6"/>
      <c r="G169" s="6"/>
      <c r="H169" s="118"/>
      <c r="I169" s="6"/>
      <c r="J169" s="6"/>
      <c r="K169" s="6"/>
      <c r="L169" s="6"/>
      <c r="M169" s="6"/>
      <c r="N169" s="6"/>
      <c r="O169" s="6"/>
      <c r="P169" s="6"/>
      <c r="Q169" s="6"/>
      <c r="R169" s="6"/>
      <c r="S169" s="6"/>
      <c r="T169" s="6"/>
      <c r="U169" s="6"/>
      <c r="V169" s="6"/>
      <c r="W169" s="6"/>
      <c r="X169" s="6"/>
      <c r="Y169" s="6"/>
      <c r="Z169" s="6"/>
    </row>
    <row r="170" spans="1:26" ht="13">
      <c r="A170" s="6"/>
      <c r="B170" s="6"/>
      <c r="C170" s="6"/>
      <c r="D170" s="6"/>
      <c r="E170" s="6"/>
      <c r="F170" s="6"/>
      <c r="G170" s="6"/>
      <c r="H170" s="118"/>
      <c r="I170" s="6"/>
      <c r="J170" s="6"/>
      <c r="K170" s="6"/>
      <c r="L170" s="6"/>
      <c r="M170" s="6"/>
      <c r="N170" s="6"/>
      <c r="O170" s="6"/>
      <c r="P170" s="6"/>
      <c r="Q170" s="6"/>
      <c r="R170" s="6"/>
      <c r="S170" s="6"/>
      <c r="T170" s="6"/>
      <c r="U170" s="6"/>
      <c r="V170" s="6"/>
      <c r="W170" s="6"/>
      <c r="X170" s="6"/>
      <c r="Y170" s="6"/>
      <c r="Z170" s="6"/>
    </row>
    <row r="171" spans="1:26" ht="13">
      <c r="A171" s="6"/>
      <c r="B171" s="6"/>
      <c r="C171" s="6"/>
      <c r="D171" s="6"/>
      <c r="E171" s="6"/>
      <c r="F171" s="6"/>
      <c r="G171" s="6"/>
      <c r="H171" s="118"/>
      <c r="I171" s="6"/>
      <c r="J171" s="6"/>
      <c r="K171" s="6"/>
      <c r="L171" s="6"/>
      <c r="M171" s="6"/>
      <c r="N171" s="6"/>
      <c r="O171" s="6"/>
      <c r="P171" s="6"/>
      <c r="Q171" s="6"/>
      <c r="R171" s="6"/>
      <c r="S171" s="6"/>
      <c r="T171" s="6"/>
      <c r="U171" s="6"/>
      <c r="V171" s="6"/>
      <c r="W171" s="6"/>
      <c r="X171" s="6"/>
      <c r="Y171" s="6"/>
      <c r="Z171" s="6"/>
    </row>
    <row r="172" spans="1:26" ht="13">
      <c r="A172" s="6"/>
      <c r="B172" s="6"/>
      <c r="C172" s="6"/>
      <c r="D172" s="6"/>
      <c r="E172" s="6"/>
      <c r="F172" s="6"/>
      <c r="G172" s="6"/>
      <c r="H172" s="118"/>
      <c r="I172" s="6"/>
      <c r="J172" s="6"/>
      <c r="K172" s="6"/>
      <c r="L172" s="6"/>
      <c r="M172" s="6"/>
      <c r="N172" s="6"/>
      <c r="O172" s="6"/>
      <c r="P172" s="6"/>
      <c r="Q172" s="6"/>
      <c r="R172" s="6"/>
      <c r="S172" s="6"/>
      <c r="T172" s="6"/>
      <c r="U172" s="6"/>
      <c r="V172" s="6"/>
      <c r="W172" s="6"/>
      <c r="X172" s="6"/>
      <c r="Y172" s="6"/>
      <c r="Z172" s="6"/>
    </row>
    <row r="173" spans="1:26" ht="13">
      <c r="A173" s="6"/>
      <c r="B173" s="6"/>
      <c r="C173" s="6"/>
      <c r="D173" s="6"/>
      <c r="E173" s="6"/>
      <c r="F173" s="6"/>
      <c r="G173" s="6"/>
      <c r="H173" s="118"/>
      <c r="I173" s="6"/>
      <c r="J173" s="6"/>
      <c r="K173" s="6"/>
      <c r="L173" s="6"/>
      <c r="M173" s="6"/>
      <c r="N173" s="6"/>
      <c r="O173" s="6"/>
      <c r="P173" s="6"/>
      <c r="Q173" s="6"/>
      <c r="R173" s="6"/>
      <c r="S173" s="6"/>
      <c r="T173" s="6"/>
      <c r="U173" s="6"/>
      <c r="V173" s="6"/>
      <c r="W173" s="6"/>
      <c r="X173" s="6"/>
      <c r="Y173" s="6"/>
      <c r="Z173" s="6"/>
    </row>
    <row r="174" spans="1:26" ht="13">
      <c r="A174" s="6"/>
      <c r="B174" s="6"/>
      <c r="C174" s="6"/>
      <c r="D174" s="6"/>
      <c r="E174" s="6"/>
      <c r="F174" s="6"/>
      <c r="G174" s="6"/>
      <c r="H174" s="118"/>
      <c r="I174" s="6"/>
      <c r="J174" s="6"/>
      <c r="K174" s="6"/>
      <c r="L174" s="6"/>
      <c r="M174" s="6"/>
      <c r="N174" s="6"/>
      <c r="O174" s="6"/>
      <c r="P174" s="6"/>
      <c r="Q174" s="6"/>
      <c r="R174" s="6"/>
      <c r="S174" s="6"/>
      <c r="T174" s="6"/>
      <c r="U174" s="6"/>
      <c r="V174" s="6"/>
      <c r="W174" s="6"/>
      <c r="X174" s="6"/>
      <c r="Y174" s="6"/>
      <c r="Z174" s="6"/>
    </row>
    <row r="175" spans="1:26" ht="13">
      <c r="A175" s="6"/>
      <c r="B175" s="6"/>
      <c r="C175" s="6"/>
      <c r="D175" s="6"/>
      <c r="E175" s="6"/>
      <c r="F175" s="6"/>
      <c r="G175" s="6"/>
      <c r="H175" s="118"/>
      <c r="I175" s="6"/>
      <c r="J175" s="6"/>
      <c r="K175" s="6"/>
      <c r="L175" s="6"/>
      <c r="M175" s="6"/>
      <c r="N175" s="6"/>
      <c r="O175" s="6"/>
      <c r="P175" s="6"/>
      <c r="Q175" s="6"/>
      <c r="R175" s="6"/>
      <c r="S175" s="6"/>
      <c r="T175" s="6"/>
      <c r="U175" s="6"/>
      <c r="V175" s="6"/>
      <c r="W175" s="6"/>
      <c r="X175" s="6"/>
      <c r="Y175" s="6"/>
      <c r="Z175" s="6"/>
    </row>
    <row r="176" spans="1:26" ht="13">
      <c r="A176" s="6"/>
      <c r="B176" s="6"/>
      <c r="C176" s="6"/>
      <c r="D176" s="6"/>
      <c r="E176" s="6"/>
      <c r="F176" s="6"/>
      <c r="G176" s="6"/>
      <c r="H176" s="118"/>
      <c r="I176" s="6"/>
      <c r="J176" s="6"/>
      <c r="K176" s="6"/>
      <c r="L176" s="6"/>
      <c r="M176" s="6"/>
      <c r="N176" s="6"/>
      <c r="O176" s="6"/>
      <c r="P176" s="6"/>
      <c r="Q176" s="6"/>
      <c r="R176" s="6"/>
      <c r="S176" s="6"/>
      <c r="T176" s="6"/>
      <c r="U176" s="6"/>
      <c r="V176" s="6"/>
      <c r="W176" s="6"/>
      <c r="X176" s="6"/>
      <c r="Y176" s="6"/>
      <c r="Z176" s="6"/>
    </row>
    <row r="177" spans="1:26" ht="13">
      <c r="A177" s="6"/>
      <c r="B177" s="6"/>
      <c r="C177" s="6"/>
      <c r="D177" s="6"/>
      <c r="E177" s="6"/>
      <c r="F177" s="6"/>
      <c r="G177" s="6"/>
      <c r="H177" s="118"/>
      <c r="I177" s="6"/>
      <c r="J177" s="6"/>
      <c r="K177" s="6"/>
      <c r="L177" s="6"/>
      <c r="M177" s="6"/>
      <c r="N177" s="6"/>
      <c r="O177" s="6"/>
      <c r="P177" s="6"/>
      <c r="Q177" s="6"/>
      <c r="R177" s="6"/>
      <c r="S177" s="6"/>
      <c r="T177" s="6"/>
      <c r="U177" s="6"/>
      <c r="V177" s="6"/>
      <c r="W177" s="6"/>
      <c r="X177" s="6"/>
      <c r="Y177" s="6"/>
      <c r="Z177" s="6"/>
    </row>
    <row r="178" spans="1:26" ht="13">
      <c r="A178" s="6"/>
      <c r="B178" s="6"/>
      <c r="C178" s="6"/>
      <c r="D178" s="6"/>
      <c r="E178" s="6"/>
      <c r="F178" s="6"/>
      <c r="G178" s="6"/>
      <c r="H178" s="118"/>
      <c r="I178" s="6"/>
      <c r="J178" s="6"/>
      <c r="K178" s="6"/>
      <c r="L178" s="6"/>
      <c r="M178" s="6"/>
      <c r="N178" s="6"/>
      <c r="O178" s="6"/>
      <c r="P178" s="6"/>
      <c r="Q178" s="6"/>
      <c r="R178" s="6"/>
      <c r="S178" s="6"/>
      <c r="T178" s="6"/>
      <c r="U178" s="6"/>
      <c r="V178" s="6"/>
      <c r="W178" s="6"/>
      <c r="X178" s="6"/>
      <c r="Y178" s="6"/>
      <c r="Z178" s="6"/>
    </row>
    <row r="179" spans="1:26" ht="13">
      <c r="A179" s="6"/>
      <c r="B179" s="6"/>
      <c r="C179" s="6"/>
      <c r="D179" s="6"/>
      <c r="E179" s="6"/>
      <c r="F179" s="6"/>
      <c r="G179" s="6"/>
      <c r="H179" s="118"/>
      <c r="I179" s="6"/>
      <c r="J179" s="6"/>
      <c r="K179" s="6"/>
      <c r="L179" s="6"/>
      <c r="M179" s="6"/>
      <c r="N179" s="6"/>
      <c r="O179" s="6"/>
      <c r="P179" s="6"/>
      <c r="Q179" s="6"/>
      <c r="R179" s="6"/>
      <c r="S179" s="6"/>
      <c r="T179" s="6"/>
      <c r="U179" s="6"/>
      <c r="V179" s="6"/>
      <c r="W179" s="6"/>
      <c r="X179" s="6"/>
      <c r="Y179" s="6"/>
      <c r="Z179" s="6"/>
    </row>
    <row r="180" spans="1:26" ht="13">
      <c r="A180" s="6"/>
      <c r="B180" s="6"/>
      <c r="C180" s="6"/>
      <c r="D180" s="6"/>
      <c r="E180" s="6"/>
      <c r="F180" s="6"/>
      <c r="G180" s="6"/>
      <c r="H180" s="118"/>
      <c r="I180" s="6"/>
      <c r="J180" s="6"/>
      <c r="K180" s="6"/>
      <c r="L180" s="6"/>
      <c r="M180" s="6"/>
      <c r="N180" s="6"/>
      <c r="O180" s="6"/>
      <c r="P180" s="6"/>
      <c r="Q180" s="6"/>
      <c r="R180" s="6"/>
      <c r="S180" s="6"/>
      <c r="T180" s="6"/>
      <c r="U180" s="6"/>
      <c r="V180" s="6"/>
      <c r="W180" s="6"/>
      <c r="X180" s="6"/>
      <c r="Y180" s="6"/>
      <c r="Z180" s="6"/>
    </row>
    <row r="181" spans="1:26" ht="13">
      <c r="A181" s="6"/>
      <c r="B181" s="6"/>
      <c r="C181" s="6"/>
      <c r="D181" s="6"/>
      <c r="E181" s="6"/>
      <c r="F181" s="6"/>
      <c r="G181" s="6"/>
      <c r="H181" s="118"/>
      <c r="I181" s="6"/>
      <c r="J181" s="6"/>
      <c r="K181" s="6"/>
      <c r="L181" s="6"/>
      <c r="M181" s="6"/>
      <c r="N181" s="6"/>
      <c r="O181" s="6"/>
      <c r="P181" s="6"/>
      <c r="Q181" s="6"/>
      <c r="R181" s="6"/>
      <c r="S181" s="6"/>
      <c r="T181" s="6"/>
      <c r="U181" s="6"/>
      <c r="V181" s="6"/>
      <c r="W181" s="6"/>
      <c r="X181" s="6"/>
      <c r="Y181" s="6"/>
      <c r="Z181" s="6"/>
    </row>
    <row r="182" spans="1:26" ht="13">
      <c r="A182" s="6"/>
      <c r="B182" s="6"/>
      <c r="C182" s="6"/>
      <c r="D182" s="6"/>
      <c r="E182" s="6"/>
      <c r="F182" s="6"/>
      <c r="G182" s="6"/>
      <c r="H182" s="118"/>
      <c r="I182" s="6"/>
      <c r="J182" s="6"/>
      <c r="K182" s="6"/>
      <c r="L182" s="6"/>
      <c r="M182" s="6"/>
      <c r="N182" s="6"/>
      <c r="O182" s="6"/>
      <c r="P182" s="6"/>
      <c r="Q182" s="6"/>
      <c r="R182" s="6"/>
      <c r="S182" s="6"/>
      <c r="T182" s="6"/>
      <c r="U182" s="6"/>
      <c r="V182" s="6"/>
      <c r="W182" s="6"/>
      <c r="X182" s="6"/>
      <c r="Y182" s="6"/>
      <c r="Z182" s="6"/>
    </row>
    <row r="183" spans="1:26" ht="13">
      <c r="A183" s="6"/>
      <c r="B183" s="6"/>
      <c r="C183" s="6"/>
      <c r="D183" s="6"/>
      <c r="E183" s="6"/>
      <c r="F183" s="6"/>
      <c r="G183" s="6"/>
      <c r="H183" s="118"/>
      <c r="I183" s="6"/>
      <c r="J183" s="6"/>
      <c r="K183" s="6"/>
      <c r="L183" s="6"/>
      <c r="M183" s="6"/>
      <c r="N183" s="6"/>
      <c r="O183" s="6"/>
      <c r="P183" s="6"/>
      <c r="Q183" s="6"/>
      <c r="R183" s="6"/>
      <c r="S183" s="6"/>
      <c r="T183" s="6"/>
      <c r="U183" s="6"/>
      <c r="V183" s="6"/>
      <c r="W183" s="6"/>
      <c r="X183" s="6"/>
      <c r="Y183" s="6"/>
      <c r="Z183" s="6"/>
    </row>
    <row r="184" spans="1:26" ht="13">
      <c r="A184" s="6"/>
      <c r="B184" s="6"/>
      <c r="C184" s="6"/>
      <c r="D184" s="6"/>
      <c r="E184" s="6"/>
      <c r="F184" s="6"/>
      <c r="G184" s="6"/>
      <c r="H184" s="118"/>
      <c r="I184" s="6"/>
      <c r="J184" s="6"/>
      <c r="K184" s="6"/>
      <c r="L184" s="6"/>
      <c r="M184" s="6"/>
      <c r="N184" s="6"/>
      <c r="O184" s="6"/>
      <c r="P184" s="6"/>
      <c r="Q184" s="6"/>
      <c r="R184" s="6"/>
      <c r="S184" s="6"/>
      <c r="T184" s="6"/>
      <c r="U184" s="6"/>
      <c r="V184" s="6"/>
      <c r="W184" s="6"/>
      <c r="X184" s="6"/>
      <c r="Y184" s="6"/>
      <c r="Z184" s="6"/>
    </row>
    <row r="185" spans="1:26" ht="13">
      <c r="A185" s="6"/>
      <c r="B185" s="6"/>
      <c r="C185" s="6"/>
      <c r="D185" s="6"/>
      <c r="E185" s="6"/>
      <c r="F185" s="6"/>
      <c r="G185" s="6"/>
      <c r="H185" s="118"/>
      <c r="I185" s="6"/>
      <c r="J185" s="6"/>
      <c r="K185" s="6"/>
      <c r="L185" s="6"/>
      <c r="M185" s="6"/>
      <c r="N185" s="6"/>
      <c r="O185" s="6"/>
      <c r="P185" s="6"/>
      <c r="Q185" s="6"/>
      <c r="R185" s="6"/>
      <c r="S185" s="6"/>
      <c r="T185" s="6"/>
      <c r="U185" s="6"/>
      <c r="V185" s="6"/>
      <c r="W185" s="6"/>
      <c r="X185" s="6"/>
      <c r="Y185" s="6"/>
      <c r="Z185" s="6"/>
    </row>
    <row r="186" spans="1:26" ht="13">
      <c r="A186" s="6"/>
      <c r="B186" s="6"/>
      <c r="C186" s="6"/>
      <c r="D186" s="6"/>
      <c r="E186" s="6"/>
      <c r="F186" s="6"/>
      <c r="G186" s="6"/>
      <c r="H186" s="118"/>
      <c r="I186" s="6"/>
      <c r="J186" s="6"/>
      <c r="K186" s="6"/>
      <c r="L186" s="6"/>
      <c r="M186" s="6"/>
      <c r="N186" s="6"/>
      <c r="O186" s="6"/>
      <c r="P186" s="6"/>
      <c r="Q186" s="6"/>
      <c r="R186" s="6"/>
      <c r="S186" s="6"/>
      <c r="T186" s="6"/>
      <c r="U186" s="6"/>
      <c r="V186" s="6"/>
      <c r="W186" s="6"/>
      <c r="X186" s="6"/>
      <c r="Y186" s="6"/>
      <c r="Z186" s="6"/>
    </row>
    <row r="187" spans="1:26" ht="13">
      <c r="A187" s="6"/>
      <c r="B187" s="6"/>
      <c r="C187" s="6"/>
      <c r="D187" s="6"/>
      <c r="E187" s="6"/>
      <c r="F187" s="6"/>
      <c r="G187" s="6"/>
      <c r="H187" s="118"/>
      <c r="I187" s="6"/>
      <c r="J187" s="6"/>
      <c r="K187" s="6"/>
      <c r="L187" s="6"/>
      <c r="M187" s="6"/>
      <c r="N187" s="6"/>
      <c r="O187" s="6"/>
      <c r="P187" s="6"/>
      <c r="Q187" s="6"/>
      <c r="R187" s="6"/>
      <c r="S187" s="6"/>
      <c r="T187" s="6"/>
      <c r="U187" s="6"/>
      <c r="V187" s="6"/>
      <c r="W187" s="6"/>
      <c r="X187" s="6"/>
      <c r="Y187" s="6"/>
      <c r="Z187" s="6"/>
    </row>
    <row r="188" spans="1:26" ht="13">
      <c r="A188" s="6"/>
      <c r="B188" s="6"/>
      <c r="C188" s="6"/>
      <c r="D188" s="6"/>
      <c r="E188" s="6"/>
      <c r="F188" s="6"/>
      <c r="G188" s="6"/>
      <c r="H188" s="118"/>
      <c r="I188" s="6"/>
      <c r="J188" s="6"/>
      <c r="K188" s="6"/>
      <c r="L188" s="6"/>
      <c r="M188" s="6"/>
      <c r="N188" s="6"/>
      <c r="O188" s="6"/>
      <c r="P188" s="6"/>
      <c r="Q188" s="6"/>
      <c r="R188" s="6"/>
      <c r="S188" s="6"/>
      <c r="T188" s="6"/>
      <c r="U188" s="6"/>
      <c r="V188" s="6"/>
      <c r="W188" s="6"/>
      <c r="X188" s="6"/>
      <c r="Y188" s="6"/>
      <c r="Z188" s="6"/>
    </row>
    <row r="189" spans="1:26" ht="13">
      <c r="A189" s="6"/>
      <c r="B189" s="6"/>
      <c r="C189" s="6"/>
      <c r="D189" s="6"/>
      <c r="E189" s="6"/>
      <c r="F189" s="6"/>
      <c r="G189" s="6"/>
      <c r="H189" s="118"/>
      <c r="I189" s="6"/>
      <c r="J189" s="6"/>
      <c r="K189" s="6"/>
      <c r="L189" s="6"/>
      <c r="M189" s="6"/>
      <c r="N189" s="6"/>
      <c r="O189" s="6"/>
      <c r="P189" s="6"/>
      <c r="Q189" s="6"/>
      <c r="R189" s="6"/>
      <c r="S189" s="6"/>
      <c r="T189" s="6"/>
      <c r="U189" s="6"/>
      <c r="V189" s="6"/>
      <c r="W189" s="6"/>
      <c r="X189" s="6"/>
      <c r="Y189" s="6"/>
      <c r="Z189" s="6"/>
    </row>
    <row r="190" spans="1:26" ht="13">
      <c r="A190" s="6"/>
      <c r="B190" s="6"/>
      <c r="C190" s="6"/>
      <c r="D190" s="6"/>
      <c r="E190" s="6"/>
      <c r="F190" s="6"/>
      <c r="G190" s="6"/>
      <c r="H190" s="118"/>
      <c r="I190" s="6"/>
      <c r="J190" s="6"/>
      <c r="K190" s="6"/>
      <c r="L190" s="6"/>
      <c r="M190" s="6"/>
      <c r="N190" s="6"/>
      <c r="O190" s="6"/>
      <c r="P190" s="6"/>
      <c r="Q190" s="6"/>
      <c r="R190" s="6"/>
      <c r="S190" s="6"/>
      <c r="T190" s="6"/>
      <c r="U190" s="6"/>
      <c r="V190" s="6"/>
      <c r="W190" s="6"/>
      <c r="X190" s="6"/>
      <c r="Y190" s="6"/>
      <c r="Z190" s="6"/>
    </row>
    <row r="191" spans="1:26" ht="13">
      <c r="A191" s="6"/>
      <c r="B191" s="6"/>
      <c r="C191" s="6"/>
      <c r="D191" s="6"/>
      <c r="E191" s="6"/>
      <c r="F191" s="6"/>
      <c r="G191" s="6"/>
      <c r="H191" s="118"/>
      <c r="I191" s="6"/>
      <c r="J191" s="6"/>
      <c r="K191" s="6"/>
      <c r="L191" s="6"/>
      <c r="M191" s="6"/>
      <c r="N191" s="6"/>
      <c r="O191" s="6"/>
      <c r="P191" s="6"/>
      <c r="Q191" s="6"/>
      <c r="R191" s="6"/>
      <c r="S191" s="6"/>
      <c r="T191" s="6"/>
      <c r="U191" s="6"/>
      <c r="V191" s="6"/>
      <c r="W191" s="6"/>
      <c r="X191" s="6"/>
      <c r="Y191" s="6"/>
      <c r="Z191" s="6"/>
    </row>
    <row r="192" spans="1:26" ht="13">
      <c r="A192" s="6"/>
      <c r="B192" s="6"/>
      <c r="C192" s="6"/>
      <c r="D192" s="6"/>
      <c r="E192" s="6"/>
      <c r="F192" s="6"/>
      <c r="G192" s="6"/>
      <c r="H192" s="118"/>
      <c r="I192" s="6"/>
      <c r="J192" s="6"/>
      <c r="K192" s="6"/>
      <c r="L192" s="6"/>
      <c r="M192" s="6"/>
      <c r="N192" s="6"/>
      <c r="O192" s="6"/>
      <c r="P192" s="6"/>
      <c r="Q192" s="6"/>
      <c r="R192" s="6"/>
      <c r="S192" s="6"/>
      <c r="T192" s="6"/>
      <c r="U192" s="6"/>
      <c r="V192" s="6"/>
      <c r="W192" s="6"/>
      <c r="X192" s="6"/>
      <c r="Y192" s="6"/>
      <c r="Z192" s="6"/>
    </row>
    <row r="193" spans="1:26" ht="13">
      <c r="A193" s="6"/>
      <c r="B193" s="6"/>
      <c r="C193" s="6"/>
      <c r="D193" s="6"/>
      <c r="E193" s="6"/>
      <c r="F193" s="6"/>
      <c r="G193" s="6"/>
      <c r="H193" s="118"/>
      <c r="I193" s="6"/>
      <c r="J193" s="6"/>
      <c r="K193" s="6"/>
      <c r="L193" s="6"/>
      <c r="M193" s="6"/>
      <c r="N193" s="6"/>
      <c r="O193" s="6"/>
      <c r="P193" s="6"/>
      <c r="Q193" s="6"/>
      <c r="R193" s="6"/>
      <c r="S193" s="6"/>
      <c r="T193" s="6"/>
      <c r="U193" s="6"/>
      <c r="V193" s="6"/>
      <c r="W193" s="6"/>
      <c r="X193" s="6"/>
      <c r="Y193" s="6"/>
      <c r="Z193" s="6"/>
    </row>
    <row r="194" spans="1:26" ht="13">
      <c r="A194" s="6"/>
      <c r="B194" s="6"/>
      <c r="C194" s="6"/>
      <c r="D194" s="6"/>
      <c r="E194" s="6"/>
      <c r="F194" s="6"/>
      <c r="G194" s="6"/>
      <c r="H194" s="118"/>
      <c r="I194" s="6"/>
      <c r="J194" s="6"/>
      <c r="K194" s="6"/>
      <c r="L194" s="6"/>
      <c r="M194" s="6"/>
      <c r="N194" s="6"/>
      <c r="O194" s="6"/>
      <c r="P194" s="6"/>
      <c r="Q194" s="6"/>
      <c r="R194" s="6"/>
      <c r="S194" s="6"/>
      <c r="T194" s="6"/>
      <c r="U194" s="6"/>
      <c r="V194" s="6"/>
      <c r="W194" s="6"/>
      <c r="X194" s="6"/>
      <c r="Y194" s="6"/>
      <c r="Z194" s="6"/>
    </row>
    <row r="195" spans="1:26" ht="13">
      <c r="A195" s="6"/>
      <c r="B195" s="6"/>
      <c r="C195" s="6"/>
      <c r="D195" s="6"/>
      <c r="E195" s="6"/>
      <c r="F195" s="6"/>
      <c r="G195" s="6"/>
      <c r="H195" s="118"/>
      <c r="I195" s="6"/>
      <c r="J195" s="6"/>
      <c r="K195" s="6"/>
      <c r="L195" s="6"/>
      <c r="M195" s="6"/>
      <c r="N195" s="6"/>
      <c r="O195" s="6"/>
      <c r="P195" s="6"/>
      <c r="Q195" s="6"/>
      <c r="R195" s="6"/>
      <c r="S195" s="6"/>
      <c r="T195" s="6"/>
      <c r="U195" s="6"/>
      <c r="V195" s="6"/>
      <c r="W195" s="6"/>
      <c r="X195" s="6"/>
      <c r="Y195" s="6"/>
      <c r="Z195" s="6"/>
    </row>
    <row r="196" spans="1:26" ht="13">
      <c r="A196" s="6"/>
      <c r="B196" s="6"/>
      <c r="C196" s="6"/>
      <c r="D196" s="6"/>
      <c r="E196" s="6"/>
      <c r="F196" s="6"/>
      <c r="G196" s="6"/>
      <c r="H196" s="118"/>
      <c r="I196" s="6"/>
      <c r="J196" s="6"/>
      <c r="K196" s="6"/>
      <c r="L196" s="6"/>
      <c r="M196" s="6"/>
      <c r="N196" s="6"/>
      <c r="O196" s="6"/>
      <c r="P196" s="6"/>
      <c r="Q196" s="6"/>
      <c r="R196" s="6"/>
      <c r="S196" s="6"/>
      <c r="T196" s="6"/>
      <c r="U196" s="6"/>
      <c r="V196" s="6"/>
      <c r="W196" s="6"/>
      <c r="X196" s="6"/>
      <c r="Y196" s="6"/>
      <c r="Z196" s="6"/>
    </row>
    <row r="197" spans="1:26" ht="13">
      <c r="A197" s="6"/>
      <c r="B197" s="6"/>
      <c r="C197" s="6"/>
      <c r="D197" s="6"/>
      <c r="E197" s="6"/>
      <c r="F197" s="6"/>
      <c r="G197" s="6"/>
      <c r="H197" s="118"/>
      <c r="I197" s="6"/>
      <c r="J197" s="6"/>
      <c r="K197" s="6"/>
      <c r="L197" s="6"/>
      <c r="M197" s="6"/>
      <c r="N197" s="6"/>
      <c r="O197" s="6"/>
      <c r="P197" s="6"/>
      <c r="Q197" s="6"/>
      <c r="R197" s="6"/>
      <c r="S197" s="6"/>
      <c r="T197" s="6"/>
      <c r="U197" s="6"/>
      <c r="V197" s="6"/>
      <c r="W197" s="6"/>
      <c r="X197" s="6"/>
      <c r="Y197" s="6"/>
      <c r="Z197" s="6"/>
    </row>
    <row r="198" spans="1:26" ht="13">
      <c r="A198" s="6"/>
      <c r="B198" s="6"/>
      <c r="C198" s="6"/>
      <c r="D198" s="6"/>
      <c r="E198" s="6"/>
      <c r="F198" s="6"/>
      <c r="G198" s="6"/>
      <c r="H198" s="118"/>
      <c r="I198" s="6"/>
      <c r="J198" s="6"/>
      <c r="K198" s="6"/>
      <c r="L198" s="6"/>
      <c r="M198" s="6"/>
      <c r="N198" s="6"/>
      <c r="O198" s="6"/>
      <c r="P198" s="6"/>
      <c r="Q198" s="6"/>
      <c r="R198" s="6"/>
      <c r="S198" s="6"/>
      <c r="T198" s="6"/>
      <c r="U198" s="6"/>
      <c r="V198" s="6"/>
      <c r="W198" s="6"/>
      <c r="X198" s="6"/>
      <c r="Y198" s="6"/>
      <c r="Z198" s="6"/>
    </row>
    <row r="199" spans="1:26" ht="13">
      <c r="A199" s="6"/>
      <c r="B199" s="6"/>
      <c r="C199" s="6"/>
      <c r="D199" s="6"/>
      <c r="E199" s="6"/>
      <c r="F199" s="6"/>
      <c r="G199" s="6"/>
      <c r="H199" s="118"/>
      <c r="I199" s="6"/>
      <c r="J199" s="6"/>
      <c r="K199" s="6"/>
      <c r="L199" s="6"/>
      <c r="M199" s="6"/>
      <c r="N199" s="6"/>
      <c r="O199" s="6"/>
      <c r="P199" s="6"/>
      <c r="Q199" s="6"/>
      <c r="R199" s="6"/>
      <c r="S199" s="6"/>
      <c r="T199" s="6"/>
      <c r="U199" s="6"/>
      <c r="V199" s="6"/>
      <c r="W199" s="6"/>
      <c r="X199" s="6"/>
      <c r="Y199" s="6"/>
      <c r="Z199" s="6"/>
    </row>
    <row r="200" spans="1:26" ht="13">
      <c r="A200" s="6"/>
      <c r="B200" s="6"/>
      <c r="C200" s="6"/>
      <c r="D200" s="6"/>
      <c r="E200" s="6"/>
      <c r="F200" s="6"/>
      <c r="G200" s="6"/>
      <c r="H200" s="118"/>
      <c r="I200" s="6"/>
      <c r="J200" s="6"/>
      <c r="K200" s="6"/>
      <c r="L200" s="6"/>
      <c r="M200" s="6"/>
      <c r="N200" s="6"/>
      <c r="O200" s="6"/>
      <c r="P200" s="6"/>
      <c r="Q200" s="6"/>
      <c r="R200" s="6"/>
      <c r="S200" s="6"/>
      <c r="T200" s="6"/>
      <c r="U200" s="6"/>
      <c r="V200" s="6"/>
      <c r="W200" s="6"/>
      <c r="X200" s="6"/>
      <c r="Y200" s="6"/>
      <c r="Z200" s="6"/>
    </row>
    <row r="201" spans="1:26" ht="13">
      <c r="A201" s="6"/>
      <c r="B201" s="6"/>
      <c r="C201" s="6"/>
      <c r="D201" s="6"/>
      <c r="E201" s="6"/>
      <c r="F201" s="6"/>
      <c r="G201" s="6"/>
      <c r="H201" s="118"/>
      <c r="I201" s="6"/>
      <c r="J201" s="6"/>
      <c r="K201" s="6"/>
      <c r="L201" s="6"/>
      <c r="M201" s="6"/>
      <c r="N201" s="6"/>
      <c r="O201" s="6"/>
      <c r="P201" s="6"/>
      <c r="Q201" s="6"/>
      <c r="R201" s="6"/>
      <c r="S201" s="6"/>
      <c r="T201" s="6"/>
      <c r="U201" s="6"/>
      <c r="V201" s="6"/>
      <c r="W201" s="6"/>
      <c r="X201" s="6"/>
      <c r="Y201" s="6"/>
      <c r="Z201" s="6"/>
    </row>
    <row r="202" spans="1:26" ht="13">
      <c r="A202" s="6"/>
      <c r="B202" s="6"/>
      <c r="C202" s="6"/>
      <c r="D202" s="6"/>
      <c r="E202" s="6"/>
      <c r="F202" s="6"/>
      <c r="G202" s="6"/>
      <c r="H202" s="118"/>
      <c r="I202" s="6"/>
      <c r="J202" s="6"/>
      <c r="K202" s="6"/>
      <c r="L202" s="6"/>
      <c r="M202" s="6"/>
      <c r="N202" s="6"/>
      <c r="O202" s="6"/>
      <c r="P202" s="6"/>
      <c r="Q202" s="6"/>
      <c r="R202" s="6"/>
      <c r="S202" s="6"/>
      <c r="T202" s="6"/>
      <c r="U202" s="6"/>
      <c r="V202" s="6"/>
      <c r="W202" s="6"/>
      <c r="X202" s="6"/>
      <c r="Y202" s="6"/>
      <c r="Z202" s="6"/>
    </row>
    <row r="203" spans="1:26" ht="13">
      <c r="A203" s="6"/>
      <c r="B203" s="6"/>
      <c r="C203" s="6"/>
      <c r="D203" s="6"/>
      <c r="E203" s="6"/>
      <c r="F203" s="6"/>
      <c r="G203" s="6"/>
      <c r="H203" s="118"/>
      <c r="I203" s="6"/>
      <c r="J203" s="6"/>
      <c r="K203" s="6"/>
      <c r="L203" s="6"/>
      <c r="M203" s="6"/>
      <c r="N203" s="6"/>
      <c r="O203" s="6"/>
      <c r="P203" s="6"/>
      <c r="Q203" s="6"/>
      <c r="R203" s="6"/>
      <c r="S203" s="6"/>
      <c r="T203" s="6"/>
      <c r="U203" s="6"/>
      <c r="V203" s="6"/>
      <c r="W203" s="6"/>
      <c r="X203" s="6"/>
      <c r="Y203" s="6"/>
      <c r="Z203" s="6"/>
    </row>
    <row r="204" spans="1:26" ht="13">
      <c r="A204" s="6"/>
      <c r="B204" s="6"/>
      <c r="C204" s="6"/>
      <c r="D204" s="6"/>
      <c r="E204" s="6"/>
      <c r="F204" s="6"/>
      <c r="G204" s="6"/>
      <c r="H204" s="118"/>
      <c r="I204" s="6"/>
      <c r="J204" s="6"/>
      <c r="K204" s="6"/>
      <c r="L204" s="6"/>
      <c r="M204" s="6"/>
      <c r="N204" s="6"/>
      <c r="O204" s="6"/>
      <c r="P204" s="6"/>
      <c r="Q204" s="6"/>
      <c r="R204" s="6"/>
      <c r="S204" s="6"/>
      <c r="T204" s="6"/>
      <c r="U204" s="6"/>
      <c r="V204" s="6"/>
      <c r="W204" s="6"/>
      <c r="X204" s="6"/>
      <c r="Y204" s="6"/>
      <c r="Z204" s="6"/>
    </row>
    <row r="205" spans="1:26" ht="13">
      <c r="A205" s="6"/>
      <c r="B205" s="6"/>
      <c r="C205" s="6"/>
      <c r="D205" s="6"/>
      <c r="E205" s="6"/>
      <c r="F205" s="6"/>
      <c r="G205" s="6"/>
      <c r="H205" s="118"/>
      <c r="I205" s="6"/>
      <c r="J205" s="6"/>
      <c r="K205" s="6"/>
      <c r="L205" s="6"/>
      <c r="M205" s="6"/>
      <c r="N205" s="6"/>
      <c r="O205" s="6"/>
      <c r="P205" s="6"/>
      <c r="Q205" s="6"/>
      <c r="R205" s="6"/>
      <c r="S205" s="6"/>
      <c r="T205" s="6"/>
      <c r="U205" s="6"/>
      <c r="V205" s="6"/>
      <c r="W205" s="6"/>
      <c r="X205" s="6"/>
      <c r="Y205" s="6"/>
      <c r="Z205" s="6"/>
    </row>
    <row r="206" spans="1:26" ht="13">
      <c r="A206" s="6"/>
      <c r="B206" s="6"/>
      <c r="C206" s="6"/>
      <c r="D206" s="6"/>
      <c r="E206" s="6"/>
      <c r="F206" s="6"/>
      <c r="G206" s="6"/>
      <c r="H206" s="118"/>
      <c r="I206" s="6"/>
      <c r="J206" s="6"/>
      <c r="K206" s="6"/>
      <c r="L206" s="6"/>
      <c r="M206" s="6"/>
      <c r="N206" s="6"/>
      <c r="O206" s="6"/>
      <c r="P206" s="6"/>
      <c r="Q206" s="6"/>
      <c r="R206" s="6"/>
      <c r="S206" s="6"/>
      <c r="T206" s="6"/>
      <c r="U206" s="6"/>
      <c r="V206" s="6"/>
      <c r="W206" s="6"/>
      <c r="X206" s="6"/>
      <c r="Y206" s="6"/>
      <c r="Z206" s="6"/>
    </row>
    <row r="207" spans="1:26" ht="13">
      <c r="A207" s="6"/>
      <c r="B207" s="6"/>
      <c r="C207" s="6"/>
      <c r="D207" s="6"/>
      <c r="E207" s="6"/>
      <c r="F207" s="6"/>
      <c r="G207" s="6"/>
      <c r="H207" s="118"/>
      <c r="I207" s="6"/>
      <c r="J207" s="6"/>
      <c r="K207" s="6"/>
      <c r="L207" s="6"/>
      <c r="M207" s="6"/>
      <c r="N207" s="6"/>
      <c r="O207" s="6"/>
      <c r="P207" s="6"/>
      <c r="Q207" s="6"/>
      <c r="R207" s="6"/>
      <c r="S207" s="6"/>
      <c r="T207" s="6"/>
      <c r="U207" s="6"/>
      <c r="V207" s="6"/>
      <c r="W207" s="6"/>
      <c r="X207" s="6"/>
      <c r="Y207" s="6"/>
      <c r="Z207" s="6"/>
    </row>
    <row r="208" spans="1:26" ht="13">
      <c r="A208" s="6"/>
      <c r="B208" s="6"/>
      <c r="C208" s="6"/>
      <c r="D208" s="6"/>
      <c r="E208" s="6"/>
      <c r="F208" s="6"/>
      <c r="G208" s="6"/>
      <c r="H208" s="118"/>
      <c r="I208" s="6"/>
      <c r="J208" s="6"/>
      <c r="K208" s="6"/>
      <c r="L208" s="6"/>
      <c r="M208" s="6"/>
      <c r="N208" s="6"/>
      <c r="O208" s="6"/>
      <c r="P208" s="6"/>
      <c r="Q208" s="6"/>
      <c r="R208" s="6"/>
      <c r="S208" s="6"/>
      <c r="T208" s="6"/>
      <c r="U208" s="6"/>
      <c r="V208" s="6"/>
      <c r="W208" s="6"/>
      <c r="X208" s="6"/>
      <c r="Y208" s="6"/>
      <c r="Z208" s="6"/>
    </row>
    <row r="209" spans="1:26" ht="13">
      <c r="A209" s="6"/>
      <c r="B209" s="6"/>
      <c r="C209" s="6"/>
      <c r="D209" s="6"/>
      <c r="E209" s="6"/>
      <c r="F209" s="6"/>
      <c r="G209" s="6"/>
      <c r="H209" s="118"/>
      <c r="I209" s="6"/>
      <c r="J209" s="6"/>
      <c r="K209" s="6"/>
      <c r="L209" s="6"/>
      <c r="M209" s="6"/>
      <c r="N209" s="6"/>
      <c r="O209" s="6"/>
      <c r="P209" s="6"/>
      <c r="Q209" s="6"/>
      <c r="R209" s="6"/>
      <c r="S209" s="6"/>
      <c r="T209" s="6"/>
      <c r="U209" s="6"/>
      <c r="V209" s="6"/>
      <c r="W209" s="6"/>
      <c r="X209" s="6"/>
      <c r="Y209" s="6"/>
      <c r="Z209" s="6"/>
    </row>
    <row r="210" spans="1:26" ht="13">
      <c r="A210" s="6"/>
      <c r="B210" s="6"/>
      <c r="C210" s="6"/>
      <c r="D210" s="6"/>
      <c r="E210" s="6"/>
      <c r="F210" s="6"/>
      <c r="G210" s="6"/>
      <c r="H210" s="118"/>
      <c r="I210" s="6"/>
      <c r="J210" s="6"/>
      <c r="K210" s="6"/>
      <c r="L210" s="6"/>
      <c r="M210" s="6"/>
      <c r="N210" s="6"/>
      <c r="O210" s="6"/>
      <c r="P210" s="6"/>
      <c r="Q210" s="6"/>
      <c r="R210" s="6"/>
      <c r="S210" s="6"/>
      <c r="T210" s="6"/>
      <c r="U210" s="6"/>
      <c r="V210" s="6"/>
      <c r="W210" s="6"/>
      <c r="X210" s="6"/>
      <c r="Y210" s="6"/>
      <c r="Z210" s="6"/>
    </row>
    <row r="211" spans="1:26" ht="13">
      <c r="A211" s="6"/>
      <c r="B211" s="6"/>
      <c r="C211" s="6"/>
      <c r="D211" s="6"/>
      <c r="E211" s="6"/>
      <c r="F211" s="6"/>
      <c r="G211" s="6"/>
      <c r="H211" s="118"/>
      <c r="I211" s="6"/>
      <c r="J211" s="6"/>
      <c r="K211" s="6"/>
      <c r="L211" s="6"/>
      <c r="M211" s="6"/>
      <c r="N211" s="6"/>
      <c r="O211" s="6"/>
      <c r="P211" s="6"/>
      <c r="Q211" s="6"/>
      <c r="R211" s="6"/>
      <c r="S211" s="6"/>
      <c r="T211" s="6"/>
      <c r="U211" s="6"/>
      <c r="V211" s="6"/>
      <c r="W211" s="6"/>
      <c r="X211" s="6"/>
      <c r="Y211" s="6"/>
      <c r="Z211" s="6"/>
    </row>
    <row r="212" spans="1:26" ht="13">
      <c r="A212" s="6"/>
      <c r="B212" s="6"/>
      <c r="C212" s="6"/>
      <c r="D212" s="6"/>
      <c r="E212" s="6"/>
      <c r="F212" s="6"/>
      <c r="G212" s="6"/>
      <c r="H212" s="118"/>
      <c r="I212" s="6"/>
      <c r="J212" s="6"/>
      <c r="K212" s="6"/>
      <c r="L212" s="6"/>
      <c r="M212" s="6"/>
      <c r="N212" s="6"/>
      <c r="O212" s="6"/>
      <c r="P212" s="6"/>
      <c r="Q212" s="6"/>
      <c r="R212" s="6"/>
      <c r="S212" s="6"/>
      <c r="T212" s="6"/>
      <c r="U212" s="6"/>
      <c r="V212" s="6"/>
      <c r="W212" s="6"/>
      <c r="X212" s="6"/>
      <c r="Y212" s="6"/>
      <c r="Z212" s="6"/>
    </row>
    <row r="213" spans="1:26" ht="13">
      <c r="A213" s="6"/>
      <c r="B213" s="6"/>
      <c r="C213" s="6"/>
      <c r="D213" s="6"/>
      <c r="E213" s="6"/>
      <c r="F213" s="6"/>
      <c r="G213" s="6"/>
      <c r="H213" s="118"/>
      <c r="I213" s="6"/>
      <c r="J213" s="6"/>
      <c r="K213" s="6"/>
      <c r="L213" s="6"/>
      <c r="M213" s="6"/>
      <c r="N213" s="6"/>
      <c r="O213" s="6"/>
      <c r="P213" s="6"/>
      <c r="Q213" s="6"/>
      <c r="R213" s="6"/>
      <c r="S213" s="6"/>
      <c r="T213" s="6"/>
      <c r="U213" s="6"/>
      <c r="V213" s="6"/>
      <c r="W213" s="6"/>
      <c r="X213" s="6"/>
      <c r="Y213" s="6"/>
      <c r="Z213" s="6"/>
    </row>
    <row r="214" spans="1:26" ht="13">
      <c r="A214" s="6"/>
      <c r="B214" s="6"/>
      <c r="C214" s="6"/>
      <c r="D214" s="6"/>
      <c r="E214" s="6"/>
      <c r="F214" s="6"/>
      <c r="G214" s="6"/>
      <c r="H214" s="118"/>
      <c r="I214" s="6"/>
      <c r="J214" s="6"/>
      <c r="K214" s="6"/>
      <c r="L214" s="6"/>
      <c r="M214" s="6"/>
      <c r="N214" s="6"/>
      <c r="O214" s="6"/>
      <c r="P214" s="6"/>
      <c r="Q214" s="6"/>
      <c r="R214" s="6"/>
      <c r="S214" s="6"/>
      <c r="T214" s="6"/>
      <c r="U214" s="6"/>
      <c r="V214" s="6"/>
      <c r="W214" s="6"/>
      <c r="X214" s="6"/>
      <c r="Y214" s="6"/>
      <c r="Z214" s="6"/>
    </row>
    <row r="215" spans="1:26" ht="13">
      <c r="A215" s="6"/>
      <c r="B215" s="6"/>
      <c r="C215" s="6"/>
      <c r="D215" s="6"/>
      <c r="E215" s="6"/>
      <c r="F215" s="6"/>
      <c r="G215" s="6"/>
      <c r="H215" s="118"/>
      <c r="I215" s="6"/>
      <c r="J215" s="6"/>
      <c r="K215" s="6"/>
      <c r="L215" s="6"/>
      <c r="M215" s="6"/>
      <c r="N215" s="6"/>
      <c r="O215" s="6"/>
      <c r="P215" s="6"/>
      <c r="Q215" s="6"/>
      <c r="R215" s="6"/>
      <c r="S215" s="6"/>
      <c r="T215" s="6"/>
      <c r="U215" s="6"/>
      <c r="V215" s="6"/>
      <c r="W215" s="6"/>
      <c r="X215" s="6"/>
      <c r="Y215" s="6"/>
      <c r="Z215" s="6"/>
    </row>
    <row r="216" spans="1:26" ht="13">
      <c r="A216" s="6"/>
      <c r="B216" s="6"/>
      <c r="C216" s="6"/>
      <c r="D216" s="6"/>
      <c r="E216" s="6"/>
      <c r="F216" s="6"/>
      <c r="G216" s="6"/>
      <c r="H216" s="118"/>
      <c r="I216" s="6"/>
      <c r="J216" s="6"/>
      <c r="K216" s="6"/>
      <c r="L216" s="6"/>
      <c r="M216" s="6"/>
      <c r="N216" s="6"/>
      <c r="O216" s="6"/>
      <c r="P216" s="6"/>
      <c r="Q216" s="6"/>
      <c r="R216" s="6"/>
      <c r="S216" s="6"/>
      <c r="T216" s="6"/>
      <c r="U216" s="6"/>
      <c r="V216" s="6"/>
      <c r="W216" s="6"/>
      <c r="X216" s="6"/>
      <c r="Y216" s="6"/>
      <c r="Z216" s="6"/>
    </row>
    <row r="217" spans="1:26" ht="13">
      <c r="A217" s="6"/>
      <c r="B217" s="6"/>
      <c r="C217" s="6"/>
      <c r="D217" s="6"/>
      <c r="E217" s="6"/>
      <c r="F217" s="6"/>
      <c r="G217" s="6"/>
      <c r="H217" s="118"/>
      <c r="I217" s="6"/>
      <c r="J217" s="6"/>
      <c r="K217" s="6"/>
      <c r="L217" s="6"/>
      <c r="M217" s="6"/>
      <c r="N217" s="6"/>
      <c r="O217" s="6"/>
      <c r="P217" s="6"/>
      <c r="Q217" s="6"/>
      <c r="R217" s="6"/>
      <c r="S217" s="6"/>
      <c r="T217" s="6"/>
      <c r="U217" s="6"/>
      <c r="V217" s="6"/>
      <c r="W217" s="6"/>
      <c r="X217" s="6"/>
      <c r="Y217" s="6"/>
      <c r="Z217" s="6"/>
    </row>
    <row r="218" spans="1:26" ht="13">
      <c r="A218" s="6"/>
      <c r="B218" s="6"/>
      <c r="C218" s="6"/>
      <c r="D218" s="6"/>
      <c r="E218" s="6"/>
      <c r="F218" s="6"/>
      <c r="G218" s="6"/>
      <c r="H218" s="118"/>
      <c r="I218" s="6"/>
      <c r="J218" s="6"/>
      <c r="K218" s="6"/>
      <c r="L218" s="6"/>
      <c r="M218" s="6"/>
      <c r="N218" s="6"/>
      <c r="O218" s="6"/>
      <c r="P218" s="6"/>
      <c r="Q218" s="6"/>
      <c r="R218" s="6"/>
      <c r="S218" s="6"/>
      <c r="T218" s="6"/>
      <c r="U218" s="6"/>
      <c r="V218" s="6"/>
      <c r="W218" s="6"/>
      <c r="X218" s="6"/>
      <c r="Y218" s="6"/>
      <c r="Z218" s="6"/>
    </row>
    <row r="219" spans="1:26" ht="13">
      <c r="A219" s="6"/>
      <c r="B219" s="6"/>
      <c r="C219" s="6"/>
      <c r="D219" s="6"/>
      <c r="E219" s="6"/>
      <c r="F219" s="6"/>
      <c r="G219" s="6"/>
      <c r="H219" s="118"/>
      <c r="I219" s="6"/>
      <c r="J219" s="6"/>
      <c r="K219" s="6"/>
      <c r="L219" s="6"/>
      <c r="M219" s="6"/>
      <c r="N219" s="6"/>
      <c r="O219" s="6"/>
      <c r="P219" s="6"/>
      <c r="Q219" s="6"/>
      <c r="R219" s="6"/>
      <c r="S219" s="6"/>
      <c r="T219" s="6"/>
      <c r="U219" s="6"/>
      <c r="V219" s="6"/>
      <c r="W219" s="6"/>
      <c r="X219" s="6"/>
      <c r="Y219" s="6"/>
      <c r="Z219" s="6"/>
    </row>
    <row r="220" spans="1:26" ht="13">
      <c r="A220" s="6"/>
      <c r="B220" s="6"/>
      <c r="C220" s="6"/>
      <c r="D220" s="6"/>
      <c r="E220" s="6"/>
      <c r="F220" s="6"/>
      <c r="G220" s="6"/>
      <c r="H220" s="118"/>
      <c r="I220" s="6"/>
      <c r="J220" s="6"/>
      <c r="K220" s="6"/>
      <c r="L220" s="6"/>
      <c r="M220" s="6"/>
      <c r="N220" s="6"/>
      <c r="O220" s="6"/>
      <c r="P220" s="6"/>
      <c r="Q220" s="6"/>
      <c r="R220" s="6"/>
      <c r="S220" s="6"/>
      <c r="T220" s="6"/>
      <c r="U220" s="6"/>
      <c r="V220" s="6"/>
      <c r="W220" s="6"/>
      <c r="X220" s="6"/>
      <c r="Y220" s="6"/>
      <c r="Z220" s="6"/>
    </row>
    <row r="221" spans="1:26" ht="13">
      <c r="A221" s="6"/>
      <c r="B221" s="6"/>
      <c r="C221" s="6"/>
      <c r="D221" s="6"/>
      <c r="E221" s="6"/>
      <c r="F221" s="6"/>
      <c r="G221" s="6"/>
      <c r="H221" s="118"/>
      <c r="I221" s="6"/>
      <c r="J221" s="6"/>
      <c r="K221" s="6"/>
      <c r="L221" s="6"/>
      <c r="M221" s="6"/>
      <c r="N221" s="6"/>
      <c r="O221" s="6"/>
      <c r="P221" s="6"/>
      <c r="Q221" s="6"/>
      <c r="R221" s="6"/>
      <c r="S221" s="6"/>
      <c r="T221" s="6"/>
      <c r="U221" s="6"/>
      <c r="V221" s="6"/>
      <c r="W221" s="6"/>
      <c r="X221" s="6"/>
      <c r="Y221" s="6"/>
      <c r="Z221" s="6"/>
    </row>
    <row r="222" spans="1:26" ht="13">
      <c r="A222" s="6"/>
      <c r="B222" s="6"/>
      <c r="C222" s="6"/>
      <c r="D222" s="6"/>
      <c r="E222" s="6"/>
      <c r="F222" s="6"/>
      <c r="G222" s="6"/>
      <c r="H222" s="118"/>
      <c r="I222" s="6"/>
      <c r="J222" s="6"/>
      <c r="K222" s="6"/>
      <c r="L222" s="6"/>
      <c r="M222" s="6"/>
      <c r="N222" s="6"/>
      <c r="O222" s="6"/>
      <c r="P222" s="6"/>
      <c r="Q222" s="6"/>
      <c r="R222" s="6"/>
      <c r="S222" s="6"/>
      <c r="T222" s="6"/>
      <c r="U222" s="6"/>
      <c r="V222" s="6"/>
      <c r="W222" s="6"/>
      <c r="X222" s="6"/>
      <c r="Y222" s="6"/>
      <c r="Z222" s="6"/>
    </row>
    <row r="223" spans="1:26" ht="13">
      <c r="A223" s="6"/>
      <c r="B223" s="6"/>
      <c r="C223" s="6"/>
      <c r="D223" s="6"/>
      <c r="E223" s="6"/>
      <c r="F223" s="6"/>
      <c r="G223" s="6"/>
      <c r="H223" s="118"/>
      <c r="I223" s="6"/>
      <c r="J223" s="6"/>
      <c r="K223" s="6"/>
      <c r="L223" s="6"/>
      <c r="M223" s="6"/>
      <c r="N223" s="6"/>
      <c r="O223" s="6"/>
      <c r="P223" s="6"/>
      <c r="Q223" s="6"/>
      <c r="R223" s="6"/>
      <c r="S223" s="6"/>
      <c r="T223" s="6"/>
      <c r="U223" s="6"/>
      <c r="V223" s="6"/>
      <c r="W223" s="6"/>
      <c r="X223" s="6"/>
      <c r="Y223" s="6"/>
      <c r="Z223" s="6"/>
    </row>
    <row r="224" spans="1:26" ht="13">
      <c r="A224" s="6"/>
      <c r="B224" s="6"/>
      <c r="C224" s="6"/>
      <c r="D224" s="6"/>
      <c r="E224" s="6"/>
      <c r="F224" s="6"/>
      <c r="G224" s="6"/>
      <c r="H224" s="118"/>
      <c r="I224" s="6"/>
      <c r="J224" s="6"/>
      <c r="K224" s="6"/>
      <c r="L224" s="6"/>
      <c r="M224" s="6"/>
      <c r="N224" s="6"/>
      <c r="O224" s="6"/>
      <c r="P224" s="6"/>
      <c r="Q224" s="6"/>
      <c r="R224" s="6"/>
      <c r="S224" s="6"/>
      <c r="T224" s="6"/>
      <c r="U224" s="6"/>
      <c r="V224" s="6"/>
      <c r="W224" s="6"/>
      <c r="X224" s="6"/>
      <c r="Y224" s="6"/>
      <c r="Z224" s="6"/>
    </row>
    <row r="225" spans="1:26" ht="13">
      <c r="A225" s="6"/>
      <c r="B225" s="6"/>
      <c r="C225" s="6"/>
      <c r="D225" s="6"/>
      <c r="E225" s="6"/>
      <c r="F225" s="6"/>
      <c r="G225" s="6"/>
      <c r="H225" s="118"/>
      <c r="I225" s="6"/>
      <c r="J225" s="6"/>
      <c r="K225" s="6"/>
      <c r="L225" s="6"/>
      <c r="M225" s="6"/>
      <c r="N225" s="6"/>
      <c r="O225" s="6"/>
      <c r="P225" s="6"/>
      <c r="Q225" s="6"/>
      <c r="R225" s="6"/>
      <c r="S225" s="6"/>
      <c r="T225" s="6"/>
      <c r="U225" s="6"/>
      <c r="V225" s="6"/>
      <c r="W225" s="6"/>
      <c r="X225" s="6"/>
      <c r="Y225" s="6"/>
      <c r="Z225" s="6"/>
    </row>
    <row r="226" spans="1:26" ht="13">
      <c r="A226" s="6"/>
      <c r="B226" s="6"/>
      <c r="C226" s="6"/>
      <c r="D226" s="6"/>
      <c r="E226" s="6"/>
      <c r="F226" s="6"/>
      <c r="G226" s="6"/>
      <c r="H226" s="118"/>
      <c r="I226" s="6"/>
      <c r="J226" s="6"/>
      <c r="K226" s="6"/>
      <c r="L226" s="6"/>
      <c r="M226" s="6"/>
      <c r="N226" s="6"/>
      <c r="O226" s="6"/>
      <c r="P226" s="6"/>
      <c r="Q226" s="6"/>
      <c r="R226" s="6"/>
      <c r="S226" s="6"/>
      <c r="T226" s="6"/>
      <c r="U226" s="6"/>
      <c r="V226" s="6"/>
      <c r="W226" s="6"/>
      <c r="X226" s="6"/>
      <c r="Y226" s="6"/>
      <c r="Z226" s="6"/>
    </row>
    <row r="227" spans="1:26" ht="13">
      <c r="A227" s="6"/>
      <c r="B227" s="6"/>
      <c r="C227" s="6"/>
      <c r="D227" s="6"/>
      <c r="E227" s="6"/>
      <c r="F227" s="6"/>
      <c r="G227" s="6"/>
      <c r="H227" s="118"/>
      <c r="I227" s="6"/>
      <c r="J227" s="6"/>
      <c r="K227" s="6"/>
      <c r="L227" s="6"/>
      <c r="M227" s="6"/>
      <c r="N227" s="6"/>
      <c r="O227" s="6"/>
      <c r="P227" s="6"/>
      <c r="Q227" s="6"/>
      <c r="R227" s="6"/>
      <c r="S227" s="6"/>
      <c r="T227" s="6"/>
      <c r="U227" s="6"/>
      <c r="V227" s="6"/>
      <c r="W227" s="6"/>
      <c r="X227" s="6"/>
      <c r="Y227" s="6"/>
      <c r="Z227" s="6"/>
    </row>
    <row r="228" spans="1:26" ht="13">
      <c r="A228" s="6"/>
      <c r="B228" s="6"/>
      <c r="C228" s="6"/>
      <c r="D228" s="6"/>
      <c r="E228" s="6"/>
      <c r="F228" s="6"/>
      <c r="G228" s="6"/>
      <c r="H228" s="118"/>
      <c r="I228" s="6"/>
      <c r="J228" s="6"/>
      <c r="K228" s="6"/>
      <c r="L228" s="6"/>
      <c r="M228" s="6"/>
      <c r="N228" s="6"/>
      <c r="O228" s="6"/>
      <c r="P228" s="6"/>
      <c r="Q228" s="6"/>
      <c r="R228" s="6"/>
      <c r="S228" s="6"/>
      <c r="T228" s="6"/>
      <c r="U228" s="6"/>
      <c r="V228" s="6"/>
      <c r="W228" s="6"/>
      <c r="X228" s="6"/>
      <c r="Y228" s="6"/>
      <c r="Z228" s="6"/>
    </row>
    <row r="229" spans="1:26" ht="13">
      <c r="A229" s="6"/>
      <c r="B229" s="6"/>
      <c r="C229" s="6"/>
      <c r="D229" s="6"/>
      <c r="E229" s="6"/>
      <c r="F229" s="6"/>
      <c r="G229" s="6"/>
      <c r="H229" s="118"/>
      <c r="I229" s="6"/>
      <c r="J229" s="6"/>
      <c r="K229" s="6"/>
      <c r="L229" s="6"/>
      <c r="M229" s="6"/>
      <c r="N229" s="6"/>
      <c r="O229" s="6"/>
      <c r="P229" s="6"/>
      <c r="Q229" s="6"/>
      <c r="R229" s="6"/>
      <c r="S229" s="6"/>
      <c r="T229" s="6"/>
      <c r="U229" s="6"/>
      <c r="V229" s="6"/>
      <c r="W229" s="6"/>
      <c r="X229" s="6"/>
      <c r="Y229" s="6"/>
      <c r="Z229" s="6"/>
    </row>
    <row r="230" spans="1:26" ht="13">
      <c r="A230" s="6"/>
      <c r="B230" s="6"/>
      <c r="C230" s="6"/>
      <c r="D230" s="6"/>
      <c r="E230" s="6"/>
      <c r="F230" s="6"/>
      <c r="G230" s="6"/>
      <c r="H230" s="118"/>
      <c r="I230" s="6"/>
      <c r="J230" s="6"/>
      <c r="K230" s="6"/>
      <c r="L230" s="6"/>
      <c r="M230" s="6"/>
      <c r="N230" s="6"/>
      <c r="O230" s="6"/>
      <c r="P230" s="6"/>
      <c r="Q230" s="6"/>
      <c r="R230" s="6"/>
      <c r="S230" s="6"/>
      <c r="T230" s="6"/>
      <c r="U230" s="6"/>
      <c r="V230" s="6"/>
      <c r="W230" s="6"/>
      <c r="X230" s="6"/>
      <c r="Y230" s="6"/>
      <c r="Z230" s="6"/>
    </row>
    <row r="231" spans="1:26" ht="13">
      <c r="A231" s="6"/>
      <c r="B231" s="6"/>
      <c r="C231" s="6"/>
      <c r="D231" s="6"/>
      <c r="E231" s="6"/>
      <c r="F231" s="6"/>
      <c r="G231" s="6"/>
      <c r="H231" s="118"/>
      <c r="I231" s="6"/>
      <c r="J231" s="6"/>
      <c r="K231" s="6"/>
      <c r="L231" s="6"/>
      <c r="M231" s="6"/>
      <c r="N231" s="6"/>
      <c r="O231" s="6"/>
      <c r="P231" s="6"/>
      <c r="Q231" s="6"/>
      <c r="R231" s="6"/>
      <c r="S231" s="6"/>
      <c r="T231" s="6"/>
      <c r="U231" s="6"/>
      <c r="V231" s="6"/>
      <c r="W231" s="6"/>
      <c r="X231" s="6"/>
      <c r="Y231" s="6"/>
      <c r="Z231" s="6"/>
    </row>
    <row r="232" spans="1:26" ht="13">
      <c r="A232" s="6"/>
      <c r="B232" s="6"/>
      <c r="C232" s="6"/>
      <c r="D232" s="6"/>
      <c r="E232" s="6"/>
      <c r="F232" s="6"/>
      <c r="G232" s="6"/>
      <c r="H232" s="118"/>
      <c r="I232" s="6"/>
      <c r="J232" s="6"/>
      <c r="K232" s="6"/>
      <c r="L232" s="6"/>
      <c r="M232" s="6"/>
      <c r="N232" s="6"/>
      <c r="O232" s="6"/>
      <c r="P232" s="6"/>
      <c r="Q232" s="6"/>
      <c r="R232" s="6"/>
      <c r="S232" s="6"/>
      <c r="T232" s="6"/>
      <c r="U232" s="6"/>
      <c r="V232" s="6"/>
      <c r="W232" s="6"/>
      <c r="X232" s="6"/>
      <c r="Y232" s="6"/>
      <c r="Z232" s="6"/>
    </row>
    <row r="233" spans="1:26" ht="13">
      <c r="A233" s="6"/>
      <c r="B233" s="6"/>
      <c r="C233" s="6"/>
      <c r="D233" s="6"/>
      <c r="E233" s="6"/>
      <c r="F233" s="6"/>
      <c r="G233" s="6"/>
      <c r="H233" s="118"/>
      <c r="I233" s="6"/>
      <c r="J233" s="6"/>
      <c r="K233" s="6"/>
      <c r="L233" s="6"/>
      <c r="M233" s="6"/>
      <c r="N233" s="6"/>
      <c r="O233" s="6"/>
      <c r="P233" s="6"/>
      <c r="Q233" s="6"/>
      <c r="R233" s="6"/>
      <c r="S233" s="6"/>
      <c r="T233" s="6"/>
      <c r="U233" s="6"/>
      <c r="V233" s="6"/>
      <c r="W233" s="6"/>
      <c r="X233" s="6"/>
      <c r="Y233" s="6"/>
      <c r="Z233" s="6"/>
    </row>
    <row r="234" spans="1:26" ht="13">
      <c r="A234" s="6"/>
      <c r="B234" s="6"/>
      <c r="C234" s="6"/>
      <c r="D234" s="6"/>
      <c r="E234" s="6"/>
      <c r="F234" s="6"/>
      <c r="G234" s="6"/>
      <c r="H234" s="118"/>
      <c r="I234" s="6"/>
      <c r="J234" s="6"/>
      <c r="K234" s="6"/>
      <c r="L234" s="6"/>
      <c r="M234" s="6"/>
      <c r="N234" s="6"/>
      <c r="O234" s="6"/>
      <c r="P234" s="6"/>
      <c r="Q234" s="6"/>
      <c r="R234" s="6"/>
      <c r="S234" s="6"/>
      <c r="T234" s="6"/>
      <c r="U234" s="6"/>
      <c r="V234" s="6"/>
      <c r="W234" s="6"/>
      <c r="X234" s="6"/>
      <c r="Y234" s="6"/>
      <c r="Z234" s="6"/>
    </row>
    <row r="235" spans="1:26" ht="13">
      <c r="A235" s="6"/>
      <c r="B235" s="6"/>
      <c r="C235" s="6"/>
      <c r="D235" s="6"/>
      <c r="E235" s="6"/>
      <c r="F235" s="6"/>
      <c r="G235" s="6"/>
      <c r="H235" s="118"/>
      <c r="I235" s="6"/>
      <c r="J235" s="6"/>
      <c r="K235" s="6"/>
      <c r="L235" s="6"/>
      <c r="M235" s="6"/>
      <c r="N235" s="6"/>
      <c r="O235" s="6"/>
      <c r="P235" s="6"/>
      <c r="Q235" s="6"/>
      <c r="R235" s="6"/>
      <c r="S235" s="6"/>
      <c r="T235" s="6"/>
      <c r="U235" s="6"/>
      <c r="V235" s="6"/>
      <c r="W235" s="6"/>
      <c r="X235" s="6"/>
      <c r="Y235" s="6"/>
      <c r="Z235" s="6"/>
    </row>
    <row r="236" spans="1:26" ht="13">
      <c r="A236" s="6"/>
      <c r="B236" s="6"/>
      <c r="C236" s="6"/>
      <c r="D236" s="6"/>
      <c r="E236" s="6"/>
      <c r="F236" s="6"/>
      <c r="G236" s="6"/>
      <c r="H236" s="118"/>
      <c r="I236" s="6"/>
      <c r="J236" s="6"/>
      <c r="K236" s="6"/>
      <c r="L236" s="6"/>
      <c r="M236" s="6"/>
      <c r="N236" s="6"/>
      <c r="O236" s="6"/>
      <c r="P236" s="6"/>
      <c r="Q236" s="6"/>
      <c r="R236" s="6"/>
      <c r="S236" s="6"/>
      <c r="T236" s="6"/>
      <c r="U236" s="6"/>
      <c r="V236" s="6"/>
      <c r="W236" s="6"/>
      <c r="X236" s="6"/>
      <c r="Y236" s="6"/>
      <c r="Z236" s="6"/>
    </row>
    <row r="237" spans="1:26" ht="13">
      <c r="A237" s="6"/>
      <c r="B237" s="6"/>
      <c r="C237" s="6"/>
      <c r="D237" s="6"/>
      <c r="E237" s="6"/>
      <c r="F237" s="6"/>
      <c r="G237" s="6"/>
      <c r="H237" s="118"/>
      <c r="I237" s="6"/>
      <c r="J237" s="6"/>
      <c r="K237" s="6"/>
      <c r="L237" s="6"/>
      <c r="M237" s="6"/>
      <c r="N237" s="6"/>
      <c r="O237" s="6"/>
      <c r="P237" s="6"/>
      <c r="Q237" s="6"/>
      <c r="R237" s="6"/>
      <c r="S237" s="6"/>
      <c r="T237" s="6"/>
      <c r="U237" s="6"/>
      <c r="V237" s="6"/>
      <c r="W237" s="6"/>
      <c r="X237" s="6"/>
      <c r="Y237" s="6"/>
      <c r="Z237" s="6"/>
    </row>
    <row r="238" spans="1:26" ht="13">
      <c r="A238" s="6"/>
      <c r="B238" s="6"/>
      <c r="C238" s="6"/>
      <c r="D238" s="6"/>
      <c r="E238" s="6"/>
      <c r="F238" s="6"/>
      <c r="G238" s="6"/>
      <c r="H238" s="118"/>
      <c r="I238" s="6"/>
      <c r="J238" s="6"/>
      <c r="K238" s="6"/>
      <c r="L238" s="6"/>
      <c r="M238" s="6"/>
      <c r="N238" s="6"/>
      <c r="O238" s="6"/>
      <c r="P238" s="6"/>
      <c r="Q238" s="6"/>
      <c r="R238" s="6"/>
      <c r="S238" s="6"/>
      <c r="T238" s="6"/>
      <c r="U238" s="6"/>
      <c r="V238" s="6"/>
      <c r="W238" s="6"/>
      <c r="X238" s="6"/>
      <c r="Y238" s="6"/>
      <c r="Z238" s="6"/>
    </row>
    <row r="239" spans="1:26" ht="13">
      <c r="A239" s="6"/>
      <c r="B239" s="6"/>
      <c r="C239" s="6"/>
      <c r="D239" s="6"/>
      <c r="E239" s="6"/>
      <c r="F239" s="6"/>
      <c r="G239" s="6"/>
      <c r="H239" s="118"/>
      <c r="I239" s="6"/>
      <c r="J239" s="6"/>
      <c r="K239" s="6"/>
      <c r="L239" s="6"/>
      <c r="M239" s="6"/>
      <c r="N239" s="6"/>
      <c r="O239" s="6"/>
      <c r="P239" s="6"/>
      <c r="Q239" s="6"/>
      <c r="R239" s="6"/>
      <c r="S239" s="6"/>
      <c r="T239" s="6"/>
      <c r="U239" s="6"/>
      <c r="V239" s="6"/>
      <c r="W239" s="6"/>
      <c r="X239" s="6"/>
      <c r="Y239" s="6"/>
      <c r="Z239" s="6"/>
    </row>
    <row r="240" spans="1:26" ht="13">
      <c r="A240" s="6"/>
      <c r="B240" s="6"/>
      <c r="C240" s="6"/>
      <c r="D240" s="6"/>
      <c r="E240" s="6"/>
      <c r="F240" s="6"/>
      <c r="G240" s="6"/>
      <c r="H240" s="118"/>
      <c r="I240" s="6"/>
      <c r="J240" s="6"/>
      <c r="K240" s="6"/>
      <c r="L240" s="6"/>
      <c r="M240" s="6"/>
      <c r="N240" s="6"/>
      <c r="O240" s="6"/>
      <c r="P240" s="6"/>
      <c r="Q240" s="6"/>
      <c r="R240" s="6"/>
      <c r="S240" s="6"/>
      <c r="T240" s="6"/>
      <c r="U240" s="6"/>
      <c r="V240" s="6"/>
      <c r="W240" s="6"/>
      <c r="X240" s="6"/>
      <c r="Y240" s="6"/>
      <c r="Z240" s="6"/>
    </row>
    <row r="241" spans="1:26" ht="13">
      <c r="A241" s="6"/>
      <c r="B241" s="6"/>
      <c r="C241" s="6"/>
      <c r="D241" s="6"/>
      <c r="E241" s="6"/>
      <c r="F241" s="6"/>
      <c r="G241" s="6"/>
      <c r="H241" s="118"/>
      <c r="I241" s="6"/>
      <c r="J241" s="6"/>
      <c r="K241" s="6"/>
      <c r="L241" s="6"/>
      <c r="M241" s="6"/>
      <c r="N241" s="6"/>
      <c r="O241" s="6"/>
      <c r="P241" s="6"/>
      <c r="Q241" s="6"/>
      <c r="R241" s="6"/>
      <c r="S241" s="6"/>
      <c r="T241" s="6"/>
      <c r="U241" s="6"/>
      <c r="V241" s="6"/>
      <c r="W241" s="6"/>
      <c r="X241" s="6"/>
      <c r="Y241" s="6"/>
      <c r="Z241" s="6"/>
    </row>
    <row r="242" spans="1:26" ht="13">
      <c r="A242" s="6"/>
      <c r="B242" s="6"/>
      <c r="C242" s="6"/>
      <c r="D242" s="6"/>
      <c r="E242" s="6"/>
      <c r="F242" s="6"/>
      <c r="G242" s="6"/>
      <c r="H242" s="118"/>
      <c r="I242" s="6"/>
      <c r="J242" s="6"/>
      <c r="K242" s="6"/>
      <c r="L242" s="6"/>
      <c r="M242" s="6"/>
      <c r="N242" s="6"/>
      <c r="O242" s="6"/>
      <c r="P242" s="6"/>
      <c r="Q242" s="6"/>
      <c r="R242" s="6"/>
      <c r="S242" s="6"/>
      <c r="T242" s="6"/>
      <c r="U242" s="6"/>
      <c r="V242" s="6"/>
      <c r="W242" s="6"/>
      <c r="X242" s="6"/>
      <c r="Y242" s="6"/>
      <c r="Z242" s="6"/>
    </row>
    <row r="243" spans="1:26" ht="13">
      <c r="A243" s="6"/>
      <c r="B243" s="6"/>
      <c r="C243" s="6"/>
      <c r="D243" s="6"/>
      <c r="E243" s="6"/>
      <c r="F243" s="6"/>
      <c r="G243" s="6"/>
      <c r="H243" s="118"/>
      <c r="I243" s="6"/>
      <c r="J243" s="6"/>
      <c r="K243" s="6"/>
      <c r="L243" s="6"/>
      <c r="M243" s="6"/>
      <c r="N243" s="6"/>
      <c r="O243" s="6"/>
      <c r="P243" s="6"/>
      <c r="Q243" s="6"/>
      <c r="R243" s="6"/>
      <c r="S243" s="6"/>
      <c r="T243" s="6"/>
      <c r="U243" s="6"/>
      <c r="V243" s="6"/>
      <c r="W243" s="6"/>
      <c r="X243" s="6"/>
      <c r="Y243" s="6"/>
      <c r="Z243" s="6"/>
    </row>
    <row r="244" spans="1:26" ht="13">
      <c r="A244" s="6"/>
      <c r="B244" s="6"/>
      <c r="C244" s="6"/>
      <c r="D244" s="6"/>
      <c r="E244" s="6"/>
      <c r="F244" s="6"/>
      <c r="G244" s="6"/>
      <c r="H244" s="118"/>
      <c r="I244" s="6"/>
      <c r="J244" s="6"/>
      <c r="K244" s="6"/>
      <c r="L244" s="6"/>
      <c r="M244" s="6"/>
      <c r="N244" s="6"/>
      <c r="O244" s="6"/>
      <c r="P244" s="6"/>
      <c r="Q244" s="6"/>
      <c r="R244" s="6"/>
      <c r="S244" s="6"/>
      <c r="T244" s="6"/>
      <c r="U244" s="6"/>
      <c r="V244" s="6"/>
      <c r="W244" s="6"/>
      <c r="X244" s="6"/>
      <c r="Y244" s="6"/>
      <c r="Z244" s="6"/>
    </row>
    <row r="245" spans="1:26" ht="13">
      <c r="A245" s="6"/>
      <c r="B245" s="6"/>
      <c r="C245" s="6"/>
      <c r="D245" s="6"/>
      <c r="E245" s="6"/>
      <c r="F245" s="6"/>
      <c r="G245" s="6"/>
      <c r="H245" s="118"/>
      <c r="I245" s="6"/>
      <c r="J245" s="6"/>
      <c r="K245" s="6"/>
      <c r="L245" s="6"/>
      <c r="M245" s="6"/>
      <c r="N245" s="6"/>
      <c r="O245" s="6"/>
      <c r="P245" s="6"/>
      <c r="Q245" s="6"/>
      <c r="R245" s="6"/>
      <c r="S245" s="6"/>
      <c r="T245" s="6"/>
      <c r="U245" s="6"/>
      <c r="V245" s="6"/>
      <c r="W245" s="6"/>
      <c r="X245" s="6"/>
      <c r="Y245" s="6"/>
      <c r="Z245" s="6"/>
    </row>
    <row r="246" spans="1:26" ht="13">
      <c r="A246" s="6"/>
      <c r="B246" s="6"/>
      <c r="C246" s="6"/>
      <c r="D246" s="6"/>
      <c r="E246" s="6"/>
      <c r="F246" s="6"/>
      <c r="G246" s="6"/>
      <c r="H246" s="118"/>
      <c r="I246" s="6"/>
      <c r="J246" s="6"/>
      <c r="K246" s="6"/>
      <c r="L246" s="6"/>
      <c r="M246" s="6"/>
      <c r="N246" s="6"/>
      <c r="O246" s="6"/>
      <c r="P246" s="6"/>
      <c r="Q246" s="6"/>
      <c r="R246" s="6"/>
      <c r="S246" s="6"/>
      <c r="T246" s="6"/>
      <c r="U246" s="6"/>
      <c r="V246" s="6"/>
      <c r="W246" s="6"/>
      <c r="X246" s="6"/>
      <c r="Y246" s="6"/>
      <c r="Z246" s="6"/>
    </row>
    <row r="247" spans="1:26" ht="13">
      <c r="A247" s="6"/>
      <c r="B247" s="6"/>
      <c r="C247" s="6"/>
      <c r="D247" s="6"/>
      <c r="E247" s="6"/>
      <c r="F247" s="6"/>
      <c r="G247" s="6"/>
      <c r="H247" s="118"/>
      <c r="I247" s="6"/>
      <c r="J247" s="6"/>
      <c r="K247" s="6"/>
      <c r="L247" s="6"/>
      <c r="M247" s="6"/>
      <c r="N247" s="6"/>
      <c r="O247" s="6"/>
      <c r="P247" s="6"/>
      <c r="Q247" s="6"/>
      <c r="R247" s="6"/>
      <c r="S247" s="6"/>
      <c r="T247" s="6"/>
      <c r="U247" s="6"/>
      <c r="V247" s="6"/>
      <c r="W247" s="6"/>
      <c r="X247" s="6"/>
      <c r="Y247" s="6"/>
      <c r="Z247" s="6"/>
    </row>
    <row r="248" spans="1:26" ht="13">
      <c r="A248" s="6"/>
      <c r="B248" s="6"/>
      <c r="C248" s="6"/>
      <c r="D248" s="6"/>
      <c r="E248" s="6"/>
      <c r="F248" s="6"/>
      <c r="G248" s="6"/>
      <c r="H248" s="118"/>
      <c r="I248" s="6"/>
      <c r="J248" s="6"/>
      <c r="K248" s="6"/>
      <c r="L248" s="6"/>
      <c r="M248" s="6"/>
      <c r="N248" s="6"/>
      <c r="O248" s="6"/>
      <c r="P248" s="6"/>
      <c r="Q248" s="6"/>
      <c r="R248" s="6"/>
      <c r="S248" s="6"/>
      <c r="T248" s="6"/>
      <c r="U248" s="6"/>
      <c r="V248" s="6"/>
      <c r="W248" s="6"/>
      <c r="X248" s="6"/>
      <c r="Y248" s="6"/>
      <c r="Z248" s="6"/>
    </row>
    <row r="249" spans="1:26" ht="13">
      <c r="A249" s="6"/>
      <c r="B249" s="6"/>
      <c r="C249" s="6"/>
      <c r="D249" s="6"/>
      <c r="E249" s="6"/>
      <c r="F249" s="6"/>
      <c r="G249" s="6"/>
      <c r="H249" s="118"/>
      <c r="I249" s="6"/>
      <c r="J249" s="6"/>
      <c r="K249" s="6"/>
      <c r="L249" s="6"/>
      <c r="M249" s="6"/>
      <c r="N249" s="6"/>
      <c r="O249" s="6"/>
      <c r="P249" s="6"/>
      <c r="Q249" s="6"/>
      <c r="R249" s="6"/>
      <c r="S249" s="6"/>
      <c r="T249" s="6"/>
      <c r="U249" s="6"/>
      <c r="V249" s="6"/>
      <c r="W249" s="6"/>
      <c r="X249" s="6"/>
      <c r="Y249" s="6"/>
      <c r="Z249" s="6"/>
    </row>
    <row r="250" spans="1:26" ht="13">
      <c r="A250" s="6"/>
      <c r="B250" s="6"/>
      <c r="C250" s="6"/>
      <c r="D250" s="6"/>
      <c r="E250" s="6"/>
      <c r="F250" s="6"/>
      <c r="G250" s="6"/>
      <c r="H250" s="118"/>
      <c r="I250" s="6"/>
      <c r="J250" s="6"/>
      <c r="K250" s="6"/>
      <c r="L250" s="6"/>
      <c r="M250" s="6"/>
      <c r="N250" s="6"/>
      <c r="O250" s="6"/>
      <c r="P250" s="6"/>
      <c r="Q250" s="6"/>
      <c r="R250" s="6"/>
      <c r="S250" s="6"/>
      <c r="T250" s="6"/>
      <c r="U250" s="6"/>
      <c r="V250" s="6"/>
      <c r="W250" s="6"/>
      <c r="X250" s="6"/>
      <c r="Y250" s="6"/>
      <c r="Z250" s="6"/>
    </row>
    <row r="251" spans="1:26" ht="13">
      <c r="A251" s="6"/>
      <c r="B251" s="6"/>
      <c r="C251" s="6"/>
      <c r="D251" s="6"/>
      <c r="E251" s="6"/>
      <c r="F251" s="6"/>
      <c r="G251" s="6"/>
      <c r="H251" s="118"/>
      <c r="I251" s="6"/>
      <c r="J251" s="6"/>
      <c r="K251" s="6"/>
      <c r="L251" s="6"/>
      <c r="M251" s="6"/>
      <c r="N251" s="6"/>
      <c r="O251" s="6"/>
      <c r="P251" s="6"/>
      <c r="Q251" s="6"/>
      <c r="R251" s="6"/>
      <c r="S251" s="6"/>
      <c r="T251" s="6"/>
      <c r="U251" s="6"/>
      <c r="V251" s="6"/>
      <c r="W251" s="6"/>
      <c r="X251" s="6"/>
      <c r="Y251" s="6"/>
      <c r="Z251" s="6"/>
    </row>
    <row r="252" spans="1:26" ht="13">
      <c r="A252" s="6"/>
      <c r="B252" s="6"/>
      <c r="C252" s="6"/>
      <c r="D252" s="6"/>
      <c r="E252" s="6"/>
      <c r="F252" s="6"/>
      <c r="G252" s="6"/>
      <c r="H252" s="118"/>
      <c r="I252" s="6"/>
      <c r="J252" s="6"/>
      <c r="K252" s="6"/>
      <c r="L252" s="6"/>
      <c r="M252" s="6"/>
      <c r="N252" s="6"/>
      <c r="O252" s="6"/>
      <c r="P252" s="6"/>
      <c r="Q252" s="6"/>
      <c r="R252" s="6"/>
      <c r="S252" s="6"/>
      <c r="T252" s="6"/>
      <c r="U252" s="6"/>
      <c r="V252" s="6"/>
      <c r="W252" s="6"/>
      <c r="X252" s="6"/>
      <c r="Y252" s="6"/>
      <c r="Z252" s="6"/>
    </row>
    <row r="253" spans="1:26" ht="13">
      <c r="A253" s="6"/>
      <c r="B253" s="6"/>
      <c r="C253" s="6"/>
      <c r="D253" s="6"/>
      <c r="E253" s="6"/>
      <c r="F253" s="6"/>
      <c r="G253" s="6"/>
      <c r="H253" s="118"/>
      <c r="I253" s="6"/>
      <c r="J253" s="6"/>
      <c r="K253" s="6"/>
      <c r="L253" s="6"/>
      <c r="M253" s="6"/>
      <c r="N253" s="6"/>
      <c r="O253" s="6"/>
      <c r="P253" s="6"/>
      <c r="Q253" s="6"/>
      <c r="R253" s="6"/>
      <c r="S253" s="6"/>
      <c r="T253" s="6"/>
      <c r="U253" s="6"/>
      <c r="V253" s="6"/>
      <c r="W253" s="6"/>
      <c r="X253" s="6"/>
      <c r="Y253" s="6"/>
      <c r="Z253" s="6"/>
    </row>
    <row r="254" spans="1:26" ht="13">
      <c r="A254" s="6"/>
      <c r="B254" s="6"/>
      <c r="C254" s="6"/>
      <c r="D254" s="6"/>
      <c r="E254" s="6"/>
      <c r="F254" s="6"/>
      <c r="G254" s="6"/>
      <c r="H254" s="118"/>
      <c r="I254" s="6"/>
      <c r="J254" s="6"/>
      <c r="K254" s="6"/>
      <c r="L254" s="6"/>
      <c r="M254" s="6"/>
      <c r="N254" s="6"/>
      <c r="O254" s="6"/>
      <c r="P254" s="6"/>
      <c r="Q254" s="6"/>
      <c r="R254" s="6"/>
      <c r="S254" s="6"/>
      <c r="T254" s="6"/>
      <c r="U254" s="6"/>
      <c r="V254" s="6"/>
      <c r="W254" s="6"/>
      <c r="X254" s="6"/>
      <c r="Y254" s="6"/>
      <c r="Z254" s="6"/>
    </row>
    <row r="255" spans="1:26" ht="13">
      <c r="A255" s="6"/>
      <c r="B255" s="6"/>
      <c r="C255" s="6"/>
      <c r="D255" s="6"/>
      <c r="E255" s="6"/>
      <c r="F255" s="6"/>
      <c r="G255" s="6"/>
      <c r="H255" s="118"/>
      <c r="I255" s="6"/>
      <c r="J255" s="6"/>
      <c r="K255" s="6"/>
      <c r="L255" s="6"/>
      <c r="M255" s="6"/>
      <c r="N255" s="6"/>
      <c r="O255" s="6"/>
      <c r="P255" s="6"/>
      <c r="Q255" s="6"/>
      <c r="R255" s="6"/>
      <c r="S255" s="6"/>
      <c r="T255" s="6"/>
      <c r="U255" s="6"/>
      <c r="V255" s="6"/>
      <c r="W255" s="6"/>
      <c r="X255" s="6"/>
      <c r="Y255" s="6"/>
      <c r="Z255" s="6"/>
    </row>
    <row r="256" spans="1:26" ht="13">
      <c r="A256" s="6"/>
      <c r="B256" s="6"/>
      <c r="C256" s="6"/>
      <c r="D256" s="6"/>
      <c r="E256" s="6"/>
      <c r="F256" s="6"/>
      <c r="G256" s="6"/>
      <c r="H256" s="118"/>
      <c r="I256" s="6"/>
      <c r="J256" s="6"/>
      <c r="K256" s="6"/>
      <c r="L256" s="6"/>
      <c r="M256" s="6"/>
      <c r="N256" s="6"/>
      <c r="O256" s="6"/>
      <c r="P256" s="6"/>
      <c r="Q256" s="6"/>
      <c r="R256" s="6"/>
      <c r="S256" s="6"/>
      <c r="T256" s="6"/>
      <c r="U256" s="6"/>
      <c r="V256" s="6"/>
      <c r="W256" s="6"/>
      <c r="X256" s="6"/>
      <c r="Y256" s="6"/>
      <c r="Z256" s="6"/>
    </row>
    <row r="257" spans="1:26" ht="13">
      <c r="A257" s="6"/>
      <c r="B257" s="6"/>
      <c r="C257" s="6"/>
      <c r="D257" s="6"/>
      <c r="E257" s="6"/>
      <c r="F257" s="6"/>
      <c r="G257" s="6"/>
      <c r="H257" s="118"/>
      <c r="I257" s="6"/>
      <c r="J257" s="6"/>
      <c r="K257" s="6"/>
      <c r="L257" s="6"/>
      <c r="M257" s="6"/>
      <c r="N257" s="6"/>
      <c r="O257" s="6"/>
      <c r="P257" s="6"/>
      <c r="Q257" s="6"/>
      <c r="R257" s="6"/>
      <c r="S257" s="6"/>
      <c r="T257" s="6"/>
      <c r="U257" s="6"/>
      <c r="V257" s="6"/>
      <c r="W257" s="6"/>
      <c r="X257" s="6"/>
      <c r="Y257" s="6"/>
      <c r="Z257" s="6"/>
    </row>
    <row r="258" spans="1:26" ht="13">
      <c r="A258" s="6"/>
      <c r="B258" s="6"/>
      <c r="C258" s="6"/>
      <c r="D258" s="6"/>
      <c r="E258" s="6"/>
      <c r="F258" s="6"/>
      <c r="G258" s="6"/>
      <c r="H258" s="118"/>
      <c r="I258" s="6"/>
      <c r="J258" s="6"/>
      <c r="K258" s="6"/>
      <c r="L258" s="6"/>
      <c r="M258" s="6"/>
      <c r="N258" s="6"/>
      <c r="O258" s="6"/>
      <c r="P258" s="6"/>
      <c r="Q258" s="6"/>
      <c r="R258" s="6"/>
      <c r="S258" s="6"/>
      <c r="T258" s="6"/>
      <c r="U258" s="6"/>
      <c r="V258" s="6"/>
      <c r="W258" s="6"/>
      <c r="X258" s="6"/>
      <c r="Y258" s="6"/>
      <c r="Z258" s="6"/>
    </row>
    <row r="259" spans="1:26" ht="13">
      <c r="A259" s="6"/>
      <c r="B259" s="6"/>
      <c r="C259" s="6"/>
      <c r="D259" s="6"/>
      <c r="E259" s="6"/>
      <c r="F259" s="6"/>
      <c r="G259" s="6"/>
      <c r="H259" s="118"/>
      <c r="I259" s="6"/>
      <c r="J259" s="6"/>
      <c r="K259" s="6"/>
      <c r="L259" s="6"/>
      <c r="M259" s="6"/>
      <c r="N259" s="6"/>
      <c r="O259" s="6"/>
      <c r="P259" s="6"/>
      <c r="Q259" s="6"/>
      <c r="R259" s="6"/>
      <c r="S259" s="6"/>
      <c r="T259" s="6"/>
      <c r="U259" s="6"/>
      <c r="V259" s="6"/>
      <c r="W259" s="6"/>
      <c r="X259" s="6"/>
      <c r="Y259" s="6"/>
      <c r="Z259" s="6"/>
    </row>
    <row r="260" spans="1:26" ht="13">
      <c r="A260" s="6"/>
      <c r="B260" s="6"/>
      <c r="C260" s="6"/>
      <c r="D260" s="6"/>
      <c r="E260" s="6"/>
      <c r="F260" s="6"/>
      <c r="G260" s="6"/>
      <c r="H260" s="118"/>
      <c r="I260" s="6"/>
      <c r="J260" s="6"/>
      <c r="K260" s="6"/>
      <c r="L260" s="6"/>
      <c r="M260" s="6"/>
      <c r="N260" s="6"/>
      <c r="O260" s="6"/>
      <c r="P260" s="6"/>
      <c r="Q260" s="6"/>
      <c r="R260" s="6"/>
      <c r="S260" s="6"/>
      <c r="T260" s="6"/>
      <c r="U260" s="6"/>
      <c r="V260" s="6"/>
      <c r="W260" s="6"/>
      <c r="X260" s="6"/>
      <c r="Y260" s="6"/>
      <c r="Z260" s="6"/>
    </row>
    <row r="261" spans="1:26" ht="13">
      <c r="A261" s="6"/>
      <c r="B261" s="6"/>
      <c r="C261" s="6"/>
      <c r="D261" s="6"/>
      <c r="E261" s="6"/>
      <c r="F261" s="6"/>
      <c r="G261" s="6"/>
      <c r="H261" s="118"/>
      <c r="I261" s="6"/>
      <c r="J261" s="6"/>
      <c r="K261" s="6"/>
      <c r="L261" s="6"/>
      <c r="M261" s="6"/>
      <c r="N261" s="6"/>
      <c r="O261" s="6"/>
      <c r="P261" s="6"/>
      <c r="Q261" s="6"/>
      <c r="R261" s="6"/>
      <c r="S261" s="6"/>
      <c r="T261" s="6"/>
      <c r="U261" s="6"/>
      <c r="V261" s="6"/>
      <c r="W261" s="6"/>
      <c r="X261" s="6"/>
      <c r="Y261" s="6"/>
      <c r="Z261" s="6"/>
    </row>
    <row r="262" spans="1:26" ht="13">
      <c r="A262" s="6"/>
      <c r="B262" s="6"/>
      <c r="C262" s="6"/>
      <c r="D262" s="6"/>
      <c r="E262" s="6"/>
      <c r="F262" s="6"/>
      <c r="G262" s="6"/>
      <c r="H262" s="118"/>
      <c r="I262" s="6"/>
      <c r="J262" s="6"/>
      <c r="K262" s="6"/>
      <c r="L262" s="6"/>
      <c r="M262" s="6"/>
      <c r="N262" s="6"/>
      <c r="O262" s="6"/>
      <c r="P262" s="6"/>
      <c r="Q262" s="6"/>
      <c r="R262" s="6"/>
      <c r="S262" s="6"/>
      <c r="T262" s="6"/>
      <c r="U262" s="6"/>
      <c r="V262" s="6"/>
      <c r="W262" s="6"/>
      <c r="X262" s="6"/>
      <c r="Y262" s="6"/>
      <c r="Z262" s="6"/>
    </row>
    <row r="263" spans="1:26" ht="13">
      <c r="A263" s="6"/>
      <c r="B263" s="6"/>
      <c r="C263" s="6"/>
      <c r="D263" s="6"/>
      <c r="E263" s="6"/>
      <c r="F263" s="6"/>
      <c r="G263" s="6"/>
      <c r="H263" s="118"/>
      <c r="I263" s="6"/>
      <c r="J263" s="6"/>
      <c r="K263" s="6"/>
      <c r="L263" s="6"/>
      <c r="M263" s="6"/>
      <c r="N263" s="6"/>
      <c r="O263" s="6"/>
      <c r="P263" s="6"/>
      <c r="Q263" s="6"/>
      <c r="R263" s="6"/>
      <c r="S263" s="6"/>
      <c r="T263" s="6"/>
      <c r="U263" s="6"/>
      <c r="V263" s="6"/>
      <c r="W263" s="6"/>
      <c r="X263" s="6"/>
      <c r="Y263" s="6"/>
      <c r="Z263" s="6"/>
    </row>
    <row r="264" spans="1:26" ht="13">
      <c r="A264" s="6"/>
      <c r="B264" s="6"/>
      <c r="C264" s="6"/>
      <c r="D264" s="6"/>
      <c r="E264" s="6"/>
      <c r="F264" s="6"/>
      <c r="G264" s="6"/>
      <c r="H264" s="118"/>
      <c r="I264" s="6"/>
      <c r="J264" s="6"/>
      <c r="K264" s="6"/>
      <c r="L264" s="6"/>
      <c r="M264" s="6"/>
      <c r="N264" s="6"/>
      <c r="O264" s="6"/>
      <c r="P264" s="6"/>
      <c r="Q264" s="6"/>
      <c r="R264" s="6"/>
      <c r="S264" s="6"/>
      <c r="T264" s="6"/>
      <c r="U264" s="6"/>
      <c r="V264" s="6"/>
      <c r="W264" s="6"/>
      <c r="X264" s="6"/>
      <c r="Y264" s="6"/>
      <c r="Z264" s="6"/>
    </row>
    <row r="265" spans="1:26" ht="13">
      <c r="A265" s="6"/>
      <c r="B265" s="6"/>
      <c r="C265" s="6"/>
      <c r="D265" s="6"/>
      <c r="E265" s="6"/>
      <c r="F265" s="6"/>
      <c r="G265" s="6"/>
      <c r="H265" s="118"/>
      <c r="I265" s="6"/>
      <c r="J265" s="6"/>
      <c r="K265" s="6"/>
      <c r="L265" s="6"/>
      <c r="M265" s="6"/>
      <c r="N265" s="6"/>
      <c r="O265" s="6"/>
      <c r="P265" s="6"/>
      <c r="Q265" s="6"/>
      <c r="R265" s="6"/>
      <c r="S265" s="6"/>
      <c r="T265" s="6"/>
      <c r="U265" s="6"/>
      <c r="V265" s="6"/>
      <c r="W265" s="6"/>
      <c r="X265" s="6"/>
      <c r="Y265" s="6"/>
      <c r="Z265" s="6"/>
    </row>
    <row r="266" spans="1:26" ht="13">
      <c r="A266" s="6"/>
      <c r="B266" s="6"/>
      <c r="C266" s="6"/>
      <c r="D266" s="6"/>
      <c r="E266" s="6"/>
      <c r="F266" s="6"/>
      <c r="G266" s="6"/>
      <c r="H266" s="118"/>
      <c r="I266" s="6"/>
      <c r="J266" s="6"/>
      <c r="K266" s="6"/>
      <c r="L266" s="6"/>
      <c r="M266" s="6"/>
      <c r="N266" s="6"/>
      <c r="O266" s="6"/>
      <c r="P266" s="6"/>
      <c r="Q266" s="6"/>
      <c r="R266" s="6"/>
      <c r="S266" s="6"/>
      <c r="T266" s="6"/>
      <c r="U266" s="6"/>
      <c r="V266" s="6"/>
      <c r="W266" s="6"/>
      <c r="X266" s="6"/>
      <c r="Y266" s="6"/>
      <c r="Z266" s="6"/>
    </row>
    <row r="267" spans="1:26" ht="13">
      <c r="A267" s="6"/>
      <c r="B267" s="6"/>
      <c r="C267" s="6"/>
      <c r="D267" s="6"/>
      <c r="E267" s="6"/>
      <c r="F267" s="6"/>
      <c r="G267" s="6"/>
      <c r="H267" s="118"/>
      <c r="I267" s="6"/>
      <c r="J267" s="6"/>
      <c r="K267" s="6"/>
      <c r="L267" s="6"/>
      <c r="M267" s="6"/>
      <c r="N267" s="6"/>
      <c r="O267" s="6"/>
      <c r="P267" s="6"/>
      <c r="Q267" s="6"/>
      <c r="R267" s="6"/>
      <c r="S267" s="6"/>
      <c r="T267" s="6"/>
      <c r="U267" s="6"/>
      <c r="V267" s="6"/>
      <c r="W267" s="6"/>
      <c r="X267" s="6"/>
      <c r="Y267" s="6"/>
      <c r="Z267" s="6"/>
    </row>
    <row r="268" spans="1:26" ht="13">
      <c r="A268" s="6"/>
      <c r="B268" s="6"/>
      <c r="C268" s="6"/>
      <c r="D268" s="6"/>
      <c r="E268" s="6"/>
      <c r="F268" s="6"/>
      <c r="G268" s="6"/>
      <c r="H268" s="118"/>
      <c r="I268" s="6"/>
      <c r="J268" s="6"/>
      <c r="K268" s="6"/>
      <c r="L268" s="6"/>
      <c r="M268" s="6"/>
      <c r="N268" s="6"/>
      <c r="O268" s="6"/>
      <c r="P268" s="6"/>
      <c r="Q268" s="6"/>
      <c r="R268" s="6"/>
      <c r="S268" s="6"/>
      <c r="T268" s="6"/>
      <c r="U268" s="6"/>
      <c r="V268" s="6"/>
      <c r="W268" s="6"/>
      <c r="X268" s="6"/>
      <c r="Y268" s="6"/>
      <c r="Z268" s="6"/>
    </row>
    <row r="269" spans="1:26" ht="13">
      <c r="A269" s="6"/>
      <c r="B269" s="6"/>
      <c r="C269" s="6"/>
      <c r="D269" s="6"/>
      <c r="E269" s="6"/>
      <c r="F269" s="6"/>
      <c r="G269" s="6"/>
      <c r="H269" s="118"/>
      <c r="I269" s="6"/>
      <c r="J269" s="6"/>
      <c r="K269" s="6"/>
      <c r="L269" s="6"/>
      <c r="M269" s="6"/>
      <c r="N269" s="6"/>
      <c r="O269" s="6"/>
      <c r="P269" s="6"/>
      <c r="Q269" s="6"/>
      <c r="R269" s="6"/>
      <c r="S269" s="6"/>
      <c r="T269" s="6"/>
      <c r="U269" s="6"/>
      <c r="V269" s="6"/>
      <c r="W269" s="6"/>
      <c r="X269" s="6"/>
      <c r="Y269" s="6"/>
      <c r="Z269" s="6"/>
    </row>
    <row r="270" spans="1:26" ht="13">
      <c r="A270" s="6"/>
      <c r="B270" s="6"/>
      <c r="C270" s="6"/>
      <c r="D270" s="6"/>
      <c r="E270" s="6"/>
      <c r="F270" s="6"/>
      <c r="G270" s="6"/>
      <c r="H270" s="118"/>
      <c r="I270" s="6"/>
      <c r="J270" s="6"/>
      <c r="K270" s="6"/>
      <c r="L270" s="6"/>
      <c r="M270" s="6"/>
      <c r="N270" s="6"/>
      <c r="O270" s="6"/>
      <c r="P270" s="6"/>
      <c r="Q270" s="6"/>
      <c r="R270" s="6"/>
      <c r="S270" s="6"/>
      <c r="T270" s="6"/>
      <c r="U270" s="6"/>
      <c r="V270" s="6"/>
      <c r="W270" s="6"/>
      <c r="X270" s="6"/>
      <c r="Y270" s="6"/>
      <c r="Z270" s="6"/>
    </row>
    <row r="271" spans="1:26" ht="13">
      <c r="A271" s="6"/>
      <c r="B271" s="6"/>
      <c r="C271" s="6"/>
      <c r="D271" s="6"/>
      <c r="E271" s="6"/>
      <c r="F271" s="6"/>
      <c r="G271" s="6"/>
      <c r="H271" s="118"/>
      <c r="I271" s="6"/>
      <c r="J271" s="6"/>
      <c r="K271" s="6"/>
      <c r="L271" s="6"/>
      <c r="M271" s="6"/>
      <c r="N271" s="6"/>
      <c r="O271" s="6"/>
      <c r="P271" s="6"/>
      <c r="Q271" s="6"/>
      <c r="R271" s="6"/>
      <c r="S271" s="6"/>
      <c r="T271" s="6"/>
      <c r="U271" s="6"/>
      <c r="V271" s="6"/>
      <c r="W271" s="6"/>
      <c r="X271" s="6"/>
      <c r="Y271" s="6"/>
      <c r="Z271" s="6"/>
    </row>
    <row r="272" spans="1:26" ht="13">
      <c r="A272" s="6"/>
      <c r="B272" s="6"/>
      <c r="C272" s="6"/>
      <c r="D272" s="6"/>
      <c r="E272" s="6"/>
      <c r="F272" s="6"/>
      <c r="G272" s="6"/>
      <c r="H272" s="118"/>
      <c r="I272" s="6"/>
      <c r="J272" s="6"/>
      <c r="K272" s="6"/>
      <c r="L272" s="6"/>
      <c r="M272" s="6"/>
      <c r="N272" s="6"/>
      <c r="O272" s="6"/>
      <c r="P272" s="6"/>
      <c r="Q272" s="6"/>
      <c r="R272" s="6"/>
      <c r="S272" s="6"/>
      <c r="T272" s="6"/>
      <c r="U272" s="6"/>
      <c r="V272" s="6"/>
      <c r="W272" s="6"/>
      <c r="X272" s="6"/>
      <c r="Y272" s="6"/>
      <c r="Z272" s="6"/>
    </row>
    <row r="273" spans="1:26" ht="13">
      <c r="A273" s="6"/>
      <c r="B273" s="6"/>
      <c r="C273" s="6"/>
      <c r="D273" s="6"/>
      <c r="E273" s="6"/>
      <c r="F273" s="6"/>
      <c r="G273" s="6"/>
      <c r="H273" s="118"/>
      <c r="I273" s="6"/>
      <c r="J273" s="6"/>
      <c r="K273" s="6"/>
      <c r="L273" s="6"/>
      <c r="M273" s="6"/>
      <c r="N273" s="6"/>
      <c r="O273" s="6"/>
      <c r="P273" s="6"/>
      <c r="Q273" s="6"/>
      <c r="R273" s="6"/>
      <c r="S273" s="6"/>
      <c r="T273" s="6"/>
      <c r="U273" s="6"/>
      <c r="V273" s="6"/>
      <c r="W273" s="6"/>
      <c r="X273" s="6"/>
      <c r="Y273" s="6"/>
      <c r="Z273" s="6"/>
    </row>
    <row r="274" spans="1:26" ht="13">
      <c r="A274" s="6"/>
      <c r="B274" s="6"/>
      <c r="C274" s="6"/>
      <c r="D274" s="6"/>
      <c r="E274" s="6"/>
      <c r="F274" s="6"/>
      <c r="G274" s="6"/>
      <c r="H274" s="118"/>
      <c r="I274" s="6"/>
      <c r="J274" s="6"/>
      <c r="K274" s="6"/>
      <c r="L274" s="6"/>
      <c r="M274" s="6"/>
      <c r="N274" s="6"/>
      <c r="O274" s="6"/>
      <c r="P274" s="6"/>
      <c r="Q274" s="6"/>
      <c r="R274" s="6"/>
      <c r="S274" s="6"/>
      <c r="T274" s="6"/>
      <c r="U274" s="6"/>
      <c r="V274" s="6"/>
      <c r="W274" s="6"/>
      <c r="X274" s="6"/>
      <c r="Y274" s="6"/>
      <c r="Z274" s="6"/>
    </row>
    <row r="275" spans="1:26" ht="13">
      <c r="A275" s="6"/>
      <c r="B275" s="6"/>
      <c r="C275" s="6"/>
      <c r="D275" s="6"/>
      <c r="E275" s="6"/>
      <c r="F275" s="6"/>
      <c r="G275" s="6"/>
      <c r="H275" s="118"/>
      <c r="I275" s="6"/>
      <c r="J275" s="6"/>
      <c r="K275" s="6"/>
      <c r="L275" s="6"/>
      <c r="M275" s="6"/>
      <c r="N275" s="6"/>
      <c r="O275" s="6"/>
      <c r="P275" s="6"/>
      <c r="Q275" s="6"/>
      <c r="R275" s="6"/>
      <c r="S275" s="6"/>
      <c r="T275" s="6"/>
      <c r="U275" s="6"/>
      <c r="V275" s="6"/>
      <c r="W275" s="6"/>
      <c r="X275" s="6"/>
      <c r="Y275" s="6"/>
      <c r="Z275" s="6"/>
    </row>
    <row r="276" spans="1:26" ht="13">
      <c r="A276" s="6"/>
      <c r="B276" s="6"/>
      <c r="C276" s="6"/>
      <c r="D276" s="6"/>
      <c r="E276" s="6"/>
      <c r="F276" s="6"/>
      <c r="G276" s="6"/>
      <c r="H276" s="118"/>
      <c r="I276" s="6"/>
      <c r="J276" s="6"/>
      <c r="K276" s="6"/>
      <c r="L276" s="6"/>
      <c r="M276" s="6"/>
      <c r="N276" s="6"/>
      <c r="O276" s="6"/>
      <c r="P276" s="6"/>
      <c r="Q276" s="6"/>
      <c r="R276" s="6"/>
      <c r="S276" s="6"/>
      <c r="T276" s="6"/>
      <c r="U276" s="6"/>
      <c r="V276" s="6"/>
      <c r="W276" s="6"/>
      <c r="X276" s="6"/>
      <c r="Y276" s="6"/>
      <c r="Z276" s="6"/>
    </row>
    <row r="277" spans="1:26" ht="13">
      <c r="A277" s="6"/>
      <c r="B277" s="6"/>
      <c r="C277" s="6"/>
      <c r="D277" s="6"/>
      <c r="E277" s="6"/>
      <c r="F277" s="6"/>
      <c r="G277" s="6"/>
      <c r="H277" s="118"/>
      <c r="I277" s="6"/>
      <c r="J277" s="6"/>
      <c r="K277" s="6"/>
      <c r="L277" s="6"/>
      <c r="M277" s="6"/>
      <c r="N277" s="6"/>
      <c r="O277" s="6"/>
      <c r="P277" s="6"/>
      <c r="Q277" s="6"/>
      <c r="R277" s="6"/>
      <c r="S277" s="6"/>
      <c r="T277" s="6"/>
      <c r="U277" s="6"/>
      <c r="V277" s="6"/>
      <c r="W277" s="6"/>
      <c r="X277" s="6"/>
      <c r="Y277" s="6"/>
      <c r="Z277" s="6"/>
    </row>
    <row r="278" spans="1:26" ht="13">
      <c r="A278" s="6"/>
      <c r="B278" s="6"/>
      <c r="C278" s="6"/>
      <c r="D278" s="6"/>
      <c r="E278" s="6"/>
      <c r="F278" s="6"/>
      <c r="G278" s="6"/>
      <c r="H278" s="118"/>
      <c r="I278" s="6"/>
      <c r="J278" s="6"/>
      <c r="K278" s="6"/>
      <c r="L278" s="6"/>
      <c r="M278" s="6"/>
      <c r="N278" s="6"/>
      <c r="O278" s="6"/>
      <c r="P278" s="6"/>
      <c r="Q278" s="6"/>
      <c r="R278" s="6"/>
      <c r="S278" s="6"/>
      <c r="T278" s="6"/>
      <c r="U278" s="6"/>
      <c r="V278" s="6"/>
      <c r="W278" s="6"/>
      <c r="X278" s="6"/>
      <c r="Y278" s="6"/>
      <c r="Z278" s="6"/>
    </row>
    <row r="279" spans="1:26" ht="13">
      <c r="A279" s="6"/>
      <c r="B279" s="6"/>
      <c r="C279" s="6"/>
      <c r="D279" s="6"/>
      <c r="E279" s="6"/>
      <c r="F279" s="6"/>
      <c r="G279" s="6"/>
      <c r="H279" s="118"/>
      <c r="I279" s="6"/>
      <c r="J279" s="6"/>
      <c r="K279" s="6"/>
      <c r="L279" s="6"/>
      <c r="M279" s="6"/>
      <c r="N279" s="6"/>
      <c r="O279" s="6"/>
      <c r="P279" s="6"/>
      <c r="Q279" s="6"/>
      <c r="R279" s="6"/>
      <c r="S279" s="6"/>
      <c r="T279" s="6"/>
      <c r="U279" s="6"/>
      <c r="V279" s="6"/>
      <c r="W279" s="6"/>
      <c r="X279" s="6"/>
      <c r="Y279" s="6"/>
      <c r="Z279" s="6"/>
    </row>
    <row r="280" spans="1:26" ht="13">
      <c r="A280" s="6"/>
      <c r="B280" s="6"/>
      <c r="C280" s="6"/>
      <c r="D280" s="6"/>
      <c r="E280" s="6"/>
      <c r="F280" s="6"/>
      <c r="G280" s="6"/>
      <c r="H280" s="118"/>
      <c r="I280" s="6"/>
      <c r="J280" s="6"/>
      <c r="K280" s="6"/>
      <c r="L280" s="6"/>
      <c r="M280" s="6"/>
      <c r="N280" s="6"/>
      <c r="O280" s="6"/>
      <c r="P280" s="6"/>
      <c r="Q280" s="6"/>
      <c r="R280" s="6"/>
      <c r="S280" s="6"/>
      <c r="T280" s="6"/>
      <c r="U280" s="6"/>
      <c r="V280" s="6"/>
      <c r="W280" s="6"/>
      <c r="X280" s="6"/>
      <c r="Y280" s="6"/>
      <c r="Z280" s="6"/>
    </row>
    <row r="281" spans="1:26" ht="13">
      <c r="A281" s="6"/>
      <c r="B281" s="6"/>
      <c r="C281" s="6"/>
      <c r="D281" s="6"/>
      <c r="E281" s="6"/>
      <c r="F281" s="6"/>
      <c r="G281" s="6"/>
      <c r="H281" s="118"/>
      <c r="I281" s="6"/>
      <c r="J281" s="6"/>
      <c r="K281" s="6"/>
      <c r="L281" s="6"/>
      <c r="M281" s="6"/>
      <c r="N281" s="6"/>
      <c r="O281" s="6"/>
      <c r="P281" s="6"/>
      <c r="Q281" s="6"/>
      <c r="R281" s="6"/>
      <c r="S281" s="6"/>
      <c r="T281" s="6"/>
      <c r="U281" s="6"/>
      <c r="V281" s="6"/>
      <c r="W281" s="6"/>
      <c r="X281" s="6"/>
      <c r="Y281" s="6"/>
      <c r="Z281" s="6"/>
    </row>
    <row r="282" spans="1:26" ht="13">
      <c r="A282" s="6"/>
      <c r="B282" s="6"/>
      <c r="C282" s="6"/>
      <c r="D282" s="6"/>
      <c r="E282" s="6"/>
      <c r="F282" s="6"/>
      <c r="G282" s="6"/>
      <c r="H282" s="118"/>
      <c r="I282" s="6"/>
      <c r="J282" s="6"/>
      <c r="K282" s="6"/>
      <c r="L282" s="6"/>
      <c r="M282" s="6"/>
      <c r="N282" s="6"/>
      <c r="O282" s="6"/>
      <c r="P282" s="6"/>
      <c r="Q282" s="6"/>
      <c r="R282" s="6"/>
      <c r="S282" s="6"/>
      <c r="T282" s="6"/>
      <c r="U282" s="6"/>
      <c r="V282" s="6"/>
      <c r="W282" s="6"/>
      <c r="X282" s="6"/>
      <c r="Y282" s="6"/>
      <c r="Z282" s="6"/>
    </row>
    <row r="283" spans="1:26" ht="13">
      <c r="A283" s="6"/>
      <c r="B283" s="6"/>
      <c r="C283" s="6"/>
      <c r="D283" s="6"/>
      <c r="E283" s="6"/>
      <c r="F283" s="6"/>
      <c r="G283" s="6"/>
      <c r="H283" s="118"/>
      <c r="I283" s="6"/>
      <c r="J283" s="6"/>
      <c r="K283" s="6"/>
      <c r="L283" s="6"/>
      <c r="M283" s="6"/>
      <c r="N283" s="6"/>
      <c r="O283" s="6"/>
      <c r="P283" s="6"/>
      <c r="Q283" s="6"/>
      <c r="R283" s="6"/>
      <c r="S283" s="6"/>
      <c r="T283" s="6"/>
      <c r="U283" s="6"/>
      <c r="V283" s="6"/>
      <c r="W283" s="6"/>
      <c r="X283" s="6"/>
      <c r="Y283" s="6"/>
      <c r="Z283" s="6"/>
    </row>
    <row r="284" spans="1:26" ht="13">
      <c r="A284" s="6"/>
      <c r="B284" s="6"/>
      <c r="C284" s="6"/>
      <c r="D284" s="6"/>
      <c r="E284" s="6"/>
      <c r="F284" s="6"/>
      <c r="G284" s="6"/>
      <c r="H284" s="118"/>
      <c r="I284" s="6"/>
      <c r="J284" s="6"/>
      <c r="K284" s="6"/>
      <c r="L284" s="6"/>
      <c r="M284" s="6"/>
      <c r="N284" s="6"/>
      <c r="O284" s="6"/>
      <c r="P284" s="6"/>
      <c r="Q284" s="6"/>
      <c r="R284" s="6"/>
      <c r="S284" s="6"/>
      <c r="T284" s="6"/>
      <c r="U284" s="6"/>
      <c r="V284" s="6"/>
      <c r="W284" s="6"/>
      <c r="X284" s="6"/>
      <c r="Y284" s="6"/>
      <c r="Z284" s="6"/>
    </row>
    <row r="285" spans="1:26" ht="13">
      <c r="A285" s="6"/>
      <c r="B285" s="6"/>
      <c r="C285" s="6"/>
      <c r="D285" s="6"/>
      <c r="E285" s="6"/>
      <c r="F285" s="6"/>
      <c r="G285" s="6"/>
      <c r="H285" s="118"/>
      <c r="I285" s="6"/>
      <c r="J285" s="6"/>
      <c r="K285" s="6"/>
      <c r="L285" s="6"/>
      <c r="M285" s="6"/>
      <c r="N285" s="6"/>
      <c r="O285" s="6"/>
      <c r="P285" s="6"/>
      <c r="Q285" s="6"/>
      <c r="R285" s="6"/>
      <c r="S285" s="6"/>
      <c r="T285" s="6"/>
      <c r="U285" s="6"/>
      <c r="V285" s="6"/>
      <c r="W285" s="6"/>
      <c r="X285" s="6"/>
      <c r="Y285" s="6"/>
      <c r="Z285" s="6"/>
    </row>
    <row r="286" spans="1:26" ht="13">
      <c r="A286" s="6"/>
      <c r="B286" s="6"/>
      <c r="C286" s="6"/>
      <c r="D286" s="6"/>
      <c r="E286" s="6"/>
      <c r="F286" s="6"/>
      <c r="G286" s="6"/>
      <c r="H286" s="118"/>
      <c r="I286" s="6"/>
      <c r="J286" s="6"/>
      <c r="K286" s="6"/>
      <c r="L286" s="6"/>
      <c r="M286" s="6"/>
      <c r="N286" s="6"/>
      <c r="O286" s="6"/>
      <c r="P286" s="6"/>
      <c r="Q286" s="6"/>
      <c r="R286" s="6"/>
      <c r="S286" s="6"/>
      <c r="T286" s="6"/>
      <c r="U286" s="6"/>
      <c r="V286" s="6"/>
      <c r="W286" s="6"/>
      <c r="X286" s="6"/>
      <c r="Y286" s="6"/>
      <c r="Z286" s="6"/>
    </row>
    <row r="287" spans="1:26" ht="13">
      <c r="A287" s="6"/>
      <c r="B287" s="6"/>
      <c r="C287" s="6"/>
      <c r="D287" s="6"/>
      <c r="E287" s="6"/>
      <c r="F287" s="6"/>
      <c r="G287" s="6"/>
      <c r="H287" s="118"/>
      <c r="I287" s="6"/>
      <c r="J287" s="6"/>
      <c r="K287" s="6"/>
      <c r="L287" s="6"/>
      <c r="M287" s="6"/>
      <c r="N287" s="6"/>
      <c r="O287" s="6"/>
      <c r="P287" s="6"/>
      <c r="Q287" s="6"/>
      <c r="R287" s="6"/>
      <c r="S287" s="6"/>
      <c r="T287" s="6"/>
      <c r="U287" s="6"/>
      <c r="V287" s="6"/>
      <c r="W287" s="6"/>
      <c r="X287" s="6"/>
      <c r="Y287" s="6"/>
      <c r="Z287" s="6"/>
    </row>
    <row r="288" spans="1:26" ht="13">
      <c r="A288" s="6"/>
      <c r="B288" s="6"/>
      <c r="C288" s="6"/>
      <c r="D288" s="6"/>
      <c r="E288" s="6"/>
      <c r="F288" s="6"/>
      <c r="G288" s="6"/>
      <c r="H288" s="118"/>
      <c r="I288" s="6"/>
      <c r="J288" s="6"/>
      <c r="K288" s="6"/>
      <c r="L288" s="6"/>
      <c r="M288" s="6"/>
      <c r="N288" s="6"/>
      <c r="O288" s="6"/>
      <c r="P288" s="6"/>
      <c r="Q288" s="6"/>
      <c r="R288" s="6"/>
      <c r="S288" s="6"/>
      <c r="T288" s="6"/>
      <c r="U288" s="6"/>
      <c r="V288" s="6"/>
      <c r="W288" s="6"/>
      <c r="X288" s="6"/>
      <c r="Y288" s="6"/>
      <c r="Z288" s="6"/>
    </row>
    <row r="289" spans="1:26" ht="13">
      <c r="A289" s="6"/>
      <c r="B289" s="6"/>
      <c r="C289" s="6"/>
      <c r="D289" s="6"/>
      <c r="E289" s="6"/>
      <c r="F289" s="6"/>
      <c r="G289" s="6"/>
      <c r="H289" s="118"/>
      <c r="I289" s="6"/>
      <c r="J289" s="6"/>
      <c r="K289" s="6"/>
      <c r="L289" s="6"/>
      <c r="M289" s="6"/>
      <c r="N289" s="6"/>
      <c r="O289" s="6"/>
      <c r="P289" s="6"/>
      <c r="Q289" s="6"/>
      <c r="R289" s="6"/>
      <c r="S289" s="6"/>
      <c r="T289" s="6"/>
      <c r="U289" s="6"/>
      <c r="V289" s="6"/>
      <c r="W289" s="6"/>
      <c r="X289" s="6"/>
      <c r="Y289" s="6"/>
      <c r="Z289" s="6"/>
    </row>
    <row r="290" spans="1:26" ht="13">
      <c r="A290" s="6"/>
      <c r="B290" s="6"/>
      <c r="C290" s="6"/>
      <c r="D290" s="6"/>
      <c r="E290" s="6"/>
      <c r="F290" s="6"/>
      <c r="G290" s="6"/>
      <c r="H290" s="118"/>
      <c r="I290" s="6"/>
      <c r="J290" s="6"/>
      <c r="K290" s="6"/>
      <c r="L290" s="6"/>
      <c r="M290" s="6"/>
      <c r="N290" s="6"/>
      <c r="O290" s="6"/>
      <c r="P290" s="6"/>
      <c r="Q290" s="6"/>
      <c r="R290" s="6"/>
      <c r="S290" s="6"/>
      <c r="T290" s="6"/>
      <c r="U290" s="6"/>
      <c r="V290" s="6"/>
      <c r="W290" s="6"/>
      <c r="X290" s="6"/>
      <c r="Y290" s="6"/>
      <c r="Z290" s="6"/>
    </row>
    <row r="291" spans="1:26" ht="13">
      <c r="A291" s="6"/>
      <c r="B291" s="6"/>
      <c r="C291" s="6"/>
      <c r="D291" s="6"/>
      <c r="E291" s="6"/>
      <c r="F291" s="6"/>
      <c r="G291" s="6"/>
      <c r="H291" s="118"/>
      <c r="I291" s="6"/>
      <c r="J291" s="6"/>
      <c r="K291" s="6"/>
      <c r="L291" s="6"/>
      <c r="M291" s="6"/>
      <c r="N291" s="6"/>
      <c r="O291" s="6"/>
      <c r="P291" s="6"/>
      <c r="Q291" s="6"/>
      <c r="R291" s="6"/>
      <c r="S291" s="6"/>
      <c r="T291" s="6"/>
      <c r="U291" s="6"/>
      <c r="V291" s="6"/>
      <c r="W291" s="6"/>
      <c r="X291" s="6"/>
      <c r="Y291" s="6"/>
      <c r="Z291" s="6"/>
    </row>
    <row r="292" spans="1:26" ht="13">
      <c r="A292" s="6"/>
      <c r="B292" s="6"/>
      <c r="C292" s="6"/>
      <c r="D292" s="6"/>
      <c r="E292" s="6"/>
      <c r="F292" s="6"/>
      <c r="G292" s="6"/>
      <c r="H292" s="118"/>
      <c r="I292" s="6"/>
      <c r="J292" s="6"/>
      <c r="K292" s="6"/>
      <c r="L292" s="6"/>
      <c r="M292" s="6"/>
      <c r="N292" s="6"/>
      <c r="O292" s="6"/>
      <c r="P292" s="6"/>
      <c r="Q292" s="6"/>
      <c r="R292" s="6"/>
      <c r="S292" s="6"/>
      <c r="T292" s="6"/>
      <c r="U292" s="6"/>
      <c r="V292" s="6"/>
      <c r="W292" s="6"/>
      <c r="X292" s="6"/>
      <c r="Y292" s="6"/>
      <c r="Z292" s="6"/>
    </row>
    <row r="293" spans="1:26" ht="13">
      <c r="A293" s="6"/>
      <c r="B293" s="6"/>
      <c r="C293" s="6"/>
      <c r="D293" s="6"/>
      <c r="E293" s="6"/>
      <c r="F293" s="6"/>
      <c r="G293" s="6"/>
      <c r="H293" s="118"/>
      <c r="I293" s="6"/>
      <c r="J293" s="6"/>
      <c r="K293" s="6"/>
      <c r="L293" s="6"/>
      <c r="M293" s="6"/>
      <c r="N293" s="6"/>
      <c r="O293" s="6"/>
      <c r="P293" s="6"/>
      <c r="Q293" s="6"/>
      <c r="R293" s="6"/>
      <c r="S293" s="6"/>
      <c r="T293" s="6"/>
      <c r="U293" s="6"/>
      <c r="V293" s="6"/>
      <c r="W293" s="6"/>
      <c r="X293" s="6"/>
      <c r="Y293" s="6"/>
      <c r="Z293" s="6"/>
    </row>
    <row r="294" spans="1:26" ht="13">
      <c r="A294" s="6"/>
      <c r="B294" s="6"/>
      <c r="C294" s="6"/>
      <c r="D294" s="6"/>
      <c r="E294" s="6"/>
      <c r="F294" s="6"/>
      <c r="G294" s="6"/>
      <c r="H294" s="118"/>
      <c r="I294" s="6"/>
      <c r="J294" s="6"/>
      <c r="K294" s="6"/>
      <c r="L294" s="6"/>
      <c r="M294" s="6"/>
      <c r="N294" s="6"/>
      <c r="O294" s="6"/>
      <c r="P294" s="6"/>
      <c r="Q294" s="6"/>
      <c r="R294" s="6"/>
      <c r="S294" s="6"/>
      <c r="T294" s="6"/>
      <c r="U294" s="6"/>
      <c r="V294" s="6"/>
      <c r="W294" s="6"/>
      <c r="X294" s="6"/>
      <c r="Y294" s="6"/>
      <c r="Z294" s="6"/>
    </row>
    <row r="295" spans="1:26" ht="13">
      <c r="A295" s="6"/>
      <c r="B295" s="6"/>
      <c r="C295" s="6"/>
      <c r="D295" s="6"/>
      <c r="E295" s="6"/>
      <c r="F295" s="6"/>
      <c r="G295" s="6"/>
      <c r="H295" s="118"/>
      <c r="I295" s="6"/>
      <c r="J295" s="6"/>
      <c r="K295" s="6"/>
      <c r="L295" s="6"/>
      <c r="M295" s="6"/>
      <c r="N295" s="6"/>
      <c r="O295" s="6"/>
      <c r="P295" s="6"/>
      <c r="Q295" s="6"/>
      <c r="R295" s="6"/>
      <c r="S295" s="6"/>
      <c r="T295" s="6"/>
      <c r="U295" s="6"/>
      <c r="V295" s="6"/>
      <c r="W295" s="6"/>
      <c r="X295" s="6"/>
      <c r="Y295" s="6"/>
      <c r="Z295" s="6"/>
    </row>
    <row r="296" spans="1:26" ht="13">
      <c r="A296" s="6"/>
      <c r="B296" s="6"/>
      <c r="C296" s="6"/>
      <c r="D296" s="6"/>
      <c r="E296" s="6"/>
      <c r="F296" s="6"/>
      <c r="G296" s="6"/>
      <c r="H296" s="118"/>
      <c r="I296" s="6"/>
      <c r="J296" s="6"/>
      <c r="K296" s="6"/>
      <c r="L296" s="6"/>
      <c r="M296" s="6"/>
      <c r="N296" s="6"/>
      <c r="O296" s="6"/>
      <c r="P296" s="6"/>
      <c r="Q296" s="6"/>
      <c r="R296" s="6"/>
      <c r="S296" s="6"/>
      <c r="T296" s="6"/>
      <c r="U296" s="6"/>
      <c r="V296" s="6"/>
      <c r="W296" s="6"/>
      <c r="X296" s="6"/>
      <c r="Y296" s="6"/>
      <c r="Z296" s="6"/>
    </row>
    <row r="297" spans="1:26" ht="13">
      <c r="A297" s="6"/>
      <c r="B297" s="6"/>
      <c r="C297" s="6"/>
      <c r="D297" s="6"/>
      <c r="E297" s="6"/>
      <c r="F297" s="6"/>
      <c r="G297" s="6"/>
      <c r="H297" s="118"/>
      <c r="I297" s="6"/>
      <c r="J297" s="6"/>
      <c r="K297" s="6"/>
      <c r="L297" s="6"/>
      <c r="M297" s="6"/>
      <c r="N297" s="6"/>
      <c r="O297" s="6"/>
      <c r="P297" s="6"/>
      <c r="Q297" s="6"/>
      <c r="R297" s="6"/>
      <c r="S297" s="6"/>
      <c r="T297" s="6"/>
      <c r="U297" s="6"/>
      <c r="V297" s="6"/>
      <c r="W297" s="6"/>
      <c r="X297" s="6"/>
      <c r="Y297" s="6"/>
      <c r="Z297" s="6"/>
    </row>
    <row r="298" spans="1:26" ht="13">
      <c r="A298" s="6"/>
      <c r="B298" s="6"/>
      <c r="C298" s="6"/>
      <c r="D298" s="6"/>
      <c r="E298" s="6"/>
      <c r="F298" s="6"/>
      <c r="G298" s="6"/>
      <c r="H298" s="118"/>
      <c r="I298" s="6"/>
      <c r="J298" s="6"/>
      <c r="K298" s="6"/>
      <c r="L298" s="6"/>
      <c r="M298" s="6"/>
      <c r="N298" s="6"/>
      <c r="O298" s="6"/>
      <c r="P298" s="6"/>
      <c r="Q298" s="6"/>
      <c r="R298" s="6"/>
      <c r="S298" s="6"/>
      <c r="T298" s="6"/>
      <c r="U298" s="6"/>
      <c r="V298" s="6"/>
      <c r="W298" s="6"/>
      <c r="X298" s="6"/>
      <c r="Y298" s="6"/>
      <c r="Z298" s="6"/>
    </row>
    <row r="299" spans="1:26" ht="13">
      <c r="A299" s="6"/>
      <c r="B299" s="6"/>
      <c r="C299" s="6"/>
      <c r="D299" s="6"/>
      <c r="E299" s="6"/>
      <c r="F299" s="6"/>
      <c r="G299" s="6"/>
      <c r="H299" s="118"/>
      <c r="I299" s="6"/>
      <c r="J299" s="6"/>
      <c r="K299" s="6"/>
      <c r="L299" s="6"/>
      <c r="M299" s="6"/>
      <c r="N299" s="6"/>
      <c r="O299" s="6"/>
      <c r="P299" s="6"/>
      <c r="Q299" s="6"/>
      <c r="R299" s="6"/>
      <c r="S299" s="6"/>
      <c r="T299" s="6"/>
      <c r="U299" s="6"/>
      <c r="V299" s="6"/>
      <c r="W299" s="6"/>
      <c r="X299" s="6"/>
      <c r="Y299" s="6"/>
      <c r="Z299" s="6"/>
    </row>
    <row r="300" spans="1:26" ht="13">
      <c r="A300" s="6"/>
      <c r="B300" s="6"/>
      <c r="C300" s="6"/>
      <c r="D300" s="6"/>
      <c r="E300" s="6"/>
      <c r="F300" s="6"/>
      <c r="G300" s="6"/>
      <c r="H300" s="118"/>
      <c r="I300" s="6"/>
      <c r="J300" s="6"/>
      <c r="K300" s="6"/>
      <c r="L300" s="6"/>
      <c r="M300" s="6"/>
      <c r="N300" s="6"/>
      <c r="O300" s="6"/>
      <c r="P300" s="6"/>
      <c r="Q300" s="6"/>
      <c r="R300" s="6"/>
      <c r="S300" s="6"/>
      <c r="T300" s="6"/>
      <c r="U300" s="6"/>
      <c r="V300" s="6"/>
      <c r="W300" s="6"/>
      <c r="X300" s="6"/>
      <c r="Y300" s="6"/>
      <c r="Z300" s="6"/>
    </row>
    <row r="301" spans="1:26" ht="13">
      <c r="A301" s="6"/>
      <c r="B301" s="6"/>
      <c r="C301" s="6"/>
      <c r="D301" s="6"/>
      <c r="E301" s="6"/>
      <c r="F301" s="6"/>
      <c r="G301" s="6"/>
      <c r="H301" s="118"/>
      <c r="I301" s="6"/>
      <c r="J301" s="6"/>
      <c r="K301" s="6"/>
      <c r="L301" s="6"/>
      <c r="M301" s="6"/>
      <c r="N301" s="6"/>
      <c r="O301" s="6"/>
      <c r="P301" s="6"/>
      <c r="Q301" s="6"/>
      <c r="R301" s="6"/>
      <c r="S301" s="6"/>
      <c r="T301" s="6"/>
      <c r="U301" s="6"/>
      <c r="V301" s="6"/>
      <c r="W301" s="6"/>
      <c r="X301" s="6"/>
      <c r="Y301" s="6"/>
      <c r="Z301" s="6"/>
    </row>
    <row r="302" spans="1:26" ht="13">
      <c r="A302" s="6"/>
      <c r="B302" s="6"/>
      <c r="C302" s="6"/>
      <c r="D302" s="6"/>
      <c r="E302" s="6"/>
      <c r="F302" s="6"/>
      <c r="G302" s="6"/>
      <c r="H302" s="118"/>
      <c r="I302" s="6"/>
      <c r="J302" s="6"/>
      <c r="K302" s="6"/>
      <c r="L302" s="6"/>
      <c r="M302" s="6"/>
      <c r="N302" s="6"/>
      <c r="O302" s="6"/>
      <c r="P302" s="6"/>
      <c r="Q302" s="6"/>
      <c r="R302" s="6"/>
      <c r="S302" s="6"/>
      <c r="T302" s="6"/>
      <c r="U302" s="6"/>
      <c r="V302" s="6"/>
      <c r="W302" s="6"/>
      <c r="X302" s="6"/>
      <c r="Y302" s="6"/>
      <c r="Z302" s="6"/>
    </row>
    <row r="303" spans="1:26" ht="13">
      <c r="A303" s="6"/>
      <c r="B303" s="6"/>
      <c r="C303" s="6"/>
      <c r="D303" s="6"/>
      <c r="E303" s="6"/>
      <c r="F303" s="6"/>
      <c r="G303" s="6"/>
      <c r="H303" s="118"/>
      <c r="I303" s="6"/>
      <c r="J303" s="6"/>
      <c r="K303" s="6"/>
      <c r="L303" s="6"/>
      <c r="M303" s="6"/>
      <c r="N303" s="6"/>
      <c r="O303" s="6"/>
      <c r="P303" s="6"/>
      <c r="Q303" s="6"/>
      <c r="R303" s="6"/>
      <c r="S303" s="6"/>
      <c r="T303" s="6"/>
      <c r="U303" s="6"/>
      <c r="V303" s="6"/>
      <c r="W303" s="6"/>
      <c r="X303" s="6"/>
      <c r="Y303" s="6"/>
      <c r="Z303" s="6"/>
    </row>
    <row r="304" spans="1:26" ht="13">
      <c r="A304" s="6"/>
      <c r="B304" s="6"/>
      <c r="C304" s="6"/>
      <c r="D304" s="6"/>
      <c r="E304" s="6"/>
      <c r="F304" s="6"/>
      <c r="G304" s="6"/>
      <c r="H304" s="118"/>
      <c r="I304" s="6"/>
      <c r="J304" s="6"/>
      <c r="K304" s="6"/>
      <c r="L304" s="6"/>
      <c r="M304" s="6"/>
      <c r="N304" s="6"/>
      <c r="O304" s="6"/>
      <c r="P304" s="6"/>
      <c r="Q304" s="6"/>
      <c r="R304" s="6"/>
      <c r="S304" s="6"/>
      <c r="T304" s="6"/>
      <c r="U304" s="6"/>
      <c r="V304" s="6"/>
      <c r="W304" s="6"/>
      <c r="X304" s="6"/>
      <c r="Y304" s="6"/>
      <c r="Z304" s="6"/>
    </row>
    <row r="305" spans="1:26" ht="13">
      <c r="A305" s="6"/>
      <c r="B305" s="6"/>
      <c r="C305" s="6"/>
      <c r="D305" s="6"/>
      <c r="E305" s="6"/>
      <c r="F305" s="6"/>
      <c r="G305" s="6"/>
      <c r="H305" s="118"/>
      <c r="I305" s="6"/>
      <c r="J305" s="6"/>
      <c r="K305" s="6"/>
      <c r="L305" s="6"/>
      <c r="M305" s="6"/>
      <c r="N305" s="6"/>
      <c r="O305" s="6"/>
      <c r="P305" s="6"/>
      <c r="Q305" s="6"/>
      <c r="R305" s="6"/>
      <c r="S305" s="6"/>
      <c r="T305" s="6"/>
      <c r="U305" s="6"/>
      <c r="V305" s="6"/>
      <c r="W305" s="6"/>
      <c r="X305" s="6"/>
      <c r="Y305" s="6"/>
      <c r="Z305" s="6"/>
    </row>
    <row r="306" spans="1:26" ht="13">
      <c r="A306" s="6"/>
      <c r="B306" s="6"/>
      <c r="C306" s="6"/>
      <c r="D306" s="6"/>
      <c r="E306" s="6"/>
      <c r="F306" s="6"/>
      <c r="G306" s="6"/>
      <c r="H306" s="118"/>
      <c r="I306" s="6"/>
      <c r="J306" s="6"/>
      <c r="K306" s="6"/>
      <c r="L306" s="6"/>
      <c r="M306" s="6"/>
      <c r="N306" s="6"/>
      <c r="O306" s="6"/>
      <c r="P306" s="6"/>
      <c r="Q306" s="6"/>
      <c r="R306" s="6"/>
      <c r="S306" s="6"/>
      <c r="T306" s="6"/>
      <c r="U306" s="6"/>
      <c r="V306" s="6"/>
      <c r="W306" s="6"/>
      <c r="X306" s="6"/>
      <c r="Y306" s="6"/>
      <c r="Z306" s="6"/>
    </row>
    <row r="307" spans="1:26" ht="13">
      <c r="A307" s="6"/>
      <c r="B307" s="6"/>
      <c r="C307" s="6"/>
      <c r="D307" s="6"/>
      <c r="E307" s="6"/>
      <c r="F307" s="6"/>
      <c r="G307" s="6"/>
      <c r="H307" s="118"/>
      <c r="I307" s="6"/>
      <c r="J307" s="6"/>
      <c r="K307" s="6"/>
      <c r="L307" s="6"/>
      <c r="M307" s="6"/>
      <c r="N307" s="6"/>
      <c r="O307" s="6"/>
      <c r="P307" s="6"/>
      <c r="Q307" s="6"/>
      <c r="R307" s="6"/>
      <c r="S307" s="6"/>
      <c r="T307" s="6"/>
      <c r="U307" s="6"/>
      <c r="V307" s="6"/>
      <c r="W307" s="6"/>
      <c r="X307" s="6"/>
      <c r="Y307" s="6"/>
      <c r="Z307" s="6"/>
    </row>
    <row r="308" spans="1:26" ht="13">
      <c r="A308" s="6"/>
      <c r="B308" s="6"/>
      <c r="C308" s="6"/>
      <c r="D308" s="6"/>
      <c r="E308" s="6"/>
      <c r="F308" s="6"/>
      <c r="G308" s="6"/>
      <c r="H308" s="118"/>
      <c r="I308" s="6"/>
      <c r="J308" s="6"/>
      <c r="K308" s="6"/>
      <c r="L308" s="6"/>
      <c r="M308" s="6"/>
      <c r="N308" s="6"/>
      <c r="O308" s="6"/>
      <c r="P308" s="6"/>
      <c r="Q308" s="6"/>
      <c r="R308" s="6"/>
      <c r="S308" s="6"/>
      <c r="T308" s="6"/>
      <c r="U308" s="6"/>
      <c r="V308" s="6"/>
      <c r="W308" s="6"/>
      <c r="X308" s="6"/>
      <c r="Y308" s="6"/>
      <c r="Z308" s="6"/>
    </row>
    <row r="309" spans="1:26" ht="13">
      <c r="A309" s="6"/>
      <c r="B309" s="6"/>
      <c r="C309" s="6"/>
      <c r="D309" s="6"/>
      <c r="E309" s="6"/>
      <c r="F309" s="6"/>
      <c r="G309" s="6"/>
      <c r="H309" s="118"/>
      <c r="I309" s="6"/>
      <c r="J309" s="6"/>
      <c r="K309" s="6"/>
      <c r="L309" s="6"/>
      <c r="M309" s="6"/>
      <c r="N309" s="6"/>
      <c r="O309" s="6"/>
      <c r="P309" s="6"/>
      <c r="Q309" s="6"/>
      <c r="R309" s="6"/>
      <c r="S309" s="6"/>
      <c r="T309" s="6"/>
      <c r="U309" s="6"/>
      <c r="V309" s="6"/>
      <c r="W309" s="6"/>
      <c r="X309" s="6"/>
      <c r="Y309" s="6"/>
      <c r="Z309" s="6"/>
    </row>
    <row r="310" spans="1:26" ht="13">
      <c r="A310" s="6"/>
      <c r="B310" s="6"/>
      <c r="C310" s="6"/>
      <c r="D310" s="6"/>
      <c r="E310" s="6"/>
      <c r="F310" s="6"/>
      <c r="G310" s="6"/>
      <c r="H310" s="118"/>
      <c r="I310" s="6"/>
      <c r="J310" s="6"/>
      <c r="K310" s="6"/>
      <c r="L310" s="6"/>
      <c r="M310" s="6"/>
      <c r="N310" s="6"/>
      <c r="O310" s="6"/>
      <c r="P310" s="6"/>
      <c r="Q310" s="6"/>
      <c r="R310" s="6"/>
      <c r="S310" s="6"/>
      <c r="T310" s="6"/>
      <c r="U310" s="6"/>
      <c r="V310" s="6"/>
      <c r="W310" s="6"/>
      <c r="X310" s="6"/>
      <c r="Y310" s="6"/>
      <c r="Z310" s="6"/>
    </row>
    <row r="311" spans="1:26" ht="13">
      <c r="A311" s="6"/>
      <c r="B311" s="6"/>
      <c r="C311" s="6"/>
      <c r="D311" s="6"/>
      <c r="E311" s="6"/>
      <c r="F311" s="6"/>
      <c r="G311" s="6"/>
      <c r="H311" s="118"/>
      <c r="I311" s="6"/>
      <c r="J311" s="6"/>
      <c r="K311" s="6"/>
      <c r="L311" s="6"/>
      <c r="M311" s="6"/>
      <c r="N311" s="6"/>
      <c r="O311" s="6"/>
      <c r="P311" s="6"/>
      <c r="Q311" s="6"/>
      <c r="R311" s="6"/>
      <c r="S311" s="6"/>
      <c r="T311" s="6"/>
      <c r="U311" s="6"/>
      <c r="V311" s="6"/>
      <c r="W311" s="6"/>
      <c r="X311" s="6"/>
      <c r="Y311" s="6"/>
      <c r="Z311" s="6"/>
    </row>
    <row r="312" spans="1:26" ht="13">
      <c r="A312" s="6"/>
      <c r="B312" s="6"/>
      <c r="C312" s="6"/>
      <c r="D312" s="6"/>
      <c r="E312" s="6"/>
      <c r="F312" s="6"/>
      <c r="G312" s="6"/>
      <c r="H312" s="118"/>
      <c r="I312" s="6"/>
      <c r="J312" s="6"/>
      <c r="K312" s="6"/>
      <c r="L312" s="6"/>
      <c r="M312" s="6"/>
      <c r="N312" s="6"/>
      <c r="O312" s="6"/>
      <c r="P312" s="6"/>
      <c r="Q312" s="6"/>
      <c r="R312" s="6"/>
      <c r="S312" s="6"/>
      <c r="T312" s="6"/>
      <c r="U312" s="6"/>
      <c r="V312" s="6"/>
      <c r="W312" s="6"/>
      <c r="X312" s="6"/>
      <c r="Y312" s="6"/>
      <c r="Z312" s="6"/>
    </row>
    <row r="313" spans="1:26" ht="13">
      <c r="A313" s="6"/>
      <c r="B313" s="6"/>
      <c r="C313" s="6"/>
      <c r="D313" s="6"/>
      <c r="E313" s="6"/>
      <c r="F313" s="6"/>
      <c r="G313" s="6"/>
      <c r="H313" s="118"/>
      <c r="I313" s="6"/>
      <c r="J313" s="6"/>
      <c r="K313" s="6"/>
      <c r="L313" s="6"/>
      <c r="M313" s="6"/>
      <c r="N313" s="6"/>
      <c r="O313" s="6"/>
      <c r="P313" s="6"/>
      <c r="Q313" s="6"/>
      <c r="R313" s="6"/>
      <c r="S313" s="6"/>
      <c r="T313" s="6"/>
      <c r="U313" s="6"/>
      <c r="V313" s="6"/>
      <c r="W313" s="6"/>
      <c r="X313" s="6"/>
      <c r="Y313" s="6"/>
      <c r="Z313" s="6"/>
    </row>
    <row r="314" spans="1:26" ht="13">
      <c r="A314" s="6"/>
      <c r="B314" s="6"/>
      <c r="C314" s="6"/>
      <c r="D314" s="6"/>
      <c r="E314" s="6"/>
      <c r="F314" s="6"/>
      <c r="G314" s="6"/>
      <c r="H314" s="118"/>
      <c r="I314" s="6"/>
      <c r="J314" s="6"/>
      <c r="K314" s="6"/>
      <c r="L314" s="6"/>
      <c r="M314" s="6"/>
      <c r="N314" s="6"/>
      <c r="O314" s="6"/>
      <c r="P314" s="6"/>
      <c r="Q314" s="6"/>
      <c r="R314" s="6"/>
      <c r="S314" s="6"/>
      <c r="T314" s="6"/>
      <c r="U314" s="6"/>
      <c r="V314" s="6"/>
      <c r="W314" s="6"/>
      <c r="X314" s="6"/>
      <c r="Y314" s="6"/>
      <c r="Z314" s="6"/>
    </row>
    <row r="315" spans="1:26" ht="13">
      <c r="A315" s="6"/>
      <c r="B315" s="6"/>
      <c r="C315" s="6"/>
      <c r="D315" s="6"/>
      <c r="E315" s="6"/>
      <c r="F315" s="6"/>
      <c r="G315" s="6"/>
      <c r="H315" s="118"/>
      <c r="I315" s="6"/>
      <c r="J315" s="6"/>
      <c r="K315" s="6"/>
      <c r="L315" s="6"/>
      <c r="M315" s="6"/>
      <c r="N315" s="6"/>
      <c r="O315" s="6"/>
      <c r="P315" s="6"/>
      <c r="Q315" s="6"/>
      <c r="R315" s="6"/>
      <c r="S315" s="6"/>
      <c r="T315" s="6"/>
      <c r="U315" s="6"/>
      <c r="V315" s="6"/>
      <c r="W315" s="6"/>
      <c r="X315" s="6"/>
      <c r="Y315" s="6"/>
      <c r="Z315" s="6"/>
    </row>
    <row r="316" spans="1:26" ht="13">
      <c r="A316" s="6"/>
      <c r="B316" s="6"/>
      <c r="C316" s="6"/>
      <c r="D316" s="6"/>
      <c r="E316" s="6"/>
      <c r="F316" s="6"/>
      <c r="G316" s="6"/>
      <c r="H316" s="118"/>
      <c r="I316" s="6"/>
      <c r="J316" s="6"/>
      <c r="K316" s="6"/>
      <c r="L316" s="6"/>
      <c r="M316" s="6"/>
      <c r="N316" s="6"/>
      <c r="O316" s="6"/>
      <c r="P316" s="6"/>
      <c r="Q316" s="6"/>
      <c r="R316" s="6"/>
      <c r="S316" s="6"/>
      <c r="T316" s="6"/>
      <c r="U316" s="6"/>
      <c r="V316" s="6"/>
      <c r="W316" s="6"/>
      <c r="X316" s="6"/>
      <c r="Y316" s="6"/>
      <c r="Z316" s="6"/>
    </row>
    <row r="317" spans="1:26" ht="13">
      <c r="A317" s="6"/>
      <c r="B317" s="6"/>
      <c r="C317" s="6"/>
      <c r="D317" s="6"/>
      <c r="E317" s="6"/>
      <c r="F317" s="6"/>
      <c r="G317" s="6"/>
      <c r="H317" s="118"/>
      <c r="I317" s="6"/>
      <c r="J317" s="6"/>
      <c r="K317" s="6"/>
      <c r="L317" s="6"/>
      <c r="M317" s="6"/>
      <c r="N317" s="6"/>
      <c r="O317" s="6"/>
      <c r="P317" s="6"/>
      <c r="Q317" s="6"/>
      <c r="R317" s="6"/>
      <c r="S317" s="6"/>
      <c r="T317" s="6"/>
      <c r="U317" s="6"/>
      <c r="V317" s="6"/>
      <c r="W317" s="6"/>
      <c r="X317" s="6"/>
      <c r="Y317" s="6"/>
      <c r="Z317" s="6"/>
    </row>
    <row r="318" spans="1:26" ht="13">
      <c r="A318" s="6"/>
      <c r="B318" s="6"/>
      <c r="C318" s="6"/>
      <c r="D318" s="6"/>
      <c r="E318" s="6"/>
      <c r="F318" s="6"/>
      <c r="G318" s="6"/>
      <c r="H318" s="118"/>
      <c r="I318" s="6"/>
      <c r="J318" s="6"/>
      <c r="K318" s="6"/>
      <c r="L318" s="6"/>
      <c r="M318" s="6"/>
      <c r="N318" s="6"/>
      <c r="O318" s="6"/>
      <c r="P318" s="6"/>
      <c r="Q318" s="6"/>
      <c r="R318" s="6"/>
      <c r="S318" s="6"/>
      <c r="T318" s="6"/>
      <c r="U318" s="6"/>
      <c r="V318" s="6"/>
      <c r="W318" s="6"/>
      <c r="X318" s="6"/>
      <c r="Y318" s="6"/>
      <c r="Z318" s="6"/>
    </row>
    <row r="319" spans="1:26" ht="13">
      <c r="A319" s="6"/>
      <c r="B319" s="6"/>
      <c r="C319" s="6"/>
      <c r="D319" s="6"/>
      <c r="E319" s="6"/>
      <c r="F319" s="6"/>
      <c r="G319" s="6"/>
      <c r="H319" s="118"/>
      <c r="I319" s="6"/>
      <c r="J319" s="6"/>
      <c r="K319" s="6"/>
      <c r="L319" s="6"/>
      <c r="M319" s="6"/>
      <c r="N319" s="6"/>
      <c r="O319" s="6"/>
      <c r="P319" s="6"/>
      <c r="Q319" s="6"/>
      <c r="R319" s="6"/>
      <c r="S319" s="6"/>
      <c r="T319" s="6"/>
      <c r="U319" s="6"/>
      <c r="V319" s="6"/>
      <c r="W319" s="6"/>
      <c r="X319" s="6"/>
      <c r="Y319" s="6"/>
      <c r="Z319" s="6"/>
    </row>
    <row r="320" spans="1:26" ht="13">
      <c r="A320" s="6"/>
      <c r="B320" s="6"/>
      <c r="C320" s="6"/>
      <c r="D320" s="6"/>
      <c r="E320" s="6"/>
      <c r="F320" s="6"/>
      <c r="G320" s="6"/>
      <c r="H320" s="118"/>
      <c r="I320" s="6"/>
      <c r="J320" s="6"/>
      <c r="K320" s="6"/>
      <c r="L320" s="6"/>
      <c r="M320" s="6"/>
      <c r="N320" s="6"/>
      <c r="O320" s="6"/>
      <c r="P320" s="6"/>
      <c r="Q320" s="6"/>
      <c r="R320" s="6"/>
      <c r="S320" s="6"/>
      <c r="T320" s="6"/>
      <c r="U320" s="6"/>
      <c r="V320" s="6"/>
      <c r="W320" s="6"/>
      <c r="X320" s="6"/>
      <c r="Y320" s="6"/>
      <c r="Z320" s="6"/>
    </row>
    <row r="321" spans="1:26" ht="13">
      <c r="A321" s="6"/>
      <c r="B321" s="6"/>
      <c r="C321" s="6"/>
      <c r="D321" s="6"/>
      <c r="E321" s="6"/>
      <c r="F321" s="6"/>
      <c r="G321" s="6"/>
      <c r="H321" s="118"/>
      <c r="I321" s="6"/>
      <c r="J321" s="6"/>
      <c r="K321" s="6"/>
      <c r="L321" s="6"/>
      <c r="M321" s="6"/>
      <c r="N321" s="6"/>
      <c r="O321" s="6"/>
      <c r="P321" s="6"/>
      <c r="Q321" s="6"/>
      <c r="R321" s="6"/>
      <c r="S321" s="6"/>
      <c r="T321" s="6"/>
      <c r="U321" s="6"/>
      <c r="V321" s="6"/>
      <c r="W321" s="6"/>
      <c r="X321" s="6"/>
      <c r="Y321" s="6"/>
      <c r="Z321" s="6"/>
    </row>
    <row r="322" spans="1:26" ht="13">
      <c r="A322" s="6"/>
      <c r="B322" s="6"/>
      <c r="C322" s="6"/>
      <c r="D322" s="6"/>
      <c r="E322" s="6"/>
      <c r="F322" s="6"/>
      <c r="G322" s="6"/>
      <c r="H322" s="118"/>
      <c r="I322" s="6"/>
      <c r="J322" s="6"/>
      <c r="K322" s="6"/>
      <c r="L322" s="6"/>
      <c r="M322" s="6"/>
      <c r="N322" s="6"/>
      <c r="O322" s="6"/>
      <c r="P322" s="6"/>
      <c r="Q322" s="6"/>
      <c r="R322" s="6"/>
      <c r="S322" s="6"/>
      <c r="T322" s="6"/>
      <c r="U322" s="6"/>
      <c r="V322" s="6"/>
      <c r="W322" s="6"/>
      <c r="X322" s="6"/>
      <c r="Y322" s="6"/>
      <c r="Z322" s="6"/>
    </row>
    <row r="323" spans="1:26" ht="13">
      <c r="A323" s="6"/>
      <c r="B323" s="6"/>
      <c r="C323" s="6"/>
      <c r="D323" s="6"/>
      <c r="E323" s="6"/>
      <c r="F323" s="6"/>
      <c r="G323" s="6"/>
      <c r="H323" s="118"/>
      <c r="I323" s="6"/>
      <c r="J323" s="6"/>
      <c r="K323" s="6"/>
      <c r="L323" s="6"/>
      <c r="M323" s="6"/>
      <c r="N323" s="6"/>
      <c r="O323" s="6"/>
      <c r="P323" s="6"/>
      <c r="Q323" s="6"/>
      <c r="R323" s="6"/>
      <c r="S323" s="6"/>
      <c r="T323" s="6"/>
      <c r="U323" s="6"/>
      <c r="V323" s="6"/>
      <c r="W323" s="6"/>
      <c r="X323" s="6"/>
      <c r="Y323" s="6"/>
      <c r="Z323" s="6"/>
    </row>
    <row r="324" spans="1:26" ht="13">
      <c r="A324" s="6"/>
      <c r="B324" s="6"/>
      <c r="C324" s="6"/>
      <c r="D324" s="6"/>
      <c r="E324" s="6"/>
      <c r="F324" s="6"/>
      <c r="G324" s="6"/>
      <c r="H324" s="118"/>
      <c r="I324" s="6"/>
      <c r="J324" s="6"/>
      <c r="K324" s="6"/>
      <c r="L324" s="6"/>
      <c r="M324" s="6"/>
      <c r="N324" s="6"/>
      <c r="O324" s="6"/>
      <c r="P324" s="6"/>
      <c r="Q324" s="6"/>
      <c r="R324" s="6"/>
      <c r="S324" s="6"/>
      <c r="T324" s="6"/>
      <c r="U324" s="6"/>
      <c r="V324" s="6"/>
      <c r="W324" s="6"/>
      <c r="X324" s="6"/>
      <c r="Y324" s="6"/>
      <c r="Z324" s="6"/>
    </row>
    <row r="325" spans="1:26" ht="13">
      <c r="A325" s="6"/>
      <c r="B325" s="6"/>
      <c r="C325" s="6"/>
      <c r="D325" s="6"/>
      <c r="E325" s="6"/>
      <c r="F325" s="6"/>
      <c r="G325" s="6"/>
      <c r="H325" s="118"/>
      <c r="I325" s="6"/>
      <c r="J325" s="6"/>
      <c r="K325" s="6"/>
      <c r="L325" s="6"/>
      <c r="M325" s="6"/>
      <c r="N325" s="6"/>
      <c r="O325" s="6"/>
      <c r="P325" s="6"/>
      <c r="Q325" s="6"/>
      <c r="R325" s="6"/>
      <c r="S325" s="6"/>
      <c r="T325" s="6"/>
      <c r="U325" s="6"/>
      <c r="V325" s="6"/>
      <c r="W325" s="6"/>
      <c r="X325" s="6"/>
      <c r="Y325" s="6"/>
      <c r="Z325" s="6"/>
    </row>
    <row r="326" spans="1:26" ht="13">
      <c r="A326" s="6"/>
      <c r="B326" s="6"/>
      <c r="C326" s="6"/>
      <c r="D326" s="6"/>
      <c r="E326" s="6"/>
      <c r="F326" s="6"/>
      <c r="G326" s="6"/>
      <c r="H326" s="118"/>
      <c r="I326" s="6"/>
      <c r="J326" s="6"/>
      <c r="K326" s="6"/>
      <c r="L326" s="6"/>
      <c r="M326" s="6"/>
      <c r="N326" s="6"/>
      <c r="O326" s="6"/>
      <c r="P326" s="6"/>
      <c r="Q326" s="6"/>
      <c r="R326" s="6"/>
      <c r="S326" s="6"/>
      <c r="T326" s="6"/>
      <c r="U326" s="6"/>
      <c r="V326" s="6"/>
      <c r="W326" s="6"/>
      <c r="X326" s="6"/>
      <c r="Y326" s="6"/>
      <c r="Z326" s="6"/>
    </row>
    <row r="327" spans="1:26" ht="13">
      <c r="A327" s="6"/>
      <c r="B327" s="6"/>
      <c r="C327" s="6"/>
      <c r="D327" s="6"/>
      <c r="E327" s="6"/>
      <c r="F327" s="6"/>
      <c r="G327" s="6"/>
      <c r="H327" s="118"/>
      <c r="I327" s="6"/>
      <c r="J327" s="6"/>
      <c r="K327" s="6"/>
      <c r="L327" s="6"/>
      <c r="M327" s="6"/>
      <c r="N327" s="6"/>
      <c r="O327" s="6"/>
      <c r="P327" s="6"/>
      <c r="Q327" s="6"/>
      <c r="R327" s="6"/>
      <c r="S327" s="6"/>
      <c r="T327" s="6"/>
      <c r="U327" s="6"/>
      <c r="V327" s="6"/>
      <c r="W327" s="6"/>
      <c r="X327" s="6"/>
      <c r="Y327" s="6"/>
      <c r="Z327" s="6"/>
    </row>
    <row r="328" spans="1:26" ht="13">
      <c r="A328" s="6"/>
      <c r="B328" s="6"/>
      <c r="C328" s="6"/>
      <c r="D328" s="6"/>
      <c r="E328" s="6"/>
      <c r="F328" s="6"/>
      <c r="G328" s="6"/>
      <c r="H328" s="118"/>
      <c r="I328" s="6"/>
      <c r="J328" s="6"/>
      <c r="K328" s="6"/>
      <c r="L328" s="6"/>
      <c r="M328" s="6"/>
      <c r="N328" s="6"/>
      <c r="O328" s="6"/>
      <c r="P328" s="6"/>
      <c r="Q328" s="6"/>
      <c r="R328" s="6"/>
      <c r="S328" s="6"/>
      <c r="T328" s="6"/>
      <c r="U328" s="6"/>
      <c r="V328" s="6"/>
      <c r="W328" s="6"/>
      <c r="X328" s="6"/>
      <c r="Y328" s="6"/>
      <c r="Z328" s="6"/>
    </row>
    <row r="329" spans="1:26" ht="13">
      <c r="A329" s="6"/>
      <c r="B329" s="6"/>
      <c r="C329" s="6"/>
      <c r="D329" s="6"/>
      <c r="E329" s="6"/>
      <c r="F329" s="6"/>
      <c r="G329" s="6"/>
      <c r="H329" s="118"/>
      <c r="I329" s="6"/>
      <c r="J329" s="6"/>
      <c r="K329" s="6"/>
      <c r="L329" s="6"/>
      <c r="M329" s="6"/>
      <c r="N329" s="6"/>
      <c r="O329" s="6"/>
      <c r="P329" s="6"/>
      <c r="Q329" s="6"/>
      <c r="R329" s="6"/>
      <c r="S329" s="6"/>
      <c r="T329" s="6"/>
      <c r="U329" s="6"/>
      <c r="V329" s="6"/>
      <c r="W329" s="6"/>
      <c r="X329" s="6"/>
      <c r="Y329" s="6"/>
      <c r="Z329" s="6"/>
    </row>
    <row r="330" spans="1:26" ht="13">
      <c r="A330" s="6"/>
      <c r="B330" s="6"/>
      <c r="C330" s="6"/>
      <c r="D330" s="6"/>
      <c r="E330" s="6"/>
      <c r="F330" s="6"/>
      <c r="G330" s="6"/>
      <c r="H330" s="118"/>
      <c r="I330" s="6"/>
      <c r="J330" s="6"/>
      <c r="K330" s="6"/>
      <c r="L330" s="6"/>
      <c r="M330" s="6"/>
      <c r="N330" s="6"/>
      <c r="O330" s="6"/>
      <c r="P330" s="6"/>
      <c r="Q330" s="6"/>
      <c r="R330" s="6"/>
      <c r="S330" s="6"/>
      <c r="T330" s="6"/>
      <c r="U330" s="6"/>
      <c r="V330" s="6"/>
      <c r="W330" s="6"/>
      <c r="X330" s="6"/>
      <c r="Y330" s="6"/>
      <c r="Z330" s="6"/>
    </row>
    <row r="331" spans="1:26" ht="13">
      <c r="A331" s="6"/>
      <c r="B331" s="6"/>
      <c r="C331" s="6"/>
      <c r="D331" s="6"/>
      <c r="E331" s="6"/>
      <c r="F331" s="6"/>
      <c r="G331" s="6"/>
      <c r="H331" s="118"/>
      <c r="I331" s="6"/>
      <c r="J331" s="6"/>
      <c r="K331" s="6"/>
      <c r="L331" s="6"/>
      <c r="M331" s="6"/>
      <c r="N331" s="6"/>
      <c r="O331" s="6"/>
      <c r="P331" s="6"/>
      <c r="Q331" s="6"/>
      <c r="R331" s="6"/>
      <c r="S331" s="6"/>
      <c r="T331" s="6"/>
      <c r="U331" s="6"/>
      <c r="V331" s="6"/>
      <c r="W331" s="6"/>
      <c r="X331" s="6"/>
      <c r="Y331" s="6"/>
      <c r="Z331" s="6"/>
    </row>
    <row r="332" spans="1:26" ht="13">
      <c r="A332" s="6"/>
      <c r="B332" s="6"/>
      <c r="C332" s="6"/>
      <c r="D332" s="6"/>
      <c r="E332" s="6"/>
      <c r="F332" s="6"/>
      <c r="G332" s="6"/>
      <c r="H332" s="118"/>
      <c r="I332" s="6"/>
      <c r="J332" s="6"/>
      <c r="K332" s="6"/>
      <c r="L332" s="6"/>
      <c r="M332" s="6"/>
      <c r="N332" s="6"/>
      <c r="O332" s="6"/>
      <c r="P332" s="6"/>
      <c r="Q332" s="6"/>
      <c r="R332" s="6"/>
      <c r="S332" s="6"/>
      <c r="T332" s="6"/>
      <c r="U332" s="6"/>
      <c r="V332" s="6"/>
      <c r="W332" s="6"/>
      <c r="X332" s="6"/>
      <c r="Y332" s="6"/>
      <c r="Z332" s="6"/>
    </row>
    <row r="333" spans="1:26" ht="13">
      <c r="A333" s="6"/>
      <c r="B333" s="6"/>
      <c r="C333" s="6"/>
      <c r="D333" s="6"/>
      <c r="E333" s="6"/>
      <c r="F333" s="6"/>
      <c r="G333" s="6"/>
      <c r="H333" s="118"/>
      <c r="I333" s="6"/>
      <c r="J333" s="6"/>
      <c r="K333" s="6"/>
      <c r="L333" s="6"/>
      <c r="M333" s="6"/>
      <c r="N333" s="6"/>
      <c r="O333" s="6"/>
      <c r="P333" s="6"/>
      <c r="Q333" s="6"/>
      <c r="R333" s="6"/>
      <c r="S333" s="6"/>
      <c r="T333" s="6"/>
      <c r="U333" s="6"/>
      <c r="V333" s="6"/>
      <c r="W333" s="6"/>
      <c r="X333" s="6"/>
      <c r="Y333" s="6"/>
      <c r="Z333" s="6"/>
    </row>
    <row r="334" spans="1:26" ht="13">
      <c r="A334" s="6"/>
      <c r="B334" s="6"/>
      <c r="C334" s="6"/>
      <c r="D334" s="6"/>
      <c r="E334" s="6"/>
      <c r="F334" s="6"/>
      <c r="G334" s="6"/>
      <c r="H334" s="118"/>
      <c r="I334" s="6"/>
      <c r="J334" s="6"/>
      <c r="K334" s="6"/>
      <c r="L334" s="6"/>
      <c r="M334" s="6"/>
      <c r="N334" s="6"/>
      <c r="O334" s="6"/>
      <c r="P334" s="6"/>
      <c r="Q334" s="6"/>
      <c r="R334" s="6"/>
      <c r="S334" s="6"/>
      <c r="T334" s="6"/>
      <c r="U334" s="6"/>
      <c r="V334" s="6"/>
      <c r="W334" s="6"/>
      <c r="X334" s="6"/>
      <c r="Y334" s="6"/>
      <c r="Z334" s="6"/>
    </row>
    <row r="335" spans="1:26" ht="13">
      <c r="A335" s="6"/>
      <c r="B335" s="6"/>
      <c r="C335" s="6"/>
      <c r="D335" s="6"/>
      <c r="E335" s="6"/>
      <c r="F335" s="6"/>
      <c r="G335" s="6"/>
      <c r="H335" s="118"/>
      <c r="I335" s="6"/>
      <c r="J335" s="6"/>
      <c r="K335" s="6"/>
      <c r="L335" s="6"/>
      <c r="M335" s="6"/>
      <c r="N335" s="6"/>
      <c r="O335" s="6"/>
      <c r="P335" s="6"/>
      <c r="Q335" s="6"/>
      <c r="R335" s="6"/>
      <c r="S335" s="6"/>
      <c r="T335" s="6"/>
      <c r="U335" s="6"/>
      <c r="V335" s="6"/>
      <c r="W335" s="6"/>
      <c r="X335" s="6"/>
      <c r="Y335" s="6"/>
      <c r="Z335" s="6"/>
    </row>
    <row r="336" spans="1:26" ht="13">
      <c r="A336" s="6"/>
      <c r="B336" s="6"/>
      <c r="C336" s="6"/>
      <c r="D336" s="6"/>
      <c r="E336" s="6"/>
      <c r="F336" s="6"/>
      <c r="G336" s="6"/>
      <c r="H336" s="118"/>
      <c r="I336" s="6"/>
      <c r="J336" s="6"/>
      <c r="K336" s="6"/>
      <c r="L336" s="6"/>
      <c r="M336" s="6"/>
      <c r="N336" s="6"/>
      <c r="O336" s="6"/>
      <c r="P336" s="6"/>
      <c r="Q336" s="6"/>
      <c r="R336" s="6"/>
      <c r="S336" s="6"/>
      <c r="T336" s="6"/>
      <c r="U336" s="6"/>
      <c r="V336" s="6"/>
      <c r="W336" s="6"/>
      <c r="X336" s="6"/>
      <c r="Y336" s="6"/>
      <c r="Z336" s="6"/>
    </row>
    <row r="337" spans="1:26" ht="13">
      <c r="A337" s="6"/>
      <c r="B337" s="6"/>
      <c r="C337" s="6"/>
      <c r="D337" s="6"/>
      <c r="E337" s="6"/>
      <c r="F337" s="6"/>
      <c r="G337" s="6"/>
      <c r="H337" s="118"/>
      <c r="I337" s="6"/>
      <c r="J337" s="6"/>
      <c r="K337" s="6"/>
      <c r="L337" s="6"/>
      <c r="M337" s="6"/>
      <c r="N337" s="6"/>
      <c r="O337" s="6"/>
      <c r="P337" s="6"/>
      <c r="Q337" s="6"/>
      <c r="R337" s="6"/>
      <c r="S337" s="6"/>
      <c r="T337" s="6"/>
      <c r="U337" s="6"/>
      <c r="V337" s="6"/>
      <c r="W337" s="6"/>
      <c r="X337" s="6"/>
      <c r="Y337" s="6"/>
      <c r="Z337" s="6"/>
    </row>
    <row r="338" spans="1:26" ht="13">
      <c r="A338" s="6"/>
      <c r="B338" s="6"/>
      <c r="C338" s="6"/>
      <c r="D338" s="6"/>
      <c r="E338" s="6"/>
      <c r="F338" s="6"/>
      <c r="G338" s="6"/>
      <c r="H338" s="118"/>
      <c r="I338" s="6"/>
      <c r="J338" s="6"/>
      <c r="K338" s="6"/>
      <c r="L338" s="6"/>
      <c r="M338" s="6"/>
      <c r="N338" s="6"/>
      <c r="O338" s="6"/>
      <c r="P338" s="6"/>
      <c r="Q338" s="6"/>
      <c r="R338" s="6"/>
      <c r="S338" s="6"/>
      <c r="T338" s="6"/>
      <c r="U338" s="6"/>
      <c r="V338" s="6"/>
      <c r="W338" s="6"/>
      <c r="X338" s="6"/>
      <c r="Y338" s="6"/>
      <c r="Z338" s="6"/>
    </row>
    <row r="339" spans="1:26" ht="13">
      <c r="A339" s="6"/>
      <c r="B339" s="6"/>
      <c r="C339" s="6"/>
      <c r="D339" s="6"/>
      <c r="E339" s="6"/>
      <c r="F339" s="6"/>
      <c r="G339" s="6"/>
      <c r="H339" s="118"/>
      <c r="I339" s="6"/>
      <c r="J339" s="6"/>
      <c r="K339" s="6"/>
      <c r="L339" s="6"/>
      <c r="M339" s="6"/>
      <c r="N339" s="6"/>
      <c r="O339" s="6"/>
      <c r="P339" s="6"/>
      <c r="Q339" s="6"/>
      <c r="R339" s="6"/>
      <c r="S339" s="6"/>
      <c r="T339" s="6"/>
      <c r="U339" s="6"/>
      <c r="V339" s="6"/>
      <c r="W339" s="6"/>
      <c r="X339" s="6"/>
      <c r="Y339" s="6"/>
      <c r="Z339" s="6"/>
    </row>
    <row r="340" spans="1:26" ht="13">
      <c r="A340" s="6"/>
      <c r="B340" s="6"/>
      <c r="C340" s="6"/>
      <c r="D340" s="6"/>
      <c r="E340" s="6"/>
      <c r="F340" s="6"/>
      <c r="G340" s="6"/>
      <c r="H340" s="118"/>
      <c r="I340" s="6"/>
      <c r="J340" s="6"/>
      <c r="K340" s="6"/>
      <c r="L340" s="6"/>
      <c r="M340" s="6"/>
      <c r="N340" s="6"/>
      <c r="O340" s="6"/>
      <c r="P340" s="6"/>
      <c r="Q340" s="6"/>
      <c r="R340" s="6"/>
      <c r="S340" s="6"/>
      <c r="T340" s="6"/>
      <c r="U340" s="6"/>
      <c r="V340" s="6"/>
      <c r="W340" s="6"/>
      <c r="X340" s="6"/>
      <c r="Y340" s="6"/>
      <c r="Z340" s="6"/>
    </row>
    <row r="341" spans="1:26" ht="13">
      <c r="A341" s="6"/>
      <c r="B341" s="6"/>
      <c r="C341" s="6"/>
      <c r="D341" s="6"/>
      <c r="E341" s="6"/>
      <c r="F341" s="6"/>
      <c r="G341" s="6"/>
      <c r="H341" s="118"/>
      <c r="I341" s="6"/>
      <c r="J341" s="6"/>
      <c r="K341" s="6"/>
      <c r="L341" s="6"/>
      <c r="M341" s="6"/>
      <c r="N341" s="6"/>
      <c r="O341" s="6"/>
      <c r="P341" s="6"/>
      <c r="Q341" s="6"/>
      <c r="R341" s="6"/>
      <c r="S341" s="6"/>
      <c r="T341" s="6"/>
      <c r="U341" s="6"/>
      <c r="V341" s="6"/>
      <c r="W341" s="6"/>
      <c r="X341" s="6"/>
      <c r="Y341" s="6"/>
      <c r="Z341" s="6"/>
    </row>
    <row r="342" spans="1:26" ht="13">
      <c r="A342" s="6"/>
      <c r="B342" s="6"/>
      <c r="C342" s="6"/>
      <c r="D342" s="6"/>
      <c r="E342" s="6"/>
      <c r="F342" s="6"/>
      <c r="G342" s="6"/>
      <c r="H342" s="118"/>
      <c r="I342" s="6"/>
      <c r="J342" s="6"/>
      <c r="K342" s="6"/>
      <c r="L342" s="6"/>
      <c r="M342" s="6"/>
      <c r="N342" s="6"/>
      <c r="O342" s="6"/>
      <c r="P342" s="6"/>
      <c r="Q342" s="6"/>
      <c r="R342" s="6"/>
      <c r="S342" s="6"/>
      <c r="T342" s="6"/>
      <c r="U342" s="6"/>
      <c r="V342" s="6"/>
      <c r="W342" s="6"/>
      <c r="X342" s="6"/>
      <c r="Y342" s="6"/>
      <c r="Z342" s="6"/>
    </row>
    <row r="343" spans="1:26" ht="13">
      <c r="A343" s="6"/>
      <c r="B343" s="6"/>
      <c r="C343" s="6"/>
      <c r="D343" s="6"/>
      <c r="E343" s="6"/>
      <c r="F343" s="6"/>
      <c r="G343" s="6"/>
      <c r="H343" s="118"/>
      <c r="I343" s="6"/>
      <c r="J343" s="6"/>
      <c r="K343" s="6"/>
      <c r="L343" s="6"/>
      <c r="M343" s="6"/>
      <c r="N343" s="6"/>
      <c r="O343" s="6"/>
      <c r="P343" s="6"/>
      <c r="Q343" s="6"/>
      <c r="R343" s="6"/>
      <c r="S343" s="6"/>
      <c r="T343" s="6"/>
      <c r="U343" s="6"/>
      <c r="V343" s="6"/>
      <c r="W343" s="6"/>
      <c r="X343" s="6"/>
      <c r="Y343" s="6"/>
      <c r="Z343" s="6"/>
    </row>
    <row r="344" spans="1:26" ht="13">
      <c r="A344" s="6"/>
      <c r="B344" s="6"/>
      <c r="C344" s="6"/>
      <c r="D344" s="6"/>
      <c r="E344" s="6"/>
      <c r="F344" s="6"/>
      <c r="G344" s="6"/>
      <c r="H344" s="118"/>
      <c r="I344" s="6"/>
      <c r="J344" s="6"/>
      <c r="K344" s="6"/>
      <c r="L344" s="6"/>
      <c r="M344" s="6"/>
      <c r="N344" s="6"/>
      <c r="O344" s="6"/>
      <c r="P344" s="6"/>
      <c r="Q344" s="6"/>
      <c r="R344" s="6"/>
      <c r="S344" s="6"/>
      <c r="T344" s="6"/>
      <c r="U344" s="6"/>
      <c r="V344" s="6"/>
      <c r="W344" s="6"/>
      <c r="X344" s="6"/>
      <c r="Y344" s="6"/>
      <c r="Z344" s="6"/>
    </row>
    <row r="345" spans="1:26" ht="13">
      <c r="A345" s="6"/>
      <c r="B345" s="6"/>
      <c r="C345" s="6"/>
      <c r="D345" s="6"/>
      <c r="E345" s="6"/>
      <c r="F345" s="6"/>
      <c r="G345" s="6"/>
      <c r="H345" s="118"/>
      <c r="I345" s="6"/>
      <c r="J345" s="6"/>
      <c r="K345" s="6"/>
      <c r="L345" s="6"/>
      <c r="M345" s="6"/>
      <c r="N345" s="6"/>
      <c r="O345" s="6"/>
      <c r="P345" s="6"/>
      <c r="Q345" s="6"/>
      <c r="R345" s="6"/>
      <c r="S345" s="6"/>
      <c r="T345" s="6"/>
      <c r="U345" s="6"/>
      <c r="V345" s="6"/>
      <c r="W345" s="6"/>
      <c r="X345" s="6"/>
      <c r="Y345" s="6"/>
      <c r="Z345" s="6"/>
    </row>
    <row r="346" spans="1:26" ht="13">
      <c r="A346" s="6"/>
      <c r="B346" s="6"/>
      <c r="C346" s="6"/>
      <c r="D346" s="6"/>
      <c r="E346" s="6"/>
      <c r="F346" s="6"/>
      <c r="G346" s="6"/>
      <c r="H346" s="118"/>
      <c r="I346" s="6"/>
      <c r="J346" s="6"/>
      <c r="K346" s="6"/>
      <c r="L346" s="6"/>
      <c r="M346" s="6"/>
      <c r="N346" s="6"/>
      <c r="O346" s="6"/>
      <c r="P346" s="6"/>
      <c r="Q346" s="6"/>
      <c r="R346" s="6"/>
      <c r="S346" s="6"/>
      <c r="T346" s="6"/>
      <c r="U346" s="6"/>
      <c r="V346" s="6"/>
      <c r="W346" s="6"/>
      <c r="X346" s="6"/>
      <c r="Y346" s="6"/>
      <c r="Z346" s="6"/>
    </row>
    <row r="347" spans="1:26" ht="13">
      <c r="A347" s="6"/>
      <c r="B347" s="6"/>
      <c r="C347" s="6"/>
      <c r="D347" s="6"/>
      <c r="E347" s="6"/>
      <c r="F347" s="6"/>
      <c r="G347" s="6"/>
      <c r="H347" s="118"/>
      <c r="I347" s="6"/>
      <c r="J347" s="6"/>
      <c r="K347" s="6"/>
      <c r="L347" s="6"/>
      <c r="M347" s="6"/>
      <c r="N347" s="6"/>
      <c r="O347" s="6"/>
      <c r="P347" s="6"/>
      <c r="Q347" s="6"/>
      <c r="R347" s="6"/>
      <c r="S347" s="6"/>
      <c r="T347" s="6"/>
      <c r="U347" s="6"/>
      <c r="V347" s="6"/>
      <c r="W347" s="6"/>
      <c r="X347" s="6"/>
      <c r="Y347" s="6"/>
      <c r="Z347" s="6"/>
    </row>
    <row r="348" spans="1:26" ht="13">
      <c r="A348" s="6"/>
      <c r="B348" s="6"/>
      <c r="C348" s="6"/>
      <c r="D348" s="6"/>
      <c r="E348" s="6"/>
      <c r="F348" s="6"/>
      <c r="G348" s="6"/>
      <c r="H348" s="118"/>
      <c r="I348" s="6"/>
      <c r="J348" s="6"/>
      <c r="K348" s="6"/>
      <c r="L348" s="6"/>
      <c r="M348" s="6"/>
      <c r="N348" s="6"/>
      <c r="O348" s="6"/>
      <c r="P348" s="6"/>
      <c r="Q348" s="6"/>
      <c r="R348" s="6"/>
      <c r="S348" s="6"/>
      <c r="T348" s="6"/>
      <c r="U348" s="6"/>
      <c r="V348" s="6"/>
      <c r="W348" s="6"/>
      <c r="X348" s="6"/>
      <c r="Y348" s="6"/>
      <c r="Z348" s="6"/>
    </row>
    <row r="349" spans="1:26" ht="13">
      <c r="A349" s="6"/>
      <c r="B349" s="6"/>
      <c r="C349" s="6"/>
      <c r="D349" s="6"/>
      <c r="E349" s="6"/>
      <c r="F349" s="6"/>
      <c r="G349" s="6"/>
      <c r="H349" s="118"/>
      <c r="I349" s="6"/>
      <c r="J349" s="6"/>
      <c r="K349" s="6"/>
      <c r="L349" s="6"/>
      <c r="M349" s="6"/>
      <c r="N349" s="6"/>
      <c r="O349" s="6"/>
      <c r="P349" s="6"/>
      <c r="Q349" s="6"/>
      <c r="R349" s="6"/>
      <c r="S349" s="6"/>
      <c r="T349" s="6"/>
      <c r="U349" s="6"/>
      <c r="V349" s="6"/>
      <c r="W349" s="6"/>
      <c r="X349" s="6"/>
      <c r="Y349" s="6"/>
      <c r="Z349" s="6"/>
    </row>
    <row r="350" spans="1:26" ht="13">
      <c r="A350" s="6"/>
      <c r="B350" s="6"/>
      <c r="C350" s="6"/>
      <c r="D350" s="6"/>
      <c r="E350" s="6"/>
      <c r="F350" s="6"/>
      <c r="G350" s="6"/>
      <c r="H350" s="118"/>
      <c r="I350" s="6"/>
      <c r="J350" s="6"/>
      <c r="K350" s="6"/>
      <c r="L350" s="6"/>
      <c r="M350" s="6"/>
      <c r="N350" s="6"/>
      <c r="O350" s="6"/>
      <c r="P350" s="6"/>
      <c r="Q350" s="6"/>
      <c r="R350" s="6"/>
      <c r="S350" s="6"/>
      <c r="T350" s="6"/>
      <c r="U350" s="6"/>
      <c r="V350" s="6"/>
      <c r="W350" s="6"/>
      <c r="X350" s="6"/>
      <c r="Y350" s="6"/>
      <c r="Z350" s="6"/>
    </row>
    <row r="351" spans="1:26" ht="13">
      <c r="A351" s="6"/>
      <c r="B351" s="6"/>
      <c r="C351" s="6"/>
      <c r="D351" s="6"/>
      <c r="E351" s="6"/>
      <c r="F351" s="6"/>
      <c r="G351" s="6"/>
      <c r="H351" s="118"/>
      <c r="I351" s="6"/>
      <c r="J351" s="6"/>
      <c r="K351" s="6"/>
      <c r="L351" s="6"/>
      <c r="M351" s="6"/>
      <c r="N351" s="6"/>
      <c r="O351" s="6"/>
      <c r="P351" s="6"/>
      <c r="Q351" s="6"/>
      <c r="R351" s="6"/>
      <c r="S351" s="6"/>
      <c r="T351" s="6"/>
      <c r="U351" s="6"/>
      <c r="V351" s="6"/>
      <c r="W351" s="6"/>
      <c r="X351" s="6"/>
      <c r="Y351" s="6"/>
      <c r="Z351" s="6"/>
    </row>
    <row r="352" spans="1:26" ht="13">
      <c r="A352" s="6"/>
      <c r="B352" s="6"/>
      <c r="C352" s="6"/>
      <c r="D352" s="6"/>
      <c r="E352" s="6"/>
      <c r="F352" s="6"/>
      <c r="G352" s="6"/>
      <c r="H352" s="118"/>
      <c r="I352" s="6"/>
      <c r="J352" s="6"/>
      <c r="K352" s="6"/>
      <c r="L352" s="6"/>
      <c r="M352" s="6"/>
      <c r="N352" s="6"/>
      <c r="O352" s="6"/>
      <c r="P352" s="6"/>
      <c r="Q352" s="6"/>
      <c r="R352" s="6"/>
      <c r="S352" s="6"/>
      <c r="T352" s="6"/>
      <c r="U352" s="6"/>
      <c r="V352" s="6"/>
      <c r="W352" s="6"/>
      <c r="X352" s="6"/>
      <c r="Y352" s="6"/>
      <c r="Z352" s="6"/>
    </row>
    <row r="353" spans="1:26" ht="13">
      <c r="A353" s="6"/>
      <c r="B353" s="6"/>
      <c r="C353" s="6"/>
      <c r="D353" s="6"/>
      <c r="E353" s="6"/>
      <c r="F353" s="6"/>
      <c r="G353" s="6"/>
      <c r="H353" s="118"/>
      <c r="I353" s="6"/>
      <c r="J353" s="6"/>
      <c r="K353" s="6"/>
      <c r="L353" s="6"/>
      <c r="M353" s="6"/>
      <c r="N353" s="6"/>
      <c r="O353" s="6"/>
      <c r="P353" s="6"/>
      <c r="Q353" s="6"/>
      <c r="R353" s="6"/>
      <c r="S353" s="6"/>
      <c r="T353" s="6"/>
      <c r="U353" s="6"/>
      <c r="V353" s="6"/>
      <c r="W353" s="6"/>
      <c r="X353" s="6"/>
      <c r="Y353" s="6"/>
      <c r="Z353" s="6"/>
    </row>
    <row r="354" spans="1:26" ht="13">
      <c r="A354" s="6"/>
      <c r="B354" s="6"/>
      <c r="C354" s="6"/>
      <c r="D354" s="6"/>
      <c r="E354" s="6"/>
      <c r="F354" s="6"/>
      <c r="G354" s="6"/>
      <c r="H354" s="118"/>
      <c r="I354" s="6"/>
      <c r="J354" s="6"/>
      <c r="K354" s="6"/>
      <c r="L354" s="6"/>
      <c r="M354" s="6"/>
      <c r="N354" s="6"/>
      <c r="O354" s="6"/>
      <c r="P354" s="6"/>
      <c r="Q354" s="6"/>
      <c r="R354" s="6"/>
      <c r="S354" s="6"/>
      <c r="T354" s="6"/>
      <c r="U354" s="6"/>
      <c r="V354" s="6"/>
      <c r="W354" s="6"/>
      <c r="X354" s="6"/>
      <c r="Y354" s="6"/>
      <c r="Z354" s="6"/>
    </row>
    <row r="355" spans="1:26" ht="13">
      <c r="A355" s="6"/>
      <c r="B355" s="6"/>
      <c r="C355" s="6"/>
      <c r="D355" s="6"/>
      <c r="E355" s="6"/>
      <c r="F355" s="6"/>
      <c r="G355" s="6"/>
      <c r="H355" s="118"/>
      <c r="I355" s="6"/>
      <c r="J355" s="6"/>
      <c r="K355" s="6"/>
      <c r="L355" s="6"/>
      <c r="M355" s="6"/>
      <c r="N355" s="6"/>
      <c r="O355" s="6"/>
      <c r="P355" s="6"/>
      <c r="Q355" s="6"/>
      <c r="R355" s="6"/>
      <c r="S355" s="6"/>
      <c r="T355" s="6"/>
      <c r="U355" s="6"/>
      <c r="V355" s="6"/>
      <c r="W355" s="6"/>
      <c r="X355" s="6"/>
      <c r="Y355" s="6"/>
      <c r="Z355" s="6"/>
    </row>
    <row r="356" spans="1:26" ht="13">
      <c r="A356" s="6"/>
      <c r="B356" s="6"/>
      <c r="C356" s="6"/>
      <c r="D356" s="6"/>
      <c r="E356" s="6"/>
      <c r="F356" s="6"/>
      <c r="G356" s="6"/>
      <c r="H356" s="118"/>
      <c r="I356" s="6"/>
      <c r="J356" s="6"/>
      <c r="K356" s="6"/>
      <c r="L356" s="6"/>
      <c r="M356" s="6"/>
      <c r="N356" s="6"/>
      <c r="O356" s="6"/>
      <c r="P356" s="6"/>
      <c r="Q356" s="6"/>
      <c r="R356" s="6"/>
      <c r="S356" s="6"/>
      <c r="T356" s="6"/>
      <c r="U356" s="6"/>
      <c r="V356" s="6"/>
      <c r="W356" s="6"/>
      <c r="X356" s="6"/>
      <c r="Y356" s="6"/>
      <c r="Z356" s="6"/>
    </row>
    <row r="357" spans="1:26" ht="13">
      <c r="A357" s="6"/>
      <c r="B357" s="6"/>
      <c r="C357" s="6"/>
      <c r="D357" s="6"/>
      <c r="E357" s="6"/>
      <c r="F357" s="6"/>
      <c r="G357" s="6"/>
      <c r="H357" s="118"/>
      <c r="I357" s="6"/>
      <c r="J357" s="6"/>
      <c r="K357" s="6"/>
      <c r="L357" s="6"/>
      <c r="M357" s="6"/>
      <c r="N357" s="6"/>
      <c r="O357" s="6"/>
      <c r="P357" s="6"/>
      <c r="Q357" s="6"/>
      <c r="R357" s="6"/>
      <c r="S357" s="6"/>
      <c r="T357" s="6"/>
      <c r="U357" s="6"/>
      <c r="V357" s="6"/>
      <c r="W357" s="6"/>
      <c r="X357" s="6"/>
      <c r="Y357" s="6"/>
      <c r="Z357" s="6"/>
    </row>
    <row r="358" spans="1:26" ht="13">
      <c r="A358" s="6"/>
      <c r="B358" s="6"/>
      <c r="C358" s="6"/>
      <c r="D358" s="6"/>
      <c r="E358" s="6"/>
      <c r="F358" s="6"/>
      <c r="G358" s="6"/>
      <c r="H358" s="118"/>
      <c r="I358" s="6"/>
      <c r="J358" s="6"/>
      <c r="K358" s="6"/>
      <c r="L358" s="6"/>
      <c r="M358" s="6"/>
      <c r="N358" s="6"/>
      <c r="O358" s="6"/>
      <c r="P358" s="6"/>
      <c r="Q358" s="6"/>
      <c r="R358" s="6"/>
      <c r="S358" s="6"/>
      <c r="T358" s="6"/>
      <c r="U358" s="6"/>
      <c r="V358" s="6"/>
      <c r="W358" s="6"/>
      <c r="X358" s="6"/>
      <c r="Y358" s="6"/>
      <c r="Z358" s="6"/>
    </row>
    <row r="359" spans="1:26" ht="13">
      <c r="A359" s="6"/>
      <c r="B359" s="6"/>
      <c r="C359" s="6"/>
      <c r="D359" s="6"/>
      <c r="E359" s="6"/>
      <c r="F359" s="6"/>
      <c r="G359" s="6"/>
      <c r="H359" s="118"/>
      <c r="I359" s="6"/>
      <c r="J359" s="6"/>
      <c r="K359" s="6"/>
      <c r="L359" s="6"/>
      <c r="M359" s="6"/>
      <c r="N359" s="6"/>
      <c r="O359" s="6"/>
      <c r="P359" s="6"/>
      <c r="Q359" s="6"/>
      <c r="R359" s="6"/>
      <c r="S359" s="6"/>
      <c r="T359" s="6"/>
      <c r="U359" s="6"/>
      <c r="V359" s="6"/>
      <c r="W359" s="6"/>
      <c r="X359" s="6"/>
      <c r="Y359" s="6"/>
      <c r="Z359" s="6"/>
    </row>
    <row r="360" spans="1:26" ht="13">
      <c r="A360" s="6"/>
      <c r="B360" s="6"/>
      <c r="C360" s="6"/>
      <c r="D360" s="6"/>
      <c r="E360" s="6"/>
      <c r="F360" s="6"/>
      <c r="G360" s="6"/>
      <c r="H360" s="118"/>
      <c r="I360" s="6"/>
      <c r="J360" s="6"/>
      <c r="K360" s="6"/>
      <c r="L360" s="6"/>
      <c r="M360" s="6"/>
      <c r="N360" s="6"/>
      <c r="O360" s="6"/>
      <c r="P360" s="6"/>
      <c r="Q360" s="6"/>
      <c r="R360" s="6"/>
      <c r="S360" s="6"/>
      <c r="T360" s="6"/>
      <c r="U360" s="6"/>
      <c r="V360" s="6"/>
      <c r="W360" s="6"/>
      <c r="X360" s="6"/>
      <c r="Y360" s="6"/>
      <c r="Z360" s="6"/>
    </row>
    <row r="361" spans="1:26" ht="13">
      <c r="A361" s="6"/>
      <c r="B361" s="6"/>
      <c r="C361" s="6"/>
      <c r="D361" s="6"/>
      <c r="E361" s="6"/>
      <c r="F361" s="6"/>
      <c r="G361" s="6"/>
      <c r="H361" s="118"/>
      <c r="I361" s="6"/>
      <c r="J361" s="6"/>
      <c r="K361" s="6"/>
      <c r="L361" s="6"/>
      <c r="M361" s="6"/>
      <c r="N361" s="6"/>
      <c r="O361" s="6"/>
      <c r="P361" s="6"/>
      <c r="Q361" s="6"/>
      <c r="R361" s="6"/>
      <c r="S361" s="6"/>
      <c r="T361" s="6"/>
      <c r="U361" s="6"/>
      <c r="V361" s="6"/>
      <c r="W361" s="6"/>
      <c r="X361" s="6"/>
      <c r="Y361" s="6"/>
      <c r="Z361" s="6"/>
    </row>
    <row r="362" spans="1:26" ht="13">
      <c r="A362" s="6"/>
      <c r="B362" s="6"/>
      <c r="C362" s="6"/>
      <c r="D362" s="6"/>
      <c r="E362" s="6"/>
      <c r="F362" s="6"/>
      <c r="G362" s="6"/>
      <c r="H362" s="118"/>
      <c r="I362" s="6"/>
      <c r="J362" s="6"/>
      <c r="K362" s="6"/>
      <c r="L362" s="6"/>
      <c r="M362" s="6"/>
      <c r="N362" s="6"/>
      <c r="O362" s="6"/>
      <c r="P362" s="6"/>
      <c r="Q362" s="6"/>
      <c r="R362" s="6"/>
      <c r="S362" s="6"/>
      <c r="T362" s="6"/>
      <c r="U362" s="6"/>
      <c r="V362" s="6"/>
      <c r="W362" s="6"/>
      <c r="X362" s="6"/>
      <c r="Y362" s="6"/>
      <c r="Z362" s="6"/>
    </row>
    <row r="363" spans="1:26" ht="13">
      <c r="A363" s="6"/>
      <c r="B363" s="6"/>
      <c r="C363" s="6"/>
      <c r="D363" s="6"/>
      <c r="E363" s="6"/>
      <c r="F363" s="6"/>
      <c r="G363" s="6"/>
      <c r="H363" s="118"/>
      <c r="I363" s="6"/>
      <c r="J363" s="6"/>
      <c r="K363" s="6"/>
      <c r="L363" s="6"/>
      <c r="M363" s="6"/>
      <c r="N363" s="6"/>
      <c r="O363" s="6"/>
      <c r="P363" s="6"/>
      <c r="Q363" s="6"/>
      <c r="R363" s="6"/>
      <c r="S363" s="6"/>
      <c r="T363" s="6"/>
      <c r="U363" s="6"/>
      <c r="V363" s="6"/>
      <c r="W363" s="6"/>
      <c r="X363" s="6"/>
      <c r="Y363" s="6"/>
      <c r="Z363" s="6"/>
    </row>
    <row r="364" spans="1:26" ht="13">
      <c r="A364" s="6"/>
      <c r="B364" s="6"/>
      <c r="C364" s="6"/>
      <c r="D364" s="6"/>
      <c r="E364" s="6"/>
      <c r="F364" s="6"/>
      <c r="G364" s="6"/>
      <c r="H364" s="118"/>
      <c r="I364" s="6"/>
      <c r="J364" s="6"/>
      <c r="K364" s="6"/>
      <c r="L364" s="6"/>
      <c r="M364" s="6"/>
      <c r="N364" s="6"/>
      <c r="O364" s="6"/>
      <c r="P364" s="6"/>
      <c r="Q364" s="6"/>
      <c r="R364" s="6"/>
      <c r="S364" s="6"/>
      <c r="T364" s="6"/>
      <c r="U364" s="6"/>
      <c r="V364" s="6"/>
      <c r="W364" s="6"/>
      <c r="X364" s="6"/>
      <c r="Y364" s="6"/>
      <c r="Z364" s="6"/>
    </row>
    <row r="365" spans="1:26" ht="13">
      <c r="A365" s="6"/>
      <c r="B365" s="6"/>
      <c r="C365" s="6"/>
      <c r="D365" s="6"/>
      <c r="E365" s="6"/>
      <c r="F365" s="6"/>
      <c r="G365" s="6"/>
      <c r="H365" s="118"/>
      <c r="I365" s="6"/>
      <c r="J365" s="6"/>
      <c r="K365" s="6"/>
      <c r="L365" s="6"/>
      <c r="M365" s="6"/>
      <c r="N365" s="6"/>
      <c r="O365" s="6"/>
      <c r="P365" s="6"/>
      <c r="Q365" s="6"/>
      <c r="R365" s="6"/>
      <c r="S365" s="6"/>
      <c r="T365" s="6"/>
      <c r="U365" s="6"/>
      <c r="V365" s="6"/>
      <c r="W365" s="6"/>
      <c r="X365" s="6"/>
      <c r="Y365" s="6"/>
      <c r="Z365" s="6"/>
    </row>
    <row r="366" spans="1:26" ht="13">
      <c r="A366" s="6"/>
      <c r="B366" s="6"/>
      <c r="C366" s="6"/>
      <c r="D366" s="6"/>
      <c r="E366" s="6"/>
      <c r="F366" s="6"/>
      <c r="G366" s="6"/>
      <c r="H366" s="118"/>
      <c r="I366" s="6"/>
      <c r="J366" s="6"/>
      <c r="K366" s="6"/>
      <c r="L366" s="6"/>
      <c r="M366" s="6"/>
      <c r="N366" s="6"/>
      <c r="O366" s="6"/>
      <c r="P366" s="6"/>
      <c r="Q366" s="6"/>
      <c r="R366" s="6"/>
      <c r="S366" s="6"/>
      <c r="T366" s="6"/>
      <c r="U366" s="6"/>
      <c r="V366" s="6"/>
      <c r="W366" s="6"/>
      <c r="X366" s="6"/>
      <c r="Y366" s="6"/>
      <c r="Z366" s="6"/>
    </row>
    <row r="367" spans="1:26" ht="13">
      <c r="A367" s="6"/>
      <c r="B367" s="6"/>
      <c r="C367" s="6"/>
      <c r="D367" s="6"/>
      <c r="E367" s="6"/>
      <c r="F367" s="6"/>
      <c r="G367" s="6"/>
      <c r="H367" s="118"/>
      <c r="I367" s="6"/>
      <c r="J367" s="6"/>
      <c r="K367" s="6"/>
      <c r="L367" s="6"/>
      <c r="M367" s="6"/>
      <c r="N367" s="6"/>
      <c r="O367" s="6"/>
      <c r="P367" s="6"/>
      <c r="Q367" s="6"/>
      <c r="R367" s="6"/>
      <c r="S367" s="6"/>
      <c r="T367" s="6"/>
      <c r="U367" s="6"/>
      <c r="V367" s="6"/>
      <c r="W367" s="6"/>
      <c r="X367" s="6"/>
      <c r="Y367" s="6"/>
      <c r="Z367" s="6"/>
    </row>
    <row r="368" spans="1:26" ht="13">
      <c r="A368" s="6"/>
      <c r="B368" s="6"/>
      <c r="C368" s="6"/>
      <c r="D368" s="6"/>
      <c r="E368" s="6"/>
      <c r="F368" s="6"/>
      <c r="G368" s="6"/>
      <c r="H368" s="118"/>
      <c r="I368" s="6"/>
      <c r="J368" s="6"/>
      <c r="K368" s="6"/>
      <c r="L368" s="6"/>
      <c r="M368" s="6"/>
      <c r="N368" s="6"/>
      <c r="O368" s="6"/>
      <c r="P368" s="6"/>
      <c r="Q368" s="6"/>
      <c r="R368" s="6"/>
      <c r="S368" s="6"/>
      <c r="T368" s="6"/>
      <c r="U368" s="6"/>
      <c r="V368" s="6"/>
      <c r="W368" s="6"/>
      <c r="X368" s="6"/>
      <c r="Y368" s="6"/>
      <c r="Z368" s="6"/>
    </row>
    <row r="369" spans="1:26" ht="13">
      <c r="A369" s="6"/>
      <c r="B369" s="6"/>
      <c r="C369" s="6"/>
      <c r="D369" s="6"/>
      <c r="E369" s="6"/>
      <c r="F369" s="6"/>
      <c r="G369" s="6"/>
      <c r="H369" s="118"/>
      <c r="I369" s="6"/>
      <c r="J369" s="6"/>
      <c r="K369" s="6"/>
      <c r="L369" s="6"/>
      <c r="M369" s="6"/>
      <c r="N369" s="6"/>
      <c r="O369" s="6"/>
      <c r="P369" s="6"/>
      <c r="Q369" s="6"/>
      <c r="R369" s="6"/>
      <c r="S369" s="6"/>
      <c r="T369" s="6"/>
      <c r="U369" s="6"/>
      <c r="V369" s="6"/>
      <c r="W369" s="6"/>
      <c r="X369" s="6"/>
      <c r="Y369" s="6"/>
      <c r="Z369" s="6"/>
    </row>
    <row r="370" spans="1:26" ht="13">
      <c r="A370" s="6"/>
      <c r="B370" s="6"/>
      <c r="C370" s="6"/>
      <c r="D370" s="6"/>
      <c r="E370" s="6"/>
      <c r="F370" s="6"/>
      <c r="G370" s="6"/>
      <c r="H370" s="118"/>
      <c r="I370" s="6"/>
      <c r="J370" s="6"/>
      <c r="K370" s="6"/>
      <c r="L370" s="6"/>
      <c r="M370" s="6"/>
      <c r="N370" s="6"/>
      <c r="O370" s="6"/>
      <c r="P370" s="6"/>
      <c r="Q370" s="6"/>
      <c r="R370" s="6"/>
      <c r="S370" s="6"/>
      <c r="T370" s="6"/>
      <c r="U370" s="6"/>
      <c r="V370" s="6"/>
      <c r="W370" s="6"/>
      <c r="X370" s="6"/>
      <c r="Y370" s="6"/>
      <c r="Z370" s="6"/>
    </row>
    <row r="371" spans="1:26" ht="13">
      <c r="A371" s="6"/>
      <c r="B371" s="6"/>
      <c r="C371" s="6"/>
      <c r="D371" s="6"/>
      <c r="E371" s="6"/>
      <c r="F371" s="6"/>
      <c r="G371" s="6"/>
      <c r="H371" s="118"/>
      <c r="I371" s="6"/>
      <c r="J371" s="6"/>
      <c r="K371" s="6"/>
      <c r="L371" s="6"/>
      <c r="M371" s="6"/>
      <c r="N371" s="6"/>
      <c r="O371" s="6"/>
      <c r="P371" s="6"/>
      <c r="Q371" s="6"/>
      <c r="R371" s="6"/>
      <c r="S371" s="6"/>
      <c r="T371" s="6"/>
      <c r="U371" s="6"/>
      <c r="V371" s="6"/>
      <c r="W371" s="6"/>
      <c r="X371" s="6"/>
      <c r="Y371" s="6"/>
      <c r="Z371" s="6"/>
    </row>
    <row r="372" spans="1:26" ht="13">
      <c r="A372" s="6"/>
      <c r="B372" s="6"/>
      <c r="C372" s="6"/>
      <c r="D372" s="6"/>
      <c r="E372" s="6"/>
      <c r="F372" s="6"/>
      <c r="G372" s="6"/>
      <c r="H372" s="118"/>
      <c r="I372" s="6"/>
      <c r="J372" s="6"/>
      <c r="K372" s="6"/>
      <c r="L372" s="6"/>
      <c r="M372" s="6"/>
      <c r="N372" s="6"/>
      <c r="O372" s="6"/>
      <c r="P372" s="6"/>
      <c r="Q372" s="6"/>
      <c r="R372" s="6"/>
      <c r="S372" s="6"/>
      <c r="T372" s="6"/>
      <c r="U372" s="6"/>
      <c r="V372" s="6"/>
      <c r="W372" s="6"/>
      <c r="X372" s="6"/>
      <c r="Y372" s="6"/>
      <c r="Z372" s="6"/>
    </row>
    <row r="373" spans="1:26" ht="13">
      <c r="A373" s="6"/>
      <c r="B373" s="6"/>
      <c r="C373" s="6"/>
      <c r="D373" s="6"/>
      <c r="E373" s="6"/>
      <c r="F373" s="6"/>
      <c r="G373" s="6"/>
      <c r="H373" s="118"/>
      <c r="I373" s="6"/>
      <c r="J373" s="6"/>
      <c r="K373" s="6"/>
      <c r="L373" s="6"/>
      <c r="M373" s="6"/>
      <c r="N373" s="6"/>
      <c r="O373" s="6"/>
      <c r="P373" s="6"/>
      <c r="Q373" s="6"/>
      <c r="R373" s="6"/>
      <c r="S373" s="6"/>
      <c r="T373" s="6"/>
      <c r="U373" s="6"/>
      <c r="V373" s="6"/>
      <c r="W373" s="6"/>
      <c r="X373" s="6"/>
      <c r="Y373" s="6"/>
      <c r="Z373" s="6"/>
    </row>
    <row r="374" spans="1:26" ht="13">
      <c r="A374" s="6"/>
      <c r="B374" s="6"/>
      <c r="C374" s="6"/>
      <c r="D374" s="6"/>
      <c r="E374" s="6"/>
      <c r="F374" s="6"/>
      <c r="G374" s="6"/>
      <c r="H374" s="118"/>
      <c r="I374" s="6"/>
      <c r="J374" s="6"/>
      <c r="K374" s="6"/>
      <c r="L374" s="6"/>
      <c r="M374" s="6"/>
      <c r="N374" s="6"/>
      <c r="O374" s="6"/>
      <c r="P374" s="6"/>
      <c r="Q374" s="6"/>
      <c r="R374" s="6"/>
      <c r="S374" s="6"/>
      <c r="T374" s="6"/>
      <c r="U374" s="6"/>
      <c r="V374" s="6"/>
      <c r="W374" s="6"/>
      <c r="X374" s="6"/>
      <c r="Y374" s="6"/>
      <c r="Z374" s="6"/>
    </row>
    <row r="375" spans="1:26" ht="13">
      <c r="A375" s="6"/>
      <c r="B375" s="6"/>
      <c r="C375" s="6"/>
      <c r="D375" s="6"/>
      <c r="E375" s="6"/>
      <c r="F375" s="6"/>
      <c r="G375" s="6"/>
      <c r="H375" s="118"/>
      <c r="I375" s="6"/>
      <c r="J375" s="6"/>
      <c r="K375" s="6"/>
      <c r="L375" s="6"/>
      <c r="M375" s="6"/>
      <c r="N375" s="6"/>
      <c r="O375" s="6"/>
      <c r="P375" s="6"/>
      <c r="Q375" s="6"/>
      <c r="R375" s="6"/>
      <c r="S375" s="6"/>
      <c r="T375" s="6"/>
      <c r="U375" s="6"/>
      <c r="V375" s="6"/>
      <c r="W375" s="6"/>
      <c r="X375" s="6"/>
      <c r="Y375" s="6"/>
      <c r="Z375" s="6"/>
    </row>
    <row r="376" spans="1:26" ht="13">
      <c r="A376" s="6"/>
      <c r="B376" s="6"/>
      <c r="C376" s="6"/>
      <c r="D376" s="6"/>
      <c r="E376" s="6"/>
      <c r="F376" s="6"/>
      <c r="G376" s="6"/>
      <c r="H376" s="118"/>
      <c r="I376" s="6"/>
      <c r="J376" s="6"/>
      <c r="K376" s="6"/>
      <c r="L376" s="6"/>
      <c r="M376" s="6"/>
      <c r="N376" s="6"/>
      <c r="O376" s="6"/>
      <c r="P376" s="6"/>
      <c r="Q376" s="6"/>
      <c r="R376" s="6"/>
      <c r="S376" s="6"/>
      <c r="T376" s="6"/>
      <c r="U376" s="6"/>
      <c r="V376" s="6"/>
      <c r="W376" s="6"/>
      <c r="X376" s="6"/>
      <c r="Y376" s="6"/>
      <c r="Z376" s="6"/>
    </row>
    <row r="377" spans="1:26" ht="13">
      <c r="A377" s="6"/>
      <c r="B377" s="6"/>
      <c r="C377" s="6"/>
      <c r="D377" s="6"/>
      <c r="E377" s="6"/>
      <c r="F377" s="6"/>
      <c r="G377" s="6"/>
      <c r="H377" s="118"/>
      <c r="I377" s="6"/>
      <c r="J377" s="6"/>
      <c r="K377" s="6"/>
      <c r="L377" s="6"/>
      <c r="M377" s="6"/>
      <c r="N377" s="6"/>
      <c r="O377" s="6"/>
      <c r="P377" s="6"/>
      <c r="Q377" s="6"/>
      <c r="R377" s="6"/>
      <c r="S377" s="6"/>
      <c r="T377" s="6"/>
      <c r="U377" s="6"/>
      <c r="V377" s="6"/>
      <c r="W377" s="6"/>
      <c r="X377" s="6"/>
      <c r="Y377" s="6"/>
      <c r="Z377" s="6"/>
    </row>
    <row r="378" spans="1:26" ht="13">
      <c r="A378" s="6"/>
      <c r="B378" s="6"/>
      <c r="C378" s="6"/>
      <c r="D378" s="6"/>
      <c r="E378" s="6"/>
      <c r="F378" s="6"/>
      <c r="G378" s="6"/>
      <c r="H378" s="118"/>
      <c r="I378" s="6"/>
      <c r="J378" s="6"/>
      <c r="K378" s="6"/>
      <c r="L378" s="6"/>
      <c r="M378" s="6"/>
      <c r="N378" s="6"/>
      <c r="O378" s="6"/>
      <c r="P378" s="6"/>
      <c r="Q378" s="6"/>
      <c r="R378" s="6"/>
      <c r="S378" s="6"/>
      <c r="T378" s="6"/>
      <c r="U378" s="6"/>
      <c r="V378" s="6"/>
      <c r="W378" s="6"/>
      <c r="X378" s="6"/>
      <c r="Y378" s="6"/>
      <c r="Z378" s="6"/>
    </row>
    <row r="379" spans="1:26" ht="13">
      <c r="A379" s="6"/>
      <c r="B379" s="6"/>
      <c r="C379" s="6"/>
      <c r="D379" s="6"/>
      <c r="E379" s="6"/>
      <c r="F379" s="6"/>
      <c r="G379" s="6"/>
      <c r="H379" s="118"/>
      <c r="I379" s="6"/>
      <c r="J379" s="6"/>
      <c r="K379" s="6"/>
      <c r="L379" s="6"/>
      <c r="M379" s="6"/>
      <c r="N379" s="6"/>
      <c r="O379" s="6"/>
      <c r="P379" s="6"/>
      <c r="Q379" s="6"/>
      <c r="R379" s="6"/>
      <c r="S379" s="6"/>
      <c r="T379" s="6"/>
      <c r="U379" s="6"/>
      <c r="V379" s="6"/>
      <c r="W379" s="6"/>
      <c r="X379" s="6"/>
      <c r="Y379" s="6"/>
      <c r="Z379" s="6"/>
    </row>
    <row r="380" spans="1:26" ht="13">
      <c r="A380" s="6"/>
      <c r="B380" s="6"/>
      <c r="C380" s="6"/>
      <c r="D380" s="6"/>
      <c r="E380" s="6"/>
      <c r="F380" s="6"/>
      <c r="G380" s="6"/>
      <c r="H380" s="118"/>
      <c r="I380" s="6"/>
      <c r="J380" s="6"/>
      <c r="K380" s="6"/>
      <c r="L380" s="6"/>
      <c r="M380" s="6"/>
      <c r="N380" s="6"/>
      <c r="O380" s="6"/>
      <c r="P380" s="6"/>
      <c r="Q380" s="6"/>
      <c r="R380" s="6"/>
      <c r="S380" s="6"/>
      <c r="T380" s="6"/>
      <c r="U380" s="6"/>
      <c r="V380" s="6"/>
      <c r="W380" s="6"/>
      <c r="X380" s="6"/>
      <c r="Y380" s="6"/>
      <c r="Z380" s="6"/>
    </row>
    <row r="381" spans="1:26" ht="13">
      <c r="A381" s="6"/>
      <c r="B381" s="6"/>
      <c r="C381" s="6"/>
      <c r="D381" s="6"/>
      <c r="E381" s="6"/>
      <c r="F381" s="6"/>
      <c r="G381" s="6"/>
      <c r="H381" s="118"/>
      <c r="I381" s="6"/>
      <c r="J381" s="6"/>
      <c r="K381" s="6"/>
      <c r="L381" s="6"/>
      <c r="M381" s="6"/>
      <c r="N381" s="6"/>
      <c r="O381" s="6"/>
      <c r="P381" s="6"/>
      <c r="Q381" s="6"/>
      <c r="R381" s="6"/>
      <c r="S381" s="6"/>
      <c r="T381" s="6"/>
      <c r="U381" s="6"/>
      <c r="V381" s="6"/>
      <c r="W381" s="6"/>
      <c r="X381" s="6"/>
      <c r="Y381" s="6"/>
      <c r="Z381" s="6"/>
    </row>
    <row r="382" spans="1:26" ht="13">
      <c r="A382" s="6"/>
      <c r="B382" s="6"/>
      <c r="C382" s="6"/>
      <c r="D382" s="6"/>
      <c r="E382" s="6"/>
      <c r="F382" s="6"/>
      <c r="G382" s="6"/>
      <c r="H382" s="118"/>
      <c r="I382" s="6"/>
      <c r="J382" s="6"/>
      <c r="K382" s="6"/>
      <c r="L382" s="6"/>
      <c r="M382" s="6"/>
      <c r="N382" s="6"/>
      <c r="O382" s="6"/>
      <c r="P382" s="6"/>
      <c r="Q382" s="6"/>
      <c r="R382" s="6"/>
      <c r="S382" s="6"/>
      <c r="T382" s="6"/>
      <c r="U382" s="6"/>
      <c r="V382" s="6"/>
      <c r="W382" s="6"/>
      <c r="X382" s="6"/>
      <c r="Y382" s="6"/>
      <c r="Z382" s="6"/>
    </row>
    <row r="383" spans="1:26" ht="13">
      <c r="A383" s="6"/>
      <c r="B383" s="6"/>
      <c r="C383" s="6"/>
      <c r="D383" s="6"/>
      <c r="E383" s="6"/>
      <c r="F383" s="6"/>
      <c r="G383" s="6"/>
      <c r="H383" s="118"/>
      <c r="I383" s="6"/>
      <c r="J383" s="6"/>
      <c r="K383" s="6"/>
      <c r="L383" s="6"/>
      <c r="M383" s="6"/>
      <c r="N383" s="6"/>
      <c r="O383" s="6"/>
      <c r="P383" s="6"/>
      <c r="Q383" s="6"/>
      <c r="R383" s="6"/>
      <c r="S383" s="6"/>
      <c r="T383" s="6"/>
      <c r="U383" s="6"/>
      <c r="V383" s="6"/>
      <c r="W383" s="6"/>
      <c r="X383" s="6"/>
      <c r="Y383" s="6"/>
      <c r="Z383" s="6"/>
    </row>
    <row r="384" spans="1:26" ht="13">
      <c r="A384" s="6"/>
      <c r="B384" s="6"/>
      <c r="C384" s="6"/>
      <c r="D384" s="6"/>
      <c r="E384" s="6"/>
      <c r="F384" s="6"/>
      <c r="G384" s="6"/>
      <c r="H384" s="118"/>
      <c r="I384" s="6"/>
      <c r="J384" s="6"/>
      <c r="K384" s="6"/>
      <c r="L384" s="6"/>
      <c r="M384" s="6"/>
      <c r="N384" s="6"/>
      <c r="O384" s="6"/>
      <c r="P384" s="6"/>
      <c r="Q384" s="6"/>
      <c r="R384" s="6"/>
      <c r="S384" s="6"/>
      <c r="T384" s="6"/>
      <c r="U384" s="6"/>
      <c r="V384" s="6"/>
      <c r="W384" s="6"/>
      <c r="X384" s="6"/>
      <c r="Y384" s="6"/>
      <c r="Z384" s="6"/>
    </row>
    <row r="385" spans="1:26" ht="13">
      <c r="A385" s="6"/>
      <c r="B385" s="6"/>
      <c r="C385" s="6"/>
      <c r="D385" s="6"/>
      <c r="E385" s="6"/>
      <c r="F385" s="6"/>
      <c r="G385" s="6"/>
      <c r="H385" s="118"/>
      <c r="I385" s="6"/>
      <c r="J385" s="6"/>
      <c r="K385" s="6"/>
      <c r="L385" s="6"/>
      <c r="M385" s="6"/>
      <c r="N385" s="6"/>
      <c r="O385" s="6"/>
      <c r="P385" s="6"/>
      <c r="Q385" s="6"/>
      <c r="R385" s="6"/>
      <c r="S385" s="6"/>
      <c r="T385" s="6"/>
      <c r="U385" s="6"/>
      <c r="V385" s="6"/>
      <c r="W385" s="6"/>
      <c r="X385" s="6"/>
      <c r="Y385" s="6"/>
      <c r="Z385" s="6"/>
    </row>
    <row r="386" spans="1:26" ht="13">
      <c r="A386" s="6"/>
      <c r="B386" s="6"/>
      <c r="C386" s="6"/>
      <c r="D386" s="6"/>
      <c r="E386" s="6"/>
      <c r="F386" s="6"/>
      <c r="G386" s="6"/>
      <c r="H386" s="118"/>
      <c r="I386" s="6"/>
      <c r="J386" s="6"/>
      <c r="K386" s="6"/>
      <c r="L386" s="6"/>
      <c r="M386" s="6"/>
      <c r="N386" s="6"/>
      <c r="O386" s="6"/>
      <c r="P386" s="6"/>
      <c r="Q386" s="6"/>
      <c r="R386" s="6"/>
      <c r="S386" s="6"/>
      <c r="T386" s="6"/>
      <c r="U386" s="6"/>
      <c r="V386" s="6"/>
      <c r="W386" s="6"/>
      <c r="X386" s="6"/>
      <c r="Y386" s="6"/>
      <c r="Z386" s="6"/>
    </row>
    <row r="387" spans="1:26" ht="13">
      <c r="A387" s="6"/>
      <c r="B387" s="6"/>
      <c r="C387" s="6"/>
      <c r="D387" s="6"/>
      <c r="E387" s="6"/>
      <c r="F387" s="6"/>
      <c r="G387" s="6"/>
      <c r="H387" s="118"/>
      <c r="I387" s="6"/>
      <c r="J387" s="6"/>
      <c r="K387" s="6"/>
      <c r="L387" s="6"/>
      <c r="M387" s="6"/>
      <c r="N387" s="6"/>
      <c r="O387" s="6"/>
      <c r="P387" s="6"/>
      <c r="Q387" s="6"/>
      <c r="R387" s="6"/>
      <c r="S387" s="6"/>
      <c r="T387" s="6"/>
      <c r="U387" s="6"/>
      <c r="V387" s="6"/>
      <c r="W387" s="6"/>
      <c r="X387" s="6"/>
      <c r="Y387" s="6"/>
      <c r="Z387" s="6"/>
    </row>
    <row r="388" spans="1:26" ht="13">
      <c r="A388" s="6"/>
      <c r="B388" s="6"/>
      <c r="C388" s="6"/>
      <c r="D388" s="6"/>
      <c r="E388" s="6"/>
      <c r="F388" s="6"/>
      <c r="G388" s="6"/>
      <c r="H388" s="118"/>
      <c r="I388" s="6"/>
      <c r="J388" s="6"/>
      <c r="K388" s="6"/>
      <c r="L388" s="6"/>
      <c r="M388" s="6"/>
      <c r="N388" s="6"/>
      <c r="O388" s="6"/>
      <c r="P388" s="6"/>
      <c r="Q388" s="6"/>
      <c r="R388" s="6"/>
      <c r="S388" s="6"/>
      <c r="T388" s="6"/>
      <c r="U388" s="6"/>
      <c r="V388" s="6"/>
      <c r="W388" s="6"/>
      <c r="X388" s="6"/>
      <c r="Y388" s="6"/>
      <c r="Z388" s="6"/>
    </row>
    <row r="389" spans="1:26" ht="13">
      <c r="A389" s="6"/>
      <c r="B389" s="6"/>
      <c r="C389" s="6"/>
      <c r="D389" s="6"/>
      <c r="E389" s="6"/>
      <c r="F389" s="6"/>
      <c r="G389" s="6"/>
      <c r="H389" s="118"/>
      <c r="I389" s="6"/>
      <c r="J389" s="6"/>
      <c r="K389" s="6"/>
      <c r="L389" s="6"/>
      <c r="M389" s="6"/>
      <c r="N389" s="6"/>
      <c r="O389" s="6"/>
      <c r="P389" s="6"/>
      <c r="Q389" s="6"/>
      <c r="R389" s="6"/>
      <c r="S389" s="6"/>
      <c r="T389" s="6"/>
      <c r="U389" s="6"/>
      <c r="V389" s="6"/>
      <c r="W389" s="6"/>
      <c r="X389" s="6"/>
      <c r="Y389" s="6"/>
      <c r="Z389" s="6"/>
    </row>
    <row r="390" spans="1:26" ht="13">
      <c r="A390" s="6"/>
      <c r="B390" s="6"/>
      <c r="C390" s="6"/>
      <c r="D390" s="6"/>
      <c r="E390" s="6"/>
      <c r="F390" s="6"/>
      <c r="G390" s="6"/>
      <c r="H390" s="118"/>
      <c r="I390" s="6"/>
      <c r="J390" s="6"/>
      <c r="K390" s="6"/>
      <c r="L390" s="6"/>
      <c r="M390" s="6"/>
      <c r="N390" s="6"/>
      <c r="O390" s="6"/>
      <c r="P390" s="6"/>
      <c r="Q390" s="6"/>
      <c r="R390" s="6"/>
      <c r="S390" s="6"/>
      <c r="T390" s="6"/>
      <c r="U390" s="6"/>
      <c r="V390" s="6"/>
      <c r="W390" s="6"/>
      <c r="X390" s="6"/>
      <c r="Y390" s="6"/>
      <c r="Z390" s="6"/>
    </row>
    <row r="391" spans="1:26" ht="13">
      <c r="A391" s="6"/>
      <c r="B391" s="6"/>
      <c r="C391" s="6"/>
      <c r="D391" s="6"/>
      <c r="E391" s="6"/>
      <c r="F391" s="6"/>
      <c r="G391" s="6"/>
      <c r="H391" s="118"/>
      <c r="I391" s="6"/>
      <c r="J391" s="6"/>
      <c r="K391" s="6"/>
      <c r="L391" s="6"/>
      <c r="M391" s="6"/>
      <c r="N391" s="6"/>
      <c r="O391" s="6"/>
      <c r="P391" s="6"/>
      <c r="Q391" s="6"/>
      <c r="R391" s="6"/>
      <c r="S391" s="6"/>
      <c r="T391" s="6"/>
      <c r="U391" s="6"/>
      <c r="V391" s="6"/>
      <c r="W391" s="6"/>
      <c r="X391" s="6"/>
      <c r="Y391" s="6"/>
      <c r="Z391" s="6"/>
    </row>
    <row r="392" spans="1:26" ht="13">
      <c r="A392" s="6"/>
      <c r="B392" s="6"/>
      <c r="C392" s="6"/>
      <c r="D392" s="6"/>
      <c r="E392" s="6"/>
      <c r="F392" s="6"/>
      <c r="G392" s="6"/>
      <c r="H392" s="118"/>
      <c r="I392" s="6"/>
      <c r="J392" s="6"/>
      <c r="K392" s="6"/>
      <c r="L392" s="6"/>
      <c r="M392" s="6"/>
      <c r="N392" s="6"/>
      <c r="O392" s="6"/>
      <c r="P392" s="6"/>
      <c r="Q392" s="6"/>
      <c r="R392" s="6"/>
      <c r="S392" s="6"/>
      <c r="T392" s="6"/>
      <c r="U392" s="6"/>
      <c r="V392" s="6"/>
      <c r="W392" s="6"/>
      <c r="X392" s="6"/>
      <c r="Y392" s="6"/>
      <c r="Z392" s="6"/>
    </row>
    <row r="393" spans="1:26" ht="13">
      <c r="A393" s="6"/>
      <c r="B393" s="6"/>
      <c r="C393" s="6"/>
      <c r="D393" s="6"/>
      <c r="E393" s="6"/>
      <c r="F393" s="6"/>
      <c r="G393" s="6"/>
      <c r="H393" s="118"/>
      <c r="I393" s="6"/>
      <c r="J393" s="6"/>
      <c r="K393" s="6"/>
      <c r="L393" s="6"/>
      <c r="M393" s="6"/>
      <c r="N393" s="6"/>
      <c r="O393" s="6"/>
      <c r="P393" s="6"/>
      <c r="Q393" s="6"/>
      <c r="R393" s="6"/>
      <c r="S393" s="6"/>
      <c r="T393" s="6"/>
      <c r="U393" s="6"/>
      <c r="V393" s="6"/>
      <c r="W393" s="6"/>
      <c r="X393" s="6"/>
      <c r="Y393" s="6"/>
      <c r="Z393" s="6"/>
    </row>
    <row r="394" spans="1:26" ht="13">
      <c r="A394" s="6"/>
      <c r="B394" s="6"/>
      <c r="C394" s="6"/>
      <c r="D394" s="6"/>
      <c r="E394" s="6"/>
      <c r="F394" s="6"/>
      <c r="G394" s="6"/>
      <c r="H394" s="118"/>
      <c r="I394" s="6"/>
      <c r="J394" s="6"/>
      <c r="K394" s="6"/>
      <c r="L394" s="6"/>
      <c r="M394" s="6"/>
      <c r="N394" s="6"/>
      <c r="O394" s="6"/>
      <c r="P394" s="6"/>
      <c r="Q394" s="6"/>
      <c r="R394" s="6"/>
      <c r="S394" s="6"/>
      <c r="T394" s="6"/>
      <c r="U394" s="6"/>
      <c r="V394" s="6"/>
      <c r="W394" s="6"/>
      <c r="X394" s="6"/>
      <c r="Y394" s="6"/>
      <c r="Z394" s="6"/>
    </row>
    <row r="395" spans="1:26" ht="13">
      <c r="A395" s="6"/>
      <c r="B395" s="6"/>
      <c r="C395" s="6"/>
      <c r="D395" s="6"/>
      <c r="E395" s="6"/>
      <c r="F395" s="6"/>
      <c r="G395" s="6"/>
      <c r="H395" s="118"/>
      <c r="I395" s="6"/>
      <c r="J395" s="6"/>
      <c r="K395" s="6"/>
      <c r="L395" s="6"/>
      <c r="M395" s="6"/>
      <c r="N395" s="6"/>
      <c r="O395" s="6"/>
      <c r="P395" s="6"/>
      <c r="Q395" s="6"/>
      <c r="R395" s="6"/>
      <c r="S395" s="6"/>
      <c r="T395" s="6"/>
      <c r="U395" s="6"/>
      <c r="V395" s="6"/>
      <c r="W395" s="6"/>
      <c r="X395" s="6"/>
      <c r="Y395" s="6"/>
      <c r="Z395" s="6"/>
    </row>
    <row r="396" spans="1:26" ht="13">
      <c r="A396" s="6"/>
      <c r="B396" s="6"/>
      <c r="C396" s="6"/>
      <c r="D396" s="6"/>
      <c r="E396" s="6"/>
      <c r="F396" s="6"/>
      <c r="G396" s="6"/>
      <c r="H396" s="118"/>
      <c r="I396" s="6"/>
      <c r="J396" s="6"/>
      <c r="K396" s="6"/>
      <c r="L396" s="6"/>
      <c r="M396" s="6"/>
      <c r="N396" s="6"/>
      <c r="O396" s="6"/>
      <c r="P396" s="6"/>
      <c r="Q396" s="6"/>
      <c r="R396" s="6"/>
      <c r="S396" s="6"/>
      <c r="T396" s="6"/>
      <c r="U396" s="6"/>
      <c r="V396" s="6"/>
      <c r="W396" s="6"/>
      <c r="X396" s="6"/>
      <c r="Y396" s="6"/>
      <c r="Z396" s="6"/>
    </row>
    <row r="397" spans="1:26" ht="13">
      <c r="A397" s="6"/>
      <c r="B397" s="6"/>
      <c r="C397" s="6"/>
      <c r="D397" s="6"/>
      <c r="E397" s="6"/>
      <c r="F397" s="6"/>
      <c r="G397" s="6"/>
      <c r="H397" s="118"/>
      <c r="I397" s="6"/>
      <c r="J397" s="6"/>
      <c r="K397" s="6"/>
      <c r="L397" s="6"/>
      <c r="M397" s="6"/>
      <c r="N397" s="6"/>
      <c r="O397" s="6"/>
      <c r="P397" s="6"/>
      <c r="Q397" s="6"/>
      <c r="R397" s="6"/>
      <c r="S397" s="6"/>
      <c r="T397" s="6"/>
      <c r="U397" s="6"/>
      <c r="V397" s="6"/>
      <c r="W397" s="6"/>
      <c r="X397" s="6"/>
      <c r="Y397" s="6"/>
      <c r="Z397" s="6"/>
    </row>
    <row r="398" spans="1:26" ht="13">
      <c r="A398" s="6"/>
      <c r="B398" s="6"/>
      <c r="C398" s="6"/>
      <c r="D398" s="6"/>
      <c r="E398" s="6"/>
      <c r="F398" s="6"/>
      <c r="G398" s="6"/>
      <c r="H398" s="118"/>
      <c r="I398" s="6"/>
      <c r="J398" s="6"/>
      <c r="K398" s="6"/>
      <c r="L398" s="6"/>
      <c r="M398" s="6"/>
      <c r="N398" s="6"/>
      <c r="O398" s="6"/>
      <c r="P398" s="6"/>
      <c r="Q398" s="6"/>
      <c r="R398" s="6"/>
      <c r="S398" s="6"/>
      <c r="T398" s="6"/>
      <c r="U398" s="6"/>
      <c r="V398" s="6"/>
      <c r="W398" s="6"/>
      <c r="X398" s="6"/>
      <c r="Y398" s="6"/>
      <c r="Z398" s="6"/>
    </row>
    <row r="399" spans="1:26" ht="13">
      <c r="A399" s="6"/>
      <c r="B399" s="6"/>
      <c r="C399" s="6"/>
      <c r="D399" s="6"/>
      <c r="E399" s="6"/>
      <c r="F399" s="6"/>
      <c r="G399" s="6"/>
      <c r="H399" s="118"/>
      <c r="I399" s="6"/>
      <c r="J399" s="6"/>
      <c r="K399" s="6"/>
      <c r="L399" s="6"/>
      <c r="M399" s="6"/>
      <c r="N399" s="6"/>
      <c r="O399" s="6"/>
      <c r="P399" s="6"/>
      <c r="Q399" s="6"/>
      <c r="R399" s="6"/>
      <c r="S399" s="6"/>
      <c r="T399" s="6"/>
      <c r="U399" s="6"/>
      <c r="V399" s="6"/>
      <c r="W399" s="6"/>
      <c r="X399" s="6"/>
      <c r="Y399" s="6"/>
      <c r="Z399" s="6"/>
    </row>
    <row r="400" spans="1:26" ht="13">
      <c r="A400" s="6"/>
      <c r="B400" s="6"/>
      <c r="C400" s="6"/>
      <c r="D400" s="6"/>
      <c r="E400" s="6"/>
      <c r="F400" s="6"/>
      <c r="G400" s="6"/>
      <c r="H400" s="118"/>
      <c r="I400" s="6"/>
      <c r="J400" s="6"/>
      <c r="K400" s="6"/>
      <c r="L400" s="6"/>
      <c r="M400" s="6"/>
      <c r="N400" s="6"/>
      <c r="O400" s="6"/>
      <c r="P400" s="6"/>
      <c r="Q400" s="6"/>
      <c r="R400" s="6"/>
      <c r="S400" s="6"/>
      <c r="T400" s="6"/>
      <c r="U400" s="6"/>
      <c r="V400" s="6"/>
      <c r="W400" s="6"/>
      <c r="X400" s="6"/>
      <c r="Y400" s="6"/>
      <c r="Z400" s="6"/>
    </row>
    <row r="401" spans="1:26" ht="13">
      <c r="A401" s="6"/>
      <c r="B401" s="6"/>
      <c r="C401" s="6"/>
      <c r="D401" s="6"/>
      <c r="E401" s="6"/>
      <c r="F401" s="6"/>
      <c r="G401" s="6"/>
      <c r="H401" s="118"/>
      <c r="I401" s="6"/>
      <c r="J401" s="6"/>
      <c r="K401" s="6"/>
      <c r="L401" s="6"/>
      <c r="M401" s="6"/>
      <c r="N401" s="6"/>
      <c r="O401" s="6"/>
      <c r="P401" s="6"/>
      <c r="Q401" s="6"/>
      <c r="R401" s="6"/>
      <c r="S401" s="6"/>
      <c r="T401" s="6"/>
      <c r="U401" s="6"/>
      <c r="V401" s="6"/>
      <c r="W401" s="6"/>
      <c r="X401" s="6"/>
      <c r="Y401" s="6"/>
      <c r="Z401" s="6"/>
    </row>
    <row r="402" spans="1:26" ht="13">
      <c r="A402" s="6"/>
      <c r="B402" s="6"/>
      <c r="C402" s="6"/>
      <c r="D402" s="6"/>
      <c r="E402" s="6"/>
      <c r="F402" s="6"/>
      <c r="G402" s="6"/>
      <c r="H402" s="118"/>
      <c r="I402" s="6"/>
      <c r="J402" s="6"/>
      <c r="K402" s="6"/>
      <c r="L402" s="6"/>
      <c r="M402" s="6"/>
      <c r="N402" s="6"/>
      <c r="O402" s="6"/>
      <c r="P402" s="6"/>
      <c r="Q402" s="6"/>
      <c r="R402" s="6"/>
      <c r="S402" s="6"/>
      <c r="T402" s="6"/>
      <c r="U402" s="6"/>
      <c r="V402" s="6"/>
      <c r="W402" s="6"/>
      <c r="X402" s="6"/>
      <c r="Y402" s="6"/>
      <c r="Z402" s="6"/>
    </row>
    <row r="403" spans="1:26" ht="13">
      <c r="A403" s="6"/>
      <c r="B403" s="6"/>
      <c r="C403" s="6"/>
      <c r="D403" s="6"/>
      <c r="E403" s="6"/>
      <c r="F403" s="6"/>
      <c r="G403" s="6"/>
      <c r="H403" s="118"/>
      <c r="I403" s="6"/>
      <c r="J403" s="6"/>
      <c r="K403" s="6"/>
      <c r="L403" s="6"/>
      <c r="M403" s="6"/>
      <c r="N403" s="6"/>
      <c r="O403" s="6"/>
      <c r="P403" s="6"/>
      <c r="Q403" s="6"/>
      <c r="R403" s="6"/>
      <c r="S403" s="6"/>
      <c r="T403" s="6"/>
      <c r="U403" s="6"/>
      <c r="V403" s="6"/>
      <c r="W403" s="6"/>
      <c r="X403" s="6"/>
      <c r="Y403" s="6"/>
      <c r="Z403" s="6"/>
    </row>
    <row r="404" spans="1:26" ht="13">
      <c r="A404" s="6"/>
      <c r="B404" s="6"/>
      <c r="C404" s="6"/>
      <c r="D404" s="6"/>
      <c r="E404" s="6"/>
      <c r="F404" s="6"/>
      <c r="G404" s="6"/>
      <c r="H404" s="118"/>
      <c r="I404" s="6"/>
      <c r="J404" s="6"/>
      <c r="K404" s="6"/>
      <c r="L404" s="6"/>
      <c r="M404" s="6"/>
      <c r="N404" s="6"/>
      <c r="O404" s="6"/>
      <c r="P404" s="6"/>
      <c r="Q404" s="6"/>
      <c r="R404" s="6"/>
      <c r="S404" s="6"/>
      <c r="T404" s="6"/>
      <c r="U404" s="6"/>
      <c r="V404" s="6"/>
      <c r="W404" s="6"/>
      <c r="X404" s="6"/>
      <c r="Y404" s="6"/>
      <c r="Z404" s="6"/>
    </row>
    <row r="405" spans="1:26" ht="13">
      <c r="A405" s="6"/>
      <c r="B405" s="6"/>
      <c r="C405" s="6"/>
      <c r="D405" s="6"/>
      <c r="E405" s="6"/>
      <c r="F405" s="6"/>
      <c r="G405" s="6"/>
      <c r="H405" s="118"/>
      <c r="I405" s="6"/>
      <c r="J405" s="6"/>
      <c r="K405" s="6"/>
      <c r="L405" s="6"/>
      <c r="M405" s="6"/>
      <c r="N405" s="6"/>
      <c r="O405" s="6"/>
      <c r="P405" s="6"/>
      <c r="Q405" s="6"/>
      <c r="R405" s="6"/>
      <c r="S405" s="6"/>
      <c r="T405" s="6"/>
      <c r="U405" s="6"/>
      <c r="V405" s="6"/>
      <c r="W405" s="6"/>
      <c r="X405" s="6"/>
      <c r="Y405" s="6"/>
      <c r="Z405" s="6"/>
    </row>
    <row r="406" spans="1:26" ht="13">
      <c r="A406" s="6"/>
      <c r="B406" s="6"/>
      <c r="C406" s="6"/>
      <c r="D406" s="6"/>
      <c r="E406" s="6"/>
      <c r="F406" s="6"/>
      <c r="G406" s="6"/>
      <c r="H406" s="118"/>
      <c r="I406" s="6"/>
      <c r="J406" s="6"/>
      <c r="K406" s="6"/>
      <c r="L406" s="6"/>
      <c r="M406" s="6"/>
      <c r="N406" s="6"/>
      <c r="O406" s="6"/>
      <c r="P406" s="6"/>
      <c r="Q406" s="6"/>
      <c r="R406" s="6"/>
      <c r="S406" s="6"/>
      <c r="T406" s="6"/>
      <c r="U406" s="6"/>
      <c r="V406" s="6"/>
      <c r="W406" s="6"/>
      <c r="X406" s="6"/>
      <c r="Y406" s="6"/>
      <c r="Z406" s="6"/>
    </row>
    <row r="407" spans="1:26" ht="13">
      <c r="A407" s="6"/>
      <c r="B407" s="6"/>
      <c r="C407" s="6"/>
      <c r="D407" s="6"/>
      <c r="E407" s="6"/>
      <c r="F407" s="6"/>
      <c r="G407" s="6"/>
      <c r="H407" s="118"/>
      <c r="I407" s="6"/>
      <c r="J407" s="6"/>
      <c r="K407" s="6"/>
      <c r="L407" s="6"/>
      <c r="M407" s="6"/>
      <c r="N407" s="6"/>
      <c r="O407" s="6"/>
      <c r="P407" s="6"/>
      <c r="Q407" s="6"/>
      <c r="R407" s="6"/>
      <c r="S407" s="6"/>
      <c r="T407" s="6"/>
      <c r="U407" s="6"/>
      <c r="V407" s="6"/>
      <c r="W407" s="6"/>
      <c r="X407" s="6"/>
      <c r="Y407" s="6"/>
      <c r="Z407" s="6"/>
    </row>
    <row r="408" spans="1:26" ht="13">
      <c r="A408" s="6"/>
      <c r="B408" s="6"/>
      <c r="C408" s="6"/>
      <c r="D408" s="6"/>
      <c r="E408" s="6"/>
      <c r="F408" s="6"/>
      <c r="G408" s="6"/>
      <c r="H408" s="118"/>
      <c r="I408" s="6"/>
      <c r="J408" s="6"/>
      <c r="K408" s="6"/>
      <c r="L408" s="6"/>
      <c r="M408" s="6"/>
      <c r="N408" s="6"/>
      <c r="O408" s="6"/>
      <c r="P408" s="6"/>
      <c r="Q408" s="6"/>
      <c r="R408" s="6"/>
      <c r="S408" s="6"/>
      <c r="T408" s="6"/>
      <c r="U408" s="6"/>
      <c r="V408" s="6"/>
      <c r="W408" s="6"/>
      <c r="X408" s="6"/>
      <c r="Y408" s="6"/>
      <c r="Z408" s="6"/>
    </row>
    <row r="409" spans="1:26" ht="13">
      <c r="A409" s="6"/>
      <c r="B409" s="6"/>
      <c r="C409" s="6"/>
      <c r="D409" s="6"/>
      <c r="E409" s="6"/>
      <c r="F409" s="6"/>
      <c r="G409" s="6"/>
      <c r="H409" s="118"/>
      <c r="I409" s="6"/>
      <c r="J409" s="6"/>
      <c r="K409" s="6"/>
      <c r="L409" s="6"/>
      <c r="M409" s="6"/>
      <c r="N409" s="6"/>
      <c r="O409" s="6"/>
      <c r="P409" s="6"/>
      <c r="Q409" s="6"/>
      <c r="R409" s="6"/>
      <c r="S409" s="6"/>
      <c r="T409" s="6"/>
      <c r="U409" s="6"/>
      <c r="V409" s="6"/>
      <c r="W409" s="6"/>
      <c r="X409" s="6"/>
      <c r="Y409" s="6"/>
      <c r="Z409" s="6"/>
    </row>
    <row r="410" spans="1:26" ht="13">
      <c r="A410" s="6"/>
      <c r="B410" s="6"/>
      <c r="C410" s="6"/>
      <c r="D410" s="6"/>
      <c r="E410" s="6"/>
      <c r="F410" s="6"/>
      <c r="G410" s="6"/>
      <c r="H410" s="118"/>
      <c r="I410" s="6"/>
      <c r="J410" s="6"/>
      <c r="K410" s="6"/>
      <c r="L410" s="6"/>
      <c r="M410" s="6"/>
      <c r="N410" s="6"/>
      <c r="O410" s="6"/>
      <c r="P410" s="6"/>
      <c r="Q410" s="6"/>
      <c r="R410" s="6"/>
      <c r="S410" s="6"/>
      <c r="T410" s="6"/>
      <c r="U410" s="6"/>
      <c r="V410" s="6"/>
      <c r="W410" s="6"/>
      <c r="X410" s="6"/>
      <c r="Y410" s="6"/>
      <c r="Z410" s="6"/>
    </row>
    <row r="411" spans="1:26" ht="13">
      <c r="A411" s="6"/>
      <c r="B411" s="6"/>
      <c r="C411" s="6"/>
      <c r="D411" s="6"/>
      <c r="E411" s="6"/>
      <c r="F411" s="6"/>
      <c r="G411" s="6"/>
      <c r="H411" s="118"/>
      <c r="I411" s="6"/>
      <c r="J411" s="6"/>
      <c r="K411" s="6"/>
      <c r="L411" s="6"/>
      <c r="M411" s="6"/>
      <c r="N411" s="6"/>
      <c r="O411" s="6"/>
      <c r="P411" s="6"/>
      <c r="Q411" s="6"/>
      <c r="R411" s="6"/>
      <c r="S411" s="6"/>
      <c r="T411" s="6"/>
      <c r="U411" s="6"/>
      <c r="V411" s="6"/>
      <c r="W411" s="6"/>
      <c r="X411" s="6"/>
      <c r="Y411" s="6"/>
      <c r="Z411" s="6"/>
    </row>
    <row r="412" spans="1:26" ht="13">
      <c r="A412" s="6"/>
      <c r="B412" s="6"/>
      <c r="C412" s="6"/>
      <c r="D412" s="6"/>
      <c r="E412" s="6"/>
      <c r="F412" s="6"/>
      <c r="G412" s="6"/>
      <c r="H412" s="118"/>
      <c r="I412" s="6"/>
      <c r="J412" s="6"/>
      <c r="K412" s="6"/>
      <c r="L412" s="6"/>
      <c r="M412" s="6"/>
      <c r="N412" s="6"/>
      <c r="O412" s="6"/>
      <c r="P412" s="6"/>
      <c r="Q412" s="6"/>
      <c r="R412" s="6"/>
      <c r="S412" s="6"/>
      <c r="T412" s="6"/>
      <c r="U412" s="6"/>
      <c r="V412" s="6"/>
      <c r="W412" s="6"/>
      <c r="X412" s="6"/>
      <c r="Y412" s="6"/>
      <c r="Z412" s="6"/>
    </row>
    <row r="413" spans="1:26" ht="13">
      <c r="A413" s="6"/>
      <c r="B413" s="6"/>
      <c r="C413" s="6"/>
      <c r="D413" s="6"/>
      <c r="E413" s="6"/>
      <c r="F413" s="6"/>
      <c r="G413" s="6"/>
      <c r="H413" s="118"/>
      <c r="I413" s="6"/>
      <c r="J413" s="6"/>
      <c r="K413" s="6"/>
      <c r="L413" s="6"/>
      <c r="M413" s="6"/>
      <c r="N413" s="6"/>
      <c r="O413" s="6"/>
      <c r="P413" s="6"/>
      <c r="Q413" s="6"/>
      <c r="R413" s="6"/>
      <c r="S413" s="6"/>
      <c r="T413" s="6"/>
      <c r="U413" s="6"/>
      <c r="V413" s="6"/>
      <c r="W413" s="6"/>
      <c r="X413" s="6"/>
      <c r="Y413" s="6"/>
      <c r="Z413" s="6"/>
    </row>
    <row r="414" spans="1:26" ht="13">
      <c r="A414" s="6"/>
      <c r="B414" s="6"/>
      <c r="C414" s="6"/>
      <c r="D414" s="6"/>
      <c r="E414" s="6"/>
      <c r="F414" s="6"/>
      <c r="G414" s="6"/>
      <c r="H414" s="118"/>
      <c r="I414" s="6"/>
      <c r="J414" s="6"/>
      <c r="K414" s="6"/>
      <c r="L414" s="6"/>
      <c r="M414" s="6"/>
      <c r="N414" s="6"/>
      <c r="O414" s="6"/>
      <c r="P414" s="6"/>
      <c r="Q414" s="6"/>
      <c r="R414" s="6"/>
      <c r="S414" s="6"/>
      <c r="T414" s="6"/>
      <c r="U414" s="6"/>
      <c r="V414" s="6"/>
      <c r="W414" s="6"/>
      <c r="X414" s="6"/>
      <c r="Y414" s="6"/>
      <c r="Z414" s="6"/>
    </row>
    <row r="415" spans="1:26" ht="13">
      <c r="A415" s="6"/>
      <c r="B415" s="6"/>
      <c r="C415" s="6"/>
      <c r="D415" s="6"/>
      <c r="E415" s="6"/>
      <c r="F415" s="6"/>
      <c r="G415" s="6"/>
      <c r="H415" s="118"/>
      <c r="I415" s="6"/>
      <c r="J415" s="6"/>
      <c r="K415" s="6"/>
      <c r="L415" s="6"/>
      <c r="M415" s="6"/>
      <c r="N415" s="6"/>
      <c r="O415" s="6"/>
      <c r="P415" s="6"/>
      <c r="Q415" s="6"/>
      <c r="R415" s="6"/>
      <c r="S415" s="6"/>
      <c r="T415" s="6"/>
      <c r="U415" s="6"/>
      <c r="V415" s="6"/>
      <c r="W415" s="6"/>
      <c r="X415" s="6"/>
      <c r="Y415" s="6"/>
      <c r="Z415" s="6"/>
    </row>
    <row r="416" spans="1:26" ht="13">
      <c r="A416" s="6"/>
      <c r="B416" s="6"/>
      <c r="C416" s="6"/>
      <c r="D416" s="6"/>
      <c r="E416" s="6"/>
      <c r="F416" s="6"/>
      <c r="G416" s="6"/>
      <c r="H416" s="118"/>
      <c r="I416" s="6"/>
      <c r="J416" s="6"/>
      <c r="K416" s="6"/>
      <c r="L416" s="6"/>
      <c r="M416" s="6"/>
      <c r="N416" s="6"/>
      <c r="O416" s="6"/>
      <c r="P416" s="6"/>
      <c r="Q416" s="6"/>
      <c r="R416" s="6"/>
      <c r="S416" s="6"/>
      <c r="T416" s="6"/>
      <c r="U416" s="6"/>
      <c r="V416" s="6"/>
      <c r="W416" s="6"/>
      <c r="X416" s="6"/>
      <c r="Y416" s="6"/>
      <c r="Z416" s="6"/>
    </row>
    <row r="417" spans="1:26" ht="13">
      <c r="A417" s="6"/>
      <c r="B417" s="6"/>
      <c r="C417" s="6"/>
      <c r="D417" s="6"/>
      <c r="E417" s="6"/>
      <c r="F417" s="6"/>
      <c r="G417" s="6"/>
      <c r="H417" s="118"/>
      <c r="I417" s="6"/>
      <c r="J417" s="6"/>
      <c r="K417" s="6"/>
      <c r="L417" s="6"/>
      <c r="M417" s="6"/>
      <c r="N417" s="6"/>
      <c r="O417" s="6"/>
      <c r="P417" s="6"/>
      <c r="Q417" s="6"/>
      <c r="R417" s="6"/>
      <c r="S417" s="6"/>
      <c r="T417" s="6"/>
      <c r="U417" s="6"/>
      <c r="V417" s="6"/>
      <c r="W417" s="6"/>
      <c r="X417" s="6"/>
      <c r="Y417" s="6"/>
      <c r="Z417" s="6"/>
    </row>
    <row r="418" spans="1:26" ht="13">
      <c r="A418" s="6"/>
      <c r="B418" s="6"/>
      <c r="C418" s="6"/>
      <c r="D418" s="6"/>
      <c r="E418" s="6"/>
      <c r="F418" s="6"/>
      <c r="G418" s="6"/>
      <c r="H418" s="118"/>
      <c r="I418" s="6"/>
      <c r="J418" s="6"/>
      <c r="K418" s="6"/>
      <c r="L418" s="6"/>
      <c r="M418" s="6"/>
      <c r="N418" s="6"/>
      <c r="O418" s="6"/>
      <c r="P418" s="6"/>
      <c r="Q418" s="6"/>
      <c r="R418" s="6"/>
      <c r="S418" s="6"/>
      <c r="T418" s="6"/>
      <c r="U418" s="6"/>
      <c r="V418" s="6"/>
      <c r="W418" s="6"/>
      <c r="X418" s="6"/>
      <c r="Y418" s="6"/>
      <c r="Z418" s="6"/>
    </row>
    <row r="419" spans="1:26" ht="13">
      <c r="A419" s="6"/>
      <c r="B419" s="6"/>
      <c r="C419" s="6"/>
      <c r="D419" s="6"/>
      <c r="E419" s="6"/>
      <c r="F419" s="6"/>
      <c r="G419" s="6"/>
      <c r="H419" s="118"/>
      <c r="I419" s="6"/>
      <c r="J419" s="6"/>
      <c r="K419" s="6"/>
      <c r="L419" s="6"/>
      <c r="M419" s="6"/>
      <c r="N419" s="6"/>
      <c r="O419" s="6"/>
      <c r="P419" s="6"/>
      <c r="Q419" s="6"/>
      <c r="R419" s="6"/>
      <c r="S419" s="6"/>
      <c r="T419" s="6"/>
      <c r="U419" s="6"/>
      <c r="V419" s="6"/>
      <c r="W419" s="6"/>
      <c r="X419" s="6"/>
      <c r="Y419" s="6"/>
      <c r="Z419" s="6"/>
    </row>
    <row r="420" spans="1:26" ht="13">
      <c r="A420" s="6"/>
      <c r="B420" s="6"/>
      <c r="C420" s="6"/>
      <c r="D420" s="6"/>
      <c r="E420" s="6"/>
      <c r="F420" s="6"/>
      <c r="G420" s="6"/>
      <c r="H420" s="118"/>
      <c r="I420" s="6"/>
      <c r="J420" s="6"/>
      <c r="K420" s="6"/>
      <c r="L420" s="6"/>
      <c r="M420" s="6"/>
      <c r="N420" s="6"/>
      <c r="O420" s="6"/>
      <c r="P420" s="6"/>
      <c r="Q420" s="6"/>
      <c r="R420" s="6"/>
      <c r="S420" s="6"/>
      <c r="T420" s="6"/>
      <c r="U420" s="6"/>
      <c r="V420" s="6"/>
      <c r="W420" s="6"/>
      <c r="X420" s="6"/>
      <c r="Y420" s="6"/>
      <c r="Z420" s="6"/>
    </row>
    <row r="421" spans="1:26" ht="13">
      <c r="A421" s="6"/>
      <c r="B421" s="6"/>
      <c r="C421" s="6"/>
      <c r="D421" s="6"/>
      <c r="E421" s="6"/>
      <c r="F421" s="6"/>
      <c r="G421" s="6"/>
      <c r="H421" s="118"/>
      <c r="I421" s="6"/>
      <c r="J421" s="6"/>
      <c r="K421" s="6"/>
      <c r="L421" s="6"/>
      <c r="M421" s="6"/>
      <c r="N421" s="6"/>
      <c r="O421" s="6"/>
      <c r="P421" s="6"/>
      <c r="Q421" s="6"/>
      <c r="R421" s="6"/>
      <c r="S421" s="6"/>
      <c r="T421" s="6"/>
      <c r="U421" s="6"/>
      <c r="V421" s="6"/>
      <c r="W421" s="6"/>
      <c r="X421" s="6"/>
      <c r="Y421" s="6"/>
      <c r="Z421" s="6"/>
    </row>
    <row r="422" spans="1:26" ht="13">
      <c r="A422" s="6"/>
      <c r="B422" s="6"/>
      <c r="C422" s="6"/>
      <c r="D422" s="6"/>
      <c r="E422" s="6"/>
      <c r="F422" s="6"/>
      <c r="G422" s="6"/>
      <c r="H422" s="118"/>
      <c r="I422" s="6"/>
      <c r="J422" s="6"/>
      <c r="K422" s="6"/>
      <c r="L422" s="6"/>
      <c r="M422" s="6"/>
      <c r="N422" s="6"/>
      <c r="O422" s="6"/>
      <c r="P422" s="6"/>
      <c r="Q422" s="6"/>
      <c r="R422" s="6"/>
      <c r="S422" s="6"/>
      <c r="T422" s="6"/>
      <c r="U422" s="6"/>
      <c r="V422" s="6"/>
      <c r="W422" s="6"/>
      <c r="X422" s="6"/>
      <c r="Y422" s="6"/>
      <c r="Z422" s="6"/>
    </row>
    <row r="423" spans="1:26" ht="13">
      <c r="A423" s="6"/>
      <c r="B423" s="6"/>
      <c r="C423" s="6"/>
      <c r="D423" s="6"/>
      <c r="E423" s="6"/>
      <c r="F423" s="6"/>
      <c r="G423" s="6"/>
      <c r="H423" s="118"/>
      <c r="I423" s="6"/>
      <c r="J423" s="6"/>
      <c r="K423" s="6"/>
      <c r="L423" s="6"/>
      <c r="M423" s="6"/>
      <c r="N423" s="6"/>
      <c r="O423" s="6"/>
      <c r="P423" s="6"/>
      <c r="Q423" s="6"/>
      <c r="R423" s="6"/>
      <c r="S423" s="6"/>
      <c r="T423" s="6"/>
      <c r="U423" s="6"/>
      <c r="V423" s="6"/>
      <c r="W423" s="6"/>
      <c r="X423" s="6"/>
      <c r="Y423" s="6"/>
      <c r="Z423" s="6"/>
    </row>
    <row r="424" spans="1:26" ht="13">
      <c r="A424" s="6"/>
      <c r="B424" s="6"/>
      <c r="C424" s="6"/>
      <c r="D424" s="6"/>
      <c r="E424" s="6"/>
      <c r="F424" s="6"/>
      <c r="G424" s="6"/>
      <c r="H424" s="118"/>
      <c r="I424" s="6"/>
      <c r="J424" s="6"/>
      <c r="K424" s="6"/>
      <c r="L424" s="6"/>
      <c r="M424" s="6"/>
      <c r="N424" s="6"/>
      <c r="O424" s="6"/>
      <c r="P424" s="6"/>
      <c r="Q424" s="6"/>
      <c r="R424" s="6"/>
      <c r="S424" s="6"/>
      <c r="T424" s="6"/>
      <c r="U424" s="6"/>
      <c r="V424" s="6"/>
      <c r="W424" s="6"/>
      <c r="X424" s="6"/>
      <c r="Y424" s="6"/>
      <c r="Z424" s="6"/>
    </row>
    <row r="425" spans="1:26" ht="13">
      <c r="A425" s="6"/>
      <c r="B425" s="6"/>
      <c r="C425" s="6"/>
      <c r="D425" s="6"/>
      <c r="E425" s="6"/>
      <c r="F425" s="6"/>
      <c r="G425" s="6"/>
      <c r="H425" s="118"/>
      <c r="I425" s="6"/>
      <c r="J425" s="6"/>
      <c r="K425" s="6"/>
      <c r="L425" s="6"/>
      <c r="M425" s="6"/>
      <c r="N425" s="6"/>
      <c r="O425" s="6"/>
      <c r="P425" s="6"/>
      <c r="Q425" s="6"/>
      <c r="R425" s="6"/>
      <c r="S425" s="6"/>
      <c r="T425" s="6"/>
      <c r="U425" s="6"/>
      <c r="V425" s="6"/>
      <c r="W425" s="6"/>
      <c r="X425" s="6"/>
      <c r="Y425" s="6"/>
      <c r="Z425" s="6"/>
    </row>
    <row r="426" spans="1:26" ht="13">
      <c r="A426" s="6"/>
      <c r="B426" s="6"/>
      <c r="C426" s="6"/>
      <c r="D426" s="6"/>
      <c r="E426" s="6"/>
      <c r="F426" s="6"/>
      <c r="G426" s="6"/>
      <c r="H426" s="118"/>
      <c r="I426" s="6"/>
      <c r="J426" s="6"/>
      <c r="K426" s="6"/>
      <c r="L426" s="6"/>
      <c r="M426" s="6"/>
      <c r="N426" s="6"/>
      <c r="O426" s="6"/>
      <c r="P426" s="6"/>
      <c r="Q426" s="6"/>
      <c r="R426" s="6"/>
      <c r="S426" s="6"/>
      <c r="T426" s="6"/>
      <c r="U426" s="6"/>
      <c r="V426" s="6"/>
      <c r="W426" s="6"/>
      <c r="X426" s="6"/>
      <c r="Y426" s="6"/>
      <c r="Z426" s="6"/>
    </row>
    <row r="427" spans="1:26" ht="13">
      <c r="A427" s="6"/>
      <c r="B427" s="6"/>
      <c r="C427" s="6"/>
      <c r="D427" s="6"/>
      <c r="E427" s="6"/>
      <c r="F427" s="6"/>
      <c r="G427" s="6"/>
      <c r="H427" s="118"/>
      <c r="I427" s="6"/>
      <c r="J427" s="6"/>
      <c r="K427" s="6"/>
      <c r="L427" s="6"/>
      <c r="M427" s="6"/>
      <c r="N427" s="6"/>
      <c r="O427" s="6"/>
      <c r="P427" s="6"/>
      <c r="Q427" s="6"/>
      <c r="R427" s="6"/>
      <c r="S427" s="6"/>
      <c r="T427" s="6"/>
      <c r="U427" s="6"/>
      <c r="V427" s="6"/>
      <c r="W427" s="6"/>
      <c r="X427" s="6"/>
      <c r="Y427" s="6"/>
      <c r="Z427" s="6"/>
    </row>
    <row r="428" spans="1:26" ht="13">
      <c r="A428" s="6"/>
      <c r="B428" s="6"/>
      <c r="C428" s="6"/>
      <c r="D428" s="6"/>
      <c r="E428" s="6"/>
      <c r="F428" s="6"/>
      <c r="G428" s="6"/>
      <c r="H428" s="118"/>
      <c r="I428" s="6"/>
      <c r="J428" s="6"/>
      <c r="K428" s="6"/>
      <c r="L428" s="6"/>
      <c r="M428" s="6"/>
      <c r="N428" s="6"/>
      <c r="O428" s="6"/>
      <c r="P428" s="6"/>
      <c r="Q428" s="6"/>
      <c r="R428" s="6"/>
      <c r="S428" s="6"/>
      <c r="T428" s="6"/>
      <c r="U428" s="6"/>
      <c r="V428" s="6"/>
      <c r="W428" s="6"/>
      <c r="X428" s="6"/>
      <c r="Y428" s="6"/>
      <c r="Z428" s="6"/>
    </row>
    <row r="429" spans="1:26" ht="13">
      <c r="A429" s="6"/>
      <c r="B429" s="6"/>
      <c r="C429" s="6"/>
      <c r="D429" s="6"/>
      <c r="E429" s="6"/>
      <c r="F429" s="6"/>
      <c r="G429" s="6"/>
      <c r="H429" s="118"/>
      <c r="I429" s="6"/>
      <c r="J429" s="6"/>
      <c r="K429" s="6"/>
      <c r="L429" s="6"/>
      <c r="M429" s="6"/>
      <c r="N429" s="6"/>
      <c r="O429" s="6"/>
      <c r="P429" s="6"/>
      <c r="Q429" s="6"/>
      <c r="R429" s="6"/>
      <c r="S429" s="6"/>
      <c r="T429" s="6"/>
      <c r="U429" s="6"/>
      <c r="V429" s="6"/>
      <c r="W429" s="6"/>
      <c r="X429" s="6"/>
      <c r="Y429" s="6"/>
      <c r="Z429" s="6"/>
    </row>
    <row r="430" spans="1:26" ht="13">
      <c r="A430" s="6"/>
      <c r="B430" s="6"/>
      <c r="C430" s="6"/>
      <c r="D430" s="6"/>
      <c r="E430" s="6"/>
      <c r="F430" s="6"/>
      <c r="G430" s="6"/>
      <c r="H430" s="118"/>
      <c r="I430" s="6"/>
      <c r="J430" s="6"/>
      <c r="K430" s="6"/>
      <c r="L430" s="6"/>
      <c r="M430" s="6"/>
      <c r="N430" s="6"/>
      <c r="O430" s="6"/>
      <c r="P430" s="6"/>
      <c r="Q430" s="6"/>
      <c r="R430" s="6"/>
      <c r="S430" s="6"/>
      <c r="T430" s="6"/>
      <c r="U430" s="6"/>
      <c r="V430" s="6"/>
      <c r="W430" s="6"/>
      <c r="X430" s="6"/>
      <c r="Y430" s="6"/>
      <c r="Z430" s="6"/>
    </row>
    <row r="431" spans="1:26" ht="13">
      <c r="A431" s="6"/>
      <c r="B431" s="6"/>
      <c r="C431" s="6"/>
      <c r="D431" s="6"/>
      <c r="E431" s="6"/>
      <c r="F431" s="6"/>
      <c r="G431" s="6"/>
      <c r="H431" s="118"/>
      <c r="I431" s="6"/>
      <c r="J431" s="6"/>
      <c r="K431" s="6"/>
      <c r="L431" s="6"/>
      <c r="M431" s="6"/>
      <c r="N431" s="6"/>
      <c r="O431" s="6"/>
      <c r="P431" s="6"/>
      <c r="Q431" s="6"/>
      <c r="R431" s="6"/>
      <c r="S431" s="6"/>
      <c r="T431" s="6"/>
      <c r="U431" s="6"/>
      <c r="V431" s="6"/>
      <c r="W431" s="6"/>
      <c r="X431" s="6"/>
      <c r="Y431" s="6"/>
      <c r="Z431" s="6"/>
    </row>
    <row r="432" spans="1:26" ht="13">
      <c r="A432" s="6"/>
      <c r="B432" s="6"/>
      <c r="C432" s="6"/>
      <c r="D432" s="6"/>
      <c r="E432" s="6"/>
      <c r="F432" s="6"/>
      <c r="G432" s="6"/>
      <c r="H432" s="118"/>
      <c r="I432" s="6"/>
      <c r="J432" s="6"/>
      <c r="K432" s="6"/>
      <c r="L432" s="6"/>
      <c r="M432" s="6"/>
      <c r="N432" s="6"/>
      <c r="O432" s="6"/>
      <c r="P432" s="6"/>
      <c r="Q432" s="6"/>
      <c r="R432" s="6"/>
      <c r="S432" s="6"/>
      <c r="T432" s="6"/>
      <c r="U432" s="6"/>
      <c r="V432" s="6"/>
      <c r="W432" s="6"/>
      <c r="X432" s="6"/>
      <c r="Y432" s="6"/>
      <c r="Z432" s="6"/>
    </row>
    <row r="433" spans="1:26" ht="13">
      <c r="A433" s="6"/>
      <c r="B433" s="6"/>
      <c r="C433" s="6"/>
      <c r="D433" s="6"/>
      <c r="E433" s="6"/>
      <c r="F433" s="6"/>
      <c r="G433" s="6"/>
      <c r="H433" s="118"/>
      <c r="I433" s="6"/>
      <c r="J433" s="6"/>
      <c r="K433" s="6"/>
      <c r="L433" s="6"/>
      <c r="M433" s="6"/>
      <c r="N433" s="6"/>
      <c r="O433" s="6"/>
      <c r="P433" s="6"/>
      <c r="Q433" s="6"/>
      <c r="R433" s="6"/>
      <c r="S433" s="6"/>
      <c r="T433" s="6"/>
      <c r="U433" s="6"/>
      <c r="V433" s="6"/>
      <c r="W433" s="6"/>
      <c r="X433" s="6"/>
      <c r="Y433" s="6"/>
      <c r="Z433" s="6"/>
    </row>
    <row r="434" spans="1:26" ht="13">
      <c r="A434" s="6"/>
      <c r="B434" s="6"/>
      <c r="C434" s="6"/>
      <c r="D434" s="6"/>
      <c r="E434" s="6"/>
      <c r="F434" s="6"/>
      <c r="G434" s="6"/>
      <c r="H434" s="118"/>
      <c r="I434" s="6"/>
      <c r="J434" s="6"/>
      <c r="K434" s="6"/>
      <c r="L434" s="6"/>
      <c r="M434" s="6"/>
      <c r="N434" s="6"/>
      <c r="O434" s="6"/>
      <c r="P434" s="6"/>
      <c r="Q434" s="6"/>
      <c r="R434" s="6"/>
      <c r="S434" s="6"/>
      <c r="T434" s="6"/>
      <c r="U434" s="6"/>
      <c r="V434" s="6"/>
      <c r="W434" s="6"/>
      <c r="X434" s="6"/>
      <c r="Y434" s="6"/>
      <c r="Z434" s="6"/>
    </row>
    <row r="435" spans="1:26" ht="13">
      <c r="A435" s="6"/>
      <c r="B435" s="6"/>
      <c r="C435" s="6"/>
      <c r="D435" s="6"/>
      <c r="E435" s="6"/>
      <c r="F435" s="6"/>
      <c r="G435" s="6"/>
      <c r="H435" s="118"/>
      <c r="I435" s="6"/>
      <c r="J435" s="6"/>
      <c r="K435" s="6"/>
      <c r="L435" s="6"/>
      <c r="M435" s="6"/>
      <c r="N435" s="6"/>
      <c r="O435" s="6"/>
      <c r="P435" s="6"/>
      <c r="Q435" s="6"/>
      <c r="R435" s="6"/>
      <c r="S435" s="6"/>
      <c r="T435" s="6"/>
      <c r="U435" s="6"/>
      <c r="V435" s="6"/>
      <c r="W435" s="6"/>
      <c r="X435" s="6"/>
      <c r="Y435" s="6"/>
      <c r="Z435" s="6"/>
    </row>
    <row r="436" spans="1:26" ht="13">
      <c r="A436" s="6"/>
      <c r="B436" s="6"/>
      <c r="C436" s="6"/>
      <c r="D436" s="6"/>
      <c r="E436" s="6"/>
      <c r="F436" s="6"/>
      <c r="G436" s="6"/>
      <c r="H436" s="118"/>
      <c r="I436" s="6"/>
      <c r="J436" s="6"/>
      <c r="K436" s="6"/>
      <c r="L436" s="6"/>
      <c r="M436" s="6"/>
      <c r="N436" s="6"/>
      <c r="O436" s="6"/>
      <c r="P436" s="6"/>
      <c r="Q436" s="6"/>
      <c r="R436" s="6"/>
      <c r="S436" s="6"/>
      <c r="T436" s="6"/>
      <c r="U436" s="6"/>
      <c r="V436" s="6"/>
      <c r="W436" s="6"/>
      <c r="X436" s="6"/>
      <c r="Y436" s="6"/>
      <c r="Z436" s="6"/>
    </row>
    <row r="437" spans="1:26" ht="13">
      <c r="A437" s="6"/>
      <c r="B437" s="6"/>
      <c r="C437" s="6"/>
      <c r="D437" s="6"/>
      <c r="E437" s="6"/>
      <c r="F437" s="6"/>
      <c r="G437" s="6"/>
      <c r="H437" s="118"/>
      <c r="I437" s="6"/>
      <c r="J437" s="6"/>
      <c r="K437" s="6"/>
      <c r="L437" s="6"/>
      <c r="M437" s="6"/>
      <c r="N437" s="6"/>
      <c r="O437" s="6"/>
      <c r="P437" s="6"/>
      <c r="Q437" s="6"/>
      <c r="R437" s="6"/>
      <c r="S437" s="6"/>
      <c r="T437" s="6"/>
      <c r="U437" s="6"/>
      <c r="V437" s="6"/>
      <c r="W437" s="6"/>
      <c r="X437" s="6"/>
      <c r="Y437" s="6"/>
      <c r="Z437" s="6"/>
    </row>
    <row r="438" spans="1:26" ht="13">
      <c r="A438" s="6"/>
      <c r="B438" s="6"/>
      <c r="C438" s="6"/>
      <c r="D438" s="6"/>
      <c r="E438" s="6"/>
      <c r="F438" s="6"/>
      <c r="G438" s="6"/>
      <c r="H438" s="118"/>
      <c r="I438" s="6"/>
      <c r="J438" s="6"/>
      <c r="K438" s="6"/>
      <c r="L438" s="6"/>
      <c r="M438" s="6"/>
      <c r="N438" s="6"/>
      <c r="O438" s="6"/>
      <c r="P438" s="6"/>
      <c r="Q438" s="6"/>
      <c r="R438" s="6"/>
      <c r="S438" s="6"/>
      <c r="T438" s="6"/>
      <c r="U438" s="6"/>
      <c r="V438" s="6"/>
      <c r="W438" s="6"/>
      <c r="X438" s="6"/>
      <c r="Y438" s="6"/>
      <c r="Z438" s="6"/>
    </row>
    <row r="439" spans="1:26" ht="13">
      <c r="A439" s="6"/>
      <c r="B439" s="6"/>
      <c r="C439" s="6"/>
      <c r="D439" s="6"/>
      <c r="E439" s="6"/>
      <c r="F439" s="6"/>
      <c r="G439" s="6"/>
      <c r="H439" s="118"/>
      <c r="I439" s="6"/>
      <c r="J439" s="6"/>
      <c r="K439" s="6"/>
      <c r="L439" s="6"/>
      <c r="M439" s="6"/>
      <c r="N439" s="6"/>
      <c r="O439" s="6"/>
      <c r="P439" s="6"/>
      <c r="Q439" s="6"/>
      <c r="R439" s="6"/>
      <c r="S439" s="6"/>
      <c r="T439" s="6"/>
      <c r="U439" s="6"/>
      <c r="V439" s="6"/>
      <c r="W439" s="6"/>
      <c r="X439" s="6"/>
      <c r="Y439" s="6"/>
      <c r="Z439" s="6"/>
    </row>
    <row r="440" spans="1:26" ht="13">
      <c r="A440" s="6"/>
      <c r="B440" s="6"/>
      <c r="C440" s="6"/>
      <c r="D440" s="6"/>
      <c r="E440" s="6"/>
      <c r="F440" s="6"/>
      <c r="G440" s="6"/>
      <c r="H440" s="118"/>
      <c r="I440" s="6"/>
      <c r="J440" s="6"/>
      <c r="K440" s="6"/>
      <c r="L440" s="6"/>
      <c r="M440" s="6"/>
      <c r="N440" s="6"/>
      <c r="O440" s="6"/>
      <c r="P440" s="6"/>
      <c r="Q440" s="6"/>
      <c r="R440" s="6"/>
      <c r="S440" s="6"/>
      <c r="T440" s="6"/>
      <c r="U440" s="6"/>
      <c r="V440" s="6"/>
      <c r="W440" s="6"/>
      <c r="X440" s="6"/>
      <c r="Y440" s="6"/>
      <c r="Z440" s="6"/>
    </row>
    <row r="441" spans="1:26" ht="13">
      <c r="A441" s="6"/>
      <c r="B441" s="6"/>
      <c r="C441" s="6"/>
      <c r="D441" s="6"/>
      <c r="E441" s="6"/>
      <c r="F441" s="6"/>
      <c r="G441" s="6"/>
      <c r="H441" s="118"/>
      <c r="I441" s="6"/>
      <c r="J441" s="6"/>
      <c r="K441" s="6"/>
      <c r="L441" s="6"/>
      <c r="M441" s="6"/>
      <c r="N441" s="6"/>
      <c r="O441" s="6"/>
      <c r="P441" s="6"/>
      <c r="Q441" s="6"/>
      <c r="R441" s="6"/>
      <c r="S441" s="6"/>
      <c r="T441" s="6"/>
      <c r="U441" s="6"/>
      <c r="V441" s="6"/>
      <c r="W441" s="6"/>
      <c r="X441" s="6"/>
      <c r="Y441" s="6"/>
      <c r="Z441" s="6"/>
    </row>
    <row r="442" spans="1:26" ht="13">
      <c r="A442" s="6"/>
      <c r="B442" s="6"/>
      <c r="C442" s="6"/>
      <c r="D442" s="6"/>
      <c r="E442" s="6"/>
      <c r="F442" s="6"/>
      <c r="G442" s="6"/>
      <c r="H442" s="118"/>
      <c r="I442" s="6"/>
      <c r="J442" s="6"/>
      <c r="K442" s="6"/>
      <c r="L442" s="6"/>
      <c r="M442" s="6"/>
      <c r="N442" s="6"/>
      <c r="O442" s="6"/>
      <c r="P442" s="6"/>
      <c r="Q442" s="6"/>
      <c r="R442" s="6"/>
      <c r="S442" s="6"/>
      <c r="T442" s="6"/>
      <c r="U442" s="6"/>
      <c r="V442" s="6"/>
      <c r="W442" s="6"/>
      <c r="X442" s="6"/>
      <c r="Y442" s="6"/>
      <c r="Z442" s="6"/>
    </row>
    <row r="443" spans="1:26" ht="13">
      <c r="A443" s="6"/>
      <c r="B443" s="6"/>
      <c r="C443" s="6"/>
      <c r="D443" s="6"/>
      <c r="E443" s="6"/>
      <c r="F443" s="6"/>
      <c r="G443" s="6"/>
      <c r="H443" s="118"/>
      <c r="I443" s="6"/>
      <c r="J443" s="6"/>
      <c r="K443" s="6"/>
      <c r="L443" s="6"/>
      <c r="M443" s="6"/>
      <c r="N443" s="6"/>
      <c r="O443" s="6"/>
      <c r="P443" s="6"/>
      <c r="Q443" s="6"/>
      <c r="R443" s="6"/>
      <c r="S443" s="6"/>
      <c r="T443" s="6"/>
      <c r="U443" s="6"/>
      <c r="V443" s="6"/>
      <c r="W443" s="6"/>
      <c r="X443" s="6"/>
      <c r="Y443" s="6"/>
      <c r="Z443" s="6"/>
    </row>
    <row r="444" spans="1:26" ht="13">
      <c r="A444" s="6"/>
      <c r="B444" s="6"/>
      <c r="C444" s="6"/>
      <c r="D444" s="6"/>
      <c r="E444" s="6"/>
      <c r="F444" s="6"/>
      <c r="G444" s="6"/>
      <c r="H444" s="118"/>
      <c r="I444" s="6"/>
      <c r="J444" s="6"/>
      <c r="K444" s="6"/>
      <c r="L444" s="6"/>
      <c r="M444" s="6"/>
      <c r="N444" s="6"/>
      <c r="O444" s="6"/>
      <c r="P444" s="6"/>
      <c r="Q444" s="6"/>
      <c r="R444" s="6"/>
      <c r="S444" s="6"/>
      <c r="T444" s="6"/>
      <c r="U444" s="6"/>
      <c r="V444" s="6"/>
      <c r="W444" s="6"/>
      <c r="X444" s="6"/>
      <c r="Y444" s="6"/>
      <c r="Z444" s="6"/>
    </row>
    <row r="445" spans="1:26" ht="13">
      <c r="A445" s="6"/>
      <c r="B445" s="6"/>
      <c r="C445" s="6"/>
      <c r="D445" s="6"/>
      <c r="E445" s="6"/>
      <c r="F445" s="6"/>
      <c r="G445" s="6"/>
      <c r="H445" s="118"/>
      <c r="I445" s="6"/>
      <c r="J445" s="6"/>
      <c r="K445" s="6"/>
      <c r="L445" s="6"/>
      <c r="M445" s="6"/>
      <c r="N445" s="6"/>
      <c r="O445" s="6"/>
      <c r="P445" s="6"/>
      <c r="Q445" s="6"/>
      <c r="R445" s="6"/>
      <c r="S445" s="6"/>
      <c r="T445" s="6"/>
      <c r="U445" s="6"/>
      <c r="V445" s="6"/>
      <c r="W445" s="6"/>
      <c r="X445" s="6"/>
      <c r="Y445" s="6"/>
      <c r="Z445" s="6"/>
    </row>
    <row r="446" spans="1:26" ht="13">
      <c r="A446" s="6"/>
      <c r="B446" s="6"/>
      <c r="C446" s="6"/>
      <c r="D446" s="6"/>
      <c r="E446" s="6"/>
      <c r="F446" s="6"/>
      <c r="G446" s="6"/>
      <c r="H446" s="118"/>
      <c r="I446" s="6"/>
      <c r="J446" s="6"/>
      <c r="K446" s="6"/>
      <c r="L446" s="6"/>
      <c r="M446" s="6"/>
      <c r="N446" s="6"/>
      <c r="O446" s="6"/>
      <c r="P446" s="6"/>
      <c r="Q446" s="6"/>
      <c r="R446" s="6"/>
      <c r="S446" s="6"/>
      <c r="T446" s="6"/>
      <c r="U446" s="6"/>
      <c r="V446" s="6"/>
      <c r="W446" s="6"/>
      <c r="X446" s="6"/>
      <c r="Y446" s="6"/>
      <c r="Z446" s="6"/>
    </row>
    <row r="447" spans="1:26" ht="13">
      <c r="A447" s="6"/>
      <c r="B447" s="6"/>
      <c r="C447" s="6"/>
      <c r="D447" s="6"/>
      <c r="E447" s="6"/>
      <c r="F447" s="6"/>
      <c r="G447" s="6"/>
      <c r="H447" s="118"/>
      <c r="I447" s="6"/>
      <c r="J447" s="6"/>
      <c r="K447" s="6"/>
      <c r="L447" s="6"/>
      <c r="M447" s="6"/>
      <c r="N447" s="6"/>
      <c r="O447" s="6"/>
      <c r="P447" s="6"/>
      <c r="Q447" s="6"/>
      <c r="R447" s="6"/>
      <c r="S447" s="6"/>
      <c r="T447" s="6"/>
      <c r="U447" s="6"/>
      <c r="V447" s="6"/>
      <c r="W447" s="6"/>
      <c r="X447" s="6"/>
      <c r="Y447" s="6"/>
      <c r="Z447" s="6"/>
    </row>
    <row r="448" spans="1:26" ht="13">
      <c r="A448" s="6"/>
      <c r="B448" s="6"/>
      <c r="C448" s="6"/>
      <c r="D448" s="6"/>
      <c r="E448" s="6"/>
      <c r="F448" s="6"/>
      <c r="G448" s="6"/>
      <c r="H448" s="118"/>
      <c r="I448" s="6"/>
      <c r="J448" s="6"/>
      <c r="K448" s="6"/>
      <c r="L448" s="6"/>
      <c r="M448" s="6"/>
      <c r="N448" s="6"/>
      <c r="O448" s="6"/>
      <c r="P448" s="6"/>
      <c r="Q448" s="6"/>
      <c r="R448" s="6"/>
      <c r="S448" s="6"/>
      <c r="T448" s="6"/>
      <c r="U448" s="6"/>
      <c r="V448" s="6"/>
      <c r="W448" s="6"/>
      <c r="X448" s="6"/>
      <c r="Y448" s="6"/>
      <c r="Z448" s="6"/>
    </row>
    <row r="449" spans="1:26" ht="13">
      <c r="A449" s="6"/>
      <c r="B449" s="6"/>
      <c r="C449" s="6"/>
      <c r="D449" s="6"/>
      <c r="E449" s="6"/>
      <c r="F449" s="6"/>
      <c r="G449" s="6"/>
      <c r="H449" s="118"/>
      <c r="I449" s="6"/>
      <c r="J449" s="6"/>
      <c r="K449" s="6"/>
      <c r="L449" s="6"/>
      <c r="M449" s="6"/>
      <c r="N449" s="6"/>
      <c r="O449" s="6"/>
      <c r="P449" s="6"/>
      <c r="Q449" s="6"/>
      <c r="R449" s="6"/>
      <c r="S449" s="6"/>
      <c r="T449" s="6"/>
      <c r="U449" s="6"/>
      <c r="V449" s="6"/>
      <c r="W449" s="6"/>
      <c r="X449" s="6"/>
      <c r="Y449" s="6"/>
      <c r="Z449" s="6"/>
    </row>
    <row r="450" spans="1:26" ht="13">
      <c r="A450" s="6"/>
      <c r="B450" s="6"/>
      <c r="C450" s="6"/>
      <c r="D450" s="6"/>
      <c r="E450" s="6"/>
      <c r="F450" s="6"/>
      <c r="G450" s="6"/>
      <c r="H450" s="118"/>
      <c r="I450" s="6"/>
      <c r="J450" s="6"/>
      <c r="K450" s="6"/>
      <c r="L450" s="6"/>
      <c r="M450" s="6"/>
      <c r="N450" s="6"/>
      <c r="O450" s="6"/>
      <c r="P450" s="6"/>
      <c r="Q450" s="6"/>
      <c r="R450" s="6"/>
      <c r="S450" s="6"/>
      <c r="T450" s="6"/>
      <c r="U450" s="6"/>
      <c r="V450" s="6"/>
      <c r="W450" s="6"/>
      <c r="X450" s="6"/>
      <c r="Y450" s="6"/>
      <c r="Z450" s="6"/>
    </row>
    <row r="451" spans="1:26" ht="13">
      <c r="A451" s="6"/>
      <c r="B451" s="6"/>
      <c r="C451" s="6"/>
      <c r="D451" s="6"/>
      <c r="E451" s="6"/>
      <c r="F451" s="6"/>
      <c r="G451" s="6"/>
      <c r="H451" s="118"/>
      <c r="I451" s="6"/>
      <c r="J451" s="6"/>
      <c r="K451" s="6"/>
      <c r="L451" s="6"/>
      <c r="M451" s="6"/>
      <c r="N451" s="6"/>
      <c r="O451" s="6"/>
      <c r="P451" s="6"/>
      <c r="Q451" s="6"/>
      <c r="R451" s="6"/>
      <c r="S451" s="6"/>
      <c r="T451" s="6"/>
      <c r="U451" s="6"/>
      <c r="V451" s="6"/>
      <c r="W451" s="6"/>
      <c r="X451" s="6"/>
      <c r="Y451" s="6"/>
      <c r="Z451" s="6"/>
    </row>
    <row r="452" spans="1:26" ht="13">
      <c r="A452" s="6"/>
      <c r="B452" s="6"/>
      <c r="C452" s="6"/>
      <c r="D452" s="6"/>
      <c r="E452" s="6"/>
      <c r="F452" s="6"/>
      <c r="G452" s="6"/>
      <c r="H452" s="118"/>
      <c r="I452" s="6"/>
      <c r="J452" s="6"/>
      <c r="K452" s="6"/>
      <c r="L452" s="6"/>
      <c r="M452" s="6"/>
      <c r="N452" s="6"/>
      <c r="O452" s="6"/>
      <c r="P452" s="6"/>
      <c r="Q452" s="6"/>
      <c r="R452" s="6"/>
      <c r="S452" s="6"/>
      <c r="T452" s="6"/>
      <c r="U452" s="6"/>
      <c r="V452" s="6"/>
      <c r="W452" s="6"/>
      <c r="X452" s="6"/>
      <c r="Y452" s="6"/>
      <c r="Z452" s="6"/>
    </row>
    <row r="453" spans="1:26" ht="13">
      <c r="A453" s="6"/>
      <c r="B453" s="6"/>
      <c r="C453" s="6"/>
      <c r="D453" s="6"/>
      <c r="E453" s="6"/>
      <c r="F453" s="6"/>
      <c r="G453" s="6"/>
      <c r="H453" s="118"/>
      <c r="I453" s="6"/>
      <c r="J453" s="6"/>
      <c r="K453" s="6"/>
      <c r="L453" s="6"/>
      <c r="M453" s="6"/>
      <c r="N453" s="6"/>
      <c r="O453" s="6"/>
      <c r="P453" s="6"/>
      <c r="Q453" s="6"/>
      <c r="R453" s="6"/>
      <c r="S453" s="6"/>
      <c r="T453" s="6"/>
      <c r="U453" s="6"/>
      <c r="V453" s="6"/>
      <c r="W453" s="6"/>
      <c r="X453" s="6"/>
      <c r="Y453" s="6"/>
      <c r="Z453" s="6"/>
    </row>
    <row r="454" spans="1:26" ht="13">
      <c r="A454" s="6"/>
      <c r="B454" s="6"/>
      <c r="C454" s="6"/>
      <c r="D454" s="6"/>
      <c r="E454" s="6"/>
      <c r="F454" s="6"/>
      <c r="G454" s="6"/>
      <c r="H454" s="118"/>
      <c r="I454" s="6"/>
      <c r="J454" s="6"/>
      <c r="K454" s="6"/>
      <c r="L454" s="6"/>
      <c r="M454" s="6"/>
      <c r="N454" s="6"/>
      <c r="O454" s="6"/>
      <c r="P454" s="6"/>
      <c r="Q454" s="6"/>
      <c r="R454" s="6"/>
      <c r="S454" s="6"/>
      <c r="T454" s="6"/>
      <c r="U454" s="6"/>
      <c r="V454" s="6"/>
      <c r="W454" s="6"/>
      <c r="X454" s="6"/>
      <c r="Y454" s="6"/>
      <c r="Z454" s="6"/>
    </row>
    <row r="455" spans="1:26" ht="13">
      <c r="A455" s="6"/>
      <c r="B455" s="6"/>
      <c r="C455" s="6"/>
      <c r="D455" s="6"/>
      <c r="E455" s="6"/>
      <c r="F455" s="6"/>
      <c r="G455" s="6"/>
      <c r="H455" s="118"/>
      <c r="I455" s="6"/>
      <c r="J455" s="6"/>
      <c r="K455" s="6"/>
      <c r="L455" s="6"/>
      <c r="M455" s="6"/>
      <c r="N455" s="6"/>
      <c r="O455" s="6"/>
      <c r="P455" s="6"/>
      <c r="Q455" s="6"/>
      <c r="R455" s="6"/>
      <c r="S455" s="6"/>
      <c r="T455" s="6"/>
      <c r="U455" s="6"/>
      <c r="V455" s="6"/>
      <c r="W455" s="6"/>
      <c r="X455" s="6"/>
      <c r="Y455" s="6"/>
      <c r="Z455" s="6"/>
    </row>
    <row r="456" spans="1:26" ht="13">
      <c r="A456" s="6"/>
      <c r="B456" s="6"/>
      <c r="C456" s="6"/>
      <c r="D456" s="6"/>
      <c r="E456" s="6"/>
      <c r="F456" s="6"/>
      <c r="G456" s="6"/>
      <c r="H456" s="118"/>
      <c r="I456" s="6"/>
      <c r="J456" s="6"/>
      <c r="K456" s="6"/>
      <c r="L456" s="6"/>
      <c r="M456" s="6"/>
      <c r="N456" s="6"/>
      <c r="O456" s="6"/>
      <c r="P456" s="6"/>
      <c r="Q456" s="6"/>
      <c r="R456" s="6"/>
      <c r="S456" s="6"/>
      <c r="T456" s="6"/>
      <c r="U456" s="6"/>
      <c r="V456" s="6"/>
      <c r="W456" s="6"/>
      <c r="X456" s="6"/>
      <c r="Y456" s="6"/>
      <c r="Z456" s="6"/>
    </row>
    <row r="457" spans="1:26" ht="13">
      <c r="A457" s="6"/>
      <c r="B457" s="6"/>
      <c r="C457" s="6"/>
      <c r="D457" s="6"/>
      <c r="E457" s="6"/>
      <c r="F457" s="6"/>
      <c r="G457" s="6"/>
      <c r="H457" s="118"/>
      <c r="I457" s="6"/>
      <c r="J457" s="6"/>
      <c r="K457" s="6"/>
      <c r="L457" s="6"/>
      <c r="M457" s="6"/>
      <c r="N457" s="6"/>
      <c r="O457" s="6"/>
      <c r="P457" s="6"/>
      <c r="Q457" s="6"/>
      <c r="R457" s="6"/>
      <c r="S457" s="6"/>
      <c r="T457" s="6"/>
      <c r="U457" s="6"/>
      <c r="V457" s="6"/>
      <c r="W457" s="6"/>
      <c r="X457" s="6"/>
      <c r="Y457" s="6"/>
      <c r="Z457" s="6"/>
    </row>
    <row r="458" spans="1:26" ht="13">
      <c r="A458" s="6"/>
      <c r="B458" s="6"/>
      <c r="C458" s="6"/>
      <c r="D458" s="6"/>
      <c r="E458" s="6"/>
      <c r="F458" s="6"/>
      <c r="G458" s="6"/>
      <c r="H458" s="118"/>
      <c r="I458" s="6"/>
      <c r="J458" s="6"/>
      <c r="K458" s="6"/>
      <c r="L458" s="6"/>
      <c r="M458" s="6"/>
      <c r="N458" s="6"/>
      <c r="O458" s="6"/>
      <c r="P458" s="6"/>
      <c r="Q458" s="6"/>
      <c r="R458" s="6"/>
      <c r="S458" s="6"/>
      <c r="T458" s="6"/>
      <c r="U458" s="6"/>
      <c r="V458" s="6"/>
      <c r="W458" s="6"/>
      <c r="X458" s="6"/>
      <c r="Y458" s="6"/>
      <c r="Z458" s="6"/>
    </row>
    <row r="459" spans="1:26" ht="13">
      <c r="A459" s="6"/>
      <c r="B459" s="6"/>
      <c r="C459" s="6"/>
      <c r="D459" s="6"/>
      <c r="E459" s="6"/>
      <c r="F459" s="6"/>
      <c r="G459" s="6"/>
      <c r="H459" s="118"/>
      <c r="I459" s="6"/>
      <c r="J459" s="6"/>
      <c r="K459" s="6"/>
      <c r="L459" s="6"/>
      <c r="M459" s="6"/>
      <c r="N459" s="6"/>
      <c r="O459" s="6"/>
      <c r="P459" s="6"/>
      <c r="Q459" s="6"/>
      <c r="R459" s="6"/>
      <c r="S459" s="6"/>
      <c r="T459" s="6"/>
      <c r="U459" s="6"/>
      <c r="V459" s="6"/>
      <c r="W459" s="6"/>
      <c r="X459" s="6"/>
      <c r="Y459" s="6"/>
      <c r="Z459" s="6"/>
    </row>
    <row r="460" spans="1:26" ht="13">
      <c r="A460" s="6"/>
      <c r="B460" s="6"/>
      <c r="C460" s="6"/>
      <c r="D460" s="6"/>
      <c r="E460" s="6"/>
      <c r="F460" s="6"/>
      <c r="G460" s="6"/>
      <c r="H460" s="118"/>
      <c r="I460" s="6"/>
      <c r="J460" s="6"/>
      <c r="K460" s="6"/>
      <c r="L460" s="6"/>
      <c r="M460" s="6"/>
      <c r="N460" s="6"/>
      <c r="O460" s="6"/>
      <c r="P460" s="6"/>
      <c r="Q460" s="6"/>
      <c r="R460" s="6"/>
      <c r="S460" s="6"/>
      <c r="T460" s="6"/>
      <c r="U460" s="6"/>
      <c r="V460" s="6"/>
      <c r="W460" s="6"/>
      <c r="X460" s="6"/>
      <c r="Y460" s="6"/>
      <c r="Z460" s="6"/>
    </row>
    <row r="461" spans="1:26" ht="13">
      <c r="A461" s="6"/>
      <c r="B461" s="6"/>
      <c r="C461" s="6"/>
      <c r="D461" s="6"/>
      <c r="E461" s="6"/>
      <c r="F461" s="6"/>
      <c r="G461" s="6"/>
      <c r="H461" s="118"/>
      <c r="I461" s="6"/>
      <c r="J461" s="6"/>
      <c r="K461" s="6"/>
      <c r="L461" s="6"/>
      <c r="M461" s="6"/>
      <c r="N461" s="6"/>
      <c r="O461" s="6"/>
      <c r="P461" s="6"/>
      <c r="Q461" s="6"/>
      <c r="R461" s="6"/>
      <c r="S461" s="6"/>
      <c r="T461" s="6"/>
      <c r="U461" s="6"/>
      <c r="V461" s="6"/>
      <c r="W461" s="6"/>
      <c r="X461" s="6"/>
      <c r="Y461" s="6"/>
      <c r="Z461" s="6"/>
    </row>
    <row r="462" spans="1:26" ht="13">
      <c r="A462" s="6"/>
      <c r="B462" s="6"/>
      <c r="C462" s="6"/>
      <c r="D462" s="6"/>
      <c r="E462" s="6"/>
      <c r="F462" s="6"/>
      <c r="G462" s="6"/>
      <c r="H462" s="118"/>
      <c r="I462" s="6"/>
      <c r="J462" s="6"/>
      <c r="K462" s="6"/>
      <c r="L462" s="6"/>
      <c r="M462" s="6"/>
      <c r="N462" s="6"/>
      <c r="O462" s="6"/>
      <c r="P462" s="6"/>
      <c r="Q462" s="6"/>
      <c r="R462" s="6"/>
      <c r="S462" s="6"/>
      <c r="T462" s="6"/>
      <c r="U462" s="6"/>
      <c r="V462" s="6"/>
      <c r="W462" s="6"/>
      <c r="X462" s="6"/>
      <c r="Y462" s="6"/>
      <c r="Z462" s="6"/>
    </row>
    <row r="463" spans="1:26" ht="13">
      <c r="A463" s="6"/>
      <c r="B463" s="6"/>
      <c r="C463" s="6"/>
      <c r="D463" s="6"/>
      <c r="E463" s="6"/>
      <c r="F463" s="6"/>
      <c r="G463" s="6"/>
      <c r="H463" s="118"/>
      <c r="I463" s="6"/>
      <c r="J463" s="6"/>
      <c r="K463" s="6"/>
      <c r="L463" s="6"/>
      <c r="M463" s="6"/>
      <c r="N463" s="6"/>
      <c r="O463" s="6"/>
      <c r="P463" s="6"/>
      <c r="Q463" s="6"/>
      <c r="R463" s="6"/>
      <c r="S463" s="6"/>
      <c r="T463" s="6"/>
      <c r="U463" s="6"/>
      <c r="V463" s="6"/>
      <c r="W463" s="6"/>
      <c r="X463" s="6"/>
      <c r="Y463" s="6"/>
      <c r="Z463" s="6"/>
    </row>
    <row r="464" spans="1:26" ht="13">
      <c r="A464" s="6"/>
      <c r="B464" s="6"/>
      <c r="C464" s="6"/>
      <c r="D464" s="6"/>
      <c r="E464" s="6"/>
      <c r="F464" s="6"/>
      <c r="G464" s="6"/>
      <c r="H464" s="118"/>
      <c r="I464" s="6"/>
      <c r="J464" s="6"/>
      <c r="K464" s="6"/>
      <c r="L464" s="6"/>
      <c r="M464" s="6"/>
      <c r="N464" s="6"/>
      <c r="O464" s="6"/>
      <c r="P464" s="6"/>
      <c r="Q464" s="6"/>
      <c r="R464" s="6"/>
      <c r="S464" s="6"/>
      <c r="T464" s="6"/>
      <c r="U464" s="6"/>
      <c r="V464" s="6"/>
      <c r="W464" s="6"/>
      <c r="X464" s="6"/>
      <c r="Y464" s="6"/>
      <c r="Z464" s="6"/>
    </row>
    <row r="465" spans="1:26" ht="13">
      <c r="A465" s="6"/>
      <c r="B465" s="6"/>
      <c r="C465" s="6"/>
      <c r="D465" s="6"/>
      <c r="E465" s="6"/>
      <c r="F465" s="6"/>
      <c r="G465" s="6"/>
      <c r="H465" s="118"/>
      <c r="I465" s="6"/>
      <c r="J465" s="6"/>
      <c r="K465" s="6"/>
      <c r="L465" s="6"/>
      <c r="M465" s="6"/>
      <c r="N465" s="6"/>
      <c r="O465" s="6"/>
      <c r="P465" s="6"/>
      <c r="Q465" s="6"/>
      <c r="R465" s="6"/>
      <c r="S465" s="6"/>
      <c r="T465" s="6"/>
      <c r="U465" s="6"/>
      <c r="V465" s="6"/>
      <c r="W465" s="6"/>
      <c r="X465" s="6"/>
      <c r="Y465" s="6"/>
      <c r="Z465" s="6"/>
    </row>
    <row r="466" spans="1:26" ht="13">
      <c r="A466" s="6"/>
      <c r="B466" s="6"/>
      <c r="C466" s="6"/>
      <c r="D466" s="6"/>
      <c r="E466" s="6"/>
      <c r="F466" s="6"/>
      <c r="G466" s="6"/>
      <c r="H466" s="118"/>
      <c r="I466" s="6"/>
      <c r="J466" s="6"/>
      <c r="K466" s="6"/>
      <c r="L466" s="6"/>
      <c r="M466" s="6"/>
      <c r="N466" s="6"/>
      <c r="O466" s="6"/>
      <c r="P466" s="6"/>
      <c r="Q466" s="6"/>
      <c r="R466" s="6"/>
      <c r="S466" s="6"/>
      <c r="T466" s="6"/>
      <c r="U466" s="6"/>
      <c r="V466" s="6"/>
      <c r="W466" s="6"/>
      <c r="X466" s="6"/>
      <c r="Y466" s="6"/>
      <c r="Z466" s="6"/>
    </row>
    <row r="467" spans="1:26" ht="13">
      <c r="A467" s="6"/>
      <c r="B467" s="6"/>
      <c r="C467" s="6"/>
      <c r="D467" s="6"/>
      <c r="E467" s="6"/>
      <c r="F467" s="6"/>
      <c r="G467" s="6"/>
      <c r="H467" s="118"/>
      <c r="I467" s="6"/>
      <c r="J467" s="6"/>
      <c r="K467" s="6"/>
      <c r="L467" s="6"/>
      <c r="M467" s="6"/>
      <c r="N467" s="6"/>
      <c r="O467" s="6"/>
      <c r="P467" s="6"/>
      <c r="Q467" s="6"/>
      <c r="R467" s="6"/>
      <c r="S467" s="6"/>
      <c r="T467" s="6"/>
      <c r="U467" s="6"/>
      <c r="V467" s="6"/>
      <c r="W467" s="6"/>
      <c r="X467" s="6"/>
      <c r="Y467" s="6"/>
      <c r="Z467" s="6"/>
    </row>
    <row r="468" spans="1:26" ht="13">
      <c r="A468" s="6"/>
      <c r="B468" s="6"/>
      <c r="C468" s="6"/>
      <c r="D468" s="6"/>
      <c r="E468" s="6"/>
      <c r="F468" s="6"/>
      <c r="G468" s="6"/>
      <c r="H468" s="118"/>
      <c r="I468" s="6"/>
      <c r="J468" s="6"/>
      <c r="K468" s="6"/>
      <c r="L468" s="6"/>
      <c r="M468" s="6"/>
      <c r="N468" s="6"/>
      <c r="O468" s="6"/>
      <c r="P468" s="6"/>
      <c r="Q468" s="6"/>
      <c r="R468" s="6"/>
      <c r="S468" s="6"/>
      <c r="T468" s="6"/>
      <c r="U468" s="6"/>
      <c r="V468" s="6"/>
      <c r="W468" s="6"/>
      <c r="X468" s="6"/>
      <c r="Y468" s="6"/>
      <c r="Z468" s="6"/>
    </row>
    <row r="469" spans="1:26" ht="13">
      <c r="A469" s="6"/>
      <c r="B469" s="6"/>
      <c r="C469" s="6"/>
      <c r="D469" s="6"/>
      <c r="E469" s="6"/>
      <c r="F469" s="6"/>
      <c r="G469" s="6"/>
      <c r="H469" s="118"/>
      <c r="I469" s="6"/>
      <c r="J469" s="6"/>
      <c r="K469" s="6"/>
      <c r="L469" s="6"/>
      <c r="M469" s="6"/>
      <c r="N469" s="6"/>
      <c r="O469" s="6"/>
      <c r="P469" s="6"/>
      <c r="Q469" s="6"/>
      <c r="R469" s="6"/>
      <c r="S469" s="6"/>
      <c r="T469" s="6"/>
      <c r="U469" s="6"/>
      <c r="V469" s="6"/>
      <c r="W469" s="6"/>
      <c r="X469" s="6"/>
      <c r="Y469" s="6"/>
      <c r="Z469" s="6"/>
    </row>
    <row r="470" spans="1:26" ht="13">
      <c r="A470" s="6"/>
      <c r="B470" s="6"/>
      <c r="C470" s="6"/>
      <c r="D470" s="6"/>
      <c r="E470" s="6"/>
      <c r="F470" s="6"/>
      <c r="G470" s="6"/>
      <c r="H470" s="118"/>
      <c r="I470" s="6"/>
      <c r="J470" s="6"/>
      <c r="K470" s="6"/>
      <c r="L470" s="6"/>
      <c r="M470" s="6"/>
      <c r="N470" s="6"/>
      <c r="O470" s="6"/>
      <c r="P470" s="6"/>
      <c r="Q470" s="6"/>
      <c r="R470" s="6"/>
      <c r="S470" s="6"/>
      <c r="T470" s="6"/>
      <c r="U470" s="6"/>
      <c r="V470" s="6"/>
      <c r="W470" s="6"/>
      <c r="X470" s="6"/>
      <c r="Y470" s="6"/>
      <c r="Z470" s="6"/>
    </row>
    <row r="471" spans="1:26" ht="13">
      <c r="A471" s="6"/>
      <c r="B471" s="6"/>
      <c r="C471" s="6"/>
      <c r="D471" s="6"/>
      <c r="E471" s="6"/>
      <c r="F471" s="6"/>
      <c r="G471" s="6"/>
      <c r="H471" s="118"/>
      <c r="I471" s="6"/>
      <c r="J471" s="6"/>
      <c r="K471" s="6"/>
      <c r="L471" s="6"/>
      <c r="M471" s="6"/>
      <c r="N471" s="6"/>
      <c r="O471" s="6"/>
      <c r="P471" s="6"/>
      <c r="Q471" s="6"/>
      <c r="R471" s="6"/>
      <c r="S471" s="6"/>
      <c r="T471" s="6"/>
      <c r="U471" s="6"/>
      <c r="V471" s="6"/>
      <c r="W471" s="6"/>
      <c r="X471" s="6"/>
      <c r="Y471" s="6"/>
      <c r="Z471" s="6"/>
    </row>
    <row r="472" spans="1:26" ht="13">
      <c r="A472" s="6"/>
      <c r="B472" s="6"/>
      <c r="C472" s="6"/>
      <c r="D472" s="6"/>
      <c r="E472" s="6"/>
      <c r="F472" s="6"/>
      <c r="G472" s="6"/>
      <c r="H472" s="118"/>
      <c r="I472" s="6"/>
      <c r="J472" s="6"/>
      <c r="K472" s="6"/>
      <c r="L472" s="6"/>
      <c r="M472" s="6"/>
      <c r="N472" s="6"/>
      <c r="O472" s="6"/>
      <c r="P472" s="6"/>
      <c r="Q472" s="6"/>
      <c r="R472" s="6"/>
      <c r="S472" s="6"/>
      <c r="T472" s="6"/>
      <c r="U472" s="6"/>
      <c r="V472" s="6"/>
      <c r="W472" s="6"/>
      <c r="X472" s="6"/>
      <c r="Y472" s="6"/>
      <c r="Z472" s="6"/>
    </row>
    <row r="473" spans="1:26" ht="13">
      <c r="A473" s="6"/>
      <c r="B473" s="6"/>
      <c r="C473" s="6"/>
      <c r="D473" s="6"/>
      <c r="E473" s="6"/>
      <c r="F473" s="6"/>
      <c r="G473" s="6"/>
      <c r="H473" s="118"/>
      <c r="I473" s="6"/>
      <c r="J473" s="6"/>
      <c r="K473" s="6"/>
      <c r="L473" s="6"/>
      <c r="M473" s="6"/>
      <c r="N473" s="6"/>
      <c r="O473" s="6"/>
      <c r="P473" s="6"/>
      <c r="Q473" s="6"/>
      <c r="R473" s="6"/>
      <c r="S473" s="6"/>
      <c r="T473" s="6"/>
      <c r="U473" s="6"/>
      <c r="V473" s="6"/>
      <c r="W473" s="6"/>
      <c r="X473" s="6"/>
      <c r="Y473" s="6"/>
      <c r="Z473" s="6"/>
    </row>
    <row r="474" spans="1:26" ht="13">
      <c r="A474" s="6"/>
      <c r="B474" s="6"/>
      <c r="C474" s="6"/>
      <c r="D474" s="6"/>
      <c r="E474" s="6"/>
      <c r="F474" s="6"/>
      <c r="G474" s="6"/>
      <c r="H474" s="118"/>
      <c r="I474" s="6"/>
      <c r="J474" s="6"/>
      <c r="K474" s="6"/>
      <c r="L474" s="6"/>
      <c r="M474" s="6"/>
      <c r="N474" s="6"/>
      <c r="O474" s="6"/>
      <c r="P474" s="6"/>
      <c r="Q474" s="6"/>
      <c r="R474" s="6"/>
      <c r="S474" s="6"/>
      <c r="T474" s="6"/>
      <c r="U474" s="6"/>
      <c r="V474" s="6"/>
      <c r="W474" s="6"/>
      <c r="X474" s="6"/>
      <c r="Y474" s="6"/>
      <c r="Z474" s="6"/>
    </row>
    <row r="475" spans="1:26" ht="13">
      <c r="A475" s="6"/>
      <c r="B475" s="6"/>
      <c r="C475" s="6"/>
      <c r="D475" s="6"/>
      <c r="E475" s="6"/>
      <c r="F475" s="6"/>
      <c r="G475" s="6"/>
      <c r="H475" s="118"/>
      <c r="I475" s="6"/>
      <c r="J475" s="6"/>
      <c r="K475" s="6"/>
      <c r="L475" s="6"/>
      <c r="M475" s="6"/>
      <c r="N475" s="6"/>
      <c r="O475" s="6"/>
      <c r="P475" s="6"/>
      <c r="Q475" s="6"/>
      <c r="R475" s="6"/>
      <c r="S475" s="6"/>
      <c r="T475" s="6"/>
      <c r="U475" s="6"/>
      <c r="V475" s="6"/>
      <c r="W475" s="6"/>
      <c r="X475" s="6"/>
      <c r="Y475" s="6"/>
      <c r="Z475" s="6"/>
    </row>
    <row r="476" spans="1:26" ht="13">
      <c r="A476" s="6"/>
      <c r="B476" s="6"/>
      <c r="C476" s="6"/>
      <c r="D476" s="6"/>
      <c r="E476" s="6"/>
      <c r="F476" s="6"/>
      <c r="G476" s="6"/>
      <c r="H476" s="118"/>
      <c r="I476" s="6"/>
      <c r="J476" s="6"/>
      <c r="K476" s="6"/>
      <c r="L476" s="6"/>
      <c r="M476" s="6"/>
      <c r="N476" s="6"/>
      <c r="O476" s="6"/>
      <c r="P476" s="6"/>
      <c r="Q476" s="6"/>
      <c r="R476" s="6"/>
      <c r="S476" s="6"/>
      <c r="T476" s="6"/>
      <c r="U476" s="6"/>
      <c r="V476" s="6"/>
      <c r="W476" s="6"/>
      <c r="X476" s="6"/>
      <c r="Y476" s="6"/>
      <c r="Z476" s="6"/>
    </row>
    <row r="477" spans="1:26" ht="13">
      <c r="A477" s="6"/>
      <c r="B477" s="6"/>
      <c r="C477" s="6"/>
      <c r="D477" s="6"/>
      <c r="E477" s="6"/>
      <c r="F477" s="6"/>
      <c r="G477" s="6"/>
      <c r="H477" s="118"/>
      <c r="I477" s="6"/>
      <c r="J477" s="6"/>
      <c r="K477" s="6"/>
      <c r="L477" s="6"/>
      <c r="M477" s="6"/>
      <c r="N477" s="6"/>
      <c r="O477" s="6"/>
      <c r="P477" s="6"/>
      <c r="Q477" s="6"/>
      <c r="R477" s="6"/>
      <c r="S477" s="6"/>
      <c r="T477" s="6"/>
      <c r="U477" s="6"/>
      <c r="V477" s="6"/>
      <c r="W477" s="6"/>
      <c r="X477" s="6"/>
      <c r="Y477" s="6"/>
      <c r="Z477" s="6"/>
    </row>
    <row r="478" spans="1:26" ht="13">
      <c r="A478" s="6"/>
      <c r="B478" s="6"/>
      <c r="C478" s="6"/>
      <c r="D478" s="6"/>
      <c r="E478" s="6"/>
      <c r="F478" s="6"/>
      <c r="G478" s="6"/>
      <c r="H478" s="118"/>
      <c r="I478" s="6"/>
      <c r="J478" s="6"/>
      <c r="K478" s="6"/>
      <c r="L478" s="6"/>
      <c r="M478" s="6"/>
      <c r="N478" s="6"/>
      <c r="O478" s="6"/>
      <c r="P478" s="6"/>
      <c r="Q478" s="6"/>
      <c r="R478" s="6"/>
      <c r="S478" s="6"/>
      <c r="T478" s="6"/>
      <c r="U478" s="6"/>
      <c r="V478" s="6"/>
      <c r="W478" s="6"/>
      <c r="X478" s="6"/>
      <c r="Y478" s="6"/>
      <c r="Z478" s="6"/>
    </row>
    <row r="479" spans="1:26" ht="13">
      <c r="A479" s="6"/>
      <c r="B479" s="6"/>
      <c r="C479" s="6"/>
      <c r="D479" s="6"/>
      <c r="E479" s="6"/>
      <c r="F479" s="6"/>
      <c r="G479" s="6"/>
      <c r="H479" s="118"/>
      <c r="I479" s="6"/>
      <c r="J479" s="6"/>
      <c r="K479" s="6"/>
      <c r="L479" s="6"/>
      <c r="M479" s="6"/>
      <c r="N479" s="6"/>
      <c r="O479" s="6"/>
      <c r="P479" s="6"/>
      <c r="Q479" s="6"/>
      <c r="R479" s="6"/>
      <c r="S479" s="6"/>
      <c r="T479" s="6"/>
      <c r="U479" s="6"/>
      <c r="V479" s="6"/>
      <c r="W479" s="6"/>
      <c r="X479" s="6"/>
      <c r="Y479" s="6"/>
      <c r="Z479" s="6"/>
    </row>
    <row r="480" spans="1:26" ht="13">
      <c r="A480" s="6"/>
      <c r="B480" s="6"/>
      <c r="C480" s="6"/>
      <c r="D480" s="6"/>
      <c r="E480" s="6"/>
      <c r="F480" s="6"/>
      <c r="G480" s="6"/>
      <c r="H480" s="118"/>
      <c r="I480" s="6"/>
      <c r="J480" s="6"/>
      <c r="K480" s="6"/>
      <c r="L480" s="6"/>
      <c r="M480" s="6"/>
      <c r="N480" s="6"/>
      <c r="O480" s="6"/>
      <c r="P480" s="6"/>
      <c r="Q480" s="6"/>
      <c r="R480" s="6"/>
      <c r="S480" s="6"/>
      <c r="T480" s="6"/>
      <c r="U480" s="6"/>
      <c r="V480" s="6"/>
      <c r="W480" s="6"/>
      <c r="X480" s="6"/>
      <c r="Y480" s="6"/>
      <c r="Z480" s="6"/>
    </row>
    <row r="481" spans="1:26" ht="13">
      <c r="A481" s="6"/>
      <c r="B481" s="6"/>
      <c r="C481" s="6"/>
      <c r="D481" s="6"/>
      <c r="E481" s="6"/>
      <c r="F481" s="6"/>
      <c r="G481" s="6"/>
      <c r="H481" s="118"/>
      <c r="I481" s="6"/>
      <c r="J481" s="6"/>
      <c r="K481" s="6"/>
      <c r="L481" s="6"/>
      <c r="M481" s="6"/>
      <c r="N481" s="6"/>
      <c r="O481" s="6"/>
      <c r="P481" s="6"/>
      <c r="Q481" s="6"/>
      <c r="R481" s="6"/>
      <c r="S481" s="6"/>
      <c r="T481" s="6"/>
      <c r="U481" s="6"/>
      <c r="V481" s="6"/>
      <c r="W481" s="6"/>
      <c r="X481" s="6"/>
      <c r="Y481" s="6"/>
      <c r="Z481" s="6"/>
    </row>
    <row r="482" spans="1:26" ht="13">
      <c r="A482" s="6"/>
      <c r="B482" s="6"/>
      <c r="C482" s="6"/>
      <c r="D482" s="6"/>
      <c r="E482" s="6"/>
      <c r="F482" s="6"/>
      <c r="G482" s="6"/>
      <c r="H482" s="118"/>
      <c r="I482" s="6"/>
      <c r="J482" s="6"/>
      <c r="K482" s="6"/>
      <c r="L482" s="6"/>
      <c r="M482" s="6"/>
      <c r="N482" s="6"/>
      <c r="O482" s="6"/>
      <c r="P482" s="6"/>
      <c r="Q482" s="6"/>
      <c r="R482" s="6"/>
      <c r="S482" s="6"/>
      <c r="T482" s="6"/>
      <c r="U482" s="6"/>
      <c r="V482" s="6"/>
      <c r="W482" s="6"/>
      <c r="X482" s="6"/>
      <c r="Y482" s="6"/>
      <c r="Z482" s="6"/>
    </row>
    <row r="483" spans="1:26" ht="13">
      <c r="A483" s="6"/>
      <c r="B483" s="6"/>
      <c r="C483" s="6"/>
      <c r="D483" s="6"/>
      <c r="E483" s="6"/>
      <c r="F483" s="6"/>
      <c r="G483" s="6"/>
      <c r="H483" s="118"/>
      <c r="I483" s="6"/>
      <c r="J483" s="6"/>
      <c r="K483" s="6"/>
      <c r="L483" s="6"/>
      <c r="M483" s="6"/>
      <c r="N483" s="6"/>
      <c r="O483" s="6"/>
      <c r="P483" s="6"/>
      <c r="Q483" s="6"/>
      <c r="R483" s="6"/>
      <c r="S483" s="6"/>
      <c r="T483" s="6"/>
      <c r="U483" s="6"/>
      <c r="V483" s="6"/>
      <c r="W483" s="6"/>
      <c r="X483" s="6"/>
      <c r="Y483" s="6"/>
      <c r="Z483" s="6"/>
    </row>
    <row r="484" spans="1:26" ht="13">
      <c r="A484" s="6"/>
      <c r="B484" s="6"/>
      <c r="C484" s="6"/>
      <c r="D484" s="6"/>
      <c r="E484" s="6"/>
      <c r="F484" s="6"/>
      <c r="G484" s="6"/>
      <c r="H484" s="118"/>
      <c r="I484" s="6"/>
      <c r="J484" s="6"/>
      <c r="K484" s="6"/>
      <c r="L484" s="6"/>
      <c r="M484" s="6"/>
      <c r="N484" s="6"/>
      <c r="O484" s="6"/>
      <c r="P484" s="6"/>
      <c r="Q484" s="6"/>
      <c r="R484" s="6"/>
      <c r="S484" s="6"/>
      <c r="T484" s="6"/>
      <c r="U484" s="6"/>
      <c r="V484" s="6"/>
      <c r="W484" s="6"/>
      <c r="X484" s="6"/>
      <c r="Y484" s="6"/>
      <c r="Z484" s="6"/>
    </row>
    <row r="485" spans="1:26" ht="13">
      <c r="A485" s="6"/>
      <c r="B485" s="6"/>
      <c r="C485" s="6"/>
      <c r="D485" s="6"/>
      <c r="E485" s="6"/>
      <c r="F485" s="6"/>
      <c r="G485" s="6"/>
      <c r="H485" s="118"/>
      <c r="I485" s="6"/>
      <c r="J485" s="6"/>
      <c r="K485" s="6"/>
      <c r="L485" s="6"/>
      <c r="M485" s="6"/>
      <c r="N485" s="6"/>
      <c r="O485" s="6"/>
      <c r="P485" s="6"/>
      <c r="Q485" s="6"/>
      <c r="R485" s="6"/>
      <c r="S485" s="6"/>
      <c r="T485" s="6"/>
      <c r="U485" s="6"/>
      <c r="V485" s="6"/>
      <c r="W485" s="6"/>
      <c r="X485" s="6"/>
      <c r="Y485" s="6"/>
      <c r="Z485" s="6"/>
    </row>
    <row r="486" spans="1:26" ht="13">
      <c r="A486" s="6"/>
      <c r="B486" s="6"/>
      <c r="C486" s="6"/>
      <c r="D486" s="6"/>
      <c r="E486" s="6"/>
      <c r="F486" s="6"/>
      <c r="G486" s="6"/>
      <c r="H486" s="118"/>
      <c r="I486" s="6"/>
      <c r="J486" s="6"/>
      <c r="K486" s="6"/>
      <c r="L486" s="6"/>
      <c r="M486" s="6"/>
      <c r="N486" s="6"/>
      <c r="O486" s="6"/>
      <c r="P486" s="6"/>
      <c r="Q486" s="6"/>
      <c r="R486" s="6"/>
      <c r="S486" s="6"/>
      <c r="T486" s="6"/>
      <c r="U486" s="6"/>
      <c r="V486" s="6"/>
      <c r="W486" s="6"/>
      <c r="X486" s="6"/>
      <c r="Y486" s="6"/>
      <c r="Z486" s="6"/>
    </row>
    <row r="487" spans="1:26" ht="13">
      <c r="A487" s="6"/>
      <c r="B487" s="6"/>
      <c r="C487" s="6"/>
      <c r="D487" s="6"/>
      <c r="E487" s="6"/>
      <c r="F487" s="6"/>
      <c r="G487" s="6"/>
      <c r="H487" s="118"/>
      <c r="I487" s="6"/>
      <c r="J487" s="6"/>
      <c r="K487" s="6"/>
      <c r="L487" s="6"/>
      <c r="M487" s="6"/>
      <c r="N487" s="6"/>
      <c r="O487" s="6"/>
      <c r="P487" s="6"/>
      <c r="Q487" s="6"/>
      <c r="R487" s="6"/>
      <c r="S487" s="6"/>
      <c r="T487" s="6"/>
      <c r="U487" s="6"/>
      <c r="V487" s="6"/>
      <c r="W487" s="6"/>
      <c r="X487" s="6"/>
      <c r="Y487" s="6"/>
      <c r="Z487" s="6"/>
    </row>
    <row r="488" spans="1:26" ht="13">
      <c r="A488" s="6"/>
      <c r="B488" s="6"/>
      <c r="C488" s="6"/>
      <c r="D488" s="6"/>
      <c r="E488" s="6"/>
      <c r="F488" s="6"/>
      <c r="G488" s="6"/>
      <c r="H488" s="118"/>
      <c r="I488" s="6"/>
      <c r="J488" s="6"/>
      <c r="K488" s="6"/>
      <c r="L488" s="6"/>
      <c r="M488" s="6"/>
      <c r="N488" s="6"/>
      <c r="O488" s="6"/>
      <c r="P488" s="6"/>
      <c r="Q488" s="6"/>
      <c r="R488" s="6"/>
      <c r="S488" s="6"/>
      <c r="T488" s="6"/>
      <c r="U488" s="6"/>
      <c r="V488" s="6"/>
      <c r="W488" s="6"/>
      <c r="X488" s="6"/>
      <c r="Y488" s="6"/>
      <c r="Z488" s="6"/>
    </row>
    <row r="489" spans="1:26" ht="13">
      <c r="A489" s="6"/>
      <c r="B489" s="6"/>
      <c r="C489" s="6"/>
      <c r="D489" s="6"/>
      <c r="E489" s="6"/>
      <c r="F489" s="6"/>
      <c r="G489" s="6"/>
      <c r="H489" s="118"/>
      <c r="I489" s="6"/>
      <c r="J489" s="6"/>
      <c r="K489" s="6"/>
      <c r="L489" s="6"/>
      <c r="M489" s="6"/>
      <c r="N489" s="6"/>
      <c r="O489" s="6"/>
      <c r="P489" s="6"/>
      <c r="Q489" s="6"/>
      <c r="R489" s="6"/>
      <c r="S489" s="6"/>
      <c r="T489" s="6"/>
      <c r="U489" s="6"/>
      <c r="V489" s="6"/>
      <c r="W489" s="6"/>
      <c r="X489" s="6"/>
      <c r="Y489" s="6"/>
      <c r="Z489" s="6"/>
    </row>
    <row r="490" spans="1:26" ht="13">
      <c r="A490" s="6"/>
      <c r="B490" s="6"/>
      <c r="C490" s="6"/>
      <c r="D490" s="6"/>
      <c r="E490" s="6"/>
      <c r="F490" s="6"/>
      <c r="G490" s="6"/>
      <c r="H490" s="118"/>
      <c r="I490" s="6"/>
      <c r="J490" s="6"/>
      <c r="K490" s="6"/>
      <c r="L490" s="6"/>
      <c r="M490" s="6"/>
      <c r="N490" s="6"/>
      <c r="O490" s="6"/>
      <c r="P490" s="6"/>
      <c r="Q490" s="6"/>
      <c r="R490" s="6"/>
      <c r="S490" s="6"/>
      <c r="T490" s="6"/>
      <c r="U490" s="6"/>
      <c r="V490" s="6"/>
      <c r="W490" s="6"/>
      <c r="X490" s="6"/>
      <c r="Y490" s="6"/>
      <c r="Z490" s="6"/>
    </row>
    <row r="491" spans="1:26" ht="13">
      <c r="A491" s="6"/>
      <c r="B491" s="6"/>
      <c r="C491" s="6"/>
      <c r="D491" s="6"/>
      <c r="E491" s="6"/>
      <c r="F491" s="6"/>
      <c r="G491" s="6"/>
      <c r="H491" s="118"/>
      <c r="I491" s="6"/>
      <c r="J491" s="6"/>
      <c r="K491" s="6"/>
      <c r="L491" s="6"/>
      <c r="M491" s="6"/>
      <c r="N491" s="6"/>
      <c r="O491" s="6"/>
      <c r="P491" s="6"/>
      <c r="Q491" s="6"/>
      <c r="R491" s="6"/>
      <c r="S491" s="6"/>
      <c r="T491" s="6"/>
      <c r="U491" s="6"/>
      <c r="V491" s="6"/>
      <c r="W491" s="6"/>
      <c r="X491" s="6"/>
      <c r="Y491" s="6"/>
      <c r="Z491" s="6"/>
    </row>
    <row r="492" spans="1:26" ht="13">
      <c r="A492" s="6"/>
      <c r="B492" s="6"/>
      <c r="C492" s="6"/>
      <c r="D492" s="6"/>
      <c r="E492" s="6"/>
      <c r="F492" s="6"/>
      <c r="G492" s="6"/>
      <c r="H492" s="118"/>
      <c r="I492" s="6"/>
      <c r="J492" s="6"/>
      <c r="K492" s="6"/>
      <c r="L492" s="6"/>
      <c r="M492" s="6"/>
      <c r="N492" s="6"/>
      <c r="O492" s="6"/>
      <c r="P492" s="6"/>
      <c r="Q492" s="6"/>
      <c r="R492" s="6"/>
      <c r="S492" s="6"/>
      <c r="T492" s="6"/>
      <c r="U492" s="6"/>
      <c r="V492" s="6"/>
      <c r="W492" s="6"/>
      <c r="X492" s="6"/>
      <c r="Y492" s="6"/>
      <c r="Z492" s="6"/>
    </row>
    <row r="493" spans="1:26" ht="13">
      <c r="A493" s="6"/>
      <c r="B493" s="6"/>
      <c r="C493" s="6"/>
      <c r="D493" s="6"/>
      <c r="E493" s="6"/>
      <c r="F493" s="6"/>
      <c r="G493" s="6"/>
      <c r="H493" s="118"/>
      <c r="I493" s="6"/>
      <c r="J493" s="6"/>
      <c r="K493" s="6"/>
      <c r="L493" s="6"/>
      <c r="M493" s="6"/>
      <c r="N493" s="6"/>
      <c r="O493" s="6"/>
      <c r="P493" s="6"/>
      <c r="Q493" s="6"/>
      <c r="R493" s="6"/>
      <c r="S493" s="6"/>
      <c r="T493" s="6"/>
      <c r="U493" s="6"/>
      <c r="V493" s="6"/>
      <c r="W493" s="6"/>
      <c r="X493" s="6"/>
      <c r="Y493" s="6"/>
      <c r="Z493" s="6"/>
    </row>
    <row r="494" spans="1:26" ht="13">
      <c r="A494" s="6"/>
      <c r="B494" s="6"/>
      <c r="C494" s="6"/>
      <c r="D494" s="6"/>
      <c r="E494" s="6"/>
      <c r="F494" s="6"/>
      <c r="G494" s="6"/>
      <c r="H494" s="118"/>
      <c r="I494" s="6"/>
      <c r="J494" s="6"/>
      <c r="K494" s="6"/>
      <c r="L494" s="6"/>
      <c r="M494" s="6"/>
      <c r="N494" s="6"/>
      <c r="O494" s="6"/>
      <c r="P494" s="6"/>
      <c r="Q494" s="6"/>
      <c r="R494" s="6"/>
      <c r="S494" s="6"/>
      <c r="T494" s="6"/>
      <c r="U494" s="6"/>
      <c r="V494" s="6"/>
      <c r="W494" s="6"/>
      <c r="X494" s="6"/>
      <c r="Y494" s="6"/>
      <c r="Z494" s="6"/>
    </row>
    <row r="495" spans="1:26" ht="13">
      <c r="A495" s="6"/>
      <c r="B495" s="6"/>
      <c r="C495" s="6"/>
      <c r="D495" s="6"/>
      <c r="E495" s="6"/>
      <c r="F495" s="6"/>
      <c r="G495" s="6"/>
      <c r="H495" s="118"/>
      <c r="I495" s="6"/>
      <c r="J495" s="6"/>
      <c r="K495" s="6"/>
      <c r="L495" s="6"/>
      <c r="M495" s="6"/>
      <c r="N495" s="6"/>
      <c r="O495" s="6"/>
      <c r="P495" s="6"/>
      <c r="Q495" s="6"/>
      <c r="R495" s="6"/>
      <c r="S495" s="6"/>
      <c r="T495" s="6"/>
      <c r="U495" s="6"/>
      <c r="V495" s="6"/>
      <c r="W495" s="6"/>
      <c r="X495" s="6"/>
      <c r="Y495" s="6"/>
      <c r="Z495" s="6"/>
    </row>
    <row r="496" spans="1:26" ht="13">
      <c r="A496" s="6"/>
      <c r="B496" s="6"/>
      <c r="C496" s="6"/>
      <c r="D496" s="6"/>
      <c r="E496" s="6"/>
      <c r="F496" s="6"/>
      <c r="G496" s="6"/>
      <c r="H496" s="118"/>
      <c r="I496" s="6"/>
      <c r="J496" s="6"/>
      <c r="K496" s="6"/>
      <c r="L496" s="6"/>
      <c r="M496" s="6"/>
      <c r="N496" s="6"/>
      <c r="O496" s="6"/>
      <c r="P496" s="6"/>
      <c r="Q496" s="6"/>
      <c r="R496" s="6"/>
      <c r="S496" s="6"/>
      <c r="T496" s="6"/>
      <c r="U496" s="6"/>
      <c r="V496" s="6"/>
      <c r="W496" s="6"/>
      <c r="X496" s="6"/>
      <c r="Y496" s="6"/>
      <c r="Z496" s="6"/>
    </row>
    <row r="497" spans="1:26" ht="13">
      <c r="A497" s="6"/>
      <c r="B497" s="6"/>
      <c r="C497" s="6"/>
      <c r="D497" s="6"/>
      <c r="E497" s="6"/>
      <c r="F497" s="6"/>
      <c r="G497" s="6"/>
      <c r="H497" s="118"/>
      <c r="I497" s="6"/>
      <c r="J497" s="6"/>
      <c r="K497" s="6"/>
      <c r="L497" s="6"/>
      <c r="M497" s="6"/>
      <c r="N497" s="6"/>
      <c r="O497" s="6"/>
      <c r="P497" s="6"/>
      <c r="Q497" s="6"/>
      <c r="R497" s="6"/>
      <c r="S497" s="6"/>
      <c r="T497" s="6"/>
      <c r="U497" s="6"/>
      <c r="V497" s="6"/>
      <c r="W497" s="6"/>
      <c r="X497" s="6"/>
      <c r="Y497" s="6"/>
      <c r="Z497" s="6"/>
    </row>
    <row r="498" spans="1:26" ht="13">
      <c r="A498" s="6"/>
      <c r="B498" s="6"/>
      <c r="C498" s="6"/>
      <c r="D498" s="6"/>
      <c r="E498" s="6"/>
      <c r="F498" s="6"/>
      <c r="G498" s="6"/>
      <c r="H498" s="118"/>
      <c r="I498" s="6"/>
      <c r="J498" s="6"/>
      <c r="K498" s="6"/>
      <c r="L498" s="6"/>
      <c r="M498" s="6"/>
      <c r="N498" s="6"/>
      <c r="O498" s="6"/>
      <c r="P498" s="6"/>
      <c r="Q498" s="6"/>
      <c r="R498" s="6"/>
      <c r="S498" s="6"/>
      <c r="T498" s="6"/>
      <c r="U498" s="6"/>
      <c r="V498" s="6"/>
      <c r="W498" s="6"/>
      <c r="X498" s="6"/>
      <c r="Y498" s="6"/>
      <c r="Z498" s="6"/>
    </row>
    <row r="499" spans="1:26" ht="13">
      <c r="A499" s="6"/>
      <c r="B499" s="6"/>
      <c r="C499" s="6"/>
      <c r="D499" s="6"/>
      <c r="E499" s="6"/>
      <c r="F499" s="6"/>
      <c r="G499" s="6"/>
      <c r="H499" s="118"/>
      <c r="I499" s="6"/>
      <c r="J499" s="6"/>
      <c r="K499" s="6"/>
      <c r="L499" s="6"/>
      <c r="M499" s="6"/>
      <c r="N499" s="6"/>
      <c r="O499" s="6"/>
      <c r="P499" s="6"/>
      <c r="Q499" s="6"/>
      <c r="R499" s="6"/>
      <c r="S499" s="6"/>
      <c r="T499" s="6"/>
      <c r="U499" s="6"/>
      <c r="V499" s="6"/>
      <c r="W499" s="6"/>
      <c r="X499" s="6"/>
      <c r="Y499" s="6"/>
      <c r="Z499" s="6"/>
    </row>
    <row r="500" spans="1:26" ht="13">
      <c r="A500" s="6"/>
      <c r="B500" s="6"/>
      <c r="C500" s="6"/>
      <c r="D500" s="6"/>
      <c r="E500" s="6"/>
      <c r="F500" s="6"/>
      <c r="G500" s="6"/>
      <c r="H500" s="118"/>
      <c r="I500" s="6"/>
      <c r="J500" s="6"/>
      <c r="K500" s="6"/>
      <c r="L500" s="6"/>
      <c r="M500" s="6"/>
      <c r="N500" s="6"/>
      <c r="O500" s="6"/>
      <c r="P500" s="6"/>
      <c r="Q500" s="6"/>
      <c r="R500" s="6"/>
      <c r="S500" s="6"/>
      <c r="T500" s="6"/>
      <c r="U500" s="6"/>
      <c r="V500" s="6"/>
      <c r="W500" s="6"/>
      <c r="X500" s="6"/>
      <c r="Y500" s="6"/>
      <c r="Z500" s="6"/>
    </row>
    <row r="501" spans="1:26" ht="13">
      <c r="A501" s="6"/>
      <c r="B501" s="6"/>
      <c r="C501" s="6"/>
      <c r="D501" s="6"/>
      <c r="E501" s="6"/>
      <c r="F501" s="6"/>
      <c r="G501" s="6"/>
      <c r="H501" s="118"/>
      <c r="I501" s="6"/>
      <c r="J501" s="6"/>
      <c r="K501" s="6"/>
      <c r="L501" s="6"/>
      <c r="M501" s="6"/>
      <c r="N501" s="6"/>
      <c r="O501" s="6"/>
      <c r="P501" s="6"/>
      <c r="Q501" s="6"/>
      <c r="R501" s="6"/>
      <c r="S501" s="6"/>
      <c r="T501" s="6"/>
      <c r="U501" s="6"/>
      <c r="V501" s="6"/>
      <c r="W501" s="6"/>
      <c r="X501" s="6"/>
      <c r="Y501" s="6"/>
      <c r="Z501" s="6"/>
    </row>
    <row r="502" spans="1:26" ht="13">
      <c r="A502" s="6"/>
      <c r="B502" s="6"/>
      <c r="C502" s="6"/>
      <c r="D502" s="6"/>
      <c r="E502" s="6"/>
      <c r="F502" s="6"/>
      <c r="G502" s="6"/>
      <c r="H502" s="118"/>
      <c r="I502" s="6"/>
      <c r="J502" s="6"/>
      <c r="K502" s="6"/>
      <c r="L502" s="6"/>
      <c r="M502" s="6"/>
      <c r="N502" s="6"/>
      <c r="O502" s="6"/>
      <c r="P502" s="6"/>
      <c r="Q502" s="6"/>
      <c r="R502" s="6"/>
      <c r="S502" s="6"/>
      <c r="T502" s="6"/>
      <c r="U502" s="6"/>
      <c r="V502" s="6"/>
      <c r="W502" s="6"/>
      <c r="X502" s="6"/>
      <c r="Y502" s="6"/>
      <c r="Z502" s="6"/>
    </row>
    <row r="503" spans="1:26" ht="13">
      <c r="A503" s="6"/>
      <c r="B503" s="6"/>
      <c r="C503" s="6"/>
      <c r="D503" s="6"/>
      <c r="E503" s="6"/>
      <c r="F503" s="6"/>
      <c r="G503" s="6"/>
      <c r="H503" s="118"/>
      <c r="I503" s="6"/>
      <c r="J503" s="6"/>
      <c r="K503" s="6"/>
      <c r="L503" s="6"/>
      <c r="M503" s="6"/>
      <c r="N503" s="6"/>
      <c r="O503" s="6"/>
      <c r="P503" s="6"/>
      <c r="Q503" s="6"/>
      <c r="R503" s="6"/>
      <c r="S503" s="6"/>
      <c r="T503" s="6"/>
      <c r="U503" s="6"/>
      <c r="V503" s="6"/>
      <c r="W503" s="6"/>
      <c r="X503" s="6"/>
      <c r="Y503" s="6"/>
      <c r="Z503" s="6"/>
    </row>
    <row r="504" spans="1:26" ht="13">
      <c r="A504" s="6"/>
      <c r="B504" s="6"/>
      <c r="C504" s="6"/>
      <c r="D504" s="6"/>
      <c r="E504" s="6"/>
      <c r="F504" s="6"/>
      <c r="G504" s="6"/>
      <c r="H504" s="118"/>
      <c r="I504" s="6"/>
      <c r="J504" s="6"/>
      <c r="K504" s="6"/>
      <c r="L504" s="6"/>
      <c r="M504" s="6"/>
      <c r="N504" s="6"/>
      <c r="O504" s="6"/>
      <c r="P504" s="6"/>
      <c r="Q504" s="6"/>
      <c r="R504" s="6"/>
      <c r="S504" s="6"/>
      <c r="T504" s="6"/>
      <c r="U504" s="6"/>
      <c r="V504" s="6"/>
      <c r="W504" s="6"/>
      <c r="X504" s="6"/>
      <c r="Y504" s="6"/>
      <c r="Z504" s="6"/>
    </row>
    <row r="505" spans="1:26" ht="13">
      <c r="A505" s="6"/>
      <c r="B505" s="6"/>
      <c r="C505" s="6"/>
      <c r="D505" s="6"/>
      <c r="E505" s="6"/>
      <c r="F505" s="6"/>
      <c r="G505" s="6"/>
      <c r="H505" s="118"/>
      <c r="I505" s="6"/>
      <c r="J505" s="6"/>
      <c r="K505" s="6"/>
      <c r="L505" s="6"/>
      <c r="M505" s="6"/>
      <c r="N505" s="6"/>
      <c r="O505" s="6"/>
      <c r="P505" s="6"/>
      <c r="Q505" s="6"/>
      <c r="R505" s="6"/>
      <c r="S505" s="6"/>
      <c r="T505" s="6"/>
      <c r="U505" s="6"/>
      <c r="V505" s="6"/>
      <c r="W505" s="6"/>
      <c r="X505" s="6"/>
      <c r="Y505" s="6"/>
      <c r="Z505" s="6"/>
    </row>
    <row r="506" spans="1:26" ht="13">
      <c r="A506" s="6"/>
      <c r="B506" s="6"/>
      <c r="C506" s="6"/>
      <c r="D506" s="6"/>
      <c r="E506" s="6"/>
      <c r="F506" s="6"/>
      <c r="G506" s="6"/>
      <c r="H506" s="118"/>
      <c r="I506" s="6"/>
      <c r="J506" s="6"/>
      <c r="K506" s="6"/>
      <c r="L506" s="6"/>
      <c r="M506" s="6"/>
      <c r="N506" s="6"/>
      <c r="O506" s="6"/>
      <c r="P506" s="6"/>
      <c r="Q506" s="6"/>
      <c r="R506" s="6"/>
      <c r="S506" s="6"/>
      <c r="T506" s="6"/>
      <c r="U506" s="6"/>
      <c r="V506" s="6"/>
      <c r="W506" s="6"/>
      <c r="X506" s="6"/>
      <c r="Y506" s="6"/>
      <c r="Z506" s="6"/>
    </row>
    <row r="507" spans="1:26" ht="13">
      <c r="A507" s="6"/>
      <c r="B507" s="6"/>
      <c r="C507" s="6"/>
      <c r="D507" s="6"/>
      <c r="E507" s="6"/>
      <c r="F507" s="6"/>
      <c r="G507" s="6"/>
      <c r="H507" s="118"/>
      <c r="I507" s="6"/>
      <c r="J507" s="6"/>
      <c r="K507" s="6"/>
      <c r="L507" s="6"/>
      <c r="M507" s="6"/>
      <c r="N507" s="6"/>
      <c r="O507" s="6"/>
      <c r="P507" s="6"/>
      <c r="Q507" s="6"/>
      <c r="R507" s="6"/>
      <c r="S507" s="6"/>
      <c r="T507" s="6"/>
      <c r="U507" s="6"/>
      <c r="V507" s="6"/>
      <c r="W507" s="6"/>
      <c r="X507" s="6"/>
      <c r="Y507" s="6"/>
      <c r="Z507" s="6"/>
    </row>
    <row r="508" spans="1:26" ht="13">
      <c r="A508" s="6"/>
      <c r="B508" s="6"/>
      <c r="C508" s="6"/>
      <c r="D508" s="6"/>
      <c r="E508" s="6"/>
      <c r="F508" s="6"/>
      <c r="G508" s="6"/>
      <c r="H508" s="118"/>
      <c r="I508" s="6"/>
      <c r="J508" s="6"/>
      <c r="K508" s="6"/>
      <c r="L508" s="6"/>
      <c r="M508" s="6"/>
      <c r="N508" s="6"/>
      <c r="O508" s="6"/>
      <c r="P508" s="6"/>
      <c r="Q508" s="6"/>
      <c r="R508" s="6"/>
      <c r="S508" s="6"/>
      <c r="T508" s="6"/>
      <c r="U508" s="6"/>
      <c r="V508" s="6"/>
      <c r="W508" s="6"/>
      <c r="X508" s="6"/>
      <c r="Y508" s="6"/>
      <c r="Z508" s="6"/>
    </row>
    <row r="509" spans="1:26" ht="13">
      <c r="A509" s="6"/>
      <c r="B509" s="6"/>
      <c r="C509" s="6"/>
      <c r="D509" s="6"/>
      <c r="E509" s="6"/>
      <c r="F509" s="6"/>
      <c r="G509" s="6"/>
      <c r="H509" s="118"/>
      <c r="I509" s="6"/>
      <c r="J509" s="6"/>
      <c r="K509" s="6"/>
      <c r="L509" s="6"/>
      <c r="M509" s="6"/>
      <c r="N509" s="6"/>
      <c r="O509" s="6"/>
      <c r="P509" s="6"/>
      <c r="Q509" s="6"/>
      <c r="R509" s="6"/>
      <c r="S509" s="6"/>
      <c r="T509" s="6"/>
      <c r="U509" s="6"/>
      <c r="V509" s="6"/>
      <c r="W509" s="6"/>
      <c r="X509" s="6"/>
      <c r="Y509" s="6"/>
      <c r="Z509" s="6"/>
    </row>
    <row r="510" spans="1:26" ht="13">
      <c r="A510" s="6"/>
      <c r="B510" s="6"/>
      <c r="C510" s="6"/>
      <c r="D510" s="6"/>
      <c r="E510" s="6"/>
      <c r="F510" s="6"/>
      <c r="G510" s="6"/>
      <c r="H510" s="118"/>
      <c r="I510" s="6"/>
      <c r="J510" s="6"/>
      <c r="K510" s="6"/>
      <c r="L510" s="6"/>
      <c r="M510" s="6"/>
      <c r="N510" s="6"/>
      <c r="O510" s="6"/>
      <c r="P510" s="6"/>
      <c r="Q510" s="6"/>
      <c r="R510" s="6"/>
      <c r="S510" s="6"/>
      <c r="T510" s="6"/>
      <c r="U510" s="6"/>
      <c r="V510" s="6"/>
      <c r="W510" s="6"/>
      <c r="X510" s="6"/>
      <c r="Y510" s="6"/>
      <c r="Z510" s="6"/>
    </row>
    <row r="511" spans="1:26" ht="13">
      <c r="A511" s="6"/>
      <c r="B511" s="6"/>
      <c r="C511" s="6"/>
      <c r="D511" s="6"/>
      <c r="E511" s="6"/>
      <c r="F511" s="6"/>
      <c r="G511" s="6"/>
      <c r="H511" s="118"/>
      <c r="I511" s="6"/>
      <c r="J511" s="6"/>
      <c r="K511" s="6"/>
      <c r="L511" s="6"/>
      <c r="M511" s="6"/>
      <c r="N511" s="6"/>
      <c r="O511" s="6"/>
      <c r="P511" s="6"/>
      <c r="Q511" s="6"/>
      <c r="R511" s="6"/>
      <c r="S511" s="6"/>
      <c r="T511" s="6"/>
      <c r="U511" s="6"/>
      <c r="V511" s="6"/>
      <c r="W511" s="6"/>
      <c r="X511" s="6"/>
      <c r="Y511" s="6"/>
      <c r="Z511" s="6"/>
    </row>
    <row r="512" spans="1:26" ht="13">
      <c r="A512" s="6"/>
      <c r="B512" s="6"/>
      <c r="C512" s="6"/>
      <c r="D512" s="6"/>
      <c r="E512" s="6"/>
      <c r="F512" s="6"/>
      <c r="G512" s="6"/>
      <c r="H512" s="118"/>
      <c r="I512" s="6"/>
      <c r="J512" s="6"/>
      <c r="K512" s="6"/>
      <c r="L512" s="6"/>
      <c r="M512" s="6"/>
      <c r="N512" s="6"/>
      <c r="O512" s="6"/>
      <c r="P512" s="6"/>
      <c r="Q512" s="6"/>
      <c r="R512" s="6"/>
      <c r="S512" s="6"/>
      <c r="T512" s="6"/>
      <c r="U512" s="6"/>
      <c r="V512" s="6"/>
      <c r="W512" s="6"/>
      <c r="X512" s="6"/>
      <c r="Y512" s="6"/>
      <c r="Z512" s="6"/>
    </row>
    <row r="513" spans="1:26" ht="13">
      <c r="A513" s="6"/>
      <c r="B513" s="6"/>
      <c r="C513" s="6"/>
      <c r="D513" s="6"/>
      <c r="E513" s="6"/>
      <c r="F513" s="6"/>
      <c r="G513" s="6"/>
      <c r="H513" s="118"/>
      <c r="I513" s="6"/>
      <c r="J513" s="6"/>
      <c r="K513" s="6"/>
      <c r="L513" s="6"/>
      <c r="M513" s="6"/>
      <c r="N513" s="6"/>
      <c r="O513" s="6"/>
      <c r="P513" s="6"/>
      <c r="Q513" s="6"/>
      <c r="R513" s="6"/>
      <c r="S513" s="6"/>
      <c r="T513" s="6"/>
      <c r="U513" s="6"/>
      <c r="V513" s="6"/>
      <c r="W513" s="6"/>
      <c r="X513" s="6"/>
      <c r="Y513" s="6"/>
      <c r="Z513" s="6"/>
    </row>
    <row r="514" spans="1:26" ht="13">
      <c r="A514" s="6"/>
      <c r="B514" s="6"/>
      <c r="C514" s="6"/>
      <c r="D514" s="6"/>
      <c r="E514" s="6"/>
      <c r="F514" s="6"/>
      <c r="G514" s="6"/>
      <c r="H514" s="118"/>
      <c r="I514" s="6"/>
      <c r="J514" s="6"/>
      <c r="K514" s="6"/>
      <c r="L514" s="6"/>
      <c r="M514" s="6"/>
      <c r="N514" s="6"/>
      <c r="O514" s="6"/>
      <c r="P514" s="6"/>
      <c r="Q514" s="6"/>
      <c r="R514" s="6"/>
      <c r="S514" s="6"/>
      <c r="T514" s="6"/>
      <c r="U514" s="6"/>
      <c r="V514" s="6"/>
      <c r="W514" s="6"/>
      <c r="X514" s="6"/>
      <c r="Y514" s="6"/>
      <c r="Z514" s="6"/>
    </row>
    <row r="515" spans="1:26" ht="13">
      <c r="A515" s="6"/>
      <c r="B515" s="6"/>
      <c r="C515" s="6"/>
      <c r="D515" s="6"/>
      <c r="E515" s="6"/>
      <c r="F515" s="6"/>
      <c r="G515" s="6"/>
      <c r="H515" s="118"/>
      <c r="I515" s="6"/>
      <c r="J515" s="6"/>
      <c r="K515" s="6"/>
      <c r="L515" s="6"/>
      <c r="M515" s="6"/>
      <c r="N515" s="6"/>
      <c r="O515" s="6"/>
      <c r="P515" s="6"/>
      <c r="Q515" s="6"/>
      <c r="R515" s="6"/>
      <c r="S515" s="6"/>
      <c r="T515" s="6"/>
      <c r="U515" s="6"/>
      <c r="V515" s="6"/>
      <c r="W515" s="6"/>
      <c r="X515" s="6"/>
      <c r="Y515" s="6"/>
      <c r="Z515" s="6"/>
    </row>
    <row r="516" spans="1:26" ht="13">
      <c r="A516" s="6"/>
      <c r="B516" s="6"/>
      <c r="C516" s="6"/>
      <c r="D516" s="6"/>
      <c r="E516" s="6"/>
      <c r="F516" s="6"/>
      <c r="G516" s="6"/>
      <c r="H516" s="118"/>
      <c r="I516" s="6"/>
      <c r="J516" s="6"/>
      <c r="K516" s="6"/>
      <c r="L516" s="6"/>
      <c r="M516" s="6"/>
      <c r="N516" s="6"/>
      <c r="O516" s="6"/>
      <c r="P516" s="6"/>
      <c r="Q516" s="6"/>
      <c r="R516" s="6"/>
      <c r="S516" s="6"/>
      <c r="T516" s="6"/>
      <c r="U516" s="6"/>
      <c r="V516" s="6"/>
      <c r="W516" s="6"/>
      <c r="X516" s="6"/>
      <c r="Y516" s="6"/>
      <c r="Z516" s="6"/>
    </row>
    <row r="517" spans="1:26" ht="13">
      <c r="A517" s="6"/>
      <c r="B517" s="6"/>
      <c r="C517" s="6"/>
      <c r="D517" s="6"/>
      <c r="E517" s="6"/>
      <c r="F517" s="6"/>
      <c r="G517" s="6"/>
      <c r="H517" s="118"/>
      <c r="I517" s="6"/>
      <c r="J517" s="6"/>
      <c r="K517" s="6"/>
      <c r="L517" s="6"/>
      <c r="M517" s="6"/>
      <c r="N517" s="6"/>
      <c r="O517" s="6"/>
      <c r="P517" s="6"/>
      <c r="Q517" s="6"/>
      <c r="R517" s="6"/>
      <c r="S517" s="6"/>
      <c r="T517" s="6"/>
      <c r="U517" s="6"/>
      <c r="V517" s="6"/>
      <c r="W517" s="6"/>
      <c r="X517" s="6"/>
      <c r="Y517" s="6"/>
      <c r="Z517" s="6"/>
    </row>
    <row r="518" spans="1:26" ht="13">
      <c r="A518" s="6"/>
      <c r="B518" s="6"/>
      <c r="C518" s="6"/>
      <c r="D518" s="6"/>
      <c r="E518" s="6"/>
      <c r="F518" s="6"/>
      <c r="G518" s="6"/>
      <c r="H518" s="118"/>
      <c r="I518" s="6"/>
      <c r="J518" s="6"/>
      <c r="K518" s="6"/>
      <c r="L518" s="6"/>
      <c r="M518" s="6"/>
      <c r="N518" s="6"/>
      <c r="O518" s="6"/>
      <c r="P518" s="6"/>
      <c r="Q518" s="6"/>
      <c r="R518" s="6"/>
      <c r="S518" s="6"/>
      <c r="T518" s="6"/>
      <c r="U518" s="6"/>
      <c r="V518" s="6"/>
      <c r="W518" s="6"/>
      <c r="X518" s="6"/>
      <c r="Y518" s="6"/>
      <c r="Z518" s="6"/>
    </row>
    <row r="519" spans="1:26" ht="13">
      <c r="A519" s="6"/>
      <c r="B519" s="6"/>
      <c r="C519" s="6"/>
      <c r="D519" s="6"/>
      <c r="E519" s="6"/>
      <c r="F519" s="6"/>
      <c r="G519" s="6"/>
      <c r="H519" s="118"/>
      <c r="I519" s="6"/>
      <c r="J519" s="6"/>
      <c r="K519" s="6"/>
      <c r="L519" s="6"/>
      <c r="M519" s="6"/>
      <c r="N519" s="6"/>
      <c r="O519" s="6"/>
      <c r="P519" s="6"/>
      <c r="Q519" s="6"/>
      <c r="R519" s="6"/>
      <c r="S519" s="6"/>
      <c r="T519" s="6"/>
      <c r="U519" s="6"/>
      <c r="V519" s="6"/>
      <c r="W519" s="6"/>
      <c r="X519" s="6"/>
      <c r="Y519" s="6"/>
      <c r="Z519" s="6"/>
    </row>
    <row r="520" spans="1:26" ht="13">
      <c r="A520" s="6"/>
      <c r="B520" s="6"/>
      <c r="C520" s="6"/>
      <c r="D520" s="6"/>
      <c r="E520" s="6"/>
      <c r="F520" s="6"/>
      <c r="G520" s="6"/>
      <c r="H520" s="118"/>
      <c r="I520" s="6"/>
      <c r="J520" s="6"/>
      <c r="K520" s="6"/>
      <c r="L520" s="6"/>
      <c r="M520" s="6"/>
      <c r="N520" s="6"/>
      <c r="O520" s="6"/>
      <c r="P520" s="6"/>
      <c r="Q520" s="6"/>
      <c r="R520" s="6"/>
      <c r="S520" s="6"/>
      <c r="T520" s="6"/>
      <c r="U520" s="6"/>
      <c r="V520" s="6"/>
      <c r="W520" s="6"/>
      <c r="X520" s="6"/>
      <c r="Y520" s="6"/>
      <c r="Z520" s="6"/>
    </row>
    <row r="521" spans="1:26" ht="13">
      <c r="A521" s="6"/>
      <c r="B521" s="6"/>
      <c r="C521" s="6"/>
      <c r="D521" s="6"/>
      <c r="E521" s="6"/>
      <c r="F521" s="6"/>
      <c r="G521" s="6"/>
      <c r="H521" s="118"/>
      <c r="I521" s="6"/>
      <c r="J521" s="6"/>
      <c r="K521" s="6"/>
      <c r="L521" s="6"/>
      <c r="M521" s="6"/>
      <c r="N521" s="6"/>
      <c r="O521" s="6"/>
      <c r="P521" s="6"/>
      <c r="Q521" s="6"/>
      <c r="R521" s="6"/>
      <c r="S521" s="6"/>
      <c r="T521" s="6"/>
      <c r="U521" s="6"/>
      <c r="V521" s="6"/>
      <c r="W521" s="6"/>
      <c r="X521" s="6"/>
      <c r="Y521" s="6"/>
      <c r="Z521" s="6"/>
    </row>
    <row r="522" spans="1:26" ht="13">
      <c r="A522" s="6"/>
      <c r="B522" s="6"/>
      <c r="C522" s="6"/>
      <c r="D522" s="6"/>
      <c r="E522" s="6"/>
      <c r="F522" s="6"/>
      <c r="G522" s="6"/>
      <c r="H522" s="118"/>
      <c r="I522" s="6"/>
      <c r="J522" s="6"/>
      <c r="K522" s="6"/>
      <c r="L522" s="6"/>
      <c r="M522" s="6"/>
      <c r="N522" s="6"/>
      <c r="O522" s="6"/>
      <c r="P522" s="6"/>
      <c r="Q522" s="6"/>
      <c r="R522" s="6"/>
      <c r="S522" s="6"/>
      <c r="T522" s="6"/>
      <c r="U522" s="6"/>
      <c r="V522" s="6"/>
      <c r="W522" s="6"/>
      <c r="X522" s="6"/>
      <c r="Y522" s="6"/>
      <c r="Z522" s="6"/>
    </row>
    <row r="523" spans="1:26" ht="13">
      <c r="A523" s="6"/>
      <c r="B523" s="6"/>
      <c r="C523" s="6"/>
      <c r="D523" s="6"/>
      <c r="E523" s="6"/>
      <c r="F523" s="6"/>
      <c r="G523" s="6"/>
      <c r="H523" s="118"/>
      <c r="I523" s="6"/>
      <c r="J523" s="6"/>
      <c r="K523" s="6"/>
      <c r="L523" s="6"/>
      <c r="M523" s="6"/>
      <c r="N523" s="6"/>
      <c r="O523" s="6"/>
      <c r="P523" s="6"/>
      <c r="Q523" s="6"/>
      <c r="R523" s="6"/>
      <c r="S523" s="6"/>
      <c r="T523" s="6"/>
      <c r="U523" s="6"/>
      <c r="V523" s="6"/>
      <c r="W523" s="6"/>
      <c r="X523" s="6"/>
      <c r="Y523" s="6"/>
      <c r="Z523" s="6"/>
    </row>
    <row r="524" spans="1:26" ht="13">
      <c r="A524" s="6"/>
      <c r="B524" s="6"/>
      <c r="C524" s="6"/>
      <c r="D524" s="6"/>
      <c r="E524" s="6"/>
      <c r="F524" s="6"/>
      <c r="G524" s="6"/>
      <c r="H524" s="118"/>
      <c r="I524" s="6"/>
      <c r="J524" s="6"/>
      <c r="K524" s="6"/>
      <c r="L524" s="6"/>
      <c r="M524" s="6"/>
      <c r="N524" s="6"/>
      <c r="O524" s="6"/>
      <c r="P524" s="6"/>
      <c r="Q524" s="6"/>
      <c r="R524" s="6"/>
      <c r="S524" s="6"/>
      <c r="T524" s="6"/>
      <c r="U524" s="6"/>
      <c r="V524" s="6"/>
      <c r="W524" s="6"/>
      <c r="X524" s="6"/>
      <c r="Y524" s="6"/>
      <c r="Z524" s="6"/>
    </row>
    <row r="525" spans="1:26" ht="13">
      <c r="A525" s="6"/>
      <c r="B525" s="6"/>
      <c r="C525" s="6"/>
      <c r="D525" s="6"/>
      <c r="E525" s="6"/>
      <c r="F525" s="6"/>
      <c r="G525" s="6"/>
      <c r="H525" s="118"/>
      <c r="I525" s="6"/>
      <c r="J525" s="6"/>
      <c r="K525" s="6"/>
      <c r="L525" s="6"/>
      <c r="M525" s="6"/>
      <c r="N525" s="6"/>
      <c r="O525" s="6"/>
      <c r="P525" s="6"/>
      <c r="Q525" s="6"/>
      <c r="R525" s="6"/>
      <c r="S525" s="6"/>
      <c r="T525" s="6"/>
      <c r="U525" s="6"/>
      <c r="V525" s="6"/>
      <c r="W525" s="6"/>
      <c r="X525" s="6"/>
      <c r="Y525" s="6"/>
      <c r="Z525" s="6"/>
    </row>
    <row r="526" spans="1:26" ht="13">
      <c r="A526" s="6"/>
      <c r="B526" s="6"/>
      <c r="C526" s="6"/>
      <c r="D526" s="6"/>
      <c r="E526" s="6"/>
      <c r="F526" s="6"/>
      <c r="G526" s="6"/>
      <c r="H526" s="118"/>
      <c r="I526" s="6"/>
      <c r="J526" s="6"/>
      <c r="K526" s="6"/>
      <c r="L526" s="6"/>
      <c r="M526" s="6"/>
      <c r="N526" s="6"/>
      <c r="O526" s="6"/>
      <c r="P526" s="6"/>
      <c r="Q526" s="6"/>
      <c r="R526" s="6"/>
      <c r="S526" s="6"/>
      <c r="T526" s="6"/>
      <c r="U526" s="6"/>
      <c r="V526" s="6"/>
      <c r="W526" s="6"/>
      <c r="X526" s="6"/>
      <c r="Y526" s="6"/>
      <c r="Z526" s="6"/>
    </row>
    <row r="527" spans="1:26" ht="13">
      <c r="A527" s="6"/>
      <c r="B527" s="6"/>
      <c r="C527" s="6"/>
      <c r="D527" s="6"/>
      <c r="E527" s="6"/>
      <c r="F527" s="6"/>
      <c r="G527" s="6"/>
      <c r="H527" s="118"/>
      <c r="I527" s="6"/>
      <c r="J527" s="6"/>
      <c r="K527" s="6"/>
      <c r="L527" s="6"/>
      <c r="M527" s="6"/>
      <c r="N527" s="6"/>
      <c r="O527" s="6"/>
      <c r="P527" s="6"/>
      <c r="Q527" s="6"/>
      <c r="R527" s="6"/>
      <c r="S527" s="6"/>
      <c r="T527" s="6"/>
      <c r="U527" s="6"/>
      <c r="V527" s="6"/>
      <c r="W527" s="6"/>
      <c r="X527" s="6"/>
      <c r="Y527" s="6"/>
      <c r="Z527" s="6"/>
    </row>
    <row r="528" spans="1:26" ht="13">
      <c r="A528" s="6"/>
      <c r="B528" s="6"/>
      <c r="C528" s="6"/>
      <c r="D528" s="6"/>
      <c r="E528" s="6"/>
      <c r="F528" s="6"/>
      <c r="G528" s="6"/>
      <c r="H528" s="118"/>
      <c r="I528" s="6"/>
      <c r="J528" s="6"/>
      <c r="K528" s="6"/>
      <c r="L528" s="6"/>
      <c r="M528" s="6"/>
      <c r="N528" s="6"/>
      <c r="O528" s="6"/>
      <c r="P528" s="6"/>
      <c r="Q528" s="6"/>
      <c r="R528" s="6"/>
      <c r="S528" s="6"/>
      <c r="T528" s="6"/>
      <c r="U528" s="6"/>
      <c r="V528" s="6"/>
      <c r="W528" s="6"/>
      <c r="X528" s="6"/>
      <c r="Y528" s="6"/>
      <c r="Z528" s="6"/>
    </row>
    <row r="529" spans="1:26" ht="13">
      <c r="A529" s="6"/>
      <c r="B529" s="6"/>
      <c r="C529" s="6"/>
      <c r="D529" s="6"/>
      <c r="E529" s="6"/>
      <c r="F529" s="6"/>
      <c r="G529" s="6"/>
      <c r="H529" s="118"/>
      <c r="I529" s="6"/>
      <c r="J529" s="6"/>
      <c r="K529" s="6"/>
      <c r="L529" s="6"/>
      <c r="M529" s="6"/>
      <c r="N529" s="6"/>
      <c r="O529" s="6"/>
      <c r="P529" s="6"/>
      <c r="Q529" s="6"/>
      <c r="R529" s="6"/>
      <c r="S529" s="6"/>
      <c r="T529" s="6"/>
      <c r="U529" s="6"/>
      <c r="V529" s="6"/>
      <c r="W529" s="6"/>
      <c r="X529" s="6"/>
      <c r="Y529" s="6"/>
      <c r="Z529" s="6"/>
    </row>
    <row r="530" spans="1:26" ht="13">
      <c r="A530" s="6"/>
      <c r="B530" s="6"/>
      <c r="C530" s="6"/>
      <c r="D530" s="6"/>
      <c r="E530" s="6"/>
      <c r="F530" s="6"/>
      <c r="G530" s="6"/>
      <c r="H530" s="118"/>
      <c r="I530" s="6"/>
      <c r="J530" s="6"/>
      <c r="K530" s="6"/>
      <c r="L530" s="6"/>
      <c r="M530" s="6"/>
      <c r="N530" s="6"/>
      <c r="O530" s="6"/>
      <c r="P530" s="6"/>
      <c r="Q530" s="6"/>
      <c r="R530" s="6"/>
      <c r="S530" s="6"/>
      <c r="T530" s="6"/>
      <c r="U530" s="6"/>
      <c r="V530" s="6"/>
      <c r="W530" s="6"/>
      <c r="X530" s="6"/>
      <c r="Y530" s="6"/>
      <c r="Z530" s="6"/>
    </row>
    <row r="531" spans="1:26" ht="13">
      <c r="A531" s="6"/>
      <c r="B531" s="6"/>
      <c r="C531" s="6"/>
      <c r="D531" s="6"/>
      <c r="E531" s="6"/>
      <c r="F531" s="6"/>
      <c r="G531" s="6"/>
      <c r="H531" s="118"/>
      <c r="I531" s="6"/>
      <c r="J531" s="6"/>
      <c r="K531" s="6"/>
      <c r="L531" s="6"/>
      <c r="M531" s="6"/>
      <c r="N531" s="6"/>
      <c r="O531" s="6"/>
      <c r="P531" s="6"/>
      <c r="Q531" s="6"/>
      <c r="R531" s="6"/>
      <c r="S531" s="6"/>
      <c r="T531" s="6"/>
      <c r="U531" s="6"/>
      <c r="V531" s="6"/>
      <c r="W531" s="6"/>
      <c r="X531" s="6"/>
      <c r="Y531" s="6"/>
      <c r="Z531" s="6"/>
    </row>
    <row r="532" spans="1:26" ht="13">
      <c r="A532" s="6"/>
      <c r="B532" s="6"/>
      <c r="C532" s="6"/>
      <c r="D532" s="6"/>
      <c r="E532" s="6"/>
      <c r="F532" s="6"/>
      <c r="G532" s="6"/>
      <c r="H532" s="118"/>
      <c r="I532" s="6"/>
      <c r="J532" s="6"/>
      <c r="K532" s="6"/>
      <c r="L532" s="6"/>
      <c r="M532" s="6"/>
      <c r="N532" s="6"/>
      <c r="O532" s="6"/>
      <c r="P532" s="6"/>
      <c r="Q532" s="6"/>
      <c r="R532" s="6"/>
      <c r="S532" s="6"/>
      <c r="T532" s="6"/>
      <c r="U532" s="6"/>
      <c r="V532" s="6"/>
      <c r="W532" s="6"/>
      <c r="X532" s="6"/>
      <c r="Y532" s="6"/>
      <c r="Z532" s="6"/>
    </row>
    <row r="533" spans="1:26" ht="13">
      <c r="A533" s="6"/>
      <c r="B533" s="6"/>
      <c r="C533" s="6"/>
      <c r="D533" s="6"/>
      <c r="E533" s="6"/>
      <c r="F533" s="6"/>
      <c r="G533" s="6"/>
      <c r="H533" s="118"/>
      <c r="I533" s="6"/>
      <c r="J533" s="6"/>
      <c r="K533" s="6"/>
      <c r="L533" s="6"/>
      <c r="M533" s="6"/>
      <c r="N533" s="6"/>
      <c r="O533" s="6"/>
      <c r="P533" s="6"/>
      <c r="Q533" s="6"/>
      <c r="R533" s="6"/>
      <c r="S533" s="6"/>
      <c r="T533" s="6"/>
      <c r="U533" s="6"/>
      <c r="V533" s="6"/>
      <c r="W533" s="6"/>
      <c r="X533" s="6"/>
      <c r="Y533" s="6"/>
      <c r="Z533" s="6"/>
    </row>
    <row r="534" spans="1:26" ht="13">
      <c r="A534" s="6"/>
      <c r="B534" s="6"/>
      <c r="C534" s="6"/>
      <c r="D534" s="6"/>
      <c r="E534" s="6"/>
      <c r="F534" s="6"/>
      <c r="G534" s="6"/>
      <c r="H534" s="118"/>
      <c r="I534" s="6"/>
      <c r="J534" s="6"/>
      <c r="K534" s="6"/>
      <c r="L534" s="6"/>
      <c r="M534" s="6"/>
      <c r="N534" s="6"/>
      <c r="O534" s="6"/>
      <c r="P534" s="6"/>
      <c r="Q534" s="6"/>
      <c r="R534" s="6"/>
      <c r="S534" s="6"/>
      <c r="T534" s="6"/>
      <c r="U534" s="6"/>
      <c r="V534" s="6"/>
      <c r="W534" s="6"/>
      <c r="X534" s="6"/>
      <c r="Y534" s="6"/>
      <c r="Z534" s="6"/>
    </row>
    <row r="535" spans="1:26" ht="13">
      <c r="A535" s="6"/>
      <c r="B535" s="6"/>
      <c r="C535" s="6"/>
      <c r="D535" s="6"/>
      <c r="E535" s="6"/>
      <c r="F535" s="6"/>
      <c r="G535" s="6"/>
      <c r="H535" s="118"/>
      <c r="I535" s="6"/>
      <c r="J535" s="6"/>
      <c r="K535" s="6"/>
      <c r="L535" s="6"/>
      <c r="M535" s="6"/>
      <c r="N535" s="6"/>
      <c r="O535" s="6"/>
      <c r="P535" s="6"/>
      <c r="Q535" s="6"/>
      <c r="R535" s="6"/>
      <c r="S535" s="6"/>
      <c r="T535" s="6"/>
      <c r="U535" s="6"/>
      <c r="V535" s="6"/>
      <c r="W535" s="6"/>
      <c r="X535" s="6"/>
      <c r="Y535" s="6"/>
      <c r="Z535" s="6"/>
    </row>
    <row r="536" spans="1:26" ht="13">
      <c r="A536" s="6"/>
      <c r="B536" s="6"/>
      <c r="C536" s="6"/>
      <c r="D536" s="6"/>
      <c r="E536" s="6"/>
      <c r="F536" s="6"/>
      <c r="G536" s="6"/>
      <c r="H536" s="118"/>
      <c r="I536" s="6"/>
      <c r="J536" s="6"/>
      <c r="K536" s="6"/>
      <c r="L536" s="6"/>
      <c r="M536" s="6"/>
      <c r="N536" s="6"/>
      <c r="O536" s="6"/>
      <c r="P536" s="6"/>
      <c r="Q536" s="6"/>
      <c r="R536" s="6"/>
      <c r="S536" s="6"/>
      <c r="T536" s="6"/>
      <c r="U536" s="6"/>
      <c r="V536" s="6"/>
      <c r="W536" s="6"/>
      <c r="X536" s="6"/>
      <c r="Y536" s="6"/>
      <c r="Z536" s="6"/>
    </row>
    <row r="537" spans="1:26" ht="13">
      <c r="A537" s="6"/>
      <c r="B537" s="6"/>
      <c r="C537" s="6"/>
      <c r="D537" s="6"/>
      <c r="E537" s="6"/>
      <c r="F537" s="6"/>
      <c r="G537" s="6"/>
      <c r="H537" s="118"/>
      <c r="I537" s="6"/>
      <c r="J537" s="6"/>
      <c r="K537" s="6"/>
      <c r="L537" s="6"/>
      <c r="M537" s="6"/>
      <c r="N537" s="6"/>
      <c r="O537" s="6"/>
      <c r="P537" s="6"/>
      <c r="Q537" s="6"/>
      <c r="R537" s="6"/>
      <c r="S537" s="6"/>
      <c r="T537" s="6"/>
      <c r="U537" s="6"/>
      <c r="V537" s="6"/>
      <c r="W537" s="6"/>
      <c r="X537" s="6"/>
      <c r="Y537" s="6"/>
      <c r="Z537" s="6"/>
    </row>
    <row r="538" spans="1:26" ht="13">
      <c r="A538" s="6"/>
      <c r="B538" s="6"/>
      <c r="C538" s="6"/>
      <c r="D538" s="6"/>
      <c r="E538" s="6"/>
      <c r="F538" s="6"/>
      <c r="G538" s="6"/>
      <c r="H538" s="118"/>
      <c r="I538" s="6"/>
      <c r="J538" s="6"/>
      <c r="K538" s="6"/>
      <c r="L538" s="6"/>
      <c r="M538" s="6"/>
      <c r="N538" s="6"/>
      <c r="O538" s="6"/>
      <c r="P538" s="6"/>
      <c r="Q538" s="6"/>
      <c r="R538" s="6"/>
      <c r="S538" s="6"/>
      <c r="T538" s="6"/>
      <c r="U538" s="6"/>
      <c r="V538" s="6"/>
      <c r="W538" s="6"/>
      <c r="X538" s="6"/>
      <c r="Y538" s="6"/>
      <c r="Z538" s="6"/>
    </row>
    <row r="539" spans="1:26" ht="13">
      <c r="A539" s="6"/>
      <c r="B539" s="6"/>
      <c r="C539" s="6"/>
      <c r="D539" s="6"/>
      <c r="E539" s="6"/>
      <c r="F539" s="6"/>
      <c r="G539" s="6"/>
      <c r="H539" s="118"/>
      <c r="I539" s="6"/>
      <c r="J539" s="6"/>
      <c r="K539" s="6"/>
      <c r="L539" s="6"/>
      <c r="M539" s="6"/>
      <c r="N539" s="6"/>
      <c r="O539" s="6"/>
      <c r="P539" s="6"/>
      <c r="Q539" s="6"/>
      <c r="R539" s="6"/>
      <c r="S539" s="6"/>
      <c r="T539" s="6"/>
      <c r="U539" s="6"/>
      <c r="V539" s="6"/>
      <c r="W539" s="6"/>
      <c r="X539" s="6"/>
      <c r="Y539" s="6"/>
      <c r="Z539" s="6"/>
    </row>
    <row r="540" spans="1:26" ht="13">
      <c r="A540" s="6"/>
      <c r="B540" s="6"/>
      <c r="C540" s="6"/>
      <c r="D540" s="6"/>
      <c r="E540" s="6"/>
      <c r="F540" s="6"/>
      <c r="G540" s="6"/>
      <c r="H540" s="118"/>
      <c r="I540" s="6"/>
      <c r="J540" s="6"/>
      <c r="K540" s="6"/>
      <c r="L540" s="6"/>
      <c r="M540" s="6"/>
      <c r="N540" s="6"/>
      <c r="O540" s="6"/>
      <c r="P540" s="6"/>
      <c r="Q540" s="6"/>
      <c r="R540" s="6"/>
      <c r="S540" s="6"/>
      <c r="T540" s="6"/>
      <c r="U540" s="6"/>
      <c r="V540" s="6"/>
      <c r="W540" s="6"/>
      <c r="X540" s="6"/>
      <c r="Y540" s="6"/>
      <c r="Z540" s="6"/>
    </row>
    <row r="541" spans="1:26" ht="13">
      <c r="A541" s="6"/>
      <c r="B541" s="6"/>
      <c r="C541" s="6"/>
      <c r="D541" s="6"/>
      <c r="E541" s="6"/>
      <c r="F541" s="6"/>
      <c r="G541" s="6"/>
      <c r="H541" s="118"/>
      <c r="I541" s="6"/>
      <c r="J541" s="6"/>
      <c r="K541" s="6"/>
      <c r="L541" s="6"/>
      <c r="M541" s="6"/>
      <c r="N541" s="6"/>
      <c r="O541" s="6"/>
      <c r="P541" s="6"/>
      <c r="Q541" s="6"/>
      <c r="R541" s="6"/>
      <c r="S541" s="6"/>
      <c r="T541" s="6"/>
      <c r="U541" s="6"/>
      <c r="V541" s="6"/>
      <c r="W541" s="6"/>
      <c r="X541" s="6"/>
      <c r="Y541" s="6"/>
      <c r="Z541" s="6"/>
    </row>
    <row r="542" spans="1:26" ht="13">
      <c r="A542" s="6"/>
      <c r="B542" s="6"/>
      <c r="C542" s="6"/>
      <c r="D542" s="6"/>
      <c r="E542" s="6"/>
      <c r="F542" s="6"/>
      <c r="G542" s="6"/>
      <c r="H542" s="118"/>
      <c r="I542" s="6"/>
      <c r="J542" s="6"/>
      <c r="K542" s="6"/>
      <c r="L542" s="6"/>
      <c r="M542" s="6"/>
      <c r="N542" s="6"/>
      <c r="O542" s="6"/>
      <c r="P542" s="6"/>
      <c r="Q542" s="6"/>
      <c r="R542" s="6"/>
      <c r="S542" s="6"/>
      <c r="T542" s="6"/>
      <c r="U542" s="6"/>
      <c r="V542" s="6"/>
      <c r="W542" s="6"/>
      <c r="X542" s="6"/>
      <c r="Y542" s="6"/>
      <c r="Z542" s="6"/>
    </row>
    <row r="543" spans="1:26" ht="13">
      <c r="A543" s="6"/>
      <c r="B543" s="6"/>
      <c r="C543" s="6"/>
      <c r="D543" s="6"/>
      <c r="E543" s="6"/>
      <c r="F543" s="6"/>
      <c r="G543" s="6"/>
      <c r="H543" s="118"/>
      <c r="I543" s="6"/>
      <c r="J543" s="6"/>
      <c r="K543" s="6"/>
      <c r="L543" s="6"/>
      <c r="M543" s="6"/>
      <c r="N543" s="6"/>
      <c r="O543" s="6"/>
      <c r="P543" s="6"/>
      <c r="Q543" s="6"/>
      <c r="R543" s="6"/>
      <c r="S543" s="6"/>
      <c r="T543" s="6"/>
      <c r="U543" s="6"/>
      <c r="V543" s="6"/>
      <c r="W543" s="6"/>
      <c r="X543" s="6"/>
      <c r="Y543" s="6"/>
      <c r="Z543" s="6"/>
    </row>
    <row r="544" spans="1:26" ht="13">
      <c r="A544" s="6"/>
      <c r="B544" s="6"/>
      <c r="C544" s="6"/>
      <c r="D544" s="6"/>
      <c r="E544" s="6"/>
      <c r="F544" s="6"/>
      <c r="G544" s="6"/>
      <c r="H544" s="118"/>
      <c r="I544" s="6"/>
      <c r="J544" s="6"/>
      <c r="K544" s="6"/>
      <c r="L544" s="6"/>
      <c r="M544" s="6"/>
      <c r="N544" s="6"/>
      <c r="O544" s="6"/>
      <c r="P544" s="6"/>
      <c r="Q544" s="6"/>
      <c r="R544" s="6"/>
      <c r="S544" s="6"/>
      <c r="T544" s="6"/>
      <c r="U544" s="6"/>
      <c r="V544" s="6"/>
      <c r="W544" s="6"/>
      <c r="X544" s="6"/>
      <c r="Y544" s="6"/>
      <c r="Z544" s="6"/>
    </row>
    <row r="545" spans="1:26" ht="13">
      <c r="A545" s="6"/>
      <c r="B545" s="6"/>
      <c r="C545" s="6"/>
      <c r="D545" s="6"/>
      <c r="E545" s="6"/>
      <c r="F545" s="6"/>
      <c r="G545" s="6"/>
      <c r="H545" s="118"/>
      <c r="I545" s="6"/>
      <c r="J545" s="6"/>
      <c r="K545" s="6"/>
      <c r="L545" s="6"/>
      <c r="M545" s="6"/>
      <c r="N545" s="6"/>
      <c r="O545" s="6"/>
      <c r="P545" s="6"/>
      <c r="Q545" s="6"/>
      <c r="R545" s="6"/>
      <c r="S545" s="6"/>
      <c r="T545" s="6"/>
      <c r="U545" s="6"/>
      <c r="V545" s="6"/>
      <c r="W545" s="6"/>
      <c r="X545" s="6"/>
      <c r="Y545" s="6"/>
      <c r="Z545" s="6"/>
    </row>
    <row r="546" spans="1:26" ht="13">
      <c r="A546" s="6"/>
      <c r="B546" s="6"/>
      <c r="C546" s="6"/>
      <c r="D546" s="6"/>
      <c r="E546" s="6"/>
      <c r="F546" s="6"/>
      <c r="G546" s="6"/>
      <c r="H546" s="118"/>
      <c r="I546" s="6"/>
      <c r="J546" s="6"/>
      <c r="K546" s="6"/>
      <c r="L546" s="6"/>
      <c r="M546" s="6"/>
      <c r="N546" s="6"/>
      <c r="O546" s="6"/>
      <c r="P546" s="6"/>
      <c r="Q546" s="6"/>
      <c r="R546" s="6"/>
      <c r="S546" s="6"/>
      <c r="T546" s="6"/>
      <c r="U546" s="6"/>
      <c r="V546" s="6"/>
      <c r="W546" s="6"/>
      <c r="X546" s="6"/>
      <c r="Y546" s="6"/>
      <c r="Z546" s="6"/>
    </row>
    <row r="547" spans="1:26" ht="13">
      <c r="A547" s="6"/>
      <c r="B547" s="6"/>
      <c r="C547" s="6"/>
      <c r="D547" s="6"/>
      <c r="E547" s="6"/>
      <c r="F547" s="6"/>
      <c r="G547" s="6"/>
      <c r="H547" s="118"/>
      <c r="I547" s="6"/>
      <c r="J547" s="6"/>
      <c r="K547" s="6"/>
      <c r="L547" s="6"/>
      <c r="M547" s="6"/>
      <c r="N547" s="6"/>
      <c r="O547" s="6"/>
      <c r="P547" s="6"/>
      <c r="Q547" s="6"/>
      <c r="R547" s="6"/>
      <c r="S547" s="6"/>
      <c r="T547" s="6"/>
      <c r="U547" s="6"/>
      <c r="V547" s="6"/>
      <c r="W547" s="6"/>
      <c r="X547" s="6"/>
      <c r="Y547" s="6"/>
      <c r="Z547" s="6"/>
    </row>
    <row r="548" spans="1:26" ht="13">
      <c r="A548" s="6"/>
      <c r="B548" s="6"/>
      <c r="C548" s="6"/>
      <c r="D548" s="6"/>
      <c r="E548" s="6"/>
      <c r="F548" s="6"/>
      <c r="G548" s="6"/>
      <c r="H548" s="118"/>
      <c r="I548" s="6"/>
      <c r="J548" s="6"/>
      <c r="K548" s="6"/>
      <c r="L548" s="6"/>
      <c r="M548" s="6"/>
      <c r="N548" s="6"/>
      <c r="O548" s="6"/>
      <c r="P548" s="6"/>
      <c r="Q548" s="6"/>
      <c r="R548" s="6"/>
      <c r="S548" s="6"/>
      <c r="T548" s="6"/>
      <c r="U548" s="6"/>
      <c r="V548" s="6"/>
      <c r="W548" s="6"/>
      <c r="X548" s="6"/>
      <c r="Y548" s="6"/>
      <c r="Z548" s="6"/>
    </row>
    <row r="549" spans="1:26" ht="13">
      <c r="A549" s="6"/>
      <c r="B549" s="6"/>
      <c r="C549" s="6"/>
      <c r="D549" s="6"/>
      <c r="E549" s="6"/>
      <c r="F549" s="6"/>
      <c r="G549" s="6"/>
      <c r="H549" s="118"/>
      <c r="I549" s="6"/>
      <c r="J549" s="6"/>
      <c r="K549" s="6"/>
      <c r="L549" s="6"/>
      <c r="M549" s="6"/>
      <c r="N549" s="6"/>
      <c r="O549" s="6"/>
      <c r="P549" s="6"/>
      <c r="Q549" s="6"/>
      <c r="R549" s="6"/>
      <c r="S549" s="6"/>
      <c r="T549" s="6"/>
      <c r="U549" s="6"/>
      <c r="V549" s="6"/>
      <c r="W549" s="6"/>
      <c r="X549" s="6"/>
      <c r="Y549" s="6"/>
      <c r="Z549" s="6"/>
    </row>
    <row r="550" spans="1:26" ht="13">
      <c r="A550" s="6"/>
      <c r="B550" s="6"/>
      <c r="C550" s="6"/>
      <c r="D550" s="6"/>
      <c r="E550" s="6"/>
      <c r="F550" s="6"/>
      <c r="G550" s="6"/>
      <c r="H550" s="118"/>
      <c r="I550" s="6"/>
      <c r="J550" s="6"/>
      <c r="K550" s="6"/>
      <c r="L550" s="6"/>
      <c r="M550" s="6"/>
      <c r="N550" s="6"/>
      <c r="O550" s="6"/>
      <c r="P550" s="6"/>
      <c r="Q550" s="6"/>
      <c r="R550" s="6"/>
      <c r="S550" s="6"/>
      <c r="T550" s="6"/>
      <c r="U550" s="6"/>
      <c r="V550" s="6"/>
      <c r="W550" s="6"/>
      <c r="X550" s="6"/>
      <c r="Y550" s="6"/>
      <c r="Z550" s="6"/>
    </row>
    <row r="551" spans="1:26" ht="13">
      <c r="A551" s="6"/>
      <c r="B551" s="6"/>
      <c r="C551" s="6"/>
      <c r="D551" s="6"/>
      <c r="E551" s="6"/>
      <c r="F551" s="6"/>
      <c r="G551" s="6"/>
      <c r="H551" s="118"/>
      <c r="I551" s="6"/>
      <c r="J551" s="6"/>
      <c r="K551" s="6"/>
      <c r="L551" s="6"/>
      <c r="M551" s="6"/>
      <c r="N551" s="6"/>
      <c r="O551" s="6"/>
      <c r="P551" s="6"/>
      <c r="Q551" s="6"/>
      <c r="R551" s="6"/>
      <c r="S551" s="6"/>
      <c r="T551" s="6"/>
      <c r="U551" s="6"/>
      <c r="V551" s="6"/>
      <c r="W551" s="6"/>
      <c r="X551" s="6"/>
      <c r="Y551" s="6"/>
      <c r="Z551" s="6"/>
    </row>
    <row r="552" spans="1:26" ht="13">
      <c r="A552" s="6"/>
      <c r="B552" s="6"/>
      <c r="C552" s="6"/>
      <c r="D552" s="6"/>
      <c r="E552" s="6"/>
      <c r="F552" s="6"/>
      <c r="G552" s="6"/>
      <c r="H552" s="118"/>
      <c r="I552" s="6"/>
      <c r="J552" s="6"/>
      <c r="K552" s="6"/>
      <c r="L552" s="6"/>
      <c r="M552" s="6"/>
      <c r="N552" s="6"/>
      <c r="O552" s="6"/>
      <c r="P552" s="6"/>
      <c r="Q552" s="6"/>
      <c r="R552" s="6"/>
      <c r="S552" s="6"/>
      <c r="T552" s="6"/>
      <c r="U552" s="6"/>
      <c r="V552" s="6"/>
      <c r="W552" s="6"/>
      <c r="X552" s="6"/>
      <c r="Y552" s="6"/>
      <c r="Z552" s="6"/>
    </row>
    <row r="553" spans="1:26" ht="13">
      <c r="A553" s="6"/>
      <c r="B553" s="6"/>
      <c r="C553" s="6"/>
      <c r="D553" s="6"/>
      <c r="E553" s="6"/>
      <c r="F553" s="6"/>
      <c r="G553" s="6"/>
      <c r="H553" s="118"/>
      <c r="I553" s="6"/>
      <c r="J553" s="6"/>
      <c r="K553" s="6"/>
      <c r="L553" s="6"/>
      <c r="M553" s="6"/>
      <c r="N553" s="6"/>
      <c r="O553" s="6"/>
      <c r="P553" s="6"/>
      <c r="Q553" s="6"/>
      <c r="R553" s="6"/>
      <c r="S553" s="6"/>
      <c r="T553" s="6"/>
      <c r="U553" s="6"/>
      <c r="V553" s="6"/>
      <c r="W553" s="6"/>
      <c r="X553" s="6"/>
      <c r="Y553" s="6"/>
      <c r="Z553" s="6"/>
    </row>
    <row r="554" spans="1:26" ht="13">
      <c r="A554" s="6"/>
      <c r="B554" s="6"/>
      <c r="C554" s="6"/>
      <c r="D554" s="6"/>
      <c r="E554" s="6"/>
      <c r="F554" s="6"/>
      <c r="G554" s="6"/>
      <c r="H554" s="118"/>
      <c r="I554" s="6"/>
      <c r="J554" s="6"/>
      <c r="K554" s="6"/>
      <c r="L554" s="6"/>
      <c r="M554" s="6"/>
      <c r="N554" s="6"/>
      <c r="O554" s="6"/>
      <c r="P554" s="6"/>
      <c r="Q554" s="6"/>
      <c r="R554" s="6"/>
      <c r="S554" s="6"/>
      <c r="T554" s="6"/>
      <c r="U554" s="6"/>
      <c r="V554" s="6"/>
      <c r="W554" s="6"/>
      <c r="X554" s="6"/>
      <c r="Y554" s="6"/>
      <c r="Z554" s="6"/>
    </row>
    <row r="555" spans="1:26" ht="13">
      <c r="A555" s="6"/>
      <c r="B555" s="6"/>
      <c r="C555" s="6"/>
      <c r="D555" s="6"/>
      <c r="E555" s="6"/>
      <c r="F555" s="6"/>
      <c r="G555" s="6"/>
      <c r="H555" s="118"/>
      <c r="I555" s="6"/>
      <c r="J555" s="6"/>
      <c r="K555" s="6"/>
      <c r="L555" s="6"/>
      <c r="M555" s="6"/>
      <c r="N555" s="6"/>
      <c r="O555" s="6"/>
      <c r="P555" s="6"/>
      <c r="Q555" s="6"/>
      <c r="R555" s="6"/>
      <c r="S555" s="6"/>
      <c r="T555" s="6"/>
      <c r="U555" s="6"/>
      <c r="V555" s="6"/>
      <c r="W555" s="6"/>
      <c r="X555" s="6"/>
      <c r="Y555" s="6"/>
      <c r="Z555" s="6"/>
    </row>
    <row r="556" spans="1:26" ht="13">
      <c r="A556" s="6"/>
      <c r="B556" s="6"/>
      <c r="C556" s="6"/>
      <c r="D556" s="6"/>
      <c r="E556" s="6"/>
      <c r="F556" s="6"/>
      <c r="G556" s="6"/>
      <c r="H556" s="118"/>
      <c r="I556" s="6"/>
      <c r="J556" s="6"/>
      <c r="K556" s="6"/>
      <c r="L556" s="6"/>
      <c r="M556" s="6"/>
      <c r="N556" s="6"/>
      <c r="O556" s="6"/>
      <c r="P556" s="6"/>
      <c r="Q556" s="6"/>
      <c r="R556" s="6"/>
      <c r="S556" s="6"/>
      <c r="T556" s="6"/>
      <c r="U556" s="6"/>
      <c r="V556" s="6"/>
      <c r="W556" s="6"/>
      <c r="X556" s="6"/>
      <c r="Y556" s="6"/>
      <c r="Z556" s="6"/>
    </row>
    <row r="557" spans="1:26" ht="13">
      <c r="A557" s="6"/>
      <c r="B557" s="6"/>
      <c r="C557" s="6"/>
      <c r="D557" s="6"/>
      <c r="E557" s="6"/>
      <c r="F557" s="6"/>
      <c r="G557" s="6"/>
      <c r="H557" s="118"/>
      <c r="I557" s="6"/>
      <c r="J557" s="6"/>
      <c r="K557" s="6"/>
      <c r="L557" s="6"/>
      <c r="M557" s="6"/>
      <c r="N557" s="6"/>
      <c r="O557" s="6"/>
      <c r="P557" s="6"/>
      <c r="Q557" s="6"/>
      <c r="R557" s="6"/>
      <c r="S557" s="6"/>
      <c r="T557" s="6"/>
      <c r="U557" s="6"/>
      <c r="V557" s="6"/>
      <c r="W557" s="6"/>
      <c r="X557" s="6"/>
      <c r="Y557" s="6"/>
      <c r="Z557" s="6"/>
    </row>
    <row r="558" spans="1:26" ht="13">
      <c r="A558" s="6"/>
      <c r="B558" s="6"/>
      <c r="C558" s="6"/>
      <c r="D558" s="6"/>
      <c r="E558" s="6"/>
      <c r="F558" s="6"/>
      <c r="G558" s="6"/>
      <c r="H558" s="118"/>
      <c r="I558" s="6"/>
      <c r="J558" s="6"/>
      <c r="K558" s="6"/>
      <c r="L558" s="6"/>
      <c r="M558" s="6"/>
      <c r="N558" s="6"/>
      <c r="O558" s="6"/>
      <c r="P558" s="6"/>
      <c r="Q558" s="6"/>
      <c r="R558" s="6"/>
      <c r="S558" s="6"/>
      <c r="T558" s="6"/>
      <c r="U558" s="6"/>
      <c r="V558" s="6"/>
      <c r="W558" s="6"/>
      <c r="X558" s="6"/>
      <c r="Y558" s="6"/>
      <c r="Z558" s="6"/>
    </row>
    <row r="559" spans="1:26" ht="13">
      <c r="A559" s="6"/>
      <c r="B559" s="6"/>
      <c r="C559" s="6"/>
      <c r="D559" s="6"/>
      <c r="E559" s="6"/>
      <c r="F559" s="6"/>
      <c r="G559" s="6"/>
      <c r="H559" s="118"/>
      <c r="I559" s="6"/>
      <c r="J559" s="6"/>
      <c r="K559" s="6"/>
      <c r="L559" s="6"/>
      <c r="M559" s="6"/>
      <c r="N559" s="6"/>
      <c r="O559" s="6"/>
      <c r="P559" s="6"/>
      <c r="Q559" s="6"/>
      <c r="R559" s="6"/>
      <c r="S559" s="6"/>
      <c r="T559" s="6"/>
      <c r="U559" s="6"/>
      <c r="V559" s="6"/>
      <c r="W559" s="6"/>
      <c r="X559" s="6"/>
      <c r="Y559" s="6"/>
      <c r="Z559" s="6"/>
    </row>
    <row r="560" spans="1:26" ht="13">
      <c r="A560" s="6"/>
      <c r="B560" s="6"/>
      <c r="C560" s="6"/>
      <c r="D560" s="6"/>
      <c r="E560" s="6"/>
      <c r="F560" s="6"/>
      <c r="G560" s="6"/>
      <c r="H560" s="118"/>
      <c r="I560" s="6"/>
      <c r="J560" s="6"/>
      <c r="K560" s="6"/>
      <c r="L560" s="6"/>
      <c r="M560" s="6"/>
      <c r="N560" s="6"/>
      <c r="O560" s="6"/>
      <c r="P560" s="6"/>
      <c r="Q560" s="6"/>
      <c r="R560" s="6"/>
      <c r="S560" s="6"/>
      <c r="T560" s="6"/>
      <c r="U560" s="6"/>
      <c r="V560" s="6"/>
      <c r="W560" s="6"/>
      <c r="X560" s="6"/>
      <c r="Y560" s="6"/>
      <c r="Z560" s="6"/>
    </row>
    <row r="561" spans="1:26" ht="13">
      <c r="A561" s="6"/>
      <c r="B561" s="6"/>
      <c r="C561" s="6"/>
      <c r="D561" s="6"/>
      <c r="E561" s="6"/>
      <c r="F561" s="6"/>
      <c r="G561" s="6"/>
      <c r="H561" s="118"/>
      <c r="I561" s="6"/>
      <c r="J561" s="6"/>
      <c r="K561" s="6"/>
      <c r="L561" s="6"/>
      <c r="M561" s="6"/>
      <c r="N561" s="6"/>
      <c r="O561" s="6"/>
      <c r="P561" s="6"/>
      <c r="Q561" s="6"/>
      <c r="R561" s="6"/>
      <c r="S561" s="6"/>
      <c r="T561" s="6"/>
      <c r="U561" s="6"/>
      <c r="V561" s="6"/>
      <c r="W561" s="6"/>
      <c r="X561" s="6"/>
      <c r="Y561" s="6"/>
      <c r="Z561" s="6"/>
    </row>
    <row r="562" spans="1:26" ht="13">
      <c r="A562" s="6"/>
      <c r="B562" s="6"/>
      <c r="C562" s="6"/>
      <c r="D562" s="6"/>
      <c r="E562" s="6"/>
      <c r="F562" s="6"/>
      <c r="G562" s="6"/>
      <c r="H562" s="118"/>
      <c r="I562" s="6"/>
      <c r="J562" s="6"/>
      <c r="K562" s="6"/>
      <c r="L562" s="6"/>
      <c r="M562" s="6"/>
      <c r="N562" s="6"/>
      <c r="O562" s="6"/>
      <c r="P562" s="6"/>
      <c r="Q562" s="6"/>
      <c r="R562" s="6"/>
      <c r="S562" s="6"/>
      <c r="T562" s="6"/>
      <c r="U562" s="6"/>
      <c r="V562" s="6"/>
      <c r="W562" s="6"/>
      <c r="X562" s="6"/>
      <c r="Y562" s="6"/>
      <c r="Z562" s="6"/>
    </row>
    <row r="563" spans="1:26" ht="13">
      <c r="A563" s="6"/>
      <c r="B563" s="6"/>
      <c r="C563" s="6"/>
      <c r="D563" s="6"/>
      <c r="E563" s="6"/>
      <c r="F563" s="6"/>
      <c r="G563" s="6"/>
      <c r="H563" s="118"/>
      <c r="I563" s="6"/>
      <c r="J563" s="6"/>
      <c r="K563" s="6"/>
      <c r="L563" s="6"/>
      <c r="M563" s="6"/>
      <c r="N563" s="6"/>
      <c r="O563" s="6"/>
      <c r="P563" s="6"/>
      <c r="Q563" s="6"/>
      <c r="R563" s="6"/>
      <c r="S563" s="6"/>
      <c r="T563" s="6"/>
      <c r="U563" s="6"/>
      <c r="V563" s="6"/>
      <c r="W563" s="6"/>
      <c r="X563" s="6"/>
      <c r="Y563" s="6"/>
      <c r="Z563" s="6"/>
    </row>
    <row r="564" spans="1:26" ht="13">
      <c r="A564" s="6"/>
      <c r="B564" s="6"/>
      <c r="C564" s="6"/>
      <c r="D564" s="6"/>
      <c r="E564" s="6"/>
      <c r="F564" s="6"/>
      <c r="G564" s="6"/>
      <c r="H564" s="118"/>
      <c r="I564" s="6"/>
      <c r="J564" s="6"/>
      <c r="K564" s="6"/>
      <c r="L564" s="6"/>
      <c r="M564" s="6"/>
      <c r="N564" s="6"/>
      <c r="O564" s="6"/>
      <c r="P564" s="6"/>
      <c r="Q564" s="6"/>
      <c r="R564" s="6"/>
      <c r="S564" s="6"/>
      <c r="T564" s="6"/>
      <c r="U564" s="6"/>
      <c r="V564" s="6"/>
      <c r="W564" s="6"/>
      <c r="X564" s="6"/>
      <c r="Y564" s="6"/>
      <c r="Z564" s="6"/>
    </row>
    <row r="565" spans="1:26" ht="13">
      <c r="A565" s="6"/>
      <c r="B565" s="6"/>
      <c r="C565" s="6"/>
      <c r="D565" s="6"/>
      <c r="E565" s="6"/>
      <c r="F565" s="6"/>
      <c r="G565" s="6"/>
      <c r="H565" s="118"/>
      <c r="I565" s="6"/>
      <c r="J565" s="6"/>
      <c r="K565" s="6"/>
      <c r="L565" s="6"/>
      <c r="M565" s="6"/>
      <c r="N565" s="6"/>
      <c r="O565" s="6"/>
      <c r="P565" s="6"/>
      <c r="Q565" s="6"/>
      <c r="R565" s="6"/>
      <c r="S565" s="6"/>
      <c r="T565" s="6"/>
      <c r="U565" s="6"/>
      <c r="V565" s="6"/>
      <c r="W565" s="6"/>
      <c r="X565" s="6"/>
      <c r="Y565" s="6"/>
      <c r="Z565" s="6"/>
    </row>
    <row r="566" spans="1:26" ht="13">
      <c r="A566" s="6"/>
      <c r="B566" s="6"/>
      <c r="C566" s="6"/>
      <c r="D566" s="6"/>
      <c r="E566" s="6"/>
      <c r="F566" s="6"/>
      <c r="G566" s="6"/>
      <c r="H566" s="118"/>
      <c r="I566" s="6"/>
      <c r="J566" s="6"/>
      <c r="K566" s="6"/>
      <c r="L566" s="6"/>
      <c r="M566" s="6"/>
      <c r="N566" s="6"/>
      <c r="O566" s="6"/>
      <c r="P566" s="6"/>
      <c r="Q566" s="6"/>
      <c r="R566" s="6"/>
      <c r="S566" s="6"/>
      <c r="T566" s="6"/>
      <c r="U566" s="6"/>
      <c r="V566" s="6"/>
      <c r="W566" s="6"/>
      <c r="X566" s="6"/>
      <c r="Y566" s="6"/>
      <c r="Z566" s="6"/>
    </row>
    <row r="567" spans="1:26" ht="13">
      <c r="A567" s="6"/>
      <c r="B567" s="6"/>
      <c r="C567" s="6"/>
      <c r="D567" s="6"/>
      <c r="E567" s="6"/>
      <c r="F567" s="6"/>
      <c r="G567" s="6"/>
      <c r="H567" s="118"/>
      <c r="I567" s="6"/>
      <c r="J567" s="6"/>
      <c r="K567" s="6"/>
      <c r="L567" s="6"/>
      <c r="M567" s="6"/>
      <c r="N567" s="6"/>
      <c r="O567" s="6"/>
      <c r="P567" s="6"/>
      <c r="Q567" s="6"/>
      <c r="R567" s="6"/>
      <c r="S567" s="6"/>
      <c r="T567" s="6"/>
      <c r="U567" s="6"/>
      <c r="V567" s="6"/>
      <c r="W567" s="6"/>
      <c r="X567" s="6"/>
      <c r="Y567" s="6"/>
      <c r="Z567" s="6"/>
    </row>
    <row r="568" spans="1:26" ht="13">
      <c r="A568" s="6"/>
      <c r="B568" s="6"/>
      <c r="C568" s="6"/>
      <c r="D568" s="6"/>
      <c r="E568" s="6"/>
      <c r="F568" s="6"/>
      <c r="G568" s="6"/>
      <c r="H568" s="118"/>
      <c r="I568" s="6"/>
      <c r="J568" s="6"/>
      <c r="K568" s="6"/>
      <c r="L568" s="6"/>
      <c r="M568" s="6"/>
      <c r="N568" s="6"/>
      <c r="O568" s="6"/>
      <c r="P568" s="6"/>
      <c r="Q568" s="6"/>
      <c r="R568" s="6"/>
      <c r="S568" s="6"/>
      <c r="T568" s="6"/>
      <c r="U568" s="6"/>
      <c r="V568" s="6"/>
      <c r="W568" s="6"/>
      <c r="X568" s="6"/>
      <c r="Y568" s="6"/>
      <c r="Z568" s="6"/>
    </row>
    <row r="569" spans="1:26" ht="13">
      <c r="A569" s="6"/>
      <c r="B569" s="6"/>
      <c r="C569" s="6"/>
      <c r="D569" s="6"/>
      <c r="E569" s="6"/>
      <c r="F569" s="6"/>
      <c r="G569" s="6"/>
      <c r="H569" s="118"/>
      <c r="I569" s="6"/>
      <c r="J569" s="6"/>
      <c r="K569" s="6"/>
      <c r="L569" s="6"/>
      <c r="M569" s="6"/>
      <c r="N569" s="6"/>
      <c r="O569" s="6"/>
      <c r="P569" s="6"/>
      <c r="Q569" s="6"/>
      <c r="R569" s="6"/>
      <c r="S569" s="6"/>
      <c r="T569" s="6"/>
      <c r="U569" s="6"/>
      <c r="V569" s="6"/>
      <c r="W569" s="6"/>
      <c r="X569" s="6"/>
      <c r="Y569" s="6"/>
      <c r="Z569" s="6"/>
    </row>
    <row r="570" spans="1:26" ht="13">
      <c r="A570" s="6"/>
      <c r="B570" s="6"/>
      <c r="C570" s="6"/>
      <c r="D570" s="6"/>
      <c r="E570" s="6"/>
      <c r="F570" s="6"/>
      <c r="G570" s="6"/>
      <c r="H570" s="118"/>
      <c r="I570" s="6"/>
      <c r="J570" s="6"/>
      <c r="K570" s="6"/>
      <c r="L570" s="6"/>
      <c r="M570" s="6"/>
      <c r="N570" s="6"/>
      <c r="O570" s="6"/>
      <c r="P570" s="6"/>
      <c r="Q570" s="6"/>
      <c r="R570" s="6"/>
      <c r="S570" s="6"/>
      <c r="T570" s="6"/>
      <c r="U570" s="6"/>
      <c r="V570" s="6"/>
      <c r="W570" s="6"/>
      <c r="X570" s="6"/>
      <c r="Y570" s="6"/>
      <c r="Z570" s="6"/>
    </row>
    <row r="571" spans="1:26" ht="13">
      <c r="A571" s="6"/>
      <c r="B571" s="6"/>
      <c r="C571" s="6"/>
      <c r="D571" s="6"/>
      <c r="E571" s="6"/>
      <c r="F571" s="6"/>
      <c r="G571" s="6"/>
      <c r="H571" s="118"/>
      <c r="I571" s="6"/>
      <c r="J571" s="6"/>
      <c r="K571" s="6"/>
      <c r="L571" s="6"/>
      <c r="M571" s="6"/>
      <c r="N571" s="6"/>
      <c r="O571" s="6"/>
      <c r="P571" s="6"/>
      <c r="Q571" s="6"/>
      <c r="R571" s="6"/>
      <c r="S571" s="6"/>
      <c r="T571" s="6"/>
      <c r="U571" s="6"/>
      <c r="V571" s="6"/>
      <c r="W571" s="6"/>
      <c r="X571" s="6"/>
      <c r="Y571" s="6"/>
      <c r="Z571" s="6"/>
    </row>
    <row r="572" spans="1:26" ht="13">
      <c r="A572" s="6"/>
      <c r="B572" s="6"/>
      <c r="C572" s="6"/>
      <c r="D572" s="6"/>
      <c r="E572" s="6"/>
      <c r="F572" s="6"/>
      <c r="G572" s="6"/>
      <c r="H572" s="118"/>
      <c r="I572" s="6"/>
      <c r="J572" s="6"/>
      <c r="K572" s="6"/>
      <c r="L572" s="6"/>
      <c r="M572" s="6"/>
      <c r="N572" s="6"/>
      <c r="O572" s="6"/>
      <c r="P572" s="6"/>
      <c r="Q572" s="6"/>
      <c r="R572" s="6"/>
      <c r="S572" s="6"/>
      <c r="T572" s="6"/>
      <c r="U572" s="6"/>
      <c r="V572" s="6"/>
      <c r="W572" s="6"/>
      <c r="X572" s="6"/>
      <c r="Y572" s="6"/>
      <c r="Z572" s="6"/>
    </row>
    <row r="573" spans="1:26" ht="13">
      <c r="A573" s="6"/>
      <c r="B573" s="6"/>
      <c r="C573" s="6"/>
      <c r="D573" s="6"/>
      <c r="E573" s="6"/>
      <c r="F573" s="6"/>
      <c r="G573" s="6"/>
      <c r="H573" s="118"/>
      <c r="I573" s="6"/>
      <c r="J573" s="6"/>
      <c r="K573" s="6"/>
      <c r="L573" s="6"/>
      <c r="M573" s="6"/>
      <c r="N573" s="6"/>
      <c r="O573" s="6"/>
      <c r="P573" s="6"/>
      <c r="Q573" s="6"/>
      <c r="R573" s="6"/>
      <c r="S573" s="6"/>
      <c r="T573" s="6"/>
      <c r="U573" s="6"/>
      <c r="V573" s="6"/>
      <c r="W573" s="6"/>
      <c r="X573" s="6"/>
      <c r="Y573" s="6"/>
      <c r="Z573" s="6"/>
    </row>
    <row r="574" spans="1:26" ht="13">
      <c r="A574" s="6"/>
      <c r="B574" s="6"/>
      <c r="C574" s="6"/>
      <c r="D574" s="6"/>
      <c r="E574" s="6"/>
      <c r="F574" s="6"/>
      <c r="G574" s="6"/>
      <c r="H574" s="118"/>
      <c r="I574" s="6"/>
      <c r="J574" s="6"/>
      <c r="K574" s="6"/>
      <c r="L574" s="6"/>
      <c r="M574" s="6"/>
      <c r="N574" s="6"/>
      <c r="O574" s="6"/>
      <c r="P574" s="6"/>
      <c r="Q574" s="6"/>
      <c r="R574" s="6"/>
      <c r="S574" s="6"/>
      <c r="T574" s="6"/>
      <c r="U574" s="6"/>
      <c r="V574" s="6"/>
      <c r="W574" s="6"/>
      <c r="X574" s="6"/>
      <c r="Y574" s="6"/>
      <c r="Z574" s="6"/>
    </row>
    <row r="575" spans="1:26" ht="13">
      <c r="A575" s="6"/>
      <c r="B575" s="6"/>
      <c r="C575" s="6"/>
      <c r="D575" s="6"/>
      <c r="E575" s="6"/>
      <c r="F575" s="6"/>
      <c r="G575" s="6"/>
      <c r="H575" s="118"/>
      <c r="I575" s="6"/>
      <c r="J575" s="6"/>
      <c r="K575" s="6"/>
      <c r="L575" s="6"/>
      <c r="M575" s="6"/>
      <c r="N575" s="6"/>
      <c r="O575" s="6"/>
      <c r="P575" s="6"/>
      <c r="Q575" s="6"/>
      <c r="R575" s="6"/>
      <c r="S575" s="6"/>
      <c r="T575" s="6"/>
      <c r="U575" s="6"/>
      <c r="V575" s="6"/>
      <c r="W575" s="6"/>
      <c r="X575" s="6"/>
      <c r="Y575" s="6"/>
      <c r="Z575" s="6"/>
    </row>
    <row r="576" spans="1:26" ht="13">
      <c r="A576" s="6"/>
      <c r="B576" s="6"/>
      <c r="C576" s="6"/>
      <c r="D576" s="6"/>
      <c r="E576" s="6"/>
      <c r="F576" s="6"/>
      <c r="G576" s="6"/>
      <c r="H576" s="118"/>
      <c r="I576" s="6"/>
      <c r="J576" s="6"/>
      <c r="K576" s="6"/>
      <c r="L576" s="6"/>
      <c r="M576" s="6"/>
      <c r="N576" s="6"/>
      <c r="O576" s="6"/>
      <c r="P576" s="6"/>
      <c r="Q576" s="6"/>
      <c r="R576" s="6"/>
      <c r="S576" s="6"/>
      <c r="T576" s="6"/>
      <c r="U576" s="6"/>
      <c r="V576" s="6"/>
      <c r="W576" s="6"/>
      <c r="X576" s="6"/>
      <c r="Y576" s="6"/>
      <c r="Z576" s="6"/>
    </row>
    <row r="577" spans="1:26" ht="13">
      <c r="A577" s="6"/>
      <c r="B577" s="6"/>
      <c r="C577" s="6"/>
      <c r="D577" s="6"/>
      <c r="E577" s="6"/>
      <c r="F577" s="6"/>
      <c r="G577" s="6"/>
      <c r="H577" s="118"/>
      <c r="I577" s="6"/>
      <c r="J577" s="6"/>
      <c r="K577" s="6"/>
      <c r="L577" s="6"/>
      <c r="M577" s="6"/>
      <c r="N577" s="6"/>
      <c r="O577" s="6"/>
      <c r="P577" s="6"/>
      <c r="Q577" s="6"/>
      <c r="R577" s="6"/>
      <c r="S577" s="6"/>
      <c r="T577" s="6"/>
      <c r="U577" s="6"/>
      <c r="V577" s="6"/>
      <c r="W577" s="6"/>
      <c r="X577" s="6"/>
      <c r="Y577" s="6"/>
      <c r="Z577" s="6"/>
    </row>
    <row r="578" spans="1:26" ht="13">
      <c r="A578" s="6"/>
      <c r="B578" s="6"/>
      <c r="C578" s="6"/>
      <c r="D578" s="6"/>
      <c r="E578" s="6"/>
      <c r="F578" s="6"/>
      <c r="G578" s="6"/>
      <c r="H578" s="118"/>
      <c r="I578" s="6"/>
      <c r="J578" s="6"/>
      <c r="K578" s="6"/>
      <c r="L578" s="6"/>
      <c r="M578" s="6"/>
      <c r="N578" s="6"/>
      <c r="O578" s="6"/>
      <c r="P578" s="6"/>
      <c r="Q578" s="6"/>
      <c r="R578" s="6"/>
      <c r="S578" s="6"/>
      <c r="T578" s="6"/>
      <c r="U578" s="6"/>
      <c r="V578" s="6"/>
      <c r="W578" s="6"/>
      <c r="X578" s="6"/>
      <c r="Y578" s="6"/>
      <c r="Z578" s="6"/>
    </row>
    <row r="579" spans="1:26" ht="13">
      <c r="A579" s="6"/>
      <c r="B579" s="6"/>
      <c r="C579" s="6"/>
      <c r="D579" s="6"/>
      <c r="E579" s="6"/>
      <c r="F579" s="6"/>
      <c r="G579" s="6"/>
      <c r="H579" s="118"/>
      <c r="I579" s="6"/>
      <c r="J579" s="6"/>
      <c r="K579" s="6"/>
      <c r="L579" s="6"/>
      <c r="M579" s="6"/>
      <c r="N579" s="6"/>
      <c r="O579" s="6"/>
      <c r="P579" s="6"/>
      <c r="Q579" s="6"/>
      <c r="R579" s="6"/>
      <c r="S579" s="6"/>
      <c r="T579" s="6"/>
      <c r="U579" s="6"/>
      <c r="V579" s="6"/>
      <c r="W579" s="6"/>
      <c r="X579" s="6"/>
      <c r="Y579" s="6"/>
      <c r="Z579" s="6"/>
    </row>
    <row r="580" spans="1:26" ht="13">
      <c r="A580" s="6"/>
      <c r="B580" s="6"/>
      <c r="C580" s="6"/>
      <c r="D580" s="6"/>
      <c r="E580" s="6"/>
      <c r="F580" s="6"/>
      <c r="G580" s="6"/>
      <c r="H580" s="118"/>
      <c r="I580" s="6"/>
      <c r="J580" s="6"/>
      <c r="K580" s="6"/>
      <c r="L580" s="6"/>
      <c r="M580" s="6"/>
      <c r="N580" s="6"/>
      <c r="O580" s="6"/>
      <c r="P580" s="6"/>
      <c r="Q580" s="6"/>
      <c r="R580" s="6"/>
      <c r="S580" s="6"/>
      <c r="T580" s="6"/>
      <c r="U580" s="6"/>
      <c r="V580" s="6"/>
      <c r="W580" s="6"/>
      <c r="X580" s="6"/>
      <c r="Y580" s="6"/>
      <c r="Z580" s="6"/>
    </row>
    <row r="581" spans="1:26" ht="13">
      <c r="A581" s="6"/>
      <c r="B581" s="6"/>
      <c r="C581" s="6"/>
      <c r="D581" s="6"/>
      <c r="E581" s="6"/>
      <c r="F581" s="6"/>
      <c r="G581" s="6"/>
      <c r="H581" s="118"/>
      <c r="I581" s="6"/>
      <c r="J581" s="6"/>
      <c r="K581" s="6"/>
      <c r="L581" s="6"/>
      <c r="M581" s="6"/>
      <c r="N581" s="6"/>
      <c r="O581" s="6"/>
      <c r="P581" s="6"/>
      <c r="Q581" s="6"/>
      <c r="R581" s="6"/>
      <c r="S581" s="6"/>
      <c r="T581" s="6"/>
      <c r="U581" s="6"/>
      <c r="V581" s="6"/>
      <c r="W581" s="6"/>
      <c r="X581" s="6"/>
      <c r="Y581" s="6"/>
      <c r="Z581" s="6"/>
    </row>
    <row r="582" spans="1:26" ht="13">
      <c r="A582" s="6"/>
      <c r="B582" s="6"/>
      <c r="C582" s="6"/>
      <c r="D582" s="6"/>
      <c r="E582" s="6"/>
      <c r="F582" s="6"/>
      <c r="G582" s="6"/>
      <c r="H582" s="118"/>
      <c r="I582" s="6"/>
      <c r="J582" s="6"/>
      <c r="K582" s="6"/>
      <c r="L582" s="6"/>
      <c r="M582" s="6"/>
      <c r="N582" s="6"/>
      <c r="O582" s="6"/>
      <c r="P582" s="6"/>
      <c r="Q582" s="6"/>
      <c r="R582" s="6"/>
      <c r="S582" s="6"/>
      <c r="T582" s="6"/>
      <c r="U582" s="6"/>
      <c r="V582" s="6"/>
      <c r="W582" s="6"/>
      <c r="X582" s="6"/>
      <c r="Y582" s="6"/>
      <c r="Z582" s="6"/>
    </row>
    <row r="583" spans="1:26" ht="13">
      <c r="A583" s="6"/>
      <c r="B583" s="6"/>
      <c r="C583" s="6"/>
      <c r="D583" s="6"/>
      <c r="E583" s="6"/>
      <c r="F583" s="6"/>
      <c r="G583" s="6"/>
      <c r="H583" s="118"/>
      <c r="I583" s="6"/>
      <c r="J583" s="6"/>
      <c r="K583" s="6"/>
      <c r="L583" s="6"/>
      <c r="M583" s="6"/>
      <c r="N583" s="6"/>
      <c r="O583" s="6"/>
      <c r="P583" s="6"/>
      <c r="Q583" s="6"/>
      <c r="R583" s="6"/>
      <c r="S583" s="6"/>
      <c r="T583" s="6"/>
      <c r="U583" s="6"/>
      <c r="V583" s="6"/>
      <c r="W583" s="6"/>
      <c r="X583" s="6"/>
      <c r="Y583" s="6"/>
      <c r="Z583" s="6"/>
    </row>
    <row r="584" spans="1:26" ht="13">
      <c r="A584" s="6"/>
      <c r="B584" s="6"/>
      <c r="C584" s="6"/>
      <c r="D584" s="6"/>
      <c r="E584" s="6"/>
      <c r="F584" s="6"/>
      <c r="G584" s="6"/>
      <c r="H584" s="118"/>
      <c r="I584" s="6"/>
      <c r="J584" s="6"/>
      <c r="K584" s="6"/>
      <c r="L584" s="6"/>
      <c r="M584" s="6"/>
      <c r="N584" s="6"/>
      <c r="O584" s="6"/>
      <c r="P584" s="6"/>
      <c r="Q584" s="6"/>
      <c r="R584" s="6"/>
      <c r="S584" s="6"/>
      <c r="T584" s="6"/>
      <c r="U584" s="6"/>
      <c r="V584" s="6"/>
      <c r="W584" s="6"/>
      <c r="X584" s="6"/>
      <c r="Y584" s="6"/>
      <c r="Z584" s="6"/>
    </row>
    <row r="585" spans="1:26" ht="13">
      <c r="A585" s="6"/>
      <c r="B585" s="6"/>
      <c r="C585" s="6"/>
      <c r="D585" s="6"/>
      <c r="E585" s="6"/>
      <c r="F585" s="6"/>
      <c r="G585" s="6"/>
      <c r="H585" s="118"/>
      <c r="I585" s="6"/>
      <c r="J585" s="6"/>
      <c r="K585" s="6"/>
      <c r="L585" s="6"/>
      <c r="M585" s="6"/>
      <c r="N585" s="6"/>
      <c r="O585" s="6"/>
      <c r="P585" s="6"/>
      <c r="Q585" s="6"/>
      <c r="R585" s="6"/>
      <c r="S585" s="6"/>
      <c r="T585" s="6"/>
      <c r="U585" s="6"/>
      <c r="V585" s="6"/>
      <c r="W585" s="6"/>
      <c r="X585" s="6"/>
      <c r="Y585" s="6"/>
      <c r="Z585" s="6"/>
    </row>
    <row r="586" spans="1:26" ht="13">
      <c r="A586" s="6"/>
      <c r="B586" s="6"/>
      <c r="C586" s="6"/>
      <c r="D586" s="6"/>
      <c r="E586" s="6"/>
      <c r="F586" s="6"/>
      <c r="G586" s="6"/>
      <c r="H586" s="118"/>
      <c r="I586" s="6"/>
      <c r="J586" s="6"/>
      <c r="K586" s="6"/>
      <c r="L586" s="6"/>
      <c r="M586" s="6"/>
      <c r="N586" s="6"/>
      <c r="O586" s="6"/>
      <c r="P586" s="6"/>
      <c r="Q586" s="6"/>
      <c r="R586" s="6"/>
      <c r="S586" s="6"/>
      <c r="T586" s="6"/>
      <c r="U586" s="6"/>
      <c r="V586" s="6"/>
      <c r="W586" s="6"/>
      <c r="X586" s="6"/>
      <c r="Y586" s="6"/>
      <c r="Z586" s="6"/>
    </row>
    <row r="587" spans="1:26" ht="13">
      <c r="A587" s="6"/>
      <c r="B587" s="6"/>
      <c r="C587" s="6"/>
      <c r="D587" s="6"/>
      <c r="E587" s="6"/>
      <c r="F587" s="6"/>
      <c r="G587" s="6"/>
      <c r="H587" s="118"/>
      <c r="I587" s="6"/>
      <c r="J587" s="6"/>
      <c r="K587" s="6"/>
      <c r="L587" s="6"/>
      <c r="M587" s="6"/>
      <c r="N587" s="6"/>
      <c r="O587" s="6"/>
      <c r="P587" s="6"/>
      <c r="Q587" s="6"/>
      <c r="R587" s="6"/>
      <c r="S587" s="6"/>
      <c r="T587" s="6"/>
      <c r="U587" s="6"/>
      <c r="V587" s="6"/>
      <c r="W587" s="6"/>
      <c r="X587" s="6"/>
      <c r="Y587" s="6"/>
      <c r="Z587" s="6"/>
    </row>
    <row r="588" spans="1:26" ht="13">
      <c r="A588" s="6"/>
      <c r="B588" s="6"/>
      <c r="C588" s="6"/>
      <c r="D588" s="6"/>
      <c r="E588" s="6"/>
      <c r="F588" s="6"/>
      <c r="G588" s="6"/>
      <c r="H588" s="118"/>
      <c r="I588" s="6"/>
      <c r="J588" s="6"/>
      <c r="K588" s="6"/>
      <c r="L588" s="6"/>
      <c r="M588" s="6"/>
      <c r="N588" s="6"/>
      <c r="O588" s="6"/>
      <c r="P588" s="6"/>
      <c r="Q588" s="6"/>
      <c r="R588" s="6"/>
      <c r="S588" s="6"/>
      <c r="T588" s="6"/>
      <c r="U588" s="6"/>
      <c r="V588" s="6"/>
      <c r="W588" s="6"/>
      <c r="X588" s="6"/>
      <c r="Y588" s="6"/>
      <c r="Z588" s="6"/>
    </row>
    <row r="589" spans="1:26" ht="13">
      <c r="A589" s="6"/>
      <c r="B589" s="6"/>
      <c r="C589" s="6"/>
      <c r="D589" s="6"/>
      <c r="E589" s="6"/>
      <c r="F589" s="6"/>
      <c r="G589" s="6"/>
      <c r="H589" s="118"/>
      <c r="I589" s="6"/>
      <c r="J589" s="6"/>
      <c r="K589" s="6"/>
      <c r="L589" s="6"/>
      <c r="M589" s="6"/>
      <c r="N589" s="6"/>
      <c r="O589" s="6"/>
      <c r="P589" s="6"/>
      <c r="Q589" s="6"/>
      <c r="R589" s="6"/>
      <c r="S589" s="6"/>
      <c r="T589" s="6"/>
      <c r="U589" s="6"/>
      <c r="V589" s="6"/>
      <c r="W589" s="6"/>
      <c r="X589" s="6"/>
      <c r="Y589" s="6"/>
      <c r="Z589" s="6"/>
    </row>
    <row r="590" spans="1:26" ht="13">
      <c r="A590" s="6"/>
      <c r="B590" s="6"/>
      <c r="C590" s="6"/>
      <c r="D590" s="6"/>
      <c r="E590" s="6"/>
      <c r="F590" s="6"/>
      <c r="G590" s="6"/>
      <c r="H590" s="118"/>
      <c r="I590" s="6"/>
      <c r="J590" s="6"/>
      <c r="K590" s="6"/>
      <c r="L590" s="6"/>
      <c r="M590" s="6"/>
      <c r="N590" s="6"/>
      <c r="O590" s="6"/>
      <c r="P590" s="6"/>
      <c r="Q590" s="6"/>
      <c r="R590" s="6"/>
      <c r="S590" s="6"/>
      <c r="T590" s="6"/>
      <c r="U590" s="6"/>
      <c r="V590" s="6"/>
      <c r="W590" s="6"/>
      <c r="X590" s="6"/>
      <c r="Y590" s="6"/>
      <c r="Z590" s="6"/>
    </row>
    <row r="591" spans="1:26" ht="13">
      <c r="A591" s="6"/>
      <c r="B591" s="6"/>
      <c r="C591" s="6"/>
      <c r="D591" s="6"/>
      <c r="E591" s="6"/>
      <c r="F591" s="6"/>
      <c r="G591" s="6"/>
      <c r="H591" s="118"/>
      <c r="I591" s="6"/>
      <c r="J591" s="6"/>
      <c r="K591" s="6"/>
      <c r="L591" s="6"/>
      <c r="M591" s="6"/>
      <c r="N591" s="6"/>
      <c r="O591" s="6"/>
      <c r="P591" s="6"/>
      <c r="Q591" s="6"/>
      <c r="R591" s="6"/>
      <c r="S591" s="6"/>
      <c r="T591" s="6"/>
      <c r="U591" s="6"/>
      <c r="V591" s="6"/>
      <c r="W591" s="6"/>
      <c r="X591" s="6"/>
      <c r="Y591" s="6"/>
      <c r="Z591" s="6"/>
    </row>
    <row r="592" spans="1:26" ht="13">
      <c r="A592" s="6"/>
      <c r="B592" s="6"/>
      <c r="C592" s="6"/>
      <c r="D592" s="6"/>
      <c r="E592" s="6"/>
      <c r="F592" s="6"/>
      <c r="G592" s="6"/>
      <c r="H592" s="118"/>
      <c r="I592" s="6"/>
      <c r="J592" s="6"/>
      <c r="K592" s="6"/>
      <c r="L592" s="6"/>
      <c r="M592" s="6"/>
      <c r="N592" s="6"/>
      <c r="O592" s="6"/>
      <c r="P592" s="6"/>
      <c r="Q592" s="6"/>
      <c r="R592" s="6"/>
      <c r="S592" s="6"/>
      <c r="T592" s="6"/>
      <c r="U592" s="6"/>
      <c r="V592" s="6"/>
      <c r="W592" s="6"/>
      <c r="X592" s="6"/>
      <c r="Y592" s="6"/>
      <c r="Z592" s="6"/>
    </row>
    <row r="593" spans="1:26" ht="13">
      <c r="A593" s="6"/>
      <c r="B593" s="6"/>
      <c r="C593" s="6"/>
      <c r="D593" s="6"/>
      <c r="E593" s="6"/>
      <c r="F593" s="6"/>
      <c r="G593" s="6"/>
      <c r="H593" s="118"/>
      <c r="I593" s="6"/>
      <c r="J593" s="6"/>
      <c r="K593" s="6"/>
      <c r="L593" s="6"/>
      <c r="M593" s="6"/>
      <c r="N593" s="6"/>
      <c r="O593" s="6"/>
      <c r="P593" s="6"/>
      <c r="Q593" s="6"/>
      <c r="R593" s="6"/>
      <c r="S593" s="6"/>
      <c r="T593" s="6"/>
      <c r="U593" s="6"/>
      <c r="V593" s="6"/>
      <c r="W593" s="6"/>
      <c r="X593" s="6"/>
      <c r="Y593" s="6"/>
      <c r="Z593" s="6"/>
    </row>
    <row r="594" spans="1:26" ht="13">
      <c r="A594" s="6"/>
      <c r="B594" s="6"/>
      <c r="C594" s="6"/>
      <c r="D594" s="6"/>
      <c r="E594" s="6"/>
      <c r="F594" s="6"/>
      <c r="G594" s="6"/>
      <c r="H594" s="118"/>
      <c r="I594" s="6"/>
      <c r="J594" s="6"/>
      <c r="K594" s="6"/>
      <c r="L594" s="6"/>
      <c r="M594" s="6"/>
      <c r="N594" s="6"/>
      <c r="O594" s="6"/>
      <c r="P594" s="6"/>
      <c r="Q594" s="6"/>
      <c r="R594" s="6"/>
      <c r="S594" s="6"/>
      <c r="T594" s="6"/>
      <c r="U594" s="6"/>
      <c r="V594" s="6"/>
      <c r="W594" s="6"/>
      <c r="X594" s="6"/>
      <c r="Y594" s="6"/>
      <c r="Z594" s="6"/>
    </row>
    <row r="595" spans="1:26" ht="13">
      <c r="A595" s="6"/>
      <c r="B595" s="6"/>
      <c r="C595" s="6"/>
      <c r="D595" s="6"/>
      <c r="E595" s="6"/>
      <c r="F595" s="6"/>
      <c r="G595" s="6"/>
      <c r="H595" s="118"/>
      <c r="I595" s="6"/>
      <c r="J595" s="6"/>
      <c r="K595" s="6"/>
      <c r="L595" s="6"/>
      <c r="M595" s="6"/>
      <c r="N595" s="6"/>
      <c r="O595" s="6"/>
      <c r="P595" s="6"/>
      <c r="Q595" s="6"/>
      <c r="R595" s="6"/>
      <c r="S595" s="6"/>
      <c r="T595" s="6"/>
      <c r="U595" s="6"/>
      <c r="V595" s="6"/>
      <c r="W595" s="6"/>
      <c r="X595" s="6"/>
      <c r="Y595" s="6"/>
      <c r="Z595" s="6"/>
    </row>
    <row r="596" spans="1:26" ht="13">
      <c r="A596" s="6"/>
      <c r="B596" s="6"/>
      <c r="C596" s="6"/>
      <c r="D596" s="6"/>
      <c r="E596" s="6"/>
      <c r="F596" s="6"/>
      <c r="G596" s="6"/>
      <c r="H596" s="118"/>
      <c r="I596" s="6"/>
      <c r="J596" s="6"/>
      <c r="K596" s="6"/>
      <c r="L596" s="6"/>
      <c r="M596" s="6"/>
      <c r="N596" s="6"/>
      <c r="O596" s="6"/>
      <c r="P596" s="6"/>
      <c r="Q596" s="6"/>
      <c r="R596" s="6"/>
      <c r="S596" s="6"/>
      <c r="T596" s="6"/>
      <c r="U596" s="6"/>
      <c r="V596" s="6"/>
      <c r="W596" s="6"/>
      <c r="X596" s="6"/>
      <c r="Y596" s="6"/>
      <c r="Z596" s="6"/>
    </row>
    <row r="597" spans="1:26" ht="13">
      <c r="A597" s="6"/>
      <c r="B597" s="6"/>
      <c r="C597" s="6"/>
      <c r="D597" s="6"/>
      <c r="E597" s="6"/>
      <c r="F597" s="6"/>
      <c r="G597" s="6"/>
      <c r="H597" s="118"/>
      <c r="I597" s="6"/>
      <c r="J597" s="6"/>
      <c r="K597" s="6"/>
      <c r="L597" s="6"/>
      <c r="M597" s="6"/>
      <c r="N597" s="6"/>
      <c r="O597" s="6"/>
      <c r="P597" s="6"/>
      <c r="Q597" s="6"/>
      <c r="R597" s="6"/>
      <c r="S597" s="6"/>
      <c r="T597" s="6"/>
      <c r="U597" s="6"/>
      <c r="V597" s="6"/>
      <c r="W597" s="6"/>
      <c r="X597" s="6"/>
      <c r="Y597" s="6"/>
      <c r="Z597" s="6"/>
    </row>
    <row r="598" spans="1:26" ht="13">
      <c r="A598" s="6"/>
      <c r="B598" s="6"/>
      <c r="C598" s="6"/>
      <c r="D598" s="6"/>
      <c r="E598" s="6"/>
      <c r="F598" s="6"/>
      <c r="G598" s="6"/>
      <c r="H598" s="118"/>
      <c r="I598" s="6"/>
      <c r="J598" s="6"/>
      <c r="K598" s="6"/>
      <c r="L598" s="6"/>
      <c r="M598" s="6"/>
      <c r="N598" s="6"/>
      <c r="O598" s="6"/>
      <c r="P598" s="6"/>
      <c r="Q598" s="6"/>
      <c r="R598" s="6"/>
      <c r="S598" s="6"/>
      <c r="T598" s="6"/>
      <c r="U598" s="6"/>
      <c r="V598" s="6"/>
      <c r="W598" s="6"/>
      <c r="X598" s="6"/>
      <c r="Y598" s="6"/>
      <c r="Z598" s="6"/>
    </row>
    <row r="599" spans="1:26" ht="13">
      <c r="A599" s="6"/>
      <c r="B599" s="6"/>
      <c r="C599" s="6"/>
      <c r="D599" s="6"/>
      <c r="E599" s="6"/>
      <c r="F599" s="6"/>
      <c r="G599" s="6"/>
      <c r="H599" s="118"/>
      <c r="I599" s="6"/>
      <c r="J599" s="6"/>
      <c r="K599" s="6"/>
      <c r="L599" s="6"/>
      <c r="M599" s="6"/>
      <c r="N599" s="6"/>
      <c r="O599" s="6"/>
      <c r="P599" s="6"/>
      <c r="Q599" s="6"/>
      <c r="R599" s="6"/>
      <c r="S599" s="6"/>
      <c r="T599" s="6"/>
      <c r="U599" s="6"/>
      <c r="V599" s="6"/>
      <c r="W599" s="6"/>
      <c r="X599" s="6"/>
      <c r="Y599" s="6"/>
      <c r="Z599" s="6"/>
    </row>
    <row r="600" spans="1:26" ht="13">
      <c r="A600" s="6"/>
      <c r="B600" s="6"/>
      <c r="C600" s="6"/>
      <c r="D600" s="6"/>
      <c r="E600" s="6"/>
      <c r="F600" s="6"/>
      <c r="G600" s="6"/>
      <c r="H600" s="118"/>
      <c r="I600" s="6"/>
      <c r="J600" s="6"/>
      <c r="K600" s="6"/>
      <c r="L600" s="6"/>
      <c r="M600" s="6"/>
      <c r="N600" s="6"/>
      <c r="O600" s="6"/>
      <c r="P600" s="6"/>
      <c r="Q600" s="6"/>
      <c r="R600" s="6"/>
      <c r="S600" s="6"/>
      <c r="T600" s="6"/>
      <c r="U600" s="6"/>
      <c r="V600" s="6"/>
      <c r="W600" s="6"/>
      <c r="X600" s="6"/>
      <c r="Y600" s="6"/>
      <c r="Z600" s="6"/>
    </row>
    <row r="601" spans="1:26" ht="13">
      <c r="A601" s="6"/>
      <c r="B601" s="6"/>
      <c r="C601" s="6"/>
      <c r="D601" s="6"/>
      <c r="E601" s="6"/>
      <c r="F601" s="6"/>
      <c r="G601" s="6"/>
      <c r="H601" s="118"/>
      <c r="I601" s="6"/>
      <c r="J601" s="6"/>
      <c r="K601" s="6"/>
      <c r="L601" s="6"/>
      <c r="M601" s="6"/>
      <c r="N601" s="6"/>
      <c r="O601" s="6"/>
      <c r="P601" s="6"/>
      <c r="Q601" s="6"/>
      <c r="R601" s="6"/>
      <c r="S601" s="6"/>
      <c r="T601" s="6"/>
      <c r="U601" s="6"/>
      <c r="V601" s="6"/>
      <c r="W601" s="6"/>
      <c r="X601" s="6"/>
      <c r="Y601" s="6"/>
      <c r="Z601" s="6"/>
    </row>
    <row r="602" spans="1:26" ht="13">
      <c r="A602" s="6"/>
      <c r="B602" s="6"/>
      <c r="C602" s="6"/>
      <c r="D602" s="6"/>
      <c r="E602" s="6"/>
      <c r="F602" s="6"/>
      <c r="G602" s="6"/>
      <c r="H602" s="118"/>
      <c r="I602" s="6"/>
      <c r="J602" s="6"/>
      <c r="K602" s="6"/>
      <c r="L602" s="6"/>
      <c r="M602" s="6"/>
      <c r="N602" s="6"/>
      <c r="O602" s="6"/>
      <c r="P602" s="6"/>
      <c r="Q602" s="6"/>
      <c r="R602" s="6"/>
      <c r="S602" s="6"/>
      <c r="T602" s="6"/>
      <c r="U602" s="6"/>
      <c r="V602" s="6"/>
      <c r="W602" s="6"/>
      <c r="X602" s="6"/>
      <c r="Y602" s="6"/>
      <c r="Z602" s="6"/>
    </row>
    <row r="603" spans="1:26" ht="13">
      <c r="A603" s="6"/>
      <c r="B603" s="6"/>
      <c r="C603" s="6"/>
      <c r="D603" s="6"/>
      <c r="E603" s="6"/>
      <c r="F603" s="6"/>
      <c r="G603" s="6"/>
      <c r="H603" s="118"/>
      <c r="I603" s="6"/>
      <c r="J603" s="6"/>
      <c r="K603" s="6"/>
      <c r="L603" s="6"/>
      <c r="M603" s="6"/>
      <c r="N603" s="6"/>
      <c r="O603" s="6"/>
      <c r="P603" s="6"/>
      <c r="Q603" s="6"/>
      <c r="R603" s="6"/>
      <c r="S603" s="6"/>
      <c r="T603" s="6"/>
      <c r="U603" s="6"/>
      <c r="V603" s="6"/>
      <c r="W603" s="6"/>
      <c r="X603" s="6"/>
      <c r="Y603" s="6"/>
      <c r="Z603" s="6"/>
    </row>
    <row r="604" spans="1:26" ht="13">
      <c r="A604" s="6"/>
      <c r="B604" s="6"/>
      <c r="C604" s="6"/>
      <c r="D604" s="6"/>
      <c r="E604" s="6"/>
      <c r="F604" s="6"/>
      <c r="G604" s="6"/>
      <c r="H604" s="118"/>
      <c r="I604" s="6"/>
      <c r="J604" s="6"/>
      <c r="K604" s="6"/>
      <c r="L604" s="6"/>
      <c r="M604" s="6"/>
      <c r="N604" s="6"/>
      <c r="O604" s="6"/>
      <c r="P604" s="6"/>
      <c r="Q604" s="6"/>
      <c r="R604" s="6"/>
      <c r="S604" s="6"/>
      <c r="T604" s="6"/>
      <c r="U604" s="6"/>
      <c r="V604" s="6"/>
      <c r="W604" s="6"/>
      <c r="X604" s="6"/>
      <c r="Y604" s="6"/>
      <c r="Z604" s="6"/>
    </row>
    <row r="605" spans="1:26" ht="13">
      <c r="A605" s="6"/>
      <c r="B605" s="6"/>
      <c r="C605" s="6"/>
      <c r="D605" s="6"/>
      <c r="E605" s="6"/>
      <c r="F605" s="6"/>
      <c r="G605" s="6"/>
      <c r="H605" s="118"/>
      <c r="I605" s="6"/>
      <c r="J605" s="6"/>
      <c r="K605" s="6"/>
      <c r="L605" s="6"/>
      <c r="M605" s="6"/>
      <c r="N605" s="6"/>
      <c r="O605" s="6"/>
      <c r="P605" s="6"/>
      <c r="Q605" s="6"/>
      <c r="R605" s="6"/>
      <c r="S605" s="6"/>
      <c r="T605" s="6"/>
      <c r="U605" s="6"/>
      <c r="V605" s="6"/>
      <c r="W605" s="6"/>
      <c r="X605" s="6"/>
      <c r="Y605" s="6"/>
      <c r="Z605" s="6"/>
    </row>
    <row r="606" spans="1:26" ht="13">
      <c r="A606" s="6"/>
      <c r="B606" s="6"/>
      <c r="C606" s="6"/>
      <c r="D606" s="6"/>
      <c r="E606" s="6"/>
      <c r="F606" s="6"/>
      <c r="G606" s="6"/>
      <c r="H606" s="118"/>
      <c r="I606" s="6"/>
      <c r="J606" s="6"/>
      <c r="K606" s="6"/>
      <c r="L606" s="6"/>
      <c r="M606" s="6"/>
      <c r="N606" s="6"/>
      <c r="O606" s="6"/>
      <c r="P606" s="6"/>
      <c r="Q606" s="6"/>
      <c r="R606" s="6"/>
      <c r="S606" s="6"/>
      <c r="T606" s="6"/>
      <c r="U606" s="6"/>
      <c r="V606" s="6"/>
      <c r="W606" s="6"/>
      <c r="X606" s="6"/>
      <c r="Y606" s="6"/>
      <c r="Z606" s="6"/>
    </row>
    <row r="607" spans="1:26" ht="13">
      <c r="A607" s="6"/>
      <c r="B607" s="6"/>
      <c r="C607" s="6"/>
      <c r="D607" s="6"/>
      <c r="E607" s="6"/>
      <c r="F607" s="6"/>
      <c r="G607" s="6"/>
      <c r="H607" s="118"/>
      <c r="I607" s="6"/>
      <c r="J607" s="6"/>
      <c r="K607" s="6"/>
      <c r="L607" s="6"/>
      <c r="M607" s="6"/>
      <c r="N607" s="6"/>
      <c r="O607" s="6"/>
      <c r="P607" s="6"/>
      <c r="Q607" s="6"/>
      <c r="R607" s="6"/>
      <c r="S607" s="6"/>
      <c r="T607" s="6"/>
      <c r="U607" s="6"/>
      <c r="V607" s="6"/>
      <c r="W607" s="6"/>
      <c r="X607" s="6"/>
      <c r="Y607" s="6"/>
      <c r="Z607" s="6"/>
    </row>
    <row r="608" spans="1:26" ht="13">
      <c r="A608" s="6"/>
      <c r="B608" s="6"/>
      <c r="C608" s="6"/>
      <c r="D608" s="6"/>
      <c r="E608" s="6"/>
      <c r="F608" s="6"/>
      <c r="G608" s="6"/>
      <c r="H608" s="118"/>
      <c r="I608" s="6"/>
      <c r="J608" s="6"/>
      <c r="K608" s="6"/>
      <c r="L608" s="6"/>
      <c r="M608" s="6"/>
      <c r="N608" s="6"/>
      <c r="O608" s="6"/>
      <c r="P608" s="6"/>
      <c r="Q608" s="6"/>
      <c r="R608" s="6"/>
      <c r="S608" s="6"/>
      <c r="T608" s="6"/>
      <c r="U608" s="6"/>
      <c r="V608" s="6"/>
      <c r="W608" s="6"/>
      <c r="X608" s="6"/>
      <c r="Y608" s="6"/>
      <c r="Z608" s="6"/>
    </row>
    <row r="609" spans="1:26" ht="13">
      <c r="A609" s="6"/>
      <c r="B609" s="6"/>
      <c r="C609" s="6"/>
      <c r="D609" s="6"/>
      <c r="E609" s="6"/>
      <c r="F609" s="6"/>
      <c r="G609" s="6"/>
      <c r="H609" s="118"/>
      <c r="I609" s="6"/>
      <c r="J609" s="6"/>
      <c r="K609" s="6"/>
      <c r="L609" s="6"/>
      <c r="M609" s="6"/>
      <c r="N609" s="6"/>
      <c r="O609" s="6"/>
      <c r="P609" s="6"/>
      <c r="Q609" s="6"/>
      <c r="R609" s="6"/>
      <c r="S609" s="6"/>
      <c r="T609" s="6"/>
      <c r="U609" s="6"/>
      <c r="V609" s="6"/>
      <c r="W609" s="6"/>
      <c r="X609" s="6"/>
      <c r="Y609" s="6"/>
      <c r="Z609" s="6"/>
    </row>
    <row r="610" spans="1:26" ht="13">
      <c r="A610" s="6"/>
      <c r="B610" s="6"/>
      <c r="C610" s="6"/>
      <c r="D610" s="6"/>
      <c r="E610" s="6"/>
      <c r="F610" s="6"/>
      <c r="G610" s="6"/>
      <c r="H610" s="118"/>
      <c r="I610" s="6"/>
      <c r="J610" s="6"/>
      <c r="K610" s="6"/>
      <c r="L610" s="6"/>
      <c r="M610" s="6"/>
      <c r="N610" s="6"/>
      <c r="O610" s="6"/>
      <c r="P610" s="6"/>
      <c r="Q610" s="6"/>
      <c r="R610" s="6"/>
      <c r="S610" s="6"/>
      <c r="T610" s="6"/>
      <c r="U610" s="6"/>
      <c r="V610" s="6"/>
      <c r="W610" s="6"/>
      <c r="X610" s="6"/>
      <c r="Y610" s="6"/>
      <c r="Z610" s="6"/>
    </row>
    <row r="611" spans="1:26" ht="13">
      <c r="A611" s="6"/>
      <c r="B611" s="6"/>
      <c r="C611" s="6"/>
      <c r="D611" s="6"/>
      <c r="E611" s="6"/>
      <c r="F611" s="6"/>
      <c r="G611" s="6"/>
      <c r="H611" s="118"/>
      <c r="I611" s="6"/>
      <c r="J611" s="6"/>
      <c r="K611" s="6"/>
      <c r="L611" s="6"/>
      <c r="M611" s="6"/>
      <c r="N611" s="6"/>
      <c r="O611" s="6"/>
      <c r="P611" s="6"/>
      <c r="Q611" s="6"/>
      <c r="R611" s="6"/>
      <c r="S611" s="6"/>
      <c r="T611" s="6"/>
      <c r="U611" s="6"/>
      <c r="V611" s="6"/>
      <c r="W611" s="6"/>
      <c r="X611" s="6"/>
      <c r="Y611" s="6"/>
      <c r="Z611" s="6"/>
    </row>
    <row r="612" spans="1:26" ht="13">
      <c r="A612" s="6"/>
      <c r="B612" s="6"/>
      <c r="C612" s="6"/>
      <c r="D612" s="6"/>
      <c r="E612" s="6"/>
      <c r="F612" s="6"/>
      <c r="G612" s="6"/>
      <c r="H612" s="118"/>
      <c r="I612" s="6"/>
      <c r="J612" s="6"/>
      <c r="K612" s="6"/>
      <c r="L612" s="6"/>
      <c r="M612" s="6"/>
      <c r="N612" s="6"/>
      <c r="O612" s="6"/>
      <c r="P612" s="6"/>
      <c r="Q612" s="6"/>
      <c r="R612" s="6"/>
      <c r="S612" s="6"/>
      <c r="T612" s="6"/>
      <c r="U612" s="6"/>
      <c r="V612" s="6"/>
      <c r="W612" s="6"/>
      <c r="X612" s="6"/>
      <c r="Y612" s="6"/>
      <c r="Z612" s="6"/>
    </row>
    <row r="613" spans="1:26" ht="13">
      <c r="A613" s="6"/>
      <c r="B613" s="6"/>
      <c r="C613" s="6"/>
      <c r="D613" s="6"/>
      <c r="E613" s="6"/>
      <c r="F613" s="6"/>
      <c r="G613" s="6"/>
      <c r="H613" s="118"/>
      <c r="I613" s="6"/>
      <c r="J613" s="6"/>
      <c r="K613" s="6"/>
      <c r="L613" s="6"/>
      <c r="M613" s="6"/>
      <c r="N613" s="6"/>
      <c r="O613" s="6"/>
      <c r="P613" s="6"/>
      <c r="Q613" s="6"/>
      <c r="R613" s="6"/>
      <c r="S613" s="6"/>
      <c r="T613" s="6"/>
      <c r="U613" s="6"/>
      <c r="V613" s="6"/>
      <c r="W613" s="6"/>
      <c r="X613" s="6"/>
      <c r="Y613" s="6"/>
      <c r="Z613" s="6"/>
    </row>
    <row r="614" spans="1:26" ht="13">
      <c r="A614" s="6"/>
      <c r="B614" s="6"/>
      <c r="C614" s="6"/>
      <c r="D614" s="6"/>
      <c r="E614" s="6"/>
      <c r="F614" s="6"/>
      <c r="G614" s="6"/>
      <c r="H614" s="118"/>
      <c r="I614" s="6"/>
      <c r="J614" s="6"/>
      <c r="K614" s="6"/>
      <c r="L614" s="6"/>
      <c r="M614" s="6"/>
      <c r="N614" s="6"/>
      <c r="O614" s="6"/>
      <c r="P614" s="6"/>
      <c r="Q614" s="6"/>
      <c r="R614" s="6"/>
      <c r="S614" s="6"/>
      <c r="T614" s="6"/>
      <c r="U614" s="6"/>
      <c r="V614" s="6"/>
      <c r="W614" s="6"/>
      <c r="X614" s="6"/>
      <c r="Y614" s="6"/>
      <c r="Z614" s="6"/>
    </row>
    <row r="615" spans="1:26" ht="13">
      <c r="A615" s="6"/>
      <c r="B615" s="6"/>
      <c r="C615" s="6"/>
      <c r="D615" s="6"/>
      <c r="E615" s="6"/>
      <c r="F615" s="6"/>
      <c r="G615" s="6"/>
      <c r="H615" s="118"/>
      <c r="I615" s="6"/>
      <c r="J615" s="6"/>
      <c r="K615" s="6"/>
      <c r="L615" s="6"/>
      <c r="M615" s="6"/>
      <c r="N615" s="6"/>
      <c r="O615" s="6"/>
      <c r="P615" s="6"/>
      <c r="Q615" s="6"/>
      <c r="R615" s="6"/>
      <c r="S615" s="6"/>
      <c r="T615" s="6"/>
      <c r="U615" s="6"/>
      <c r="V615" s="6"/>
      <c r="W615" s="6"/>
      <c r="X615" s="6"/>
      <c r="Y615" s="6"/>
      <c r="Z615" s="6"/>
    </row>
    <row r="616" spans="1:26" ht="13">
      <c r="A616" s="6"/>
      <c r="B616" s="6"/>
      <c r="C616" s="6"/>
      <c r="D616" s="6"/>
      <c r="E616" s="6"/>
      <c r="F616" s="6"/>
      <c r="G616" s="6"/>
      <c r="H616" s="118"/>
      <c r="I616" s="6"/>
      <c r="J616" s="6"/>
      <c r="K616" s="6"/>
      <c r="L616" s="6"/>
      <c r="M616" s="6"/>
      <c r="N616" s="6"/>
      <c r="O616" s="6"/>
      <c r="P616" s="6"/>
      <c r="Q616" s="6"/>
      <c r="R616" s="6"/>
      <c r="S616" s="6"/>
      <c r="T616" s="6"/>
      <c r="U616" s="6"/>
      <c r="V616" s="6"/>
      <c r="W616" s="6"/>
      <c r="X616" s="6"/>
      <c r="Y616" s="6"/>
      <c r="Z616" s="6"/>
    </row>
    <row r="617" spans="1:26" ht="13">
      <c r="A617" s="6"/>
      <c r="B617" s="6"/>
      <c r="C617" s="6"/>
      <c r="D617" s="6"/>
      <c r="E617" s="6"/>
      <c r="F617" s="6"/>
      <c r="G617" s="6"/>
      <c r="H617" s="118"/>
      <c r="I617" s="6"/>
      <c r="J617" s="6"/>
      <c r="K617" s="6"/>
      <c r="L617" s="6"/>
      <c r="M617" s="6"/>
      <c r="N617" s="6"/>
      <c r="O617" s="6"/>
      <c r="P617" s="6"/>
      <c r="Q617" s="6"/>
      <c r="R617" s="6"/>
      <c r="S617" s="6"/>
      <c r="T617" s="6"/>
      <c r="U617" s="6"/>
      <c r="V617" s="6"/>
      <c r="W617" s="6"/>
      <c r="X617" s="6"/>
      <c r="Y617" s="6"/>
      <c r="Z617" s="6"/>
    </row>
    <row r="618" spans="1:26" ht="13">
      <c r="A618" s="6"/>
      <c r="B618" s="6"/>
      <c r="C618" s="6"/>
      <c r="D618" s="6"/>
      <c r="E618" s="6"/>
      <c r="F618" s="6"/>
      <c r="G618" s="6"/>
      <c r="H618" s="118"/>
      <c r="I618" s="6"/>
      <c r="J618" s="6"/>
      <c r="K618" s="6"/>
      <c r="L618" s="6"/>
      <c r="M618" s="6"/>
      <c r="N618" s="6"/>
      <c r="O618" s="6"/>
      <c r="P618" s="6"/>
      <c r="Q618" s="6"/>
      <c r="R618" s="6"/>
      <c r="S618" s="6"/>
      <c r="T618" s="6"/>
      <c r="U618" s="6"/>
      <c r="V618" s="6"/>
      <c r="W618" s="6"/>
      <c r="X618" s="6"/>
      <c r="Y618" s="6"/>
      <c r="Z618" s="6"/>
    </row>
    <row r="619" spans="1:26" ht="13">
      <c r="A619" s="6"/>
      <c r="B619" s="6"/>
      <c r="C619" s="6"/>
      <c r="D619" s="6"/>
      <c r="E619" s="6"/>
      <c r="F619" s="6"/>
      <c r="G619" s="6"/>
      <c r="H619" s="118"/>
      <c r="I619" s="6"/>
      <c r="J619" s="6"/>
      <c r="K619" s="6"/>
      <c r="L619" s="6"/>
      <c r="M619" s="6"/>
      <c r="N619" s="6"/>
      <c r="O619" s="6"/>
      <c r="P619" s="6"/>
      <c r="Q619" s="6"/>
      <c r="R619" s="6"/>
      <c r="S619" s="6"/>
      <c r="T619" s="6"/>
      <c r="U619" s="6"/>
      <c r="V619" s="6"/>
      <c r="W619" s="6"/>
      <c r="X619" s="6"/>
      <c r="Y619" s="6"/>
      <c r="Z619" s="6"/>
    </row>
    <row r="620" spans="1:26" ht="13">
      <c r="A620" s="6"/>
      <c r="B620" s="6"/>
      <c r="C620" s="6"/>
      <c r="D620" s="6"/>
      <c r="E620" s="6"/>
      <c r="F620" s="6"/>
      <c r="G620" s="6"/>
      <c r="H620" s="118"/>
      <c r="I620" s="6"/>
      <c r="J620" s="6"/>
      <c r="K620" s="6"/>
      <c r="L620" s="6"/>
      <c r="M620" s="6"/>
      <c r="N620" s="6"/>
      <c r="O620" s="6"/>
      <c r="P620" s="6"/>
      <c r="Q620" s="6"/>
      <c r="R620" s="6"/>
      <c r="S620" s="6"/>
      <c r="T620" s="6"/>
      <c r="U620" s="6"/>
      <c r="V620" s="6"/>
      <c r="W620" s="6"/>
      <c r="X620" s="6"/>
      <c r="Y620" s="6"/>
      <c r="Z620" s="6"/>
    </row>
    <row r="621" spans="1:26" ht="13">
      <c r="A621" s="6"/>
      <c r="B621" s="6"/>
      <c r="C621" s="6"/>
      <c r="D621" s="6"/>
      <c r="E621" s="6"/>
      <c r="F621" s="6"/>
      <c r="G621" s="6"/>
      <c r="H621" s="118"/>
      <c r="I621" s="6"/>
      <c r="J621" s="6"/>
      <c r="K621" s="6"/>
      <c r="L621" s="6"/>
      <c r="M621" s="6"/>
      <c r="N621" s="6"/>
      <c r="O621" s="6"/>
      <c r="P621" s="6"/>
      <c r="Q621" s="6"/>
      <c r="R621" s="6"/>
      <c r="S621" s="6"/>
      <c r="T621" s="6"/>
      <c r="U621" s="6"/>
      <c r="V621" s="6"/>
      <c r="W621" s="6"/>
      <c r="X621" s="6"/>
      <c r="Y621" s="6"/>
      <c r="Z621" s="6"/>
    </row>
    <row r="622" spans="1:26" ht="13">
      <c r="A622" s="6"/>
      <c r="B622" s="6"/>
      <c r="C622" s="6"/>
      <c r="D622" s="6"/>
      <c r="E622" s="6"/>
      <c r="F622" s="6"/>
      <c r="G622" s="6"/>
      <c r="H622" s="118"/>
      <c r="I622" s="6"/>
      <c r="J622" s="6"/>
      <c r="K622" s="6"/>
      <c r="L622" s="6"/>
      <c r="M622" s="6"/>
      <c r="N622" s="6"/>
      <c r="O622" s="6"/>
      <c r="P622" s="6"/>
      <c r="Q622" s="6"/>
      <c r="R622" s="6"/>
      <c r="S622" s="6"/>
      <c r="T622" s="6"/>
      <c r="U622" s="6"/>
      <c r="V622" s="6"/>
      <c r="W622" s="6"/>
      <c r="X622" s="6"/>
      <c r="Y622" s="6"/>
      <c r="Z622" s="6"/>
    </row>
    <row r="623" spans="1:26" ht="13">
      <c r="A623" s="6"/>
      <c r="B623" s="6"/>
      <c r="C623" s="6"/>
      <c r="D623" s="6"/>
      <c r="E623" s="6"/>
      <c r="F623" s="6"/>
      <c r="G623" s="6"/>
      <c r="H623" s="118"/>
      <c r="I623" s="6"/>
      <c r="J623" s="6"/>
      <c r="K623" s="6"/>
      <c r="L623" s="6"/>
      <c r="M623" s="6"/>
      <c r="N623" s="6"/>
      <c r="O623" s="6"/>
      <c r="P623" s="6"/>
      <c r="Q623" s="6"/>
      <c r="R623" s="6"/>
      <c r="S623" s="6"/>
      <c r="T623" s="6"/>
      <c r="U623" s="6"/>
      <c r="V623" s="6"/>
      <c r="W623" s="6"/>
      <c r="X623" s="6"/>
      <c r="Y623" s="6"/>
      <c r="Z623" s="6"/>
    </row>
    <row r="624" spans="1:26" ht="13">
      <c r="A624" s="6"/>
      <c r="B624" s="6"/>
      <c r="C624" s="6"/>
      <c r="D624" s="6"/>
      <c r="E624" s="6"/>
      <c r="F624" s="6"/>
      <c r="G624" s="6"/>
      <c r="H624" s="118"/>
      <c r="I624" s="6"/>
      <c r="J624" s="6"/>
      <c r="K624" s="6"/>
      <c r="L624" s="6"/>
      <c r="M624" s="6"/>
      <c r="N624" s="6"/>
      <c r="O624" s="6"/>
      <c r="P624" s="6"/>
      <c r="Q624" s="6"/>
      <c r="R624" s="6"/>
      <c r="S624" s="6"/>
      <c r="T624" s="6"/>
      <c r="U624" s="6"/>
      <c r="V624" s="6"/>
      <c r="W624" s="6"/>
      <c r="X624" s="6"/>
      <c r="Y624" s="6"/>
      <c r="Z624" s="6"/>
    </row>
    <row r="625" spans="1:26" ht="13">
      <c r="A625" s="6"/>
      <c r="B625" s="6"/>
      <c r="C625" s="6"/>
      <c r="D625" s="6"/>
      <c r="E625" s="6"/>
      <c r="F625" s="6"/>
      <c r="G625" s="6"/>
      <c r="H625" s="118"/>
      <c r="I625" s="6"/>
      <c r="J625" s="6"/>
      <c r="K625" s="6"/>
      <c r="L625" s="6"/>
      <c r="M625" s="6"/>
      <c r="N625" s="6"/>
      <c r="O625" s="6"/>
      <c r="P625" s="6"/>
      <c r="Q625" s="6"/>
      <c r="R625" s="6"/>
      <c r="S625" s="6"/>
      <c r="T625" s="6"/>
      <c r="U625" s="6"/>
      <c r="V625" s="6"/>
      <c r="W625" s="6"/>
      <c r="X625" s="6"/>
      <c r="Y625" s="6"/>
      <c r="Z625" s="6"/>
    </row>
    <row r="626" spans="1:26" ht="13">
      <c r="A626" s="6"/>
      <c r="B626" s="6"/>
      <c r="C626" s="6"/>
      <c r="D626" s="6"/>
      <c r="E626" s="6"/>
      <c r="F626" s="6"/>
      <c r="G626" s="6"/>
      <c r="H626" s="118"/>
      <c r="I626" s="6"/>
      <c r="J626" s="6"/>
      <c r="K626" s="6"/>
      <c r="L626" s="6"/>
      <c r="M626" s="6"/>
      <c r="N626" s="6"/>
      <c r="O626" s="6"/>
      <c r="P626" s="6"/>
      <c r="Q626" s="6"/>
      <c r="R626" s="6"/>
      <c r="S626" s="6"/>
      <c r="T626" s="6"/>
      <c r="U626" s="6"/>
      <c r="V626" s="6"/>
      <c r="W626" s="6"/>
      <c r="X626" s="6"/>
      <c r="Y626" s="6"/>
      <c r="Z626" s="6"/>
    </row>
    <row r="627" spans="1:26" ht="13">
      <c r="A627" s="6"/>
      <c r="B627" s="6"/>
      <c r="C627" s="6"/>
      <c r="D627" s="6"/>
      <c r="E627" s="6"/>
      <c r="F627" s="6"/>
      <c r="G627" s="6"/>
      <c r="H627" s="118"/>
      <c r="I627" s="6"/>
      <c r="J627" s="6"/>
      <c r="K627" s="6"/>
      <c r="L627" s="6"/>
      <c r="M627" s="6"/>
      <c r="N627" s="6"/>
      <c r="O627" s="6"/>
      <c r="P627" s="6"/>
      <c r="Q627" s="6"/>
      <c r="R627" s="6"/>
      <c r="S627" s="6"/>
      <c r="T627" s="6"/>
      <c r="U627" s="6"/>
      <c r="V627" s="6"/>
      <c r="W627" s="6"/>
      <c r="X627" s="6"/>
      <c r="Y627" s="6"/>
      <c r="Z627" s="6"/>
    </row>
    <row r="628" spans="1:26" ht="13">
      <c r="A628" s="6"/>
      <c r="B628" s="6"/>
      <c r="C628" s="6"/>
      <c r="D628" s="6"/>
      <c r="E628" s="6"/>
      <c r="F628" s="6"/>
      <c r="G628" s="6"/>
      <c r="H628" s="118"/>
      <c r="I628" s="6"/>
      <c r="J628" s="6"/>
      <c r="K628" s="6"/>
      <c r="L628" s="6"/>
      <c r="M628" s="6"/>
      <c r="N628" s="6"/>
      <c r="O628" s="6"/>
      <c r="P628" s="6"/>
      <c r="Q628" s="6"/>
      <c r="R628" s="6"/>
      <c r="S628" s="6"/>
      <c r="T628" s="6"/>
      <c r="U628" s="6"/>
      <c r="V628" s="6"/>
      <c r="W628" s="6"/>
      <c r="X628" s="6"/>
      <c r="Y628" s="6"/>
      <c r="Z628" s="6"/>
    </row>
    <row r="629" spans="1:26" ht="13">
      <c r="A629" s="6"/>
      <c r="B629" s="6"/>
      <c r="C629" s="6"/>
      <c r="D629" s="6"/>
      <c r="E629" s="6"/>
      <c r="F629" s="6"/>
      <c r="G629" s="6"/>
      <c r="H629" s="118"/>
      <c r="I629" s="6"/>
      <c r="J629" s="6"/>
      <c r="K629" s="6"/>
      <c r="L629" s="6"/>
      <c r="M629" s="6"/>
      <c r="N629" s="6"/>
      <c r="O629" s="6"/>
      <c r="P629" s="6"/>
      <c r="Q629" s="6"/>
      <c r="R629" s="6"/>
      <c r="S629" s="6"/>
      <c r="T629" s="6"/>
      <c r="U629" s="6"/>
      <c r="V629" s="6"/>
      <c r="W629" s="6"/>
      <c r="X629" s="6"/>
      <c r="Y629" s="6"/>
      <c r="Z629" s="6"/>
    </row>
    <row r="630" spans="1:26" ht="13">
      <c r="A630" s="6"/>
      <c r="B630" s="6"/>
      <c r="C630" s="6"/>
      <c r="D630" s="6"/>
      <c r="E630" s="6"/>
      <c r="F630" s="6"/>
      <c r="G630" s="6"/>
      <c r="H630" s="118"/>
      <c r="I630" s="6"/>
      <c r="J630" s="6"/>
      <c r="K630" s="6"/>
      <c r="L630" s="6"/>
      <c r="M630" s="6"/>
      <c r="N630" s="6"/>
      <c r="O630" s="6"/>
      <c r="P630" s="6"/>
      <c r="Q630" s="6"/>
      <c r="R630" s="6"/>
      <c r="S630" s="6"/>
      <c r="T630" s="6"/>
      <c r="U630" s="6"/>
      <c r="V630" s="6"/>
      <c r="W630" s="6"/>
      <c r="X630" s="6"/>
      <c r="Y630" s="6"/>
      <c r="Z630" s="6"/>
    </row>
    <row r="631" spans="1:26" ht="13">
      <c r="A631" s="6"/>
      <c r="B631" s="6"/>
      <c r="C631" s="6"/>
      <c r="D631" s="6"/>
      <c r="E631" s="6"/>
      <c r="F631" s="6"/>
      <c r="G631" s="6"/>
      <c r="H631" s="118"/>
      <c r="I631" s="6"/>
      <c r="J631" s="6"/>
      <c r="K631" s="6"/>
      <c r="L631" s="6"/>
      <c r="M631" s="6"/>
      <c r="N631" s="6"/>
      <c r="O631" s="6"/>
      <c r="P631" s="6"/>
      <c r="Q631" s="6"/>
      <c r="R631" s="6"/>
      <c r="S631" s="6"/>
      <c r="T631" s="6"/>
      <c r="U631" s="6"/>
      <c r="V631" s="6"/>
      <c r="W631" s="6"/>
      <c r="X631" s="6"/>
      <c r="Y631" s="6"/>
      <c r="Z631" s="6"/>
    </row>
    <row r="632" spans="1:26" ht="13">
      <c r="A632" s="6"/>
      <c r="B632" s="6"/>
      <c r="C632" s="6"/>
      <c r="D632" s="6"/>
      <c r="E632" s="6"/>
      <c r="F632" s="6"/>
      <c r="G632" s="6"/>
      <c r="H632" s="118"/>
      <c r="I632" s="6"/>
      <c r="J632" s="6"/>
      <c r="K632" s="6"/>
      <c r="L632" s="6"/>
      <c r="M632" s="6"/>
      <c r="N632" s="6"/>
      <c r="O632" s="6"/>
      <c r="P632" s="6"/>
      <c r="Q632" s="6"/>
      <c r="R632" s="6"/>
      <c r="S632" s="6"/>
      <c r="T632" s="6"/>
      <c r="U632" s="6"/>
      <c r="V632" s="6"/>
      <c r="W632" s="6"/>
      <c r="X632" s="6"/>
      <c r="Y632" s="6"/>
      <c r="Z632" s="6"/>
    </row>
    <row r="633" spans="1:26" ht="13">
      <c r="A633" s="6"/>
      <c r="B633" s="6"/>
      <c r="C633" s="6"/>
      <c r="D633" s="6"/>
      <c r="E633" s="6"/>
      <c r="F633" s="6"/>
      <c r="G633" s="6"/>
      <c r="H633" s="118"/>
      <c r="I633" s="6"/>
      <c r="J633" s="6"/>
      <c r="K633" s="6"/>
      <c r="L633" s="6"/>
      <c r="M633" s="6"/>
      <c r="N633" s="6"/>
      <c r="O633" s="6"/>
      <c r="P633" s="6"/>
      <c r="Q633" s="6"/>
      <c r="R633" s="6"/>
      <c r="S633" s="6"/>
      <c r="T633" s="6"/>
      <c r="U633" s="6"/>
      <c r="V633" s="6"/>
      <c r="W633" s="6"/>
      <c r="X633" s="6"/>
      <c r="Y633" s="6"/>
      <c r="Z633" s="6"/>
    </row>
    <row r="634" spans="1:26" ht="13">
      <c r="A634" s="6"/>
      <c r="B634" s="6"/>
      <c r="C634" s="6"/>
      <c r="D634" s="6"/>
      <c r="E634" s="6"/>
      <c r="F634" s="6"/>
      <c r="G634" s="6"/>
      <c r="H634" s="118"/>
      <c r="I634" s="6"/>
      <c r="J634" s="6"/>
      <c r="K634" s="6"/>
      <c r="L634" s="6"/>
      <c r="M634" s="6"/>
      <c r="N634" s="6"/>
      <c r="O634" s="6"/>
      <c r="P634" s="6"/>
      <c r="Q634" s="6"/>
      <c r="R634" s="6"/>
      <c r="S634" s="6"/>
      <c r="T634" s="6"/>
      <c r="U634" s="6"/>
      <c r="V634" s="6"/>
      <c r="W634" s="6"/>
      <c r="X634" s="6"/>
      <c r="Y634" s="6"/>
      <c r="Z634" s="6"/>
    </row>
    <row r="635" spans="1:26" ht="13">
      <c r="A635" s="6"/>
      <c r="B635" s="6"/>
      <c r="C635" s="6"/>
      <c r="D635" s="6"/>
      <c r="E635" s="6"/>
      <c r="F635" s="6"/>
      <c r="G635" s="6"/>
      <c r="H635" s="118"/>
      <c r="I635" s="6"/>
      <c r="J635" s="6"/>
      <c r="K635" s="6"/>
      <c r="L635" s="6"/>
      <c r="M635" s="6"/>
      <c r="N635" s="6"/>
      <c r="O635" s="6"/>
      <c r="P635" s="6"/>
      <c r="Q635" s="6"/>
      <c r="R635" s="6"/>
      <c r="S635" s="6"/>
      <c r="T635" s="6"/>
      <c r="U635" s="6"/>
      <c r="V635" s="6"/>
      <c r="W635" s="6"/>
      <c r="X635" s="6"/>
      <c r="Y635" s="6"/>
      <c r="Z635" s="6"/>
    </row>
    <row r="636" spans="1:26" ht="13">
      <c r="A636" s="6"/>
      <c r="B636" s="6"/>
      <c r="C636" s="6"/>
      <c r="D636" s="6"/>
      <c r="E636" s="6"/>
      <c r="F636" s="6"/>
      <c r="G636" s="6"/>
      <c r="H636" s="118"/>
      <c r="I636" s="6"/>
      <c r="J636" s="6"/>
      <c r="K636" s="6"/>
      <c r="L636" s="6"/>
      <c r="M636" s="6"/>
      <c r="N636" s="6"/>
      <c r="O636" s="6"/>
      <c r="P636" s="6"/>
      <c r="Q636" s="6"/>
      <c r="R636" s="6"/>
      <c r="S636" s="6"/>
      <c r="T636" s="6"/>
      <c r="U636" s="6"/>
      <c r="V636" s="6"/>
      <c r="W636" s="6"/>
      <c r="X636" s="6"/>
      <c r="Y636" s="6"/>
      <c r="Z636" s="6"/>
    </row>
    <row r="637" spans="1:26" ht="13">
      <c r="A637" s="6"/>
      <c r="B637" s="6"/>
      <c r="C637" s="6"/>
      <c r="D637" s="6"/>
      <c r="E637" s="6"/>
      <c r="F637" s="6"/>
      <c r="G637" s="6"/>
      <c r="H637" s="118"/>
      <c r="I637" s="6"/>
      <c r="J637" s="6"/>
      <c r="K637" s="6"/>
      <c r="L637" s="6"/>
      <c r="M637" s="6"/>
      <c r="N637" s="6"/>
      <c r="O637" s="6"/>
      <c r="P637" s="6"/>
      <c r="Q637" s="6"/>
      <c r="R637" s="6"/>
      <c r="S637" s="6"/>
      <c r="T637" s="6"/>
      <c r="U637" s="6"/>
      <c r="V637" s="6"/>
      <c r="W637" s="6"/>
      <c r="X637" s="6"/>
      <c r="Y637" s="6"/>
      <c r="Z637" s="6"/>
    </row>
    <row r="638" spans="1:26" ht="13">
      <c r="A638" s="6"/>
      <c r="B638" s="6"/>
      <c r="C638" s="6"/>
      <c r="D638" s="6"/>
      <c r="E638" s="6"/>
      <c r="F638" s="6"/>
      <c r="G638" s="6"/>
      <c r="H638" s="118"/>
      <c r="I638" s="6"/>
      <c r="J638" s="6"/>
      <c r="K638" s="6"/>
      <c r="L638" s="6"/>
      <c r="M638" s="6"/>
      <c r="N638" s="6"/>
      <c r="O638" s="6"/>
      <c r="P638" s="6"/>
      <c r="Q638" s="6"/>
      <c r="R638" s="6"/>
      <c r="S638" s="6"/>
      <c r="T638" s="6"/>
      <c r="U638" s="6"/>
      <c r="V638" s="6"/>
      <c r="W638" s="6"/>
      <c r="X638" s="6"/>
      <c r="Y638" s="6"/>
      <c r="Z638" s="6"/>
    </row>
    <row r="639" spans="1:26" ht="13">
      <c r="A639" s="6"/>
      <c r="B639" s="6"/>
      <c r="C639" s="6"/>
      <c r="D639" s="6"/>
      <c r="E639" s="6"/>
      <c r="F639" s="6"/>
      <c r="G639" s="6"/>
      <c r="H639" s="118"/>
      <c r="I639" s="6"/>
      <c r="J639" s="6"/>
      <c r="K639" s="6"/>
      <c r="L639" s="6"/>
      <c r="M639" s="6"/>
      <c r="N639" s="6"/>
      <c r="O639" s="6"/>
      <c r="P639" s="6"/>
      <c r="Q639" s="6"/>
      <c r="R639" s="6"/>
      <c r="S639" s="6"/>
      <c r="T639" s="6"/>
      <c r="U639" s="6"/>
      <c r="V639" s="6"/>
      <c r="W639" s="6"/>
      <c r="X639" s="6"/>
      <c r="Y639" s="6"/>
      <c r="Z639" s="6"/>
    </row>
    <row r="640" spans="1:26" ht="13">
      <c r="A640" s="6"/>
      <c r="B640" s="6"/>
      <c r="C640" s="6"/>
      <c r="D640" s="6"/>
      <c r="E640" s="6"/>
      <c r="F640" s="6"/>
      <c r="G640" s="6"/>
      <c r="H640" s="118"/>
      <c r="I640" s="6"/>
      <c r="J640" s="6"/>
      <c r="K640" s="6"/>
      <c r="L640" s="6"/>
      <c r="M640" s="6"/>
      <c r="N640" s="6"/>
      <c r="O640" s="6"/>
      <c r="P640" s="6"/>
      <c r="Q640" s="6"/>
      <c r="R640" s="6"/>
      <c r="S640" s="6"/>
      <c r="T640" s="6"/>
      <c r="U640" s="6"/>
      <c r="V640" s="6"/>
      <c r="W640" s="6"/>
      <c r="X640" s="6"/>
      <c r="Y640" s="6"/>
      <c r="Z640" s="6"/>
    </row>
    <row r="641" spans="1:26" ht="13">
      <c r="A641" s="6"/>
      <c r="B641" s="6"/>
      <c r="C641" s="6"/>
      <c r="D641" s="6"/>
      <c r="E641" s="6"/>
      <c r="F641" s="6"/>
      <c r="G641" s="6"/>
      <c r="H641" s="118"/>
      <c r="I641" s="6"/>
      <c r="J641" s="6"/>
      <c r="K641" s="6"/>
      <c r="L641" s="6"/>
      <c r="M641" s="6"/>
      <c r="N641" s="6"/>
      <c r="O641" s="6"/>
      <c r="P641" s="6"/>
      <c r="Q641" s="6"/>
      <c r="R641" s="6"/>
      <c r="S641" s="6"/>
      <c r="T641" s="6"/>
      <c r="U641" s="6"/>
      <c r="V641" s="6"/>
      <c r="W641" s="6"/>
      <c r="X641" s="6"/>
      <c r="Y641" s="6"/>
      <c r="Z641" s="6"/>
    </row>
    <row r="642" spans="1:26" ht="13">
      <c r="A642" s="6"/>
      <c r="B642" s="6"/>
      <c r="C642" s="6"/>
      <c r="D642" s="6"/>
      <c r="E642" s="6"/>
      <c r="F642" s="6"/>
      <c r="G642" s="6"/>
      <c r="H642" s="118"/>
      <c r="I642" s="6"/>
      <c r="J642" s="6"/>
      <c r="K642" s="6"/>
      <c r="L642" s="6"/>
      <c r="M642" s="6"/>
      <c r="N642" s="6"/>
      <c r="O642" s="6"/>
      <c r="P642" s="6"/>
      <c r="Q642" s="6"/>
      <c r="R642" s="6"/>
      <c r="S642" s="6"/>
      <c r="T642" s="6"/>
      <c r="U642" s="6"/>
      <c r="V642" s="6"/>
      <c r="W642" s="6"/>
      <c r="X642" s="6"/>
      <c r="Y642" s="6"/>
      <c r="Z642" s="6"/>
    </row>
    <row r="643" spans="1:26" ht="13">
      <c r="A643" s="6"/>
      <c r="B643" s="6"/>
      <c r="C643" s="6"/>
      <c r="D643" s="6"/>
      <c r="E643" s="6"/>
      <c r="F643" s="6"/>
      <c r="G643" s="6"/>
      <c r="H643" s="118"/>
      <c r="I643" s="6"/>
      <c r="J643" s="6"/>
      <c r="K643" s="6"/>
      <c r="L643" s="6"/>
      <c r="M643" s="6"/>
      <c r="N643" s="6"/>
      <c r="O643" s="6"/>
      <c r="P643" s="6"/>
      <c r="Q643" s="6"/>
      <c r="R643" s="6"/>
      <c r="S643" s="6"/>
      <c r="T643" s="6"/>
      <c r="U643" s="6"/>
      <c r="V643" s="6"/>
      <c r="W643" s="6"/>
      <c r="X643" s="6"/>
      <c r="Y643" s="6"/>
      <c r="Z643" s="6"/>
    </row>
    <row r="644" spans="1:26" ht="13">
      <c r="A644" s="6"/>
      <c r="B644" s="6"/>
      <c r="C644" s="6"/>
      <c r="D644" s="6"/>
      <c r="E644" s="6"/>
      <c r="F644" s="6"/>
      <c r="G644" s="6"/>
      <c r="H644" s="118"/>
      <c r="I644" s="6"/>
      <c r="J644" s="6"/>
      <c r="K644" s="6"/>
      <c r="L644" s="6"/>
      <c r="M644" s="6"/>
      <c r="N644" s="6"/>
      <c r="O644" s="6"/>
      <c r="P644" s="6"/>
      <c r="Q644" s="6"/>
      <c r="R644" s="6"/>
      <c r="S644" s="6"/>
      <c r="T644" s="6"/>
      <c r="U644" s="6"/>
      <c r="V644" s="6"/>
      <c r="W644" s="6"/>
      <c r="X644" s="6"/>
      <c r="Y644" s="6"/>
      <c r="Z644" s="6"/>
    </row>
    <row r="645" spans="1:26" ht="13">
      <c r="A645" s="6"/>
      <c r="B645" s="6"/>
      <c r="C645" s="6"/>
      <c r="D645" s="6"/>
      <c r="E645" s="6"/>
      <c r="F645" s="6"/>
      <c r="G645" s="6"/>
      <c r="H645" s="118"/>
      <c r="I645" s="6"/>
      <c r="J645" s="6"/>
      <c r="K645" s="6"/>
      <c r="L645" s="6"/>
      <c r="M645" s="6"/>
      <c r="N645" s="6"/>
      <c r="O645" s="6"/>
      <c r="P645" s="6"/>
      <c r="Q645" s="6"/>
      <c r="R645" s="6"/>
      <c r="S645" s="6"/>
      <c r="T645" s="6"/>
      <c r="U645" s="6"/>
      <c r="V645" s="6"/>
      <c r="W645" s="6"/>
      <c r="X645" s="6"/>
      <c r="Y645" s="6"/>
      <c r="Z645" s="6"/>
    </row>
    <row r="646" spans="1:26" ht="13">
      <c r="A646" s="6"/>
      <c r="B646" s="6"/>
      <c r="C646" s="6"/>
      <c r="D646" s="6"/>
      <c r="E646" s="6"/>
      <c r="F646" s="6"/>
      <c r="G646" s="6"/>
      <c r="H646" s="118"/>
      <c r="I646" s="6"/>
      <c r="J646" s="6"/>
      <c r="K646" s="6"/>
      <c r="L646" s="6"/>
      <c r="M646" s="6"/>
      <c r="N646" s="6"/>
      <c r="O646" s="6"/>
      <c r="P646" s="6"/>
      <c r="Q646" s="6"/>
      <c r="R646" s="6"/>
      <c r="S646" s="6"/>
      <c r="T646" s="6"/>
      <c r="U646" s="6"/>
      <c r="V646" s="6"/>
      <c r="W646" s="6"/>
      <c r="X646" s="6"/>
      <c r="Y646" s="6"/>
      <c r="Z646" s="6"/>
    </row>
    <row r="647" spans="1:26" ht="13">
      <c r="A647" s="6"/>
      <c r="B647" s="6"/>
      <c r="C647" s="6"/>
      <c r="D647" s="6"/>
      <c r="E647" s="6"/>
      <c r="F647" s="6"/>
      <c r="G647" s="6"/>
      <c r="H647" s="118"/>
      <c r="I647" s="6"/>
      <c r="J647" s="6"/>
      <c r="K647" s="6"/>
      <c r="L647" s="6"/>
      <c r="M647" s="6"/>
      <c r="N647" s="6"/>
      <c r="O647" s="6"/>
      <c r="P647" s="6"/>
      <c r="Q647" s="6"/>
      <c r="R647" s="6"/>
      <c r="S647" s="6"/>
      <c r="T647" s="6"/>
      <c r="U647" s="6"/>
      <c r="V647" s="6"/>
      <c r="W647" s="6"/>
      <c r="X647" s="6"/>
      <c r="Y647" s="6"/>
      <c r="Z647" s="6"/>
    </row>
    <row r="648" spans="1:26" ht="13">
      <c r="A648" s="6"/>
      <c r="B648" s="6"/>
      <c r="C648" s="6"/>
      <c r="D648" s="6"/>
      <c r="E648" s="6"/>
      <c r="F648" s="6"/>
      <c r="G648" s="6"/>
      <c r="H648" s="118"/>
      <c r="I648" s="6"/>
      <c r="J648" s="6"/>
      <c r="K648" s="6"/>
      <c r="L648" s="6"/>
      <c r="M648" s="6"/>
      <c r="N648" s="6"/>
      <c r="O648" s="6"/>
      <c r="P648" s="6"/>
      <c r="Q648" s="6"/>
      <c r="R648" s="6"/>
      <c r="S648" s="6"/>
      <c r="T648" s="6"/>
      <c r="U648" s="6"/>
      <c r="V648" s="6"/>
      <c r="W648" s="6"/>
      <c r="X648" s="6"/>
      <c r="Y648" s="6"/>
      <c r="Z648" s="6"/>
    </row>
    <row r="649" spans="1:26" ht="13">
      <c r="A649" s="6"/>
      <c r="B649" s="6"/>
      <c r="C649" s="6"/>
      <c r="D649" s="6"/>
      <c r="E649" s="6"/>
      <c r="F649" s="6"/>
      <c r="G649" s="6"/>
      <c r="H649" s="118"/>
      <c r="I649" s="6"/>
      <c r="J649" s="6"/>
      <c r="K649" s="6"/>
      <c r="L649" s="6"/>
      <c r="M649" s="6"/>
      <c r="N649" s="6"/>
      <c r="O649" s="6"/>
      <c r="P649" s="6"/>
      <c r="Q649" s="6"/>
      <c r="R649" s="6"/>
      <c r="S649" s="6"/>
      <c r="T649" s="6"/>
      <c r="U649" s="6"/>
      <c r="V649" s="6"/>
      <c r="W649" s="6"/>
      <c r="X649" s="6"/>
      <c r="Y649" s="6"/>
      <c r="Z649" s="6"/>
    </row>
    <row r="650" spans="1:26" ht="13">
      <c r="A650" s="6"/>
      <c r="B650" s="6"/>
      <c r="C650" s="6"/>
      <c r="D650" s="6"/>
      <c r="E650" s="6"/>
      <c r="F650" s="6"/>
      <c r="G650" s="6"/>
      <c r="H650" s="118"/>
      <c r="I650" s="6"/>
      <c r="J650" s="6"/>
      <c r="K650" s="6"/>
      <c r="L650" s="6"/>
      <c r="M650" s="6"/>
      <c r="N650" s="6"/>
      <c r="O650" s="6"/>
      <c r="P650" s="6"/>
      <c r="Q650" s="6"/>
      <c r="R650" s="6"/>
      <c r="S650" s="6"/>
      <c r="T650" s="6"/>
      <c r="U650" s="6"/>
      <c r="V650" s="6"/>
      <c r="W650" s="6"/>
      <c r="X650" s="6"/>
      <c r="Y650" s="6"/>
      <c r="Z650" s="6"/>
    </row>
    <row r="651" spans="1:26" ht="13">
      <c r="A651" s="6"/>
      <c r="B651" s="6"/>
      <c r="C651" s="6"/>
      <c r="D651" s="6"/>
      <c r="E651" s="6"/>
      <c r="F651" s="6"/>
      <c r="G651" s="6"/>
      <c r="H651" s="118"/>
      <c r="I651" s="6"/>
      <c r="J651" s="6"/>
      <c r="K651" s="6"/>
      <c r="L651" s="6"/>
      <c r="M651" s="6"/>
      <c r="N651" s="6"/>
      <c r="O651" s="6"/>
      <c r="P651" s="6"/>
      <c r="Q651" s="6"/>
      <c r="R651" s="6"/>
      <c r="S651" s="6"/>
      <c r="T651" s="6"/>
      <c r="U651" s="6"/>
      <c r="V651" s="6"/>
      <c r="W651" s="6"/>
      <c r="X651" s="6"/>
      <c r="Y651" s="6"/>
      <c r="Z651" s="6"/>
    </row>
    <row r="652" spans="1:26" ht="13">
      <c r="A652" s="6"/>
      <c r="B652" s="6"/>
      <c r="C652" s="6"/>
      <c r="D652" s="6"/>
      <c r="E652" s="6"/>
      <c r="F652" s="6"/>
      <c r="G652" s="6"/>
      <c r="H652" s="118"/>
      <c r="I652" s="6"/>
      <c r="J652" s="6"/>
      <c r="K652" s="6"/>
      <c r="L652" s="6"/>
      <c r="M652" s="6"/>
      <c r="N652" s="6"/>
      <c r="O652" s="6"/>
      <c r="P652" s="6"/>
      <c r="Q652" s="6"/>
      <c r="R652" s="6"/>
      <c r="S652" s="6"/>
      <c r="T652" s="6"/>
      <c r="U652" s="6"/>
      <c r="V652" s="6"/>
      <c r="W652" s="6"/>
      <c r="X652" s="6"/>
      <c r="Y652" s="6"/>
      <c r="Z652" s="6"/>
    </row>
    <row r="653" spans="1:26" ht="13">
      <c r="A653" s="6"/>
      <c r="B653" s="6"/>
      <c r="C653" s="6"/>
      <c r="D653" s="6"/>
      <c r="E653" s="6"/>
      <c r="F653" s="6"/>
      <c r="G653" s="6"/>
      <c r="H653" s="118"/>
      <c r="I653" s="6"/>
      <c r="J653" s="6"/>
      <c r="K653" s="6"/>
      <c r="L653" s="6"/>
      <c r="M653" s="6"/>
      <c r="N653" s="6"/>
      <c r="O653" s="6"/>
      <c r="P653" s="6"/>
      <c r="Q653" s="6"/>
      <c r="R653" s="6"/>
      <c r="S653" s="6"/>
      <c r="T653" s="6"/>
      <c r="U653" s="6"/>
      <c r="V653" s="6"/>
      <c r="W653" s="6"/>
      <c r="X653" s="6"/>
      <c r="Y653" s="6"/>
      <c r="Z653" s="6"/>
    </row>
    <row r="654" spans="1:26" ht="13">
      <c r="A654" s="6"/>
      <c r="B654" s="6"/>
      <c r="C654" s="6"/>
      <c r="D654" s="6"/>
      <c r="E654" s="6"/>
      <c r="F654" s="6"/>
      <c r="G654" s="6"/>
      <c r="H654" s="118"/>
      <c r="I654" s="6"/>
      <c r="J654" s="6"/>
      <c r="K654" s="6"/>
      <c r="L654" s="6"/>
      <c r="M654" s="6"/>
      <c r="N654" s="6"/>
      <c r="O654" s="6"/>
      <c r="P654" s="6"/>
      <c r="Q654" s="6"/>
      <c r="R654" s="6"/>
      <c r="S654" s="6"/>
      <c r="T654" s="6"/>
      <c r="U654" s="6"/>
      <c r="V654" s="6"/>
      <c r="W654" s="6"/>
      <c r="X654" s="6"/>
      <c r="Y654" s="6"/>
      <c r="Z654" s="6"/>
    </row>
    <row r="655" spans="1:26" ht="13">
      <c r="A655" s="6"/>
      <c r="B655" s="6"/>
      <c r="C655" s="6"/>
      <c r="D655" s="6"/>
      <c r="E655" s="6"/>
      <c r="F655" s="6"/>
      <c r="G655" s="6"/>
      <c r="H655" s="118"/>
      <c r="I655" s="6"/>
      <c r="J655" s="6"/>
      <c r="K655" s="6"/>
      <c r="L655" s="6"/>
      <c r="M655" s="6"/>
      <c r="N655" s="6"/>
      <c r="O655" s="6"/>
      <c r="P655" s="6"/>
      <c r="Q655" s="6"/>
      <c r="R655" s="6"/>
      <c r="S655" s="6"/>
      <c r="T655" s="6"/>
      <c r="U655" s="6"/>
      <c r="V655" s="6"/>
      <c r="W655" s="6"/>
      <c r="X655" s="6"/>
      <c r="Y655" s="6"/>
      <c r="Z655" s="6"/>
    </row>
    <row r="656" spans="1:26" ht="13">
      <c r="A656" s="6"/>
      <c r="B656" s="6"/>
      <c r="C656" s="6"/>
      <c r="D656" s="6"/>
      <c r="E656" s="6"/>
      <c r="F656" s="6"/>
      <c r="G656" s="6"/>
      <c r="H656" s="118"/>
      <c r="I656" s="6"/>
      <c r="J656" s="6"/>
      <c r="K656" s="6"/>
      <c r="L656" s="6"/>
      <c r="M656" s="6"/>
      <c r="N656" s="6"/>
      <c r="O656" s="6"/>
      <c r="P656" s="6"/>
      <c r="Q656" s="6"/>
      <c r="R656" s="6"/>
      <c r="S656" s="6"/>
      <c r="T656" s="6"/>
      <c r="U656" s="6"/>
      <c r="V656" s="6"/>
      <c r="W656" s="6"/>
      <c r="X656" s="6"/>
      <c r="Y656" s="6"/>
      <c r="Z656" s="6"/>
    </row>
    <row r="657" spans="1:26" ht="13">
      <c r="A657" s="6"/>
      <c r="B657" s="6"/>
      <c r="C657" s="6"/>
      <c r="D657" s="6"/>
      <c r="E657" s="6"/>
      <c r="F657" s="6"/>
      <c r="G657" s="6"/>
      <c r="H657" s="118"/>
      <c r="I657" s="6"/>
      <c r="J657" s="6"/>
      <c r="K657" s="6"/>
      <c r="L657" s="6"/>
      <c r="M657" s="6"/>
      <c r="N657" s="6"/>
      <c r="O657" s="6"/>
      <c r="P657" s="6"/>
      <c r="Q657" s="6"/>
      <c r="R657" s="6"/>
      <c r="S657" s="6"/>
      <c r="T657" s="6"/>
      <c r="U657" s="6"/>
      <c r="V657" s="6"/>
      <c r="W657" s="6"/>
      <c r="X657" s="6"/>
      <c r="Y657" s="6"/>
      <c r="Z657" s="6"/>
    </row>
    <row r="658" spans="1:26" ht="13">
      <c r="A658" s="6"/>
      <c r="B658" s="6"/>
      <c r="C658" s="6"/>
      <c r="D658" s="6"/>
      <c r="E658" s="6"/>
      <c r="F658" s="6"/>
      <c r="G658" s="6"/>
      <c r="H658" s="118"/>
      <c r="I658" s="6"/>
      <c r="J658" s="6"/>
      <c r="K658" s="6"/>
      <c r="L658" s="6"/>
      <c r="M658" s="6"/>
      <c r="N658" s="6"/>
      <c r="O658" s="6"/>
      <c r="P658" s="6"/>
      <c r="Q658" s="6"/>
      <c r="R658" s="6"/>
      <c r="S658" s="6"/>
      <c r="T658" s="6"/>
      <c r="U658" s="6"/>
      <c r="V658" s="6"/>
      <c r="W658" s="6"/>
      <c r="X658" s="6"/>
      <c r="Y658" s="6"/>
      <c r="Z658" s="6"/>
    </row>
    <row r="659" spans="1:26" ht="13">
      <c r="A659" s="6"/>
      <c r="B659" s="6"/>
      <c r="C659" s="6"/>
      <c r="D659" s="6"/>
      <c r="E659" s="6"/>
      <c r="F659" s="6"/>
      <c r="G659" s="6"/>
      <c r="H659" s="118"/>
      <c r="I659" s="6"/>
      <c r="J659" s="6"/>
      <c r="K659" s="6"/>
      <c r="L659" s="6"/>
      <c r="M659" s="6"/>
      <c r="N659" s="6"/>
      <c r="O659" s="6"/>
      <c r="P659" s="6"/>
      <c r="Q659" s="6"/>
      <c r="R659" s="6"/>
      <c r="S659" s="6"/>
      <c r="T659" s="6"/>
      <c r="U659" s="6"/>
      <c r="V659" s="6"/>
      <c r="W659" s="6"/>
      <c r="X659" s="6"/>
      <c r="Y659" s="6"/>
      <c r="Z659" s="6"/>
    </row>
    <row r="660" spans="1:26" ht="13">
      <c r="A660" s="6"/>
      <c r="B660" s="6"/>
      <c r="C660" s="6"/>
      <c r="D660" s="6"/>
      <c r="E660" s="6"/>
      <c r="F660" s="6"/>
      <c r="G660" s="6"/>
      <c r="H660" s="118"/>
      <c r="I660" s="6"/>
      <c r="J660" s="6"/>
      <c r="K660" s="6"/>
      <c r="L660" s="6"/>
      <c r="M660" s="6"/>
      <c r="N660" s="6"/>
      <c r="O660" s="6"/>
      <c r="P660" s="6"/>
      <c r="Q660" s="6"/>
      <c r="R660" s="6"/>
      <c r="S660" s="6"/>
      <c r="T660" s="6"/>
      <c r="U660" s="6"/>
      <c r="V660" s="6"/>
      <c r="W660" s="6"/>
      <c r="X660" s="6"/>
      <c r="Y660" s="6"/>
      <c r="Z660" s="6"/>
    </row>
    <row r="661" spans="1:26" ht="13">
      <c r="A661" s="6"/>
      <c r="B661" s="6"/>
      <c r="C661" s="6"/>
      <c r="D661" s="6"/>
      <c r="E661" s="6"/>
      <c r="F661" s="6"/>
      <c r="G661" s="6"/>
      <c r="H661" s="118"/>
      <c r="I661" s="6"/>
      <c r="J661" s="6"/>
      <c r="K661" s="6"/>
      <c r="L661" s="6"/>
      <c r="M661" s="6"/>
      <c r="N661" s="6"/>
      <c r="O661" s="6"/>
      <c r="P661" s="6"/>
      <c r="Q661" s="6"/>
      <c r="R661" s="6"/>
      <c r="S661" s="6"/>
      <c r="T661" s="6"/>
      <c r="U661" s="6"/>
      <c r="V661" s="6"/>
      <c r="W661" s="6"/>
      <c r="X661" s="6"/>
      <c r="Y661" s="6"/>
      <c r="Z661" s="6"/>
    </row>
    <row r="662" spans="1:26" ht="13">
      <c r="A662" s="6"/>
      <c r="B662" s="6"/>
      <c r="C662" s="6"/>
      <c r="D662" s="6"/>
      <c r="E662" s="6"/>
      <c r="F662" s="6"/>
      <c r="G662" s="6"/>
      <c r="H662" s="118"/>
      <c r="I662" s="6"/>
      <c r="J662" s="6"/>
      <c r="K662" s="6"/>
      <c r="L662" s="6"/>
      <c r="M662" s="6"/>
      <c r="N662" s="6"/>
      <c r="O662" s="6"/>
      <c r="P662" s="6"/>
      <c r="Q662" s="6"/>
      <c r="R662" s="6"/>
      <c r="S662" s="6"/>
      <c r="T662" s="6"/>
      <c r="U662" s="6"/>
      <c r="V662" s="6"/>
      <c r="W662" s="6"/>
      <c r="X662" s="6"/>
      <c r="Y662" s="6"/>
      <c r="Z662" s="6"/>
    </row>
    <row r="663" spans="1:26" ht="13">
      <c r="A663" s="6"/>
      <c r="B663" s="6"/>
      <c r="C663" s="6"/>
      <c r="D663" s="6"/>
      <c r="E663" s="6"/>
      <c r="F663" s="6"/>
      <c r="G663" s="6"/>
      <c r="H663" s="118"/>
      <c r="I663" s="6"/>
      <c r="J663" s="6"/>
      <c r="K663" s="6"/>
      <c r="L663" s="6"/>
      <c r="M663" s="6"/>
      <c r="N663" s="6"/>
      <c r="O663" s="6"/>
      <c r="P663" s="6"/>
      <c r="Q663" s="6"/>
      <c r="R663" s="6"/>
      <c r="S663" s="6"/>
      <c r="T663" s="6"/>
      <c r="U663" s="6"/>
      <c r="V663" s="6"/>
      <c r="W663" s="6"/>
      <c r="X663" s="6"/>
      <c r="Y663" s="6"/>
      <c r="Z663" s="6"/>
    </row>
    <row r="664" spans="1:26" ht="13">
      <c r="A664" s="6"/>
      <c r="B664" s="6"/>
      <c r="C664" s="6"/>
      <c r="D664" s="6"/>
      <c r="E664" s="6"/>
      <c r="F664" s="6"/>
      <c r="G664" s="6"/>
      <c r="H664" s="118"/>
      <c r="I664" s="6"/>
      <c r="J664" s="6"/>
      <c r="K664" s="6"/>
      <c r="L664" s="6"/>
      <c r="M664" s="6"/>
      <c r="N664" s="6"/>
      <c r="O664" s="6"/>
      <c r="P664" s="6"/>
      <c r="Q664" s="6"/>
      <c r="R664" s="6"/>
      <c r="S664" s="6"/>
      <c r="T664" s="6"/>
      <c r="U664" s="6"/>
      <c r="V664" s="6"/>
      <c r="W664" s="6"/>
      <c r="X664" s="6"/>
      <c r="Y664" s="6"/>
      <c r="Z664" s="6"/>
    </row>
    <row r="665" spans="1:26" ht="13">
      <c r="A665" s="6"/>
      <c r="B665" s="6"/>
      <c r="C665" s="6"/>
      <c r="D665" s="6"/>
      <c r="E665" s="6"/>
      <c r="F665" s="6"/>
      <c r="G665" s="6"/>
      <c r="H665" s="118"/>
      <c r="I665" s="6"/>
      <c r="J665" s="6"/>
      <c r="K665" s="6"/>
      <c r="L665" s="6"/>
      <c r="M665" s="6"/>
      <c r="N665" s="6"/>
      <c r="O665" s="6"/>
      <c r="P665" s="6"/>
      <c r="Q665" s="6"/>
      <c r="R665" s="6"/>
      <c r="S665" s="6"/>
      <c r="T665" s="6"/>
      <c r="U665" s="6"/>
      <c r="V665" s="6"/>
      <c r="W665" s="6"/>
      <c r="X665" s="6"/>
      <c r="Y665" s="6"/>
      <c r="Z665" s="6"/>
    </row>
    <row r="666" spans="1:26" ht="13">
      <c r="A666" s="6"/>
      <c r="B666" s="6"/>
      <c r="C666" s="6"/>
      <c r="D666" s="6"/>
      <c r="E666" s="6"/>
      <c r="F666" s="6"/>
      <c r="G666" s="6"/>
      <c r="H666" s="118"/>
      <c r="I666" s="6"/>
      <c r="J666" s="6"/>
      <c r="K666" s="6"/>
      <c r="L666" s="6"/>
      <c r="M666" s="6"/>
      <c r="N666" s="6"/>
      <c r="O666" s="6"/>
      <c r="P666" s="6"/>
      <c r="Q666" s="6"/>
      <c r="R666" s="6"/>
      <c r="S666" s="6"/>
      <c r="T666" s="6"/>
      <c r="U666" s="6"/>
      <c r="V666" s="6"/>
      <c r="W666" s="6"/>
      <c r="X666" s="6"/>
      <c r="Y666" s="6"/>
      <c r="Z666" s="6"/>
    </row>
    <row r="667" spans="1:26" ht="13">
      <c r="A667" s="6"/>
      <c r="B667" s="6"/>
      <c r="C667" s="6"/>
      <c r="D667" s="6"/>
      <c r="E667" s="6"/>
      <c r="F667" s="6"/>
      <c r="G667" s="6"/>
      <c r="H667" s="118"/>
      <c r="I667" s="6"/>
      <c r="J667" s="6"/>
      <c r="K667" s="6"/>
      <c r="L667" s="6"/>
      <c r="M667" s="6"/>
      <c r="N667" s="6"/>
      <c r="O667" s="6"/>
      <c r="P667" s="6"/>
      <c r="Q667" s="6"/>
      <c r="R667" s="6"/>
      <c r="S667" s="6"/>
      <c r="T667" s="6"/>
      <c r="U667" s="6"/>
      <c r="V667" s="6"/>
      <c r="W667" s="6"/>
      <c r="X667" s="6"/>
      <c r="Y667" s="6"/>
      <c r="Z667" s="6"/>
    </row>
    <row r="668" spans="1:26" ht="13">
      <c r="A668" s="6"/>
      <c r="B668" s="6"/>
      <c r="C668" s="6"/>
      <c r="D668" s="6"/>
      <c r="E668" s="6"/>
      <c r="F668" s="6"/>
      <c r="G668" s="6"/>
      <c r="H668" s="118"/>
      <c r="I668" s="6"/>
      <c r="J668" s="6"/>
      <c r="K668" s="6"/>
      <c r="L668" s="6"/>
      <c r="M668" s="6"/>
      <c r="N668" s="6"/>
      <c r="O668" s="6"/>
      <c r="P668" s="6"/>
      <c r="Q668" s="6"/>
      <c r="R668" s="6"/>
      <c r="S668" s="6"/>
      <c r="T668" s="6"/>
      <c r="U668" s="6"/>
      <c r="V668" s="6"/>
      <c r="W668" s="6"/>
      <c r="X668" s="6"/>
      <c r="Y668" s="6"/>
      <c r="Z668" s="6"/>
    </row>
    <row r="669" spans="1:26" ht="13">
      <c r="A669" s="6"/>
      <c r="B669" s="6"/>
      <c r="C669" s="6"/>
      <c r="D669" s="6"/>
      <c r="E669" s="6"/>
      <c r="F669" s="6"/>
      <c r="G669" s="6"/>
      <c r="H669" s="118"/>
      <c r="I669" s="6"/>
      <c r="J669" s="6"/>
      <c r="K669" s="6"/>
      <c r="L669" s="6"/>
      <c r="M669" s="6"/>
      <c r="N669" s="6"/>
      <c r="O669" s="6"/>
      <c r="P669" s="6"/>
      <c r="Q669" s="6"/>
      <c r="R669" s="6"/>
      <c r="S669" s="6"/>
      <c r="T669" s="6"/>
      <c r="U669" s="6"/>
      <c r="V669" s="6"/>
      <c r="W669" s="6"/>
      <c r="X669" s="6"/>
      <c r="Y669" s="6"/>
      <c r="Z669" s="6"/>
    </row>
    <row r="670" spans="1:26" ht="13">
      <c r="A670" s="6"/>
      <c r="B670" s="6"/>
      <c r="C670" s="6"/>
      <c r="D670" s="6"/>
      <c r="E670" s="6"/>
      <c r="F670" s="6"/>
      <c r="G670" s="6"/>
      <c r="H670" s="118"/>
      <c r="I670" s="6"/>
      <c r="J670" s="6"/>
      <c r="K670" s="6"/>
      <c r="L670" s="6"/>
      <c r="M670" s="6"/>
      <c r="N670" s="6"/>
      <c r="O670" s="6"/>
      <c r="P670" s="6"/>
      <c r="Q670" s="6"/>
      <c r="R670" s="6"/>
      <c r="S670" s="6"/>
      <c r="T670" s="6"/>
      <c r="U670" s="6"/>
      <c r="V670" s="6"/>
      <c r="W670" s="6"/>
      <c r="X670" s="6"/>
      <c r="Y670" s="6"/>
      <c r="Z670" s="6"/>
    </row>
    <row r="671" spans="1:26" ht="13">
      <c r="A671" s="6"/>
      <c r="B671" s="6"/>
      <c r="C671" s="6"/>
      <c r="D671" s="6"/>
      <c r="E671" s="6"/>
      <c r="F671" s="6"/>
      <c r="G671" s="6"/>
      <c r="H671" s="118"/>
      <c r="I671" s="6"/>
      <c r="J671" s="6"/>
      <c r="K671" s="6"/>
      <c r="L671" s="6"/>
      <c r="M671" s="6"/>
      <c r="N671" s="6"/>
      <c r="O671" s="6"/>
      <c r="P671" s="6"/>
      <c r="Q671" s="6"/>
      <c r="R671" s="6"/>
      <c r="S671" s="6"/>
      <c r="T671" s="6"/>
      <c r="U671" s="6"/>
      <c r="V671" s="6"/>
      <c r="W671" s="6"/>
      <c r="X671" s="6"/>
      <c r="Y671" s="6"/>
      <c r="Z671" s="6"/>
    </row>
    <row r="672" spans="1:26" ht="13">
      <c r="A672" s="6"/>
      <c r="B672" s="6"/>
      <c r="C672" s="6"/>
      <c r="D672" s="6"/>
      <c r="E672" s="6"/>
      <c r="F672" s="6"/>
      <c r="G672" s="6"/>
      <c r="H672" s="118"/>
      <c r="I672" s="6"/>
      <c r="J672" s="6"/>
      <c r="K672" s="6"/>
      <c r="L672" s="6"/>
      <c r="M672" s="6"/>
      <c r="N672" s="6"/>
      <c r="O672" s="6"/>
      <c r="P672" s="6"/>
      <c r="Q672" s="6"/>
      <c r="R672" s="6"/>
      <c r="S672" s="6"/>
      <c r="T672" s="6"/>
      <c r="U672" s="6"/>
      <c r="V672" s="6"/>
      <c r="W672" s="6"/>
      <c r="X672" s="6"/>
      <c r="Y672" s="6"/>
      <c r="Z672" s="6"/>
    </row>
    <row r="673" spans="1:26" ht="13">
      <c r="A673" s="6"/>
      <c r="B673" s="6"/>
      <c r="C673" s="6"/>
      <c r="D673" s="6"/>
      <c r="E673" s="6"/>
      <c r="F673" s="6"/>
      <c r="G673" s="6"/>
      <c r="H673" s="118"/>
      <c r="I673" s="6"/>
      <c r="J673" s="6"/>
      <c r="K673" s="6"/>
      <c r="L673" s="6"/>
      <c r="M673" s="6"/>
      <c r="N673" s="6"/>
      <c r="O673" s="6"/>
      <c r="P673" s="6"/>
      <c r="Q673" s="6"/>
      <c r="R673" s="6"/>
      <c r="S673" s="6"/>
      <c r="T673" s="6"/>
      <c r="U673" s="6"/>
      <c r="V673" s="6"/>
      <c r="W673" s="6"/>
      <c r="X673" s="6"/>
      <c r="Y673" s="6"/>
      <c r="Z673" s="6"/>
    </row>
    <row r="674" spans="1:26" ht="13">
      <c r="A674" s="6"/>
      <c r="B674" s="6"/>
      <c r="C674" s="6"/>
      <c r="D674" s="6"/>
      <c r="E674" s="6"/>
      <c r="F674" s="6"/>
      <c r="G674" s="6"/>
      <c r="H674" s="118"/>
      <c r="I674" s="6"/>
      <c r="J674" s="6"/>
      <c r="K674" s="6"/>
      <c r="L674" s="6"/>
      <c r="M674" s="6"/>
      <c r="N674" s="6"/>
      <c r="O674" s="6"/>
      <c r="P674" s="6"/>
      <c r="Q674" s="6"/>
      <c r="R674" s="6"/>
      <c r="S674" s="6"/>
      <c r="T674" s="6"/>
      <c r="U674" s="6"/>
      <c r="V674" s="6"/>
      <c r="W674" s="6"/>
      <c r="X674" s="6"/>
      <c r="Y674" s="6"/>
      <c r="Z674" s="6"/>
    </row>
    <row r="675" spans="1:26" ht="13">
      <c r="A675" s="6"/>
      <c r="B675" s="6"/>
      <c r="C675" s="6"/>
      <c r="D675" s="6"/>
      <c r="E675" s="6"/>
      <c r="F675" s="6"/>
      <c r="G675" s="6"/>
      <c r="H675" s="118"/>
      <c r="I675" s="6"/>
      <c r="J675" s="6"/>
      <c r="K675" s="6"/>
      <c r="L675" s="6"/>
      <c r="M675" s="6"/>
      <c r="N675" s="6"/>
      <c r="O675" s="6"/>
      <c r="P675" s="6"/>
      <c r="Q675" s="6"/>
      <c r="R675" s="6"/>
      <c r="S675" s="6"/>
      <c r="T675" s="6"/>
      <c r="U675" s="6"/>
      <c r="V675" s="6"/>
      <c r="W675" s="6"/>
      <c r="X675" s="6"/>
      <c r="Y675" s="6"/>
      <c r="Z675" s="6"/>
    </row>
    <row r="676" spans="1:26" ht="13">
      <c r="A676" s="6"/>
      <c r="B676" s="6"/>
      <c r="C676" s="6"/>
      <c r="D676" s="6"/>
      <c r="E676" s="6"/>
      <c r="F676" s="6"/>
      <c r="G676" s="6"/>
      <c r="H676" s="118"/>
      <c r="I676" s="6"/>
      <c r="J676" s="6"/>
      <c r="K676" s="6"/>
      <c r="L676" s="6"/>
      <c r="M676" s="6"/>
      <c r="N676" s="6"/>
      <c r="O676" s="6"/>
      <c r="P676" s="6"/>
      <c r="Q676" s="6"/>
      <c r="R676" s="6"/>
      <c r="S676" s="6"/>
      <c r="T676" s="6"/>
      <c r="U676" s="6"/>
      <c r="V676" s="6"/>
      <c r="W676" s="6"/>
      <c r="X676" s="6"/>
      <c r="Y676" s="6"/>
      <c r="Z676" s="6"/>
    </row>
    <row r="677" spans="1:26" ht="13">
      <c r="A677" s="6"/>
      <c r="B677" s="6"/>
      <c r="C677" s="6"/>
      <c r="D677" s="6"/>
      <c r="E677" s="6"/>
      <c r="F677" s="6"/>
      <c r="G677" s="6"/>
      <c r="H677" s="118"/>
      <c r="I677" s="6"/>
      <c r="J677" s="6"/>
      <c r="K677" s="6"/>
      <c r="L677" s="6"/>
      <c r="M677" s="6"/>
      <c r="N677" s="6"/>
      <c r="O677" s="6"/>
      <c r="P677" s="6"/>
      <c r="Q677" s="6"/>
      <c r="R677" s="6"/>
      <c r="S677" s="6"/>
      <c r="T677" s="6"/>
      <c r="U677" s="6"/>
      <c r="V677" s="6"/>
      <c r="W677" s="6"/>
      <c r="X677" s="6"/>
      <c r="Y677" s="6"/>
      <c r="Z677" s="6"/>
    </row>
    <row r="678" spans="1:26" ht="13">
      <c r="A678" s="6"/>
      <c r="B678" s="6"/>
      <c r="C678" s="6"/>
      <c r="D678" s="6"/>
      <c r="E678" s="6"/>
      <c r="F678" s="6"/>
      <c r="G678" s="6"/>
      <c r="H678" s="118"/>
      <c r="I678" s="6"/>
      <c r="J678" s="6"/>
      <c r="K678" s="6"/>
      <c r="L678" s="6"/>
      <c r="M678" s="6"/>
      <c r="N678" s="6"/>
      <c r="O678" s="6"/>
      <c r="P678" s="6"/>
      <c r="Q678" s="6"/>
      <c r="R678" s="6"/>
      <c r="S678" s="6"/>
      <c r="T678" s="6"/>
      <c r="U678" s="6"/>
      <c r="V678" s="6"/>
      <c r="W678" s="6"/>
      <c r="X678" s="6"/>
      <c r="Y678" s="6"/>
      <c r="Z678" s="6"/>
    </row>
    <row r="679" spans="1:26" ht="13">
      <c r="A679" s="6"/>
      <c r="B679" s="6"/>
      <c r="C679" s="6"/>
      <c r="D679" s="6"/>
      <c r="E679" s="6"/>
      <c r="F679" s="6"/>
      <c r="G679" s="6"/>
      <c r="H679" s="118"/>
      <c r="I679" s="6"/>
      <c r="J679" s="6"/>
      <c r="K679" s="6"/>
      <c r="L679" s="6"/>
      <c r="M679" s="6"/>
      <c r="N679" s="6"/>
      <c r="O679" s="6"/>
      <c r="P679" s="6"/>
      <c r="Q679" s="6"/>
      <c r="R679" s="6"/>
      <c r="S679" s="6"/>
      <c r="T679" s="6"/>
      <c r="U679" s="6"/>
      <c r="V679" s="6"/>
      <c r="W679" s="6"/>
      <c r="X679" s="6"/>
      <c r="Y679" s="6"/>
      <c r="Z679" s="6"/>
    </row>
    <row r="680" spans="1:26" ht="13">
      <c r="A680" s="6"/>
      <c r="B680" s="6"/>
      <c r="C680" s="6"/>
      <c r="D680" s="6"/>
      <c r="E680" s="6"/>
      <c r="F680" s="6"/>
      <c r="G680" s="6"/>
      <c r="H680" s="118"/>
      <c r="I680" s="6"/>
      <c r="J680" s="6"/>
      <c r="K680" s="6"/>
      <c r="L680" s="6"/>
      <c r="M680" s="6"/>
      <c r="N680" s="6"/>
      <c r="O680" s="6"/>
      <c r="P680" s="6"/>
      <c r="Q680" s="6"/>
      <c r="R680" s="6"/>
      <c r="S680" s="6"/>
      <c r="T680" s="6"/>
      <c r="U680" s="6"/>
      <c r="V680" s="6"/>
      <c r="W680" s="6"/>
      <c r="X680" s="6"/>
      <c r="Y680" s="6"/>
      <c r="Z680" s="6"/>
    </row>
    <row r="681" spans="1:26" ht="13">
      <c r="A681" s="6"/>
      <c r="B681" s="6"/>
      <c r="C681" s="6"/>
      <c r="D681" s="6"/>
      <c r="E681" s="6"/>
      <c r="F681" s="6"/>
      <c r="G681" s="6"/>
      <c r="H681" s="118"/>
      <c r="I681" s="6"/>
      <c r="J681" s="6"/>
      <c r="K681" s="6"/>
      <c r="L681" s="6"/>
      <c r="M681" s="6"/>
      <c r="N681" s="6"/>
      <c r="O681" s="6"/>
      <c r="P681" s="6"/>
      <c r="Q681" s="6"/>
      <c r="R681" s="6"/>
      <c r="S681" s="6"/>
      <c r="T681" s="6"/>
      <c r="U681" s="6"/>
      <c r="V681" s="6"/>
      <c r="W681" s="6"/>
      <c r="X681" s="6"/>
      <c r="Y681" s="6"/>
      <c r="Z681" s="6"/>
    </row>
    <row r="682" spans="1:26" ht="13">
      <c r="A682" s="6"/>
      <c r="B682" s="6"/>
      <c r="C682" s="6"/>
      <c r="D682" s="6"/>
      <c r="E682" s="6"/>
      <c r="F682" s="6"/>
      <c r="G682" s="6"/>
      <c r="H682" s="118"/>
      <c r="I682" s="6"/>
      <c r="J682" s="6"/>
      <c r="K682" s="6"/>
      <c r="L682" s="6"/>
      <c r="M682" s="6"/>
      <c r="N682" s="6"/>
      <c r="O682" s="6"/>
      <c r="P682" s="6"/>
      <c r="Q682" s="6"/>
      <c r="R682" s="6"/>
      <c r="S682" s="6"/>
      <c r="T682" s="6"/>
      <c r="U682" s="6"/>
      <c r="V682" s="6"/>
      <c r="W682" s="6"/>
      <c r="X682" s="6"/>
      <c r="Y682" s="6"/>
      <c r="Z682" s="6"/>
    </row>
    <row r="683" spans="1:26" ht="13">
      <c r="A683" s="6"/>
      <c r="B683" s="6"/>
      <c r="C683" s="6"/>
      <c r="D683" s="6"/>
      <c r="E683" s="6"/>
      <c r="F683" s="6"/>
      <c r="G683" s="6"/>
      <c r="H683" s="118"/>
      <c r="I683" s="6"/>
      <c r="J683" s="6"/>
      <c r="K683" s="6"/>
      <c r="L683" s="6"/>
      <c r="M683" s="6"/>
      <c r="N683" s="6"/>
      <c r="O683" s="6"/>
      <c r="P683" s="6"/>
      <c r="Q683" s="6"/>
      <c r="R683" s="6"/>
      <c r="S683" s="6"/>
      <c r="T683" s="6"/>
      <c r="U683" s="6"/>
      <c r="V683" s="6"/>
      <c r="W683" s="6"/>
      <c r="X683" s="6"/>
      <c r="Y683" s="6"/>
      <c r="Z683" s="6"/>
    </row>
    <row r="684" spans="1:26" ht="13">
      <c r="A684" s="6"/>
      <c r="B684" s="6"/>
      <c r="C684" s="6"/>
      <c r="D684" s="6"/>
      <c r="E684" s="6"/>
      <c r="F684" s="6"/>
      <c r="G684" s="6"/>
      <c r="H684" s="118"/>
      <c r="I684" s="6"/>
      <c r="J684" s="6"/>
      <c r="K684" s="6"/>
      <c r="L684" s="6"/>
      <c r="M684" s="6"/>
      <c r="N684" s="6"/>
      <c r="O684" s="6"/>
      <c r="P684" s="6"/>
      <c r="Q684" s="6"/>
      <c r="R684" s="6"/>
      <c r="S684" s="6"/>
      <c r="T684" s="6"/>
      <c r="U684" s="6"/>
      <c r="V684" s="6"/>
      <c r="W684" s="6"/>
      <c r="X684" s="6"/>
      <c r="Y684" s="6"/>
      <c r="Z684" s="6"/>
    </row>
    <row r="685" spans="1:26" ht="13">
      <c r="A685" s="6"/>
      <c r="B685" s="6"/>
      <c r="C685" s="6"/>
      <c r="D685" s="6"/>
      <c r="E685" s="6"/>
      <c r="F685" s="6"/>
      <c r="G685" s="6"/>
      <c r="H685" s="118"/>
      <c r="I685" s="6"/>
      <c r="J685" s="6"/>
      <c r="K685" s="6"/>
      <c r="L685" s="6"/>
      <c r="M685" s="6"/>
      <c r="N685" s="6"/>
      <c r="O685" s="6"/>
      <c r="P685" s="6"/>
      <c r="Q685" s="6"/>
      <c r="R685" s="6"/>
      <c r="S685" s="6"/>
      <c r="T685" s="6"/>
      <c r="U685" s="6"/>
      <c r="V685" s="6"/>
      <c r="W685" s="6"/>
      <c r="X685" s="6"/>
      <c r="Y685" s="6"/>
      <c r="Z685" s="6"/>
    </row>
    <row r="686" spans="1:26" ht="13">
      <c r="A686" s="6"/>
      <c r="B686" s="6"/>
      <c r="C686" s="6"/>
      <c r="D686" s="6"/>
      <c r="E686" s="6"/>
      <c r="F686" s="6"/>
      <c r="G686" s="6"/>
      <c r="H686" s="118"/>
      <c r="I686" s="6"/>
      <c r="J686" s="6"/>
      <c r="K686" s="6"/>
      <c r="L686" s="6"/>
      <c r="M686" s="6"/>
      <c r="N686" s="6"/>
      <c r="O686" s="6"/>
      <c r="P686" s="6"/>
      <c r="Q686" s="6"/>
      <c r="R686" s="6"/>
      <c r="S686" s="6"/>
      <c r="T686" s="6"/>
      <c r="U686" s="6"/>
      <c r="V686" s="6"/>
      <c r="W686" s="6"/>
      <c r="X686" s="6"/>
      <c r="Y686" s="6"/>
      <c r="Z686" s="6"/>
    </row>
    <row r="687" spans="1:26" ht="13">
      <c r="A687" s="6"/>
      <c r="B687" s="6"/>
      <c r="C687" s="6"/>
      <c r="D687" s="6"/>
      <c r="E687" s="6"/>
      <c r="F687" s="6"/>
      <c r="G687" s="6"/>
      <c r="H687" s="118"/>
      <c r="I687" s="6"/>
      <c r="J687" s="6"/>
      <c r="K687" s="6"/>
      <c r="L687" s="6"/>
      <c r="M687" s="6"/>
      <c r="N687" s="6"/>
      <c r="O687" s="6"/>
      <c r="P687" s="6"/>
      <c r="Q687" s="6"/>
      <c r="R687" s="6"/>
      <c r="S687" s="6"/>
      <c r="T687" s="6"/>
      <c r="U687" s="6"/>
      <c r="V687" s="6"/>
      <c r="W687" s="6"/>
      <c r="X687" s="6"/>
      <c r="Y687" s="6"/>
      <c r="Z687" s="6"/>
    </row>
    <row r="688" spans="1:26" ht="13">
      <c r="A688" s="6"/>
      <c r="B688" s="6"/>
      <c r="C688" s="6"/>
      <c r="D688" s="6"/>
      <c r="E688" s="6"/>
      <c r="F688" s="6"/>
      <c r="G688" s="6"/>
      <c r="H688" s="118"/>
      <c r="I688" s="6"/>
      <c r="J688" s="6"/>
      <c r="K688" s="6"/>
      <c r="L688" s="6"/>
      <c r="M688" s="6"/>
      <c r="N688" s="6"/>
      <c r="O688" s="6"/>
      <c r="P688" s="6"/>
      <c r="Q688" s="6"/>
      <c r="R688" s="6"/>
      <c r="S688" s="6"/>
      <c r="T688" s="6"/>
      <c r="U688" s="6"/>
      <c r="V688" s="6"/>
      <c r="W688" s="6"/>
      <c r="X688" s="6"/>
      <c r="Y688" s="6"/>
      <c r="Z688" s="6"/>
    </row>
    <row r="689" spans="1:26" ht="13">
      <c r="A689" s="6"/>
      <c r="B689" s="6"/>
      <c r="C689" s="6"/>
      <c r="D689" s="6"/>
      <c r="E689" s="6"/>
      <c r="F689" s="6"/>
      <c r="G689" s="6"/>
      <c r="H689" s="118"/>
      <c r="I689" s="6"/>
      <c r="J689" s="6"/>
      <c r="K689" s="6"/>
      <c r="L689" s="6"/>
      <c r="M689" s="6"/>
      <c r="N689" s="6"/>
      <c r="O689" s="6"/>
      <c r="P689" s="6"/>
      <c r="Q689" s="6"/>
      <c r="R689" s="6"/>
      <c r="S689" s="6"/>
      <c r="T689" s="6"/>
      <c r="U689" s="6"/>
      <c r="V689" s="6"/>
      <c r="W689" s="6"/>
      <c r="X689" s="6"/>
      <c r="Y689" s="6"/>
      <c r="Z689" s="6"/>
    </row>
    <row r="690" spans="1:26" ht="13">
      <c r="A690" s="6"/>
      <c r="B690" s="6"/>
      <c r="C690" s="6"/>
      <c r="D690" s="6"/>
      <c r="E690" s="6"/>
      <c r="F690" s="6"/>
      <c r="G690" s="6"/>
      <c r="H690" s="118"/>
      <c r="I690" s="6"/>
      <c r="J690" s="6"/>
      <c r="K690" s="6"/>
      <c r="L690" s="6"/>
      <c r="M690" s="6"/>
      <c r="N690" s="6"/>
      <c r="O690" s="6"/>
      <c r="P690" s="6"/>
      <c r="Q690" s="6"/>
      <c r="R690" s="6"/>
      <c r="S690" s="6"/>
      <c r="T690" s="6"/>
      <c r="U690" s="6"/>
      <c r="V690" s="6"/>
      <c r="W690" s="6"/>
      <c r="X690" s="6"/>
      <c r="Y690" s="6"/>
      <c r="Z690" s="6"/>
    </row>
    <row r="691" spans="1:26" ht="13">
      <c r="A691" s="6"/>
      <c r="B691" s="6"/>
      <c r="C691" s="6"/>
      <c r="D691" s="6"/>
      <c r="E691" s="6"/>
      <c r="F691" s="6"/>
      <c r="G691" s="6"/>
      <c r="H691" s="118"/>
      <c r="I691" s="6"/>
      <c r="J691" s="6"/>
      <c r="K691" s="6"/>
      <c r="L691" s="6"/>
      <c r="M691" s="6"/>
      <c r="N691" s="6"/>
      <c r="O691" s="6"/>
      <c r="P691" s="6"/>
      <c r="Q691" s="6"/>
      <c r="R691" s="6"/>
      <c r="S691" s="6"/>
      <c r="T691" s="6"/>
      <c r="U691" s="6"/>
      <c r="V691" s="6"/>
      <c r="W691" s="6"/>
      <c r="X691" s="6"/>
      <c r="Y691" s="6"/>
      <c r="Z691" s="6"/>
    </row>
    <row r="692" spans="1:26" ht="13">
      <c r="A692" s="6"/>
      <c r="B692" s="6"/>
      <c r="C692" s="6"/>
      <c r="D692" s="6"/>
      <c r="E692" s="6"/>
      <c r="F692" s="6"/>
      <c r="G692" s="6"/>
      <c r="H692" s="118"/>
      <c r="I692" s="6"/>
      <c r="J692" s="6"/>
      <c r="K692" s="6"/>
      <c r="L692" s="6"/>
      <c r="M692" s="6"/>
      <c r="N692" s="6"/>
      <c r="O692" s="6"/>
      <c r="P692" s="6"/>
      <c r="Q692" s="6"/>
      <c r="R692" s="6"/>
      <c r="S692" s="6"/>
      <c r="T692" s="6"/>
      <c r="U692" s="6"/>
      <c r="V692" s="6"/>
      <c r="W692" s="6"/>
      <c r="X692" s="6"/>
      <c r="Y692" s="6"/>
      <c r="Z692" s="6"/>
    </row>
    <row r="693" spans="1:26" ht="13">
      <c r="A693" s="6"/>
      <c r="B693" s="6"/>
      <c r="C693" s="6"/>
      <c r="D693" s="6"/>
      <c r="E693" s="6"/>
      <c r="F693" s="6"/>
      <c r="G693" s="6"/>
      <c r="H693" s="118"/>
      <c r="I693" s="6"/>
      <c r="J693" s="6"/>
      <c r="K693" s="6"/>
      <c r="L693" s="6"/>
      <c r="M693" s="6"/>
      <c r="N693" s="6"/>
      <c r="O693" s="6"/>
      <c r="P693" s="6"/>
      <c r="Q693" s="6"/>
      <c r="R693" s="6"/>
      <c r="S693" s="6"/>
      <c r="T693" s="6"/>
      <c r="U693" s="6"/>
      <c r="V693" s="6"/>
      <c r="W693" s="6"/>
      <c r="X693" s="6"/>
      <c r="Y693" s="6"/>
      <c r="Z693" s="6"/>
    </row>
    <row r="694" spans="1:26" ht="13">
      <c r="A694" s="6"/>
      <c r="B694" s="6"/>
      <c r="C694" s="6"/>
      <c r="D694" s="6"/>
      <c r="E694" s="6"/>
      <c r="F694" s="6"/>
      <c r="G694" s="6"/>
      <c r="H694" s="118"/>
      <c r="I694" s="6"/>
      <c r="J694" s="6"/>
      <c r="K694" s="6"/>
      <c r="L694" s="6"/>
      <c r="M694" s="6"/>
      <c r="N694" s="6"/>
      <c r="O694" s="6"/>
      <c r="P694" s="6"/>
      <c r="Q694" s="6"/>
      <c r="R694" s="6"/>
      <c r="S694" s="6"/>
      <c r="T694" s="6"/>
      <c r="U694" s="6"/>
      <c r="V694" s="6"/>
      <c r="W694" s="6"/>
      <c r="X694" s="6"/>
      <c r="Y694" s="6"/>
      <c r="Z694" s="6"/>
    </row>
    <row r="695" spans="1:26" ht="13">
      <c r="A695" s="6"/>
      <c r="B695" s="6"/>
      <c r="C695" s="6"/>
      <c r="D695" s="6"/>
      <c r="E695" s="6"/>
      <c r="F695" s="6"/>
      <c r="G695" s="6"/>
      <c r="H695" s="118"/>
      <c r="I695" s="6"/>
      <c r="J695" s="6"/>
      <c r="K695" s="6"/>
      <c r="L695" s="6"/>
      <c r="M695" s="6"/>
      <c r="N695" s="6"/>
      <c r="O695" s="6"/>
      <c r="P695" s="6"/>
      <c r="Q695" s="6"/>
      <c r="R695" s="6"/>
      <c r="S695" s="6"/>
      <c r="T695" s="6"/>
      <c r="U695" s="6"/>
      <c r="V695" s="6"/>
      <c r="W695" s="6"/>
      <c r="X695" s="6"/>
      <c r="Y695" s="6"/>
      <c r="Z695" s="6"/>
    </row>
    <row r="696" spans="1:26" ht="13">
      <c r="A696" s="6"/>
      <c r="B696" s="6"/>
      <c r="C696" s="6"/>
      <c r="D696" s="6"/>
      <c r="E696" s="6"/>
      <c r="F696" s="6"/>
      <c r="G696" s="6"/>
      <c r="H696" s="118"/>
      <c r="I696" s="6"/>
      <c r="J696" s="6"/>
      <c r="K696" s="6"/>
      <c r="L696" s="6"/>
      <c r="M696" s="6"/>
      <c r="N696" s="6"/>
      <c r="O696" s="6"/>
      <c r="P696" s="6"/>
      <c r="Q696" s="6"/>
      <c r="R696" s="6"/>
      <c r="S696" s="6"/>
      <c r="T696" s="6"/>
      <c r="U696" s="6"/>
      <c r="V696" s="6"/>
      <c r="W696" s="6"/>
      <c r="X696" s="6"/>
      <c r="Y696" s="6"/>
      <c r="Z696" s="6"/>
    </row>
    <row r="697" spans="1:26" ht="13">
      <c r="A697" s="6"/>
      <c r="B697" s="6"/>
      <c r="C697" s="6"/>
      <c r="D697" s="6"/>
      <c r="E697" s="6"/>
      <c r="F697" s="6"/>
      <c r="G697" s="6"/>
      <c r="H697" s="118"/>
      <c r="I697" s="6"/>
      <c r="J697" s="6"/>
      <c r="K697" s="6"/>
      <c r="L697" s="6"/>
      <c r="M697" s="6"/>
      <c r="N697" s="6"/>
      <c r="O697" s="6"/>
      <c r="P697" s="6"/>
      <c r="Q697" s="6"/>
      <c r="R697" s="6"/>
      <c r="S697" s="6"/>
      <c r="T697" s="6"/>
      <c r="U697" s="6"/>
      <c r="V697" s="6"/>
      <c r="W697" s="6"/>
      <c r="X697" s="6"/>
      <c r="Y697" s="6"/>
      <c r="Z697" s="6"/>
    </row>
    <row r="698" spans="1:26" ht="13">
      <c r="A698" s="6"/>
      <c r="B698" s="6"/>
      <c r="C698" s="6"/>
      <c r="D698" s="6"/>
      <c r="E698" s="6"/>
      <c r="F698" s="6"/>
      <c r="G698" s="6"/>
      <c r="H698" s="118"/>
      <c r="I698" s="6"/>
      <c r="J698" s="6"/>
      <c r="K698" s="6"/>
      <c r="L698" s="6"/>
      <c r="M698" s="6"/>
      <c r="N698" s="6"/>
      <c r="O698" s="6"/>
      <c r="P698" s="6"/>
      <c r="Q698" s="6"/>
      <c r="R698" s="6"/>
      <c r="S698" s="6"/>
      <c r="T698" s="6"/>
      <c r="U698" s="6"/>
      <c r="V698" s="6"/>
      <c r="W698" s="6"/>
      <c r="X698" s="6"/>
      <c r="Y698" s="6"/>
      <c r="Z698" s="6"/>
    </row>
    <row r="699" spans="1:26" ht="13">
      <c r="A699" s="6"/>
      <c r="B699" s="6"/>
      <c r="C699" s="6"/>
      <c r="D699" s="6"/>
      <c r="E699" s="6"/>
      <c r="F699" s="6"/>
      <c r="G699" s="6"/>
      <c r="H699" s="118"/>
      <c r="I699" s="6"/>
      <c r="J699" s="6"/>
      <c r="K699" s="6"/>
      <c r="L699" s="6"/>
      <c r="M699" s="6"/>
      <c r="N699" s="6"/>
      <c r="O699" s="6"/>
      <c r="P699" s="6"/>
      <c r="Q699" s="6"/>
      <c r="R699" s="6"/>
      <c r="S699" s="6"/>
      <c r="T699" s="6"/>
      <c r="U699" s="6"/>
      <c r="V699" s="6"/>
      <c r="W699" s="6"/>
      <c r="X699" s="6"/>
      <c r="Y699" s="6"/>
      <c r="Z699" s="6"/>
    </row>
    <row r="700" spans="1:26" ht="13">
      <c r="A700" s="6"/>
      <c r="B700" s="6"/>
      <c r="C700" s="6"/>
      <c r="D700" s="6"/>
      <c r="E700" s="6"/>
      <c r="F700" s="6"/>
      <c r="G700" s="6"/>
      <c r="H700" s="118"/>
      <c r="I700" s="6"/>
      <c r="J700" s="6"/>
      <c r="K700" s="6"/>
      <c r="L700" s="6"/>
      <c r="M700" s="6"/>
      <c r="N700" s="6"/>
      <c r="O700" s="6"/>
      <c r="P700" s="6"/>
      <c r="Q700" s="6"/>
      <c r="R700" s="6"/>
      <c r="S700" s="6"/>
      <c r="T700" s="6"/>
      <c r="U700" s="6"/>
      <c r="V700" s="6"/>
      <c r="W700" s="6"/>
      <c r="X700" s="6"/>
      <c r="Y700" s="6"/>
      <c r="Z700" s="6"/>
    </row>
    <row r="701" spans="1:26" ht="13">
      <c r="A701" s="6"/>
      <c r="B701" s="6"/>
      <c r="C701" s="6"/>
      <c r="D701" s="6"/>
      <c r="E701" s="6"/>
      <c r="F701" s="6"/>
      <c r="G701" s="6"/>
      <c r="H701" s="118"/>
      <c r="I701" s="6"/>
      <c r="J701" s="6"/>
      <c r="K701" s="6"/>
      <c r="L701" s="6"/>
      <c r="M701" s="6"/>
      <c r="N701" s="6"/>
      <c r="O701" s="6"/>
      <c r="P701" s="6"/>
      <c r="Q701" s="6"/>
      <c r="R701" s="6"/>
      <c r="S701" s="6"/>
      <c r="T701" s="6"/>
      <c r="U701" s="6"/>
      <c r="V701" s="6"/>
      <c r="W701" s="6"/>
      <c r="X701" s="6"/>
      <c r="Y701" s="6"/>
      <c r="Z701" s="6"/>
    </row>
    <row r="702" spans="1:26" ht="13">
      <c r="A702" s="6"/>
      <c r="B702" s="6"/>
      <c r="C702" s="6"/>
      <c r="D702" s="6"/>
      <c r="E702" s="6"/>
      <c r="F702" s="6"/>
      <c r="G702" s="6"/>
      <c r="H702" s="118"/>
      <c r="I702" s="6"/>
      <c r="J702" s="6"/>
      <c r="K702" s="6"/>
      <c r="L702" s="6"/>
      <c r="M702" s="6"/>
      <c r="N702" s="6"/>
      <c r="O702" s="6"/>
      <c r="P702" s="6"/>
      <c r="Q702" s="6"/>
      <c r="R702" s="6"/>
      <c r="S702" s="6"/>
      <c r="T702" s="6"/>
      <c r="U702" s="6"/>
      <c r="V702" s="6"/>
      <c r="W702" s="6"/>
      <c r="X702" s="6"/>
      <c r="Y702" s="6"/>
      <c r="Z702" s="6"/>
    </row>
    <row r="703" spans="1:26" ht="13">
      <c r="A703" s="6"/>
      <c r="B703" s="6"/>
      <c r="C703" s="6"/>
      <c r="D703" s="6"/>
      <c r="E703" s="6"/>
      <c r="F703" s="6"/>
      <c r="G703" s="6"/>
      <c r="H703" s="118"/>
      <c r="I703" s="6"/>
      <c r="J703" s="6"/>
      <c r="K703" s="6"/>
      <c r="L703" s="6"/>
      <c r="M703" s="6"/>
      <c r="N703" s="6"/>
      <c r="O703" s="6"/>
      <c r="P703" s="6"/>
      <c r="Q703" s="6"/>
      <c r="R703" s="6"/>
      <c r="S703" s="6"/>
      <c r="T703" s="6"/>
      <c r="U703" s="6"/>
      <c r="V703" s="6"/>
      <c r="W703" s="6"/>
      <c r="X703" s="6"/>
      <c r="Y703" s="6"/>
      <c r="Z703" s="6"/>
    </row>
    <row r="704" spans="1:26" ht="13">
      <c r="A704" s="6"/>
      <c r="B704" s="6"/>
      <c r="C704" s="6"/>
      <c r="D704" s="6"/>
      <c r="E704" s="6"/>
      <c r="F704" s="6"/>
      <c r="G704" s="6"/>
      <c r="H704" s="118"/>
      <c r="I704" s="6"/>
      <c r="J704" s="6"/>
      <c r="K704" s="6"/>
      <c r="L704" s="6"/>
      <c r="M704" s="6"/>
      <c r="N704" s="6"/>
      <c r="O704" s="6"/>
      <c r="P704" s="6"/>
      <c r="Q704" s="6"/>
      <c r="R704" s="6"/>
      <c r="S704" s="6"/>
      <c r="T704" s="6"/>
      <c r="U704" s="6"/>
      <c r="V704" s="6"/>
      <c r="W704" s="6"/>
      <c r="X704" s="6"/>
      <c r="Y704" s="6"/>
      <c r="Z704" s="6"/>
    </row>
    <row r="705" spans="1:26" ht="13">
      <c r="A705" s="6"/>
      <c r="B705" s="6"/>
      <c r="C705" s="6"/>
      <c r="D705" s="6"/>
      <c r="E705" s="6"/>
      <c r="F705" s="6"/>
      <c r="G705" s="6"/>
      <c r="H705" s="118"/>
      <c r="I705" s="6"/>
      <c r="J705" s="6"/>
      <c r="K705" s="6"/>
      <c r="L705" s="6"/>
      <c r="M705" s="6"/>
      <c r="N705" s="6"/>
      <c r="O705" s="6"/>
      <c r="P705" s="6"/>
      <c r="Q705" s="6"/>
      <c r="R705" s="6"/>
      <c r="S705" s="6"/>
      <c r="T705" s="6"/>
      <c r="U705" s="6"/>
      <c r="V705" s="6"/>
      <c r="W705" s="6"/>
      <c r="X705" s="6"/>
      <c r="Y705" s="6"/>
      <c r="Z705" s="6"/>
    </row>
    <row r="706" spans="1:26" ht="13">
      <c r="A706" s="6"/>
      <c r="B706" s="6"/>
      <c r="C706" s="6"/>
      <c r="D706" s="6"/>
      <c r="E706" s="6"/>
      <c r="F706" s="6"/>
      <c r="G706" s="6"/>
      <c r="H706" s="118"/>
      <c r="I706" s="6"/>
      <c r="J706" s="6"/>
      <c r="K706" s="6"/>
      <c r="L706" s="6"/>
      <c r="M706" s="6"/>
      <c r="N706" s="6"/>
      <c r="O706" s="6"/>
      <c r="P706" s="6"/>
      <c r="Q706" s="6"/>
      <c r="R706" s="6"/>
      <c r="S706" s="6"/>
      <c r="T706" s="6"/>
      <c r="U706" s="6"/>
      <c r="V706" s="6"/>
      <c r="W706" s="6"/>
      <c r="X706" s="6"/>
      <c r="Y706" s="6"/>
      <c r="Z706" s="6"/>
    </row>
    <row r="707" spans="1:26" ht="13">
      <c r="A707" s="6"/>
      <c r="B707" s="6"/>
      <c r="C707" s="6"/>
      <c r="D707" s="6"/>
      <c r="E707" s="6"/>
      <c r="F707" s="6"/>
      <c r="G707" s="6"/>
      <c r="H707" s="118"/>
      <c r="I707" s="6"/>
      <c r="J707" s="6"/>
      <c r="K707" s="6"/>
      <c r="L707" s="6"/>
      <c r="M707" s="6"/>
      <c r="N707" s="6"/>
      <c r="O707" s="6"/>
      <c r="P707" s="6"/>
      <c r="Q707" s="6"/>
      <c r="R707" s="6"/>
      <c r="S707" s="6"/>
      <c r="T707" s="6"/>
      <c r="U707" s="6"/>
      <c r="V707" s="6"/>
      <c r="W707" s="6"/>
      <c r="X707" s="6"/>
      <c r="Y707" s="6"/>
      <c r="Z707" s="6"/>
    </row>
    <row r="708" spans="1:26" ht="13">
      <c r="A708" s="6"/>
      <c r="B708" s="6"/>
      <c r="C708" s="6"/>
      <c r="D708" s="6"/>
      <c r="E708" s="6"/>
      <c r="F708" s="6"/>
      <c r="G708" s="6"/>
      <c r="H708" s="118"/>
      <c r="I708" s="6"/>
      <c r="J708" s="6"/>
      <c r="K708" s="6"/>
      <c r="L708" s="6"/>
      <c r="M708" s="6"/>
      <c r="N708" s="6"/>
      <c r="O708" s="6"/>
      <c r="P708" s="6"/>
      <c r="Q708" s="6"/>
      <c r="R708" s="6"/>
      <c r="S708" s="6"/>
      <c r="T708" s="6"/>
      <c r="U708" s="6"/>
      <c r="V708" s="6"/>
      <c r="W708" s="6"/>
      <c r="X708" s="6"/>
      <c r="Y708" s="6"/>
      <c r="Z708" s="6"/>
    </row>
    <row r="709" spans="1:26" ht="13">
      <c r="A709" s="6"/>
      <c r="B709" s="6"/>
      <c r="C709" s="6"/>
      <c r="D709" s="6"/>
      <c r="E709" s="6"/>
      <c r="F709" s="6"/>
      <c r="G709" s="6"/>
      <c r="H709" s="118"/>
      <c r="I709" s="6"/>
      <c r="J709" s="6"/>
      <c r="K709" s="6"/>
      <c r="L709" s="6"/>
      <c r="M709" s="6"/>
      <c r="N709" s="6"/>
      <c r="O709" s="6"/>
      <c r="P709" s="6"/>
      <c r="Q709" s="6"/>
      <c r="R709" s="6"/>
      <c r="S709" s="6"/>
      <c r="T709" s="6"/>
      <c r="U709" s="6"/>
      <c r="V709" s="6"/>
      <c r="W709" s="6"/>
      <c r="X709" s="6"/>
      <c r="Y709" s="6"/>
      <c r="Z709" s="6"/>
    </row>
    <row r="710" spans="1:26" ht="13">
      <c r="A710" s="6"/>
      <c r="B710" s="6"/>
      <c r="C710" s="6"/>
      <c r="D710" s="6"/>
      <c r="E710" s="6"/>
      <c r="F710" s="6"/>
      <c r="G710" s="6"/>
      <c r="H710" s="118"/>
      <c r="I710" s="6"/>
      <c r="J710" s="6"/>
      <c r="K710" s="6"/>
      <c r="L710" s="6"/>
      <c r="M710" s="6"/>
      <c r="N710" s="6"/>
      <c r="O710" s="6"/>
      <c r="P710" s="6"/>
      <c r="Q710" s="6"/>
      <c r="R710" s="6"/>
      <c r="S710" s="6"/>
      <c r="T710" s="6"/>
      <c r="U710" s="6"/>
      <c r="V710" s="6"/>
      <c r="W710" s="6"/>
      <c r="X710" s="6"/>
      <c r="Y710" s="6"/>
      <c r="Z710" s="6"/>
    </row>
    <row r="711" spans="1:26" ht="13">
      <c r="A711" s="6"/>
      <c r="B711" s="6"/>
      <c r="C711" s="6"/>
      <c r="D711" s="6"/>
      <c r="E711" s="6"/>
      <c r="F711" s="6"/>
      <c r="G711" s="6"/>
      <c r="H711" s="118"/>
      <c r="I711" s="6"/>
      <c r="J711" s="6"/>
      <c r="K711" s="6"/>
      <c r="L711" s="6"/>
      <c r="M711" s="6"/>
      <c r="N711" s="6"/>
      <c r="O711" s="6"/>
      <c r="P711" s="6"/>
      <c r="Q711" s="6"/>
      <c r="R711" s="6"/>
      <c r="S711" s="6"/>
      <c r="T711" s="6"/>
      <c r="U711" s="6"/>
      <c r="V711" s="6"/>
      <c r="W711" s="6"/>
      <c r="X711" s="6"/>
      <c r="Y711" s="6"/>
      <c r="Z711" s="6"/>
    </row>
    <row r="712" spans="1:26" ht="13">
      <c r="A712" s="6"/>
      <c r="B712" s="6"/>
      <c r="C712" s="6"/>
      <c r="D712" s="6"/>
      <c r="E712" s="6"/>
      <c r="F712" s="6"/>
      <c r="G712" s="6"/>
      <c r="H712" s="118"/>
      <c r="I712" s="6"/>
      <c r="J712" s="6"/>
      <c r="K712" s="6"/>
      <c r="L712" s="6"/>
      <c r="M712" s="6"/>
      <c r="N712" s="6"/>
      <c r="O712" s="6"/>
      <c r="P712" s="6"/>
      <c r="Q712" s="6"/>
      <c r="R712" s="6"/>
      <c r="S712" s="6"/>
      <c r="T712" s="6"/>
      <c r="U712" s="6"/>
      <c r="V712" s="6"/>
      <c r="W712" s="6"/>
      <c r="X712" s="6"/>
      <c r="Y712" s="6"/>
      <c r="Z712" s="6"/>
    </row>
    <row r="713" spans="1:26" ht="13">
      <c r="A713" s="6"/>
      <c r="B713" s="6"/>
      <c r="C713" s="6"/>
      <c r="D713" s="6"/>
      <c r="E713" s="6"/>
      <c r="F713" s="6"/>
      <c r="G713" s="6"/>
      <c r="H713" s="118"/>
      <c r="I713" s="6"/>
      <c r="J713" s="6"/>
      <c r="K713" s="6"/>
      <c r="L713" s="6"/>
      <c r="M713" s="6"/>
      <c r="N713" s="6"/>
      <c r="O713" s="6"/>
      <c r="P713" s="6"/>
      <c r="Q713" s="6"/>
      <c r="R713" s="6"/>
      <c r="S713" s="6"/>
      <c r="T713" s="6"/>
      <c r="U713" s="6"/>
      <c r="V713" s="6"/>
      <c r="W713" s="6"/>
      <c r="X713" s="6"/>
      <c r="Y713" s="6"/>
      <c r="Z713" s="6"/>
    </row>
    <row r="714" spans="1:26" ht="13">
      <c r="A714" s="6"/>
      <c r="B714" s="6"/>
      <c r="C714" s="6"/>
      <c r="D714" s="6"/>
      <c r="E714" s="6"/>
      <c r="F714" s="6"/>
      <c r="G714" s="6"/>
      <c r="H714" s="118"/>
      <c r="I714" s="6"/>
      <c r="J714" s="6"/>
      <c r="K714" s="6"/>
      <c r="L714" s="6"/>
      <c r="M714" s="6"/>
      <c r="N714" s="6"/>
      <c r="O714" s="6"/>
      <c r="P714" s="6"/>
      <c r="Q714" s="6"/>
      <c r="R714" s="6"/>
      <c r="S714" s="6"/>
      <c r="T714" s="6"/>
      <c r="U714" s="6"/>
      <c r="V714" s="6"/>
      <c r="W714" s="6"/>
      <c r="X714" s="6"/>
      <c r="Y714" s="6"/>
      <c r="Z714" s="6"/>
    </row>
    <row r="715" spans="1:26" ht="13">
      <c r="A715" s="6"/>
      <c r="B715" s="6"/>
      <c r="C715" s="6"/>
      <c r="D715" s="6"/>
      <c r="E715" s="6"/>
      <c r="F715" s="6"/>
      <c r="G715" s="6"/>
      <c r="H715" s="118"/>
      <c r="I715" s="6"/>
      <c r="J715" s="6"/>
      <c r="K715" s="6"/>
      <c r="L715" s="6"/>
      <c r="M715" s="6"/>
      <c r="N715" s="6"/>
      <c r="O715" s="6"/>
      <c r="P715" s="6"/>
      <c r="Q715" s="6"/>
      <c r="R715" s="6"/>
      <c r="S715" s="6"/>
      <c r="T715" s="6"/>
      <c r="U715" s="6"/>
      <c r="V715" s="6"/>
      <c r="W715" s="6"/>
      <c r="X715" s="6"/>
      <c r="Y715" s="6"/>
      <c r="Z715" s="6"/>
    </row>
    <row r="716" spans="1:26" ht="13">
      <c r="A716" s="6"/>
      <c r="B716" s="6"/>
      <c r="C716" s="6"/>
      <c r="D716" s="6"/>
      <c r="E716" s="6"/>
      <c r="F716" s="6"/>
      <c r="G716" s="6"/>
      <c r="H716" s="118"/>
      <c r="I716" s="6"/>
      <c r="J716" s="6"/>
      <c r="K716" s="6"/>
      <c r="L716" s="6"/>
      <c r="M716" s="6"/>
      <c r="N716" s="6"/>
      <c r="O716" s="6"/>
      <c r="P716" s="6"/>
      <c r="Q716" s="6"/>
      <c r="R716" s="6"/>
      <c r="S716" s="6"/>
      <c r="T716" s="6"/>
      <c r="U716" s="6"/>
      <c r="V716" s="6"/>
      <c r="W716" s="6"/>
      <c r="X716" s="6"/>
      <c r="Y716" s="6"/>
      <c r="Z716" s="6"/>
    </row>
    <row r="717" spans="1:26" ht="13">
      <c r="A717" s="6"/>
      <c r="B717" s="6"/>
      <c r="C717" s="6"/>
      <c r="D717" s="6"/>
      <c r="E717" s="6"/>
      <c r="F717" s="6"/>
      <c r="G717" s="6"/>
      <c r="H717" s="118"/>
      <c r="I717" s="6"/>
      <c r="J717" s="6"/>
      <c r="K717" s="6"/>
      <c r="L717" s="6"/>
      <c r="M717" s="6"/>
      <c r="N717" s="6"/>
      <c r="O717" s="6"/>
      <c r="P717" s="6"/>
      <c r="Q717" s="6"/>
      <c r="R717" s="6"/>
      <c r="S717" s="6"/>
      <c r="T717" s="6"/>
      <c r="U717" s="6"/>
      <c r="V717" s="6"/>
      <c r="W717" s="6"/>
      <c r="X717" s="6"/>
      <c r="Y717" s="6"/>
      <c r="Z717" s="6"/>
    </row>
    <row r="718" spans="1:26" ht="13">
      <c r="A718" s="6"/>
      <c r="B718" s="6"/>
      <c r="C718" s="6"/>
      <c r="D718" s="6"/>
      <c r="E718" s="6"/>
      <c r="F718" s="6"/>
      <c r="G718" s="6"/>
      <c r="H718" s="118"/>
      <c r="I718" s="6"/>
      <c r="J718" s="6"/>
      <c r="K718" s="6"/>
      <c r="L718" s="6"/>
      <c r="M718" s="6"/>
      <c r="N718" s="6"/>
      <c r="O718" s="6"/>
      <c r="P718" s="6"/>
      <c r="Q718" s="6"/>
      <c r="R718" s="6"/>
      <c r="S718" s="6"/>
      <c r="T718" s="6"/>
      <c r="U718" s="6"/>
      <c r="V718" s="6"/>
      <c r="W718" s="6"/>
      <c r="X718" s="6"/>
      <c r="Y718" s="6"/>
      <c r="Z718" s="6"/>
    </row>
    <row r="719" spans="1:26" ht="13">
      <c r="A719" s="6"/>
      <c r="B719" s="6"/>
      <c r="C719" s="6"/>
      <c r="D719" s="6"/>
      <c r="E719" s="6"/>
      <c r="F719" s="6"/>
      <c r="G719" s="6"/>
      <c r="H719" s="118"/>
      <c r="I719" s="6"/>
      <c r="J719" s="6"/>
      <c r="K719" s="6"/>
      <c r="L719" s="6"/>
      <c r="M719" s="6"/>
      <c r="N719" s="6"/>
      <c r="O719" s="6"/>
      <c r="P719" s="6"/>
      <c r="Q719" s="6"/>
      <c r="R719" s="6"/>
      <c r="S719" s="6"/>
      <c r="T719" s="6"/>
      <c r="U719" s="6"/>
      <c r="V719" s="6"/>
      <c r="W719" s="6"/>
      <c r="X719" s="6"/>
      <c r="Y719" s="6"/>
      <c r="Z719" s="6"/>
    </row>
    <row r="720" spans="1:26" ht="13">
      <c r="A720" s="6"/>
      <c r="B720" s="6"/>
      <c r="C720" s="6"/>
      <c r="D720" s="6"/>
      <c r="E720" s="6"/>
      <c r="F720" s="6"/>
      <c r="G720" s="6"/>
      <c r="H720" s="118"/>
      <c r="I720" s="6"/>
      <c r="J720" s="6"/>
      <c r="K720" s="6"/>
      <c r="L720" s="6"/>
      <c r="M720" s="6"/>
      <c r="N720" s="6"/>
      <c r="O720" s="6"/>
      <c r="P720" s="6"/>
      <c r="Q720" s="6"/>
      <c r="R720" s="6"/>
      <c r="S720" s="6"/>
      <c r="T720" s="6"/>
      <c r="U720" s="6"/>
      <c r="V720" s="6"/>
      <c r="W720" s="6"/>
      <c r="X720" s="6"/>
      <c r="Y720" s="6"/>
      <c r="Z720" s="6"/>
    </row>
    <row r="721" spans="1:26" ht="13">
      <c r="A721" s="6"/>
      <c r="B721" s="6"/>
      <c r="C721" s="6"/>
      <c r="D721" s="6"/>
      <c r="E721" s="6"/>
      <c r="F721" s="6"/>
      <c r="G721" s="6"/>
      <c r="H721" s="118"/>
      <c r="I721" s="6"/>
      <c r="J721" s="6"/>
      <c r="K721" s="6"/>
      <c r="L721" s="6"/>
      <c r="M721" s="6"/>
      <c r="N721" s="6"/>
      <c r="O721" s="6"/>
      <c r="P721" s="6"/>
      <c r="Q721" s="6"/>
      <c r="R721" s="6"/>
      <c r="S721" s="6"/>
      <c r="T721" s="6"/>
      <c r="U721" s="6"/>
      <c r="V721" s="6"/>
      <c r="W721" s="6"/>
      <c r="X721" s="6"/>
      <c r="Y721" s="6"/>
      <c r="Z721" s="6"/>
    </row>
    <row r="722" spans="1:26" ht="13">
      <c r="A722" s="6"/>
      <c r="B722" s="6"/>
      <c r="C722" s="6"/>
      <c r="D722" s="6"/>
      <c r="E722" s="6"/>
      <c r="F722" s="6"/>
      <c r="G722" s="6"/>
      <c r="H722" s="118"/>
      <c r="I722" s="6"/>
      <c r="J722" s="6"/>
      <c r="K722" s="6"/>
      <c r="L722" s="6"/>
      <c r="M722" s="6"/>
      <c r="N722" s="6"/>
      <c r="O722" s="6"/>
      <c r="P722" s="6"/>
      <c r="Q722" s="6"/>
      <c r="R722" s="6"/>
      <c r="S722" s="6"/>
      <c r="T722" s="6"/>
      <c r="U722" s="6"/>
      <c r="V722" s="6"/>
      <c r="W722" s="6"/>
      <c r="X722" s="6"/>
      <c r="Y722" s="6"/>
      <c r="Z722" s="6"/>
    </row>
    <row r="723" spans="1:26" ht="13">
      <c r="A723" s="6"/>
      <c r="B723" s="6"/>
      <c r="C723" s="6"/>
      <c r="D723" s="6"/>
      <c r="E723" s="6"/>
      <c r="F723" s="6"/>
      <c r="G723" s="6"/>
      <c r="H723" s="118"/>
      <c r="I723" s="6"/>
      <c r="J723" s="6"/>
      <c r="K723" s="6"/>
      <c r="L723" s="6"/>
      <c r="M723" s="6"/>
      <c r="N723" s="6"/>
      <c r="O723" s="6"/>
      <c r="P723" s="6"/>
      <c r="Q723" s="6"/>
      <c r="R723" s="6"/>
      <c r="S723" s="6"/>
      <c r="T723" s="6"/>
      <c r="U723" s="6"/>
      <c r="V723" s="6"/>
      <c r="W723" s="6"/>
      <c r="X723" s="6"/>
      <c r="Y723" s="6"/>
      <c r="Z723" s="6"/>
    </row>
    <row r="724" spans="1:26" ht="13">
      <c r="A724" s="6"/>
      <c r="B724" s="6"/>
      <c r="C724" s="6"/>
      <c r="D724" s="6"/>
      <c r="E724" s="6"/>
      <c r="F724" s="6"/>
      <c r="G724" s="6"/>
      <c r="H724" s="118"/>
      <c r="I724" s="6"/>
      <c r="J724" s="6"/>
      <c r="K724" s="6"/>
      <c r="L724" s="6"/>
      <c r="M724" s="6"/>
      <c r="N724" s="6"/>
      <c r="O724" s="6"/>
      <c r="P724" s="6"/>
      <c r="Q724" s="6"/>
      <c r="R724" s="6"/>
      <c r="S724" s="6"/>
      <c r="T724" s="6"/>
      <c r="U724" s="6"/>
      <c r="V724" s="6"/>
      <c r="W724" s="6"/>
      <c r="X724" s="6"/>
      <c r="Y724" s="6"/>
      <c r="Z724" s="6"/>
    </row>
    <row r="725" spans="1:26" ht="13">
      <c r="A725" s="6"/>
      <c r="B725" s="6"/>
      <c r="C725" s="6"/>
      <c r="D725" s="6"/>
      <c r="E725" s="6"/>
      <c r="F725" s="6"/>
      <c r="G725" s="6"/>
      <c r="H725" s="118"/>
      <c r="I725" s="6"/>
      <c r="J725" s="6"/>
      <c r="K725" s="6"/>
      <c r="L725" s="6"/>
      <c r="M725" s="6"/>
      <c r="N725" s="6"/>
      <c r="O725" s="6"/>
      <c r="P725" s="6"/>
      <c r="Q725" s="6"/>
      <c r="R725" s="6"/>
      <c r="S725" s="6"/>
      <c r="T725" s="6"/>
      <c r="U725" s="6"/>
      <c r="V725" s="6"/>
      <c r="W725" s="6"/>
      <c r="X725" s="6"/>
      <c r="Y725" s="6"/>
      <c r="Z725" s="6"/>
    </row>
    <row r="726" spans="1:26" ht="13">
      <c r="A726" s="6"/>
      <c r="B726" s="6"/>
      <c r="C726" s="6"/>
      <c r="D726" s="6"/>
      <c r="E726" s="6"/>
      <c r="F726" s="6"/>
      <c r="G726" s="6"/>
      <c r="H726" s="118"/>
      <c r="I726" s="6"/>
      <c r="J726" s="6"/>
      <c r="K726" s="6"/>
      <c r="L726" s="6"/>
      <c r="M726" s="6"/>
      <c r="N726" s="6"/>
      <c r="O726" s="6"/>
      <c r="P726" s="6"/>
      <c r="Q726" s="6"/>
      <c r="R726" s="6"/>
      <c r="S726" s="6"/>
      <c r="T726" s="6"/>
      <c r="U726" s="6"/>
      <c r="V726" s="6"/>
      <c r="W726" s="6"/>
      <c r="X726" s="6"/>
      <c r="Y726" s="6"/>
      <c r="Z726" s="6"/>
    </row>
    <row r="727" spans="1:26" ht="13">
      <c r="A727" s="6"/>
      <c r="B727" s="6"/>
      <c r="C727" s="6"/>
      <c r="D727" s="6"/>
      <c r="E727" s="6"/>
      <c r="F727" s="6"/>
      <c r="G727" s="6"/>
      <c r="H727" s="118"/>
      <c r="I727" s="6"/>
      <c r="J727" s="6"/>
      <c r="K727" s="6"/>
      <c r="L727" s="6"/>
      <c r="M727" s="6"/>
      <c r="N727" s="6"/>
      <c r="O727" s="6"/>
      <c r="P727" s="6"/>
      <c r="Q727" s="6"/>
      <c r="R727" s="6"/>
      <c r="S727" s="6"/>
      <c r="T727" s="6"/>
      <c r="U727" s="6"/>
      <c r="V727" s="6"/>
      <c r="W727" s="6"/>
      <c r="X727" s="6"/>
      <c r="Y727" s="6"/>
      <c r="Z727" s="6"/>
    </row>
    <row r="728" spans="1:26" ht="13">
      <c r="A728" s="6"/>
      <c r="B728" s="6"/>
      <c r="C728" s="6"/>
      <c r="D728" s="6"/>
      <c r="E728" s="6"/>
      <c r="F728" s="6"/>
      <c r="G728" s="6"/>
      <c r="H728" s="118"/>
      <c r="I728" s="6"/>
      <c r="J728" s="6"/>
      <c r="K728" s="6"/>
      <c r="L728" s="6"/>
      <c r="M728" s="6"/>
      <c r="N728" s="6"/>
      <c r="O728" s="6"/>
      <c r="P728" s="6"/>
      <c r="Q728" s="6"/>
      <c r="R728" s="6"/>
      <c r="S728" s="6"/>
      <c r="T728" s="6"/>
      <c r="U728" s="6"/>
      <c r="V728" s="6"/>
      <c r="W728" s="6"/>
      <c r="X728" s="6"/>
      <c r="Y728" s="6"/>
      <c r="Z728" s="6"/>
    </row>
    <row r="729" spans="1:26" ht="13">
      <c r="A729" s="6"/>
      <c r="B729" s="6"/>
      <c r="C729" s="6"/>
      <c r="D729" s="6"/>
      <c r="E729" s="6"/>
      <c r="F729" s="6"/>
      <c r="G729" s="6"/>
      <c r="H729" s="118"/>
      <c r="I729" s="6"/>
      <c r="J729" s="6"/>
      <c r="K729" s="6"/>
      <c r="L729" s="6"/>
      <c r="M729" s="6"/>
      <c r="N729" s="6"/>
      <c r="O729" s="6"/>
      <c r="P729" s="6"/>
      <c r="Q729" s="6"/>
      <c r="R729" s="6"/>
      <c r="S729" s="6"/>
      <c r="T729" s="6"/>
      <c r="U729" s="6"/>
      <c r="V729" s="6"/>
      <c r="W729" s="6"/>
      <c r="X729" s="6"/>
      <c r="Y729" s="6"/>
      <c r="Z729" s="6"/>
    </row>
    <row r="730" spans="1:26" ht="13">
      <c r="A730" s="6"/>
      <c r="B730" s="6"/>
      <c r="C730" s="6"/>
      <c r="D730" s="6"/>
      <c r="E730" s="6"/>
      <c r="F730" s="6"/>
      <c r="G730" s="6"/>
      <c r="H730" s="118"/>
      <c r="I730" s="6"/>
      <c r="J730" s="6"/>
      <c r="K730" s="6"/>
      <c r="L730" s="6"/>
      <c r="M730" s="6"/>
      <c r="N730" s="6"/>
      <c r="O730" s="6"/>
      <c r="P730" s="6"/>
      <c r="Q730" s="6"/>
      <c r="R730" s="6"/>
      <c r="S730" s="6"/>
      <c r="T730" s="6"/>
      <c r="U730" s="6"/>
      <c r="V730" s="6"/>
      <c r="W730" s="6"/>
      <c r="X730" s="6"/>
      <c r="Y730" s="6"/>
      <c r="Z730" s="6"/>
    </row>
    <row r="731" spans="1:26" ht="13">
      <c r="A731" s="6"/>
      <c r="B731" s="6"/>
      <c r="C731" s="6"/>
      <c r="D731" s="6"/>
      <c r="E731" s="6"/>
      <c r="F731" s="6"/>
      <c r="G731" s="6"/>
      <c r="H731" s="118"/>
      <c r="I731" s="6"/>
      <c r="J731" s="6"/>
      <c r="K731" s="6"/>
      <c r="L731" s="6"/>
      <c r="M731" s="6"/>
      <c r="N731" s="6"/>
      <c r="O731" s="6"/>
      <c r="P731" s="6"/>
      <c r="Q731" s="6"/>
      <c r="R731" s="6"/>
      <c r="S731" s="6"/>
      <c r="T731" s="6"/>
      <c r="U731" s="6"/>
      <c r="V731" s="6"/>
      <c r="W731" s="6"/>
      <c r="X731" s="6"/>
      <c r="Y731" s="6"/>
      <c r="Z731" s="6"/>
    </row>
    <row r="732" spans="1:26" ht="13">
      <c r="A732" s="6"/>
      <c r="B732" s="6"/>
      <c r="C732" s="6"/>
      <c r="D732" s="6"/>
      <c r="E732" s="6"/>
      <c r="F732" s="6"/>
      <c r="G732" s="6"/>
      <c r="H732" s="118"/>
      <c r="I732" s="6"/>
      <c r="J732" s="6"/>
      <c r="K732" s="6"/>
      <c r="L732" s="6"/>
      <c r="M732" s="6"/>
      <c r="N732" s="6"/>
      <c r="O732" s="6"/>
      <c r="P732" s="6"/>
      <c r="Q732" s="6"/>
      <c r="R732" s="6"/>
      <c r="S732" s="6"/>
      <c r="T732" s="6"/>
      <c r="U732" s="6"/>
      <c r="V732" s="6"/>
      <c r="W732" s="6"/>
      <c r="X732" s="6"/>
      <c r="Y732" s="6"/>
      <c r="Z732" s="6"/>
    </row>
    <row r="733" spans="1:26" ht="13">
      <c r="A733" s="6"/>
      <c r="B733" s="6"/>
      <c r="C733" s="6"/>
      <c r="D733" s="6"/>
      <c r="E733" s="6"/>
      <c r="F733" s="6"/>
      <c r="G733" s="6"/>
      <c r="H733" s="118"/>
      <c r="I733" s="6"/>
      <c r="J733" s="6"/>
      <c r="K733" s="6"/>
      <c r="L733" s="6"/>
      <c r="M733" s="6"/>
      <c r="N733" s="6"/>
      <c r="O733" s="6"/>
      <c r="P733" s="6"/>
      <c r="Q733" s="6"/>
      <c r="R733" s="6"/>
      <c r="S733" s="6"/>
      <c r="T733" s="6"/>
      <c r="U733" s="6"/>
      <c r="V733" s="6"/>
      <c r="W733" s="6"/>
      <c r="X733" s="6"/>
      <c r="Y733" s="6"/>
      <c r="Z733" s="6"/>
    </row>
    <row r="734" spans="1:26" ht="13">
      <c r="A734" s="6"/>
      <c r="B734" s="6"/>
      <c r="C734" s="6"/>
      <c r="D734" s="6"/>
      <c r="E734" s="6"/>
      <c r="F734" s="6"/>
      <c r="G734" s="6"/>
      <c r="H734" s="118"/>
      <c r="I734" s="6"/>
      <c r="J734" s="6"/>
      <c r="K734" s="6"/>
      <c r="L734" s="6"/>
      <c r="M734" s="6"/>
      <c r="N734" s="6"/>
      <c r="O734" s="6"/>
      <c r="P734" s="6"/>
      <c r="Q734" s="6"/>
      <c r="R734" s="6"/>
      <c r="S734" s="6"/>
      <c r="T734" s="6"/>
      <c r="U734" s="6"/>
      <c r="V734" s="6"/>
      <c r="W734" s="6"/>
      <c r="X734" s="6"/>
      <c r="Y734" s="6"/>
      <c r="Z734" s="6"/>
    </row>
    <row r="735" spans="1:26" ht="13">
      <c r="A735" s="6"/>
      <c r="B735" s="6"/>
      <c r="C735" s="6"/>
      <c r="D735" s="6"/>
      <c r="E735" s="6"/>
      <c r="F735" s="6"/>
      <c r="G735" s="6"/>
      <c r="H735" s="118"/>
      <c r="I735" s="6"/>
      <c r="J735" s="6"/>
      <c r="K735" s="6"/>
      <c r="L735" s="6"/>
      <c r="M735" s="6"/>
      <c r="N735" s="6"/>
      <c r="O735" s="6"/>
      <c r="P735" s="6"/>
      <c r="Q735" s="6"/>
      <c r="R735" s="6"/>
      <c r="S735" s="6"/>
      <c r="T735" s="6"/>
      <c r="U735" s="6"/>
      <c r="V735" s="6"/>
      <c r="W735" s="6"/>
      <c r="X735" s="6"/>
      <c r="Y735" s="6"/>
      <c r="Z735" s="6"/>
    </row>
    <row r="736" spans="1:26" ht="13">
      <c r="A736" s="6"/>
      <c r="B736" s="6"/>
      <c r="C736" s="6"/>
      <c r="D736" s="6"/>
      <c r="E736" s="6"/>
      <c r="F736" s="6"/>
      <c r="G736" s="6"/>
      <c r="H736" s="118"/>
      <c r="I736" s="6"/>
      <c r="J736" s="6"/>
      <c r="K736" s="6"/>
      <c r="L736" s="6"/>
      <c r="M736" s="6"/>
      <c r="N736" s="6"/>
      <c r="O736" s="6"/>
      <c r="P736" s="6"/>
      <c r="Q736" s="6"/>
      <c r="R736" s="6"/>
      <c r="S736" s="6"/>
      <c r="T736" s="6"/>
      <c r="U736" s="6"/>
      <c r="V736" s="6"/>
      <c r="W736" s="6"/>
      <c r="X736" s="6"/>
      <c r="Y736" s="6"/>
      <c r="Z736" s="6"/>
    </row>
    <row r="737" spans="1:26" ht="13">
      <c r="A737" s="6"/>
      <c r="B737" s="6"/>
      <c r="C737" s="6"/>
      <c r="D737" s="6"/>
      <c r="E737" s="6"/>
      <c r="F737" s="6"/>
      <c r="G737" s="6"/>
      <c r="H737" s="118"/>
      <c r="I737" s="6"/>
      <c r="J737" s="6"/>
      <c r="K737" s="6"/>
      <c r="L737" s="6"/>
      <c r="M737" s="6"/>
      <c r="N737" s="6"/>
      <c r="O737" s="6"/>
      <c r="P737" s="6"/>
      <c r="Q737" s="6"/>
      <c r="R737" s="6"/>
      <c r="S737" s="6"/>
      <c r="T737" s="6"/>
      <c r="U737" s="6"/>
      <c r="V737" s="6"/>
      <c r="W737" s="6"/>
      <c r="X737" s="6"/>
      <c r="Y737" s="6"/>
      <c r="Z737" s="6"/>
    </row>
    <row r="738" spans="1:26" ht="13">
      <c r="A738" s="6"/>
      <c r="B738" s="6"/>
      <c r="C738" s="6"/>
      <c r="D738" s="6"/>
      <c r="E738" s="6"/>
      <c r="F738" s="6"/>
      <c r="G738" s="6"/>
      <c r="H738" s="118"/>
      <c r="I738" s="6"/>
      <c r="J738" s="6"/>
      <c r="K738" s="6"/>
      <c r="L738" s="6"/>
      <c r="M738" s="6"/>
      <c r="N738" s="6"/>
      <c r="O738" s="6"/>
      <c r="P738" s="6"/>
      <c r="Q738" s="6"/>
      <c r="R738" s="6"/>
      <c r="S738" s="6"/>
      <c r="T738" s="6"/>
      <c r="U738" s="6"/>
      <c r="V738" s="6"/>
      <c r="W738" s="6"/>
      <c r="X738" s="6"/>
      <c r="Y738" s="6"/>
      <c r="Z738" s="6"/>
    </row>
    <row r="739" spans="1:26" ht="13">
      <c r="A739" s="6"/>
      <c r="B739" s="6"/>
      <c r="C739" s="6"/>
      <c r="D739" s="6"/>
      <c r="E739" s="6"/>
      <c r="F739" s="6"/>
      <c r="G739" s="6"/>
      <c r="H739" s="118"/>
      <c r="I739" s="6"/>
      <c r="J739" s="6"/>
      <c r="K739" s="6"/>
      <c r="L739" s="6"/>
      <c r="M739" s="6"/>
      <c r="N739" s="6"/>
      <c r="O739" s="6"/>
      <c r="P739" s="6"/>
      <c r="Q739" s="6"/>
      <c r="R739" s="6"/>
      <c r="S739" s="6"/>
      <c r="T739" s="6"/>
      <c r="U739" s="6"/>
      <c r="V739" s="6"/>
      <c r="W739" s="6"/>
      <c r="X739" s="6"/>
      <c r="Y739" s="6"/>
      <c r="Z739" s="6"/>
    </row>
    <row r="740" spans="1:26" ht="13">
      <c r="A740" s="6"/>
      <c r="B740" s="6"/>
      <c r="C740" s="6"/>
      <c r="D740" s="6"/>
      <c r="E740" s="6"/>
      <c r="F740" s="6"/>
      <c r="G740" s="6"/>
      <c r="H740" s="118"/>
      <c r="I740" s="6"/>
      <c r="J740" s="6"/>
      <c r="K740" s="6"/>
      <c r="L740" s="6"/>
      <c r="M740" s="6"/>
      <c r="N740" s="6"/>
      <c r="O740" s="6"/>
      <c r="P740" s="6"/>
      <c r="Q740" s="6"/>
      <c r="R740" s="6"/>
      <c r="S740" s="6"/>
      <c r="T740" s="6"/>
      <c r="U740" s="6"/>
      <c r="V740" s="6"/>
      <c r="W740" s="6"/>
      <c r="X740" s="6"/>
      <c r="Y740" s="6"/>
      <c r="Z740" s="6"/>
    </row>
    <row r="741" spans="1:26" ht="13">
      <c r="A741" s="6"/>
      <c r="B741" s="6"/>
      <c r="C741" s="6"/>
      <c r="D741" s="6"/>
      <c r="E741" s="6"/>
      <c r="F741" s="6"/>
      <c r="G741" s="6"/>
      <c r="H741" s="118"/>
      <c r="I741" s="6"/>
      <c r="J741" s="6"/>
      <c r="K741" s="6"/>
      <c r="L741" s="6"/>
      <c r="M741" s="6"/>
      <c r="N741" s="6"/>
      <c r="O741" s="6"/>
      <c r="P741" s="6"/>
      <c r="Q741" s="6"/>
      <c r="R741" s="6"/>
      <c r="S741" s="6"/>
      <c r="T741" s="6"/>
      <c r="U741" s="6"/>
      <c r="V741" s="6"/>
      <c r="W741" s="6"/>
      <c r="X741" s="6"/>
      <c r="Y741" s="6"/>
      <c r="Z741" s="6"/>
    </row>
    <row r="742" spans="1:26" ht="13">
      <c r="A742" s="6"/>
      <c r="B742" s="6"/>
      <c r="C742" s="6"/>
      <c r="D742" s="6"/>
      <c r="E742" s="6"/>
      <c r="F742" s="6"/>
      <c r="G742" s="6"/>
      <c r="H742" s="118"/>
      <c r="I742" s="6"/>
      <c r="J742" s="6"/>
      <c r="K742" s="6"/>
      <c r="L742" s="6"/>
      <c r="M742" s="6"/>
      <c r="N742" s="6"/>
      <c r="O742" s="6"/>
      <c r="P742" s="6"/>
      <c r="Q742" s="6"/>
      <c r="R742" s="6"/>
      <c r="S742" s="6"/>
      <c r="T742" s="6"/>
      <c r="U742" s="6"/>
      <c r="V742" s="6"/>
      <c r="W742" s="6"/>
      <c r="X742" s="6"/>
      <c r="Y742" s="6"/>
      <c r="Z742" s="6"/>
    </row>
    <row r="743" spans="1:26" ht="13">
      <c r="A743" s="6"/>
      <c r="B743" s="6"/>
      <c r="C743" s="6"/>
      <c r="D743" s="6"/>
      <c r="E743" s="6"/>
      <c r="F743" s="6"/>
      <c r="G743" s="6"/>
      <c r="H743" s="118"/>
      <c r="I743" s="6"/>
      <c r="J743" s="6"/>
      <c r="K743" s="6"/>
      <c r="L743" s="6"/>
      <c r="M743" s="6"/>
      <c r="N743" s="6"/>
      <c r="O743" s="6"/>
      <c r="P743" s="6"/>
      <c r="Q743" s="6"/>
      <c r="R743" s="6"/>
      <c r="S743" s="6"/>
      <c r="T743" s="6"/>
      <c r="U743" s="6"/>
      <c r="V743" s="6"/>
      <c r="W743" s="6"/>
      <c r="X743" s="6"/>
      <c r="Y743" s="6"/>
      <c r="Z743" s="6"/>
    </row>
    <row r="744" spans="1:26" ht="13">
      <c r="A744" s="6"/>
      <c r="B744" s="6"/>
      <c r="C744" s="6"/>
      <c r="D744" s="6"/>
      <c r="E744" s="6"/>
      <c r="F744" s="6"/>
      <c r="G744" s="6"/>
      <c r="H744" s="118"/>
      <c r="I744" s="6"/>
      <c r="J744" s="6"/>
      <c r="K744" s="6"/>
      <c r="L744" s="6"/>
      <c r="M744" s="6"/>
      <c r="N744" s="6"/>
      <c r="O744" s="6"/>
      <c r="P744" s="6"/>
      <c r="Q744" s="6"/>
      <c r="R744" s="6"/>
      <c r="S744" s="6"/>
      <c r="T744" s="6"/>
      <c r="U744" s="6"/>
      <c r="V744" s="6"/>
      <c r="W744" s="6"/>
      <c r="X744" s="6"/>
      <c r="Y744" s="6"/>
      <c r="Z744" s="6"/>
    </row>
    <row r="745" spans="1:26" ht="13">
      <c r="A745" s="6"/>
      <c r="B745" s="6"/>
      <c r="C745" s="6"/>
      <c r="D745" s="6"/>
      <c r="E745" s="6"/>
      <c r="F745" s="6"/>
      <c r="G745" s="6"/>
      <c r="H745" s="118"/>
      <c r="I745" s="6"/>
      <c r="J745" s="6"/>
      <c r="K745" s="6"/>
      <c r="L745" s="6"/>
      <c r="M745" s="6"/>
      <c r="N745" s="6"/>
      <c r="O745" s="6"/>
      <c r="P745" s="6"/>
      <c r="Q745" s="6"/>
      <c r="R745" s="6"/>
      <c r="S745" s="6"/>
      <c r="T745" s="6"/>
      <c r="U745" s="6"/>
      <c r="V745" s="6"/>
      <c r="W745" s="6"/>
      <c r="X745" s="6"/>
      <c r="Y745" s="6"/>
      <c r="Z745" s="6"/>
    </row>
    <row r="746" spans="1:26" ht="13">
      <c r="A746" s="6"/>
      <c r="B746" s="6"/>
      <c r="C746" s="6"/>
      <c r="D746" s="6"/>
      <c r="E746" s="6"/>
      <c r="F746" s="6"/>
      <c r="G746" s="6"/>
      <c r="H746" s="118"/>
      <c r="I746" s="6"/>
      <c r="J746" s="6"/>
      <c r="K746" s="6"/>
      <c r="L746" s="6"/>
      <c r="M746" s="6"/>
      <c r="N746" s="6"/>
      <c r="O746" s="6"/>
      <c r="P746" s="6"/>
      <c r="Q746" s="6"/>
      <c r="R746" s="6"/>
      <c r="S746" s="6"/>
      <c r="T746" s="6"/>
      <c r="U746" s="6"/>
      <c r="V746" s="6"/>
      <c r="W746" s="6"/>
      <c r="X746" s="6"/>
      <c r="Y746" s="6"/>
      <c r="Z746" s="6"/>
    </row>
    <row r="747" spans="1:26" ht="13">
      <c r="A747" s="6"/>
      <c r="B747" s="6"/>
      <c r="C747" s="6"/>
      <c r="D747" s="6"/>
      <c r="E747" s="6"/>
      <c r="F747" s="6"/>
      <c r="G747" s="6"/>
      <c r="H747" s="118"/>
      <c r="I747" s="6"/>
      <c r="J747" s="6"/>
      <c r="K747" s="6"/>
      <c r="L747" s="6"/>
      <c r="M747" s="6"/>
      <c r="N747" s="6"/>
      <c r="O747" s="6"/>
      <c r="P747" s="6"/>
      <c r="Q747" s="6"/>
      <c r="R747" s="6"/>
      <c r="S747" s="6"/>
      <c r="T747" s="6"/>
      <c r="U747" s="6"/>
      <c r="V747" s="6"/>
      <c r="W747" s="6"/>
      <c r="X747" s="6"/>
      <c r="Y747" s="6"/>
      <c r="Z747" s="6"/>
    </row>
    <row r="748" spans="1:26" ht="13">
      <c r="A748" s="6"/>
      <c r="B748" s="6"/>
      <c r="C748" s="6"/>
      <c r="D748" s="6"/>
      <c r="E748" s="6"/>
      <c r="F748" s="6"/>
      <c r="G748" s="6"/>
      <c r="H748" s="118"/>
      <c r="I748" s="6"/>
      <c r="J748" s="6"/>
      <c r="K748" s="6"/>
      <c r="L748" s="6"/>
      <c r="M748" s="6"/>
      <c r="N748" s="6"/>
      <c r="O748" s="6"/>
      <c r="P748" s="6"/>
      <c r="Q748" s="6"/>
      <c r="R748" s="6"/>
      <c r="S748" s="6"/>
      <c r="T748" s="6"/>
      <c r="U748" s="6"/>
      <c r="V748" s="6"/>
      <c r="W748" s="6"/>
      <c r="X748" s="6"/>
      <c r="Y748" s="6"/>
      <c r="Z748" s="6"/>
    </row>
    <row r="749" spans="1:26" ht="13">
      <c r="A749" s="6"/>
      <c r="B749" s="6"/>
      <c r="C749" s="6"/>
      <c r="D749" s="6"/>
      <c r="E749" s="6"/>
      <c r="F749" s="6"/>
      <c r="G749" s="6"/>
      <c r="H749" s="118"/>
      <c r="I749" s="6"/>
      <c r="J749" s="6"/>
      <c r="K749" s="6"/>
      <c r="L749" s="6"/>
      <c r="M749" s="6"/>
      <c r="N749" s="6"/>
      <c r="O749" s="6"/>
      <c r="P749" s="6"/>
      <c r="Q749" s="6"/>
      <c r="R749" s="6"/>
      <c r="S749" s="6"/>
      <c r="T749" s="6"/>
      <c r="U749" s="6"/>
      <c r="V749" s="6"/>
      <c r="W749" s="6"/>
      <c r="X749" s="6"/>
      <c r="Y749" s="6"/>
      <c r="Z749" s="6"/>
    </row>
    <row r="750" spans="1:26" ht="13">
      <c r="A750" s="6"/>
      <c r="B750" s="6"/>
      <c r="C750" s="6"/>
      <c r="D750" s="6"/>
      <c r="E750" s="6"/>
      <c r="F750" s="6"/>
      <c r="G750" s="6"/>
      <c r="H750" s="118"/>
      <c r="I750" s="6"/>
      <c r="J750" s="6"/>
      <c r="K750" s="6"/>
      <c r="L750" s="6"/>
      <c r="M750" s="6"/>
      <c r="N750" s="6"/>
      <c r="O750" s="6"/>
      <c r="P750" s="6"/>
      <c r="Q750" s="6"/>
      <c r="R750" s="6"/>
      <c r="S750" s="6"/>
      <c r="T750" s="6"/>
      <c r="U750" s="6"/>
      <c r="V750" s="6"/>
      <c r="W750" s="6"/>
      <c r="X750" s="6"/>
      <c r="Y750" s="6"/>
      <c r="Z750" s="6"/>
    </row>
    <row r="751" spans="1:26" ht="13">
      <c r="A751" s="6"/>
      <c r="B751" s="6"/>
      <c r="C751" s="6"/>
      <c r="D751" s="6"/>
      <c r="E751" s="6"/>
      <c r="F751" s="6"/>
      <c r="G751" s="6"/>
      <c r="H751" s="118"/>
      <c r="I751" s="6"/>
      <c r="J751" s="6"/>
      <c r="K751" s="6"/>
      <c r="L751" s="6"/>
      <c r="M751" s="6"/>
      <c r="N751" s="6"/>
      <c r="O751" s="6"/>
      <c r="P751" s="6"/>
      <c r="Q751" s="6"/>
      <c r="R751" s="6"/>
      <c r="S751" s="6"/>
      <c r="T751" s="6"/>
      <c r="U751" s="6"/>
      <c r="V751" s="6"/>
      <c r="W751" s="6"/>
      <c r="X751" s="6"/>
      <c r="Y751" s="6"/>
      <c r="Z751" s="6"/>
    </row>
    <row r="752" spans="1:26" ht="13">
      <c r="A752" s="6"/>
      <c r="B752" s="6"/>
      <c r="C752" s="6"/>
      <c r="D752" s="6"/>
      <c r="E752" s="6"/>
      <c r="F752" s="6"/>
      <c r="G752" s="6"/>
      <c r="H752" s="118"/>
      <c r="I752" s="6"/>
      <c r="J752" s="6"/>
      <c r="K752" s="6"/>
      <c r="L752" s="6"/>
      <c r="M752" s="6"/>
      <c r="N752" s="6"/>
      <c r="O752" s="6"/>
      <c r="P752" s="6"/>
      <c r="Q752" s="6"/>
      <c r="R752" s="6"/>
      <c r="S752" s="6"/>
      <c r="T752" s="6"/>
      <c r="U752" s="6"/>
      <c r="V752" s="6"/>
      <c r="W752" s="6"/>
      <c r="X752" s="6"/>
      <c r="Y752" s="6"/>
      <c r="Z752" s="6"/>
    </row>
    <row r="753" spans="1:26" ht="13">
      <c r="A753" s="6"/>
      <c r="B753" s="6"/>
      <c r="C753" s="6"/>
      <c r="D753" s="6"/>
      <c r="E753" s="6"/>
      <c r="F753" s="6"/>
      <c r="G753" s="6"/>
      <c r="H753" s="118"/>
      <c r="I753" s="6"/>
      <c r="J753" s="6"/>
      <c r="K753" s="6"/>
      <c r="L753" s="6"/>
      <c r="M753" s="6"/>
      <c r="N753" s="6"/>
      <c r="O753" s="6"/>
      <c r="P753" s="6"/>
      <c r="Q753" s="6"/>
      <c r="R753" s="6"/>
      <c r="S753" s="6"/>
      <c r="T753" s="6"/>
      <c r="U753" s="6"/>
      <c r="V753" s="6"/>
      <c r="W753" s="6"/>
      <c r="X753" s="6"/>
      <c r="Y753" s="6"/>
      <c r="Z753" s="6"/>
    </row>
    <row r="754" spans="1:26" ht="13">
      <c r="A754" s="6"/>
      <c r="B754" s="6"/>
      <c r="C754" s="6"/>
      <c r="D754" s="6"/>
      <c r="E754" s="6"/>
      <c r="F754" s="6"/>
      <c r="G754" s="6"/>
      <c r="H754" s="118"/>
      <c r="I754" s="6"/>
      <c r="J754" s="6"/>
      <c r="K754" s="6"/>
      <c r="L754" s="6"/>
      <c r="M754" s="6"/>
      <c r="N754" s="6"/>
      <c r="O754" s="6"/>
      <c r="P754" s="6"/>
      <c r="Q754" s="6"/>
      <c r="R754" s="6"/>
      <c r="S754" s="6"/>
      <c r="T754" s="6"/>
      <c r="U754" s="6"/>
      <c r="V754" s="6"/>
      <c r="W754" s="6"/>
      <c r="X754" s="6"/>
      <c r="Y754" s="6"/>
      <c r="Z754" s="6"/>
    </row>
    <row r="755" spans="1:26" ht="13">
      <c r="A755" s="6"/>
      <c r="B755" s="6"/>
      <c r="C755" s="6"/>
      <c r="D755" s="6"/>
      <c r="E755" s="6"/>
      <c r="F755" s="6"/>
      <c r="G755" s="6"/>
      <c r="H755" s="118"/>
      <c r="I755" s="6"/>
      <c r="J755" s="6"/>
      <c r="K755" s="6"/>
      <c r="L755" s="6"/>
      <c r="M755" s="6"/>
      <c r="N755" s="6"/>
      <c r="O755" s="6"/>
      <c r="P755" s="6"/>
      <c r="Q755" s="6"/>
      <c r="R755" s="6"/>
      <c r="S755" s="6"/>
      <c r="T755" s="6"/>
      <c r="U755" s="6"/>
      <c r="V755" s="6"/>
      <c r="W755" s="6"/>
      <c r="X755" s="6"/>
      <c r="Y755" s="6"/>
      <c r="Z755" s="6"/>
    </row>
    <row r="756" spans="1:26" ht="13">
      <c r="A756" s="6"/>
      <c r="B756" s="6"/>
      <c r="C756" s="6"/>
      <c r="D756" s="6"/>
      <c r="E756" s="6"/>
      <c r="F756" s="6"/>
      <c r="G756" s="6"/>
      <c r="H756" s="118"/>
      <c r="I756" s="6"/>
      <c r="J756" s="6"/>
      <c r="K756" s="6"/>
      <c r="L756" s="6"/>
      <c r="M756" s="6"/>
      <c r="N756" s="6"/>
      <c r="O756" s="6"/>
      <c r="P756" s="6"/>
      <c r="Q756" s="6"/>
      <c r="R756" s="6"/>
      <c r="S756" s="6"/>
      <c r="T756" s="6"/>
      <c r="U756" s="6"/>
      <c r="V756" s="6"/>
      <c r="W756" s="6"/>
      <c r="X756" s="6"/>
      <c r="Y756" s="6"/>
      <c r="Z756" s="6"/>
    </row>
    <row r="757" spans="1:26" ht="13">
      <c r="A757" s="6"/>
      <c r="B757" s="6"/>
      <c r="C757" s="6"/>
      <c r="D757" s="6"/>
      <c r="E757" s="6"/>
      <c r="F757" s="6"/>
      <c r="G757" s="6"/>
      <c r="H757" s="118"/>
      <c r="I757" s="6"/>
      <c r="J757" s="6"/>
      <c r="K757" s="6"/>
      <c r="L757" s="6"/>
      <c r="M757" s="6"/>
      <c r="N757" s="6"/>
      <c r="O757" s="6"/>
      <c r="P757" s="6"/>
      <c r="Q757" s="6"/>
      <c r="R757" s="6"/>
      <c r="S757" s="6"/>
      <c r="T757" s="6"/>
      <c r="U757" s="6"/>
      <c r="V757" s="6"/>
      <c r="W757" s="6"/>
      <c r="X757" s="6"/>
      <c r="Y757" s="6"/>
      <c r="Z757" s="6"/>
    </row>
    <row r="758" spans="1:26" ht="13">
      <c r="A758" s="6"/>
      <c r="B758" s="6"/>
      <c r="C758" s="6"/>
      <c r="D758" s="6"/>
      <c r="E758" s="6"/>
      <c r="F758" s="6"/>
      <c r="G758" s="6"/>
      <c r="H758" s="118"/>
      <c r="I758" s="6"/>
      <c r="J758" s="6"/>
      <c r="K758" s="6"/>
      <c r="L758" s="6"/>
      <c r="M758" s="6"/>
      <c r="N758" s="6"/>
      <c r="O758" s="6"/>
      <c r="P758" s="6"/>
      <c r="Q758" s="6"/>
      <c r="R758" s="6"/>
      <c r="S758" s="6"/>
      <c r="T758" s="6"/>
      <c r="U758" s="6"/>
      <c r="V758" s="6"/>
      <c r="W758" s="6"/>
      <c r="X758" s="6"/>
      <c r="Y758" s="6"/>
      <c r="Z758" s="6"/>
    </row>
    <row r="759" spans="1:26" ht="13">
      <c r="A759" s="6"/>
      <c r="B759" s="6"/>
      <c r="C759" s="6"/>
      <c r="D759" s="6"/>
      <c r="E759" s="6"/>
      <c r="F759" s="6"/>
      <c r="G759" s="6"/>
      <c r="H759" s="118"/>
      <c r="I759" s="6"/>
      <c r="J759" s="6"/>
      <c r="K759" s="6"/>
      <c r="L759" s="6"/>
      <c r="M759" s="6"/>
      <c r="N759" s="6"/>
      <c r="O759" s="6"/>
      <c r="P759" s="6"/>
      <c r="Q759" s="6"/>
      <c r="R759" s="6"/>
      <c r="S759" s="6"/>
      <c r="T759" s="6"/>
      <c r="U759" s="6"/>
      <c r="V759" s="6"/>
      <c r="W759" s="6"/>
      <c r="X759" s="6"/>
      <c r="Y759" s="6"/>
      <c r="Z759" s="6"/>
    </row>
    <row r="760" spans="1:26" ht="13">
      <c r="A760" s="6"/>
      <c r="B760" s="6"/>
      <c r="C760" s="6"/>
      <c r="D760" s="6"/>
      <c r="E760" s="6"/>
      <c r="F760" s="6"/>
      <c r="G760" s="6"/>
      <c r="H760" s="118"/>
      <c r="I760" s="6"/>
      <c r="J760" s="6"/>
      <c r="K760" s="6"/>
      <c r="L760" s="6"/>
      <c r="M760" s="6"/>
      <c r="N760" s="6"/>
      <c r="O760" s="6"/>
      <c r="P760" s="6"/>
      <c r="Q760" s="6"/>
      <c r="R760" s="6"/>
      <c r="S760" s="6"/>
      <c r="T760" s="6"/>
      <c r="U760" s="6"/>
      <c r="V760" s="6"/>
      <c r="W760" s="6"/>
      <c r="X760" s="6"/>
      <c r="Y760" s="6"/>
      <c r="Z760" s="6"/>
    </row>
    <row r="761" spans="1:26" ht="13">
      <c r="A761" s="6"/>
      <c r="B761" s="6"/>
      <c r="C761" s="6"/>
      <c r="D761" s="6"/>
      <c r="E761" s="6"/>
      <c r="F761" s="6"/>
      <c r="G761" s="6"/>
      <c r="H761" s="118"/>
      <c r="I761" s="6"/>
      <c r="J761" s="6"/>
      <c r="K761" s="6"/>
      <c r="L761" s="6"/>
      <c r="M761" s="6"/>
      <c r="N761" s="6"/>
      <c r="O761" s="6"/>
      <c r="P761" s="6"/>
      <c r="Q761" s="6"/>
      <c r="R761" s="6"/>
      <c r="S761" s="6"/>
      <c r="T761" s="6"/>
      <c r="U761" s="6"/>
      <c r="V761" s="6"/>
      <c r="W761" s="6"/>
      <c r="X761" s="6"/>
      <c r="Y761" s="6"/>
      <c r="Z761" s="6"/>
    </row>
    <row r="762" spans="1:26" ht="13">
      <c r="A762" s="6"/>
      <c r="B762" s="6"/>
      <c r="C762" s="6"/>
      <c r="D762" s="6"/>
      <c r="E762" s="6"/>
      <c r="F762" s="6"/>
      <c r="G762" s="6"/>
      <c r="H762" s="118"/>
      <c r="I762" s="6"/>
      <c r="J762" s="6"/>
      <c r="K762" s="6"/>
      <c r="L762" s="6"/>
      <c r="M762" s="6"/>
      <c r="N762" s="6"/>
      <c r="O762" s="6"/>
      <c r="P762" s="6"/>
      <c r="Q762" s="6"/>
      <c r="R762" s="6"/>
      <c r="S762" s="6"/>
      <c r="T762" s="6"/>
      <c r="U762" s="6"/>
      <c r="V762" s="6"/>
      <c r="W762" s="6"/>
      <c r="X762" s="6"/>
      <c r="Y762" s="6"/>
      <c r="Z762" s="6"/>
    </row>
    <row r="763" spans="1:26" ht="13">
      <c r="A763" s="6"/>
      <c r="B763" s="6"/>
      <c r="C763" s="6"/>
      <c r="D763" s="6"/>
      <c r="E763" s="6"/>
      <c r="F763" s="6"/>
      <c r="G763" s="6"/>
      <c r="H763" s="118"/>
      <c r="I763" s="6"/>
      <c r="J763" s="6"/>
      <c r="K763" s="6"/>
      <c r="L763" s="6"/>
      <c r="M763" s="6"/>
      <c r="N763" s="6"/>
      <c r="O763" s="6"/>
      <c r="P763" s="6"/>
      <c r="Q763" s="6"/>
      <c r="R763" s="6"/>
      <c r="S763" s="6"/>
      <c r="T763" s="6"/>
      <c r="U763" s="6"/>
      <c r="V763" s="6"/>
      <c r="W763" s="6"/>
      <c r="X763" s="6"/>
      <c r="Y763" s="6"/>
      <c r="Z763" s="6"/>
    </row>
    <row r="764" spans="1:26" ht="13">
      <c r="A764" s="6"/>
      <c r="B764" s="6"/>
      <c r="C764" s="6"/>
      <c r="D764" s="6"/>
      <c r="E764" s="6"/>
      <c r="F764" s="6"/>
      <c r="G764" s="6"/>
      <c r="H764" s="118"/>
      <c r="I764" s="6"/>
      <c r="J764" s="6"/>
      <c r="K764" s="6"/>
      <c r="L764" s="6"/>
      <c r="M764" s="6"/>
      <c r="N764" s="6"/>
      <c r="O764" s="6"/>
      <c r="P764" s="6"/>
      <c r="Q764" s="6"/>
      <c r="R764" s="6"/>
      <c r="S764" s="6"/>
      <c r="T764" s="6"/>
      <c r="U764" s="6"/>
      <c r="V764" s="6"/>
      <c r="W764" s="6"/>
      <c r="X764" s="6"/>
      <c r="Y764" s="6"/>
      <c r="Z764" s="6"/>
    </row>
    <row r="765" spans="1:26" ht="13">
      <c r="A765" s="6"/>
      <c r="B765" s="6"/>
      <c r="C765" s="6"/>
      <c r="D765" s="6"/>
      <c r="E765" s="6"/>
      <c r="F765" s="6"/>
      <c r="G765" s="6"/>
      <c r="H765" s="118"/>
      <c r="I765" s="6"/>
      <c r="J765" s="6"/>
      <c r="K765" s="6"/>
      <c r="L765" s="6"/>
      <c r="M765" s="6"/>
      <c r="N765" s="6"/>
      <c r="O765" s="6"/>
      <c r="P765" s="6"/>
      <c r="Q765" s="6"/>
      <c r="R765" s="6"/>
      <c r="S765" s="6"/>
      <c r="T765" s="6"/>
      <c r="U765" s="6"/>
      <c r="V765" s="6"/>
      <c r="W765" s="6"/>
      <c r="X765" s="6"/>
      <c r="Y765" s="6"/>
      <c r="Z765" s="6"/>
    </row>
    <row r="766" spans="1:26" ht="13">
      <c r="A766" s="6"/>
      <c r="B766" s="6"/>
      <c r="C766" s="6"/>
      <c r="D766" s="6"/>
      <c r="E766" s="6"/>
      <c r="F766" s="6"/>
      <c r="G766" s="6"/>
      <c r="H766" s="118"/>
      <c r="I766" s="6"/>
      <c r="J766" s="6"/>
      <c r="K766" s="6"/>
      <c r="L766" s="6"/>
      <c r="M766" s="6"/>
      <c r="N766" s="6"/>
      <c r="O766" s="6"/>
      <c r="P766" s="6"/>
      <c r="Q766" s="6"/>
      <c r="R766" s="6"/>
      <c r="S766" s="6"/>
      <c r="T766" s="6"/>
      <c r="U766" s="6"/>
      <c r="V766" s="6"/>
      <c r="W766" s="6"/>
      <c r="X766" s="6"/>
      <c r="Y766" s="6"/>
      <c r="Z766" s="6"/>
    </row>
    <row r="767" spans="1:26" ht="13">
      <c r="A767" s="6"/>
      <c r="B767" s="6"/>
      <c r="C767" s="6"/>
      <c r="D767" s="6"/>
      <c r="E767" s="6"/>
      <c r="F767" s="6"/>
      <c r="G767" s="6"/>
      <c r="H767" s="118"/>
      <c r="I767" s="6"/>
      <c r="J767" s="6"/>
      <c r="K767" s="6"/>
      <c r="L767" s="6"/>
      <c r="M767" s="6"/>
      <c r="N767" s="6"/>
      <c r="O767" s="6"/>
      <c r="P767" s="6"/>
      <c r="Q767" s="6"/>
      <c r="R767" s="6"/>
      <c r="S767" s="6"/>
      <c r="T767" s="6"/>
      <c r="U767" s="6"/>
      <c r="V767" s="6"/>
      <c r="W767" s="6"/>
      <c r="X767" s="6"/>
      <c r="Y767" s="6"/>
      <c r="Z767" s="6"/>
    </row>
    <row r="768" spans="1:26" ht="13">
      <c r="A768" s="6"/>
      <c r="B768" s="6"/>
      <c r="C768" s="6"/>
      <c r="D768" s="6"/>
      <c r="E768" s="6"/>
      <c r="F768" s="6"/>
      <c r="G768" s="6"/>
      <c r="H768" s="118"/>
      <c r="I768" s="6"/>
      <c r="J768" s="6"/>
      <c r="K768" s="6"/>
      <c r="L768" s="6"/>
      <c r="M768" s="6"/>
      <c r="N768" s="6"/>
      <c r="O768" s="6"/>
      <c r="P768" s="6"/>
      <c r="Q768" s="6"/>
      <c r="R768" s="6"/>
      <c r="S768" s="6"/>
      <c r="T768" s="6"/>
      <c r="U768" s="6"/>
      <c r="V768" s="6"/>
      <c r="W768" s="6"/>
      <c r="X768" s="6"/>
      <c r="Y768" s="6"/>
      <c r="Z768" s="6"/>
    </row>
    <row r="769" spans="1:26" ht="13">
      <c r="A769" s="6"/>
      <c r="B769" s="6"/>
      <c r="C769" s="6"/>
      <c r="D769" s="6"/>
      <c r="E769" s="6"/>
      <c r="F769" s="6"/>
      <c r="G769" s="6"/>
      <c r="H769" s="118"/>
      <c r="I769" s="6"/>
      <c r="J769" s="6"/>
      <c r="K769" s="6"/>
      <c r="L769" s="6"/>
      <c r="M769" s="6"/>
      <c r="N769" s="6"/>
      <c r="O769" s="6"/>
      <c r="P769" s="6"/>
      <c r="Q769" s="6"/>
      <c r="R769" s="6"/>
      <c r="S769" s="6"/>
      <c r="T769" s="6"/>
      <c r="U769" s="6"/>
      <c r="V769" s="6"/>
      <c r="W769" s="6"/>
      <c r="X769" s="6"/>
      <c r="Y769" s="6"/>
      <c r="Z769" s="6"/>
    </row>
    <row r="770" spans="1:26" ht="13">
      <c r="A770" s="6"/>
      <c r="B770" s="6"/>
      <c r="C770" s="6"/>
      <c r="D770" s="6"/>
      <c r="E770" s="6"/>
      <c r="F770" s="6"/>
      <c r="G770" s="6"/>
      <c r="H770" s="118"/>
      <c r="I770" s="6"/>
      <c r="J770" s="6"/>
      <c r="K770" s="6"/>
      <c r="L770" s="6"/>
      <c r="M770" s="6"/>
      <c r="N770" s="6"/>
      <c r="O770" s="6"/>
      <c r="P770" s="6"/>
      <c r="Q770" s="6"/>
      <c r="R770" s="6"/>
      <c r="S770" s="6"/>
      <c r="T770" s="6"/>
      <c r="U770" s="6"/>
      <c r="V770" s="6"/>
      <c r="W770" s="6"/>
      <c r="X770" s="6"/>
      <c r="Y770" s="6"/>
      <c r="Z770" s="6"/>
    </row>
    <row r="771" spans="1:26" ht="13">
      <c r="A771" s="6"/>
      <c r="B771" s="6"/>
      <c r="C771" s="6"/>
      <c r="D771" s="6"/>
      <c r="E771" s="6"/>
      <c r="F771" s="6"/>
      <c r="G771" s="6"/>
      <c r="H771" s="118"/>
      <c r="I771" s="6"/>
      <c r="J771" s="6"/>
      <c r="K771" s="6"/>
      <c r="L771" s="6"/>
      <c r="M771" s="6"/>
      <c r="N771" s="6"/>
      <c r="O771" s="6"/>
      <c r="P771" s="6"/>
      <c r="Q771" s="6"/>
      <c r="R771" s="6"/>
      <c r="S771" s="6"/>
      <c r="T771" s="6"/>
      <c r="U771" s="6"/>
      <c r="V771" s="6"/>
      <c r="W771" s="6"/>
      <c r="X771" s="6"/>
      <c r="Y771" s="6"/>
      <c r="Z771" s="6"/>
    </row>
    <row r="772" spans="1:26" ht="13">
      <c r="A772" s="6"/>
      <c r="B772" s="6"/>
      <c r="C772" s="6"/>
      <c r="D772" s="6"/>
      <c r="E772" s="6"/>
      <c r="F772" s="6"/>
      <c r="G772" s="6"/>
      <c r="H772" s="118"/>
      <c r="I772" s="6"/>
      <c r="J772" s="6"/>
      <c r="K772" s="6"/>
      <c r="L772" s="6"/>
      <c r="M772" s="6"/>
      <c r="N772" s="6"/>
      <c r="O772" s="6"/>
      <c r="P772" s="6"/>
      <c r="Q772" s="6"/>
      <c r="R772" s="6"/>
      <c r="S772" s="6"/>
      <c r="T772" s="6"/>
      <c r="U772" s="6"/>
      <c r="V772" s="6"/>
      <c r="W772" s="6"/>
      <c r="X772" s="6"/>
      <c r="Y772" s="6"/>
      <c r="Z772" s="6"/>
    </row>
    <row r="773" spans="1:26" ht="13">
      <c r="A773" s="6"/>
      <c r="B773" s="6"/>
      <c r="C773" s="6"/>
      <c r="D773" s="6"/>
      <c r="E773" s="6"/>
      <c r="F773" s="6"/>
      <c r="G773" s="6"/>
      <c r="H773" s="118"/>
      <c r="I773" s="6"/>
      <c r="J773" s="6"/>
      <c r="K773" s="6"/>
      <c r="L773" s="6"/>
      <c r="M773" s="6"/>
      <c r="N773" s="6"/>
      <c r="O773" s="6"/>
      <c r="P773" s="6"/>
      <c r="Q773" s="6"/>
      <c r="R773" s="6"/>
      <c r="S773" s="6"/>
      <c r="T773" s="6"/>
      <c r="U773" s="6"/>
      <c r="V773" s="6"/>
      <c r="W773" s="6"/>
      <c r="X773" s="6"/>
      <c r="Y773" s="6"/>
      <c r="Z773" s="6"/>
    </row>
    <row r="774" spans="1:26" ht="13">
      <c r="A774" s="6"/>
      <c r="B774" s="6"/>
      <c r="C774" s="6"/>
      <c r="D774" s="6"/>
      <c r="E774" s="6"/>
      <c r="F774" s="6"/>
      <c r="G774" s="6"/>
      <c r="H774" s="118"/>
      <c r="I774" s="6"/>
      <c r="J774" s="6"/>
      <c r="K774" s="6"/>
      <c r="L774" s="6"/>
      <c r="M774" s="6"/>
      <c r="N774" s="6"/>
      <c r="O774" s="6"/>
      <c r="P774" s="6"/>
      <c r="Q774" s="6"/>
      <c r="R774" s="6"/>
      <c r="S774" s="6"/>
      <c r="T774" s="6"/>
      <c r="U774" s="6"/>
      <c r="V774" s="6"/>
      <c r="W774" s="6"/>
      <c r="X774" s="6"/>
      <c r="Y774" s="6"/>
      <c r="Z774" s="6"/>
    </row>
    <row r="775" spans="1:26" ht="13">
      <c r="A775" s="6"/>
      <c r="B775" s="6"/>
      <c r="C775" s="6"/>
      <c r="D775" s="6"/>
      <c r="E775" s="6"/>
      <c r="F775" s="6"/>
      <c r="G775" s="6"/>
      <c r="H775" s="118"/>
      <c r="I775" s="6"/>
      <c r="J775" s="6"/>
      <c r="K775" s="6"/>
      <c r="L775" s="6"/>
      <c r="M775" s="6"/>
      <c r="N775" s="6"/>
      <c r="O775" s="6"/>
      <c r="P775" s="6"/>
      <c r="Q775" s="6"/>
      <c r="R775" s="6"/>
      <c r="S775" s="6"/>
      <c r="T775" s="6"/>
      <c r="U775" s="6"/>
      <c r="V775" s="6"/>
      <c r="W775" s="6"/>
      <c r="X775" s="6"/>
      <c r="Y775" s="6"/>
      <c r="Z775" s="6"/>
    </row>
    <row r="776" spans="1:26" ht="13">
      <c r="A776" s="6"/>
      <c r="B776" s="6"/>
      <c r="C776" s="6"/>
      <c r="D776" s="6"/>
      <c r="E776" s="6"/>
      <c r="F776" s="6"/>
      <c r="G776" s="6"/>
      <c r="H776" s="118"/>
      <c r="I776" s="6"/>
      <c r="J776" s="6"/>
      <c r="K776" s="6"/>
      <c r="L776" s="6"/>
      <c r="M776" s="6"/>
      <c r="N776" s="6"/>
      <c r="O776" s="6"/>
      <c r="P776" s="6"/>
      <c r="Q776" s="6"/>
      <c r="R776" s="6"/>
      <c r="S776" s="6"/>
      <c r="T776" s="6"/>
      <c r="U776" s="6"/>
      <c r="V776" s="6"/>
      <c r="W776" s="6"/>
      <c r="X776" s="6"/>
      <c r="Y776" s="6"/>
      <c r="Z776" s="6"/>
    </row>
    <row r="777" spans="1:26" ht="13">
      <c r="A777" s="6"/>
      <c r="B777" s="6"/>
      <c r="C777" s="6"/>
      <c r="D777" s="6"/>
      <c r="E777" s="6"/>
      <c r="F777" s="6"/>
      <c r="G777" s="6"/>
      <c r="H777" s="118"/>
      <c r="I777" s="6"/>
      <c r="J777" s="6"/>
      <c r="K777" s="6"/>
      <c r="L777" s="6"/>
      <c r="M777" s="6"/>
      <c r="N777" s="6"/>
      <c r="O777" s="6"/>
      <c r="P777" s="6"/>
      <c r="Q777" s="6"/>
      <c r="R777" s="6"/>
      <c r="S777" s="6"/>
      <c r="T777" s="6"/>
      <c r="U777" s="6"/>
      <c r="V777" s="6"/>
      <c r="W777" s="6"/>
      <c r="X777" s="6"/>
      <c r="Y777" s="6"/>
      <c r="Z777" s="6"/>
    </row>
    <row r="778" spans="1:26" ht="13">
      <c r="A778" s="6"/>
      <c r="B778" s="6"/>
      <c r="C778" s="6"/>
      <c r="D778" s="6"/>
      <c r="E778" s="6"/>
      <c r="F778" s="6"/>
      <c r="G778" s="6"/>
      <c r="H778" s="118"/>
      <c r="I778" s="6"/>
      <c r="J778" s="6"/>
      <c r="K778" s="6"/>
      <c r="L778" s="6"/>
      <c r="M778" s="6"/>
      <c r="N778" s="6"/>
      <c r="O778" s="6"/>
      <c r="P778" s="6"/>
      <c r="Q778" s="6"/>
      <c r="R778" s="6"/>
      <c r="S778" s="6"/>
      <c r="T778" s="6"/>
      <c r="U778" s="6"/>
      <c r="V778" s="6"/>
      <c r="W778" s="6"/>
      <c r="X778" s="6"/>
      <c r="Y778" s="6"/>
      <c r="Z778" s="6"/>
    </row>
    <row r="779" spans="1:26" ht="13">
      <c r="A779" s="6"/>
      <c r="B779" s="6"/>
      <c r="C779" s="6"/>
      <c r="D779" s="6"/>
      <c r="E779" s="6"/>
      <c r="F779" s="6"/>
      <c r="G779" s="6"/>
      <c r="H779" s="118"/>
      <c r="I779" s="6"/>
      <c r="J779" s="6"/>
      <c r="K779" s="6"/>
      <c r="L779" s="6"/>
      <c r="M779" s="6"/>
      <c r="N779" s="6"/>
      <c r="O779" s="6"/>
      <c r="P779" s="6"/>
      <c r="Q779" s="6"/>
      <c r="R779" s="6"/>
      <c r="S779" s="6"/>
      <c r="T779" s="6"/>
      <c r="U779" s="6"/>
      <c r="V779" s="6"/>
      <c r="W779" s="6"/>
      <c r="X779" s="6"/>
      <c r="Y779" s="6"/>
      <c r="Z779" s="6"/>
    </row>
    <row r="780" spans="1:26" ht="13">
      <c r="A780" s="6"/>
      <c r="B780" s="6"/>
      <c r="C780" s="6"/>
      <c r="D780" s="6"/>
      <c r="E780" s="6"/>
      <c r="F780" s="6"/>
      <c r="G780" s="6"/>
      <c r="H780" s="118"/>
      <c r="I780" s="6"/>
      <c r="J780" s="6"/>
      <c r="K780" s="6"/>
      <c r="L780" s="6"/>
      <c r="M780" s="6"/>
      <c r="N780" s="6"/>
      <c r="O780" s="6"/>
      <c r="P780" s="6"/>
      <c r="Q780" s="6"/>
      <c r="R780" s="6"/>
      <c r="S780" s="6"/>
      <c r="T780" s="6"/>
      <c r="U780" s="6"/>
      <c r="V780" s="6"/>
      <c r="W780" s="6"/>
      <c r="X780" s="6"/>
      <c r="Y780" s="6"/>
      <c r="Z780" s="6"/>
    </row>
    <row r="781" spans="1:26" ht="13">
      <c r="A781" s="6"/>
      <c r="B781" s="6"/>
      <c r="C781" s="6"/>
      <c r="D781" s="6"/>
      <c r="E781" s="6"/>
      <c r="F781" s="6"/>
      <c r="G781" s="6"/>
      <c r="H781" s="118"/>
      <c r="I781" s="6"/>
      <c r="J781" s="6"/>
      <c r="K781" s="6"/>
      <c r="L781" s="6"/>
      <c r="M781" s="6"/>
      <c r="N781" s="6"/>
      <c r="O781" s="6"/>
      <c r="P781" s="6"/>
      <c r="Q781" s="6"/>
      <c r="R781" s="6"/>
      <c r="S781" s="6"/>
      <c r="T781" s="6"/>
      <c r="U781" s="6"/>
      <c r="V781" s="6"/>
      <c r="W781" s="6"/>
      <c r="X781" s="6"/>
      <c r="Y781" s="6"/>
      <c r="Z781" s="6"/>
    </row>
    <row r="782" spans="1:26" ht="13">
      <c r="A782" s="6"/>
      <c r="B782" s="6"/>
      <c r="C782" s="6"/>
      <c r="D782" s="6"/>
      <c r="E782" s="6"/>
      <c r="F782" s="6"/>
      <c r="G782" s="6"/>
      <c r="H782" s="118"/>
      <c r="I782" s="6"/>
      <c r="J782" s="6"/>
      <c r="K782" s="6"/>
      <c r="L782" s="6"/>
      <c r="M782" s="6"/>
      <c r="N782" s="6"/>
      <c r="O782" s="6"/>
      <c r="P782" s="6"/>
      <c r="Q782" s="6"/>
      <c r="R782" s="6"/>
      <c r="S782" s="6"/>
      <c r="T782" s="6"/>
      <c r="U782" s="6"/>
      <c r="V782" s="6"/>
      <c r="W782" s="6"/>
      <c r="X782" s="6"/>
      <c r="Y782" s="6"/>
      <c r="Z782" s="6"/>
    </row>
    <row r="783" spans="1:26" ht="13">
      <c r="A783" s="6"/>
      <c r="B783" s="6"/>
      <c r="C783" s="6"/>
      <c r="D783" s="6"/>
      <c r="E783" s="6"/>
      <c r="F783" s="6"/>
      <c r="G783" s="6"/>
      <c r="H783" s="118"/>
      <c r="I783" s="6"/>
      <c r="J783" s="6"/>
      <c r="K783" s="6"/>
      <c r="L783" s="6"/>
      <c r="M783" s="6"/>
      <c r="N783" s="6"/>
      <c r="O783" s="6"/>
      <c r="P783" s="6"/>
      <c r="Q783" s="6"/>
      <c r="R783" s="6"/>
      <c r="S783" s="6"/>
      <c r="T783" s="6"/>
      <c r="U783" s="6"/>
      <c r="V783" s="6"/>
      <c r="W783" s="6"/>
      <c r="X783" s="6"/>
      <c r="Y783" s="6"/>
      <c r="Z783" s="6"/>
    </row>
    <row r="784" spans="1:26" ht="13">
      <c r="A784" s="6"/>
      <c r="B784" s="6"/>
      <c r="C784" s="6"/>
      <c r="D784" s="6"/>
      <c r="E784" s="6"/>
      <c r="F784" s="6"/>
      <c r="G784" s="6"/>
      <c r="H784" s="118"/>
      <c r="I784" s="6"/>
      <c r="J784" s="6"/>
      <c r="K784" s="6"/>
      <c r="L784" s="6"/>
      <c r="M784" s="6"/>
      <c r="N784" s="6"/>
      <c r="O784" s="6"/>
      <c r="P784" s="6"/>
      <c r="Q784" s="6"/>
      <c r="R784" s="6"/>
      <c r="S784" s="6"/>
      <c r="T784" s="6"/>
      <c r="U784" s="6"/>
      <c r="V784" s="6"/>
      <c r="W784" s="6"/>
      <c r="X784" s="6"/>
      <c r="Y784" s="6"/>
      <c r="Z784" s="6"/>
    </row>
    <row r="785" spans="1:26" ht="13">
      <c r="A785" s="6"/>
      <c r="B785" s="6"/>
      <c r="C785" s="6"/>
      <c r="D785" s="6"/>
      <c r="E785" s="6"/>
      <c r="F785" s="6"/>
      <c r="G785" s="6"/>
      <c r="H785" s="118"/>
      <c r="I785" s="6"/>
      <c r="J785" s="6"/>
      <c r="K785" s="6"/>
      <c r="L785" s="6"/>
      <c r="M785" s="6"/>
      <c r="N785" s="6"/>
      <c r="O785" s="6"/>
      <c r="P785" s="6"/>
      <c r="Q785" s="6"/>
      <c r="R785" s="6"/>
      <c r="S785" s="6"/>
      <c r="T785" s="6"/>
      <c r="U785" s="6"/>
      <c r="V785" s="6"/>
      <c r="W785" s="6"/>
      <c r="X785" s="6"/>
      <c r="Y785" s="6"/>
      <c r="Z785" s="6"/>
    </row>
    <row r="786" spans="1:26" ht="13">
      <c r="A786" s="6"/>
      <c r="B786" s="6"/>
      <c r="C786" s="6"/>
      <c r="D786" s="6"/>
      <c r="E786" s="6"/>
      <c r="F786" s="6"/>
      <c r="G786" s="6"/>
      <c r="H786" s="118"/>
      <c r="I786" s="6"/>
      <c r="J786" s="6"/>
      <c r="K786" s="6"/>
      <c r="L786" s="6"/>
      <c r="M786" s="6"/>
      <c r="N786" s="6"/>
      <c r="O786" s="6"/>
      <c r="P786" s="6"/>
      <c r="Q786" s="6"/>
      <c r="R786" s="6"/>
      <c r="S786" s="6"/>
      <c r="T786" s="6"/>
      <c r="U786" s="6"/>
      <c r="V786" s="6"/>
      <c r="W786" s="6"/>
      <c r="X786" s="6"/>
      <c r="Y786" s="6"/>
      <c r="Z786" s="6"/>
    </row>
    <row r="787" spans="1:26" ht="13">
      <c r="A787" s="6"/>
      <c r="B787" s="6"/>
      <c r="C787" s="6"/>
      <c r="D787" s="6"/>
      <c r="E787" s="6"/>
      <c r="F787" s="6"/>
      <c r="G787" s="6"/>
      <c r="H787" s="118"/>
      <c r="I787" s="6"/>
      <c r="J787" s="6"/>
      <c r="K787" s="6"/>
      <c r="L787" s="6"/>
      <c r="M787" s="6"/>
      <c r="N787" s="6"/>
      <c r="O787" s="6"/>
      <c r="P787" s="6"/>
      <c r="Q787" s="6"/>
      <c r="R787" s="6"/>
      <c r="S787" s="6"/>
      <c r="T787" s="6"/>
      <c r="U787" s="6"/>
      <c r="V787" s="6"/>
      <c r="W787" s="6"/>
      <c r="X787" s="6"/>
      <c r="Y787" s="6"/>
      <c r="Z787" s="6"/>
    </row>
    <row r="788" spans="1:26" ht="13">
      <c r="A788" s="6"/>
      <c r="B788" s="6"/>
      <c r="C788" s="6"/>
      <c r="D788" s="6"/>
      <c r="E788" s="6"/>
      <c r="F788" s="6"/>
      <c r="G788" s="6"/>
      <c r="H788" s="118"/>
      <c r="I788" s="6"/>
      <c r="J788" s="6"/>
      <c r="K788" s="6"/>
      <c r="L788" s="6"/>
      <c r="M788" s="6"/>
      <c r="N788" s="6"/>
      <c r="O788" s="6"/>
      <c r="P788" s="6"/>
      <c r="Q788" s="6"/>
      <c r="R788" s="6"/>
      <c r="S788" s="6"/>
      <c r="T788" s="6"/>
      <c r="U788" s="6"/>
      <c r="V788" s="6"/>
      <c r="W788" s="6"/>
      <c r="X788" s="6"/>
      <c r="Y788" s="6"/>
      <c r="Z788" s="6"/>
    </row>
    <row r="789" spans="1:26" ht="13">
      <c r="A789" s="6"/>
      <c r="B789" s="6"/>
      <c r="C789" s="6"/>
      <c r="D789" s="6"/>
      <c r="E789" s="6"/>
      <c r="F789" s="6"/>
      <c r="G789" s="6"/>
      <c r="H789" s="118"/>
      <c r="I789" s="6"/>
      <c r="J789" s="6"/>
      <c r="K789" s="6"/>
      <c r="L789" s="6"/>
      <c r="M789" s="6"/>
      <c r="N789" s="6"/>
      <c r="O789" s="6"/>
      <c r="P789" s="6"/>
      <c r="Q789" s="6"/>
      <c r="R789" s="6"/>
      <c r="S789" s="6"/>
      <c r="T789" s="6"/>
      <c r="U789" s="6"/>
      <c r="V789" s="6"/>
      <c r="W789" s="6"/>
      <c r="X789" s="6"/>
      <c r="Y789" s="6"/>
      <c r="Z789" s="6"/>
    </row>
    <row r="790" spans="1:26" ht="13">
      <c r="A790" s="6"/>
      <c r="B790" s="6"/>
      <c r="C790" s="6"/>
      <c r="D790" s="6"/>
      <c r="E790" s="6"/>
      <c r="F790" s="6"/>
      <c r="G790" s="6"/>
      <c r="H790" s="118"/>
      <c r="I790" s="6"/>
      <c r="J790" s="6"/>
      <c r="K790" s="6"/>
      <c r="L790" s="6"/>
      <c r="M790" s="6"/>
      <c r="N790" s="6"/>
      <c r="O790" s="6"/>
      <c r="P790" s="6"/>
      <c r="Q790" s="6"/>
      <c r="R790" s="6"/>
      <c r="S790" s="6"/>
      <c r="T790" s="6"/>
      <c r="U790" s="6"/>
      <c r="V790" s="6"/>
      <c r="W790" s="6"/>
      <c r="X790" s="6"/>
      <c r="Y790" s="6"/>
      <c r="Z790" s="6"/>
    </row>
    <row r="791" spans="1:26" ht="13">
      <c r="A791" s="6"/>
      <c r="B791" s="6"/>
      <c r="C791" s="6"/>
      <c r="D791" s="6"/>
      <c r="E791" s="6"/>
      <c r="F791" s="6"/>
      <c r="G791" s="6"/>
      <c r="H791" s="118"/>
      <c r="I791" s="6"/>
      <c r="J791" s="6"/>
      <c r="K791" s="6"/>
      <c r="L791" s="6"/>
      <c r="M791" s="6"/>
      <c r="N791" s="6"/>
      <c r="O791" s="6"/>
      <c r="P791" s="6"/>
      <c r="Q791" s="6"/>
      <c r="R791" s="6"/>
      <c r="S791" s="6"/>
      <c r="T791" s="6"/>
      <c r="U791" s="6"/>
      <c r="V791" s="6"/>
      <c r="W791" s="6"/>
      <c r="X791" s="6"/>
      <c r="Y791" s="6"/>
      <c r="Z791" s="6"/>
    </row>
    <row r="792" spans="1:26" ht="13">
      <c r="A792" s="6"/>
      <c r="B792" s="6"/>
      <c r="C792" s="6"/>
      <c r="D792" s="6"/>
      <c r="E792" s="6"/>
      <c r="F792" s="6"/>
      <c r="G792" s="6"/>
      <c r="H792" s="118"/>
      <c r="I792" s="6"/>
      <c r="J792" s="6"/>
      <c r="K792" s="6"/>
      <c r="L792" s="6"/>
      <c r="M792" s="6"/>
      <c r="N792" s="6"/>
      <c r="O792" s="6"/>
      <c r="P792" s="6"/>
      <c r="Q792" s="6"/>
      <c r="R792" s="6"/>
      <c r="S792" s="6"/>
      <c r="T792" s="6"/>
      <c r="U792" s="6"/>
      <c r="V792" s="6"/>
      <c r="W792" s="6"/>
      <c r="X792" s="6"/>
      <c r="Y792" s="6"/>
      <c r="Z792" s="6"/>
    </row>
    <row r="793" spans="1:26" ht="13">
      <c r="A793" s="6"/>
      <c r="B793" s="6"/>
      <c r="C793" s="6"/>
      <c r="D793" s="6"/>
      <c r="E793" s="6"/>
      <c r="F793" s="6"/>
      <c r="G793" s="6"/>
      <c r="H793" s="118"/>
      <c r="I793" s="6"/>
      <c r="J793" s="6"/>
      <c r="K793" s="6"/>
      <c r="L793" s="6"/>
      <c r="M793" s="6"/>
      <c r="N793" s="6"/>
      <c r="O793" s="6"/>
      <c r="P793" s="6"/>
      <c r="Q793" s="6"/>
      <c r="R793" s="6"/>
      <c r="S793" s="6"/>
      <c r="T793" s="6"/>
      <c r="U793" s="6"/>
      <c r="V793" s="6"/>
      <c r="W793" s="6"/>
      <c r="X793" s="6"/>
      <c r="Y793" s="6"/>
      <c r="Z793" s="6"/>
    </row>
    <row r="794" spans="1:26" ht="13">
      <c r="A794" s="6"/>
      <c r="B794" s="6"/>
      <c r="C794" s="6"/>
      <c r="D794" s="6"/>
      <c r="E794" s="6"/>
      <c r="F794" s="6"/>
      <c r="G794" s="6"/>
      <c r="H794" s="118"/>
      <c r="I794" s="6"/>
      <c r="J794" s="6"/>
      <c r="K794" s="6"/>
      <c r="L794" s="6"/>
      <c r="M794" s="6"/>
      <c r="N794" s="6"/>
      <c r="O794" s="6"/>
      <c r="P794" s="6"/>
      <c r="Q794" s="6"/>
      <c r="R794" s="6"/>
      <c r="S794" s="6"/>
      <c r="T794" s="6"/>
      <c r="U794" s="6"/>
      <c r="V794" s="6"/>
      <c r="W794" s="6"/>
      <c r="X794" s="6"/>
      <c r="Y794" s="6"/>
      <c r="Z794" s="6"/>
    </row>
    <row r="795" spans="1:26" ht="13">
      <c r="A795" s="6"/>
      <c r="B795" s="6"/>
      <c r="C795" s="6"/>
      <c r="D795" s="6"/>
      <c r="E795" s="6"/>
      <c r="F795" s="6"/>
      <c r="G795" s="6"/>
      <c r="H795" s="118"/>
      <c r="I795" s="6"/>
      <c r="J795" s="6"/>
      <c r="K795" s="6"/>
      <c r="L795" s="6"/>
      <c r="M795" s="6"/>
      <c r="N795" s="6"/>
      <c r="O795" s="6"/>
      <c r="P795" s="6"/>
      <c r="Q795" s="6"/>
      <c r="R795" s="6"/>
      <c r="S795" s="6"/>
      <c r="T795" s="6"/>
      <c r="U795" s="6"/>
      <c r="V795" s="6"/>
      <c r="W795" s="6"/>
      <c r="X795" s="6"/>
      <c r="Y795" s="6"/>
      <c r="Z795" s="6"/>
    </row>
    <row r="796" spans="1:26" ht="13">
      <c r="A796" s="6"/>
      <c r="B796" s="6"/>
      <c r="C796" s="6"/>
      <c r="D796" s="6"/>
      <c r="E796" s="6"/>
      <c r="F796" s="6"/>
      <c r="G796" s="6"/>
      <c r="H796" s="118"/>
      <c r="I796" s="6"/>
      <c r="J796" s="6"/>
      <c r="K796" s="6"/>
      <c r="L796" s="6"/>
      <c r="M796" s="6"/>
      <c r="N796" s="6"/>
      <c r="O796" s="6"/>
      <c r="P796" s="6"/>
      <c r="Q796" s="6"/>
      <c r="R796" s="6"/>
      <c r="S796" s="6"/>
      <c r="T796" s="6"/>
      <c r="U796" s="6"/>
      <c r="V796" s="6"/>
      <c r="W796" s="6"/>
      <c r="X796" s="6"/>
      <c r="Y796" s="6"/>
      <c r="Z796" s="6"/>
    </row>
    <row r="797" spans="1:26" ht="13">
      <c r="A797" s="6"/>
      <c r="B797" s="6"/>
      <c r="C797" s="6"/>
      <c r="D797" s="6"/>
      <c r="E797" s="6"/>
      <c r="F797" s="6"/>
      <c r="G797" s="6"/>
      <c r="H797" s="118"/>
      <c r="I797" s="6"/>
      <c r="J797" s="6"/>
      <c r="K797" s="6"/>
      <c r="L797" s="6"/>
      <c r="M797" s="6"/>
      <c r="N797" s="6"/>
      <c r="O797" s="6"/>
      <c r="P797" s="6"/>
      <c r="Q797" s="6"/>
      <c r="R797" s="6"/>
      <c r="S797" s="6"/>
      <c r="T797" s="6"/>
      <c r="U797" s="6"/>
      <c r="V797" s="6"/>
      <c r="W797" s="6"/>
      <c r="X797" s="6"/>
      <c r="Y797" s="6"/>
      <c r="Z797" s="6"/>
    </row>
    <row r="798" spans="1:26" ht="13">
      <c r="A798" s="6"/>
      <c r="B798" s="6"/>
      <c r="C798" s="6"/>
      <c r="D798" s="6"/>
      <c r="E798" s="6"/>
      <c r="F798" s="6"/>
      <c r="G798" s="6"/>
      <c r="H798" s="118"/>
      <c r="I798" s="6"/>
      <c r="J798" s="6"/>
      <c r="K798" s="6"/>
      <c r="L798" s="6"/>
      <c r="M798" s="6"/>
      <c r="N798" s="6"/>
      <c r="O798" s="6"/>
      <c r="P798" s="6"/>
      <c r="Q798" s="6"/>
      <c r="R798" s="6"/>
      <c r="S798" s="6"/>
      <c r="T798" s="6"/>
      <c r="U798" s="6"/>
      <c r="V798" s="6"/>
      <c r="W798" s="6"/>
      <c r="X798" s="6"/>
      <c r="Y798" s="6"/>
      <c r="Z798" s="6"/>
    </row>
    <row r="799" spans="1:26" ht="13">
      <c r="A799" s="6"/>
      <c r="B799" s="6"/>
      <c r="C799" s="6"/>
      <c r="D799" s="6"/>
      <c r="E799" s="6"/>
      <c r="F799" s="6"/>
      <c r="G799" s="6"/>
      <c r="H799" s="118"/>
      <c r="I799" s="6"/>
      <c r="J799" s="6"/>
      <c r="K799" s="6"/>
      <c r="L799" s="6"/>
      <c r="M799" s="6"/>
      <c r="N799" s="6"/>
      <c r="O799" s="6"/>
      <c r="P799" s="6"/>
      <c r="Q799" s="6"/>
      <c r="R799" s="6"/>
      <c r="S799" s="6"/>
      <c r="T799" s="6"/>
      <c r="U799" s="6"/>
      <c r="V799" s="6"/>
      <c r="W799" s="6"/>
      <c r="X799" s="6"/>
      <c r="Y799" s="6"/>
      <c r="Z799" s="6"/>
    </row>
    <row r="800" spans="1:26" ht="13">
      <c r="A800" s="6"/>
      <c r="B800" s="6"/>
      <c r="C800" s="6"/>
      <c r="D800" s="6"/>
      <c r="E800" s="6"/>
      <c r="F800" s="6"/>
      <c r="G800" s="6"/>
      <c r="H800" s="118"/>
      <c r="I800" s="6"/>
      <c r="J800" s="6"/>
      <c r="K800" s="6"/>
      <c r="L800" s="6"/>
      <c r="M800" s="6"/>
      <c r="N800" s="6"/>
      <c r="O800" s="6"/>
      <c r="P800" s="6"/>
      <c r="Q800" s="6"/>
      <c r="R800" s="6"/>
      <c r="S800" s="6"/>
      <c r="T800" s="6"/>
      <c r="U800" s="6"/>
      <c r="V800" s="6"/>
      <c r="W800" s="6"/>
      <c r="X800" s="6"/>
      <c r="Y800" s="6"/>
      <c r="Z800" s="6"/>
    </row>
    <row r="801" spans="1:26" ht="13">
      <c r="A801" s="6"/>
      <c r="B801" s="6"/>
      <c r="C801" s="6"/>
      <c r="D801" s="6"/>
      <c r="E801" s="6"/>
      <c r="F801" s="6"/>
      <c r="G801" s="6"/>
      <c r="H801" s="118"/>
      <c r="I801" s="6"/>
      <c r="J801" s="6"/>
      <c r="K801" s="6"/>
      <c r="L801" s="6"/>
      <c r="M801" s="6"/>
      <c r="N801" s="6"/>
      <c r="O801" s="6"/>
      <c r="P801" s="6"/>
      <c r="Q801" s="6"/>
      <c r="R801" s="6"/>
      <c r="S801" s="6"/>
      <c r="T801" s="6"/>
      <c r="U801" s="6"/>
      <c r="V801" s="6"/>
      <c r="W801" s="6"/>
      <c r="X801" s="6"/>
      <c r="Y801" s="6"/>
      <c r="Z801" s="6"/>
    </row>
    <row r="802" spans="1:26" ht="13">
      <c r="A802" s="6"/>
      <c r="B802" s="6"/>
      <c r="C802" s="6"/>
      <c r="D802" s="6"/>
      <c r="E802" s="6"/>
      <c r="F802" s="6"/>
      <c r="G802" s="6"/>
      <c r="H802" s="118"/>
      <c r="I802" s="6"/>
      <c r="J802" s="6"/>
      <c r="K802" s="6"/>
      <c r="L802" s="6"/>
      <c r="M802" s="6"/>
      <c r="N802" s="6"/>
      <c r="O802" s="6"/>
      <c r="P802" s="6"/>
      <c r="Q802" s="6"/>
      <c r="R802" s="6"/>
      <c r="S802" s="6"/>
      <c r="T802" s="6"/>
      <c r="U802" s="6"/>
      <c r="V802" s="6"/>
      <c r="W802" s="6"/>
      <c r="X802" s="6"/>
      <c r="Y802" s="6"/>
      <c r="Z802" s="6"/>
    </row>
    <row r="803" spans="1:26" ht="13">
      <c r="A803" s="6"/>
      <c r="B803" s="6"/>
      <c r="C803" s="6"/>
      <c r="D803" s="6"/>
      <c r="E803" s="6"/>
      <c r="F803" s="6"/>
      <c r="G803" s="6"/>
      <c r="H803" s="118"/>
      <c r="I803" s="6"/>
      <c r="J803" s="6"/>
      <c r="K803" s="6"/>
      <c r="L803" s="6"/>
      <c r="M803" s="6"/>
      <c r="N803" s="6"/>
      <c r="O803" s="6"/>
      <c r="P803" s="6"/>
      <c r="Q803" s="6"/>
      <c r="R803" s="6"/>
      <c r="S803" s="6"/>
      <c r="T803" s="6"/>
      <c r="U803" s="6"/>
      <c r="V803" s="6"/>
      <c r="W803" s="6"/>
      <c r="X803" s="6"/>
      <c r="Y803" s="6"/>
      <c r="Z803" s="6"/>
    </row>
    <row r="804" spans="1:26" ht="13">
      <c r="A804" s="6"/>
      <c r="B804" s="6"/>
      <c r="C804" s="6"/>
      <c r="D804" s="6"/>
      <c r="E804" s="6"/>
      <c r="F804" s="6"/>
      <c r="G804" s="6"/>
      <c r="H804" s="118"/>
      <c r="I804" s="6"/>
      <c r="J804" s="6"/>
      <c r="K804" s="6"/>
      <c r="L804" s="6"/>
      <c r="M804" s="6"/>
      <c r="N804" s="6"/>
      <c r="O804" s="6"/>
      <c r="P804" s="6"/>
      <c r="Q804" s="6"/>
      <c r="R804" s="6"/>
      <c r="S804" s="6"/>
      <c r="T804" s="6"/>
      <c r="U804" s="6"/>
      <c r="V804" s="6"/>
      <c r="W804" s="6"/>
      <c r="X804" s="6"/>
      <c r="Y804" s="6"/>
      <c r="Z804" s="6"/>
    </row>
    <row r="805" spans="1:26" ht="13">
      <c r="A805" s="6"/>
      <c r="B805" s="6"/>
      <c r="C805" s="6"/>
      <c r="D805" s="6"/>
      <c r="E805" s="6"/>
      <c r="F805" s="6"/>
      <c r="G805" s="6"/>
      <c r="H805" s="118"/>
      <c r="I805" s="6"/>
      <c r="J805" s="6"/>
      <c r="K805" s="6"/>
      <c r="L805" s="6"/>
      <c r="M805" s="6"/>
      <c r="N805" s="6"/>
      <c r="O805" s="6"/>
      <c r="P805" s="6"/>
      <c r="Q805" s="6"/>
      <c r="R805" s="6"/>
      <c r="S805" s="6"/>
      <c r="T805" s="6"/>
      <c r="U805" s="6"/>
      <c r="V805" s="6"/>
      <c r="W805" s="6"/>
      <c r="X805" s="6"/>
      <c r="Y805" s="6"/>
      <c r="Z805" s="6"/>
    </row>
    <row r="806" spans="1:26" ht="13">
      <c r="A806" s="6"/>
      <c r="B806" s="6"/>
      <c r="C806" s="6"/>
      <c r="D806" s="6"/>
      <c r="E806" s="6"/>
      <c r="F806" s="6"/>
      <c r="G806" s="6"/>
      <c r="H806" s="118"/>
      <c r="I806" s="6"/>
      <c r="J806" s="6"/>
      <c r="K806" s="6"/>
      <c r="L806" s="6"/>
      <c r="M806" s="6"/>
      <c r="N806" s="6"/>
      <c r="O806" s="6"/>
      <c r="P806" s="6"/>
      <c r="Q806" s="6"/>
      <c r="R806" s="6"/>
      <c r="S806" s="6"/>
      <c r="T806" s="6"/>
      <c r="U806" s="6"/>
      <c r="V806" s="6"/>
      <c r="W806" s="6"/>
      <c r="X806" s="6"/>
      <c r="Y806" s="6"/>
      <c r="Z806" s="6"/>
    </row>
    <row r="807" spans="1:26" ht="13">
      <c r="A807" s="6"/>
      <c r="B807" s="6"/>
      <c r="C807" s="6"/>
      <c r="D807" s="6"/>
      <c r="E807" s="6"/>
      <c r="F807" s="6"/>
      <c r="G807" s="6"/>
      <c r="H807" s="118"/>
      <c r="I807" s="6"/>
      <c r="J807" s="6"/>
      <c r="K807" s="6"/>
      <c r="L807" s="6"/>
      <c r="M807" s="6"/>
      <c r="N807" s="6"/>
      <c r="O807" s="6"/>
      <c r="P807" s="6"/>
      <c r="Q807" s="6"/>
      <c r="R807" s="6"/>
      <c r="S807" s="6"/>
      <c r="T807" s="6"/>
      <c r="U807" s="6"/>
      <c r="V807" s="6"/>
      <c r="W807" s="6"/>
      <c r="X807" s="6"/>
      <c r="Y807" s="6"/>
      <c r="Z807" s="6"/>
    </row>
    <row r="808" spans="1:26" ht="13">
      <c r="A808" s="6"/>
      <c r="B808" s="6"/>
      <c r="C808" s="6"/>
      <c r="D808" s="6"/>
      <c r="E808" s="6"/>
      <c r="F808" s="6"/>
      <c r="G808" s="6"/>
      <c r="H808" s="118"/>
      <c r="I808" s="6"/>
      <c r="J808" s="6"/>
      <c r="K808" s="6"/>
      <c r="L808" s="6"/>
      <c r="M808" s="6"/>
      <c r="N808" s="6"/>
      <c r="O808" s="6"/>
      <c r="P808" s="6"/>
      <c r="Q808" s="6"/>
      <c r="R808" s="6"/>
      <c r="S808" s="6"/>
      <c r="T808" s="6"/>
      <c r="U808" s="6"/>
      <c r="V808" s="6"/>
      <c r="W808" s="6"/>
      <c r="X808" s="6"/>
      <c r="Y808" s="6"/>
      <c r="Z808" s="6"/>
    </row>
    <row r="809" spans="1:26" ht="13">
      <c r="A809" s="6"/>
      <c r="B809" s="6"/>
      <c r="C809" s="6"/>
      <c r="D809" s="6"/>
      <c r="E809" s="6"/>
      <c r="F809" s="6"/>
      <c r="G809" s="6"/>
      <c r="H809" s="118"/>
      <c r="I809" s="6"/>
      <c r="J809" s="6"/>
      <c r="K809" s="6"/>
      <c r="L809" s="6"/>
      <c r="M809" s="6"/>
      <c r="N809" s="6"/>
      <c r="O809" s="6"/>
      <c r="P809" s="6"/>
      <c r="Q809" s="6"/>
      <c r="R809" s="6"/>
      <c r="S809" s="6"/>
      <c r="T809" s="6"/>
      <c r="U809" s="6"/>
      <c r="V809" s="6"/>
      <c r="W809" s="6"/>
      <c r="X809" s="6"/>
      <c r="Y809" s="6"/>
      <c r="Z809" s="6"/>
    </row>
    <row r="810" spans="1:26" ht="13">
      <c r="A810" s="6"/>
      <c r="B810" s="6"/>
      <c r="C810" s="6"/>
      <c r="D810" s="6"/>
      <c r="E810" s="6"/>
      <c r="F810" s="6"/>
      <c r="G810" s="6"/>
      <c r="H810" s="118"/>
      <c r="I810" s="6"/>
      <c r="J810" s="6"/>
      <c r="K810" s="6"/>
      <c r="L810" s="6"/>
      <c r="M810" s="6"/>
      <c r="N810" s="6"/>
      <c r="O810" s="6"/>
      <c r="P810" s="6"/>
      <c r="Q810" s="6"/>
      <c r="R810" s="6"/>
      <c r="S810" s="6"/>
      <c r="T810" s="6"/>
      <c r="U810" s="6"/>
      <c r="V810" s="6"/>
      <c r="W810" s="6"/>
      <c r="X810" s="6"/>
      <c r="Y810" s="6"/>
      <c r="Z810" s="6"/>
    </row>
    <row r="811" spans="1:26" ht="13">
      <c r="A811" s="6"/>
      <c r="B811" s="6"/>
      <c r="C811" s="6"/>
      <c r="D811" s="6"/>
      <c r="E811" s="6"/>
      <c r="F811" s="6"/>
      <c r="G811" s="6"/>
      <c r="H811" s="118"/>
      <c r="I811" s="6"/>
      <c r="J811" s="6"/>
      <c r="K811" s="6"/>
      <c r="L811" s="6"/>
      <c r="M811" s="6"/>
      <c r="N811" s="6"/>
      <c r="O811" s="6"/>
      <c r="P811" s="6"/>
      <c r="Q811" s="6"/>
      <c r="R811" s="6"/>
      <c r="S811" s="6"/>
      <c r="T811" s="6"/>
      <c r="U811" s="6"/>
      <c r="V811" s="6"/>
      <c r="W811" s="6"/>
      <c r="X811" s="6"/>
      <c r="Y811" s="6"/>
      <c r="Z811" s="6"/>
    </row>
    <row r="812" spans="1:26" ht="13">
      <c r="A812" s="6"/>
      <c r="B812" s="6"/>
      <c r="C812" s="6"/>
      <c r="D812" s="6"/>
      <c r="E812" s="6"/>
      <c r="F812" s="6"/>
      <c r="G812" s="6"/>
      <c r="H812" s="118"/>
      <c r="I812" s="6"/>
      <c r="J812" s="6"/>
      <c r="K812" s="6"/>
      <c r="L812" s="6"/>
      <c r="M812" s="6"/>
      <c r="N812" s="6"/>
      <c r="O812" s="6"/>
      <c r="P812" s="6"/>
      <c r="Q812" s="6"/>
      <c r="R812" s="6"/>
      <c r="S812" s="6"/>
      <c r="T812" s="6"/>
      <c r="U812" s="6"/>
      <c r="V812" s="6"/>
      <c r="W812" s="6"/>
      <c r="X812" s="6"/>
      <c r="Y812" s="6"/>
      <c r="Z812" s="6"/>
    </row>
    <row r="813" spans="1:26" ht="13">
      <c r="A813" s="6"/>
      <c r="B813" s="6"/>
      <c r="C813" s="6"/>
      <c r="D813" s="6"/>
      <c r="E813" s="6"/>
      <c r="F813" s="6"/>
      <c r="G813" s="6"/>
      <c r="H813" s="118"/>
      <c r="I813" s="6"/>
      <c r="J813" s="6"/>
      <c r="K813" s="6"/>
      <c r="L813" s="6"/>
      <c r="M813" s="6"/>
      <c r="N813" s="6"/>
      <c r="O813" s="6"/>
      <c r="P813" s="6"/>
      <c r="Q813" s="6"/>
      <c r="R813" s="6"/>
      <c r="S813" s="6"/>
      <c r="T813" s="6"/>
      <c r="U813" s="6"/>
      <c r="V813" s="6"/>
      <c r="W813" s="6"/>
      <c r="X813" s="6"/>
      <c r="Y813" s="6"/>
      <c r="Z813" s="6"/>
    </row>
    <row r="814" spans="1:26" ht="13">
      <c r="A814" s="6"/>
      <c r="B814" s="6"/>
      <c r="C814" s="6"/>
      <c r="D814" s="6"/>
      <c r="E814" s="6"/>
      <c r="F814" s="6"/>
      <c r="G814" s="6"/>
      <c r="H814" s="118"/>
      <c r="I814" s="6"/>
      <c r="J814" s="6"/>
      <c r="K814" s="6"/>
      <c r="L814" s="6"/>
      <c r="M814" s="6"/>
      <c r="N814" s="6"/>
      <c r="O814" s="6"/>
      <c r="P814" s="6"/>
      <c r="Q814" s="6"/>
      <c r="R814" s="6"/>
      <c r="S814" s="6"/>
      <c r="T814" s="6"/>
      <c r="U814" s="6"/>
      <c r="V814" s="6"/>
      <c r="W814" s="6"/>
      <c r="X814" s="6"/>
      <c r="Y814" s="6"/>
      <c r="Z814" s="6"/>
    </row>
    <row r="815" spans="1:26" ht="13">
      <c r="A815" s="6"/>
      <c r="B815" s="6"/>
      <c r="C815" s="6"/>
      <c r="D815" s="6"/>
      <c r="E815" s="6"/>
      <c r="F815" s="6"/>
      <c r="G815" s="6"/>
      <c r="H815" s="118"/>
      <c r="I815" s="6"/>
      <c r="J815" s="6"/>
      <c r="K815" s="6"/>
      <c r="L815" s="6"/>
      <c r="M815" s="6"/>
      <c r="N815" s="6"/>
      <c r="O815" s="6"/>
      <c r="P815" s="6"/>
      <c r="Q815" s="6"/>
      <c r="R815" s="6"/>
      <c r="S815" s="6"/>
      <c r="T815" s="6"/>
      <c r="U815" s="6"/>
      <c r="V815" s="6"/>
      <c r="W815" s="6"/>
      <c r="X815" s="6"/>
      <c r="Y815" s="6"/>
      <c r="Z815" s="6"/>
    </row>
    <row r="816" spans="1:26" ht="13">
      <c r="A816" s="6"/>
      <c r="B816" s="6"/>
      <c r="C816" s="6"/>
      <c r="D816" s="6"/>
      <c r="E816" s="6"/>
      <c r="F816" s="6"/>
      <c r="G816" s="6"/>
      <c r="H816" s="118"/>
      <c r="I816" s="6"/>
      <c r="J816" s="6"/>
      <c r="K816" s="6"/>
      <c r="L816" s="6"/>
      <c r="M816" s="6"/>
      <c r="N816" s="6"/>
      <c r="O816" s="6"/>
      <c r="P816" s="6"/>
      <c r="Q816" s="6"/>
      <c r="R816" s="6"/>
      <c r="S816" s="6"/>
      <c r="T816" s="6"/>
      <c r="U816" s="6"/>
      <c r="V816" s="6"/>
      <c r="W816" s="6"/>
      <c r="X816" s="6"/>
      <c r="Y816" s="6"/>
      <c r="Z816" s="6"/>
    </row>
    <row r="817" spans="1:26" ht="13">
      <c r="A817" s="6"/>
      <c r="B817" s="6"/>
      <c r="C817" s="6"/>
      <c r="D817" s="6"/>
      <c r="E817" s="6"/>
      <c r="F817" s="6"/>
      <c r="G817" s="6"/>
      <c r="H817" s="118"/>
      <c r="I817" s="6"/>
      <c r="J817" s="6"/>
      <c r="K817" s="6"/>
      <c r="L817" s="6"/>
      <c r="M817" s="6"/>
      <c r="N817" s="6"/>
      <c r="O817" s="6"/>
      <c r="P817" s="6"/>
      <c r="Q817" s="6"/>
      <c r="R817" s="6"/>
      <c r="S817" s="6"/>
      <c r="T817" s="6"/>
      <c r="U817" s="6"/>
      <c r="V817" s="6"/>
      <c r="W817" s="6"/>
      <c r="X817" s="6"/>
      <c r="Y817" s="6"/>
      <c r="Z817" s="6"/>
    </row>
    <row r="818" spans="1:26" ht="13">
      <c r="A818" s="6"/>
      <c r="B818" s="6"/>
      <c r="C818" s="6"/>
      <c r="D818" s="6"/>
      <c r="E818" s="6"/>
      <c r="F818" s="6"/>
      <c r="G818" s="6"/>
      <c r="H818" s="118"/>
      <c r="I818" s="6"/>
      <c r="J818" s="6"/>
      <c r="K818" s="6"/>
      <c r="L818" s="6"/>
      <c r="M818" s="6"/>
      <c r="N818" s="6"/>
      <c r="O818" s="6"/>
      <c r="P818" s="6"/>
      <c r="Q818" s="6"/>
      <c r="R818" s="6"/>
      <c r="S818" s="6"/>
      <c r="T818" s="6"/>
      <c r="U818" s="6"/>
      <c r="V818" s="6"/>
      <c r="W818" s="6"/>
      <c r="X818" s="6"/>
      <c r="Y818" s="6"/>
      <c r="Z818" s="6"/>
    </row>
    <row r="819" spans="1:26" ht="13">
      <c r="A819" s="6"/>
      <c r="B819" s="6"/>
      <c r="C819" s="6"/>
      <c r="D819" s="6"/>
      <c r="E819" s="6"/>
      <c r="F819" s="6"/>
      <c r="G819" s="6"/>
      <c r="H819" s="118"/>
      <c r="I819" s="6"/>
      <c r="J819" s="6"/>
      <c r="K819" s="6"/>
      <c r="L819" s="6"/>
      <c r="M819" s="6"/>
      <c r="N819" s="6"/>
      <c r="O819" s="6"/>
      <c r="P819" s="6"/>
      <c r="Q819" s="6"/>
      <c r="R819" s="6"/>
      <c r="S819" s="6"/>
      <c r="T819" s="6"/>
      <c r="U819" s="6"/>
      <c r="V819" s="6"/>
      <c r="W819" s="6"/>
      <c r="X819" s="6"/>
      <c r="Y819" s="6"/>
      <c r="Z819" s="6"/>
    </row>
    <row r="820" spans="1:26" ht="13">
      <c r="A820" s="6"/>
      <c r="B820" s="6"/>
      <c r="C820" s="6"/>
      <c r="D820" s="6"/>
      <c r="E820" s="6"/>
      <c r="F820" s="6"/>
      <c r="G820" s="6"/>
      <c r="H820" s="118"/>
      <c r="I820" s="6"/>
      <c r="J820" s="6"/>
      <c r="K820" s="6"/>
      <c r="L820" s="6"/>
      <c r="M820" s="6"/>
      <c r="N820" s="6"/>
      <c r="O820" s="6"/>
      <c r="P820" s="6"/>
      <c r="Q820" s="6"/>
      <c r="R820" s="6"/>
      <c r="S820" s="6"/>
      <c r="T820" s="6"/>
      <c r="U820" s="6"/>
      <c r="V820" s="6"/>
      <c r="W820" s="6"/>
      <c r="X820" s="6"/>
      <c r="Y820" s="6"/>
      <c r="Z820" s="6"/>
    </row>
    <row r="821" spans="1:26" ht="13">
      <c r="A821" s="6"/>
      <c r="B821" s="6"/>
      <c r="C821" s="6"/>
      <c r="D821" s="6"/>
      <c r="E821" s="6"/>
      <c r="F821" s="6"/>
      <c r="G821" s="6"/>
      <c r="H821" s="118"/>
      <c r="I821" s="6"/>
      <c r="J821" s="6"/>
      <c r="K821" s="6"/>
      <c r="L821" s="6"/>
      <c r="M821" s="6"/>
      <c r="N821" s="6"/>
      <c r="O821" s="6"/>
      <c r="P821" s="6"/>
      <c r="Q821" s="6"/>
      <c r="R821" s="6"/>
      <c r="S821" s="6"/>
      <c r="T821" s="6"/>
      <c r="U821" s="6"/>
      <c r="V821" s="6"/>
      <c r="W821" s="6"/>
      <c r="X821" s="6"/>
      <c r="Y821" s="6"/>
      <c r="Z821" s="6"/>
    </row>
    <row r="822" spans="1:26" ht="13">
      <c r="A822" s="6"/>
      <c r="B822" s="6"/>
      <c r="C822" s="6"/>
      <c r="D822" s="6"/>
      <c r="E822" s="6"/>
      <c r="F822" s="6"/>
      <c r="G822" s="6"/>
      <c r="H822" s="118"/>
      <c r="I822" s="6"/>
      <c r="J822" s="6"/>
      <c r="K822" s="6"/>
      <c r="L822" s="6"/>
      <c r="M822" s="6"/>
      <c r="N822" s="6"/>
      <c r="O822" s="6"/>
      <c r="P822" s="6"/>
      <c r="Q822" s="6"/>
      <c r="R822" s="6"/>
      <c r="S822" s="6"/>
      <c r="T822" s="6"/>
      <c r="U822" s="6"/>
      <c r="V822" s="6"/>
      <c r="W822" s="6"/>
      <c r="X822" s="6"/>
      <c r="Y822" s="6"/>
      <c r="Z822" s="6"/>
    </row>
    <row r="823" spans="1:26" ht="13">
      <c r="A823" s="6"/>
      <c r="B823" s="6"/>
      <c r="C823" s="6"/>
      <c r="D823" s="6"/>
      <c r="E823" s="6"/>
      <c r="F823" s="6"/>
      <c r="G823" s="6"/>
      <c r="H823" s="118"/>
      <c r="I823" s="6"/>
      <c r="J823" s="6"/>
      <c r="K823" s="6"/>
      <c r="L823" s="6"/>
      <c r="M823" s="6"/>
      <c r="N823" s="6"/>
      <c r="O823" s="6"/>
      <c r="P823" s="6"/>
      <c r="Q823" s="6"/>
      <c r="R823" s="6"/>
      <c r="S823" s="6"/>
      <c r="T823" s="6"/>
      <c r="U823" s="6"/>
      <c r="V823" s="6"/>
      <c r="W823" s="6"/>
      <c r="X823" s="6"/>
      <c r="Y823" s="6"/>
      <c r="Z823" s="6"/>
    </row>
    <row r="824" spans="1:26" ht="13">
      <c r="A824" s="6"/>
      <c r="B824" s="6"/>
      <c r="C824" s="6"/>
      <c r="D824" s="6"/>
      <c r="E824" s="6"/>
      <c r="F824" s="6"/>
      <c r="G824" s="6"/>
      <c r="H824" s="118"/>
      <c r="I824" s="6"/>
      <c r="J824" s="6"/>
      <c r="K824" s="6"/>
      <c r="L824" s="6"/>
      <c r="M824" s="6"/>
      <c r="N824" s="6"/>
      <c r="O824" s="6"/>
      <c r="P824" s="6"/>
      <c r="Q824" s="6"/>
      <c r="R824" s="6"/>
      <c r="S824" s="6"/>
      <c r="T824" s="6"/>
      <c r="U824" s="6"/>
      <c r="V824" s="6"/>
      <c r="W824" s="6"/>
      <c r="X824" s="6"/>
      <c r="Y824" s="6"/>
      <c r="Z824" s="6"/>
    </row>
    <row r="825" spans="1:26" ht="13">
      <c r="A825" s="6"/>
      <c r="B825" s="6"/>
      <c r="C825" s="6"/>
      <c r="D825" s="6"/>
      <c r="E825" s="6"/>
      <c r="F825" s="6"/>
      <c r="G825" s="6"/>
      <c r="H825" s="118"/>
      <c r="I825" s="6"/>
      <c r="J825" s="6"/>
      <c r="K825" s="6"/>
      <c r="L825" s="6"/>
      <c r="M825" s="6"/>
      <c r="N825" s="6"/>
      <c r="O825" s="6"/>
      <c r="P825" s="6"/>
      <c r="Q825" s="6"/>
      <c r="R825" s="6"/>
      <c r="S825" s="6"/>
      <c r="T825" s="6"/>
      <c r="U825" s="6"/>
      <c r="V825" s="6"/>
      <c r="W825" s="6"/>
      <c r="X825" s="6"/>
      <c r="Y825" s="6"/>
      <c r="Z825" s="6"/>
    </row>
    <row r="826" spans="1:26" ht="13">
      <c r="A826" s="6"/>
      <c r="B826" s="6"/>
      <c r="C826" s="6"/>
      <c r="D826" s="6"/>
      <c r="E826" s="6"/>
      <c r="F826" s="6"/>
      <c r="G826" s="6"/>
      <c r="H826" s="118"/>
      <c r="I826" s="6"/>
      <c r="J826" s="6"/>
      <c r="K826" s="6"/>
      <c r="L826" s="6"/>
      <c r="M826" s="6"/>
      <c r="N826" s="6"/>
      <c r="O826" s="6"/>
      <c r="P826" s="6"/>
      <c r="Q826" s="6"/>
      <c r="R826" s="6"/>
      <c r="S826" s="6"/>
      <c r="T826" s="6"/>
      <c r="U826" s="6"/>
      <c r="V826" s="6"/>
      <c r="W826" s="6"/>
      <c r="X826" s="6"/>
      <c r="Y826" s="6"/>
      <c r="Z826" s="6"/>
    </row>
    <row r="827" spans="1:26" ht="13">
      <c r="A827" s="6"/>
      <c r="B827" s="6"/>
      <c r="C827" s="6"/>
      <c r="D827" s="6"/>
      <c r="E827" s="6"/>
      <c r="F827" s="6"/>
      <c r="G827" s="6"/>
      <c r="H827" s="118"/>
      <c r="I827" s="6"/>
      <c r="J827" s="6"/>
      <c r="K827" s="6"/>
      <c r="L827" s="6"/>
      <c r="M827" s="6"/>
      <c r="N827" s="6"/>
      <c r="O827" s="6"/>
      <c r="P827" s="6"/>
      <c r="Q827" s="6"/>
      <c r="R827" s="6"/>
      <c r="S827" s="6"/>
      <c r="T827" s="6"/>
      <c r="U827" s="6"/>
      <c r="V827" s="6"/>
      <c r="W827" s="6"/>
      <c r="X827" s="6"/>
      <c r="Y827" s="6"/>
      <c r="Z827" s="6"/>
    </row>
    <row r="828" spans="1:26" ht="13">
      <c r="A828" s="6"/>
      <c r="B828" s="6"/>
      <c r="C828" s="6"/>
      <c r="D828" s="6"/>
      <c r="E828" s="6"/>
      <c r="F828" s="6"/>
      <c r="G828" s="6"/>
      <c r="H828" s="118"/>
      <c r="I828" s="6"/>
      <c r="J828" s="6"/>
      <c r="K828" s="6"/>
      <c r="L828" s="6"/>
      <c r="M828" s="6"/>
      <c r="N828" s="6"/>
      <c r="O828" s="6"/>
      <c r="P828" s="6"/>
      <c r="Q828" s="6"/>
      <c r="R828" s="6"/>
      <c r="S828" s="6"/>
      <c r="T828" s="6"/>
      <c r="U828" s="6"/>
      <c r="V828" s="6"/>
      <c r="W828" s="6"/>
      <c r="X828" s="6"/>
      <c r="Y828" s="6"/>
      <c r="Z828" s="6"/>
    </row>
    <row r="829" spans="1:26" ht="13">
      <c r="A829" s="6"/>
      <c r="B829" s="6"/>
      <c r="C829" s="6"/>
      <c r="D829" s="6"/>
      <c r="E829" s="6"/>
      <c r="F829" s="6"/>
      <c r="G829" s="6"/>
      <c r="H829" s="118"/>
      <c r="I829" s="6"/>
      <c r="J829" s="6"/>
      <c r="K829" s="6"/>
      <c r="L829" s="6"/>
      <c r="M829" s="6"/>
      <c r="N829" s="6"/>
      <c r="O829" s="6"/>
      <c r="P829" s="6"/>
      <c r="Q829" s="6"/>
      <c r="R829" s="6"/>
      <c r="S829" s="6"/>
      <c r="T829" s="6"/>
      <c r="U829" s="6"/>
      <c r="V829" s="6"/>
      <c r="W829" s="6"/>
      <c r="X829" s="6"/>
      <c r="Y829" s="6"/>
      <c r="Z829" s="6"/>
    </row>
    <row r="830" spans="1:26" ht="13">
      <c r="A830" s="6"/>
      <c r="B830" s="6"/>
      <c r="C830" s="6"/>
      <c r="D830" s="6"/>
      <c r="E830" s="6"/>
      <c r="F830" s="6"/>
      <c r="G830" s="6"/>
      <c r="H830" s="118"/>
      <c r="I830" s="6"/>
      <c r="J830" s="6"/>
      <c r="K830" s="6"/>
      <c r="L830" s="6"/>
      <c r="M830" s="6"/>
      <c r="N830" s="6"/>
      <c r="O830" s="6"/>
      <c r="P830" s="6"/>
      <c r="Q830" s="6"/>
      <c r="R830" s="6"/>
      <c r="S830" s="6"/>
      <c r="T830" s="6"/>
      <c r="U830" s="6"/>
      <c r="V830" s="6"/>
      <c r="W830" s="6"/>
      <c r="X830" s="6"/>
      <c r="Y830" s="6"/>
      <c r="Z830" s="6"/>
    </row>
    <row r="831" spans="1:26" ht="13">
      <c r="A831" s="6"/>
      <c r="B831" s="6"/>
      <c r="C831" s="6"/>
      <c r="D831" s="6"/>
      <c r="E831" s="6"/>
      <c r="F831" s="6"/>
      <c r="G831" s="6"/>
      <c r="H831" s="118"/>
      <c r="I831" s="6"/>
      <c r="J831" s="6"/>
      <c r="K831" s="6"/>
      <c r="L831" s="6"/>
      <c r="M831" s="6"/>
      <c r="N831" s="6"/>
      <c r="O831" s="6"/>
      <c r="P831" s="6"/>
      <c r="Q831" s="6"/>
      <c r="R831" s="6"/>
      <c r="S831" s="6"/>
      <c r="T831" s="6"/>
      <c r="U831" s="6"/>
      <c r="V831" s="6"/>
      <c r="W831" s="6"/>
      <c r="X831" s="6"/>
      <c r="Y831" s="6"/>
      <c r="Z831" s="6"/>
    </row>
    <row r="832" spans="1:26" ht="13">
      <c r="A832" s="6"/>
      <c r="B832" s="6"/>
      <c r="C832" s="6"/>
      <c r="D832" s="6"/>
      <c r="E832" s="6"/>
      <c r="F832" s="6"/>
      <c r="G832" s="6"/>
      <c r="H832" s="118"/>
      <c r="I832" s="6"/>
      <c r="J832" s="6"/>
      <c r="K832" s="6"/>
      <c r="L832" s="6"/>
      <c r="M832" s="6"/>
      <c r="N832" s="6"/>
      <c r="O832" s="6"/>
      <c r="P832" s="6"/>
      <c r="Q832" s="6"/>
      <c r="R832" s="6"/>
      <c r="S832" s="6"/>
      <c r="T832" s="6"/>
      <c r="U832" s="6"/>
      <c r="V832" s="6"/>
      <c r="W832" s="6"/>
      <c r="X832" s="6"/>
      <c r="Y832" s="6"/>
      <c r="Z832" s="6"/>
    </row>
    <row r="833" spans="1:26" ht="13">
      <c r="A833" s="6"/>
      <c r="B833" s="6"/>
      <c r="C833" s="6"/>
      <c r="D833" s="6"/>
      <c r="E833" s="6"/>
      <c r="F833" s="6"/>
      <c r="G833" s="6"/>
      <c r="H833" s="118"/>
      <c r="I833" s="6"/>
      <c r="J833" s="6"/>
      <c r="K833" s="6"/>
      <c r="L833" s="6"/>
      <c r="M833" s="6"/>
      <c r="N833" s="6"/>
      <c r="O833" s="6"/>
      <c r="P833" s="6"/>
      <c r="Q833" s="6"/>
      <c r="R833" s="6"/>
      <c r="S833" s="6"/>
      <c r="T833" s="6"/>
      <c r="U833" s="6"/>
      <c r="V833" s="6"/>
      <c r="W833" s="6"/>
      <c r="X833" s="6"/>
      <c r="Y833" s="6"/>
      <c r="Z833" s="6"/>
    </row>
    <row r="834" spans="1:26" ht="13">
      <c r="A834" s="6"/>
      <c r="B834" s="6"/>
      <c r="C834" s="6"/>
      <c r="D834" s="6"/>
      <c r="E834" s="6"/>
      <c r="F834" s="6"/>
      <c r="G834" s="6"/>
      <c r="H834" s="118"/>
      <c r="I834" s="6"/>
      <c r="J834" s="6"/>
      <c r="K834" s="6"/>
      <c r="L834" s="6"/>
      <c r="M834" s="6"/>
      <c r="N834" s="6"/>
      <c r="O834" s="6"/>
      <c r="P834" s="6"/>
      <c r="Q834" s="6"/>
      <c r="R834" s="6"/>
      <c r="S834" s="6"/>
      <c r="T834" s="6"/>
      <c r="U834" s="6"/>
      <c r="V834" s="6"/>
      <c r="W834" s="6"/>
      <c r="X834" s="6"/>
      <c r="Y834" s="6"/>
      <c r="Z834" s="6"/>
    </row>
    <row r="835" spans="1:26" ht="13">
      <c r="A835" s="6"/>
      <c r="B835" s="6"/>
      <c r="C835" s="6"/>
      <c r="D835" s="6"/>
      <c r="E835" s="6"/>
      <c r="F835" s="6"/>
      <c r="G835" s="6"/>
      <c r="H835" s="118"/>
      <c r="I835" s="6"/>
      <c r="J835" s="6"/>
      <c r="K835" s="6"/>
      <c r="L835" s="6"/>
      <c r="M835" s="6"/>
      <c r="N835" s="6"/>
      <c r="O835" s="6"/>
      <c r="P835" s="6"/>
      <c r="Q835" s="6"/>
      <c r="R835" s="6"/>
      <c r="S835" s="6"/>
      <c r="T835" s="6"/>
      <c r="U835" s="6"/>
      <c r="V835" s="6"/>
      <c r="W835" s="6"/>
      <c r="X835" s="6"/>
      <c r="Y835" s="6"/>
      <c r="Z835" s="6"/>
    </row>
    <row r="836" spans="1:26" ht="13">
      <c r="A836" s="6"/>
      <c r="B836" s="6"/>
      <c r="C836" s="6"/>
      <c r="D836" s="6"/>
      <c r="E836" s="6"/>
      <c r="F836" s="6"/>
      <c r="G836" s="6"/>
      <c r="H836" s="118"/>
      <c r="I836" s="6"/>
      <c r="J836" s="6"/>
      <c r="K836" s="6"/>
      <c r="L836" s="6"/>
      <c r="M836" s="6"/>
      <c r="N836" s="6"/>
      <c r="O836" s="6"/>
      <c r="P836" s="6"/>
      <c r="Q836" s="6"/>
      <c r="R836" s="6"/>
      <c r="S836" s="6"/>
      <c r="T836" s="6"/>
      <c r="U836" s="6"/>
      <c r="V836" s="6"/>
      <c r="W836" s="6"/>
      <c r="X836" s="6"/>
      <c r="Y836" s="6"/>
      <c r="Z836" s="6"/>
    </row>
    <row r="837" spans="1:26" ht="13">
      <c r="A837" s="6"/>
      <c r="B837" s="6"/>
      <c r="C837" s="6"/>
      <c r="D837" s="6"/>
      <c r="E837" s="6"/>
      <c r="F837" s="6"/>
      <c r="G837" s="6"/>
      <c r="H837" s="118"/>
      <c r="I837" s="6"/>
      <c r="J837" s="6"/>
      <c r="K837" s="6"/>
      <c r="L837" s="6"/>
      <c r="M837" s="6"/>
      <c r="N837" s="6"/>
      <c r="O837" s="6"/>
      <c r="P837" s="6"/>
      <c r="Q837" s="6"/>
      <c r="R837" s="6"/>
      <c r="S837" s="6"/>
      <c r="T837" s="6"/>
      <c r="U837" s="6"/>
      <c r="V837" s="6"/>
      <c r="W837" s="6"/>
      <c r="X837" s="6"/>
      <c r="Y837" s="6"/>
      <c r="Z837" s="6"/>
    </row>
    <row r="838" spans="1:26" ht="13">
      <c r="A838" s="6"/>
      <c r="B838" s="6"/>
      <c r="C838" s="6"/>
      <c r="D838" s="6"/>
      <c r="E838" s="6"/>
      <c r="F838" s="6"/>
      <c r="G838" s="6"/>
      <c r="H838" s="118"/>
      <c r="I838" s="6"/>
      <c r="J838" s="6"/>
      <c r="K838" s="6"/>
      <c r="L838" s="6"/>
      <c r="M838" s="6"/>
      <c r="N838" s="6"/>
      <c r="O838" s="6"/>
      <c r="P838" s="6"/>
      <c r="Q838" s="6"/>
      <c r="R838" s="6"/>
      <c r="S838" s="6"/>
      <c r="T838" s="6"/>
      <c r="U838" s="6"/>
      <c r="V838" s="6"/>
      <c r="W838" s="6"/>
      <c r="X838" s="6"/>
      <c r="Y838" s="6"/>
      <c r="Z838" s="6"/>
    </row>
    <row r="839" spans="1:26" ht="13">
      <c r="A839" s="6"/>
      <c r="B839" s="6"/>
      <c r="C839" s="6"/>
      <c r="D839" s="6"/>
      <c r="E839" s="6"/>
      <c r="F839" s="6"/>
      <c r="G839" s="6"/>
      <c r="H839" s="118"/>
      <c r="I839" s="6"/>
      <c r="J839" s="6"/>
      <c r="K839" s="6"/>
      <c r="L839" s="6"/>
      <c r="M839" s="6"/>
      <c r="N839" s="6"/>
      <c r="O839" s="6"/>
      <c r="P839" s="6"/>
      <c r="Q839" s="6"/>
      <c r="R839" s="6"/>
      <c r="S839" s="6"/>
      <c r="T839" s="6"/>
      <c r="U839" s="6"/>
      <c r="V839" s="6"/>
      <c r="W839" s="6"/>
      <c r="X839" s="6"/>
      <c r="Y839" s="6"/>
      <c r="Z839" s="6"/>
    </row>
    <row r="840" spans="1:26" ht="13">
      <c r="A840" s="6"/>
      <c r="B840" s="6"/>
      <c r="C840" s="6"/>
      <c r="D840" s="6"/>
      <c r="E840" s="6"/>
      <c r="F840" s="6"/>
      <c r="G840" s="6"/>
      <c r="H840" s="118"/>
      <c r="I840" s="6"/>
      <c r="J840" s="6"/>
      <c r="K840" s="6"/>
      <c r="L840" s="6"/>
      <c r="M840" s="6"/>
      <c r="N840" s="6"/>
      <c r="O840" s="6"/>
      <c r="P840" s="6"/>
      <c r="Q840" s="6"/>
      <c r="R840" s="6"/>
      <c r="S840" s="6"/>
      <c r="T840" s="6"/>
      <c r="U840" s="6"/>
      <c r="V840" s="6"/>
      <c r="W840" s="6"/>
      <c r="X840" s="6"/>
      <c r="Y840" s="6"/>
      <c r="Z840" s="6"/>
    </row>
    <row r="841" spans="1:26" ht="13">
      <c r="A841" s="6"/>
      <c r="B841" s="6"/>
      <c r="C841" s="6"/>
      <c r="D841" s="6"/>
      <c r="E841" s="6"/>
      <c r="F841" s="6"/>
      <c r="G841" s="6"/>
      <c r="H841" s="118"/>
      <c r="I841" s="6"/>
      <c r="J841" s="6"/>
      <c r="K841" s="6"/>
      <c r="L841" s="6"/>
      <c r="M841" s="6"/>
      <c r="N841" s="6"/>
      <c r="O841" s="6"/>
      <c r="P841" s="6"/>
      <c r="Q841" s="6"/>
      <c r="R841" s="6"/>
      <c r="S841" s="6"/>
      <c r="T841" s="6"/>
      <c r="U841" s="6"/>
      <c r="V841" s="6"/>
      <c r="W841" s="6"/>
      <c r="X841" s="6"/>
      <c r="Y841" s="6"/>
      <c r="Z841" s="6"/>
    </row>
    <row r="842" spans="1:26" ht="13">
      <c r="A842" s="6"/>
      <c r="B842" s="6"/>
      <c r="C842" s="6"/>
      <c r="D842" s="6"/>
      <c r="E842" s="6"/>
      <c r="F842" s="6"/>
      <c r="G842" s="6"/>
      <c r="H842" s="118"/>
      <c r="I842" s="6"/>
      <c r="J842" s="6"/>
      <c r="K842" s="6"/>
      <c r="L842" s="6"/>
      <c r="M842" s="6"/>
      <c r="N842" s="6"/>
      <c r="O842" s="6"/>
      <c r="P842" s="6"/>
      <c r="Q842" s="6"/>
      <c r="R842" s="6"/>
      <c r="S842" s="6"/>
      <c r="T842" s="6"/>
      <c r="U842" s="6"/>
      <c r="V842" s="6"/>
      <c r="W842" s="6"/>
      <c r="X842" s="6"/>
      <c r="Y842" s="6"/>
      <c r="Z842" s="6"/>
    </row>
    <row r="843" spans="1:26" ht="13">
      <c r="A843" s="6"/>
      <c r="B843" s="6"/>
      <c r="C843" s="6"/>
      <c r="D843" s="6"/>
      <c r="E843" s="6"/>
      <c r="F843" s="6"/>
      <c r="G843" s="6"/>
      <c r="H843" s="118"/>
      <c r="I843" s="6"/>
      <c r="J843" s="6"/>
      <c r="K843" s="6"/>
      <c r="L843" s="6"/>
      <c r="M843" s="6"/>
      <c r="N843" s="6"/>
      <c r="O843" s="6"/>
      <c r="P843" s="6"/>
      <c r="Q843" s="6"/>
      <c r="R843" s="6"/>
      <c r="S843" s="6"/>
      <c r="T843" s="6"/>
      <c r="U843" s="6"/>
      <c r="V843" s="6"/>
      <c r="W843" s="6"/>
      <c r="X843" s="6"/>
      <c r="Y843" s="6"/>
      <c r="Z843" s="6"/>
    </row>
    <row r="844" spans="1:26" ht="13">
      <c r="A844" s="6"/>
      <c r="B844" s="6"/>
      <c r="C844" s="6"/>
      <c r="D844" s="6"/>
      <c r="E844" s="6"/>
      <c r="F844" s="6"/>
      <c r="G844" s="6"/>
      <c r="H844" s="118"/>
      <c r="I844" s="6"/>
      <c r="J844" s="6"/>
      <c r="K844" s="6"/>
      <c r="L844" s="6"/>
      <c r="M844" s="6"/>
      <c r="N844" s="6"/>
      <c r="O844" s="6"/>
      <c r="P844" s="6"/>
      <c r="Q844" s="6"/>
      <c r="R844" s="6"/>
      <c r="S844" s="6"/>
      <c r="T844" s="6"/>
      <c r="U844" s="6"/>
      <c r="V844" s="6"/>
      <c r="W844" s="6"/>
      <c r="X844" s="6"/>
      <c r="Y844" s="6"/>
      <c r="Z844" s="6"/>
    </row>
    <row r="845" spans="1:26" ht="13">
      <c r="A845" s="6"/>
      <c r="B845" s="6"/>
      <c r="C845" s="6"/>
      <c r="D845" s="6"/>
      <c r="E845" s="6"/>
      <c r="F845" s="6"/>
      <c r="G845" s="6"/>
      <c r="H845" s="118"/>
      <c r="I845" s="6"/>
      <c r="J845" s="6"/>
      <c r="K845" s="6"/>
      <c r="L845" s="6"/>
      <c r="M845" s="6"/>
      <c r="N845" s="6"/>
      <c r="O845" s="6"/>
      <c r="P845" s="6"/>
      <c r="Q845" s="6"/>
      <c r="R845" s="6"/>
      <c r="S845" s="6"/>
      <c r="T845" s="6"/>
      <c r="U845" s="6"/>
      <c r="V845" s="6"/>
      <c r="W845" s="6"/>
      <c r="X845" s="6"/>
      <c r="Y845" s="6"/>
      <c r="Z845" s="6"/>
    </row>
    <row r="846" spans="1:26" ht="13">
      <c r="A846" s="6"/>
      <c r="B846" s="6"/>
      <c r="C846" s="6"/>
      <c r="D846" s="6"/>
      <c r="E846" s="6"/>
      <c r="F846" s="6"/>
      <c r="G846" s="6"/>
      <c r="H846" s="118"/>
      <c r="I846" s="6"/>
      <c r="J846" s="6"/>
      <c r="K846" s="6"/>
      <c r="L846" s="6"/>
      <c r="M846" s="6"/>
      <c r="N846" s="6"/>
      <c r="O846" s="6"/>
      <c r="P846" s="6"/>
      <c r="Q846" s="6"/>
      <c r="R846" s="6"/>
      <c r="S846" s="6"/>
      <c r="T846" s="6"/>
      <c r="U846" s="6"/>
      <c r="V846" s="6"/>
      <c r="W846" s="6"/>
      <c r="X846" s="6"/>
      <c r="Y846" s="6"/>
      <c r="Z846" s="6"/>
    </row>
    <row r="847" spans="1:26" ht="13">
      <c r="A847" s="6"/>
      <c r="B847" s="6"/>
      <c r="C847" s="6"/>
      <c r="D847" s="6"/>
      <c r="E847" s="6"/>
      <c r="F847" s="6"/>
      <c r="G847" s="6"/>
      <c r="H847" s="118"/>
      <c r="I847" s="6"/>
      <c r="J847" s="6"/>
      <c r="K847" s="6"/>
      <c r="L847" s="6"/>
      <c r="M847" s="6"/>
      <c r="N847" s="6"/>
      <c r="O847" s="6"/>
      <c r="P847" s="6"/>
      <c r="Q847" s="6"/>
      <c r="R847" s="6"/>
      <c r="S847" s="6"/>
      <c r="T847" s="6"/>
      <c r="U847" s="6"/>
      <c r="V847" s="6"/>
      <c r="W847" s="6"/>
      <c r="X847" s="6"/>
      <c r="Y847" s="6"/>
      <c r="Z847" s="6"/>
    </row>
    <row r="848" spans="1:26" ht="13">
      <c r="A848" s="6"/>
      <c r="B848" s="6"/>
      <c r="C848" s="6"/>
      <c r="D848" s="6"/>
      <c r="E848" s="6"/>
      <c r="F848" s="6"/>
      <c r="G848" s="6"/>
      <c r="H848" s="118"/>
      <c r="I848" s="6"/>
      <c r="J848" s="6"/>
      <c r="K848" s="6"/>
      <c r="L848" s="6"/>
      <c r="M848" s="6"/>
      <c r="N848" s="6"/>
      <c r="O848" s="6"/>
      <c r="P848" s="6"/>
      <c r="Q848" s="6"/>
      <c r="R848" s="6"/>
      <c r="S848" s="6"/>
      <c r="T848" s="6"/>
      <c r="U848" s="6"/>
      <c r="V848" s="6"/>
      <c r="W848" s="6"/>
      <c r="X848" s="6"/>
      <c r="Y848" s="6"/>
      <c r="Z848" s="6"/>
    </row>
    <row r="849" spans="1:26" ht="13">
      <c r="A849" s="6"/>
      <c r="B849" s="6"/>
      <c r="C849" s="6"/>
      <c r="D849" s="6"/>
      <c r="E849" s="6"/>
      <c r="F849" s="6"/>
      <c r="G849" s="6"/>
      <c r="H849" s="118"/>
      <c r="I849" s="6"/>
      <c r="J849" s="6"/>
      <c r="K849" s="6"/>
      <c r="L849" s="6"/>
      <c r="M849" s="6"/>
      <c r="N849" s="6"/>
      <c r="O849" s="6"/>
      <c r="P849" s="6"/>
      <c r="Q849" s="6"/>
      <c r="R849" s="6"/>
      <c r="S849" s="6"/>
      <c r="T849" s="6"/>
      <c r="U849" s="6"/>
      <c r="V849" s="6"/>
      <c r="W849" s="6"/>
      <c r="X849" s="6"/>
      <c r="Y849" s="6"/>
      <c r="Z849" s="6"/>
    </row>
    <row r="850" spans="1:26" ht="13">
      <c r="A850" s="6"/>
      <c r="B850" s="6"/>
      <c r="C850" s="6"/>
      <c r="D850" s="6"/>
      <c r="E850" s="6"/>
      <c r="F850" s="6"/>
      <c r="G850" s="6"/>
      <c r="H850" s="118"/>
      <c r="I850" s="6"/>
      <c r="J850" s="6"/>
      <c r="K850" s="6"/>
      <c r="L850" s="6"/>
      <c r="M850" s="6"/>
      <c r="N850" s="6"/>
      <c r="O850" s="6"/>
      <c r="P850" s="6"/>
      <c r="Q850" s="6"/>
      <c r="R850" s="6"/>
      <c r="S850" s="6"/>
      <c r="T850" s="6"/>
      <c r="U850" s="6"/>
      <c r="V850" s="6"/>
      <c r="W850" s="6"/>
      <c r="X850" s="6"/>
      <c r="Y850" s="6"/>
      <c r="Z850" s="6"/>
    </row>
    <row r="851" spans="1:26" ht="13">
      <c r="A851" s="6"/>
      <c r="B851" s="6"/>
      <c r="C851" s="6"/>
      <c r="D851" s="6"/>
      <c r="E851" s="6"/>
      <c r="F851" s="6"/>
      <c r="G851" s="6"/>
      <c r="H851" s="118"/>
      <c r="I851" s="6"/>
      <c r="J851" s="6"/>
      <c r="K851" s="6"/>
      <c r="L851" s="6"/>
      <c r="M851" s="6"/>
      <c r="N851" s="6"/>
      <c r="O851" s="6"/>
      <c r="P851" s="6"/>
      <c r="Q851" s="6"/>
      <c r="R851" s="6"/>
      <c r="S851" s="6"/>
      <c r="T851" s="6"/>
      <c r="U851" s="6"/>
      <c r="V851" s="6"/>
      <c r="W851" s="6"/>
      <c r="X851" s="6"/>
      <c r="Y851" s="6"/>
      <c r="Z851" s="6"/>
    </row>
    <row r="852" spans="1:26" ht="13">
      <c r="A852" s="6"/>
      <c r="B852" s="6"/>
      <c r="C852" s="6"/>
      <c r="D852" s="6"/>
      <c r="E852" s="6"/>
      <c r="F852" s="6"/>
      <c r="G852" s="6"/>
      <c r="H852" s="118"/>
      <c r="I852" s="6"/>
      <c r="J852" s="6"/>
      <c r="K852" s="6"/>
      <c r="L852" s="6"/>
      <c r="M852" s="6"/>
      <c r="N852" s="6"/>
      <c r="O852" s="6"/>
      <c r="P852" s="6"/>
      <c r="Q852" s="6"/>
      <c r="R852" s="6"/>
      <c r="S852" s="6"/>
      <c r="T852" s="6"/>
      <c r="U852" s="6"/>
      <c r="V852" s="6"/>
      <c r="W852" s="6"/>
      <c r="X852" s="6"/>
      <c r="Y852" s="6"/>
      <c r="Z852" s="6"/>
    </row>
    <row r="853" spans="1:26" ht="13">
      <c r="A853" s="6"/>
      <c r="B853" s="6"/>
      <c r="C853" s="6"/>
      <c r="D853" s="6"/>
      <c r="E853" s="6"/>
      <c r="F853" s="6"/>
      <c r="G853" s="6"/>
      <c r="H853" s="118"/>
      <c r="I853" s="6"/>
      <c r="J853" s="6"/>
      <c r="K853" s="6"/>
      <c r="L853" s="6"/>
      <c r="M853" s="6"/>
      <c r="N853" s="6"/>
      <c r="O853" s="6"/>
      <c r="P853" s="6"/>
      <c r="Q853" s="6"/>
      <c r="R853" s="6"/>
      <c r="S853" s="6"/>
      <c r="T853" s="6"/>
      <c r="U853" s="6"/>
      <c r="V853" s="6"/>
      <c r="W853" s="6"/>
      <c r="X853" s="6"/>
      <c r="Y853" s="6"/>
      <c r="Z853" s="6"/>
    </row>
    <row r="854" spans="1:26" ht="13">
      <c r="A854" s="6"/>
      <c r="B854" s="6"/>
      <c r="C854" s="6"/>
      <c r="D854" s="6"/>
      <c r="E854" s="6"/>
      <c r="F854" s="6"/>
      <c r="G854" s="6"/>
      <c r="H854" s="118"/>
      <c r="I854" s="6"/>
      <c r="J854" s="6"/>
      <c r="K854" s="6"/>
      <c r="L854" s="6"/>
      <c r="M854" s="6"/>
      <c r="N854" s="6"/>
      <c r="O854" s="6"/>
      <c r="P854" s="6"/>
      <c r="Q854" s="6"/>
      <c r="R854" s="6"/>
      <c r="S854" s="6"/>
      <c r="T854" s="6"/>
      <c r="U854" s="6"/>
      <c r="V854" s="6"/>
      <c r="W854" s="6"/>
      <c r="X854" s="6"/>
      <c r="Y854" s="6"/>
      <c r="Z854" s="6"/>
    </row>
    <row r="855" spans="1:26" ht="13">
      <c r="A855" s="6"/>
      <c r="B855" s="6"/>
      <c r="C855" s="6"/>
      <c r="D855" s="6"/>
      <c r="E855" s="6"/>
      <c r="F855" s="6"/>
      <c r="G855" s="6"/>
      <c r="H855" s="118"/>
      <c r="I855" s="6"/>
      <c r="J855" s="6"/>
      <c r="K855" s="6"/>
      <c r="L855" s="6"/>
      <c r="M855" s="6"/>
      <c r="N855" s="6"/>
      <c r="O855" s="6"/>
      <c r="P855" s="6"/>
      <c r="Q855" s="6"/>
      <c r="R855" s="6"/>
      <c r="S855" s="6"/>
      <c r="T855" s="6"/>
      <c r="U855" s="6"/>
      <c r="V855" s="6"/>
      <c r="W855" s="6"/>
      <c r="X855" s="6"/>
      <c r="Y855" s="6"/>
      <c r="Z855" s="6"/>
    </row>
    <row r="856" spans="1:26" ht="13">
      <c r="A856" s="6"/>
      <c r="B856" s="6"/>
      <c r="C856" s="6"/>
      <c r="D856" s="6"/>
      <c r="E856" s="6"/>
      <c r="F856" s="6"/>
      <c r="G856" s="6"/>
      <c r="H856" s="118"/>
      <c r="I856" s="6"/>
      <c r="J856" s="6"/>
      <c r="K856" s="6"/>
      <c r="L856" s="6"/>
      <c r="M856" s="6"/>
      <c r="N856" s="6"/>
      <c r="O856" s="6"/>
      <c r="P856" s="6"/>
      <c r="Q856" s="6"/>
      <c r="R856" s="6"/>
      <c r="S856" s="6"/>
      <c r="T856" s="6"/>
      <c r="U856" s="6"/>
      <c r="V856" s="6"/>
      <c r="W856" s="6"/>
      <c r="X856" s="6"/>
      <c r="Y856" s="6"/>
      <c r="Z856" s="6"/>
    </row>
    <row r="857" spans="1:26" ht="13">
      <c r="A857" s="6"/>
      <c r="B857" s="6"/>
      <c r="C857" s="6"/>
      <c r="D857" s="6"/>
      <c r="E857" s="6"/>
      <c r="F857" s="6"/>
      <c r="G857" s="6"/>
      <c r="H857" s="118"/>
      <c r="I857" s="6"/>
      <c r="J857" s="6"/>
      <c r="K857" s="6"/>
      <c r="L857" s="6"/>
      <c r="M857" s="6"/>
      <c r="N857" s="6"/>
      <c r="O857" s="6"/>
      <c r="P857" s="6"/>
      <c r="Q857" s="6"/>
      <c r="R857" s="6"/>
      <c r="S857" s="6"/>
      <c r="T857" s="6"/>
      <c r="U857" s="6"/>
      <c r="V857" s="6"/>
      <c r="W857" s="6"/>
      <c r="X857" s="6"/>
      <c r="Y857" s="6"/>
      <c r="Z857" s="6"/>
    </row>
    <row r="858" spans="1:26" ht="13">
      <c r="A858" s="6"/>
      <c r="B858" s="6"/>
      <c r="C858" s="6"/>
      <c r="D858" s="6"/>
      <c r="E858" s="6"/>
      <c r="F858" s="6"/>
      <c r="G858" s="6"/>
      <c r="H858" s="118"/>
      <c r="I858" s="6"/>
      <c r="J858" s="6"/>
      <c r="K858" s="6"/>
      <c r="L858" s="6"/>
      <c r="M858" s="6"/>
      <c r="N858" s="6"/>
      <c r="O858" s="6"/>
      <c r="P858" s="6"/>
      <c r="Q858" s="6"/>
      <c r="R858" s="6"/>
      <c r="S858" s="6"/>
      <c r="T858" s="6"/>
      <c r="U858" s="6"/>
      <c r="V858" s="6"/>
      <c r="W858" s="6"/>
      <c r="X858" s="6"/>
      <c r="Y858" s="6"/>
      <c r="Z858" s="6"/>
    </row>
    <row r="859" spans="1:26" ht="13">
      <c r="A859" s="6"/>
      <c r="B859" s="6"/>
      <c r="C859" s="6"/>
      <c r="D859" s="6"/>
      <c r="E859" s="6"/>
      <c r="F859" s="6"/>
      <c r="G859" s="6"/>
      <c r="H859" s="118"/>
      <c r="I859" s="6"/>
      <c r="J859" s="6"/>
      <c r="K859" s="6"/>
      <c r="L859" s="6"/>
      <c r="M859" s="6"/>
      <c r="N859" s="6"/>
      <c r="O859" s="6"/>
      <c r="P859" s="6"/>
      <c r="Q859" s="6"/>
      <c r="R859" s="6"/>
      <c r="S859" s="6"/>
      <c r="T859" s="6"/>
      <c r="U859" s="6"/>
      <c r="V859" s="6"/>
      <c r="W859" s="6"/>
      <c r="X859" s="6"/>
      <c r="Y859" s="6"/>
      <c r="Z859" s="6"/>
    </row>
    <row r="860" spans="1:26" ht="13">
      <c r="A860" s="6"/>
      <c r="B860" s="6"/>
      <c r="C860" s="6"/>
      <c r="D860" s="6"/>
      <c r="E860" s="6"/>
      <c r="F860" s="6"/>
      <c r="G860" s="6"/>
      <c r="H860" s="118"/>
      <c r="I860" s="6"/>
      <c r="J860" s="6"/>
      <c r="K860" s="6"/>
      <c r="L860" s="6"/>
      <c r="M860" s="6"/>
      <c r="N860" s="6"/>
      <c r="O860" s="6"/>
      <c r="P860" s="6"/>
      <c r="Q860" s="6"/>
      <c r="R860" s="6"/>
      <c r="S860" s="6"/>
      <c r="T860" s="6"/>
      <c r="U860" s="6"/>
      <c r="V860" s="6"/>
      <c r="W860" s="6"/>
      <c r="X860" s="6"/>
      <c r="Y860" s="6"/>
      <c r="Z860" s="6"/>
    </row>
    <row r="861" spans="1:26" ht="13">
      <c r="A861" s="6"/>
      <c r="B861" s="6"/>
      <c r="C861" s="6"/>
      <c r="D861" s="6"/>
      <c r="E861" s="6"/>
      <c r="F861" s="6"/>
      <c r="G861" s="6"/>
      <c r="H861" s="118"/>
      <c r="I861" s="6"/>
      <c r="J861" s="6"/>
      <c r="K861" s="6"/>
      <c r="L861" s="6"/>
      <c r="M861" s="6"/>
      <c r="N861" s="6"/>
      <c r="O861" s="6"/>
      <c r="P861" s="6"/>
      <c r="Q861" s="6"/>
      <c r="R861" s="6"/>
      <c r="S861" s="6"/>
      <c r="T861" s="6"/>
      <c r="U861" s="6"/>
      <c r="V861" s="6"/>
      <c r="W861" s="6"/>
      <c r="X861" s="6"/>
      <c r="Y861" s="6"/>
      <c r="Z861" s="6"/>
    </row>
    <row r="862" spans="1:26" ht="13">
      <c r="A862" s="6"/>
      <c r="B862" s="6"/>
      <c r="C862" s="6"/>
      <c r="D862" s="6"/>
      <c r="E862" s="6"/>
      <c r="F862" s="6"/>
      <c r="G862" s="6"/>
      <c r="H862" s="118"/>
      <c r="I862" s="6"/>
      <c r="J862" s="6"/>
      <c r="K862" s="6"/>
      <c r="L862" s="6"/>
      <c r="M862" s="6"/>
      <c r="N862" s="6"/>
      <c r="O862" s="6"/>
      <c r="P862" s="6"/>
      <c r="Q862" s="6"/>
      <c r="R862" s="6"/>
      <c r="S862" s="6"/>
      <c r="T862" s="6"/>
      <c r="U862" s="6"/>
      <c r="V862" s="6"/>
      <c r="W862" s="6"/>
      <c r="X862" s="6"/>
      <c r="Y862" s="6"/>
      <c r="Z862" s="6"/>
    </row>
    <row r="863" spans="1:26" ht="13">
      <c r="A863" s="6"/>
      <c r="B863" s="6"/>
      <c r="C863" s="6"/>
      <c r="D863" s="6"/>
      <c r="E863" s="6"/>
      <c r="F863" s="6"/>
      <c r="G863" s="6"/>
      <c r="H863" s="118"/>
      <c r="I863" s="6"/>
      <c r="J863" s="6"/>
      <c r="K863" s="6"/>
      <c r="L863" s="6"/>
      <c r="M863" s="6"/>
      <c r="N863" s="6"/>
      <c r="O863" s="6"/>
      <c r="P863" s="6"/>
      <c r="Q863" s="6"/>
      <c r="R863" s="6"/>
      <c r="S863" s="6"/>
      <c r="T863" s="6"/>
      <c r="U863" s="6"/>
      <c r="V863" s="6"/>
      <c r="W863" s="6"/>
      <c r="X863" s="6"/>
      <c r="Y863" s="6"/>
      <c r="Z863" s="6"/>
    </row>
    <row r="864" spans="1:26" ht="13">
      <c r="A864" s="6"/>
      <c r="B864" s="6"/>
      <c r="C864" s="6"/>
      <c r="D864" s="6"/>
      <c r="E864" s="6"/>
      <c r="F864" s="6"/>
      <c r="G864" s="6"/>
      <c r="H864" s="118"/>
      <c r="I864" s="6"/>
      <c r="J864" s="6"/>
      <c r="K864" s="6"/>
      <c r="L864" s="6"/>
      <c r="M864" s="6"/>
      <c r="N864" s="6"/>
      <c r="O864" s="6"/>
      <c r="P864" s="6"/>
      <c r="Q864" s="6"/>
      <c r="R864" s="6"/>
      <c r="S864" s="6"/>
      <c r="T864" s="6"/>
      <c r="U864" s="6"/>
      <c r="V864" s="6"/>
      <c r="W864" s="6"/>
      <c r="X864" s="6"/>
      <c r="Y864" s="6"/>
      <c r="Z864" s="6"/>
    </row>
    <row r="865" spans="1:26" ht="13">
      <c r="A865" s="6"/>
      <c r="B865" s="6"/>
      <c r="C865" s="6"/>
      <c r="D865" s="6"/>
      <c r="E865" s="6"/>
      <c r="F865" s="6"/>
      <c r="G865" s="6"/>
      <c r="H865" s="118"/>
      <c r="I865" s="6"/>
      <c r="J865" s="6"/>
      <c r="K865" s="6"/>
      <c r="L865" s="6"/>
      <c r="M865" s="6"/>
      <c r="N865" s="6"/>
      <c r="O865" s="6"/>
      <c r="P865" s="6"/>
      <c r="Q865" s="6"/>
      <c r="R865" s="6"/>
      <c r="S865" s="6"/>
      <c r="T865" s="6"/>
      <c r="U865" s="6"/>
      <c r="V865" s="6"/>
      <c r="W865" s="6"/>
      <c r="X865" s="6"/>
      <c r="Y865" s="6"/>
      <c r="Z865" s="6"/>
    </row>
    <row r="866" spans="1:26" ht="13">
      <c r="A866" s="6"/>
      <c r="B866" s="6"/>
      <c r="C866" s="6"/>
      <c r="D866" s="6"/>
      <c r="E866" s="6"/>
      <c r="F866" s="6"/>
      <c r="G866" s="6"/>
      <c r="H866" s="118"/>
      <c r="I866" s="6"/>
      <c r="J866" s="6"/>
      <c r="K866" s="6"/>
      <c r="L866" s="6"/>
      <c r="M866" s="6"/>
      <c r="N866" s="6"/>
      <c r="O866" s="6"/>
      <c r="P866" s="6"/>
      <c r="Q866" s="6"/>
      <c r="R866" s="6"/>
      <c r="S866" s="6"/>
      <c r="T866" s="6"/>
      <c r="U866" s="6"/>
      <c r="V866" s="6"/>
      <c r="W866" s="6"/>
      <c r="X866" s="6"/>
      <c r="Y866" s="6"/>
      <c r="Z866" s="6"/>
    </row>
    <row r="867" spans="1:26" ht="13">
      <c r="A867" s="6"/>
      <c r="B867" s="6"/>
      <c r="C867" s="6"/>
      <c r="D867" s="6"/>
      <c r="E867" s="6"/>
      <c r="F867" s="6"/>
      <c r="G867" s="6"/>
      <c r="H867" s="118"/>
      <c r="I867" s="6"/>
      <c r="J867" s="6"/>
      <c r="K867" s="6"/>
      <c r="L867" s="6"/>
      <c r="M867" s="6"/>
      <c r="N867" s="6"/>
      <c r="O867" s="6"/>
      <c r="P867" s="6"/>
      <c r="Q867" s="6"/>
      <c r="R867" s="6"/>
      <c r="S867" s="6"/>
      <c r="T867" s="6"/>
      <c r="U867" s="6"/>
      <c r="V867" s="6"/>
      <c r="W867" s="6"/>
      <c r="X867" s="6"/>
      <c r="Y867" s="6"/>
      <c r="Z867" s="6"/>
    </row>
    <row r="868" spans="1:26" ht="13">
      <c r="A868" s="6"/>
      <c r="B868" s="6"/>
      <c r="C868" s="6"/>
      <c r="D868" s="6"/>
      <c r="E868" s="6"/>
      <c r="F868" s="6"/>
      <c r="G868" s="6"/>
      <c r="H868" s="118"/>
      <c r="I868" s="6"/>
      <c r="J868" s="6"/>
      <c r="K868" s="6"/>
      <c r="L868" s="6"/>
      <c r="M868" s="6"/>
      <c r="N868" s="6"/>
      <c r="O868" s="6"/>
      <c r="P868" s="6"/>
      <c r="Q868" s="6"/>
      <c r="R868" s="6"/>
      <c r="S868" s="6"/>
      <c r="T868" s="6"/>
      <c r="U868" s="6"/>
      <c r="V868" s="6"/>
      <c r="W868" s="6"/>
      <c r="X868" s="6"/>
      <c r="Y868" s="6"/>
      <c r="Z868" s="6"/>
    </row>
    <row r="869" spans="1:26" ht="13">
      <c r="A869" s="6"/>
      <c r="B869" s="6"/>
      <c r="C869" s="6"/>
      <c r="D869" s="6"/>
      <c r="E869" s="6"/>
      <c r="F869" s="6"/>
      <c r="G869" s="6"/>
      <c r="H869" s="118"/>
      <c r="I869" s="6"/>
      <c r="J869" s="6"/>
      <c r="K869" s="6"/>
      <c r="L869" s="6"/>
      <c r="M869" s="6"/>
      <c r="N869" s="6"/>
      <c r="O869" s="6"/>
      <c r="P869" s="6"/>
      <c r="Q869" s="6"/>
      <c r="R869" s="6"/>
      <c r="S869" s="6"/>
      <c r="T869" s="6"/>
      <c r="U869" s="6"/>
      <c r="V869" s="6"/>
      <c r="W869" s="6"/>
      <c r="X869" s="6"/>
      <c r="Y869" s="6"/>
      <c r="Z869" s="6"/>
    </row>
    <row r="870" spans="1:26" ht="13">
      <c r="A870" s="6"/>
      <c r="B870" s="6"/>
      <c r="C870" s="6"/>
      <c r="D870" s="6"/>
      <c r="E870" s="6"/>
      <c r="F870" s="6"/>
      <c r="G870" s="6"/>
      <c r="H870" s="118"/>
      <c r="I870" s="6"/>
      <c r="J870" s="6"/>
      <c r="K870" s="6"/>
      <c r="L870" s="6"/>
      <c r="M870" s="6"/>
      <c r="N870" s="6"/>
      <c r="O870" s="6"/>
      <c r="P870" s="6"/>
      <c r="Q870" s="6"/>
      <c r="R870" s="6"/>
      <c r="S870" s="6"/>
      <c r="T870" s="6"/>
      <c r="U870" s="6"/>
      <c r="V870" s="6"/>
      <c r="W870" s="6"/>
      <c r="X870" s="6"/>
      <c r="Y870" s="6"/>
      <c r="Z870" s="6"/>
    </row>
    <row r="871" spans="1:26" ht="13">
      <c r="A871" s="6"/>
      <c r="B871" s="6"/>
      <c r="C871" s="6"/>
      <c r="D871" s="6"/>
      <c r="E871" s="6"/>
      <c r="F871" s="6"/>
      <c r="G871" s="6"/>
      <c r="H871" s="118"/>
      <c r="I871" s="6"/>
      <c r="J871" s="6"/>
      <c r="K871" s="6"/>
      <c r="L871" s="6"/>
      <c r="M871" s="6"/>
      <c r="N871" s="6"/>
      <c r="O871" s="6"/>
      <c r="P871" s="6"/>
      <c r="Q871" s="6"/>
      <c r="R871" s="6"/>
      <c r="S871" s="6"/>
      <c r="T871" s="6"/>
      <c r="U871" s="6"/>
      <c r="V871" s="6"/>
      <c r="W871" s="6"/>
      <c r="X871" s="6"/>
      <c r="Y871" s="6"/>
      <c r="Z871" s="6"/>
    </row>
    <row r="872" spans="1:26" ht="13">
      <c r="A872" s="6"/>
      <c r="B872" s="6"/>
      <c r="C872" s="6"/>
      <c r="D872" s="6"/>
      <c r="E872" s="6"/>
      <c r="F872" s="6"/>
      <c r="G872" s="6"/>
      <c r="H872" s="118"/>
      <c r="I872" s="6"/>
      <c r="J872" s="6"/>
      <c r="K872" s="6"/>
      <c r="L872" s="6"/>
      <c r="M872" s="6"/>
      <c r="N872" s="6"/>
      <c r="O872" s="6"/>
      <c r="P872" s="6"/>
      <c r="Q872" s="6"/>
      <c r="R872" s="6"/>
      <c r="S872" s="6"/>
      <c r="T872" s="6"/>
      <c r="U872" s="6"/>
      <c r="V872" s="6"/>
      <c r="W872" s="6"/>
      <c r="X872" s="6"/>
      <c r="Y872" s="6"/>
      <c r="Z872" s="6"/>
    </row>
    <row r="873" spans="1:26" ht="13">
      <c r="A873" s="6"/>
      <c r="B873" s="6"/>
      <c r="C873" s="6"/>
      <c r="D873" s="6"/>
      <c r="E873" s="6"/>
      <c r="F873" s="6"/>
      <c r="G873" s="6"/>
      <c r="H873" s="118"/>
      <c r="I873" s="6"/>
      <c r="J873" s="6"/>
      <c r="K873" s="6"/>
      <c r="L873" s="6"/>
      <c r="M873" s="6"/>
      <c r="N873" s="6"/>
      <c r="O873" s="6"/>
      <c r="P873" s="6"/>
      <c r="Q873" s="6"/>
      <c r="R873" s="6"/>
      <c r="S873" s="6"/>
      <c r="T873" s="6"/>
      <c r="U873" s="6"/>
      <c r="V873" s="6"/>
      <c r="W873" s="6"/>
      <c r="X873" s="6"/>
      <c r="Y873" s="6"/>
      <c r="Z873" s="6"/>
    </row>
    <row r="874" spans="1:26" ht="13">
      <c r="A874" s="6"/>
      <c r="B874" s="6"/>
      <c r="C874" s="6"/>
      <c r="D874" s="6"/>
      <c r="E874" s="6"/>
      <c r="F874" s="6"/>
      <c r="G874" s="6"/>
      <c r="H874" s="118"/>
      <c r="I874" s="6"/>
      <c r="J874" s="6"/>
      <c r="K874" s="6"/>
      <c r="L874" s="6"/>
      <c r="M874" s="6"/>
      <c r="N874" s="6"/>
      <c r="O874" s="6"/>
      <c r="P874" s="6"/>
      <c r="Q874" s="6"/>
      <c r="R874" s="6"/>
      <c r="S874" s="6"/>
      <c r="T874" s="6"/>
      <c r="U874" s="6"/>
      <c r="V874" s="6"/>
      <c r="W874" s="6"/>
      <c r="X874" s="6"/>
      <c r="Y874" s="6"/>
      <c r="Z874" s="6"/>
    </row>
    <row r="875" spans="1:26" ht="13">
      <c r="A875" s="6"/>
      <c r="B875" s="6"/>
      <c r="C875" s="6"/>
      <c r="D875" s="6"/>
      <c r="E875" s="6"/>
      <c r="F875" s="6"/>
      <c r="G875" s="6"/>
      <c r="H875" s="118"/>
      <c r="I875" s="6"/>
      <c r="J875" s="6"/>
      <c r="K875" s="6"/>
      <c r="L875" s="6"/>
      <c r="M875" s="6"/>
      <c r="N875" s="6"/>
      <c r="O875" s="6"/>
      <c r="P875" s="6"/>
      <c r="Q875" s="6"/>
      <c r="R875" s="6"/>
      <c r="S875" s="6"/>
      <c r="T875" s="6"/>
      <c r="U875" s="6"/>
      <c r="V875" s="6"/>
      <c r="W875" s="6"/>
      <c r="X875" s="6"/>
      <c r="Y875" s="6"/>
      <c r="Z875" s="6"/>
    </row>
    <row r="876" spans="1:26" ht="13">
      <c r="A876" s="6"/>
      <c r="B876" s="6"/>
      <c r="C876" s="6"/>
      <c r="D876" s="6"/>
      <c r="E876" s="6"/>
      <c r="F876" s="6"/>
      <c r="G876" s="6"/>
      <c r="H876" s="118"/>
      <c r="I876" s="6"/>
      <c r="J876" s="6"/>
      <c r="K876" s="6"/>
      <c r="L876" s="6"/>
      <c r="M876" s="6"/>
      <c r="N876" s="6"/>
      <c r="O876" s="6"/>
      <c r="P876" s="6"/>
      <c r="Q876" s="6"/>
      <c r="R876" s="6"/>
      <c r="S876" s="6"/>
      <c r="T876" s="6"/>
      <c r="U876" s="6"/>
      <c r="V876" s="6"/>
      <c r="W876" s="6"/>
      <c r="X876" s="6"/>
      <c r="Y876" s="6"/>
      <c r="Z876" s="6"/>
    </row>
    <row r="877" spans="1:26" ht="13">
      <c r="A877" s="6"/>
      <c r="B877" s="6"/>
      <c r="C877" s="6"/>
      <c r="D877" s="6"/>
      <c r="E877" s="6"/>
      <c r="F877" s="6"/>
      <c r="G877" s="6"/>
      <c r="H877" s="118"/>
      <c r="I877" s="6"/>
      <c r="J877" s="6"/>
      <c r="K877" s="6"/>
      <c r="L877" s="6"/>
      <c r="M877" s="6"/>
      <c r="N877" s="6"/>
      <c r="O877" s="6"/>
      <c r="P877" s="6"/>
      <c r="Q877" s="6"/>
      <c r="R877" s="6"/>
      <c r="S877" s="6"/>
      <c r="T877" s="6"/>
      <c r="U877" s="6"/>
      <c r="V877" s="6"/>
      <c r="W877" s="6"/>
      <c r="X877" s="6"/>
      <c r="Y877" s="6"/>
      <c r="Z877" s="6"/>
    </row>
    <row r="878" spans="1:26" ht="13">
      <c r="A878" s="6"/>
      <c r="B878" s="6"/>
      <c r="C878" s="6"/>
      <c r="D878" s="6"/>
      <c r="E878" s="6"/>
      <c r="F878" s="6"/>
      <c r="G878" s="6"/>
      <c r="H878" s="118"/>
      <c r="I878" s="6"/>
      <c r="J878" s="6"/>
      <c r="K878" s="6"/>
      <c r="L878" s="6"/>
      <c r="M878" s="6"/>
      <c r="N878" s="6"/>
      <c r="O878" s="6"/>
      <c r="P878" s="6"/>
      <c r="Q878" s="6"/>
      <c r="R878" s="6"/>
      <c r="S878" s="6"/>
      <c r="T878" s="6"/>
      <c r="U878" s="6"/>
      <c r="V878" s="6"/>
      <c r="W878" s="6"/>
      <c r="X878" s="6"/>
      <c r="Y878" s="6"/>
      <c r="Z878" s="6"/>
    </row>
    <row r="879" spans="1:26" ht="13">
      <c r="A879" s="6"/>
      <c r="B879" s="6"/>
      <c r="C879" s="6"/>
      <c r="D879" s="6"/>
      <c r="E879" s="6"/>
      <c r="F879" s="6"/>
      <c r="G879" s="6"/>
      <c r="H879" s="118"/>
      <c r="I879" s="6"/>
      <c r="J879" s="6"/>
      <c r="K879" s="6"/>
      <c r="L879" s="6"/>
      <c r="M879" s="6"/>
      <c r="N879" s="6"/>
      <c r="O879" s="6"/>
      <c r="P879" s="6"/>
      <c r="Q879" s="6"/>
      <c r="R879" s="6"/>
      <c r="S879" s="6"/>
      <c r="T879" s="6"/>
      <c r="U879" s="6"/>
      <c r="V879" s="6"/>
      <c r="W879" s="6"/>
      <c r="X879" s="6"/>
      <c r="Y879" s="6"/>
      <c r="Z879" s="6"/>
    </row>
    <row r="880" spans="1:26" ht="13">
      <c r="A880" s="6"/>
      <c r="B880" s="6"/>
      <c r="C880" s="6"/>
      <c r="D880" s="6"/>
      <c r="E880" s="6"/>
      <c r="F880" s="6"/>
      <c r="G880" s="6"/>
      <c r="H880" s="118"/>
      <c r="I880" s="6"/>
      <c r="J880" s="6"/>
      <c r="K880" s="6"/>
      <c r="L880" s="6"/>
      <c r="M880" s="6"/>
      <c r="N880" s="6"/>
      <c r="O880" s="6"/>
      <c r="P880" s="6"/>
      <c r="Q880" s="6"/>
      <c r="R880" s="6"/>
      <c r="S880" s="6"/>
      <c r="T880" s="6"/>
      <c r="U880" s="6"/>
      <c r="V880" s="6"/>
      <c r="W880" s="6"/>
      <c r="X880" s="6"/>
      <c r="Y880" s="6"/>
      <c r="Z880" s="6"/>
    </row>
    <row r="881" spans="1:26" ht="13">
      <c r="A881" s="6"/>
      <c r="B881" s="6"/>
      <c r="C881" s="6"/>
      <c r="D881" s="6"/>
      <c r="E881" s="6"/>
      <c r="F881" s="6"/>
      <c r="G881" s="6"/>
      <c r="H881" s="118"/>
      <c r="I881" s="6"/>
      <c r="J881" s="6"/>
      <c r="K881" s="6"/>
      <c r="L881" s="6"/>
      <c r="M881" s="6"/>
      <c r="N881" s="6"/>
      <c r="O881" s="6"/>
      <c r="P881" s="6"/>
      <c r="Q881" s="6"/>
      <c r="R881" s="6"/>
      <c r="S881" s="6"/>
      <c r="T881" s="6"/>
      <c r="U881" s="6"/>
      <c r="V881" s="6"/>
      <c r="W881" s="6"/>
      <c r="X881" s="6"/>
      <c r="Y881" s="6"/>
      <c r="Z881" s="6"/>
    </row>
    <row r="882" spans="1:26" ht="13">
      <c r="A882" s="6"/>
      <c r="B882" s="6"/>
      <c r="C882" s="6"/>
      <c r="D882" s="6"/>
      <c r="E882" s="6"/>
      <c r="F882" s="6"/>
      <c r="G882" s="6"/>
      <c r="H882" s="118"/>
      <c r="I882" s="6"/>
      <c r="J882" s="6"/>
      <c r="K882" s="6"/>
      <c r="L882" s="6"/>
      <c r="M882" s="6"/>
      <c r="N882" s="6"/>
      <c r="O882" s="6"/>
      <c r="P882" s="6"/>
      <c r="Q882" s="6"/>
      <c r="R882" s="6"/>
      <c r="S882" s="6"/>
      <c r="T882" s="6"/>
      <c r="U882" s="6"/>
      <c r="V882" s="6"/>
      <c r="W882" s="6"/>
      <c r="X882" s="6"/>
      <c r="Y882" s="6"/>
      <c r="Z882" s="6"/>
    </row>
    <row r="883" spans="1:26" ht="13">
      <c r="A883" s="6"/>
      <c r="B883" s="6"/>
      <c r="C883" s="6"/>
      <c r="D883" s="6"/>
      <c r="E883" s="6"/>
      <c r="F883" s="6"/>
      <c r="G883" s="6"/>
      <c r="H883" s="118"/>
      <c r="I883" s="6"/>
      <c r="J883" s="6"/>
      <c r="K883" s="6"/>
      <c r="L883" s="6"/>
      <c r="M883" s="6"/>
      <c r="N883" s="6"/>
      <c r="O883" s="6"/>
      <c r="P883" s="6"/>
      <c r="Q883" s="6"/>
      <c r="R883" s="6"/>
      <c r="S883" s="6"/>
      <c r="T883" s="6"/>
      <c r="U883" s="6"/>
      <c r="V883" s="6"/>
      <c r="W883" s="6"/>
      <c r="X883" s="6"/>
      <c r="Y883" s="6"/>
      <c r="Z883" s="6"/>
    </row>
    <row r="884" spans="1:26" ht="13">
      <c r="A884" s="6"/>
      <c r="B884" s="6"/>
      <c r="C884" s="6"/>
      <c r="D884" s="6"/>
      <c r="E884" s="6"/>
      <c r="F884" s="6"/>
      <c r="G884" s="6"/>
      <c r="H884" s="118"/>
      <c r="I884" s="6"/>
      <c r="J884" s="6"/>
      <c r="K884" s="6"/>
      <c r="L884" s="6"/>
      <c r="M884" s="6"/>
      <c r="N884" s="6"/>
      <c r="O884" s="6"/>
      <c r="P884" s="6"/>
      <c r="Q884" s="6"/>
      <c r="R884" s="6"/>
      <c r="S884" s="6"/>
      <c r="T884" s="6"/>
      <c r="U884" s="6"/>
      <c r="V884" s="6"/>
      <c r="W884" s="6"/>
      <c r="X884" s="6"/>
      <c r="Y884" s="6"/>
      <c r="Z884" s="6"/>
    </row>
    <row r="885" spans="1:26" ht="13">
      <c r="A885" s="6"/>
      <c r="B885" s="6"/>
      <c r="C885" s="6"/>
      <c r="D885" s="6"/>
      <c r="E885" s="6"/>
      <c r="F885" s="6"/>
      <c r="G885" s="6"/>
      <c r="H885" s="118"/>
      <c r="I885" s="6"/>
      <c r="J885" s="6"/>
      <c r="K885" s="6"/>
      <c r="L885" s="6"/>
      <c r="M885" s="6"/>
      <c r="N885" s="6"/>
      <c r="O885" s="6"/>
      <c r="P885" s="6"/>
      <c r="Q885" s="6"/>
      <c r="R885" s="6"/>
      <c r="S885" s="6"/>
      <c r="T885" s="6"/>
      <c r="U885" s="6"/>
      <c r="V885" s="6"/>
      <c r="W885" s="6"/>
      <c r="X885" s="6"/>
      <c r="Y885" s="6"/>
      <c r="Z885" s="6"/>
    </row>
    <row r="886" spans="1:26" ht="13">
      <c r="A886" s="6"/>
      <c r="B886" s="6"/>
      <c r="C886" s="6"/>
      <c r="D886" s="6"/>
      <c r="E886" s="6"/>
      <c r="F886" s="6"/>
      <c r="G886" s="6"/>
      <c r="H886" s="118"/>
      <c r="I886" s="6"/>
      <c r="J886" s="6"/>
      <c r="K886" s="6"/>
      <c r="L886" s="6"/>
      <c r="M886" s="6"/>
      <c r="N886" s="6"/>
      <c r="O886" s="6"/>
      <c r="P886" s="6"/>
      <c r="Q886" s="6"/>
      <c r="R886" s="6"/>
      <c r="S886" s="6"/>
      <c r="T886" s="6"/>
      <c r="U886" s="6"/>
      <c r="V886" s="6"/>
      <c r="W886" s="6"/>
      <c r="X886" s="6"/>
      <c r="Y886" s="6"/>
      <c r="Z886" s="6"/>
    </row>
    <row r="887" spans="1:26" ht="13">
      <c r="A887" s="6"/>
      <c r="B887" s="6"/>
      <c r="C887" s="6"/>
      <c r="D887" s="6"/>
      <c r="E887" s="6"/>
      <c r="F887" s="6"/>
      <c r="G887" s="6"/>
      <c r="H887" s="118"/>
      <c r="I887" s="6"/>
      <c r="J887" s="6"/>
      <c r="K887" s="6"/>
      <c r="L887" s="6"/>
      <c r="M887" s="6"/>
      <c r="N887" s="6"/>
      <c r="O887" s="6"/>
      <c r="P887" s="6"/>
      <c r="Q887" s="6"/>
      <c r="R887" s="6"/>
      <c r="S887" s="6"/>
      <c r="T887" s="6"/>
      <c r="U887" s="6"/>
      <c r="V887" s="6"/>
      <c r="W887" s="6"/>
      <c r="X887" s="6"/>
      <c r="Y887" s="6"/>
      <c r="Z887" s="6"/>
    </row>
    <row r="888" spans="1:26" ht="13">
      <c r="A888" s="6"/>
      <c r="B888" s="6"/>
      <c r="C888" s="6"/>
      <c r="D888" s="6"/>
      <c r="E888" s="6"/>
      <c r="F888" s="6"/>
      <c r="G888" s="6"/>
      <c r="H888" s="118"/>
      <c r="I888" s="6"/>
      <c r="J888" s="6"/>
      <c r="K888" s="6"/>
      <c r="L888" s="6"/>
      <c r="M888" s="6"/>
      <c r="N888" s="6"/>
      <c r="O888" s="6"/>
      <c r="P888" s="6"/>
      <c r="Q888" s="6"/>
      <c r="R888" s="6"/>
      <c r="S888" s="6"/>
      <c r="T888" s="6"/>
      <c r="U888" s="6"/>
      <c r="V888" s="6"/>
      <c r="W888" s="6"/>
      <c r="X888" s="6"/>
      <c r="Y888" s="6"/>
      <c r="Z888" s="6"/>
    </row>
    <row r="889" spans="1:26" ht="13">
      <c r="A889" s="6"/>
      <c r="B889" s="6"/>
      <c r="C889" s="6"/>
      <c r="D889" s="6"/>
      <c r="E889" s="6"/>
      <c r="F889" s="6"/>
      <c r="G889" s="6"/>
      <c r="H889" s="118"/>
      <c r="I889" s="6"/>
      <c r="J889" s="6"/>
      <c r="K889" s="6"/>
      <c r="L889" s="6"/>
      <c r="M889" s="6"/>
      <c r="N889" s="6"/>
      <c r="O889" s="6"/>
      <c r="P889" s="6"/>
      <c r="Q889" s="6"/>
      <c r="R889" s="6"/>
      <c r="S889" s="6"/>
      <c r="T889" s="6"/>
      <c r="U889" s="6"/>
      <c r="V889" s="6"/>
      <c r="W889" s="6"/>
      <c r="X889" s="6"/>
      <c r="Y889" s="6"/>
      <c r="Z889" s="6"/>
    </row>
    <row r="890" spans="1:26" ht="13">
      <c r="A890" s="6"/>
      <c r="B890" s="6"/>
      <c r="C890" s="6"/>
      <c r="D890" s="6"/>
      <c r="E890" s="6"/>
      <c r="F890" s="6"/>
      <c r="G890" s="6"/>
      <c r="H890" s="118"/>
      <c r="I890" s="6"/>
      <c r="J890" s="6"/>
      <c r="K890" s="6"/>
      <c r="L890" s="6"/>
      <c r="M890" s="6"/>
      <c r="N890" s="6"/>
      <c r="O890" s="6"/>
      <c r="P890" s="6"/>
      <c r="Q890" s="6"/>
      <c r="R890" s="6"/>
      <c r="S890" s="6"/>
      <c r="T890" s="6"/>
      <c r="U890" s="6"/>
      <c r="V890" s="6"/>
      <c r="W890" s="6"/>
      <c r="X890" s="6"/>
      <c r="Y890" s="6"/>
      <c r="Z890" s="6"/>
    </row>
    <row r="891" spans="1:26" ht="13">
      <c r="A891" s="6"/>
      <c r="B891" s="6"/>
      <c r="C891" s="6"/>
      <c r="D891" s="6"/>
      <c r="E891" s="6"/>
      <c r="F891" s="6"/>
      <c r="G891" s="6"/>
      <c r="H891" s="118"/>
      <c r="I891" s="6"/>
      <c r="J891" s="6"/>
      <c r="K891" s="6"/>
      <c r="L891" s="6"/>
      <c r="M891" s="6"/>
      <c r="N891" s="6"/>
      <c r="O891" s="6"/>
      <c r="P891" s="6"/>
      <c r="Q891" s="6"/>
      <c r="R891" s="6"/>
      <c r="S891" s="6"/>
      <c r="T891" s="6"/>
      <c r="U891" s="6"/>
      <c r="V891" s="6"/>
      <c r="W891" s="6"/>
      <c r="X891" s="6"/>
      <c r="Y891" s="6"/>
      <c r="Z891" s="6"/>
    </row>
    <row r="892" spans="1:26" ht="13">
      <c r="A892" s="6"/>
      <c r="B892" s="6"/>
      <c r="C892" s="6"/>
      <c r="D892" s="6"/>
      <c r="E892" s="6"/>
      <c r="F892" s="6"/>
      <c r="G892" s="6"/>
      <c r="H892" s="118"/>
      <c r="I892" s="6"/>
      <c r="J892" s="6"/>
      <c r="K892" s="6"/>
      <c r="L892" s="6"/>
      <c r="M892" s="6"/>
      <c r="N892" s="6"/>
      <c r="O892" s="6"/>
      <c r="P892" s="6"/>
      <c r="Q892" s="6"/>
      <c r="R892" s="6"/>
      <c r="S892" s="6"/>
      <c r="T892" s="6"/>
      <c r="U892" s="6"/>
      <c r="V892" s="6"/>
      <c r="W892" s="6"/>
      <c r="X892" s="6"/>
      <c r="Y892" s="6"/>
      <c r="Z892" s="6"/>
    </row>
    <row r="893" spans="1:26" ht="13">
      <c r="A893" s="6"/>
      <c r="B893" s="6"/>
      <c r="C893" s="6"/>
      <c r="D893" s="6"/>
      <c r="E893" s="6"/>
      <c r="F893" s="6"/>
      <c r="G893" s="6"/>
      <c r="H893" s="118"/>
      <c r="I893" s="6"/>
      <c r="J893" s="6"/>
      <c r="K893" s="6"/>
      <c r="L893" s="6"/>
      <c r="M893" s="6"/>
      <c r="N893" s="6"/>
      <c r="O893" s="6"/>
      <c r="P893" s="6"/>
      <c r="Q893" s="6"/>
      <c r="R893" s="6"/>
      <c r="S893" s="6"/>
      <c r="T893" s="6"/>
      <c r="U893" s="6"/>
      <c r="V893" s="6"/>
      <c r="W893" s="6"/>
      <c r="X893" s="6"/>
      <c r="Y893" s="6"/>
      <c r="Z893" s="6"/>
    </row>
    <row r="894" spans="1:26" ht="13">
      <c r="A894" s="6"/>
      <c r="B894" s="6"/>
      <c r="C894" s="6"/>
      <c r="D894" s="6"/>
      <c r="E894" s="6"/>
      <c r="F894" s="6"/>
      <c r="G894" s="6"/>
      <c r="H894" s="118"/>
      <c r="I894" s="6"/>
      <c r="J894" s="6"/>
      <c r="K894" s="6"/>
      <c r="L894" s="6"/>
      <c r="M894" s="6"/>
      <c r="N894" s="6"/>
      <c r="O894" s="6"/>
      <c r="P894" s="6"/>
      <c r="Q894" s="6"/>
      <c r="R894" s="6"/>
      <c r="S894" s="6"/>
      <c r="T894" s="6"/>
      <c r="U894" s="6"/>
      <c r="V894" s="6"/>
      <c r="W894" s="6"/>
      <c r="X894" s="6"/>
      <c r="Y894" s="6"/>
      <c r="Z894" s="6"/>
    </row>
    <row r="895" spans="1:26" ht="13">
      <c r="A895" s="6"/>
      <c r="B895" s="6"/>
      <c r="C895" s="6"/>
      <c r="D895" s="6"/>
      <c r="E895" s="6"/>
      <c r="F895" s="6"/>
      <c r="G895" s="6"/>
      <c r="H895" s="118"/>
      <c r="I895" s="6"/>
      <c r="J895" s="6"/>
      <c r="K895" s="6"/>
      <c r="L895" s="6"/>
      <c r="M895" s="6"/>
      <c r="N895" s="6"/>
      <c r="O895" s="6"/>
      <c r="P895" s="6"/>
      <c r="Q895" s="6"/>
      <c r="R895" s="6"/>
      <c r="S895" s="6"/>
      <c r="T895" s="6"/>
      <c r="U895" s="6"/>
      <c r="V895" s="6"/>
      <c r="W895" s="6"/>
      <c r="X895" s="6"/>
      <c r="Y895" s="6"/>
      <c r="Z895" s="6"/>
    </row>
    <row r="896" spans="1:26" ht="13">
      <c r="A896" s="6"/>
      <c r="B896" s="6"/>
      <c r="C896" s="6"/>
      <c r="D896" s="6"/>
      <c r="E896" s="6"/>
      <c r="F896" s="6"/>
      <c r="G896" s="6"/>
      <c r="H896" s="118"/>
      <c r="I896" s="6"/>
      <c r="J896" s="6"/>
      <c r="K896" s="6"/>
      <c r="L896" s="6"/>
      <c r="M896" s="6"/>
      <c r="N896" s="6"/>
      <c r="O896" s="6"/>
      <c r="P896" s="6"/>
      <c r="Q896" s="6"/>
      <c r="R896" s="6"/>
      <c r="S896" s="6"/>
      <c r="T896" s="6"/>
      <c r="U896" s="6"/>
      <c r="V896" s="6"/>
      <c r="W896" s="6"/>
      <c r="X896" s="6"/>
      <c r="Y896" s="6"/>
      <c r="Z896" s="6"/>
    </row>
    <row r="897" spans="1:26" ht="13">
      <c r="A897" s="6"/>
      <c r="B897" s="6"/>
      <c r="C897" s="6"/>
      <c r="D897" s="6"/>
      <c r="E897" s="6"/>
      <c r="F897" s="6"/>
      <c r="G897" s="6"/>
      <c r="H897" s="118"/>
      <c r="I897" s="6"/>
      <c r="J897" s="6"/>
      <c r="K897" s="6"/>
      <c r="L897" s="6"/>
      <c r="M897" s="6"/>
      <c r="N897" s="6"/>
      <c r="O897" s="6"/>
      <c r="P897" s="6"/>
      <c r="Q897" s="6"/>
      <c r="R897" s="6"/>
      <c r="S897" s="6"/>
      <c r="T897" s="6"/>
      <c r="U897" s="6"/>
      <c r="V897" s="6"/>
      <c r="W897" s="6"/>
      <c r="X897" s="6"/>
      <c r="Y897" s="6"/>
      <c r="Z897" s="6"/>
    </row>
    <row r="898" spans="1:26" ht="13">
      <c r="A898" s="6"/>
      <c r="B898" s="6"/>
      <c r="C898" s="6"/>
      <c r="D898" s="6"/>
      <c r="E898" s="6"/>
      <c r="F898" s="6"/>
      <c r="G898" s="6"/>
      <c r="H898" s="118"/>
      <c r="I898" s="6"/>
      <c r="J898" s="6"/>
      <c r="K898" s="6"/>
      <c r="L898" s="6"/>
      <c r="M898" s="6"/>
      <c r="N898" s="6"/>
      <c r="O898" s="6"/>
      <c r="P898" s="6"/>
      <c r="Q898" s="6"/>
      <c r="R898" s="6"/>
      <c r="S898" s="6"/>
      <c r="T898" s="6"/>
      <c r="U898" s="6"/>
      <c r="V898" s="6"/>
      <c r="W898" s="6"/>
      <c r="X898" s="6"/>
      <c r="Y898" s="6"/>
      <c r="Z898" s="6"/>
    </row>
    <row r="899" spans="1:26" ht="13">
      <c r="A899" s="6"/>
      <c r="B899" s="6"/>
      <c r="C899" s="6"/>
      <c r="D899" s="6"/>
      <c r="E899" s="6"/>
      <c r="F899" s="6"/>
      <c r="G899" s="6"/>
      <c r="H899" s="118"/>
      <c r="I899" s="6"/>
      <c r="J899" s="6"/>
      <c r="K899" s="6"/>
      <c r="L899" s="6"/>
      <c r="M899" s="6"/>
      <c r="N899" s="6"/>
      <c r="O899" s="6"/>
      <c r="P899" s="6"/>
      <c r="Q899" s="6"/>
      <c r="R899" s="6"/>
      <c r="S899" s="6"/>
      <c r="T899" s="6"/>
      <c r="U899" s="6"/>
      <c r="V899" s="6"/>
      <c r="W899" s="6"/>
      <c r="X899" s="6"/>
      <c r="Y899" s="6"/>
      <c r="Z899" s="6"/>
    </row>
    <row r="900" spans="1:26" ht="13">
      <c r="A900" s="6"/>
      <c r="B900" s="6"/>
      <c r="C900" s="6"/>
      <c r="D900" s="6"/>
      <c r="E900" s="6"/>
      <c r="F900" s="6"/>
      <c r="G900" s="6"/>
      <c r="H900" s="118"/>
      <c r="I900" s="6"/>
      <c r="J900" s="6"/>
      <c r="K900" s="6"/>
      <c r="L900" s="6"/>
      <c r="M900" s="6"/>
      <c r="N900" s="6"/>
      <c r="O900" s="6"/>
      <c r="P900" s="6"/>
      <c r="Q900" s="6"/>
      <c r="R900" s="6"/>
      <c r="S900" s="6"/>
      <c r="T900" s="6"/>
      <c r="U900" s="6"/>
      <c r="V900" s="6"/>
      <c r="W900" s="6"/>
      <c r="X900" s="6"/>
      <c r="Y900" s="6"/>
      <c r="Z900" s="6"/>
    </row>
    <row r="901" spans="1:26" ht="13">
      <c r="A901" s="6"/>
      <c r="B901" s="6"/>
      <c r="C901" s="6"/>
      <c r="D901" s="6"/>
      <c r="E901" s="6"/>
      <c r="F901" s="6"/>
      <c r="G901" s="6"/>
      <c r="H901" s="118"/>
      <c r="I901" s="6"/>
      <c r="J901" s="6"/>
      <c r="K901" s="6"/>
      <c r="L901" s="6"/>
      <c r="M901" s="6"/>
      <c r="N901" s="6"/>
      <c r="O901" s="6"/>
      <c r="P901" s="6"/>
      <c r="Q901" s="6"/>
      <c r="R901" s="6"/>
      <c r="S901" s="6"/>
      <c r="T901" s="6"/>
      <c r="U901" s="6"/>
      <c r="V901" s="6"/>
      <c r="W901" s="6"/>
      <c r="X901" s="6"/>
      <c r="Y901" s="6"/>
      <c r="Z901" s="6"/>
    </row>
    <row r="902" spans="1:26" ht="13">
      <c r="A902" s="6"/>
      <c r="B902" s="6"/>
      <c r="C902" s="6"/>
      <c r="D902" s="6"/>
      <c r="E902" s="6"/>
      <c r="F902" s="6"/>
      <c r="G902" s="6"/>
      <c r="H902" s="118"/>
      <c r="I902" s="6"/>
      <c r="J902" s="6"/>
      <c r="K902" s="6"/>
      <c r="L902" s="6"/>
      <c r="M902" s="6"/>
      <c r="N902" s="6"/>
      <c r="O902" s="6"/>
      <c r="P902" s="6"/>
      <c r="Q902" s="6"/>
      <c r="R902" s="6"/>
      <c r="S902" s="6"/>
      <c r="T902" s="6"/>
      <c r="U902" s="6"/>
      <c r="V902" s="6"/>
      <c r="W902" s="6"/>
      <c r="X902" s="6"/>
      <c r="Y902" s="6"/>
      <c r="Z902" s="6"/>
    </row>
    <row r="903" spans="1:26" ht="13">
      <c r="A903" s="6"/>
      <c r="B903" s="6"/>
      <c r="C903" s="6"/>
      <c r="D903" s="6"/>
      <c r="E903" s="6"/>
      <c r="F903" s="6"/>
      <c r="G903" s="6"/>
      <c r="H903" s="118"/>
      <c r="I903" s="6"/>
      <c r="J903" s="6"/>
      <c r="K903" s="6"/>
      <c r="L903" s="6"/>
      <c r="M903" s="6"/>
      <c r="N903" s="6"/>
      <c r="O903" s="6"/>
      <c r="P903" s="6"/>
      <c r="Q903" s="6"/>
      <c r="R903" s="6"/>
      <c r="S903" s="6"/>
      <c r="T903" s="6"/>
      <c r="U903" s="6"/>
      <c r="V903" s="6"/>
      <c r="W903" s="6"/>
      <c r="X903" s="6"/>
      <c r="Y903" s="6"/>
      <c r="Z903" s="6"/>
    </row>
    <row r="904" spans="1:26" ht="13">
      <c r="A904" s="6"/>
      <c r="B904" s="6"/>
      <c r="C904" s="6"/>
      <c r="D904" s="6"/>
      <c r="E904" s="6"/>
      <c r="F904" s="6"/>
      <c r="G904" s="6"/>
      <c r="H904" s="118"/>
      <c r="I904" s="6"/>
      <c r="J904" s="6"/>
      <c r="K904" s="6"/>
      <c r="L904" s="6"/>
      <c r="M904" s="6"/>
      <c r="N904" s="6"/>
      <c r="O904" s="6"/>
      <c r="P904" s="6"/>
      <c r="Q904" s="6"/>
      <c r="R904" s="6"/>
      <c r="S904" s="6"/>
      <c r="T904" s="6"/>
      <c r="U904" s="6"/>
      <c r="V904" s="6"/>
      <c r="W904" s="6"/>
      <c r="X904" s="6"/>
      <c r="Y904" s="6"/>
      <c r="Z904" s="6"/>
    </row>
    <row r="905" spans="1:26" ht="13">
      <c r="A905" s="6"/>
      <c r="B905" s="6"/>
      <c r="C905" s="6"/>
      <c r="D905" s="6"/>
      <c r="E905" s="6"/>
      <c r="F905" s="6"/>
      <c r="G905" s="6"/>
      <c r="H905" s="118"/>
      <c r="I905" s="6"/>
      <c r="J905" s="6"/>
      <c r="K905" s="6"/>
      <c r="L905" s="6"/>
      <c r="M905" s="6"/>
      <c r="N905" s="6"/>
      <c r="O905" s="6"/>
      <c r="P905" s="6"/>
      <c r="Q905" s="6"/>
      <c r="R905" s="6"/>
      <c r="S905" s="6"/>
      <c r="T905" s="6"/>
      <c r="U905" s="6"/>
      <c r="V905" s="6"/>
      <c r="W905" s="6"/>
      <c r="X905" s="6"/>
      <c r="Y905" s="6"/>
      <c r="Z905" s="6"/>
    </row>
    <row r="906" spans="1:26" ht="13">
      <c r="A906" s="6"/>
      <c r="B906" s="6"/>
      <c r="C906" s="6"/>
      <c r="D906" s="6"/>
      <c r="E906" s="6"/>
      <c r="F906" s="6"/>
      <c r="G906" s="6"/>
      <c r="H906" s="118"/>
      <c r="I906" s="6"/>
      <c r="J906" s="6"/>
      <c r="K906" s="6"/>
      <c r="L906" s="6"/>
      <c r="M906" s="6"/>
      <c r="N906" s="6"/>
      <c r="O906" s="6"/>
      <c r="P906" s="6"/>
      <c r="Q906" s="6"/>
      <c r="R906" s="6"/>
      <c r="S906" s="6"/>
      <c r="T906" s="6"/>
      <c r="U906" s="6"/>
      <c r="V906" s="6"/>
      <c r="W906" s="6"/>
      <c r="X906" s="6"/>
      <c r="Y906" s="6"/>
      <c r="Z906" s="6"/>
    </row>
    <row r="907" spans="1:26" ht="13">
      <c r="A907" s="6"/>
      <c r="B907" s="6"/>
      <c r="C907" s="6"/>
      <c r="D907" s="6"/>
      <c r="E907" s="6"/>
      <c r="F907" s="6"/>
      <c r="G907" s="6"/>
      <c r="H907" s="118"/>
      <c r="I907" s="6"/>
      <c r="J907" s="6"/>
      <c r="K907" s="6"/>
      <c r="L907" s="6"/>
      <c r="M907" s="6"/>
      <c r="N907" s="6"/>
      <c r="O907" s="6"/>
      <c r="P907" s="6"/>
      <c r="Q907" s="6"/>
      <c r="R907" s="6"/>
      <c r="S907" s="6"/>
      <c r="T907" s="6"/>
      <c r="U907" s="6"/>
      <c r="V907" s="6"/>
      <c r="W907" s="6"/>
      <c r="X907" s="6"/>
      <c r="Y907" s="6"/>
      <c r="Z907" s="6"/>
    </row>
    <row r="908" spans="1:26" ht="13">
      <c r="A908" s="6"/>
      <c r="B908" s="6"/>
      <c r="C908" s="6"/>
      <c r="D908" s="6"/>
      <c r="E908" s="6"/>
      <c r="F908" s="6"/>
      <c r="G908" s="6"/>
      <c r="H908" s="118"/>
      <c r="I908" s="6"/>
      <c r="J908" s="6"/>
      <c r="K908" s="6"/>
      <c r="L908" s="6"/>
      <c r="M908" s="6"/>
      <c r="N908" s="6"/>
      <c r="O908" s="6"/>
      <c r="P908" s="6"/>
      <c r="Q908" s="6"/>
      <c r="R908" s="6"/>
      <c r="S908" s="6"/>
      <c r="T908" s="6"/>
      <c r="U908" s="6"/>
      <c r="V908" s="6"/>
      <c r="W908" s="6"/>
      <c r="X908" s="6"/>
      <c r="Y908" s="6"/>
      <c r="Z908" s="6"/>
    </row>
    <row r="909" spans="1:26" ht="13">
      <c r="A909" s="6"/>
      <c r="B909" s="6"/>
      <c r="C909" s="6"/>
      <c r="D909" s="6"/>
      <c r="E909" s="6"/>
      <c r="F909" s="6"/>
      <c r="G909" s="6"/>
      <c r="H909" s="118"/>
      <c r="I909" s="6"/>
      <c r="J909" s="6"/>
      <c r="K909" s="6"/>
      <c r="L909" s="6"/>
      <c r="M909" s="6"/>
      <c r="N909" s="6"/>
      <c r="O909" s="6"/>
      <c r="P909" s="6"/>
      <c r="Q909" s="6"/>
      <c r="R909" s="6"/>
      <c r="S909" s="6"/>
      <c r="T909" s="6"/>
      <c r="U909" s="6"/>
      <c r="V909" s="6"/>
      <c r="W909" s="6"/>
      <c r="X909" s="6"/>
      <c r="Y909" s="6"/>
      <c r="Z909" s="6"/>
    </row>
    <row r="910" spans="1:26" ht="13">
      <c r="A910" s="6"/>
      <c r="B910" s="6"/>
      <c r="C910" s="6"/>
      <c r="D910" s="6"/>
      <c r="E910" s="6"/>
      <c r="F910" s="6"/>
      <c r="G910" s="6"/>
      <c r="H910" s="118"/>
      <c r="I910" s="6"/>
      <c r="J910" s="6"/>
      <c r="K910" s="6"/>
      <c r="L910" s="6"/>
      <c r="M910" s="6"/>
      <c r="N910" s="6"/>
      <c r="O910" s="6"/>
      <c r="P910" s="6"/>
      <c r="Q910" s="6"/>
      <c r="R910" s="6"/>
      <c r="S910" s="6"/>
      <c r="T910" s="6"/>
      <c r="U910" s="6"/>
      <c r="V910" s="6"/>
      <c r="W910" s="6"/>
      <c r="X910" s="6"/>
      <c r="Y910" s="6"/>
      <c r="Z910" s="6"/>
    </row>
    <row r="911" spans="1:26" ht="13">
      <c r="A911" s="6"/>
      <c r="B911" s="6"/>
      <c r="C911" s="6"/>
      <c r="D911" s="6"/>
      <c r="E911" s="6"/>
      <c r="F911" s="6"/>
      <c r="G911" s="6"/>
      <c r="H911" s="118"/>
      <c r="I911" s="6"/>
      <c r="J911" s="6"/>
      <c r="K911" s="6"/>
      <c r="L911" s="6"/>
      <c r="M911" s="6"/>
      <c r="N911" s="6"/>
      <c r="O911" s="6"/>
      <c r="P911" s="6"/>
      <c r="Q911" s="6"/>
      <c r="R911" s="6"/>
      <c r="S911" s="6"/>
      <c r="T911" s="6"/>
      <c r="U911" s="6"/>
      <c r="V911" s="6"/>
      <c r="W911" s="6"/>
      <c r="X911" s="6"/>
      <c r="Y911" s="6"/>
      <c r="Z911" s="6"/>
    </row>
    <row r="912" spans="1:26" ht="13">
      <c r="A912" s="6"/>
      <c r="B912" s="6"/>
      <c r="C912" s="6"/>
      <c r="D912" s="6"/>
      <c r="E912" s="6"/>
      <c r="F912" s="6"/>
      <c r="G912" s="6"/>
      <c r="H912" s="118"/>
      <c r="I912" s="6"/>
      <c r="J912" s="6"/>
      <c r="K912" s="6"/>
      <c r="L912" s="6"/>
      <c r="M912" s="6"/>
      <c r="N912" s="6"/>
      <c r="O912" s="6"/>
      <c r="P912" s="6"/>
      <c r="Q912" s="6"/>
      <c r="R912" s="6"/>
      <c r="S912" s="6"/>
      <c r="T912" s="6"/>
      <c r="U912" s="6"/>
      <c r="V912" s="6"/>
      <c r="W912" s="6"/>
      <c r="X912" s="6"/>
      <c r="Y912" s="6"/>
      <c r="Z912" s="6"/>
    </row>
    <row r="913" spans="1:26" ht="13">
      <c r="A913" s="6"/>
      <c r="B913" s="6"/>
      <c r="C913" s="6"/>
      <c r="D913" s="6"/>
      <c r="E913" s="6"/>
      <c r="F913" s="6"/>
      <c r="G913" s="6"/>
      <c r="H913" s="118"/>
      <c r="I913" s="6"/>
      <c r="J913" s="6"/>
      <c r="K913" s="6"/>
      <c r="L913" s="6"/>
      <c r="M913" s="6"/>
      <c r="N913" s="6"/>
      <c r="O913" s="6"/>
      <c r="P913" s="6"/>
      <c r="Q913" s="6"/>
      <c r="R913" s="6"/>
      <c r="S913" s="6"/>
      <c r="T913" s="6"/>
      <c r="U913" s="6"/>
      <c r="V913" s="6"/>
      <c r="W913" s="6"/>
      <c r="X913" s="6"/>
      <c r="Y913" s="6"/>
      <c r="Z913" s="6"/>
    </row>
    <row r="914" spans="1:26" ht="13">
      <c r="A914" s="6"/>
      <c r="B914" s="6"/>
      <c r="C914" s="6"/>
      <c r="D914" s="6"/>
      <c r="E914" s="6"/>
      <c r="F914" s="6"/>
      <c r="G914" s="6"/>
      <c r="H914" s="118"/>
      <c r="I914" s="6"/>
      <c r="J914" s="6"/>
      <c r="K914" s="6"/>
      <c r="L914" s="6"/>
      <c r="M914" s="6"/>
      <c r="N914" s="6"/>
      <c r="O914" s="6"/>
      <c r="P914" s="6"/>
      <c r="Q914" s="6"/>
      <c r="R914" s="6"/>
      <c r="S914" s="6"/>
      <c r="T914" s="6"/>
      <c r="U914" s="6"/>
      <c r="V914" s="6"/>
      <c r="W914" s="6"/>
      <c r="X914" s="6"/>
      <c r="Y914" s="6"/>
      <c r="Z914" s="6"/>
    </row>
    <row r="915" spans="1:26" ht="13">
      <c r="A915" s="6"/>
      <c r="B915" s="6"/>
      <c r="C915" s="6"/>
      <c r="D915" s="6"/>
      <c r="E915" s="6"/>
      <c r="F915" s="6"/>
      <c r="G915" s="6"/>
      <c r="H915" s="118"/>
      <c r="I915" s="6"/>
      <c r="J915" s="6"/>
      <c r="K915" s="6"/>
      <c r="L915" s="6"/>
      <c r="M915" s="6"/>
      <c r="N915" s="6"/>
      <c r="O915" s="6"/>
      <c r="P915" s="6"/>
      <c r="Q915" s="6"/>
      <c r="R915" s="6"/>
      <c r="S915" s="6"/>
      <c r="T915" s="6"/>
      <c r="U915" s="6"/>
      <c r="V915" s="6"/>
      <c r="W915" s="6"/>
      <c r="X915" s="6"/>
      <c r="Y915" s="6"/>
      <c r="Z915" s="6"/>
    </row>
    <row r="916" spans="1:26" ht="13">
      <c r="A916" s="6"/>
      <c r="B916" s="6"/>
      <c r="C916" s="6"/>
      <c r="D916" s="6"/>
      <c r="E916" s="6"/>
      <c r="F916" s="6"/>
      <c r="G916" s="6"/>
      <c r="H916" s="118"/>
      <c r="I916" s="6"/>
      <c r="J916" s="6"/>
      <c r="K916" s="6"/>
      <c r="L916" s="6"/>
      <c r="M916" s="6"/>
      <c r="N916" s="6"/>
      <c r="O916" s="6"/>
      <c r="P916" s="6"/>
      <c r="Q916" s="6"/>
      <c r="R916" s="6"/>
      <c r="S916" s="6"/>
      <c r="T916" s="6"/>
      <c r="U916" s="6"/>
      <c r="V916" s="6"/>
      <c r="W916" s="6"/>
      <c r="X916" s="6"/>
      <c r="Y916" s="6"/>
      <c r="Z916" s="6"/>
    </row>
    <row r="917" spans="1:26" ht="13">
      <c r="A917" s="6"/>
      <c r="B917" s="6"/>
      <c r="C917" s="6"/>
      <c r="D917" s="6"/>
      <c r="E917" s="6"/>
      <c r="F917" s="6"/>
      <c r="G917" s="6"/>
      <c r="H917" s="118"/>
      <c r="I917" s="6"/>
      <c r="J917" s="6"/>
      <c r="K917" s="6"/>
      <c r="L917" s="6"/>
      <c r="M917" s="6"/>
      <c r="N917" s="6"/>
      <c r="O917" s="6"/>
      <c r="P917" s="6"/>
      <c r="Q917" s="6"/>
      <c r="R917" s="6"/>
      <c r="S917" s="6"/>
      <c r="T917" s="6"/>
      <c r="U917" s="6"/>
      <c r="V917" s="6"/>
      <c r="W917" s="6"/>
      <c r="X917" s="6"/>
      <c r="Y917" s="6"/>
      <c r="Z917" s="6"/>
    </row>
    <row r="918" spans="1:26" ht="13">
      <c r="A918" s="6"/>
      <c r="B918" s="6"/>
      <c r="C918" s="6"/>
      <c r="D918" s="6"/>
      <c r="E918" s="6"/>
      <c r="F918" s="6"/>
      <c r="G918" s="6"/>
      <c r="H918" s="118"/>
      <c r="I918" s="6"/>
      <c r="J918" s="6"/>
      <c r="K918" s="6"/>
      <c r="L918" s="6"/>
      <c r="M918" s="6"/>
      <c r="N918" s="6"/>
      <c r="O918" s="6"/>
      <c r="P918" s="6"/>
      <c r="Q918" s="6"/>
      <c r="R918" s="6"/>
      <c r="S918" s="6"/>
      <c r="T918" s="6"/>
      <c r="U918" s="6"/>
      <c r="V918" s="6"/>
      <c r="W918" s="6"/>
      <c r="X918" s="6"/>
      <c r="Y918" s="6"/>
      <c r="Z918" s="6"/>
    </row>
    <row r="919" spans="1:26" ht="13">
      <c r="A919" s="6"/>
      <c r="B919" s="6"/>
      <c r="C919" s="6"/>
      <c r="D919" s="6"/>
      <c r="E919" s="6"/>
      <c r="F919" s="6"/>
      <c r="G919" s="6"/>
      <c r="H919" s="118"/>
      <c r="I919" s="6"/>
      <c r="J919" s="6"/>
      <c r="K919" s="6"/>
      <c r="L919" s="6"/>
      <c r="M919" s="6"/>
      <c r="N919" s="6"/>
      <c r="O919" s="6"/>
      <c r="P919" s="6"/>
      <c r="Q919" s="6"/>
      <c r="R919" s="6"/>
      <c r="S919" s="6"/>
      <c r="T919" s="6"/>
      <c r="U919" s="6"/>
      <c r="V919" s="6"/>
      <c r="W919" s="6"/>
      <c r="X919" s="6"/>
      <c r="Y919" s="6"/>
      <c r="Z919" s="6"/>
    </row>
    <row r="920" spans="1:26" ht="13">
      <c r="A920" s="6"/>
      <c r="B920" s="6"/>
      <c r="C920" s="6"/>
      <c r="D920" s="6"/>
      <c r="E920" s="6"/>
      <c r="F920" s="6"/>
      <c r="G920" s="6"/>
      <c r="H920" s="118"/>
      <c r="I920" s="6"/>
      <c r="J920" s="6"/>
      <c r="K920" s="6"/>
      <c r="L920" s="6"/>
      <c r="M920" s="6"/>
      <c r="N920" s="6"/>
      <c r="O920" s="6"/>
      <c r="P920" s="6"/>
      <c r="Q920" s="6"/>
      <c r="R920" s="6"/>
      <c r="S920" s="6"/>
      <c r="T920" s="6"/>
      <c r="U920" s="6"/>
      <c r="V920" s="6"/>
      <c r="W920" s="6"/>
      <c r="X920" s="6"/>
      <c r="Y920" s="6"/>
      <c r="Z920" s="6"/>
    </row>
    <row r="921" spans="1:26" ht="13">
      <c r="A921" s="6"/>
      <c r="B921" s="6"/>
      <c r="C921" s="6"/>
      <c r="D921" s="6"/>
      <c r="E921" s="6"/>
      <c r="F921" s="6"/>
      <c r="G921" s="6"/>
      <c r="H921" s="118"/>
      <c r="I921" s="6"/>
      <c r="J921" s="6"/>
      <c r="K921" s="6"/>
      <c r="L921" s="6"/>
      <c r="M921" s="6"/>
      <c r="N921" s="6"/>
      <c r="O921" s="6"/>
      <c r="P921" s="6"/>
      <c r="Q921" s="6"/>
      <c r="R921" s="6"/>
      <c r="S921" s="6"/>
      <c r="T921" s="6"/>
      <c r="U921" s="6"/>
      <c r="V921" s="6"/>
      <c r="W921" s="6"/>
      <c r="X921" s="6"/>
      <c r="Y921" s="6"/>
      <c r="Z921" s="6"/>
    </row>
    <row r="922" spans="1:26" ht="13">
      <c r="A922" s="6"/>
      <c r="B922" s="6"/>
      <c r="C922" s="6"/>
      <c r="D922" s="6"/>
      <c r="E922" s="6"/>
      <c r="F922" s="6"/>
      <c r="G922" s="6"/>
      <c r="H922" s="118"/>
      <c r="I922" s="6"/>
      <c r="J922" s="6"/>
      <c r="K922" s="6"/>
      <c r="L922" s="6"/>
      <c r="M922" s="6"/>
      <c r="N922" s="6"/>
      <c r="O922" s="6"/>
      <c r="P922" s="6"/>
      <c r="Q922" s="6"/>
      <c r="R922" s="6"/>
      <c r="S922" s="6"/>
      <c r="T922" s="6"/>
      <c r="U922" s="6"/>
      <c r="V922" s="6"/>
      <c r="W922" s="6"/>
      <c r="X922" s="6"/>
      <c r="Y922" s="6"/>
      <c r="Z922" s="6"/>
    </row>
    <row r="923" spans="1:26" ht="13">
      <c r="A923" s="6"/>
      <c r="B923" s="6"/>
      <c r="C923" s="6"/>
      <c r="D923" s="6"/>
      <c r="E923" s="6"/>
      <c r="F923" s="6"/>
      <c r="G923" s="6"/>
      <c r="H923" s="118"/>
      <c r="I923" s="6"/>
      <c r="J923" s="6"/>
      <c r="K923" s="6"/>
      <c r="L923" s="6"/>
      <c r="M923" s="6"/>
      <c r="N923" s="6"/>
      <c r="O923" s="6"/>
      <c r="P923" s="6"/>
      <c r="Q923" s="6"/>
      <c r="R923" s="6"/>
      <c r="S923" s="6"/>
      <c r="T923" s="6"/>
      <c r="U923" s="6"/>
      <c r="V923" s="6"/>
      <c r="W923" s="6"/>
      <c r="X923" s="6"/>
      <c r="Y923" s="6"/>
      <c r="Z923" s="6"/>
    </row>
    <row r="924" spans="1:26" ht="13">
      <c r="A924" s="6"/>
      <c r="B924" s="6"/>
      <c r="C924" s="6"/>
      <c r="D924" s="6"/>
      <c r="E924" s="6"/>
      <c r="F924" s="6"/>
      <c r="G924" s="6"/>
      <c r="H924" s="118"/>
      <c r="I924" s="6"/>
      <c r="J924" s="6"/>
      <c r="K924" s="6"/>
      <c r="L924" s="6"/>
      <c r="M924" s="6"/>
      <c r="N924" s="6"/>
      <c r="O924" s="6"/>
      <c r="P924" s="6"/>
      <c r="Q924" s="6"/>
      <c r="R924" s="6"/>
      <c r="S924" s="6"/>
      <c r="T924" s="6"/>
      <c r="U924" s="6"/>
      <c r="V924" s="6"/>
      <c r="W924" s="6"/>
      <c r="X924" s="6"/>
      <c r="Y924" s="6"/>
      <c r="Z924" s="6"/>
    </row>
    <row r="925" spans="1:26" ht="13">
      <c r="A925" s="6"/>
      <c r="B925" s="6"/>
      <c r="C925" s="6"/>
      <c r="D925" s="6"/>
      <c r="E925" s="6"/>
      <c r="F925" s="6"/>
      <c r="G925" s="6"/>
      <c r="H925" s="118"/>
      <c r="I925" s="6"/>
      <c r="J925" s="6"/>
      <c r="K925" s="6"/>
      <c r="L925" s="6"/>
      <c r="M925" s="6"/>
      <c r="N925" s="6"/>
      <c r="O925" s="6"/>
      <c r="P925" s="6"/>
      <c r="Q925" s="6"/>
      <c r="R925" s="6"/>
      <c r="S925" s="6"/>
      <c r="T925" s="6"/>
      <c r="U925" s="6"/>
      <c r="V925" s="6"/>
      <c r="W925" s="6"/>
      <c r="X925" s="6"/>
      <c r="Y925" s="6"/>
      <c r="Z925" s="6"/>
    </row>
    <row r="926" spans="1:26" ht="13">
      <c r="A926" s="6"/>
      <c r="B926" s="6"/>
      <c r="C926" s="6"/>
      <c r="D926" s="6"/>
      <c r="E926" s="6"/>
      <c r="F926" s="6"/>
      <c r="G926" s="6"/>
      <c r="H926" s="118"/>
      <c r="I926" s="6"/>
      <c r="J926" s="6"/>
      <c r="K926" s="6"/>
      <c r="L926" s="6"/>
      <c r="M926" s="6"/>
      <c r="N926" s="6"/>
      <c r="O926" s="6"/>
      <c r="P926" s="6"/>
      <c r="Q926" s="6"/>
      <c r="R926" s="6"/>
      <c r="S926" s="6"/>
      <c r="T926" s="6"/>
      <c r="U926" s="6"/>
      <c r="V926" s="6"/>
      <c r="W926" s="6"/>
      <c r="X926" s="6"/>
      <c r="Y926" s="6"/>
      <c r="Z926" s="6"/>
    </row>
    <row r="927" spans="1:26" ht="13">
      <c r="A927" s="6"/>
      <c r="B927" s="6"/>
      <c r="C927" s="6"/>
      <c r="D927" s="6"/>
      <c r="E927" s="6"/>
      <c r="F927" s="6"/>
      <c r="G927" s="6"/>
      <c r="H927" s="118"/>
      <c r="I927" s="6"/>
      <c r="J927" s="6"/>
      <c r="K927" s="6"/>
      <c r="L927" s="6"/>
      <c r="M927" s="6"/>
      <c r="N927" s="6"/>
      <c r="O927" s="6"/>
      <c r="P927" s="6"/>
      <c r="Q927" s="6"/>
      <c r="R927" s="6"/>
      <c r="S927" s="6"/>
      <c r="T927" s="6"/>
      <c r="U927" s="6"/>
      <c r="V927" s="6"/>
      <c r="W927" s="6"/>
      <c r="X927" s="6"/>
      <c r="Y927" s="6"/>
      <c r="Z927" s="6"/>
    </row>
    <row r="928" spans="1:26" ht="13">
      <c r="A928" s="6"/>
      <c r="B928" s="6"/>
      <c r="C928" s="6"/>
      <c r="D928" s="6"/>
      <c r="E928" s="6"/>
      <c r="F928" s="6"/>
      <c r="G928" s="6"/>
      <c r="H928" s="118"/>
      <c r="I928" s="6"/>
      <c r="J928" s="6"/>
      <c r="K928" s="6"/>
      <c r="L928" s="6"/>
      <c r="M928" s="6"/>
      <c r="N928" s="6"/>
      <c r="O928" s="6"/>
      <c r="P928" s="6"/>
      <c r="Q928" s="6"/>
      <c r="R928" s="6"/>
      <c r="S928" s="6"/>
      <c r="T928" s="6"/>
      <c r="U928" s="6"/>
      <c r="V928" s="6"/>
      <c r="W928" s="6"/>
      <c r="X928" s="6"/>
      <c r="Y928" s="6"/>
      <c r="Z928" s="6"/>
    </row>
    <row r="929" spans="1:26" ht="13">
      <c r="A929" s="6"/>
      <c r="B929" s="6"/>
      <c r="C929" s="6"/>
      <c r="D929" s="6"/>
      <c r="E929" s="6"/>
      <c r="F929" s="6"/>
      <c r="G929" s="6"/>
      <c r="H929" s="118"/>
      <c r="I929" s="6"/>
      <c r="J929" s="6"/>
      <c r="K929" s="6"/>
      <c r="L929" s="6"/>
      <c r="M929" s="6"/>
      <c r="N929" s="6"/>
      <c r="O929" s="6"/>
      <c r="P929" s="6"/>
      <c r="Q929" s="6"/>
      <c r="R929" s="6"/>
      <c r="S929" s="6"/>
      <c r="T929" s="6"/>
      <c r="U929" s="6"/>
      <c r="V929" s="6"/>
      <c r="W929" s="6"/>
      <c r="X929" s="6"/>
      <c r="Y929" s="6"/>
      <c r="Z929" s="6"/>
    </row>
    <row r="930" spans="1:26" ht="13">
      <c r="A930" s="6"/>
      <c r="B930" s="6"/>
      <c r="C930" s="6"/>
      <c r="D930" s="6"/>
      <c r="E930" s="6"/>
      <c r="F930" s="6"/>
      <c r="G930" s="6"/>
      <c r="H930" s="118"/>
      <c r="I930" s="6"/>
      <c r="J930" s="6"/>
      <c r="K930" s="6"/>
      <c r="L930" s="6"/>
      <c r="M930" s="6"/>
      <c r="N930" s="6"/>
      <c r="O930" s="6"/>
      <c r="P930" s="6"/>
      <c r="Q930" s="6"/>
      <c r="R930" s="6"/>
      <c r="S930" s="6"/>
      <c r="T930" s="6"/>
      <c r="U930" s="6"/>
      <c r="V930" s="6"/>
      <c r="W930" s="6"/>
      <c r="X930" s="6"/>
      <c r="Y930" s="6"/>
      <c r="Z930" s="6"/>
    </row>
    <row r="931" spans="1:26" ht="13">
      <c r="A931" s="6"/>
      <c r="B931" s="6"/>
      <c r="C931" s="6"/>
      <c r="D931" s="6"/>
      <c r="E931" s="6"/>
      <c r="F931" s="6"/>
      <c r="G931" s="6"/>
      <c r="H931" s="118"/>
      <c r="I931" s="6"/>
      <c r="J931" s="6"/>
      <c r="K931" s="6"/>
      <c r="L931" s="6"/>
      <c r="M931" s="6"/>
      <c r="N931" s="6"/>
      <c r="O931" s="6"/>
      <c r="P931" s="6"/>
      <c r="Q931" s="6"/>
      <c r="R931" s="6"/>
      <c r="S931" s="6"/>
      <c r="T931" s="6"/>
      <c r="U931" s="6"/>
      <c r="V931" s="6"/>
      <c r="W931" s="6"/>
      <c r="X931" s="6"/>
      <c r="Y931" s="6"/>
      <c r="Z931" s="6"/>
    </row>
    <row r="932" spans="1:26" ht="13">
      <c r="A932" s="6"/>
      <c r="B932" s="6"/>
      <c r="C932" s="6"/>
      <c r="D932" s="6"/>
      <c r="E932" s="6"/>
      <c r="F932" s="6"/>
      <c r="G932" s="6"/>
      <c r="H932" s="118"/>
      <c r="I932" s="6"/>
      <c r="J932" s="6"/>
      <c r="K932" s="6"/>
      <c r="L932" s="6"/>
      <c r="M932" s="6"/>
      <c r="N932" s="6"/>
      <c r="O932" s="6"/>
      <c r="P932" s="6"/>
      <c r="Q932" s="6"/>
      <c r="R932" s="6"/>
      <c r="S932" s="6"/>
      <c r="T932" s="6"/>
      <c r="U932" s="6"/>
      <c r="V932" s="6"/>
      <c r="W932" s="6"/>
      <c r="X932" s="6"/>
      <c r="Y932" s="6"/>
      <c r="Z932" s="6"/>
    </row>
    <row r="933" spans="1:26" ht="13">
      <c r="A933" s="6"/>
      <c r="B933" s="6"/>
      <c r="C933" s="6"/>
      <c r="D933" s="6"/>
      <c r="E933" s="6"/>
      <c r="F933" s="6"/>
      <c r="G933" s="6"/>
      <c r="H933" s="118"/>
      <c r="I933" s="6"/>
      <c r="J933" s="6"/>
      <c r="K933" s="6"/>
      <c r="L933" s="6"/>
      <c r="M933" s="6"/>
      <c r="N933" s="6"/>
      <c r="O933" s="6"/>
      <c r="P933" s="6"/>
      <c r="Q933" s="6"/>
      <c r="R933" s="6"/>
      <c r="S933" s="6"/>
      <c r="T933" s="6"/>
      <c r="U933" s="6"/>
      <c r="V933" s="6"/>
      <c r="W933" s="6"/>
      <c r="X933" s="6"/>
      <c r="Y933" s="6"/>
      <c r="Z933" s="6"/>
    </row>
    <row r="934" spans="1:26" ht="13">
      <c r="A934" s="6"/>
      <c r="B934" s="6"/>
      <c r="C934" s="6"/>
      <c r="D934" s="6"/>
      <c r="E934" s="6"/>
      <c r="F934" s="6"/>
      <c r="G934" s="6"/>
      <c r="H934" s="118"/>
      <c r="I934" s="6"/>
      <c r="J934" s="6"/>
      <c r="K934" s="6"/>
      <c r="L934" s="6"/>
      <c r="M934" s="6"/>
      <c r="N934" s="6"/>
      <c r="O934" s="6"/>
      <c r="P934" s="6"/>
      <c r="Q934" s="6"/>
      <c r="R934" s="6"/>
      <c r="S934" s="6"/>
      <c r="T934" s="6"/>
      <c r="U934" s="6"/>
      <c r="V934" s="6"/>
      <c r="W934" s="6"/>
      <c r="X934" s="6"/>
      <c r="Y934" s="6"/>
      <c r="Z934" s="6"/>
    </row>
    <row r="935" spans="1:26" ht="13">
      <c r="A935" s="6"/>
      <c r="B935" s="6"/>
      <c r="C935" s="6"/>
      <c r="D935" s="6"/>
      <c r="E935" s="6"/>
      <c r="F935" s="6"/>
      <c r="G935" s="6"/>
      <c r="H935" s="118"/>
      <c r="I935" s="6"/>
      <c r="J935" s="6"/>
      <c r="K935" s="6"/>
      <c r="L935" s="6"/>
      <c r="M935" s="6"/>
      <c r="N935" s="6"/>
      <c r="O935" s="6"/>
      <c r="P935" s="6"/>
      <c r="Q935" s="6"/>
      <c r="R935" s="6"/>
      <c r="S935" s="6"/>
      <c r="T935" s="6"/>
      <c r="U935" s="6"/>
      <c r="V935" s="6"/>
      <c r="W935" s="6"/>
      <c r="X935" s="6"/>
      <c r="Y935" s="6"/>
      <c r="Z935" s="6"/>
    </row>
    <row r="936" spans="1:26" ht="13">
      <c r="A936" s="6"/>
      <c r="B936" s="6"/>
      <c r="C936" s="6"/>
      <c r="D936" s="6"/>
      <c r="E936" s="6"/>
      <c r="F936" s="6"/>
      <c r="G936" s="6"/>
      <c r="H936" s="118"/>
      <c r="I936" s="6"/>
      <c r="J936" s="6"/>
      <c r="K936" s="6"/>
      <c r="L936" s="6"/>
      <c r="M936" s="6"/>
      <c r="N936" s="6"/>
      <c r="O936" s="6"/>
      <c r="P936" s="6"/>
      <c r="Q936" s="6"/>
      <c r="R936" s="6"/>
      <c r="S936" s="6"/>
      <c r="T936" s="6"/>
      <c r="U936" s="6"/>
      <c r="V936" s="6"/>
      <c r="W936" s="6"/>
      <c r="X936" s="6"/>
      <c r="Y936" s="6"/>
      <c r="Z936" s="6"/>
    </row>
    <row r="937" spans="1:26" ht="13">
      <c r="A937" s="6"/>
      <c r="B937" s="6"/>
      <c r="C937" s="6"/>
      <c r="D937" s="6"/>
      <c r="E937" s="6"/>
      <c r="F937" s="6"/>
      <c r="G937" s="6"/>
      <c r="H937" s="118"/>
      <c r="I937" s="6"/>
      <c r="J937" s="6"/>
      <c r="K937" s="6"/>
      <c r="L937" s="6"/>
      <c r="M937" s="6"/>
      <c r="N937" s="6"/>
      <c r="O937" s="6"/>
      <c r="P937" s="6"/>
      <c r="Q937" s="6"/>
      <c r="R937" s="6"/>
      <c r="S937" s="6"/>
      <c r="T937" s="6"/>
      <c r="U937" s="6"/>
      <c r="V937" s="6"/>
      <c r="W937" s="6"/>
      <c r="X937" s="6"/>
      <c r="Y937" s="6"/>
      <c r="Z937" s="6"/>
    </row>
    <row r="938" spans="1:26" ht="13">
      <c r="A938" s="6"/>
      <c r="B938" s="6"/>
      <c r="C938" s="6"/>
      <c r="D938" s="6"/>
      <c r="E938" s="6"/>
      <c r="F938" s="6"/>
      <c r="G938" s="6"/>
      <c r="H938" s="118"/>
      <c r="I938" s="6"/>
      <c r="J938" s="6"/>
      <c r="K938" s="6"/>
      <c r="L938" s="6"/>
      <c r="M938" s="6"/>
      <c r="N938" s="6"/>
      <c r="O938" s="6"/>
      <c r="P938" s="6"/>
      <c r="Q938" s="6"/>
      <c r="R938" s="6"/>
      <c r="S938" s="6"/>
      <c r="T938" s="6"/>
      <c r="U938" s="6"/>
      <c r="V938" s="6"/>
      <c r="W938" s="6"/>
      <c r="X938" s="6"/>
      <c r="Y938" s="6"/>
      <c r="Z938" s="6"/>
    </row>
    <row r="939" spans="1:26" ht="13">
      <c r="A939" s="6"/>
      <c r="B939" s="6"/>
      <c r="C939" s="6"/>
      <c r="D939" s="6"/>
      <c r="E939" s="6"/>
      <c r="F939" s="6"/>
      <c r="G939" s="6"/>
      <c r="H939" s="118"/>
      <c r="I939" s="6"/>
      <c r="J939" s="6"/>
      <c r="K939" s="6"/>
      <c r="L939" s="6"/>
      <c r="M939" s="6"/>
      <c r="N939" s="6"/>
      <c r="O939" s="6"/>
      <c r="P939" s="6"/>
      <c r="Q939" s="6"/>
      <c r="R939" s="6"/>
      <c r="S939" s="6"/>
      <c r="T939" s="6"/>
      <c r="U939" s="6"/>
      <c r="V939" s="6"/>
      <c r="W939" s="6"/>
      <c r="X939" s="6"/>
      <c r="Y939" s="6"/>
      <c r="Z939" s="6"/>
    </row>
    <row r="940" spans="1:26" ht="13">
      <c r="A940" s="6"/>
      <c r="B940" s="6"/>
      <c r="C940" s="6"/>
      <c r="D940" s="6"/>
      <c r="E940" s="6"/>
      <c r="F940" s="6"/>
      <c r="G940" s="6"/>
      <c r="H940" s="118"/>
      <c r="I940" s="6"/>
      <c r="J940" s="6"/>
      <c r="K940" s="6"/>
      <c r="L940" s="6"/>
      <c r="M940" s="6"/>
      <c r="N940" s="6"/>
      <c r="O940" s="6"/>
      <c r="P940" s="6"/>
      <c r="Q940" s="6"/>
      <c r="R940" s="6"/>
      <c r="S940" s="6"/>
      <c r="T940" s="6"/>
      <c r="U940" s="6"/>
      <c r="V940" s="6"/>
      <c r="W940" s="6"/>
      <c r="X940" s="6"/>
      <c r="Y940" s="6"/>
      <c r="Z940" s="6"/>
    </row>
    <row r="941" spans="1:26" ht="13">
      <c r="A941" s="6"/>
      <c r="B941" s="6"/>
      <c r="C941" s="6"/>
      <c r="D941" s="6"/>
      <c r="E941" s="6"/>
      <c r="F941" s="6"/>
      <c r="G941" s="6"/>
      <c r="H941" s="118"/>
      <c r="I941" s="6"/>
      <c r="J941" s="6"/>
      <c r="K941" s="6"/>
      <c r="L941" s="6"/>
      <c r="M941" s="6"/>
      <c r="N941" s="6"/>
      <c r="O941" s="6"/>
      <c r="P941" s="6"/>
      <c r="Q941" s="6"/>
      <c r="R941" s="6"/>
      <c r="S941" s="6"/>
      <c r="T941" s="6"/>
      <c r="U941" s="6"/>
      <c r="V941" s="6"/>
      <c r="W941" s="6"/>
      <c r="X941" s="6"/>
      <c r="Y941" s="6"/>
      <c r="Z941" s="6"/>
    </row>
    <row r="942" spans="1:26" ht="13">
      <c r="A942" s="6"/>
      <c r="B942" s="6"/>
      <c r="C942" s="6"/>
      <c r="D942" s="6"/>
      <c r="E942" s="6"/>
      <c r="F942" s="6"/>
      <c r="G942" s="6"/>
      <c r="H942" s="118"/>
      <c r="I942" s="6"/>
      <c r="J942" s="6"/>
      <c r="K942" s="6"/>
      <c r="L942" s="6"/>
      <c r="M942" s="6"/>
      <c r="N942" s="6"/>
      <c r="O942" s="6"/>
      <c r="P942" s="6"/>
      <c r="Q942" s="6"/>
      <c r="R942" s="6"/>
      <c r="S942" s="6"/>
      <c r="T942" s="6"/>
      <c r="U942" s="6"/>
      <c r="V942" s="6"/>
      <c r="W942" s="6"/>
      <c r="X942" s="6"/>
      <c r="Y942" s="6"/>
      <c r="Z942" s="6"/>
    </row>
    <row r="943" spans="1:26" ht="13">
      <c r="A943" s="6"/>
      <c r="B943" s="6"/>
      <c r="C943" s="6"/>
      <c r="D943" s="6"/>
      <c r="E943" s="6"/>
      <c r="F943" s="6"/>
      <c r="G943" s="6"/>
      <c r="H943" s="118"/>
      <c r="I943" s="6"/>
      <c r="J943" s="6"/>
      <c r="K943" s="6"/>
      <c r="L943" s="6"/>
      <c r="M943" s="6"/>
      <c r="N943" s="6"/>
      <c r="O943" s="6"/>
      <c r="P943" s="6"/>
      <c r="Q943" s="6"/>
      <c r="R943" s="6"/>
      <c r="S943" s="6"/>
      <c r="T943" s="6"/>
      <c r="U943" s="6"/>
      <c r="V943" s="6"/>
      <c r="W943" s="6"/>
      <c r="X943" s="6"/>
      <c r="Y943" s="6"/>
      <c r="Z943" s="6"/>
    </row>
    <row r="944" spans="1:26" ht="13">
      <c r="A944" s="6"/>
      <c r="B944" s="6"/>
      <c r="C944" s="6"/>
      <c r="D944" s="6"/>
      <c r="E944" s="6"/>
      <c r="F944" s="6"/>
      <c r="G944" s="6"/>
      <c r="H944" s="118"/>
      <c r="I944" s="6"/>
      <c r="J944" s="6"/>
      <c r="K944" s="6"/>
      <c r="L944" s="6"/>
      <c r="M944" s="6"/>
      <c r="N944" s="6"/>
      <c r="O944" s="6"/>
      <c r="P944" s="6"/>
      <c r="Q944" s="6"/>
      <c r="R944" s="6"/>
      <c r="S944" s="6"/>
      <c r="T944" s="6"/>
      <c r="U944" s="6"/>
      <c r="V944" s="6"/>
      <c r="W944" s="6"/>
      <c r="X944" s="6"/>
      <c r="Y944" s="6"/>
      <c r="Z944" s="6"/>
    </row>
    <row r="945" spans="1:26" ht="13">
      <c r="A945" s="6"/>
      <c r="B945" s="6"/>
      <c r="C945" s="6"/>
      <c r="D945" s="6"/>
      <c r="E945" s="6"/>
      <c r="F945" s="6"/>
      <c r="G945" s="6"/>
      <c r="H945" s="118"/>
      <c r="I945" s="6"/>
      <c r="J945" s="6"/>
      <c r="K945" s="6"/>
      <c r="L945" s="6"/>
      <c r="M945" s="6"/>
      <c r="N945" s="6"/>
      <c r="O945" s="6"/>
      <c r="P945" s="6"/>
      <c r="Q945" s="6"/>
      <c r="R945" s="6"/>
      <c r="S945" s="6"/>
      <c r="T945" s="6"/>
      <c r="U945" s="6"/>
      <c r="V945" s="6"/>
      <c r="W945" s="6"/>
      <c r="X945" s="6"/>
      <c r="Y945" s="6"/>
      <c r="Z945" s="6"/>
    </row>
    <row r="946" spans="1:26" ht="13">
      <c r="A946" s="6"/>
      <c r="B946" s="6"/>
      <c r="C946" s="6"/>
      <c r="D946" s="6"/>
      <c r="E946" s="6"/>
      <c r="F946" s="6"/>
      <c r="G946" s="6"/>
      <c r="H946" s="118"/>
      <c r="I946" s="6"/>
      <c r="J946" s="6"/>
      <c r="K946" s="6"/>
      <c r="L946" s="6"/>
      <c r="M946" s="6"/>
      <c r="N946" s="6"/>
      <c r="O946" s="6"/>
      <c r="P946" s="6"/>
      <c r="Q946" s="6"/>
      <c r="R946" s="6"/>
      <c r="S946" s="6"/>
      <c r="T946" s="6"/>
      <c r="U946" s="6"/>
      <c r="V946" s="6"/>
      <c r="W946" s="6"/>
      <c r="X946" s="6"/>
      <c r="Y946" s="6"/>
      <c r="Z946" s="6"/>
    </row>
    <row r="947" spans="1:26" ht="13">
      <c r="A947" s="6"/>
      <c r="B947" s="6"/>
      <c r="C947" s="6"/>
      <c r="D947" s="6"/>
      <c r="E947" s="6"/>
      <c r="F947" s="6"/>
      <c r="G947" s="6"/>
      <c r="H947" s="118"/>
      <c r="I947" s="6"/>
      <c r="J947" s="6"/>
      <c r="K947" s="6"/>
      <c r="L947" s="6"/>
      <c r="M947" s="6"/>
      <c r="N947" s="6"/>
      <c r="O947" s="6"/>
      <c r="P947" s="6"/>
      <c r="Q947" s="6"/>
      <c r="R947" s="6"/>
      <c r="S947" s="6"/>
      <c r="T947" s="6"/>
      <c r="U947" s="6"/>
      <c r="V947" s="6"/>
      <c r="W947" s="6"/>
      <c r="X947" s="6"/>
      <c r="Y947" s="6"/>
      <c r="Z947" s="6"/>
    </row>
    <row r="948" spans="1:26" ht="13">
      <c r="A948" s="6"/>
      <c r="B948" s="6"/>
      <c r="C948" s="6"/>
      <c r="D948" s="6"/>
      <c r="E948" s="6"/>
      <c r="F948" s="6"/>
      <c r="G948" s="6"/>
      <c r="H948" s="118"/>
      <c r="I948" s="6"/>
      <c r="J948" s="6"/>
      <c r="K948" s="6"/>
      <c r="L948" s="6"/>
      <c r="M948" s="6"/>
      <c r="N948" s="6"/>
      <c r="O948" s="6"/>
      <c r="P948" s="6"/>
      <c r="Q948" s="6"/>
      <c r="R948" s="6"/>
      <c r="S948" s="6"/>
      <c r="T948" s="6"/>
      <c r="U948" s="6"/>
      <c r="V948" s="6"/>
      <c r="W948" s="6"/>
      <c r="X948" s="6"/>
      <c r="Y948" s="6"/>
      <c r="Z948" s="6"/>
    </row>
    <row r="949" spans="1:26" ht="13">
      <c r="A949" s="6"/>
      <c r="B949" s="6"/>
      <c r="C949" s="6"/>
      <c r="D949" s="6"/>
      <c r="E949" s="6"/>
      <c r="F949" s="6"/>
      <c r="G949" s="6"/>
      <c r="H949" s="118"/>
      <c r="I949" s="6"/>
      <c r="J949" s="6"/>
      <c r="K949" s="6"/>
      <c r="L949" s="6"/>
      <c r="M949" s="6"/>
      <c r="N949" s="6"/>
      <c r="O949" s="6"/>
      <c r="P949" s="6"/>
      <c r="Q949" s="6"/>
      <c r="R949" s="6"/>
      <c r="S949" s="6"/>
      <c r="T949" s="6"/>
      <c r="U949" s="6"/>
      <c r="V949" s="6"/>
      <c r="W949" s="6"/>
      <c r="X949" s="6"/>
      <c r="Y949" s="6"/>
      <c r="Z949" s="6"/>
    </row>
    <row r="950" spans="1:26" ht="13">
      <c r="A950" s="6"/>
      <c r="B950" s="6"/>
      <c r="C950" s="6"/>
      <c r="D950" s="6"/>
      <c r="E950" s="6"/>
      <c r="F950" s="6"/>
      <c r="G950" s="6"/>
      <c r="H950" s="118"/>
      <c r="I950" s="6"/>
      <c r="J950" s="6"/>
      <c r="K950" s="6"/>
      <c r="L950" s="6"/>
      <c r="M950" s="6"/>
      <c r="N950" s="6"/>
      <c r="O950" s="6"/>
      <c r="P950" s="6"/>
      <c r="Q950" s="6"/>
      <c r="R950" s="6"/>
      <c r="S950" s="6"/>
      <c r="T950" s="6"/>
      <c r="U950" s="6"/>
      <c r="V950" s="6"/>
      <c r="W950" s="6"/>
      <c r="X950" s="6"/>
      <c r="Y950" s="6"/>
      <c r="Z950" s="6"/>
    </row>
    <row r="951" spans="1:26" ht="13">
      <c r="A951" s="6"/>
      <c r="B951" s="6"/>
      <c r="C951" s="6"/>
      <c r="D951" s="6"/>
      <c r="E951" s="6"/>
      <c r="F951" s="6"/>
      <c r="G951" s="6"/>
      <c r="H951" s="118"/>
      <c r="I951" s="6"/>
      <c r="J951" s="6"/>
      <c r="K951" s="6"/>
      <c r="L951" s="6"/>
      <c r="M951" s="6"/>
      <c r="N951" s="6"/>
      <c r="O951" s="6"/>
      <c r="P951" s="6"/>
      <c r="Q951" s="6"/>
      <c r="R951" s="6"/>
      <c r="S951" s="6"/>
      <c r="T951" s="6"/>
      <c r="U951" s="6"/>
      <c r="V951" s="6"/>
      <c r="W951" s="6"/>
      <c r="X951" s="6"/>
      <c r="Y951" s="6"/>
      <c r="Z951" s="6"/>
    </row>
    <row r="952" spans="1:26" ht="13">
      <c r="A952" s="6"/>
      <c r="B952" s="6"/>
      <c r="C952" s="6"/>
      <c r="D952" s="6"/>
      <c r="E952" s="6"/>
      <c r="F952" s="6"/>
      <c r="G952" s="6"/>
      <c r="H952" s="118"/>
      <c r="I952" s="6"/>
      <c r="J952" s="6"/>
      <c r="K952" s="6"/>
      <c r="L952" s="6"/>
      <c r="M952" s="6"/>
      <c r="N952" s="6"/>
      <c r="O952" s="6"/>
      <c r="P952" s="6"/>
      <c r="Q952" s="6"/>
      <c r="R952" s="6"/>
      <c r="S952" s="6"/>
      <c r="T952" s="6"/>
      <c r="U952" s="6"/>
      <c r="V952" s="6"/>
      <c r="W952" s="6"/>
      <c r="X952" s="6"/>
      <c r="Y952" s="6"/>
      <c r="Z952" s="6"/>
    </row>
    <row r="953" spans="1:26" ht="13">
      <c r="A953" s="6"/>
      <c r="B953" s="6"/>
      <c r="C953" s="6"/>
      <c r="D953" s="6"/>
      <c r="E953" s="6"/>
      <c r="F953" s="6"/>
      <c r="G953" s="6"/>
      <c r="H953" s="118"/>
      <c r="I953" s="6"/>
      <c r="J953" s="6"/>
      <c r="K953" s="6"/>
      <c r="L953" s="6"/>
      <c r="M953" s="6"/>
      <c r="N953" s="6"/>
      <c r="O953" s="6"/>
      <c r="P953" s="6"/>
      <c r="Q953" s="6"/>
      <c r="R953" s="6"/>
      <c r="S953" s="6"/>
      <c r="T953" s="6"/>
      <c r="U953" s="6"/>
      <c r="V953" s="6"/>
      <c r="W953" s="6"/>
      <c r="X953" s="6"/>
      <c r="Y953" s="6"/>
      <c r="Z953" s="6"/>
    </row>
    <row r="954" spans="1:26" ht="13">
      <c r="A954" s="6"/>
      <c r="B954" s="6"/>
      <c r="C954" s="6"/>
      <c r="D954" s="6"/>
      <c r="E954" s="6"/>
      <c r="F954" s="6"/>
      <c r="G954" s="6"/>
      <c r="H954" s="118"/>
      <c r="I954" s="6"/>
      <c r="J954" s="6"/>
      <c r="K954" s="6"/>
      <c r="L954" s="6"/>
      <c r="M954" s="6"/>
      <c r="N954" s="6"/>
      <c r="O954" s="6"/>
      <c r="P954" s="6"/>
      <c r="Q954" s="6"/>
      <c r="R954" s="6"/>
      <c r="S954" s="6"/>
      <c r="T954" s="6"/>
      <c r="U954" s="6"/>
      <c r="V954" s="6"/>
      <c r="W954" s="6"/>
      <c r="X954" s="6"/>
      <c r="Y954" s="6"/>
      <c r="Z954" s="6"/>
    </row>
    <row r="955" spans="1:26" ht="13">
      <c r="A955" s="6"/>
      <c r="B955" s="6"/>
      <c r="C955" s="6"/>
      <c r="D955" s="6"/>
      <c r="E955" s="6"/>
      <c r="F955" s="6"/>
      <c r="G955" s="6"/>
      <c r="H955" s="118"/>
      <c r="I955" s="6"/>
      <c r="J955" s="6"/>
      <c r="K955" s="6"/>
      <c r="L955" s="6"/>
      <c r="M955" s="6"/>
      <c r="N955" s="6"/>
      <c r="O955" s="6"/>
      <c r="P955" s="6"/>
      <c r="Q955" s="6"/>
      <c r="R955" s="6"/>
      <c r="S955" s="6"/>
      <c r="T955" s="6"/>
      <c r="U955" s="6"/>
      <c r="V955" s="6"/>
      <c r="W955" s="6"/>
      <c r="X955" s="6"/>
      <c r="Y955" s="6"/>
      <c r="Z955" s="6"/>
    </row>
    <row r="956" spans="1:26" ht="13">
      <c r="A956" s="6"/>
      <c r="B956" s="6"/>
      <c r="C956" s="6"/>
      <c r="D956" s="6"/>
      <c r="E956" s="6"/>
      <c r="F956" s="6"/>
      <c r="G956" s="6"/>
      <c r="H956" s="118"/>
      <c r="I956" s="6"/>
      <c r="J956" s="6"/>
      <c r="K956" s="6"/>
      <c r="L956" s="6"/>
      <c r="M956" s="6"/>
      <c r="N956" s="6"/>
      <c r="O956" s="6"/>
      <c r="P956" s="6"/>
      <c r="Q956" s="6"/>
      <c r="R956" s="6"/>
      <c r="S956" s="6"/>
      <c r="T956" s="6"/>
      <c r="U956" s="6"/>
      <c r="V956" s="6"/>
      <c r="W956" s="6"/>
      <c r="X956" s="6"/>
      <c r="Y956" s="6"/>
      <c r="Z956" s="6"/>
    </row>
    <row r="957" spans="1:26" ht="13">
      <c r="A957" s="6"/>
      <c r="B957" s="6"/>
      <c r="C957" s="6"/>
      <c r="D957" s="6"/>
      <c r="E957" s="6"/>
      <c r="F957" s="6"/>
      <c r="G957" s="6"/>
      <c r="H957" s="118"/>
      <c r="I957" s="6"/>
      <c r="J957" s="6"/>
      <c r="K957" s="6"/>
      <c r="L957" s="6"/>
      <c r="M957" s="6"/>
      <c r="N957" s="6"/>
      <c r="O957" s="6"/>
      <c r="P957" s="6"/>
      <c r="Q957" s="6"/>
      <c r="R957" s="6"/>
      <c r="S957" s="6"/>
      <c r="T957" s="6"/>
      <c r="U957" s="6"/>
      <c r="V957" s="6"/>
      <c r="W957" s="6"/>
      <c r="X957" s="6"/>
      <c r="Y957" s="6"/>
      <c r="Z957" s="6"/>
    </row>
    <row r="958" spans="1:26" ht="13">
      <c r="A958" s="6"/>
      <c r="B958" s="6"/>
      <c r="C958" s="6"/>
      <c r="D958" s="6"/>
      <c r="E958" s="6"/>
      <c r="F958" s="6"/>
      <c r="G958" s="6"/>
      <c r="H958" s="118"/>
      <c r="I958" s="6"/>
      <c r="J958" s="6"/>
      <c r="K958" s="6"/>
      <c r="L958" s="6"/>
      <c r="M958" s="6"/>
      <c r="N958" s="6"/>
      <c r="O958" s="6"/>
      <c r="P958" s="6"/>
      <c r="Q958" s="6"/>
      <c r="R958" s="6"/>
      <c r="S958" s="6"/>
      <c r="T958" s="6"/>
      <c r="U958" s="6"/>
      <c r="V958" s="6"/>
      <c r="W958" s="6"/>
      <c r="X958" s="6"/>
      <c r="Y958" s="6"/>
      <c r="Z958" s="6"/>
    </row>
    <row r="959" spans="1:26" ht="13">
      <c r="A959" s="6"/>
      <c r="B959" s="6"/>
      <c r="C959" s="6"/>
      <c r="D959" s="6"/>
      <c r="E959" s="6"/>
      <c r="F959" s="6"/>
      <c r="G959" s="6"/>
      <c r="H959" s="118"/>
      <c r="I959" s="6"/>
      <c r="J959" s="6"/>
      <c r="K959" s="6"/>
      <c r="L959" s="6"/>
      <c r="M959" s="6"/>
      <c r="N959" s="6"/>
      <c r="O959" s="6"/>
      <c r="P959" s="6"/>
      <c r="Q959" s="6"/>
      <c r="R959" s="6"/>
      <c r="S959" s="6"/>
      <c r="T959" s="6"/>
      <c r="U959" s="6"/>
      <c r="V959" s="6"/>
      <c r="W959" s="6"/>
      <c r="X959" s="6"/>
      <c r="Y959" s="6"/>
      <c r="Z959" s="6"/>
    </row>
    <row r="960" spans="1:26" ht="13">
      <c r="A960" s="6"/>
      <c r="B960" s="6"/>
      <c r="C960" s="6"/>
      <c r="D960" s="6"/>
      <c r="E960" s="6"/>
      <c r="F960" s="6"/>
      <c r="G960" s="6"/>
      <c r="H960" s="118"/>
      <c r="I960" s="6"/>
      <c r="J960" s="6"/>
      <c r="K960" s="6"/>
      <c r="L960" s="6"/>
      <c r="M960" s="6"/>
      <c r="N960" s="6"/>
      <c r="O960" s="6"/>
      <c r="P960" s="6"/>
      <c r="Q960" s="6"/>
      <c r="R960" s="6"/>
      <c r="S960" s="6"/>
      <c r="T960" s="6"/>
      <c r="U960" s="6"/>
      <c r="V960" s="6"/>
      <c r="W960" s="6"/>
      <c r="X960" s="6"/>
      <c r="Y960" s="6"/>
      <c r="Z960" s="6"/>
    </row>
    <row r="961" spans="1:26" ht="13">
      <c r="A961" s="6"/>
      <c r="B961" s="6"/>
      <c r="C961" s="6"/>
      <c r="D961" s="6"/>
      <c r="E961" s="6"/>
      <c r="F961" s="6"/>
      <c r="G961" s="6"/>
      <c r="H961" s="118"/>
      <c r="I961" s="6"/>
      <c r="J961" s="6"/>
      <c r="K961" s="6"/>
      <c r="L961" s="6"/>
      <c r="M961" s="6"/>
      <c r="N961" s="6"/>
      <c r="O961" s="6"/>
      <c r="P961" s="6"/>
      <c r="Q961" s="6"/>
      <c r="R961" s="6"/>
      <c r="S961" s="6"/>
      <c r="T961" s="6"/>
      <c r="U961" s="6"/>
      <c r="V961" s="6"/>
      <c r="W961" s="6"/>
      <c r="X961" s="6"/>
      <c r="Y961" s="6"/>
      <c r="Z961" s="6"/>
    </row>
    <row r="962" spans="1:26" ht="13">
      <c r="A962" s="6"/>
      <c r="B962" s="6"/>
      <c r="C962" s="6"/>
      <c r="D962" s="6"/>
      <c r="E962" s="6"/>
      <c r="F962" s="6"/>
      <c r="G962" s="6"/>
      <c r="H962" s="118"/>
      <c r="I962" s="6"/>
      <c r="J962" s="6"/>
      <c r="K962" s="6"/>
      <c r="L962" s="6"/>
      <c r="M962" s="6"/>
      <c r="N962" s="6"/>
      <c r="O962" s="6"/>
      <c r="P962" s="6"/>
      <c r="Q962" s="6"/>
      <c r="R962" s="6"/>
      <c r="S962" s="6"/>
      <c r="T962" s="6"/>
      <c r="U962" s="6"/>
      <c r="V962" s="6"/>
      <c r="W962" s="6"/>
      <c r="X962" s="6"/>
      <c r="Y962" s="6"/>
      <c r="Z962" s="6"/>
    </row>
    <row r="963" spans="1:26" ht="13">
      <c r="A963" s="6"/>
      <c r="B963" s="6"/>
      <c r="C963" s="6"/>
      <c r="D963" s="6"/>
      <c r="E963" s="6"/>
      <c r="F963" s="6"/>
      <c r="G963" s="6"/>
      <c r="H963" s="118"/>
      <c r="I963" s="6"/>
      <c r="J963" s="6"/>
      <c r="K963" s="6"/>
      <c r="L963" s="6"/>
      <c r="M963" s="6"/>
      <c r="N963" s="6"/>
      <c r="O963" s="6"/>
      <c r="P963" s="6"/>
      <c r="Q963" s="6"/>
      <c r="R963" s="6"/>
      <c r="S963" s="6"/>
      <c r="T963" s="6"/>
      <c r="U963" s="6"/>
      <c r="V963" s="6"/>
      <c r="W963" s="6"/>
      <c r="X963" s="6"/>
      <c r="Y963" s="6"/>
      <c r="Z963" s="6"/>
    </row>
    <row r="964" spans="1:26" ht="13">
      <c r="A964" s="6"/>
      <c r="B964" s="6"/>
      <c r="C964" s="6"/>
      <c r="D964" s="6"/>
      <c r="E964" s="6"/>
      <c r="F964" s="6"/>
      <c r="G964" s="6"/>
      <c r="H964" s="118"/>
      <c r="I964" s="6"/>
      <c r="J964" s="6"/>
      <c r="K964" s="6"/>
      <c r="L964" s="6"/>
      <c r="M964" s="6"/>
      <c r="N964" s="6"/>
      <c r="O964" s="6"/>
      <c r="P964" s="6"/>
      <c r="Q964" s="6"/>
      <c r="R964" s="6"/>
      <c r="S964" s="6"/>
      <c r="T964" s="6"/>
      <c r="U964" s="6"/>
      <c r="V964" s="6"/>
      <c r="W964" s="6"/>
      <c r="X964" s="6"/>
      <c r="Y964" s="6"/>
      <c r="Z964" s="6"/>
    </row>
    <row r="965" spans="1:26" ht="13">
      <c r="A965" s="6"/>
      <c r="B965" s="6"/>
      <c r="C965" s="6"/>
      <c r="D965" s="6"/>
      <c r="E965" s="6"/>
      <c r="F965" s="6"/>
      <c r="G965" s="6"/>
      <c r="H965" s="118"/>
      <c r="I965" s="6"/>
      <c r="J965" s="6"/>
      <c r="K965" s="6"/>
      <c r="L965" s="6"/>
      <c r="M965" s="6"/>
      <c r="N965" s="6"/>
      <c r="O965" s="6"/>
      <c r="P965" s="6"/>
      <c r="Q965" s="6"/>
      <c r="R965" s="6"/>
      <c r="S965" s="6"/>
      <c r="T965" s="6"/>
      <c r="U965" s="6"/>
      <c r="V965" s="6"/>
      <c r="W965" s="6"/>
      <c r="X965" s="6"/>
      <c r="Y965" s="6"/>
      <c r="Z965" s="6"/>
    </row>
    <row r="966" spans="1:26" ht="13">
      <c r="A966" s="6"/>
      <c r="B966" s="6"/>
      <c r="C966" s="6"/>
      <c r="D966" s="6"/>
      <c r="E966" s="6"/>
      <c r="F966" s="6"/>
      <c r="G966" s="6"/>
      <c r="H966" s="118"/>
      <c r="I966" s="6"/>
      <c r="J966" s="6"/>
      <c r="K966" s="6"/>
      <c r="L966" s="6"/>
      <c r="M966" s="6"/>
      <c r="N966" s="6"/>
      <c r="O966" s="6"/>
      <c r="P966" s="6"/>
      <c r="Q966" s="6"/>
      <c r="R966" s="6"/>
      <c r="S966" s="6"/>
      <c r="T966" s="6"/>
      <c r="U966" s="6"/>
      <c r="V966" s="6"/>
      <c r="W966" s="6"/>
      <c r="X966" s="6"/>
      <c r="Y966" s="6"/>
      <c r="Z966" s="6"/>
    </row>
    <row r="967" spans="1:26" ht="13">
      <c r="A967" s="6"/>
      <c r="B967" s="6"/>
      <c r="C967" s="6"/>
      <c r="D967" s="6"/>
      <c r="E967" s="6"/>
      <c r="F967" s="6"/>
      <c r="G967" s="6"/>
      <c r="H967" s="118"/>
      <c r="I967" s="6"/>
      <c r="J967" s="6"/>
      <c r="K967" s="6"/>
      <c r="L967" s="6"/>
      <c r="M967" s="6"/>
      <c r="N967" s="6"/>
      <c r="O967" s="6"/>
      <c r="P967" s="6"/>
      <c r="Q967" s="6"/>
      <c r="R967" s="6"/>
      <c r="S967" s="6"/>
      <c r="T967" s="6"/>
      <c r="U967" s="6"/>
      <c r="V967" s="6"/>
      <c r="W967" s="6"/>
      <c r="X967" s="6"/>
      <c r="Y967" s="6"/>
      <c r="Z967" s="6"/>
    </row>
    <row r="968" spans="1:26" ht="13">
      <c r="A968" s="6"/>
      <c r="B968" s="6"/>
      <c r="C968" s="6"/>
      <c r="D968" s="6"/>
      <c r="E968" s="6"/>
      <c r="F968" s="6"/>
      <c r="G968" s="6"/>
      <c r="H968" s="118"/>
      <c r="I968" s="6"/>
      <c r="J968" s="6"/>
      <c r="K968" s="6"/>
      <c r="L968" s="6"/>
      <c r="M968" s="6"/>
      <c r="N968" s="6"/>
      <c r="O968" s="6"/>
      <c r="P968" s="6"/>
      <c r="Q968" s="6"/>
      <c r="R968" s="6"/>
      <c r="S968" s="6"/>
      <c r="T968" s="6"/>
      <c r="U968" s="6"/>
      <c r="V968" s="6"/>
      <c r="W968" s="6"/>
      <c r="X968" s="6"/>
      <c r="Y968" s="6"/>
      <c r="Z968" s="6"/>
    </row>
    <row r="969" spans="1:26" ht="13">
      <c r="A969" s="6"/>
      <c r="B969" s="6"/>
      <c r="C969" s="6"/>
      <c r="D969" s="6"/>
      <c r="E969" s="6"/>
      <c r="F969" s="6"/>
      <c r="G969" s="6"/>
      <c r="H969" s="118"/>
      <c r="I969" s="6"/>
      <c r="J969" s="6"/>
      <c r="K969" s="6"/>
      <c r="L969" s="6"/>
      <c r="M969" s="6"/>
      <c r="N969" s="6"/>
      <c r="O969" s="6"/>
      <c r="P969" s="6"/>
      <c r="Q969" s="6"/>
      <c r="R969" s="6"/>
      <c r="S969" s="6"/>
      <c r="T969" s="6"/>
      <c r="U969" s="6"/>
      <c r="V969" s="6"/>
      <c r="W969" s="6"/>
      <c r="X969" s="6"/>
      <c r="Y969" s="6"/>
      <c r="Z969" s="6"/>
    </row>
    <row r="970" spans="1:26" ht="13">
      <c r="A970" s="6"/>
      <c r="B970" s="6"/>
      <c r="C970" s="6"/>
      <c r="D970" s="6"/>
      <c r="E970" s="6"/>
      <c r="F970" s="6"/>
      <c r="G970" s="6"/>
      <c r="H970" s="118"/>
      <c r="I970" s="6"/>
      <c r="J970" s="6"/>
      <c r="K970" s="6"/>
      <c r="L970" s="6"/>
      <c r="M970" s="6"/>
      <c r="N970" s="6"/>
      <c r="O970" s="6"/>
      <c r="P970" s="6"/>
      <c r="Q970" s="6"/>
      <c r="R970" s="6"/>
      <c r="S970" s="6"/>
      <c r="T970" s="6"/>
      <c r="U970" s="6"/>
      <c r="V970" s="6"/>
      <c r="W970" s="6"/>
      <c r="X970" s="6"/>
      <c r="Y970" s="6"/>
      <c r="Z970" s="6"/>
    </row>
    <row r="971" spans="1:26" ht="13">
      <c r="A971" s="6"/>
      <c r="B971" s="6"/>
      <c r="C971" s="6"/>
      <c r="D971" s="6"/>
      <c r="E971" s="6"/>
      <c r="F971" s="6"/>
      <c r="G971" s="6"/>
      <c r="H971" s="118"/>
      <c r="I971" s="6"/>
      <c r="J971" s="6"/>
      <c r="K971" s="6"/>
      <c r="L971" s="6"/>
      <c r="M971" s="6"/>
      <c r="N971" s="6"/>
      <c r="O971" s="6"/>
      <c r="P971" s="6"/>
      <c r="Q971" s="6"/>
      <c r="R971" s="6"/>
      <c r="S971" s="6"/>
      <c r="T971" s="6"/>
      <c r="U971" s="6"/>
      <c r="V971" s="6"/>
      <c r="W971" s="6"/>
      <c r="X971" s="6"/>
      <c r="Y971" s="6"/>
      <c r="Z971" s="6"/>
    </row>
    <row r="972" spans="1:26" ht="13">
      <c r="A972" s="6"/>
      <c r="B972" s="6"/>
      <c r="C972" s="6"/>
      <c r="D972" s="6"/>
      <c r="E972" s="6"/>
      <c r="F972" s="6"/>
      <c r="G972" s="6"/>
      <c r="H972" s="118"/>
      <c r="I972" s="6"/>
      <c r="J972" s="6"/>
      <c r="K972" s="6"/>
      <c r="L972" s="6"/>
      <c r="M972" s="6"/>
      <c r="N972" s="6"/>
      <c r="O972" s="6"/>
      <c r="P972" s="6"/>
      <c r="Q972" s="6"/>
      <c r="R972" s="6"/>
      <c r="S972" s="6"/>
      <c r="T972" s="6"/>
      <c r="U972" s="6"/>
      <c r="V972" s="6"/>
      <c r="W972" s="6"/>
      <c r="X972" s="6"/>
      <c r="Y972" s="6"/>
      <c r="Z972" s="6"/>
    </row>
    <row r="973" spans="1:26" ht="13">
      <c r="A973" s="6"/>
      <c r="B973" s="6"/>
      <c r="C973" s="6"/>
      <c r="D973" s="6"/>
      <c r="E973" s="6"/>
      <c r="F973" s="6"/>
      <c r="G973" s="6"/>
      <c r="H973" s="118"/>
      <c r="I973" s="6"/>
      <c r="J973" s="6"/>
      <c r="K973" s="6"/>
      <c r="L973" s="6"/>
      <c r="M973" s="6"/>
      <c r="N973" s="6"/>
      <c r="O973" s="6"/>
      <c r="P973" s="6"/>
      <c r="Q973" s="6"/>
      <c r="R973" s="6"/>
      <c r="S973" s="6"/>
      <c r="T973" s="6"/>
      <c r="U973" s="6"/>
      <c r="V973" s="6"/>
      <c r="W973" s="6"/>
      <c r="X973" s="6"/>
      <c r="Y973" s="6"/>
      <c r="Z973" s="6"/>
    </row>
    <row r="974" spans="1:26" ht="13">
      <c r="A974" s="6"/>
      <c r="B974" s="6"/>
      <c r="C974" s="6"/>
      <c r="D974" s="6"/>
      <c r="E974" s="6"/>
      <c r="F974" s="6"/>
      <c r="G974" s="6"/>
      <c r="H974" s="118"/>
      <c r="I974" s="6"/>
      <c r="J974" s="6"/>
      <c r="K974" s="6"/>
      <c r="L974" s="6"/>
      <c r="M974" s="6"/>
      <c r="N974" s="6"/>
      <c r="O974" s="6"/>
      <c r="P974" s="6"/>
      <c r="Q974" s="6"/>
      <c r="R974" s="6"/>
      <c r="S974" s="6"/>
      <c r="T974" s="6"/>
      <c r="U974" s="6"/>
      <c r="V974" s="6"/>
      <c r="W974" s="6"/>
      <c r="X974" s="6"/>
      <c r="Y974" s="6"/>
      <c r="Z974" s="6"/>
    </row>
    <row r="975" spans="1:26" ht="13">
      <c r="A975" s="6"/>
      <c r="B975" s="6"/>
      <c r="C975" s="6"/>
      <c r="D975" s="6"/>
      <c r="E975" s="6"/>
      <c r="F975" s="6"/>
      <c r="G975" s="6"/>
      <c r="H975" s="118"/>
      <c r="I975" s="6"/>
      <c r="J975" s="6"/>
      <c r="K975" s="6"/>
      <c r="L975" s="6"/>
      <c r="M975" s="6"/>
      <c r="N975" s="6"/>
      <c r="O975" s="6"/>
      <c r="P975" s="6"/>
      <c r="Q975" s="6"/>
      <c r="R975" s="6"/>
      <c r="S975" s="6"/>
      <c r="T975" s="6"/>
      <c r="U975" s="6"/>
      <c r="V975" s="6"/>
      <c r="W975" s="6"/>
      <c r="X975" s="6"/>
      <c r="Y975" s="6"/>
      <c r="Z975" s="6"/>
    </row>
    <row r="976" spans="1:26" ht="13">
      <c r="A976" s="6"/>
      <c r="B976" s="6"/>
      <c r="C976" s="6"/>
      <c r="D976" s="6"/>
      <c r="E976" s="6"/>
      <c r="F976" s="6"/>
      <c r="G976" s="6"/>
      <c r="H976" s="118"/>
      <c r="I976" s="6"/>
      <c r="J976" s="6"/>
      <c r="K976" s="6"/>
      <c r="L976" s="6"/>
      <c r="M976" s="6"/>
      <c r="N976" s="6"/>
      <c r="O976" s="6"/>
      <c r="P976" s="6"/>
      <c r="Q976" s="6"/>
      <c r="R976" s="6"/>
      <c r="S976" s="6"/>
      <c r="T976" s="6"/>
      <c r="U976" s="6"/>
      <c r="V976" s="6"/>
      <c r="W976" s="6"/>
      <c r="X976" s="6"/>
      <c r="Y976" s="6"/>
      <c r="Z976" s="6"/>
    </row>
    <row r="977" spans="1:26" ht="13">
      <c r="A977" s="6"/>
      <c r="B977" s="6"/>
      <c r="C977" s="6"/>
      <c r="D977" s="6"/>
      <c r="E977" s="6"/>
      <c r="F977" s="6"/>
      <c r="G977" s="6"/>
      <c r="H977" s="118"/>
      <c r="I977" s="6"/>
      <c r="J977" s="6"/>
      <c r="K977" s="6"/>
      <c r="L977" s="6"/>
      <c r="M977" s="6"/>
      <c r="N977" s="6"/>
      <c r="O977" s="6"/>
      <c r="P977" s="6"/>
      <c r="Q977" s="6"/>
      <c r="R977" s="6"/>
      <c r="S977" s="6"/>
      <c r="T977" s="6"/>
      <c r="U977" s="6"/>
      <c r="V977" s="6"/>
      <c r="W977" s="6"/>
      <c r="X977" s="6"/>
      <c r="Y977" s="6"/>
      <c r="Z977" s="6"/>
    </row>
    <row r="978" spans="1:26" ht="13">
      <c r="A978" s="6"/>
      <c r="B978" s="6"/>
      <c r="C978" s="6"/>
      <c r="D978" s="6"/>
      <c r="E978" s="6"/>
      <c r="F978" s="6"/>
      <c r="G978" s="6"/>
      <c r="H978" s="118"/>
      <c r="I978" s="6"/>
      <c r="J978" s="6"/>
      <c r="K978" s="6"/>
      <c r="L978" s="6"/>
      <c r="M978" s="6"/>
      <c r="N978" s="6"/>
      <c r="O978" s="6"/>
      <c r="P978" s="6"/>
      <c r="Q978" s="6"/>
      <c r="R978" s="6"/>
      <c r="S978" s="6"/>
      <c r="T978" s="6"/>
      <c r="U978" s="6"/>
      <c r="V978" s="6"/>
      <c r="W978" s="6"/>
      <c r="X978" s="6"/>
      <c r="Y978" s="6"/>
      <c r="Z978" s="6"/>
    </row>
    <row r="979" spans="1:26" ht="13">
      <c r="A979" s="6"/>
      <c r="B979" s="6"/>
      <c r="C979" s="6"/>
      <c r="D979" s="6"/>
      <c r="E979" s="6"/>
      <c r="F979" s="6"/>
      <c r="G979" s="6"/>
      <c r="H979" s="118"/>
      <c r="I979" s="6"/>
      <c r="J979" s="6"/>
      <c r="K979" s="6"/>
      <c r="L979" s="6"/>
      <c r="M979" s="6"/>
      <c r="N979" s="6"/>
      <c r="O979" s="6"/>
      <c r="P979" s="6"/>
      <c r="Q979" s="6"/>
      <c r="R979" s="6"/>
      <c r="S979" s="6"/>
      <c r="T979" s="6"/>
      <c r="U979" s="6"/>
      <c r="V979" s="6"/>
      <c r="W979" s="6"/>
      <c r="X979" s="6"/>
      <c r="Y979" s="6"/>
      <c r="Z979" s="6"/>
    </row>
    <row r="980" spans="1:26" ht="13">
      <c r="A980" s="6"/>
      <c r="B980" s="6"/>
      <c r="C980" s="6"/>
      <c r="D980" s="6"/>
      <c r="E980" s="6"/>
      <c r="F980" s="6"/>
      <c r="G980" s="6"/>
      <c r="H980" s="118"/>
      <c r="I980" s="6"/>
      <c r="J980" s="6"/>
      <c r="K980" s="6"/>
      <c r="L980" s="6"/>
      <c r="M980" s="6"/>
      <c r="N980" s="6"/>
      <c r="O980" s="6"/>
      <c r="P980" s="6"/>
      <c r="Q980" s="6"/>
      <c r="R980" s="6"/>
      <c r="S980" s="6"/>
      <c r="T980" s="6"/>
      <c r="U980" s="6"/>
      <c r="V980" s="6"/>
      <c r="W980" s="6"/>
      <c r="X980" s="6"/>
      <c r="Y980" s="6"/>
      <c r="Z980" s="6"/>
    </row>
    <row r="981" spans="1:26" ht="13">
      <c r="A981" s="6"/>
      <c r="B981" s="6"/>
      <c r="C981" s="6"/>
      <c r="D981" s="6"/>
      <c r="E981" s="6"/>
      <c r="F981" s="6"/>
      <c r="G981" s="6"/>
      <c r="H981" s="118"/>
      <c r="I981" s="6"/>
      <c r="J981" s="6"/>
      <c r="K981" s="6"/>
      <c r="L981" s="6"/>
      <c r="M981" s="6"/>
      <c r="N981" s="6"/>
      <c r="O981" s="6"/>
      <c r="P981" s="6"/>
      <c r="Q981" s="6"/>
      <c r="R981" s="6"/>
      <c r="S981" s="6"/>
      <c r="T981" s="6"/>
      <c r="U981" s="6"/>
      <c r="V981" s="6"/>
      <c r="W981" s="6"/>
      <c r="X981" s="6"/>
      <c r="Y981" s="6"/>
      <c r="Z981" s="6"/>
    </row>
    <row r="982" spans="1:26" ht="13">
      <c r="A982" s="6"/>
      <c r="B982" s="6"/>
      <c r="C982" s="6"/>
      <c r="D982" s="6"/>
      <c r="E982" s="6"/>
      <c r="F982" s="6"/>
      <c r="G982" s="6"/>
      <c r="H982" s="118"/>
      <c r="I982" s="6"/>
      <c r="J982" s="6"/>
      <c r="K982" s="6"/>
      <c r="L982" s="6"/>
      <c r="M982" s="6"/>
      <c r="N982" s="6"/>
      <c r="O982" s="6"/>
      <c r="P982" s="6"/>
      <c r="Q982" s="6"/>
      <c r="R982" s="6"/>
      <c r="S982" s="6"/>
      <c r="T982" s="6"/>
      <c r="U982" s="6"/>
      <c r="V982" s="6"/>
      <c r="W982" s="6"/>
      <c r="X982" s="6"/>
      <c r="Y982" s="6"/>
      <c r="Z982" s="6"/>
    </row>
    <row r="983" spans="1:26" ht="13">
      <c r="A983" s="6"/>
      <c r="B983" s="6"/>
      <c r="C983" s="6"/>
      <c r="D983" s="6"/>
      <c r="E983" s="6"/>
      <c r="F983" s="6"/>
      <c r="G983" s="6"/>
      <c r="H983" s="118"/>
      <c r="I983" s="6"/>
      <c r="J983" s="6"/>
      <c r="K983" s="6"/>
      <c r="L983" s="6"/>
      <c r="M983" s="6"/>
      <c r="N983" s="6"/>
      <c r="O983" s="6"/>
      <c r="P983" s="6"/>
      <c r="Q983" s="6"/>
      <c r="R983" s="6"/>
      <c r="S983" s="6"/>
      <c r="T983" s="6"/>
      <c r="U983" s="6"/>
      <c r="V983" s="6"/>
      <c r="W983" s="6"/>
      <c r="X983" s="6"/>
      <c r="Y983" s="6"/>
      <c r="Z983" s="6"/>
    </row>
    <row r="984" spans="1:26" ht="13">
      <c r="A984" s="6"/>
      <c r="B984" s="6"/>
      <c r="C984" s="6"/>
      <c r="D984" s="6"/>
      <c r="E984" s="6"/>
      <c r="F984" s="6"/>
      <c r="G984" s="6"/>
      <c r="H984" s="118"/>
      <c r="I984" s="6"/>
      <c r="J984" s="6"/>
      <c r="K984" s="6"/>
      <c r="L984" s="6"/>
      <c r="M984" s="6"/>
      <c r="N984" s="6"/>
      <c r="O984" s="6"/>
      <c r="P984" s="6"/>
      <c r="Q984" s="6"/>
      <c r="R984" s="6"/>
      <c r="S984" s="6"/>
      <c r="T984" s="6"/>
      <c r="U984" s="6"/>
      <c r="V984" s="6"/>
      <c r="W984" s="6"/>
      <c r="X984" s="6"/>
      <c r="Y984" s="6"/>
      <c r="Z984" s="6"/>
    </row>
    <row r="985" spans="1:26" ht="13">
      <c r="A985" s="6"/>
      <c r="B985" s="6"/>
      <c r="C985" s="6"/>
      <c r="D985" s="6"/>
      <c r="E985" s="6"/>
      <c r="F985" s="6"/>
      <c r="G985" s="6"/>
      <c r="H985" s="118"/>
      <c r="I985" s="6"/>
      <c r="J985" s="6"/>
      <c r="K985" s="6"/>
      <c r="L985" s="6"/>
      <c r="M985" s="6"/>
      <c r="N985" s="6"/>
      <c r="O985" s="6"/>
      <c r="P985" s="6"/>
      <c r="Q985" s="6"/>
      <c r="R985" s="6"/>
      <c r="S985" s="6"/>
      <c r="T985" s="6"/>
      <c r="U985" s="6"/>
      <c r="V985" s="6"/>
      <c r="W985" s="6"/>
      <c r="X985" s="6"/>
      <c r="Y985" s="6"/>
      <c r="Z985" s="6"/>
    </row>
    <row r="986" spans="1:26" ht="13">
      <c r="A986" s="6"/>
      <c r="B986" s="6"/>
      <c r="C986" s="6"/>
      <c r="D986" s="6"/>
      <c r="E986" s="6"/>
      <c r="F986" s="6"/>
      <c r="G986" s="6"/>
      <c r="H986" s="118"/>
      <c r="I986" s="6"/>
      <c r="J986" s="6"/>
      <c r="K986" s="6"/>
      <c r="L986" s="6"/>
      <c r="M986" s="6"/>
      <c r="N986" s="6"/>
      <c r="O986" s="6"/>
      <c r="P986" s="6"/>
      <c r="Q986" s="6"/>
      <c r="R986" s="6"/>
      <c r="S986" s="6"/>
      <c r="T986" s="6"/>
      <c r="U986" s="6"/>
      <c r="V986" s="6"/>
      <c r="W986" s="6"/>
      <c r="X986" s="6"/>
      <c r="Y986" s="6"/>
      <c r="Z986" s="6"/>
    </row>
    <row r="987" spans="1:26" ht="13">
      <c r="A987" s="6"/>
      <c r="B987" s="6"/>
      <c r="C987" s="6"/>
      <c r="D987" s="6"/>
      <c r="E987" s="6"/>
      <c r="F987" s="6"/>
      <c r="G987" s="6"/>
      <c r="H987" s="118"/>
      <c r="I987" s="6"/>
      <c r="J987" s="6"/>
      <c r="K987" s="6"/>
      <c r="L987" s="6"/>
      <c r="M987" s="6"/>
      <c r="N987" s="6"/>
      <c r="O987" s="6"/>
      <c r="P987" s="6"/>
      <c r="Q987" s="6"/>
      <c r="R987" s="6"/>
      <c r="S987" s="6"/>
      <c r="T987" s="6"/>
      <c r="U987" s="6"/>
      <c r="V987" s="6"/>
      <c r="W987" s="6"/>
      <c r="X987" s="6"/>
      <c r="Y987" s="6"/>
      <c r="Z987" s="6"/>
    </row>
    <row r="988" spans="1:26" ht="13">
      <c r="A988" s="6"/>
      <c r="B988" s="6"/>
      <c r="C988" s="6"/>
      <c r="D988" s="6"/>
      <c r="E988" s="6"/>
      <c r="F988" s="6"/>
      <c r="G988" s="6"/>
      <c r="H988" s="118"/>
      <c r="I988" s="6"/>
      <c r="J988" s="6"/>
      <c r="K988" s="6"/>
      <c r="L988" s="6"/>
      <c r="M988" s="6"/>
      <c r="N988" s="6"/>
      <c r="O988" s="6"/>
      <c r="P988" s="6"/>
      <c r="Q988" s="6"/>
      <c r="R988" s="6"/>
      <c r="S988" s="6"/>
      <c r="T988" s="6"/>
      <c r="U988" s="6"/>
      <c r="V988" s="6"/>
      <c r="W988" s="6"/>
      <c r="X988" s="6"/>
      <c r="Y988" s="6"/>
      <c r="Z988" s="6"/>
    </row>
    <row r="989" spans="1:26" ht="13">
      <c r="A989" s="6"/>
      <c r="B989" s="6"/>
      <c r="C989" s="6"/>
      <c r="D989" s="6"/>
      <c r="E989" s="6"/>
      <c r="F989" s="6"/>
      <c r="G989" s="6"/>
      <c r="H989" s="118"/>
      <c r="I989" s="6"/>
      <c r="J989" s="6"/>
      <c r="K989" s="6"/>
      <c r="L989" s="6"/>
      <c r="M989" s="6"/>
      <c r="N989" s="6"/>
      <c r="O989" s="6"/>
      <c r="P989" s="6"/>
      <c r="Q989" s="6"/>
      <c r="R989" s="6"/>
      <c r="S989" s="6"/>
      <c r="T989" s="6"/>
      <c r="U989" s="6"/>
      <c r="V989" s="6"/>
      <c r="W989" s="6"/>
      <c r="X989" s="6"/>
      <c r="Y989" s="6"/>
      <c r="Z989" s="6"/>
    </row>
    <row r="990" spans="1:26" ht="13">
      <c r="A990" s="6"/>
      <c r="B990" s="6"/>
      <c r="C990" s="6"/>
      <c r="D990" s="6"/>
      <c r="E990" s="6"/>
      <c r="F990" s="6"/>
      <c r="G990" s="6"/>
      <c r="H990" s="118"/>
      <c r="I990" s="6"/>
      <c r="J990" s="6"/>
      <c r="K990" s="6"/>
      <c r="L990" s="6"/>
      <c r="M990" s="6"/>
      <c r="N990" s="6"/>
      <c r="O990" s="6"/>
      <c r="P990" s="6"/>
      <c r="Q990" s="6"/>
      <c r="R990" s="6"/>
      <c r="S990" s="6"/>
      <c r="T990" s="6"/>
      <c r="U990" s="6"/>
      <c r="V990" s="6"/>
      <c r="W990" s="6"/>
      <c r="X990" s="6"/>
      <c r="Y990" s="6"/>
      <c r="Z990" s="6"/>
    </row>
    <row r="991" spans="1:26" ht="13">
      <c r="A991" s="6"/>
      <c r="B991" s="6"/>
      <c r="C991" s="6"/>
      <c r="D991" s="6"/>
      <c r="E991" s="6"/>
      <c r="F991" s="6"/>
      <c r="G991" s="6"/>
      <c r="H991" s="118"/>
      <c r="I991" s="6"/>
      <c r="J991" s="6"/>
      <c r="K991" s="6"/>
      <c r="L991" s="6"/>
      <c r="M991" s="6"/>
      <c r="N991" s="6"/>
      <c r="O991" s="6"/>
      <c r="P991" s="6"/>
      <c r="Q991" s="6"/>
      <c r="R991" s="6"/>
      <c r="S991" s="6"/>
      <c r="T991" s="6"/>
      <c r="U991" s="6"/>
      <c r="V991" s="6"/>
      <c r="W991" s="6"/>
      <c r="X991" s="6"/>
      <c r="Y991" s="6"/>
      <c r="Z991" s="6"/>
    </row>
    <row r="992" spans="1:26" ht="13">
      <c r="A992" s="6"/>
      <c r="B992" s="6"/>
      <c r="C992" s="6"/>
      <c r="D992" s="6"/>
      <c r="E992" s="6"/>
      <c r="F992" s="6"/>
      <c r="G992" s="6"/>
      <c r="H992" s="118"/>
      <c r="I992" s="6"/>
      <c r="J992" s="6"/>
      <c r="K992" s="6"/>
      <c r="L992" s="6"/>
      <c r="M992" s="6"/>
      <c r="N992" s="6"/>
      <c r="O992" s="6"/>
      <c r="P992" s="6"/>
      <c r="Q992" s="6"/>
      <c r="R992" s="6"/>
      <c r="S992" s="6"/>
      <c r="T992" s="6"/>
      <c r="U992" s="6"/>
      <c r="V992" s="6"/>
      <c r="W992" s="6"/>
      <c r="X992" s="6"/>
      <c r="Y992" s="6"/>
      <c r="Z992" s="6"/>
    </row>
    <row r="993" spans="1:26" ht="13">
      <c r="A993" s="6"/>
      <c r="B993" s="6"/>
      <c r="C993" s="6"/>
      <c r="D993" s="6"/>
      <c r="E993" s="6"/>
      <c r="F993" s="6"/>
      <c r="G993" s="6"/>
      <c r="H993" s="118"/>
      <c r="I993" s="6"/>
      <c r="J993" s="6"/>
      <c r="K993" s="6"/>
      <c r="L993" s="6"/>
      <c r="M993" s="6"/>
      <c r="N993" s="6"/>
      <c r="O993" s="6"/>
      <c r="P993" s="6"/>
      <c r="Q993" s="6"/>
      <c r="R993" s="6"/>
      <c r="S993" s="6"/>
      <c r="T993" s="6"/>
      <c r="U993" s="6"/>
      <c r="V993" s="6"/>
      <c r="W993" s="6"/>
      <c r="X993" s="6"/>
      <c r="Y993" s="6"/>
      <c r="Z993" s="6"/>
    </row>
    <row r="994" spans="1:26" ht="13">
      <c r="A994" s="6"/>
      <c r="B994" s="6"/>
      <c r="C994" s="6"/>
      <c r="D994" s="6"/>
      <c r="E994" s="6"/>
      <c r="F994" s="6"/>
      <c r="G994" s="6"/>
      <c r="H994" s="118"/>
      <c r="I994" s="6"/>
      <c r="J994" s="6"/>
      <c r="K994" s="6"/>
      <c r="L994" s="6"/>
      <c r="M994" s="6"/>
      <c r="N994" s="6"/>
      <c r="O994" s="6"/>
      <c r="P994" s="6"/>
      <c r="Q994" s="6"/>
      <c r="R994" s="6"/>
      <c r="S994" s="6"/>
      <c r="T994" s="6"/>
      <c r="U994" s="6"/>
      <c r="V994" s="6"/>
      <c r="W994" s="6"/>
      <c r="X994" s="6"/>
      <c r="Y994" s="6"/>
      <c r="Z994" s="6"/>
    </row>
    <row r="995" spans="1:26" ht="13">
      <c r="A995" s="6"/>
      <c r="B995" s="6"/>
      <c r="C995" s="6"/>
      <c r="D995" s="6"/>
      <c r="E995" s="6"/>
      <c r="F995" s="6"/>
      <c r="G995" s="6"/>
      <c r="H995" s="118"/>
      <c r="I995" s="6"/>
      <c r="J995" s="6"/>
      <c r="K995" s="6"/>
      <c r="L995" s="6"/>
      <c r="M995" s="6"/>
      <c r="N995" s="6"/>
      <c r="O995" s="6"/>
      <c r="P995" s="6"/>
      <c r="Q995" s="6"/>
      <c r="R995" s="6"/>
      <c r="S995" s="6"/>
      <c r="T995" s="6"/>
      <c r="U995" s="6"/>
      <c r="V995" s="6"/>
      <c r="W995" s="6"/>
      <c r="X995" s="6"/>
      <c r="Y995" s="6"/>
      <c r="Z995" s="6"/>
    </row>
    <row r="996" spans="1:26" ht="13">
      <c r="A996" s="6"/>
      <c r="B996" s="6"/>
      <c r="C996" s="6"/>
      <c r="D996" s="6"/>
      <c r="E996" s="6"/>
      <c r="F996" s="6"/>
      <c r="G996" s="6"/>
      <c r="H996" s="118"/>
      <c r="I996" s="6"/>
      <c r="J996" s="6"/>
      <c r="K996" s="6"/>
      <c r="L996" s="6"/>
      <c r="M996" s="6"/>
      <c r="N996" s="6"/>
      <c r="O996" s="6"/>
      <c r="P996" s="6"/>
      <c r="Q996" s="6"/>
      <c r="R996" s="6"/>
      <c r="S996" s="6"/>
      <c r="T996" s="6"/>
      <c r="U996" s="6"/>
      <c r="V996" s="6"/>
      <c r="W996" s="6"/>
      <c r="X996" s="6"/>
      <c r="Y996" s="6"/>
      <c r="Z996" s="6"/>
    </row>
    <row r="997" spans="1:26" ht="13">
      <c r="A997" s="6"/>
      <c r="B997" s="6"/>
      <c r="C997" s="6"/>
      <c r="D997" s="6"/>
      <c r="E997" s="6"/>
      <c r="F997" s="6"/>
      <c r="G997" s="6"/>
      <c r="H997" s="118"/>
      <c r="I997" s="6"/>
      <c r="J997" s="6"/>
      <c r="K997" s="6"/>
      <c r="L997" s="6"/>
      <c r="M997" s="6"/>
      <c r="N997" s="6"/>
      <c r="O997" s="6"/>
      <c r="P997" s="6"/>
      <c r="Q997" s="6"/>
      <c r="R997" s="6"/>
      <c r="S997" s="6"/>
      <c r="T997" s="6"/>
      <c r="U997" s="6"/>
      <c r="V997" s="6"/>
      <c r="W997" s="6"/>
      <c r="X997" s="6"/>
      <c r="Y997" s="6"/>
      <c r="Z997" s="6"/>
    </row>
    <row r="998" spans="1:26" ht="13">
      <c r="A998" s="6"/>
      <c r="B998" s="6"/>
      <c r="C998" s="6"/>
      <c r="D998" s="6"/>
      <c r="E998" s="6"/>
      <c r="F998" s="6"/>
      <c r="G998" s="6"/>
      <c r="H998" s="118"/>
      <c r="I998" s="6"/>
      <c r="J998" s="6"/>
      <c r="K998" s="6"/>
      <c r="L998" s="6"/>
      <c r="M998" s="6"/>
      <c r="N998" s="6"/>
      <c r="O998" s="6"/>
      <c r="P998" s="6"/>
      <c r="Q998" s="6"/>
      <c r="R998" s="6"/>
      <c r="S998" s="6"/>
      <c r="T998" s="6"/>
      <c r="U998" s="6"/>
      <c r="V998" s="6"/>
      <c r="W998" s="6"/>
      <c r="X998" s="6"/>
      <c r="Y998" s="6"/>
      <c r="Z998" s="6"/>
    </row>
    <row r="999" spans="1:26" ht="13">
      <c r="A999" s="6"/>
      <c r="B999" s="6"/>
      <c r="C999" s="6"/>
      <c r="D999" s="6"/>
      <c r="E999" s="6"/>
      <c r="F999" s="6"/>
      <c r="G999" s="6"/>
      <c r="H999" s="118"/>
      <c r="I999" s="6"/>
      <c r="J999" s="6"/>
      <c r="K999" s="6"/>
      <c r="L999" s="6"/>
      <c r="M999" s="6"/>
      <c r="N999" s="6"/>
      <c r="O999" s="6"/>
      <c r="P999" s="6"/>
      <c r="Q999" s="6"/>
      <c r="R999" s="6"/>
      <c r="S999" s="6"/>
      <c r="T999" s="6"/>
      <c r="U999" s="6"/>
      <c r="V999" s="6"/>
      <c r="W999" s="6"/>
      <c r="X999" s="6"/>
      <c r="Y999" s="6"/>
      <c r="Z999" s="6"/>
    </row>
    <row r="1000" spans="1:26" ht="13">
      <c r="A1000" s="6"/>
      <c r="B1000" s="6"/>
      <c r="C1000" s="6"/>
      <c r="D1000" s="6"/>
      <c r="E1000" s="6"/>
      <c r="F1000" s="6"/>
      <c r="G1000" s="6"/>
      <c r="H1000" s="118"/>
      <c r="I1000" s="6"/>
      <c r="J1000" s="6"/>
      <c r="K1000" s="6"/>
      <c r="L1000" s="6"/>
      <c r="M1000" s="6"/>
      <c r="N1000" s="6"/>
      <c r="O1000" s="6"/>
      <c r="P1000" s="6"/>
      <c r="Q1000" s="6"/>
      <c r="R1000" s="6"/>
      <c r="S1000" s="6"/>
      <c r="T1000" s="6"/>
      <c r="U1000" s="6"/>
      <c r="V1000" s="6"/>
      <c r="W1000" s="6"/>
      <c r="X1000" s="6"/>
      <c r="Y1000" s="6"/>
      <c r="Z1000" s="6"/>
    </row>
    <row r="1001" spans="1:26" ht="13">
      <c r="A1001" s="6"/>
      <c r="B1001" s="6"/>
      <c r="C1001" s="6"/>
      <c r="D1001" s="6"/>
      <c r="E1001" s="6"/>
      <c r="F1001" s="6"/>
      <c r="G1001" s="6"/>
      <c r="H1001" s="118"/>
      <c r="I1001" s="6"/>
      <c r="J1001" s="6"/>
      <c r="K1001" s="6"/>
      <c r="L1001" s="6"/>
      <c r="M1001" s="6"/>
      <c r="N1001" s="6"/>
      <c r="O1001" s="6"/>
      <c r="P1001" s="6"/>
      <c r="Q1001" s="6"/>
      <c r="R1001" s="6"/>
      <c r="S1001" s="6"/>
      <c r="T1001" s="6"/>
      <c r="U1001" s="6"/>
      <c r="V1001" s="6"/>
      <c r="W1001" s="6"/>
      <c r="X1001" s="6"/>
      <c r="Y1001" s="6"/>
      <c r="Z1001" s="6"/>
    </row>
    <row r="1002" spans="1:26" ht="13">
      <c r="A1002" s="6"/>
      <c r="B1002" s="6"/>
      <c r="C1002" s="6"/>
      <c r="D1002" s="6"/>
      <c r="E1002" s="6"/>
      <c r="F1002" s="6"/>
      <c r="G1002" s="6"/>
      <c r="H1002" s="118"/>
      <c r="I1002" s="6"/>
      <c r="J1002" s="6"/>
      <c r="K1002" s="6"/>
      <c r="L1002" s="6"/>
      <c r="M1002" s="6"/>
      <c r="N1002" s="6"/>
      <c r="O1002" s="6"/>
      <c r="P1002" s="6"/>
      <c r="Q1002" s="6"/>
      <c r="R1002" s="6"/>
      <c r="S1002" s="6"/>
      <c r="T1002" s="6"/>
      <c r="U1002" s="6"/>
      <c r="V1002" s="6"/>
      <c r="W1002" s="6"/>
      <c r="X1002" s="6"/>
      <c r="Y1002" s="6"/>
      <c r="Z1002" s="6"/>
    </row>
    <row r="1003" spans="1:26" ht="13">
      <c r="A1003" s="6"/>
      <c r="B1003" s="6"/>
      <c r="C1003" s="6"/>
      <c r="D1003" s="6"/>
      <c r="E1003" s="6"/>
      <c r="F1003" s="6"/>
      <c r="G1003" s="6"/>
      <c r="H1003" s="118"/>
      <c r="I1003" s="6"/>
      <c r="J1003" s="6"/>
      <c r="K1003" s="6"/>
      <c r="L1003" s="6"/>
      <c r="M1003" s="6"/>
      <c r="N1003" s="6"/>
      <c r="O1003" s="6"/>
      <c r="P1003" s="6"/>
      <c r="Q1003" s="6"/>
      <c r="R1003" s="6"/>
      <c r="S1003" s="6"/>
      <c r="T1003" s="6"/>
      <c r="U1003" s="6"/>
      <c r="V1003" s="6"/>
      <c r="W1003" s="6"/>
      <c r="X1003" s="6"/>
      <c r="Y1003" s="6"/>
      <c r="Z1003" s="6"/>
    </row>
    <row r="1004" spans="1:26" ht="13">
      <c r="A1004" s="6"/>
      <c r="B1004" s="6"/>
      <c r="C1004" s="6"/>
      <c r="D1004" s="6"/>
      <c r="E1004" s="6"/>
      <c r="F1004" s="6"/>
      <c r="G1004" s="6"/>
      <c r="H1004" s="118"/>
      <c r="I1004" s="6"/>
      <c r="J1004" s="6"/>
      <c r="K1004" s="6"/>
      <c r="L1004" s="6"/>
      <c r="M1004" s="6"/>
      <c r="N1004" s="6"/>
      <c r="O1004" s="6"/>
      <c r="P1004" s="6"/>
      <c r="Q1004" s="6"/>
      <c r="R1004" s="6"/>
      <c r="S1004" s="6"/>
      <c r="T1004" s="6"/>
      <c r="U1004" s="6"/>
      <c r="V1004" s="6"/>
      <c r="W1004" s="6"/>
      <c r="X1004" s="6"/>
      <c r="Y1004" s="6"/>
      <c r="Z1004" s="6"/>
    </row>
    <row r="1005" spans="1:26" ht="13">
      <c r="A1005" s="6"/>
      <c r="B1005" s="6"/>
      <c r="C1005" s="6"/>
      <c r="D1005" s="6"/>
      <c r="E1005" s="6"/>
      <c r="F1005" s="6"/>
      <c r="G1005" s="6"/>
      <c r="H1005" s="118"/>
      <c r="I1005" s="6"/>
      <c r="J1005" s="6"/>
      <c r="K1005" s="6"/>
      <c r="L1005" s="6"/>
      <c r="M1005" s="6"/>
      <c r="N1005" s="6"/>
      <c r="O1005" s="6"/>
      <c r="P1005" s="6"/>
      <c r="Q1005" s="6"/>
      <c r="R1005" s="6"/>
      <c r="S1005" s="6"/>
      <c r="T1005" s="6"/>
      <c r="U1005" s="6"/>
      <c r="V1005" s="6"/>
      <c r="W1005" s="6"/>
      <c r="X1005" s="6"/>
      <c r="Y1005" s="6"/>
      <c r="Z1005" s="6"/>
    </row>
    <row r="1006" spans="1:26" ht="13">
      <c r="A1006" s="6"/>
      <c r="B1006" s="6"/>
      <c r="C1006" s="6"/>
      <c r="D1006" s="6"/>
      <c r="E1006" s="6"/>
      <c r="F1006" s="6"/>
      <c r="G1006" s="6"/>
      <c r="H1006" s="118"/>
      <c r="I1006" s="6"/>
      <c r="J1006" s="6"/>
      <c r="K1006" s="6"/>
      <c r="L1006" s="6"/>
      <c r="M1006" s="6"/>
      <c r="N1006" s="6"/>
      <c r="O1006" s="6"/>
      <c r="P1006" s="6"/>
      <c r="Q1006" s="6"/>
      <c r="R1006" s="6"/>
      <c r="S1006" s="6"/>
      <c r="T1006" s="6"/>
      <c r="U1006" s="6"/>
      <c r="V1006" s="6"/>
      <c r="W1006" s="6"/>
      <c r="X1006" s="6"/>
      <c r="Y1006" s="6"/>
      <c r="Z1006" s="6"/>
    </row>
    <row r="1007" spans="1:26" ht="13">
      <c r="A1007" s="6"/>
      <c r="B1007" s="6"/>
      <c r="C1007" s="6"/>
      <c r="D1007" s="6"/>
      <c r="E1007" s="6"/>
      <c r="F1007" s="6"/>
      <c r="G1007" s="6"/>
      <c r="H1007" s="118"/>
      <c r="I1007" s="6"/>
      <c r="J1007" s="6"/>
      <c r="K1007" s="6"/>
      <c r="L1007" s="6"/>
      <c r="M1007" s="6"/>
      <c r="N1007" s="6"/>
      <c r="O1007" s="6"/>
      <c r="P1007" s="6"/>
      <c r="Q1007" s="6"/>
      <c r="R1007" s="6"/>
      <c r="S1007" s="6"/>
      <c r="T1007" s="6"/>
      <c r="U1007" s="6"/>
      <c r="V1007" s="6"/>
      <c r="W1007" s="6"/>
      <c r="X1007" s="6"/>
      <c r="Y1007" s="6"/>
      <c r="Z1007" s="6"/>
    </row>
    <row r="1008" spans="1:26" ht="13">
      <c r="A1008" s="6"/>
      <c r="B1008" s="6"/>
      <c r="C1008" s="6"/>
      <c r="D1008" s="6"/>
      <c r="E1008" s="6"/>
      <c r="F1008" s="6"/>
      <c r="G1008" s="6"/>
      <c r="H1008" s="118"/>
      <c r="I1008" s="6"/>
      <c r="J1008" s="6"/>
      <c r="K1008" s="6"/>
      <c r="L1008" s="6"/>
      <c r="M1008" s="6"/>
      <c r="N1008" s="6"/>
      <c r="O1008" s="6"/>
      <c r="P1008" s="6"/>
      <c r="Q1008" s="6"/>
      <c r="R1008" s="6"/>
      <c r="S1008" s="6"/>
      <c r="T1008" s="6"/>
      <c r="U1008" s="6"/>
      <c r="V1008" s="6"/>
      <c r="W1008" s="6"/>
      <c r="X1008" s="6"/>
      <c r="Y1008" s="6"/>
      <c r="Z1008" s="6"/>
    </row>
    <row r="1009" spans="1:26" ht="13">
      <c r="A1009" s="6"/>
      <c r="B1009" s="6"/>
      <c r="C1009" s="6"/>
      <c r="D1009" s="6"/>
      <c r="E1009" s="6"/>
      <c r="F1009" s="6"/>
      <c r="G1009" s="6"/>
      <c r="H1009" s="118"/>
      <c r="I1009" s="6"/>
      <c r="J1009" s="6"/>
      <c r="K1009" s="6"/>
      <c r="L1009" s="6"/>
      <c r="M1009" s="6"/>
      <c r="N1009" s="6"/>
      <c r="O1009" s="6"/>
      <c r="P1009" s="6"/>
      <c r="Q1009" s="6"/>
      <c r="R1009" s="6"/>
      <c r="S1009" s="6"/>
      <c r="T1009" s="6"/>
      <c r="U1009" s="6"/>
      <c r="V1009" s="6"/>
      <c r="W1009" s="6"/>
      <c r="X1009" s="6"/>
      <c r="Y1009" s="6"/>
      <c r="Z1009" s="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4EA2A2"/>
    <pageSetUpPr fitToPage="1"/>
  </sheetPr>
  <dimension ref="B1:Z1000"/>
  <sheetViews>
    <sheetView showGridLines="0" workbookViewId="0">
      <selection activeCell="H23" sqref="H23"/>
    </sheetView>
  </sheetViews>
  <sheetFormatPr baseColWidth="10" defaultColWidth="14.5" defaultRowHeight="15" customHeight="1"/>
  <cols>
    <col min="1" max="1" width="1.6640625" style="161" customWidth="1"/>
    <col min="2" max="2" width="18.33203125" style="161" customWidth="1"/>
    <col min="3" max="3" width="9" style="161" customWidth="1"/>
    <col min="4" max="4" width="14.5" style="161" customWidth="1"/>
    <col min="5" max="5" width="2.6640625" style="161" customWidth="1"/>
    <col min="6" max="6" width="8.6640625" style="161" customWidth="1"/>
    <col min="7" max="7" width="22.83203125" style="161" customWidth="1"/>
    <col min="8" max="8" width="15" style="161" customWidth="1"/>
    <col min="9" max="9" width="9.6640625" style="161" customWidth="1"/>
    <col min="10" max="10" width="18.5" style="161" customWidth="1"/>
    <col min="11" max="11" width="13.1640625" style="161" customWidth="1"/>
    <col min="12" max="12" width="12.6640625" style="161" customWidth="1"/>
    <col min="13" max="13" width="2.6640625" style="161" customWidth="1"/>
    <col min="14" max="15" width="8.6640625" style="161" customWidth="1"/>
    <col min="16" max="16" width="15.33203125" style="161" customWidth="1"/>
    <col min="17" max="17" width="2.5" style="161" customWidth="1"/>
    <col min="18" max="19" width="8.6640625" style="161" customWidth="1"/>
    <col min="20" max="20" width="16" style="161" customWidth="1"/>
    <col min="21" max="23" width="8.6640625" style="161" customWidth="1"/>
    <col min="24" max="24" width="13.1640625" style="161" customWidth="1"/>
    <col min="25" max="25" width="7.33203125" style="161" customWidth="1"/>
    <col min="26" max="26" width="15.5" style="161" customWidth="1"/>
    <col min="27" max="16384" width="14.5" style="161"/>
  </cols>
  <sheetData>
    <row r="1" spans="2:26" ht="12.75" customHeight="1">
      <c r="B1" s="95"/>
      <c r="D1" s="274"/>
      <c r="X1" s="274"/>
    </row>
    <row r="2" spans="2:26" ht="12.75" customHeight="1">
      <c r="B2" s="95"/>
      <c r="D2" s="274"/>
      <c r="X2" s="274"/>
    </row>
    <row r="3" spans="2:26" ht="12.75" customHeight="1">
      <c r="B3" s="95"/>
      <c r="D3" s="274"/>
      <c r="X3" s="274"/>
    </row>
    <row r="4" spans="2:26" ht="12.75" customHeight="1">
      <c r="B4" s="95"/>
      <c r="D4" s="274"/>
      <c r="X4" s="274"/>
    </row>
    <row r="5" spans="2:26" ht="12.75" customHeight="1">
      <c r="B5" s="95"/>
      <c r="D5" s="274"/>
      <c r="X5" s="274"/>
    </row>
    <row r="6" spans="2:26" ht="12.75" customHeight="1">
      <c r="B6" s="95"/>
      <c r="D6" s="274"/>
      <c r="X6" s="274"/>
    </row>
    <row r="7" spans="2:26" ht="12.75" customHeight="1">
      <c r="B7" s="95"/>
      <c r="D7" s="274"/>
      <c r="X7" s="274"/>
    </row>
    <row r="8" spans="2:26" ht="12.75" customHeight="1">
      <c r="B8" s="89" t="s">
        <v>68</v>
      </c>
      <c r="D8" s="274"/>
      <c r="X8" s="274"/>
    </row>
    <row r="9" spans="2:26" ht="12.75" customHeight="1">
      <c r="B9" s="95"/>
      <c r="D9" s="274"/>
      <c r="X9" s="274"/>
    </row>
    <row r="10" spans="2:26" ht="12.75" customHeight="1">
      <c r="B10" s="520" t="s">
        <v>257</v>
      </c>
      <c r="C10" s="521"/>
      <c r="D10" s="522" t="s">
        <v>137</v>
      </c>
      <c r="E10" s="358"/>
      <c r="F10" s="520" t="s">
        <v>258</v>
      </c>
      <c r="G10" s="521"/>
      <c r="H10" s="522" t="s">
        <v>137</v>
      </c>
      <c r="X10" s="274"/>
    </row>
    <row r="11" spans="2:26" ht="12.75" customHeight="1">
      <c r="B11" s="215" t="s">
        <v>144</v>
      </c>
      <c r="C11" s="160">
        <f t="shared" ref="C11:C15" si="0">D11/$D$16</f>
        <v>0.31014952522733014</v>
      </c>
      <c r="D11" s="216">
        <f t="shared" ref="D11:D15" si="1">SUM(D19,D42)</f>
        <v>1218246.3999999999</v>
      </c>
      <c r="E11" s="358"/>
      <c r="F11" s="215" t="s">
        <v>143</v>
      </c>
      <c r="G11" s="358"/>
      <c r="H11" s="510">
        <f>SUM(' Parcels'!J48:J49)</f>
        <v>1103934.2</v>
      </c>
      <c r="X11" s="274"/>
    </row>
    <row r="12" spans="2:26" ht="12.75" customHeight="1">
      <c r="B12" s="215" t="s">
        <v>148</v>
      </c>
      <c r="C12" s="160">
        <f t="shared" si="0"/>
        <v>0.13292122509742721</v>
      </c>
      <c r="D12" s="216">
        <f t="shared" si="1"/>
        <v>522105.59999999998</v>
      </c>
      <c r="E12" s="358"/>
      <c r="F12" s="215" t="s">
        <v>146</v>
      </c>
      <c r="G12" s="357"/>
      <c r="H12" s="107" t="s">
        <v>147</v>
      </c>
      <c r="X12" s="274"/>
    </row>
    <row r="13" spans="2:26" ht="12.75" customHeight="1">
      <c r="B13" s="215" t="s">
        <v>151</v>
      </c>
      <c r="C13" s="160">
        <f t="shared" si="0"/>
        <v>0.25830140920191474</v>
      </c>
      <c r="D13" s="216">
        <f t="shared" si="1"/>
        <v>1014590.5</v>
      </c>
      <c r="E13" s="358"/>
      <c r="F13" s="215" t="s">
        <v>259</v>
      </c>
      <c r="G13" s="358"/>
      <c r="H13" s="511">
        <f>H14/H11</f>
        <v>3.5581219424128721</v>
      </c>
      <c r="X13" s="360"/>
      <c r="Y13" s="478"/>
      <c r="Z13" s="478"/>
    </row>
    <row r="14" spans="2:26" ht="12.75" customHeight="1">
      <c r="B14" s="215" t="s">
        <v>109</v>
      </c>
      <c r="C14" s="160">
        <f t="shared" si="0"/>
        <v>0.10338645076003725</v>
      </c>
      <c r="D14" s="216">
        <f t="shared" si="1"/>
        <v>406095</v>
      </c>
      <c r="F14" s="217" t="s">
        <v>260</v>
      </c>
      <c r="G14" s="218"/>
      <c r="H14" s="379">
        <f>D24+D47</f>
        <v>3927932.5</v>
      </c>
      <c r="J14" s="109"/>
      <c r="X14" s="360"/>
      <c r="Y14" s="478"/>
      <c r="Z14" s="478"/>
    </row>
    <row r="15" spans="2:26" ht="12.75" customHeight="1">
      <c r="B15" s="219" t="s">
        <v>76</v>
      </c>
      <c r="C15" s="160">
        <f t="shared" si="0"/>
        <v>0.19524138971329064</v>
      </c>
      <c r="D15" s="216">
        <f t="shared" si="1"/>
        <v>766895</v>
      </c>
      <c r="X15" s="360"/>
      <c r="Y15" s="478"/>
      <c r="Z15" s="478"/>
    </row>
    <row r="16" spans="2:26" ht="12.75" customHeight="1">
      <c r="B16" s="220" t="s">
        <v>110</v>
      </c>
      <c r="C16" s="221">
        <f t="shared" ref="C16:D16" si="2">SUM(C11:C15)</f>
        <v>1</v>
      </c>
      <c r="D16" s="222">
        <f t="shared" si="2"/>
        <v>3927932.5</v>
      </c>
      <c r="X16" s="360"/>
      <c r="Y16" s="478"/>
      <c r="Z16" s="478"/>
    </row>
    <row r="17" spans="2:26" ht="12.75" customHeight="1" thickBot="1">
      <c r="D17" s="274"/>
      <c r="X17" s="360"/>
      <c r="Y17" s="478"/>
      <c r="Z17" s="478"/>
    </row>
    <row r="18" spans="2:26" ht="12.75" customHeight="1">
      <c r="B18" s="525" t="s">
        <v>261</v>
      </c>
      <c r="C18" s="526"/>
      <c r="D18" s="527" t="s">
        <v>137</v>
      </c>
      <c r="W18" s="358"/>
      <c r="X18" s="360"/>
      <c r="Y18" s="360"/>
      <c r="Z18" s="360"/>
    </row>
    <row r="19" spans="2:26" ht="12.75" customHeight="1" thickBot="1">
      <c r="B19" s="528" t="s">
        <v>144</v>
      </c>
      <c r="C19" s="523">
        <f>D19/$D$24</f>
        <v>0.31166629431171661</v>
      </c>
      <c r="D19" s="529">
        <f>' Building Summary'!P12*(1-'Area Matrix'!F20)</f>
        <v>922807.89999999991</v>
      </c>
      <c r="G19" s="274" t="s">
        <v>262</v>
      </c>
      <c r="X19" s="377"/>
      <c r="Y19" s="481"/>
      <c r="Z19" s="360"/>
    </row>
    <row r="20" spans="2:26" ht="12.75" customHeight="1" thickBot="1">
      <c r="B20" s="528" t="s">
        <v>148</v>
      </c>
      <c r="C20" s="523">
        <f t="shared" ref="C20:C23" si="3">D20/$D$24</f>
        <v>0.13357126899073571</v>
      </c>
      <c r="D20" s="529">
        <f>' Building Summary'!P12*'Area Matrix'!F20</f>
        <v>395489.1</v>
      </c>
      <c r="F20" s="223">
        <v>0.3</v>
      </c>
      <c r="G20" s="358" t="s">
        <v>263</v>
      </c>
      <c r="X20" s="377"/>
      <c r="Y20" s="481"/>
      <c r="Z20" s="360"/>
    </row>
    <row r="21" spans="2:26" ht="12.75" customHeight="1">
      <c r="B21" s="528" t="s">
        <v>151</v>
      </c>
      <c r="C21" s="523">
        <f t="shared" si="3"/>
        <v>0.18337003689269205</v>
      </c>
      <c r="D21" s="529">
        <f>' Building Summary'!P16</f>
        <v>542937.5</v>
      </c>
      <c r="X21" s="377"/>
      <c r="Y21" s="481"/>
      <c r="Z21" s="360"/>
    </row>
    <row r="22" spans="2:26" ht="12.75" customHeight="1">
      <c r="B22" s="528" t="s">
        <v>109</v>
      </c>
      <c r="C22" s="523">
        <f t="shared" si="3"/>
        <v>0.11238364752154296</v>
      </c>
      <c r="D22" s="529">
        <f>' Building Summary'!P17</f>
        <v>332755</v>
      </c>
      <c r="X22" s="377"/>
      <c r="Y22" s="481"/>
      <c r="Z22" s="360"/>
    </row>
    <row r="23" spans="2:26" ht="12.75" customHeight="1" thickBot="1">
      <c r="B23" s="530" t="s">
        <v>76</v>
      </c>
      <c r="C23" s="523">
        <f t="shared" si="3"/>
        <v>0.25900875228331266</v>
      </c>
      <c r="D23" s="529">
        <f>'Phase I - Parking Plaza'!G12</f>
        <v>766895</v>
      </c>
      <c r="X23" s="377"/>
      <c r="Y23" s="481"/>
      <c r="Z23" s="360"/>
    </row>
    <row r="24" spans="2:26" ht="12.75" customHeight="1" thickBot="1">
      <c r="B24" s="531" t="s">
        <v>40</v>
      </c>
      <c r="C24" s="532">
        <f>SUM(C19:C23)</f>
        <v>1</v>
      </c>
      <c r="D24" s="533">
        <f>SUM(D19:D23)</f>
        <v>2960884.5</v>
      </c>
      <c r="F24" s="224">
        <f>SUM(C19:C23)-C24</f>
        <v>0</v>
      </c>
      <c r="G24" s="358" t="s">
        <v>264</v>
      </c>
      <c r="X24" s="360"/>
      <c r="Y24" s="481"/>
      <c r="Z24" s="360"/>
    </row>
    <row r="25" spans="2:26" ht="12.75" customHeight="1" thickBot="1">
      <c r="D25" s="274"/>
      <c r="X25" s="477"/>
      <c r="Y25" s="481"/>
      <c r="Z25" s="360"/>
    </row>
    <row r="26" spans="2:26" ht="12.75" customHeight="1">
      <c r="B26" s="525" t="s">
        <v>265</v>
      </c>
      <c r="C26" s="526"/>
      <c r="D26" s="527" t="s">
        <v>266</v>
      </c>
      <c r="F26" s="525" t="s">
        <v>267</v>
      </c>
      <c r="G26" s="526"/>
      <c r="H26" s="527"/>
      <c r="J26" s="86"/>
      <c r="K26" s="86"/>
      <c r="L26" s="86"/>
      <c r="M26" s="86"/>
      <c r="X26" s="360"/>
      <c r="Y26" s="488"/>
      <c r="Z26" s="478"/>
    </row>
    <row r="27" spans="2:26" ht="12.75" customHeight="1">
      <c r="B27" s="528" t="s">
        <v>144</v>
      </c>
      <c r="C27" s="384"/>
      <c r="D27" s="534">
        <v>173</v>
      </c>
      <c r="F27" s="528" t="s">
        <v>144</v>
      </c>
      <c r="G27" s="384"/>
      <c r="H27" s="541">
        <f t="shared" ref="H27:H30" si="4">D27*I27</f>
        <v>43.25</v>
      </c>
      <c r="I27" s="226">
        <v>0.25</v>
      </c>
      <c r="J27" s="358" t="s">
        <v>268</v>
      </c>
      <c r="K27" s="358"/>
      <c r="L27" s="358"/>
      <c r="M27" s="158"/>
      <c r="X27" s="360"/>
      <c r="Y27" s="488"/>
      <c r="Z27" s="478"/>
    </row>
    <row r="28" spans="2:26" ht="12.75" customHeight="1">
      <c r="B28" s="528" t="s">
        <v>148</v>
      </c>
      <c r="C28" s="384"/>
      <c r="D28" s="534">
        <v>160</v>
      </c>
      <c r="F28" s="528" t="s">
        <v>148</v>
      </c>
      <c r="G28" s="384"/>
      <c r="H28" s="541">
        <f t="shared" si="4"/>
        <v>24</v>
      </c>
      <c r="I28" s="226">
        <v>0.15</v>
      </c>
      <c r="J28" s="358" t="s">
        <v>268</v>
      </c>
      <c r="K28" s="358"/>
      <c r="L28" s="358"/>
      <c r="M28" s="158"/>
      <c r="W28" s="358"/>
      <c r="X28" s="360"/>
      <c r="Y28" s="360"/>
      <c r="Z28" s="360"/>
    </row>
    <row r="29" spans="2:26" ht="12.75" customHeight="1">
      <c r="B29" s="528" t="s">
        <v>151</v>
      </c>
      <c r="C29" s="384"/>
      <c r="D29" s="534">
        <v>180</v>
      </c>
      <c r="F29" s="528" t="s">
        <v>151</v>
      </c>
      <c r="G29" s="384"/>
      <c r="H29" s="541">
        <f t="shared" si="4"/>
        <v>45</v>
      </c>
      <c r="I29" s="226">
        <v>0.25</v>
      </c>
      <c r="J29" s="358" t="s">
        <v>268</v>
      </c>
      <c r="K29" s="358"/>
      <c r="L29" s="358"/>
      <c r="M29" s="158"/>
      <c r="X29" s="377"/>
      <c r="Y29" s="437"/>
      <c r="Z29" s="488"/>
    </row>
    <row r="30" spans="2:26" ht="12.75" customHeight="1">
      <c r="B30" s="528" t="s">
        <v>109</v>
      </c>
      <c r="C30" s="384"/>
      <c r="D30" s="534">
        <v>150</v>
      </c>
      <c r="F30" s="528" t="s">
        <v>109</v>
      </c>
      <c r="G30" s="384"/>
      <c r="H30" s="541">
        <f t="shared" si="4"/>
        <v>37.5</v>
      </c>
      <c r="I30" s="226">
        <v>0.25</v>
      </c>
      <c r="J30" s="358" t="s">
        <v>268</v>
      </c>
      <c r="K30" s="358"/>
      <c r="L30" s="358"/>
      <c r="M30" s="158"/>
      <c r="X30" s="377"/>
      <c r="Y30" s="437"/>
      <c r="Z30" s="488"/>
    </row>
    <row r="31" spans="2:26" ht="12.75" customHeight="1" thickBot="1">
      <c r="B31" s="535" t="s">
        <v>76</v>
      </c>
      <c r="C31" s="536"/>
      <c r="D31" s="537">
        <v>56</v>
      </c>
      <c r="F31" s="535" t="s">
        <v>76</v>
      </c>
      <c r="G31" s="536"/>
      <c r="H31" s="542">
        <f>0.15*D31</f>
        <v>8.4</v>
      </c>
      <c r="I31" s="226">
        <v>0.25</v>
      </c>
      <c r="J31" s="358" t="s">
        <v>268</v>
      </c>
      <c r="K31" s="358"/>
      <c r="L31" s="358"/>
      <c r="M31" s="158"/>
      <c r="X31" s="377"/>
      <c r="Y31" s="437"/>
      <c r="Z31" s="488"/>
    </row>
    <row r="32" spans="2:26" ht="12.75" customHeight="1" thickBot="1">
      <c r="D32" s="360"/>
      <c r="J32" s="358"/>
      <c r="K32" s="358"/>
      <c r="L32" s="358"/>
      <c r="M32" s="158"/>
      <c r="X32" s="377"/>
      <c r="Y32" s="437"/>
      <c r="Z32" s="488"/>
    </row>
    <row r="33" spans="2:26" ht="12.75" customHeight="1">
      <c r="B33" s="525" t="s">
        <v>269</v>
      </c>
      <c r="C33" s="526"/>
      <c r="D33" s="527"/>
      <c r="F33" s="525" t="s">
        <v>270</v>
      </c>
      <c r="G33" s="526"/>
      <c r="H33" s="527"/>
      <c r="J33" s="525" t="s">
        <v>271</v>
      </c>
      <c r="K33" s="526"/>
      <c r="L33" s="527"/>
      <c r="N33" s="525" t="s">
        <v>272</v>
      </c>
      <c r="O33" s="526"/>
      <c r="P33" s="527"/>
      <c r="R33" s="525" t="s">
        <v>273</v>
      </c>
      <c r="S33" s="526"/>
      <c r="T33" s="527"/>
      <c r="X33" s="377"/>
      <c r="Y33" s="437"/>
      <c r="Z33" s="488"/>
    </row>
    <row r="34" spans="2:26" ht="12.75" customHeight="1">
      <c r="B34" s="528" t="s">
        <v>144</v>
      </c>
      <c r="C34" s="384"/>
      <c r="D34" s="538">
        <f t="shared" ref="D34:D38" si="5">$D27*$D19</f>
        <v>159645766.69999999</v>
      </c>
      <c r="F34" s="528" t="s">
        <v>144</v>
      </c>
      <c r="G34" s="384"/>
      <c r="H34" s="541">
        <f t="shared" ref="H34:H38" si="6">$H27*$D19</f>
        <v>39911441.674999997</v>
      </c>
      <c r="J34" s="528" t="s">
        <v>144</v>
      </c>
      <c r="K34" s="384"/>
      <c r="L34" s="541">
        <f>$C19*'Phase I - Summary'!$G$14</f>
        <v>437902.05182826275</v>
      </c>
      <c r="N34" s="528" t="s">
        <v>144</v>
      </c>
      <c r="O34" s="384"/>
      <c r="P34" s="541">
        <f ca="1">$C19*'Phase I - Summary'!$G$18</f>
        <v>1121462.0495455617</v>
      </c>
      <c r="R34" s="528" t="s">
        <v>144</v>
      </c>
      <c r="S34" s="384"/>
      <c r="T34" s="541">
        <f ca="1">$C19*'Phase I - Summary'!$G$19</f>
        <v>20419958.181086686</v>
      </c>
      <c r="X34" s="377"/>
      <c r="Y34" s="437"/>
      <c r="Z34" s="488"/>
    </row>
    <row r="35" spans="2:26" ht="12.75" customHeight="1">
      <c r="B35" s="528" t="s">
        <v>148</v>
      </c>
      <c r="C35" s="384"/>
      <c r="D35" s="538">
        <f t="shared" si="5"/>
        <v>63278256</v>
      </c>
      <c r="F35" s="528" t="s">
        <v>148</v>
      </c>
      <c r="G35" s="384"/>
      <c r="H35" s="541">
        <f t="shared" si="6"/>
        <v>9491738.3999999985</v>
      </c>
      <c r="J35" s="528" t="s">
        <v>148</v>
      </c>
      <c r="K35" s="384"/>
      <c r="L35" s="541">
        <f>$C20*'Phase I - Summary'!$G$14</f>
        <v>187672.30792639835</v>
      </c>
      <c r="N35" s="528" t="s">
        <v>148</v>
      </c>
      <c r="O35" s="384"/>
      <c r="P35" s="541">
        <f ca="1">$C20*'Phase I - Summary'!$G$18</f>
        <v>480626.59266238363</v>
      </c>
      <c r="R35" s="528" t="s">
        <v>148</v>
      </c>
      <c r="S35" s="384"/>
      <c r="T35" s="541">
        <f ca="1">$C20*'Phase I - Summary'!$G$19</f>
        <v>8751410.6490371525</v>
      </c>
      <c r="X35" s="377"/>
      <c r="Y35" s="437"/>
      <c r="Z35" s="478"/>
    </row>
    <row r="36" spans="2:26" ht="12.75" customHeight="1">
      <c r="B36" s="528" t="s">
        <v>151</v>
      </c>
      <c r="C36" s="384"/>
      <c r="D36" s="538">
        <f t="shared" si="5"/>
        <v>97728750</v>
      </c>
      <c r="F36" s="528" t="s">
        <v>151</v>
      </c>
      <c r="G36" s="384"/>
      <c r="H36" s="541">
        <f t="shared" si="6"/>
        <v>24432187.5</v>
      </c>
      <c r="J36" s="528" t="s">
        <v>151</v>
      </c>
      <c r="K36" s="384"/>
      <c r="L36" s="541">
        <f>$C21*'Phase I - Summary'!$G$14</f>
        <v>257641.31978552358</v>
      </c>
      <c r="N36" s="528" t="s">
        <v>151</v>
      </c>
      <c r="O36" s="384"/>
      <c r="P36" s="541">
        <f ca="1">$C21*'Phase I - Summary'!$G$18</f>
        <v>659816.41631497035</v>
      </c>
      <c r="R36" s="528" t="s">
        <v>151</v>
      </c>
      <c r="S36" s="384"/>
      <c r="T36" s="541">
        <f ca="1">$C21*'Phase I - Summary'!$G$19</f>
        <v>12014159.22527728</v>
      </c>
      <c r="X36" s="360"/>
      <c r="Y36" s="478"/>
      <c r="Z36" s="478"/>
    </row>
    <row r="37" spans="2:26" ht="12.75" customHeight="1">
      <c r="B37" s="528" t="s">
        <v>109</v>
      </c>
      <c r="C37" s="384"/>
      <c r="D37" s="538">
        <f t="shared" si="5"/>
        <v>49913250</v>
      </c>
      <c r="F37" s="528" t="s">
        <v>109</v>
      </c>
      <c r="G37" s="384"/>
      <c r="H37" s="541">
        <f t="shared" si="6"/>
        <v>12478312.5</v>
      </c>
      <c r="J37" s="528" t="s">
        <v>109</v>
      </c>
      <c r="K37" s="384"/>
      <c r="L37" s="541">
        <f>$C22*'Phase I - Summary'!$G$14</f>
        <v>157902.95819543113</v>
      </c>
      <c r="N37" s="528" t="s">
        <v>109</v>
      </c>
      <c r="O37" s="384"/>
      <c r="P37" s="541">
        <f ca="1">$C22*'Phase I - Summary'!$G$18</f>
        <v>404387.63506091939</v>
      </c>
      <c r="R37" s="528" t="s">
        <v>109</v>
      </c>
      <c r="S37" s="384"/>
      <c r="T37" s="541">
        <f ca="1">$C22*'Phase I - Summary'!$G$19</f>
        <v>7363226.0674702721</v>
      </c>
      <c r="X37" s="360"/>
      <c r="Y37" s="478"/>
      <c r="Z37" s="478"/>
    </row>
    <row r="38" spans="2:26" ht="12.75" customHeight="1">
      <c r="B38" s="530" t="s">
        <v>76</v>
      </c>
      <c r="C38" s="524"/>
      <c r="D38" s="538">
        <f t="shared" si="5"/>
        <v>42946120</v>
      </c>
      <c r="F38" s="530" t="s">
        <v>76</v>
      </c>
      <c r="G38" s="524"/>
      <c r="H38" s="541">
        <f t="shared" si="6"/>
        <v>6441918</v>
      </c>
      <c r="J38" s="530" t="s">
        <v>76</v>
      </c>
      <c r="K38" s="524"/>
      <c r="L38" s="541">
        <f>$C23*'Phase I - Summary'!$G$14</f>
        <v>363916.36226438422</v>
      </c>
      <c r="N38" s="530" t="s">
        <v>76</v>
      </c>
      <c r="O38" s="524"/>
      <c r="P38" s="541">
        <f ca="1">$C23*'Phase I - Summary'!$G$18</f>
        <v>931985.56111867237</v>
      </c>
      <c r="R38" s="530" t="s">
        <v>76</v>
      </c>
      <c r="S38" s="524"/>
      <c r="T38" s="541">
        <f ca="1">$C23*'Phase I - Summary'!$G$19</f>
        <v>16969906.552907139</v>
      </c>
      <c r="X38" s="360"/>
      <c r="Y38" s="478"/>
      <c r="Z38" s="478"/>
    </row>
    <row r="39" spans="2:26" ht="12.75" customHeight="1" thickBot="1">
      <c r="B39" s="531" t="s">
        <v>274</v>
      </c>
      <c r="C39" s="539"/>
      <c r="D39" s="540">
        <f>SUM(D34:D38)</f>
        <v>413512142.69999999</v>
      </c>
      <c r="F39" s="531" t="s">
        <v>275</v>
      </c>
      <c r="G39" s="539"/>
      <c r="H39" s="543">
        <f>SUM(H34:H38)</f>
        <v>92755598.074999988</v>
      </c>
      <c r="J39" s="531" t="s">
        <v>276</v>
      </c>
      <c r="K39" s="539"/>
      <c r="L39" s="543">
        <f>SUM(L34:L38)</f>
        <v>1405035</v>
      </c>
      <c r="N39" s="531" t="s">
        <v>276</v>
      </c>
      <c r="O39" s="539"/>
      <c r="P39" s="543">
        <f ca="1">SUM(P34:P38)</f>
        <v>3598278.2547025075</v>
      </c>
      <c r="R39" s="531" t="s">
        <v>276</v>
      </c>
      <c r="S39" s="539"/>
      <c r="T39" s="543">
        <f ca="1">SUM(T34:T38)</f>
        <v>65518660.675778531</v>
      </c>
      <c r="X39" s="274"/>
    </row>
    <row r="40" spans="2:26" ht="12.75" customHeight="1" thickBot="1">
      <c r="D40" s="274"/>
      <c r="X40" s="274"/>
    </row>
    <row r="41" spans="2:26" ht="12.75" customHeight="1">
      <c r="B41" s="544" t="s">
        <v>277</v>
      </c>
      <c r="C41" s="545"/>
      <c r="D41" s="546" t="s">
        <v>137</v>
      </c>
      <c r="X41" s="274"/>
    </row>
    <row r="42" spans="2:26" ht="12.75" customHeight="1" thickBot="1">
      <c r="B42" s="528" t="s">
        <v>144</v>
      </c>
      <c r="C42" s="523">
        <f>D42/$D$47</f>
        <v>0.30550551782331381</v>
      </c>
      <c r="D42" s="547">
        <f>' Building Summary'!I47*(1-'Area Matrix'!F43)</f>
        <v>295438.5</v>
      </c>
      <c r="G42" s="274" t="s">
        <v>278</v>
      </c>
      <c r="X42" s="274"/>
    </row>
    <row r="43" spans="2:26" ht="12.75" customHeight="1" thickBot="1">
      <c r="B43" s="528" t="s">
        <v>148</v>
      </c>
      <c r="C43" s="523">
        <f t="shared" ref="C43:C45" si="7">D43/$D$47</f>
        <v>0.13093093620999163</v>
      </c>
      <c r="D43" s="547">
        <f>' Building Summary'!I47*'Area Matrix'!F43</f>
        <v>126616.5</v>
      </c>
      <c r="F43" s="223">
        <v>0.3</v>
      </c>
      <c r="G43" s="358" t="s">
        <v>263</v>
      </c>
      <c r="X43" s="274"/>
    </row>
    <row r="44" spans="2:26" ht="12.75" customHeight="1">
      <c r="B44" s="528" t="s">
        <v>151</v>
      </c>
      <c r="C44" s="523">
        <f t="shared" si="7"/>
        <v>0.48772449764644565</v>
      </c>
      <c r="D44" s="547">
        <f>' Building Summary'!I51</f>
        <v>471653</v>
      </c>
      <c r="X44" s="274"/>
    </row>
    <row r="45" spans="2:26" ht="12.75" customHeight="1" thickBot="1">
      <c r="B45" s="528" t="s">
        <v>109</v>
      </c>
      <c r="C45" s="523">
        <f t="shared" si="7"/>
        <v>7.5839048320248834E-2</v>
      </c>
      <c r="D45" s="547">
        <f>' Building Summary'!I52</f>
        <v>73340</v>
      </c>
      <c r="X45" s="274"/>
    </row>
    <row r="46" spans="2:26" ht="12.75" hidden="1" customHeight="1">
      <c r="B46" s="548" t="s">
        <v>108</v>
      </c>
      <c r="C46" s="549">
        <v>0</v>
      </c>
      <c r="D46" s="547">
        <f>'Phase II - Summary'!$D$16*C46</f>
        <v>0</v>
      </c>
      <c r="X46" s="274"/>
    </row>
    <row r="47" spans="2:26" ht="12.75" customHeight="1" thickBot="1">
      <c r="B47" s="531" t="s">
        <v>40</v>
      </c>
      <c r="C47" s="550">
        <f>SUM(C42:C45)</f>
        <v>0.99999999999999989</v>
      </c>
      <c r="D47" s="551">
        <f>SUM(D42:D46)</f>
        <v>967048</v>
      </c>
      <c r="F47" s="224">
        <f>SUM(C42:C46)-C47</f>
        <v>0</v>
      </c>
      <c r="G47" s="358" t="s">
        <v>264</v>
      </c>
      <c r="X47" s="274"/>
    </row>
    <row r="48" spans="2:26" ht="12.75" customHeight="1" thickBot="1">
      <c r="D48" s="274"/>
      <c r="X48" s="274"/>
    </row>
    <row r="49" spans="2:24" ht="12.75" customHeight="1">
      <c r="B49" s="544" t="s">
        <v>279</v>
      </c>
      <c r="C49" s="545"/>
      <c r="D49" s="546" t="s">
        <v>266</v>
      </c>
      <c r="F49" s="544" t="s">
        <v>280</v>
      </c>
      <c r="G49" s="545"/>
      <c r="H49" s="546"/>
      <c r="J49" s="86"/>
      <c r="K49" s="86"/>
      <c r="L49" s="86"/>
      <c r="M49" s="86"/>
      <c r="X49" s="274"/>
    </row>
    <row r="50" spans="2:24" ht="12.75" customHeight="1">
      <c r="B50" s="528" t="s">
        <v>144</v>
      </c>
      <c r="C50" s="384"/>
      <c r="D50" s="538">
        <f t="shared" ref="D50:D53" si="8">D27*1.02</f>
        <v>176.46</v>
      </c>
      <c r="F50" s="528" t="s">
        <v>144</v>
      </c>
      <c r="G50" s="384"/>
      <c r="H50" s="541">
        <f t="shared" ref="H50:H54" si="9">D50*I50</f>
        <v>44.115000000000002</v>
      </c>
      <c r="I50" s="226">
        <v>0.25</v>
      </c>
      <c r="J50" s="358" t="s">
        <v>268</v>
      </c>
      <c r="K50" s="358"/>
      <c r="L50" s="358"/>
      <c r="M50" s="158"/>
      <c r="X50" s="274"/>
    </row>
    <row r="51" spans="2:24" ht="12.75" customHeight="1">
      <c r="B51" s="528" t="s">
        <v>148</v>
      </c>
      <c r="C51" s="384"/>
      <c r="D51" s="538">
        <f t="shared" si="8"/>
        <v>163.19999999999999</v>
      </c>
      <c r="F51" s="528" t="s">
        <v>148</v>
      </c>
      <c r="G51" s="384"/>
      <c r="H51" s="541">
        <f t="shared" si="9"/>
        <v>24.479999999999997</v>
      </c>
      <c r="I51" s="226">
        <v>0.15</v>
      </c>
      <c r="J51" s="358" t="s">
        <v>268</v>
      </c>
      <c r="K51" s="358"/>
      <c r="L51" s="358"/>
      <c r="M51" s="158"/>
      <c r="X51" s="274"/>
    </row>
    <row r="52" spans="2:24" ht="12.75" customHeight="1">
      <c r="B52" s="528" t="s">
        <v>151</v>
      </c>
      <c r="C52" s="384"/>
      <c r="D52" s="538">
        <f t="shared" si="8"/>
        <v>183.6</v>
      </c>
      <c r="F52" s="528" t="s">
        <v>151</v>
      </c>
      <c r="G52" s="384"/>
      <c r="H52" s="541">
        <f t="shared" si="9"/>
        <v>45.9</v>
      </c>
      <c r="I52" s="226">
        <v>0.25</v>
      </c>
      <c r="J52" s="358" t="s">
        <v>268</v>
      </c>
      <c r="K52" s="358"/>
      <c r="L52" s="358"/>
      <c r="M52" s="158"/>
      <c r="X52" s="274"/>
    </row>
    <row r="53" spans="2:24" ht="12.75" customHeight="1" thickBot="1">
      <c r="B53" s="552" t="s">
        <v>109</v>
      </c>
      <c r="C53" s="553"/>
      <c r="D53" s="554">
        <f t="shared" si="8"/>
        <v>153</v>
      </c>
      <c r="F53" s="552" t="s">
        <v>109</v>
      </c>
      <c r="G53" s="553"/>
      <c r="H53" s="557">
        <f t="shared" si="9"/>
        <v>38.25</v>
      </c>
      <c r="I53" s="226">
        <v>0.25</v>
      </c>
      <c r="J53" s="358" t="s">
        <v>268</v>
      </c>
      <c r="K53" s="358"/>
      <c r="L53" s="358"/>
      <c r="M53" s="158"/>
      <c r="X53" s="274"/>
    </row>
    <row r="54" spans="2:24" ht="12.75" hidden="1" customHeight="1">
      <c r="B54" s="92" t="s">
        <v>108</v>
      </c>
      <c r="C54" s="92"/>
      <c r="D54" s="227">
        <v>0</v>
      </c>
      <c r="F54" s="92" t="s">
        <v>108</v>
      </c>
      <c r="G54" s="92"/>
      <c r="H54" s="228">
        <f t="shared" si="9"/>
        <v>0</v>
      </c>
      <c r="I54" s="159">
        <v>0.15</v>
      </c>
      <c r="J54" s="358" t="s">
        <v>268</v>
      </c>
      <c r="K54" s="358"/>
      <c r="L54" s="358"/>
      <c r="M54" s="158"/>
      <c r="X54" s="274"/>
    </row>
    <row r="55" spans="2:24" ht="12.75" customHeight="1" thickBot="1">
      <c r="D55" s="274"/>
      <c r="I55" s="358"/>
      <c r="J55" s="358"/>
      <c r="K55" s="358"/>
      <c r="L55" s="358"/>
      <c r="M55" s="158"/>
      <c r="X55" s="274"/>
    </row>
    <row r="56" spans="2:24" ht="12.75" customHeight="1">
      <c r="B56" s="544" t="s">
        <v>281</v>
      </c>
      <c r="C56" s="545"/>
      <c r="D56" s="546"/>
      <c r="F56" s="544" t="s">
        <v>282</v>
      </c>
      <c r="G56" s="545"/>
      <c r="H56" s="546"/>
      <c r="J56" s="544" t="s">
        <v>283</v>
      </c>
      <c r="K56" s="545"/>
      <c r="L56" s="546"/>
      <c r="N56" s="544" t="s">
        <v>284</v>
      </c>
      <c r="O56" s="545"/>
      <c r="P56" s="546"/>
      <c r="R56" s="544" t="s">
        <v>285</v>
      </c>
      <c r="S56" s="545"/>
      <c r="T56" s="546"/>
      <c r="X56" s="274"/>
    </row>
    <row r="57" spans="2:24" ht="12.75" customHeight="1">
      <c r="B57" s="528" t="s">
        <v>144</v>
      </c>
      <c r="C57" s="384"/>
      <c r="D57" s="538">
        <f t="shared" ref="D57:D61" si="10">$D50*$D42</f>
        <v>52133077.710000001</v>
      </c>
      <c r="F57" s="528" t="s">
        <v>144</v>
      </c>
      <c r="G57" s="384"/>
      <c r="H57" s="541">
        <f t="shared" ref="H57:H61" si="11">$H50*$D42</f>
        <v>13033269.4275</v>
      </c>
      <c r="J57" s="528" t="s">
        <v>144</v>
      </c>
      <c r="K57" s="384"/>
      <c r="L57" s="541">
        <f>$C42*'Phase II - Summary'!$G$14</f>
        <v>1186485.9138644615</v>
      </c>
      <c r="N57" s="528" t="s">
        <v>144</v>
      </c>
      <c r="O57" s="384"/>
      <c r="P57" s="541">
        <f ca="1">$C42*'Phase II - Summary'!$G$18</f>
        <v>512535.9996361761</v>
      </c>
      <c r="R57" s="528" t="s">
        <v>144</v>
      </c>
      <c r="S57" s="384"/>
      <c r="T57" s="541">
        <f ca="1">$C42*'Phase II - Summary'!$G$19</f>
        <v>16365206.526643839</v>
      </c>
      <c r="X57" s="274"/>
    </row>
    <row r="58" spans="2:24" ht="12.75" customHeight="1">
      <c r="B58" s="528" t="s">
        <v>148</v>
      </c>
      <c r="C58" s="384"/>
      <c r="D58" s="538">
        <f t="shared" si="10"/>
        <v>20663812.799999997</v>
      </c>
      <c r="F58" s="528" t="s">
        <v>148</v>
      </c>
      <c r="G58" s="384"/>
      <c r="H58" s="541">
        <f t="shared" si="11"/>
        <v>3099571.9199999995</v>
      </c>
      <c r="J58" s="528" t="s">
        <v>148</v>
      </c>
      <c r="K58" s="384"/>
      <c r="L58" s="541">
        <f>$C43*'Phase II - Summary'!$G$14</f>
        <v>508493.96308476926</v>
      </c>
      <c r="N58" s="528" t="s">
        <v>148</v>
      </c>
      <c r="O58" s="384"/>
      <c r="P58" s="541">
        <f ca="1">$C43*'Phase II - Summary'!$G$18</f>
        <v>219658.28555836118</v>
      </c>
      <c r="R58" s="528" t="s">
        <v>148</v>
      </c>
      <c r="S58" s="384"/>
      <c r="T58" s="541">
        <f ca="1">$C43*'Phase II - Summary'!$G$19</f>
        <v>7013659.9399902169</v>
      </c>
      <c r="X58" s="274"/>
    </row>
    <row r="59" spans="2:24" ht="12.75" customHeight="1">
      <c r="B59" s="528" t="s">
        <v>151</v>
      </c>
      <c r="C59" s="384"/>
      <c r="D59" s="538">
        <f t="shared" si="10"/>
        <v>86595490.799999997</v>
      </c>
      <c r="F59" s="528" t="s">
        <v>151</v>
      </c>
      <c r="G59" s="384"/>
      <c r="H59" s="541">
        <f t="shared" si="11"/>
        <v>21648872.699999999</v>
      </c>
      <c r="J59" s="528" t="s">
        <v>151</v>
      </c>
      <c r="K59" s="384"/>
      <c r="L59" s="541">
        <f>$C44*'Phase II - Summary'!$G$14</f>
        <v>1894166.2671991461</v>
      </c>
      <c r="N59" s="528" t="s">
        <v>151</v>
      </c>
      <c r="O59" s="384"/>
      <c r="P59" s="541">
        <f ca="1">$C44*'Phase II - Summary'!$G$18</f>
        <v>818238.4551654621</v>
      </c>
      <c r="R59" s="528" t="s">
        <v>151</v>
      </c>
      <c r="S59" s="384"/>
      <c r="T59" s="541">
        <f ca="1">$C44*'Phase II - Summary'!$G$19</f>
        <v>26126245.407796029</v>
      </c>
      <c r="X59" s="274"/>
    </row>
    <row r="60" spans="2:24" ht="12.75" customHeight="1">
      <c r="B60" s="528" t="s">
        <v>109</v>
      </c>
      <c r="C60" s="384"/>
      <c r="D60" s="538">
        <f t="shared" si="10"/>
        <v>11221020</v>
      </c>
      <c r="F60" s="528" t="s">
        <v>109</v>
      </c>
      <c r="G60" s="384"/>
      <c r="H60" s="541">
        <f t="shared" si="11"/>
        <v>2805255</v>
      </c>
      <c r="J60" s="528" t="s">
        <v>109</v>
      </c>
      <c r="K60" s="384"/>
      <c r="L60" s="541">
        <f>$C45*'Phase II - Summary'!$G$14</f>
        <v>294534.65585162264</v>
      </c>
      <c r="N60" s="528" t="s">
        <v>109</v>
      </c>
      <c r="O60" s="384"/>
      <c r="P60" s="541">
        <f ca="1">$C45*'Phase II - Summary'!$G$18</f>
        <v>127232.53811983595</v>
      </c>
      <c r="R60" s="528" t="s">
        <v>109</v>
      </c>
      <c r="S60" s="384"/>
      <c r="T60" s="541">
        <f ca="1">$C45*'Phase II - Summary'!$G$19</f>
        <v>4062518.0762292631</v>
      </c>
      <c r="X60" s="274"/>
    </row>
    <row r="61" spans="2:24" ht="12.75" hidden="1" customHeight="1">
      <c r="B61" s="548" t="s">
        <v>108</v>
      </c>
      <c r="C61" s="555"/>
      <c r="D61" s="556">
        <f t="shared" si="10"/>
        <v>0</v>
      </c>
      <c r="F61" s="528" t="s">
        <v>108</v>
      </c>
      <c r="G61" s="555"/>
      <c r="H61" s="558">
        <f t="shared" si="11"/>
        <v>0</v>
      </c>
      <c r="J61" s="548" t="s">
        <v>108</v>
      </c>
      <c r="K61" s="555"/>
      <c r="L61" s="558">
        <f>$C46*'Phase II - Summary'!$G$14</f>
        <v>0</v>
      </c>
      <c r="N61" s="548" t="s">
        <v>108</v>
      </c>
      <c r="O61" s="555"/>
      <c r="P61" s="558">
        <f ca="1">$C46*'Phase II - Summary'!$G$18</f>
        <v>0</v>
      </c>
      <c r="R61" s="548" t="s">
        <v>108</v>
      </c>
      <c r="S61" s="555"/>
      <c r="T61" s="541">
        <f ca="1">$C46*'Phase II - Summary'!$G$19</f>
        <v>0</v>
      </c>
      <c r="X61" s="274"/>
    </row>
    <row r="62" spans="2:24" ht="12.75" customHeight="1" thickBot="1">
      <c r="B62" s="531" t="s">
        <v>274</v>
      </c>
      <c r="C62" s="539"/>
      <c r="D62" s="540">
        <f>SUM(D57:D61)</f>
        <v>170613401.31</v>
      </c>
      <c r="F62" s="531" t="s">
        <v>275</v>
      </c>
      <c r="G62" s="539"/>
      <c r="H62" s="543">
        <f>SUM(H57:H61)</f>
        <v>40586969.047499999</v>
      </c>
      <c r="J62" s="531" t="s">
        <v>276</v>
      </c>
      <c r="K62" s="539"/>
      <c r="L62" s="543">
        <f>SUM(L57:L61)</f>
        <v>3883680.7999999993</v>
      </c>
      <c r="N62" s="531" t="s">
        <v>276</v>
      </c>
      <c r="O62" s="539"/>
      <c r="P62" s="543">
        <f ca="1">SUM(P57:P61)</f>
        <v>1677665.2784798353</v>
      </c>
      <c r="R62" s="531" t="s">
        <v>276</v>
      </c>
      <c r="S62" s="539"/>
      <c r="T62" s="559">
        <f ca="1">SUM(T57:T61)</f>
        <v>53567629.95065935</v>
      </c>
      <c r="X62" s="274"/>
    </row>
    <row r="63" spans="2:24" ht="12.75" customHeight="1">
      <c r="D63" s="274"/>
      <c r="T63" s="478"/>
      <c r="X63" s="274"/>
    </row>
    <row r="64" spans="2:24" ht="12.75" customHeight="1">
      <c r="D64" s="274"/>
      <c r="X64" s="274"/>
    </row>
    <row r="65" spans="4:24" ht="12.75" customHeight="1">
      <c r="D65" s="274"/>
      <c r="X65" s="274"/>
    </row>
    <row r="66" spans="4:24" ht="12.75" customHeight="1">
      <c r="D66" s="274"/>
      <c r="X66" s="274"/>
    </row>
    <row r="67" spans="4:24" ht="12.75" customHeight="1">
      <c r="D67" s="274"/>
      <c r="X67" s="274"/>
    </row>
    <row r="68" spans="4:24" ht="12.75" customHeight="1">
      <c r="D68" s="274"/>
      <c r="X68" s="274"/>
    </row>
    <row r="69" spans="4:24" ht="12.75" customHeight="1">
      <c r="D69" s="274"/>
      <c r="X69" s="274"/>
    </row>
    <row r="70" spans="4:24" ht="12.75" customHeight="1">
      <c r="D70" s="274"/>
      <c r="X70" s="274"/>
    </row>
    <row r="71" spans="4:24" ht="12.75" customHeight="1">
      <c r="D71" s="274"/>
      <c r="X71" s="274"/>
    </row>
    <row r="72" spans="4:24" ht="12.75" customHeight="1">
      <c r="D72" s="274"/>
      <c r="X72" s="274"/>
    </row>
    <row r="73" spans="4:24" ht="12.75" customHeight="1">
      <c r="D73" s="274"/>
      <c r="X73" s="274"/>
    </row>
    <row r="74" spans="4:24" ht="12.75" customHeight="1">
      <c r="D74" s="274"/>
      <c r="X74" s="274"/>
    </row>
    <row r="75" spans="4:24" ht="12.75" customHeight="1">
      <c r="D75" s="274"/>
      <c r="X75" s="274"/>
    </row>
    <row r="76" spans="4:24" ht="12.75" customHeight="1">
      <c r="D76" s="274"/>
      <c r="X76" s="274"/>
    </row>
    <row r="77" spans="4:24" ht="12.75" customHeight="1">
      <c r="D77" s="274"/>
      <c r="X77" s="274"/>
    </row>
    <row r="78" spans="4:24" ht="12.75" customHeight="1">
      <c r="D78" s="274"/>
      <c r="X78" s="274"/>
    </row>
    <row r="79" spans="4:24" ht="12.75" customHeight="1">
      <c r="D79" s="274"/>
      <c r="X79" s="274"/>
    </row>
    <row r="80" spans="4:24" ht="12.75" customHeight="1">
      <c r="D80" s="274"/>
      <c r="X80" s="274"/>
    </row>
    <row r="81" spans="4:24" ht="12.75" customHeight="1">
      <c r="D81" s="274"/>
      <c r="X81" s="274"/>
    </row>
    <row r="82" spans="4:24" ht="12.75" customHeight="1">
      <c r="D82" s="274"/>
      <c r="X82" s="274"/>
    </row>
    <row r="83" spans="4:24" ht="12.75" customHeight="1">
      <c r="D83" s="274"/>
      <c r="X83" s="274"/>
    </row>
    <row r="84" spans="4:24" ht="12.75" customHeight="1">
      <c r="D84" s="274"/>
      <c r="X84" s="274"/>
    </row>
    <row r="85" spans="4:24" ht="12.75" customHeight="1">
      <c r="D85" s="274"/>
      <c r="X85" s="274"/>
    </row>
    <row r="86" spans="4:24" ht="12.75" customHeight="1">
      <c r="D86" s="274"/>
      <c r="X86" s="274"/>
    </row>
    <row r="87" spans="4:24" ht="12.75" customHeight="1">
      <c r="D87" s="274"/>
      <c r="X87" s="274"/>
    </row>
    <row r="88" spans="4:24" ht="12.75" customHeight="1">
      <c r="D88" s="274"/>
      <c r="X88" s="274"/>
    </row>
    <row r="89" spans="4:24" ht="12.75" customHeight="1">
      <c r="D89" s="274"/>
      <c r="X89" s="274"/>
    </row>
    <row r="90" spans="4:24" ht="12.75" customHeight="1">
      <c r="D90" s="274"/>
      <c r="X90" s="274"/>
    </row>
    <row r="91" spans="4:24" ht="12.75" customHeight="1">
      <c r="D91" s="274"/>
      <c r="X91" s="274"/>
    </row>
    <row r="92" spans="4:24" ht="12.75" customHeight="1">
      <c r="D92" s="274"/>
      <c r="X92" s="274"/>
    </row>
    <row r="93" spans="4:24" ht="12.75" customHeight="1">
      <c r="D93" s="274"/>
      <c r="X93" s="274"/>
    </row>
    <row r="94" spans="4:24" ht="12.75" customHeight="1">
      <c r="D94" s="274"/>
      <c r="X94" s="274"/>
    </row>
    <row r="95" spans="4:24" ht="12.75" customHeight="1">
      <c r="D95" s="274"/>
      <c r="X95" s="274"/>
    </row>
    <row r="96" spans="4:24" ht="12.75" customHeight="1">
      <c r="D96" s="274"/>
      <c r="X96" s="274"/>
    </row>
    <row r="97" spans="4:24" ht="12.75" customHeight="1">
      <c r="D97" s="274"/>
      <c r="X97" s="274"/>
    </row>
    <row r="98" spans="4:24" ht="12.75" customHeight="1">
      <c r="D98" s="274"/>
      <c r="X98" s="274"/>
    </row>
    <row r="99" spans="4:24" ht="12.75" customHeight="1">
      <c r="D99" s="274"/>
      <c r="X99" s="274"/>
    </row>
    <row r="100" spans="4:24" ht="12.75" customHeight="1">
      <c r="D100" s="274"/>
      <c r="X100" s="274"/>
    </row>
    <row r="101" spans="4:24" ht="12.75" customHeight="1">
      <c r="D101" s="274"/>
      <c r="X101" s="274"/>
    </row>
    <row r="102" spans="4:24" ht="12.75" customHeight="1">
      <c r="D102" s="274"/>
      <c r="X102" s="274"/>
    </row>
    <row r="103" spans="4:24" ht="12.75" customHeight="1">
      <c r="D103" s="274"/>
      <c r="X103" s="274"/>
    </row>
    <row r="104" spans="4:24" ht="12.75" customHeight="1">
      <c r="D104" s="274"/>
      <c r="X104" s="274"/>
    </row>
    <row r="105" spans="4:24" ht="12.75" customHeight="1">
      <c r="D105" s="274"/>
      <c r="X105" s="274"/>
    </row>
    <row r="106" spans="4:24" ht="12.75" customHeight="1">
      <c r="D106" s="274"/>
      <c r="X106" s="274"/>
    </row>
    <row r="107" spans="4:24" ht="12.75" customHeight="1">
      <c r="D107" s="274"/>
      <c r="X107" s="274"/>
    </row>
    <row r="108" spans="4:24" ht="12.75" customHeight="1">
      <c r="D108" s="274"/>
      <c r="X108" s="274"/>
    </row>
    <row r="109" spans="4:24" ht="12.75" customHeight="1">
      <c r="D109" s="274"/>
      <c r="X109" s="274"/>
    </row>
    <row r="110" spans="4:24" ht="12.75" customHeight="1">
      <c r="D110" s="274"/>
      <c r="X110" s="274"/>
    </row>
    <row r="111" spans="4:24" ht="12.75" customHeight="1">
      <c r="D111" s="274"/>
      <c r="X111" s="274"/>
    </row>
    <row r="112" spans="4:24" ht="12.75" customHeight="1">
      <c r="D112" s="274"/>
      <c r="X112" s="274"/>
    </row>
    <row r="113" spans="4:24" ht="12.75" customHeight="1">
      <c r="D113" s="274"/>
      <c r="X113" s="274"/>
    </row>
    <row r="114" spans="4:24" ht="12.75" customHeight="1">
      <c r="D114" s="274"/>
      <c r="X114" s="274"/>
    </row>
    <row r="115" spans="4:24" ht="12.75" customHeight="1">
      <c r="D115" s="274"/>
      <c r="X115" s="274"/>
    </row>
    <row r="116" spans="4:24" ht="12.75" customHeight="1">
      <c r="D116" s="274"/>
      <c r="X116" s="274"/>
    </row>
    <row r="117" spans="4:24" ht="12.75" customHeight="1">
      <c r="D117" s="274"/>
      <c r="X117" s="274"/>
    </row>
    <row r="118" spans="4:24" ht="12.75" customHeight="1">
      <c r="D118" s="274"/>
      <c r="X118" s="274"/>
    </row>
    <row r="119" spans="4:24" ht="12.75" customHeight="1">
      <c r="D119" s="274"/>
      <c r="X119" s="274"/>
    </row>
    <row r="120" spans="4:24" ht="12.75" customHeight="1">
      <c r="D120" s="274"/>
      <c r="X120" s="274"/>
    </row>
    <row r="121" spans="4:24" ht="12.75" customHeight="1">
      <c r="D121" s="274"/>
      <c r="X121" s="274"/>
    </row>
    <row r="122" spans="4:24" ht="12.75" customHeight="1">
      <c r="D122" s="274"/>
      <c r="X122" s="274"/>
    </row>
    <row r="123" spans="4:24" ht="12.75" customHeight="1">
      <c r="D123" s="274"/>
      <c r="X123" s="274"/>
    </row>
    <row r="124" spans="4:24" ht="12.75" customHeight="1">
      <c r="D124" s="274"/>
      <c r="X124" s="274"/>
    </row>
    <row r="125" spans="4:24" ht="12.75" customHeight="1">
      <c r="D125" s="274"/>
      <c r="X125" s="274"/>
    </row>
    <row r="126" spans="4:24" ht="12.75" customHeight="1">
      <c r="D126" s="274"/>
      <c r="X126" s="274"/>
    </row>
    <row r="127" spans="4:24" ht="12.75" customHeight="1">
      <c r="D127" s="274"/>
      <c r="X127" s="274"/>
    </row>
    <row r="128" spans="4:24" ht="12.75" customHeight="1">
      <c r="D128" s="274"/>
      <c r="X128" s="274"/>
    </row>
    <row r="129" spans="4:24" ht="12.75" customHeight="1">
      <c r="D129" s="274"/>
      <c r="X129" s="274"/>
    </row>
    <row r="130" spans="4:24" ht="12.75" customHeight="1">
      <c r="D130" s="274"/>
      <c r="X130" s="274"/>
    </row>
    <row r="131" spans="4:24" ht="12.75" customHeight="1">
      <c r="D131" s="274"/>
      <c r="X131" s="274"/>
    </row>
    <row r="132" spans="4:24" ht="12.75" customHeight="1">
      <c r="D132" s="274"/>
      <c r="X132" s="274"/>
    </row>
    <row r="133" spans="4:24" ht="12.75" customHeight="1">
      <c r="D133" s="274"/>
      <c r="X133" s="274"/>
    </row>
    <row r="134" spans="4:24" ht="12.75" customHeight="1">
      <c r="D134" s="274"/>
      <c r="X134" s="274"/>
    </row>
    <row r="135" spans="4:24" ht="12.75" customHeight="1">
      <c r="D135" s="274"/>
      <c r="X135" s="274"/>
    </row>
    <row r="136" spans="4:24" ht="12.75" customHeight="1">
      <c r="D136" s="274"/>
      <c r="X136" s="274"/>
    </row>
    <row r="137" spans="4:24" ht="12.75" customHeight="1">
      <c r="D137" s="274"/>
      <c r="X137" s="274"/>
    </row>
    <row r="138" spans="4:24" ht="12.75" customHeight="1">
      <c r="D138" s="274"/>
      <c r="X138" s="274"/>
    </row>
    <row r="139" spans="4:24" ht="12.75" customHeight="1">
      <c r="D139" s="274"/>
      <c r="X139" s="274"/>
    </row>
    <row r="140" spans="4:24" ht="12.75" customHeight="1">
      <c r="D140" s="274"/>
      <c r="X140" s="274"/>
    </row>
    <row r="141" spans="4:24" ht="12.75" customHeight="1">
      <c r="D141" s="274"/>
      <c r="X141" s="274"/>
    </row>
    <row r="142" spans="4:24" ht="12.75" customHeight="1">
      <c r="D142" s="274"/>
      <c r="X142" s="274"/>
    </row>
    <row r="143" spans="4:24" ht="12.75" customHeight="1">
      <c r="D143" s="274"/>
      <c r="X143" s="274"/>
    </row>
    <row r="144" spans="4:24" ht="12.75" customHeight="1">
      <c r="D144" s="274"/>
      <c r="X144" s="274"/>
    </row>
    <row r="145" spans="4:24" ht="12.75" customHeight="1">
      <c r="D145" s="274"/>
      <c r="X145" s="274"/>
    </row>
    <row r="146" spans="4:24" ht="12.75" customHeight="1">
      <c r="D146" s="274"/>
      <c r="X146" s="274"/>
    </row>
    <row r="147" spans="4:24" ht="12.75" customHeight="1">
      <c r="D147" s="274"/>
      <c r="X147" s="274"/>
    </row>
    <row r="148" spans="4:24" ht="12.75" customHeight="1">
      <c r="D148" s="274"/>
      <c r="X148" s="274"/>
    </row>
    <row r="149" spans="4:24" ht="12.75" customHeight="1">
      <c r="D149" s="274"/>
      <c r="X149" s="274"/>
    </row>
    <row r="150" spans="4:24" ht="12.75" customHeight="1">
      <c r="D150" s="274"/>
      <c r="X150" s="274"/>
    </row>
    <row r="151" spans="4:24" ht="12.75" customHeight="1">
      <c r="D151" s="274"/>
      <c r="X151" s="274"/>
    </row>
    <row r="152" spans="4:24" ht="12.75" customHeight="1">
      <c r="D152" s="274"/>
      <c r="X152" s="274"/>
    </row>
    <row r="153" spans="4:24" ht="12.75" customHeight="1">
      <c r="D153" s="274"/>
      <c r="X153" s="274"/>
    </row>
    <row r="154" spans="4:24" ht="12.75" customHeight="1">
      <c r="D154" s="274"/>
      <c r="X154" s="274"/>
    </row>
    <row r="155" spans="4:24" ht="12.75" customHeight="1">
      <c r="D155" s="274"/>
      <c r="X155" s="274"/>
    </row>
    <row r="156" spans="4:24" ht="12.75" customHeight="1">
      <c r="D156" s="274"/>
      <c r="X156" s="274"/>
    </row>
    <row r="157" spans="4:24" ht="12.75" customHeight="1">
      <c r="D157" s="274"/>
      <c r="X157" s="274"/>
    </row>
    <row r="158" spans="4:24" ht="12.75" customHeight="1">
      <c r="D158" s="274"/>
      <c r="X158" s="274"/>
    </row>
    <row r="159" spans="4:24" ht="12.75" customHeight="1">
      <c r="D159" s="274"/>
      <c r="X159" s="274"/>
    </row>
    <row r="160" spans="4:24" ht="12.75" customHeight="1">
      <c r="D160" s="274"/>
      <c r="X160" s="274"/>
    </row>
    <row r="161" spans="4:24" ht="12.75" customHeight="1">
      <c r="D161" s="274"/>
      <c r="X161" s="274"/>
    </row>
    <row r="162" spans="4:24" ht="12.75" customHeight="1">
      <c r="D162" s="274"/>
      <c r="X162" s="274"/>
    </row>
    <row r="163" spans="4:24" ht="12.75" customHeight="1">
      <c r="D163" s="274"/>
      <c r="X163" s="274"/>
    </row>
    <row r="164" spans="4:24" ht="12.75" customHeight="1">
      <c r="D164" s="274"/>
      <c r="X164" s="274"/>
    </row>
    <row r="165" spans="4:24" ht="12.75" customHeight="1">
      <c r="D165" s="274"/>
      <c r="X165" s="274"/>
    </row>
    <row r="166" spans="4:24" ht="12.75" customHeight="1">
      <c r="D166" s="274"/>
      <c r="X166" s="274"/>
    </row>
    <row r="167" spans="4:24" ht="12.75" customHeight="1">
      <c r="D167" s="274"/>
      <c r="X167" s="274"/>
    </row>
    <row r="168" spans="4:24" ht="12.75" customHeight="1">
      <c r="D168" s="274"/>
      <c r="X168" s="274"/>
    </row>
    <row r="169" spans="4:24" ht="12.75" customHeight="1">
      <c r="D169" s="274"/>
      <c r="X169" s="274"/>
    </row>
    <row r="170" spans="4:24" ht="12.75" customHeight="1">
      <c r="D170" s="274"/>
      <c r="X170" s="274"/>
    </row>
    <row r="171" spans="4:24" ht="12.75" customHeight="1">
      <c r="D171" s="274"/>
      <c r="X171" s="274"/>
    </row>
    <row r="172" spans="4:24" ht="12.75" customHeight="1">
      <c r="D172" s="274"/>
      <c r="X172" s="274"/>
    </row>
    <row r="173" spans="4:24" ht="12.75" customHeight="1">
      <c r="D173" s="274"/>
      <c r="X173" s="274"/>
    </row>
    <row r="174" spans="4:24" ht="12.75" customHeight="1">
      <c r="D174" s="274"/>
      <c r="X174" s="274"/>
    </row>
    <row r="175" spans="4:24" ht="12.75" customHeight="1">
      <c r="D175" s="274"/>
      <c r="X175" s="274"/>
    </row>
    <row r="176" spans="4:24" ht="12.75" customHeight="1">
      <c r="D176" s="274"/>
      <c r="X176" s="274"/>
    </row>
    <row r="177" spans="4:24" ht="12.75" customHeight="1">
      <c r="D177" s="274"/>
      <c r="X177" s="274"/>
    </row>
    <row r="178" spans="4:24" ht="12.75" customHeight="1">
      <c r="D178" s="274"/>
      <c r="X178" s="274"/>
    </row>
    <row r="179" spans="4:24" ht="12.75" customHeight="1">
      <c r="D179" s="274"/>
      <c r="X179" s="274"/>
    </row>
    <row r="180" spans="4:24" ht="12.75" customHeight="1">
      <c r="D180" s="274"/>
      <c r="X180" s="274"/>
    </row>
    <row r="181" spans="4:24" ht="12.75" customHeight="1">
      <c r="D181" s="274"/>
      <c r="X181" s="274"/>
    </row>
    <row r="182" spans="4:24" ht="12.75" customHeight="1">
      <c r="D182" s="274"/>
      <c r="X182" s="274"/>
    </row>
    <row r="183" spans="4:24" ht="12.75" customHeight="1">
      <c r="D183" s="274"/>
      <c r="X183" s="274"/>
    </row>
    <row r="184" spans="4:24" ht="12.75" customHeight="1">
      <c r="D184" s="274"/>
      <c r="X184" s="274"/>
    </row>
    <row r="185" spans="4:24" ht="12.75" customHeight="1">
      <c r="D185" s="274"/>
      <c r="X185" s="274"/>
    </row>
    <row r="186" spans="4:24" ht="12.75" customHeight="1">
      <c r="D186" s="274"/>
      <c r="X186" s="274"/>
    </row>
    <row r="187" spans="4:24" ht="12.75" customHeight="1">
      <c r="D187" s="274"/>
      <c r="X187" s="274"/>
    </row>
    <row r="188" spans="4:24" ht="12.75" customHeight="1">
      <c r="D188" s="274"/>
      <c r="X188" s="274"/>
    </row>
    <row r="189" spans="4:24" ht="12.75" customHeight="1">
      <c r="D189" s="274"/>
      <c r="X189" s="274"/>
    </row>
    <row r="190" spans="4:24" ht="12.75" customHeight="1">
      <c r="D190" s="274"/>
      <c r="X190" s="274"/>
    </row>
    <row r="191" spans="4:24" ht="12.75" customHeight="1">
      <c r="D191" s="274"/>
      <c r="X191" s="274"/>
    </row>
    <row r="192" spans="4:24" ht="12.75" customHeight="1">
      <c r="D192" s="274"/>
      <c r="X192" s="274"/>
    </row>
    <row r="193" spans="4:24" ht="12.75" customHeight="1">
      <c r="D193" s="274"/>
      <c r="X193" s="274"/>
    </row>
    <row r="194" spans="4:24" ht="12.75" customHeight="1">
      <c r="D194" s="274"/>
      <c r="X194" s="274"/>
    </row>
    <row r="195" spans="4:24" ht="12.75" customHeight="1">
      <c r="D195" s="274"/>
      <c r="X195" s="274"/>
    </row>
    <row r="196" spans="4:24" ht="12.75" customHeight="1">
      <c r="D196" s="274"/>
      <c r="X196" s="274"/>
    </row>
    <row r="197" spans="4:24" ht="12.75" customHeight="1">
      <c r="D197" s="274"/>
      <c r="X197" s="274"/>
    </row>
    <row r="198" spans="4:24" ht="12.75" customHeight="1">
      <c r="D198" s="274"/>
      <c r="X198" s="274"/>
    </row>
    <row r="199" spans="4:24" ht="12.75" customHeight="1">
      <c r="D199" s="274"/>
      <c r="X199" s="274"/>
    </row>
    <row r="200" spans="4:24" ht="12.75" customHeight="1">
      <c r="D200" s="274"/>
      <c r="X200" s="274"/>
    </row>
    <row r="201" spans="4:24" ht="12.75" customHeight="1">
      <c r="D201" s="274"/>
      <c r="X201" s="274"/>
    </row>
    <row r="202" spans="4:24" ht="12.75" customHeight="1">
      <c r="D202" s="274"/>
      <c r="X202" s="274"/>
    </row>
    <row r="203" spans="4:24" ht="12.75" customHeight="1">
      <c r="D203" s="274"/>
      <c r="X203" s="274"/>
    </row>
    <row r="204" spans="4:24" ht="12.75" customHeight="1">
      <c r="D204" s="274"/>
      <c r="X204" s="274"/>
    </row>
    <row r="205" spans="4:24" ht="12.75" customHeight="1">
      <c r="D205" s="274"/>
      <c r="X205" s="274"/>
    </row>
    <row r="206" spans="4:24" ht="12.75" customHeight="1">
      <c r="D206" s="274"/>
      <c r="X206" s="274"/>
    </row>
    <row r="207" spans="4:24" ht="12.75" customHeight="1">
      <c r="D207" s="274"/>
      <c r="X207" s="274"/>
    </row>
    <row r="208" spans="4:24" ht="12.75" customHeight="1">
      <c r="D208" s="274"/>
      <c r="X208" s="274"/>
    </row>
    <row r="209" spans="4:24" ht="12.75" customHeight="1">
      <c r="D209" s="274"/>
      <c r="X209" s="274"/>
    </row>
    <row r="210" spans="4:24" ht="12.75" customHeight="1">
      <c r="D210" s="274"/>
      <c r="X210" s="274"/>
    </row>
    <row r="211" spans="4:24" ht="12.75" customHeight="1">
      <c r="D211" s="274"/>
      <c r="X211" s="274"/>
    </row>
    <row r="212" spans="4:24" ht="12.75" customHeight="1">
      <c r="D212" s="274"/>
      <c r="X212" s="274"/>
    </row>
    <row r="213" spans="4:24" ht="12.75" customHeight="1">
      <c r="D213" s="274"/>
      <c r="X213" s="274"/>
    </row>
    <row r="214" spans="4:24" ht="12.75" customHeight="1">
      <c r="D214" s="274"/>
      <c r="X214" s="274"/>
    </row>
    <row r="215" spans="4:24" ht="12.75" customHeight="1">
      <c r="D215" s="274"/>
      <c r="X215" s="274"/>
    </row>
    <row r="216" spans="4:24" ht="12.75" customHeight="1">
      <c r="D216" s="274"/>
      <c r="X216" s="274"/>
    </row>
    <row r="217" spans="4:24" ht="12.75" customHeight="1">
      <c r="D217" s="274"/>
      <c r="X217" s="274"/>
    </row>
    <row r="218" spans="4:24" ht="12.75" customHeight="1">
      <c r="D218" s="274"/>
      <c r="X218" s="274"/>
    </row>
    <row r="219" spans="4:24" ht="12.75" customHeight="1">
      <c r="D219" s="274"/>
      <c r="X219" s="274"/>
    </row>
    <row r="220" spans="4:24" ht="12.75" customHeight="1">
      <c r="D220" s="274"/>
      <c r="X220" s="274"/>
    </row>
    <row r="221" spans="4:24" ht="12.75" customHeight="1">
      <c r="D221" s="274"/>
      <c r="X221" s="274"/>
    </row>
    <row r="222" spans="4:24" ht="12.75" customHeight="1">
      <c r="D222" s="274"/>
      <c r="X222" s="274"/>
    </row>
    <row r="223" spans="4:24" ht="12.75" customHeight="1">
      <c r="D223" s="274"/>
      <c r="X223" s="274"/>
    </row>
    <row r="224" spans="4:24" ht="12.75" customHeight="1">
      <c r="D224" s="274"/>
      <c r="X224" s="274"/>
    </row>
    <row r="225" spans="4:24" ht="12.75" customHeight="1">
      <c r="D225" s="274"/>
      <c r="X225" s="274"/>
    </row>
    <row r="226" spans="4:24" ht="12.75" customHeight="1">
      <c r="D226" s="274"/>
      <c r="X226" s="274"/>
    </row>
    <row r="227" spans="4:24" ht="12.75" customHeight="1">
      <c r="D227" s="274"/>
      <c r="X227" s="274"/>
    </row>
    <row r="228" spans="4:24" ht="12.75" customHeight="1">
      <c r="D228" s="274"/>
      <c r="X228" s="274"/>
    </row>
    <row r="229" spans="4:24" ht="12.75" customHeight="1">
      <c r="D229" s="274"/>
      <c r="X229" s="274"/>
    </row>
    <row r="230" spans="4:24" ht="12.75" customHeight="1">
      <c r="D230" s="274"/>
      <c r="X230" s="274"/>
    </row>
    <row r="231" spans="4:24" ht="12.75" customHeight="1">
      <c r="D231" s="274"/>
      <c r="X231" s="274"/>
    </row>
    <row r="232" spans="4:24" ht="12.75" customHeight="1">
      <c r="D232" s="274"/>
      <c r="X232" s="274"/>
    </row>
    <row r="233" spans="4:24" ht="12.75" customHeight="1">
      <c r="D233" s="274"/>
      <c r="X233" s="274"/>
    </row>
    <row r="234" spans="4:24" ht="12.75" customHeight="1">
      <c r="D234" s="274"/>
      <c r="X234" s="274"/>
    </row>
    <row r="235" spans="4:24" ht="12.75" customHeight="1">
      <c r="D235" s="274"/>
      <c r="X235" s="274"/>
    </row>
    <row r="236" spans="4:24" ht="12.75" customHeight="1">
      <c r="D236" s="274"/>
      <c r="X236" s="274"/>
    </row>
    <row r="237" spans="4:24" ht="12.75" customHeight="1">
      <c r="D237" s="274"/>
      <c r="X237" s="274"/>
    </row>
    <row r="238" spans="4:24" ht="12.75" customHeight="1">
      <c r="D238" s="274"/>
      <c r="X238" s="274"/>
    </row>
    <row r="239" spans="4:24" ht="12.75" customHeight="1">
      <c r="D239" s="274"/>
      <c r="X239" s="274"/>
    </row>
    <row r="240" spans="4:24" ht="12.75" customHeight="1">
      <c r="D240" s="274"/>
      <c r="X240" s="274"/>
    </row>
    <row r="241" spans="4:24" ht="12.75" customHeight="1">
      <c r="D241" s="274"/>
      <c r="X241" s="274"/>
    </row>
    <row r="242" spans="4:24" ht="12.75" customHeight="1">
      <c r="D242" s="274"/>
      <c r="X242" s="274"/>
    </row>
    <row r="243" spans="4:24" ht="12.75" customHeight="1">
      <c r="D243" s="274"/>
      <c r="X243" s="274"/>
    </row>
    <row r="244" spans="4:24" ht="12.75" customHeight="1">
      <c r="D244" s="274"/>
      <c r="X244" s="274"/>
    </row>
    <row r="245" spans="4:24" ht="12.75" customHeight="1">
      <c r="D245" s="274"/>
      <c r="X245" s="274"/>
    </row>
    <row r="246" spans="4:24" ht="12.75" customHeight="1">
      <c r="D246" s="274"/>
      <c r="X246" s="274"/>
    </row>
    <row r="247" spans="4:24" ht="12.75" customHeight="1">
      <c r="D247" s="274"/>
      <c r="X247" s="274"/>
    </row>
    <row r="248" spans="4:24" ht="12.75" customHeight="1">
      <c r="D248" s="274"/>
      <c r="X248" s="274"/>
    </row>
    <row r="249" spans="4:24" ht="12.75" customHeight="1">
      <c r="D249" s="274"/>
      <c r="X249" s="274"/>
    </row>
    <row r="250" spans="4:24" ht="12.75" customHeight="1">
      <c r="D250" s="274"/>
      <c r="X250" s="274"/>
    </row>
    <row r="251" spans="4:24" ht="12.75" customHeight="1">
      <c r="D251" s="274"/>
      <c r="X251" s="274"/>
    </row>
    <row r="252" spans="4:24" ht="12.75" customHeight="1">
      <c r="D252" s="274"/>
      <c r="X252" s="274"/>
    </row>
    <row r="253" spans="4:24" ht="12.75" customHeight="1">
      <c r="D253" s="274"/>
      <c r="X253" s="274"/>
    </row>
    <row r="254" spans="4:24" ht="12.75" customHeight="1">
      <c r="D254" s="274"/>
      <c r="X254" s="274"/>
    </row>
    <row r="255" spans="4:24" ht="12.75" customHeight="1">
      <c r="D255" s="274"/>
      <c r="X255" s="274"/>
    </row>
    <row r="256" spans="4:24" ht="12.75" customHeight="1">
      <c r="D256" s="274"/>
      <c r="X256" s="274"/>
    </row>
    <row r="257" spans="4:24" ht="12.75" customHeight="1">
      <c r="D257" s="274"/>
      <c r="X257" s="274"/>
    </row>
    <row r="258" spans="4:24" ht="12.75" customHeight="1">
      <c r="D258" s="274"/>
      <c r="X258" s="274"/>
    </row>
    <row r="259" spans="4:24" ht="12.75" customHeight="1">
      <c r="D259" s="274"/>
      <c r="X259" s="274"/>
    </row>
    <row r="260" spans="4:24" ht="12.75" customHeight="1">
      <c r="D260" s="274"/>
      <c r="X260" s="274"/>
    </row>
    <row r="261" spans="4:24" ht="12.75" customHeight="1">
      <c r="D261" s="274"/>
      <c r="X261" s="274"/>
    </row>
    <row r="262" spans="4:24" ht="12.75" customHeight="1">
      <c r="D262" s="274"/>
      <c r="X262" s="274"/>
    </row>
    <row r="263" spans="4:24" ht="12.75" customHeight="1">
      <c r="D263" s="274"/>
      <c r="X263" s="274"/>
    </row>
    <row r="264" spans="4:24" ht="12.75" customHeight="1">
      <c r="D264" s="274"/>
      <c r="X264" s="274"/>
    </row>
    <row r="265" spans="4:24" ht="12.75" customHeight="1">
      <c r="D265" s="274"/>
      <c r="X265" s="274"/>
    </row>
    <row r="266" spans="4:24" ht="12.75" customHeight="1">
      <c r="D266" s="274"/>
      <c r="X266" s="274"/>
    </row>
    <row r="267" spans="4:24" ht="12.75" customHeight="1">
      <c r="D267" s="274"/>
      <c r="X267" s="274"/>
    </row>
    <row r="268" spans="4:24" ht="12.75" customHeight="1">
      <c r="D268" s="274"/>
      <c r="X268" s="274"/>
    </row>
    <row r="269" spans="4:24" ht="12.75" customHeight="1">
      <c r="D269" s="274"/>
      <c r="X269" s="274"/>
    </row>
    <row r="270" spans="4:24" ht="12.75" customHeight="1">
      <c r="D270" s="274"/>
      <c r="X270" s="274"/>
    </row>
    <row r="271" spans="4:24" ht="12.75" customHeight="1">
      <c r="D271" s="274"/>
      <c r="X271" s="274"/>
    </row>
    <row r="272" spans="4:24" ht="12.75" customHeight="1">
      <c r="D272" s="274"/>
      <c r="X272" s="274"/>
    </row>
    <row r="273" spans="4:24" ht="12.75" customHeight="1">
      <c r="D273" s="274"/>
      <c r="X273" s="274"/>
    </row>
    <row r="274" spans="4:24" ht="12.75" customHeight="1">
      <c r="D274" s="274"/>
      <c r="X274" s="274"/>
    </row>
    <row r="275" spans="4:24" ht="12.75" customHeight="1">
      <c r="D275" s="274"/>
      <c r="X275" s="274"/>
    </row>
    <row r="276" spans="4:24" ht="12.75" customHeight="1">
      <c r="D276" s="274"/>
      <c r="X276" s="274"/>
    </row>
    <row r="277" spans="4:24" ht="12.75" customHeight="1">
      <c r="D277" s="274"/>
      <c r="X277" s="274"/>
    </row>
    <row r="278" spans="4:24" ht="12.75" customHeight="1">
      <c r="D278" s="274"/>
      <c r="X278" s="274"/>
    </row>
    <row r="279" spans="4:24" ht="12.75" customHeight="1">
      <c r="D279" s="274"/>
      <c r="X279" s="274"/>
    </row>
    <row r="280" spans="4:24" ht="12.75" customHeight="1">
      <c r="D280" s="274"/>
      <c r="X280" s="274"/>
    </row>
    <row r="281" spans="4:24" ht="12.75" customHeight="1">
      <c r="D281" s="274"/>
      <c r="X281" s="274"/>
    </row>
    <row r="282" spans="4:24" ht="12.75" customHeight="1">
      <c r="D282" s="274"/>
      <c r="X282" s="274"/>
    </row>
    <row r="283" spans="4:24" ht="12.75" customHeight="1">
      <c r="D283" s="274"/>
      <c r="X283" s="274"/>
    </row>
    <row r="284" spans="4:24" ht="12.75" customHeight="1">
      <c r="D284" s="274"/>
      <c r="X284" s="274"/>
    </row>
    <row r="285" spans="4:24" ht="12.75" customHeight="1">
      <c r="D285" s="274"/>
      <c r="X285" s="274"/>
    </row>
    <row r="286" spans="4:24" ht="12.75" customHeight="1">
      <c r="D286" s="274"/>
      <c r="X286" s="274"/>
    </row>
    <row r="287" spans="4:24" ht="12.75" customHeight="1">
      <c r="D287" s="274"/>
      <c r="X287" s="274"/>
    </row>
    <row r="288" spans="4:24" ht="12.75" customHeight="1">
      <c r="D288" s="274"/>
      <c r="X288" s="274"/>
    </row>
    <row r="289" spans="4:24" ht="12.75" customHeight="1">
      <c r="D289" s="274"/>
      <c r="X289" s="274"/>
    </row>
    <row r="290" spans="4:24" ht="12.75" customHeight="1">
      <c r="D290" s="274"/>
      <c r="X290" s="274"/>
    </row>
    <row r="291" spans="4:24" ht="12.75" customHeight="1">
      <c r="D291" s="274"/>
      <c r="X291" s="274"/>
    </row>
    <row r="292" spans="4:24" ht="12.75" customHeight="1">
      <c r="D292" s="274"/>
      <c r="X292" s="274"/>
    </row>
    <row r="293" spans="4:24" ht="12.75" customHeight="1">
      <c r="D293" s="274"/>
      <c r="X293" s="274"/>
    </row>
    <row r="294" spans="4:24" ht="12.75" customHeight="1">
      <c r="D294" s="274"/>
      <c r="X294" s="274"/>
    </row>
    <row r="295" spans="4:24" ht="12.75" customHeight="1">
      <c r="D295" s="274"/>
      <c r="X295" s="274"/>
    </row>
    <row r="296" spans="4:24" ht="12.75" customHeight="1">
      <c r="D296" s="274"/>
      <c r="X296" s="274"/>
    </row>
    <row r="297" spans="4:24" ht="12.75" customHeight="1">
      <c r="D297" s="274"/>
      <c r="X297" s="274"/>
    </row>
    <row r="298" spans="4:24" ht="12.75" customHeight="1">
      <c r="D298" s="274"/>
      <c r="X298" s="274"/>
    </row>
    <row r="299" spans="4:24" ht="12.75" customHeight="1">
      <c r="D299" s="274"/>
      <c r="X299" s="274"/>
    </row>
    <row r="300" spans="4:24" ht="12.75" customHeight="1">
      <c r="D300" s="274"/>
      <c r="X300" s="274"/>
    </row>
    <row r="301" spans="4:24" ht="12.75" customHeight="1">
      <c r="D301" s="274"/>
      <c r="X301" s="274"/>
    </row>
    <row r="302" spans="4:24" ht="12.75" customHeight="1">
      <c r="D302" s="274"/>
      <c r="X302" s="274"/>
    </row>
    <row r="303" spans="4:24" ht="12.75" customHeight="1">
      <c r="D303" s="274"/>
      <c r="X303" s="274"/>
    </row>
    <row r="304" spans="4:24" ht="12.75" customHeight="1">
      <c r="D304" s="274"/>
      <c r="X304" s="274"/>
    </row>
    <row r="305" spans="4:24" ht="12.75" customHeight="1">
      <c r="D305" s="274"/>
      <c r="X305" s="274"/>
    </row>
    <row r="306" spans="4:24" ht="12.75" customHeight="1">
      <c r="D306" s="274"/>
      <c r="X306" s="274"/>
    </row>
    <row r="307" spans="4:24" ht="12.75" customHeight="1">
      <c r="D307" s="274"/>
      <c r="X307" s="274"/>
    </row>
    <row r="308" spans="4:24" ht="12.75" customHeight="1">
      <c r="D308" s="274"/>
      <c r="X308" s="274"/>
    </row>
    <row r="309" spans="4:24" ht="12.75" customHeight="1">
      <c r="D309" s="274"/>
      <c r="X309" s="274"/>
    </row>
    <row r="310" spans="4:24" ht="12.75" customHeight="1">
      <c r="D310" s="274"/>
      <c r="X310" s="274"/>
    </row>
    <row r="311" spans="4:24" ht="12.75" customHeight="1">
      <c r="D311" s="274"/>
      <c r="X311" s="274"/>
    </row>
    <row r="312" spans="4:24" ht="12.75" customHeight="1">
      <c r="D312" s="274"/>
      <c r="X312" s="274"/>
    </row>
    <row r="313" spans="4:24" ht="12.75" customHeight="1">
      <c r="D313" s="274"/>
      <c r="X313" s="274"/>
    </row>
    <row r="314" spans="4:24" ht="12.75" customHeight="1">
      <c r="D314" s="274"/>
      <c r="X314" s="274"/>
    </row>
    <row r="315" spans="4:24" ht="12.75" customHeight="1">
      <c r="D315" s="274"/>
      <c r="X315" s="274"/>
    </row>
    <row r="316" spans="4:24" ht="12.75" customHeight="1">
      <c r="D316" s="274"/>
      <c r="X316" s="274"/>
    </row>
    <row r="317" spans="4:24" ht="12.75" customHeight="1">
      <c r="D317" s="274"/>
      <c r="X317" s="274"/>
    </row>
    <row r="318" spans="4:24" ht="12.75" customHeight="1">
      <c r="D318" s="274"/>
      <c r="X318" s="274"/>
    </row>
    <row r="319" spans="4:24" ht="12.75" customHeight="1">
      <c r="D319" s="274"/>
      <c r="X319" s="274"/>
    </row>
    <row r="320" spans="4:24" ht="12.75" customHeight="1">
      <c r="D320" s="274"/>
      <c r="X320" s="274"/>
    </row>
    <row r="321" spans="4:24" ht="12.75" customHeight="1">
      <c r="D321" s="274"/>
      <c r="X321" s="274"/>
    </row>
    <row r="322" spans="4:24" ht="12.75" customHeight="1">
      <c r="D322" s="274"/>
      <c r="X322" s="274"/>
    </row>
    <row r="323" spans="4:24" ht="12.75" customHeight="1">
      <c r="D323" s="274"/>
      <c r="X323" s="274"/>
    </row>
    <row r="324" spans="4:24" ht="12.75" customHeight="1">
      <c r="D324" s="274"/>
      <c r="X324" s="274"/>
    </row>
    <row r="325" spans="4:24" ht="12.75" customHeight="1">
      <c r="D325" s="274"/>
      <c r="X325" s="274"/>
    </row>
    <row r="326" spans="4:24" ht="12.75" customHeight="1">
      <c r="D326" s="274"/>
      <c r="X326" s="274"/>
    </row>
    <row r="327" spans="4:24" ht="12.75" customHeight="1">
      <c r="D327" s="274"/>
      <c r="X327" s="274"/>
    </row>
    <row r="328" spans="4:24" ht="12.75" customHeight="1">
      <c r="D328" s="274"/>
      <c r="X328" s="274"/>
    </row>
    <row r="329" spans="4:24" ht="12.75" customHeight="1">
      <c r="D329" s="274"/>
      <c r="X329" s="274"/>
    </row>
    <row r="330" spans="4:24" ht="12.75" customHeight="1">
      <c r="D330" s="274"/>
      <c r="X330" s="274"/>
    </row>
    <row r="331" spans="4:24" ht="12.75" customHeight="1">
      <c r="D331" s="274"/>
      <c r="X331" s="274"/>
    </row>
    <row r="332" spans="4:24" ht="12.75" customHeight="1">
      <c r="D332" s="274"/>
      <c r="X332" s="274"/>
    </row>
    <row r="333" spans="4:24" ht="12.75" customHeight="1">
      <c r="D333" s="274"/>
      <c r="X333" s="274"/>
    </row>
    <row r="334" spans="4:24" ht="12.75" customHeight="1">
      <c r="D334" s="274"/>
      <c r="X334" s="274"/>
    </row>
    <row r="335" spans="4:24" ht="12.75" customHeight="1">
      <c r="D335" s="274"/>
      <c r="X335" s="274"/>
    </row>
    <row r="336" spans="4:24" ht="12.75" customHeight="1">
      <c r="D336" s="274"/>
      <c r="X336" s="274"/>
    </row>
    <row r="337" spans="4:24" ht="12.75" customHeight="1">
      <c r="D337" s="274"/>
      <c r="X337" s="274"/>
    </row>
    <row r="338" spans="4:24" ht="12.75" customHeight="1">
      <c r="D338" s="274"/>
      <c r="X338" s="274"/>
    </row>
    <row r="339" spans="4:24" ht="12.75" customHeight="1">
      <c r="D339" s="274"/>
      <c r="X339" s="274"/>
    </row>
    <row r="340" spans="4:24" ht="12.75" customHeight="1">
      <c r="D340" s="274"/>
      <c r="X340" s="274"/>
    </row>
    <row r="341" spans="4:24" ht="12.75" customHeight="1">
      <c r="D341" s="274"/>
      <c r="X341" s="274"/>
    </row>
    <row r="342" spans="4:24" ht="12.75" customHeight="1">
      <c r="D342" s="274"/>
      <c r="X342" s="274"/>
    </row>
    <row r="343" spans="4:24" ht="12.75" customHeight="1">
      <c r="D343" s="274"/>
      <c r="X343" s="274"/>
    </row>
    <row r="344" spans="4:24" ht="12.75" customHeight="1">
      <c r="D344" s="274"/>
      <c r="X344" s="274"/>
    </row>
    <row r="345" spans="4:24" ht="12.75" customHeight="1">
      <c r="D345" s="274"/>
      <c r="X345" s="274"/>
    </row>
    <row r="346" spans="4:24" ht="12.75" customHeight="1">
      <c r="D346" s="274"/>
      <c r="X346" s="274"/>
    </row>
    <row r="347" spans="4:24" ht="12.75" customHeight="1">
      <c r="D347" s="274"/>
      <c r="X347" s="274"/>
    </row>
    <row r="348" spans="4:24" ht="12.75" customHeight="1">
      <c r="D348" s="274"/>
      <c r="X348" s="274"/>
    </row>
    <row r="349" spans="4:24" ht="12.75" customHeight="1">
      <c r="D349" s="274"/>
      <c r="X349" s="274"/>
    </row>
    <row r="350" spans="4:24" ht="12.75" customHeight="1">
      <c r="D350" s="274"/>
      <c r="X350" s="274"/>
    </row>
    <row r="351" spans="4:24" ht="12.75" customHeight="1">
      <c r="D351" s="274"/>
      <c r="X351" s="274"/>
    </row>
    <row r="352" spans="4:24" ht="12.75" customHeight="1">
      <c r="D352" s="274"/>
      <c r="X352" s="274"/>
    </row>
    <row r="353" spans="4:24" ht="12.75" customHeight="1">
      <c r="D353" s="274"/>
      <c r="X353" s="274"/>
    </row>
    <row r="354" spans="4:24" ht="12.75" customHeight="1">
      <c r="D354" s="274"/>
      <c r="X354" s="274"/>
    </row>
    <row r="355" spans="4:24" ht="12.75" customHeight="1">
      <c r="D355" s="274"/>
      <c r="X355" s="274"/>
    </row>
    <row r="356" spans="4:24" ht="12.75" customHeight="1">
      <c r="D356" s="274"/>
      <c r="X356" s="274"/>
    </row>
    <row r="357" spans="4:24" ht="12.75" customHeight="1">
      <c r="D357" s="274"/>
      <c r="X357" s="274"/>
    </row>
    <row r="358" spans="4:24" ht="12.75" customHeight="1">
      <c r="D358" s="274"/>
      <c r="X358" s="274"/>
    </row>
    <row r="359" spans="4:24" ht="12.75" customHeight="1">
      <c r="D359" s="274"/>
      <c r="X359" s="274"/>
    </row>
    <row r="360" spans="4:24" ht="12.75" customHeight="1">
      <c r="D360" s="274"/>
      <c r="X360" s="274"/>
    </row>
    <row r="361" spans="4:24" ht="12.75" customHeight="1">
      <c r="D361" s="274"/>
      <c r="X361" s="274"/>
    </row>
    <row r="362" spans="4:24" ht="12.75" customHeight="1">
      <c r="D362" s="274"/>
      <c r="X362" s="274"/>
    </row>
    <row r="363" spans="4:24" ht="12.75" customHeight="1">
      <c r="D363" s="274"/>
      <c r="X363" s="274"/>
    </row>
    <row r="364" spans="4:24" ht="12.75" customHeight="1">
      <c r="D364" s="274"/>
      <c r="X364" s="274"/>
    </row>
    <row r="365" spans="4:24" ht="12.75" customHeight="1">
      <c r="D365" s="274"/>
      <c r="X365" s="274"/>
    </row>
    <row r="366" spans="4:24" ht="12.75" customHeight="1">
      <c r="D366" s="274"/>
      <c r="X366" s="274"/>
    </row>
    <row r="367" spans="4:24" ht="12.75" customHeight="1">
      <c r="D367" s="274"/>
      <c r="X367" s="274"/>
    </row>
    <row r="368" spans="4:24" ht="12.75" customHeight="1">
      <c r="D368" s="274"/>
      <c r="X368" s="274"/>
    </row>
    <row r="369" spans="4:24" ht="12.75" customHeight="1">
      <c r="D369" s="274"/>
      <c r="X369" s="274"/>
    </row>
    <row r="370" spans="4:24" ht="12.75" customHeight="1">
      <c r="D370" s="274"/>
      <c r="X370" s="274"/>
    </row>
    <row r="371" spans="4:24" ht="12.75" customHeight="1">
      <c r="D371" s="274"/>
      <c r="X371" s="274"/>
    </row>
    <row r="372" spans="4:24" ht="12.75" customHeight="1">
      <c r="D372" s="274"/>
      <c r="X372" s="274"/>
    </row>
    <row r="373" spans="4:24" ht="12.75" customHeight="1">
      <c r="D373" s="274"/>
      <c r="X373" s="274"/>
    </row>
    <row r="374" spans="4:24" ht="12.75" customHeight="1">
      <c r="D374" s="274"/>
      <c r="X374" s="274"/>
    </row>
    <row r="375" spans="4:24" ht="12.75" customHeight="1">
      <c r="D375" s="274"/>
      <c r="X375" s="274"/>
    </row>
    <row r="376" spans="4:24" ht="12.75" customHeight="1">
      <c r="D376" s="274"/>
      <c r="X376" s="274"/>
    </row>
    <row r="377" spans="4:24" ht="12.75" customHeight="1">
      <c r="D377" s="274"/>
      <c r="X377" s="274"/>
    </row>
    <row r="378" spans="4:24" ht="12.75" customHeight="1">
      <c r="D378" s="274"/>
      <c r="X378" s="274"/>
    </row>
    <row r="379" spans="4:24" ht="12.75" customHeight="1">
      <c r="D379" s="274"/>
      <c r="X379" s="274"/>
    </row>
    <row r="380" spans="4:24" ht="12.75" customHeight="1">
      <c r="D380" s="274"/>
      <c r="X380" s="274"/>
    </row>
    <row r="381" spans="4:24" ht="12.75" customHeight="1">
      <c r="D381" s="274"/>
      <c r="X381" s="274"/>
    </row>
    <row r="382" spans="4:24" ht="12.75" customHeight="1">
      <c r="D382" s="274"/>
      <c r="X382" s="274"/>
    </row>
    <row r="383" spans="4:24" ht="12.75" customHeight="1">
      <c r="D383" s="274"/>
      <c r="X383" s="274"/>
    </row>
    <row r="384" spans="4:24" ht="12.75" customHeight="1">
      <c r="D384" s="274"/>
      <c r="X384" s="274"/>
    </row>
    <row r="385" spans="4:24" ht="12.75" customHeight="1">
      <c r="D385" s="274"/>
      <c r="X385" s="274"/>
    </row>
    <row r="386" spans="4:24" ht="12.75" customHeight="1">
      <c r="D386" s="274"/>
      <c r="X386" s="274"/>
    </row>
    <row r="387" spans="4:24" ht="12.75" customHeight="1">
      <c r="D387" s="274"/>
      <c r="X387" s="274"/>
    </row>
    <row r="388" spans="4:24" ht="12.75" customHeight="1">
      <c r="D388" s="274"/>
      <c r="X388" s="274"/>
    </row>
    <row r="389" spans="4:24" ht="12.75" customHeight="1">
      <c r="D389" s="274"/>
      <c r="X389" s="274"/>
    </row>
    <row r="390" spans="4:24" ht="12.75" customHeight="1">
      <c r="D390" s="274"/>
      <c r="X390" s="274"/>
    </row>
    <row r="391" spans="4:24" ht="12.75" customHeight="1">
      <c r="D391" s="274"/>
      <c r="X391" s="274"/>
    </row>
    <row r="392" spans="4:24" ht="12.75" customHeight="1">
      <c r="D392" s="274"/>
      <c r="X392" s="274"/>
    </row>
    <row r="393" spans="4:24" ht="12.75" customHeight="1">
      <c r="D393" s="274"/>
      <c r="X393" s="274"/>
    </row>
    <row r="394" spans="4:24" ht="12.75" customHeight="1">
      <c r="D394" s="274"/>
      <c r="X394" s="274"/>
    </row>
    <row r="395" spans="4:24" ht="12.75" customHeight="1">
      <c r="D395" s="274"/>
      <c r="X395" s="274"/>
    </row>
    <row r="396" spans="4:24" ht="12.75" customHeight="1">
      <c r="D396" s="274"/>
      <c r="X396" s="274"/>
    </row>
    <row r="397" spans="4:24" ht="12.75" customHeight="1">
      <c r="D397" s="274"/>
      <c r="X397" s="274"/>
    </row>
    <row r="398" spans="4:24" ht="12.75" customHeight="1">
      <c r="D398" s="274"/>
      <c r="X398" s="274"/>
    </row>
    <row r="399" spans="4:24" ht="12.75" customHeight="1">
      <c r="D399" s="274"/>
      <c r="X399" s="274"/>
    </row>
    <row r="400" spans="4:24" ht="12.75" customHeight="1">
      <c r="D400" s="274"/>
      <c r="X400" s="274"/>
    </row>
    <row r="401" spans="4:24" ht="12.75" customHeight="1">
      <c r="D401" s="274"/>
      <c r="X401" s="274"/>
    </row>
    <row r="402" spans="4:24" ht="12.75" customHeight="1">
      <c r="D402" s="274"/>
      <c r="X402" s="274"/>
    </row>
    <row r="403" spans="4:24" ht="12.75" customHeight="1">
      <c r="D403" s="274"/>
      <c r="X403" s="274"/>
    </row>
    <row r="404" spans="4:24" ht="12.75" customHeight="1">
      <c r="D404" s="274"/>
      <c r="X404" s="274"/>
    </row>
    <row r="405" spans="4:24" ht="12.75" customHeight="1">
      <c r="D405" s="274"/>
      <c r="X405" s="274"/>
    </row>
    <row r="406" spans="4:24" ht="12.75" customHeight="1">
      <c r="D406" s="274"/>
      <c r="X406" s="274"/>
    </row>
    <row r="407" spans="4:24" ht="12.75" customHeight="1">
      <c r="D407" s="274"/>
      <c r="X407" s="274"/>
    </row>
    <row r="408" spans="4:24" ht="12.75" customHeight="1">
      <c r="D408" s="274"/>
      <c r="X408" s="274"/>
    </row>
    <row r="409" spans="4:24" ht="12.75" customHeight="1">
      <c r="D409" s="274"/>
      <c r="X409" s="274"/>
    </row>
    <row r="410" spans="4:24" ht="12.75" customHeight="1">
      <c r="D410" s="274"/>
      <c r="X410" s="274"/>
    </row>
    <row r="411" spans="4:24" ht="12.75" customHeight="1">
      <c r="D411" s="274"/>
      <c r="X411" s="274"/>
    </row>
    <row r="412" spans="4:24" ht="12.75" customHeight="1">
      <c r="D412" s="274"/>
      <c r="X412" s="274"/>
    </row>
    <row r="413" spans="4:24" ht="12.75" customHeight="1">
      <c r="D413" s="274"/>
      <c r="X413" s="274"/>
    </row>
    <row r="414" spans="4:24" ht="12.75" customHeight="1">
      <c r="D414" s="274"/>
      <c r="X414" s="274"/>
    </row>
    <row r="415" spans="4:24" ht="12.75" customHeight="1">
      <c r="D415" s="274"/>
      <c r="X415" s="274"/>
    </row>
    <row r="416" spans="4:24" ht="12.75" customHeight="1">
      <c r="D416" s="274"/>
      <c r="X416" s="274"/>
    </row>
    <row r="417" spans="4:24" ht="12.75" customHeight="1">
      <c r="D417" s="274"/>
      <c r="X417" s="274"/>
    </row>
    <row r="418" spans="4:24" ht="12.75" customHeight="1">
      <c r="D418" s="274"/>
      <c r="X418" s="274"/>
    </row>
    <row r="419" spans="4:24" ht="12.75" customHeight="1">
      <c r="D419" s="274"/>
      <c r="X419" s="274"/>
    </row>
    <row r="420" spans="4:24" ht="12.75" customHeight="1">
      <c r="D420" s="274"/>
      <c r="X420" s="274"/>
    </row>
    <row r="421" spans="4:24" ht="12.75" customHeight="1">
      <c r="D421" s="274"/>
      <c r="X421" s="274"/>
    </row>
    <row r="422" spans="4:24" ht="12.75" customHeight="1">
      <c r="D422" s="274"/>
      <c r="X422" s="274"/>
    </row>
    <row r="423" spans="4:24" ht="12.75" customHeight="1">
      <c r="D423" s="274"/>
      <c r="X423" s="274"/>
    </row>
    <row r="424" spans="4:24" ht="12.75" customHeight="1">
      <c r="D424" s="274"/>
      <c r="X424" s="274"/>
    </row>
    <row r="425" spans="4:24" ht="12.75" customHeight="1">
      <c r="D425" s="274"/>
      <c r="X425" s="274"/>
    </row>
    <row r="426" spans="4:24" ht="12.75" customHeight="1">
      <c r="D426" s="274"/>
      <c r="X426" s="274"/>
    </row>
    <row r="427" spans="4:24" ht="12.75" customHeight="1">
      <c r="D427" s="274"/>
      <c r="X427" s="274"/>
    </row>
    <row r="428" spans="4:24" ht="12.75" customHeight="1">
      <c r="D428" s="274"/>
      <c r="X428" s="274"/>
    </row>
    <row r="429" spans="4:24" ht="12.75" customHeight="1">
      <c r="D429" s="274"/>
      <c r="X429" s="274"/>
    </row>
    <row r="430" spans="4:24" ht="12.75" customHeight="1">
      <c r="D430" s="274"/>
      <c r="X430" s="274"/>
    </row>
    <row r="431" spans="4:24" ht="12.75" customHeight="1">
      <c r="D431" s="274"/>
      <c r="X431" s="274"/>
    </row>
    <row r="432" spans="4:24" ht="12.75" customHeight="1">
      <c r="D432" s="274"/>
      <c r="X432" s="274"/>
    </row>
    <row r="433" spans="4:24" ht="12.75" customHeight="1">
      <c r="D433" s="274"/>
      <c r="X433" s="274"/>
    </row>
    <row r="434" spans="4:24" ht="12.75" customHeight="1">
      <c r="D434" s="274"/>
      <c r="X434" s="274"/>
    </row>
    <row r="435" spans="4:24" ht="12.75" customHeight="1">
      <c r="D435" s="274"/>
      <c r="X435" s="274"/>
    </row>
    <row r="436" spans="4:24" ht="12.75" customHeight="1">
      <c r="D436" s="274"/>
      <c r="X436" s="274"/>
    </row>
    <row r="437" spans="4:24" ht="12.75" customHeight="1">
      <c r="D437" s="274"/>
      <c r="X437" s="274"/>
    </row>
    <row r="438" spans="4:24" ht="12.75" customHeight="1">
      <c r="D438" s="274"/>
      <c r="X438" s="274"/>
    </row>
    <row r="439" spans="4:24" ht="12.75" customHeight="1">
      <c r="D439" s="274"/>
      <c r="X439" s="274"/>
    </row>
    <row r="440" spans="4:24" ht="12.75" customHeight="1">
      <c r="D440" s="274"/>
      <c r="X440" s="274"/>
    </row>
    <row r="441" spans="4:24" ht="12.75" customHeight="1">
      <c r="D441" s="274"/>
      <c r="X441" s="274"/>
    </row>
    <row r="442" spans="4:24" ht="12.75" customHeight="1">
      <c r="D442" s="274"/>
      <c r="X442" s="274"/>
    </row>
    <row r="443" spans="4:24" ht="12.75" customHeight="1">
      <c r="D443" s="274"/>
      <c r="X443" s="274"/>
    </row>
    <row r="444" spans="4:24" ht="12.75" customHeight="1">
      <c r="D444" s="274"/>
      <c r="X444" s="274"/>
    </row>
    <row r="445" spans="4:24" ht="12.75" customHeight="1">
      <c r="D445" s="274"/>
      <c r="X445" s="274"/>
    </row>
    <row r="446" spans="4:24" ht="12.75" customHeight="1">
      <c r="D446" s="274"/>
      <c r="X446" s="274"/>
    </row>
    <row r="447" spans="4:24" ht="12.75" customHeight="1">
      <c r="D447" s="274"/>
      <c r="X447" s="274"/>
    </row>
    <row r="448" spans="4:24" ht="12.75" customHeight="1">
      <c r="D448" s="274"/>
      <c r="X448" s="274"/>
    </row>
    <row r="449" spans="4:24" ht="12.75" customHeight="1">
      <c r="D449" s="274"/>
      <c r="X449" s="274"/>
    </row>
    <row r="450" spans="4:24" ht="12.75" customHeight="1">
      <c r="D450" s="274"/>
      <c r="X450" s="274"/>
    </row>
    <row r="451" spans="4:24" ht="12.75" customHeight="1">
      <c r="D451" s="274"/>
      <c r="X451" s="274"/>
    </row>
    <row r="452" spans="4:24" ht="12.75" customHeight="1">
      <c r="D452" s="274"/>
      <c r="X452" s="274"/>
    </row>
    <row r="453" spans="4:24" ht="12.75" customHeight="1">
      <c r="D453" s="274"/>
      <c r="X453" s="274"/>
    </row>
    <row r="454" spans="4:24" ht="12.75" customHeight="1">
      <c r="D454" s="274"/>
      <c r="X454" s="274"/>
    </row>
    <row r="455" spans="4:24" ht="12.75" customHeight="1">
      <c r="D455" s="274"/>
      <c r="X455" s="274"/>
    </row>
    <row r="456" spans="4:24" ht="12.75" customHeight="1">
      <c r="D456" s="274"/>
      <c r="X456" s="274"/>
    </row>
    <row r="457" spans="4:24" ht="12.75" customHeight="1">
      <c r="D457" s="274"/>
      <c r="X457" s="274"/>
    </row>
    <row r="458" spans="4:24" ht="12.75" customHeight="1">
      <c r="D458" s="274"/>
      <c r="X458" s="274"/>
    </row>
    <row r="459" spans="4:24" ht="12.75" customHeight="1">
      <c r="D459" s="274"/>
      <c r="X459" s="274"/>
    </row>
    <row r="460" spans="4:24" ht="12.75" customHeight="1">
      <c r="D460" s="274"/>
      <c r="X460" s="274"/>
    </row>
    <row r="461" spans="4:24" ht="12.75" customHeight="1">
      <c r="D461" s="274"/>
      <c r="X461" s="274"/>
    </row>
    <row r="462" spans="4:24" ht="12.75" customHeight="1">
      <c r="D462" s="274"/>
      <c r="X462" s="274"/>
    </row>
    <row r="463" spans="4:24" ht="12.75" customHeight="1">
      <c r="D463" s="274"/>
      <c r="X463" s="274"/>
    </row>
    <row r="464" spans="4:24" ht="12.75" customHeight="1">
      <c r="D464" s="274"/>
      <c r="X464" s="274"/>
    </row>
    <row r="465" spans="4:24" ht="12.75" customHeight="1">
      <c r="D465" s="274"/>
      <c r="X465" s="274"/>
    </row>
    <row r="466" spans="4:24" ht="12.75" customHeight="1">
      <c r="D466" s="274"/>
      <c r="X466" s="274"/>
    </row>
    <row r="467" spans="4:24" ht="12.75" customHeight="1">
      <c r="D467" s="274"/>
      <c r="X467" s="274"/>
    </row>
    <row r="468" spans="4:24" ht="12.75" customHeight="1">
      <c r="D468" s="274"/>
      <c r="X468" s="274"/>
    </row>
    <row r="469" spans="4:24" ht="12.75" customHeight="1">
      <c r="D469" s="274"/>
      <c r="X469" s="274"/>
    </row>
    <row r="470" spans="4:24" ht="12.75" customHeight="1">
      <c r="D470" s="274"/>
      <c r="X470" s="274"/>
    </row>
    <row r="471" spans="4:24" ht="12.75" customHeight="1">
      <c r="D471" s="274"/>
      <c r="X471" s="274"/>
    </row>
    <row r="472" spans="4:24" ht="12.75" customHeight="1">
      <c r="D472" s="274"/>
      <c r="X472" s="274"/>
    </row>
    <row r="473" spans="4:24" ht="12.75" customHeight="1">
      <c r="D473" s="274"/>
      <c r="X473" s="274"/>
    </row>
    <row r="474" spans="4:24" ht="12.75" customHeight="1">
      <c r="D474" s="274"/>
      <c r="X474" s="274"/>
    </row>
    <row r="475" spans="4:24" ht="12.75" customHeight="1">
      <c r="D475" s="274"/>
      <c r="X475" s="274"/>
    </row>
    <row r="476" spans="4:24" ht="12.75" customHeight="1">
      <c r="D476" s="274"/>
      <c r="X476" s="274"/>
    </row>
    <row r="477" spans="4:24" ht="12.75" customHeight="1">
      <c r="D477" s="274"/>
      <c r="X477" s="274"/>
    </row>
    <row r="478" spans="4:24" ht="12.75" customHeight="1">
      <c r="D478" s="274"/>
      <c r="X478" s="274"/>
    </row>
    <row r="479" spans="4:24" ht="12.75" customHeight="1">
      <c r="D479" s="274"/>
      <c r="X479" s="274"/>
    </row>
    <row r="480" spans="4:24" ht="12.75" customHeight="1">
      <c r="D480" s="274"/>
      <c r="X480" s="274"/>
    </row>
    <row r="481" spans="4:24" ht="12.75" customHeight="1">
      <c r="D481" s="274"/>
      <c r="X481" s="274"/>
    </row>
    <row r="482" spans="4:24" ht="12.75" customHeight="1">
      <c r="D482" s="274"/>
      <c r="X482" s="274"/>
    </row>
    <row r="483" spans="4:24" ht="12.75" customHeight="1">
      <c r="D483" s="274"/>
      <c r="X483" s="274"/>
    </row>
    <row r="484" spans="4:24" ht="12.75" customHeight="1">
      <c r="D484" s="274"/>
      <c r="X484" s="274"/>
    </row>
    <row r="485" spans="4:24" ht="12.75" customHeight="1">
      <c r="D485" s="274"/>
      <c r="X485" s="274"/>
    </row>
    <row r="486" spans="4:24" ht="12.75" customHeight="1">
      <c r="D486" s="274"/>
      <c r="X486" s="274"/>
    </row>
    <row r="487" spans="4:24" ht="12.75" customHeight="1">
      <c r="D487" s="274"/>
      <c r="X487" s="274"/>
    </row>
    <row r="488" spans="4:24" ht="12.75" customHeight="1">
      <c r="D488" s="274"/>
      <c r="X488" s="274"/>
    </row>
    <row r="489" spans="4:24" ht="12.75" customHeight="1">
      <c r="D489" s="274"/>
      <c r="X489" s="274"/>
    </row>
    <row r="490" spans="4:24" ht="12.75" customHeight="1">
      <c r="D490" s="274"/>
      <c r="X490" s="274"/>
    </row>
    <row r="491" spans="4:24" ht="12.75" customHeight="1">
      <c r="D491" s="274"/>
      <c r="X491" s="274"/>
    </row>
    <row r="492" spans="4:24" ht="12.75" customHeight="1">
      <c r="D492" s="274"/>
      <c r="X492" s="274"/>
    </row>
    <row r="493" spans="4:24" ht="12.75" customHeight="1">
      <c r="D493" s="274"/>
      <c r="X493" s="274"/>
    </row>
    <row r="494" spans="4:24" ht="12.75" customHeight="1">
      <c r="D494" s="274"/>
      <c r="X494" s="274"/>
    </row>
    <row r="495" spans="4:24" ht="12.75" customHeight="1">
      <c r="D495" s="274"/>
      <c r="X495" s="274"/>
    </row>
    <row r="496" spans="4:24" ht="12.75" customHeight="1">
      <c r="D496" s="274"/>
      <c r="X496" s="274"/>
    </row>
    <row r="497" spans="4:24" ht="12.75" customHeight="1">
      <c r="D497" s="274"/>
      <c r="X497" s="274"/>
    </row>
    <row r="498" spans="4:24" ht="12.75" customHeight="1">
      <c r="D498" s="274"/>
      <c r="X498" s="274"/>
    </row>
    <row r="499" spans="4:24" ht="12.75" customHeight="1">
      <c r="D499" s="274"/>
      <c r="X499" s="274"/>
    </row>
    <row r="500" spans="4:24" ht="12.75" customHeight="1">
      <c r="D500" s="274"/>
      <c r="X500" s="274"/>
    </row>
    <row r="501" spans="4:24" ht="12.75" customHeight="1">
      <c r="D501" s="274"/>
      <c r="X501" s="274"/>
    </row>
    <row r="502" spans="4:24" ht="12.75" customHeight="1">
      <c r="D502" s="274"/>
      <c r="X502" s="274"/>
    </row>
    <row r="503" spans="4:24" ht="12.75" customHeight="1">
      <c r="D503" s="274"/>
      <c r="X503" s="274"/>
    </row>
    <row r="504" spans="4:24" ht="12.75" customHeight="1">
      <c r="D504" s="274"/>
      <c r="X504" s="274"/>
    </row>
    <row r="505" spans="4:24" ht="12.75" customHeight="1">
      <c r="D505" s="274"/>
      <c r="X505" s="274"/>
    </row>
    <row r="506" spans="4:24" ht="12.75" customHeight="1">
      <c r="D506" s="274"/>
      <c r="X506" s="274"/>
    </row>
    <row r="507" spans="4:24" ht="12.75" customHeight="1">
      <c r="D507" s="274"/>
      <c r="X507" s="274"/>
    </row>
    <row r="508" spans="4:24" ht="12.75" customHeight="1">
      <c r="D508" s="274"/>
      <c r="X508" s="274"/>
    </row>
    <row r="509" spans="4:24" ht="12.75" customHeight="1">
      <c r="D509" s="274"/>
      <c r="X509" s="274"/>
    </row>
    <row r="510" spans="4:24" ht="12.75" customHeight="1">
      <c r="D510" s="274"/>
      <c r="X510" s="274"/>
    </row>
    <row r="511" spans="4:24" ht="12.75" customHeight="1">
      <c r="D511" s="274"/>
      <c r="X511" s="274"/>
    </row>
    <row r="512" spans="4:24" ht="12.75" customHeight="1">
      <c r="D512" s="274"/>
      <c r="X512" s="274"/>
    </row>
    <row r="513" spans="4:24" ht="12.75" customHeight="1">
      <c r="D513" s="274"/>
      <c r="X513" s="274"/>
    </row>
    <row r="514" spans="4:24" ht="12.75" customHeight="1">
      <c r="D514" s="274"/>
      <c r="X514" s="274"/>
    </row>
    <row r="515" spans="4:24" ht="12.75" customHeight="1">
      <c r="D515" s="274"/>
      <c r="X515" s="274"/>
    </row>
    <row r="516" spans="4:24" ht="12.75" customHeight="1">
      <c r="D516" s="274"/>
      <c r="X516" s="274"/>
    </row>
    <row r="517" spans="4:24" ht="12.75" customHeight="1">
      <c r="D517" s="274"/>
      <c r="X517" s="274"/>
    </row>
    <row r="518" spans="4:24" ht="12.75" customHeight="1">
      <c r="D518" s="274"/>
      <c r="X518" s="274"/>
    </row>
    <row r="519" spans="4:24" ht="12.75" customHeight="1">
      <c r="D519" s="274"/>
      <c r="X519" s="274"/>
    </row>
    <row r="520" spans="4:24" ht="12.75" customHeight="1">
      <c r="D520" s="274"/>
      <c r="X520" s="274"/>
    </row>
    <row r="521" spans="4:24" ht="12.75" customHeight="1">
      <c r="D521" s="274"/>
      <c r="X521" s="274"/>
    </row>
    <row r="522" spans="4:24" ht="12.75" customHeight="1">
      <c r="D522" s="274"/>
      <c r="X522" s="274"/>
    </row>
    <row r="523" spans="4:24" ht="12.75" customHeight="1">
      <c r="D523" s="274"/>
      <c r="X523" s="274"/>
    </row>
    <row r="524" spans="4:24" ht="12.75" customHeight="1">
      <c r="D524" s="274"/>
      <c r="X524" s="274"/>
    </row>
    <row r="525" spans="4:24" ht="12.75" customHeight="1">
      <c r="D525" s="274"/>
      <c r="X525" s="274"/>
    </row>
    <row r="526" spans="4:24" ht="12.75" customHeight="1">
      <c r="D526" s="274"/>
      <c r="X526" s="274"/>
    </row>
    <row r="527" spans="4:24" ht="12.75" customHeight="1">
      <c r="D527" s="274"/>
      <c r="X527" s="274"/>
    </row>
    <row r="528" spans="4:24" ht="12.75" customHeight="1">
      <c r="D528" s="274"/>
      <c r="X528" s="274"/>
    </row>
    <row r="529" spans="4:24" ht="12.75" customHeight="1">
      <c r="D529" s="274"/>
      <c r="X529" s="274"/>
    </row>
    <row r="530" spans="4:24" ht="12.75" customHeight="1">
      <c r="D530" s="274"/>
      <c r="X530" s="274"/>
    </row>
    <row r="531" spans="4:24" ht="12.75" customHeight="1">
      <c r="D531" s="274"/>
      <c r="X531" s="274"/>
    </row>
    <row r="532" spans="4:24" ht="12.75" customHeight="1">
      <c r="D532" s="274"/>
      <c r="X532" s="274"/>
    </row>
    <row r="533" spans="4:24" ht="12.75" customHeight="1">
      <c r="D533" s="274"/>
      <c r="X533" s="274"/>
    </row>
    <row r="534" spans="4:24" ht="12.75" customHeight="1">
      <c r="D534" s="274"/>
      <c r="X534" s="274"/>
    </row>
    <row r="535" spans="4:24" ht="12.75" customHeight="1">
      <c r="D535" s="274"/>
      <c r="X535" s="274"/>
    </row>
    <row r="536" spans="4:24" ht="12.75" customHeight="1">
      <c r="D536" s="274"/>
      <c r="X536" s="274"/>
    </row>
    <row r="537" spans="4:24" ht="12.75" customHeight="1">
      <c r="D537" s="274"/>
      <c r="X537" s="274"/>
    </row>
    <row r="538" spans="4:24" ht="12.75" customHeight="1">
      <c r="D538" s="274"/>
      <c r="X538" s="274"/>
    </row>
    <row r="539" spans="4:24" ht="12.75" customHeight="1">
      <c r="D539" s="274"/>
      <c r="X539" s="274"/>
    </row>
    <row r="540" spans="4:24" ht="12.75" customHeight="1">
      <c r="D540" s="274"/>
      <c r="X540" s="274"/>
    </row>
    <row r="541" spans="4:24" ht="12.75" customHeight="1">
      <c r="D541" s="274"/>
      <c r="X541" s="274"/>
    </row>
    <row r="542" spans="4:24" ht="12.75" customHeight="1">
      <c r="D542" s="274"/>
      <c r="X542" s="274"/>
    </row>
    <row r="543" spans="4:24" ht="12.75" customHeight="1">
      <c r="D543" s="274"/>
      <c r="X543" s="274"/>
    </row>
    <row r="544" spans="4:24" ht="12.75" customHeight="1">
      <c r="D544" s="274"/>
      <c r="X544" s="274"/>
    </row>
    <row r="545" spans="4:24" ht="12.75" customHeight="1">
      <c r="D545" s="274"/>
      <c r="X545" s="274"/>
    </row>
    <row r="546" spans="4:24" ht="12.75" customHeight="1">
      <c r="D546" s="274"/>
      <c r="X546" s="274"/>
    </row>
    <row r="547" spans="4:24" ht="12.75" customHeight="1">
      <c r="D547" s="274"/>
      <c r="X547" s="274"/>
    </row>
    <row r="548" spans="4:24" ht="12.75" customHeight="1">
      <c r="D548" s="274"/>
      <c r="X548" s="274"/>
    </row>
    <row r="549" spans="4:24" ht="12.75" customHeight="1">
      <c r="D549" s="274"/>
      <c r="X549" s="274"/>
    </row>
    <row r="550" spans="4:24" ht="12.75" customHeight="1">
      <c r="D550" s="274"/>
      <c r="X550" s="274"/>
    </row>
    <row r="551" spans="4:24" ht="12.75" customHeight="1">
      <c r="D551" s="274"/>
      <c r="X551" s="274"/>
    </row>
    <row r="552" spans="4:24" ht="12.75" customHeight="1">
      <c r="D552" s="274"/>
      <c r="X552" s="274"/>
    </row>
    <row r="553" spans="4:24" ht="12.75" customHeight="1">
      <c r="D553" s="274"/>
      <c r="X553" s="274"/>
    </row>
    <row r="554" spans="4:24" ht="12.75" customHeight="1">
      <c r="D554" s="274"/>
      <c r="X554" s="274"/>
    </row>
    <row r="555" spans="4:24" ht="12.75" customHeight="1">
      <c r="D555" s="274"/>
      <c r="X555" s="274"/>
    </row>
    <row r="556" spans="4:24" ht="12.75" customHeight="1">
      <c r="D556" s="274"/>
      <c r="X556" s="274"/>
    </row>
    <row r="557" spans="4:24" ht="12.75" customHeight="1">
      <c r="D557" s="274"/>
      <c r="X557" s="274"/>
    </row>
    <row r="558" spans="4:24" ht="12.75" customHeight="1">
      <c r="D558" s="274"/>
      <c r="X558" s="274"/>
    </row>
    <row r="559" spans="4:24" ht="12.75" customHeight="1">
      <c r="D559" s="274"/>
      <c r="X559" s="274"/>
    </row>
    <row r="560" spans="4:24" ht="12.75" customHeight="1">
      <c r="D560" s="274"/>
      <c r="X560" s="274"/>
    </row>
    <row r="561" spans="4:24" ht="12.75" customHeight="1">
      <c r="D561" s="274"/>
      <c r="X561" s="274"/>
    </row>
    <row r="562" spans="4:24" ht="12.75" customHeight="1">
      <c r="D562" s="274"/>
      <c r="X562" s="274"/>
    </row>
    <row r="563" spans="4:24" ht="12.75" customHeight="1">
      <c r="D563" s="274"/>
      <c r="X563" s="274"/>
    </row>
    <row r="564" spans="4:24" ht="12.75" customHeight="1">
      <c r="D564" s="274"/>
      <c r="X564" s="274"/>
    </row>
    <row r="565" spans="4:24" ht="12.75" customHeight="1">
      <c r="D565" s="274"/>
      <c r="X565" s="274"/>
    </row>
    <row r="566" spans="4:24" ht="12.75" customHeight="1">
      <c r="D566" s="274"/>
      <c r="X566" s="274"/>
    </row>
    <row r="567" spans="4:24" ht="12.75" customHeight="1">
      <c r="D567" s="274"/>
      <c r="X567" s="274"/>
    </row>
    <row r="568" spans="4:24" ht="12.75" customHeight="1">
      <c r="D568" s="274"/>
      <c r="X568" s="274"/>
    </row>
    <row r="569" spans="4:24" ht="12.75" customHeight="1">
      <c r="D569" s="274"/>
      <c r="X569" s="274"/>
    </row>
    <row r="570" spans="4:24" ht="12.75" customHeight="1">
      <c r="D570" s="274"/>
      <c r="X570" s="274"/>
    </row>
    <row r="571" spans="4:24" ht="12.75" customHeight="1">
      <c r="D571" s="274"/>
      <c r="X571" s="274"/>
    </row>
    <row r="572" spans="4:24" ht="12.75" customHeight="1">
      <c r="D572" s="274"/>
      <c r="X572" s="274"/>
    </row>
    <row r="573" spans="4:24" ht="12.75" customHeight="1">
      <c r="D573" s="274"/>
      <c r="X573" s="274"/>
    </row>
    <row r="574" spans="4:24" ht="12.75" customHeight="1">
      <c r="D574" s="274"/>
      <c r="X574" s="274"/>
    </row>
    <row r="575" spans="4:24" ht="12.75" customHeight="1">
      <c r="D575" s="274"/>
      <c r="X575" s="274"/>
    </row>
    <row r="576" spans="4:24" ht="12.75" customHeight="1">
      <c r="D576" s="274"/>
      <c r="X576" s="274"/>
    </row>
    <row r="577" spans="4:24" ht="12.75" customHeight="1">
      <c r="D577" s="274"/>
      <c r="X577" s="274"/>
    </row>
    <row r="578" spans="4:24" ht="12.75" customHeight="1">
      <c r="D578" s="274"/>
      <c r="X578" s="274"/>
    </row>
    <row r="579" spans="4:24" ht="12.75" customHeight="1">
      <c r="D579" s="274"/>
      <c r="X579" s="274"/>
    </row>
    <row r="580" spans="4:24" ht="12.75" customHeight="1">
      <c r="D580" s="274"/>
      <c r="X580" s="274"/>
    </row>
    <row r="581" spans="4:24" ht="12.75" customHeight="1">
      <c r="D581" s="274"/>
      <c r="X581" s="274"/>
    </row>
    <row r="582" spans="4:24" ht="12.75" customHeight="1">
      <c r="D582" s="274"/>
      <c r="X582" s="274"/>
    </row>
    <row r="583" spans="4:24" ht="12.75" customHeight="1">
      <c r="D583" s="274"/>
      <c r="X583" s="274"/>
    </row>
    <row r="584" spans="4:24" ht="12.75" customHeight="1">
      <c r="D584" s="274"/>
      <c r="X584" s="274"/>
    </row>
    <row r="585" spans="4:24" ht="12.75" customHeight="1">
      <c r="D585" s="274"/>
      <c r="X585" s="274"/>
    </row>
    <row r="586" spans="4:24" ht="12.75" customHeight="1">
      <c r="D586" s="274"/>
      <c r="X586" s="274"/>
    </row>
    <row r="587" spans="4:24" ht="12.75" customHeight="1">
      <c r="D587" s="274"/>
      <c r="X587" s="274"/>
    </row>
    <row r="588" spans="4:24" ht="12.75" customHeight="1">
      <c r="D588" s="274"/>
      <c r="X588" s="274"/>
    </row>
    <row r="589" spans="4:24" ht="12.75" customHeight="1">
      <c r="D589" s="274"/>
      <c r="X589" s="274"/>
    </row>
    <row r="590" spans="4:24" ht="12.75" customHeight="1">
      <c r="D590" s="274"/>
      <c r="X590" s="274"/>
    </row>
    <row r="591" spans="4:24" ht="12.75" customHeight="1">
      <c r="D591" s="274"/>
      <c r="X591" s="274"/>
    </row>
    <row r="592" spans="4:24" ht="12.75" customHeight="1">
      <c r="D592" s="274"/>
      <c r="X592" s="274"/>
    </row>
    <row r="593" spans="4:24" ht="12.75" customHeight="1">
      <c r="D593" s="274"/>
      <c r="X593" s="274"/>
    </row>
    <row r="594" spans="4:24" ht="12.75" customHeight="1">
      <c r="D594" s="274"/>
      <c r="X594" s="274"/>
    </row>
    <row r="595" spans="4:24" ht="12.75" customHeight="1">
      <c r="D595" s="274"/>
      <c r="X595" s="274"/>
    </row>
    <row r="596" spans="4:24" ht="12.75" customHeight="1">
      <c r="D596" s="274"/>
      <c r="X596" s="274"/>
    </row>
    <row r="597" spans="4:24" ht="12.75" customHeight="1">
      <c r="D597" s="274"/>
      <c r="X597" s="274"/>
    </row>
    <row r="598" spans="4:24" ht="12.75" customHeight="1">
      <c r="D598" s="274"/>
      <c r="X598" s="274"/>
    </row>
    <row r="599" spans="4:24" ht="12.75" customHeight="1">
      <c r="D599" s="274"/>
      <c r="X599" s="274"/>
    </row>
    <row r="600" spans="4:24" ht="12.75" customHeight="1">
      <c r="D600" s="274"/>
      <c r="X600" s="274"/>
    </row>
    <row r="601" spans="4:24" ht="12.75" customHeight="1">
      <c r="D601" s="274"/>
      <c r="X601" s="274"/>
    </row>
    <row r="602" spans="4:24" ht="12.75" customHeight="1">
      <c r="D602" s="274"/>
      <c r="X602" s="274"/>
    </row>
    <row r="603" spans="4:24" ht="12.75" customHeight="1">
      <c r="D603" s="274"/>
      <c r="X603" s="274"/>
    </row>
    <row r="604" spans="4:24" ht="12.75" customHeight="1">
      <c r="D604" s="274"/>
      <c r="X604" s="274"/>
    </row>
    <row r="605" spans="4:24" ht="12.75" customHeight="1">
      <c r="D605" s="274"/>
      <c r="X605" s="274"/>
    </row>
    <row r="606" spans="4:24" ht="12.75" customHeight="1">
      <c r="D606" s="274"/>
      <c r="X606" s="274"/>
    </row>
    <row r="607" spans="4:24" ht="12.75" customHeight="1">
      <c r="D607" s="274"/>
      <c r="X607" s="274"/>
    </row>
    <row r="608" spans="4:24" ht="12.75" customHeight="1">
      <c r="D608" s="274"/>
      <c r="X608" s="274"/>
    </row>
    <row r="609" spans="4:24" ht="12.75" customHeight="1">
      <c r="D609" s="274"/>
      <c r="X609" s="274"/>
    </row>
    <row r="610" spans="4:24" ht="12.75" customHeight="1">
      <c r="D610" s="274"/>
      <c r="X610" s="274"/>
    </row>
    <row r="611" spans="4:24" ht="12.75" customHeight="1">
      <c r="D611" s="274"/>
      <c r="X611" s="274"/>
    </row>
    <row r="612" spans="4:24" ht="12.75" customHeight="1">
      <c r="D612" s="274"/>
      <c r="X612" s="274"/>
    </row>
    <row r="613" spans="4:24" ht="12.75" customHeight="1">
      <c r="D613" s="274"/>
      <c r="X613" s="274"/>
    </row>
    <row r="614" spans="4:24" ht="12.75" customHeight="1">
      <c r="D614" s="274"/>
      <c r="X614" s="274"/>
    </row>
    <row r="615" spans="4:24" ht="12.75" customHeight="1">
      <c r="D615" s="274"/>
      <c r="X615" s="274"/>
    </row>
    <row r="616" spans="4:24" ht="12.75" customHeight="1">
      <c r="D616" s="274"/>
      <c r="X616" s="274"/>
    </row>
    <row r="617" spans="4:24" ht="12.75" customHeight="1">
      <c r="D617" s="274"/>
      <c r="X617" s="274"/>
    </row>
    <row r="618" spans="4:24" ht="12.75" customHeight="1">
      <c r="D618" s="274"/>
      <c r="X618" s="274"/>
    </row>
    <row r="619" spans="4:24" ht="12.75" customHeight="1">
      <c r="D619" s="274"/>
      <c r="X619" s="274"/>
    </row>
    <row r="620" spans="4:24" ht="12.75" customHeight="1">
      <c r="D620" s="274"/>
      <c r="X620" s="274"/>
    </row>
    <row r="621" spans="4:24" ht="12.75" customHeight="1">
      <c r="D621" s="274"/>
      <c r="X621" s="274"/>
    </row>
    <row r="622" spans="4:24" ht="12.75" customHeight="1">
      <c r="D622" s="274"/>
      <c r="X622" s="274"/>
    </row>
    <row r="623" spans="4:24" ht="12.75" customHeight="1">
      <c r="D623" s="274"/>
      <c r="X623" s="274"/>
    </row>
    <row r="624" spans="4:24" ht="12.75" customHeight="1">
      <c r="D624" s="274"/>
      <c r="X624" s="274"/>
    </row>
    <row r="625" spans="4:24" ht="12.75" customHeight="1">
      <c r="D625" s="274"/>
      <c r="X625" s="274"/>
    </row>
    <row r="626" spans="4:24" ht="12.75" customHeight="1">
      <c r="D626" s="274"/>
      <c r="X626" s="274"/>
    </row>
    <row r="627" spans="4:24" ht="12.75" customHeight="1">
      <c r="D627" s="274"/>
      <c r="X627" s="274"/>
    </row>
    <row r="628" spans="4:24" ht="12.75" customHeight="1">
      <c r="D628" s="274"/>
      <c r="X628" s="274"/>
    </row>
    <row r="629" spans="4:24" ht="12.75" customHeight="1">
      <c r="D629" s="274"/>
      <c r="X629" s="274"/>
    </row>
    <row r="630" spans="4:24" ht="12.75" customHeight="1">
      <c r="D630" s="274"/>
      <c r="X630" s="274"/>
    </row>
    <row r="631" spans="4:24" ht="12.75" customHeight="1">
      <c r="D631" s="274"/>
      <c r="X631" s="274"/>
    </row>
    <row r="632" spans="4:24" ht="12.75" customHeight="1">
      <c r="D632" s="274"/>
      <c r="X632" s="274"/>
    </row>
    <row r="633" spans="4:24" ht="12.75" customHeight="1">
      <c r="D633" s="274"/>
      <c r="X633" s="274"/>
    </row>
    <row r="634" spans="4:24" ht="12.75" customHeight="1">
      <c r="D634" s="274"/>
      <c r="X634" s="274"/>
    </row>
    <row r="635" spans="4:24" ht="12.75" customHeight="1">
      <c r="D635" s="274"/>
      <c r="X635" s="274"/>
    </row>
    <row r="636" spans="4:24" ht="12.75" customHeight="1">
      <c r="D636" s="274"/>
      <c r="X636" s="274"/>
    </row>
    <row r="637" spans="4:24" ht="12.75" customHeight="1">
      <c r="D637" s="274"/>
      <c r="X637" s="274"/>
    </row>
    <row r="638" spans="4:24" ht="12.75" customHeight="1">
      <c r="D638" s="274"/>
      <c r="X638" s="274"/>
    </row>
    <row r="639" spans="4:24" ht="12.75" customHeight="1">
      <c r="D639" s="274"/>
      <c r="X639" s="274"/>
    </row>
    <row r="640" spans="4:24" ht="12.75" customHeight="1">
      <c r="D640" s="274"/>
      <c r="X640" s="274"/>
    </row>
    <row r="641" spans="4:24" ht="12.75" customHeight="1">
      <c r="D641" s="274"/>
      <c r="X641" s="274"/>
    </row>
    <row r="642" spans="4:24" ht="12.75" customHeight="1">
      <c r="D642" s="274"/>
      <c r="X642" s="274"/>
    </row>
    <row r="643" spans="4:24" ht="12.75" customHeight="1">
      <c r="D643" s="274"/>
      <c r="X643" s="274"/>
    </row>
    <row r="644" spans="4:24" ht="12.75" customHeight="1">
      <c r="D644" s="274"/>
      <c r="X644" s="274"/>
    </row>
    <row r="645" spans="4:24" ht="12.75" customHeight="1">
      <c r="D645" s="274"/>
      <c r="X645" s="274"/>
    </row>
    <row r="646" spans="4:24" ht="12.75" customHeight="1">
      <c r="D646" s="274"/>
      <c r="X646" s="274"/>
    </row>
    <row r="647" spans="4:24" ht="12.75" customHeight="1">
      <c r="D647" s="274"/>
      <c r="X647" s="274"/>
    </row>
    <row r="648" spans="4:24" ht="12.75" customHeight="1">
      <c r="D648" s="274"/>
      <c r="X648" s="274"/>
    </row>
    <row r="649" spans="4:24" ht="12.75" customHeight="1">
      <c r="D649" s="274"/>
      <c r="X649" s="274"/>
    </row>
    <row r="650" spans="4:24" ht="12.75" customHeight="1">
      <c r="D650" s="274"/>
      <c r="X650" s="274"/>
    </row>
    <row r="651" spans="4:24" ht="12.75" customHeight="1">
      <c r="D651" s="274"/>
      <c r="X651" s="274"/>
    </row>
    <row r="652" spans="4:24" ht="12.75" customHeight="1">
      <c r="D652" s="274"/>
      <c r="X652" s="274"/>
    </row>
    <row r="653" spans="4:24" ht="12.75" customHeight="1">
      <c r="D653" s="274"/>
      <c r="X653" s="274"/>
    </row>
    <row r="654" spans="4:24" ht="12.75" customHeight="1">
      <c r="D654" s="274"/>
      <c r="X654" s="274"/>
    </row>
    <row r="655" spans="4:24" ht="12.75" customHeight="1">
      <c r="D655" s="274"/>
      <c r="X655" s="274"/>
    </row>
    <row r="656" spans="4:24" ht="12.75" customHeight="1">
      <c r="D656" s="274"/>
      <c r="X656" s="274"/>
    </row>
    <row r="657" spans="4:24" ht="12.75" customHeight="1">
      <c r="D657" s="274"/>
      <c r="X657" s="274"/>
    </row>
    <row r="658" spans="4:24" ht="12.75" customHeight="1">
      <c r="D658" s="274"/>
      <c r="X658" s="274"/>
    </row>
    <row r="659" spans="4:24" ht="12.75" customHeight="1">
      <c r="D659" s="274"/>
      <c r="X659" s="274"/>
    </row>
    <row r="660" spans="4:24" ht="12.75" customHeight="1">
      <c r="D660" s="274"/>
      <c r="X660" s="274"/>
    </row>
    <row r="661" spans="4:24" ht="12.75" customHeight="1">
      <c r="D661" s="274"/>
      <c r="X661" s="274"/>
    </row>
    <row r="662" spans="4:24" ht="12.75" customHeight="1">
      <c r="D662" s="274"/>
      <c r="X662" s="274"/>
    </row>
    <row r="663" spans="4:24" ht="12.75" customHeight="1">
      <c r="D663" s="274"/>
      <c r="X663" s="274"/>
    </row>
    <row r="664" spans="4:24" ht="12.75" customHeight="1">
      <c r="D664" s="274"/>
      <c r="X664" s="274"/>
    </row>
    <row r="665" spans="4:24" ht="12.75" customHeight="1">
      <c r="D665" s="274"/>
      <c r="X665" s="274"/>
    </row>
    <row r="666" spans="4:24" ht="12.75" customHeight="1">
      <c r="D666" s="274"/>
      <c r="X666" s="274"/>
    </row>
    <row r="667" spans="4:24" ht="12.75" customHeight="1">
      <c r="D667" s="274"/>
      <c r="X667" s="274"/>
    </row>
    <row r="668" spans="4:24" ht="12.75" customHeight="1">
      <c r="D668" s="274"/>
      <c r="X668" s="274"/>
    </row>
    <row r="669" spans="4:24" ht="12.75" customHeight="1">
      <c r="D669" s="274"/>
      <c r="X669" s="274"/>
    </row>
    <row r="670" spans="4:24" ht="12.75" customHeight="1">
      <c r="D670" s="274"/>
      <c r="X670" s="274"/>
    </row>
    <row r="671" spans="4:24" ht="12.75" customHeight="1">
      <c r="D671" s="274"/>
      <c r="X671" s="274"/>
    </row>
    <row r="672" spans="4:24" ht="12.75" customHeight="1">
      <c r="D672" s="274"/>
      <c r="X672" s="274"/>
    </row>
    <row r="673" spans="4:24" ht="12.75" customHeight="1">
      <c r="D673" s="274"/>
      <c r="X673" s="274"/>
    </row>
    <row r="674" spans="4:24" ht="12.75" customHeight="1">
      <c r="D674" s="274"/>
      <c r="X674" s="274"/>
    </row>
    <row r="675" spans="4:24" ht="12.75" customHeight="1">
      <c r="D675" s="274"/>
      <c r="X675" s="274"/>
    </row>
    <row r="676" spans="4:24" ht="12.75" customHeight="1">
      <c r="D676" s="274"/>
      <c r="X676" s="274"/>
    </row>
    <row r="677" spans="4:24" ht="12.75" customHeight="1">
      <c r="D677" s="274"/>
      <c r="X677" s="274"/>
    </row>
    <row r="678" spans="4:24" ht="12.75" customHeight="1">
      <c r="D678" s="274"/>
      <c r="X678" s="274"/>
    </row>
    <row r="679" spans="4:24" ht="12.75" customHeight="1">
      <c r="D679" s="274"/>
      <c r="X679" s="274"/>
    </row>
    <row r="680" spans="4:24" ht="12.75" customHeight="1">
      <c r="D680" s="274"/>
      <c r="X680" s="274"/>
    </row>
    <row r="681" spans="4:24" ht="12.75" customHeight="1">
      <c r="D681" s="274"/>
      <c r="X681" s="274"/>
    </row>
    <row r="682" spans="4:24" ht="12.75" customHeight="1">
      <c r="D682" s="274"/>
      <c r="X682" s="274"/>
    </row>
    <row r="683" spans="4:24" ht="12.75" customHeight="1">
      <c r="D683" s="274"/>
      <c r="X683" s="274"/>
    </row>
    <row r="684" spans="4:24" ht="12.75" customHeight="1">
      <c r="D684" s="274"/>
      <c r="X684" s="274"/>
    </row>
    <row r="685" spans="4:24" ht="12.75" customHeight="1">
      <c r="D685" s="274"/>
      <c r="X685" s="274"/>
    </row>
    <row r="686" spans="4:24" ht="12.75" customHeight="1">
      <c r="D686" s="274"/>
      <c r="X686" s="274"/>
    </row>
    <row r="687" spans="4:24" ht="12.75" customHeight="1">
      <c r="D687" s="274"/>
      <c r="X687" s="274"/>
    </row>
    <row r="688" spans="4:24" ht="12.75" customHeight="1">
      <c r="D688" s="274"/>
      <c r="X688" s="274"/>
    </row>
    <row r="689" spans="4:24" ht="12.75" customHeight="1">
      <c r="D689" s="274"/>
      <c r="X689" s="274"/>
    </row>
    <row r="690" spans="4:24" ht="12.75" customHeight="1">
      <c r="D690" s="274"/>
      <c r="X690" s="274"/>
    </row>
    <row r="691" spans="4:24" ht="12.75" customHeight="1">
      <c r="D691" s="274"/>
      <c r="X691" s="274"/>
    </row>
    <row r="692" spans="4:24" ht="12.75" customHeight="1">
      <c r="D692" s="274"/>
      <c r="X692" s="274"/>
    </row>
    <row r="693" spans="4:24" ht="12.75" customHeight="1">
      <c r="D693" s="274"/>
      <c r="X693" s="274"/>
    </row>
    <row r="694" spans="4:24" ht="12.75" customHeight="1">
      <c r="D694" s="274"/>
      <c r="X694" s="274"/>
    </row>
    <row r="695" spans="4:24" ht="12.75" customHeight="1">
      <c r="D695" s="274"/>
      <c r="X695" s="274"/>
    </row>
    <row r="696" spans="4:24" ht="12.75" customHeight="1">
      <c r="D696" s="274"/>
      <c r="X696" s="274"/>
    </row>
    <row r="697" spans="4:24" ht="12.75" customHeight="1">
      <c r="D697" s="274"/>
      <c r="X697" s="274"/>
    </row>
    <row r="698" spans="4:24" ht="12.75" customHeight="1">
      <c r="D698" s="274"/>
      <c r="X698" s="274"/>
    </row>
    <row r="699" spans="4:24" ht="12.75" customHeight="1">
      <c r="D699" s="274"/>
      <c r="X699" s="274"/>
    </row>
    <row r="700" spans="4:24" ht="12.75" customHeight="1">
      <c r="D700" s="274"/>
      <c r="X700" s="274"/>
    </row>
    <row r="701" spans="4:24" ht="12.75" customHeight="1">
      <c r="D701" s="274"/>
      <c r="X701" s="274"/>
    </row>
    <row r="702" spans="4:24" ht="12.75" customHeight="1">
      <c r="D702" s="274"/>
      <c r="X702" s="274"/>
    </row>
    <row r="703" spans="4:24" ht="12.75" customHeight="1">
      <c r="D703" s="274"/>
      <c r="X703" s="274"/>
    </row>
    <row r="704" spans="4:24" ht="12.75" customHeight="1">
      <c r="D704" s="274"/>
      <c r="X704" s="274"/>
    </row>
    <row r="705" spans="4:24" ht="12.75" customHeight="1">
      <c r="D705" s="274"/>
      <c r="X705" s="274"/>
    </row>
    <row r="706" spans="4:24" ht="12.75" customHeight="1">
      <c r="D706" s="274"/>
      <c r="X706" s="274"/>
    </row>
    <row r="707" spans="4:24" ht="12.75" customHeight="1">
      <c r="D707" s="274"/>
      <c r="X707" s="274"/>
    </row>
    <row r="708" spans="4:24" ht="12.75" customHeight="1">
      <c r="D708" s="274"/>
      <c r="X708" s="274"/>
    </row>
    <row r="709" spans="4:24" ht="12.75" customHeight="1">
      <c r="D709" s="274"/>
      <c r="X709" s="274"/>
    </row>
    <row r="710" spans="4:24" ht="12.75" customHeight="1">
      <c r="D710" s="274"/>
      <c r="X710" s="274"/>
    </row>
    <row r="711" spans="4:24" ht="12.75" customHeight="1">
      <c r="D711" s="274"/>
      <c r="X711" s="274"/>
    </row>
    <row r="712" spans="4:24" ht="12.75" customHeight="1">
      <c r="D712" s="274"/>
      <c r="X712" s="274"/>
    </row>
    <row r="713" spans="4:24" ht="12.75" customHeight="1">
      <c r="D713" s="274"/>
      <c r="X713" s="274"/>
    </row>
    <row r="714" spans="4:24" ht="12.75" customHeight="1">
      <c r="D714" s="274"/>
      <c r="X714" s="274"/>
    </row>
    <row r="715" spans="4:24" ht="12.75" customHeight="1">
      <c r="D715" s="274"/>
      <c r="X715" s="274"/>
    </row>
    <row r="716" spans="4:24" ht="12.75" customHeight="1">
      <c r="D716" s="274"/>
      <c r="X716" s="274"/>
    </row>
    <row r="717" spans="4:24" ht="12.75" customHeight="1">
      <c r="D717" s="274"/>
      <c r="X717" s="274"/>
    </row>
    <row r="718" spans="4:24" ht="12.75" customHeight="1">
      <c r="D718" s="274"/>
      <c r="X718" s="274"/>
    </row>
    <row r="719" spans="4:24" ht="12.75" customHeight="1">
      <c r="D719" s="274"/>
      <c r="X719" s="274"/>
    </row>
    <row r="720" spans="4:24" ht="12.75" customHeight="1">
      <c r="D720" s="274"/>
      <c r="X720" s="274"/>
    </row>
    <row r="721" spans="4:24" ht="12.75" customHeight="1">
      <c r="D721" s="274"/>
      <c r="X721" s="274"/>
    </row>
    <row r="722" spans="4:24" ht="12.75" customHeight="1">
      <c r="D722" s="274"/>
      <c r="X722" s="274"/>
    </row>
    <row r="723" spans="4:24" ht="12.75" customHeight="1">
      <c r="D723" s="274"/>
      <c r="X723" s="274"/>
    </row>
    <row r="724" spans="4:24" ht="12.75" customHeight="1">
      <c r="D724" s="274"/>
      <c r="X724" s="274"/>
    </row>
    <row r="725" spans="4:24" ht="12.75" customHeight="1">
      <c r="D725" s="274"/>
      <c r="X725" s="274"/>
    </row>
    <row r="726" spans="4:24" ht="12.75" customHeight="1">
      <c r="D726" s="274"/>
      <c r="X726" s="274"/>
    </row>
    <row r="727" spans="4:24" ht="12.75" customHeight="1">
      <c r="D727" s="274"/>
      <c r="X727" s="274"/>
    </row>
    <row r="728" spans="4:24" ht="12.75" customHeight="1">
      <c r="D728" s="274"/>
      <c r="X728" s="274"/>
    </row>
    <row r="729" spans="4:24" ht="12.75" customHeight="1">
      <c r="D729" s="274"/>
      <c r="X729" s="274"/>
    </row>
    <row r="730" spans="4:24" ht="12.75" customHeight="1">
      <c r="D730" s="274"/>
      <c r="X730" s="274"/>
    </row>
    <row r="731" spans="4:24" ht="12.75" customHeight="1">
      <c r="D731" s="274"/>
      <c r="X731" s="274"/>
    </row>
    <row r="732" spans="4:24" ht="12.75" customHeight="1">
      <c r="D732" s="274"/>
      <c r="X732" s="274"/>
    </row>
    <row r="733" spans="4:24" ht="12.75" customHeight="1">
      <c r="D733" s="274"/>
      <c r="X733" s="274"/>
    </row>
    <row r="734" spans="4:24" ht="12.75" customHeight="1">
      <c r="D734" s="274"/>
      <c r="X734" s="274"/>
    </row>
    <row r="735" spans="4:24" ht="12.75" customHeight="1">
      <c r="D735" s="274"/>
      <c r="X735" s="274"/>
    </row>
    <row r="736" spans="4:24" ht="12.75" customHeight="1">
      <c r="D736" s="274"/>
      <c r="X736" s="274"/>
    </row>
    <row r="737" spans="4:24" ht="12.75" customHeight="1">
      <c r="D737" s="274"/>
      <c r="X737" s="274"/>
    </row>
    <row r="738" spans="4:24" ht="12.75" customHeight="1">
      <c r="D738" s="274"/>
      <c r="X738" s="274"/>
    </row>
    <row r="739" spans="4:24" ht="12.75" customHeight="1">
      <c r="D739" s="274"/>
      <c r="X739" s="274"/>
    </row>
    <row r="740" spans="4:24" ht="12.75" customHeight="1">
      <c r="D740" s="274"/>
      <c r="X740" s="274"/>
    </row>
    <row r="741" spans="4:24" ht="12.75" customHeight="1">
      <c r="D741" s="274"/>
      <c r="X741" s="274"/>
    </row>
    <row r="742" spans="4:24" ht="12.75" customHeight="1">
      <c r="D742" s="274"/>
      <c r="X742" s="274"/>
    </row>
    <row r="743" spans="4:24" ht="12.75" customHeight="1">
      <c r="D743" s="274"/>
      <c r="X743" s="274"/>
    </row>
    <row r="744" spans="4:24" ht="12.75" customHeight="1">
      <c r="D744" s="274"/>
      <c r="X744" s="274"/>
    </row>
    <row r="745" spans="4:24" ht="12.75" customHeight="1">
      <c r="D745" s="274"/>
      <c r="X745" s="274"/>
    </row>
    <row r="746" spans="4:24" ht="12.75" customHeight="1">
      <c r="D746" s="274"/>
      <c r="X746" s="274"/>
    </row>
    <row r="747" spans="4:24" ht="12.75" customHeight="1">
      <c r="D747" s="274"/>
      <c r="X747" s="274"/>
    </row>
    <row r="748" spans="4:24" ht="12.75" customHeight="1">
      <c r="D748" s="274"/>
      <c r="X748" s="274"/>
    </row>
    <row r="749" spans="4:24" ht="12.75" customHeight="1">
      <c r="D749" s="274"/>
      <c r="X749" s="274"/>
    </row>
    <row r="750" spans="4:24" ht="12.75" customHeight="1">
      <c r="D750" s="274"/>
      <c r="X750" s="274"/>
    </row>
    <row r="751" spans="4:24" ht="12.75" customHeight="1">
      <c r="D751" s="274"/>
      <c r="X751" s="274"/>
    </row>
    <row r="752" spans="4:24" ht="12.75" customHeight="1">
      <c r="D752" s="274"/>
      <c r="X752" s="274"/>
    </row>
    <row r="753" spans="4:24" ht="12.75" customHeight="1">
      <c r="D753" s="274"/>
      <c r="X753" s="274"/>
    </row>
    <row r="754" spans="4:24" ht="12.75" customHeight="1">
      <c r="D754" s="274"/>
      <c r="X754" s="274"/>
    </row>
    <row r="755" spans="4:24" ht="12.75" customHeight="1">
      <c r="D755" s="274"/>
      <c r="X755" s="274"/>
    </row>
    <row r="756" spans="4:24" ht="12.75" customHeight="1">
      <c r="D756" s="274"/>
      <c r="X756" s="274"/>
    </row>
    <row r="757" spans="4:24" ht="12.75" customHeight="1">
      <c r="D757" s="274"/>
      <c r="X757" s="274"/>
    </row>
    <row r="758" spans="4:24" ht="12.75" customHeight="1">
      <c r="D758" s="274"/>
      <c r="X758" s="274"/>
    </row>
    <row r="759" spans="4:24" ht="12.75" customHeight="1">
      <c r="D759" s="274"/>
      <c r="X759" s="274"/>
    </row>
    <row r="760" spans="4:24" ht="12.75" customHeight="1">
      <c r="D760" s="274"/>
      <c r="X760" s="274"/>
    </row>
    <row r="761" spans="4:24" ht="12.75" customHeight="1">
      <c r="D761" s="274"/>
      <c r="X761" s="274"/>
    </row>
    <row r="762" spans="4:24" ht="12.75" customHeight="1">
      <c r="D762" s="274"/>
      <c r="X762" s="274"/>
    </row>
    <row r="763" spans="4:24" ht="12.75" customHeight="1">
      <c r="D763" s="274"/>
      <c r="X763" s="274"/>
    </row>
    <row r="764" spans="4:24" ht="12.75" customHeight="1">
      <c r="D764" s="274"/>
      <c r="X764" s="274"/>
    </row>
    <row r="765" spans="4:24" ht="12.75" customHeight="1">
      <c r="D765" s="274"/>
      <c r="X765" s="274"/>
    </row>
    <row r="766" spans="4:24" ht="12.75" customHeight="1">
      <c r="D766" s="274"/>
      <c r="X766" s="274"/>
    </row>
    <row r="767" spans="4:24" ht="12.75" customHeight="1">
      <c r="D767" s="274"/>
      <c r="X767" s="274"/>
    </row>
    <row r="768" spans="4:24" ht="12.75" customHeight="1">
      <c r="D768" s="274"/>
      <c r="X768" s="274"/>
    </row>
    <row r="769" spans="4:24" ht="12.75" customHeight="1">
      <c r="D769" s="274"/>
      <c r="X769" s="274"/>
    </row>
    <row r="770" spans="4:24" ht="12.75" customHeight="1">
      <c r="D770" s="274"/>
      <c r="X770" s="274"/>
    </row>
    <row r="771" spans="4:24" ht="12.75" customHeight="1">
      <c r="D771" s="274"/>
      <c r="X771" s="274"/>
    </row>
    <row r="772" spans="4:24" ht="12.75" customHeight="1">
      <c r="D772" s="274"/>
      <c r="X772" s="274"/>
    </row>
    <row r="773" spans="4:24" ht="12.75" customHeight="1">
      <c r="D773" s="274"/>
      <c r="X773" s="274"/>
    </row>
    <row r="774" spans="4:24" ht="12.75" customHeight="1">
      <c r="D774" s="274"/>
      <c r="X774" s="274"/>
    </row>
    <row r="775" spans="4:24" ht="12.75" customHeight="1">
      <c r="D775" s="274"/>
      <c r="X775" s="274"/>
    </row>
    <row r="776" spans="4:24" ht="12.75" customHeight="1">
      <c r="D776" s="274"/>
      <c r="X776" s="274"/>
    </row>
    <row r="777" spans="4:24" ht="12.75" customHeight="1">
      <c r="D777" s="274"/>
      <c r="X777" s="274"/>
    </row>
    <row r="778" spans="4:24" ht="12.75" customHeight="1">
      <c r="D778" s="274"/>
      <c r="X778" s="274"/>
    </row>
    <row r="779" spans="4:24" ht="12.75" customHeight="1">
      <c r="D779" s="274"/>
      <c r="X779" s="274"/>
    </row>
    <row r="780" spans="4:24" ht="12.75" customHeight="1">
      <c r="D780" s="274"/>
      <c r="X780" s="274"/>
    </row>
    <row r="781" spans="4:24" ht="12.75" customHeight="1">
      <c r="D781" s="274"/>
      <c r="X781" s="274"/>
    </row>
    <row r="782" spans="4:24" ht="12.75" customHeight="1">
      <c r="D782" s="274"/>
      <c r="X782" s="274"/>
    </row>
    <row r="783" spans="4:24" ht="12.75" customHeight="1">
      <c r="D783" s="274"/>
      <c r="X783" s="274"/>
    </row>
    <row r="784" spans="4:24" ht="12.75" customHeight="1">
      <c r="D784" s="274"/>
      <c r="X784" s="274"/>
    </row>
    <row r="785" spans="4:24" ht="12.75" customHeight="1">
      <c r="D785" s="274"/>
      <c r="X785" s="274"/>
    </row>
    <row r="786" spans="4:24" ht="12.75" customHeight="1">
      <c r="D786" s="274"/>
      <c r="X786" s="274"/>
    </row>
    <row r="787" spans="4:24" ht="12.75" customHeight="1">
      <c r="D787" s="274"/>
      <c r="X787" s="274"/>
    </row>
    <row r="788" spans="4:24" ht="12.75" customHeight="1">
      <c r="D788" s="274"/>
      <c r="X788" s="274"/>
    </row>
    <row r="789" spans="4:24" ht="12.75" customHeight="1">
      <c r="D789" s="274"/>
      <c r="X789" s="274"/>
    </row>
    <row r="790" spans="4:24" ht="12.75" customHeight="1">
      <c r="D790" s="274"/>
      <c r="X790" s="274"/>
    </row>
    <row r="791" spans="4:24" ht="12.75" customHeight="1">
      <c r="D791" s="274"/>
      <c r="X791" s="274"/>
    </row>
    <row r="792" spans="4:24" ht="12.75" customHeight="1">
      <c r="D792" s="274"/>
      <c r="X792" s="274"/>
    </row>
    <row r="793" spans="4:24" ht="12.75" customHeight="1">
      <c r="D793" s="274"/>
      <c r="X793" s="274"/>
    </row>
    <row r="794" spans="4:24" ht="12.75" customHeight="1">
      <c r="D794" s="274"/>
      <c r="X794" s="274"/>
    </row>
    <row r="795" spans="4:24" ht="12.75" customHeight="1">
      <c r="D795" s="274"/>
      <c r="X795" s="274"/>
    </row>
    <row r="796" spans="4:24" ht="12.75" customHeight="1">
      <c r="D796" s="274"/>
      <c r="X796" s="274"/>
    </row>
    <row r="797" spans="4:24" ht="12.75" customHeight="1">
      <c r="D797" s="274"/>
      <c r="X797" s="274"/>
    </row>
    <row r="798" spans="4:24" ht="12.75" customHeight="1">
      <c r="D798" s="274"/>
      <c r="X798" s="274"/>
    </row>
    <row r="799" spans="4:24" ht="12.75" customHeight="1">
      <c r="D799" s="274"/>
      <c r="X799" s="274"/>
    </row>
    <row r="800" spans="4:24" ht="12.75" customHeight="1">
      <c r="D800" s="274"/>
      <c r="X800" s="274"/>
    </row>
    <row r="801" spans="4:24" ht="12.75" customHeight="1">
      <c r="D801" s="274"/>
      <c r="X801" s="274"/>
    </row>
    <row r="802" spans="4:24" ht="12.75" customHeight="1">
      <c r="D802" s="274"/>
      <c r="X802" s="274"/>
    </row>
    <row r="803" spans="4:24" ht="12.75" customHeight="1">
      <c r="D803" s="274"/>
      <c r="X803" s="274"/>
    </row>
    <row r="804" spans="4:24" ht="12.75" customHeight="1">
      <c r="D804" s="274"/>
      <c r="X804" s="274"/>
    </row>
    <row r="805" spans="4:24" ht="12.75" customHeight="1">
      <c r="D805" s="274"/>
      <c r="X805" s="274"/>
    </row>
    <row r="806" spans="4:24" ht="12.75" customHeight="1">
      <c r="D806" s="274"/>
      <c r="X806" s="274"/>
    </row>
    <row r="807" spans="4:24" ht="12.75" customHeight="1">
      <c r="D807" s="274"/>
      <c r="X807" s="274"/>
    </row>
    <row r="808" spans="4:24" ht="12.75" customHeight="1">
      <c r="D808" s="274"/>
      <c r="X808" s="274"/>
    </row>
    <row r="809" spans="4:24" ht="12.75" customHeight="1">
      <c r="D809" s="274"/>
      <c r="X809" s="274"/>
    </row>
    <row r="810" spans="4:24" ht="12.75" customHeight="1">
      <c r="D810" s="274"/>
      <c r="X810" s="274"/>
    </row>
    <row r="811" spans="4:24" ht="12.75" customHeight="1">
      <c r="D811" s="274"/>
      <c r="X811" s="274"/>
    </row>
    <row r="812" spans="4:24" ht="12.75" customHeight="1">
      <c r="D812" s="274"/>
      <c r="X812" s="274"/>
    </row>
    <row r="813" spans="4:24" ht="12.75" customHeight="1">
      <c r="D813" s="274"/>
      <c r="X813" s="274"/>
    </row>
    <row r="814" spans="4:24" ht="12.75" customHeight="1">
      <c r="D814" s="274"/>
      <c r="X814" s="274"/>
    </row>
    <row r="815" spans="4:24" ht="12.75" customHeight="1">
      <c r="D815" s="274"/>
      <c r="X815" s="274"/>
    </row>
    <row r="816" spans="4:24" ht="12.75" customHeight="1">
      <c r="D816" s="274"/>
      <c r="X816" s="274"/>
    </row>
    <row r="817" spans="4:24" ht="12.75" customHeight="1">
      <c r="D817" s="274"/>
      <c r="X817" s="274"/>
    </row>
    <row r="818" spans="4:24" ht="12.75" customHeight="1">
      <c r="D818" s="274"/>
      <c r="X818" s="274"/>
    </row>
    <row r="819" spans="4:24" ht="12.75" customHeight="1">
      <c r="D819" s="274"/>
      <c r="X819" s="274"/>
    </row>
    <row r="820" spans="4:24" ht="12.75" customHeight="1">
      <c r="D820" s="274"/>
      <c r="X820" s="274"/>
    </row>
    <row r="821" spans="4:24" ht="12.75" customHeight="1">
      <c r="D821" s="274"/>
      <c r="X821" s="274"/>
    </row>
    <row r="822" spans="4:24" ht="12.75" customHeight="1">
      <c r="D822" s="274"/>
      <c r="X822" s="274"/>
    </row>
    <row r="823" spans="4:24" ht="12.75" customHeight="1">
      <c r="D823" s="274"/>
      <c r="X823" s="274"/>
    </row>
    <row r="824" spans="4:24" ht="12.75" customHeight="1">
      <c r="D824" s="274"/>
      <c r="X824" s="274"/>
    </row>
    <row r="825" spans="4:24" ht="12.75" customHeight="1">
      <c r="D825" s="274"/>
      <c r="X825" s="274"/>
    </row>
    <row r="826" spans="4:24" ht="12.75" customHeight="1">
      <c r="D826" s="274"/>
      <c r="X826" s="274"/>
    </row>
    <row r="827" spans="4:24" ht="12.75" customHeight="1">
      <c r="D827" s="274"/>
      <c r="X827" s="274"/>
    </row>
    <row r="828" spans="4:24" ht="12.75" customHeight="1">
      <c r="D828" s="274"/>
      <c r="X828" s="274"/>
    </row>
    <row r="829" spans="4:24" ht="12.75" customHeight="1">
      <c r="D829" s="274"/>
      <c r="X829" s="274"/>
    </row>
    <row r="830" spans="4:24" ht="12.75" customHeight="1">
      <c r="D830" s="274"/>
      <c r="X830" s="274"/>
    </row>
    <row r="831" spans="4:24" ht="12.75" customHeight="1">
      <c r="D831" s="274"/>
      <c r="X831" s="274"/>
    </row>
    <row r="832" spans="4:24" ht="12.75" customHeight="1">
      <c r="D832" s="274"/>
      <c r="X832" s="274"/>
    </row>
    <row r="833" spans="4:24" ht="12.75" customHeight="1">
      <c r="D833" s="274"/>
      <c r="X833" s="274"/>
    </row>
    <row r="834" spans="4:24" ht="12.75" customHeight="1">
      <c r="D834" s="274"/>
      <c r="X834" s="274"/>
    </row>
    <row r="835" spans="4:24" ht="12.75" customHeight="1">
      <c r="D835" s="274"/>
      <c r="X835" s="274"/>
    </row>
    <row r="836" spans="4:24" ht="12.75" customHeight="1">
      <c r="D836" s="274"/>
      <c r="X836" s="274"/>
    </row>
    <row r="837" spans="4:24" ht="12.75" customHeight="1">
      <c r="D837" s="274"/>
      <c r="X837" s="274"/>
    </row>
    <row r="838" spans="4:24" ht="12.75" customHeight="1">
      <c r="D838" s="274"/>
      <c r="X838" s="274"/>
    </row>
    <row r="839" spans="4:24" ht="12.75" customHeight="1">
      <c r="D839" s="274"/>
      <c r="X839" s="274"/>
    </row>
    <row r="840" spans="4:24" ht="12.75" customHeight="1">
      <c r="D840" s="274"/>
      <c r="X840" s="274"/>
    </row>
    <row r="841" spans="4:24" ht="12.75" customHeight="1">
      <c r="D841" s="274"/>
      <c r="X841" s="274"/>
    </row>
    <row r="842" spans="4:24" ht="12.75" customHeight="1">
      <c r="D842" s="274"/>
      <c r="X842" s="274"/>
    </row>
    <row r="843" spans="4:24" ht="12.75" customHeight="1">
      <c r="D843" s="274"/>
      <c r="X843" s="274"/>
    </row>
    <row r="844" spans="4:24" ht="12.75" customHeight="1">
      <c r="D844" s="274"/>
      <c r="X844" s="274"/>
    </row>
    <row r="845" spans="4:24" ht="12.75" customHeight="1">
      <c r="D845" s="274"/>
      <c r="X845" s="274"/>
    </row>
    <row r="846" spans="4:24" ht="12.75" customHeight="1">
      <c r="D846" s="274"/>
      <c r="X846" s="274"/>
    </row>
    <row r="847" spans="4:24" ht="12.75" customHeight="1">
      <c r="D847" s="274"/>
      <c r="X847" s="274"/>
    </row>
    <row r="848" spans="4:24" ht="12.75" customHeight="1">
      <c r="D848" s="274"/>
      <c r="X848" s="274"/>
    </row>
    <row r="849" spans="4:24" ht="12.75" customHeight="1">
      <c r="D849" s="274"/>
      <c r="X849" s="274"/>
    </row>
    <row r="850" spans="4:24" ht="12.75" customHeight="1">
      <c r="D850" s="274"/>
      <c r="X850" s="274"/>
    </row>
    <row r="851" spans="4:24" ht="12.75" customHeight="1">
      <c r="D851" s="274"/>
      <c r="X851" s="274"/>
    </row>
    <row r="852" spans="4:24" ht="12.75" customHeight="1">
      <c r="D852" s="274"/>
      <c r="X852" s="274"/>
    </row>
    <row r="853" spans="4:24" ht="12.75" customHeight="1">
      <c r="D853" s="274"/>
      <c r="X853" s="274"/>
    </row>
    <row r="854" spans="4:24" ht="12.75" customHeight="1">
      <c r="D854" s="274"/>
      <c r="X854" s="274"/>
    </row>
    <row r="855" spans="4:24" ht="12.75" customHeight="1">
      <c r="D855" s="274"/>
      <c r="X855" s="274"/>
    </row>
    <row r="856" spans="4:24" ht="12.75" customHeight="1">
      <c r="D856" s="274"/>
      <c r="X856" s="274"/>
    </row>
    <row r="857" spans="4:24" ht="12.75" customHeight="1">
      <c r="D857" s="274"/>
      <c r="X857" s="274"/>
    </row>
    <row r="858" spans="4:24" ht="12.75" customHeight="1">
      <c r="D858" s="274"/>
      <c r="X858" s="274"/>
    </row>
    <row r="859" spans="4:24" ht="12.75" customHeight="1">
      <c r="D859" s="274"/>
      <c r="X859" s="274"/>
    </row>
    <row r="860" spans="4:24" ht="12.75" customHeight="1">
      <c r="D860" s="274"/>
      <c r="X860" s="274"/>
    </row>
    <row r="861" spans="4:24" ht="12.75" customHeight="1">
      <c r="D861" s="274"/>
      <c r="X861" s="274"/>
    </row>
    <row r="862" spans="4:24" ht="12.75" customHeight="1">
      <c r="D862" s="274"/>
      <c r="X862" s="274"/>
    </row>
    <row r="863" spans="4:24" ht="12.75" customHeight="1">
      <c r="D863" s="274"/>
      <c r="X863" s="274"/>
    </row>
    <row r="864" spans="4:24" ht="12.75" customHeight="1">
      <c r="D864" s="274"/>
      <c r="X864" s="274"/>
    </row>
    <row r="865" spans="4:24" ht="12.75" customHeight="1">
      <c r="D865" s="274"/>
      <c r="X865" s="274"/>
    </row>
    <row r="866" spans="4:24" ht="12.75" customHeight="1">
      <c r="D866" s="274"/>
      <c r="X866" s="274"/>
    </row>
    <row r="867" spans="4:24" ht="12.75" customHeight="1">
      <c r="D867" s="274"/>
      <c r="X867" s="274"/>
    </row>
    <row r="868" spans="4:24" ht="12.75" customHeight="1">
      <c r="D868" s="274"/>
      <c r="X868" s="274"/>
    </row>
    <row r="869" spans="4:24" ht="12.75" customHeight="1">
      <c r="D869" s="274"/>
      <c r="X869" s="274"/>
    </row>
    <row r="870" spans="4:24" ht="12.75" customHeight="1">
      <c r="D870" s="274"/>
      <c r="X870" s="274"/>
    </row>
    <row r="871" spans="4:24" ht="12.75" customHeight="1">
      <c r="D871" s="274"/>
      <c r="X871" s="274"/>
    </row>
    <row r="872" spans="4:24" ht="12.75" customHeight="1">
      <c r="D872" s="274"/>
      <c r="X872" s="274"/>
    </row>
    <row r="873" spans="4:24" ht="12.75" customHeight="1">
      <c r="D873" s="274"/>
      <c r="X873" s="274"/>
    </row>
    <row r="874" spans="4:24" ht="12.75" customHeight="1">
      <c r="D874" s="274"/>
      <c r="X874" s="274"/>
    </row>
    <row r="875" spans="4:24" ht="12.75" customHeight="1">
      <c r="D875" s="274"/>
      <c r="X875" s="274"/>
    </row>
    <row r="876" spans="4:24" ht="12.75" customHeight="1">
      <c r="D876" s="274"/>
      <c r="X876" s="274"/>
    </row>
    <row r="877" spans="4:24" ht="12.75" customHeight="1">
      <c r="D877" s="274"/>
      <c r="X877" s="274"/>
    </row>
    <row r="878" spans="4:24" ht="12.75" customHeight="1">
      <c r="D878" s="274"/>
      <c r="X878" s="274"/>
    </row>
    <row r="879" spans="4:24" ht="12.75" customHeight="1">
      <c r="D879" s="274"/>
      <c r="X879" s="274"/>
    </row>
    <row r="880" spans="4:24" ht="12.75" customHeight="1">
      <c r="D880" s="274"/>
      <c r="X880" s="274"/>
    </row>
    <row r="881" spans="4:24" ht="12.75" customHeight="1">
      <c r="D881" s="274"/>
      <c r="X881" s="274"/>
    </row>
    <row r="882" spans="4:24" ht="12.75" customHeight="1">
      <c r="D882" s="274"/>
      <c r="X882" s="274"/>
    </row>
    <row r="883" spans="4:24" ht="12.75" customHeight="1">
      <c r="D883" s="274"/>
      <c r="X883" s="274"/>
    </row>
    <row r="884" spans="4:24" ht="12.75" customHeight="1">
      <c r="D884" s="274"/>
      <c r="X884" s="274"/>
    </row>
    <row r="885" spans="4:24" ht="12.75" customHeight="1">
      <c r="D885" s="274"/>
      <c r="X885" s="274"/>
    </row>
    <row r="886" spans="4:24" ht="12.75" customHeight="1">
      <c r="D886" s="274"/>
      <c r="X886" s="274"/>
    </row>
    <row r="887" spans="4:24" ht="12.75" customHeight="1">
      <c r="D887" s="274"/>
      <c r="X887" s="274"/>
    </row>
    <row r="888" spans="4:24" ht="12.75" customHeight="1">
      <c r="D888" s="274"/>
      <c r="X888" s="274"/>
    </row>
    <row r="889" spans="4:24" ht="12.75" customHeight="1">
      <c r="D889" s="274"/>
      <c r="X889" s="274"/>
    </row>
    <row r="890" spans="4:24" ht="12.75" customHeight="1">
      <c r="D890" s="274"/>
      <c r="X890" s="274"/>
    </row>
    <row r="891" spans="4:24" ht="12.75" customHeight="1">
      <c r="D891" s="274"/>
      <c r="X891" s="274"/>
    </row>
    <row r="892" spans="4:24" ht="12.75" customHeight="1">
      <c r="D892" s="274"/>
      <c r="X892" s="274"/>
    </row>
    <row r="893" spans="4:24" ht="12.75" customHeight="1">
      <c r="D893" s="274"/>
      <c r="X893" s="274"/>
    </row>
    <row r="894" spans="4:24" ht="12.75" customHeight="1">
      <c r="D894" s="274"/>
      <c r="X894" s="274"/>
    </row>
    <row r="895" spans="4:24" ht="12.75" customHeight="1">
      <c r="D895" s="274"/>
      <c r="X895" s="274"/>
    </row>
    <row r="896" spans="4:24" ht="12.75" customHeight="1">
      <c r="D896" s="274"/>
      <c r="X896" s="274"/>
    </row>
    <row r="897" spans="4:24" ht="12.75" customHeight="1">
      <c r="D897" s="274"/>
      <c r="X897" s="274"/>
    </row>
    <row r="898" spans="4:24" ht="12.75" customHeight="1">
      <c r="D898" s="274"/>
      <c r="X898" s="274"/>
    </row>
    <row r="899" spans="4:24" ht="12.75" customHeight="1">
      <c r="D899" s="274"/>
      <c r="X899" s="274"/>
    </row>
    <row r="900" spans="4:24" ht="12.75" customHeight="1">
      <c r="D900" s="274"/>
      <c r="X900" s="274"/>
    </row>
    <row r="901" spans="4:24" ht="12.75" customHeight="1">
      <c r="D901" s="274"/>
      <c r="X901" s="274"/>
    </row>
    <row r="902" spans="4:24" ht="12.75" customHeight="1">
      <c r="D902" s="274"/>
      <c r="X902" s="274"/>
    </row>
    <row r="903" spans="4:24" ht="12.75" customHeight="1">
      <c r="D903" s="274"/>
      <c r="X903" s="274"/>
    </row>
    <row r="904" spans="4:24" ht="12.75" customHeight="1">
      <c r="D904" s="274"/>
      <c r="X904" s="274"/>
    </row>
    <row r="905" spans="4:24" ht="12.75" customHeight="1">
      <c r="D905" s="274"/>
      <c r="X905" s="274"/>
    </row>
    <row r="906" spans="4:24" ht="12.75" customHeight="1">
      <c r="D906" s="274"/>
      <c r="X906" s="274"/>
    </row>
    <row r="907" spans="4:24" ht="12.75" customHeight="1">
      <c r="D907" s="274"/>
      <c r="X907" s="274"/>
    </row>
    <row r="908" spans="4:24" ht="12.75" customHeight="1">
      <c r="D908" s="274"/>
      <c r="X908" s="274"/>
    </row>
    <row r="909" spans="4:24" ht="12.75" customHeight="1">
      <c r="D909" s="274"/>
      <c r="X909" s="274"/>
    </row>
    <row r="910" spans="4:24" ht="12.75" customHeight="1">
      <c r="D910" s="274"/>
      <c r="X910" s="274"/>
    </row>
    <row r="911" spans="4:24" ht="12.75" customHeight="1">
      <c r="D911" s="274"/>
      <c r="X911" s="274"/>
    </row>
    <row r="912" spans="4:24" ht="12.75" customHeight="1">
      <c r="D912" s="274"/>
      <c r="X912" s="274"/>
    </row>
    <row r="913" spans="4:24" ht="12.75" customHeight="1">
      <c r="D913" s="274"/>
      <c r="X913" s="274"/>
    </row>
    <row r="914" spans="4:24" ht="12.75" customHeight="1">
      <c r="D914" s="274"/>
      <c r="X914" s="274"/>
    </row>
    <row r="915" spans="4:24" ht="12.75" customHeight="1">
      <c r="D915" s="274"/>
      <c r="X915" s="274"/>
    </row>
    <row r="916" spans="4:24" ht="12.75" customHeight="1">
      <c r="D916" s="274"/>
      <c r="X916" s="274"/>
    </row>
    <row r="917" spans="4:24" ht="12.75" customHeight="1">
      <c r="D917" s="274"/>
      <c r="X917" s="274"/>
    </row>
    <row r="918" spans="4:24" ht="12.75" customHeight="1">
      <c r="D918" s="274"/>
      <c r="X918" s="274"/>
    </row>
    <row r="919" spans="4:24" ht="12.75" customHeight="1">
      <c r="D919" s="274"/>
      <c r="X919" s="274"/>
    </row>
    <row r="920" spans="4:24" ht="12.75" customHeight="1">
      <c r="D920" s="274"/>
      <c r="X920" s="274"/>
    </row>
    <row r="921" spans="4:24" ht="12.75" customHeight="1">
      <c r="D921" s="274"/>
      <c r="X921" s="274"/>
    </row>
    <row r="922" spans="4:24" ht="12.75" customHeight="1">
      <c r="D922" s="274"/>
      <c r="X922" s="274"/>
    </row>
    <row r="923" spans="4:24" ht="12.75" customHeight="1">
      <c r="D923" s="274"/>
      <c r="X923" s="274"/>
    </row>
    <row r="924" spans="4:24" ht="12.75" customHeight="1">
      <c r="D924" s="274"/>
      <c r="X924" s="274"/>
    </row>
    <row r="925" spans="4:24" ht="12.75" customHeight="1">
      <c r="D925" s="274"/>
      <c r="X925" s="274"/>
    </row>
    <row r="926" spans="4:24" ht="12.75" customHeight="1">
      <c r="D926" s="274"/>
      <c r="X926" s="274"/>
    </row>
    <row r="927" spans="4:24" ht="12.75" customHeight="1">
      <c r="D927" s="274"/>
      <c r="X927" s="274"/>
    </row>
    <row r="928" spans="4:24" ht="12.75" customHeight="1">
      <c r="D928" s="274"/>
      <c r="X928" s="274"/>
    </row>
    <row r="929" spans="4:24" ht="12.75" customHeight="1">
      <c r="D929" s="274"/>
      <c r="X929" s="274"/>
    </row>
    <row r="930" spans="4:24" ht="12.75" customHeight="1">
      <c r="D930" s="274"/>
      <c r="X930" s="274"/>
    </row>
    <row r="931" spans="4:24" ht="12.75" customHeight="1">
      <c r="D931" s="274"/>
      <c r="X931" s="274"/>
    </row>
    <row r="932" spans="4:24" ht="12.75" customHeight="1">
      <c r="D932" s="274"/>
      <c r="X932" s="274"/>
    </row>
    <row r="933" spans="4:24" ht="12.75" customHeight="1">
      <c r="D933" s="274"/>
      <c r="X933" s="274"/>
    </row>
    <row r="934" spans="4:24" ht="12.75" customHeight="1">
      <c r="D934" s="274"/>
      <c r="X934" s="274"/>
    </row>
    <row r="935" spans="4:24" ht="12.75" customHeight="1">
      <c r="D935" s="274"/>
      <c r="X935" s="274"/>
    </row>
    <row r="936" spans="4:24" ht="12.75" customHeight="1">
      <c r="D936" s="274"/>
      <c r="X936" s="274"/>
    </row>
    <row r="937" spans="4:24" ht="12.75" customHeight="1">
      <c r="D937" s="274"/>
      <c r="X937" s="274"/>
    </row>
    <row r="938" spans="4:24" ht="12.75" customHeight="1">
      <c r="D938" s="274"/>
      <c r="X938" s="274"/>
    </row>
    <row r="939" spans="4:24" ht="12.75" customHeight="1">
      <c r="D939" s="274"/>
      <c r="X939" s="274"/>
    </row>
    <row r="940" spans="4:24" ht="12.75" customHeight="1">
      <c r="D940" s="274"/>
      <c r="X940" s="274"/>
    </row>
    <row r="941" spans="4:24" ht="12.75" customHeight="1">
      <c r="D941" s="274"/>
      <c r="X941" s="274"/>
    </row>
    <row r="942" spans="4:24" ht="12.75" customHeight="1">
      <c r="D942" s="274"/>
      <c r="X942" s="274"/>
    </row>
    <row r="943" spans="4:24" ht="12.75" customHeight="1">
      <c r="D943" s="274"/>
      <c r="X943" s="274"/>
    </row>
    <row r="944" spans="4:24" ht="12.75" customHeight="1">
      <c r="D944" s="274"/>
      <c r="X944" s="274"/>
    </row>
    <row r="945" spans="4:24" ht="12.75" customHeight="1">
      <c r="D945" s="274"/>
      <c r="X945" s="274"/>
    </row>
    <row r="946" spans="4:24" ht="12.75" customHeight="1">
      <c r="D946" s="274"/>
      <c r="X946" s="274"/>
    </row>
    <row r="947" spans="4:24" ht="12.75" customHeight="1">
      <c r="D947" s="274"/>
      <c r="X947" s="274"/>
    </row>
    <row r="948" spans="4:24" ht="12.75" customHeight="1">
      <c r="D948" s="274"/>
      <c r="X948" s="274"/>
    </row>
    <row r="949" spans="4:24" ht="12.75" customHeight="1">
      <c r="D949" s="274"/>
      <c r="X949" s="274"/>
    </row>
    <row r="950" spans="4:24" ht="12.75" customHeight="1">
      <c r="D950" s="274"/>
      <c r="X950" s="274"/>
    </row>
    <row r="951" spans="4:24" ht="12.75" customHeight="1">
      <c r="D951" s="274"/>
      <c r="X951" s="274"/>
    </row>
    <row r="952" spans="4:24" ht="12.75" customHeight="1">
      <c r="D952" s="274"/>
      <c r="X952" s="274"/>
    </row>
    <row r="953" spans="4:24" ht="12.75" customHeight="1">
      <c r="D953" s="274"/>
      <c r="X953" s="274"/>
    </row>
    <row r="954" spans="4:24" ht="12.75" customHeight="1">
      <c r="D954" s="274"/>
      <c r="X954" s="274"/>
    </row>
    <row r="955" spans="4:24" ht="12.75" customHeight="1">
      <c r="D955" s="274"/>
      <c r="X955" s="274"/>
    </row>
    <row r="956" spans="4:24" ht="12.75" customHeight="1">
      <c r="D956" s="274"/>
      <c r="X956" s="274"/>
    </row>
    <row r="957" spans="4:24" ht="12.75" customHeight="1">
      <c r="D957" s="274"/>
      <c r="X957" s="274"/>
    </row>
    <row r="958" spans="4:24" ht="12.75" customHeight="1">
      <c r="D958" s="274"/>
      <c r="X958" s="274"/>
    </row>
    <row r="959" spans="4:24" ht="12.75" customHeight="1">
      <c r="D959" s="274"/>
      <c r="X959" s="274"/>
    </row>
    <row r="960" spans="4:24" ht="12.75" customHeight="1">
      <c r="D960" s="274"/>
      <c r="X960" s="274"/>
    </row>
    <row r="961" spans="4:24" ht="12.75" customHeight="1">
      <c r="D961" s="274"/>
      <c r="X961" s="274"/>
    </row>
    <row r="962" spans="4:24" ht="12.75" customHeight="1">
      <c r="D962" s="274"/>
      <c r="X962" s="274"/>
    </row>
    <row r="963" spans="4:24" ht="12.75" customHeight="1">
      <c r="D963" s="274"/>
      <c r="X963" s="274"/>
    </row>
    <row r="964" spans="4:24" ht="12.75" customHeight="1">
      <c r="D964" s="274"/>
      <c r="X964" s="274"/>
    </row>
    <row r="965" spans="4:24" ht="12.75" customHeight="1">
      <c r="D965" s="274"/>
      <c r="X965" s="274"/>
    </row>
    <row r="966" spans="4:24" ht="12.75" customHeight="1">
      <c r="D966" s="274"/>
      <c r="X966" s="274"/>
    </row>
    <row r="967" spans="4:24" ht="12.75" customHeight="1">
      <c r="D967" s="274"/>
      <c r="X967" s="274"/>
    </row>
    <row r="968" spans="4:24" ht="12.75" customHeight="1">
      <c r="D968" s="274"/>
      <c r="X968" s="274"/>
    </row>
    <row r="969" spans="4:24" ht="12.75" customHeight="1">
      <c r="D969" s="274"/>
      <c r="X969" s="274"/>
    </row>
    <row r="970" spans="4:24" ht="12.75" customHeight="1">
      <c r="D970" s="274"/>
      <c r="X970" s="274"/>
    </row>
    <row r="971" spans="4:24" ht="12.75" customHeight="1">
      <c r="D971" s="274"/>
      <c r="X971" s="274"/>
    </row>
    <row r="972" spans="4:24" ht="12.75" customHeight="1">
      <c r="D972" s="274"/>
      <c r="X972" s="274"/>
    </row>
    <row r="973" spans="4:24" ht="12.75" customHeight="1">
      <c r="D973" s="274"/>
      <c r="X973" s="274"/>
    </row>
    <row r="974" spans="4:24" ht="12.75" customHeight="1">
      <c r="D974" s="274"/>
      <c r="X974" s="274"/>
    </row>
    <row r="975" spans="4:24" ht="12.75" customHeight="1">
      <c r="D975" s="274"/>
      <c r="X975" s="274"/>
    </row>
    <row r="976" spans="4:24" ht="12.75" customHeight="1">
      <c r="D976" s="274"/>
      <c r="X976" s="274"/>
    </row>
    <row r="977" spans="4:24" ht="12.75" customHeight="1">
      <c r="D977" s="274"/>
      <c r="X977" s="274"/>
    </row>
    <row r="978" spans="4:24" ht="12.75" customHeight="1">
      <c r="D978" s="274"/>
      <c r="X978" s="274"/>
    </row>
    <row r="979" spans="4:24" ht="12.75" customHeight="1">
      <c r="D979" s="274"/>
      <c r="X979" s="274"/>
    </row>
    <row r="980" spans="4:24" ht="12.75" customHeight="1">
      <c r="D980" s="274"/>
      <c r="X980" s="274"/>
    </row>
    <row r="981" spans="4:24" ht="12.75" customHeight="1">
      <c r="D981" s="274"/>
      <c r="X981" s="274"/>
    </row>
    <row r="982" spans="4:24" ht="12.75" customHeight="1">
      <c r="D982" s="274"/>
      <c r="X982" s="274"/>
    </row>
    <row r="983" spans="4:24" ht="12.75" customHeight="1">
      <c r="D983" s="274"/>
      <c r="X983" s="274"/>
    </row>
    <row r="984" spans="4:24" ht="12.75" customHeight="1">
      <c r="D984" s="274"/>
      <c r="X984" s="274"/>
    </row>
    <row r="985" spans="4:24" ht="12.75" customHeight="1">
      <c r="D985" s="274"/>
      <c r="X985" s="274"/>
    </row>
    <row r="986" spans="4:24" ht="12.75" customHeight="1">
      <c r="D986" s="274"/>
      <c r="X986" s="274"/>
    </row>
    <row r="987" spans="4:24" ht="12.75" customHeight="1">
      <c r="D987" s="274"/>
      <c r="X987" s="274"/>
    </row>
    <row r="988" spans="4:24" ht="12.75" customHeight="1">
      <c r="D988" s="274"/>
      <c r="X988" s="274"/>
    </row>
    <row r="989" spans="4:24" ht="12.75" customHeight="1">
      <c r="D989" s="274"/>
      <c r="X989" s="274"/>
    </row>
    <row r="990" spans="4:24" ht="12.75" customHeight="1">
      <c r="D990" s="274"/>
      <c r="X990" s="274"/>
    </row>
    <row r="991" spans="4:24" ht="12.75" customHeight="1">
      <c r="D991" s="274"/>
      <c r="X991" s="274"/>
    </row>
    <row r="992" spans="4:24" ht="12.75" customHeight="1">
      <c r="D992" s="274"/>
      <c r="X992" s="274"/>
    </row>
    <row r="993" spans="4:24" ht="12.75" customHeight="1">
      <c r="D993" s="274"/>
      <c r="X993" s="274"/>
    </row>
    <row r="994" spans="4:24" ht="12.75" customHeight="1">
      <c r="D994" s="274"/>
      <c r="X994" s="274"/>
    </row>
    <row r="995" spans="4:24" ht="12.75" customHeight="1">
      <c r="D995" s="274"/>
      <c r="X995" s="274"/>
    </row>
    <row r="996" spans="4:24" ht="12.75" customHeight="1">
      <c r="D996" s="274"/>
      <c r="X996" s="274"/>
    </row>
    <row r="997" spans="4:24" ht="12.75" customHeight="1">
      <c r="D997" s="274"/>
      <c r="X997" s="274"/>
    </row>
    <row r="998" spans="4:24" ht="12.75" customHeight="1">
      <c r="D998" s="274"/>
      <c r="X998" s="274"/>
    </row>
    <row r="999" spans="4:24" ht="12.75" customHeight="1">
      <c r="D999" s="274"/>
      <c r="X999" s="274"/>
    </row>
    <row r="1000" spans="4:24" ht="12.75" customHeight="1">
      <c r="D1000" s="274"/>
      <c r="X1000" s="274"/>
    </row>
  </sheetData>
  <pageMargins left="0.7" right="0.7" top="0.75" bottom="0.75" header="0" footer="0"/>
  <pageSetup paperSize="3" fitToWidth="0" orientation="landscape"/>
  <headerFooter>
    <oddHeader>&amp;L2019 ULI Hines Student Competition&amp;R2019-331 &amp;A</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D0D48330F6CE4FB6B3AE62FA39CE46" ma:contentTypeVersion="12" ma:contentTypeDescription="Create a new document." ma:contentTypeScope="" ma:versionID="d16e14bbbeef8c56e4e5d0cca4ae47c5">
  <xsd:schema xmlns:xsd="http://www.w3.org/2001/XMLSchema" xmlns:xs="http://www.w3.org/2001/XMLSchema" xmlns:p="http://schemas.microsoft.com/office/2006/metadata/properties" xmlns:ns2="07832773-9414-42b9-95c3-36a558d8f74c" xmlns:ns3="9f6012f1-210b-47d8-98a5-79507b18255d" targetNamespace="http://schemas.microsoft.com/office/2006/metadata/properties" ma:root="true" ma:fieldsID="36579591e5340c74db5afa91bc787075" ns2:_="" ns3:_="">
    <xsd:import namespace="07832773-9414-42b9-95c3-36a558d8f74c"/>
    <xsd:import namespace="9f6012f1-210b-47d8-98a5-79507b18255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832773-9414-42b9-95c3-36a558d8f7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6012f1-210b-47d8-98a5-79507b18255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6C42F4-A401-4106-90B7-512C5F167EAB}">
  <ds:schemaRefs>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http://schemas.openxmlformats.org/package/2006/metadata/core-properties"/>
    <ds:schemaRef ds:uri="http://purl.org/dc/terms/"/>
    <ds:schemaRef ds:uri="9f6012f1-210b-47d8-98a5-79507b18255d"/>
    <ds:schemaRef ds:uri="07832773-9414-42b9-95c3-36a558d8f74c"/>
    <ds:schemaRef ds:uri="http://schemas.microsoft.com/office/2006/metadata/properties"/>
  </ds:schemaRefs>
</ds:datastoreItem>
</file>

<file path=customXml/itemProps2.xml><?xml version="1.0" encoding="utf-8"?>
<ds:datastoreItem xmlns:ds="http://schemas.openxmlformats.org/officeDocument/2006/customXml" ds:itemID="{CF103C47-BA1F-4244-8FE4-13C14F178C3C}">
  <ds:schemaRefs>
    <ds:schemaRef ds:uri="http://schemas.microsoft.com/sharepoint/v3/contenttype/forms"/>
  </ds:schemaRefs>
</ds:datastoreItem>
</file>

<file path=customXml/itemProps3.xml><?xml version="1.0" encoding="utf-8"?>
<ds:datastoreItem xmlns:ds="http://schemas.openxmlformats.org/officeDocument/2006/customXml" ds:itemID="{8EC49D39-0C78-4E24-896E-66AB3DAF47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832773-9414-42b9-95c3-36a558d8f74c"/>
    <ds:schemaRef ds:uri="9f6012f1-210b-47d8-98a5-79507b182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Building Source Data</vt:lpstr>
      <vt:lpstr>(L) Building Source Data</vt:lpstr>
      <vt:lpstr>Official Summary Board</vt:lpstr>
      <vt:lpstr>Development Summary</vt:lpstr>
      <vt:lpstr> Building Summary</vt:lpstr>
      <vt:lpstr>Building Summary</vt:lpstr>
      <vt:lpstr>Infrastructure &amp; Misc Budget</vt:lpstr>
      <vt:lpstr>(L) Infrastructure Budget</vt:lpstr>
      <vt:lpstr>Area Matrix</vt:lpstr>
      <vt:lpstr> Parcels</vt:lpstr>
      <vt:lpstr>Taxesold</vt:lpstr>
      <vt:lpstr>Taxes</vt:lpstr>
      <vt:lpstr>Phase I - Pro Forma</vt:lpstr>
      <vt:lpstr>Phase I - Summary</vt:lpstr>
      <vt:lpstr>Phase I - CF MF Market Rental</vt:lpstr>
      <vt:lpstr>Phase I - CF Affordable Rental</vt:lpstr>
      <vt:lpstr>Phase I - CF Hotel</vt:lpstr>
      <vt:lpstr>Phase I - CF Commercial</vt:lpstr>
      <vt:lpstr>Phase I - CF Retail</vt:lpstr>
      <vt:lpstr>Phase I - Parking Plaza</vt:lpstr>
      <vt:lpstr>Phase II - Summary</vt:lpstr>
      <vt:lpstr>Phase II - Pro Forma</vt:lpstr>
      <vt:lpstr>Phase II - CF MF Market Rental</vt:lpstr>
      <vt:lpstr>Phase II - CF Affordable Rental</vt:lpstr>
      <vt:lpstr>Phase II - CF Commercial</vt:lpstr>
      <vt:lpstr>Phase II - CF Retail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Annie Finkenbinder-Best</dc:creator>
  <cp:lastModifiedBy>Stephanie Guttormson</cp:lastModifiedBy>
  <dcterms:created xsi:type="dcterms:W3CDTF">2007-12-12T14:49:40Z</dcterms:created>
  <dcterms:modified xsi:type="dcterms:W3CDTF">2021-01-27T14:12:00Z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0x01010007D0D48330F6CE4FB6B3AE62FA39CE46</vt:lpwstr>
  </property>
</Properties>
</file>